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375" yWindow="675" windowWidth="16275" windowHeight="8505" tabRatio="774" firstSheet="2" activeTab="14"/>
  </bookViews>
  <sheets>
    <sheet name="封面" sheetId="18" state="hidden" r:id="rId1"/>
    <sheet name="班级编码" sheetId="26" state="hidden" r:id="rId2"/>
    <sheet name="1-学员信息表" sheetId="8" r:id="rId3"/>
    <sheet name="2-班级信息" sheetId="27" r:id="rId4"/>
    <sheet name="3-班级学员信息表" sheetId="7" r:id="rId5"/>
    <sheet name="4-收据记录表" sheetId="4" r:id="rId6"/>
    <sheet name="Sheet11" sheetId="30" state="hidden" r:id="rId7"/>
    <sheet name="5-咨询师业绩明细表" sheetId="9" state="hidden" r:id="rId8"/>
    <sheet name="5-课消明细表" sheetId="29" r:id="rId9"/>
    <sheet name="6-开班明细表" sheetId="31" r:id="rId10"/>
    <sheet name="6-学员费用预警表" sheetId="25" r:id="rId11"/>
    <sheet name="7-市场业绩" sheetId="19" r:id="rId12"/>
    <sheet name="8-市场占有率" sheetId="20" r:id="rId13"/>
    <sheet name="10-新增明细" sheetId="10" r:id="rId14"/>
    <sheet name="11-减少明细" sheetId="11" r:id="rId15"/>
    <sheet name="12-经营数据表" sheetId="22" r:id="rId16"/>
    <sheet name="13-退费" sheetId="1" r:id="rId17"/>
  </sheets>
  <externalReferences>
    <externalReference r:id="rId18"/>
    <externalReference r:id="rId19"/>
  </externalReferences>
  <definedNames>
    <definedName name="_xlnm._FilterDatabase" localSheetId="13" hidden="1">'10-新增明细'!$A$1:$U$425</definedName>
    <definedName name="_xlnm._FilterDatabase" localSheetId="14" hidden="1">'11-减少明细'!$A$1:$Y$200</definedName>
    <definedName name="_xlnm._FilterDatabase" localSheetId="2" hidden="1">'1-学员信息表'!$A$1:$AG$2062</definedName>
    <definedName name="_xlnm._FilterDatabase" localSheetId="3" hidden="1">'2-班级信息'!$A$1:$AM$159</definedName>
    <definedName name="_xlnm._FilterDatabase" localSheetId="4" hidden="1">'3-班级学员信息表'!$A$1:$AI$1857</definedName>
    <definedName name="_xlnm._FilterDatabase" localSheetId="5" hidden="1">'4-收据记录表'!$A$1:$BS$1068</definedName>
    <definedName name="_xlnm._FilterDatabase" localSheetId="8" hidden="1">'5-课消明细表'!$A$1:$T$4966</definedName>
    <definedName name="_xlnm._FilterDatabase" localSheetId="9" hidden="1">'6-开班明细表'!$A$1:$M$92</definedName>
    <definedName name="_xlnm.Print_Area" localSheetId="11">'7-市场业绩'!$A$1:$AL$37</definedName>
    <definedName name="_xlnm.Print_Area" localSheetId="12">'8-市场占有率'!$A$1:$O$150</definedName>
    <definedName name="_xlnm.Print_Titles" localSheetId="12">'8-市场占有率'!$5:$5</definedName>
    <definedName name="班型">'12-经营数据表'!$C$60:$T$60</definedName>
    <definedName name="学习卡结算类型">'7-市场业绩'!$O$4:$X$4</definedName>
  </definedNames>
  <calcPr calcId="125725"/>
</workbook>
</file>

<file path=xl/calcChain.xml><?xml version="1.0" encoding="utf-8"?>
<calcChain xmlns="http://schemas.openxmlformats.org/spreadsheetml/2006/main">
  <c r="B3" i="1"/>
  <c r="B4"/>
  <c r="B5"/>
  <c r="AK3"/>
  <c r="AZ4"/>
  <c r="AZ5"/>
  <c r="AZ6"/>
  <c r="AZ7"/>
  <c r="AZ8"/>
  <c r="AZ9"/>
  <c r="AZ10"/>
  <c r="AW6"/>
  <c r="AT6"/>
  <c r="U3" i="10" l="1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2"/>
  <c r="Y3" i="11"/>
  <c r="Y4"/>
  <c r="Y5"/>
  <c r="Y6"/>
  <c r="Y7"/>
  <c r="Y8"/>
  <c r="Y9"/>
  <c r="Y10"/>
  <c r="Y11"/>
  <c r="Y12"/>
  <c r="Y13"/>
  <c r="Y14"/>
  <c r="Y15"/>
  <c r="Y16"/>
  <c r="Y17"/>
  <c r="Y18"/>
  <c r="Y19"/>
  <c r="Y20"/>
  <c r="Y21"/>
  <c r="Y22"/>
  <c r="Y2"/>
  <c r="V5" i="1" l="1"/>
  <c r="B6"/>
  <c r="B7"/>
  <c r="B8"/>
  <c r="B9"/>
  <c r="B10"/>
  <c r="B11"/>
  <c r="B12"/>
  <c r="B13"/>
  <c r="B14"/>
  <c r="B15"/>
  <c r="B16"/>
  <c r="B17"/>
  <c r="B18"/>
  <c r="B19"/>
  <c r="B20"/>
  <c r="B21"/>
  <c r="B22"/>
  <c r="C6"/>
  <c r="C7"/>
  <c r="C8"/>
  <c r="C9"/>
  <c r="C10"/>
  <c r="C11"/>
  <c r="C12"/>
  <c r="C13"/>
  <c r="C14"/>
  <c r="C15"/>
  <c r="C16"/>
  <c r="C17"/>
  <c r="C18"/>
  <c r="C19"/>
  <c r="C20"/>
  <c r="C21"/>
  <c r="C22"/>
  <c r="L4"/>
  <c r="L5"/>
  <c r="C5"/>
  <c r="F5"/>
  <c r="F6"/>
  <c r="F7"/>
  <c r="F8"/>
  <c r="F9"/>
  <c r="F10"/>
  <c r="F11"/>
  <c r="F12"/>
  <c r="F13"/>
  <c r="F14"/>
  <c r="F15"/>
  <c r="F16"/>
  <c r="F17"/>
  <c r="F18"/>
  <c r="F19"/>
  <c r="F20"/>
  <c r="F21"/>
  <c r="F22"/>
  <c r="AB5" l="1"/>
  <c r="AK5"/>
  <c r="AT4"/>
  <c r="AW4"/>
  <c r="AW5"/>
  <c r="AT5"/>
  <c r="AY5"/>
  <c r="AE3" i="7"/>
  <c r="AE4"/>
  <c r="AE5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06"/>
  <c r="AE107"/>
  <c r="AE108"/>
  <c r="AE109"/>
  <c r="AE110"/>
  <c r="AE111"/>
  <c r="AE112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4"/>
  <c r="AE135"/>
  <c r="AE136"/>
  <c r="AE137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2"/>
  <c r="AE183"/>
  <c r="AE184"/>
  <c r="AE185"/>
  <c r="AE186"/>
  <c r="AE187"/>
  <c r="AE188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223"/>
  <c r="AE224"/>
  <c r="AE225"/>
  <c r="AE226"/>
  <c r="AE227"/>
  <c r="AE228"/>
  <c r="AE229"/>
  <c r="AE230"/>
  <c r="AE231"/>
  <c r="AE232"/>
  <c r="AE233"/>
  <c r="AE234"/>
  <c r="AE235"/>
  <c r="AE236"/>
  <c r="AE237"/>
  <c r="AE238"/>
  <c r="AE239"/>
  <c r="AE240"/>
  <c r="AE241"/>
  <c r="AE242"/>
  <c r="AE243"/>
  <c r="AE244"/>
  <c r="AE245"/>
  <c r="AE246"/>
  <c r="AE247"/>
  <c r="AE248"/>
  <c r="AE249"/>
  <c r="AE250"/>
  <c r="AE251"/>
  <c r="AE252"/>
  <c r="AE253"/>
  <c r="AE254"/>
  <c r="AE255"/>
  <c r="AE256"/>
  <c r="AE257"/>
  <c r="AE258"/>
  <c r="AE259"/>
  <c r="AE260"/>
  <c r="AE261"/>
  <c r="AE262"/>
  <c r="AE263"/>
  <c r="AE264"/>
  <c r="AE265"/>
  <c r="AE266"/>
  <c r="AE267"/>
  <c r="AE268"/>
  <c r="AE269"/>
  <c r="AE270"/>
  <c r="AE271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343"/>
  <c r="AE344"/>
  <c r="AE345"/>
  <c r="AE346"/>
  <c r="AE347"/>
  <c r="AE348"/>
  <c r="AE349"/>
  <c r="AE350"/>
  <c r="AE351"/>
  <c r="AE352"/>
  <c r="AE353"/>
  <c r="AE354"/>
  <c r="AE355"/>
  <c r="AE356"/>
  <c r="AE357"/>
  <c r="AE358"/>
  <c r="AE359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2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425"/>
  <c r="AE426"/>
  <c r="AE427"/>
  <c r="AE428"/>
  <c r="AE429"/>
  <c r="AE430"/>
  <c r="AE431"/>
  <c r="AE432"/>
  <c r="AE433"/>
  <c r="AE434"/>
  <c r="AE435"/>
  <c r="AE436"/>
  <c r="AE437"/>
  <c r="AE438"/>
  <c r="AE439"/>
  <c r="AE440"/>
  <c r="AE441"/>
  <c r="AE442"/>
  <c r="AE443"/>
  <c r="AE444"/>
  <c r="AE445"/>
  <c r="AE446"/>
  <c r="AE447"/>
  <c r="AE448"/>
  <c r="AE449"/>
  <c r="AE450"/>
  <c r="AE451"/>
  <c r="AE452"/>
  <c r="AE453"/>
  <c r="AE454"/>
  <c r="AE455"/>
  <c r="AE456"/>
  <c r="AE457"/>
  <c r="AE458"/>
  <c r="AE459"/>
  <c r="AE460"/>
  <c r="AE461"/>
  <c r="AE462"/>
  <c r="AE463"/>
  <c r="AE464"/>
  <c r="AE465"/>
  <c r="AE466"/>
  <c r="AE467"/>
  <c r="AE468"/>
  <c r="AE469"/>
  <c r="AE470"/>
  <c r="AE471"/>
  <c r="AE472"/>
  <c r="AE473"/>
  <c r="AE474"/>
  <c r="AE475"/>
  <c r="AE476"/>
  <c r="AE477"/>
  <c r="AE478"/>
  <c r="AE479"/>
  <c r="AE480"/>
  <c r="AE481"/>
  <c r="AE482"/>
  <c r="AE483"/>
  <c r="AE484"/>
  <c r="AE485"/>
  <c r="AE486"/>
  <c r="AE487"/>
  <c r="AE488"/>
  <c r="AE489"/>
  <c r="AE490"/>
  <c r="AE491"/>
  <c r="AE492"/>
  <c r="AE493"/>
  <c r="AE494"/>
  <c r="AE495"/>
  <c r="AE496"/>
  <c r="AE497"/>
  <c r="AE498"/>
  <c r="AE499"/>
  <c r="AE500"/>
  <c r="AE501"/>
  <c r="AE502"/>
  <c r="AE503"/>
  <c r="AE504"/>
  <c r="AE505"/>
  <c r="AE506"/>
  <c r="AE507"/>
  <c r="AE508"/>
  <c r="AE509"/>
  <c r="AE510"/>
  <c r="AE511"/>
  <c r="AE512"/>
  <c r="AE513"/>
  <c r="AE514"/>
  <c r="AE515"/>
  <c r="AE516"/>
  <c r="AE517"/>
  <c r="AE518"/>
  <c r="AE519"/>
  <c r="AE520"/>
  <c r="AE521"/>
  <c r="AE522"/>
  <c r="AE523"/>
  <c r="AE524"/>
  <c r="AE525"/>
  <c r="AE526"/>
  <c r="AE527"/>
  <c r="AE528"/>
  <c r="AE529"/>
  <c r="AE530"/>
  <c r="AE531"/>
  <c r="AE532"/>
  <c r="AD533"/>
  <c r="AE533"/>
  <c r="AD534"/>
  <c r="AE534"/>
  <c r="AD535"/>
  <c r="AE535"/>
  <c r="AD536"/>
  <c r="AE536"/>
  <c r="AD537"/>
  <c r="AE537"/>
  <c r="AD538"/>
  <c r="AE538"/>
  <c r="AD539"/>
  <c r="AE539"/>
  <c r="AD540"/>
  <c r="AE540"/>
  <c r="AD541"/>
  <c r="AE541"/>
  <c r="AD542"/>
  <c r="AE542"/>
  <c r="AD543"/>
  <c r="AE543"/>
  <c r="AD544"/>
  <c r="AE544"/>
  <c r="AD545"/>
  <c r="AE545"/>
  <c r="AD546"/>
  <c r="AE546"/>
  <c r="AD547"/>
  <c r="AE547"/>
  <c r="AD548"/>
  <c r="AE548"/>
  <c r="AD549"/>
  <c r="AE549"/>
  <c r="AD550"/>
  <c r="AE550"/>
  <c r="AD551"/>
  <c r="AE551"/>
  <c r="AD552"/>
  <c r="AE552"/>
  <c r="AD553"/>
  <c r="AE553"/>
  <c r="AD554"/>
  <c r="AE554"/>
  <c r="AD555"/>
  <c r="AE555"/>
  <c r="AD556"/>
  <c r="AE556"/>
  <c r="AD557"/>
  <c r="AE557"/>
  <c r="AD558"/>
  <c r="AE558"/>
  <c r="AD559"/>
  <c r="AE559"/>
  <c r="AD560"/>
  <c r="AE560"/>
  <c r="AD561"/>
  <c r="AE561"/>
  <c r="AD562"/>
  <c r="AE562"/>
  <c r="AD563"/>
  <c r="AE563"/>
  <c r="AD564"/>
  <c r="AE564"/>
  <c r="AD565"/>
  <c r="AE565"/>
  <c r="AD566"/>
  <c r="AE566"/>
  <c r="AD567"/>
  <c r="AE567"/>
  <c r="AD568"/>
  <c r="AE568"/>
  <c r="AD569"/>
  <c r="AE569"/>
  <c r="AD570"/>
  <c r="AE570"/>
  <c r="AD571"/>
  <c r="AE571"/>
  <c r="AD572"/>
  <c r="AE572"/>
  <c r="AD573"/>
  <c r="AE573"/>
  <c r="AD574"/>
  <c r="AE574"/>
  <c r="AD575"/>
  <c r="AE575"/>
  <c r="AD576"/>
  <c r="AE576"/>
  <c r="AD577"/>
  <c r="AE577"/>
  <c r="AD578"/>
  <c r="AE578"/>
  <c r="AD579"/>
  <c r="AE579"/>
  <c r="AD580"/>
  <c r="AE580"/>
  <c r="AD581"/>
  <c r="AE581"/>
  <c r="AD582"/>
  <c r="AE582"/>
  <c r="AD583"/>
  <c r="AE583"/>
  <c r="AD584"/>
  <c r="AE584"/>
  <c r="AD585"/>
  <c r="AE585"/>
  <c r="AD586"/>
  <c r="AE586"/>
  <c r="AD587"/>
  <c r="AE587"/>
  <c r="AD588"/>
  <c r="AE588"/>
  <c r="AD589"/>
  <c r="AE589"/>
  <c r="AD590"/>
  <c r="AE590"/>
  <c r="AD591"/>
  <c r="AE591"/>
  <c r="AD592"/>
  <c r="AE592"/>
  <c r="AD593"/>
  <c r="AE593"/>
  <c r="AD594"/>
  <c r="AE594"/>
  <c r="AD595"/>
  <c r="AE595"/>
  <c r="AD596"/>
  <c r="AE596"/>
  <c r="AD597"/>
  <c r="AE597"/>
  <c r="AD598"/>
  <c r="AE598"/>
  <c r="AD599"/>
  <c r="AE599"/>
  <c r="AD600"/>
  <c r="AE600"/>
  <c r="AD601"/>
  <c r="AE601"/>
  <c r="AD602"/>
  <c r="AE602"/>
  <c r="AD603"/>
  <c r="AE603"/>
  <c r="AD604"/>
  <c r="AE604"/>
  <c r="AD605"/>
  <c r="AE605"/>
  <c r="AD606"/>
  <c r="AE606"/>
  <c r="AD607"/>
  <c r="AE607"/>
  <c r="AD608"/>
  <c r="AE608"/>
  <c r="AD609"/>
  <c r="AE609"/>
  <c r="AD610"/>
  <c r="AE610"/>
  <c r="AD611"/>
  <c r="AE611"/>
  <c r="AD612"/>
  <c r="AE612"/>
  <c r="AD613"/>
  <c r="AE613"/>
  <c r="AD614"/>
  <c r="AE614"/>
  <c r="AD615"/>
  <c r="AE615"/>
  <c r="AD616"/>
  <c r="AE616"/>
  <c r="AD617"/>
  <c r="AE617"/>
  <c r="AD618"/>
  <c r="AE618"/>
  <c r="AD619"/>
  <c r="AE619"/>
  <c r="AD620"/>
  <c r="AE620"/>
  <c r="AD621"/>
  <c r="AE621"/>
  <c r="AD622"/>
  <c r="AE622"/>
  <c r="AD623"/>
  <c r="AE623"/>
  <c r="AD624"/>
  <c r="AE624"/>
  <c r="AD625"/>
  <c r="AE625"/>
  <c r="AD626"/>
  <c r="AE626"/>
  <c r="AD627"/>
  <c r="AE627"/>
  <c r="AD628"/>
  <c r="AE628"/>
  <c r="AD629"/>
  <c r="AE629"/>
  <c r="AD630"/>
  <c r="AE630"/>
  <c r="AD631"/>
  <c r="AE631"/>
  <c r="AD632"/>
  <c r="AE632"/>
  <c r="AD633"/>
  <c r="AE633"/>
  <c r="AD634"/>
  <c r="AE634"/>
  <c r="AD635"/>
  <c r="AE635"/>
  <c r="AD636"/>
  <c r="AE636"/>
  <c r="AD637"/>
  <c r="AE637"/>
  <c r="AD638"/>
  <c r="AE638"/>
  <c r="AD639"/>
  <c r="AE639"/>
  <c r="AD640"/>
  <c r="AE640"/>
  <c r="AD641"/>
  <c r="AE641"/>
  <c r="AD642"/>
  <c r="AE642"/>
  <c r="AD643"/>
  <c r="AE643"/>
  <c r="AD644"/>
  <c r="AE644"/>
  <c r="AD645"/>
  <c r="AE645"/>
  <c r="AD646"/>
  <c r="AE646"/>
  <c r="AD647"/>
  <c r="AE647"/>
  <c r="AD648"/>
  <c r="AE648"/>
  <c r="AD649"/>
  <c r="AE649"/>
  <c r="AD650"/>
  <c r="AE650"/>
  <c r="AD651"/>
  <c r="AE651"/>
  <c r="AD652"/>
  <c r="AE652"/>
  <c r="AD653"/>
  <c r="AE653"/>
  <c r="AD654"/>
  <c r="AE654"/>
  <c r="AD655"/>
  <c r="AE655"/>
  <c r="AD656"/>
  <c r="AE656"/>
  <c r="AD657"/>
  <c r="AE657"/>
  <c r="AD658"/>
  <c r="AE658"/>
  <c r="AD659"/>
  <c r="AE659"/>
  <c r="AD660"/>
  <c r="AE660"/>
  <c r="AD661"/>
  <c r="AE661"/>
  <c r="AD662"/>
  <c r="AE662"/>
  <c r="AD663"/>
  <c r="AE663"/>
  <c r="AD664"/>
  <c r="AE664"/>
  <c r="AD665"/>
  <c r="AE665"/>
  <c r="AD666"/>
  <c r="AE666"/>
  <c r="AD667"/>
  <c r="AE667"/>
  <c r="AD668"/>
  <c r="AE668"/>
  <c r="AD669"/>
  <c r="AE669"/>
  <c r="AD670"/>
  <c r="AE670"/>
  <c r="AD671"/>
  <c r="AE671"/>
  <c r="AD672"/>
  <c r="AE672"/>
  <c r="AD673"/>
  <c r="AE673"/>
  <c r="AD674"/>
  <c r="AE674"/>
  <c r="AD675"/>
  <c r="AE675"/>
  <c r="AD676"/>
  <c r="AE676"/>
  <c r="AD677"/>
  <c r="AE677"/>
  <c r="AD678"/>
  <c r="AE678"/>
  <c r="AD679"/>
  <c r="AE679"/>
  <c r="AD680"/>
  <c r="AE680"/>
  <c r="AD681"/>
  <c r="AE681"/>
  <c r="AD682"/>
  <c r="AE682"/>
  <c r="AD683"/>
  <c r="AE683"/>
  <c r="AD684"/>
  <c r="AE684"/>
  <c r="AD685"/>
  <c r="AE685"/>
  <c r="AD686"/>
  <c r="AE686"/>
  <c r="AD687"/>
  <c r="AE687"/>
  <c r="AD688"/>
  <c r="AE688"/>
  <c r="AD689"/>
  <c r="AE689"/>
  <c r="AD690"/>
  <c r="AE690"/>
  <c r="AD691"/>
  <c r="AE691"/>
  <c r="AD692"/>
  <c r="AE692"/>
  <c r="AD693"/>
  <c r="AE693"/>
  <c r="AD694"/>
  <c r="AE694"/>
  <c r="AD695"/>
  <c r="AE695"/>
  <c r="AD696"/>
  <c r="AE696"/>
  <c r="AD697"/>
  <c r="AE697"/>
  <c r="AD698"/>
  <c r="AE698"/>
  <c r="AD699"/>
  <c r="AE699"/>
  <c r="AD700"/>
  <c r="AE700"/>
  <c r="AD701"/>
  <c r="AE701"/>
  <c r="AD702"/>
  <c r="AE702"/>
  <c r="AD703"/>
  <c r="AE703"/>
  <c r="AD704"/>
  <c r="AE704"/>
  <c r="AD705"/>
  <c r="AE705"/>
  <c r="AD706"/>
  <c r="AE706"/>
  <c r="AD707"/>
  <c r="AE707"/>
  <c r="AD708"/>
  <c r="AE708"/>
  <c r="AD709"/>
  <c r="AE709"/>
  <c r="AD710"/>
  <c r="AE710"/>
  <c r="AD711"/>
  <c r="AE711"/>
  <c r="AD712"/>
  <c r="AE712"/>
  <c r="AD713"/>
  <c r="AE713"/>
  <c r="AD714"/>
  <c r="AE714"/>
  <c r="AD715"/>
  <c r="AE715"/>
  <c r="AD716"/>
  <c r="AE716"/>
  <c r="AD717"/>
  <c r="AE717"/>
  <c r="AD718"/>
  <c r="AE718"/>
  <c r="AD719"/>
  <c r="AE719"/>
  <c r="AD720"/>
  <c r="AE720"/>
  <c r="AD721"/>
  <c r="AE721"/>
  <c r="AD722"/>
  <c r="AE722"/>
  <c r="AD723"/>
  <c r="AE723"/>
  <c r="AD724"/>
  <c r="AE724"/>
  <c r="AD725"/>
  <c r="AE725"/>
  <c r="AD726"/>
  <c r="AE726"/>
  <c r="AD727"/>
  <c r="AE727"/>
  <c r="AD728"/>
  <c r="AE728"/>
  <c r="AD729"/>
  <c r="AE729"/>
  <c r="AD730"/>
  <c r="AE730"/>
  <c r="AD731"/>
  <c r="AE731"/>
  <c r="AD732"/>
  <c r="AE732"/>
  <c r="AD733"/>
  <c r="AE733"/>
  <c r="AD734"/>
  <c r="AE734"/>
  <c r="AD735"/>
  <c r="AE735"/>
  <c r="AD736"/>
  <c r="AE736"/>
  <c r="AD737"/>
  <c r="AE737"/>
  <c r="AD738"/>
  <c r="AE738"/>
  <c r="AD739"/>
  <c r="AE739"/>
  <c r="AD740"/>
  <c r="AE740"/>
  <c r="AD741"/>
  <c r="AE741"/>
  <c r="AD742"/>
  <c r="AE742"/>
  <c r="AD743"/>
  <c r="AE743"/>
  <c r="AD744"/>
  <c r="AE744"/>
  <c r="AD745"/>
  <c r="AE745"/>
  <c r="AD746"/>
  <c r="AE746"/>
  <c r="AD747"/>
  <c r="AE747"/>
  <c r="AD748"/>
  <c r="AE748"/>
  <c r="AD749"/>
  <c r="AE749"/>
  <c r="AD750"/>
  <c r="AE750"/>
  <c r="AD751"/>
  <c r="AE751"/>
  <c r="AD752"/>
  <c r="AE752"/>
  <c r="AD753"/>
  <c r="AE753"/>
  <c r="AD754"/>
  <c r="AE754"/>
  <c r="AD755"/>
  <c r="AE755"/>
  <c r="AD756"/>
  <c r="AE756"/>
  <c r="AD757"/>
  <c r="AE757"/>
  <c r="AD758"/>
  <c r="AE758"/>
  <c r="AD759"/>
  <c r="AE759"/>
  <c r="AD760"/>
  <c r="AE760"/>
  <c r="AD761"/>
  <c r="AE761"/>
  <c r="AD762"/>
  <c r="AE762"/>
  <c r="AD763"/>
  <c r="AE763"/>
  <c r="AD764"/>
  <c r="AE764"/>
  <c r="AD765"/>
  <c r="AE765"/>
  <c r="AD766"/>
  <c r="AE766"/>
  <c r="AD767"/>
  <c r="AE767"/>
  <c r="AD768"/>
  <c r="AE768"/>
  <c r="AD769"/>
  <c r="AE769"/>
  <c r="AD770"/>
  <c r="AE770"/>
  <c r="AD771"/>
  <c r="AE771"/>
  <c r="AD772"/>
  <c r="AE772"/>
  <c r="AD773"/>
  <c r="AE773"/>
  <c r="AD774"/>
  <c r="AE774"/>
  <c r="AD775"/>
  <c r="AE775"/>
  <c r="AD776"/>
  <c r="AE776"/>
  <c r="AD777"/>
  <c r="AE777"/>
  <c r="AD778"/>
  <c r="AE778"/>
  <c r="AD779"/>
  <c r="AE779"/>
  <c r="AD780"/>
  <c r="AE780"/>
  <c r="AD781"/>
  <c r="AE781"/>
  <c r="AD782"/>
  <c r="AE782"/>
  <c r="AD783"/>
  <c r="AE783"/>
  <c r="AD784"/>
  <c r="AE784"/>
  <c r="AD785"/>
  <c r="AE785"/>
  <c r="AD786"/>
  <c r="AE786"/>
  <c r="AD787"/>
  <c r="AE787"/>
  <c r="AD788"/>
  <c r="AE788"/>
  <c r="AD789"/>
  <c r="AE789"/>
  <c r="AD790"/>
  <c r="AE790"/>
  <c r="AD791"/>
  <c r="AE791"/>
  <c r="AD792"/>
  <c r="AE792"/>
  <c r="AD793"/>
  <c r="AE793"/>
  <c r="AD794"/>
  <c r="AE794"/>
  <c r="AD795"/>
  <c r="AE795"/>
  <c r="AD796"/>
  <c r="AE796"/>
  <c r="AD797"/>
  <c r="AE797"/>
  <c r="AD798"/>
  <c r="AE798"/>
  <c r="AD799"/>
  <c r="AE799"/>
  <c r="AD800"/>
  <c r="AE800"/>
  <c r="AD801"/>
  <c r="AE801"/>
  <c r="AD802"/>
  <c r="AE802"/>
  <c r="AD803"/>
  <c r="AE803"/>
  <c r="AD804"/>
  <c r="AE804"/>
  <c r="AD805"/>
  <c r="AE805"/>
  <c r="AD806"/>
  <c r="AE806"/>
  <c r="AD807"/>
  <c r="AE807"/>
  <c r="AD808"/>
  <c r="AE808"/>
  <c r="AD809"/>
  <c r="AE809"/>
  <c r="AD810"/>
  <c r="AE810"/>
  <c r="AD811"/>
  <c r="AE811"/>
  <c r="AD812"/>
  <c r="AE812"/>
  <c r="AD813"/>
  <c r="AE813"/>
  <c r="AD814"/>
  <c r="AE814"/>
  <c r="AD815"/>
  <c r="AE815"/>
  <c r="AD816"/>
  <c r="AE816"/>
  <c r="AD817"/>
  <c r="AE817"/>
  <c r="AD818"/>
  <c r="AE818"/>
  <c r="AD819"/>
  <c r="AE819"/>
  <c r="AD820"/>
  <c r="AE820"/>
  <c r="AD821"/>
  <c r="AE821"/>
  <c r="AD822"/>
  <c r="AE822"/>
  <c r="AD823"/>
  <c r="AE823"/>
  <c r="AD824"/>
  <c r="AE824"/>
  <c r="AD825"/>
  <c r="AE825"/>
  <c r="AD826"/>
  <c r="AE826"/>
  <c r="AD827"/>
  <c r="AE827"/>
  <c r="AD828"/>
  <c r="AE828"/>
  <c r="AD829"/>
  <c r="AE829"/>
  <c r="AD830"/>
  <c r="AE830"/>
  <c r="AD831"/>
  <c r="AE831"/>
  <c r="AD832"/>
  <c r="AE832"/>
  <c r="AD833"/>
  <c r="AE833"/>
  <c r="AD834"/>
  <c r="AE834"/>
  <c r="AD835"/>
  <c r="AE835"/>
  <c r="AD836"/>
  <c r="AE836"/>
  <c r="AD837"/>
  <c r="AE837"/>
  <c r="AD838"/>
  <c r="AE838"/>
  <c r="AD839"/>
  <c r="AE839"/>
  <c r="AD840"/>
  <c r="AE840"/>
  <c r="AD841"/>
  <c r="AE841"/>
  <c r="AD842"/>
  <c r="AE842"/>
  <c r="AD843"/>
  <c r="AE843"/>
  <c r="AD844"/>
  <c r="AE844"/>
  <c r="AD845"/>
  <c r="AE845"/>
  <c r="AD846"/>
  <c r="AE846"/>
  <c r="AD847"/>
  <c r="AE847"/>
  <c r="AD848"/>
  <c r="AE848"/>
  <c r="AD849"/>
  <c r="AE849"/>
  <c r="AD850"/>
  <c r="AE850"/>
  <c r="AD851"/>
  <c r="AE851"/>
  <c r="AD852"/>
  <c r="AE852"/>
  <c r="AD853"/>
  <c r="AE853"/>
  <c r="AD854"/>
  <c r="AE854"/>
  <c r="AD855"/>
  <c r="AE855"/>
  <c r="AD856"/>
  <c r="AE856"/>
  <c r="AD857"/>
  <c r="AE857"/>
  <c r="AD858"/>
  <c r="AE858"/>
  <c r="AD859"/>
  <c r="AE859"/>
  <c r="AD860"/>
  <c r="AE860"/>
  <c r="AD861"/>
  <c r="AE861"/>
  <c r="AD862"/>
  <c r="AE862"/>
  <c r="AD863"/>
  <c r="AE863"/>
  <c r="AD864"/>
  <c r="AE864"/>
  <c r="AD865"/>
  <c r="AE865"/>
  <c r="AD866"/>
  <c r="AE866"/>
  <c r="AD867"/>
  <c r="AE867"/>
  <c r="AD868"/>
  <c r="AE868"/>
  <c r="AD869"/>
  <c r="AE869"/>
  <c r="AD870"/>
  <c r="AE870"/>
  <c r="AD871"/>
  <c r="AE871"/>
  <c r="AD872"/>
  <c r="AE872"/>
  <c r="AD873"/>
  <c r="AE873"/>
  <c r="AD874"/>
  <c r="AE874"/>
  <c r="AD875"/>
  <c r="AE875"/>
  <c r="AD876"/>
  <c r="AE876"/>
  <c r="AD877"/>
  <c r="AE877"/>
  <c r="AD878"/>
  <c r="AE878"/>
  <c r="AD879"/>
  <c r="AE879"/>
  <c r="AD880"/>
  <c r="AE880"/>
  <c r="AD881"/>
  <c r="AE881"/>
  <c r="AD882"/>
  <c r="AE882"/>
  <c r="AD883"/>
  <c r="AE883"/>
  <c r="AD884"/>
  <c r="AE884"/>
  <c r="AD885"/>
  <c r="AE885"/>
  <c r="AD886"/>
  <c r="AE886"/>
  <c r="AD887"/>
  <c r="AE887"/>
  <c r="AD888"/>
  <c r="AE888"/>
  <c r="AD889"/>
  <c r="AE889"/>
  <c r="AD890"/>
  <c r="AE890"/>
  <c r="AD891"/>
  <c r="AE891"/>
  <c r="AD892"/>
  <c r="AE892"/>
  <c r="AD893"/>
  <c r="AE893"/>
  <c r="AD894"/>
  <c r="AE894"/>
  <c r="AD895"/>
  <c r="AE895"/>
  <c r="AD896"/>
  <c r="AE896"/>
  <c r="AD897"/>
  <c r="AE897"/>
  <c r="AD898"/>
  <c r="AE898"/>
  <c r="AD899"/>
  <c r="AE899"/>
  <c r="AD900"/>
  <c r="AE900"/>
  <c r="AD901"/>
  <c r="AE901"/>
  <c r="AD902"/>
  <c r="AE902"/>
  <c r="AD903"/>
  <c r="AE903"/>
  <c r="AD904"/>
  <c r="AE904"/>
  <c r="AD905"/>
  <c r="AE905"/>
  <c r="AD906"/>
  <c r="AE906"/>
  <c r="AD907"/>
  <c r="AE907"/>
  <c r="AD908"/>
  <c r="AE908"/>
  <c r="AD909"/>
  <c r="AE909"/>
  <c r="AD910"/>
  <c r="AE910"/>
  <c r="AD911"/>
  <c r="AE911"/>
  <c r="AD912"/>
  <c r="AE912"/>
  <c r="AD913"/>
  <c r="AE913"/>
  <c r="AD914"/>
  <c r="AE914"/>
  <c r="AD915"/>
  <c r="AE915"/>
  <c r="AD916"/>
  <c r="AE916"/>
  <c r="AD917"/>
  <c r="AE917"/>
  <c r="AD918"/>
  <c r="AE918"/>
  <c r="AD919"/>
  <c r="AE919"/>
  <c r="AD920"/>
  <c r="AE920"/>
  <c r="AD921"/>
  <c r="AE921"/>
  <c r="AD922"/>
  <c r="AE922"/>
  <c r="AD923"/>
  <c r="AE923"/>
  <c r="AD924"/>
  <c r="AE924"/>
  <c r="AD925"/>
  <c r="AE925"/>
  <c r="AD926"/>
  <c r="AE926"/>
  <c r="AD927"/>
  <c r="AE927"/>
  <c r="AD928"/>
  <c r="AE928"/>
  <c r="AD929"/>
  <c r="AE929"/>
  <c r="AD930"/>
  <c r="AE930"/>
  <c r="AD931"/>
  <c r="AE931"/>
  <c r="AD932"/>
  <c r="AE932"/>
  <c r="AD933"/>
  <c r="AE933"/>
  <c r="AD934"/>
  <c r="AE934"/>
  <c r="AD935"/>
  <c r="AE935"/>
  <c r="AD936"/>
  <c r="AE936"/>
  <c r="AD937"/>
  <c r="AE937"/>
  <c r="AD938"/>
  <c r="AE938"/>
  <c r="AD939"/>
  <c r="AE939"/>
  <c r="AD940"/>
  <c r="AE940"/>
  <c r="AD941"/>
  <c r="AE941"/>
  <c r="AD942"/>
  <c r="AE942"/>
  <c r="AD943"/>
  <c r="AE943"/>
  <c r="AD944"/>
  <c r="AE944"/>
  <c r="AD945"/>
  <c r="AE945"/>
  <c r="AD946"/>
  <c r="AE946"/>
  <c r="AD947"/>
  <c r="AE947"/>
  <c r="AD948"/>
  <c r="AE948"/>
  <c r="AD949"/>
  <c r="AE949"/>
  <c r="AD950"/>
  <c r="AE950"/>
  <c r="AD951"/>
  <c r="AE951"/>
  <c r="AD952"/>
  <c r="AE952"/>
  <c r="AD953"/>
  <c r="AE953"/>
  <c r="AD954"/>
  <c r="AE954"/>
  <c r="AD955"/>
  <c r="AE955"/>
  <c r="AD956"/>
  <c r="AE956"/>
  <c r="AD957"/>
  <c r="AE957"/>
  <c r="AD958"/>
  <c r="AE958"/>
  <c r="AD959"/>
  <c r="AE959"/>
  <c r="AD960"/>
  <c r="AE960"/>
  <c r="AD961"/>
  <c r="AE961"/>
  <c r="AD962"/>
  <c r="AE962"/>
  <c r="AD963"/>
  <c r="AE963"/>
  <c r="AD964"/>
  <c r="AE964"/>
  <c r="AD965"/>
  <c r="AE965"/>
  <c r="AD966"/>
  <c r="AE966"/>
  <c r="AD967"/>
  <c r="AE967"/>
  <c r="AD968"/>
  <c r="AE968"/>
  <c r="AD969"/>
  <c r="AE969"/>
  <c r="AD970"/>
  <c r="AE970"/>
  <c r="AD971"/>
  <c r="AE971"/>
  <c r="AD972"/>
  <c r="AE972"/>
  <c r="AD973"/>
  <c r="AE973"/>
  <c r="AD974"/>
  <c r="AE974"/>
  <c r="AD975"/>
  <c r="AE975"/>
  <c r="AD976"/>
  <c r="AE976"/>
  <c r="AD977"/>
  <c r="AE977"/>
  <c r="AD978"/>
  <c r="AE978"/>
  <c r="AD979"/>
  <c r="AE979"/>
  <c r="AD980"/>
  <c r="AE980"/>
  <c r="AD981"/>
  <c r="AE981"/>
  <c r="AD982"/>
  <c r="AE982"/>
  <c r="AD983"/>
  <c r="AE983"/>
  <c r="AD984"/>
  <c r="AE984"/>
  <c r="AD985"/>
  <c r="AE985"/>
  <c r="AD986"/>
  <c r="AE986"/>
  <c r="AD987"/>
  <c r="AE987"/>
  <c r="AD988"/>
  <c r="AE988"/>
  <c r="AD989"/>
  <c r="AE989"/>
  <c r="AD990"/>
  <c r="AE990"/>
  <c r="AD991"/>
  <c r="AE991"/>
  <c r="AD992"/>
  <c r="AE992"/>
  <c r="AD993"/>
  <c r="AE993"/>
  <c r="AD994"/>
  <c r="AE994"/>
  <c r="AD995"/>
  <c r="AE995"/>
  <c r="AD996"/>
  <c r="AE996"/>
  <c r="AD997"/>
  <c r="AE997"/>
  <c r="AD998"/>
  <c r="AE998"/>
  <c r="AD999"/>
  <c r="AE999"/>
  <c r="AD1000"/>
  <c r="AE1000"/>
  <c r="AD1001"/>
  <c r="AE1001"/>
  <c r="AD1002"/>
  <c r="AE1002"/>
  <c r="AD1003"/>
  <c r="AE1003"/>
  <c r="AD1004"/>
  <c r="AE1004"/>
  <c r="AD1005"/>
  <c r="AE1005"/>
  <c r="AD1006"/>
  <c r="AE1006"/>
  <c r="AD1007"/>
  <c r="AE1007"/>
  <c r="AD1008"/>
  <c r="AE1008"/>
  <c r="AD1009"/>
  <c r="AE1009"/>
  <c r="AD1010"/>
  <c r="AE1010"/>
  <c r="AD1011"/>
  <c r="AE1011"/>
  <c r="AD1012"/>
  <c r="AE1012"/>
  <c r="AD1013"/>
  <c r="AE1013"/>
  <c r="AD1014"/>
  <c r="AE1014"/>
  <c r="AD1015"/>
  <c r="AE1015"/>
  <c r="AD1016"/>
  <c r="AE1016"/>
  <c r="AD1017"/>
  <c r="AE1017"/>
  <c r="AD1018"/>
  <c r="AE1018"/>
  <c r="AD1019"/>
  <c r="AE1019"/>
  <c r="AD1020"/>
  <c r="AE1020"/>
  <c r="AD1021"/>
  <c r="AE1021"/>
  <c r="AD1022"/>
  <c r="AE1022"/>
  <c r="AD1023"/>
  <c r="AE1023"/>
  <c r="AD1024"/>
  <c r="AE1024"/>
  <c r="AD1025"/>
  <c r="AE1025"/>
  <c r="AD1026"/>
  <c r="AE1026"/>
  <c r="AD1027"/>
  <c r="AE1027"/>
  <c r="AD1028"/>
  <c r="AE1028"/>
  <c r="AD1029"/>
  <c r="AE1029"/>
  <c r="AD1030"/>
  <c r="AE1030"/>
  <c r="AD1031"/>
  <c r="AE1031"/>
  <c r="AD1032"/>
  <c r="AE1032"/>
  <c r="AD1033"/>
  <c r="AE1033"/>
  <c r="AD1034"/>
  <c r="AE1034"/>
  <c r="AD1035"/>
  <c r="AE1035"/>
  <c r="AD1036"/>
  <c r="AE1036"/>
  <c r="AD1037"/>
  <c r="AE1037"/>
  <c r="AD1038"/>
  <c r="AE1038"/>
  <c r="AD1039"/>
  <c r="AE1039"/>
  <c r="AD1040"/>
  <c r="AE1040"/>
  <c r="AD1041"/>
  <c r="AE1041"/>
  <c r="AD1042"/>
  <c r="AE1042"/>
  <c r="AD1043"/>
  <c r="AE1043"/>
  <c r="AD1044"/>
  <c r="AE1044"/>
  <c r="AD1045"/>
  <c r="AE1045"/>
  <c r="AD1046"/>
  <c r="AE1046"/>
  <c r="AD1047"/>
  <c r="AE1047"/>
  <c r="AD1048"/>
  <c r="AE1048"/>
  <c r="AD1049"/>
  <c r="AE1049"/>
  <c r="AD1050"/>
  <c r="AE1050"/>
  <c r="AD1051"/>
  <c r="AE1051"/>
  <c r="AD1052"/>
  <c r="AE1052"/>
  <c r="AD1053"/>
  <c r="AE1053"/>
  <c r="AD1054"/>
  <c r="AE1054"/>
  <c r="AD1055"/>
  <c r="AE1055"/>
  <c r="AD1056"/>
  <c r="AE1056"/>
  <c r="AD1057"/>
  <c r="AE1057"/>
  <c r="AD1058"/>
  <c r="AE1058"/>
  <c r="AD1059"/>
  <c r="AE1059"/>
  <c r="AD1060"/>
  <c r="AE1060"/>
  <c r="AD1061"/>
  <c r="AE1061"/>
  <c r="AD1062"/>
  <c r="AE1062"/>
  <c r="AD1063"/>
  <c r="AE1063"/>
  <c r="AD1064"/>
  <c r="AE1064"/>
  <c r="AD1065"/>
  <c r="AE1065"/>
  <c r="AD1066"/>
  <c r="AE1066"/>
  <c r="AD1067"/>
  <c r="AE1067"/>
  <c r="AD1068"/>
  <c r="AE1068"/>
  <c r="AD1069"/>
  <c r="AE1069"/>
  <c r="AD1070"/>
  <c r="AE1070"/>
  <c r="AD1071"/>
  <c r="AE1071"/>
  <c r="AD1072"/>
  <c r="AE1072"/>
  <c r="AD1073"/>
  <c r="AE1073"/>
  <c r="AD1074"/>
  <c r="AE1074"/>
  <c r="AD1075"/>
  <c r="AE1075"/>
  <c r="AD1076"/>
  <c r="AE1076"/>
  <c r="AD1077"/>
  <c r="AE1077"/>
  <c r="AD1078"/>
  <c r="AE1078"/>
  <c r="AD1079"/>
  <c r="AE1079"/>
  <c r="AD1080"/>
  <c r="AE1080"/>
  <c r="AD1081"/>
  <c r="AE1081"/>
  <c r="AD1082"/>
  <c r="AE1082"/>
  <c r="AD1083"/>
  <c r="AE1083"/>
  <c r="AD1084"/>
  <c r="AE1084"/>
  <c r="AD1085"/>
  <c r="AE1085"/>
  <c r="AD1086"/>
  <c r="AE1086"/>
  <c r="AD1087"/>
  <c r="AE1087"/>
  <c r="AD1088"/>
  <c r="AE1088"/>
  <c r="AD1089"/>
  <c r="AE1089"/>
  <c r="AD1090"/>
  <c r="AE1090"/>
  <c r="AD1091"/>
  <c r="AE1091"/>
  <c r="AD1092"/>
  <c r="AE1092"/>
  <c r="AD1093"/>
  <c r="AE1093"/>
  <c r="AD1094"/>
  <c r="AE1094"/>
  <c r="AD1095"/>
  <c r="AE1095"/>
  <c r="AD1096"/>
  <c r="AE1096"/>
  <c r="AD1097"/>
  <c r="AE1097"/>
  <c r="AD1098"/>
  <c r="AE1098"/>
  <c r="AD1099"/>
  <c r="AE1099"/>
  <c r="AD1100"/>
  <c r="AE1100"/>
  <c r="AD1101"/>
  <c r="AE1101"/>
  <c r="AD1102"/>
  <c r="AE1102"/>
  <c r="AD1103"/>
  <c r="AE1103"/>
  <c r="AD1104"/>
  <c r="AE1104"/>
  <c r="AD1105"/>
  <c r="AE1105"/>
  <c r="AD1106"/>
  <c r="AE1106"/>
  <c r="AD1107"/>
  <c r="AE1107"/>
  <c r="AD1108"/>
  <c r="AE1108"/>
  <c r="AD1109"/>
  <c r="AE1109"/>
  <c r="AD1110"/>
  <c r="AE1110"/>
  <c r="AD1111"/>
  <c r="AE1111"/>
  <c r="AD1112"/>
  <c r="AE1112"/>
  <c r="AD1113"/>
  <c r="AE1113"/>
  <c r="AD1114"/>
  <c r="AE1114"/>
  <c r="AD1115"/>
  <c r="AE1115"/>
  <c r="AD1116"/>
  <c r="AE1116"/>
  <c r="AD1117"/>
  <c r="AE1117"/>
  <c r="AD1118"/>
  <c r="AE1118"/>
  <c r="AD1119"/>
  <c r="AE1119"/>
  <c r="AD1120"/>
  <c r="AE1120"/>
  <c r="AD1121"/>
  <c r="AE1121"/>
  <c r="AD1122"/>
  <c r="AE1122"/>
  <c r="AD1123"/>
  <c r="AE1123"/>
  <c r="AD1124"/>
  <c r="AE1124"/>
  <c r="AD1125"/>
  <c r="AE1125"/>
  <c r="AD1126"/>
  <c r="AE1126"/>
  <c r="AD1127"/>
  <c r="AE1127"/>
  <c r="AD1128"/>
  <c r="AE1128"/>
  <c r="AD1129"/>
  <c r="AE1129"/>
  <c r="AD1130"/>
  <c r="AE1130"/>
  <c r="AD1131"/>
  <c r="AE1131"/>
  <c r="AD1132"/>
  <c r="AE1132"/>
  <c r="AD1133"/>
  <c r="AE1133"/>
  <c r="AD1134"/>
  <c r="AE1134"/>
  <c r="AD1135"/>
  <c r="AE1135"/>
  <c r="AD1136"/>
  <c r="AE1136"/>
  <c r="AD1137"/>
  <c r="AE1137"/>
  <c r="AD1138"/>
  <c r="AE1138"/>
  <c r="AD1139"/>
  <c r="AE1139"/>
  <c r="AD1140"/>
  <c r="AE1140"/>
  <c r="AD1141"/>
  <c r="AE1141"/>
  <c r="AD1142"/>
  <c r="AE1142"/>
  <c r="AD1143"/>
  <c r="AE1143"/>
  <c r="AD1144"/>
  <c r="AE1144"/>
  <c r="AD1145"/>
  <c r="AE1145"/>
  <c r="AD1146"/>
  <c r="AE1146"/>
  <c r="AD1147"/>
  <c r="AE1147"/>
  <c r="AD1148"/>
  <c r="AE1148"/>
  <c r="AD1149"/>
  <c r="AE1149"/>
  <c r="AD1150"/>
  <c r="AE1150"/>
  <c r="AD1151"/>
  <c r="AE1151"/>
  <c r="AD1152"/>
  <c r="AE1152"/>
  <c r="AD1153"/>
  <c r="AE1153"/>
  <c r="AD1154"/>
  <c r="AE1154"/>
  <c r="AD1155"/>
  <c r="AE1155"/>
  <c r="AD1156"/>
  <c r="AE1156"/>
  <c r="AD1157"/>
  <c r="AE1157"/>
  <c r="AD1158"/>
  <c r="AE1158"/>
  <c r="AD1159"/>
  <c r="AE1159"/>
  <c r="AD1160"/>
  <c r="AE1160"/>
  <c r="AD1161"/>
  <c r="AE1161"/>
  <c r="AD1162"/>
  <c r="AE1162"/>
  <c r="AD1163"/>
  <c r="AE1163"/>
  <c r="AD1164"/>
  <c r="AE1164"/>
  <c r="AD1165"/>
  <c r="AE1165"/>
  <c r="AD1166"/>
  <c r="AE1166"/>
  <c r="AD1167"/>
  <c r="AE1167"/>
  <c r="AD1168"/>
  <c r="AE1168"/>
  <c r="AD1169"/>
  <c r="AE1169"/>
  <c r="AD1170"/>
  <c r="AE1170"/>
  <c r="AD1171"/>
  <c r="AE1171"/>
  <c r="AD1172"/>
  <c r="AE1172"/>
  <c r="AD1173"/>
  <c r="AE1173"/>
  <c r="AD1174"/>
  <c r="AE1174"/>
  <c r="AD1175"/>
  <c r="AE1175"/>
  <c r="AD1176"/>
  <c r="AE1176"/>
  <c r="AD1177"/>
  <c r="AE1177"/>
  <c r="AD1178"/>
  <c r="AE1178"/>
  <c r="AD1179"/>
  <c r="AE1179"/>
  <c r="AD1180"/>
  <c r="AE1180"/>
  <c r="AD1181"/>
  <c r="AE1181"/>
  <c r="AD1182"/>
  <c r="AE1182"/>
  <c r="AD1183"/>
  <c r="AE1183"/>
  <c r="AD1184"/>
  <c r="AE1184"/>
  <c r="AD1185"/>
  <c r="AE1185"/>
  <c r="AD1186"/>
  <c r="AE1186"/>
  <c r="AD1187"/>
  <c r="AE1187"/>
  <c r="AD1188"/>
  <c r="AE1188"/>
  <c r="AD1189"/>
  <c r="AE1189"/>
  <c r="AD1190"/>
  <c r="AE1190"/>
  <c r="AD1191"/>
  <c r="AE1191"/>
  <c r="AD1192"/>
  <c r="AE1192"/>
  <c r="AD1193"/>
  <c r="AE1193"/>
  <c r="AD1194"/>
  <c r="AE1194"/>
  <c r="AD1195"/>
  <c r="AE1195"/>
  <c r="AD1196"/>
  <c r="AE1196"/>
  <c r="AD1197"/>
  <c r="AE1197"/>
  <c r="AD1198"/>
  <c r="AE1198"/>
  <c r="AD1199"/>
  <c r="AE1199"/>
  <c r="AD1200"/>
  <c r="AE1200"/>
  <c r="AD1201"/>
  <c r="AE1201"/>
  <c r="AD1202"/>
  <c r="AE1202"/>
  <c r="AD1203"/>
  <c r="AE1203"/>
  <c r="AD1204"/>
  <c r="AE1204"/>
  <c r="AD1205"/>
  <c r="AE1205"/>
  <c r="AD1206"/>
  <c r="AE1206"/>
  <c r="AD1207"/>
  <c r="AE1207"/>
  <c r="AD1208"/>
  <c r="AE1208"/>
  <c r="AD1209"/>
  <c r="AE1209"/>
  <c r="AD1210"/>
  <c r="AE1210"/>
  <c r="AD1211"/>
  <c r="AE1211"/>
  <c r="AD1212"/>
  <c r="AE1212"/>
  <c r="AD1213"/>
  <c r="AE1213"/>
  <c r="AD1214"/>
  <c r="AE1214"/>
  <c r="AD1215"/>
  <c r="AE1215"/>
  <c r="AD1216"/>
  <c r="AE1216"/>
  <c r="AD1217"/>
  <c r="AE1217"/>
  <c r="AD1218"/>
  <c r="AE1218"/>
  <c r="AD1219"/>
  <c r="AE1219"/>
  <c r="AD1220"/>
  <c r="AE1220"/>
  <c r="AD1221"/>
  <c r="AE1221"/>
  <c r="AD1222"/>
  <c r="AE1222"/>
  <c r="AD1223"/>
  <c r="AE1223"/>
  <c r="AD1224"/>
  <c r="AE1224"/>
  <c r="AD1225"/>
  <c r="AE1225"/>
  <c r="AD1226"/>
  <c r="AE1226"/>
  <c r="AD1227"/>
  <c r="AE1227"/>
  <c r="AD1228"/>
  <c r="AE1228"/>
  <c r="AD1229"/>
  <c r="AE1229"/>
  <c r="AD1230"/>
  <c r="AE1230"/>
  <c r="AD1231"/>
  <c r="AE1231"/>
  <c r="AD1232"/>
  <c r="AE1232"/>
  <c r="AD1233"/>
  <c r="AE1233"/>
  <c r="AD1234"/>
  <c r="AE1234"/>
  <c r="AD1235"/>
  <c r="AE1235"/>
  <c r="AD1236"/>
  <c r="AE1236"/>
  <c r="AD1237"/>
  <c r="AE1237"/>
  <c r="AD1238"/>
  <c r="AE1238"/>
  <c r="AD1239"/>
  <c r="AE1239"/>
  <c r="AD1240"/>
  <c r="AE1240"/>
  <c r="AD1241"/>
  <c r="AE1241"/>
  <c r="AD1242"/>
  <c r="AE1242"/>
  <c r="AD1243"/>
  <c r="AE1243"/>
  <c r="AD1244"/>
  <c r="AE1244"/>
  <c r="AD1245"/>
  <c r="AE1245"/>
  <c r="AD1246"/>
  <c r="AE1246"/>
  <c r="AD1247"/>
  <c r="AE1247"/>
  <c r="AD1248"/>
  <c r="AE1248"/>
  <c r="AD1249"/>
  <c r="AE1249"/>
  <c r="AD1250"/>
  <c r="AE1250"/>
  <c r="AD1251"/>
  <c r="AE1251"/>
  <c r="AD1252"/>
  <c r="AE1252"/>
  <c r="AD1253"/>
  <c r="AE1253"/>
  <c r="AD1254"/>
  <c r="AE1254"/>
  <c r="AD1255"/>
  <c r="AE1255"/>
  <c r="AD1256"/>
  <c r="AE1256"/>
  <c r="AD1257"/>
  <c r="AE1257"/>
  <c r="AD1258"/>
  <c r="AE1258"/>
  <c r="AD1259"/>
  <c r="AE1259"/>
  <c r="AD1260"/>
  <c r="AE1260"/>
  <c r="AD1261"/>
  <c r="AE1261"/>
  <c r="AD1262"/>
  <c r="AE1262"/>
  <c r="AD1263"/>
  <c r="AE1263"/>
  <c r="AD1264"/>
  <c r="AE1264"/>
  <c r="AD1265"/>
  <c r="AE1265"/>
  <c r="AD1266"/>
  <c r="AE1266"/>
  <c r="AD1267"/>
  <c r="AE1267"/>
  <c r="AD1268"/>
  <c r="AE1268"/>
  <c r="AD1269"/>
  <c r="AE1269"/>
  <c r="AD1270"/>
  <c r="AE1270"/>
  <c r="AD1271"/>
  <c r="AE1271"/>
  <c r="AD1272"/>
  <c r="AE1272"/>
  <c r="AD1273"/>
  <c r="AE1273"/>
  <c r="AD1274"/>
  <c r="AE1274"/>
  <c r="AD1275"/>
  <c r="AE1275"/>
  <c r="AD1276"/>
  <c r="AE1276"/>
  <c r="AD1277"/>
  <c r="AE1277"/>
  <c r="AD1278"/>
  <c r="AE1278"/>
  <c r="AD1279"/>
  <c r="AE1279"/>
  <c r="AD1280"/>
  <c r="AE1280"/>
  <c r="AD1281"/>
  <c r="AE1281"/>
  <c r="AD1282"/>
  <c r="AE1282"/>
  <c r="AD1283"/>
  <c r="AE1283"/>
  <c r="AD1284"/>
  <c r="AE1284"/>
  <c r="AD1285"/>
  <c r="AE1285"/>
  <c r="AD1286"/>
  <c r="AE1286"/>
  <c r="AD1287"/>
  <c r="AE1287"/>
  <c r="AD1288"/>
  <c r="AE1288"/>
  <c r="AD1289"/>
  <c r="AE1289"/>
  <c r="AD1290"/>
  <c r="AE1290"/>
  <c r="AD1291"/>
  <c r="AE1291"/>
  <c r="AD1292"/>
  <c r="AE1292"/>
  <c r="AD1293"/>
  <c r="AE1293"/>
  <c r="AD1294"/>
  <c r="AE1294"/>
  <c r="AD1295"/>
  <c r="AE1295"/>
  <c r="AD1296"/>
  <c r="AE1296"/>
  <c r="AD1297"/>
  <c r="AE1297"/>
  <c r="AD1298"/>
  <c r="AE1298"/>
  <c r="AD1299"/>
  <c r="AE1299"/>
  <c r="AD1300"/>
  <c r="AE1300"/>
  <c r="AD1301"/>
  <c r="AE1301"/>
  <c r="AD1302"/>
  <c r="AE1302"/>
  <c r="AD1303"/>
  <c r="AE1303"/>
  <c r="AD1304"/>
  <c r="AE1304"/>
  <c r="AD1305"/>
  <c r="AE1305"/>
  <c r="AD1306"/>
  <c r="AE1306"/>
  <c r="AD1307"/>
  <c r="AE1307"/>
  <c r="AD1308"/>
  <c r="AE1308"/>
  <c r="AD1309"/>
  <c r="AE1309"/>
  <c r="AD1310"/>
  <c r="AE1310"/>
  <c r="AD1311"/>
  <c r="AE1311"/>
  <c r="AD1312"/>
  <c r="AE1312"/>
  <c r="AD1313"/>
  <c r="AE1313"/>
  <c r="AD1314"/>
  <c r="AE1314"/>
  <c r="AD1315"/>
  <c r="AE1315"/>
  <c r="AD1316"/>
  <c r="AE1316"/>
  <c r="AD1317"/>
  <c r="AE1317"/>
  <c r="AD1318"/>
  <c r="AE1318"/>
  <c r="AD1319"/>
  <c r="AE1319"/>
  <c r="AD1320"/>
  <c r="AE1320"/>
  <c r="AD1321"/>
  <c r="AE1321"/>
  <c r="AD1322"/>
  <c r="AE1322"/>
  <c r="AD1323"/>
  <c r="AE1323"/>
  <c r="AD1324"/>
  <c r="AE1324"/>
  <c r="AD1325"/>
  <c r="AE1325"/>
  <c r="AD1326"/>
  <c r="AE1326"/>
  <c r="AD1327"/>
  <c r="AE1327"/>
  <c r="AD1328"/>
  <c r="AE1328"/>
  <c r="AD1329"/>
  <c r="AE1329"/>
  <c r="AD1330"/>
  <c r="AE1330"/>
  <c r="AD1331"/>
  <c r="AE1331"/>
  <c r="AD1332"/>
  <c r="AE1332"/>
  <c r="AD1333"/>
  <c r="AE1333"/>
  <c r="AD1334"/>
  <c r="AE1334"/>
  <c r="AD1335"/>
  <c r="AE1335"/>
  <c r="AD1336"/>
  <c r="AE1336"/>
  <c r="AD1337"/>
  <c r="AE1337"/>
  <c r="AD1338"/>
  <c r="AE1338"/>
  <c r="AD1339"/>
  <c r="AE1339"/>
  <c r="AD1340"/>
  <c r="AE1340"/>
  <c r="AD1341"/>
  <c r="AE1341"/>
  <c r="AD1342"/>
  <c r="AE1342"/>
  <c r="AD1343"/>
  <c r="AE1343"/>
  <c r="AD1344"/>
  <c r="AE1344"/>
  <c r="AD1345"/>
  <c r="AE1345"/>
  <c r="AD1346"/>
  <c r="AE1346"/>
  <c r="AD1347"/>
  <c r="AE1347"/>
  <c r="AD1348"/>
  <c r="AE1348"/>
  <c r="AD1349"/>
  <c r="AE1349"/>
  <c r="AD1350"/>
  <c r="AE1350"/>
  <c r="AD1351"/>
  <c r="AE1351"/>
  <c r="AD1352"/>
  <c r="AE1352"/>
  <c r="AD1353"/>
  <c r="AE1353"/>
  <c r="AD1354"/>
  <c r="AE1354"/>
  <c r="AD1355"/>
  <c r="AE1355"/>
  <c r="AD1356"/>
  <c r="AE1356"/>
  <c r="AD1357"/>
  <c r="AE1357"/>
  <c r="AD1358"/>
  <c r="AE1358"/>
  <c r="AD1359"/>
  <c r="AE1359"/>
  <c r="AD1360"/>
  <c r="AE1360"/>
  <c r="AD1361"/>
  <c r="AE1361"/>
  <c r="AD1362"/>
  <c r="AE1362"/>
  <c r="AD1363"/>
  <c r="AE1363"/>
  <c r="AD1364"/>
  <c r="AE1364"/>
  <c r="AD1365"/>
  <c r="AE1365"/>
  <c r="AD1366"/>
  <c r="AE1366"/>
  <c r="AD1367"/>
  <c r="AE1367"/>
  <c r="AD1368"/>
  <c r="AE1368"/>
  <c r="AD1369"/>
  <c r="AE1369"/>
  <c r="AD1370"/>
  <c r="AE1370"/>
  <c r="AD1371"/>
  <c r="AE1371"/>
  <c r="AD1372"/>
  <c r="AE1372"/>
  <c r="AD1373"/>
  <c r="AE1373"/>
  <c r="AD1374"/>
  <c r="AE1374"/>
  <c r="AD1375"/>
  <c r="AE1375"/>
  <c r="AD1376"/>
  <c r="AE1376"/>
  <c r="AD1377"/>
  <c r="AE1377"/>
  <c r="AD1378"/>
  <c r="AE1378"/>
  <c r="AD1379"/>
  <c r="AE1379"/>
  <c r="AD1380"/>
  <c r="AE1380"/>
  <c r="AD1381"/>
  <c r="AE1381"/>
  <c r="AD1382"/>
  <c r="AE1382"/>
  <c r="AD1383"/>
  <c r="AE1383"/>
  <c r="AD1384"/>
  <c r="AE1384"/>
  <c r="AD1385"/>
  <c r="AE1385"/>
  <c r="AD1386"/>
  <c r="AE1386"/>
  <c r="AD1387"/>
  <c r="AE1387"/>
  <c r="AD1388"/>
  <c r="AE1388"/>
  <c r="AD1389"/>
  <c r="AE1389"/>
  <c r="AD1390"/>
  <c r="AE1390"/>
  <c r="AD1391"/>
  <c r="AE1391"/>
  <c r="AD1392"/>
  <c r="AE1392"/>
  <c r="AD1393"/>
  <c r="AE1393"/>
  <c r="AD1394"/>
  <c r="AE1394"/>
  <c r="AD1395"/>
  <c r="AE1395"/>
  <c r="AD1396"/>
  <c r="AE1396"/>
  <c r="AD1397"/>
  <c r="AE1397"/>
  <c r="AD1398"/>
  <c r="AE1398"/>
  <c r="AD1399"/>
  <c r="AE1399"/>
  <c r="AD1400"/>
  <c r="AE1400"/>
  <c r="AD1401"/>
  <c r="AE1401"/>
  <c r="AD1402"/>
  <c r="AE1402"/>
  <c r="AD1403"/>
  <c r="AE1403"/>
  <c r="AD1404"/>
  <c r="AE1404"/>
  <c r="AD1405"/>
  <c r="AE1405"/>
  <c r="AD1406"/>
  <c r="AE1406"/>
  <c r="AD1407"/>
  <c r="AE1407"/>
  <c r="AD1408"/>
  <c r="AE1408"/>
  <c r="AD1409"/>
  <c r="AE1409"/>
  <c r="AD1410"/>
  <c r="AE1410"/>
  <c r="AD1411"/>
  <c r="AE1411"/>
  <c r="AD1412"/>
  <c r="AE1412"/>
  <c r="AD1413"/>
  <c r="AE1413"/>
  <c r="AD1414"/>
  <c r="AE1414"/>
  <c r="AD1415"/>
  <c r="AE1415"/>
  <c r="AD1416"/>
  <c r="AE1416"/>
  <c r="AD1417"/>
  <c r="AE1417"/>
  <c r="AD1418"/>
  <c r="AE1418"/>
  <c r="AD1419"/>
  <c r="AE1419"/>
  <c r="AD1420"/>
  <c r="AE1420"/>
  <c r="AD1421"/>
  <c r="AE1421"/>
  <c r="AD1422"/>
  <c r="AE1422"/>
  <c r="AD1423"/>
  <c r="AE1423"/>
  <c r="AD1424"/>
  <c r="AE1424"/>
  <c r="AD1425"/>
  <c r="AE1425"/>
  <c r="AD1426"/>
  <c r="AE1426"/>
  <c r="AD1427"/>
  <c r="AE1427"/>
  <c r="AD1428"/>
  <c r="AE1428"/>
  <c r="AD1429"/>
  <c r="AE1429"/>
  <c r="AD1430"/>
  <c r="AE1430"/>
  <c r="AD1431"/>
  <c r="AE1431"/>
  <c r="AD1432"/>
  <c r="AE1432"/>
  <c r="AD1433"/>
  <c r="AE1433"/>
  <c r="AD1434"/>
  <c r="AE1434"/>
  <c r="AD1435"/>
  <c r="AE1435"/>
  <c r="AD1436"/>
  <c r="AE1436"/>
  <c r="AD1437"/>
  <c r="AE1437"/>
  <c r="AD1438"/>
  <c r="AE1438"/>
  <c r="AD1439"/>
  <c r="AE1439"/>
  <c r="AD1440"/>
  <c r="AE1440"/>
  <c r="AD1441"/>
  <c r="AE1441"/>
  <c r="AD1442"/>
  <c r="AE1442"/>
  <c r="AD1443"/>
  <c r="AE1443"/>
  <c r="AD1444"/>
  <c r="AE1444"/>
  <c r="AD1445"/>
  <c r="AE1445"/>
  <c r="AD1446"/>
  <c r="AE1446"/>
  <c r="AD1447"/>
  <c r="AE1447"/>
  <c r="AD1448"/>
  <c r="AE1448"/>
  <c r="AD1449"/>
  <c r="AE1449"/>
  <c r="AD1450"/>
  <c r="AE1450"/>
  <c r="AD1451"/>
  <c r="AE1451"/>
  <c r="AD1452"/>
  <c r="AE1452"/>
  <c r="AD1453"/>
  <c r="AE1453"/>
  <c r="AD1454"/>
  <c r="AE1454"/>
  <c r="AD1455"/>
  <c r="AE1455"/>
  <c r="AD1456"/>
  <c r="AE1456"/>
  <c r="AD1457"/>
  <c r="AE1457"/>
  <c r="AD1458"/>
  <c r="AE1458"/>
  <c r="AD1459"/>
  <c r="AE1459"/>
  <c r="AD1460"/>
  <c r="AE1460"/>
  <c r="AD1461"/>
  <c r="AE1461"/>
  <c r="AD1462"/>
  <c r="AE1462"/>
  <c r="AD1463"/>
  <c r="AE1463"/>
  <c r="AD1464"/>
  <c r="AE1464"/>
  <c r="AD1465"/>
  <c r="AE1465"/>
  <c r="AD1466"/>
  <c r="AE1466"/>
  <c r="AD1467"/>
  <c r="AE1467"/>
  <c r="AD1468"/>
  <c r="AE1468"/>
  <c r="AD1469"/>
  <c r="AE1469"/>
  <c r="AD1470"/>
  <c r="AE1470"/>
  <c r="AD1471"/>
  <c r="AE1471"/>
  <c r="AD1472"/>
  <c r="AE1472"/>
  <c r="AD1473"/>
  <c r="AE1473"/>
  <c r="AD1474"/>
  <c r="AE1474"/>
  <c r="AD1475"/>
  <c r="AE1475"/>
  <c r="AD1476"/>
  <c r="AE1476"/>
  <c r="AD1477"/>
  <c r="AE1477"/>
  <c r="AD1478"/>
  <c r="AE1478"/>
  <c r="AD1479"/>
  <c r="AE1479"/>
  <c r="AD1480"/>
  <c r="AE1480"/>
  <c r="AD1481"/>
  <c r="AE1481"/>
  <c r="AD1482"/>
  <c r="AE1482"/>
  <c r="AD1483"/>
  <c r="AE1483"/>
  <c r="AD1484"/>
  <c r="AE1484"/>
  <c r="AD1485"/>
  <c r="AE1485"/>
  <c r="AD1486"/>
  <c r="AE1486"/>
  <c r="AD1487"/>
  <c r="AE1487"/>
  <c r="AD1488"/>
  <c r="AE1488"/>
  <c r="AD1489"/>
  <c r="AE1489"/>
  <c r="AD1490"/>
  <c r="AE1490"/>
  <c r="AD1491"/>
  <c r="AE1491"/>
  <c r="AD1492"/>
  <c r="AE1492"/>
  <c r="AD1493"/>
  <c r="AE1493"/>
  <c r="AD1494"/>
  <c r="AE1494"/>
  <c r="AD1495"/>
  <c r="AE1495"/>
  <c r="AD1496"/>
  <c r="AE1496"/>
  <c r="AD1497"/>
  <c r="AE1497"/>
  <c r="AD1498"/>
  <c r="AE1498"/>
  <c r="AD1499"/>
  <c r="AE1499"/>
  <c r="AD1500"/>
  <c r="AE1500"/>
  <c r="AD1501"/>
  <c r="AE1501"/>
  <c r="AD1502"/>
  <c r="AE1502"/>
  <c r="AD1503"/>
  <c r="AE1503"/>
  <c r="AD1504"/>
  <c r="AE1504"/>
  <c r="AD1505"/>
  <c r="AE1505"/>
  <c r="AD1506"/>
  <c r="AE1506"/>
  <c r="AD1507"/>
  <c r="AE1507"/>
  <c r="AD1508"/>
  <c r="AE1508"/>
  <c r="AD1509"/>
  <c r="AE1509"/>
  <c r="AD1510"/>
  <c r="AE1510"/>
  <c r="AD1511"/>
  <c r="AE1511"/>
  <c r="AD1512"/>
  <c r="AE1512"/>
  <c r="AD1513"/>
  <c r="AE1513"/>
  <c r="AD1514"/>
  <c r="AE1514"/>
  <c r="AD1515"/>
  <c r="AE1515"/>
  <c r="AD1516"/>
  <c r="AE1516"/>
  <c r="AD1517"/>
  <c r="AE1517"/>
  <c r="AD1518"/>
  <c r="AE1518"/>
  <c r="AD1519"/>
  <c r="AE1519"/>
  <c r="AD1520"/>
  <c r="AE1520"/>
  <c r="AD1521"/>
  <c r="AE1521"/>
  <c r="AD1522"/>
  <c r="AE1522"/>
  <c r="AD1523"/>
  <c r="AE1523"/>
  <c r="AD1524"/>
  <c r="AE1524"/>
  <c r="AD1525"/>
  <c r="AE1525"/>
  <c r="AD1526"/>
  <c r="AE1526"/>
  <c r="AD1527"/>
  <c r="AE1527"/>
  <c r="AD1528"/>
  <c r="AE1528"/>
  <c r="AD1529"/>
  <c r="AE1529"/>
  <c r="AD1530"/>
  <c r="AE1530"/>
  <c r="AD1531"/>
  <c r="AE1531"/>
  <c r="AD1532"/>
  <c r="AE1532"/>
  <c r="AD1533"/>
  <c r="AE1533"/>
  <c r="AD1534"/>
  <c r="AE1534"/>
  <c r="AD1535"/>
  <c r="AE1535"/>
  <c r="AD1536"/>
  <c r="AE1536"/>
  <c r="AD1537"/>
  <c r="AE1537"/>
  <c r="AD1538"/>
  <c r="AE1538"/>
  <c r="AD1539"/>
  <c r="AE1539"/>
  <c r="AD1540"/>
  <c r="AE1540"/>
  <c r="AD1541"/>
  <c r="AE1541"/>
  <c r="AD1542"/>
  <c r="AE1542"/>
  <c r="AD1543"/>
  <c r="AE1543"/>
  <c r="AD1544"/>
  <c r="AE1544"/>
  <c r="AD1545"/>
  <c r="AE1545"/>
  <c r="AD1546"/>
  <c r="AE1546"/>
  <c r="AD1547"/>
  <c r="AE1547"/>
  <c r="AD1548"/>
  <c r="AE1548"/>
  <c r="AD1549"/>
  <c r="AE1549"/>
  <c r="AD1550"/>
  <c r="AE1550"/>
  <c r="AD1551"/>
  <c r="AE1551"/>
  <c r="AD1552"/>
  <c r="AE1552"/>
  <c r="AD1553"/>
  <c r="AE1553"/>
  <c r="AD1554"/>
  <c r="AE1554"/>
  <c r="AD1555"/>
  <c r="AE1555"/>
  <c r="AD1556"/>
  <c r="AE1556"/>
  <c r="AD1557"/>
  <c r="AE1557"/>
  <c r="AD1558"/>
  <c r="AE1558"/>
  <c r="AD1559"/>
  <c r="AE1559"/>
  <c r="AD1560"/>
  <c r="AE1560"/>
  <c r="AD1561"/>
  <c r="AE1561"/>
  <c r="AD1562"/>
  <c r="AE1562"/>
  <c r="AD1563"/>
  <c r="AE1563"/>
  <c r="AD1564"/>
  <c r="AE1564"/>
  <c r="AD1565"/>
  <c r="AE1565"/>
  <c r="AD1566"/>
  <c r="AE1566"/>
  <c r="AD1567"/>
  <c r="AE1567"/>
  <c r="AD1568"/>
  <c r="AE1568"/>
  <c r="AD1569"/>
  <c r="AE1569"/>
  <c r="AD1570"/>
  <c r="AE1570"/>
  <c r="AD1571"/>
  <c r="AE1571"/>
  <c r="AD1572"/>
  <c r="AE1572"/>
  <c r="AD1573"/>
  <c r="AE1573"/>
  <c r="AD1574"/>
  <c r="AE1574"/>
  <c r="AD1575"/>
  <c r="AE1575"/>
  <c r="AD1576"/>
  <c r="AE1576"/>
  <c r="AD1577"/>
  <c r="AE1577"/>
  <c r="AD1578"/>
  <c r="AE1578"/>
  <c r="AD1579"/>
  <c r="AE1579"/>
  <c r="AD1580"/>
  <c r="AE1580"/>
  <c r="AD1581"/>
  <c r="AE1581"/>
  <c r="AD1582"/>
  <c r="AE1582"/>
  <c r="AD1583"/>
  <c r="AE1583"/>
  <c r="AD1584"/>
  <c r="AE1584"/>
  <c r="AD1585"/>
  <c r="AE1585"/>
  <c r="AD1586"/>
  <c r="AE1586"/>
  <c r="AD1587"/>
  <c r="AE1587"/>
  <c r="AD1588"/>
  <c r="AE1588"/>
  <c r="AD1589"/>
  <c r="AE1589"/>
  <c r="AD1590"/>
  <c r="AE1590"/>
  <c r="AD1591"/>
  <c r="AE1591"/>
  <c r="AD1592"/>
  <c r="AE1592"/>
  <c r="AD1593"/>
  <c r="AE1593"/>
  <c r="AD1594"/>
  <c r="AE1594"/>
  <c r="AD1595"/>
  <c r="AE1595"/>
  <c r="AD1596"/>
  <c r="AE1596"/>
  <c r="AD1597"/>
  <c r="AE1597"/>
  <c r="AD1598"/>
  <c r="AE1598"/>
  <c r="AD1599"/>
  <c r="AE1599"/>
  <c r="AD1600"/>
  <c r="AE1600"/>
  <c r="AD1601"/>
  <c r="AE1601"/>
  <c r="AD1602"/>
  <c r="AE1602"/>
  <c r="AD1603"/>
  <c r="AE1603"/>
  <c r="AD1604"/>
  <c r="AE1604"/>
  <c r="AD1605"/>
  <c r="AE1605"/>
  <c r="AD1606"/>
  <c r="AE1606"/>
  <c r="AD1607"/>
  <c r="AE1607"/>
  <c r="AD1608"/>
  <c r="AE1608"/>
  <c r="AD1609"/>
  <c r="AE1609"/>
  <c r="AD1610"/>
  <c r="AE1610"/>
  <c r="AD1611"/>
  <c r="AE1611"/>
  <c r="AD1612"/>
  <c r="AE1612"/>
  <c r="AD1613"/>
  <c r="AE1613"/>
  <c r="AD1614"/>
  <c r="AE1614"/>
  <c r="AD1615"/>
  <c r="AE1615"/>
  <c r="AD1616"/>
  <c r="AE1616"/>
  <c r="AD1617"/>
  <c r="AE1617"/>
  <c r="AD1618"/>
  <c r="AE1618"/>
  <c r="AD1619"/>
  <c r="AE1619"/>
  <c r="AD1620"/>
  <c r="AE1620"/>
  <c r="AD1621"/>
  <c r="AE1621"/>
  <c r="AD1622"/>
  <c r="AE1622"/>
  <c r="AD1623"/>
  <c r="AE1623"/>
  <c r="AD1624"/>
  <c r="AE1624"/>
  <c r="AD1625"/>
  <c r="AE1625"/>
  <c r="AD1626"/>
  <c r="AE1626"/>
  <c r="AD1627"/>
  <c r="AE1627"/>
  <c r="AD1628"/>
  <c r="AE1628"/>
  <c r="AD1629"/>
  <c r="AE1629"/>
  <c r="AD1630"/>
  <c r="AE1630"/>
  <c r="AD1631"/>
  <c r="AE1631"/>
  <c r="AD1632"/>
  <c r="AE1632"/>
  <c r="AD1633"/>
  <c r="AE1633"/>
  <c r="AD1634"/>
  <c r="AE1634"/>
  <c r="AD1635"/>
  <c r="AE1635"/>
  <c r="AD1636"/>
  <c r="AE1636"/>
  <c r="AD1637"/>
  <c r="AE1637"/>
  <c r="AD1638"/>
  <c r="AE1638"/>
  <c r="AD1639"/>
  <c r="AE1639"/>
  <c r="AD1640"/>
  <c r="AE1640"/>
  <c r="AD1641"/>
  <c r="AE1641"/>
  <c r="AD1642"/>
  <c r="AE1642"/>
  <c r="AD1643"/>
  <c r="AE1643"/>
  <c r="AD1644"/>
  <c r="AE1644"/>
  <c r="AD1645"/>
  <c r="AE1645"/>
  <c r="AD1646"/>
  <c r="AE1646"/>
  <c r="AD1647"/>
  <c r="AE1647"/>
  <c r="AD1648"/>
  <c r="AE1648"/>
  <c r="AD1649"/>
  <c r="AE1649"/>
  <c r="AD1650"/>
  <c r="AE1650"/>
  <c r="AD1651"/>
  <c r="AE1651"/>
  <c r="AD1652"/>
  <c r="AE1652"/>
  <c r="AD1653"/>
  <c r="AE1653"/>
  <c r="AD1654"/>
  <c r="AE1654"/>
  <c r="AD1655"/>
  <c r="AE1655"/>
  <c r="AD1656"/>
  <c r="AE1656"/>
  <c r="AD1657"/>
  <c r="AE1657"/>
  <c r="AD1658"/>
  <c r="AE1658"/>
  <c r="AD1659"/>
  <c r="AE1659"/>
  <c r="AD1660"/>
  <c r="AE1660"/>
  <c r="AD1661"/>
  <c r="AE1661"/>
  <c r="AD1662"/>
  <c r="AE1662"/>
  <c r="AD1663"/>
  <c r="AE1663"/>
  <c r="AD1664"/>
  <c r="AE1664"/>
  <c r="AD1665"/>
  <c r="AE1665"/>
  <c r="AD1666"/>
  <c r="AE1666"/>
  <c r="AD1667"/>
  <c r="AE1667"/>
  <c r="AD1668"/>
  <c r="AE1668"/>
  <c r="AD1669"/>
  <c r="AE1669"/>
  <c r="AD1670"/>
  <c r="AE1670"/>
  <c r="AD1671"/>
  <c r="AE1671"/>
  <c r="AD1672"/>
  <c r="AE1672"/>
  <c r="AD1673"/>
  <c r="AE1673"/>
  <c r="AD1674"/>
  <c r="AE1674"/>
  <c r="AD1675"/>
  <c r="AE1675"/>
  <c r="AD1676"/>
  <c r="AE1676"/>
  <c r="AD1677"/>
  <c r="AE1677"/>
  <c r="AD1678"/>
  <c r="AE1678"/>
  <c r="AD1679"/>
  <c r="AE1679"/>
  <c r="AD1680"/>
  <c r="AE1680"/>
  <c r="AD1681"/>
  <c r="AE1681"/>
  <c r="AD1682"/>
  <c r="AE1682"/>
  <c r="AD1683"/>
  <c r="AE1683"/>
  <c r="AD1684"/>
  <c r="AE1684"/>
  <c r="AD1685"/>
  <c r="AE1685"/>
  <c r="AD1686"/>
  <c r="AE1686"/>
  <c r="AD1687"/>
  <c r="AE1687"/>
  <c r="AD1688"/>
  <c r="AE1688"/>
  <c r="AD1689"/>
  <c r="AE1689"/>
  <c r="AD1690"/>
  <c r="AE1690"/>
  <c r="AD1691"/>
  <c r="AE1691"/>
  <c r="AD1692"/>
  <c r="AE1692"/>
  <c r="AD1693"/>
  <c r="AE1693"/>
  <c r="AD1694"/>
  <c r="AE1694"/>
  <c r="AD1695"/>
  <c r="AE1695"/>
  <c r="AD1696"/>
  <c r="AE1696"/>
  <c r="AD1697"/>
  <c r="AE1697"/>
  <c r="AD1698"/>
  <c r="AE1698"/>
  <c r="AD1699"/>
  <c r="AE1699"/>
  <c r="AD1700"/>
  <c r="AE1700"/>
  <c r="AD1701"/>
  <c r="AE1701"/>
  <c r="AD1702"/>
  <c r="AE1702"/>
  <c r="AD1703"/>
  <c r="AE1703"/>
  <c r="AD1704"/>
  <c r="AE1704"/>
  <c r="AD1705"/>
  <c r="AE1705"/>
  <c r="AD1706"/>
  <c r="AE1706"/>
  <c r="AD1707"/>
  <c r="AE1707"/>
  <c r="AD1708"/>
  <c r="AE1708"/>
  <c r="AD1709"/>
  <c r="AE1709"/>
  <c r="AD1710"/>
  <c r="AE1710"/>
  <c r="AD1711"/>
  <c r="AE1711"/>
  <c r="AD1712"/>
  <c r="AE1712"/>
  <c r="AD1713"/>
  <c r="AE1713"/>
  <c r="AD1714"/>
  <c r="AE1714"/>
  <c r="AD1715"/>
  <c r="AE1715"/>
  <c r="AD1716"/>
  <c r="AE1716"/>
  <c r="AD1717"/>
  <c r="AE1717"/>
  <c r="AD1718"/>
  <c r="AE1718"/>
  <c r="AD1719"/>
  <c r="AE1719"/>
  <c r="AD1720"/>
  <c r="AE1720"/>
  <c r="AD1721"/>
  <c r="AE1721"/>
  <c r="AD1722"/>
  <c r="AE1722"/>
  <c r="AD1723"/>
  <c r="AE1723"/>
  <c r="AD1724"/>
  <c r="AE1724"/>
  <c r="AD1725"/>
  <c r="AE1725"/>
  <c r="AD1726"/>
  <c r="AE1726"/>
  <c r="AD1727"/>
  <c r="AE1727"/>
  <c r="AD1728"/>
  <c r="AE1728"/>
  <c r="AD1729"/>
  <c r="AE1729"/>
  <c r="AD1730"/>
  <c r="AE1730"/>
  <c r="AD1731"/>
  <c r="AE1731"/>
  <c r="AD1732"/>
  <c r="AE1732"/>
  <c r="AD1733"/>
  <c r="AE1733"/>
  <c r="AD1734"/>
  <c r="AE1734"/>
  <c r="AD1735"/>
  <c r="AE1735"/>
  <c r="AD1736"/>
  <c r="AE1736"/>
  <c r="AD1737"/>
  <c r="AE1737"/>
  <c r="AD1738"/>
  <c r="AE1738"/>
  <c r="AD1739"/>
  <c r="AE1739"/>
  <c r="AD1740"/>
  <c r="AE1740"/>
  <c r="AD1741"/>
  <c r="AE1741"/>
  <c r="AD1742"/>
  <c r="AE1742"/>
  <c r="AD1743"/>
  <c r="AE1743"/>
  <c r="AD1744"/>
  <c r="AE1744"/>
  <c r="AD1745"/>
  <c r="AE1745"/>
  <c r="AD1746"/>
  <c r="AE1746"/>
  <c r="AD1747"/>
  <c r="AE1747"/>
  <c r="AD1748"/>
  <c r="AE1748"/>
  <c r="AD1749"/>
  <c r="AE1749"/>
  <c r="AD1750"/>
  <c r="AE1750"/>
  <c r="AD1751"/>
  <c r="AE1751"/>
  <c r="AD1752"/>
  <c r="AE1752"/>
  <c r="AD1753"/>
  <c r="AE1753"/>
  <c r="AD1754"/>
  <c r="AE1754"/>
  <c r="AD1755"/>
  <c r="AE1755"/>
  <c r="AD1756"/>
  <c r="AE1756"/>
  <c r="AD1757"/>
  <c r="AE1757"/>
  <c r="AD1758"/>
  <c r="AE1758"/>
  <c r="AD1759"/>
  <c r="AE1759"/>
  <c r="AD1760"/>
  <c r="AE1760"/>
  <c r="AD1761"/>
  <c r="AE1761"/>
  <c r="AD1762"/>
  <c r="AE1762"/>
  <c r="AD1763"/>
  <c r="AE1763"/>
  <c r="AD1764"/>
  <c r="AE1764"/>
  <c r="AD1765"/>
  <c r="AE1765"/>
  <c r="AD1766"/>
  <c r="AE1766"/>
  <c r="AD1767"/>
  <c r="AE1767"/>
  <c r="AD1768"/>
  <c r="AE1768"/>
  <c r="AD1769"/>
  <c r="AE1769"/>
  <c r="AD1770"/>
  <c r="AE1770"/>
  <c r="AD1771"/>
  <c r="AE1771"/>
  <c r="AD1772"/>
  <c r="AE1772"/>
  <c r="AD1773"/>
  <c r="AE1773"/>
  <c r="AD1774"/>
  <c r="AE1774"/>
  <c r="AD1775"/>
  <c r="AE1775"/>
  <c r="AD1776"/>
  <c r="AE1776"/>
  <c r="AD1777"/>
  <c r="AE1777"/>
  <c r="AD1778"/>
  <c r="AE1778"/>
  <c r="AD1779"/>
  <c r="AE1779"/>
  <c r="AD1780"/>
  <c r="AE1780"/>
  <c r="AD1781"/>
  <c r="AE1781"/>
  <c r="AD1782"/>
  <c r="AE1782"/>
  <c r="AD1783"/>
  <c r="AE1783"/>
  <c r="AD1784"/>
  <c r="AE1784"/>
  <c r="AD1785"/>
  <c r="AE1785"/>
  <c r="AD1786"/>
  <c r="AE1786"/>
  <c r="AD1787"/>
  <c r="AE1787"/>
  <c r="AD1788"/>
  <c r="AE1788"/>
  <c r="AD1789"/>
  <c r="AE1789"/>
  <c r="AD1790"/>
  <c r="AE1790"/>
  <c r="AD1791"/>
  <c r="AE1791"/>
  <c r="AD1792"/>
  <c r="AE1792"/>
  <c r="AD1793"/>
  <c r="AE1793"/>
  <c r="AD1794"/>
  <c r="AE1794"/>
  <c r="AD1795"/>
  <c r="AE1795"/>
  <c r="AD1796"/>
  <c r="AE1796"/>
  <c r="AD1797"/>
  <c r="AE1797"/>
  <c r="AD1798"/>
  <c r="AE1798"/>
  <c r="AD1799"/>
  <c r="AE1799"/>
  <c r="AD1800"/>
  <c r="AE1800"/>
  <c r="AD1801"/>
  <c r="AE1801"/>
  <c r="AD1802"/>
  <c r="AE1802"/>
  <c r="AD1803"/>
  <c r="AE1803"/>
  <c r="AD1804"/>
  <c r="AE1804"/>
  <c r="AD1805"/>
  <c r="AE1805"/>
  <c r="AD1806"/>
  <c r="AE1806"/>
  <c r="AD1807"/>
  <c r="AE1807"/>
  <c r="AD1808"/>
  <c r="AE1808"/>
  <c r="AD1809"/>
  <c r="AE1809"/>
  <c r="AD1810"/>
  <c r="AE1810"/>
  <c r="AD1811"/>
  <c r="AE1811"/>
  <c r="AD1812"/>
  <c r="AE1812"/>
  <c r="AD1813"/>
  <c r="AE1813"/>
  <c r="AD1814"/>
  <c r="AE1814"/>
  <c r="AD1815"/>
  <c r="AE1815"/>
  <c r="AD1816"/>
  <c r="AE1816"/>
  <c r="AD1817"/>
  <c r="AE1817"/>
  <c r="AD1818"/>
  <c r="AE1818"/>
  <c r="AD1819"/>
  <c r="AE1819"/>
  <c r="AD1820"/>
  <c r="AE1820"/>
  <c r="AD1821"/>
  <c r="AE1821"/>
  <c r="AD1822"/>
  <c r="AE1822"/>
  <c r="AD1823"/>
  <c r="AE1823"/>
  <c r="AD1824"/>
  <c r="AE1824"/>
  <c r="AD1825"/>
  <c r="AE1825"/>
  <c r="AD1826"/>
  <c r="AE1826"/>
  <c r="AD1827"/>
  <c r="AE1827"/>
  <c r="AD1828"/>
  <c r="AE1828"/>
  <c r="AD1829"/>
  <c r="AE1829"/>
  <c r="AD1830"/>
  <c r="AE1830"/>
  <c r="AD1831"/>
  <c r="AE1831"/>
  <c r="AD1832"/>
  <c r="AE1832"/>
  <c r="AD1833"/>
  <c r="AE1833"/>
  <c r="AD1834"/>
  <c r="AE1834"/>
  <c r="AD1835"/>
  <c r="AE1835"/>
  <c r="AD1836"/>
  <c r="AE1836"/>
  <c r="AD1837"/>
  <c r="AE1837"/>
  <c r="AD1838"/>
  <c r="AE1838"/>
  <c r="AD1839"/>
  <c r="AE1839"/>
  <c r="AD1840"/>
  <c r="AE1840"/>
  <c r="AD1841"/>
  <c r="AE1841"/>
  <c r="AD1842"/>
  <c r="AE1842"/>
  <c r="AD1843"/>
  <c r="AE1843"/>
  <c r="AD1844"/>
  <c r="AE1844"/>
  <c r="AD1845"/>
  <c r="AE1845"/>
  <c r="AD1846"/>
  <c r="AE1846"/>
  <c r="AD1847"/>
  <c r="AE1847"/>
  <c r="AD1848"/>
  <c r="AE1848"/>
  <c r="AD1849"/>
  <c r="AE1849"/>
  <c r="AD1850"/>
  <c r="AE1850"/>
  <c r="AD1851"/>
  <c r="AE1851"/>
  <c r="AD1852"/>
  <c r="AE1852"/>
  <c r="AD1853"/>
  <c r="AE1853"/>
  <c r="AD1854"/>
  <c r="AE1854"/>
  <c r="AD1855"/>
  <c r="AE1855"/>
  <c r="AD1856"/>
  <c r="AE1856"/>
  <c r="AD1857"/>
  <c r="AE1857"/>
  <c r="AE2"/>
  <c r="W3" i="27" l="1"/>
  <c r="I18" i="11" s="1"/>
  <c r="X3" i="27"/>
  <c r="J18" i="11" s="1"/>
  <c r="Y3" i="27"/>
  <c r="W4"/>
  <c r="X4"/>
  <c r="Y4"/>
  <c r="W5"/>
  <c r="X5"/>
  <c r="Y5"/>
  <c r="W6"/>
  <c r="X6"/>
  <c r="Y6"/>
  <c r="W7"/>
  <c r="X7"/>
  <c r="Y7"/>
  <c r="W8"/>
  <c r="X8"/>
  <c r="Y8"/>
  <c r="W9"/>
  <c r="X9"/>
  <c r="Y9"/>
  <c r="W10"/>
  <c r="X10"/>
  <c r="Y10"/>
  <c r="W11"/>
  <c r="X11"/>
  <c r="Y11"/>
  <c r="W12"/>
  <c r="X12"/>
  <c r="Y12"/>
  <c r="W13"/>
  <c r="X13"/>
  <c r="Y13"/>
  <c r="W14"/>
  <c r="X14"/>
  <c r="Y14"/>
  <c r="W15"/>
  <c r="X15"/>
  <c r="Y15"/>
  <c r="W16"/>
  <c r="X16"/>
  <c r="Y16"/>
  <c r="W17"/>
  <c r="X17"/>
  <c r="Y17"/>
  <c r="W18"/>
  <c r="X18"/>
  <c r="Y18"/>
  <c r="W19"/>
  <c r="X19"/>
  <c r="Y19"/>
  <c r="W20"/>
  <c r="X20"/>
  <c r="J15" i="11" s="1"/>
  <c r="Y20" i="27"/>
  <c r="W21"/>
  <c r="X21"/>
  <c r="Y21"/>
  <c r="W22"/>
  <c r="X22"/>
  <c r="Y22"/>
  <c r="W23"/>
  <c r="X23"/>
  <c r="Y23"/>
  <c r="W24"/>
  <c r="X24"/>
  <c r="Y24"/>
  <c r="W25"/>
  <c r="I16" i="11" s="1"/>
  <c r="X25" i="27"/>
  <c r="Y25"/>
  <c r="W26"/>
  <c r="X26"/>
  <c r="Y26"/>
  <c r="W27"/>
  <c r="X27"/>
  <c r="Y27"/>
  <c r="W28"/>
  <c r="X28"/>
  <c r="J17" i="11" s="1"/>
  <c r="Y28" i="27"/>
  <c r="W29"/>
  <c r="X29"/>
  <c r="Y29"/>
  <c r="W30"/>
  <c r="X30"/>
  <c r="Y30"/>
  <c r="W31"/>
  <c r="I20" i="11" s="1"/>
  <c r="X31" i="27"/>
  <c r="Y31"/>
  <c r="W32"/>
  <c r="X32"/>
  <c r="J20" i="11" s="1"/>
  <c r="Y32" i="27"/>
  <c r="W33"/>
  <c r="X33"/>
  <c r="Y33"/>
  <c r="W34"/>
  <c r="X34"/>
  <c r="Y34"/>
  <c r="W35"/>
  <c r="X35"/>
  <c r="Y35"/>
  <c r="W36"/>
  <c r="X36"/>
  <c r="Y36"/>
  <c r="W37"/>
  <c r="X37"/>
  <c r="Y37"/>
  <c r="W38"/>
  <c r="X38"/>
  <c r="Y38"/>
  <c r="W39"/>
  <c r="X39"/>
  <c r="Y39"/>
  <c r="W40"/>
  <c r="X40"/>
  <c r="Y40"/>
  <c r="W41"/>
  <c r="X41"/>
  <c r="Y41"/>
  <c r="W42"/>
  <c r="X42"/>
  <c r="Y42"/>
  <c r="W43"/>
  <c r="X43"/>
  <c r="Y43"/>
  <c r="W44"/>
  <c r="X44"/>
  <c r="Y44"/>
  <c r="W45"/>
  <c r="X45"/>
  <c r="Y45"/>
  <c r="W46"/>
  <c r="X46"/>
  <c r="Y46"/>
  <c r="W47"/>
  <c r="X47"/>
  <c r="Y47"/>
  <c r="W48"/>
  <c r="X48"/>
  <c r="Y48"/>
  <c r="W49"/>
  <c r="X49"/>
  <c r="Y49"/>
  <c r="W50"/>
  <c r="X50"/>
  <c r="Y50"/>
  <c r="W51"/>
  <c r="X51"/>
  <c r="Y51"/>
  <c r="W52"/>
  <c r="X52"/>
  <c r="Y52"/>
  <c r="W53"/>
  <c r="X53"/>
  <c r="Y53"/>
  <c r="W54"/>
  <c r="X54"/>
  <c r="Y54"/>
  <c r="W55"/>
  <c r="X55"/>
  <c r="Y55"/>
  <c r="W56"/>
  <c r="X56"/>
  <c r="Y56"/>
  <c r="W57"/>
  <c r="X57"/>
  <c r="Y57"/>
  <c r="W58"/>
  <c r="X58"/>
  <c r="Y58"/>
  <c r="W59"/>
  <c r="X59"/>
  <c r="Y59"/>
  <c r="W60"/>
  <c r="X60"/>
  <c r="Y60"/>
  <c r="W61"/>
  <c r="X61"/>
  <c r="Y61"/>
  <c r="W62"/>
  <c r="X62"/>
  <c r="Y62"/>
  <c r="W63"/>
  <c r="X63"/>
  <c r="Y63"/>
  <c r="W64"/>
  <c r="X64"/>
  <c r="Y64"/>
  <c r="W65"/>
  <c r="X65"/>
  <c r="Y65"/>
  <c r="W66"/>
  <c r="X66"/>
  <c r="Y66"/>
  <c r="W67"/>
  <c r="X67"/>
  <c r="Y67"/>
  <c r="W68"/>
  <c r="X68"/>
  <c r="Y68"/>
  <c r="W69"/>
  <c r="X69"/>
  <c r="Y69"/>
  <c r="W70"/>
  <c r="X70"/>
  <c r="Y70"/>
  <c r="W71"/>
  <c r="X71"/>
  <c r="Y71"/>
  <c r="W72"/>
  <c r="X72"/>
  <c r="Y72"/>
  <c r="W73"/>
  <c r="X73"/>
  <c r="Y73"/>
  <c r="W74"/>
  <c r="X74"/>
  <c r="Y74"/>
  <c r="W75"/>
  <c r="X75"/>
  <c r="Y75"/>
  <c r="W76"/>
  <c r="X76"/>
  <c r="Y76"/>
  <c r="W77"/>
  <c r="X77"/>
  <c r="Y77"/>
  <c r="W78"/>
  <c r="X78"/>
  <c r="Y78"/>
  <c r="W79"/>
  <c r="X79"/>
  <c r="Y79"/>
  <c r="W80"/>
  <c r="X80"/>
  <c r="Y80"/>
  <c r="W81"/>
  <c r="X81"/>
  <c r="Y81"/>
  <c r="W82"/>
  <c r="X82"/>
  <c r="Y82"/>
  <c r="W83"/>
  <c r="X83"/>
  <c r="Y83"/>
  <c r="W84"/>
  <c r="X84"/>
  <c r="Y84"/>
  <c r="W85"/>
  <c r="X85"/>
  <c r="Y85"/>
  <c r="W86"/>
  <c r="X86"/>
  <c r="Y86"/>
  <c r="W87"/>
  <c r="X87"/>
  <c r="Y87"/>
  <c r="W88"/>
  <c r="X88"/>
  <c r="Y88"/>
  <c r="W89"/>
  <c r="X89"/>
  <c r="Y89"/>
  <c r="W90"/>
  <c r="X90"/>
  <c r="Y90"/>
  <c r="W91"/>
  <c r="X91"/>
  <c r="Y91"/>
  <c r="W92"/>
  <c r="X92"/>
  <c r="Y92"/>
  <c r="W93"/>
  <c r="X93"/>
  <c r="Y93"/>
  <c r="W94"/>
  <c r="X94"/>
  <c r="Y94"/>
  <c r="W95"/>
  <c r="X95"/>
  <c r="Y95"/>
  <c r="W96"/>
  <c r="X96"/>
  <c r="Y96"/>
  <c r="W97"/>
  <c r="X97"/>
  <c r="Y97"/>
  <c r="W98"/>
  <c r="X98"/>
  <c r="Y98"/>
  <c r="W99"/>
  <c r="X99"/>
  <c r="Y99"/>
  <c r="W100"/>
  <c r="X100"/>
  <c r="Y100"/>
  <c r="W101"/>
  <c r="X101"/>
  <c r="Y101"/>
  <c r="W102"/>
  <c r="X102"/>
  <c r="Y102"/>
  <c r="W103"/>
  <c r="X103"/>
  <c r="Y103"/>
  <c r="W104"/>
  <c r="X104"/>
  <c r="Y104"/>
  <c r="W105"/>
  <c r="X105"/>
  <c r="Y105"/>
  <c r="W106"/>
  <c r="X106"/>
  <c r="Y106"/>
  <c r="W107"/>
  <c r="X107"/>
  <c r="Y107"/>
  <c r="W108"/>
  <c r="X108"/>
  <c r="Y108"/>
  <c r="W109"/>
  <c r="X109"/>
  <c r="Y109"/>
  <c r="W110"/>
  <c r="X110"/>
  <c r="Y110"/>
  <c r="W111"/>
  <c r="X111"/>
  <c r="Y111"/>
  <c r="W112"/>
  <c r="X112"/>
  <c r="Y112"/>
  <c r="W113"/>
  <c r="X113"/>
  <c r="Y113"/>
  <c r="W114"/>
  <c r="X114"/>
  <c r="Y114"/>
  <c r="W115"/>
  <c r="X115"/>
  <c r="Y115"/>
  <c r="W116"/>
  <c r="X116"/>
  <c r="Y116"/>
  <c r="W117"/>
  <c r="X117"/>
  <c r="Y117"/>
  <c r="W118"/>
  <c r="X118"/>
  <c r="Y118"/>
  <c r="W119"/>
  <c r="X119"/>
  <c r="Y119"/>
  <c r="W120"/>
  <c r="X120"/>
  <c r="Y120"/>
  <c r="W121"/>
  <c r="X121"/>
  <c r="Y121"/>
  <c r="W122"/>
  <c r="X122"/>
  <c r="Y122"/>
  <c r="W123"/>
  <c r="X123"/>
  <c r="Y123"/>
  <c r="W124"/>
  <c r="X124"/>
  <c r="Y124"/>
  <c r="W125"/>
  <c r="X125"/>
  <c r="Y125"/>
  <c r="W126"/>
  <c r="X126"/>
  <c r="Y126"/>
  <c r="W127"/>
  <c r="X127"/>
  <c r="Y127"/>
  <c r="W128"/>
  <c r="X128"/>
  <c r="Y128"/>
  <c r="W129"/>
  <c r="X129"/>
  <c r="Y129"/>
  <c r="W130"/>
  <c r="X130"/>
  <c r="Y130"/>
  <c r="W131"/>
  <c r="X131"/>
  <c r="Y131"/>
  <c r="W132"/>
  <c r="X132"/>
  <c r="Y132"/>
  <c r="W133"/>
  <c r="X133"/>
  <c r="Y133"/>
  <c r="W134"/>
  <c r="X134"/>
  <c r="Y134"/>
  <c r="W135"/>
  <c r="X135"/>
  <c r="Y135"/>
  <c r="W136"/>
  <c r="X136"/>
  <c r="Y136"/>
  <c r="W137"/>
  <c r="X137"/>
  <c r="Y137"/>
  <c r="W138"/>
  <c r="X138"/>
  <c r="Y138"/>
  <c r="W139"/>
  <c r="X139"/>
  <c r="Y139"/>
  <c r="W140"/>
  <c r="X140"/>
  <c r="Y140"/>
  <c r="W141"/>
  <c r="X141"/>
  <c r="Y141"/>
  <c r="W142"/>
  <c r="X142"/>
  <c r="Y142"/>
  <c r="W143"/>
  <c r="X143"/>
  <c r="Y143"/>
  <c r="W144"/>
  <c r="X144"/>
  <c r="Y144"/>
  <c r="W145"/>
  <c r="X145"/>
  <c r="Y145"/>
  <c r="W146"/>
  <c r="X146"/>
  <c r="Y146"/>
  <c r="W147"/>
  <c r="X147"/>
  <c r="Y147"/>
  <c r="W148"/>
  <c r="X148"/>
  <c r="Y148"/>
  <c r="W149"/>
  <c r="X149"/>
  <c r="Y149"/>
  <c r="W150"/>
  <c r="X150"/>
  <c r="Y150"/>
  <c r="W151"/>
  <c r="X151"/>
  <c r="Y151"/>
  <c r="W152"/>
  <c r="X152"/>
  <c r="Y152"/>
  <c r="W153"/>
  <c r="X153"/>
  <c r="Y153"/>
  <c r="W154"/>
  <c r="X154"/>
  <c r="Y154"/>
  <c r="W155"/>
  <c r="X155"/>
  <c r="Y155"/>
  <c r="W156"/>
  <c r="X156"/>
  <c r="Y156"/>
  <c r="W157"/>
  <c r="X157"/>
  <c r="Y157"/>
  <c r="W158"/>
  <c r="X158"/>
  <c r="Y158"/>
  <c r="W159"/>
  <c r="X159"/>
  <c r="Y159"/>
  <c r="Y2"/>
  <c r="X2"/>
  <c r="J13" i="11" s="1"/>
  <c r="W2" i="27"/>
  <c r="I14" i="11" s="1"/>
  <c r="X3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"/>
  <c r="T3" i="10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2"/>
  <c r="L46" i="1"/>
  <c r="AA46"/>
  <c r="AB46" s="1"/>
  <c r="AD46"/>
  <c r="AE46" s="1"/>
  <c r="AZ46"/>
  <c r="BC46" s="1"/>
  <c r="V46"/>
  <c r="S46"/>
  <c r="F46"/>
  <c r="C46"/>
  <c r="AM46" s="1"/>
  <c r="AN46" s="1"/>
  <c r="B46"/>
  <c r="A46"/>
  <c r="L45"/>
  <c r="AT45" s="1"/>
  <c r="AA45"/>
  <c r="AB45" s="1"/>
  <c r="AD45"/>
  <c r="AE45" s="1"/>
  <c r="BC45"/>
  <c r="AZ45"/>
  <c r="V45"/>
  <c r="S45"/>
  <c r="F45"/>
  <c r="C45"/>
  <c r="AY45" s="1"/>
  <c r="B45"/>
  <c r="A45"/>
  <c r="L44"/>
  <c r="AA44"/>
  <c r="AB44" s="1"/>
  <c r="AD44"/>
  <c r="AE44" s="1"/>
  <c r="AZ44"/>
  <c r="BC44" s="1"/>
  <c r="V44"/>
  <c r="S44"/>
  <c r="F44"/>
  <c r="C44"/>
  <c r="B44"/>
  <c r="A44"/>
  <c r="L43"/>
  <c r="AW43" s="1"/>
  <c r="AA43"/>
  <c r="AB43" s="1"/>
  <c r="AD43"/>
  <c r="AE43" s="1"/>
  <c r="AZ43"/>
  <c r="BC43" s="1"/>
  <c r="V43"/>
  <c r="S43"/>
  <c r="F43"/>
  <c r="C43"/>
  <c r="AV43" s="1"/>
  <c r="B43"/>
  <c r="A43"/>
  <c r="L42"/>
  <c r="AA42"/>
  <c r="AB42" s="1"/>
  <c r="AD42"/>
  <c r="AE42" s="1"/>
  <c r="AZ42"/>
  <c r="BC42" s="1"/>
  <c r="V42"/>
  <c r="S42"/>
  <c r="F42"/>
  <c r="C42"/>
  <c r="AM42" s="1"/>
  <c r="AN42" s="1"/>
  <c r="B42"/>
  <c r="A42"/>
  <c r="L41"/>
  <c r="AT41" s="1"/>
  <c r="AA41"/>
  <c r="AB41" s="1"/>
  <c r="AD41"/>
  <c r="AE41" s="1"/>
  <c r="AZ41"/>
  <c r="BC41" s="1"/>
  <c r="V41"/>
  <c r="S41"/>
  <c r="F41"/>
  <c r="C41"/>
  <c r="AY41" s="1"/>
  <c r="B41"/>
  <c r="A41"/>
  <c r="L40"/>
  <c r="AA40"/>
  <c r="AB40" s="1"/>
  <c r="AD40"/>
  <c r="AE40" s="1"/>
  <c r="BC40"/>
  <c r="AZ40"/>
  <c r="V40"/>
  <c r="S40"/>
  <c r="F40"/>
  <c r="C40"/>
  <c r="B40"/>
  <c r="A40"/>
  <c r="L39"/>
  <c r="AW39" s="1"/>
  <c r="AA39"/>
  <c r="AB39" s="1"/>
  <c r="AD39"/>
  <c r="AE39" s="1"/>
  <c r="AZ39"/>
  <c r="BC39" s="1"/>
  <c r="V39"/>
  <c r="S39"/>
  <c r="F39"/>
  <c r="C39"/>
  <c r="B39"/>
  <c r="A39"/>
  <c r="L38"/>
  <c r="AA38"/>
  <c r="AB38" s="1"/>
  <c r="AD38"/>
  <c r="AE38" s="1"/>
  <c r="AZ38"/>
  <c r="BC38" s="1"/>
  <c r="V38"/>
  <c r="S38"/>
  <c r="F38"/>
  <c r="C38"/>
  <c r="AM38" s="1"/>
  <c r="AN38" s="1"/>
  <c r="B38"/>
  <c r="A38"/>
  <c r="L37"/>
  <c r="AT37" s="1"/>
  <c r="AA37"/>
  <c r="AB37" s="1"/>
  <c r="AD37"/>
  <c r="AE37" s="1"/>
  <c r="AZ37"/>
  <c r="BC37" s="1"/>
  <c r="V37"/>
  <c r="S37"/>
  <c r="F37"/>
  <c r="C37"/>
  <c r="AY37" s="1"/>
  <c r="B37"/>
  <c r="A37"/>
  <c r="L36"/>
  <c r="AA36"/>
  <c r="AB36" s="1"/>
  <c r="AD36"/>
  <c r="AE36" s="1"/>
  <c r="AZ36"/>
  <c r="BC36" s="1"/>
  <c r="V36"/>
  <c r="S36"/>
  <c r="F36"/>
  <c r="C36"/>
  <c r="B36"/>
  <c r="A36"/>
  <c r="L35"/>
  <c r="AW35" s="1"/>
  <c r="AA35"/>
  <c r="AB35" s="1"/>
  <c r="AD35"/>
  <c r="AE35" s="1"/>
  <c r="AZ35"/>
  <c r="BC35" s="1"/>
  <c r="V35"/>
  <c r="S35"/>
  <c r="F35"/>
  <c r="C35"/>
  <c r="AV35" s="1"/>
  <c r="B35"/>
  <c r="A35"/>
  <c r="L34"/>
  <c r="AT34" s="1"/>
  <c r="AA34"/>
  <c r="AB34" s="1"/>
  <c r="AD34"/>
  <c r="AE34" s="1"/>
  <c r="AZ34"/>
  <c r="BC34" s="1"/>
  <c r="V34"/>
  <c r="S34"/>
  <c r="F34"/>
  <c r="C34"/>
  <c r="AM34" s="1"/>
  <c r="AN34" s="1"/>
  <c r="B34"/>
  <c r="A34"/>
  <c r="L33"/>
  <c r="AT33" s="1"/>
  <c r="AA33"/>
  <c r="AB33" s="1"/>
  <c r="AD33"/>
  <c r="AE33" s="1"/>
  <c r="AZ33"/>
  <c r="BC33" s="1"/>
  <c r="V33"/>
  <c r="S33"/>
  <c r="F33"/>
  <c r="C33"/>
  <c r="AY33" s="1"/>
  <c r="B33"/>
  <c r="A33"/>
  <c r="L32"/>
  <c r="AA32"/>
  <c r="AB32" s="1"/>
  <c r="AD32"/>
  <c r="AE32" s="1"/>
  <c r="BC32"/>
  <c r="AZ32"/>
  <c r="V32"/>
  <c r="S32"/>
  <c r="F32"/>
  <c r="C32"/>
  <c r="B32"/>
  <c r="A32"/>
  <c r="L31"/>
  <c r="AA31"/>
  <c r="AB31" s="1"/>
  <c r="AD31"/>
  <c r="AE31" s="1"/>
  <c r="AZ31"/>
  <c r="BC31" s="1"/>
  <c r="V31"/>
  <c r="S31"/>
  <c r="F31"/>
  <c r="C31"/>
  <c r="AV31" s="1"/>
  <c r="B31"/>
  <c r="A31"/>
  <c r="L30"/>
  <c r="AT30" s="1"/>
  <c r="AA30"/>
  <c r="AB30" s="1"/>
  <c r="AD30"/>
  <c r="AE30" s="1"/>
  <c r="BC30"/>
  <c r="AZ30"/>
  <c r="V30"/>
  <c r="S30"/>
  <c r="F30"/>
  <c r="C30"/>
  <c r="AM30" s="1"/>
  <c r="AN30" s="1"/>
  <c r="B30"/>
  <c r="A30"/>
  <c r="L29"/>
  <c r="AA29"/>
  <c r="AB29" s="1"/>
  <c r="AD29"/>
  <c r="AE29" s="1"/>
  <c r="AZ29"/>
  <c r="BC29" s="1"/>
  <c r="V29"/>
  <c r="S29"/>
  <c r="F29"/>
  <c r="C29"/>
  <c r="AY29" s="1"/>
  <c r="B29"/>
  <c r="A29"/>
  <c r="L28"/>
  <c r="AA28"/>
  <c r="AB28" s="1"/>
  <c r="AD28"/>
  <c r="AE28" s="1"/>
  <c r="AZ28"/>
  <c r="BC28" s="1"/>
  <c r="V28"/>
  <c r="S28"/>
  <c r="F28"/>
  <c r="C28"/>
  <c r="B28"/>
  <c r="A28"/>
  <c r="L27"/>
  <c r="AW27" s="1"/>
  <c r="AA27"/>
  <c r="AB27" s="1"/>
  <c r="AD27"/>
  <c r="AE27" s="1"/>
  <c r="AZ27"/>
  <c r="BC27" s="1"/>
  <c r="V27"/>
  <c r="S27"/>
  <c r="F27"/>
  <c r="C27"/>
  <c r="AV27" s="1"/>
  <c r="B27"/>
  <c r="A27"/>
  <c r="L26"/>
  <c r="AA26"/>
  <c r="AB26" s="1"/>
  <c r="AD26"/>
  <c r="AE26" s="1"/>
  <c r="AG26"/>
  <c r="AJ26" s="1"/>
  <c r="AK26" s="1"/>
  <c r="BC26"/>
  <c r="AZ26"/>
  <c r="V26"/>
  <c r="S26"/>
  <c r="F26"/>
  <c r="C26"/>
  <c r="AM26" s="1"/>
  <c r="AN26" s="1"/>
  <c r="B26"/>
  <c r="A26"/>
  <c r="L25"/>
  <c r="AA25"/>
  <c r="AB25" s="1"/>
  <c r="AD25"/>
  <c r="AE25" s="1"/>
  <c r="AZ25"/>
  <c r="BC25" s="1"/>
  <c r="V25"/>
  <c r="S25"/>
  <c r="F25"/>
  <c r="C25"/>
  <c r="AY25" s="1"/>
  <c r="B25"/>
  <c r="A25"/>
  <c r="L24"/>
  <c r="AA24"/>
  <c r="AB24" s="1"/>
  <c r="AD24"/>
  <c r="AE24" s="1"/>
  <c r="BC24"/>
  <c r="AZ24"/>
  <c r="V24"/>
  <c r="S24"/>
  <c r="F24"/>
  <c r="C24"/>
  <c r="B24"/>
  <c r="A24"/>
  <c r="L23"/>
  <c r="AW23" s="1"/>
  <c r="AA23"/>
  <c r="AB23" s="1"/>
  <c r="AD23"/>
  <c r="AE23" s="1"/>
  <c r="AZ23"/>
  <c r="BC23" s="1"/>
  <c r="V23"/>
  <c r="S23"/>
  <c r="F23"/>
  <c r="C23"/>
  <c r="B23"/>
  <c r="A23"/>
  <c r="L22"/>
  <c r="AT22" s="1"/>
  <c r="AA22"/>
  <c r="AB22" s="1"/>
  <c r="AD22"/>
  <c r="AE22" s="1"/>
  <c r="AZ22"/>
  <c r="BC22" s="1"/>
  <c r="AY22"/>
  <c r="V22"/>
  <c r="S22"/>
  <c r="AM22"/>
  <c r="AN22" s="1"/>
  <c r="A22"/>
  <c r="L21"/>
  <c r="AT21" s="1"/>
  <c r="AA21"/>
  <c r="AB21" s="1"/>
  <c r="AD21"/>
  <c r="AE21" s="1"/>
  <c r="BC21"/>
  <c r="AZ21"/>
  <c r="V21"/>
  <c r="S21"/>
  <c r="AY21"/>
  <c r="A21"/>
  <c r="L20"/>
  <c r="AA20"/>
  <c r="AB20" s="1"/>
  <c r="AD20"/>
  <c r="AE20" s="1"/>
  <c r="AZ20"/>
  <c r="BC20" s="1"/>
  <c r="V20"/>
  <c r="S20"/>
  <c r="A20"/>
  <c r="L19"/>
  <c r="AW19" s="1"/>
  <c r="AA19"/>
  <c r="AB19" s="1"/>
  <c r="AD19"/>
  <c r="AE19" s="1"/>
  <c r="AZ19"/>
  <c r="BC19" s="1"/>
  <c r="V19"/>
  <c r="S19"/>
  <c r="AV19"/>
  <c r="A19"/>
  <c r="L18"/>
  <c r="AT18" s="1"/>
  <c r="AA18"/>
  <c r="AB18" s="1"/>
  <c r="AD18"/>
  <c r="AE18" s="1"/>
  <c r="BC18"/>
  <c r="AZ18"/>
  <c r="V18"/>
  <c r="S18"/>
  <c r="AM18"/>
  <c r="AN18" s="1"/>
  <c r="A18"/>
  <c r="L17"/>
  <c r="AA17"/>
  <c r="AB17" s="1"/>
  <c r="AD17"/>
  <c r="AE17" s="1"/>
  <c r="BC17"/>
  <c r="AZ17"/>
  <c r="V17"/>
  <c r="S17"/>
  <c r="AY17"/>
  <c r="A17"/>
  <c r="L16"/>
  <c r="AA16"/>
  <c r="AB16" s="1"/>
  <c r="AD16"/>
  <c r="AE16" s="1"/>
  <c r="AZ16"/>
  <c r="BC16" s="1"/>
  <c r="V16"/>
  <c r="S16"/>
  <c r="A16"/>
  <c r="L15"/>
  <c r="AA15"/>
  <c r="AB15" s="1"/>
  <c r="AD15"/>
  <c r="AE15" s="1"/>
  <c r="AZ15"/>
  <c r="BC15" s="1"/>
  <c r="V15"/>
  <c r="S15"/>
  <c r="AV15"/>
  <c r="A15"/>
  <c r="L14"/>
  <c r="AA14"/>
  <c r="AB14" s="1"/>
  <c r="AD14"/>
  <c r="AE14" s="1"/>
  <c r="BC14"/>
  <c r="AZ14"/>
  <c r="AY14"/>
  <c r="V14"/>
  <c r="S14"/>
  <c r="AM14"/>
  <c r="AN14" s="1"/>
  <c r="A14"/>
  <c r="L13"/>
  <c r="AA13"/>
  <c r="AB13" s="1"/>
  <c r="AD13"/>
  <c r="AE13" s="1"/>
  <c r="AZ13"/>
  <c r="BC13" s="1"/>
  <c r="V13"/>
  <c r="S13"/>
  <c r="AY13"/>
  <c r="A13"/>
  <c r="L12"/>
  <c r="AA12"/>
  <c r="AB12" s="1"/>
  <c r="AD12"/>
  <c r="AE12" s="1"/>
  <c r="AZ12"/>
  <c r="BC12" s="1"/>
  <c r="V12"/>
  <c r="S12"/>
  <c r="A12"/>
  <c r="L11"/>
  <c r="AA11"/>
  <c r="AB11" s="1"/>
  <c r="AD11"/>
  <c r="AE11" s="1"/>
  <c r="AZ11"/>
  <c r="BC11" s="1"/>
  <c r="V11"/>
  <c r="S11"/>
  <c r="AV11"/>
  <c r="A11"/>
  <c r="L10"/>
  <c r="AA10"/>
  <c r="AB10" s="1"/>
  <c r="AD10"/>
  <c r="AE10" s="1"/>
  <c r="BC10"/>
  <c r="V10"/>
  <c r="S10"/>
  <c r="AM10"/>
  <c r="AN10" s="1"/>
  <c r="A10"/>
  <c r="L9"/>
  <c r="AA9"/>
  <c r="AB9" s="1"/>
  <c r="AD9"/>
  <c r="AE9" s="1"/>
  <c r="BC9"/>
  <c r="V9"/>
  <c r="S9"/>
  <c r="AY9"/>
  <c r="A9"/>
  <c r="L8"/>
  <c r="AA8"/>
  <c r="AB8" s="1"/>
  <c r="AD8"/>
  <c r="AE8" s="1"/>
  <c r="BC8"/>
  <c r="V8"/>
  <c r="S8"/>
  <c r="A8"/>
  <c r="L7"/>
  <c r="AA7"/>
  <c r="AB7" s="1"/>
  <c r="AD7"/>
  <c r="AE7" s="1"/>
  <c r="BC7"/>
  <c r="V7"/>
  <c r="S7"/>
  <c r="A7"/>
  <c r="BC6"/>
  <c r="AY6"/>
  <c r="AV6"/>
  <c r="AM6"/>
  <c r="AN6" s="1"/>
  <c r="AD6"/>
  <c r="AE6" s="1"/>
  <c r="AA6"/>
  <c r="AB6" s="1"/>
  <c r="S6"/>
  <c r="AN5"/>
  <c r="S5"/>
  <c r="A5"/>
  <c r="V4"/>
  <c r="S4"/>
  <c r="F4"/>
  <c r="C4"/>
  <c r="L3"/>
  <c r="AT3" s="1"/>
  <c r="V3"/>
  <c r="S3"/>
  <c r="F3"/>
  <c r="C3"/>
  <c r="Q2" i="7"/>
  <c r="R2" s="1"/>
  <c r="AF2" s="1"/>
  <c r="Q3"/>
  <c r="R3" s="1"/>
  <c r="AF3" s="1"/>
  <c r="Q4"/>
  <c r="R4" s="1"/>
  <c r="AF4" s="1"/>
  <c r="AE2" i="27"/>
  <c r="Q5" i="7"/>
  <c r="R5" s="1"/>
  <c r="AF5" s="1"/>
  <c r="Q6"/>
  <c r="R6" s="1"/>
  <c r="AF6" s="1"/>
  <c r="Q7"/>
  <c r="R7" s="1"/>
  <c r="AF7" s="1"/>
  <c r="Q8"/>
  <c r="R8" s="1"/>
  <c r="AF8" s="1"/>
  <c r="Q9"/>
  <c r="R9" s="1"/>
  <c r="AF9" s="1"/>
  <c r="Q10"/>
  <c r="R10"/>
  <c r="AF10" s="1"/>
  <c r="Q11"/>
  <c r="R11" s="1"/>
  <c r="AF11" s="1"/>
  <c r="Q12"/>
  <c r="R12" s="1"/>
  <c r="AF12" s="1"/>
  <c r="Q13"/>
  <c r="R13" s="1"/>
  <c r="AF13" s="1"/>
  <c r="AG13" s="1"/>
  <c r="Q14"/>
  <c r="R14" s="1"/>
  <c r="AF14" s="1"/>
  <c r="AG14" s="1"/>
  <c r="Q15"/>
  <c r="R15" s="1"/>
  <c r="AF15" s="1"/>
  <c r="AG15" s="1"/>
  <c r="Q16"/>
  <c r="R16" s="1"/>
  <c r="AF16" s="1"/>
  <c r="Q17"/>
  <c r="R17" s="1"/>
  <c r="AF17" s="1"/>
  <c r="Q18"/>
  <c r="R18" s="1"/>
  <c r="AF18" s="1"/>
  <c r="Q19"/>
  <c r="R19" s="1"/>
  <c r="AF19" s="1"/>
  <c r="Q20"/>
  <c r="R20" s="1"/>
  <c r="AF20" s="1"/>
  <c r="Q21"/>
  <c r="R21" s="1"/>
  <c r="AF21" s="1"/>
  <c r="Q22"/>
  <c r="R22" s="1"/>
  <c r="AF22" s="1"/>
  <c r="AG22" s="1"/>
  <c r="Q23"/>
  <c r="R23" s="1"/>
  <c r="AF23" s="1"/>
  <c r="Q24"/>
  <c r="R24" s="1"/>
  <c r="AF24" s="1"/>
  <c r="AG24" s="1"/>
  <c r="Q25"/>
  <c r="R25" s="1"/>
  <c r="AF25" s="1"/>
  <c r="AG25" s="1"/>
  <c r="Q26"/>
  <c r="R26" s="1"/>
  <c r="AF26" s="1"/>
  <c r="Q27"/>
  <c r="R27" s="1"/>
  <c r="AF27" s="1"/>
  <c r="Q28"/>
  <c r="R28" s="1"/>
  <c r="AF28" s="1"/>
  <c r="Q29"/>
  <c r="R29" s="1"/>
  <c r="AF29" s="1"/>
  <c r="Q30"/>
  <c r="R30" s="1"/>
  <c r="AF30" s="1"/>
  <c r="Q31"/>
  <c r="R31" s="1"/>
  <c r="AF31" s="1"/>
  <c r="Q32"/>
  <c r="R32" s="1"/>
  <c r="AF32" s="1"/>
  <c r="AG32" s="1"/>
  <c r="Q33"/>
  <c r="R33" s="1"/>
  <c r="AF33" s="1"/>
  <c r="Q34"/>
  <c r="R34" s="1"/>
  <c r="AF34" s="1"/>
  <c r="AG34" s="1"/>
  <c r="Q35"/>
  <c r="R35" s="1"/>
  <c r="AF35" s="1"/>
  <c r="Q36"/>
  <c r="R36" s="1"/>
  <c r="AF36" s="1"/>
  <c r="AG36" s="1"/>
  <c r="Q37"/>
  <c r="R37" s="1"/>
  <c r="AF37" s="1"/>
  <c r="AG37" s="1"/>
  <c r="Q38"/>
  <c r="R38" s="1"/>
  <c r="AF38" s="1"/>
  <c r="Q39"/>
  <c r="R39" s="1"/>
  <c r="AF39" s="1"/>
  <c r="Q40"/>
  <c r="R40" s="1"/>
  <c r="AF40" s="1"/>
  <c r="Q41"/>
  <c r="R41" s="1"/>
  <c r="AF41" s="1"/>
  <c r="Q42"/>
  <c r="R42" s="1"/>
  <c r="AF42" s="1"/>
  <c r="Q43"/>
  <c r="R43" s="1"/>
  <c r="AF43" s="1"/>
  <c r="Q44"/>
  <c r="R44" s="1"/>
  <c r="AF44" s="1"/>
  <c r="Q45"/>
  <c r="R45" s="1"/>
  <c r="AF45" s="1"/>
  <c r="Q46"/>
  <c r="R46" s="1"/>
  <c r="AF46" s="1"/>
  <c r="Q47"/>
  <c r="R47" s="1"/>
  <c r="AF47" s="1"/>
  <c r="Q48"/>
  <c r="R48" s="1"/>
  <c r="AF48" s="1"/>
  <c r="Q49"/>
  <c r="R49" s="1"/>
  <c r="AF49" s="1"/>
  <c r="Q50"/>
  <c r="R50" s="1"/>
  <c r="AF50" s="1"/>
  <c r="Q51"/>
  <c r="R51" s="1"/>
  <c r="AF51" s="1"/>
  <c r="Q52"/>
  <c r="R52" s="1"/>
  <c r="AF52" s="1"/>
  <c r="Q53"/>
  <c r="R53" s="1"/>
  <c r="AF53" s="1"/>
  <c r="Q54"/>
  <c r="R54" s="1"/>
  <c r="AF54" s="1"/>
  <c r="Q55"/>
  <c r="R55" s="1"/>
  <c r="AF55" s="1"/>
  <c r="Q56"/>
  <c r="R56" s="1"/>
  <c r="AF56" s="1"/>
  <c r="Q57"/>
  <c r="R57" s="1"/>
  <c r="AF57" s="1"/>
  <c r="Q58"/>
  <c r="R58" s="1"/>
  <c r="AF58" s="1"/>
  <c r="Q59"/>
  <c r="R59" s="1"/>
  <c r="AF59" s="1"/>
  <c r="Q60"/>
  <c r="R60" s="1"/>
  <c r="AF60" s="1"/>
  <c r="Q61"/>
  <c r="R61" s="1"/>
  <c r="AF61" s="1"/>
  <c r="Q62"/>
  <c r="R62" s="1"/>
  <c r="AF62" s="1"/>
  <c r="AG62" s="1"/>
  <c r="Q63"/>
  <c r="R63" s="1"/>
  <c r="AF63" s="1"/>
  <c r="AG63" s="1"/>
  <c r="Q64"/>
  <c r="R64" s="1"/>
  <c r="AF64" s="1"/>
  <c r="Q65"/>
  <c r="R65" s="1"/>
  <c r="AF65" s="1"/>
  <c r="AG65" s="1"/>
  <c r="Q66"/>
  <c r="R66" s="1"/>
  <c r="AF66" s="1"/>
  <c r="Q67"/>
  <c r="R67" s="1"/>
  <c r="AF67" s="1"/>
  <c r="Q68"/>
  <c r="R68" s="1"/>
  <c r="AF68" s="1"/>
  <c r="Q69"/>
  <c r="R69" s="1"/>
  <c r="AF69" s="1"/>
  <c r="Q70"/>
  <c r="R70" s="1"/>
  <c r="AF70" s="1"/>
  <c r="Q71"/>
  <c r="R71" s="1"/>
  <c r="AF71" s="1"/>
  <c r="Q72"/>
  <c r="R72" s="1"/>
  <c r="AF72" s="1"/>
  <c r="AG72" s="1"/>
  <c r="Q73"/>
  <c r="R73" s="1"/>
  <c r="AF73" s="1"/>
  <c r="Q74"/>
  <c r="R74" s="1"/>
  <c r="AF74" s="1"/>
  <c r="Q75"/>
  <c r="R75" s="1"/>
  <c r="AF75" s="1"/>
  <c r="AG75" s="1"/>
  <c r="Q76"/>
  <c r="R76" s="1"/>
  <c r="AF76" s="1"/>
  <c r="Q77"/>
  <c r="R77" s="1"/>
  <c r="AF77" s="1"/>
  <c r="Q78"/>
  <c r="R78" s="1"/>
  <c r="AF78" s="1"/>
  <c r="Q79"/>
  <c r="R79" s="1"/>
  <c r="AF79" s="1"/>
  <c r="Q80"/>
  <c r="R80" s="1"/>
  <c r="AF80" s="1"/>
  <c r="Q81"/>
  <c r="R81" s="1"/>
  <c r="AF81" s="1"/>
  <c r="Q82"/>
  <c r="R82" s="1"/>
  <c r="AF82" s="1"/>
  <c r="Q83"/>
  <c r="R83" s="1"/>
  <c r="AF83" s="1"/>
  <c r="Q84"/>
  <c r="R84" s="1"/>
  <c r="AF84" s="1"/>
  <c r="Q85"/>
  <c r="R85" s="1"/>
  <c r="AF85" s="1"/>
  <c r="Q86"/>
  <c r="R86" s="1"/>
  <c r="AF86" s="1"/>
  <c r="Q87"/>
  <c r="R87" s="1"/>
  <c r="AF87" s="1"/>
  <c r="Q88"/>
  <c r="R88" s="1"/>
  <c r="AF88" s="1"/>
  <c r="Q89"/>
  <c r="R89" s="1"/>
  <c r="AF89" s="1"/>
  <c r="Q90"/>
  <c r="R90" s="1"/>
  <c r="AF90" s="1"/>
  <c r="Q91"/>
  <c r="R91" s="1"/>
  <c r="AF91" s="1"/>
  <c r="AG91" s="1"/>
  <c r="Q92"/>
  <c r="R92"/>
  <c r="AF92" s="1"/>
  <c r="Q93"/>
  <c r="R93" s="1"/>
  <c r="AF93" s="1"/>
  <c r="Q94"/>
  <c r="R94" s="1"/>
  <c r="AF94" s="1"/>
  <c r="Q95"/>
  <c r="R95" s="1"/>
  <c r="AF95" s="1"/>
  <c r="Q96"/>
  <c r="R96" s="1"/>
  <c r="AF96" s="1"/>
  <c r="Q97"/>
  <c r="R97" s="1"/>
  <c r="AF97" s="1"/>
  <c r="Q98"/>
  <c r="R98" s="1"/>
  <c r="AF98" s="1"/>
  <c r="Q99"/>
  <c r="R99" s="1"/>
  <c r="AF99" s="1"/>
  <c r="Q100"/>
  <c r="R100" s="1"/>
  <c r="AF100" s="1"/>
  <c r="AG100" s="1"/>
  <c r="Q101"/>
  <c r="R101" s="1"/>
  <c r="AF101" s="1"/>
  <c r="Q102"/>
  <c r="R102" s="1"/>
  <c r="AF102" s="1"/>
  <c r="Q103"/>
  <c r="R103" s="1"/>
  <c r="AF103" s="1"/>
  <c r="Q104"/>
  <c r="R104" s="1"/>
  <c r="AF104" s="1"/>
  <c r="Q105"/>
  <c r="R105" s="1"/>
  <c r="AF105" s="1"/>
  <c r="AG105" s="1"/>
  <c r="Q106"/>
  <c r="R106" s="1"/>
  <c r="AF106" s="1"/>
  <c r="Q107"/>
  <c r="R107" s="1"/>
  <c r="AF107" s="1"/>
  <c r="Q108"/>
  <c r="R108" s="1"/>
  <c r="AF108" s="1"/>
  <c r="Q109"/>
  <c r="R109" s="1"/>
  <c r="AF109" s="1"/>
  <c r="Q110"/>
  <c r="R110" s="1"/>
  <c r="AF110" s="1"/>
  <c r="Q111"/>
  <c r="R111" s="1"/>
  <c r="AF111" s="1"/>
  <c r="Q112"/>
  <c r="R112" s="1"/>
  <c r="AF112" s="1"/>
  <c r="Q113"/>
  <c r="R113" s="1"/>
  <c r="AF113" s="1"/>
  <c r="Q114"/>
  <c r="R114" s="1"/>
  <c r="AF114" s="1"/>
  <c r="Q115"/>
  <c r="R115" s="1"/>
  <c r="AF115" s="1"/>
  <c r="Q116"/>
  <c r="R116" s="1"/>
  <c r="AF116" s="1"/>
  <c r="Q117"/>
  <c r="R117" s="1"/>
  <c r="AF117" s="1"/>
  <c r="Q118"/>
  <c r="R118" s="1"/>
  <c r="AF118" s="1"/>
  <c r="Q119"/>
  <c r="R119" s="1"/>
  <c r="AF119" s="1"/>
  <c r="Q120"/>
  <c r="R120" s="1"/>
  <c r="AF120" s="1"/>
  <c r="Q121"/>
  <c r="R121" s="1"/>
  <c r="AF121" s="1"/>
  <c r="Q122"/>
  <c r="R122" s="1"/>
  <c r="AF122" s="1"/>
  <c r="Q123"/>
  <c r="R123" s="1"/>
  <c r="AF123" s="1"/>
  <c r="Q124"/>
  <c r="R124" s="1"/>
  <c r="AF124" s="1"/>
  <c r="Q125"/>
  <c r="R125" s="1"/>
  <c r="AF125" s="1"/>
  <c r="Q126"/>
  <c r="R126" s="1"/>
  <c r="AF126" s="1"/>
  <c r="Q127"/>
  <c r="R127" s="1"/>
  <c r="AF127" s="1"/>
  <c r="Q128"/>
  <c r="R128" s="1"/>
  <c r="AF128" s="1"/>
  <c r="Q129"/>
  <c r="R129" s="1"/>
  <c r="AF129" s="1"/>
  <c r="Q130"/>
  <c r="R130" s="1"/>
  <c r="AF130" s="1"/>
  <c r="Q131"/>
  <c r="R131" s="1"/>
  <c r="AF131" s="1"/>
  <c r="Q132"/>
  <c r="R132" s="1"/>
  <c r="AF132" s="1"/>
  <c r="Q133"/>
  <c r="R133" s="1"/>
  <c r="AF133" s="1"/>
  <c r="Q134"/>
  <c r="R134"/>
  <c r="AF134" s="1"/>
  <c r="Q135"/>
  <c r="R135" s="1"/>
  <c r="AF135" s="1"/>
  <c r="Q136"/>
  <c r="R136" s="1"/>
  <c r="AF136" s="1"/>
  <c r="Q137"/>
  <c r="R137" s="1"/>
  <c r="AF137" s="1"/>
  <c r="Q138"/>
  <c r="R138" s="1"/>
  <c r="AF138" s="1"/>
  <c r="Q139"/>
  <c r="R139" s="1"/>
  <c r="AF139" s="1"/>
  <c r="Q140"/>
  <c r="R140" s="1"/>
  <c r="AF140" s="1"/>
  <c r="Q141"/>
  <c r="R141" s="1"/>
  <c r="AF141" s="1"/>
  <c r="Q142"/>
  <c r="R142" s="1"/>
  <c r="AF142" s="1"/>
  <c r="Q143"/>
  <c r="R143" s="1"/>
  <c r="AF143" s="1"/>
  <c r="Q144"/>
  <c r="R144" s="1"/>
  <c r="AF144" s="1"/>
  <c r="Q145"/>
  <c r="R145" s="1"/>
  <c r="AF145" s="1"/>
  <c r="Q146"/>
  <c r="R146" s="1"/>
  <c r="AF146" s="1"/>
  <c r="Q147"/>
  <c r="R147" s="1"/>
  <c r="AF147" s="1"/>
  <c r="Q148"/>
  <c r="R148" s="1"/>
  <c r="AF148" s="1"/>
  <c r="Q149"/>
  <c r="R149" s="1"/>
  <c r="AF149" s="1"/>
  <c r="Q150"/>
  <c r="R150" s="1"/>
  <c r="AF150" s="1"/>
  <c r="Q151"/>
  <c r="R151" s="1"/>
  <c r="AF151" s="1"/>
  <c r="Q152"/>
  <c r="R152" s="1"/>
  <c r="AF152" s="1"/>
  <c r="Q153"/>
  <c r="R153" s="1"/>
  <c r="AF153" s="1"/>
  <c r="Q154"/>
  <c r="R154" s="1"/>
  <c r="AF154" s="1"/>
  <c r="Q155"/>
  <c r="R155" s="1"/>
  <c r="AF155" s="1"/>
  <c r="Q156"/>
  <c r="R156" s="1"/>
  <c r="AF156" s="1"/>
  <c r="Q157"/>
  <c r="R157" s="1"/>
  <c r="AF157" s="1"/>
  <c r="Q158"/>
  <c r="R158" s="1"/>
  <c r="AF158" s="1"/>
  <c r="Q159"/>
  <c r="R159" s="1"/>
  <c r="AF159" s="1"/>
  <c r="Q160"/>
  <c r="R160" s="1"/>
  <c r="AF160" s="1"/>
  <c r="Q161"/>
  <c r="R161" s="1"/>
  <c r="AF161" s="1"/>
  <c r="Q162"/>
  <c r="R162" s="1"/>
  <c r="AF162" s="1"/>
  <c r="Q163"/>
  <c r="R163" s="1"/>
  <c r="AF163" s="1"/>
  <c r="Q164"/>
  <c r="R164" s="1"/>
  <c r="AF164" s="1"/>
  <c r="Q165"/>
  <c r="R165" s="1"/>
  <c r="AF165" s="1"/>
  <c r="Q166"/>
  <c r="R166" s="1"/>
  <c r="AF166" s="1"/>
  <c r="Q167"/>
  <c r="R167" s="1"/>
  <c r="AF167" s="1"/>
  <c r="Q168"/>
  <c r="R168" s="1"/>
  <c r="AF168" s="1"/>
  <c r="Q169"/>
  <c r="R169" s="1"/>
  <c r="AF169" s="1"/>
  <c r="Q170"/>
  <c r="R170" s="1"/>
  <c r="AF170" s="1"/>
  <c r="Q171"/>
  <c r="R171" s="1"/>
  <c r="AF171" s="1"/>
  <c r="Q172"/>
  <c r="R172" s="1"/>
  <c r="AF172" s="1"/>
  <c r="Q173"/>
  <c r="R173" s="1"/>
  <c r="AF173" s="1"/>
  <c r="Q174"/>
  <c r="R174" s="1"/>
  <c r="AF174" s="1"/>
  <c r="Q175"/>
  <c r="R175" s="1"/>
  <c r="AF175" s="1"/>
  <c r="Q176"/>
  <c r="R176" s="1"/>
  <c r="AF176" s="1"/>
  <c r="Q177"/>
  <c r="R177" s="1"/>
  <c r="AF177" s="1"/>
  <c r="Q178"/>
  <c r="R178" s="1"/>
  <c r="AF178" s="1"/>
  <c r="Q179"/>
  <c r="R179" s="1"/>
  <c r="AF179" s="1"/>
  <c r="Q180"/>
  <c r="R180" s="1"/>
  <c r="AF180" s="1"/>
  <c r="Q181"/>
  <c r="R181" s="1"/>
  <c r="AF181" s="1"/>
  <c r="Q182"/>
  <c r="R182" s="1"/>
  <c r="AF182" s="1"/>
  <c r="Q183"/>
  <c r="R183" s="1"/>
  <c r="AF183" s="1"/>
  <c r="Q184"/>
  <c r="R184" s="1"/>
  <c r="AF184" s="1"/>
  <c r="Q185"/>
  <c r="R185" s="1"/>
  <c r="AF185" s="1"/>
  <c r="Q186"/>
  <c r="R186" s="1"/>
  <c r="AF186" s="1"/>
  <c r="Q187"/>
  <c r="R187" s="1"/>
  <c r="AF187" s="1"/>
  <c r="Q188"/>
  <c r="R188" s="1"/>
  <c r="AF188" s="1"/>
  <c r="Q189"/>
  <c r="R189" s="1"/>
  <c r="AF189" s="1"/>
  <c r="Q190"/>
  <c r="R190" s="1"/>
  <c r="AF190" s="1"/>
  <c r="Q191"/>
  <c r="R191" s="1"/>
  <c r="AF191" s="1"/>
  <c r="Q192"/>
  <c r="R192" s="1"/>
  <c r="AF192" s="1"/>
  <c r="Q193"/>
  <c r="R193" s="1"/>
  <c r="AF193" s="1"/>
  <c r="Q194"/>
  <c r="R194" s="1"/>
  <c r="AF194" s="1"/>
  <c r="Q195"/>
  <c r="R195" s="1"/>
  <c r="AF195" s="1"/>
  <c r="Q196"/>
  <c r="R196" s="1"/>
  <c r="AF196" s="1"/>
  <c r="Q197"/>
  <c r="R197" s="1"/>
  <c r="AF197" s="1"/>
  <c r="Q198"/>
  <c r="R198" s="1"/>
  <c r="AF198" s="1"/>
  <c r="Q199"/>
  <c r="R199" s="1"/>
  <c r="AF199" s="1"/>
  <c r="Q200"/>
  <c r="R200" s="1"/>
  <c r="AF200" s="1"/>
  <c r="Q201"/>
  <c r="R201" s="1"/>
  <c r="AF201" s="1"/>
  <c r="Q202"/>
  <c r="R202" s="1"/>
  <c r="AF202" s="1"/>
  <c r="Q203"/>
  <c r="R203" s="1"/>
  <c r="AF203" s="1"/>
  <c r="Q204"/>
  <c r="R204" s="1"/>
  <c r="AF204" s="1"/>
  <c r="Q205"/>
  <c r="R205" s="1"/>
  <c r="AF205" s="1"/>
  <c r="Q206"/>
  <c r="R206" s="1"/>
  <c r="AF206" s="1"/>
  <c r="Q207"/>
  <c r="R207" s="1"/>
  <c r="AF207" s="1"/>
  <c r="Q208"/>
  <c r="R208" s="1"/>
  <c r="AF208" s="1"/>
  <c r="Q209"/>
  <c r="R209" s="1"/>
  <c r="AF209" s="1"/>
  <c r="Q210"/>
  <c r="R210" s="1"/>
  <c r="AF210" s="1"/>
  <c r="Q211"/>
  <c r="R211" s="1"/>
  <c r="AF211" s="1"/>
  <c r="Q212"/>
  <c r="R212" s="1"/>
  <c r="AF212" s="1"/>
  <c r="Q213"/>
  <c r="R213" s="1"/>
  <c r="AF213" s="1"/>
  <c r="Q214"/>
  <c r="R214" s="1"/>
  <c r="AF214" s="1"/>
  <c r="Q215"/>
  <c r="R215" s="1"/>
  <c r="AF215" s="1"/>
  <c r="AG215" s="1"/>
  <c r="Q216"/>
  <c r="R216" s="1"/>
  <c r="AF216" s="1"/>
  <c r="Q217"/>
  <c r="R217" s="1"/>
  <c r="AF217" s="1"/>
  <c r="Q218"/>
  <c r="R218" s="1"/>
  <c r="AF218" s="1"/>
  <c r="Q219"/>
  <c r="R219" s="1"/>
  <c r="AF219" s="1"/>
  <c r="Q220"/>
  <c r="R220" s="1"/>
  <c r="AF220" s="1"/>
  <c r="Q221"/>
  <c r="R221" s="1"/>
  <c r="AF221" s="1"/>
  <c r="Q222"/>
  <c r="R222" s="1"/>
  <c r="AF222" s="1"/>
  <c r="Q223"/>
  <c r="R223" s="1"/>
  <c r="AF223" s="1"/>
  <c r="Q224"/>
  <c r="R224" s="1"/>
  <c r="AF224" s="1"/>
  <c r="Q225"/>
  <c r="R225" s="1"/>
  <c r="AF225" s="1"/>
  <c r="Q226"/>
  <c r="R226" s="1"/>
  <c r="AF226" s="1"/>
  <c r="Q227"/>
  <c r="R227" s="1"/>
  <c r="AF227" s="1"/>
  <c r="Q228"/>
  <c r="R228" s="1"/>
  <c r="AF228" s="1"/>
  <c r="Q229"/>
  <c r="R229" s="1"/>
  <c r="AF229" s="1"/>
  <c r="Q230"/>
  <c r="R230" s="1"/>
  <c r="AF230" s="1"/>
  <c r="Q231"/>
  <c r="R231" s="1"/>
  <c r="AF231" s="1"/>
  <c r="Q232"/>
  <c r="R232" s="1"/>
  <c r="AF232" s="1"/>
  <c r="Q233"/>
  <c r="R233" s="1"/>
  <c r="AF233" s="1"/>
  <c r="Q234"/>
  <c r="R234" s="1"/>
  <c r="AF234" s="1"/>
  <c r="Q235"/>
  <c r="R235" s="1"/>
  <c r="AF235" s="1"/>
  <c r="Q236"/>
  <c r="R236" s="1"/>
  <c r="AF236" s="1"/>
  <c r="Q237"/>
  <c r="R237" s="1"/>
  <c r="AF237" s="1"/>
  <c r="Q238"/>
  <c r="R238" s="1"/>
  <c r="AF238" s="1"/>
  <c r="Q239"/>
  <c r="R239" s="1"/>
  <c r="AF239" s="1"/>
  <c r="Q240"/>
  <c r="R240" s="1"/>
  <c r="AF240" s="1"/>
  <c r="Q241"/>
  <c r="R241" s="1"/>
  <c r="AF241" s="1"/>
  <c r="Q242"/>
  <c r="R242" s="1"/>
  <c r="AF242" s="1"/>
  <c r="Q243"/>
  <c r="R243" s="1"/>
  <c r="AF243" s="1"/>
  <c r="Q244"/>
  <c r="R244" s="1"/>
  <c r="AF244" s="1"/>
  <c r="Q245"/>
  <c r="R245" s="1"/>
  <c r="AF245" s="1"/>
  <c r="Q246"/>
  <c r="R246"/>
  <c r="AF246" s="1"/>
  <c r="Q247"/>
  <c r="R247" s="1"/>
  <c r="AF247" s="1"/>
  <c r="Q248"/>
  <c r="R248" s="1"/>
  <c r="AF248" s="1"/>
  <c r="Q249"/>
  <c r="R249" s="1"/>
  <c r="AF249" s="1"/>
  <c r="Q250"/>
  <c r="R250" s="1"/>
  <c r="AF250" s="1"/>
  <c r="Q251"/>
  <c r="R251" s="1"/>
  <c r="AF251" s="1"/>
  <c r="Q252"/>
  <c r="R252" s="1"/>
  <c r="AF252" s="1"/>
  <c r="Q253"/>
  <c r="R253" s="1"/>
  <c r="AF253" s="1"/>
  <c r="Q254"/>
  <c r="R254" s="1"/>
  <c r="AF254" s="1"/>
  <c r="Q255"/>
  <c r="R255" s="1"/>
  <c r="AF255" s="1"/>
  <c r="Q256"/>
  <c r="R256" s="1"/>
  <c r="AF256" s="1"/>
  <c r="Q257"/>
  <c r="R257" s="1"/>
  <c r="AF257" s="1"/>
  <c r="Q258"/>
  <c r="R258" s="1"/>
  <c r="AF258" s="1"/>
  <c r="Q259"/>
  <c r="R259" s="1"/>
  <c r="AF259" s="1"/>
  <c r="Q260"/>
  <c r="R260" s="1"/>
  <c r="AF260" s="1"/>
  <c r="Q261"/>
  <c r="R261" s="1"/>
  <c r="AF261" s="1"/>
  <c r="Q262"/>
  <c r="R262" s="1"/>
  <c r="AF262" s="1"/>
  <c r="Q263"/>
  <c r="R263" s="1"/>
  <c r="AF263" s="1"/>
  <c r="Q264"/>
  <c r="R264" s="1"/>
  <c r="AF264" s="1"/>
  <c r="Q265"/>
  <c r="R265" s="1"/>
  <c r="AF265" s="1"/>
  <c r="Q266"/>
  <c r="R266" s="1"/>
  <c r="AF266" s="1"/>
  <c r="Q267"/>
  <c r="R267" s="1"/>
  <c r="AF267" s="1"/>
  <c r="Q268"/>
  <c r="R268" s="1"/>
  <c r="AF268" s="1"/>
  <c r="Q269"/>
  <c r="R269" s="1"/>
  <c r="AF269" s="1"/>
  <c r="Q270"/>
  <c r="R270" s="1"/>
  <c r="AF270" s="1"/>
  <c r="Q271"/>
  <c r="R271" s="1"/>
  <c r="AF271" s="1"/>
  <c r="Q272"/>
  <c r="R272" s="1"/>
  <c r="AF272" s="1"/>
  <c r="AG272" s="1"/>
  <c r="Q273"/>
  <c r="R273" s="1"/>
  <c r="AF273" s="1"/>
  <c r="Q274"/>
  <c r="R274" s="1"/>
  <c r="AF274" s="1"/>
  <c r="Q275"/>
  <c r="R275" s="1"/>
  <c r="AF275" s="1"/>
  <c r="AG275" s="1"/>
  <c r="Q276"/>
  <c r="R276" s="1"/>
  <c r="AF276" s="1"/>
  <c r="Q277"/>
  <c r="R277" s="1"/>
  <c r="AF277" s="1"/>
  <c r="Q278"/>
  <c r="R278" s="1"/>
  <c r="AF278" s="1"/>
  <c r="Q279"/>
  <c r="R279" s="1"/>
  <c r="AF279" s="1"/>
  <c r="Q280"/>
  <c r="R280" s="1"/>
  <c r="AF280" s="1"/>
  <c r="Q281"/>
  <c r="R281" s="1"/>
  <c r="AF281" s="1"/>
  <c r="Q282"/>
  <c r="R282" s="1"/>
  <c r="AF282" s="1"/>
  <c r="Q283"/>
  <c r="R283" s="1"/>
  <c r="AF283" s="1"/>
  <c r="Q284"/>
  <c r="R284" s="1"/>
  <c r="AF284" s="1"/>
  <c r="Q285"/>
  <c r="R285" s="1"/>
  <c r="AF285" s="1"/>
  <c r="Q286"/>
  <c r="R286" s="1"/>
  <c r="AF286" s="1"/>
  <c r="Q287"/>
  <c r="R287" s="1"/>
  <c r="AF287" s="1"/>
  <c r="Q288"/>
  <c r="R288" s="1"/>
  <c r="AF288" s="1"/>
  <c r="Q289"/>
  <c r="R289" s="1"/>
  <c r="AF289" s="1"/>
  <c r="Q290"/>
  <c r="R290" s="1"/>
  <c r="AF290" s="1"/>
  <c r="Q291"/>
  <c r="R291" s="1"/>
  <c r="AF291" s="1"/>
  <c r="Q292"/>
  <c r="R292" s="1"/>
  <c r="AF292" s="1"/>
  <c r="Q293"/>
  <c r="R293" s="1"/>
  <c r="AF293" s="1"/>
  <c r="Q294"/>
  <c r="R294" s="1"/>
  <c r="AF294" s="1"/>
  <c r="Q295"/>
  <c r="R295" s="1"/>
  <c r="AF295" s="1"/>
  <c r="Q296"/>
  <c r="R296" s="1"/>
  <c r="AF296" s="1"/>
  <c r="Q297"/>
  <c r="R297" s="1"/>
  <c r="AF297" s="1"/>
  <c r="Q298"/>
  <c r="R298" s="1"/>
  <c r="AF298" s="1"/>
  <c r="Q299"/>
  <c r="R299" s="1"/>
  <c r="AF299" s="1"/>
  <c r="Q300"/>
  <c r="R300" s="1"/>
  <c r="AF300" s="1"/>
  <c r="Q301"/>
  <c r="R301" s="1"/>
  <c r="AF301" s="1"/>
  <c r="Q302"/>
  <c r="R302" s="1"/>
  <c r="AF302" s="1"/>
  <c r="Q303"/>
  <c r="R303" s="1"/>
  <c r="AF303" s="1"/>
  <c r="Q304"/>
  <c r="R304" s="1"/>
  <c r="AF304" s="1"/>
  <c r="Q305"/>
  <c r="R305" s="1"/>
  <c r="AF305" s="1"/>
  <c r="Q306"/>
  <c r="R306" s="1"/>
  <c r="AF306" s="1"/>
  <c r="Q307"/>
  <c r="R307" s="1"/>
  <c r="AF307" s="1"/>
  <c r="Q308"/>
  <c r="R308" s="1"/>
  <c r="AF308" s="1"/>
  <c r="Q309"/>
  <c r="R309" s="1"/>
  <c r="AF309" s="1"/>
  <c r="Q310"/>
  <c r="R310" s="1"/>
  <c r="AF310" s="1"/>
  <c r="Q311"/>
  <c r="R311" s="1"/>
  <c r="AF311" s="1"/>
  <c r="Q312"/>
  <c r="R312" s="1"/>
  <c r="AF312" s="1"/>
  <c r="Q313"/>
  <c r="R313" s="1"/>
  <c r="AF313" s="1"/>
  <c r="Q314"/>
  <c r="R314" s="1"/>
  <c r="AF314" s="1"/>
  <c r="Q315"/>
  <c r="R315" s="1"/>
  <c r="AF315" s="1"/>
  <c r="Q316"/>
  <c r="R316" s="1"/>
  <c r="AF316" s="1"/>
  <c r="Q317"/>
  <c r="R317" s="1"/>
  <c r="AF317" s="1"/>
  <c r="Q318"/>
  <c r="R318" s="1"/>
  <c r="AF318" s="1"/>
  <c r="Q319"/>
  <c r="R319" s="1"/>
  <c r="AF319" s="1"/>
  <c r="Q320"/>
  <c r="R320" s="1"/>
  <c r="AF320" s="1"/>
  <c r="Q321"/>
  <c r="R321" s="1"/>
  <c r="AF321" s="1"/>
  <c r="Q322"/>
  <c r="R322" s="1"/>
  <c r="AF322" s="1"/>
  <c r="Q323"/>
  <c r="R323" s="1"/>
  <c r="AF323" s="1"/>
  <c r="Q324"/>
  <c r="R324" s="1"/>
  <c r="AF324" s="1"/>
  <c r="Q325"/>
  <c r="R325" s="1"/>
  <c r="AF325" s="1"/>
  <c r="Q326"/>
  <c r="R326" s="1"/>
  <c r="AF326" s="1"/>
  <c r="Q327"/>
  <c r="R327" s="1"/>
  <c r="AF327" s="1"/>
  <c r="AG327" s="1"/>
  <c r="Q328"/>
  <c r="R328" s="1"/>
  <c r="AF328" s="1"/>
  <c r="Q329"/>
  <c r="R329" s="1"/>
  <c r="AF329" s="1"/>
  <c r="Q330"/>
  <c r="R330" s="1"/>
  <c r="AF330" s="1"/>
  <c r="Q331"/>
  <c r="R331" s="1"/>
  <c r="AF331" s="1"/>
  <c r="Q332"/>
  <c r="R332" s="1"/>
  <c r="AF332" s="1"/>
  <c r="Q333"/>
  <c r="R333" s="1"/>
  <c r="AF333" s="1"/>
  <c r="Q334"/>
  <c r="R334" s="1"/>
  <c r="AF334" s="1"/>
  <c r="Q335"/>
  <c r="R335" s="1"/>
  <c r="AF335" s="1"/>
  <c r="Q336"/>
  <c r="R336" s="1"/>
  <c r="AF336" s="1"/>
  <c r="Q337"/>
  <c r="R337" s="1"/>
  <c r="AF337" s="1"/>
  <c r="Q338"/>
  <c r="R338" s="1"/>
  <c r="AF338" s="1"/>
  <c r="Q339"/>
  <c r="R339" s="1"/>
  <c r="AF339" s="1"/>
  <c r="Q340"/>
  <c r="R340" s="1"/>
  <c r="AF340" s="1"/>
  <c r="Q341"/>
  <c r="R341" s="1"/>
  <c r="AF341" s="1"/>
  <c r="Q342"/>
  <c r="R342" s="1"/>
  <c r="AF342" s="1"/>
  <c r="Q343"/>
  <c r="R343" s="1"/>
  <c r="AF343" s="1"/>
  <c r="Q344"/>
  <c r="R344" s="1"/>
  <c r="AF344" s="1"/>
  <c r="Q345"/>
  <c r="R345" s="1"/>
  <c r="AF345" s="1"/>
  <c r="Q346"/>
  <c r="R346" s="1"/>
  <c r="AF346" s="1"/>
  <c r="Q347"/>
  <c r="R347" s="1"/>
  <c r="AF347" s="1"/>
  <c r="Q348"/>
  <c r="R348" s="1"/>
  <c r="AF348" s="1"/>
  <c r="Q349"/>
  <c r="R349" s="1"/>
  <c r="AF349" s="1"/>
  <c r="Q350"/>
  <c r="R350" s="1"/>
  <c r="AF350" s="1"/>
  <c r="Q351"/>
  <c r="R351" s="1"/>
  <c r="AF351" s="1"/>
  <c r="Q352"/>
  <c r="R352" s="1"/>
  <c r="AF352" s="1"/>
  <c r="Q353"/>
  <c r="R353" s="1"/>
  <c r="AF353" s="1"/>
  <c r="Q354"/>
  <c r="R354" s="1"/>
  <c r="AF354" s="1"/>
  <c r="Q355"/>
  <c r="R355" s="1"/>
  <c r="AF355" s="1"/>
  <c r="Q356"/>
  <c r="R356" s="1"/>
  <c r="AF356" s="1"/>
  <c r="Q357"/>
  <c r="R357" s="1"/>
  <c r="AF357" s="1"/>
  <c r="Q358"/>
  <c r="R358" s="1"/>
  <c r="AF358" s="1"/>
  <c r="Q359"/>
  <c r="R359" s="1"/>
  <c r="AF359" s="1"/>
  <c r="Q360"/>
  <c r="R360" s="1"/>
  <c r="AF360" s="1"/>
  <c r="Q361"/>
  <c r="R361" s="1"/>
  <c r="AF361" s="1"/>
  <c r="Q362"/>
  <c r="R362" s="1"/>
  <c r="AF362" s="1"/>
  <c r="Q363"/>
  <c r="R363" s="1"/>
  <c r="AF363" s="1"/>
  <c r="Q364"/>
  <c r="R364" s="1"/>
  <c r="AF364" s="1"/>
  <c r="Q365"/>
  <c r="R365" s="1"/>
  <c r="AF365" s="1"/>
  <c r="Q366"/>
  <c r="R366" s="1"/>
  <c r="AF366" s="1"/>
  <c r="Q367"/>
  <c r="R367" s="1"/>
  <c r="AF367" s="1"/>
  <c r="Q368"/>
  <c r="R368" s="1"/>
  <c r="AF368" s="1"/>
  <c r="Q369"/>
  <c r="R369" s="1"/>
  <c r="AF369" s="1"/>
  <c r="Q370"/>
  <c r="R370" s="1"/>
  <c r="AF370" s="1"/>
  <c r="Q371"/>
  <c r="R371" s="1"/>
  <c r="AF371" s="1"/>
  <c r="AG371" s="1"/>
  <c r="Q372"/>
  <c r="R372" s="1"/>
  <c r="AF372" s="1"/>
  <c r="Q373"/>
  <c r="R373" s="1"/>
  <c r="AF373" s="1"/>
  <c r="Q374"/>
  <c r="R374" s="1"/>
  <c r="AF374" s="1"/>
  <c r="Q375"/>
  <c r="R375" s="1"/>
  <c r="AF375" s="1"/>
  <c r="AG375" s="1"/>
  <c r="Q376"/>
  <c r="R376" s="1"/>
  <c r="AF376" s="1"/>
  <c r="Q377"/>
  <c r="R377" s="1"/>
  <c r="AF377" s="1"/>
  <c r="Q378"/>
  <c r="R378" s="1"/>
  <c r="AF378" s="1"/>
  <c r="Q379"/>
  <c r="R379" s="1"/>
  <c r="AF379" s="1"/>
  <c r="AG379" s="1"/>
  <c r="Q380"/>
  <c r="R380" s="1"/>
  <c r="AF380" s="1"/>
  <c r="Q381"/>
  <c r="R381" s="1"/>
  <c r="AF381" s="1"/>
  <c r="Q382"/>
  <c r="R382" s="1"/>
  <c r="AF382" s="1"/>
  <c r="Q383"/>
  <c r="R383" s="1"/>
  <c r="AF383" s="1"/>
  <c r="AG383" s="1"/>
  <c r="Q384"/>
  <c r="R384" s="1"/>
  <c r="AF384" s="1"/>
  <c r="Q385"/>
  <c r="R385" s="1"/>
  <c r="AF385" s="1"/>
  <c r="Q386"/>
  <c r="R386" s="1"/>
  <c r="AF386" s="1"/>
  <c r="Q387"/>
  <c r="R387" s="1"/>
  <c r="AF387" s="1"/>
  <c r="Q388"/>
  <c r="R388" s="1"/>
  <c r="AF388" s="1"/>
  <c r="Q389"/>
  <c r="R389" s="1"/>
  <c r="AF389" s="1"/>
  <c r="Q390"/>
  <c r="R390" s="1"/>
  <c r="AF390" s="1"/>
  <c r="AG390" s="1"/>
  <c r="Q391"/>
  <c r="R391" s="1"/>
  <c r="AF391" s="1"/>
  <c r="Q392"/>
  <c r="R392" s="1"/>
  <c r="AF392" s="1"/>
  <c r="Q393"/>
  <c r="R393" s="1"/>
  <c r="AF393" s="1"/>
  <c r="Q394"/>
  <c r="R394" s="1"/>
  <c r="AF394" s="1"/>
  <c r="Q395"/>
  <c r="R395" s="1"/>
  <c r="AF395" s="1"/>
  <c r="Q396"/>
  <c r="R396" s="1"/>
  <c r="AF396" s="1"/>
  <c r="Q397"/>
  <c r="R397" s="1"/>
  <c r="AF397" s="1"/>
  <c r="Q398"/>
  <c r="R398" s="1"/>
  <c r="AF398" s="1"/>
  <c r="Q399"/>
  <c r="R399" s="1"/>
  <c r="AF399" s="1"/>
  <c r="Q400"/>
  <c r="R400" s="1"/>
  <c r="AF400" s="1"/>
  <c r="Q401"/>
  <c r="R401" s="1"/>
  <c r="AF401" s="1"/>
  <c r="Q402"/>
  <c r="R402" s="1"/>
  <c r="AF402" s="1"/>
  <c r="Q403"/>
  <c r="R403" s="1"/>
  <c r="AF403" s="1"/>
  <c r="AG403" s="1"/>
  <c r="Q404"/>
  <c r="R404" s="1"/>
  <c r="AF404" s="1"/>
  <c r="Q405"/>
  <c r="R405" s="1"/>
  <c r="AF405" s="1"/>
  <c r="Q406"/>
  <c r="R406" s="1"/>
  <c r="AF406" s="1"/>
  <c r="AG406" s="1"/>
  <c r="Q407"/>
  <c r="R407" s="1"/>
  <c r="AF407" s="1"/>
  <c r="AG407" s="1"/>
  <c r="Q408"/>
  <c r="R408" s="1"/>
  <c r="AF408" s="1"/>
  <c r="Q409"/>
  <c r="R409" s="1"/>
  <c r="AF409" s="1"/>
  <c r="Q410"/>
  <c r="R410" s="1"/>
  <c r="AF410" s="1"/>
  <c r="Q411"/>
  <c r="R411" s="1"/>
  <c r="AF411" s="1"/>
  <c r="Q412"/>
  <c r="R412" s="1"/>
  <c r="AF412" s="1"/>
  <c r="AG412" s="1"/>
  <c r="Q413"/>
  <c r="R413" s="1"/>
  <c r="AF413" s="1"/>
  <c r="Q414"/>
  <c r="R414" s="1"/>
  <c r="AF414" s="1"/>
  <c r="AG414" s="1"/>
  <c r="Q415"/>
  <c r="R415" s="1"/>
  <c r="AF415" s="1"/>
  <c r="Q416"/>
  <c r="R416" s="1"/>
  <c r="AF416" s="1"/>
  <c r="Q417"/>
  <c r="R417" s="1"/>
  <c r="AF417" s="1"/>
  <c r="Q418"/>
  <c r="R418" s="1"/>
  <c r="AF418" s="1"/>
  <c r="Q419"/>
  <c r="R419" s="1"/>
  <c r="AF419" s="1"/>
  <c r="Q420"/>
  <c r="R420" s="1"/>
  <c r="AF420" s="1"/>
  <c r="AG420" s="1"/>
  <c r="Q421"/>
  <c r="R421" s="1"/>
  <c r="AF421" s="1"/>
  <c r="Q422"/>
  <c r="R422" s="1"/>
  <c r="AF422" s="1"/>
  <c r="Q423"/>
  <c r="R423" s="1"/>
  <c r="AF423" s="1"/>
  <c r="Q424"/>
  <c r="R424" s="1"/>
  <c r="AF424" s="1"/>
  <c r="Q425"/>
  <c r="R425" s="1"/>
  <c r="AF425" s="1"/>
  <c r="Q426"/>
  <c r="R426" s="1"/>
  <c r="AF426" s="1"/>
  <c r="Q427"/>
  <c r="R427" s="1"/>
  <c r="AF427" s="1"/>
  <c r="Q428"/>
  <c r="R428" s="1"/>
  <c r="AF428" s="1"/>
  <c r="Q429"/>
  <c r="R429" s="1"/>
  <c r="AF429" s="1"/>
  <c r="Q430"/>
  <c r="R430" s="1"/>
  <c r="AF430" s="1"/>
  <c r="Q431"/>
  <c r="R431" s="1"/>
  <c r="AF431" s="1"/>
  <c r="Q432"/>
  <c r="R432" s="1"/>
  <c r="AF432" s="1"/>
  <c r="Q433"/>
  <c r="R433" s="1"/>
  <c r="AF433" s="1"/>
  <c r="Q434"/>
  <c r="R434" s="1"/>
  <c r="AF434" s="1"/>
  <c r="Q435"/>
  <c r="R435" s="1"/>
  <c r="AF435" s="1"/>
  <c r="Q436"/>
  <c r="R436" s="1"/>
  <c r="AF436" s="1"/>
  <c r="Q437"/>
  <c r="R437" s="1"/>
  <c r="AF437" s="1"/>
  <c r="Q438"/>
  <c r="R438" s="1"/>
  <c r="AF438" s="1"/>
  <c r="Q439"/>
  <c r="R439" s="1"/>
  <c r="AF439" s="1"/>
  <c r="Q440"/>
  <c r="R440" s="1"/>
  <c r="AF440" s="1"/>
  <c r="Q441"/>
  <c r="R441" s="1"/>
  <c r="AF441" s="1"/>
  <c r="Q442"/>
  <c r="R442" s="1"/>
  <c r="AF442" s="1"/>
  <c r="Q443"/>
  <c r="R443" s="1"/>
  <c r="AF443" s="1"/>
  <c r="Q444"/>
  <c r="R444" s="1"/>
  <c r="AF444" s="1"/>
  <c r="Q445"/>
  <c r="R445" s="1"/>
  <c r="AF445" s="1"/>
  <c r="Q446"/>
  <c r="R446" s="1"/>
  <c r="AF446" s="1"/>
  <c r="Q447"/>
  <c r="R447" s="1"/>
  <c r="AF447" s="1"/>
  <c r="Q448"/>
  <c r="R448" s="1"/>
  <c r="AF448" s="1"/>
  <c r="Q449"/>
  <c r="R449" s="1"/>
  <c r="AF449" s="1"/>
  <c r="Q450"/>
  <c r="R450" s="1"/>
  <c r="AF450" s="1"/>
  <c r="Q451"/>
  <c r="R451" s="1"/>
  <c r="AF451" s="1"/>
  <c r="Q452"/>
  <c r="R452" s="1"/>
  <c r="AF452" s="1"/>
  <c r="Q453"/>
  <c r="R453" s="1"/>
  <c r="AF453" s="1"/>
  <c r="Q454"/>
  <c r="R454" s="1"/>
  <c r="AF454" s="1"/>
  <c r="Q455"/>
  <c r="R455" s="1"/>
  <c r="AF455" s="1"/>
  <c r="Q456"/>
  <c r="R456" s="1"/>
  <c r="AF456" s="1"/>
  <c r="AG456" s="1"/>
  <c r="Q457"/>
  <c r="R457" s="1"/>
  <c r="AF457" s="1"/>
  <c r="Q458"/>
  <c r="R458" s="1"/>
  <c r="AF458" s="1"/>
  <c r="Q459"/>
  <c r="R459" s="1"/>
  <c r="AF459" s="1"/>
  <c r="Q460"/>
  <c r="R460" s="1"/>
  <c r="AF460" s="1"/>
  <c r="Q461"/>
  <c r="R461" s="1"/>
  <c r="AF461" s="1"/>
  <c r="Q462"/>
  <c r="R462" s="1"/>
  <c r="AF462" s="1"/>
  <c r="Q463"/>
  <c r="R463" s="1"/>
  <c r="AF463" s="1"/>
  <c r="Q464"/>
  <c r="R464" s="1"/>
  <c r="AF464" s="1"/>
  <c r="Q465"/>
  <c r="R465" s="1"/>
  <c r="AF465" s="1"/>
  <c r="Q466"/>
  <c r="R466" s="1"/>
  <c r="AF466" s="1"/>
  <c r="Q467"/>
  <c r="R467" s="1"/>
  <c r="AF467" s="1"/>
  <c r="Q468"/>
  <c r="R468" s="1"/>
  <c r="AF468" s="1"/>
  <c r="Q469"/>
  <c r="R469" s="1"/>
  <c r="AF469" s="1"/>
  <c r="Q470"/>
  <c r="R470" s="1"/>
  <c r="AF470" s="1"/>
  <c r="Q471"/>
  <c r="R471" s="1"/>
  <c r="AF471" s="1"/>
  <c r="Q472"/>
  <c r="R472" s="1"/>
  <c r="AF472" s="1"/>
  <c r="Q473"/>
  <c r="R473" s="1"/>
  <c r="AF473" s="1"/>
  <c r="Q474"/>
  <c r="R474" s="1"/>
  <c r="AF474" s="1"/>
  <c r="Q475"/>
  <c r="R475" s="1"/>
  <c r="AF475" s="1"/>
  <c r="AG475" s="1"/>
  <c r="Q476"/>
  <c r="R476" s="1"/>
  <c r="AF476" s="1"/>
  <c r="Q477"/>
  <c r="R477" s="1"/>
  <c r="AF477" s="1"/>
  <c r="AG477" s="1"/>
  <c r="Q478"/>
  <c r="R478" s="1"/>
  <c r="AF478" s="1"/>
  <c r="AG478" s="1"/>
  <c r="Q479"/>
  <c r="R479" s="1"/>
  <c r="AF479" s="1"/>
  <c r="AG479" s="1"/>
  <c r="Q480"/>
  <c r="R480" s="1"/>
  <c r="AF480" s="1"/>
  <c r="Q481"/>
  <c r="R481" s="1"/>
  <c r="Q482"/>
  <c r="R482" s="1"/>
  <c r="AF482" s="1"/>
  <c r="Q483"/>
  <c r="R483" s="1"/>
  <c r="AF483" s="1"/>
  <c r="Q484"/>
  <c r="R484" s="1"/>
  <c r="AF484" s="1"/>
  <c r="Q485"/>
  <c r="R485" s="1"/>
  <c r="AF485" s="1"/>
  <c r="Q486"/>
  <c r="R486" s="1"/>
  <c r="AF486" s="1"/>
  <c r="Q487"/>
  <c r="R487" s="1"/>
  <c r="AF487" s="1"/>
  <c r="Q488"/>
  <c r="R488" s="1"/>
  <c r="AF488" s="1"/>
  <c r="Q489"/>
  <c r="R489" s="1"/>
  <c r="Q490"/>
  <c r="R490" s="1"/>
  <c r="AF490" s="1"/>
  <c r="Q491"/>
  <c r="R491" s="1"/>
  <c r="AF491" s="1"/>
  <c r="Q492"/>
  <c r="R492" s="1"/>
  <c r="AF492" s="1"/>
  <c r="Q493"/>
  <c r="R493" s="1"/>
  <c r="AF493" s="1"/>
  <c r="Q494"/>
  <c r="R494" s="1"/>
  <c r="AF494" s="1"/>
  <c r="Q495"/>
  <c r="R495" s="1"/>
  <c r="AF495" s="1"/>
  <c r="Q496"/>
  <c r="R496" s="1"/>
  <c r="AF496" s="1"/>
  <c r="Q497"/>
  <c r="R497"/>
  <c r="AF497" s="1"/>
  <c r="Q498"/>
  <c r="R498" s="1"/>
  <c r="AF498" s="1"/>
  <c r="Q499"/>
  <c r="R499" s="1"/>
  <c r="AF499" s="1"/>
  <c r="Q500"/>
  <c r="R500" s="1"/>
  <c r="AF500" s="1"/>
  <c r="Q501"/>
  <c r="R501" s="1"/>
  <c r="AF501" s="1"/>
  <c r="Q502"/>
  <c r="R502" s="1"/>
  <c r="AF502" s="1"/>
  <c r="Q503"/>
  <c r="R503" s="1"/>
  <c r="AF503" s="1"/>
  <c r="Q504"/>
  <c r="R504" s="1"/>
  <c r="AF504" s="1"/>
  <c r="Q505"/>
  <c r="R505" s="1"/>
  <c r="Q506"/>
  <c r="R506" s="1"/>
  <c r="AF506" s="1"/>
  <c r="Q507"/>
  <c r="R507" s="1"/>
  <c r="AF507" s="1"/>
  <c r="Q508"/>
  <c r="R508" s="1"/>
  <c r="AF508" s="1"/>
  <c r="Q509"/>
  <c r="R509" s="1"/>
  <c r="AF509" s="1"/>
  <c r="Q510"/>
  <c r="R510" s="1"/>
  <c r="AF510" s="1"/>
  <c r="Q511"/>
  <c r="R511" s="1"/>
  <c r="AF511" s="1"/>
  <c r="Q512"/>
  <c r="R512" s="1"/>
  <c r="AF512" s="1"/>
  <c r="Q513"/>
  <c r="R513" s="1"/>
  <c r="Q514"/>
  <c r="R514" s="1"/>
  <c r="AF514" s="1"/>
  <c r="Q515"/>
  <c r="R515" s="1"/>
  <c r="AF515" s="1"/>
  <c r="Q516"/>
  <c r="R516" s="1"/>
  <c r="AF516" s="1"/>
  <c r="Q517"/>
  <c r="R517" s="1"/>
  <c r="Q518"/>
  <c r="R518" s="1"/>
  <c r="AF518" s="1"/>
  <c r="Q519"/>
  <c r="R519" s="1"/>
  <c r="AF519" s="1"/>
  <c r="Q520"/>
  <c r="R520" s="1"/>
  <c r="AF520" s="1"/>
  <c r="Q521"/>
  <c r="R521" s="1"/>
  <c r="Q522"/>
  <c r="R522" s="1"/>
  <c r="AF522" s="1"/>
  <c r="Q523"/>
  <c r="R523" s="1"/>
  <c r="AF523" s="1"/>
  <c r="Q524"/>
  <c r="R524" s="1"/>
  <c r="AF524" s="1"/>
  <c r="Q525"/>
  <c r="R525" s="1"/>
  <c r="AF525" s="1"/>
  <c r="Q526"/>
  <c r="R526" s="1"/>
  <c r="AF526" s="1"/>
  <c r="Q527"/>
  <c r="R527" s="1"/>
  <c r="AF527" s="1"/>
  <c r="Q528"/>
  <c r="R528" s="1"/>
  <c r="AF528" s="1"/>
  <c r="Q529"/>
  <c r="R529" s="1"/>
  <c r="AF529" s="1"/>
  <c r="Q530"/>
  <c r="R530" s="1"/>
  <c r="AF530" s="1"/>
  <c r="AG530" s="1"/>
  <c r="Q531"/>
  <c r="R531" s="1"/>
  <c r="AF531" s="1"/>
  <c r="Q532"/>
  <c r="R532" s="1"/>
  <c r="AF532" s="1"/>
  <c r="Q533"/>
  <c r="R533" s="1"/>
  <c r="AF533" s="1"/>
  <c r="AG533" s="1"/>
  <c r="Q534"/>
  <c r="R534" s="1"/>
  <c r="AF534" s="1"/>
  <c r="AG534" s="1"/>
  <c r="Q535"/>
  <c r="R535" s="1"/>
  <c r="AF535" s="1"/>
  <c r="AG535" s="1"/>
  <c r="Q536"/>
  <c r="R536" s="1"/>
  <c r="AF536" s="1"/>
  <c r="AG536" s="1"/>
  <c r="Q537"/>
  <c r="R537" s="1"/>
  <c r="AF537" s="1"/>
  <c r="AG537" s="1"/>
  <c r="Q538"/>
  <c r="R538" s="1"/>
  <c r="AF538" s="1"/>
  <c r="AG538" s="1"/>
  <c r="Q539"/>
  <c r="R539" s="1"/>
  <c r="AF539" s="1"/>
  <c r="AG539" s="1"/>
  <c r="Q540"/>
  <c r="R540" s="1"/>
  <c r="AF540" s="1"/>
  <c r="AG540" s="1"/>
  <c r="Q541"/>
  <c r="R541" s="1"/>
  <c r="AF541" s="1"/>
  <c r="AG541" s="1"/>
  <c r="Q542"/>
  <c r="R542"/>
  <c r="AF542" s="1"/>
  <c r="AG542" s="1"/>
  <c r="Q543"/>
  <c r="R543" s="1"/>
  <c r="AF543" s="1"/>
  <c r="AG543" s="1"/>
  <c r="Q544"/>
  <c r="R544" s="1"/>
  <c r="AF544" s="1"/>
  <c r="AG544" s="1"/>
  <c r="Q545"/>
  <c r="R545" s="1"/>
  <c r="AF545" s="1"/>
  <c r="AG545" s="1"/>
  <c r="Q546"/>
  <c r="R546" s="1"/>
  <c r="AF546" s="1"/>
  <c r="AG546" s="1"/>
  <c r="Q547"/>
  <c r="R547" s="1"/>
  <c r="AF547" s="1"/>
  <c r="AG547" s="1"/>
  <c r="Q548"/>
  <c r="R548" s="1"/>
  <c r="AF548" s="1"/>
  <c r="AG548" s="1"/>
  <c r="Q549"/>
  <c r="R549" s="1"/>
  <c r="AF549" s="1"/>
  <c r="AG549" s="1"/>
  <c r="Q550"/>
  <c r="R550" s="1"/>
  <c r="AF550" s="1"/>
  <c r="AG550" s="1"/>
  <c r="Q551"/>
  <c r="R551" s="1"/>
  <c r="AF551" s="1"/>
  <c r="AG551" s="1"/>
  <c r="Q552"/>
  <c r="R552" s="1"/>
  <c r="AF552" s="1"/>
  <c r="AG552" s="1"/>
  <c r="Q553"/>
  <c r="R553" s="1"/>
  <c r="AF553" s="1"/>
  <c r="AG553" s="1"/>
  <c r="Q554"/>
  <c r="R554" s="1"/>
  <c r="AF554" s="1"/>
  <c r="AG554" s="1"/>
  <c r="Q555"/>
  <c r="R555" s="1"/>
  <c r="AF555" s="1"/>
  <c r="AG555" s="1"/>
  <c r="Q556"/>
  <c r="R556" s="1"/>
  <c r="AF556" s="1"/>
  <c r="AG556" s="1"/>
  <c r="Q557"/>
  <c r="R557" s="1"/>
  <c r="AF557" s="1"/>
  <c r="AG557" s="1"/>
  <c r="Q558"/>
  <c r="R558" s="1"/>
  <c r="AF558" s="1"/>
  <c r="AG558" s="1"/>
  <c r="Q559"/>
  <c r="R559" s="1"/>
  <c r="AF559" s="1"/>
  <c r="AG559" s="1"/>
  <c r="Q560"/>
  <c r="R560" s="1"/>
  <c r="AF560" s="1"/>
  <c r="AG560" s="1"/>
  <c r="Q561"/>
  <c r="R561" s="1"/>
  <c r="AF561" s="1"/>
  <c r="AG561" s="1"/>
  <c r="Q562"/>
  <c r="R562" s="1"/>
  <c r="AF562" s="1"/>
  <c r="AG562" s="1"/>
  <c r="Q563"/>
  <c r="R563" s="1"/>
  <c r="AF563" s="1"/>
  <c r="AG563" s="1"/>
  <c r="Q564"/>
  <c r="R564" s="1"/>
  <c r="AF564" s="1"/>
  <c r="AG564" s="1"/>
  <c r="Q565"/>
  <c r="R565" s="1"/>
  <c r="AF565" s="1"/>
  <c r="AG565" s="1"/>
  <c r="Q566"/>
  <c r="R566" s="1"/>
  <c r="AF566" s="1"/>
  <c r="AG566" s="1"/>
  <c r="Q567"/>
  <c r="R567" s="1"/>
  <c r="AF567" s="1"/>
  <c r="AG567" s="1"/>
  <c r="Q568"/>
  <c r="R568" s="1"/>
  <c r="AF568" s="1"/>
  <c r="AG568" s="1"/>
  <c r="Q569"/>
  <c r="R569" s="1"/>
  <c r="AF569" s="1"/>
  <c r="AG569" s="1"/>
  <c r="Q570"/>
  <c r="R570" s="1"/>
  <c r="AF570" s="1"/>
  <c r="AG570" s="1"/>
  <c r="Q571"/>
  <c r="R571" s="1"/>
  <c r="AF571" s="1"/>
  <c r="AG571" s="1"/>
  <c r="Q572"/>
  <c r="R572" s="1"/>
  <c r="AF572" s="1"/>
  <c r="AG572" s="1"/>
  <c r="Q573"/>
  <c r="R573" s="1"/>
  <c r="AF573" s="1"/>
  <c r="AG573" s="1"/>
  <c r="Q574"/>
  <c r="R574" s="1"/>
  <c r="AF574" s="1"/>
  <c r="AG574" s="1"/>
  <c r="Q575"/>
  <c r="R575" s="1"/>
  <c r="AF575" s="1"/>
  <c r="AG575" s="1"/>
  <c r="Q576"/>
  <c r="R576" s="1"/>
  <c r="AF576" s="1"/>
  <c r="AG576" s="1"/>
  <c r="Q577"/>
  <c r="R577" s="1"/>
  <c r="AF577" s="1"/>
  <c r="AG577" s="1"/>
  <c r="Q578"/>
  <c r="R578" s="1"/>
  <c r="AF578" s="1"/>
  <c r="AG578" s="1"/>
  <c r="Q579"/>
  <c r="R579" s="1"/>
  <c r="AF579" s="1"/>
  <c r="AG579" s="1"/>
  <c r="Q580"/>
  <c r="R580" s="1"/>
  <c r="AF580" s="1"/>
  <c r="AG580" s="1"/>
  <c r="Q581"/>
  <c r="R581" s="1"/>
  <c r="AF581" s="1"/>
  <c r="AG581" s="1"/>
  <c r="Q582"/>
  <c r="R582" s="1"/>
  <c r="AF582" s="1"/>
  <c r="AG582" s="1"/>
  <c r="Q583"/>
  <c r="R583" s="1"/>
  <c r="AF583" s="1"/>
  <c r="AG583" s="1"/>
  <c r="Q584"/>
  <c r="R584" s="1"/>
  <c r="AF584" s="1"/>
  <c r="AG584" s="1"/>
  <c r="Q585"/>
  <c r="R585" s="1"/>
  <c r="AF585" s="1"/>
  <c r="AG585" s="1"/>
  <c r="Q586"/>
  <c r="R586" s="1"/>
  <c r="AF586" s="1"/>
  <c r="AG586" s="1"/>
  <c r="Q587"/>
  <c r="R587" s="1"/>
  <c r="AF587" s="1"/>
  <c r="AG587" s="1"/>
  <c r="Q588"/>
  <c r="R588" s="1"/>
  <c r="AF588" s="1"/>
  <c r="AG588" s="1"/>
  <c r="Q589"/>
  <c r="R589" s="1"/>
  <c r="AF589" s="1"/>
  <c r="AG589" s="1"/>
  <c r="Q590"/>
  <c r="R590"/>
  <c r="AF590" s="1"/>
  <c r="AG590" s="1"/>
  <c r="Q591"/>
  <c r="R591" s="1"/>
  <c r="AF591" s="1"/>
  <c r="AG591" s="1"/>
  <c r="Q592"/>
  <c r="R592" s="1"/>
  <c r="AF592" s="1"/>
  <c r="AG592" s="1"/>
  <c r="Q593"/>
  <c r="R593"/>
  <c r="AF593" s="1"/>
  <c r="AG593" s="1"/>
  <c r="Q594"/>
  <c r="R594"/>
  <c r="AF594" s="1"/>
  <c r="AG594" s="1"/>
  <c r="Q595"/>
  <c r="R595" s="1"/>
  <c r="AF595" s="1"/>
  <c r="AG595" s="1"/>
  <c r="Q596"/>
  <c r="R596" s="1"/>
  <c r="AF596" s="1"/>
  <c r="AG596" s="1"/>
  <c r="Q597"/>
  <c r="R597" s="1"/>
  <c r="AF597" s="1"/>
  <c r="AG597" s="1"/>
  <c r="Q598"/>
  <c r="R598" s="1"/>
  <c r="AF598" s="1"/>
  <c r="AG598" s="1"/>
  <c r="Q599"/>
  <c r="R599" s="1"/>
  <c r="AF599" s="1"/>
  <c r="AG599" s="1"/>
  <c r="Q600"/>
  <c r="R600" s="1"/>
  <c r="AF600" s="1"/>
  <c r="AG600" s="1"/>
  <c r="Q601"/>
  <c r="R601" s="1"/>
  <c r="AF601" s="1"/>
  <c r="AG601" s="1"/>
  <c r="Q602"/>
  <c r="R602" s="1"/>
  <c r="AF602" s="1"/>
  <c r="AG602" s="1"/>
  <c r="Q603"/>
  <c r="R603" s="1"/>
  <c r="AF603" s="1"/>
  <c r="AG603" s="1"/>
  <c r="Q604"/>
  <c r="R604" s="1"/>
  <c r="AF604" s="1"/>
  <c r="AG604" s="1"/>
  <c r="Q605"/>
  <c r="R605" s="1"/>
  <c r="AF605" s="1"/>
  <c r="AG605" s="1"/>
  <c r="Q606"/>
  <c r="R606" s="1"/>
  <c r="AF606" s="1"/>
  <c r="AG606" s="1"/>
  <c r="Q607"/>
  <c r="R607" s="1"/>
  <c r="AF607" s="1"/>
  <c r="AG607" s="1"/>
  <c r="Q608"/>
  <c r="R608" s="1"/>
  <c r="AF608" s="1"/>
  <c r="AG608" s="1"/>
  <c r="Q609"/>
  <c r="R609" s="1"/>
  <c r="AF609" s="1"/>
  <c r="AG609" s="1"/>
  <c r="Q610"/>
  <c r="R610" s="1"/>
  <c r="AF610" s="1"/>
  <c r="AG610" s="1"/>
  <c r="Q611"/>
  <c r="R611" s="1"/>
  <c r="AF611" s="1"/>
  <c r="AG611" s="1"/>
  <c r="Q612"/>
  <c r="R612" s="1"/>
  <c r="AF612" s="1"/>
  <c r="AG612" s="1"/>
  <c r="Q613"/>
  <c r="R613" s="1"/>
  <c r="AF613" s="1"/>
  <c r="AG613" s="1"/>
  <c r="Q614"/>
  <c r="R614" s="1"/>
  <c r="AF614" s="1"/>
  <c r="AG614" s="1"/>
  <c r="Q615"/>
  <c r="R615" s="1"/>
  <c r="AF615" s="1"/>
  <c r="AG615" s="1"/>
  <c r="Q616"/>
  <c r="R616" s="1"/>
  <c r="AF616" s="1"/>
  <c r="AG616" s="1"/>
  <c r="Q617"/>
  <c r="R617" s="1"/>
  <c r="AF617" s="1"/>
  <c r="AG617" s="1"/>
  <c r="Q618"/>
  <c r="R618" s="1"/>
  <c r="AF618" s="1"/>
  <c r="AG618" s="1"/>
  <c r="Q619"/>
  <c r="R619" s="1"/>
  <c r="AF619" s="1"/>
  <c r="AG619" s="1"/>
  <c r="Q620"/>
  <c r="R620" s="1"/>
  <c r="AF620" s="1"/>
  <c r="AG620" s="1"/>
  <c r="Q621"/>
  <c r="R621" s="1"/>
  <c r="AF621" s="1"/>
  <c r="AG621" s="1"/>
  <c r="Q622"/>
  <c r="R622" s="1"/>
  <c r="AF622" s="1"/>
  <c r="AG622" s="1"/>
  <c r="Q623"/>
  <c r="R623" s="1"/>
  <c r="AF623" s="1"/>
  <c r="AG623" s="1"/>
  <c r="Q624"/>
  <c r="R624" s="1"/>
  <c r="AF624" s="1"/>
  <c r="AG624" s="1"/>
  <c r="Q625"/>
  <c r="R625" s="1"/>
  <c r="AF625" s="1"/>
  <c r="AG625" s="1"/>
  <c r="Q626"/>
  <c r="R626" s="1"/>
  <c r="AF626" s="1"/>
  <c r="AG626" s="1"/>
  <c r="Q627"/>
  <c r="R627" s="1"/>
  <c r="AF627" s="1"/>
  <c r="AG627" s="1"/>
  <c r="Q628"/>
  <c r="R628" s="1"/>
  <c r="AF628" s="1"/>
  <c r="AG628" s="1"/>
  <c r="Q629"/>
  <c r="R629" s="1"/>
  <c r="AF629" s="1"/>
  <c r="AG629" s="1"/>
  <c r="Q630"/>
  <c r="R630" s="1"/>
  <c r="AF630" s="1"/>
  <c r="AG630" s="1"/>
  <c r="Q631"/>
  <c r="R631" s="1"/>
  <c r="AF631" s="1"/>
  <c r="AG631" s="1"/>
  <c r="Q632"/>
  <c r="R632" s="1"/>
  <c r="AF632" s="1"/>
  <c r="AG632" s="1"/>
  <c r="Q633"/>
  <c r="R633" s="1"/>
  <c r="AF633" s="1"/>
  <c r="AG633" s="1"/>
  <c r="Q634"/>
  <c r="R634" s="1"/>
  <c r="AF634" s="1"/>
  <c r="AG634" s="1"/>
  <c r="Q635"/>
  <c r="R635" s="1"/>
  <c r="AF635" s="1"/>
  <c r="AG635" s="1"/>
  <c r="Q636"/>
  <c r="R636" s="1"/>
  <c r="AF636" s="1"/>
  <c r="AG636" s="1"/>
  <c r="Q637"/>
  <c r="R637" s="1"/>
  <c r="AF637" s="1"/>
  <c r="AG637" s="1"/>
  <c r="Q638"/>
  <c r="R638" s="1"/>
  <c r="AF638" s="1"/>
  <c r="AG638" s="1"/>
  <c r="Q639"/>
  <c r="R639" s="1"/>
  <c r="AF639" s="1"/>
  <c r="AG639" s="1"/>
  <c r="Q640"/>
  <c r="R640" s="1"/>
  <c r="AF640" s="1"/>
  <c r="AG640" s="1"/>
  <c r="Q641"/>
  <c r="R641" s="1"/>
  <c r="AF641" s="1"/>
  <c r="AG641" s="1"/>
  <c r="Q642"/>
  <c r="R642" s="1"/>
  <c r="AF642" s="1"/>
  <c r="AG642" s="1"/>
  <c r="Q643"/>
  <c r="R643" s="1"/>
  <c r="AF643" s="1"/>
  <c r="AG643" s="1"/>
  <c r="Q644"/>
  <c r="R644"/>
  <c r="AF644" s="1"/>
  <c r="AG644" s="1"/>
  <c r="Q645"/>
  <c r="R645" s="1"/>
  <c r="AF645" s="1"/>
  <c r="AG645" s="1"/>
  <c r="Q646"/>
  <c r="R646" s="1"/>
  <c r="AF646" s="1"/>
  <c r="AG646" s="1"/>
  <c r="Q647"/>
  <c r="R647" s="1"/>
  <c r="AF647" s="1"/>
  <c r="AG647" s="1"/>
  <c r="Q648"/>
  <c r="R648" s="1"/>
  <c r="AF648" s="1"/>
  <c r="AG648" s="1"/>
  <c r="Q649"/>
  <c r="R649" s="1"/>
  <c r="AF649" s="1"/>
  <c r="AG649" s="1"/>
  <c r="Q650"/>
  <c r="R650" s="1"/>
  <c r="AF650" s="1"/>
  <c r="AG650" s="1"/>
  <c r="Q651"/>
  <c r="R651" s="1"/>
  <c r="AF651" s="1"/>
  <c r="AG651" s="1"/>
  <c r="Q652"/>
  <c r="R652" s="1"/>
  <c r="AF652" s="1"/>
  <c r="AG652" s="1"/>
  <c r="Q653"/>
  <c r="R653" s="1"/>
  <c r="AF653" s="1"/>
  <c r="AG653" s="1"/>
  <c r="Q654"/>
  <c r="R654" s="1"/>
  <c r="AF654" s="1"/>
  <c r="AG654" s="1"/>
  <c r="Q655"/>
  <c r="R655" s="1"/>
  <c r="AF655" s="1"/>
  <c r="AG655" s="1"/>
  <c r="Q656"/>
  <c r="R656" s="1"/>
  <c r="AF656" s="1"/>
  <c r="AG656" s="1"/>
  <c r="Q657"/>
  <c r="R657" s="1"/>
  <c r="AF657" s="1"/>
  <c r="AG657" s="1"/>
  <c r="Q658"/>
  <c r="R658" s="1"/>
  <c r="AF658" s="1"/>
  <c r="AG658" s="1"/>
  <c r="Q659"/>
  <c r="R659" s="1"/>
  <c r="AF659" s="1"/>
  <c r="AG659" s="1"/>
  <c r="Q660"/>
  <c r="R660" s="1"/>
  <c r="AF660" s="1"/>
  <c r="AG660" s="1"/>
  <c r="Q661"/>
  <c r="R661" s="1"/>
  <c r="AF661" s="1"/>
  <c r="AG661" s="1"/>
  <c r="Q662"/>
  <c r="R662" s="1"/>
  <c r="AF662" s="1"/>
  <c r="AG662" s="1"/>
  <c r="Q663"/>
  <c r="R663" s="1"/>
  <c r="AF663" s="1"/>
  <c r="AG663" s="1"/>
  <c r="Q664"/>
  <c r="R664" s="1"/>
  <c r="AF664" s="1"/>
  <c r="AG664" s="1"/>
  <c r="Q665"/>
  <c r="R665" s="1"/>
  <c r="AF665" s="1"/>
  <c r="AG665" s="1"/>
  <c r="Q666"/>
  <c r="R666" s="1"/>
  <c r="AF666" s="1"/>
  <c r="AG666" s="1"/>
  <c r="Q667"/>
  <c r="R667" s="1"/>
  <c r="AF667" s="1"/>
  <c r="AG667" s="1"/>
  <c r="Q668"/>
  <c r="R668" s="1"/>
  <c r="AF668" s="1"/>
  <c r="AG668" s="1"/>
  <c r="Q669"/>
  <c r="R669" s="1"/>
  <c r="AF669" s="1"/>
  <c r="AG669" s="1"/>
  <c r="Q670"/>
  <c r="R670" s="1"/>
  <c r="AF670" s="1"/>
  <c r="AG670" s="1"/>
  <c r="Q671"/>
  <c r="R671" s="1"/>
  <c r="AF671" s="1"/>
  <c r="AG671" s="1"/>
  <c r="Q672"/>
  <c r="R672" s="1"/>
  <c r="AF672" s="1"/>
  <c r="AG672" s="1"/>
  <c r="Q673"/>
  <c r="R673" s="1"/>
  <c r="AF673" s="1"/>
  <c r="AG673" s="1"/>
  <c r="Q674"/>
  <c r="R674" s="1"/>
  <c r="AF674" s="1"/>
  <c r="AG674" s="1"/>
  <c r="Q675"/>
  <c r="R675" s="1"/>
  <c r="AF675" s="1"/>
  <c r="AG675" s="1"/>
  <c r="Q676"/>
  <c r="R676" s="1"/>
  <c r="AF676" s="1"/>
  <c r="AG676" s="1"/>
  <c r="Q677"/>
  <c r="R677" s="1"/>
  <c r="AF677" s="1"/>
  <c r="AG677" s="1"/>
  <c r="Q678"/>
  <c r="R678" s="1"/>
  <c r="AF678" s="1"/>
  <c r="AG678" s="1"/>
  <c r="Q679"/>
  <c r="R679" s="1"/>
  <c r="AF679" s="1"/>
  <c r="AG679" s="1"/>
  <c r="Q680"/>
  <c r="R680" s="1"/>
  <c r="AF680" s="1"/>
  <c r="AG680" s="1"/>
  <c r="Q681"/>
  <c r="R681" s="1"/>
  <c r="AF681" s="1"/>
  <c r="AG681" s="1"/>
  <c r="Q682"/>
  <c r="R682" s="1"/>
  <c r="AF682" s="1"/>
  <c r="AG682" s="1"/>
  <c r="Q683"/>
  <c r="R683" s="1"/>
  <c r="AF683" s="1"/>
  <c r="AG683" s="1"/>
  <c r="Q684"/>
  <c r="R684" s="1"/>
  <c r="AF684" s="1"/>
  <c r="AG684" s="1"/>
  <c r="Q685"/>
  <c r="R685" s="1"/>
  <c r="AF685" s="1"/>
  <c r="AG685" s="1"/>
  <c r="Q686"/>
  <c r="R686" s="1"/>
  <c r="AF686" s="1"/>
  <c r="AG686" s="1"/>
  <c r="Q687"/>
  <c r="R687" s="1"/>
  <c r="AF687" s="1"/>
  <c r="AG687" s="1"/>
  <c r="Q688"/>
  <c r="R688" s="1"/>
  <c r="AF688" s="1"/>
  <c r="AG688" s="1"/>
  <c r="Q689"/>
  <c r="R689" s="1"/>
  <c r="AF689" s="1"/>
  <c r="AG689" s="1"/>
  <c r="Q690"/>
  <c r="R690" s="1"/>
  <c r="AF690" s="1"/>
  <c r="AG690" s="1"/>
  <c r="Q691"/>
  <c r="R691" s="1"/>
  <c r="AF691" s="1"/>
  <c r="AG691" s="1"/>
  <c r="Q692"/>
  <c r="R692" s="1"/>
  <c r="AF692" s="1"/>
  <c r="AG692" s="1"/>
  <c r="Q693"/>
  <c r="R693" s="1"/>
  <c r="AF693" s="1"/>
  <c r="AG693" s="1"/>
  <c r="Q694"/>
  <c r="R694"/>
  <c r="AF694" s="1"/>
  <c r="AG694" s="1"/>
  <c r="Q695"/>
  <c r="R695" s="1"/>
  <c r="AF695" s="1"/>
  <c r="AG695" s="1"/>
  <c r="Q696"/>
  <c r="R696" s="1"/>
  <c r="AF696" s="1"/>
  <c r="AG696" s="1"/>
  <c r="Q697"/>
  <c r="R697"/>
  <c r="AF697" s="1"/>
  <c r="AG697" s="1"/>
  <c r="Q698"/>
  <c r="R698"/>
  <c r="AF698" s="1"/>
  <c r="AG698" s="1"/>
  <c r="Q699"/>
  <c r="R699" s="1"/>
  <c r="AF699" s="1"/>
  <c r="AG699" s="1"/>
  <c r="Q700"/>
  <c r="R700" s="1"/>
  <c r="AF700" s="1"/>
  <c r="AG700" s="1"/>
  <c r="Q701"/>
  <c r="R701" s="1"/>
  <c r="AF701" s="1"/>
  <c r="AG701" s="1"/>
  <c r="Q702"/>
  <c r="R702" s="1"/>
  <c r="AF702" s="1"/>
  <c r="AG702" s="1"/>
  <c r="Q703"/>
  <c r="R703" s="1"/>
  <c r="AF703" s="1"/>
  <c r="AG703" s="1"/>
  <c r="Q704"/>
  <c r="R704" s="1"/>
  <c r="AF704" s="1"/>
  <c r="AG704" s="1"/>
  <c r="Q705"/>
  <c r="R705" s="1"/>
  <c r="AF705" s="1"/>
  <c r="AG705" s="1"/>
  <c r="Q706"/>
  <c r="R706" s="1"/>
  <c r="AF706" s="1"/>
  <c r="AG706" s="1"/>
  <c r="Q707"/>
  <c r="R707" s="1"/>
  <c r="AF707" s="1"/>
  <c r="AG707" s="1"/>
  <c r="Q708"/>
  <c r="R708" s="1"/>
  <c r="AF708" s="1"/>
  <c r="AG708" s="1"/>
  <c r="Q709"/>
  <c r="R709" s="1"/>
  <c r="AF709" s="1"/>
  <c r="AG709" s="1"/>
  <c r="Q710"/>
  <c r="R710" s="1"/>
  <c r="AF710" s="1"/>
  <c r="AG710" s="1"/>
  <c r="Q711"/>
  <c r="R711" s="1"/>
  <c r="AF711" s="1"/>
  <c r="AG711" s="1"/>
  <c r="Q712"/>
  <c r="R712" s="1"/>
  <c r="AF712" s="1"/>
  <c r="AG712" s="1"/>
  <c r="Q713"/>
  <c r="R713" s="1"/>
  <c r="AF713" s="1"/>
  <c r="AG713" s="1"/>
  <c r="Q714"/>
  <c r="R714" s="1"/>
  <c r="AF714" s="1"/>
  <c r="AG714" s="1"/>
  <c r="Q715"/>
  <c r="R715" s="1"/>
  <c r="AF715" s="1"/>
  <c r="AG715" s="1"/>
  <c r="Q716"/>
  <c r="R716" s="1"/>
  <c r="AF716" s="1"/>
  <c r="AG716" s="1"/>
  <c r="Q717"/>
  <c r="R717" s="1"/>
  <c r="AF717" s="1"/>
  <c r="AG717" s="1"/>
  <c r="Q718"/>
  <c r="R718" s="1"/>
  <c r="AF718" s="1"/>
  <c r="AG718" s="1"/>
  <c r="Q719"/>
  <c r="R719" s="1"/>
  <c r="AF719" s="1"/>
  <c r="AG719" s="1"/>
  <c r="Q720"/>
  <c r="R720" s="1"/>
  <c r="AF720" s="1"/>
  <c r="AG720" s="1"/>
  <c r="Q721"/>
  <c r="R721" s="1"/>
  <c r="AF721" s="1"/>
  <c r="AG721" s="1"/>
  <c r="Q722"/>
  <c r="R722" s="1"/>
  <c r="AF722" s="1"/>
  <c r="AG722" s="1"/>
  <c r="Q723"/>
  <c r="R723" s="1"/>
  <c r="AF723" s="1"/>
  <c r="AG723" s="1"/>
  <c r="Q724"/>
  <c r="R724" s="1"/>
  <c r="AF724" s="1"/>
  <c r="AG724" s="1"/>
  <c r="Q725"/>
  <c r="R725" s="1"/>
  <c r="AF725" s="1"/>
  <c r="AG725" s="1"/>
  <c r="Q726"/>
  <c r="R726" s="1"/>
  <c r="AF726" s="1"/>
  <c r="AG726" s="1"/>
  <c r="Q727"/>
  <c r="R727" s="1"/>
  <c r="AF727" s="1"/>
  <c r="AG727" s="1"/>
  <c r="Q728"/>
  <c r="R728" s="1"/>
  <c r="AF728" s="1"/>
  <c r="AG728" s="1"/>
  <c r="Q729"/>
  <c r="R729" s="1"/>
  <c r="AF729" s="1"/>
  <c r="AG729" s="1"/>
  <c r="Q730"/>
  <c r="R730" s="1"/>
  <c r="AF730" s="1"/>
  <c r="AG730" s="1"/>
  <c r="Q731"/>
  <c r="R731" s="1"/>
  <c r="AF731" s="1"/>
  <c r="AG731" s="1"/>
  <c r="Q732"/>
  <c r="R732" s="1"/>
  <c r="AF732" s="1"/>
  <c r="AG732" s="1"/>
  <c r="Q733"/>
  <c r="R733" s="1"/>
  <c r="AF733" s="1"/>
  <c r="AG733" s="1"/>
  <c r="Q734"/>
  <c r="R734" s="1"/>
  <c r="AF734" s="1"/>
  <c r="AG734" s="1"/>
  <c r="Q735"/>
  <c r="R735" s="1"/>
  <c r="AF735" s="1"/>
  <c r="AG735" s="1"/>
  <c r="Q736"/>
  <c r="R736" s="1"/>
  <c r="AF736" s="1"/>
  <c r="AG736" s="1"/>
  <c r="Q737"/>
  <c r="R737" s="1"/>
  <c r="AF737" s="1"/>
  <c r="AG737" s="1"/>
  <c r="Q738"/>
  <c r="R738" s="1"/>
  <c r="AF738" s="1"/>
  <c r="AG738" s="1"/>
  <c r="Q739"/>
  <c r="R739" s="1"/>
  <c r="AF739" s="1"/>
  <c r="AG739" s="1"/>
  <c r="Q740"/>
  <c r="R740" s="1"/>
  <c r="AF740" s="1"/>
  <c r="AG740" s="1"/>
  <c r="Q741"/>
  <c r="R741" s="1"/>
  <c r="AF741" s="1"/>
  <c r="AG741" s="1"/>
  <c r="Q742"/>
  <c r="R742" s="1"/>
  <c r="AF742" s="1"/>
  <c r="AG742" s="1"/>
  <c r="Q743"/>
  <c r="R743" s="1"/>
  <c r="AF743" s="1"/>
  <c r="AG743" s="1"/>
  <c r="Q744"/>
  <c r="R744" s="1"/>
  <c r="AF744" s="1"/>
  <c r="AG744" s="1"/>
  <c r="Q745"/>
  <c r="R745" s="1"/>
  <c r="AF745" s="1"/>
  <c r="AG745" s="1"/>
  <c r="Q746"/>
  <c r="R746"/>
  <c r="AF746" s="1"/>
  <c r="AG746" s="1"/>
  <c r="Q747"/>
  <c r="R747" s="1"/>
  <c r="AF747" s="1"/>
  <c r="AG747" s="1"/>
  <c r="Q748"/>
  <c r="R748" s="1"/>
  <c r="AF748" s="1"/>
  <c r="AG748" s="1"/>
  <c r="Q749"/>
  <c r="R749" s="1"/>
  <c r="AF749" s="1"/>
  <c r="AG749" s="1"/>
  <c r="Q750"/>
  <c r="R750" s="1"/>
  <c r="AF750" s="1"/>
  <c r="AG750" s="1"/>
  <c r="Q751"/>
  <c r="R751" s="1"/>
  <c r="AF751" s="1"/>
  <c r="AG751" s="1"/>
  <c r="Q752"/>
  <c r="R752" s="1"/>
  <c r="AF752" s="1"/>
  <c r="AG752" s="1"/>
  <c r="Q753"/>
  <c r="R753" s="1"/>
  <c r="AF753" s="1"/>
  <c r="AG753" s="1"/>
  <c r="Q754"/>
  <c r="R754" s="1"/>
  <c r="AF754" s="1"/>
  <c r="AG754" s="1"/>
  <c r="Q755"/>
  <c r="R755" s="1"/>
  <c r="AF755" s="1"/>
  <c r="AG755" s="1"/>
  <c r="Q756"/>
  <c r="R756" s="1"/>
  <c r="AF756" s="1"/>
  <c r="AG756" s="1"/>
  <c r="Q757"/>
  <c r="R757" s="1"/>
  <c r="AF757" s="1"/>
  <c r="AG757" s="1"/>
  <c r="Q758"/>
  <c r="R758" s="1"/>
  <c r="AF758" s="1"/>
  <c r="AG758" s="1"/>
  <c r="Q759"/>
  <c r="R759" s="1"/>
  <c r="AF759" s="1"/>
  <c r="AG759" s="1"/>
  <c r="Q760"/>
  <c r="R760" s="1"/>
  <c r="AF760" s="1"/>
  <c r="AG760" s="1"/>
  <c r="Q761"/>
  <c r="R761" s="1"/>
  <c r="AF761" s="1"/>
  <c r="AG761" s="1"/>
  <c r="Q762"/>
  <c r="R762" s="1"/>
  <c r="AF762" s="1"/>
  <c r="AG762" s="1"/>
  <c r="Q763"/>
  <c r="R763" s="1"/>
  <c r="AF763" s="1"/>
  <c r="AG763" s="1"/>
  <c r="Q764"/>
  <c r="R764" s="1"/>
  <c r="AF764" s="1"/>
  <c r="AG764" s="1"/>
  <c r="Q765"/>
  <c r="R765" s="1"/>
  <c r="AF765" s="1"/>
  <c r="AG765" s="1"/>
  <c r="Q766"/>
  <c r="R766" s="1"/>
  <c r="AF766" s="1"/>
  <c r="AG766" s="1"/>
  <c r="Q767"/>
  <c r="R767" s="1"/>
  <c r="AF767" s="1"/>
  <c r="AG767" s="1"/>
  <c r="Q768"/>
  <c r="R768" s="1"/>
  <c r="AF768" s="1"/>
  <c r="AG768" s="1"/>
  <c r="Q769"/>
  <c r="R769" s="1"/>
  <c r="AF769" s="1"/>
  <c r="AG769" s="1"/>
  <c r="Q770"/>
  <c r="R770" s="1"/>
  <c r="AF770" s="1"/>
  <c r="AG770" s="1"/>
  <c r="Q771"/>
  <c r="R771" s="1"/>
  <c r="AF771" s="1"/>
  <c r="AG771" s="1"/>
  <c r="Q772"/>
  <c r="R772" s="1"/>
  <c r="AF772" s="1"/>
  <c r="AG772" s="1"/>
  <c r="Q773"/>
  <c r="R773" s="1"/>
  <c r="AF773" s="1"/>
  <c r="AG773" s="1"/>
  <c r="Q774"/>
  <c r="R774" s="1"/>
  <c r="AF774" s="1"/>
  <c r="AG774" s="1"/>
  <c r="Q775"/>
  <c r="R775" s="1"/>
  <c r="AF775" s="1"/>
  <c r="AG775" s="1"/>
  <c r="Q776"/>
  <c r="R776" s="1"/>
  <c r="AF776" s="1"/>
  <c r="AG776" s="1"/>
  <c r="Q777"/>
  <c r="R777" s="1"/>
  <c r="AF777" s="1"/>
  <c r="AG777" s="1"/>
  <c r="Q778"/>
  <c r="R778" s="1"/>
  <c r="AF778" s="1"/>
  <c r="AG778" s="1"/>
  <c r="Q779"/>
  <c r="R779" s="1"/>
  <c r="AF779" s="1"/>
  <c r="AG779" s="1"/>
  <c r="Q780"/>
  <c r="R780" s="1"/>
  <c r="AF780" s="1"/>
  <c r="AG780" s="1"/>
  <c r="Q781"/>
  <c r="R781" s="1"/>
  <c r="AF781" s="1"/>
  <c r="AG781" s="1"/>
  <c r="Q782"/>
  <c r="R782" s="1"/>
  <c r="AF782" s="1"/>
  <c r="AG782" s="1"/>
  <c r="Q783"/>
  <c r="R783" s="1"/>
  <c r="AF783" s="1"/>
  <c r="AG783" s="1"/>
  <c r="Q784"/>
  <c r="R784" s="1"/>
  <c r="AF784" s="1"/>
  <c r="AG784" s="1"/>
  <c r="Q785"/>
  <c r="R785" s="1"/>
  <c r="AF785" s="1"/>
  <c r="AG785" s="1"/>
  <c r="Q786"/>
  <c r="R786" s="1"/>
  <c r="AF786" s="1"/>
  <c r="AG786" s="1"/>
  <c r="Q787"/>
  <c r="R787" s="1"/>
  <c r="AF787" s="1"/>
  <c r="AG787" s="1"/>
  <c r="Q788"/>
  <c r="R788" s="1"/>
  <c r="AF788" s="1"/>
  <c r="AG788" s="1"/>
  <c r="Q789"/>
  <c r="R789" s="1"/>
  <c r="AF789" s="1"/>
  <c r="AG789" s="1"/>
  <c r="Q790"/>
  <c r="R790" s="1"/>
  <c r="AF790" s="1"/>
  <c r="AG790" s="1"/>
  <c r="Q791"/>
  <c r="R791" s="1"/>
  <c r="AF791" s="1"/>
  <c r="AG791" s="1"/>
  <c r="Q792"/>
  <c r="R792" s="1"/>
  <c r="AF792" s="1"/>
  <c r="AG792" s="1"/>
  <c r="Q793"/>
  <c r="R793" s="1"/>
  <c r="AF793" s="1"/>
  <c r="AG793" s="1"/>
  <c r="Q794"/>
  <c r="R794" s="1"/>
  <c r="AF794" s="1"/>
  <c r="AG794" s="1"/>
  <c r="Q795"/>
  <c r="R795" s="1"/>
  <c r="AF795" s="1"/>
  <c r="AG795" s="1"/>
  <c r="Q796"/>
  <c r="R796" s="1"/>
  <c r="AF796" s="1"/>
  <c r="AG796" s="1"/>
  <c r="Q797"/>
  <c r="R797" s="1"/>
  <c r="AF797" s="1"/>
  <c r="AG797" s="1"/>
  <c r="Q798"/>
  <c r="R798" s="1"/>
  <c r="AF798" s="1"/>
  <c r="AG798" s="1"/>
  <c r="Q799"/>
  <c r="R799" s="1"/>
  <c r="AF799" s="1"/>
  <c r="AG799" s="1"/>
  <c r="Q800"/>
  <c r="R800" s="1"/>
  <c r="AF800" s="1"/>
  <c r="AG800" s="1"/>
  <c r="Q801"/>
  <c r="R801" s="1"/>
  <c r="AF801" s="1"/>
  <c r="AG801" s="1"/>
  <c r="Q802"/>
  <c r="R802" s="1"/>
  <c r="AF802" s="1"/>
  <c r="AG802" s="1"/>
  <c r="Q803"/>
  <c r="R803" s="1"/>
  <c r="AF803" s="1"/>
  <c r="AG803" s="1"/>
  <c r="Q804"/>
  <c r="R804" s="1"/>
  <c r="AF804" s="1"/>
  <c r="AG804" s="1"/>
  <c r="Q805"/>
  <c r="R805" s="1"/>
  <c r="AF805" s="1"/>
  <c r="AG805" s="1"/>
  <c r="Q806"/>
  <c r="R806" s="1"/>
  <c r="AF806" s="1"/>
  <c r="AG806" s="1"/>
  <c r="Q807"/>
  <c r="R807" s="1"/>
  <c r="AF807" s="1"/>
  <c r="AG807" s="1"/>
  <c r="Q808"/>
  <c r="R808" s="1"/>
  <c r="AF808" s="1"/>
  <c r="AG808" s="1"/>
  <c r="Q809"/>
  <c r="R809" s="1"/>
  <c r="AF809" s="1"/>
  <c r="AG809" s="1"/>
  <c r="Q810"/>
  <c r="R810" s="1"/>
  <c r="AF810" s="1"/>
  <c r="AG810" s="1"/>
  <c r="Q811"/>
  <c r="R811" s="1"/>
  <c r="AF811" s="1"/>
  <c r="AG811" s="1"/>
  <c r="Q812"/>
  <c r="R812" s="1"/>
  <c r="AF812" s="1"/>
  <c r="AG812" s="1"/>
  <c r="Q813"/>
  <c r="R813" s="1"/>
  <c r="AF813" s="1"/>
  <c r="AG813" s="1"/>
  <c r="Q814"/>
  <c r="R814" s="1"/>
  <c r="AF814" s="1"/>
  <c r="AG814" s="1"/>
  <c r="Q815"/>
  <c r="R815" s="1"/>
  <c r="AF815" s="1"/>
  <c r="AG815" s="1"/>
  <c r="Q816"/>
  <c r="R816" s="1"/>
  <c r="AF816" s="1"/>
  <c r="AG816" s="1"/>
  <c r="Q817"/>
  <c r="R817" s="1"/>
  <c r="AF817" s="1"/>
  <c r="AG817" s="1"/>
  <c r="Q818"/>
  <c r="R818" s="1"/>
  <c r="AF818" s="1"/>
  <c r="AG818" s="1"/>
  <c r="Q819"/>
  <c r="R819" s="1"/>
  <c r="AF819" s="1"/>
  <c r="AG819" s="1"/>
  <c r="Q820"/>
  <c r="R820" s="1"/>
  <c r="AF820" s="1"/>
  <c r="AG820" s="1"/>
  <c r="Q821"/>
  <c r="R821" s="1"/>
  <c r="AF821" s="1"/>
  <c r="AG821" s="1"/>
  <c r="Q822"/>
  <c r="R822" s="1"/>
  <c r="AF822" s="1"/>
  <c r="AG822" s="1"/>
  <c r="Q823"/>
  <c r="R823" s="1"/>
  <c r="AF823" s="1"/>
  <c r="AG823" s="1"/>
  <c r="Q824"/>
  <c r="R824" s="1"/>
  <c r="AF824" s="1"/>
  <c r="AG824" s="1"/>
  <c r="Q825"/>
  <c r="R825" s="1"/>
  <c r="AF825" s="1"/>
  <c r="AG825" s="1"/>
  <c r="Q826"/>
  <c r="R826" s="1"/>
  <c r="AF826" s="1"/>
  <c r="AG826" s="1"/>
  <c r="Q827"/>
  <c r="R827" s="1"/>
  <c r="AF827" s="1"/>
  <c r="AG827" s="1"/>
  <c r="Q828"/>
  <c r="R828" s="1"/>
  <c r="AF828" s="1"/>
  <c r="AG828" s="1"/>
  <c r="Q829"/>
  <c r="R829" s="1"/>
  <c r="AF829" s="1"/>
  <c r="AG829" s="1"/>
  <c r="Q830"/>
  <c r="R830" s="1"/>
  <c r="AF830" s="1"/>
  <c r="AG830" s="1"/>
  <c r="Q831"/>
  <c r="R831" s="1"/>
  <c r="AF831" s="1"/>
  <c r="AG831" s="1"/>
  <c r="Q832"/>
  <c r="R832" s="1"/>
  <c r="AF832" s="1"/>
  <c r="AG832" s="1"/>
  <c r="Q833"/>
  <c r="R833" s="1"/>
  <c r="AF833" s="1"/>
  <c r="AG833" s="1"/>
  <c r="Q834"/>
  <c r="R834" s="1"/>
  <c r="AF834" s="1"/>
  <c r="AG834" s="1"/>
  <c r="Q835"/>
  <c r="R835" s="1"/>
  <c r="AF835" s="1"/>
  <c r="AG835" s="1"/>
  <c r="Q836"/>
  <c r="R836" s="1"/>
  <c r="AF836" s="1"/>
  <c r="AG836" s="1"/>
  <c r="Q837"/>
  <c r="R837" s="1"/>
  <c r="AF837" s="1"/>
  <c r="AG837" s="1"/>
  <c r="Q838"/>
  <c r="R838" s="1"/>
  <c r="AF838" s="1"/>
  <c r="AG838" s="1"/>
  <c r="Q839"/>
  <c r="R839" s="1"/>
  <c r="AF839" s="1"/>
  <c r="AG839" s="1"/>
  <c r="Q840"/>
  <c r="R840" s="1"/>
  <c r="AF840" s="1"/>
  <c r="AG840" s="1"/>
  <c r="Q841"/>
  <c r="R841" s="1"/>
  <c r="AF841" s="1"/>
  <c r="AG841" s="1"/>
  <c r="Q842"/>
  <c r="R842" s="1"/>
  <c r="AF842" s="1"/>
  <c r="AG842" s="1"/>
  <c r="Q843"/>
  <c r="R843" s="1"/>
  <c r="AF843" s="1"/>
  <c r="AG843" s="1"/>
  <c r="Q844"/>
  <c r="R844" s="1"/>
  <c r="AF844" s="1"/>
  <c r="AG844" s="1"/>
  <c r="Q845"/>
  <c r="R845" s="1"/>
  <c r="AF845" s="1"/>
  <c r="AG845" s="1"/>
  <c r="Q846"/>
  <c r="R846" s="1"/>
  <c r="AF846" s="1"/>
  <c r="AG846" s="1"/>
  <c r="Q847"/>
  <c r="R847" s="1"/>
  <c r="AF847" s="1"/>
  <c r="AG847" s="1"/>
  <c r="Q848"/>
  <c r="R848" s="1"/>
  <c r="AF848" s="1"/>
  <c r="AG848" s="1"/>
  <c r="Q849"/>
  <c r="R849" s="1"/>
  <c r="AF849" s="1"/>
  <c r="AG849" s="1"/>
  <c r="Q850"/>
  <c r="R850" s="1"/>
  <c r="AF850" s="1"/>
  <c r="AG850" s="1"/>
  <c r="Q851"/>
  <c r="R851" s="1"/>
  <c r="AF851" s="1"/>
  <c r="AG851" s="1"/>
  <c r="Q852"/>
  <c r="R852" s="1"/>
  <c r="AF852" s="1"/>
  <c r="AG852" s="1"/>
  <c r="Q853"/>
  <c r="R853" s="1"/>
  <c r="AF853" s="1"/>
  <c r="AG853" s="1"/>
  <c r="Q854"/>
  <c r="R854" s="1"/>
  <c r="AF854" s="1"/>
  <c r="AG854" s="1"/>
  <c r="Q855"/>
  <c r="R855" s="1"/>
  <c r="AF855" s="1"/>
  <c r="AG855" s="1"/>
  <c r="Q856"/>
  <c r="R856" s="1"/>
  <c r="AF856" s="1"/>
  <c r="AG856" s="1"/>
  <c r="Q857"/>
  <c r="R857" s="1"/>
  <c r="AF857" s="1"/>
  <c r="AG857" s="1"/>
  <c r="Q858"/>
  <c r="R858" s="1"/>
  <c r="AF858" s="1"/>
  <c r="AG858" s="1"/>
  <c r="Q859"/>
  <c r="R859" s="1"/>
  <c r="AF859" s="1"/>
  <c r="AG859" s="1"/>
  <c r="Q860"/>
  <c r="R860" s="1"/>
  <c r="AF860" s="1"/>
  <c r="AG860" s="1"/>
  <c r="Q861"/>
  <c r="R861" s="1"/>
  <c r="AF861" s="1"/>
  <c r="AG861" s="1"/>
  <c r="Q862"/>
  <c r="R862" s="1"/>
  <c r="AF862" s="1"/>
  <c r="AG862" s="1"/>
  <c r="Q863"/>
  <c r="R863" s="1"/>
  <c r="AF863" s="1"/>
  <c r="AG863" s="1"/>
  <c r="Q864"/>
  <c r="R864" s="1"/>
  <c r="AF864" s="1"/>
  <c r="AG864" s="1"/>
  <c r="Q865"/>
  <c r="R865" s="1"/>
  <c r="AF865" s="1"/>
  <c r="AG865" s="1"/>
  <c r="Q866"/>
  <c r="R866" s="1"/>
  <c r="AF866" s="1"/>
  <c r="AG866" s="1"/>
  <c r="Q867"/>
  <c r="R867" s="1"/>
  <c r="AF867" s="1"/>
  <c r="AG867" s="1"/>
  <c r="Q868"/>
  <c r="R868" s="1"/>
  <c r="AF868" s="1"/>
  <c r="AG868" s="1"/>
  <c r="Q869"/>
  <c r="R869" s="1"/>
  <c r="AF869" s="1"/>
  <c r="AG869" s="1"/>
  <c r="Q870"/>
  <c r="R870" s="1"/>
  <c r="AF870" s="1"/>
  <c r="AG870" s="1"/>
  <c r="Q871"/>
  <c r="R871" s="1"/>
  <c r="AF871" s="1"/>
  <c r="AG871" s="1"/>
  <c r="Q872"/>
  <c r="R872" s="1"/>
  <c r="AF872" s="1"/>
  <c r="AG872" s="1"/>
  <c r="Q873"/>
  <c r="R873" s="1"/>
  <c r="AF873" s="1"/>
  <c r="AG873" s="1"/>
  <c r="Q874"/>
  <c r="R874" s="1"/>
  <c r="AF874" s="1"/>
  <c r="AG874" s="1"/>
  <c r="Q875"/>
  <c r="R875" s="1"/>
  <c r="AF875" s="1"/>
  <c r="AG875" s="1"/>
  <c r="Q876"/>
  <c r="R876" s="1"/>
  <c r="AF876" s="1"/>
  <c r="AG876" s="1"/>
  <c r="Q877"/>
  <c r="R877" s="1"/>
  <c r="AF877" s="1"/>
  <c r="AG877" s="1"/>
  <c r="Q878"/>
  <c r="R878" s="1"/>
  <c r="AF878" s="1"/>
  <c r="AG878" s="1"/>
  <c r="Q879"/>
  <c r="R879" s="1"/>
  <c r="AF879" s="1"/>
  <c r="AG879" s="1"/>
  <c r="Q880"/>
  <c r="R880" s="1"/>
  <c r="AF880" s="1"/>
  <c r="AG880" s="1"/>
  <c r="Q881"/>
  <c r="R881" s="1"/>
  <c r="AF881" s="1"/>
  <c r="AG881" s="1"/>
  <c r="Q882"/>
  <c r="R882" s="1"/>
  <c r="AF882" s="1"/>
  <c r="AG882" s="1"/>
  <c r="Q883"/>
  <c r="R883" s="1"/>
  <c r="AF883" s="1"/>
  <c r="AG883" s="1"/>
  <c r="Q884"/>
  <c r="R884" s="1"/>
  <c r="AF884" s="1"/>
  <c r="AG884" s="1"/>
  <c r="Q885"/>
  <c r="R885" s="1"/>
  <c r="AF885" s="1"/>
  <c r="AG885" s="1"/>
  <c r="Q886"/>
  <c r="R886" s="1"/>
  <c r="AF886" s="1"/>
  <c r="AG886" s="1"/>
  <c r="Q887"/>
  <c r="R887" s="1"/>
  <c r="AF887" s="1"/>
  <c r="AG887" s="1"/>
  <c r="Q888"/>
  <c r="R888" s="1"/>
  <c r="AF888" s="1"/>
  <c r="AG888" s="1"/>
  <c r="Q889"/>
  <c r="R889" s="1"/>
  <c r="AF889" s="1"/>
  <c r="AG889" s="1"/>
  <c r="Q890"/>
  <c r="R890" s="1"/>
  <c r="AF890" s="1"/>
  <c r="AG890" s="1"/>
  <c r="Q891"/>
  <c r="R891" s="1"/>
  <c r="AF891" s="1"/>
  <c r="AG891" s="1"/>
  <c r="Q892"/>
  <c r="R892"/>
  <c r="AF892" s="1"/>
  <c r="AG892" s="1"/>
  <c r="Q893"/>
  <c r="R893" s="1"/>
  <c r="AF893" s="1"/>
  <c r="AG893" s="1"/>
  <c r="Q894"/>
  <c r="R894" s="1"/>
  <c r="AF894" s="1"/>
  <c r="AG894" s="1"/>
  <c r="Q895"/>
  <c r="R895" s="1"/>
  <c r="AF895" s="1"/>
  <c r="AG895" s="1"/>
  <c r="Q896"/>
  <c r="R896" s="1"/>
  <c r="AF896" s="1"/>
  <c r="AG896" s="1"/>
  <c r="Q897"/>
  <c r="R897" s="1"/>
  <c r="AF897" s="1"/>
  <c r="AG897" s="1"/>
  <c r="Q898"/>
  <c r="R898" s="1"/>
  <c r="AF898" s="1"/>
  <c r="AG898" s="1"/>
  <c r="Q899"/>
  <c r="R899" s="1"/>
  <c r="AF899" s="1"/>
  <c r="AG899" s="1"/>
  <c r="Q900"/>
  <c r="R900" s="1"/>
  <c r="AF900" s="1"/>
  <c r="AG900" s="1"/>
  <c r="Q901"/>
  <c r="R901" s="1"/>
  <c r="AF901" s="1"/>
  <c r="AG901" s="1"/>
  <c r="Q902"/>
  <c r="R902" s="1"/>
  <c r="AF902" s="1"/>
  <c r="AG902" s="1"/>
  <c r="Q903"/>
  <c r="R903" s="1"/>
  <c r="AF903" s="1"/>
  <c r="AG903" s="1"/>
  <c r="Q904"/>
  <c r="R904" s="1"/>
  <c r="AF904" s="1"/>
  <c r="AG904" s="1"/>
  <c r="Q905"/>
  <c r="R905"/>
  <c r="AF905" s="1"/>
  <c r="AG905" s="1"/>
  <c r="Q906"/>
  <c r="R906"/>
  <c r="AF906" s="1"/>
  <c r="AG906" s="1"/>
  <c r="Q907"/>
  <c r="R907" s="1"/>
  <c r="AF907" s="1"/>
  <c r="AG907" s="1"/>
  <c r="Q908"/>
  <c r="R908" s="1"/>
  <c r="AF908" s="1"/>
  <c r="AG908" s="1"/>
  <c r="Q909"/>
  <c r="R909"/>
  <c r="AF909" s="1"/>
  <c r="AG909" s="1"/>
  <c r="Q910"/>
  <c r="R910"/>
  <c r="AF910" s="1"/>
  <c r="AG910" s="1"/>
  <c r="Q911"/>
  <c r="R911" s="1"/>
  <c r="AF911" s="1"/>
  <c r="AG911" s="1"/>
  <c r="Q912"/>
  <c r="R912" s="1"/>
  <c r="AF912" s="1"/>
  <c r="AG912" s="1"/>
  <c r="Q913"/>
  <c r="R913" s="1"/>
  <c r="AF913" s="1"/>
  <c r="AG913" s="1"/>
  <c r="Q914"/>
  <c r="R914" s="1"/>
  <c r="AF914" s="1"/>
  <c r="AG914" s="1"/>
  <c r="Q915"/>
  <c r="R915" s="1"/>
  <c r="AF915" s="1"/>
  <c r="AG915" s="1"/>
  <c r="Q916"/>
  <c r="R916" s="1"/>
  <c r="AF916" s="1"/>
  <c r="AG916" s="1"/>
  <c r="Q917"/>
  <c r="R917" s="1"/>
  <c r="AF917" s="1"/>
  <c r="AG917" s="1"/>
  <c r="Q918"/>
  <c r="R918" s="1"/>
  <c r="AF918" s="1"/>
  <c r="AG918" s="1"/>
  <c r="Q919"/>
  <c r="R919" s="1"/>
  <c r="AF919" s="1"/>
  <c r="AG919" s="1"/>
  <c r="Q920"/>
  <c r="R920" s="1"/>
  <c r="AF920" s="1"/>
  <c r="AG920" s="1"/>
  <c r="Q921"/>
  <c r="R921"/>
  <c r="AF921" s="1"/>
  <c r="AG921" s="1"/>
  <c r="Q922"/>
  <c r="R922"/>
  <c r="AF922" s="1"/>
  <c r="AG922" s="1"/>
  <c r="Q923"/>
  <c r="R923" s="1"/>
  <c r="AF923" s="1"/>
  <c r="AG923" s="1"/>
  <c r="Q924"/>
  <c r="R924" s="1"/>
  <c r="AF924" s="1"/>
  <c r="AG924" s="1"/>
  <c r="Q925"/>
  <c r="R925"/>
  <c r="AF925" s="1"/>
  <c r="AG925" s="1"/>
  <c r="Q926"/>
  <c r="R926"/>
  <c r="AF926" s="1"/>
  <c r="AG926" s="1"/>
  <c r="Q927"/>
  <c r="R927" s="1"/>
  <c r="AF927" s="1"/>
  <c r="AG927" s="1"/>
  <c r="Q928"/>
  <c r="R928" s="1"/>
  <c r="AF928" s="1"/>
  <c r="AG928" s="1"/>
  <c r="Q929"/>
  <c r="R929" s="1"/>
  <c r="AF929" s="1"/>
  <c r="AG929" s="1"/>
  <c r="Q930"/>
  <c r="R930" s="1"/>
  <c r="AF930" s="1"/>
  <c r="AG930" s="1"/>
  <c r="Q931"/>
  <c r="R931" s="1"/>
  <c r="AF931" s="1"/>
  <c r="AG931" s="1"/>
  <c r="Q932"/>
  <c r="R932" s="1"/>
  <c r="AF932" s="1"/>
  <c r="AG932" s="1"/>
  <c r="Q933"/>
  <c r="R933" s="1"/>
  <c r="AF933" s="1"/>
  <c r="AG933" s="1"/>
  <c r="Q934"/>
  <c r="R934" s="1"/>
  <c r="AF934" s="1"/>
  <c r="AG934" s="1"/>
  <c r="Q935"/>
  <c r="R935" s="1"/>
  <c r="AF935" s="1"/>
  <c r="AG935" s="1"/>
  <c r="Q936"/>
  <c r="R936" s="1"/>
  <c r="AF936" s="1"/>
  <c r="AG936" s="1"/>
  <c r="Q937"/>
  <c r="R937"/>
  <c r="AF937" s="1"/>
  <c r="AG937" s="1"/>
  <c r="Q938"/>
  <c r="R938"/>
  <c r="AF938" s="1"/>
  <c r="AG938" s="1"/>
  <c r="Q939"/>
  <c r="R939" s="1"/>
  <c r="AF939" s="1"/>
  <c r="AG939" s="1"/>
  <c r="Q940"/>
  <c r="R940" s="1"/>
  <c r="AF940" s="1"/>
  <c r="AG940" s="1"/>
  <c r="Q941"/>
  <c r="R941"/>
  <c r="AF941" s="1"/>
  <c r="AG941" s="1"/>
  <c r="Q942"/>
  <c r="R942"/>
  <c r="AF942" s="1"/>
  <c r="AG942" s="1"/>
  <c r="Q943"/>
  <c r="R943" s="1"/>
  <c r="AF943" s="1"/>
  <c r="AG943" s="1"/>
  <c r="Q944"/>
  <c r="R944" s="1"/>
  <c r="AF944" s="1"/>
  <c r="AG944" s="1"/>
  <c r="Q945"/>
  <c r="R945" s="1"/>
  <c r="AF945" s="1"/>
  <c r="AG945" s="1"/>
  <c r="Q946"/>
  <c r="R946" s="1"/>
  <c r="AF946" s="1"/>
  <c r="AG946" s="1"/>
  <c r="Q947"/>
  <c r="R947" s="1"/>
  <c r="AF947" s="1"/>
  <c r="AG947" s="1"/>
  <c r="Q948"/>
  <c r="R948" s="1"/>
  <c r="AF948" s="1"/>
  <c r="AG948" s="1"/>
  <c r="Q949"/>
  <c r="R949" s="1"/>
  <c r="AF949" s="1"/>
  <c r="AG949" s="1"/>
  <c r="Q950"/>
  <c r="R950" s="1"/>
  <c r="AF950" s="1"/>
  <c r="AG950" s="1"/>
  <c r="Q951"/>
  <c r="R951" s="1"/>
  <c r="AF951" s="1"/>
  <c r="AG951" s="1"/>
  <c r="Q952"/>
  <c r="R952" s="1"/>
  <c r="AF952" s="1"/>
  <c r="AG952" s="1"/>
  <c r="Q953"/>
  <c r="R953"/>
  <c r="AF953" s="1"/>
  <c r="AG953" s="1"/>
  <c r="Q954"/>
  <c r="R954"/>
  <c r="AF954" s="1"/>
  <c r="AG954" s="1"/>
  <c r="Q955"/>
  <c r="R955" s="1"/>
  <c r="AF955" s="1"/>
  <c r="AG955" s="1"/>
  <c r="Q956"/>
  <c r="R956" s="1"/>
  <c r="AF956" s="1"/>
  <c r="AG956" s="1"/>
  <c r="Q957"/>
  <c r="R957"/>
  <c r="AF957" s="1"/>
  <c r="AG957" s="1"/>
  <c r="Q958"/>
  <c r="R958"/>
  <c r="AF958" s="1"/>
  <c r="AG958" s="1"/>
  <c r="Q959"/>
  <c r="R959" s="1"/>
  <c r="AF959" s="1"/>
  <c r="AG959" s="1"/>
  <c r="Q960"/>
  <c r="R960" s="1"/>
  <c r="AF960" s="1"/>
  <c r="AG960" s="1"/>
  <c r="Q961"/>
  <c r="R961" s="1"/>
  <c r="AF961" s="1"/>
  <c r="AG961" s="1"/>
  <c r="Q962"/>
  <c r="R962" s="1"/>
  <c r="AF962" s="1"/>
  <c r="AG962" s="1"/>
  <c r="Q963"/>
  <c r="R963" s="1"/>
  <c r="AF963" s="1"/>
  <c r="AG963" s="1"/>
  <c r="Q964"/>
  <c r="R964" s="1"/>
  <c r="AF964" s="1"/>
  <c r="AG964" s="1"/>
  <c r="Q965"/>
  <c r="R965" s="1"/>
  <c r="AF965" s="1"/>
  <c r="AG965" s="1"/>
  <c r="Q966"/>
  <c r="R966" s="1"/>
  <c r="AF966" s="1"/>
  <c r="AG966" s="1"/>
  <c r="Q967"/>
  <c r="R967" s="1"/>
  <c r="AF967" s="1"/>
  <c r="AG967" s="1"/>
  <c r="Q968"/>
  <c r="R968" s="1"/>
  <c r="AF968" s="1"/>
  <c r="AG968" s="1"/>
  <c r="Q969"/>
  <c r="R969"/>
  <c r="AF969" s="1"/>
  <c r="AG969" s="1"/>
  <c r="Q970"/>
  <c r="R970"/>
  <c r="AF970" s="1"/>
  <c r="AG970" s="1"/>
  <c r="Q971"/>
  <c r="R971" s="1"/>
  <c r="AF971" s="1"/>
  <c r="AG971" s="1"/>
  <c r="Q972"/>
  <c r="R972" s="1"/>
  <c r="AF972" s="1"/>
  <c r="AG972" s="1"/>
  <c r="Q973"/>
  <c r="R973"/>
  <c r="AF973" s="1"/>
  <c r="AG973" s="1"/>
  <c r="Q974"/>
  <c r="R974"/>
  <c r="AF974" s="1"/>
  <c r="AG974" s="1"/>
  <c r="Q975"/>
  <c r="R975" s="1"/>
  <c r="AF975" s="1"/>
  <c r="AG975" s="1"/>
  <c r="Q976"/>
  <c r="R976" s="1"/>
  <c r="AF976" s="1"/>
  <c r="AG976" s="1"/>
  <c r="Q977"/>
  <c r="R977" s="1"/>
  <c r="AF977" s="1"/>
  <c r="AG977" s="1"/>
  <c r="Q978"/>
  <c r="R978" s="1"/>
  <c r="AF978" s="1"/>
  <c r="AG978" s="1"/>
  <c r="Q979"/>
  <c r="R979" s="1"/>
  <c r="AF979" s="1"/>
  <c r="AG979" s="1"/>
  <c r="Q980"/>
  <c r="R980" s="1"/>
  <c r="AF980" s="1"/>
  <c r="AG980" s="1"/>
  <c r="Q981"/>
  <c r="R981" s="1"/>
  <c r="AF981" s="1"/>
  <c r="AG981" s="1"/>
  <c r="Q982"/>
  <c r="R982" s="1"/>
  <c r="AF982" s="1"/>
  <c r="AG982" s="1"/>
  <c r="Q983"/>
  <c r="R983" s="1"/>
  <c r="AF983" s="1"/>
  <c r="AG983" s="1"/>
  <c r="Q984"/>
  <c r="R984" s="1"/>
  <c r="AF984" s="1"/>
  <c r="AG984" s="1"/>
  <c r="Q985"/>
  <c r="R985"/>
  <c r="AF985" s="1"/>
  <c r="AG985" s="1"/>
  <c r="Q986"/>
  <c r="R986"/>
  <c r="AF986" s="1"/>
  <c r="AG986" s="1"/>
  <c r="Q987"/>
  <c r="R987" s="1"/>
  <c r="AF987" s="1"/>
  <c r="AG987" s="1"/>
  <c r="Q988"/>
  <c r="R988" s="1"/>
  <c r="AF988" s="1"/>
  <c r="AG988" s="1"/>
  <c r="Q989"/>
  <c r="R989"/>
  <c r="AF989" s="1"/>
  <c r="AG989" s="1"/>
  <c r="Q990"/>
  <c r="R990"/>
  <c r="AF990" s="1"/>
  <c r="AG990" s="1"/>
  <c r="Q991"/>
  <c r="R991" s="1"/>
  <c r="AF991" s="1"/>
  <c r="AG991" s="1"/>
  <c r="Q992"/>
  <c r="R992" s="1"/>
  <c r="AF992" s="1"/>
  <c r="AG992" s="1"/>
  <c r="Q993"/>
  <c r="R993" s="1"/>
  <c r="AF993" s="1"/>
  <c r="AG993" s="1"/>
  <c r="Q994"/>
  <c r="R994" s="1"/>
  <c r="AF994" s="1"/>
  <c r="AG994" s="1"/>
  <c r="Q995"/>
  <c r="R995" s="1"/>
  <c r="AF995" s="1"/>
  <c r="AG995" s="1"/>
  <c r="Q996"/>
  <c r="R996" s="1"/>
  <c r="AF996" s="1"/>
  <c r="AG996" s="1"/>
  <c r="Q997"/>
  <c r="R997" s="1"/>
  <c r="AF997" s="1"/>
  <c r="AG997" s="1"/>
  <c r="Q998"/>
  <c r="R998" s="1"/>
  <c r="AF998" s="1"/>
  <c r="AG998" s="1"/>
  <c r="Q999"/>
  <c r="R999" s="1"/>
  <c r="AF999" s="1"/>
  <c r="AG999" s="1"/>
  <c r="Q1000"/>
  <c r="R1000" s="1"/>
  <c r="AF1000" s="1"/>
  <c r="AG1000" s="1"/>
  <c r="Q1001"/>
  <c r="R1001" s="1"/>
  <c r="AF1001" s="1"/>
  <c r="AG1001" s="1"/>
  <c r="Q1002"/>
  <c r="R1002" s="1"/>
  <c r="AF1002" s="1"/>
  <c r="AG1002" s="1"/>
  <c r="Q1003"/>
  <c r="R1003" s="1"/>
  <c r="AF1003" s="1"/>
  <c r="AG1003" s="1"/>
  <c r="Q1004"/>
  <c r="R1004" s="1"/>
  <c r="AF1004" s="1"/>
  <c r="AG1004" s="1"/>
  <c r="Q1005"/>
  <c r="R1005" s="1"/>
  <c r="AF1005" s="1"/>
  <c r="AG1005" s="1"/>
  <c r="Q1006"/>
  <c r="R1006" s="1"/>
  <c r="AF1006" s="1"/>
  <c r="AG1006" s="1"/>
  <c r="Q1007"/>
  <c r="R1007" s="1"/>
  <c r="AF1007" s="1"/>
  <c r="AG1007" s="1"/>
  <c r="Q1008"/>
  <c r="R1008" s="1"/>
  <c r="AF1008" s="1"/>
  <c r="AG1008" s="1"/>
  <c r="Q1009"/>
  <c r="R1009"/>
  <c r="AF1009" s="1"/>
  <c r="AG1009" s="1"/>
  <c r="Q1010"/>
  <c r="R1010" s="1"/>
  <c r="AF1010"/>
  <c r="AG1010" s="1"/>
  <c r="Q1011"/>
  <c r="R1011" s="1"/>
  <c r="AF1011" s="1"/>
  <c r="AG1011" s="1"/>
  <c r="Q1012"/>
  <c r="R1012" s="1"/>
  <c r="AF1012" s="1"/>
  <c r="AG1012" s="1"/>
  <c r="Q1013"/>
  <c r="R1013"/>
  <c r="AF1013" s="1"/>
  <c r="AG1013" s="1"/>
  <c r="Q1014"/>
  <c r="R1014" s="1"/>
  <c r="AF1014" s="1"/>
  <c r="AG1014" s="1"/>
  <c r="Q1015"/>
  <c r="R1015" s="1"/>
  <c r="AF1015" s="1"/>
  <c r="AG1015" s="1"/>
  <c r="Q1016"/>
  <c r="R1016" s="1"/>
  <c r="AF1016" s="1"/>
  <c r="AG1016" s="1"/>
  <c r="Q1017"/>
  <c r="R1017" s="1"/>
  <c r="AF1017" s="1"/>
  <c r="AG1017" s="1"/>
  <c r="Q1018"/>
  <c r="R1018" s="1"/>
  <c r="AF1018" s="1"/>
  <c r="AG1018" s="1"/>
  <c r="Q1019"/>
  <c r="R1019" s="1"/>
  <c r="AF1019" s="1"/>
  <c r="AG1019" s="1"/>
  <c r="Q1020"/>
  <c r="R1020" s="1"/>
  <c r="AF1020" s="1"/>
  <c r="AG1020" s="1"/>
  <c r="Q1021"/>
  <c r="R1021" s="1"/>
  <c r="AF1021" s="1"/>
  <c r="AG1021" s="1"/>
  <c r="Q1022"/>
  <c r="R1022" s="1"/>
  <c r="AF1022" s="1"/>
  <c r="AG1022" s="1"/>
  <c r="Q1023"/>
  <c r="R1023" s="1"/>
  <c r="AF1023" s="1"/>
  <c r="AG1023" s="1"/>
  <c r="Q1024"/>
  <c r="R1024" s="1"/>
  <c r="AF1024" s="1"/>
  <c r="AG1024" s="1"/>
  <c r="Q1025"/>
  <c r="R1025" s="1"/>
  <c r="AF1025" s="1"/>
  <c r="AG1025" s="1"/>
  <c r="Q1026"/>
  <c r="R1026" s="1"/>
  <c r="AF1026" s="1"/>
  <c r="AG1026" s="1"/>
  <c r="Q1027"/>
  <c r="R1027" s="1"/>
  <c r="AF1027" s="1"/>
  <c r="AG1027" s="1"/>
  <c r="Q1028"/>
  <c r="R1028" s="1"/>
  <c r="AF1028" s="1"/>
  <c r="AG1028" s="1"/>
  <c r="Q1029"/>
  <c r="R1029" s="1"/>
  <c r="AF1029" s="1"/>
  <c r="AG1029" s="1"/>
  <c r="Q1030"/>
  <c r="R1030" s="1"/>
  <c r="AF1030" s="1"/>
  <c r="AG1030" s="1"/>
  <c r="Q1031"/>
  <c r="R1031" s="1"/>
  <c r="AF1031" s="1"/>
  <c r="AG1031" s="1"/>
  <c r="Q1032"/>
  <c r="R1032" s="1"/>
  <c r="AF1032" s="1"/>
  <c r="AG1032" s="1"/>
  <c r="Q1033"/>
  <c r="R1033" s="1"/>
  <c r="AF1033" s="1"/>
  <c r="AG1033" s="1"/>
  <c r="Q1034"/>
  <c r="R1034" s="1"/>
  <c r="AF1034" s="1"/>
  <c r="AG1034" s="1"/>
  <c r="Q1035"/>
  <c r="R1035" s="1"/>
  <c r="AF1035" s="1"/>
  <c r="AG1035" s="1"/>
  <c r="Q1036"/>
  <c r="R1036" s="1"/>
  <c r="AF1036" s="1"/>
  <c r="AG1036" s="1"/>
  <c r="Q1037"/>
  <c r="R1037" s="1"/>
  <c r="AF1037" s="1"/>
  <c r="AG1037" s="1"/>
  <c r="Q1038"/>
  <c r="R1038" s="1"/>
  <c r="AF1038" s="1"/>
  <c r="AG1038" s="1"/>
  <c r="Q1039"/>
  <c r="R1039" s="1"/>
  <c r="AF1039" s="1"/>
  <c r="AG1039" s="1"/>
  <c r="Q1040"/>
  <c r="R1040" s="1"/>
  <c r="AF1040" s="1"/>
  <c r="AG1040" s="1"/>
  <c r="Q1041"/>
  <c r="R1041" s="1"/>
  <c r="AF1041" s="1"/>
  <c r="AG1041" s="1"/>
  <c r="Q1042"/>
  <c r="R1042" s="1"/>
  <c r="AF1042" s="1"/>
  <c r="AG1042" s="1"/>
  <c r="Q1043"/>
  <c r="R1043" s="1"/>
  <c r="AF1043" s="1"/>
  <c r="AG1043" s="1"/>
  <c r="Q1044"/>
  <c r="R1044" s="1"/>
  <c r="AF1044" s="1"/>
  <c r="AG1044" s="1"/>
  <c r="Q1045"/>
  <c r="R1045" s="1"/>
  <c r="AF1045" s="1"/>
  <c r="AG1045" s="1"/>
  <c r="Q1046"/>
  <c r="R1046" s="1"/>
  <c r="AF1046" s="1"/>
  <c r="AG1046" s="1"/>
  <c r="Q1047"/>
  <c r="R1047" s="1"/>
  <c r="AF1047" s="1"/>
  <c r="AG1047" s="1"/>
  <c r="Q1048"/>
  <c r="R1048" s="1"/>
  <c r="AF1048" s="1"/>
  <c r="AG1048" s="1"/>
  <c r="Q1049"/>
  <c r="R1049" s="1"/>
  <c r="AF1049" s="1"/>
  <c r="AG1049" s="1"/>
  <c r="Q1050"/>
  <c r="R1050" s="1"/>
  <c r="AF1050" s="1"/>
  <c r="AG1050" s="1"/>
  <c r="Q1051"/>
  <c r="R1051" s="1"/>
  <c r="AF1051" s="1"/>
  <c r="AG1051" s="1"/>
  <c r="Q1052"/>
  <c r="R1052" s="1"/>
  <c r="AF1052" s="1"/>
  <c r="AG1052" s="1"/>
  <c r="Q1053"/>
  <c r="R1053" s="1"/>
  <c r="AF1053" s="1"/>
  <c r="AG1053" s="1"/>
  <c r="Q1054"/>
  <c r="R1054" s="1"/>
  <c r="AF1054" s="1"/>
  <c r="AG1054" s="1"/>
  <c r="Q1055"/>
  <c r="R1055" s="1"/>
  <c r="AF1055" s="1"/>
  <c r="AG1055" s="1"/>
  <c r="Q1056"/>
  <c r="R1056" s="1"/>
  <c r="AF1056" s="1"/>
  <c r="AG1056" s="1"/>
  <c r="Q1057"/>
  <c r="R1057" s="1"/>
  <c r="AF1057" s="1"/>
  <c r="AG1057" s="1"/>
  <c r="Q1058"/>
  <c r="R1058" s="1"/>
  <c r="AF1058" s="1"/>
  <c r="AG1058" s="1"/>
  <c r="Q1059"/>
  <c r="R1059" s="1"/>
  <c r="AF1059" s="1"/>
  <c r="AG1059" s="1"/>
  <c r="Q1060"/>
  <c r="R1060" s="1"/>
  <c r="AF1060" s="1"/>
  <c r="AG1060" s="1"/>
  <c r="Q1061"/>
  <c r="R1061" s="1"/>
  <c r="AF1061" s="1"/>
  <c r="AG1061" s="1"/>
  <c r="Q1062"/>
  <c r="R1062" s="1"/>
  <c r="AF1062" s="1"/>
  <c r="AG1062" s="1"/>
  <c r="Q1063"/>
  <c r="R1063" s="1"/>
  <c r="AF1063" s="1"/>
  <c r="AG1063" s="1"/>
  <c r="Q1064"/>
  <c r="R1064" s="1"/>
  <c r="AF1064" s="1"/>
  <c r="AG1064" s="1"/>
  <c r="Q1065"/>
  <c r="R1065" s="1"/>
  <c r="AF1065" s="1"/>
  <c r="AG1065" s="1"/>
  <c r="Q1066"/>
  <c r="R1066" s="1"/>
  <c r="AF1066" s="1"/>
  <c r="AG1066" s="1"/>
  <c r="Q1067"/>
  <c r="R1067" s="1"/>
  <c r="AF1067" s="1"/>
  <c r="AG1067" s="1"/>
  <c r="Q1068"/>
  <c r="R1068" s="1"/>
  <c r="AF1068" s="1"/>
  <c r="AG1068" s="1"/>
  <c r="Q1069"/>
  <c r="R1069" s="1"/>
  <c r="AF1069" s="1"/>
  <c r="AG1069" s="1"/>
  <c r="Q1070"/>
  <c r="R1070" s="1"/>
  <c r="AF1070" s="1"/>
  <c r="AG1070" s="1"/>
  <c r="Q1071"/>
  <c r="R1071" s="1"/>
  <c r="AF1071" s="1"/>
  <c r="AG1071" s="1"/>
  <c r="Q1072"/>
  <c r="R1072" s="1"/>
  <c r="AF1072" s="1"/>
  <c r="AG1072" s="1"/>
  <c r="Q1073"/>
  <c r="R1073" s="1"/>
  <c r="AF1073" s="1"/>
  <c r="AG1073" s="1"/>
  <c r="Q1074"/>
  <c r="R1074" s="1"/>
  <c r="AF1074" s="1"/>
  <c r="AG1074" s="1"/>
  <c r="Q1075"/>
  <c r="R1075" s="1"/>
  <c r="AF1075" s="1"/>
  <c r="AG1075" s="1"/>
  <c r="Q1076"/>
  <c r="R1076" s="1"/>
  <c r="AF1076" s="1"/>
  <c r="AG1076" s="1"/>
  <c r="Q1077"/>
  <c r="R1077" s="1"/>
  <c r="AF1077" s="1"/>
  <c r="AG1077" s="1"/>
  <c r="Q1078"/>
  <c r="R1078" s="1"/>
  <c r="AF1078" s="1"/>
  <c r="AG1078" s="1"/>
  <c r="Q1079"/>
  <c r="R1079" s="1"/>
  <c r="AF1079" s="1"/>
  <c r="AG1079" s="1"/>
  <c r="Q1080"/>
  <c r="R1080" s="1"/>
  <c r="AF1080" s="1"/>
  <c r="AG1080" s="1"/>
  <c r="Q1081"/>
  <c r="R1081" s="1"/>
  <c r="AF1081" s="1"/>
  <c r="AG1081" s="1"/>
  <c r="Q1082"/>
  <c r="R1082" s="1"/>
  <c r="AF1082" s="1"/>
  <c r="AG1082" s="1"/>
  <c r="Q1083"/>
  <c r="R1083" s="1"/>
  <c r="AF1083" s="1"/>
  <c r="AG1083" s="1"/>
  <c r="Q1084"/>
  <c r="R1084" s="1"/>
  <c r="AF1084" s="1"/>
  <c r="AG1084" s="1"/>
  <c r="Q1085"/>
  <c r="R1085" s="1"/>
  <c r="AF1085" s="1"/>
  <c r="AG1085" s="1"/>
  <c r="Q1086"/>
  <c r="R1086" s="1"/>
  <c r="AF1086" s="1"/>
  <c r="AG1086" s="1"/>
  <c r="Q1087"/>
  <c r="R1087" s="1"/>
  <c r="AF1087" s="1"/>
  <c r="AG1087" s="1"/>
  <c r="Q1088"/>
  <c r="R1088" s="1"/>
  <c r="AF1088" s="1"/>
  <c r="AG1088" s="1"/>
  <c r="Q1089"/>
  <c r="R1089" s="1"/>
  <c r="AF1089" s="1"/>
  <c r="AG1089" s="1"/>
  <c r="Q1090"/>
  <c r="R1090" s="1"/>
  <c r="AF1090" s="1"/>
  <c r="AG1090" s="1"/>
  <c r="Q1091"/>
  <c r="R1091" s="1"/>
  <c r="AF1091" s="1"/>
  <c r="AG1091" s="1"/>
  <c r="Q1092"/>
  <c r="R1092" s="1"/>
  <c r="AF1092" s="1"/>
  <c r="AG1092" s="1"/>
  <c r="Q1093"/>
  <c r="R1093" s="1"/>
  <c r="AF1093" s="1"/>
  <c r="AG1093" s="1"/>
  <c r="Q1094"/>
  <c r="R1094" s="1"/>
  <c r="AF1094" s="1"/>
  <c r="AG1094" s="1"/>
  <c r="Q1095"/>
  <c r="R1095" s="1"/>
  <c r="AF1095" s="1"/>
  <c r="AG1095" s="1"/>
  <c r="Q1096"/>
  <c r="R1096" s="1"/>
  <c r="AF1096" s="1"/>
  <c r="AG1096" s="1"/>
  <c r="Q1097"/>
  <c r="R1097" s="1"/>
  <c r="AF1097" s="1"/>
  <c r="AG1097" s="1"/>
  <c r="Q1098"/>
  <c r="R1098" s="1"/>
  <c r="AF1098" s="1"/>
  <c r="AG1098" s="1"/>
  <c r="Q1099"/>
  <c r="R1099" s="1"/>
  <c r="AF1099" s="1"/>
  <c r="AG1099" s="1"/>
  <c r="Q1100"/>
  <c r="R1100" s="1"/>
  <c r="AF1100" s="1"/>
  <c r="AG1100" s="1"/>
  <c r="Q1101"/>
  <c r="R1101" s="1"/>
  <c r="AF1101" s="1"/>
  <c r="AG1101" s="1"/>
  <c r="Q1102"/>
  <c r="R1102" s="1"/>
  <c r="AF1102" s="1"/>
  <c r="AG1102" s="1"/>
  <c r="Q1103"/>
  <c r="R1103" s="1"/>
  <c r="AF1103" s="1"/>
  <c r="AG1103" s="1"/>
  <c r="Q1104"/>
  <c r="R1104" s="1"/>
  <c r="AF1104" s="1"/>
  <c r="AG1104" s="1"/>
  <c r="Q1105"/>
  <c r="R1105"/>
  <c r="AF1105" s="1"/>
  <c r="AG1105" s="1"/>
  <c r="Q1106"/>
  <c r="R1106" s="1"/>
  <c r="AF1106" s="1"/>
  <c r="AG1106" s="1"/>
  <c r="Q1107"/>
  <c r="R1107" s="1"/>
  <c r="AF1107" s="1"/>
  <c r="AG1107" s="1"/>
  <c r="Q1108"/>
  <c r="R1108"/>
  <c r="AF1108" s="1"/>
  <c r="AG1108" s="1"/>
  <c r="Q1109"/>
  <c r="R1109"/>
  <c r="AF1109" s="1"/>
  <c r="AG1109" s="1"/>
  <c r="Q1110"/>
  <c r="R1110" s="1"/>
  <c r="AF1110" s="1"/>
  <c r="AG1110" s="1"/>
  <c r="Q1111"/>
  <c r="R1111" s="1"/>
  <c r="AF1111" s="1"/>
  <c r="AG1111" s="1"/>
  <c r="Q1112"/>
  <c r="R1112" s="1"/>
  <c r="AF1112" s="1"/>
  <c r="AG1112" s="1"/>
  <c r="Q1113"/>
  <c r="R1113" s="1"/>
  <c r="AF1113" s="1"/>
  <c r="AG1113" s="1"/>
  <c r="Q1114"/>
  <c r="R1114" s="1"/>
  <c r="AF1114" s="1"/>
  <c r="AG1114" s="1"/>
  <c r="Q1115"/>
  <c r="R1115" s="1"/>
  <c r="AF1115" s="1"/>
  <c r="AG1115" s="1"/>
  <c r="Q1116"/>
  <c r="R1116" s="1"/>
  <c r="AF1116" s="1"/>
  <c r="AG1116" s="1"/>
  <c r="Q1117"/>
  <c r="R1117" s="1"/>
  <c r="AF1117" s="1"/>
  <c r="AG1117" s="1"/>
  <c r="Q1118"/>
  <c r="R1118" s="1"/>
  <c r="AF1118" s="1"/>
  <c r="AG1118" s="1"/>
  <c r="Q1119"/>
  <c r="R1119" s="1"/>
  <c r="AF1119" s="1"/>
  <c r="AG1119" s="1"/>
  <c r="Q1120"/>
  <c r="R1120" s="1"/>
  <c r="AF1120" s="1"/>
  <c r="AG1120" s="1"/>
  <c r="Q1121"/>
  <c r="R1121" s="1"/>
  <c r="AF1121" s="1"/>
  <c r="AG1121" s="1"/>
  <c r="Q1122"/>
  <c r="R1122" s="1"/>
  <c r="AF1122" s="1"/>
  <c r="AG1122" s="1"/>
  <c r="Q1123"/>
  <c r="R1123" s="1"/>
  <c r="AF1123" s="1"/>
  <c r="AG1123" s="1"/>
  <c r="Q1124"/>
  <c r="R1124" s="1"/>
  <c r="AF1124" s="1"/>
  <c r="AG1124" s="1"/>
  <c r="Q1125"/>
  <c r="R1125" s="1"/>
  <c r="AF1125" s="1"/>
  <c r="AG1125" s="1"/>
  <c r="Q1126"/>
  <c r="R1126" s="1"/>
  <c r="AF1126" s="1"/>
  <c r="AG1126" s="1"/>
  <c r="Q1127"/>
  <c r="R1127" s="1"/>
  <c r="AF1127" s="1"/>
  <c r="AG1127" s="1"/>
  <c r="Q1128"/>
  <c r="R1128" s="1"/>
  <c r="AF1128" s="1"/>
  <c r="AG1128" s="1"/>
  <c r="Q1129"/>
  <c r="R1129" s="1"/>
  <c r="AF1129" s="1"/>
  <c r="AG1129" s="1"/>
  <c r="Q1130"/>
  <c r="R1130" s="1"/>
  <c r="AF1130" s="1"/>
  <c r="AG1130" s="1"/>
  <c r="Q1131"/>
  <c r="R1131" s="1"/>
  <c r="AF1131" s="1"/>
  <c r="AG1131" s="1"/>
  <c r="Q1132"/>
  <c r="R1132" s="1"/>
  <c r="AF1132" s="1"/>
  <c r="AG1132" s="1"/>
  <c r="Q1133"/>
  <c r="R1133" s="1"/>
  <c r="AF1133" s="1"/>
  <c r="AG1133" s="1"/>
  <c r="Q1134"/>
  <c r="R1134" s="1"/>
  <c r="AF1134" s="1"/>
  <c r="AG1134" s="1"/>
  <c r="Q1135"/>
  <c r="R1135" s="1"/>
  <c r="AF1135" s="1"/>
  <c r="AG1135" s="1"/>
  <c r="Q1136"/>
  <c r="R1136" s="1"/>
  <c r="AF1136" s="1"/>
  <c r="AG1136" s="1"/>
  <c r="Q1137"/>
  <c r="R1137" s="1"/>
  <c r="AF1137" s="1"/>
  <c r="AG1137" s="1"/>
  <c r="Q1138"/>
  <c r="R1138" s="1"/>
  <c r="AF1138" s="1"/>
  <c r="AG1138" s="1"/>
  <c r="Q1139"/>
  <c r="R1139" s="1"/>
  <c r="AF1139" s="1"/>
  <c r="AG1139" s="1"/>
  <c r="Q1140"/>
  <c r="R1140" s="1"/>
  <c r="AF1140" s="1"/>
  <c r="AG1140" s="1"/>
  <c r="Q1141"/>
  <c r="R1141" s="1"/>
  <c r="AF1141" s="1"/>
  <c r="AG1141" s="1"/>
  <c r="Q1142"/>
  <c r="R1142" s="1"/>
  <c r="AF1142" s="1"/>
  <c r="AG1142" s="1"/>
  <c r="Q1143"/>
  <c r="R1143" s="1"/>
  <c r="AF1143" s="1"/>
  <c r="AG1143" s="1"/>
  <c r="Q1144"/>
  <c r="R1144" s="1"/>
  <c r="AF1144" s="1"/>
  <c r="AG1144" s="1"/>
  <c r="Q1145"/>
  <c r="R1145" s="1"/>
  <c r="AF1145" s="1"/>
  <c r="AG1145" s="1"/>
  <c r="Q1146"/>
  <c r="R1146" s="1"/>
  <c r="AF1146" s="1"/>
  <c r="AG1146" s="1"/>
  <c r="Q1147"/>
  <c r="R1147" s="1"/>
  <c r="AF1147" s="1"/>
  <c r="AG1147" s="1"/>
  <c r="Q1148"/>
  <c r="R1148" s="1"/>
  <c r="AF1148" s="1"/>
  <c r="AG1148" s="1"/>
  <c r="Q1149"/>
  <c r="R1149" s="1"/>
  <c r="AF1149" s="1"/>
  <c r="AG1149" s="1"/>
  <c r="Q1150"/>
  <c r="R1150" s="1"/>
  <c r="AF1150" s="1"/>
  <c r="AG1150" s="1"/>
  <c r="Q1151"/>
  <c r="R1151" s="1"/>
  <c r="AF1151" s="1"/>
  <c r="AG1151" s="1"/>
  <c r="Q1152"/>
  <c r="R1152" s="1"/>
  <c r="AF1152" s="1"/>
  <c r="AG1152" s="1"/>
  <c r="Q1153"/>
  <c r="R1153" s="1"/>
  <c r="AF1153" s="1"/>
  <c r="AG1153" s="1"/>
  <c r="Q1154"/>
  <c r="R1154" s="1"/>
  <c r="AF1154" s="1"/>
  <c r="AG1154" s="1"/>
  <c r="Q1155"/>
  <c r="R1155" s="1"/>
  <c r="AF1155" s="1"/>
  <c r="AG1155" s="1"/>
  <c r="Q1156"/>
  <c r="R1156" s="1"/>
  <c r="AF1156" s="1"/>
  <c r="AG1156" s="1"/>
  <c r="Q1157"/>
  <c r="R1157" s="1"/>
  <c r="AF1157" s="1"/>
  <c r="AG1157" s="1"/>
  <c r="Q1158"/>
  <c r="R1158" s="1"/>
  <c r="AF1158" s="1"/>
  <c r="AG1158" s="1"/>
  <c r="Q1159"/>
  <c r="R1159" s="1"/>
  <c r="AF1159" s="1"/>
  <c r="AG1159" s="1"/>
  <c r="Q1160"/>
  <c r="R1160" s="1"/>
  <c r="AF1160" s="1"/>
  <c r="AG1160" s="1"/>
  <c r="Q1161"/>
  <c r="R1161" s="1"/>
  <c r="AF1161" s="1"/>
  <c r="AG1161" s="1"/>
  <c r="Q1162"/>
  <c r="R1162" s="1"/>
  <c r="AF1162" s="1"/>
  <c r="AG1162" s="1"/>
  <c r="Q1163"/>
  <c r="R1163" s="1"/>
  <c r="AF1163" s="1"/>
  <c r="AG1163" s="1"/>
  <c r="Q1164"/>
  <c r="R1164" s="1"/>
  <c r="AF1164" s="1"/>
  <c r="AG1164" s="1"/>
  <c r="Q1165"/>
  <c r="R1165" s="1"/>
  <c r="AF1165" s="1"/>
  <c r="AG1165" s="1"/>
  <c r="Q1166"/>
  <c r="R1166" s="1"/>
  <c r="AF1166" s="1"/>
  <c r="AG1166" s="1"/>
  <c r="Q1167"/>
  <c r="R1167" s="1"/>
  <c r="AF1167" s="1"/>
  <c r="AG1167" s="1"/>
  <c r="Q1168"/>
  <c r="R1168" s="1"/>
  <c r="AF1168" s="1"/>
  <c r="AG1168" s="1"/>
  <c r="Q1169"/>
  <c r="R1169" s="1"/>
  <c r="AF1169" s="1"/>
  <c r="AG1169" s="1"/>
  <c r="Q1170"/>
  <c r="R1170" s="1"/>
  <c r="AF1170" s="1"/>
  <c r="AG1170" s="1"/>
  <c r="Q1171"/>
  <c r="R1171" s="1"/>
  <c r="AF1171" s="1"/>
  <c r="AG1171" s="1"/>
  <c r="Q1172"/>
  <c r="R1172" s="1"/>
  <c r="AF1172" s="1"/>
  <c r="AG1172" s="1"/>
  <c r="Q1173"/>
  <c r="R1173" s="1"/>
  <c r="AF1173"/>
  <c r="AG1173" s="1"/>
  <c r="Q1174"/>
  <c r="R1174" s="1"/>
  <c r="AF1174" s="1"/>
  <c r="AG1174" s="1"/>
  <c r="Q1175"/>
  <c r="R1175" s="1"/>
  <c r="AF1175" s="1"/>
  <c r="AG1175" s="1"/>
  <c r="Q1176"/>
  <c r="R1176" s="1"/>
  <c r="AF1176" s="1"/>
  <c r="AG1176" s="1"/>
  <c r="Q1177"/>
  <c r="R1177" s="1"/>
  <c r="AF1177" s="1"/>
  <c r="AG1177" s="1"/>
  <c r="Q1178"/>
  <c r="R1178" s="1"/>
  <c r="AF1178" s="1"/>
  <c r="AG1178" s="1"/>
  <c r="Q1179"/>
  <c r="R1179" s="1"/>
  <c r="AF1179" s="1"/>
  <c r="AG1179" s="1"/>
  <c r="Q1180"/>
  <c r="R1180" s="1"/>
  <c r="AF1180" s="1"/>
  <c r="AG1180" s="1"/>
  <c r="Q1181"/>
  <c r="R1181" s="1"/>
  <c r="AF1181" s="1"/>
  <c r="AG1181" s="1"/>
  <c r="Q1182"/>
  <c r="R1182" s="1"/>
  <c r="AF1182" s="1"/>
  <c r="AG1182" s="1"/>
  <c r="Q1183"/>
  <c r="R1183" s="1"/>
  <c r="AF1183" s="1"/>
  <c r="AG1183" s="1"/>
  <c r="Q1184"/>
  <c r="R1184" s="1"/>
  <c r="AF1184" s="1"/>
  <c r="AG1184" s="1"/>
  <c r="Q1185"/>
  <c r="R1185" s="1"/>
  <c r="AF1185" s="1"/>
  <c r="AG1185" s="1"/>
  <c r="Q1186"/>
  <c r="R1186" s="1"/>
  <c r="AF1186" s="1"/>
  <c r="AG1186" s="1"/>
  <c r="Q1187"/>
  <c r="R1187" s="1"/>
  <c r="AF1187" s="1"/>
  <c r="AG1187" s="1"/>
  <c r="Q1188"/>
  <c r="R1188" s="1"/>
  <c r="AF1188" s="1"/>
  <c r="AG1188" s="1"/>
  <c r="Q1189"/>
  <c r="R1189" s="1"/>
  <c r="AF1189" s="1"/>
  <c r="AG1189" s="1"/>
  <c r="Q1190"/>
  <c r="R1190" s="1"/>
  <c r="AF1190" s="1"/>
  <c r="AG1190" s="1"/>
  <c r="Q1191"/>
  <c r="R1191" s="1"/>
  <c r="AF1191" s="1"/>
  <c r="AG1191" s="1"/>
  <c r="Q1192"/>
  <c r="R1192" s="1"/>
  <c r="AF1192" s="1"/>
  <c r="AG1192" s="1"/>
  <c r="Q1193"/>
  <c r="R1193" s="1"/>
  <c r="AF1193" s="1"/>
  <c r="AG1193" s="1"/>
  <c r="Q1194"/>
  <c r="R1194" s="1"/>
  <c r="AF1194" s="1"/>
  <c r="AG1194" s="1"/>
  <c r="Q1195"/>
  <c r="R1195" s="1"/>
  <c r="AF1195" s="1"/>
  <c r="AG1195" s="1"/>
  <c r="Q1196"/>
  <c r="R1196" s="1"/>
  <c r="AF1196" s="1"/>
  <c r="AG1196" s="1"/>
  <c r="Q1197"/>
  <c r="R1197" s="1"/>
  <c r="AF1197" s="1"/>
  <c r="AG1197" s="1"/>
  <c r="Q1198"/>
  <c r="R1198" s="1"/>
  <c r="AF1198" s="1"/>
  <c r="AG1198" s="1"/>
  <c r="Q1199"/>
  <c r="R1199" s="1"/>
  <c r="AF1199" s="1"/>
  <c r="AG1199" s="1"/>
  <c r="Q1200"/>
  <c r="R1200" s="1"/>
  <c r="AF1200" s="1"/>
  <c r="AG1200" s="1"/>
  <c r="Q1201"/>
  <c r="R1201" s="1"/>
  <c r="AF1201" s="1"/>
  <c r="AG1201" s="1"/>
  <c r="Q1202"/>
  <c r="R1202" s="1"/>
  <c r="AF1202" s="1"/>
  <c r="AG1202" s="1"/>
  <c r="Q1203"/>
  <c r="R1203" s="1"/>
  <c r="AF1203" s="1"/>
  <c r="AG1203" s="1"/>
  <c r="Q1204"/>
  <c r="R1204" s="1"/>
  <c r="AF1204" s="1"/>
  <c r="AG1204" s="1"/>
  <c r="Q1205"/>
  <c r="R1205" s="1"/>
  <c r="AF1205" s="1"/>
  <c r="AG1205" s="1"/>
  <c r="Q1206"/>
  <c r="R1206" s="1"/>
  <c r="AF1206" s="1"/>
  <c r="AG1206" s="1"/>
  <c r="Q1207"/>
  <c r="R1207" s="1"/>
  <c r="AF1207" s="1"/>
  <c r="AG1207" s="1"/>
  <c r="Q1208"/>
  <c r="R1208" s="1"/>
  <c r="AF1208" s="1"/>
  <c r="AG1208" s="1"/>
  <c r="Q1209"/>
  <c r="R1209" s="1"/>
  <c r="AF1209" s="1"/>
  <c r="AG1209" s="1"/>
  <c r="Q1210"/>
  <c r="R1210" s="1"/>
  <c r="AF1210" s="1"/>
  <c r="AG1210" s="1"/>
  <c r="Q1211"/>
  <c r="R1211" s="1"/>
  <c r="AF1211" s="1"/>
  <c r="AG1211" s="1"/>
  <c r="Q1212"/>
  <c r="R1212" s="1"/>
  <c r="AF1212" s="1"/>
  <c r="AG1212" s="1"/>
  <c r="Q1213"/>
  <c r="R1213" s="1"/>
  <c r="AF1213" s="1"/>
  <c r="AG1213" s="1"/>
  <c r="Q1214"/>
  <c r="R1214" s="1"/>
  <c r="AF1214" s="1"/>
  <c r="AG1214" s="1"/>
  <c r="Q1215"/>
  <c r="R1215" s="1"/>
  <c r="AF1215" s="1"/>
  <c r="AG1215" s="1"/>
  <c r="Q1216"/>
  <c r="R1216" s="1"/>
  <c r="AF1216" s="1"/>
  <c r="AG1216" s="1"/>
  <c r="Q1217"/>
  <c r="R1217" s="1"/>
  <c r="AF1217" s="1"/>
  <c r="AG1217" s="1"/>
  <c r="Q1218"/>
  <c r="R1218" s="1"/>
  <c r="AF1218" s="1"/>
  <c r="AG1218" s="1"/>
  <c r="Q1219"/>
  <c r="R1219" s="1"/>
  <c r="AF1219" s="1"/>
  <c r="AG1219" s="1"/>
  <c r="Q1220"/>
  <c r="R1220" s="1"/>
  <c r="AF1220" s="1"/>
  <c r="AG1220" s="1"/>
  <c r="Q1221"/>
  <c r="R1221" s="1"/>
  <c r="AF1221" s="1"/>
  <c r="AG1221" s="1"/>
  <c r="Q1222"/>
  <c r="R1222" s="1"/>
  <c r="AF1222" s="1"/>
  <c r="AG1222" s="1"/>
  <c r="Q1223"/>
  <c r="R1223" s="1"/>
  <c r="AF1223" s="1"/>
  <c r="AG1223" s="1"/>
  <c r="Q1224"/>
  <c r="R1224" s="1"/>
  <c r="AF1224" s="1"/>
  <c r="AG1224" s="1"/>
  <c r="Q1225"/>
  <c r="R1225" s="1"/>
  <c r="AF1225" s="1"/>
  <c r="AG1225" s="1"/>
  <c r="Q1226"/>
  <c r="R1226" s="1"/>
  <c r="AF1226" s="1"/>
  <c r="AG1226" s="1"/>
  <c r="Q1227"/>
  <c r="R1227" s="1"/>
  <c r="AF1227" s="1"/>
  <c r="AG1227" s="1"/>
  <c r="Q1228"/>
  <c r="R1228" s="1"/>
  <c r="AF1228" s="1"/>
  <c r="AG1228" s="1"/>
  <c r="Q1229"/>
  <c r="R1229" s="1"/>
  <c r="AF1229" s="1"/>
  <c r="AG1229" s="1"/>
  <c r="Q1230"/>
  <c r="R1230" s="1"/>
  <c r="AF1230" s="1"/>
  <c r="AG1230" s="1"/>
  <c r="Q1231"/>
  <c r="R1231" s="1"/>
  <c r="AF1231" s="1"/>
  <c r="AG1231" s="1"/>
  <c r="Q1232"/>
  <c r="R1232" s="1"/>
  <c r="AF1232" s="1"/>
  <c r="AG1232" s="1"/>
  <c r="Q1233"/>
  <c r="R1233" s="1"/>
  <c r="AF1233" s="1"/>
  <c r="AG1233" s="1"/>
  <c r="Q1234"/>
  <c r="R1234" s="1"/>
  <c r="AF1234" s="1"/>
  <c r="AG1234" s="1"/>
  <c r="Q1235"/>
  <c r="R1235" s="1"/>
  <c r="AF1235" s="1"/>
  <c r="AG1235" s="1"/>
  <c r="Q1236"/>
  <c r="R1236" s="1"/>
  <c r="AF1236" s="1"/>
  <c r="AG1236" s="1"/>
  <c r="Q1237"/>
  <c r="R1237" s="1"/>
  <c r="AF1237"/>
  <c r="AG1237" s="1"/>
  <c r="Q1238"/>
  <c r="R1238" s="1"/>
  <c r="AF1238"/>
  <c r="AG1238" s="1"/>
  <c r="Q1239"/>
  <c r="R1239"/>
  <c r="AF1239" s="1"/>
  <c r="AG1239" s="1"/>
  <c r="Q1240"/>
  <c r="R1240"/>
  <c r="AF1240" s="1"/>
  <c r="AG1240" s="1"/>
  <c r="Q1241"/>
  <c r="R1241"/>
  <c r="AF1241" s="1"/>
  <c r="AG1241" s="1"/>
  <c r="Q1242"/>
  <c r="R1242" s="1"/>
  <c r="AF1242" s="1"/>
  <c r="AG1242" s="1"/>
  <c r="Q1243"/>
  <c r="R1243" s="1"/>
  <c r="AF1243" s="1"/>
  <c r="AG1243" s="1"/>
  <c r="Q1244"/>
  <c r="R1244" s="1"/>
  <c r="AF1244" s="1"/>
  <c r="AG1244" s="1"/>
  <c r="Q1245"/>
  <c r="R1245" s="1"/>
  <c r="AF1245" s="1"/>
  <c r="AG1245" s="1"/>
  <c r="Q1246"/>
  <c r="R1246" s="1"/>
  <c r="AF1246" s="1"/>
  <c r="AG1246" s="1"/>
  <c r="Q1247"/>
  <c r="R1247" s="1"/>
  <c r="AF1247" s="1"/>
  <c r="AG1247" s="1"/>
  <c r="Q1248"/>
  <c r="R1248" s="1"/>
  <c r="AF1248" s="1"/>
  <c r="AG1248" s="1"/>
  <c r="Q1249"/>
  <c r="R1249" s="1"/>
  <c r="AF1249" s="1"/>
  <c r="AG1249" s="1"/>
  <c r="Q1250"/>
  <c r="R1250" s="1"/>
  <c r="AF1250" s="1"/>
  <c r="AG1250" s="1"/>
  <c r="Q1251"/>
  <c r="R1251" s="1"/>
  <c r="AF1251" s="1"/>
  <c r="AG1251" s="1"/>
  <c r="Q1252"/>
  <c r="R1252" s="1"/>
  <c r="AF1252" s="1"/>
  <c r="AG1252" s="1"/>
  <c r="Q1253"/>
  <c r="R1253" s="1"/>
  <c r="AF1253" s="1"/>
  <c r="AG1253" s="1"/>
  <c r="Q1254"/>
  <c r="R1254" s="1"/>
  <c r="AF1254" s="1"/>
  <c r="AG1254" s="1"/>
  <c r="Q1255"/>
  <c r="R1255" s="1"/>
  <c r="AF1255" s="1"/>
  <c r="AG1255" s="1"/>
  <c r="Q1256"/>
  <c r="R1256" s="1"/>
  <c r="AF1256" s="1"/>
  <c r="AG1256" s="1"/>
  <c r="Q1257"/>
  <c r="R1257" s="1"/>
  <c r="AF1257" s="1"/>
  <c r="AG1257" s="1"/>
  <c r="Q1258"/>
  <c r="R1258" s="1"/>
  <c r="AF1258" s="1"/>
  <c r="AG1258" s="1"/>
  <c r="Q1259"/>
  <c r="R1259" s="1"/>
  <c r="AF1259" s="1"/>
  <c r="AG1259" s="1"/>
  <c r="Q1260"/>
  <c r="R1260" s="1"/>
  <c r="AF1260" s="1"/>
  <c r="AG1260" s="1"/>
  <c r="Q1261"/>
  <c r="R1261" s="1"/>
  <c r="AF1261" s="1"/>
  <c r="AG1261" s="1"/>
  <c r="Q1262"/>
  <c r="R1262" s="1"/>
  <c r="AF1262" s="1"/>
  <c r="AG1262" s="1"/>
  <c r="Q1263"/>
  <c r="R1263" s="1"/>
  <c r="AF1263" s="1"/>
  <c r="AG1263" s="1"/>
  <c r="Q1264"/>
  <c r="R1264" s="1"/>
  <c r="AF1264" s="1"/>
  <c r="AG1264" s="1"/>
  <c r="Q1265"/>
  <c r="R1265" s="1"/>
  <c r="AF1265" s="1"/>
  <c r="AG1265" s="1"/>
  <c r="Q1266"/>
  <c r="R1266" s="1"/>
  <c r="AF1266" s="1"/>
  <c r="AG1266" s="1"/>
  <c r="Q1267"/>
  <c r="R1267" s="1"/>
  <c r="AF1267" s="1"/>
  <c r="AG1267" s="1"/>
  <c r="Q1268"/>
  <c r="R1268" s="1"/>
  <c r="AF1268" s="1"/>
  <c r="AG1268" s="1"/>
  <c r="Q1269"/>
  <c r="R1269" s="1"/>
  <c r="AF1269" s="1"/>
  <c r="AG1269" s="1"/>
  <c r="Q1270"/>
  <c r="R1270" s="1"/>
  <c r="AF1270" s="1"/>
  <c r="AG1270" s="1"/>
  <c r="Q1271"/>
  <c r="R1271" s="1"/>
  <c r="AF1271" s="1"/>
  <c r="AG1271" s="1"/>
  <c r="Q1272"/>
  <c r="R1272" s="1"/>
  <c r="AF1272" s="1"/>
  <c r="AG1272" s="1"/>
  <c r="Q1273"/>
  <c r="R1273" s="1"/>
  <c r="AF1273" s="1"/>
  <c r="AG1273" s="1"/>
  <c r="Q1274"/>
  <c r="R1274" s="1"/>
  <c r="AF1274" s="1"/>
  <c r="AG1274" s="1"/>
  <c r="Q1275"/>
  <c r="R1275" s="1"/>
  <c r="AF1275" s="1"/>
  <c r="AG1275" s="1"/>
  <c r="Q1276"/>
  <c r="R1276" s="1"/>
  <c r="AF1276" s="1"/>
  <c r="AG1276" s="1"/>
  <c r="Q1277"/>
  <c r="R1277" s="1"/>
  <c r="AF1277" s="1"/>
  <c r="AG1277" s="1"/>
  <c r="Q1278"/>
  <c r="R1278" s="1"/>
  <c r="AF1278" s="1"/>
  <c r="AG1278" s="1"/>
  <c r="Q1279"/>
  <c r="R1279" s="1"/>
  <c r="AF1279" s="1"/>
  <c r="AG1279" s="1"/>
  <c r="Q1280"/>
  <c r="R1280" s="1"/>
  <c r="AF1280" s="1"/>
  <c r="AG1280" s="1"/>
  <c r="Q1281"/>
  <c r="R1281" s="1"/>
  <c r="AF1281" s="1"/>
  <c r="AG1281" s="1"/>
  <c r="Q1282"/>
  <c r="R1282" s="1"/>
  <c r="AF1282" s="1"/>
  <c r="AG1282" s="1"/>
  <c r="Q1283"/>
  <c r="R1283" s="1"/>
  <c r="AF1283" s="1"/>
  <c r="AG1283" s="1"/>
  <c r="Q1284"/>
  <c r="R1284" s="1"/>
  <c r="AF1284" s="1"/>
  <c r="AG1284" s="1"/>
  <c r="Q1285"/>
  <c r="R1285" s="1"/>
  <c r="AF1285" s="1"/>
  <c r="AG1285" s="1"/>
  <c r="Q1286"/>
  <c r="R1286" s="1"/>
  <c r="AF1286" s="1"/>
  <c r="AG1286" s="1"/>
  <c r="Q1287"/>
  <c r="R1287" s="1"/>
  <c r="AF1287" s="1"/>
  <c r="AG1287" s="1"/>
  <c r="Q1288"/>
  <c r="R1288" s="1"/>
  <c r="AF1288" s="1"/>
  <c r="AG1288" s="1"/>
  <c r="Q1289"/>
  <c r="R1289" s="1"/>
  <c r="AF1289" s="1"/>
  <c r="AG1289" s="1"/>
  <c r="Q1290"/>
  <c r="R1290" s="1"/>
  <c r="AF1290" s="1"/>
  <c r="AG1290" s="1"/>
  <c r="Q1291"/>
  <c r="R1291" s="1"/>
  <c r="AF1291" s="1"/>
  <c r="AG1291" s="1"/>
  <c r="Q1292"/>
  <c r="R1292" s="1"/>
  <c r="AF1292" s="1"/>
  <c r="AG1292" s="1"/>
  <c r="Q1293"/>
  <c r="R1293" s="1"/>
  <c r="AF1293" s="1"/>
  <c r="AG1293" s="1"/>
  <c r="Q1294"/>
  <c r="R1294" s="1"/>
  <c r="AF1294" s="1"/>
  <c r="AG1294" s="1"/>
  <c r="Q1295"/>
  <c r="R1295" s="1"/>
  <c r="AF1295" s="1"/>
  <c r="AG1295" s="1"/>
  <c r="Q1296"/>
  <c r="R1296" s="1"/>
  <c r="AF1296" s="1"/>
  <c r="AG1296" s="1"/>
  <c r="Q1297"/>
  <c r="R1297" s="1"/>
  <c r="AF1297" s="1"/>
  <c r="AG1297" s="1"/>
  <c r="Q1298"/>
  <c r="R1298" s="1"/>
  <c r="AF1298" s="1"/>
  <c r="AG1298" s="1"/>
  <c r="Q1299"/>
  <c r="R1299" s="1"/>
  <c r="AF1299" s="1"/>
  <c r="AG1299" s="1"/>
  <c r="Q1300"/>
  <c r="R1300" s="1"/>
  <c r="AF1300" s="1"/>
  <c r="AG1300" s="1"/>
  <c r="Q1301"/>
  <c r="R1301" s="1"/>
  <c r="AF1301" s="1"/>
  <c r="AG1301" s="1"/>
  <c r="Q1302"/>
  <c r="R1302" s="1"/>
  <c r="AF1302" s="1"/>
  <c r="AG1302" s="1"/>
  <c r="Q1303"/>
  <c r="R1303"/>
  <c r="AF1303" s="1"/>
  <c r="AG1303" s="1"/>
  <c r="Q1304"/>
  <c r="R1304"/>
  <c r="AF1304" s="1"/>
  <c r="AG1304" s="1"/>
  <c r="Q1305"/>
  <c r="R1305"/>
  <c r="AF1305" s="1"/>
  <c r="AG1305" s="1"/>
  <c r="Q1306"/>
  <c r="R1306" s="1"/>
  <c r="AF1306" s="1"/>
  <c r="AG1306" s="1"/>
  <c r="Q1307"/>
  <c r="R1307" s="1"/>
  <c r="AF1307" s="1"/>
  <c r="AG1307" s="1"/>
  <c r="Q1308"/>
  <c r="R1308" s="1"/>
  <c r="AF1308" s="1"/>
  <c r="AG1308" s="1"/>
  <c r="Q1309"/>
  <c r="R1309" s="1"/>
  <c r="AF1309" s="1"/>
  <c r="AG1309" s="1"/>
  <c r="Q1310"/>
  <c r="R1310" s="1"/>
  <c r="AF1310" s="1"/>
  <c r="AG1310" s="1"/>
  <c r="Q1311"/>
  <c r="R1311" s="1"/>
  <c r="AF1311" s="1"/>
  <c r="AG1311" s="1"/>
  <c r="Q1312"/>
  <c r="R1312" s="1"/>
  <c r="AF1312" s="1"/>
  <c r="AG1312" s="1"/>
  <c r="Q1313"/>
  <c r="R1313" s="1"/>
  <c r="AF1313" s="1"/>
  <c r="AG1313" s="1"/>
  <c r="Q1314"/>
  <c r="R1314" s="1"/>
  <c r="AF1314" s="1"/>
  <c r="AG1314" s="1"/>
  <c r="Q1315"/>
  <c r="R1315" s="1"/>
  <c r="AF1315" s="1"/>
  <c r="AG1315" s="1"/>
  <c r="Q1316"/>
  <c r="R1316" s="1"/>
  <c r="AF1316" s="1"/>
  <c r="AG1316" s="1"/>
  <c r="Q1317"/>
  <c r="R1317" s="1"/>
  <c r="AF1317" s="1"/>
  <c r="AG1317" s="1"/>
  <c r="Q1318"/>
  <c r="R1318" s="1"/>
  <c r="AF1318" s="1"/>
  <c r="AG1318" s="1"/>
  <c r="Q1319"/>
  <c r="R1319" s="1"/>
  <c r="AF1319" s="1"/>
  <c r="AG1319" s="1"/>
  <c r="Q1320"/>
  <c r="R1320" s="1"/>
  <c r="AF1320" s="1"/>
  <c r="AG1320" s="1"/>
  <c r="Q1321"/>
  <c r="R1321" s="1"/>
  <c r="AF1321" s="1"/>
  <c r="AG1321" s="1"/>
  <c r="Q1322"/>
  <c r="R1322" s="1"/>
  <c r="AF1322" s="1"/>
  <c r="AG1322" s="1"/>
  <c r="Q1323"/>
  <c r="R1323" s="1"/>
  <c r="AF1323" s="1"/>
  <c r="AG1323" s="1"/>
  <c r="Q1324"/>
  <c r="R1324" s="1"/>
  <c r="AF1324" s="1"/>
  <c r="AG1324" s="1"/>
  <c r="Q1325"/>
  <c r="R1325" s="1"/>
  <c r="AF1325" s="1"/>
  <c r="AG1325" s="1"/>
  <c r="Q1326"/>
  <c r="R1326" s="1"/>
  <c r="AF1326" s="1"/>
  <c r="AG1326" s="1"/>
  <c r="Q1327"/>
  <c r="R1327" s="1"/>
  <c r="AF1327" s="1"/>
  <c r="AG1327" s="1"/>
  <c r="Q1328"/>
  <c r="R1328" s="1"/>
  <c r="AF1328" s="1"/>
  <c r="AG1328" s="1"/>
  <c r="Q1329"/>
  <c r="R1329" s="1"/>
  <c r="AF1329" s="1"/>
  <c r="AG1329" s="1"/>
  <c r="Q1330"/>
  <c r="R1330" s="1"/>
  <c r="AF1330" s="1"/>
  <c r="AG1330" s="1"/>
  <c r="Q1331"/>
  <c r="R1331" s="1"/>
  <c r="AF1331" s="1"/>
  <c r="AG1331" s="1"/>
  <c r="Q1332"/>
  <c r="R1332" s="1"/>
  <c r="AF1332" s="1"/>
  <c r="AG1332" s="1"/>
  <c r="Q1333"/>
  <c r="R1333" s="1"/>
  <c r="AF1333" s="1"/>
  <c r="AG1333" s="1"/>
  <c r="Q1334"/>
  <c r="R1334" s="1"/>
  <c r="AF1334" s="1"/>
  <c r="AG1334" s="1"/>
  <c r="Q1335"/>
  <c r="R1335" s="1"/>
  <c r="AF1335" s="1"/>
  <c r="AG1335" s="1"/>
  <c r="Q1336"/>
  <c r="R1336" s="1"/>
  <c r="AF1336" s="1"/>
  <c r="AG1336" s="1"/>
  <c r="Q1337"/>
  <c r="R1337" s="1"/>
  <c r="AF1337" s="1"/>
  <c r="AG1337" s="1"/>
  <c r="Q1338"/>
  <c r="R1338" s="1"/>
  <c r="AF1338" s="1"/>
  <c r="AG1338" s="1"/>
  <c r="Q1339"/>
  <c r="R1339" s="1"/>
  <c r="AF1339" s="1"/>
  <c r="AG1339" s="1"/>
  <c r="Q1340"/>
  <c r="R1340" s="1"/>
  <c r="AF1340" s="1"/>
  <c r="AG1340" s="1"/>
  <c r="Q1341"/>
  <c r="R1341" s="1"/>
  <c r="AF1341" s="1"/>
  <c r="AG1341" s="1"/>
  <c r="Q1342"/>
  <c r="R1342" s="1"/>
  <c r="AF1342" s="1"/>
  <c r="AG1342" s="1"/>
  <c r="Q1343"/>
  <c r="R1343" s="1"/>
  <c r="AF1343" s="1"/>
  <c r="AG1343" s="1"/>
  <c r="Q1344"/>
  <c r="R1344" s="1"/>
  <c r="AF1344" s="1"/>
  <c r="AG1344" s="1"/>
  <c r="Q1345"/>
  <c r="R1345" s="1"/>
  <c r="AF1345" s="1"/>
  <c r="AG1345" s="1"/>
  <c r="Q1346"/>
  <c r="R1346" s="1"/>
  <c r="AF1346" s="1"/>
  <c r="AG1346" s="1"/>
  <c r="Q1347"/>
  <c r="R1347" s="1"/>
  <c r="AF1347" s="1"/>
  <c r="AG1347" s="1"/>
  <c r="Q1348"/>
  <c r="R1348" s="1"/>
  <c r="AF1348" s="1"/>
  <c r="AG1348" s="1"/>
  <c r="Q1349"/>
  <c r="R1349" s="1"/>
  <c r="AF1349" s="1"/>
  <c r="AG1349" s="1"/>
  <c r="Q1350"/>
  <c r="R1350" s="1"/>
  <c r="AF1350" s="1"/>
  <c r="AG1350" s="1"/>
  <c r="Q1351"/>
  <c r="R1351" s="1"/>
  <c r="AF1351" s="1"/>
  <c r="AG1351" s="1"/>
  <c r="Q1352"/>
  <c r="R1352" s="1"/>
  <c r="AF1352" s="1"/>
  <c r="AG1352" s="1"/>
  <c r="Q1353"/>
  <c r="R1353" s="1"/>
  <c r="AF1353" s="1"/>
  <c r="AG1353" s="1"/>
  <c r="Q1354"/>
  <c r="R1354" s="1"/>
  <c r="AF1354" s="1"/>
  <c r="AG1354" s="1"/>
  <c r="Q1355"/>
  <c r="R1355" s="1"/>
  <c r="AF1355" s="1"/>
  <c r="AG1355" s="1"/>
  <c r="Q1356"/>
  <c r="R1356" s="1"/>
  <c r="AF1356" s="1"/>
  <c r="AG1356" s="1"/>
  <c r="Q1357"/>
  <c r="R1357" s="1"/>
  <c r="AF1357" s="1"/>
  <c r="AG1357" s="1"/>
  <c r="Q1358"/>
  <c r="R1358" s="1"/>
  <c r="AF1358" s="1"/>
  <c r="AG1358" s="1"/>
  <c r="Q1359"/>
  <c r="R1359" s="1"/>
  <c r="AF1359" s="1"/>
  <c r="AG1359" s="1"/>
  <c r="Q1360"/>
  <c r="R1360" s="1"/>
  <c r="AF1360" s="1"/>
  <c r="AG1360" s="1"/>
  <c r="Q1361"/>
  <c r="R1361" s="1"/>
  <c r="AF1361" s="1"/>
  <c r="AG1361" s="1"/>
  <c r="Q1362"/>
  <c r="R1362" s="1"/>
  <c r="AF1362" s="1"/>
  <c r="AG1362" s="1"/>
  <c r="Q1363"/>
  <c r="R1363" s="1"/>
  <c r="AF1363" s="1"/>
  <c r="AG1363" s="1"/>
  <c r="Q1364"/>
  <c r="R1364" s="1"/>
  <c r="AF1364" s="1"/>
  <c r="AG1364" s="1"/>
  <c r="Q1365"/>
  <c r="R1365" s="1"/>
  <c r="AF1365" s="1"/>
  <c r="AG1365" s="1"/>
  <c r="Q1366"/>
  <c r="R1366" s="1"/>
  <c r="AF1366" s="1"/>
  <c r="AG1366" s="1"/>
  <c r="Q1367"/>
  <c r="R1367" s="1"/>
  <c r="AF1367" s="1"/>
  <c r="AG1367" s="1"/>
  <c r="Q1368"/>
  <c r="R1368" s="1"/>
  <c r="AF1368" s="1"/>
  <c r="AG1368" s="1"/>
  <c r="Q1369"/>
  <c r="R1369" s="1"/>
  <c r="AF1369" s="1"/>
  <c r="AG1369" s="1"/>
  <c r="Q1370"/>
  <c r="R1370" s="1"/>
  <c r="AF1370" s="1"/>
  <c r="AG1370" s="1"/>
  <c r="Q1371"/>
  <c r="R1371" s="1"/>
  <c r="AF1371" s="1"/>
  <c r="AG1371" s="1"/>
  <c r="Q1372"/>
  <c r="R1372" s="1"/>
  <c r="AF1372" s="1"/>
  <c r="AG1372" s="1"/>
  <c r="Q1373"/>
  <c r="R1373" s="1"/>
  <c r="AF1373" s="1"/>
  <c r="AG1373" s="1"/>
  <c r="Q1374"/>
  <c r="R1374" s="1"/>
  <c r="AF1374" s="1"/>
  <c r="AG1374" s="1"/>
  <c r="Q1375"/>
  <c r="R1375" s="1"/>
  <c r="AF1375" s="1"/>
  <c r="AG1375" s="1"/>
  <c r="Q1376"/>
  <c r="R1376" s="1"/>
  <c r="AF1376" s="1"/>
  <c r="AG1376" s="1"/>
  <c r="Q1377"/>
  <c r="R1377" s="1"/>
  <c r="AF1377" s="1"/>
  <c r="AG1377" s="1"/>
  <c r="Q1378"/>
  <c r="R1378" s="1"/>
  <c r="AF1378" s="1"/>
  <c r="AG1378" s="1"/>
  <c r="Q1379"/>
  <c r="R1379" s="1"/>
  <c r="AF1379" s="1"/>
  <c r="AG1379" s="1"/>
  <c r="Q1380"/>
  <c r="R1380" s="1"/>
  <c r="AF1380" s="1"/>
  <c r="AG1380" s="1"/>
  <c r="Q1381"/>
  <c r="R1381" s="1"/>
  <c r="AF1381" s="1"/>
  <c r="AG1381" s="1"/>
  <c r="Q1382"/>
  <c r="R1382" s="1"/>
  <c r="AF1382" s="1"/>
  <c r="AG1382" s="1"/>
  <c r="Q1383"/>
  <c r="R1383" s="1"/>
  <c r="AF1383" s="1"/>
  <c r="AG1383" s="1"/>
  <c r="Q1384"/>
  <c r="R1384" s="1"/>
  <c r="AF1384" s="1"/>
  <c r="AG1384" s="1"/>
  <c r="Q1385"/>
  <c r="R1385" s="1"/>
  <c r="AF1385" s="1"/>
  <c r="AG1385" s="1"/>
  <c r="Q1386"/>
  <c r="R1386" s="1"/>
  <c r="AF1386" s="1"/>
  <c r="AG1386" s="1"/>
  <c r="Q1387"/>
  <c r="R1387" s="1"/>
  <c r="AF1387" s="1"/>
  <c r="AG1387" s="1"/>
  <c r="Q1388"/>
  <c r="R1388" s="1"/>
  <c r="AF1388" s="1"/>
  <c r="AG1388" s="1"/>
  <c r="Q1389"/>
  <c r="R1389" s="1"/>
  <c r="AF1389" s="1"/>
  <c r="AG1389" s="1"/>
  <c r="Q1390"/>
  <c r="R1390" s="1"/>
  <c r="AF1390" s="1"/>
  <c r="AG1390" s="1"/>
  <c r="Q1391"/>
  <c r="R1391" s="1"/>
  <c r="AF1391" s="1"/>
  <c r="AG1391" s="1"/>
  <c r="Q1392"/>
  <c r="R1392" s="1"/>
  <c r="AF1392" s="1"/>
  <c r="AG1392" s="1"/>
  <c r="Q1393"/>
  <c r="R1393" s="1"/>
  <c r="AF1393" s="1"/>
  <c r="AG1393" s="1"/>
  <c r="Q1394"/>
  <c r="R1394" s="1"/>
  <c r="AF1394" s="1"/>
  <c r="AG1394" s="1"/>
  <c r="Q1395"/>
  <c r="R1395" s="1"/>
  <c r="AF1395" s="1"/>
  <c r="AG1395" s="1"/>
  <c r="Q1396"/>
  <c r="R1396" s="1"/>
  <c r="AF1396" s="1"/>
  <c r="AG1396" s="1"/>
  <c r="Q1397"/>
  <c r="R1397" s="1"/>
  <c r="AF1397" s="1"/>
  <c r="AG1397" s="1"/>
  <c r="Q1398"/>
  <c r="R1398" s="1"/>
  <c r="AF1398" s="1"/>
  <c r="AG1398" s="1"/>
  <c r="Q1399"/>
  <c r="R1399" s="1"/>
  <c r="AF1399" s="1"/>
  <c r="AG1399" s="1"/>
  <c r="Q1400"/>
  <c r="R1400" s="1"/>
  <c r="AF1400" s="1"/>
  <c r="AG1400" s="1"/>
  <c r="Q1401"/>
  <c r="R1401" s="1"/>
  <c r="AF1401" s="1"/>
  <c r="AG1401" s="1"/>
  <c r="Q1402"/>
  <c r="R1402" s="1"/>
  <c r="AF1402" s="1"/>
  <c r="AG1402" s="1"/>
  <c r="Q1403"/>
  <c r="R1403" s="1"/>
  <c r="AF1403" s="1"/>
  <c r="AG1403" s="1"/>
  <c r="Q1404"/>
  <c r="R1404" s="1"/>
  <c r="AF1404" s="1"/>
  <c r="AG1404" s="1"/>
  <c r="Q1405"/>
  <c r="R1405" s="1"/>
  <c r="AF1405" s="1"/>
  <c r="AG1405" s="1"/>
  <c r="Q1406"/>
  <c r="R1406" s="1"/>
  <c r="AF1406" s="1"/>
  <c r="AG1406" s="1"/>
  <c r="Q1407"/>
  <c r="R1407" s="1"/>
  <c r="AF1407" s="1"/>
  <c r="AG1407" s="1"/>
  <c r="Q1408"/>
  <c r="R1408" s="1"/>
  <c r="AF1408" s="1"/>
  <c r="AG1408" s="1"/>
  <c r="Q1409"/>
  <c r="R1409" s="1"/>
  <c r="AF1409" s="1"/>
  <c r="AG1409" s="1"/>
  <c r="Q1410"/>
  <c r="R1410" s="1"/>
  <c r="AF1410" s="1"/>
  <c r="AG1410" s="1"/>
  <c r="Q1411"/>
  <c r="R1411" s="1"/>
  <c r="AF1411" s="1"/>
  <c r="AG1411" s="1"/>
  <c r="Q1412"/>
  <c r="R1412" s="1"/>
  <c r="AF1412" s="1"/>
  <c r="AG1412" s="1"/>
  <c r="Q1413"/>
  <c r="R1413" s="1"/>
  <c r="AF1413" s="1"/>
  <c r="AG1413" s="1"/>
  <c r="Q1414"/>
  <c r="R1414" s="1"/>
  <c r="AF1414" s="1"/>
  <c r="AG1414" s="1"/>
  <c r="Q1415"/>
  <c r="R1415" s="1"/>
  <c r="AF1415" s="1"/>
  <c r="AG1415" s="1"/>
  <c r="Q1416"/>
  <c r="R1416" s="1"/>
  <c r="AF1416" s="1"/>
  <c r="AG1416" s="1"/>
  <c r="Q1417"/>
  <c r="R1417" s="1"/>
  <c r="AF1417" s="1"/>
  <c r="AG1417" s="1"/>
  <c r="Q1418"/>
  <c r="R1418" s="1"/>
  <c r="AF1418" s="1"/>
  <c r="AG1418" s="1"/>
  <c r="Q1419"/>
  <c r="R1419" s="1"/>
  <c r="AF1419" s="1"/>
  <c r="AG1419" s="1"/>
  <c r="Q1420"/>
  <c r="R1420" s="1"/>
  <c r="AF1420" s="1"/>
  <c r="AG1420" s="1"/>
  <c r="Q1421"/>
  <c r="R1421" s="1"/>
  <c r="AF1421" s="1"/>
  <c r="AG1421" s="1"/>
  <c r="Q1422"/>
  <c r="R1422" s="1"/>
  <c r="AF1422" s="1"/>
  <c r="AG1422" s="1"/>
  <c r="Q1423"/>
  <c r="R1423" s="1"/>
  <c r="AF1423" s="1"/>
  <c r="AG1423" s="1"/>
  <c r="Q1424"/>
  <c r="R1424" s="1"/>
  <c r="AF1424" s="1"/>
  <c r="AG1424" s="1"/>
  <c r="Q1425"/>
  <c r="R1425" s="1"/>
  <c r="AF1425" s="1"/>
  <c r="AG1425" s="1"/>
  <c r="Q1426"/>
  <c r="R1426" s="1"/>
  <c r="AF1426" s="1"/>
  <c r="AG1426" s="1"/>
  <c r="Q1427"/>
  <c r="R1427" s="1"/>
  <c r="AF1427" s="1"/>
  <c r="AG1427" s="1"/>
  <c r="Q1428"/>
  <c r="R1428" s="1"/>
  <c r="AF1428" s="1"/>
  <c r="AG1428" s="1"/>
  <c r="Q1429"/>
  <c r="R1429" s="1"/>
  <c r="AF1429" s="1"/>
  <c r="AG1429" s="1"/>
  <c r="Q1430"/>
  <c r="R1430" s="1"/>
  <c r="AF1430" s="1"/>
  <c r="AG1430" s="1"/>
  <c r="Q1431"/>
  <c r="R1431"/>
  <c r="AF1431" s="1"/>
  <c r="AG1431" s="1"/>
  <c r="Q1432"/>
  <c r="R1432"/>
  <c r="AF1432" s="1"/>
  <c r="AG1432" s="1"/>
  <c r="Q1433"/>
  <c r="R1433"/>
  <c r="AF1433" s="1"/>
  <c r="AG1433" s="1"/>
  <c r="Q1434"/>
  <c r="R1434" s="1"/>
  <c r="AF1434" s="1"/>
  <c r="AG1434" s="1"/>
  <c r="Q1435"/>
  <c r="R1435" s="1"/>
  <c r="AF1435" s="1"/>
  <c r="AG1435" s="1"/>
  <c r="Q1436"/>
  <c r="R1436" s="1"/>
  <c r="AF1436" s="1"/>
  <c r="AG1436" s="1"/>
  <c r="Q1437"/>
  <c r="R1437" s="1"/>
  <c r="AF1437" s="1"/>
  <c r="AG1437" s="1"/>
  <c r="Q1438"/>
  <c r="R1438" s="1"/>
  <c r="AF1438" s="1"/>
  <c r="AG1438" s="1"/>
  <c r="Q1439"/>
  <c r="R1439" s="1"/>
  <c r="AF1439" s="1"/>
  <c r="AG1439" s="1"/>
  <c r="Q1440"/>
  <c r="R1440" s="1"/>
  <c r="AF1440" s="1"/>
  <c r="AG1440" s="1"/>
  <c r="Q1441"/>
  <c r="R1441" s="1"/>
  <c r="AF1441" s="1"/>
  <c r="AG1441" s="1"/>
  <c r="Q1442"/>
  <c r="R1442" s="1"/>
  <c r="AF1442" s="1"/>
  <c r="AG1442" s="1"/>
  <c r="Q1443"/>
  <c r="R1443" s="1"/>
  <c r="AF1443" s="1"/>
  <c r="AG1443" s="1"/>
  <c r="Q1444"/>
  <c r="R1444" s="1"/>
  <c r="AF1444" s="1"/>
  <c r="AG1444" s="1"/>
  <c r="Q1445"/>
  <c r="R1445" s="1"/>
  <c r="AF1445" s="1"/>
  <c r="AG1445" s="1"/>
  <c r="Q1446"/>
  <c r="R1446" s="1"/>
  <c r="AF1446" s="1"/>
  <c r="AG1446" s="1"/>
  <c r="Q1447"/>
  <c r="R1447" s="1"/>
  <c r="AF1447" s="1"/>
  <c r="AG1447" s="1"/>
  <c r="Q1448"/>
  <c r="R1448" s="1"/>
  <c r="AF1448" s="1"/>
  <c r="AG1448" s="1"/>
  <c r="Q1449"/>
  <c r="R1449" s="1"/>
  <c r="AF1449" s="1"/>
  <c r="AG1449" s="1"/>
  <c r="Q1450"/>
  <c r="R1450" s="1"/>
  <c r="AF1450" s="1"/>
  <c r="AG1450" s="1"/>
  <c r="Q1451"/>
  <c r="R1451" s="1"/>
  <c r="AF1451" s="1"/>
  <c r="AG1451" s="1"/>
  <c r="Q1452"/>
  <c r="R1452" s="1"/>
  <c r="AF1452" s="1"/>
  <c r="AG1452" s="1"/>
  <c r="Q1453"/>
  <c r="R1453" s="1"/>
  <c r="AF1453" s="1"/>
  <c r="AG1453" s="1"/>
  <c r="Q1454"/>
  <c r="R1454" s="1"/>
  <c r="AF1454" s="1"/>
  <c r="AG1454" s="1"/>
  <c r="Q1455"/>
  <c r="R1455" s="1"/>
  <c r="AF1455" s="1"/>
  <c r="AG1455" s="1"/>
  <c r="Q1456"/>
  <c r="R1456" s="1"/>
  <c r="AF1456" s="1"/>
  <c r="AG1456" s="1"/>
  <c r="Q1457"/>
  <c r="R1457" s="1"/>
  <c r="AF1457" s="1"/>
  <c r="AG1457" s="1"/>
  <c r="Q1458"/>
  <c r="R1458" s="1"/>
  <c r="AF1458" s="1"/>
  <c r="AG1458" s="1"/>
  <c r="Q1459"/>
  <c r="R1459" s="1"/>
  <c r="AF1459" s="1"/>
  <c r="AG1459" s="1"/>
  <c r="Q1460"/>
  <c r="R1460" s="1"/>
  <c r="AF1460" s="1"/>
  <c r="AG1460" s="1"/>
  <c r="Q1461"/>
  <c r="R1461" s="1"/>
  <c r="AF1461" s="1"/>
  <c r="AG1461" s="1"/>
  <c r="Q1462"/>
  <c r="R1462" s="1"/>
  <c r="AF1462" s="1"/>
  <c r="AG1462" s="1"/>
  <c r="Q1463"/>
  <c r="R1463"/>
  <c r="AF1463" s="1"/>
  <c r="AG1463" s="1"/>
  <c r="Q1464"/>
  <c r="R1464"/>
  <c r="AF1464" s="1"/>
  <c r="AG1464" s="1"/>
  <c r="Q1465"/>
  <c r="R1465"/>
  <c r="AF1465" s="1"/>
  <c r="AG1465" s="1"/>
  <c r="Q1466"/>
  <c r="R1466" s="1"/>
  <c r="AF1466" s="1"/>
  <c r="AG1466" s="1"/>
  <c r="Q1467"/>
  <c r="R1467" s="1"/>
  <c r="AF1467" s="1"/>
  <c r="AG1467" s="1"/>
  <c r="Q1468"/>
  <c r="R1468" s="1"/>
  <c r="AF1468" s="1"/>
  <c r="AG1468" s="1"/>
  <c r="Q1469"/>
  <c r="R1469" s="1"/>
  <c r="AF1469" s="1"/>
  <c r="AG1469" s="1"/>
  <c r="Q1470"/>
  <c r="R1470" s="1"/>
  <c r="AF1470" s="1"/>
  <c r="AG1470" s="1"/>
  <c r="Q1471"/>
  <c r="R1471" s="1"/>
  <c r="AF1471" s="1"/>
  <c r="AG1471" s="1"/>
  <c r="Q1472"/>
  <c r="R1472" s="1"/>
  <c r="AF1472" s="1"/>
  <c r="AG1472" s="1"/>
  <c r="Q1473"/>
  <c r="R1473" s="1"/>
  <c r="AF1473" s="1"/>
  <c r="AG1473" s="1"/>
  <c r="Q1474"/>
  <c r="R1474" s="1"/>
  <c r="AF1474" s="1"/>
  <c r="AG1474" s="1"/>
  <c r="Q1475"/>
  <c r="R1475" s="1"/>
  <c r="AF1475" s="1"/>
  <c r="AG1475" s="1"/>
  <c r="Q1476"/>
  <c r="R1476" s="1"/>
  <c r="AF1476" s="1"/>
  <c r="AG1476" s="1"/>
  <c r="Q1477"/>
  <c r="R1477" s="1"/>
  <c r="AF1477" s="1"/>
  <c r="AG1477" s="1"/>
  <c r="Q1478"/>
  <c r="R1478" s="1"/>
  <c r="AF1478" s="1"/>
  <c r="AG1478" s="1"/>
  <c r="Q1479"/>
  <c r="R1479" s="1"/>
  <c r="AF1479" s="1"/>
  <c r="AG1479" s="1"/>
  <c r="Q1480"/>
  <c r="R1480" s="1"/>
  <c r="AF1480" s="1"/>
  <c r="AG1480" s="1"/>
  <c r="Q1481"/>
  <c r="R1481"/>
  <c r="AF1481" s="1"/>
  <c r="AG1481" s="1"/>
  <c r="Q1482"/>
  <c r="R1482" s="1"/>
  <c r="AF1482" s="1"/>
  <c r="AG1482" s="1"/>
  <c r="Q1483"/>
  <c r="R1483" s="1"/>
  <c r="AF1483" s="1"/>
  <c r="AG1483" s="1"/>
  <c r="Q1484"/>
  <c r="R1484" s="1"/>
  <c r="AF1484" s="1"/>
  <c r="AG1484" s="1"/>
  <c r="Q1485"/>
  <c r="R1485" s="1"/>
  <c r="AF1485" s="1"/>
  <c r="AG1485" s="1"/>
  <c r="Q1486"/>
  <c r="R1486" s="1"/>
  <c r="AF1486" s="1"/>
  <c r="AG1486" s="1"/>
  <c r="Q1487"/>
  <c r="R1487" s="1"/>
  <c r="AF1487" s="1"/>
  <c r="AG1487" s="1"/>
  <c r="Q1488"/>
  <c r="R1488" s="1"/>
  <c r="AF1488" s="1"/>
  <c r="AG1488" s="1"/>
  <c r="Q1489"/>
  <c r="R1489" s="1"/>
  <c r="AF1489" s="1"/>
  <c r="AG1489" s="1"/>
  <c r="Q1490"/>
  <c r="R1490" s="1"/>
  <c r="AF1490" s="1"/>
  <c r="AG1490" s="1"/>
  <c r="Q1491"/>
  <c r="R1491" s="1"/>
  <c r="AF1491" s="1"/>
  <c r="AG1491" s="1"/>
  <c r="Q1492"/>
  <c r="R1492" s="1"/>
  <c r="AF1492" s="1"/>
  <c r="AG1492" s="1"/>
  <c r="Q1493"/>
  <c r="R1493" s="1"/>
  <c r="AF1493" s="1"/>
  <c r="AG1493" s="1"/>
  <c r="Q1494"/>
  <c r="R1494" s="1"/>
  <c r="AF1494" s="1"/>
  <c r="AG1494" s="1"/>
  <c r="Q1495"/>
  <c r="R1495" s="1"/>
  <c r="AF1495" s="1"/>
  <c r="AG1495" s="1"/>
  <c r="Q1496"/>
  <c r="R1496" s="1"/>
  <c r="AF1496" s="1"/>
  <c r="AG1496" s="1"/>
  <c r="Q1497"/>
  <c r="R1497"/>
  <c r="AF1497" s="1"/>
  <c r="AG1497" s="1"/>
  <c r="Q1498"/>
  <c r="R1498" s="1"/>
  <c r="AF1498" s="1"/>
  <c r="AG1498" s="1"/>
  <c r="Q1499"/>
  <c r="R1499" s="1"/>
  <c r="AF1499" s="1"/>
  <c r="AG1499" s="1"/>
  <c r="Q1500"/>
  <c r="R1500" s="1"/>
  <c r="AF1500" s="1"/>
  <c r="AG1500" s="1"/>
  <c r="Q1501"/>
  <c r="R1501" s="1"/>
  <c r="AF1501" s="1"/>
  <c r="AG1501" s="1"/>
  <c r="Q1502"/>
  <c r="R1502" s="1"/>
  <c r="AF1502" s="1"/>
  <c r="AG1502" s="1"/>
  <c r="Q1503"/>
  <c r="R1503" s="1"/>
  <c r="AF1503" s="1"/>
  <c r="AG1503" s="1"/>
  <c r="Q1504"/>
  <c r="R1504" s="1"/>
  <c r="AF1504" s="1"/>
  <c r="AG1504" s="1"/>
  <c r="Q1505"/>
  <c r="R1505" s="1"/>
  <c r="AF1505" s="1"/>
  <c r="AG1505" s="1"/>
  <c r="Q1506"/>
  <c r="R1506" s="1"/>
  <c r="AF1506" s="1"/>
  <c r="AG1506" s="1"/>
  <c r="Q1507"/>
  <c r="R1507" s="1"/>
  <c r="AF1507" s="1"/>
  <c r="AG1507" s="1"/>
  <c r="Q1508"/>
  <c r="R1508" s="1"/>
  <c r="AF1508" s="1"/>
  <c r="AG1508" s="1"/>
  <c r="Q1509"/>
  <c r="R1509" s="1"/>
  <c r="AF1509" s="1"/>
  <c r="AG1509" s="1"/>
  <c r="Q1510"/>
  <c r="R1510" s="1"/>
  <c r="AF1510" s="1"/>
  <c r="AG1510" s="1"/>
  <c r="Q1511"/>
  <c r="R1511" s="1"/>
  <c r="AF1511" s="1"/>
  <c r="AG1511" s="1"/>
  <c r="Q1512"/>
  <c r="R1512" s="1"/>
  <c r="AF1512" s="1"/>
  <c r="AG1512" s="1"/>
  <c r="Q1513"/>
  <c r="R1513"/>
  <c r="AF1513" s="1"/>
  <c r="AG1513" s="1"/>
  <c r="Q1514"/>
  <c r="R1514" s="1"/>
  <c r="AF1514" s="1"/>
  <c r="AG1514" s="1"/>
  <c r="Q1515"/>
  <c r="R1515" s="1"/>
  <c r="AF1515" s="1"/>
  <c r="AG1515" s="1"/>
  <c r="Q1516"/>
  <c r="R1516" s="1"/>
  <c r="AF1516" s="1"/>
  <c r="AG1516" s="1"/>
  <c r="Q1517"/>
  <c r="R1517" s="1"/>
  <c r="AF1517" s="1"/>
  <c r="AG1517" s="1"/>
  <c r="Q1518"/>
  <c r="R1518" s="1"/>
  <c r="AF1518" s="1"/>
  <c r="AG1518" s="1"/>
  <c r="Q1519"/>
  <c r="R1519" s="1"/>
  <c r="AF1519" s="1"/>
  <c r="AG1519" s="1"/>
  <c r="Q1520"/>
  <c r="R1520" s="1"/>
  <c r="AF1520" s="1"/>
  <c r="AG1520" s="1"/>
  <c r="Q1521"/>
  <c r="R1521" s="1"/>
  <c r="AF1521" s="1"/>
  <c r="AG1521" s="1"/>
  <c r="Q1522"/>
  <c r="R1522" s="1"/>
  <c r="AF1522" s="1"/>
  <c r="AG1522" s="1"/>
  <c r="Q1523"/>
  <c r="R1523" s="1"/>
  <c r="AF1523" s="1"/>
  <c r="AG1523" s="1"/>
  <c r="Q1524"/>
  <c r="R1524" s="1"/>
  <c r="AF1524" s="1"/>
  <c r="AG1524" s="1"/>
  <c r="Q1525"/>
  <c r="R1525" s="1"/>
  <c r="AF1525" s="1"/>
  <c r="AG1525" s="1"/>
  <c r="Q1526"/>
  <c r="R1526" s="1"/>
  <c r="AF1526" s="1"/>
  <c r="AG1526" s="1"/>
  <c r="Q1527"/>
  <c r="R1527" s="1"/>
  <c r="AF1527" s="1"/>
  <c r="AG1527" s="1"/>
  <c r="Q1528"/>
  <c r="R1528" s="1"/>
  <c r="AF1528" s="1"/>
  <c r="AG1528" s="1"/>
  <c r="Q1529"/>
  <c r="R1529"/>
  <c r="AF1529" s="1"/>
  <c r="AG1529" s="1"/>
  <c r="Q1530"/>
  <c r="R1530" s="1"/>
  <c r="AF1530" s="1"/>
  <c r="AG1530" s="1"/>
  <c r="Q1531"/>
  <c r="R1531" s="1"/>
  <c r="AF1531" s="1"/>
  <c r="AG1531" s="1"/>
  <c r="Q1532"/>
  <c r="R1532" s="1"/>
  <c r="AF1532" s="1"/>
  <c r="AG1532" s="1"/>
  <c r="Q1533"/>
  <c r="R1533" s="1"/>
  <c r="AF1533" s="1"/>
  <c r="AG1533" s="1"/>
  <c r="Q1534"/>
  <c r="R1534" s="1"/>
  <c r="AF1534" s="1"/>
  <c r="AG1534" s="1"/>
  <c r="Q1535"/>
  <c r="R1535" s="1"/>
  <c r="AF1535" s="1"/>
  <c r="AG1535" s="1"/>
  <c r="Q1536"/>
  <c r="R1536" s="1"/>
  <c r="AF1536" s="1"/>
  <c r="AG1536" s="1"/>
  <c r="Q1537"/>
  <c r="R1537" s="1"/>
  <c r="AF1537" s="1"/>
  <c r="AG1537" s="1"/>
  <c r="Q1538"/>
  <c r="R1538" s="1"/>
  <c r="AF1538" s="1"/>
  <c r="AG1538" s="1"/>
  <c r="Q1539"/>
  <c r="R1539" s="1"/>
  <c r="AF1539" s="1"/>
  <c r="AG1539" s="1"/>
  <c r="Q1540"/>
  <c r="R1540" s="1"/>
  <c r="AF1540" s="1"/>
  <c r="AG1540" s="1"/>
  <c r="Q1541"/>
  <c r="R1541" s="1"/>
  <c r="AF1541" s="1"/>
  <c r="AG1541" s="1"/>
  <c r="Q1542"/>
  <c r="R1542" s="1"/>
  <c r="AF1542" s="1"/>
  <c r="AG1542" s="1"/>
  <c r="Q1543"/>
  <c r="R1543" s="1"/>
  <c r="AF1543" s="1"/>
  <c r="AG1543" s="1"/>
  <c r="Q1544"/>
  <c r="R1544" s="1"/>
  <c r="AF1544" s="1"/>
  <c r="AG1544" s="1"/>
  <c r="Q1545"/>
  <c r="R1545"/>
  <c r="AF1545" s="1"/>
  <c r="AG1545" s="1"/>
  <c r="Q1546"/>
  <c r="R1546" s="1"/>
  <c r="AF1546" s="1"/>
  <c r="AG1546" s="1"/>
  <c r="Q1547"/>
  <c r="R1547" s="1"/>
  <c r="AF1547" s="1"/>
  <c r="AG1547" s="1"/>
  <c r="Q1548"/>
  <c r="R1548" s="1"/>
  <c r="AF1548" s="1"/>
  <c r="AG1548" s="1"/>
  <c r="Q1549"/>
  <c r="R1549" s="1"/>
  <c r="AF1549" s="1"/>
  <c r="AG1549" s="1"/>
  <c r="Q1550"/>
  <c r="R1550" s="1"/>
  <c r="AF1550" s="1"/>
  <c r="AG1550" s="1"/>
  <c r="Q1551"/>
  <c r="R1551" s="1"/>
  <c r="AF1551" s="1"/>
  <c r="AG1551" s="1"/>
  <c r="Q1552"/>
  <c r="R1552" s="1"/>
  <c r="AF1552" s="1"/>
  <c r="AG1552" s="1"/>
  <c r="Q1553"/>
  <c r="R1553" s="1"/>
  <c r="AF1553" s="1"/>
  <c r="AG1553" s="1"/>
  <c r="Q1554"/>
  <c r="R1554" s="1"/>
  <c r="AF1554" s="1"/>
  <c r="AG1554" s="1"/>
  <c r="Q1555"/>
  <c r="R1555" s="1"/>
  <c r="AF1555" s="1"/>
  <c r="AG1555" s="1"/>
  <c r="Q1556"/>
  <c r="R1556" s="1"/>
  <c r="AF1556" s="1"/>
  <c r="AG1556" s="1"/>
  <c r="Q1557"/>
  <c r="R1557" s="1"/>
  <c r="AF1557" s="1"/>
  <c r="AG1557" s="1"/>
  <c r="Q1558"/>
  <c r="R1558" s="1"/>
  <c r="AF1558" s="1"/>
  <c r="AG1558" s="1"/>
  <c r="Q1559"/>
  <c r="R1559" s="1"/>
  <c r="AF1559" s="1"/>
  <c r="AG1559" s="1"/>
  <c r="Q1560"/>
  <c r="R1560" s="1"/>
  <c r="AF1560" s="1"/>
  <c r="AG1560" s="1"/>
  <c r="Q1561"/>
  <c r="R1561"/>
  <c r="AF1561" s="1"/>
  <c r="AG1561" s="1"/>
  <c r="Q1562"/>
  <c r="R1562" s="1"/>
  <c r="AF1562" s="1"/>
  <c r="AG1562" s="1"/>
  <c r="Q1563"/>
  <c r="R1563" s="1"/>
  <c r="AF1563" s="1"/>
  <c r="AG1563" s="1"/>
  <c r="Q1564"/>
  <c r="R1564" s="1"/>
  <c r="AF1564" s="1"/>
  <c r="AG1564" s="1"/>
  <c r="Q1565"/>
  <c r="R1565" s="1"/>
  <c r="AF1565" s="1"/>
  <c r="AG1565" s="1"/>
  <c r="Q1566"/>
  <c r="R1566" s="1"/>
  <c r="AF1566" s="1"/>
  <c r="AG1566" s="1"/>
  <c r="Q1567"/>
  <c r="R1567" s="1"/>
  <c r="AF1567" s="1"/>
  <c r="AG1567" s="1"/>
  <c r="Q1568"/>
  <c r="R1568" s="1"/>
  <c r="AF1568" s="1"/>
  <c r="AG1568" s="1"/>
  <c r="Q1569"/>
  <c r="R1569" s="1"/>
  <c r="AF1569" s="1"/>
  <c r="AG1569" s="1"/>
  <c r="Q1570"/>
  <c r="R1570" s="1"/>
  <c r="AF1570" s="1"/>
  <c r="AG1570" s="1"/>
  <c r="Q1571"/>
  <c r="R1571" s="1"/>
  <c r="AF1571" s="1"/>
  <c r="AG1571" s="1"/>
  <c r="Q1572"/>
  <c r="R1572" s="1"/>
  <c r="AF1572" s="1"/>
  <c r="AG1572" s="1"/>
  <c r="Q1573"/>
  <c r="R1573" s="1"/>
  <c r="AF1573" s="1"/>
  <c r="AG1573" s="1"/>
  <c r="Q1574"/>
  <c r="R1574" s="1"/>
  <c r="AF1574" s="1"/>
  <c r="AG1574" s="1"/>
  <c r="Q1575"/>
  <c r="R1575" s="1"/>
  <c r="AF1575" s="1"/>
  <c r="AG1575" s="1"/>
  <c r="Q1576"/>
  <c r="R1576" s="1"/>
  <c r="AF1576" s="1"/>
  <c r="AG1576" s="1"/>
  <c r="Q1577"/>
  <c r="R1577"/>
  <c r="AF1577" s="1"/>
  <c r="AG1577" s="1"/>
  <c r="Q1578"/>
  <c r="R1578" s="1"/>
  <c r="AF1578" s="1"/>
  <c r="AG1578" s="1"/>
  <c r="Q1579"/>
  <c r="R1579" s="1"/>
  <c r="AF1579" s="1"/>
  <c r="AG1579" s="1"/>
  <c r="Q1580"/>
  <c r="R1580" s="1"/>
  <c r="AF1580" s="1"/>
  <c r="AG1580" s="1"/>
  <c r="Q1581"/>
  <c r="R1581" s="1"/>
  <c r="AF1581" s="1"/>
  <c r="AG1581" s="1"/>
  <c r="Q1582"/>
  <c r="R1582" s="1"/>
  <c r="AF1582" s="1"/>
  <c r="AG1582" s="1"/>
  <c r="Q1583"/>
  <c r="R1583" s="1"/>
  <c r="AF1583" s="1"/>
  <c r="AG1583" s="1"/>
  <c r="Q1584"/>
  <c r="R1584" s="1"/>
  <c r="AF1584" s="1"/>
  <c r="AG1584" s="1"/>
  <c r="Q1585"/>
  <c r="R1585" s="1"/>
  <c r="AF1585" s="1"/>
  <c r="AG1585" s="1"/>
  <c r="Q1586"/>
  <c r="R1586" s="1"/>
  <c r="AF1586" s="1"/>
  <c r="AG1586" s="1"/>
  <c r="Q1587"/>
  <c r="R1587" s="1"/>
  <c r="AF1587" s="1"/>
  <c r="AG1587" s="1"/>
  <c r="Q1588"/>
  <c r="R1588" s="1"/>
  <c r="AF1588" s="1"/>
  <c r="AG1588" s="1"/>
  <c r="Q1589"/>
  <c r="R1589" s="1"/>
  <c r="AF1589" s="1"/>
  <c r="AG1589" s="1"/>
  <c r="Q1590"/>
  <c r="R1590" s="1"/>
  <c r="AF1590" s="1"/>
  <c r="AG1590" s="1"/>
  <c r="Q1591"/>
  <c r="R1591" s="1"/>
  <c r="AF1591" s="1"/>
  <c r="AG1591" s="1"/>
  <c r="Q1592"/>
  <c r="R1592" s="1"/>
  <c r="AF1592" s="1"/>
  <c r="AG1592" s="1"/>
  <c r="Q1593"/>
  <c r="R1593"/>
  <c r="AF1593" s="1"/>
  <c r="AG1593" s="1"/>
  <c r="Q1594"/>
  <c r="R1594" s="1"/>
  <c r="AF1594" s="1"/>
  <c r="AG1594" s="1"/>
  <c r="Q1595"/>
  <c r="R1595" s="1"/>
  <c r="AF1595" s="1"/>
  <c r="AG1595" s="1"/>
  <c r="Q1596"/>
  <c r="R1596" s="1"/>
  <c r="AF1596" s="1"/>
  <c r="AG1596" s="1"/>
  <c r="Q1597"/>
  <c r="R1597" s="1"/>
  <c r="AF1597" s="1"/>
  <c r="AG1597" s="1"/>
  <c r="Q1598"/>
  <c r="R1598" s="1"/>
  <c r="AF1598" s="1"/>
  <c r="AG1598" s="1"/>
  <c r="Q1599"/>
  <c r="R1599" s="1"/>
  <c r="AF1599" s="1"/>
  <c r="AG1599" s="1"/>
  <c r="Q1600"/>
  <c r="R1600" s="1"/>
  <c r="AF1600" s="1"/>
  <c r="AG1600" s="1"/>
  <c r="Q1601"/>
  <c r="R1601" s="1"/>
  <c r="AF1601" s="1"/>
  <c r="AG1601" s="1"/>
  <c r="Q1602"/>
  <c r="R1602" s="1"/>
  <c r="AF1602" s="1"/>
  <c r="AG1602" s="1"/>
  <c r="Q1603"/>
  <c r="R1603" s="1"/>
  <c r="AF1603" s="1"/>
  <c r="AG1603" s="1"/>
  <c r="Q1604"/>
  <c r="R1604" s="1"/>
  <c r="AF1604" s="1"/>
  <c r="AG1604" s="1"/>
  <c r="Q1605"/>
  <c r="R1605" s="1"/>
  <c r="AF1605" s="1"/>
  <c r="AG1605" s="1"/>
  <c r="Q1606"/>
  <c r="R1606" s="1"/>
  <c r="AF1606" s="1"/>
  <c r="AG1606" s="1"/>
  <c r="Q1607"/>
  <c r="R1607" s="1"/>
  <c r="AF1607" s="1"/>
  <c r="AG1607" s="1"/>
  <c r="Q1608"/>
  <c r="R1608" s="1"/>
  <c r="AF1608" s="1"/>
  <c r="AG1608" s="1"/>
  <c r="Q1609"/>
  <c r="R1609"/>
  <c r="AF1609" s="1"/>
  <c r="AG1609" s="1"/>
  <c r="Q1610"/>
  <c r="R1610" s="1"/>
  <c r="AF1610" s="1"/>
  <c r="AG1610" s="1"/>
  <c r="Q1611"/>
  <c r="R1611" s="1"/>
  <c r="AF1611" s="1"/>
  <c r="AG1611" s="1"/>
  <c r="Q1612"/>
  <c r="R1612" s="1"/>
  <c r="AF1612" s="1"/>
  <c r="AG1612" s="1"/>
  <c r="Q1613"/>
  <c r="R1613" s="1"/>
  <c r="AF1613" s="1"/>
  <c r="AG1613" s="1"/>
  <c r="Q1614"/>
  <c r="R1614" s="1"/>
  <c r="AF1614" s="1"/>
  <c r="AG1614" s="1"/>
  <c r="Q1615"/>
  <c r="R1615" s="1"/>
  <c r="AF1615" s="1"/>
  <c r="AG1615" s="1"/>
  <c r="Q1616"/>
  <c r="R1616" s="1"/>
  <c r="AF1616" s="1"/>
  <c r="AG1616" s="1"/>
  <c r="Q1617"/>
  <c r="R1617" s="1"/>
  <c r="AF1617" s="1"/>
  <c r="AG1617" s="1"/>
  <c r="Q1618"/>
  <c r="R1618" s="1"/>
  <c r="AF1618" s="1"/>
  <c r="AG1618" s="1"/>
  <c r="Q1619"/>
  <c r="R1619" s="1"/>
  <c r="AF1619" s="1"/>
  <c r="AG1619" s="1"/>
  <c r="Q1620"/>
  <c r="R1620" s="1"/>
  <c r="AF1620" s="1"/>
  <c r="AG1620" s="1"/>
  <c r="Q1621"/>
  <c r="R1621" s="1"/>
  <c r="AF1621" s="1"/>
  <c r="AG1621" s="1"/>
  <c r="Q1622"/>
  <c r="R1622" s="1"/>
  <c r="AF1622" s="1"/>
  <c r="AG1622" s="1"/>
  <c r="Q1623"/>
  <c r="R1623" s="1"/>
  <c r="AF1623" s="1"/>
  <c r="AG1623" s="1"/>
  <c r="Q1624"/>
  <c r="R1624" s="1"/>
  <c r="AF1624" s="1"/>
  <c r="AG1624" s="1"/>
  <c r="Q1625"/>
  <c r="R1625"/>
  <c r="AF1625" s="1"/>
  <c r="AG1625" s="1"/>
  <c r="Q1626"/>
  <c r="R1626" s="1"/>
  <c r="AF1626" s="1"/>
  <c r="AG1626" s="1"/>
  <c r="Q1627"/>
  <c r="R1627" s="1"/>
  <c r="AF1627" s="1"/>
  <c r="AG1627" s="1"/>
  <c r="Q1628"/>
  <c r="R1628" s="1"/>
  <c r="AF1628" s="1"/>
  <c r="AG1628" s="1"/>
  <c r="Q1629"/>
  <c r="R1629" s="1"/>
  <c r="AF1629" s="1"/>
  <c r="AG1629" s="1"/>
  <c r="Q1630"/>
  <c r="R1630" s="1"/>
  <c r="AF1630" s="1"/>
  <c r="AG1630" s="1"/>
  <c r="Q1631"/>
  <c r="R1631" s="1"/>
  <c r="AF1631" s="1"/>
  <c r="AG1631" s="1"/>
  <c r="Q1632"/>
  <c r="R1632" s="1"/>
  <c r="AF1632" s="1"/>
  <c r="AG1632" s="1"/>
  <c r="Q1633"/>
  <c r="R1633" s="1"/>
  <c r="AF1633" s="1"/>
  <c r="AG1633" s="1"/>
  <c r="Q1634"/>
  <c r="R1634" s="1"/>
  <c r="AF1634" s="1"/>
  <c r="AG1634" s="1"/>
  <c r="Q1635"/>
  <c r="R1635" s="1"/>
  <c r="AF1635" s="1"/>
  <c r="AG1635" s="1"/>
  <c r="Q1636"/>
  <c r="R1636" s="1"/>
  <c r="AF1636" s="1"/>
  <c r="AG1636" s="1"/>
  <c r="Q1637"/>
  <c r="R1637" s="1"/>
  <c r="AF1637" s="1"/>
  <c r="AG1637" s="1"/>
  <c r="Q1638"/>
  <c r="R1638" s="1"/>
  <c r="AF1638" s="1"/>
  <c r="AG1638" s="1"/>
  <c r="Q1639"/>
  <c r="R1639" s="1"/>
  <c r="AF1639" s="1"/>
  <c r="AG1639" s="1"/>
  <c r="Q1640"/>
  <c r="R1640" s="1"/>
  <c r="AF1640" s="1"/>
  <c r="AG1640" s="1"/>
  <c r="Q1641"/>
  <c r="R1641"/>
  <c r="AF1641" s="1"/>
  <c r="AG1641" s="1"/>
  <c r="Q1642"/>
  <c r="R1642" s="1"/>
  <c r="AF1642" s="1"/>
  <c r="AG1642" s="1"/>
  <c r="Q1643"/>
  <c r="R1643" s="1"/>
  <c r="AF1643" s="1"/>
  <c r="AG1643" s="1"/>
  <c r="Q1644"/>
  <c r="R1644" s="1"/>
  <c r="AF1644" s="1"/>
  <c r="AG1644" s="1"/>
  <c r="Q1645"/>
  <c r="R1645" s="1"/>
  <c r="AF1645" s="1"/>
  <c r="AG1645" s="1"/>
  <c r="Q1646"/>
  <c r="R1646" s="1"/>
  <c r="AF1646" s="1"/>
  <c r="AG1646" s="1"/>
  <c r="Q1647"/>
  <c r="R1647" s="1"/>
  <c r="AF1647" s="1"/>
  <c r="AG1647" s="1"/>
  <c r="Q1648"/>
  <c r="R1648" s="1"/>
  <c r="AF1648" s="1"/>
  <c r="AG1648" s="1"/>
  <c r="Q1649"/>
  <c r="R1649" s="1"/>
  <c r="AF1649" s="1"/>
  <c r="AG1649" s="1"/>
  <c r="Q1650"/>
  <c r="R1650" s="1"/>
  <c r="AF1650" s="1"/>
  <c r="AG1650" s="1"/>
  <c r="Q1651"/>
  <c r="R1651" s="1"/>
  <c r="AF1651" s="1"/>
  <c r="AG1651" s="1"/>
  <c r="Q1652"/>
  <c r="R1652" s="1"/>
  <c r="AF1652" s="1"/>
  <c r="AG1652" s="1"/>
  <c r="Q1653"/>
  <c r="R1653" s="1"/>
  <c r="AF1653" s="1"/>
  <c r="AG1653" s="1"/>
  <c r="Q1654"/>
  <c r="R1654" s="1"/>
  <c r="AF1654" s="1"/>
  <c r="AG1654" s="1"/>
  <c r="Q1655"/>
  <c r="R1655" s="1"/>
  <c r="AF1655" s="1"/>
  <c r="AG1655" s="1"/>
  <c r="Q1656"/>
  <c r="R1656" s="1"/>
  <c r="AF1656" s="1"/>
  <c r="AG1656" s="1"/>
  <c r="Q1657"/>
  <c r="R1657"/>
  <c r="AF1657" s="1"/>
  <c r="AG1657" s="1"/>
  <c r="Q1658"/>
  <c r="R1658" s="1"/>
  <c r="AF1658" s="1"/>
  <c r="AG1658" s="1"/>
  <c r="Q1659"/>
  <c r="R1659" s="1"/>
  <c r="AF1659" s="1"/>
  <c r="AG1659" s="1"/>
  <c r="Q1660"/>
  <c r="R1660" s="1"/>
  <c r="AF1660" s="1"/>
  <c r="AG1660" s="1"/>
  <c r="Q1661"/>
  <c r="R1661" s="1"/>
  <c r="AF1661" s="1"/>
  <c r="AG1661" s="1"/>
  <c r="Q1662"/>
  <c r="R1662" s="1"/>
  <c r="AF1662" s="1"/>
  <c r="AG1662" s="1"/>
  <c r="Q1663"/>
  <c r="R1663" s="1"/>
  <c r="AF1663" s="1"/>
  <c r="AG1663" s="1"/>
  <c r="Q1664"/>
  <c r="R1664" s="1"/>
  <c r="AF1664" s="1"/>
  <c r="AG1664" s="1"/>
  <c r="Q1665"/>
  <c r="R1665" s="1"/>
  <c r="AF1665" s="1"/>
  <c r="AG1665" s="1"/>
  <c r="Q1666"/>
  <c r="R1666" s="1"/>
  <c r="AF1666" s="1"/>
  <c r="AG1666" s="1"/>
  <c r="Q1667"/>
  <c r="R1667" s="1"/>
  <c r="AF1667" s="1"/>
  <c r="AG1667" s="1"/>
  <c r="Q1668"/>
  <c r="R1668" s="1"/>
  <c r="AF1668" s="1"/>
  <c r="AG1668" s="1"/>
  <c r="Q1669"/>
  <c r="R1669" s="1"/>
  <c r="AF1669" s="1"/>
  <c r="AG1669" s="1"/>
  <c r="Q1670"/>
  <c r="R1670" s="1"/>
  <c r="AF1670" s="1"/>
  <c r="AG1670" s="1"/>
  <c r="Q1671"/>
  <c r="R1671" s="1"/>
  <c r="AF1671" s="1"/>
  <c r="AG1671" s="1"/>
  <c r="Q1672"/>
  <c r="R1672" s="1"/>
  <c r="AF1672" s="1"/>
  <c r="AG1672" s="1"/>
  <c r="Q1673"/>
  <c r="R1673"/>
  <c r="AF1673" s="1"/>
  <c r="AG1673" s="1"/>
  <c r="Q1674"/>
  <c r="R1674" s="1"/>
  <c r="AF1674" s="1"/>
  <c r="AG1674" s="1"/>
  <c r="Q1675"/>
  <c r="R1675" s="1"/>
  <c r="AF1675" s="1"/>
  <c r="AG1675" s="1"/>
  <c r="Q1676"/>
  <c r="R1676" s="1"/>
  <c r="AF1676" s="1"/>
  <c r="AG1676" s="1"/>
  <c r="Q1677"/>
  <c r="R1677" s="1"/>
  <c r="AF1677" s="1"/>
  <c r="AG1677" s="1"/>
  <c r="Q1678"/>
  <c r="R1678" s="1"/>
  <c r="AF1678" s="1"/>
  <c r="AG1678" s="1"/>
  <c r="Q1679"/>
  <c r="R1679" s="1"/>
  <c r="AF1679" s="1"/>
  <c r="AG1679" s="1"/>
  <c r="Q1680"/>
  <c r="R1680" s="1"/>
  <c r="AF1680" s="1"/>
  <c r="AG1680" s="1"/>
  <c r="Q1681"/>
  <c r="R1681" s="1"/>
  <c r="AF1681" s="1"/>
  <c r="AG1681" s="1"/>
  <c r="Q1682"/>
  <c r="R1682" s="1"/>
  <c r="AF1682" s="1"/>
  <c r="AG1682" s="1"/>
  <c r="Q1683"/>
  <c r="R1683" s="1"/>
  <c r="AF1683" s="1"/>
  <c r="AG1683" s="1"/>
  <c r="Q1684"/>
  <c r="R1684" s="1"/>
  <c r="AF1684" s="1"/>
  <c r="AG1684" s="1"/>
  <c r="Q1685"/>
  <c r="R1685" s="1"/>
  <c r="AF1685" s="1"/>
  <c r="AG1685" s="1"/>
  <c r="Q1686"/>
  <c r="R1686" s="1"/>
  <c r="AF1686" s="1"/>
  <c r="AG1686" s="1"/>
  <c r="Q1687"/>
  <c r="R1687" s="1"/>
  <c r="AF1687" s="1"/>
  <c r="AG1687" s="1"/>
  <c r="Q1688"/>
  <c r="R1688" s="1"/>
  <c r="AF1688" s="1"/>
  <c r="AG1688" s="1"/>
  <c r="Q1689"/>
  <c r="R1689"/>
  <c r="AF1689" s="1"/>
  <c r="AG1689" s="1"/>
  <c r="Q1690"/>
  <c r="R1690" s="1"/>
  <c r="AF1690" s="1"/>
  <c r="AG1690" s="1"/>
  <c r="Q1691"/>
  <c r="R1691" s="1"/>
  <c r="AF1691" s="1"/>
  <c r="AG1691" s="1"/>
  <c r="Q1692"/>
  <c r="R1692" s="1"/>
  <c r="AF1692" s="1"/>
  <c r="AG1692" s="1"/>
  <c r="Q1693"/>
  <c r="R1693" s="1"/>
  <c r="AF1693" s="1"/>
  <c r="AG1693" s="1"/>
  <c r="Q1694"/>
  <c r="R1694" s="1"/>
  <c r="AF1694" s="1"/>
  <c r="AG1694" s="1"/>
  <c r="Q1695"/>
  <c r="R1695" s="1"/>
  <c r="AF1695" s="1"/>
  <c r="AG1695" s="1"/>
  <c r="Q1696"/>
  <c r="R1696" s="1"/>
  <c r="AF1696" s="1"/>
  <c r="AG1696" s="1"/>
  <c r="Q1697"/>
  <c r="R1697" s="1"/>
  <c r="AF1697" s="1"/>
  <c r="AG1697" s="1"/>
  <c r="Q1698"/>
  <c r="R1698" s="1"/>
  <c r="AF1698" s="1"/>
  <c r="AG1698" s="1"/>
  <c r="Q1699"/>
  <c r="R1699" s="1"/>
  <c r="AF1699" s="1"/>
  <c r="AG1699" s="1"/>
  <c r="Q1700"/>
  <c r="R1700" s="1"/>
  <c r="AF1700" s="1"/>
  <c r="AG1700" s="1"/>
  <c r="Q1701"/>
  <c r="R1701" s="1"/>
  <c r="AF1701" s="1"/>
  <c r="AG1701" s="1"/>
  <c r="Q1702"/>
  <c r="R1702" s="1"/>
  <c r="AF1702" s="1"/>
  <c r="AG1702" s="1"/>
  <c r="Q1703"/>
  <c r="R1703" s="1"/>
  <c r="AF1703" s="1"/>
  <c r="AG1703" s="1"/>
  <c r="Q1704"/>
  <c r="R1704" s="1"/>
  <c r="AF1704" s="1"/>
  <c r="AG1704" s="1"/>
  <c r="Q1705"/>
  <c r="R1705"/>
  <c r="AF1705" s="1"/>
  <c r="AG1705" s="1"/>
  <c r="Q1706"/>
  <c r="R1706" s="1"/>
  <c r="AF1706" s="1"/>
  <c r="AG1706" s="1"/>
  <c r="Q1707"/>
  <c r="R1707" s="1"/>
  <c r="AF1707" s="1"/>
  <c r="AG1707" s="1"/>
  <c r="Q1708"/>
  <c r="R1708" s="1"/>
  <c r="AF1708" s="1"/>
  <c r="AG1708" s="1"/>
  <c r="Q1709"/>
  <c r="R1709" s="1"/>
  <c r="AF1709" s="1"/>
  <c r="AG1709" s="1"/>
  <c r="Q1710"/>
  <c r="R1710" s="1"/>
  <c r="AF1710" s="1"/>
  <c r="AG1710" s="1"/>
  <c r="Q1711"/>
  <c r="R1711" s="1"/>
  <c r="AF1711" s="1"/>
  <c r="AG1711" s="1"/>
  <c r="Q1712"/>
  <c r="R1712" s="1"/>
  <c r="AF1712" s="1"/>
  <c r="AG1712" s="1"/>
  <c r="Q1713"/>
  <c r="R1713" s="1"/>
  <c r="AF1713" s="1"/>
  <c r="AG1713" s="1"/>
  <c r="Q1714"/>
  <c r="R1714" s="1"/>
  <c r="AF1714" s="1"/>
  <c r="AG1714" s="1"/>
  <c r="Q1715"/>
  <c r="R1715" s="1"/>
  <c r="AF1715" s="1"/>
  <c r="AG1715" s="1"/>
  <c r="Q1716"/>
  <c r="R1716" s="1"/>
  <c r="AF1716" s="1"/>
  <c r="AG1716" s="1"/>
  <c r="Q1717"/>
  <c r="R1717" s="1"/>
  <c r="AF1717" s="1"/>
  <c r="AG1717" s="1"/>
  <c r="Q1718"/>
  <c r="R1718" s="1"/>
  <c r="AF1718" s="1"/>
  <c r="AG1718" s="1"/>
  <c r="Q1719"/>
  <c r="R1719" s="1"/>
  <c r="AF1719" s="1"/>
  <c r="AG1719" s="1"/>
  <c r="Q1720"/>
  <c r="R1720" s="1"/>
  <c r="AF1720" s="1"/>
  <c r="AG1720" s="1"/>
  <c r="Q1721"/>
  <c r="R1721"/>
  <c r="AF1721" s="1"/>
  <c r="AG1721" s="1"/>
  <c r="Q1722"/>
  <c r="R1722" s="1"/>
  <c r="AF1722" s="1"/>
  <c r="AG1722" s="1"/>
  <c r="Q1723"/>
  <c r="R1723" s="1"/>
  <c r="AF1723" s="1"/>
  <c r="AG1723" s="1"/>
  <c r="Q1724"/>
  <c r="R1724" s="1"/>
  <c r="AF1724" s="1"/>
  <c r="AG1724" s="1"/>
  <c r="Q1725"/>
  <c r="R1725" s="1"/>
  <c r="AF1725" s="1"/>
  <c r="AG1725" s="1"/>
  <c r="Q1726"/>
  <c r="R1726" s="1"/>
  <c r="AF1726" s="1"/>
  <c r="AG1726" s="1"/>
  <c r="Q1727"/>
  <c r="R1727" s="1"/>
  <c r="AF1727" s="1"/>
  <c r="AG1727" s="1"/>
  <c r="Q1728"/>
  <c r="R1728" s="1"/>
  <c r="AF1728" s="1"/>
  <c r="AG1728" s="1"/>
  <c r="Q1729"/>
  <c r="R1729" s="1"/>
  <c r="AF1729" s="1"/>
  <c r="AG1729" s="1"/>
  <c r="Q1730"/>
  <c r="R1730" s="1"/>
  <c r="AF1730" s="1"/>
  <c r="AG1730" s="1"/>
  <c r="Q1731"/>
  <c r="R1731" s="1"/>
  <c r="AF1731" s="1"/>
  <c r="AG1731" s="1"/>
  <c r="Q1732"/>
  <c r="R1732" s="1"/>
  <c r="AF1732" s="1"/>
  <c r="AG1732" s="1"/>
  <c r="Q1733"/>
  <c r="R1733" s="1"/>
  <c r="AF1733" s="1"/>
  <c r="AG1733" s="1"/>
  <c r="Q1734"/>
  <c r="R1734" s="1"/>
  <c r="AF1734" s="1"/>
  <c r="AG1734" s="1"/>
  <c r="Q1735"/>
  <c r="R1735" s="1"/>
  <c r="AF1735" s="1"/>
  <c r="AG1735" s="1"/>
  <c r="Q1736"/>
  <c r="R1736" s="1"/>
  <c r="AF1736" s="1"/>
  <c r="AG1736" s="1"/>
  <c r="Q1737"/>
  <c r="R1737"/>
  <c r="AF1737" s="1"/>
  <c r="AG1737" s="1"/>
  <c r="Q1738"/>
  <c r="R1738" s="1"/>
  <c r="AF1738" s="1"/>
  <c r="AG1738" s="1"/>
  <c r="Q1739"/>
  <c r="R1739" s="1"/>
  <c r="AF1739" s="1"/>
  <c r="AG1739" s="1"/>
  <c r="Q1740"/>
  <c r="R1740" s="1"/>
  <c r="AF1740" s="1"/>
  <c r="AG1740" s="1"/>
  <c r="Q1741"/>
  <c r="R1741" s="1"/>
  <c r="AF1741" s="1"/>
  <c r="AG1741" s="1"/>
  <c r="Q1742"/>
  <c r="R1742" s="1"/>
  <c r="AF1742" s="1"/>
  <c r="AG1742" s="1"/>
  <c r="Q1743"/>
  <c r="R1743" s="1"/>
  <c r="AF1743" s="1"/>
  <c r="AG1743" s="1"/>
  <c r="Q1744"/>
  <c r="R1744" s="1"/>
  <c r="AF1744" s="1"/>
  <c r="AG1744" s="1"/>
  <c r="Q1745"/>
  <c r="R1745" s="1"/>
  <c r="AF1745" s="1"/>
  <c r="AG1745" s="1"/>
  <c r="Q1746"/>
  <c r="R1746" s="1"/>
  <c r="AF1746" s="1"/>
  <c r="AG1746" s="1"/>
  <c r="Q1747"/>
  <c r="R1747" s="1"/>
  <c r="AF1747" s="1"/>
  <c r="AG1747" s="1"/>
  <c r="Q1748"/>
  <c r="R1748" s="1"/>
  <c r="AF1748" s="1"/>
  <c r="AG1748" s="1"/>
  <c r="Q1749"/>
  <c r="R1749" s="1"/>
  <c r="AF1749" s="1"/>
  <c r="AG1749" s="1"/>
  <c r="Q1750"/>
  <c r="R1750" s="1"/>
  <c r="AF1750" s="1"/>
  <c r="AG1750" s="1"/>
  <c r="Q1751"/>
  <c r="R1751" s="1"/>
  <c r="AF1751" s="1"/>
  <c r="AG1751" s="1"/>
  <c r="Q1752"/>
  <c r="R1752" s="1"/>
  <c r="AF1752" s="1"/>
  <c r="AG1752" s="1"/>
  <c r="Q1753"/>
  <c r="R1753"/>
  <c r="AF1753" s="1"/>
  <c r="AG1753" s="1"/>
  <c r="Q1754"/>
  <c r="R1754" s="1"/>
  <c r="AF1754" s="1"/>
  <c r="AG1754" s="1"/>
  <c r="Q1755"/>
  <c r="R1755" s="1"/>
  <c r="AF1755" s="1"/>
  <c r="AG1755" s="1"/>
  <c r="Q1756"/>
  <c r="R1756" s="1"/>
  <c r="AF1756" s="1"/>
  <c r="AG1756" s="1"/>
  <c r="Q1757"/>
  <c r="R1757" s="1"/>
  <c r="AF1757" s="1"/>
  <c r="AG1757" s="1"/>
  <c r="Q1758"/>
  <c r="R1758" s="1"/>
  <c r="AF1758" s="1"/>
  <c r="AG1758" s="1"/>
  <c r="Q1759"/>
  <c r="R1759" s="1"/>
  <c r="AF1759" s="1"/>
  <c r="AG1759" s="1"/>
  <c r="Q1760"/>
  <c r="R1760" s="1"/>
  <c r="AF1760" s="1"/>
  <c r="AG1760" s="1"/>
  <c r="Q1761"/>
  <c r="R1761" s="1"/>
  <c r="AF1761" s="1"/>
  <c r="AG1761" s="1"/>
  <c r="Q1762"/>
  <c r="R1762" s="1"/>
  <c r="AF1762" s="1"/>
  <c r="AG1762" s="1"/>
  <c r="Q1763"/>
  <c r="R1763" s="1"/>
  <c r="AF1763" s="1"/>
  <c r="AG1763" s="1"/>
  <c r="Q1764"/>
  <c r="R1764" s="1"/>
  <c r="AF1764" s="1"/>
  <c r="AG1764" s="1"/>
  <c r="Q1765"/>
  <c r="R1765" s="1"/>
  <c r="AF1765" s="1"/>
  <c r="AG1765" s="1"/>
  <c r="Q1766"/>
  <c r="R1766" s="1"/>
  <c r="AF1766" s="1"/>
  <c r="AG1766" s="1"/>
  <c r="Q1767"/>
  <c r="R1767" s="1"/>
  <c r="AF1767" s="1"/>
  <c r="AG1767" s="1"/>
  <c r="Q1768"/>
  <c r="R1768" s="1"/>
  <c r="AF1768" s="1"/>
  <c r="AG1768" s="1"/>
  <c r="Q1769"/>
  <c r="R1769"/>
  <c r="AF1769" s="1"/>
  <c r="AG1769" s="1"/>
  <c r="Q1770"/>
  <c r="R1770" s="1"/>
  <c r="AF1770" s="1"/>
  <c r="AG1770" s="1"/>
  <c r="Q1771"/>
  <c r="R1771" s="1"/>
  <c r="AF1771" s="1"/>
  <c r="AG1771" s="1"/>
  <c r="Q1772"/>
  <c r="R1772" s="1"/>
  <c r="AF1772" s="1"/>
  <c r="AG1772" s="1"/>
  <c r="Q1773"/>
  <c r="R1773" s="1"/>
  <c r="AF1773" s="1"/>
  <c r="AG1773" s="1"/>
  <c r="Q1774"/>
  <c r="R1774" s="1"/>
  <c r="AF1774" s="1"/>
  <c r="AG1774" s="1"/>
  <c r="Q1775"/>
  <c r="R1775" s="1"/>
  <c r="AF1775" s="1"/>
  <c r="AG1775" s="1"/>
  <c r="Q1776"/>
  <c r="R1776" s="1"/>
  <c r="AF1776" s="1"/>
  <c r="AG1776" s="1"/>
  <c r="Q1777"/>
  <c r="R1777" s="1"/>
  <c r="AF1777" s="1"/>
  <c r="AG1777" s="1"/>
  <c r="Q1778"/>
  <c r="R1778" s="1"/>
  <c r="AF1778" s="1"/>
  <c r="AG1778" s="1"/>
  <c r="Q1779"/>
  <c r="R1779" s="1"/>
  <c r="AF1779" s="1"/>
  <c r="AG1779" s="1"/>
  <c r="Q1780"/>
  <c r="R1780" s="1"/>
  <c r="AF1780" s="1"/>
  <c r="AG1780" s="1"/>
  <c r="Q1781"/>
  <c r="R1781" s="1"/>
  <c r="AF1781" s="1"/>
  <c r="AG1781" s="1"/>
  <c r="Q1782"/>
  <c r="R1782" s="1"/>
  <c r="AF1782" s="1"/>
  <c r="AG1782" s="1"/>
  <c r="Q1783"/>
  <c r="R1783" s="1"/>
  <c r="AF1783" s="1"/>
  <c r="AG1783" s="1"/>
  <c r="Q1784"/>
  <c r="R1784" s="1"/>
  <c r="AF1784" s="1"/>
  <c r="AG1784" s="1"/>
  <c r="Q1785"/>
  <c r="R1785"/>
  <c r="AF1785" s="1"/>
  <c r="AG1785" s="1"/>
  <c r="Q1786"/>
  <c r="R1786" s="1"/>
  <c r="AF1786" s="1"/>
  <c r="AG1786" s="1"/>
  <c r="Q1787"/>
  <c r="R1787" s="1"/>
  <c r="AF1787" s="1"/>
  <c r="AG1787" s="1"/>
  <c r="Q1788"/>
  <c r="R1788" s="1"/>
  <c r="AF1788" s="1"/>
  <c r="AG1788" s="1"/>
  <c r="Q1789"/>
  <c r="R1789" s="1"/>
  <c r="AF1789" s="1"/>
  <c r="AG1789" s="1"/>
  <c r="Q1790"/>
  <c r="R1790" s="1"/>
  <c r="AF1790" s="1"/>
  <c r="AG1790" s="1"/>
  <c r="Q1791"/>
  <c r="R1791" s="1"/>
  <c r="AF1791" s="1"/>
  <c r="AG1791" s="1"/>
  <c r="Q1792"/>
  <c r="R1792" s="1"/>
  <c r="AF1792" s="1"/>
  <c r="AG1792" s="1"/>
  <c r="Q1793"/>
  <c r="R1793" s="1"/>
  <c r="AF1793" s="1"/>
  <c r="AG1793" s="1"/>
  <c r="Q1794"/>
  <c r="R1794" s="1"/>
  <c r="AF1794" s="1"/>
  <c r="AG1794" s="1"/>
  <c r="Q1795"/>
  <c r="R1795" s="1"/>
  <c r="AF1795" s="1"/>
  <c r="AG1795" s="1"/>
  <c r="Q1796"/>
  <c r="R1796" s="1"/>
  <c r="AF1796" s="1"/>
  <c r="AG1796" s="1"/>
  <c r="Q1797"/>
  <c r="R1797" s="1"/>
  <c r="AF1797" s="1"/>
  <c r="AG1797" s="1"/>
  <c r="Q1798"/>
  <c r="R1798" s="1"/>
  <c r="AF1798" s="1"/>
  <c r="AG1798" s="1"/>
  <c r="Q1799"/>
  <c r="R1799" s="1"/>
  <c r="AF1799" s="1"/>
  <c r="AG1799" s="1"/>
  <c r="Q1800"/>
  <c r="R1800" s="1"/>
  <c r="AF1800" s="1"/>
  <c r="AG1800" s="1"/>
  <c r="Q1801"/>
  <c r="R1801"/>
  <c r="AF1801" s="1"/>
  <c r="AG1801" s="1"/>
  <c r="Q1802"/>
  <c r="R1802" s="1"/>
  <c r="AF1802" s="1"/>
  <c r="AG1802" s="1"/>
  <c r="Q1803"/>
  <c r="R1803" s="1"/>
  <c r="AF1803" s="1"/>
  <c r="AG1803" s="1"/>
  <c r="Q1804"/>
  <c r="R1804" s="1"/>
  <c r="AF1804" s="1"/>
  <c r="AG1804" s="1"/>
  <c r="Q1805"/>
  <c r="R1805" s="1"/>
  <c r="AF1805" s="1"/>
  <c r="AG1805" s="1"/>
  <c r="Q1806"/>
  <c r="R1806" s="1"/>
  <c r="AF1806" s="1"/>
  <c r="AG1806" s="1"/>
  <c r="Q1807"/>
  <c r="R1807" s="1"/>
  <c r="AF1807" s="1"/>
  <c r="AG1807" s="1"/>
  <c r="Q1808"/>
  <c r="R1808" s="1"/>
  <c r="AF1808" s="1"/>
  <c r="AG1808" s="1"/>
  <c r="Q1809"/>
  <c r="R1809" s="1"/>
  <c r="AF1809" s="1"/>
  <c r="AG1809" s="1"/>
  <c r="Q1810"/>
  <c r="R1810" s="1"/>
  <c r="AF1810" s="1"/>
  <c r="AG1810" s="1"/>
  <c r="Q1811"/>
  <c r="R1811" s="1"/>
  <c r="AF1811" s="1"/>
  <c r="AG1811" s="1"/>
  <c r="Q1812"/>
  <c r="R1812" s="1"/>
  <c r="AF1812" s="1"/>
  <c r="AG1812" s="1"/>
  <c r="Q1813"/>
  <c r="R1813" s="1"/>
  <c r="AF1813" s="1"/>
  <c r="AG1813" s="1"/>
  <c r="Q1814"/>
  <c r="R1814" s="1"/>
  <c r="AF1814" s="1"/>
  <c r="AG1814" s="1"/>
  <c r="Q1815"/>
  <c r="R1815" s="1"/>
  <c r="AF1815" s="1"/>
  <c r="AG1815" s="1"/>
  <c r="Q1816"/>
  <c r="R1816" s="1"/>
  <c r="AF1816" s="1"/>
  <c r="AG1816" s="1"/>
  <c r="Q1817"/>
  <c r="R1817"/>
  <c r="AF1817" s="1"/>
  <c r="AG1817" s="1"/>
  <c r="Q1818"/>
  <c r="R1818" s="1"/>
  <c r="AF1818" s="1"/>
  <c r="AG1818" s="1"/>
  <c r="Q1819"/>
  <c r="R1819" s="1"/>
  <c r="AF1819" s="1"/>
  <c r="AG1819" s="1"/>
  <c r="Q1820"/>
  <c r="R1820" s="1"/>
  <c r="AF1820" s="1"/>
  <c r="AG1820" s="1"/>
  <c r="Q1821"/>
  <c r="R1821" s="1"/>
  <c r="AF1821" s="1"/>
  <c r="AG1821" s="1"/>
  <c r="Q1822"/>
  <c r="R1822" s="1"/>
  <c r="AF1822" s="1"/>
  <c r="AG1822" s="1"/>
  <c r="Q1823"/>
  <c r="R1823" s="1"/>
  <c r="AF1823" s="1"/>
  <c r="AG1823" s="1"/>
  <c r="Q1824"/>
  <c r="R1824" s="1"/>
  <c r="AF1824" s="1"/>
  <c r="AG1824" s="1"/>
  <c r="Q1825"/>
  <c r="R1825" s="1"/>
  <c r="AF1825" s="1"/>
  <c r="AG1825" s="1"/>
  <c r="Q1826"/>
  <c r="R1826" s="1"/>
  <c r="AF1826" s="1"/>
  <c r="AG1826" s="1"/>
  <c r="Q1827"/>
  <c r="R1827" s="1"/>
  <c r="AF1827" s="1"/>
  <c r="AG1827" s="1"/>
  <c r="Q1828"/>
  <c r="R1828" s="1"/>
  <c r="AF1828" s="1"/>
  <c r="AG1828" s="1"/>
  <c r="Q1829"/>
  <c r="R1829" s="1"/>
  <c r="AF1829" s="1"/>
  <c r="AG1829" s="1"/>
  <c r="Q1830"/>
  <c r="R1830" s="1"/>
  <c r="AF1830" s="1"/>
  <c r="AG1830" s="1"/>
  <c r="Q1831"/>
  <c r="R1831" s="1"/>
  <c r="AF1831" s="1"/>
  <c r="AG1831" s="1"/>
  <c r="Q1832"/>
  <c r="R1832" s="1"/>
  <c r="AF1832" s="1"/>
  <c r="AG1832" s="1"/>
  <c r="Q1833"/>
  <c r="R1833"/>
  <c r="AF1833" s="1"/>
  <c r="AG1833" s="1"/>
  <c r="Q1834"/>
  <c r="R1834" s="1"/>
  <c r="AF1834" s="1"/>
  <c r="AG1834" s="1"/>
  <c r="Q1835"/>
  <c r="R1835" s="1"/>
  <c r="AF1835" s="1"/>
  <c r="AG1835" s="1"/>
  <c r="Q1836"/>
  <c r="R1836" s="1"/>
  <c r="AF1836" s="1"/>
  <c r="AG1836" s="1"/>
  <c r="Q1837"/>
  <c r="R1837" s="1"/>
  <c r="AF1837" s="1"/>
  <c r="AG1837" s="1"/>
  <c r="Q1838"/>
  <c r="R1838" s="1"/>
  <c r="AF1838" s="1"/>
  <c r="AG1838" s="1"/>
  <c r="Q1839"/>
  <c r="R1839" s="1"/>
  <c r="AF1839" s="1"/>
  <c r="AG1839" s="1"/>
  <c r="Q1840"/>
  <c r="R1840" s="1"/>
  <c r="AF1840" s="1"/>
  <c r="AG1840" s="1"/>
  <c r="Q1841"/>
  <c r="R1841" s="1"/>
  <c r="AF1841" s="1"/>
  <c r="AG1841" s="1"/>
  <c r="Q1842"/>
  <c r="R1842" s="1"/>
  <c r="AF1842" s="1"/>
  <c r="AG1842" s="1"/>
  <c r="Q1843"/>
  <c r="R1843" s="1"/>
  <c r="AF1843" s="1"/>
  <c r="AG1843" s="1"/>
  <c r="Q1844"/>
  <c r="R1844" s="1"/>
  <c r="AF1844" s="1"/>
  <c r="AG1844" s="1"/>
  <c r="Q1845"/>
  <c r="R1845" s="1"/>
  <c r="AF1845" s="1"/>
  <c r="AG1845" s="1"/>
  <c r="Q1846"/>
  <c r="R1846" s="1"/>
  <c r="AF1846" s="1"/>
  <c r="AG1846" s="1"/>
  <c r="Q1847"/>
  <c r="R1847" s="1"/>
  <c r="AF1847" s="1"/>
  <c r="AG1847" s="1"/>
  <c r="Q1848"/>
  <c r="R1848" s="1"/>
  <c r="AF1848" s="1"/>
  <c r="AG1848" s="1"/>
  <c r="Q1849"/>
  <c r="R1849"/>
  <c r="AF1849" s="1"/>
  <c r="AG1849" s="1"/>
  <c r="Q1850"/>
  <c r="R1850" s="1"/>
  <c r="AF1850" s="1"/>
  <c r="AG1850" s="1"/>
  <c r="Q1851"/>
  <c r="R1851" s="1"/>
  <c r="AF1851" s="1"/>
  <c r="AG1851" s="1"/>
  <c r="Q1852"/>
  <c r="R1852" s="1"/>
  <c r="AF1852" s="1"/>
  <c r="AG1852" s="1"/>
  <c r="Q1853"/>
  <c r="R1853" s="1"/>
  <c r="AF1853" s="1"/>
  <c r="AG1853" s="1"/>
  <c r="Q1854"/>
  <c r="R1854" s="1"/>
  <c r="AF1854" s="1"/>
  <c r="AG1854" s="1"/>
  <c r="Q1855"/>
  <c r="R1855" s="1"/>
  <c r="AF1855" s="1"/>
  <c r="AG1855" s="1"/>
  <c r="Q1856"/>
  <c r="R1856" s="1"/>
  <c r="AF1856" s="1"/>
  <c r="AG1856" s="1"/>
  <c r="Q1857"/>
  <c r="R1857" s="1"/>
  <c r="AF1857" s="1"/>
  <c r="AG1857" s="1"/>
  <c r="R65" i="22"/>
  <c r="R64"/>
  <c r="R63"/>
  <c r="R62"/>
  <c r="R61"/>
  <c r="AC3" i="7"/>
  <c r="AC28"/>
  <c r="AC31"/>
  <c r="AC33"/>
  <c r="AC2"/>
  <c r="AC4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9"/>
  <c r="AC30"/>
  <c r="AC32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AC249"/>
  <c r="AC250"/>
  <c r="AC251"/>
  <c r="AC252"/>
  <c r="AC253"/>
  <c r="AC254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C1068"/>
  <c r="AC1069"/>
  <c r="AC1070"/>
  <c r="AC1071"/>
  <c r="AC1072"/>
  <c r="AC1073"/>
  <c r="AC1074"/>
  <c r="AC1075"/>
  <c r="AC1076"/>
  <c r="AC1077"/>
  <c r="AC1078"/>
  <c r="AC1079"/>
  <c r="AC1080"/>
  <c r="AC1081"/>
  <c r="AC1082"/>
  <c r="AC1083"/>
  <c r="AC1084"/>
  <c r="AC1085"/>
  <c r="AC1086"/>
  <c r="AC1087"/>
  <c r="AC1088"/>
  <c r="AC1089"/>
  <c r="AC1090"/>
  <c r="AC1091"/>
  <c r="AC1092"/>
  <c r="AC1093"/>
  <c r="AC1094"/>
  <c r="AC1095"/>
  <c r="AC1096"/>
  <c r="AC1097"/>
  <c r="AC1098"/>
  <c r="AC1099"/>
  <c r="AC1100"/>
  <c r="AC1101"/>
  <c r="AC1102"/>
  <c r="AC1103"/>
  <c r="AC1104"/>
  <c r="AC1105"/>
  <c r="AC1106"/>
  <c r="AC1107"/>
  <c r="AC1108"/>
  <c r="AC1109"/>
  <c r="AC1110"/>
  <c r="AC1111"/>
  <c r="AC1112"/>
  <c r="AC1113"/>
  <c r="AC1114"/>
  <c r="AC1115"/>
  <c r="AC1116"/>
  <c r="AC1117"/>
  <c r="AC1118"/>
  <c r="AC1119"/>
  <c r="AC1120"/>
  <c r="AC1121"/>
  <c r="AC1122"/>
  <c r="AC1123"/>
  <c r="AC1124"/>
  <c r="AC1125"/>
  <c r="AC1126"/>
  <c r="AC1127"/>
  <c r="AC1128"/>
  <c r="AC1129"/>
  <c r="AC1130"/>
  <c r="AC1131"/>
  <c r="AC1132"/>
  <c r="AC1133"/>
  <c r="AC1134"/>
  <c r="AC1135"/>
  <c r="AC1136"/>
  <c r="AC1137"/>
  <c r="AC1138"/>
  <c r="AC1139"/>
  <c r="AC1140"/>
  <c r="AC1141"/>
  <c r="AC1142"/>
  <c r="AC1143"/>
  <c r="AC1144"/>
  <c r="AC1145"/>
  <c r="AC1146"/>
  <c r="AC1147"/>
  <c r="AC1148"/>
  <c r="AC1149"/>
  <c r="AC1150"/>
  <c r="AC1151"/>
  <c r="AC1152"/>
  <c r="AC1153"/>
  <c r="AC1154"/>
  <c r="AC1155"/>
  <c r="AC1156"/>
  <c r="AC1157"/>
  <c r="AC1158"/>
  <c r="AC1159"/>
  <c r="AC1160"/>
  <c r="AC1161"/>
  <c r="AC1162"/>
  <c r="AC1163"/>
  <c r="AC1164"/>
  <c r="AC1165"/>
  <c r="AC1166"/>
  <c r="AC1167"/>
  <c r="AC1168"/>
  <c r="AC1169"/>
  <c r="AC1170"/>
  <c r="AC1171"/>
  <c r="AC1172"/>
  <c r="AC1173"/>
  <c r="AC1174"/>
  <c r="AC1175"/>
  <c r="AC1176"/>
  <c r="AC1177"/>
  <c r="AC1178"/>
  <c r="AC1179"/>
  <c r="AC1180"/>
  <c r="AC1181"/>
  <c r="AC1182"/>
  <c r="AC1183"/>
  <c r="AC1184"/>
  <c r="AC1185"/>
  <c r="AC1186"/>
  <c r="AC1187"/>
  <c r="AC1188"/>
  <c r="AC1189"/>
  <c r="AC1190"/>
  <c r="AC1191"/>
  <c r="AC1192"/>
  <c r="AC1193"/>
  <c r="AC1194"/>
  <c r="AC1195"/>
  <c r="AC1196"/>
  <c r="AC1197"/>
  <c r="AC1198"/>
  <c r="AC1199"/>
  <c r="AC1200"/>
  <c r="AC1201"/>
  <c r="AC1202"/>
  <c r="AC1203"/>
  <c r="AC1204"/>
  <c r="AC1205"/>
  <c r="AC1206"/>
  <c r="AC1207"/>
  <c r="AC1208"/>
  <c r="AC1209"/>
  <c r="AC1210"/>
  <c r="AC1211"/>
  <c r="AC1212"/>
  <c r="AC1213"/>
  <c r="AC1214"/>
  <c r="AC1215"/>
  <c r="AC1216"/>
  <c r="AC1217"/>
  <c r="AC1218"/>
  <c r="AC1219"/>
  <c r="AC1220"/>
  <c r="AC1221"/>
  <c r="AC1222"/>
  <c r="AC1223"/>
  <c r="AC1224"/>
  <c r="AC1225"/>
  <c r="AC1226"/>
  <c r="AC1227"/>
  <c r="AC1228"/>
  <c r="AC1229"/>
  <c r="AC1230"/>
  <c r="AC1231"/>
  <c r="AC1232"/>
  <c r="AC1233"/>
  <c r="AC1234"/>
  <c r="AC1235"/>
  <c r="AC1236"/>
  <c r="AC1237"/>
  <c r="AC1238"/>
  <c r="AC1239"/>
  <c r="AC1240"/>
  <c r="AC1241"/>
  <c r="AC1242"/>
  <c r="AC1243"/>
  <c r="AC1244"/>
  <c r="AC1245"/>
  <c r="AC1246"/>
  <c r="AC1247"/>
  <c r="AC1248"/>
  <c r="AC1249"/>
  <c r="AC1250"/>
  <c r="AC1251"/>
  <c r="AC1252"/>
  <c r="AC1253"/>
  <c r="AC1254"/>
  <c r="AC1255"/>
  <c r="AC1256"/>
  <c r="AC1257"/>
  <c r="AC1258"/>
  <c r="AC1259"/>
  <c r="AC1260"/>
  <c r="AC1261"/>
  <c r="AC1262"/>
  <c r="AC1263"/>
  <c r="AC1264"/>
  <c r="AC1265"/>
  <c r="AC1266"/>
  <c r="AC1267"/>
  <c r="AC1268"/>
  <c r="AC1269"/>
  <c r="AC1270"/>
  <c r="AC1271"/>
  <c r="AC1272"/>
  <c r="AC1273"/>
  <c r="AC1274"/>
  <c r="AC1275"/>
  <c r="AC1276"/>
  <c r="AC1277"/>
  <c r="AC1278"/>
  <c r="AC1279"/>
  <c r="AC1280"/>
  <c r="AC1281"/>
  <c r="AC1282"/>
  <c r="AC1283"/>
  <c r="AC1284"/>
  <c r="AC1285"/>
  <c r="AC1286"/>
  <c r="AC1287"/>
  <c r="AC1288"/>
  <c r="AC1289"/>
  <c r="AC1290"/>
  <c r="AC1291"/>
  <c r="AC1292"/>
  <c r="AC1293"/>
  <c r="AC1294"/>
  <c r="AC1295"/>
  <c r="AC1296"/>
  <c r="AC1297"/>
  <c r="AC1298"/>
  <c r="AC1299"/>
  <c r="AC1300"/>
  <c r="AC1301"/>
  <c r="AC1302"/>
  <c r="AC1303"/>
  <c r="AC1304"/>
  <c r="AC1305"/>
  <c r="AC1306"/>
  <c r="AC1307"/>
  <c r="AC1308"/>
  <c r="AC1309"/>
  <c r="AC1310"/>
  <c r="AC1311"/>
  <c r="AC1312"/>
  <c r="AC1313"/>
  <c r="AC1314"/>
  <c r="AC1315"/>
  <c r="AC1316"/>
  <c r="AC1317"/>
  <c r="AC1318"/>
  <c r="AC1319"/>
  <c r="AC1320"/>
  <c r="AC1321"/>
  <c r="AC1322"/>
  <c r="AC1323"/>
  <c r="AC1324"/>
  <c r="AC1325"/>
  <c r="AC1326"/>
  <c r="AC1327"/>
  <c r="AC1328"/>
  <c r="AC1329"/>
  <c r="AC1330"/>
  <c r="AC1331"/>
  <c r="AC1332"/>
  <c r="AC1333"/>
  <c r="AC1334"/>
  <c r="AC1335"/>
  <c r="AC1336"/>
  <c r="AC1337"/>
  <c r="AC1338"/>
  <c r="AC1339"/>
  <c r="AC1340"/>
  <c r="AC1341"/>
  <c r="AC1342"/>
  <c r="AC1343"/>
  <c r="AC1344"/>
  <c r="AC1345"/>
  <c r="AC1346"/>
  <c r="AC1347"/>
  <c r="AC1348"/>
  <c r="AC1349"/>
  <c r="AC1350"/>
  <c r="AC1351"/>
  <c r="AC1352"/>
  <c r="AC1353"/>
  <c r="AC1354"/>
  <c r="AC1355"/>
  <c r="AC1356"/>
  <c r="AC1357"/>
  <c r="AC1358"/>
  <c r="AC1359"/>
  <c r="AC1360"/>
  <c r="AC1361"/>
  <c r="AC1362"/>
  <c r="AC1363"/>
  <c r="AC1364"/>
  <c r="AC1365"/>
  <c r="AC1366"/>
  <c r="AC1367"/>
  <c r="AC1368"/>
  <c r="AC1369"/>
  <c r="AC1370"/>
  <c r="AC1371"/>
  <c r="AC1372"/>
  <c r="AC1373"/>
  <c r="AC1374"/>
  <c r="AC1375"/>
  <c r="AC1376"/>
  <c r="AC1377"/>
  <c r="AC1378"/>
  <c r="AC1379"/>
  <c r="AC1380"/>
  <c r="AC1381"/>
  <c r="AC1382"/>
  <c r="AC1383"/>
  <c r="AC1384"/>
  <c r="AC1385"/>
  <c r="AC1386"/>
  <c r="AC1387"/>
  <c r="AC1388"/>
  <c r="AC1389"/>
  <c r="AC1390"/>
  <c r="AC1391"/>
  <c r="AC1392"/>
  <c r="AC1393"/>
  <c r="AC1394"/>
  <c r="AC1395"/>
  <c r="AC1396"/>
  <c r="AC1397"/>
  <c r="AC1398"/>
  <c r="AC1399"/>
  <c r="AC1400"/>
  <c r="AC1401"/>
  <c r="AC1402"/>
  <c r="AC1403"/>
  <c r="AC1404"/>
  <c r="AC1405"/>
  <c r="AC1406"/>
  <c r="AC1407"/>
  <c r="AC1408"/>
  <c r="AC1409"/>
  <c r="AC1410"/>
  <c r="AC1411"/>
  <c r="AC1412"/>
  <c r="AC1413"/>
  <c r="AC1414"/>
  <c r="AC1415"/>
  <c r="AC1416"/>
  <c r="AC1417"/>
  <c r="AC1418"/>
  <c r="AC1419"/>
  <c r="AC1420"/>
  <c r="AC1421"/>
  <c r="AC1422"/>
  <c r="AC1423"/>
  <c r="AC1424"/>
  <c r="AC1425"/>
  <c r="AC1426"/>
  <c r="AC1427"/>
  <c r="AC1428"/>
  <c r="AC1429"/>
  <c r="AC1430"/>
  <c r="AC1431"/>
  <c r="AC1432"/>
  <c r="AC1433"/>
  <c r="AC1434"/>
  <c r="AC1435"/>
  <c r="AC1436"/>
  <c r="AC1437"/>
  <c r="AC1438"/>
  <c r="AC1439"/>
  <c r="AC1440"/>
  <c r="AC1441"/>
  <c r="AC1442"/>
  <c r="AC1443"/>
  <c r="AC1444"/>
  <c r="AC1445"/>
  <c r="AC1446"/>
  <c r="AC1447"/>
  <c r="AC1448"/>
  <c r="AC1449"/>
  <c r="AC1450"/>
  <c r="AC1451"/>
  <c r="AC1452"/>
  <c r="AC1453"/>
  <c r="AC1454"/>
  <c r="AC1455"/>
  <c r="AC1456"/>
  <c r="AC1457"/>
  <c r="AC1458"/>
  <c r="AC1459"/>
  <c r="AC1460"/>
  <c r="AC1461"/>
  <c r="AC1462"/>
  <c r="AC1463"/>
  <c r="AC1464"/>
  <c r="AC1465"/>
  <c r="AC1466"/>
  <c r="AC1467"/>
  <c r="AC1468"/>
  <c r="AC1469"/>
  <c r="AC1470"/>
  <c r="AC1471"/>
  <c r="AC1472"/>
  <c r="AC1473"/>
  <c r="AC1474"/>
  <c r="AC1475"/>
  <c r="AC1476"/>
  <c r="AC1477"/>
  <c r="AC1478"/>
  <c r="AC1479"/>
  <c r="AC1480"/>
  <c r="AC1481"/>
  <c r="AC1482"/>
  <c r="AC1483"/>
  <c r="AC1484"/>
  <c r="AC1485"/>
  <c r="AC1486"/>
  <c r="AC1487"/>
  <c r="AC1488"/>
  <c r="AC1489"/>
  <c r="AC1490"/>
  <c r="AC1491"/>
  <c r="AC1492"/>
  <c r="AC1493"/>
  <c r="AC1494"/>
  <c r="AC1495"/>
  <c r="AC1496"/>
  <c r="AC1497"/>
  <c r="AC1498"/>
  <c r="AC1499"/>
  <c r="AC1500"/>
  <c r="AC1501"/>
  <c r="AC1502"/>
  <c r="AC1503"/>
  <c r="AC1504"/>
  <c r="AC1505"/>
  <c r="AC1506"/>
  <c r="AC1507"/>
  <c r="AC1508"/>
  <c r="AC1509"/>
  <c r="AC1510"/>
  <c r="AC1511"/>
  <c r="AC1512"/>
  <c r="AC1513"/>
  <c r="AC1514"/>
  <c r="AC1515"/>
  <c r="AC1516"/>
  <c r="AC1517"/>
  <c r="AC1518"/>
  <c r="AC1519"/>
  <c r="AC1520"/>
  <c r="AC1521"/>
  <c r="AC1522"/>
  <c r="AC1523"/>
  <c r="AC1524"/>
  <c r="AC1525"/>
  <c r="AC1526"/>
  <c r="AC1527"/>
  <c r="AC1528"/>
  <c r="AC1529"/>
  <c r="AC1530"/>
  <c r="AC1531"/>
  <c r="AC1532"/>
  <c r="AC1533"/>
  <c r="AC1534"/>
  <c r="AC1535"/>
  <c r="AC1536"/>
  <c r="AC1537"/>
  <c r="AC1538"/>
  <c r="AC1539"/>
  <c r="AC1540"/>
  <c r="AC1541"/>
  <c r="AC1542"/>
  <c r="AC1543"/>
  <c r="AC1544"/>
  <c r="AC1545"/>
  <c r="AC1546"/>
  <c r="AC1547"/>
  <c r="AC1548"/>
  <c r="AC1549"/>
  <c r="AC1550"/>
  <c r="AC1551"/>
  <c r="AC1552"/>
  <c r="AC1553"/>
  <c r="AC1554"/>
  <c r="AC1555"/>
  <c r="AC1556"/>
  <c r="AC1557"/>
  <c r="AC1558"/>
  <c r="AC1559"/>
  <c r="AC1560"/>
  <c r="AC1561"/>
  <c r="AC1562"/>
  <c r="AC1563"/>
  <c r="AC1564"/>
  <c r="AC1565"/>
  <c r="AC1566"/>
  <c r="AC1567"/>
  <c r="AC1568"/>
  <c r="AC1569"/>
  <c r="AC1570"/>
  <c r="AC1571"/>
  <c r="AC1572"/>
  <c r="AC1573"/>
  <c r="AC1574"/>
  <c r="AC1575"/>
  <c r="AC1576"/>
  <c r="AC1577"/>
  <c r="AC1578"/>
  <c r="AC1579"/>
  <c r="AC1580"/>
  <c r="AC1581"/>
  <c r="AC1582"/>
  <c r="AC1583"/>
  <c r="AC1584"/>
  <c r="AC1585"/>
  <c r="AC1586"/>
  <c r="AC1587"/>
  <c r="AC1588"/>
  <c r="AC1589"/>
  <c r="AC1590"/>
  <c r="AC1591"/>
  <c r="AC1592"/>
  <c r="AC1593"/>
  <c r="AC1594"/>
  <c r="AC1595"/>
  <c r="AC1596"/>
  <c r="AC1597"/>
  <c r="AC1598"/>
  <c r="AC1599"/>
  <c r="AC1600"/>
  <c r="AC1601"/>
  <c r="AC1602"/>
  <c r="AC1603"/>
  <c r="AC1604"/>
  <c r="AC1605"/>
  <c r="AC1606"/>
  <c r="AC1607"/>
  <c r="AC1608"/>
  <c r="AC1609"/>
  <c r="AC1610"/>
  <c r="AC1611"/>
  <c r="AC1612"/>
  <c r="AC1613"/>
  <c r="AC1614"/>
  <c r="AC1615"/>
  <c r="AC1616"/>
  <c r="AC1617"/>
  <c r="AC1618"/>
  <c r="AC1619"/>
  <c r="AC1620"/>
  <c r="AC1621"/>
  <c r="AC1622"/>
  <c r="AC1623"/>
  <c r="AC1624"/>
  <c r="AC1625"/>
  <c r="AC1626"/>
  <c r="AC1627"/>
  <c r="AC1628"/>
  <c r="AC1629"/>
  <c r="AC1630"/>
  <c r="AC1631"/>
  <c r="AC1632"/>
  <c r="AC1633"/>
  <c r="AC1634"/>
  <c r="AC1635"/>
  <c r="AC1636"/>
  <c r="AC1637"/>
  <c r="AC1638"/>
  <c r="AC1639"/>
  <c r="AC1640"/>
  <c r="AC1641"/>
  <c r="AC1642"/>
  <c r="AC1643"/>
  <c r="AC1644"/>
  <c r="AC1645"/>
  <c r="AC1646"/>
  <c r="AC1647"/>
  <c r="AC1648"/>
  <c r="AC1649"/>
  <c r="AC1650"/>
  <c r="AC1651"/>
  <c r="AC1652"/>
  <c r="AC1653"/>
  <c r="AC1654"/>
  <c r="AC1655"/>
  <c r="AC1656"/>
  <c r="AC1657"/>
  <c r="AC1658"/>
  <c r="AC1659"/>
  <c r="AC1660"/>
  <c r="AC1661"/>
  <c r="AC1662"/>
  <c r="AC1663"/>
  <c r="AC1664"/>
  <c r="AC1665"/>
  <c r="AC1666"/>
  <c r="AC1667"/>
  <c r="AC1668"/>
  <c r="AC1669"/>
  <c r="AC1670"/>
  <c r="AC1671"/>
  <c r="AC1672"/>
  <c r="AC1673"/>
  <c r="AC1674"/>
  <c r="AC1675"/>
  <c r="AC1676"/>
  <c r="AC1677"/>
  <c r="AC1678"/>
  <c r="AC1679"/>
  <c r="AC1680"/>
  <c r="AC1681"/>
  <c r="AC1682"/>
  <c r="AC1683"/>
  <c r="AC1684"/>
  <c r="AC1685"/>
  <c r="AC1686"/>
  <c r="AC1687"/>
  <c r="AC1688"/>
  <c r="AC1689"/>
  <c r="AC1690"/>
  <c r="AC1691"/>
  <c r="AC1692"/>
  <c r="AC1693"/>
  <c r="AC1694"/>
  <c r="AC1695"/>
  <c r="AC1696"/>
  <c r="AC1697"/>
  <c r="AC1698"/>
  <c r="AC1699"/>
  <c r="AC1700"/>
  <c r="AC1701"/>
  <c r="AC1702"/>
  <c r="AC1703"/>
  <c r="AC1704"/>
  <c r="AC1705"/>
  <c r="AC1706"/>
  <c r="AC1707"/>
  <c r="AC1708"/>
  <c r="AC1709"/>
  <c r="AC1710"/>
  <c r="AC1711"/>
  <c r="AC1712"/>
  <c r="AC1713"/>
  <c r="AC1714"/>
  <c r="AC1715"/>
  <c r="AC1716"/>
  <c r="AC1717"/>
  <c r="AC1718"/>
  <c r="AC1719"/>
  <c r="AC1720"/>
  <c r="AC1721"/>
  <c r="AC1722"/>
  <c r="AC1723"/>
  <c r="AC1724"/>
  <c r="AC1725"/>
  <c r="AC1726"/>
  <c r="AC1727"/>
  <c r="AC1728"/>
  <c r="AC1729"/>
  <c r="AC1730"/>
  <c r="AC1731"/>
  <c r="AC1732"/>
  <c r="AC1733"/>
  <c r="AC1734"/>
  <c r="AC1735"/>
  <c r="AC1736"/>
  <c r="AC1737"/>
  <c r="AC1738"/>
  <c r="AC1739"/>
  <c r="AC1740"/>
  <c r="AC1741"/>
  <c r="AC1742"/>
  <c r="AC1743"/>
  <c r="AC1744"/>
  <c r="AC1745"/>
  <c r="AC1746"/>
  <c r="AC1747"/>
  <c r="AC1748"/>
  <c r="AC1749"/>
  <c r="AC1750"/>
  <c r="AC1751"/>
  <c r="AC1752"/>
  <c r="AC1753"/>
  <c r="AC1754"/>
  <c r="AC1755"/>
  <c r="AC1756"/>
  <c r="AC1757"/>
  <c r="AC1758"/>
  <c r="AC1759"/>
  <c r="AC1760"/>
  <c r="AC1761"/>
  <c r="AC1762"/>
  <c r="AC1763"/>
  <c r="AC1764"/>
  <c r="AC1765"/>
  <c r="AC1766"/>
  <c r="AC1767"/>
  <c r="AC1768"/>
  <c r="AC1769"/>
  <c r="AC1770"/>
  <c r="AC1771"/>
  <c r="AC1772"/>
  <c r="AC1773"/>
  <c r="AC1774"/>
  <c r="AC1775"/>
  <c r="AC1776"/>
  <c r="AC1777"/>
  <c r="AC1778"/>
  <c r="AC1779"/>
  <c r="AC1780"/>
  <c r="AC1781"/>
  <c r="AC1782"/>
  <c r="AC1783"/>
  <c r="AC1784"/>
  <c r="AC1785"/>
  <c r="AC1786"/>
  <c r="AC1787"/>
  <c r="AC1788"/>
  <c r="AC1789"/>
  <c r="AC1790"/>
  <c r="AC1791"/>
  <c r="AC1792"/>
  <c r="AC1793"/>
  <c r="AC1794"/>
  <c r="AC1795"/>
  <c r="AC1796"/>
  <c r="AC1797"/>
  <c r="AC1798"/>
  <c r="AC1799"/>
  <c r="AC1800"/>
  <c r="AC1801"/>
  <c r="AC1802"/>
  <c r="AC1803"/>
  <c r="AC1804"/>
  <c r="AC1805"/>
  <c r="AC1806"/>
  <c r="AC1807"/>
  <c r="AC1808"/>
  <c r="AC1809"/>
  <c r="AC1810"/>
  <c r="AC1811"/>
  <c r="AC1812"/>
  <c r="AC1813"/>
  <c r="AC1814"/>
  <c r="AC1815"/>
  <c r="AC1816"/>
  <c r="AC1817"/>
  <c r="AC1818"/>
  <c r="AC1819"/>
  <c r="AC1820"/>
  <c r="AC1821"/>
  <c r="AC1822"/>
  <c r="AC1823"/>
  <c r="AC1824"/>
  <c r="AC1825"/>
  <c r="AC1826"/>
  <c r="AC1827"/>
  <c r="AC1828"/>
  <c r="AC1829"/>
  <c r="AC1830"/>
  <c r="AC1831"/>
  <c r="AC1832"/>
  <c r="AC1833"/>
  <c r="AC1834"/>
  <c r="AC1835"/>
  <c r="AC1836"/>
  <c r="AC1837"/>
  <c r="AC1838"/>
  <c r="AC1839"/>
  <c r="AC1840"/>
  <c r="AC1841"/>
  <c r="AC1842"/>
  <c r="AC1843"/>
  <c r="AC1844"/>
  <c r="AC1845"/>
  <c r="AC1846"/>
  <c r="AC1847"/>
  <c r="AC1848"/>
  <c r="AC1849"/>
  <c r="AC1850"/>
  <c r="AC1851"/>
  <c r="AC1852"/>
  <c r="AC1853"/>
  <c r="AC1854"/>
  <c r="AC1855"/>
  <c r="AC1856"/>
  <c r="AC1857"/>
  <c r="R26" i="22"/>
  <c r="M27"/>
  <c r="R27"/>
  <c r="X27"/>
  <c r="AC27"/>
  <c r="AH27"/>
  <c r="M28"/>
  <c r="R28"/>
  <c r="X28"/>
  <c r="AC28"/>
  <c r="AH28"/>
  <c r="M29"/>
  <c r="R29"/>
  <c r="V29"/>
  <c r="Z29"/>
  <c r="AD29"/>
  <c r="AH29"/>
  <c r="AL29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J2" i="27"/>
  <c r="AK2" s="1"/>
  <c r="AL2"/>
  <c r="AM2"/>
  <c r="X57" i="22"/>
  <c r="W57"/>
  <c r="V57"/>
  <c r="U57"/>
  <c r="T57"/>
  <c r="S57"/>
  <c r="Q57"/>
  <c r="R57" s="1"/>
  <c r="P57"/>
  <c r="O57"/>
  <c r="N57"/>
  <c r="I57"/>
  <c r="H57"/>
  <c r="R56"/>
  <c r="J56"/>
  <c r="R55"/>
  <c r="J55"/>
  <c r="R54"/>
  <c r="J54"/>
  <c r="R53"/>
  <c r="J53"/>
  <c r="R52"/>
  <c r="J52"/>
  <c r="D40"/>
  <c r="D41"/>
  <c r="D42"/>
  <c r="D43"/>
  <c r="D44"/>
  <c r="D45"/>
  <c r="R36"/>
  <c r="R37" s="1"/>
  <c r="D26"/>
  <c r="F26"/>
  <c r="D27"/>
  <c r="F27"/>
  <c r="D28"/>
  <c r="F28"/>
  <c r="D29"/>
  <c r="F29"/>
  <c r="D30"/>
  <c r="F30"/>
  <c r="D31"/>
  <c r="F31"/>
  <c r="D32"/>
  <c r="F32"/>
  <c r="D33"/>
  <c r="F33"/>
  <c r="D34"/>
  <c r="F34"/>
  <c r="D35"/>
  <c r="F35"/>
  <c r="G36"/>
  <c r="E36"/>
  <c r="A1"/>
  <c r="Y200" i="11"/>
  <c r="W200"/>
  <c r="Q200"/>
  <c r="P200"/>
  <c r="O200"/>
  <c r="L200"/>
  <c r="K200"/>
  <c r="J200"/>
  <c r="I200"/>
  <c r="G200"/>
  <c r="F200"/>
  <c r="C200"/>
  <c r="B200"/>
  <c r="A200"/>
  <c r="Y199"/>
  <c r="W199"/>
  <c r="Q199"/>
  <c r="P199"/>
  <c r="O199"/>
  <c r="L199"/>
  <c r="K199"/>
  <c r="J199"/>
  <c r="I199"/>
  <c r="G199"/>
  <c r="F199"/>
  <c r="C199"/>
  <c r="B199"/>
  <c r="A199"/>
  <c r="Y198"/>
  <c r="W198"/>
  <c r="Q198"/>
  <c r="P198"/>
  <c r="O198"/>
  <c r="L198"/>
  <c r="K198"/>
  <c r="J198"/>
  <c r="I198"/>
  <c r="G198"/>
  <c r="F198"/>
  <c r="C198"/>
  <c r="B198"/>
  <c r="A198"/>
  <c r="Y197"/>
  <c r="W197"/>
  <c r="Q197"/>
  <c r="P197"/>
  <c r="O197"/>
  <c r="L197"/>
  <c r="K197"/>
  <c r="J197"/>
  <c r="I197"/>
  <c r="G197"/>
  <c r="F197"/>
  <c r="C197"/>
  <c r="B197"/>
  <c r="A197"/>
  <c r="Y196"/>
  <c r="W196"/>
  <c r="Q196"/>
  <c r="P196"/>
  <c r="O196"/>
  <c r="L196"/>
  <c r="K196"/>
  <c r="J196"/>
  <c r="I196"/>
  <c r="G196"/>
  <c r="F196"/>
  <c r="C196"/>
  <c r="B196"/>
  <c r="A196"/>
  <c r="Y195"/>
  <c r="W195"/>
  <c r="Q195"/>
  <c r="P195"/>
  <c r="O195"/>
  <c r="L195"/>
  <c r="K195"/>
  <c r="J195"/>
  <c r="I195"/>
  <c r="G195"/>
  <c r="F195"/>
  <c r="C195"/>
  <c r="B195"/>
  <c r="A195"/>
  <c r="Y194"/>
  <c r="W194"/>
  <c r="Q194"/>
  <c r="P194"/>
  <c r="O194"/>
  <c r="L194"/>
  <c r="K194"/>
  <c r="J194"/>
  <c r="I194"/>
  <c r="G194"/>
  <c r="F194"/>
  <c r="C194"/>
  <c r="B194"/>
  <c r="A194"/>
  <c r="Y193"/>
  <c r="W193"/>
  <c r="Q193"/>
  <c r="P193"/>
  <c r="O193"/>
  <c r="L193"/>
  <c r="K193"/>
  <c r="J193"/>
  <c r="I193"/>
  <c r="G193"/>
  <c r="F193"/>
  <c r="C193"/>
  <c r="B193"/>
  <c r="A193"/>
  <c r="Y192"/>
  <c r="W192"/>
  <c r="Q192"/>
  <c r="P192"/>
  <c r="O192"/>
  <c r="L192"/>
  <c r="K192"/>
  <c r="J192"/>
  <c r="I192"/>
  <c r="G192"/>
  <c r="F192"/>
  <c r="C192"/>
  <c r="B192"/>
  <c r="A192"/>
  <c r="Y191"/>
  <c r="W191"/>
  <c r="Q191"/>
  <c r="P191"/>
  <c r="O191"/>
  <c r="L191"/>
  <c r="K191"/>
  <c r="J191"/>
  <c r="I191"/>
  <c r="G191"/>
  <c r="F191"/>
  <c r="C191"/>
  <c r="B191"/>
  <c r="A191"/>
  <c r="Y190"/>
  <c r="W190"/>
  <c r="Q190"/>
  <c r="P190"/>
  <c r="O190"/>
  <c r="L190"/>
  <c r="K190"/>
  <c r="J190"/>
  <c r="I190"/>
  <c r="G190"/>
  <c r="F190"/>
  <c r="C190"/>
  <c r="B190"/>
  <c r="A190"/>
  <c r="Y189"/>
  <c r="W189"/>
  <c r="Q189"/>
  <c r="P189"/>
  <c r="O189"/>
  <c r="L189"/>
  <c r="K189"/>
  <c r="J189"/>
  <c r="I189"/>
  <c r="G189"/>
  <c r="F189"/>
  <c r="C189"/>
  <c r="B189"/>
  <c r="A189"/>
  <c r="Y188"/>
  <c r="W188"/>
  <c r="Q188"/>
  <c r="P188"/>
  <c r="O188"/>
  <c r="L188"/>
  <c r="K188"/>
  <c r="J188"/>
  <c r="I188"/>
  <c r="G188"/>
  <c r="F188"/>
  <c r="C188"/>
  <c r="B188"/>
  <c r="A188"/>
  <c r="Y187"/>
  <c r="W187"/>
  <c r="Q187"/>
  <c r="P187"/>
  <c r="O187"/>
  <c r="L187"/>
  <c r="K187"/>
  <c r="J187"/>
  <c r="I187"/>
  <c r="G187"/>
  <c r="F187"/>
  <c r="C187"/>
  <c r="B187"/>
  <c r="A187"/>
  <c r="Y186"/>
  <c r="W186"/>
  <c r="Q186"/>
  <c r="P186"/>
  <c r="O186"/>
  <c r="L186"/>
  <c r="K186"/>
  <c r="J186"/>
  <c r="I186"/>
  <c r="G186"/>
  <c r="F186"/>
  <c r="C186"/>
  <c r="B186"/>
  <c r="A186"/>
  <c r="Y185"/>
  <c r="W185"/>
  <c r="Q185"/>
  <c r="P185"/>
  <c r="O185"/>
  <c r="L185"/>
  <c r="K185"/>
  <c r="J185"/>
  <c r="I185"/>
  <c r="G185"/>
  <c r="F185"/>
  <c r="C185"/>
  <c r="B185"/>
  <c r="A185"/>
  <c r="Y184"/>
  <c r="W184"/>
  <c r="Q184"/>
  <c r="P184"/>
  <c r="O184"/>
  <c r="L184"/>
  <c r="K184"/>
  <c r="J184"/>
  <c r="I184"/>
  <c r="G184"/>
  <c r="F184"/>
  <c r="C184"/>
  <c r="B184"/>
  <c r="A184"/>
  <c r="Y183"/>
  <c r="W183"/>
  <c r="Q183"/>
  <c r="P183"/>
  <c r="O183"/>
  <c r="L183"/>
  <c r="K183"/>
  <c r="J183"/>
  <c r="I183"/>
  <c r="G183"/>
  <c r="F183"/>
  <c r="C183"/>
  <c r="B183"/>
  <c r="A183"/>
  <c r="Y182"/>
  <c r="W182"/>
  <c r="Q182"/>
  <c r="P182"/>
  <c r="O182"/>
  <c r="L182"/>
  <c r="K182"/>
  <c r="J182"/>
  <c r="I182"/>
  <c r="G182"/>
  <c r="F182"/>
  <c r="C182"/>
  <c r="B182"/>
  <c r="A182"/>
  <c r="Y181"/>
  <c r="W181"/>
  <c r="Q181"/>
  <c r="P181"/>
  <c r="O181"/>
  <c r="L181"/>
  <c r="K181"/>
  <c r="J181"/>
  <c r="I181"/>
  <c r="G181"/>
  <c r="F181"/>
  <c r="C181"/>
  <c r="B181"/>
  <c r="A181"/>
  <c r="Y180"/>
  <c r="W180"/>
  <c r="Q180"/>
  <c r="P180"/>
  <c r="O180"/>
  <c r="L180"/>
  <c r="K180"/>
  <c r="J180"/>
  <c r="I180"/>
  <c r="G180"/>
  <c r="F180"/>
  <c r="C180"/>
  <c r="B180"/>
  <c r="A180"/>
  <c r="Y179"/>
  <c r="W179"/>
  <c r="Q179"/>
  <c r="P179"/>
  <c r="O179"/>
  <c r="L179"/>
  <c r="K179"/>
  <c r="J179"/>
  <c r="I179"/>
  <c r="G179"/>
  <c r="F179"/>
  <c r="C179"/>
  <c r="B179"/>
  <c r="A179"/>
  <c r="Y178"/>
  <c r="W178"/>
  <c r="Q178"/>
  <c r="P178"/>
  <c r="O178"/>
  <c r="L178"/>
  <c r="K178"/>
  <c r="J178"/>
  <c r="I178"/>
  <c r="G178"/>
  <c r="F178"/>
  <c r="C178"/>
  <c r="B178"/>
  <c r="A178"/>
  <c r="Y177"/>
  <c r="W177"/>
  <c r="Q177"/>
  <c r="P177"/>
  <c r="O177"/>
  <c r="L177"/>
  <c r="K177"/>
  <c r="J177"/>
  <c r="I177"/>
  <c r="G177"/>
  <c r="F177"/>
  <c r="C177"/>
  <c r="B177"/>
  <c r="A177"/>
  <c r="Y176"/>
  <c r="W176"/>
  <c r="Q176"/>
  <c r="P176"/>
  <c r="O176"/>
  <c r="L176"/>
  <c r="K176"/>
  <c r="J176"/>
  <c r="I176"/>
  <c r="G176"/>
  <c r="F176"/>
  <c r="C176"/>
  <c r="B176"/>
  <c r="A176"/>
  <c r="Y175"/>
  <c r="W175"/>
  <c r="Q175"/>
  <c r="P175"/>
  <c r="O175"/>
  <c r="L175"/>
  <c r="K175"/>
  <c r="J175"/>
  <c r="I175"/>
  <c r="G175"/>
  <c r="F175"/>
  <c r="C175"/>
  <c r="B175"/>
  <c r="A175"/>
  <c r="Y174"/>
  <c r="W174"/>
  <c r="Q174"/>
  <c r="P174"/>
  <c r="O174"/>
  <c r="L174"/>
  <c r="K174"/>
  <c r="J174"/>
  <c r="I174"/>
  <c r="G174"/>
  <c r="F174"/>
  <c r="C174"/>
  <c r="B174"/>
  <c r="A174"/>
  <c r="Y173"/>
  <c r="W173"/>
  <c r="Q173"/>
  <c r="P173"/>
  <c r="O173"/>
  <c r="L173"/>
  <c r="K173"/>
  <c r="J173"/>
  <c r="I173"/>
  <c r="G173"/>
  <c r="F173"/>
  <c r="C173"/>
  <c r="B173"/>
  <c r="A173"/>
  <c r="Y172"/>
  <c r="W172"/>
  <c r="Q172"/>
  <c r="P172"/>
  <c r="O172"/>
  <c r="L172"/>
  <c r="K172"/>
  <c r="J172"/>
  <c r="I172"/>
  <c r="G172"/>
  <c r="F172"/>
  <c r="C172"/>
  <c r="B172"/>
  <c r="A172"/>
  <c r="Y171"/>
  <c r="W171"/>
  <c r="Q171"/>
  <c r="P171"/>
  <c r="O171"/>
  <c r="L171"/>
  <c r="K171"/>
  <c r="J171"/>
  <c r="I171"/>
  <c r="G171"/>
  <c r="F171"/>
  <c r="C171"/>
  <c r="B171"/>
  <c r="A171"/>
  <c r="Y170"/>
  <c r="W170"/>
  <c r="Q170"/>
  <c r="P170"/>
  <c r="O170"/>
  <c r="L170"/>
  <c r="K170"/>
  <c r="J170"/>
  <c r="I170"/>
  <c r="G170"/>
  <c r="F170"/>
  <c r="C170"/>
  <c r="B170"/>
  <c r="A170"/>
  <c r="Y169"/>
  <c r="W169"/>
  <c r="Q169"/>
  <c r="P169"/>
  <c r="O169"/>
  <c r="L169"/>
  <c r="K169"/>
  <c r="J169"/>
  <c r="I169"/>
  <c r="G169"/>
  <c r="F169"/>
  <c r="C169"/>
  <c r="B169"/>
  <c r="A169"/>
  <c r="Y168"/>
  <c r="W168"/>
  <c r="Q168"/>
  <c r="P168"/>
  <c r="O168"/>
  <c r="L168"/>
  <c r="K168"/>
  <c r="J168"/>
  <c r="I168"/>
  <c r="G168"/>
  <c r="F168"/>
  <c r="C168"/>
  <c r="B168"/>
  <c r="A168"/>
  <c r="Y167"/>
  <c r="W167"/>
  <c r="Q167"/>
  <c r="P167"/>
  <c r="O167"/>
  <c r="L167"/>
  <c r="K167"/>
  <c r="J167"/>
  <c r="I167"/>
  <c r="G167"/>
  <c r="F167"/>
  <c r="C167"/>
  <c r="B167"/>
  <c r="A167"/>
  <c r="Y166"/>
  <c r="W166"/>
  <c r="Q166"/>
  <c r="P166"/>
  <c r="O166"/>
  <c r="L166"/>
  <c r="K166"/>
  <c r="J166"/>
  <c r="I166"/>
  <c r="G166"/>
  <c r="F166"/>
  <c r="C166"/>
  <c r="B166"/>
  <c r="A166"/>
  <c r="Y165"/>
  <c r="W165"/>
  <c r="Q165"/>
  <c r="P165"/>
  <c r="O165"/>
  <c r="L165"/>
  <c r="K165"/>
  <c r="J165"/>
  <c r="I165"/>
  <c r="G165"/>
  <c r="F165"/>
  <c r="C165"/>
  <c r="B165"/>
  <c r="A165"/>
  <c r="Y164"/>
  <c r="W164"/>
  <c r="Q164"/>
  <c r="P164"/>
  <c r="O164"/>
  <c r="L164"/>
  <c r="K164"/>
  <c r="J164"/>
  <c r="I164"/>
  <c r="G164"/>
  <c r="F164"/>
  <c r="C164"/>
  <c r="B164"/>
  <c r="A164"/>
  <c r="Y163"/>
  <c r="W163"/>
  <c r="Q163"/>
  <c r="P163"/>
  <c r="O163"/>
  <c r="L163"/>
  <c r="K163"/>
  <c r="J163"/>
  <c r="I163"/>
  <c r="G163"/>
  <c r="F163"/>
  <c r="C163"/>
  <c r="B163"/>
  <c r="A163"/>
  <c r="Y162"/>
  <c r="W162"/>
  <c r="Q162"/>
  <c r="P162"/>
  <c r="O162"/>
  <c r="L162"/>
  <c r="K162"/>
  <c r="J162"/>
  <c r="I162"/>
  <c r="G162"/>
  <c r="F162"/>
  <c r="C162"/>
  <c r="B162"/>
  <c r="A162"/>
  <c r="Y161"/>
  <c r="W161"/>
  <c r="Q161"/>
  <c r="P161"/>
  <c r="O161"/>
  <c r="L161"/>
  <c r="K161"/>
  <c r="J161"/>
  <c r="I161"/>
  <c r="G161"/>
  <c r="F161"/>
  <c r="C161"/>
  <c r="B161"/>
  <c r="A161"/>
  <c r="Y160"/>
  <c r="W160"/>
  <c r="Q160"/>
  <c r="P160"/>
  <c r="O160"/>
  <c r="L160"/>
  <c r="K160"/>
  <c r="J160"/>
  <c r="I160"/>
  <c r="G160"/>
  <c r="F160"/>
  <c r="C160"/>
  <c r="B160"/>
  <c r="A160"/>
  <c r="Y159"/>
  <c r="W159"/>
  <c r="Q159"/>
  <c r="P159"/>
  <c r="O159"/>
  <c r="L159"/>
  <c r="K159"/>
  <c r="J159"/>
  <c r="I159"/>
  <c r="G159"/>
  <c r="F159"/>
  <c r="C159"/>
  <c r="B159"/>
  <c r="A159"/>
  <c r="Y158"/>
  <c r="W158"/>
  <c r="Q158"/>
  <c r="P158"/>
  <c r="O158"/>
  <c r="L158"/>
  <c r="K158"/>
  <c r="J158"/>
  <c r="I158"/>
  <c r="G158"/>
  <c r="F158"/>
  <c r="C158"/>
  <c r="B158"/>
  <c r="A158"/>
  <c r="Y157"/>
  <c r="W157"/>
  <c r="Q157"/>
  <c r="P157"/>
  <c r="O157"/>
  <c r="L157"/>
  <c r="K157"/>
  <c r="J157"/>
  <c r="I157"/>
  <c r="G157"/>
  <c r="F157"/>
  <c r="C157"/>
  <c r="B157"/>
  <c r="A157"/>
  <c r="Y156"/>
  <c r="W156"/>
  <c r="Q156"/>
  <c r="P156"/>
  <c r="O156"/>
  <c r="L156"/>
  <c r="K156"/>
  <c r="J156"/>
  <c r="I156"/>
  <c r="G156"/>
  <c r="F156"/>
  <c r="C156"/>
  <c r="B156"/>
  <c r="A156"/>
  <c r="Y155"/>
  <c r="W155"/>
  <c r="Q155"/>
  <c r="P155"/>
  <c r="O155"/>
  <c r="L155"/>
  <c r="K155"/>
  <c r="J155"/>
  <c r="I155"/>
  <c r="G155"/>
  <c r="F155"/>
  <c r="C155"/>
  <c r="B155"/>
  <c r="A155"/>
  <c r="Y154"/>
  <c r="W154"/>
  <c r="Q154"/>
  <c r="P154"/>
  <c r="O154"/>
  <c r="L154"/>
  <c r="K154"/>
  <c r="J154"/>
  <c r="I154"/>
  <c r="G154"/>
  <c r="F154"/>
  <c r="C154"/>
  <c r="B154"/>
  <c r="A154"/>
  <c r="Y153"/>
  <c r="W153"/>
  <c r="Q153"/>
  <c r="P153"/>
  <c r="O153"/>
  <c r="L153"/>
  <c r="K153"/>
  <c r="J153"/>
  <c r="I153"/>
  <c r="G153"/>
  <c r="F153"/>
  <c r="C153"/>
  <c r="B153"/>
  <c r="A153"/>
  <c r="Y152"/>
  <c r="W152"/>
  <c r="Q152"/>
  <c r="P152"/>
  <c r="O152"/>
  <c r="L152"/>
  <c r="K152"/>
  <c r="J152"/>
  <c r="I152"/>
  <c r="G152"/>
  <c r="F152"/>
  <c r="C152"/>
  <c r="B152"/>
  <c r="A152"/>
  <c r="Y151"/>
  <c r="W151"/>
  <c r="Q151"/>
  <c r="P151"/>
  <c r="O151"/>
  <c r="L151"/>
  <c r="K151"/>
  <c r="J151"/>
  <c r="I151"/>
  <c r="G151"/>
  <c r="F151"/>
  <c r="C151"/>
  <c r="B151"/>
  <c r="A151"/>
  <c r="Y150"/>
  <c r="W150"/>
  <c r="Q150"/>
  <c r="P150"/>
  <c r="O150"/>
  <c r="L150"/>
  <c r="K150"/>
  <c r="J150"/>
  <c r="I150"/>
  <c r="G150"/>
  <c r="F150"/>
  <c r="C150"/>
  <c r="B150"/>
  <c r="A150"/>
  <c r="Y149"/>
  <c r="W149"/>
  <c r="Q149"/>
  <c r="P149"/>
  <c r="O149"/>
  <c r="L149"/>
  <c r="K149"/>
  <c r="J149"/>
  <c r="I149"/>
  <c r="G149"/>
  <c r="F149"/>
  <c r="C149"/>
  <c r="B149"/>
  <c r="A149"/>
  <c r="Y148"/>
  <c r="W148"/>
  <c r="Q148"/>
  <c r="P148"/>
  <c r="O148"/>
  <c r="L148"/>
  <c r="K148"/>
  <c r="J148"/>
  <c r="I148"/>
  <c r="G148"/>
  <c r="F148"/>
  <c r="C148"/>
  <c r="B148"/>
  <c r="A148"/>
  <c r="Y147"/>
  <c r="W147"/>
  <c r="Q147"/>
  <c r="P147"/>
  <c r="O147"/>
  <c r="L147"/>
  <c r="K147"/>
  <c r="J147"/>
  <c r="I147"/>
  <c r="G147"/>
  <c r="F147"/>
  <c r="C147"/>
  <c r="B147"/>
  <c r="A147"/>
  <c r="Y146"/>
  <c r="W146"/>
  <c r="Q146"/>
  <c r="P146"/>
  <c r="O146"/>
  <c r="L146"/>
  <c r="K146"/>
  <c r="J146"/>
  <c r="I146"/>
  <c r="G146"/>
  <c r="F146"/>
  <c r="C146"/>
  <c r="B146"/>
  <c r="A146"/>
  <c r="Y145"/>
  <c r="W145"/>
  <c r="Q145"/>
  <c r="P145"/>
  <c r="O145"/>
  <c r="L145"/>
  <c r="K145"/>
  <c r="J145"/>
  <c r="I145"/>
  <c r="G145"/>
  <c r="F145"/>
  <c r="C145"/>
  <c r="B145"/>
  <c r="A145"/>
  <c r="Y144"/>
  <c r="W144"/>
  <c r="Q144"/>
  <c r="P144"/>
  <c r="O144"/>
  <c r="L144"/>
  <c r="K144"/>
  <c r="J144"/>
  <c r="I144"/>
  <c r="G144"/>
  <c r="F144"/>
  <c r="C144"/>
  <c r="B144"/>
  <c r="A144"/>
  <c r="Y143"/>
  <c r="W143"/>
  <c r="Q143"/>
  <c r="P143"/>
  <c r="O143"/>
  <c r="L143"/>
  <c r="K143"/>
  <c r="J143"/>
  <c r="I143"/>
  <c r="G143"/>
  <c r="F143"/>
  <c r="C143"/>
  <c r="B143"/>
  <c r="A143"/>
  <c r="Y142"/>
  <c r="W142"/>
  <c r="Q142"/>
  <c r="P142"/>
  <c r="O142"/>
  <c r="L142"/>
  <c r="K142"/>
  <c r="J142"/>
  <c r="I142"/>
  <c r="G142"/>
  <c r="F142"/>
  <c r="C142"/>
  <c r="B142"/>
  <c r="A142"/>
  <c r="Y141"/>
  <c r="W141"/>
  <c r="Q141"/>
  <c r="P141"/>
  <c r="O141"/>
  <c r="L141"/>
  <c r="K141"/>
  <c r="J141"/>
  <c r="I141"/>
  <c r="G141"/>
  <c r="F141"/>
  <c r="C141"/>
  <c r="B141"/>
  <c r="A141"/>
  <c r="Y140"/>
  <c r="W140"/>
  <c r="Q140"/>
  <c r="P140"/>
  <c r="O140"/>
  <c r="L140"/>
  <c r="K140"/>
  <c r="J140"/>
  <c r="I140"/>
  <c r="G140"/>
  <c r="F140"/>
  <c r="C140"/>
  <c r="B140"/>
  <c r="A140"/>
  <c r="Y139"/>
  <c r="W139"/>
  <c r="Q139"/>
  <c r="P139"/>
  <c r="O139"/>
  <c r="L139"/>
  <c r="K139"/>
  <c r="J139"/>
  <c r="I139"/>
  <c r="G139"/>
  <c r="F139"/>
  <c r="C139"/>
  <c r="B139"/>
  <c r="A139"/>
  <c r="Y138"/>
  <c r="W138"/>
  <c r="Q138"/>
  <c r="P138"/>
  <c r="O138"/>
  <c r="L138"/>
  <c r="K138"/>
  <c r="J138"/>
  <c r="I138"/>
  <c r="G138"/>
  <c r="F138"/>
  <c r="C138"/>
  <c r="B138"/>
  <c r="A138"/>
  <c r="Y137"/>
  <c r="W137"/>
  <c r="Q137"/>
  <c r="P137"/>
  <c r="O137"/>
  <c r="L137"/>
  <c r="K137"/>
  <c r="J137"/>
  <c r="I137"/>
  <c r="G137"/>
  <c r="F137"/>
  <c r="C137"/>
  <c r="B137"/>
  <c r="A137"/>
  <c r="Y136"/>
  <c r="W136"/>
  <c r="Q136"/>
  <c r="P136"/>
  <c r="O136"/>
  <c r="L136"/>
  <c r="K136"/>
  <c r="J136"/>
  <c r="I136"/>
  <c r="G136"/>
  <c r="F136"/>
  <c r="C136"/>
  <c r="B136"/>
  <c r="A136"/>
  <c r="Y135"/>
  <c r="W135"/>
  <c r="Q135"/>
  <c r="P135"/>
  <c r="O135"/>
  <c r="L135"/>
  <c r="K135"/>
  <c r="J135"/>
  <c r="I135"/>
  <c r="G135"/>
  <c r="F135"/>
  <c r="C135"/>
  <c r="B135"/>
  <c r="A135"/>
  <c r="Y134"/>
  <c r="W134"/>
  <c r="Q134"/>
  <c r="P134"/>
  <c r="O134"/>
  <c r="L134"/>
  <c r="K134"/>
  <c r="J134"/>
  <c r="I134"/>
  <c r="G134"/>
  <c r="F134"/>
  <c r="C134"/>
  <c r="B134"/>
  <c r="A134"/>
  <c r="Y133"/>
  <c r="W133"/>
  <c r="Q133"/>
  <c r="P133"/>
  <c r="O133"/>
  <c r="L133"/>
  <c r="K133"/>
  <c r="J133"/>
  <c r="I133"/>
  <c r="G133"/>
  <c r="F133"/>
  <c r="C133"/>
  <c r="B133"/>
  <c r="A133"/>
  <c r="Y132"/>
  <c r="W132"/>
  <c r="Q132"/>
  <c r="P132"/>
  <c r="O132"/>
  <c r="L132"/>
  <c r="K132"/>
  <c r="J132"/>
  <c r="I132"/>
  <c r="G132"/>
  <c r="F132"/>
  <c r="C132"/>
  <c r="B132"/>
  <c r="A132"/>
  <c r="Y131"/>
  <c r="W131"/>
  <c r="Q131"/>
  <c r="P131"/>
  <c r="O131"/>
  <c r="L131"/>
  <c r="K131"/>
  <c r="J131"/>
  <c r="I131"/>
  <c r="G131"/>
  <c r="F131"/>
  <c r="C131"/>
  <c r="B131"/>
  <c r="A131"/>
  <c r="Y130"/>
  <c r="W130"/>
  <c r="Q130"/>
  <c r="P130"/>
  <c r="O130"/>
  <c r="L130"/>
  <c r="K130"/>
  <c r="J130"/>
  <c r="I130"/>
  <c r="G130"/>
  <c r="F130"/>
  <c r="C130"/>
  <c r="B130"/>
  <c r="A130"/>
  <c r="Y129"/>
  <c r="W129"/>
  <c r="Q129"/>
  <c r="P129"/>
  <c r="O129"/>
  <c r="L129"/>
  <c r="K129"/>
  <c r="J129"/>
  <c r="I129"/>
  <c r="G129"/>
  <c r="F129"/>
  <c r="C129"/>
  <c r="B129"/>
  <c r="A129"/>
  <c r="Y128"/>
  <c r="W128"/>
  <c r="Q128"/>
  <c r="P128"/>
  <c r="O128"/>
  <c r="L128"/>
  <c r="K128"/>
  <c r="J128"/>
  <c r="I128"/>
  <c r="G128"/>
  <c r="F128"/>
  <c r="C128"/>
  <c r="B128"/>
  <c r="A128"/>
  <c r="Y127"/>
  <c r="W127"/>
  <c r="Q127"/>
  <c r="P127"/>
  <c r="O127"/>
  <c r="L127"/>
  <c r="K127"/>
  <c r="J127"/>
  <c r="I127"/>
  <c r="G127"/>
  <c r="F127"/>
  <c r="C127"/>
  <c r="B127"/>
  <c r="A127"/>
  <c r="Y126"/>
  <c r="W126"/>
  <c r="Q126"/>
  <c r="P126"/>
  <c r="O126"/>
  <c r="L126"/>
  <c r="K126"/>
  <c r="J126"/>
  <c r="I126"/>
  <c r="G126"/>
  <c r="F126"/>
  <c r="C126"/>
  <c r="B126"/>
  <c r="A126"/>
  <c r="Y125"/>
  <c r="W125"/>
  <c r="Q125"/>
  <c r="P125"/>
  <c r="O125"/>
  <c r="L125"/>
  <c r="K125"/>
  <c r="J125"/>
  <c r="I125"/>
  <c r="G125"/>
  <c r="F125"/>
  <c r="C125"/>
  <c r="B125"/>
  <c r="A125"/>
  <c r="Y124"/>
  <c r="W124"/>
  <c r="Q124"/>
  <c r="P124"/>
  <c r="O124"/>
  <c r="L124"/>
  <c r="K124"/>
  <c r="J124"/>
  <c r="I124"/>
  <c r="G124"/>
  <c r="F124"/>
  <c r="C124"/>
  <c r="B124"/>
  <c r="A124"/>
  <c r="Y123"/>
  <c r="W123"/>
  <c r="Q123"/>
  <c r="P123"/>
  <c r="O123"/>
  <c r="L123"/>
  <c r="K123"/>
  <c r="J123"/>
  <c r="I123"/>
  <c r="G123"/>
  <c r="F123"/>
  <c r="C123"/>
  <c r="B123"/>
  <c r="A123"/>
  <c r="Y122"/>
  <c r="W122"/>
  <c r="Q122"/>
  <c r="P122"/>
  <c r="O122"/>
  <c r="L122"/>
  <c r="K122"/>
  <c r="J122"/>
  <c r="I122"/>
  <c r="G122"/>
  <c r="F122"/>
  <c r="C122"/>
  <c r="B122"/>
  <c r="A122"/>
  <c r="Y121"/>
  <c r="W121"/>
  <c r="Q121"/>
  <c r="P121"/>
  <c r="O121"/>
  <c r="L121"/>
  <c r="K121"/>
  <c r="J121"/>
  <c r="I121"/>
  <c r="G121"/>
  <c r="F121"/>
  <c r="C121"/>
  <c r="B121"/>
  <c r="A121"/>
  <c r="Y120"/>
  <c r="W120"/>
  <c r="Q120"/>
  <c r="P120"/>
  <c r="O120"/>
  <c r="L120"/>
  <c r="K120"/>
  <c r="J120"/>
  <c r="I120"/>
  <c r="G120"/>
  <c r="F120"/>
  <c r="C120"/>
  <c r="B120"/>
  <c r="A120"/>
  <c r="Y119"/>
  <c r="W119"/>
  <c r="Q119"/>
  <c r="P119"/>
  <c r="O119"/>
  <c r="L119"/>
  <c r="K119"/>
  <c r="J119"/>
  <c r="I119"/>
  <c r="G119"/>
  <c r="F119"/>
  <c r="C119"/>
  <c r="B119"/>
  <c r="A119"/>
  <c r="Y118"/>
  <c r="W118"/>
  <c r="Q118"/>
  <c r="P118"/>
  <c r="O118"/>
  <c r="L118"/>
  <c r="K118"/>
  <c r="J118"/>
  <c r="I118"/>
  <c r="G118"/>
  <c r="F118"/>
  <c r="C118"/>
  <c r="B118"/>
  <c r="A118"/>
  <c r="Y117"/>
  <c r="W117"/>
  <c r="Q117"/>
  <c r="P117"/>
  <c r="O117"/>
  <c r="L117"/>
  <c r="K117"/>
  <c r="J117"/>
  <c r="I117"/>
  <c r="G117"/>
  <c r="F117"/>
  <c r="C117"/>
  <c r="B117"/>
  <c r="A117"/>
  <c r="Y116"/>
  <c r="W116"/>
  <c r="Q116"/>
  <c r="P116"/>
  <c r="O116"/>
  <c r="L116"/>
  <c r="K116"/>
  <c r="J116"/>
  <c r="I116"/>
  <c r="G116"/>
  <c r="F116"/>
  <c r="C116"/>
  <c r="B116"/>
  <c r="A116"/>
  <c r="Y115"/>
  <c r="W115"/>
  <c r="Q115"/>
  <c r="P115"/>
  <c r="O115"/>
  <c r="L115"/>
  <c r="K115"/>
  <c r="J115"/>
  <c r="I115"/>
  <c r="G115"/>
  <c r="F115"/>
  <c r="C115"/>
  <c r="B115"/>
  <c r="A115"/>
  <c r="Y114"/>
  <c r="W114"/>
  <c r="Q114"/>
  <c r="P114"/>
  <c r="O114"/>
  <c r="L114"/>
  <c r="K114"/>
  <c r="J114"/>
  <c r="I114"/>
  <c r="G114"/>
  <c r="F114"/>
  <c r="C114"/>
  <c r="B114"/>
  <c r="A114"/>
  <c r="Y113"/>
  <c r="W113"/>
  <c r="Q113"/>
  <c r="P113"/>
  <c r="O113"/>
  <c r="L113"/>
  <c r="K113"/>
  <c r="J113"/>
  <c r="I113"/>
  <c r="G113"/>
  <c r="F113"/>
  <c r="C113"/>
  <c r="B113"/>
  <c r="A113"/>
  <c r="Y112"/>
  <c r="W112"/>
  <c r="Q112"/>
  <c r="P112"/>
  <c r="O112"/>
  <c r="L112"/>
  <c r="K112"/>
  <c r="J112"/>
  <c r="I112"/>
  <c r="G112"/>
  <c r="F112"/>
  <c r="C112"/>
  <c r="B112"/>
  <c r="A112"/>
  <c r="Y111"/>
  <c r="W111"/>
  <c r="Q111"/>
  <c r="P111"/>
  <c r="O111"/>
  <c r="L111"/>
  <c r="K111"/>
  <c r="J111"/>
  <c r="I111"/>
  <c r="G111"/>
  <c r="F111"/>
  <c r="C111"/>
  <c r="B111"/>
  <c r="A111"/>
  <c r="Y110"/>
  <c r="W110"/>
  <c r="Q110"/>
  <c r="P110"/>
  <c r="O110"/>
  <c r="L110"/>
  <c r="K110"/>
  <c r="J110"/>
  <c r="I110"/>
  <c r="G110"/>
  <c r="F110"/>
  <c r="C110"/>
  <c r="B110"/>
  <c r="A110"/>
  <c r="Y109"/>
  <c r="W109"/>
  <c r="Q109"/>
  <c r="P109"/>
  <c r="O109"/>
  <c r="L109"/>
  <c r="K109"/>
  <c r="J109"/>
  <c r="I109"/>
  <c r="G109"/>
  <c r="F109"/>
  <c r="C109"/>
  <c r="B109"/>
  <c r="A109"/>
  <c r="Y108"/>
  <c r="W108"/>
  <c r="Q108"/>
  <c r="P108"/>
  <c r="O108"/>
  <c r="L108"/>
  <c r="K108"/>
  <c r="J108"/>
  <c r="I108"/>
  <c r="G108"/>
  <c r="F108"/>
  <c r="C108"/>
  <c r="B108"/>
  <c r="A108"/>
  <c r="Y107"/>
  <c r="W107"/>
  <c r="Q107"/>
  <c r="P107"/>
  <c r="O107"/>
  <c r="L107"/>
  <c r="K107"/>
  <c r="J107"/>
  <c r="I107"/>
  <c r="G107"/>
  <c r="F107"/>
  <c r="C107"/>
  <c r="B107"/>
  <c r="A107"/>
  <c r="Y106"/>
  <c r="W106"/>
  <c r="Q106"/>
  <c r="P106"/>
  <c r="O106"/>
  <c r="L106"/>
  <c r="K106"/>
  <c r="J106"/>
  <c r="I106"/>
  <c r="G106"/>
  <c r="F106"/>
  <c r="C106"/>
  <c r="B106"/>
  <c r="A106"/>
  <c r="Y105"/>
  <c r="W105"/>
  <c r="Q105"/>
  <c r="P105"/>
  <c r="O105"/>
  <c r="L105"/>
  <c r="K105"/>
  <c r="J105"/>
  <c r="I105"/>
  <c r="G105"/>
  <c r="F105"/>
  <c r="C105"/>
  <c r="B105"/>
  <c r="A105"/>
  <c r="Y104"/>
  <c r="W104"/>
  <c r="Q104"/>
  <c r="P104"/>
  <c r="O104"/>
  <c r="L104"/>
  <c r="K104"/>
  <c r="J104"/>
  <c r="I104"/>
  <c r="G104"/>
  <c r="F104"/>
  <c r="C104"/>
  <c r="B104"/>
  <c r="A104"/>
  <c r="Y103"/>
  <c r="W103"/>
  <c r="Q103"/>
  <c r="P103"/>
  <c r="O103"/>
  <c r="L103"/>
  <c r="K103"/>
  <c r="J103"/>
  <c r="I103"/>
  <c r="G103"/>
  <c r="F103"/>
  <c r="C103"/>
  <c r="B103"/>
  <c r="A103"/>
  <c r="Y102"/>
  <c r="W102"/>
  <c r="Q102"/>
  <c r="P102"/>
  <c r="O102"/>
  <c r="L102"/>
  <c r="K102"/>
  <c r="J102"/>
  <c r="I102"/>
  <c r="G102"/>
  <c r="F102"/>
  <c r="C102"/>
  <c r="B102"/>
  <c r="A102"/>
  <c r="Y101"/>
  <c r="W101"/>
  <c r="Q101"/>
  <c r="P101"/>
  <c r="O101"/>
  <c r="L101"/>
  <c r="K101"/>
  <c r="J101"/>
  <c r="I101"/>
  <c r="G101"/>
  <c r="F101"/>
  <c r="C101"/>
  <c r="B101"/>
  <c r="A101"/>
  <c r="Y100"/>
  <c r="W100"/>
  <c r="Q100"/>
  <c r="P100"/>
  <c r="O100"/>
  <c r="L100"/>
  <c r="K100"/>
  <c r="J100"/>
  <c r="I100"/>
  <c r="G100"/>
  <c r="F100"/>
  <c r="C100"/>
  <c r="B100"/>
  <c r="A100"/>
  <c r="Y99"/>
  <c r="W99"/>
  <c r="Q99"/>
  <c r="P99"/>
  <c r="O99"/>
  <c r="L99"/>
  <c r="K99"/>
  <c r="J99"/>
  <c r="I99"/>
  <c r="G99"/>
  <c r="F99"/>
  <c r="C99"/>
  <c r="B99"/>
  <c r="A99"/>
  <c r="Y98"/>
  <c r="W98"/>
  <c r="Q98"/>
  <c r="P98"/>
  <c r="O98"/>
  <c r="L98"/>
  <c r="K98"/>
  <c r="J98"/>
  <c r="I98"/>
  <c r="G98"/>
  <c r="F98"/>
  <c r="C98"/>
  <c r="B98"/>
  <c r="A98"/>
  <c r="Y97"/>
  <c r="W97"/>
  <c r="Q97"/>
  <c r="P97"/>
  <c r="O97"/>
  <c r="L97"/>
  <c r="K97"/>
  <c r="J97"/>
  <c r="I97"/>
  <c r="G97"/>
  <c r="F97"/>
  <c r="C97"/>
  <c r="B97"/>
  <c r="A97"/>
  <c r="Y96"/>
  <c r="W96"/>
  <c r="Q96"/>
  <c r="P96"/>
  <c r="O96"/>
  <c r="L96"/>
  <c r="K96"/>
  <c r="J96"/>
  <c r="I96"/>
  <c r="G96"/>
  <c r="F96"/>
  <c r="C96"/>
  <c r="B96"/>
  <c r="A96"/>
  <c r="Y95"/>
  <c r="W95"/>
  <c r="Q95"/>
  <c r="P95"/>
  <c r="O95"/>
  <c r="L95"/>
  <c r="K95"/>
  <c r="J95"/>
  <c r="I95"/>
  <c r="G95"/>
  <c r="F95"/>
  <c r="C95"/>
  <c r="B95"/>
  <c r="A95"/>
  <c r="Y94"/>
  <c r="W94"/>
  <c r="Q94"/>
  <c r="P94"/>
  <c r="O94"/>
  <c r="L94"/>
  <c r="K94"/>
  <c r="J94"/>
  <c r="I94"/>
  <c r="G94"/>
  <c r="F94"/>
  <c r="C94"/>
  <c r="B94"/>
  <c r="A94"/>
  <c r="Y93"/>
  <c r="W93"/>
  <c r="Q93"/>
  <c r="P93"/>
  <c r="O93"/>
  <c r="L93"/>
  <c r="K93"/>
  <c r="J93"/>
  <c r="I93"/>
  <c r="G93"/>
  <c r="F93"/>
  <c r="C93"/>
  <c r="B93"/>
  <c r="A93"/>
  <c r="Y92"/>
  <c r="W92"/>
  <c r="Q92"/>
  <c r="P92"/>
  <c r="O92"/>
  <c r="L92"/>
  <c r="K92"/>
  <c r="J92"/>
  <c r="I92"/>
  <c r="G92"/>
  <c r="F92"/>
  <c r="C92"/>
  <c r="B92"/>
  <c r="A92"/>
  <c r="Y91"/>
  <c r="W91"/>
  <c r="Q91"/>
  <c r="P91"/>
  <c r="O91"/>
  <c r="L91"/>
  <c r="K91"/>
  <c r="J91"/>
  <c r="I91"/>
  <c r="G91"/>
  <c r="F91"/>
  <c r="C91"/>
  <c r="B91"/>
  <c r="A91"/>
  <c r="Y90"/>
  <c r="W90"/>
  <c r="Q90"/>
  <c r="P90"/>
  <c r="O90"/>
  <c r="L90"/>
  <c r="K90"/>
  <c r="J90"/>
  <c r="I90"/>
  <c r="G90"/>
  <c r="F90"/>
  <c r="C90"/>
  <c r="B90"/>
  <c r="A90"/>
  <c r="Y89"/>
  <c r="W89"/>
  <c r="Q89"/>
  <c r="P89"/>
  <c r="O89"/>
  <c r="L89"/>
  <c r="K89"/>
  <c r="J89"/>
  <c r="I89"/>
  <c r="G89"/>
  <c r="F89"/>
  <c r="C89"/>
  <c r="B89"/>
  <c r="A89"/>
  <c r="Y88"/>
  <c r="W88"/>
  <c r="Q88"/>
  <c r="P88"/>
  <c r="O88"/>
  <c r="L88"/>
  <c r="K88"/>
  <c r="J88"/>
  <c r="I88"/>
  <c r="G88"/>
  <c r="F88"/>
  <c r="C88"/>
  <c r="B88"/>
  <c r="A88"/>
  <c r="Y87"/>
  <c r="W87"/>
  <c r="Q87"/>
  <c r="P87"/>
  <c r="O87"/>
  <c r="L87"/>
  <c r="K87"/>
  <c r="J87"/>
  <c r="I87"/>
  <c r="G87"/>
  <c r="F87"/>
  <c r="C87"/>
  <c r="B87"/>
  <c r="A87"/>
  <c r="Y86"/>
  <c r="W86"/>
  <c r="Q86"/>
  <c r="P86"/>
  <c r="O86"/>
  <c r="L86"/>
  <c r="K86"/>
  <c r="J86"/>
  <c r="I86"/>
  <c r="G86"/>
  <c r="F86"/>
  <c r="C86"/>
  <c r="B86"/>
  <c r="A86"/>
  <c r="Y85"/>
  <c r="W85"/>
  <c r="Q85"/>
  <c r="P85"/>
  <c r="O85"/>
  <c r="L85"/>
  <c r="K85"/>
  <c r="J85"/>
  <c r="I85"/>
  <c r="G85"/>
  <c r="F85"/>
  <c r="C85"/>
  <c r="B85"/>
  <c r="A85"/>
  <c r="Y84"/>
  <c r="W84"/>
  <c r="Q84"/>
  <c r="P84"/>
  <c r="O84"/>
  <c r="L84"/>
  <c r="K84"/>
  <c r="J84"/>
  <c r="I84"/>
  <c r="G84"/>
  <c r="F84"/>
  <c r="C84"/>
  <c r="B84"/>
  <c r="A84"/>
  <c r="Y83"/>
  <c r="W83"/>
  <c r="Q83"/>
  <c r="P83"/>
  <c r="O83"/>
  <c r="L83"/>
  <c r="K83"/>
  <c r="J83"/>
  <c r="I83"/>
  <c r="G83"/>
  <c r="F83"/>
  <c r="C83"/>
  <c r="B83"/>
  <c r="A83"/>
  <c r="Y82"/>
  <c r="W82"/>
  <c r="Q82"/>
  <c r="P82"/>
  <c r="O82"/>
  <c r="L82"/>
  <c r="K82"/>
  <c r="J82"/>
  <c r="I82"/>
  <c r="G82"/>
  <c r="F82"/>
  <c r="C82"/>
  <c r="B82"/>
  <c r="A82"/>
  <c r="Y81"/>
  <c r="W81"/>
  <c r="Q81"/>
  <c r="P81"/>
  <c r="O81"/>
  <c r="L81"/>
  <c r="K81"/>
  <c r="J81"/>
  <c r="I81"/>
  <c r="G81"/>
  <c r="F81"/>
  <c r="C81"/>
  <c r="B81"/>
  <c r="A81"/>
  <c r="Y80"/>
  <c r="W80"/>
  <c r="Q80"/>
  <c r="P80"/>
  <c r="O80"/>
  <c r="L80"/>
  <c r="K80"/>
  <c r="J80"/>
  <c r="I80"/>
  <c r="G80"/>
  <c r="F80"/>
  <c r="C80"/>
  <c r="B80"/>
  <c r="A80"/>
  <c r="Y79"/>
  <c r="W79"/>
  <c r="Q79"/>
  <c r="P79"/>
  <c r="O79"/>
  <c r="L79"/>
  <c r="K79"/>
  <c r="J79"/>
  <c r="I79"/>
  <c r="G79"/>
  <c r="F79"/>
  <c r="C79"/>
  <c r="B79"/>
  <c r="A79"/>
  <c r="Y78"/>
  <c r="W78"/>
  <c r="Q78"/>
  <c r="P78"/>
  <c r="O78"/>
  <c r="L78"/>
  <c r="K78"/>
  <c r="J78"/>
  <c r="I78"/>
  <c r="G78"/>
  <c r="F78"/>
  <c r="C78"/>
  <c r="B78"/>
  <c r="A78"/>
  <c r="Y77"/>
  <c r="W77"/>
  <c r="Q77"/>
  <c r="P77"/>
  <c r="O77"/>
  <c r="L77"/>
  <c r="K77"/>
  <c r="J77"/>
  <c r="I77"/>
  <c r="G77"/>
  <c r="F77"/>
  <c r="C77"/>
  <c r="B77"/>
  <c r="A77"/>
  <c r="Y76"/>
  <c r="W76"/>
  <c r="Q76"/>
  <c r="P76"/>
  <c r="O76"/>
  <c r="L76"/>
  <c r="K76"/>
  <c r="J76"/>
  <c r="I76"/>
  <c r="G76"/>
  <c r="F76"/>
  <c r="C76"/>
  <c r="B76"/>
  <c r="A76"/>
  <c r="Y75"/>
  <c r="W75"/>
  <c r="Q75"/>
  <c r="P75"/>
  <c r="O75"/>
  <c r="L75"/>
  <c r="K75"/>
  <c r="J75"/>
  <c r="I75"/>
  <c r="G75"/>
  <c r="F75"/>
  <c r="C75"/>
  <c r="B75"/>
  <c r="A75"/>
  <c r="Y74"/>
  <c r="W74"/>
  <c r="Q74"/>
  <c r="P74"/>
  <c r="O74"/>
  <c r="L74"/>
  <c r="K74"/>
  <c r="J74"/>
  <c r="I74"/>
  <c r="G74"/>
  <c r="F74"/>
  <c r="C74"/>
  <c r="B74"/>
  <c r="A74"/>
  <c r="Y73"/>
  <c r="W73"/>
  <c r="Q73"/>
  <c r="P73"/>
  <c r="O73"/>
  <c r="L73"/>
  <c r="K73"/>
  <c r="J73"/>
  <c r="I73"/>
  <c r="G73"/>
  <c r="F73"/>
  <c r="C73"/>
  <c r="B73"/>
  <c r="A73"/>
  <c r="Y72"/>
  <c r="W72"/>
  <c r="Q72"/>
  <c r="P72"/>
  <c r="O72"/>
  <c r="L72"/>
  <c r="K72"/>
  <c r="J72"/>
  <c r="I72"/>
  <c r="G72"/>
  <c r="F72"/>
  <c r="C72"/>
  <c r="B72"/>
  <c r="A72"/>
  <c r="Y71"/>
  <c r="W71"/>
  <c r="Q71"/>
  <c r="P71"/>
  <c r="O71"/>
  <c r="L71"/>
  <c r="K71"/>
  <c r="J71"/>
  <c r="I71"/>
  <c r="G71"/>
  <c r="F71"/>
  <c r="C71"/>
  <c r="B71"/>
  <c r="A71"/>
  <c r="Y70"/>
  <c r="W70"/>
  <c r="Q70"/>
  <c r="P70"/>
  <c r="O70"/>
  <c r="L70"/>
  <c r="K70"/>
  <c r="J70"/>
  <c r="I70"/>
  <c r="G70"/>
  <c r="F70"/>
  <c r="C70"/>
  <c r="B70"/>
  <c r="A70"/>
  <c r="Y69"/>
  <c r="W69"/>
  <c r="Q69"/>
  <c r="P69"/>
  <c r="O69"/>
  <c r="L69"/>
  <c r="K69"/>
  <c r="J69"/>
  <c r="I69"/>
  <c r="G69"/>
  <c r="F69"/>
  <c r="C69"/>
  <c r="B69"/>
  <c r="A69"/>
  <c r="Y68"/>
  <c r="W68"/>
  <c r="Q68"/>
  <c r="P68"/>
  <c r="O68"/>
  <c r="L68"/>
  <c r="K68"/>
  <c r="J68"/>
  <c r="I68"/>
  <c r="G68"/>
  <c r="F68"/>
  <c r="C68"/>
  <c r="B68"/>
  <c r="A68"/>
  <c r="Y67"/>
  <c r="W67"/>
  <c r="Q67"/>
  <c r="P67"/>
  <c r="O67"/>
  <c r="L67"/>
  <c r="K67"/>
  <c r="J67"/>
  <c r="I67"/>
  <c r="G67"/>
  <c r="F67"/>
  <c r="C67"/>
  <c r="B67"/>
  <c r="A67"/>
  <c r="Y66"/>
  <c r="W66"/>
  <c r="Q66"/>
  <c r="P66"/>
  <c r="O66"/>
  <c r="L66"/>
  <c r="K66"/>
  <c r="J66"/>
  <c r="I66"/>
  <c r="G66"/>
  <c r="F66"/>
  <c r="C66"/>
  <c r="B66"/>
  <c r="A66"/>
  <c r="Y65"/>
  <c r="W65"/>
  <c r="Q65"/>
  <c r="P65"/>
  <c r="O65"/>
  <c r="L65"/>
  <c r="K65"/>
  <c r="J65"/>
  <c r="I65"/>
  <c r="G65"/>
  <c r="F65"/>
  <c r="C65"/>
  <c r="B65"/>
  <c r="A65"/>
  <c r="Y64"/>
  <c r="W64"/>
  <c r="Q64"/>
  <c r="P64"/>
  <c r="O64"/>
  <c r="L64"/>
  <c r="K64"/>
  <c r="J64"/>
  <c r="I64"/>
  <c r="G64"/>
  <c r="F64"/>
  <c r="C64"/>
  <c r="B64"/>
  <c r="A64"/>
  <c r="Y63"/>
  <c r="W63"/>
  <c r="Q63"/>
  <c r="P63"/>
  <c r="O63"/>
  <c r="L63"/>
  <c r="K63"/>
  <c r="J63"/>
  <c r="I63"/>
  <c r="G63"/>
  <c r="F63"/>
  <c r="C63"/>
  <c r="B63"/>
  <c r="A63"/>
  <c r="Y62"/>
  <c r="W62"/>
  <c r="Q62"/>
  <c r="P62"/>
  <c r="O62"/>
  <c r="L62"/>
  <c r="K62"/>
  <c r="J62"/>
  <c r="I62"/>
  <c r="G62"/>
  <c r="F62"/>
  <c r="C62"/>
  <c r="B62"/>
  <c r="A62"/>
  <c r="Y61"/>
  <c r="W61"/>
  <c r="Q61"/>
  <c r="P61"/>
  <c r="O61"/>
  <c r="L61"/>
  <c r="K61"/>
  <c r="J61"/>
  <c r="I61"/>
  <c r="G61"/>
  <c r="F61"/>
  <c r="C61"/>
  <c r="B61"/>
  <c r="A61"/>
  <c r="Y60"/>
  <c r="W60"/>
  <c r="Q60"/>
  <c r="P60"/>
  <c r="O60"/>
  <c r="L60"/>
  <c r="K60"/>
  <c r="J60"/>
  <c r="I60"/>
  <c r="G60"/>
  <c r="F60"/>
  <c r="C60"/>
  <c r="B60"/>
  <c r="A60"/>
  <c r="Y59"/>
  <c r="W59"/>
  <c r="Q59"/>
  <c r="P59"/>
  <c r="O59"/>
  <c r="L59"/>
  <c r="K59"/>
  <c r="J59"/>
  <c r="I59"/>
  <c r="G59"/>
  <c r="F59"/>
  <c r="C59"/>
  <c r="B59"/>
  <c r="A59"/>
  <c r="Y58"/>
  <c r="W58"/>
  <c r="Q58"/>
  <c r="P58"/>
  <c r="O58"/>
  <c r="L58"/>
  <c r="K58"/>
  <c r="J58"/>
  <c r="I58"/>
  <c r="G58"/>
  <c r="F58"/>
  <c r="C58"/>
  <c r="B58"/>
  <c r="A58"/>
  <c r="Y57"/>
  <c r="W57"/>
  <c r="Q57"/>
  <c r="P57"/>
  <c r="O57"/>
  <c r="L57"/>
  <c r="K57"/>
  <c r="J57"/>
  <c r="I57"/>
  <c r="G57"/>
  <c r="F57"/>
  <c r="C57"/>
  <c r="B57"/>
  <c r="A57"/>
  <c r="Y56"/>
  <c r="W56"/>
  <c r="Q56"/>
  <c r="P56"/>
  <c r="O56"/>
  <c r="L56"/>
  <c r="K56"/>
  <c r="J56"/>
  <c r="I56"/>
  <c r="G56"/>
  <c r="F56"/>
  <c r="C56"/>
  <c r="B56"/>
  <c r="A56"/>
  <c r="Y55"/>
  <c r="W55"/>
  <c r="Q55"/>
  <c r="P55"/>
  <c r="O55"/>
  <c r="L55"/>
  <c r="K55"/>
  <c r="J55"/>
  <c r="I55"/>
  <c r="G55"/>
  <c r="F55"/>
  <c r="C55"/>
  <c r="B55"/>
  <c r="A55"/>
  <c r="Y54"/>
  <c r="W54"/>
  <c r="Q54"/>
  <c r="P54"/>
  <c r="O54"/>
  <c r="L54"/>
  <c r="K54"/>
  <c r="J54"/>
  <c r="I54"/>
  <c r="G54"/>
  <c r="F54"/>
  <c r="C54"/>
  <c r="B54"/>
  <c r="A54"/>
  <c r="Y53"/>
  <c r="W53"/>
  <c r="Q53"/>
  <c r="P53"/>
  <c r="O53"/>
  <c r="L53"/>
  <c r="K53"/>
  <c r="J53"/>
  <c r="I53"/>
  <c r="G53"/>
  <c r="F53"/>
  <c r="C53"/>
  <c r="B53"/>
  <c r="A53"/>
  <c r="Y52"/>
  <c r="W52"/>
  <c r="Q52"/>
  <c r="P52"/>
  <c r="O52"/>
  <c r="L52"/>
  <c r="K52"/>
  <c r="J52"/>
  <c r="I52"/>
  <c r="G52"/>
  <c r="F52"/>
  <c r="C52"/>
  <c r="B52"/>
  <c r="A52"/>
  <c r="Y51"/>
  <c r="W51"/>
  <c r="Q51"/>
  <c r="P51"/>
  <c r="O51"/>
  <c r="L51"/>
  <c r="K51"/>
  <c r="J51"/>
  <c r="I51"/>
  <c r="G51"/>
  <c r="F51"/>
  <c r="C51"/>
  <c r="B51"/>
  <c r="A51"/>
  <c r="Y50"/>
  <c r="W50"/>
  <c r="Q50"/>
  <c r="P50"/>
  <c r="O50"/>
  <c r="L50"/>
  <c r="K50"/>
  <c r="J50"/>
  <c r="I50"/>
  <c r="G50"/>
  <c r="F50"/>
  <c r="C50"/>
  <c r="B50"/>
  <c r="A50"/>
  <c r="Y49"/>
  <c r="W49"/>
  <c r="Q49"/>
  <c r="P49"/>
  <c r="O49"/>
  <c r="L49"/>
  <c r="K49"/>
  <c r="J49"/>
  <c r="I49"/>
  <c r="G49"/>
  <c r="F49"/>
  <c r="C49"/>
  <c r="B49"/>
  <c r="A49"/>
  <c r="Y48"/>
  <c r="W48"/>
  <c r="Q48"/>
  <c r="P48"/>
  <c r="O48"/>
  <c r="L48"/>
  <c r="K48"/>
  <c r="J48"/>
  <c r="I48"/>
  <c r="G48"/>
  <c r="F48"/>
  <c r="C48"/>
  <c r="B48"/>
  <c r="A48"/>
  <c r="Y47"/>
  <c r="W47"/>
  <c r="Q47"/>
  <c r="P47"/>
  <c r="O47"/>
  <c r="L47"/>
  <c r="K47"/>
  <c r="J47"/>
  <c r="I47"/>
  <c r="G47"/>
  <c r="F47"/>
  <c r="C47"/>
  <c r="B47"/>
  <c r="A47"/>
  <c r="Y46"/>
  <c r="W46"/>
  <c r="Q46"/>
  <c r="P46"/>
  <c r="O46"/>
  <c r="L46"/>
  <c r="K46"/>
  <c r="J46"/>
  <c r="I46"/>
  <c r="G46"/>
  <c r="F46"/>
  <c r="C46"/>
  <c r="B46"/>
  <c r="A46"/>
  <c r="Y45"/>
  <c r="W45"/>
  <c r="Q45"/>
  <c r="P45"/>
  <c r="O45"/>
  <c r="L45"/>
  <c r="K45"/>
  <c r="J45"/>
  <c r="I45"/>
  <c r="G45"/>
  <c r="F45"/>
  <c r="C45"/>
  <c r="B45"/>
  <c r="A45"/>
  <c r="Y44"/>
  <c r="W44"/>
  <c r="Q44"/>
  <c r="P44"/>
  <c r="O44"/>
  <c r="L44"/>
  <c r="K44"/>
  <c r="J44"/>
  <c r="I44"/>
  <c r="G44"/>
  <c r="F44"/>
  <c r="C44"/>
  <c r="B44"/>
  <c r="A44"/>
  <c r="Y43"/>
  <c r="W43"/>
  <c r="Q43"/>
  <c r="P43"/>
  <c r="O43"/>
  <c r="L43"/>
  <c r="K43"/>
  <c r="J43"/>
  <c r="I43"/>
  <c r="G43"/>
  <c r="F43"/>
  <c r="C43"/>
  <c r="B43"/>
  <c r="A43"/>
  <c r="Y42"/>
  <c r="W42"/>
  <c r="Q42"/>
  <c r="P42"/>
  <c r="O42"/>
  <c r="L42"/>
  <c r="K42"/>
  <c r="J42"/>
  <c r="I42"/>
  <c r="G42"/>
  <c r="F42"/>
  <c r="C42"/>
  <c r="B42"/>
  <c r="A42"/>
  <c r="Y41"/>
  <c r="W41"/>
  <c r="Q41"/>
  <c r="P41"/>
  <c r="O41"/>
  <c r="L41"/>
  <c r="K41"/>
  <c r="J41"/>
  <c r="I41"/>
  <c r="G41"/>
  <c r="F41"/>
  <c r="C41"/>
  <c r="B41"/>
  <c r="A41"/>
  <c r="Y40"/>
  <c r="W40"/>
  <c r="Q40"/>
  <c r="P40"/>
  <c r="O40"/>
  <c r="L40"/>
  <c r="K40"/>
  <c r="J40"/>
  <c r="I40"/>
  <c r="G40"/>
  <c r="F40"/>
  <c r="C40"/>
  <c r="B40"/>
  <c r="A40"/>
  <c r="Y39"/>
  <c r="W39"/>
  <c r="Q39"/>
  <c r="P39"/>
  <c r="O39"/>
  <c r="L39"/>
  <c r="K39"/>
  <c r="J39"/>
  <c r="I39"/>
  <c r="G39"/>
  <c r="F39"/>
  <c r="C39"/>
  <c r="B39"/>
  <c r="A39"/>
  <c r="Y38"/>
  <c r="W38"/>
  <c r="Q38"/>
  <c r="P38"/>
  <c r="O38"/>
  <c r="L38"/>
  <c r="K38"/>
  <c r="J38"/>
  <c r="I38"/>
  <c r="G38"/>
  <c r="F38"/>
  <c r="C38"/>
  <c r="B38"/>
  <c r="A38"/>
  <c r="Y37"/>
  <c r="W37"/>
  <c r="Q37"/>
  <c r="P37"/>
  <c r="O37"/>
  <c r="L37"/>
  <c r="K37"/>
  <c r="J37"/>
  <c r="I37"/>
  <c r="G37"/>
  <c r="F37"/>
  <c r="C37"/>
  <c r="B37"/>
  <c r="A37"/>
  <c r="Y36"/>
  <c r="W36"/>
  <c r="Q36"/>
  <c r="P36"/>
  <c r="O36"/>
  <c r="L36"/>
  <c r="K36"/>
  <c r="J36"/>
  <c r="I36"/>
  <c r="G36"/>
  <c r="F36"/>
  <c r="C36"/>
  <c r="B36"/>
  <c r="A36"/>
  <c r="Y35"/>
  <c r="W35"/>
  <c r="Q35"/>
  <c r="P35"/>
  <c r="O35"/>
  <c r="L35"/>
  <c r="K35"/>
  <c r="J35"/>
  <c r="I35"/>
  <c r="G35"/>
  <c r="F35"/>
  <c r="C35"/>
  <c r="B35"/>
  <c r="A35"/>
  <c r="Y34"/>
  <c r="W34"/>
  <c r="Q34"/>
  <c r="P34"/>
  <c r="O34"/>
  <c r="L34"/>
  <c r="K34"/>
  <c r="J34"/>
  <c r="I34"/>
  <c r="G34"/>
  <c r="F34"/>
  <c r="C34"/>
  <c r="B34"/>
  <c r="A34"/>
  <c r="Y33"/>
  <c r="W33"/>
  <c r="Q33"/>
  <c r="P33"/>
  <c r="O33"/>
  <c r="L33"/>
  <c r="K33"/>
  <c r="J33"/>
  <c r="I33"/>
  <c r="G33"/>
  <c r="F33"/>
  <c r="C33"/>
  <c r="B33"/>
  <c r="A33"/>
  <c r="Y32"/>
  <c r="W32"/>
  <c r="Q32"/>
  <c r="P32"/>
  <c r="O32"/>
  <c r="L32"/>
  <c r="K32"/>
  <c r="J32"/>
  <c r="I32"/>
  <c r="G32"/>
  <c r="F32"/>
  <c r="C32"/>
  <c r="B32"/>
  <c r="A32"/>
  <c r="Y31"/>
  <c r="W31"/>
  <c r="Q31"/>
  <c r="P31"/>
  <c r="O31"/>
  <c r="L31"/>
  <c r="K31"/>
  <c r="J31"/>
  <c r="I31"/>
  <c r="G31"/>
  <c r="F31"/>
  <c r="C31"/>
  <c r="B31"/>
  <c r="A31"/>
  <c r="Y30"/>
  <c r="W30"/>
  <c r="Q30"/>
  <c r="P30"/>
  <c r="O30"/>
  <c r="L30"/>
  <c r="K30"/>
  <c r="J30"/>
  <c r="I30"/>
  <c r="G30"/>
  <c r="F30"/>
  <c r="C30"/>
  <c r="B30"/>
  <c r="A30"/>
  <c r="Y29"/>
  <c r="W29"/>
  <c r="Q29"/>
  <c r="P29"/>
  <c r="O29"/>
  <c r="L29"/>
  <c r="K29"/>
  <c r="J29"/>
  <c r="I29"/>
  <c r="G29"/>
  <c r="F29"/>
  <c r="C29"/>
  <c r="B29"/>
  <c r="A29"/>
  <c r="Y28"/>
  <c r="W28"/>
  <c r="Q28"/>
  <c r="P28"/>
  <c r="O28"/>
  <c r="L28"/>
  <c r="K28"/>
  <c r="J28"/>
  <c r="I28"/>
  <c r="G28"/>
  <c r="F28"/>
  <c r="C28"/>
  <c r="B28"/>
  <c r="A28"/>
  <c r="Y27"/>
  <c r="W27"/>
  <c r="Q27"/>
  <c r="P27"/>
  <c r="O27"/>
  <c r="L27"/>
  <c r="K27"/>
  <c r="J27"/>
  <c r="I27"/>
  <c r="G27"/>
  <c r="F27"/>
  <c r="C27"/>
  <c r="B27"/>
  <c r="A27"/>
  <c r="Y26"/>
  <c r="W26"/>
  <c r="Q26"/>
  <c r="P26"/>
  <c r="O26"/>
  <c r="L26"/>
  <c r="K26"/>
  <c r="J26"/>
  <c r="I26"/>
  <c r="G26"/>
  <c r="F26"/>
  <c r="C26"/>
  <c r="B26"/>
  <c r="A26"/>
  <c r="Y25"/>
  <c r="W25"/>
  <c r="Q25"/>
  <c r="P25"/>
  <c r="O25"/>
  <c r="L25"/>
  <c r="K25"/>
  <c r="J25"/>
  <c r="I25"/>
  <c r="G25"/>
  <c r="F25"/>
  <c r="C25"/>
  <c r="B25"/>
  <c r="A25"/>
  <c r="Y24"/>
  <c r="W24"/>
  <c r="Q24"/>
  <c r="P24"/>
  <c r="O24"/>
  <c r="L24"/>
  <c r="K24"/>
  <c r="J24"/>
  <c r="I24"/>
  <c r="G24"/>
  <c r="F24"/>
  <c r="C24"/>
  <c r="B24"/>
  <c r="A24"/>
  <c r="Y23"/>
  <c r="W23"/>
  <c r="Q23"/>
  <c r="P23"/>
  <c r="O23"/>
  <c r="L23"/>
  <c r="K23"/>
  <c r="J23"/>
  <c r="I23"/>
  <c r="G23"/>
  <c r="F23"/>
  <c r="C23"/>
  <c r="B23"/>
  <c r="A23"/>
  <c r="W22"/>
  <c r="Q22"/>
  <c r="P22"/>
  <c r="O22"/>
  <c r="K22"/>
  <c r="J22"/>
  <c r="I22"/>
  <c r="G22"/>
  <c r="F22"/>
  <c r="W21"/>
  <c r="Q21"/>
  <c r="P21"/>
  <c r="O21"/>
  <c r="K21"/>
  <c r="J21"/>
  <c r="I21"/>
  <c r="G21"/>
  <c r="F21"/>
  <c r="W20"/>
  <c r="Q20"/>
  <c r="P20"/>
  <c r="O20"/>
  <c r="K20"/>
  <c r="G20"/>
  <c r="F20"/>
  <c r="W19"/>
  <c r="Q19"/>
  <c r="P19"/>
  <c r="O19"/>
  <c r="K19"/>
  <c r="J19"/>
  <c r="G19"/>
  <c r="F19"/>
  <c r="W18"/>
  <c r="Q18"/>
  <c r="P18"/>
  <c r="O18"/>
  <c r="K18"/>
  <c r="G18"/>
  <c r="F18"/>
  <c r="W17"/>
  <c r="Q17"/>
  <c r="P17"/>
  <c r="O17"/>
  <c r="K17"/>
  <c r="I17"/>
  <c r="G17"/>
  <c r="F17"/>
  <c r="W16"/>
  <c r="Q16"/>
  <c r="P16"/>
  <c r="O16"/>
  <c r="K16"/>
  <c r="J16"/>
  <c r="G16"/>
  <c r="F16"/>
  <c r="W15"/>
  <c r="Q15"/>
  <c r="P15"/>
  <c r="O15"/>
  <c r="K15"/>
  <c r="I15"/>
  <c r="G15"/>
  <c r="F15"/>
  <c r="W14"/>
  <c r="Q14"/>
  <c r="P14"/>
  <c r="O14"/>
  <c r="K14"/>
  <c r="G14"/>
  <c r="F14"/>
  <c r="W13"/>
  <c r="Q13"/>
  <c r="P13"/>
  <c r="O13"/>
  <c r="K13"/>
  <c r="G13"/>
  <c r="F13"/>
  <c r="W12"/>
  <c r="Q12"/>
  <c r="P12"/>
  <c r="O12"/>
  <c r="K12"/>
  <c r="I12"/>
  <c r="G12"/>
  <c r="F12"/>
  <c r="W11"/>
  <c r="Q11"/>
  <c r="P11"/>
  <c r="O11"/>
  <c r="K11"/>
  <c r="I11"/>
  <c r="G11"/>
  <c r="F11"/>
  <c r="W10"/>
  <c r="Q10"/>
  <c r="P10"/>
  <c r="O10"/>
  <c r="K10"/>
  <c r="J10"/>
  <c r="I10"/>
  <c r="G10"/>
  <c r="F10"/>
  <c r="W9"/>
  <c r="Q9"/>
  <c r="P9"/>
  <c r="O9"/>
  <c r="K9"/>
  <c r="I9"/>
  <c r="G9"/>
  <c r="F9"/>
  <c r="W8"/>
  <c r="Q8"/>
  <c r="P8"/>
  <c r="O8"/>
  <c r="K8"/>
  <c r="G8"/>
  <c r="F8"/>
  <c r="W7"/>
  <c r="Q7"/>
  <c r="P7"/>
  <c r="O7"/>
  <c r="K7"/>
  <c r="G7"/>
  <c r="F7"/>
  <c r="W6"/>
  <c r="Q6"/>
  <c r="P6"/>
  <c r="O6"/>
  <c r="K6"/>
  <c r="G6"/>
  <c r="F6"/>
  <c r="W5"/>
  <c r="Q5"/>
  <c r="P5"/>
  <c r="O5"/>
  <c r="K5"/>
  <c r="G5"/>
  <c r="F5"/>
  <c r="W4"/>
  <c r="Q4"/>
  <c r="P4"/>
  <c r="O4"/>
  <c r="K4"/>
  <c r="I4"/>
  <c r="G4"/>
  <c r="F4"/>
  <c r="W3"/>
  <c r="Q3"/>
  <c r="P3"/>
  <c r="O3"/>
  <c r="K3"/>
  <c r="I3"/>
  <c r="G3"/>
  <c r="F3"/>
  <c r="A3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W2"/>
  <c r="Q2"/>
  <c r="P2"/>
  <c r="O2"/>
  <c r="K2"/>
  <c r="I2"/>
  <c r="G2"/>
  <c r="F2"/>
  <c r="C2"/>
  <c r="C19" s="1"/>
  <c r="B2"/>
  <c r="B20" s="1"/>
  <c r="U425" i="10"/>
  <c r="S425"/>
  <c r="P425"/>
  <c r="O425"/>
  <c r="N425"/>
  <c r="M425"/>
  <c r="L425"/>
  <c r="K425"/>
  <c r="J425"/>
  <c r="I425"/>
  <c r="H425"/>
  <c r="G425"/>
  <c r="F425"/>
  <c r="C425"/>
  <c r="B425"/>
  <c r="A425"/>
  <c r="U424"/>
  <c r="S424"/>
  <c r="P424"/>
  <c r="O424"/>
  <c r="N424"/>
  <c r="M424"/>
  <c r="L424"/>
  <c r="K424"/>
  <c r="J424"/>
  <c r="I424"/>
  <c r="H424"/>
  <c r="G424"/>
  <c r="F424"/>
  <c r="C424"/>
  <c r="B424"/>
  <c r="A424"/>
  <c r="U423"/>
  <c r="S423"/>
  <c r="P423"/>
  <c r="O423"/>
  <c r="N423"/>
  <c r="M423"/>
  <c r="L423"/>
  <c r="K423"/>
  <c r="J423"/>
  <c r="I423"/>
  <c r="H423"/>
  <c r="G423"/>
  <c r="F423"/>
  <c r="C423"/>
  <c r="B423"/>
  <c r="A423"/>
  <c r="U422"/>
  <c r="S422"/>
  <c r="P422"/>
  <c r="O422"/>
  <c r="N422"/>
  <c r="M422"/>
  <c r="L422"/>
  <c r="K422"/>
  <c r="J422"/>
  <c r="I422"/>
  <c r="H422"/>
  <c r="G422"/>
  <c r="F422"/>
  <c r="C422"/>
  <c r="B422"/>
  <c r="A422"/>
  <c r="U421"/>
  <c r="S421"/>
  <c r="P421"/>
  <c r="O421"/>
  <c r="N421"/>
  <c r="M421"/>
  <c r="L421"/>
  <c r="K421"/>
  <c r="J421"/>
  <c r="I421"/>
  <c r="H421"/>
  <c r="G421"/>
  <c r="F421"/>
  <c r="C421"/>
  <c r="B421"/>
  <c r="A421"/>
  <c r="U420"/>
  <c r="S420"/>
  <c r="P420"/>
  <c r="O420"/>
  <c r="N420"/>
  <c r="M420"/>
  <c r="L420"/>
  <c r="K420"/>
  <c r="J420"/>
  <c r="I420"/>
  <c r="H420"/>
  <c r="G420"/>
  <c r="F420"/>
  <c r="C420"/>
  <c r="B420"/>
  <c r="A420"/>
  <c r="U419"/>
  <c r="S419"/>
  <c r="P419"/>
  <c r="O419"/>
  <c r="N419"/>
  <c r="M419"/>
  <c r="L419"/>
  <c r="K419"/>
  <c r="J419"/>
  <c r="I419"/>
  <c r="H419"/>
  <c r="G419"/>
  <c r="F419"/>
  <c r="C419"/>
  <c r="B419"/>
  <c r="A419"/>
  <c r="U418"/>
  <c r="S418"/>
  <c r="P418"/>
  <c r="O418"/>
  <c r="N418"/>
  <c r="M418"/>
  <c r="L418"/>
  <c r="K418"/>
  <c r="J418"/>
  <c r="I418"/>
  <c r="H418"/>
  <c r="G418"/>
  <c r="F418"/>
  <c r="C418"/>
  <c r="B418"/>
  <c r="A418"/>
  <c r="U417"/>
  <c r="S417"/>
  <c r="P417"/>
  <c r="O417"/>
  <c r="N417"/>
  <c r="M417"/>
  <c r="L417"/>
  <c r="K417"/>
  <c r="J417"/>
  <c r="I417"/>
  <c r="H417"/>
  <c r="G417"/>
  <c r="F417"/>
  <c r="C417"/>
  <c r="B417"/>
  <c r="A417"/>
  <c r="U416"/>
  <c r="S416"/>
  <c r="P416"/>
  <c r="O416"/>
  <c r="N416"/>
  <c r="M416"/>
  <c r="L416"/>
  <c r="K416"/>
  <c r="J416"/>
  <c r="I416"/>
  <c r="H416"/>
  <c r="G416"/>
  <c r="F416"/>
  <c r="C416"/>
  <c r="B416"/>
  <c r="A416"/>
  <c r="U415"/>
  <c r="S415"/>
  <c r="P415"/>
  <c r="O415"/>
  <c r="N415"/>
  <c r="M415"/>
  <c r="L415"/>
  <c r="K415"/>
  <c r="J415"/>
  <c r="I415"/>
  <c r="H415"/>
  <c r="G415"/>
  <c r="F415"/>
  <c r="C415"/>
  <c r="B415"/>
  <c r="A415"/>
  <c r="U414"/>
  <c r="S414"/>
  <c r="P414"/>
  <c r="O414"/>
  <c r="N414"/>
  <c r="M414"/>
  <c r="L414"/>
  <c r="K414"/>
  <c r="J414"/>
  <c r="I414"/>
  <c r="H414"/>
  <c r="G414"/>
  <c r="F414"/>
  <c r="C414"/>
  <c r="B414"/>
  <c r="A414"/>
  <c r="U413"/>
  <c r="S413"/>
  <c r="P413"/>
  <c r="O413"/>
  <c r="N413"/>
  <c r="M413"/>
  <c r="L413"/>
  <c r="K413"/>
  <c r="J413"/>
  <c r="I413"/>
  <c r="H413"/>
  <c r="G413"/>
  <c r="F413"/>
  <c r="C413"/>
  <c r="B413"/>
  <c r="A413"/>
  <c r="U412"/>
  <c r="S412"/>
  <c r="P412"/>
  <c r="O412"/>
  <c r="N412"/>
  <c r="M412"/>
  <c r="L412"/>
  <c r="K412"/>
  <c r="J412"/>
  <c r="I412"/>
  <c r="H412"/>
  <c r="G412"/>
  <c r="F412"/>
  <c r="C412"/>
  <c r="B412"/>
  <c r="A412"/>
  <c r="U411"/>
  <c r="S411"/>
  <c r="P411"/>
  <c r="O411"/>
  <c r="N411"/>
  <c r="M411"/>
  <c r="L411"/>
  <c r="K411"/>
  <c r="J411"/>
  <c r="I411"/>
  <c r="H411"/>
  <c r="G411"/>
  <c r="F411"/>
  <c r="C411"/>
  <c r="B411"/>
  <c r="A411"/>
  <c r="U410"/>
  <c r="S410"/>
  <c r="P410"/>
  <c r="O410"/>
  <c r="N410"/>
  <c r="M410"/>
  <c r="L410"/>
  <c r="K410"/>
  <c r="J410"/>
  <c r="I410"/>
  <c r="H410"/>
  <c r="G410"/>
  <c r="F410"/>
  <c r="C410"/>
  <c r="B410"/>
  <c r="A410"/>
  <c r="U409"/>
  <c r="S409"/>
  <c r="P409"/>
  <c r="O409"/>
  <c r="N409"/>
  <c r="M409"/>
  <c r="L409"/>
  <c r="K409"/>
  <c r="J409"/>
  <c r="I409"/>
  <c r="H409"/>
  <c r="G409"/>
  <c r="F409"/>
  <c r="C409"/>
  <c r="B409"/>
  <c r="A409"/>
  <c r="U408"/>
  <c r="S408"/>
  <c r="P408"/>
  <c r="O408"/>
  <c r="N408"/>
  <c r="M408"/>
  <c r="L408"/>
  <c r="K408"/>
  <c r="J408"/>
  <c r="I408"/>
  <c r="H408"/>
  <c r="G408"/>
  <c r="F408"/>
  <c r="C408"/>
  <c r="B408"/>
  <c r="A408"/>
  <c r="U407"/>
  <c r="S407"/>
  <c r="P407"/>
  <c r="O407"/>
  <c r="N407"/>
  <c r="M407"/>
  <c r="L407"/>
  <c r="K407"/>
  <c r="J407"/>
  <c r="I407"/>
  <c r="H407"/>
  <c r="G407"/>
  <c r="F407"/>
  <c r="C407"/>
  <c r="B407"/>
  <c r="A407"/>
  <c r="U406"/>
  <c r="S406"/>
  <c r="P406"/>
  <c r="O406"/>
  <c r="N406"/>
  <c r="M406"/>
  <c r="L406"/>
  <c r="K406"/>
  <c r="J406"/>
  <c r="I406"/>
  <c r="H406"/>
  <c r="G406"/>
  <c r="F406"/>
  <c r="C406"/>
  <c r="B406"/>
  <c r="A406"/>
  <c r="U405"/>
  <c r="S405"/>
  <c r="P405"/>
  <c r="O405"/>
  <c r="N405"/>
  <c r="M405"/>
  <c r="L405"/>
  <c r="K405"/>
  <c r="J405"/>
  <c r="I405"/>
  <c r="H405"/>
  <c r="G405"/>
  <c r="F405"/>
  <c r="C405"/>
  <c r="B405"/>
  <c r="A405"/>
  <c r="U404"/>
  <c r="S404"/>
  <c r="P404"/>
  <c r="O404"/>
  <c r="N404"/>
  <c r="M404"/>
  <c r="L404"/>
  <c r="K404"/>
  <c r="J404"/>
  <c r="I404"/>
  <c r="H404"/>
  <c r="G404"/>
  <c r="F404"/>
  <c r="C404"/>
  <c r="B404"/>
  <c r="A404"/>
  <c r="U403"/>
  <c r="S403"/>
  <c r="P403"/>
  <c r="O403"/>
  <c r="N403"/>
  <c r="M403"/>
  <c r="L403"/>
  <c r="K403"/>
  <c r="J403"/>
  <c r="I403"/>
  <c r="H403"/>
  <c r="G403"/>
  <c r="F403"/>
  <c r="C403"/>
  <c r="B403"/>
  <c r="A403"/>
  <c r="U402"/>
  <c r="S402"/>
  <c r="P402"/>
  <c r="O402"/>
  <c r="N402"/>
  <c r="M402"/>
  <c r="L402"/>
  <c r="K402"/>
  <c r="J402"/>
  <c r="I402"/>
  <c r="H402"/>
  <c r="G402"/>
  <c r="F402"/>
  <c r="C402"/>
  <c r="B402"/>
  <c r="A402"/>
  <c r="U401"/>
  <c r="S401"/>
  <c r="P401"/>
  <c r="O401"/>
  <c r="N401"/>
  <c r="M401"/>
  <c r="L401"/>
  <c r="K401"/>
  <c r="J401"/>
  <c r="I401"/>
  <c r="H401"/>
  <c r="G401"/>
  <c r="F401"/>
  <c r="C401"/>
  <c r="B401"/>
  <c r="A401"/>
  <c r="U400"/>
  <c r="S400"/>
  <c r="P400"/>
  <c r="O400"/>
  <c r="N400"/>
  <c r="M400"/>
  <c r="L400"/>
  <c r="K400"/>
  <c r="J400"/>
  <c r="I400"/>
  <c r="H400"/>
  <c r="G400"/>
  <c r="F400"/>
  <c r="C400"/>
  <c r="B400"/>
  <c r="A400"/>
  <c r="U399"/>
  <c r="S399"/>
  <c r="P399"/>
  <c r="O399"/>
  <c r="N399"/>
  <c r="M399"/>
  <c r="L399"/>
  <c r="K399"/>
  <c r="J399"/>
  <c r="I399"/>
  <c r="H399"/>
  <c r="G399"/>
  <c r="F399"/>
  <c r="C399"/>
  <c r="B399"/>
  <c r="A399"/>
  <c r="U398"/>
  <c r="S398"/>
  <c r="P398"/>
  <c r="O398"/>
  <c r="N398"/>
  <c r="M398"/>
  <c r="L398"/>
  <c r="K398"/>
  <c r="J398"/>
  <c r="I398"/>
  <c r="H398"/>
  <c r="G398"/>
  <c r="F398"/>
  <c r="C398"/>
  <c r="B398"/>
  <c r="A398"/>
  <c r="U397"/>
  <c r="S397"/>
  <c r="P397"/>
  <c r="O397"/>
  <c r="N397"/>
  <c r="M397"/>
  <c r="L397"/>
  <c r="K397"/>
  <c r="J397"/>
  <c r="I397"/>
  <c r="H397"/>
  <c r="G397"/>
  <c r="F397"/>
  <c r="C397"/>
  <c r="B397"/>
  <c r="A397"/>
  <c r="U396"/>
  <c r="S396"/>
  <c r="P396"/>
  <c r="O396"/>
  <c r="N396"/>
  <c r="M396"/>
  <c r="L396"/>
  <c r="K396"/>
  <c r="J396"/>
  <c r="I396"/>
  <c r="H396"/>
  <c r="G396"/>
  <c r="F396"/>
  <c r="C396"/>
  <c r="B396"/>
  <c r="A396"/>
  <c r="U395"/>
  <c r="S395"/>
  <c r="P395"/>
  <c r="O395"/>
  <c r="N395"/>
  <c r="M395"/>
  <c r="L395"/>
  <c r="K395"/>
  <c r="J395"/>
  <c r="I395"/>
  <c r="H395"/>
  <c r="G395"/>
  <c r="F395"/>
  <c r="C395"/>
  <c r="B395"/>
  <c r="A395"/>
  <c r="U394"/>
  <c r="S394"/>
  <c r="P394"/>
  <c r="O394"/>
  <c r="N394"/>
  <c r="M394"/>
  <c r="L394"/>
  <c r="K394"/>
  <c r="J394"/>
  <c r="I394"/>
  <c r="H394"/>
  <c r="G394"/>
  <c r="F394"/>
  <c r="C394"/>
  <c r="B394"/>
  <c r="A394"/>
  <c r="U393"/>
  <c r="S393"/>
  <c r="P393"/>
  <c r="O393"/>
  <c r="N393"/>
  <c r="M393"/>
  <c r="L393"/>
  <c r="K393"/>
  <c r="J393"/>
  <c r="I393"/>
  <c r="H393"/>
  <c r="G393"/>
  <c r="F393"/>
  <c r="C393"/>
  <c r="B393"/>
  <c r="A393"/>
  <c r="U392"/>
  <c r="S392"/>
  <c r="P392"/>
  <c r="O392"/>
  <c r="N392"/>
  <c r="M392"/>
  <c r="L392"/>
  <c r="K392"/>
  <c r="J392"/>
  <c r="I392"/>
  <c r="H392"/>
  <c r="G392"/>
  <c r="F392"/>
  <c r="C392"/>
  <c r="B392"/>
  <c r="A392"/>
  <c r="U391"/>
  <c r="S391"/>
  <c r="P391"/>
  <c r="O391"/>
  <c r="N391"/>
  <c r="M391"/>
  <c r="L391"/>
  <c r="K391"/>
  <c r="J391"/>
  <c r="I391"/>
  <c r="H391"/>
  <c r="G391"/>
  <c r="F391"/>
  <c r="C391"/>
  <c r="B391"/>
  <c r="A391"/>
  <c r="U390"/>
  <c r="S390"/>
  <c r="P390"/>
  <c r="O390"/>
  <c r="N390"/>
  <c r="M390"/>
  <c r="L390"/>
  <c r="K390"/>
  <c r="J390"/>
  <c r="I390"/>
  <c r="H390"/>
  <c r="G390"/>
  <c r="F390"/>
  <c r="C390"/>
  <c r="B390"/>
  <c r="A390"/>
  <c r="U389"/>
  <c r="S389"/>
  <c r="P389"/>
  <c r="O389"/>
  <c r="N389"/>
  <c r="M389"/>
  <c r="L389"/>
  <c r="K389"/>
  <c r="J389"/>
  <c r="I389"/>
  <c r="H389"/>
  <c r="G389"/>
  <c r="F389"/>
  <c r="C389"/>
  <c r="B389"/>
  <c r="A389"/>
  <c r="U388"/>
  <c r="S388"/>
  <c r="P388"/>
  <c r="O388"/>
  <c r="N388"/>
  <c r="M388"/>
  <c r="L388"/>
  <c r="K388"/>
  <c r="J388"/>
  <c r="I388"/>
  <c r="H388"/>
  <c r="G388"/>
  <c r="F388"/>
  <c r="C388"/>
  <c r="B388"/>
  <c r="A388"/>
  <c r="U387"/>
  <c r="S387"/>
  <c r="P387"/>
  <c r="O387"/>
  <c r="N387"/>
  <c r="M387"/>
  <c r="L387"/>
  <c r="K387"/>
  <c r="J387"/>
  <c r="I387"/>
  <c r="H387"/>
  <c r="G387"/>
  <c r="F387"/>
  <c r="C387"/>
  <c r="B387"/>
  <c r="A387"/>
  <c r="U386"/>
  <c r="S386"/>
  <c r="P386"/>
  <c r="O386"/>
  <c r="N386"/>
  <c r="M386"/>
  <c r="L386"/>
  <c r="K386"/>
  <c r="J386"/>
  <c r="I386"/>
  <c r="H386"/>
  <c r="G386"/>
  <c r="F386"/>
  <c r="C386"/>
  <c r="B386"/>
  <c r="A386"/>
  <c r="U385"/>
  <c r="S385"/>
  <c r="P385"/>
  <c r="O385"/>
  <c r="N385"/>
  <c r="M385"/>
  <c r="L385"/>
  <c r="K385"/>
  <c r="J385"/>
  <c r="I385"/>
  <c r="H385"/>
  <c r="G385"/>
  <c r="F385"/>
  <c r="C385"/>
  <c r="B385"/>
  <c r="A385"/>
  <c r="U384"/>
  <c r="S384"/>
  <c r="P384"/>
  <c r="O384"/>
  <c r="N384"/>
  <c r="M384"/>
  <c r="L384"/>
  <c r="K384"/>
  <c r="J384"/>
  <c r="I384"/>
  <c r="H384"/>
  <c r="G384"/>
  <c r="F384"/>
  <c r="C384"/>
  <c r="B384"/>
  <c r="A384"/>
  <c r="U383"/>
  <c r="S383"/>
  <c r="P383"/>
  <c r="O383"/>
  <c r="N383"/>
  <c r="M383"/>
  <c r="L383"/>
  <c r="K383"/>
  <c r="J383"/>
  <c r="I383"/>
  <c r="H383"/>
  <c r="G383"/>
  <c r="F383"/>
  <c r="C383"/>
  <c r="B383"/>
  <c r="A383"/>
  <c r="U382"/>
  <c r="S382"/>
  <c r="P382"/>
  <c r="O382"/>
  <c r="N382"/>
  <c r="M382"/>
  <c r="L382"/>
  <c r="K382"/>
  <c r="J382"/>
  <c r="I382"/>
  <c r="H382"/>
  <c r="G382"/>
  <c r="F382"/>
  <c r="C382"/>
  <c r="B382"/>
  <c r="A382"/>
  <c r="U381"/>
  <c r="S381"/>
  <c r="P381"/>
  <c r="O381"/>
  <c r="N381"/>
  <c r="M381"/>
  <c r="L381"/>
  <c r="K381"/>
  <c r="J381"/>
  <c r="I381"/>
  <c r="H381"/>
  <c r="G381"/>
  <c r="F381"/>
  <c r="C381"/>
  <c r="B381"/>
  <c r="A381"/>
  <c r="U380"/>
  <c r="S380"/>
  <c r="P380"/>
  <c r="O380"/>
  <c r="N380"/>
  <c r="M380"/>
  <c r="L380"/>
  <c r="K380"/>
  <c r="J380"/>
  <c r="I380"/>
  <c r="H380"/>
  <c r="G380"/>
  <c r="F380"/>
  <c r="C380"/>
  <c r="B380"/>
  <c r="A380"/>
  <c r="U379"/>
  <c r="S379"/>
  <c r="P379"/>
  <c r="O379"/>
  <c r="N379"/>
  <c r="M379"/>
  <c r="L379"/>
  <c r="K379"/>
  <c r="J379"/>
  <c r="I379"/>
  <c r="H379"/>
  <c r="G379"/>
  <c r="F379"/>
  <c r="C379"/>
  <c r="B379"/>
  <c r="A379"/>
  <c r="U378"/>
  <c r="S378"/>
  <c r="P378"/>
  <c r="O378"/>
  <c r="N378"/>
  <c r="M378"/>
  <c r="L378"/>
  <c r="K378"/>
  <c r="J378"/>
  <c r="I378"/>
  <c r="H378"/>
  <c r="G378"/>
  <c r="F378"/>
  <c r="C378"/>
  <c r="B378"/>
  <c r="A378"/>
  <c r="U377"/>
  <c r="S377"/>
  <c r="P377"/>
  <c r="O377"/>
  <c r="N377"/>
  <c r="M377"/>
  <c r="L377"/>
  <c r="K377"/>
  <c r="J377"/>
  <c r="I377"/>
  <c r="H377"/>
  <c r="G377"/>
  <c r="F377"/>
  <c r="C377"/>
  <c r="B377"/>
  <c r="A377"/>
  <c r="U376"/>
  <c r="S376"/>
  <c r="P376"/>
  <c r="O376"/>
  <c r="N376"/>
  <c r="M376"/>
  <c r="L376"/>
  <c r="K376"/>
  <c r="J376"/>
  <c r="I376"/>
  <c r="H376"/>
  <c r="G376"/>
  <c r="F376"/>
  <c r="C376"/>
  <c r="B376"/>
  <c r="A376"/>
  <c r="U375"/>
  <c r="S375"/>
  <c r="P375"/>
  <c r="O375"/>
  <c r="N375"/>
  <c r="M375"/>
  <c r="L375"/>
  <c r="K375"/>
  <c r="J375"/>
  <c r="I375"/>
  <c r="H375"/>
  <c r="G375"/>
  <c r="F375"/>
  <c r="C375"/>
  <c r="B375"/>
  <c r="A375"/>
  <c r="U374"/>
  <c r="S374"/>
  <c r="P374"/>
  <c r="O374"/>
  <c r="N374"/>
  <c r="M374"/>
  <c r="L374"/>
  <c r="K374"/>
  <c r="J374"/>
  <c r="I374"/>
  <c r="H374"/>
  <c r="G374"/>
  <c r="F374"/>
  <c r="C374"/>
  <c r="B374"/>
  <c r="A374"/>
  <c r="U373"/>
  <c r="S373"/>
  <c r="P373"/>
  <c r="O373"/>
  <c r="N373"/>
  <c r="M373"/>
  <c r="L373"/>
  <c r="K373"/>
  <c r="J373"/>
  <c r="I373"/>
  <c r="H373"/>
  <c r="G373"/>
  <c r="F373"/>
  <c r="C373"/>
  <c r="B373"/>
  <c r="A373"/>
  <c r="U372"/>
  <c r="S372"/>
  <c r="P372"/>
  <c r="O372"/>
  <c r="N372"/>
  <c r="M372"/>
  <c r="L372"/>
  <c r="K372"/>
  <c r="J372"/>
  <c r="I372"/>
  <c r="H372"/>
  <c r="G372"/>
  <c r="F372"/>
  <c r="C372"/>
  <c r="B372"/>
  <c r="A372"/>
  <c r="U371"/>
  <c r="S371"/>
  <c r="P371"/>
  <c r="O371"/>
  <c r="N371"/>
  <c r="M371"/>
  <c r="L371"/>
  <c r="K371"/>
  <c r="J371"/>
  <c r="I371"/>
  <c r="H371"/>
  <c r="G371"/>
  <c r="F371"/>
  <c r="C371"/>
  <c r="B371"/>
  <c r="A371"/>
  <c r="U370"/>
  <c r="S370"/>
  <c r="P370"/>
  <c r="O370"/>
  <c r="N370"/>
  <c r="M370"/>
  <c r="L370"/>
  <c r="K370"/>
  <c r="J370"/>
  <c r="I370"/>
  <c r="H370"/>
  <c r="G370"/>
  <c r="F370"/>
  <c r="C370"/>
  <c r="B370"/>
  <c r="A370"/>
  <c r="U369"/>
  <c r="S369"/>
  <c r="P369"/>
  <c r="O369"/>
  <c r="N369"/>
  <c r="M369"/>
  <c r="L369"/>
  <c r="K369"/>
  <c r="J369"/>
  <c r="I369"/>
  <c r="H369"/>
  <c r="G369"/>
  <c r="F369"/>
  <c r="C369"/>
  <c r="B369"/>
  <c r="A369"/>
  <c r="U368"/>
  <c r="S368"/>
  <c r="P368"/>
  <c r="O368"/>
  <c r="N368"/>
  <c r="M368"/>
  <c r="L368"/>
  <c r="K368"/>
  <c r="J368"/>
  <c r="I368"/>
  <c r="H368"/>
  <c r="G368"/>
  <c r="F368"/>
  <c r="C368"/>
  <c r="B368"/>
  <c r="A368"/>
  <c r="U367"/>
  <c r="S367"/>
  <c r="P367"/>
  <c r="O367"/>
  <c r="N367"/>
  <c r="M367"/>
  <c r="L367"/>
  <c r="K367"/>
  <c r="J367"/>
  <c r="I367"/>
  <c r="H367"/>
  <c r="G367"/>
  <c r="F367"/>
  <c r="C367"/>
  <c r="B367"/>
  <c r="A367"/>
  <c r="U366"/>
  <c r="S366"/>
  <c r="P366"/>
  <c r="O366"/>
  <c r="N366"/>
  <c r="M366"/>
  <c r="L366"/>
  <c r="K366"/>
  <c r="J366"/>
  <c r="I366"/>
  <c r="H366"/>
  <c r="G366"/>
  <c r="F366"/>
  <c r="C366"/>
  <c r="B366"/>
  <c r="A366"/>
  <c r="U365"/>
  <c r="S365"/>
  <c r="P365"/>
  <c r="O365"/>
  <c r="N365"/>
  <c r="M365"/>
  <c r="L365"/>
  <c r="K365"/>
  <c r="J365"/>
  <c r="I365"/>
  <c r="H365"/>
  <c r="G365"/>
  <c r="F365"/>
  <c r="C365"/>
  <c r="B365"/>
  <c r="A365"/>
  <c r="U364"/>
  <c r="S364"/>
  <c r="P364"/>
  <c r="O364"/>
  <c r="N364"/>
  <c r="M364"/>
  <c r="L364"/>
  <c r="K364"/>
  <c r="J364"/>
  <c r="I364"/>
  <c r="H364"/>
  <c r="G364"/>
  <c r="F364"/>
  <c r="C364"/>
  <c r="B364"/>
  <c r="A364"/>
  <c r="U363"/>
  <c r="S363"/>
  <c r="P363"/>
  <c r="O363"/>
  <c r="N363"/>
  <c r="M363"/>
  <c r="L363"/>
  <c r="K363"/>
  <c r="J363"/>
  <c r="I363"/>
  <c r="H363"/>
  <c r="G363"/>
  <c r="F363"/>
  <c r="C363"/>
  <c r="B363"/>
  <c r="A363"/>
  <c r="U362"/>
  <c r="S362"/>
  <c r="P362"/>
  <c r="O362"/>
  <c r="N362"/>
  <c r="M362"/>
  <c r="L362"/>
  <c r="K362"/>
  <c r="J362"/>
  <c r="I362"/>
  <c r="H362"/>
  <c r="G362"/>
  <c r="F362"/>
  <c r="C362"/>
  <c r="B362"/>
  <c r="A362"/>
  <c r="U361"/>
  <c r="S361"/>
  <c r="P361"/>
  <c r="O361"/>
  <c r="N361"/>
  <c r="M361"/>
  <c r="L361"/>
  <c r="K361"/>
  <c r="J361"/>
  <c r="I361"/>
  <c r="H361"/>
  <c r="G361"/>
  <c r="F361"/>
  <c r="C361"/>
  <c r="B361"/>
  <c r="A361"/>
  <c r="U360"/>
  <c r="S360"/>
  <c r="P360"/>
  <c r="O360"/>
  <c r="N360"/>
  <c r="M360"/>
  <c r="L360"/>
  <c r="K360"/>
  <c r="J360"/>
  <c r="I360"/>
  <c r="H360"/>
  <c r="G360"/>
  <c r="F360"/>
  <c r="C360"/>
  <c r="B360"/>
  <c r="A360"/>
  <c r="U359"/>
  <c r="S359"/>
  <c r="P359"/>
  <c r="O359"/>
  <c r="N359"/>
  <c r="M359"/>
  <c r="L359"/>
  <c r="K359"/>
  <c r="J359"/>
  <c r="I359"/>
  <c r="H359"/>
  <c r="G359"/>
  <c r="F359"/>
  <c r="C359"/>
  <c r="B359"/>
  <c r="A359"/>
  <c r="U358"/>
  <c r="S358"/>
  <c r="P358"/>
  <c r="O358"/>
  <c r="N358"/>
  <c r="M358"/>
  <c r="L358"/>
  <c r="K358"/>
  <c r="J358"/>
  <c r="I358"/>
  <c r="H358"/>
  <c r="G358"/>
  <c r="F358"/>
  <c r="C358"/>
  <c r="B358"/>
  <c r="A358"/>
  <c r="U357"/>
  <c r="S357"/>
  <c r="P357"/>
  <c r="O357"/>
  <c r="N357"/>
  <c r="M357"/>
  <c r="L357"/>
  <c r="K357"/>
  <c r="J357"/>
  <c r="I357"/>
  <c r="H357"/>
  <c r="G357"/>
  <c r="F357"/>
  <c r="C357"/>
  <c r="B357"/>
  <c r="A357"/>
  <c r="U356"/>
  <c r="S356"/>
  <c r="P356"/>
  <c r="O356"/>
  <c r="N356"/>
  <c r="M356"/>
  <c r="L356"/>
  <c r="K356"/>
  <c r="J356"/>
  <c r="I356"/>
  <c r="H356"/>
  <c r="G356"/>
  <c r="F356"/>
  <c r="C356"/>
  <c r="B356"/>
  <c r="A356"/>
  <c r="U355"/>
  <c r="S355"/>
  <c r="P355"/>
  <c r="O355"/>
  <c r="N355"/>
  <c r="M355"/>
  <c r="L355"/>
  <c r="K355"/>
  <c r="J355"/>
  <c r="I355"/>
  <c r="H355"/>
  <c r="G355"/>
  <c r="F355"/>
  <c r="C355"/>
  <c r="B355"/>
  <c r="A355"/>
  <c r="U354"/>
  <c r="S354"/>
  <c r="P354"/>
  <c r="O354"/>
  <c r="N354"/>
  <c r="M354"/>
  <c r="L354"/>
  <c r="K354"/>
  <c r="J354"/>
  <c r="I354"/>
  <c r="H354"/>
  <c r="G354"/>
  <c r="F354"/>
  <c r="C354"/>
  <c r="B354"/>
  <c r="A354"/>
  <c r="U353"/>
  <c r="S353"/>
  <c r="P353"/>
  <c r="O353"/>
  <c r="N353"/>
  <c r="M353"/>
  <c r="L353"/>
  <c r="K353"/>
  <c r="J353"/>
  <c r="I353"/>
  <c r="H353"/>
  <c r="G353"/>
  <c r="F353"/>
  <c r="C353"/>
  <c r="B353"/>
  <c r="A353"/>
  <c r="U352"/>
  <c r="S352"/>
  <c r="P352"/>
  <c r="O352"/>
  <c r="N352"/>
  <c r="M352"/>
  <c r="L352"/>
  <c r="K352"/>
  <c r="J352"/>
  <c r="I352"/>
  <c r="H352"/>
  <c r="G352"/>
  <c r="F352"/>
  <c r="C352"/>
  <c r="B352"/>
  <c r="A352"/>
  <c r="U351"/>
  <c r="S351"/>
  <c r="P351"/>
  <c r="O351"/>
  <c r="N351"/>
  <c r="M351"/>
  <c r="L351"/>
  <c r="K351"/>
  <c r="J351"/>
  <c r="I351"/>
  <c r="H351"/>
  <c r="G351"/>
  <c r="F351"/>
  <c r="C351"/>
  <c r="B351"/>
  <c r="A351"/>
  <c r="U350"/>
  <c r="S350"/>
  <c r="P350"/>
  <c r="O350"/>
  <c r="N350"/>
  <c r="M350"/>
  <c r="L350"/>
  <c r="K350"/>
  <c r="J350"/>
  <c r="I350"/>
  <c r="H350"/>
  <c r="G350"/>
  <c r="F350"/>
  <c r="C350"/>
  <c r="B350"/>
  <c r="A350"/>
  <c r="U349"/>
  <c r="S349"/>
  <c r="P349"/>
  <c r="O349"/>
  <c r="N349"/>
  <c r="M349"/>
  <c r="L349"/>
  <c r="K349"/>
  <c r="J349"/>
  <c r="I349"/>
  <c r="H349"/>
  <c r="G349"/>
  <c r="F349"/>
  <c r="C349"/>
  <c r="B349"/>
  <c r="A349"/>
  <c r="U348"/>
  <c r="S348"/>
  <c r="P348"/>
  <c r="O348"/>
  <c r="N348"/>
  <c r="M348"/>
  <c r="L348"/>
  <c r="K348"/>
  <c r="J348"/>
  <c r="I348"/>
  <c r="H348"/>
  <c r="G348"/>
  <c r="F348"/>
  <c r="C348"/>
  <c r="B348"/>
  <c r="A348"/>
  <c r="U347"/>
  <c r="S347"/>
  <c r="P347"/>
  <c r="O347"/>
  <c r="N347"/>
  <c r="M347"/>
  <c r="L347"/>
  <c r="K347"/>
  <c r="J347"/>
  <c r="I347"/>
  <c r="H347"/>
  <c r="G347"/>
  <c r="F347"/>
  <c r="C347"/>
  <c r="B347"/>
  <c r="A347"/>
  <c r="U346"/>
  <c r="S346"/>
  <c r="P346"/>
  <c r="O346"/>
  <c r="N346"/>
  <c r="M346"/>
  <c r="L346"/>
  <c r="K346"/>
  <c r="J346"/>
  <c r="I346"/>
  <c r="H346"/>
  <c r="G346"/>
  <c r="F346"/>
  <c r="C346"/>
  <c r="B346"/>
  <c r="A346"/>
  <c r="U345"/>
  <c r="S345"/>
  <c r="P345"/>
  <c r="O345"/>
  <c r="N345"/>
  <c r="M345"/>
  <c r="L345"/>
  <c r="K345"/>
  <c r="J345"/>
  <c r="I345"/>
  <c r="H345"/>
  <c r="G345"/>
  <c r="F345"/>
  <c r="C345"/>
  <c r="B345"/>
  <c r="A345"/>
  <c r="U344"/>
  <c r="S344"/>
  <c r="P344"/>
  <c r="O344"/>
  <c r="N344"/>
  <c r="M344"/>
  <c r="L344"/>
  <c r="K344"/>
  <c r="J344"/>
  <c r="I344"/>
  <c r="H344"/>
  <c r="G344"/>
  <c r="F344"/>
  <c r="C344"/>
  <c r="B344"/>
  <c r="A344"/>
  <c r="U343"/>
  <c r="S343"/>
  <c r="P343"/>
  <c r="O343"/>
  <c r="N343"/>
  <c r="M343"/>
  <c r="L343"/>
  <c r="K343"/>
  <c r="J343"/>
  <c r="I343"/>
  <c r="H343"/>
  <c r="G343"/>
  <c r="F343"/>
  <c r="C343"/>
  <c r="B343"/>
  <c r="A343"/>
  <c r="U342"/>
  <c r="S342"/>
  <c r="P342"/>
  <c r="O342"/>
  <c r="N342"/>
  <c r="M342"/>
  <c r="L342"/>
  <c r="K342"/>
  <c r="J342"/>
  <c r="I342"/>
  <c r="H342"/>
  <c r="G342"/>
  <c r="F342"/>
  <c r="C342"/>
  <c r="B342"/>
  <c r="A342"/>
  <c r="U341"/>
  <c r="S341"/>
  <c r="P341"/>
  <c r="O341"/>
  <c r="N341"/>
  <c r="M341"/>
  <c r="L341"/>
  <c r="K341"/>
  <c r="J341"/>
  <c r="I341"/>
  <c r="H341"/>
  <c r="G341"/>
  <c r="F341"/>
  <c r="C341"/>
  <c r="B341"/>
  <c r="A341"/>
  <c r="U340"/>
  <c r="S340"/>
  <c r="P340"/>
  <c r="O340"/>
  <c r="N340"/>
  <c r="M340"/>
  <c r="L340"/>
  <c r="K340"/>
  <c r="J340"/>
  <c r="I340"/>
  <c r="H340"/>
  <c r="G340"/>
  <c r="F340"/>
  <c r="C340"/>
  <c r="B340"/>
  <c r="A340"/>
  <c r="U339"/>
  <c r="S339"/>
  <c r="P339"/>
  <c r="O339"/>
  <c r="N339"/>
  <c r="M339"/>
  <c r="L339"/>
  <c r="K339"/>
  <c r="J339"/>
  <c r="I339"/>
  <c r="H339"/>
  <c r="G339"/>
  <c r="F339"/>
  <c r="C339"/>
  <c r="B339"/>
  <c r="A339"/>
  <c r="U338"/>
  <c r="S338"/>
  <c r="P338"/>
  <c r="O338"/>
  <c r="N338"/>
  <c r="M338"/>
  <c r="L338"/>
  <c r="K338"/>
  <c r="J338"/>
  <c r="I338"/>
  <c r="H338"/>
  <c r="G338"/>
  <c r="F338"/>
  <c r="C338"/>
  <c r="B338"/>
  <c r="A338"/>
  <c r="U337"/>
  <c r="S337"/>
  <c r="P337"/>
  <c r="O337"/>
  <c r="N337"/>
  <c r="M337"/>
  <c r="L337"/>
  <c r="K337"/>
  <c r="J337"/>
  <c r="I337"/>
  <c r="H337"/>
  <c r="G337"/>
  <c r="F337"/>
  <c r="C337"/>
  <c r="B337"/>
  <c r="A337"/>
  <c r="U336"/>
  <c r="S336"/>
  <c r="P336"/>
  <c r="O336"/>
  <c r="N336"/>
  <c r="M336"/>
  <c r="L336"/>
  <c r="K336"/>
  <c r="J336"/>
  <c r="I336"/>
  <c r="H336"/>
  <c r="G336"/>
  <c r="F336"/>
  <c r="C336"/>
  <c r="B336"/>
  <c r="A336"/>
  <c r="U335"/>
  <c r="S335"/>
  <c r="P335"/>
  <c r="O335"/>
  <c r="N335"/>
  <c r="M335"/>
  <c r="L335"/>
  <c r="K335"/>
  <c r="J335"/>
  <c r="I335"/>
  <c r="H335"/>
  <c r="G335"/>
  <c r="F335"/>
  <c r="C335"/>
  <c r="B335"/>
  <c r="A335"/>
  <c r="U334"/>
  <c r="S334"/>
  <c r="P334"/>
  <c r="O334"/>
  <c r="N334"/>
  <c r="M334"/>
  <c r="L334"/>
  <c r="K334"/>
  <c r="J334"/>
  <c r="I334"/>
  <c r="H334"/>
  <c r="G334"/>
  <c r="F334"/>
  <c r="C334"/>
  <c r="B334"/>
  <c r="A334"/>
  <c r="U333"/>
  <c r="S333"/>
  <c r="P333"/>
  <c r="O333"/>
  <c r="N333"/>
  <c r="M333"/>
  <c r="L333"/>
  <c r="K333"/>
  <c r="J333"/>
  <c r="I333"/>
  <c r="H333"/>
  <c r="G333"/>
  <c r="F333"/>
  <c r="C333"/>
  <c r="B333"/>
  <c r="A333"/>
  <c r="U332"/>
  <c r="S332"/>
  <c r="P332"/>
  <c r="O332"/>
  <c r="N332"/>
  <c r="M332"/>
  <c r="L332"/>
  <c r="K332"/>
  <c r="J332"/>
  <c r="I332"/>
  <c r="H332"/>
  <c r="G332"/>
  <c r="F332"/>
  <c r="C332"/>
  <c r="B332"/>
  <c r="A332"/>
  <c r="U331"/>
  <c r="S331"/>
  <c r="P331"/>
  <c r="O331"/>
  <c r="N331"/>
  <c r="M331"/>
  <c r="L331"/>
  <c r="K331"/>
  <c r="J331"/>
  <c r="I331"/>
  <c r="H331"/>
  <c r="G331"/>
  <c r="F331"/>
  <c r="C331"/>
  <c r="B331"/>
  <c r="A331"/>
  <c r="U330"/>
  <c r="S330"/>
  <c r="P330"/>
  <c r="O330"/>
  <c r="N330"/>
  <c r="M330"/>
  <c r="L330"/>
  <c r="K330"/>
  <c r="J330"/>
  <c r="I330"/>
  <c r="H330"/>
  <c r="G330"/>
  <c r="F330"/>
  <c r="C330"/>
  <c r="B330"/>
  <c r="A330"/>
  <c r="U329"/>
  <c r="S329"/>
  <c r="P329"/>
  <c r="O329"/>
  <c r="N329"/>
  <c r="M329"/>
  <c r="L329"/>
  <c r="K329"/>
  <c r="J329"/>
  <c r="I329"/>
  <c r="H329"/>
  <c r="G329"/>
  <c r="F329"/>
  <c r="C329"/>
  <c r="B329"/>
  <c r="A329"/>
  <c r="U328"/>
  <c r="S328"/>
  <c r="P328"/>
  <c r="O328"/>
  <c r="N328"/>
  <c r="M328"/>
  <c r="L328"/>
  <c r="K328"/>
  <c r="J328"/>
  <c r="I328"/>
  <c r="H328"/>
  <c r="G328"/>
  <c r="F328"/>
  <c r="C328"/>
  <c r="B328"/>
  <c r="A328"/>
  <c r="U327"/>
  <c r="S327"/>
  <c r="P327"/>
  <c r="O327"/>
  <c r="N327"/>
  <c r="M327"/>
  <c r="L327"/>
  <c r="K327"/>
  <c r="J327"/>
  <c r="I327"/>
  <c r="H327"/>
  <c r="G327"/>
  <c r="F327"/>
  <c r="C327"/>
  <c r="B327"/>
  <c r="A327"/>
  <c r="U326"/>
  <c r="S326"/>
  <c r="P326"/>
  <c r="O326"/>
  <c r="N326"/>
  <c r="M326"/>
  <c r="L326"/>
  <c r="K326"/>
  <c r="J326"/>
  <c r="I326"/>
  <c r="H326"/>
  <c r="G326"/>
  <c r="F326"/>
  <c r="C326"/>
  <c r="B326"/>
  <c r="A326"/>
  <c r="U325"/>
  <c r="S325"/>
  <c r="P325"/>
  <c r="O325"/>
  <c r="N325"/>
  <c r="M325"/>
  <c r="L325"/>
  <c r="K325"/>
  <c r="J325"/>
  <c r="I325"/>
  <c r="H325"/>
  <c r="G325"/>
  <c r="F325"/>
  <c r="C325"/>
  <c r="B325"/>
  <c r="A325"/>
  <c r="U324"/>
  <c r="S324"/>
  <c r="P324"/>
  <c r="O324"/>
  <c r="N324"/>
  <c r="M324"/>
  <c r="L324"/>
  <c r="K324"/>
  <c r="J324"/>
  <c r="I324"/>
  <c r="H324"/>
  <c r="G324"/>
  <c r="F324"/>
  <c r="C324"/>
  <c r="B324"/>
  <c r="A324"/>
  <c r="U323"/>
  <c r="S323"/>
  <c r="P323"/>
  <c r="O323"/>
  <c r="N323"/>
  <c r="M323"/>
  <c r="L323"/>
  <c r="K323"/>
  <c r="J323"/>
  <c r="I323"/>
  <c r="H323"/>
  <c r="G323"/>
  <c r="F323"/>
  <c r="C323"/>
  <c r="B323"/>
  <c r="A323"/>
  <c r="U322"/>
  <c r="S322"/>
  <c r="P322"/>
  <c r="O322"/>
  <c r="N322"/>
  <c r="M322"/>
  <c r="L322"/>
  <c r="K322"/>
  <c r="J322"/>
  <c r="I322"/>
  <c r="H322"/>
  <c r="G322"/>
  <c r="F322"/>
  <c r="C322"/>
  <c r="B322"/>
  <c r="A322"/>
  <c r="U321"/>
  <c r="S321"/>
  <c r="P321"/>
  <c r="O321"/>
  <c r="N321"/>
  <c r="M321"/>
  <c r="L321"/>
  <c r="K321"/>
  <c r="J321"/>
  <c r="I321"/>
  <c r="H321"/>
  <c r="G321"/>
  <c r="F321"/>
  <c r="C321"/>
  <c r="B321"/>
  <c r="A321"/>
  <c r="U320"/>
  <c r="S320"/>
  <c r="P320"/>
  <c r="O320"/>
  <c r="N320"/>
  <c r="M320"/>
  <c r="L320"/>
  <c r="K320"/>
  <c r="J320"/>
  <c r="I320"/>
  <c r="H320"/>
  <c r="G320"/>
  <c r="F320"/>
  <c r="C320"/>
  <c r="B320"/>
  <c r="A320"/>
  <c r="U319"/>
  <c r="S319"/>
  <c r="P319"/>
  <c r="O319"/>
  <c r="N319"/>
  <c r="M319"/>
  <c r="L319"/>
  <c r="K319"/>
  <c r="J319"/>
  <c r="I319"/>
  <c r="H319"/>
  <c r="G319"/>
  <c r="F319"/>
  <c r="C319"/>
  <c r="B319"/>
  <c r="A319"/>
  <c r="U318"/>
  <c r="S318"/>
  <c r="P318"/>
  <c r="O318"/>
  <c r="N318"/>
  <c r="M318"/>
  <c r="L318"/>
  <c r="K318"/>
  <c r="J318"/>
  <c r="I318"/>
  <c r="H318"/>
  <c r="G318"/>
  <c r="F318"/>
  <c r="C318"/>
  <c r="B318"/>
  <c r="A318"/>
  <c r="U317"/>
  <c r="S317"/>
  <c r="P317"/>
  <c r="O317"/>
  <c r="N317"/>
  <c r="M317"/>
  <c r="L317"/>
  <c r="K317"/>
  <c r="J317"/>
  <c r="I317"/>
  <c r="H317"/>
  <c r="G317"/>
  <c r="F317"/>
  <c r="C317"/>
  <c r="B317"/>
  <c r="A317"/>
  <c r="U316"/>
  <c r="S316"/>
  <c r="P316"/>
  <c r="O316"/>
  <c r="N316"/>
  <c r="M316"/>
  <c r="L316"/>
  <c r="K316"/>
  <c r="J316"/>
  <c r="I316"/>
  <c r="H316"/>
  <c r="G316"/>
  <c r="F316"/>
  <c r="C316"/>
  <c r="B316"/>
  <c r="A316"/>
  <c r="U315"/>
  <c r="S315"/>
  <c r="P315"/>
  <c r="O315"/>
  <c r="N315"/>
  <c r="M315"/>
  <c r="L315"/>
  <c r="K315"/>
  <c r="J315"/>
  <c r="I315"/>
  <c r="H315"/>
  <c r="G315"/>
  <c r="F315"/>
  <c r="C315"/>
  <c r="B315"/>
  <c r="A315"/>
  <c r="U314"/>
  <c r="S314"/>
  <c r="P314"/>
  <c r="O314"/>
  <c r="N314"/>
  <c r="M314"/>
  <c r="L314"/>
  <c r="K314"/>
  <c r="J314"/>
  <c r="I314"/>
  <c r="H314"/>
  <c r="G314"/>
  <c r="F314"/>
  <c r="C314"/>
  <c r="B314"/>
  <c r="A314"/>
  <c r="U313"/>
  <c r="S313"/>
  <c r="P313"/>
  <c r="O313"/>
  <c r="N313"/>
  <c r="M313"/>
  <c r="L313"/>
  <c r="K313"/>
  <c r="J313"/>
  <c r="I313"/>
  <c r="H313"/>
  <c r="G313"/>
  <c r="F313"/>
  <c r="C313"/>
  <c r="B313"/>
  <c r="A313"/>
  <c r="U312"/>
  <c r="S312"/>
  <c r="P312"/>
  <c r="O312"/>
  <c r="N312"/>
  <c r="M312"/>
  <c r="L312"/>
  <c r="K312"/>
  <c r="J312"/>
  <c r="I312"/>
  <c r="H312"/>
  <c r="G312"/>
  <c r="F312"/>
  <c r="C312"/>
  <c r="B312"/>
  <c r="A312"/>
  <c r="U311"/>
  <c r="S311"/>
  <c r="P311"/>
  <c r="O311"/>
  <c r="N311"/>
  <c r="M311"/>
  <c r="L311"/>
  <c r="K311"/>
  <c r="J311"/>
  <c r="I311"/>
  <c r="H311"/>
  <c r="G311"/>
  <c r="F311"/>
  <c r="C311"/>
  <c r="B311"/>
  <c r="A311"/>
  <c r="U310"/>
  <c r="S310"/>
  <c r="P310"/>
  <c r="O310"/>
  <c r="N310"/>
  <c r="M310"/>
  <c r="L310"/>
  <c r="K310"/>
  <c r="J310"/>
  <c r="I310"/>
  <c r="H310"/>
  <c r="G310"/>
  <c r="F310"/>
  <c r="C310"/>
  <c r="B310"/>
  <c r="A310"/>
  <c r="U309"/>
  <c r="S309"/>
  <c r="P309"/>
  <c r="O309"/>
  <c r="N309"/>
  <c r="M309"/>
  <c r="L309"/>
  <c r="K309"/>
  <c r="J309"/>
  <c r="I309"/>
  <c r="H309"/>
  <c r="G309"/>
  <c r="F309"/>
  <c r="C309"/>
  <c r="B309"/>
  <c r="A309"/>
  <c r="U308"/>
  <c r="S308"/>
  <c r="P308"/>
  <c r="O308"/>
  <c r="N308"/>
  <c r="M308"/>
  <c r="L308"/>
  <c r="K308"/>
  <c r="J308"/>
  <c r="I308"/>
  <c r="H308"/>
  <c r="G308"/>
  <c r="F308"/>
  <c r="C308"/>
  <c r="B308"/>
  <c r="A308"/>
  <c r="U307"/>
  <c r="S307"/>
  <c r="P307"/>
  <c r="O307"/>
  <c r="N307"/>
  <c r="M307"/>
  <c r="L307"/>
  <c r="K307"/>
  <c r="J307"/>
  <c r="I307"/>
  <c r="H307"/>
  <c r="G307"/>
  <c r="F307"/>
  <c r="C307"/>
  <c r="B307"/>
  <c r="A307"/>
  <c r="U306"/>
  <c r="S306"/>
  <c r="P306"/>
  <c r="O306"/>
  <c r="N306"/>
  <c r="M306"/>
  <c r="L306"/>
  <c r="K306"/>
  <c r="J306"/>
  <c r="I306"/>
  <c r="H306"/>
  <c r="G306"/>
  <c r="F306"/>
  <c r="C306"/>
  <c r="B306"/>
  <c r="A306"/>
  <c r="U305"/>
  <c r="S305"/>
  <c r="P305"/>
  <c r="O305"/>
  <c r="N305"/>
  <c r="M305"/>
  <c r="L305"/>
  <c r="K305"/>
  <c r="J305"/>
  <c r="I305"/>
  <c r="H305"/>
  <c r="G305"/>
  <c r="F305"/>
  <c r="C305"/>
  <c r="B305"/>
  <c r="A305"/>
  <c r="U304"/>
  <c r="S304"/>
  <c r="P304"/>
  <c r="O304"/>
  <c r="N304"/>
  <c r="M304"/>
  <c r="L304"/>
  <c r="K304"/>
  <c r="J304"/>
  <c r="I304"/>
  <c r="H304"/>
  <c r="G304"/>
  <c r="F304"/>
  <c r="C304"/>
  <c r="B304"/>
  <c r="A304"/>
  <c r="U303"/>
  <c r="S303"/>
  <c r="P303"/>
  <c r="O303"/>
  <c r="N303"/>
  <c r="M303"/>
  <c r="L303"/>
  <c r="K303"/>
  <c r="J303"/>
  <c r="I303"/>
  <c r="H303"/>
  <c r="G303"/>
  <c r="F303"/>
  <c r="C303"/>
  <c r="B303"/>
  <c r="A303"/>
  <c r="U302"/>
  <c r="S302"/>
  <c r="P302"/>
  <c r="O302"/>
  <c r="N302"/>
  <c r="M302"/>
  <c r="L302"/>
  <c r="K302"/>
  <c r="J302"/>
  <c r="I302"/>
  <c r="H302"/>
  <c r="G302"/>
  <c r="F302"/>
  <c r="C302"/>
  <c r="B302"/>
  <c r="A302"/>
  <c r="U301"/>
  <c r="S301"/>
  <c r="P301"/>
  <c r="O301"/>
  <c r="N301"/>
  <c r="M301"/>
  <c r="L301"/>
  <c r="K301"/>
  <c r="J301"/>
  <c r="I301"/>
  <c r="H301"/>
  <c r="G301"/>
  <c r="F301"/>
  <c r="C301"/>
  <c r="B301"/>
  <c r="A301"/>
  <c r="U300"/>
  <c r="S300"/>
  <c r="P300"/>
  <c r="O300"/>
  <c r="N300"/>
  <c r="M300"/>
  <c r="L300"/>
  <c r="K300"/>
  <c r="J300"/>
  <c r="I300"/>
  <c r="H300"/>
  <c r="G300"/>
  <c r="F300"/>
  <c r="C300"/>
  <c r="B300"/>
  <c r="A300"/>
  <c r="U299"/>
  <c r="S299"/>
  <c r="P299"/>
  <c r="O299"/>
  <c r="N299"/>
  <c r="M299"/>
  <c r="L299"/>
  <c r="K299"/>
  <c r="J299"/>
  <c r="I299"/>
  <c r="H299"/>
  <c r="G299"/>
  <c r="F299"/>
  <c r="C299"/>
  <c r="B299"/>
  <c r="A299"/>
  <c r="U298"/>
  <c r="S298"/>
  <c r="P298"/>
  <c r="O298"/>
  <c r="N298"/>
  <c r="M298"/>
  <c r="L298"/>
  <c r="K298"/>
  <c r="J298"/>
  <c r="I298"/>
  <c r="H298"/>
  <c r="G298"/>
  <c r="F298"/>
  <c r="C298"/>
  <c r="B298"/>
  <c r="A298"/>
  <c r="U297"/>
  <c r="S297"/>
  <c r="P297"/>
  <c r="O297"/>
  <c r="N297"/>
  <c r="M297"/>
  <c r="L297"/>
  <c r="K297"/>
  <c r="J297"/>
  <c r="I297"/>
  <c r="H297"/>
  <c r="G297"/>
  <c r="F297"/>
  <c r="C297"/>
  <c r="B297"/>
  <c r="A297"/>
  <c r="U296"/>
  <c r="S296"/>
  <c r="P296"/>
  <c r="O296"/>
  <c r="N296"/>
  <c r="M296"/>
  <c r="L296"/>
  <c r="K296"/>
  <c r="J296"/>
  <c r="I296"/>
  <c r="H296"/>
  <c r="G296"/>
  <c r="F296"/>
  <c r="C296"/>
  <c r="B296"/>
  <c r="A296"/>
  <c r="U295"/>
  <c r="S295"/>
  <c r="P295"/>
  <c r="O295"/>
  <c r="N295"/>
  <c r="M295"/>
  <c r="L295"/>
  <c r="K295"/>
  <c r="J295"/>
  <c r="I295"/>
  <c r="H295"/>
  <c r="G295"/>
  <c r="F295"/>
  <c r="C295"/>
  <c r="B295"/>
  <c r="A295"/>
  <c r="U294"/>
  <c r="S294"/>
  <c r="P294"/>
  <c r="O294"/>
  <c r="N294"/>
  <c r="M294"/>
  <c r="L294"/>
  <c r="K294"/>
  <c r="J294"/>
  <c r="I294"/>
  <c r="H294"/>
  <c r="G294"/>
  <c r="F294"/>
  <c r="C294"/>
  <c r="B294"/>
  <c r="A294"/>
  <c r="U293"/>
  <c r="S293"/>
  <c r="P293"/>
  <c r="O293"/>
  <c r="N293"/>
  <c r="M293"/>
  <c r="L293"/>
  <c r="K293"/>
  <c r="J293"/>
  <c r="I293"/>
  <c r="H293"/>
  <c r="G293"/>
  <c r="F293"/>
  <c r="C293"/>
  <c r="B293"/>
  <c r="A293"/>
  <c r="U292"/>
  <c r="S292"/>
  <c r="P292"/>
  <c r="O292"/>
  <c r="N292"/>
  <c r="M292"/>
  <c r="L292"/>
  <c r="K292"/>
  <c r="J292"/>
  <c r="I292"/>
  <c r="H292"/>
  <c r="G292"/>
  <c r="F292"/>
  <c r="C292"/>
  <c r="B292"/>
  <c r="A292"/>
  <c r="U291"/>
  <c r="S291"/>
  <c r="P291"/>
  <c r="O291"/>
  <c r="N291"/>
  <c r="M291"/>
  <c r="L291"/>
  <c r="K291"/>
  <c r="J291"/>
  <c r="I291"/>
  <c r="H291"/>
  <c r="G291"/>
  <c r="F291"/>
  <c r="C291"/>
  <c r="B291"/>
  <c r="A291"/>
  <c r="U290"/>
  <c r="S290"/>
  <c r="P290"/>
  <c r="O290"/>
  <c r="N290"/>
  <c r="M290"/>
  <c r="L290"/>
  <c r="K290"/>
  <c r="J290"/>
  <c r="I290"/>
  <c r="H290"/>
  <c r="G290"/>
  <c r="F290"/>
  <c r="C290"/>
  <c r="B290"/>
  <c r="A290"/>
  <c r="U289"/>
  <c r="S289"/>
  <c r="P289"/>
  <c r="O289"/>
  <c r="N289"/>
  <c r="M289"/>
  <c r="L289"/>
  <c r="K289"/>
  <c r="J289"/>
  <c r="I289"/>
  <c r="H289"/>
  <c r="G289"/>
  <c r="F289"/>
  <c r="C289"/>
  <c r="B289"/>
  <c r="A289"/>
  <c r="U288"/>
  <c r="S288"/>
  <c r="P288"/>
  <c r="O288"/>
  <c r="N288"/>
  <c r="M288"/>
  <c r="L288"/>
  <c r="K288"/>
  <c r="J288"/>
  <c r="I288"/>
  <c r="H288"/>
  <c r="G288"/>
  <c r="F288"/>
  <c r="C288"/>
  <c r="B288"/>
  <c r="A288"/>
  <c r="U287"/>
  <c r="S287"/>
  <c r="P287"/>
  <c r="O287"/>
  <c r="N287"/>
  <c r="M287"/>
  <c r="L287"/>
  <c r="K287"/>
  <c r="J287"/>
  <c r="I287"/>
  <c r="H287"/>
  <c r="G287"/>
  <c r="F287"/>
  <c r="C287"/>
  <c r="B287"/>
  <c r="A287"/>
  <c r="U286"/>
  <c r="S286"/>
  <c r="P286"/>
  <c r="O286"/>
  <c r="N286"/>
  <c r="M286"/>
  <c r="L286"/>
  <c r="K286"/>
  <c r="J286"/>
  <c r="I286"/>
  <c r="H286"/>
  <c r="G286"/>
  <c r="F286"/>
  <c r="C286"/>
  <c r="B286"/>
  <c r="A286"/>
  <c r="U285"/>
  <c r="S285"/>
  <c r="P285"/>
  <c r="O285"/>
  <c r="N285"/>
  <c r="M285"/>
  <c r="L285"/>
  <c r="K285"/>
  <c r="J285"/>
  <c r="I285"/>
  <c r="H285"/>
  <c r="G285"/>
  <c r="F285"/>
  <c r="C285"/>
  <c r="B285"/>
  <c r="A285"/>
  <c r="U284"/>
  <c r="S284"/>
  <c r="P284"/>
  <c r="O284"/>
  <c r="N284"/>
  <c r="M284"/>
  <c r="L284"/>
  <c r="K284"/>
  <c r="J284"/>
  <c r="I284"/>
  <c r="H284"/>
  <c r="G284"/>
  <c r="F284"/>
  <c r="C284"/>
  <c r="B284"/>
  <c r="A284"/>
  <c r="U283"/>
  <c r="S283"/>
  <c r="P283"/>
  <c r="O283"/>
  <c r="N283"/>
  <c r="M283"/>
  <c r="L283"/>
  <c r="K283"/>
  <c r="J283"/>
  <c r="I283"/>
  <c r="H283"/>
  <c r="G283"/>
  <c r="F283"/>
  <c r="C283"/>
  <c r="B283"/>
  <c r="A283"/>
  <c r="U282"/>
  <c r="S282"/>
  <c r="P282"/>
  <c r="O282"/>
  <c r="N282"/>
  <c r="M282"/>
  <c r="L282"/>
  <c r="K282"/>
  <c r="J282"/>
  <c r="I282"/>
  <c r="H282"/>
  <c r="G282"/>
  <c r="F282"/>
  <c r="C282"/>
  <c r="B282"/>
  <c r="A282"/>
  <c r="U281"/>
  <c r="S281"/>
  <c r="P281"/>
  <c r="O281"/>
  <c r="N281"/>
  <c r="M281"/>
  <c r="L281"/>
  <c r="K281"/>
  <c r="J281"/>
  <c r="I281"/>
  <c r="H281"/>
  <c r="G281"/>
  <c r="F281"/>
  <c r="C281"/>
  <c r="B281"/>
  <c r="A281"/>
  <c r="U280"/>
  <c r="S280"/>
  <c r="P280"/>
  <c r="O280"/>
  <c r="N280"/>
  <c r="M280"/>
  <c r="L280"/>
  <c r="K280"/>
  <c r="J280"/>
  <c r="I280"/>
  <c r="H280"/>
  <c r="G280"/>
  <c r="F280"/>
  <c r="C280"/>
  <c r="B280"/>
  <c r="A280"/>
  <c r="U279"/>
  <c r="S279"/>
  <c r="P279"/>
  <c r="O279"/>
  <c r="N279"/>
  <c r="M279"/>
  <c r="L279"/>
  <c r="K279"/>
  <c r="J279"/>
  <c r="I279"/>
  <c r="H279"/>
  <c r="G279"/>
  <c r="F279"/>
  <c r="C279"/>
  <c r="B279"/>
  <c r="A279"/>
  <c r="U278"/>
  <c r="S278"/>
  <c r="P278"/>
  <c r="O278"/>
  <c r="N278"/>
  <c r="M278"/>
  <c r="L278"/>
  <c r="K278"/>
  <c r="J278"/>
  <c r="I278"/>
  <c r="H278"/>
  <c r="G278"/>
  <c r="F278"/>
  <c r="C278"/>
  <c r="B278"/>
  <c r="A278"/>
  <c r="U277"/>
  <c r="S277"/>
  <c r="P277"/>
  <c r="O277"/>
  <c r="N277"/>
  <c r="M277"/>
  <c r="L277"/>
  <c r="K277"/>
  <c r="J277"/>
  <c r="I277"/>
  <c r="H277"/>
  <c r="G277"/>
  <c r="F277"/>
  <c r="C277"/>
  <c r="B277"/>
  <c r="A277"/>
  <c r="U276"/>
  <c r="S276"/>
  <c r="P276"/>
  <c r="O276"/>
  <c r="N276"/>
  <c r="M276"/>
  <c r="L276"/>
  <c r="K276"/>
  <c r="J276"/>
  <c r="I276"/>
  <c r="H276"/>
  <c r="G276"/>
  <c r="F276"/>
  <c r="C276"/>
  <c r="B276"/>
  <c r="A276"/>
  <c r="U275"/>
  <c r="S275"/>
  <c r="P275"/>
  <c r="O275"/>
  <c r="N275"/>
  <c r="M275"/>
  <c r="L275"/>
  <c r="K275"/>
  <c r="J275"/>
  <c r="I275"/>
  <c r="H275"/>
  <c r="G275"/>
  <c r="F275"/>
  <c r="C275"/>
  <c r="B275"/>
  <c r="A275"/>
  <c r="U274"/>
  <c r="S274"/>
  <c r="P274"/>
  <c r="O274"/>
  <c r="N274"/>
  <c r="M274"/>
  <c r="L274"/>
  <c r="K274"/>
  <c r="J274"/>
  <c r="I274"/>
  <c r="H274"/>
  <c r="G274"/>
  <c r="F274"/>
  <c r="C274"/>
  <c r="B274"/>
  <c r="A274"/>
  <c r="U273"/>
  <c r="S273"/>
  <c r="P273"/>
  <c r="O273"/>
  <c r="N273"/>
  <c r="M273"/>
  <c r="L273"/>
  <c r="K273"/>
  <c r="J273"/>
  <c r="I273"/>
  <c r="H273"/>
  <c r="G273"/>
  <c r="F273"/>
  <c r="C273"/>
  <c r="B273"/>
  <c r="A273"/>
  <c r="U272"/>
  <c r="S272"/>
  <c r="P272"/>
  <c r="O272"/>
  <c r="N272"/>
  <c r="M272"/>
  <c r="L272"/>
  <c r="K272"/>
  <c r="J272"/>
  <c r="I272"/>
  <c r="H272"/>
  <c r="G272"/>
  <c r="F272"/>
  <c r="C272"/>
  <c r="B272"/>
  <c r="A272"/>
  <c r="U271"/>
  <c r="S271"/>
  <c r="P271"/>
  <c r="O271"/>
  <c r="N271"/>
  <c r="M271"/>
  <c r="L271"/>
  <c r="K271"/>
  <c r="J271"/>
  <c r="I271"/>
  <c r="H271"/>
  <c r="G271"/>
  <c r="F271"/>
  <c r="C271"/>
  <c r="B271"/>
  <c r="A271"/>
  <c r="U270"/>
  <c r="S270"/>
  <c r="P270"/>
  <c r="O270"/>
  <c r="N270"/>
  <c r="M270"/>
  <c r="L270"/>
  <c r="K270"/>
  <c r="J270"/>
  <c r="I270"/>
  <c r="H270"/>
  <c r="G270"/>
  <c r="F270"/>
  <c r="C270"/>
  <c r="B270"/>
  <c r="A270"/>
  <c r="U269"/>
  <c r="S269"/>
  <c r="P269"/>
  <c r="O269"/>
  <c r="N269"/>
  <c r="M269"/>
  <c r="L269"/>
  <c r="K269"/>
  <c r="J269"/>
  <c r="I269"/>
  <c r="H269"/>
  <c r="G269"/>
  <c r="F269"/>
  <c r="C269"/>
  <c r="B269"/>
  <c r="A269"/>
  <c r="U268"/>
  <c r="S268"/>
  <c r="P268"/>
  <c r="O268"/>
  <c r="N268"/>
  <c r="M268"/>
  <c r="L268"/>
  <c r="K268"/>
  <c r="J268"/>
  <c r="I268"/>
  <c r="H268"/>
  <c r="G268"/>
  <c r="F268"/>
  <c r="C268"/>
  <c r="B268"/>
  <c r="A268"/>
  <c r="U267"/>
  <c r="S267"/>
  <c r="P267"/>
  <c r="O267"/>
  <c r="N267"/>
  <c r="M267"/>
  <c r="L267"/>
  <c r="K267"/>
  <c r="J267"/>
  <c r="I267"/>
  <c r="H267"/>
  <c r="G267"/>
  <c r="F267"/>
  <c r="C267"/>
  <c r="B267"/>
  <c r="A267"/>
  <c r="U266"/>
  <c r="S266"/>
  <c r="P266"/>
  <c r="O266"/>
  <c r="N266"/>
  <c r="M266"/>
  <c r="L266"/>
  <c r="K266"/>
  <c r="J266"/>
  <c r="I266"/>
  <c r="H266"/>
  <c r="G266"/>
  <c r="F266"/>
  <c r="C266"/>
  <c r="B266"/>
  <c r="A266"/>
  <c r="U265"/>
  <c r="S265"/>
  <c r="P265"/>
  <c r="O265"/>
  <c r="N265"/>
  <c r="M265"/>
  <c r="L265"/>
  <c r="K265"/>
  <c r="J265"/>
  <c r="I265"/>
  <c r="H265"/>
  <c r="G265"/>
  <c r="F265"/>
  <c r="C265"/>
  <c r="B265"/>
  <c r="A265"/>
  <c r="U264"/>
  <c r="S264"/>
  <c r="P264"/>
  <c r="O264"/>
  <c r="N264"/>
  <c r="M264"/>
  <c r="L264"/>
  <c r="K264"/>
  <c r="J264"/>
  <c r="I264"/>
  <c r="H264"/>
  <c r="G264"/>
  <c r="F264"/>
  <c r="C264"/>
  <c r="B264"/>
  <c r="A264"/>
  <c r="U263"/>
  <c r="S263"/>
  <c r="P263"/>
  <c r="O263"/>
  <c r="N263"/>
  <c r="M263"/>
  <c r="L263"/>
  <c r="K263"/>
  <c r="J263"/>
  <c r="I263"/>
  <c r="H263"/>
  <c r="G263"/>
  <c r="F263"/>
  <c r="C263"/>
  <c r="B263"/>
  <c r="A263"/>
  <c r="U262"/>
  <c r="S262"/>
  <c r="P262"/>
  <c r="O262"/>
  <c r="N262"/>
  <c r="M262"/>
  <c r="L262"/>
  <c r="K262"/>
  <c r="J262"/>
  <c r="I262"/>
  <c r="H262"/>
  <c r="G262"/>
  <c r="F262"/>
  <c r="C262"/>
  <c r="B262"/>
  <c r="A262"/>
  <c r="U261"/>
  <c r="S261"/>
  <c r="P261"/>
  <c r="O261"/>
  <c r="N261"/>
  <c r="M261"/>
  <c r="L261"/>
  <c r="K261"/>
  <c r="J261"/>
  <c r="I261"/>
  <c r="H261"/>
  <c r="G261"/>
  <c r="F261"/>
  <c r="C261"/>
  <c r="B261"/>
  <c r="A261"/>
  <c r="U260"/>
  <c r="S260"/>
  <c r="P260"/>
  <c r="O260"/>
  <c r="N260"/>
  <c r="M260"/>
  <c r="L260"/>
  <c r="K260"/>
  <c r="J260"/>
  <c r="I260"/>
  <c r="H260"/>
  <c r="G260"/>
  <c r="F260"/>
  <c r="C260"/>
  <c r="B260"/>
  <c r="A260"/>
  <c r="U259"/>
  <c r="S259"/>
  <c r="P259"/>
  <c r="O259"/>
  <c r="N259"/>
  <c r="M259"/>
  <c r="L259"/>
  <c r="K259"/>
  <c r="J259"/>
  <c r="I259"/>
  <c r="H259"/>
  <c r="G259"/>
  <c r="F259"/>
  <c r="C259"/>
  <c r="B259"/>
  <c r="A259"/>
  <c r="U258"/>
  <c r="S258"/>
  <c r="P258"/>
  <c r="O258"/>
  <c r="N258"/>
  <c r="M258"/>
  <c r="L258"/>
  <c r="K258"/>
  <c r="J258"/>
  <c r="I258"/>
  <c r="H258"/>
  <c r="G258"/>
  <c r="F258"/>
  <c r="C258"/>
  <c r="B258"/>
  <c r="A258"/>
  <c r="U257"/>
  <c r="S257"/>
  <c r="P257"/>
  <c r="O257"/>
  <c r="N257"/>
  <c r="M257"/>
  <c r="L257"/>
  <c r="K257"/>
  <c r="J257"/>
  <c r="I257"/>
  <c r="H257"/>
  <c r="G257"/>
  <c r="F257"/>
  <c r="C257"/>
  <c r="B257"/>
  <c r="A257"/>
  <c r="U256"/>
  <c r="S256"/>
  <c r="P256"/>
  <c r="O256"/>
  <c r="N256"/>
  <c r="M256"/>
  <c r="L256"/>
  <c r="K256"/>
  <c r="J256"/>
  <c r="I256"/>
  <c r="H256"/>
  <c r="G256"/>
  <c r="F256"/>
  <c r="C256"/>
  <c r="B256"/>
  <c r="A256"/>
  <c r="U255"/>
  <c r="S255"/>
  <c r="P255"/>
  <c r="O255"/>
  <c r="N255"/>
  <c r="M255"/>
  <c r="L255"/>
  <c r="K255"/>
  <c r="J255"/>
  <c r="I255"/>
  <c r="H255"/>
  <c r="G255"/>
  <c r="F255"/>
  <c r="C255"/>
  <c r="B255"/>
  <c r="A255"/>
  <c r="U254"/>
  <c r="S254"/>
  <c r="P254"/>
  <c r="O254"/>
  <c r="N254"/>
  <c r="M254"/>
  <c r="L254"/>
  <c r="K254"/>
  <c r="J254"/>
  <c r="I254"/>
  <c r="H254"/>
  <c r="G254"/>
  <c r="F254"/>
  <c r="C254"/>
  <c r="B254"/>
  <c r="A254"/>
  <c r="U253"/>
  <c r="S253"/>
  <c r="P253"/>
  <c r="O253"/>
  <c r="N253"/>
  <c r="M253"/>
  <c r="L253"/>
  <c r="K253"/>
  <c r="J253"/>
  <c r="I253"/>
  <c r="H253"/>
  <c r="G253"/>
  <c r="F253"/>
  <c r="C253"/>
  <c r="B253"/>
  <c r="A253"/>
  <c r="U252"/>
  <c r="S252"/>
  <c r="P252"/>
  <c r="O252"/>
  <c r="N252"/>
  <c r="M252"/>
  <c r="L252"/>
  <c r="K252"/>
  <c r="J252"/>
  <c r="I252"/>
  <c r="H252"/>
  <c r="G252"/>
  <c r="F252"/>
  <c r="C252"/>
  <c r="B252"/>
  <c r="A252"/>
  <c r="U251"/>
  <c r="S251"/>
  <c r="P251"/>
  <c r="O251"/>
  <c r="N251"/>
  <c r="M251"/>
  <c r="L251"/>
  <c r="K251"/>
  <c r="J251"/>
  <c r="I251"/>
  <c r="H251"/>
  <c r="G251"/>
  <c r="F251"/>
  <c r="C251"/>
  <c r="B251"/>
  <c r="A251"/>
  <c r="U250"/>
  <c r="S250"/>
  <c r="P250"/>
  <c r="O250"/>
  <c r="N250"/>
  <c r="M250"/>
  <c r="L250"/>
  <c r="K250"/>
  <c r="J250"/>
  <c r="I250"/>
  <c r="H250"/>
  <c r="G250"/>
  <c r="F250"/>
  <c r="C250"/>
  <c r="B250"/>
  <c r="A250"/>
  <c r="U249"/>
  <c r="S249"/>
  <c r="P249"/>
  <c r="O249"/>
  <c r="N249"/>
  <c r="M249"/>
  <c r="L249"/>
  <c r="K249"/>
  <c r="J249"/>
  <c r="I249"/>
  <c r="H249"/>
  <c r="G249"/>
  <c r="F249"/>
  <c r="C249"/>
  <c r="B249"/>
  <c r="A249"/>
  <c r="U248"/>
  <c r="S248"/>
  <c r="P248"/>
  <c r="O248"/>
  <c r="N248"/>
  <c r="M248"/>
  <c r="L248"/>
  <c r="K248"/>
  <c r="J248"/>
  <c r="I248"/>
  <c r="H248"/>
  <c r="G248"/>
  <c r="F248"/>
  <c r="C248"/>
  <c r="B248"/>
  <c r="A248"/>
  <c r="U247"/>
  <c r="S247"/>
  <c r="P247"/>
  <c r="O247"/>
  <c r="N247"/>
  <c r="M247"/>
  <c r="L247"/>
  <c r="K247"/>
  <c r="J247"/>
  <c r="I247"/>
  <c r="H247"/>
  <c r="G247"/>
  <c r="F247"/>
  <c r="C247"/>
  <c r="B247"/>
  <c r="A247"/>
  <c r="U246"/>
  <c r="S246"/>
  <c r="P246"/>
  <c r="O246"/>
  <c r="N246"/>
  <c r="M246"/>
  <c r="L246"/>
  <c r="K246"/>
  <c r="J246"/>
  <c r="I246"/>
  <c r="H246"/>
  <c r="G246"/>
  <c r="F246"/>
  <c r="C246"/>
  <c r="B246"/>
  <c r="A246"/>
  <c r="U245"/>
  <c r="S245"/>
  <c r="P245"/>
  <c r="O245"/>
  <c r="N245"/>
  <c r="M245"/>
  <c r="L245"/>
  <c r="K245"/>
  <c r="J245"/>
  <c r="I245"/>
  <c r="H245"/>
  <c r="G245"/>
  <c r="F245"/>
  <c r="C245"/>
  <c r="B245"/>
  <c r="A245"/>
  <c r="U244"/>
  <c r="S244"/>
  <c r="P244"/>
  <c r="O244"/>
  <c r="N244"/>
  <c r="M244"/>
  <c r="L244"/>
  <c r="K244"/>
  <c r="J244"/>
  <c r="I244"/>
  <c r="H244"/>
  <c r="G244"/>
  <c r="F244"/>
  <c r="C244"/>
  <c r="B244"/>
  <c r="A244"/>
  <c r="U243"/>
  <c r="S243"/>
  <c r="P243"/>
  <c r="O243"/>
  <c r="N243"/>
  <c r="M243"/>
  <c r="L243"/>
  <c r="K243"/>
  <c r="J243"/>
  <c r="I243"/>
  <c r="H243"/>
  <c r="G243"/>
  <c r="F243"/>
  <c r="C243"/>
  <c r="B243"/>
  <c r="A243"/>
  <c r="U242"/>
  <c r="S242"/>
  <c r="P242"/>
  <c r="O242"/>
  <c r="N242"/>
  <c r="M242"/>
  <c r="L242"/>
  <c r="K242"/>
  <c r="J242"/>
  <c r="I242"/>
  <c r="H242"/>
  <c r="G242"/>
  <c r="F242"/>
  <c r="C242"/>
  <c r="B242"/>
  <c r="A242"/>
  <c r="U241"/>
  <c r="S241"/>
  <c r="P241"/>
  <c r="O241"/>
  <c r="N241"/>
  <c r="M241"/>
  <c r="L241"/>
  <c r="K241"/>
  <c r="J241"/>
  <c r="I241"/>
  <c r="H241"/>
  <c r="G241"/>
  <c r="F241"/>
  <c r="C241"/>
  <c r="B241"/>
  <c r="A241"/>
  <c r="U240"/>
  <c r="S240"/>
  <c r="P240"/>
  <c r="O240"/>
  <c r="N240"/>
  <c r="M240"/>
  <c r="L240"/>
  <c r="K240"/>
  <c r="J240"/>
  <c r="I240"/>
  <c r="H240"/>
  <c r="G240"/>
  <c r="F240"/>
  <c r="C240"/>
  <c r="B240"/>
  <c r="A240"/>
  <c r="U239"/>
  <c r="S239"/>
  <c r="P239"/>
  <c r="O239"/>
  <c r="N239"/>
  <c r="M239"/>
  <c r="L239"/>
  <c r="K239"/>
  <c r="J239"/>
  <c r="I239"/>
  <c r="H239"/>
  <c r="G239"/>
  <c r="F239"/>
  <c r="C239"/>
  <c r="B239"/>
  <c r="A239"/>
  <c r="U238"/>
  <c r="S238"/>
  <c r="P238"/>
  <c r="O238"/>
  <c r="N238"/>
  <c r="M238"/>
  <c r="L238"/>
  <c r="K238"/>
  <c r="J238"/>
  <c r="I238"/>
  <c r="H238"/>
  <c r="G238"/>
  <c r="F238"/>
  <c r="C238"/>
  <c r="B238"/>
  <c r="A238"/>
  <c r="U237"/>
  <c r="S237"/>
  <c r="P237"/>
  <c r="O237"/>
  <c r="N237"/>
  <c r="M237"/>
  <c r="L237"/>
  <c r="K237"/>
  <c r="J237"/>
  <c r="I237"/>
  <c r="H237"/>
  <c r="G237"/>
  <c r="F237"/>
  <c r="C237"/>
  <c r="B237"/>
  <c r="A237"/>
  <c r="U236"/>
  <c r="S236"/>
  <c r="P236"/>
  <c r="O236"/>
  <c r="N236"/>
  <c r="M236"/>
  <c r="L236"/>
  <c r="K236"/>
  <c r="J236"/>
  <c r="I236"/>
  <c r="H236"/>
  <c r="G236"/>
  <c r="F236"/>
  <c r="C236"/>
  <c r="B236"/>
  <c r="A236"/>
  <c r="U235"/>
  <c r="S235"/>
  <c r="P235"/>
  <c r="O235"/>
  <c r="N235"/>
  <c r="M235"/>
  <c r="L235"/>
  <c r="K235"/>
  <c r="J235"/>
  <c r="I235"/>
  <c r="H235"/>
  <c r="G235"/>
  <c r="F235"/>
  <c r="C235"/>
  <c r="B235"/>
  <c r="A235"/>
  <c r="U234"/>
  <c r="S234"/>
  <c r="P234"/>
  <c r="O234"/>
  <c r="N234"/>
  <c r="M234"/>
  <c r="L234"/>
  <c r="K234"/>
  <c r="J234"/>
  <c r="I234"/>
  <c r="H234"/>
  <c r="G234"/>
  <c r="F234"/>
  <c r="C234"/>
  <c r="B234"/>
  <c r="A234"/>
  <c r="U233"/>
  <c r="S233"/>
  <c r="P233"/>
  <c r="O233"/>
  <c r="N233"/>
  <c r="M233"/>
  <c r="L233"/>
  <c r="K233"/>
  <c r="J233"/>
  <c r="I233"/>
  <c r="H233"/>
  <c r="G233"/>
  <c r="F233"/>
  <c r="C233"/>
  <c r="B233"/>
  <c r="A233"/>
  <c r="U232"/>
  <c r="S232"/>
  <c r="P232"/>
  <c r="O232"/>
  <c r="N232"/>
  <c r="M232"/>
  <c r="L232"/>
  <c r="K232"/>
  <c r="J232"/>
  <c r="I232"/>
  <c r="H232"/>
  <c r="G232"/>
  <c r="F232"/>
  <c r="C232"/>
  <c r="B232"/>
  <c r="A232"/>
  <c r="U231"/>
  <c r="S231"/>
  <c r="P231"/>
  <c r="O231"/>
  <c r="N231"/>
  <c r="M231"/>
  <c r="L231"/>
  <c r="K231"/>
  <c r="J231"/>
  <c r="I231"/>
  <c r="H231"/>
  <c r="G231"/>
  <c r="F231"/>
  <c r="C231"/>
  <c r="B231"/>
  <c r="A231"/>
  <c r="U230"/>
  <c r="S230"/>
  <c r="P230"/>
  <c r="O230"/>
  <c r="N230"/>
  <c r="M230"/>
  <c r="L230"/>
  <c r="K230"/>
  <c r="J230"/>
  <c r="I230"/>
  <c r="H230"/>
  <c r="G230"/>
  <c r="F230"/>
  <c r="C230"/>
  <c r="B230"/>
  <c r="A230"/>
  <c r="U229"/>
  <c r="S229"/>
  <c r="P229"/>
  <c r="O229"/>
  <c r="N229"/>
  <c r="M229"/>
  <c r="L229"/>
  <c r="K229"/>
  <c r="J229"/>
  <c r="I229"/>
  <c r="H229"/>
  <c r="G229"/>
  <c r="F229"/>
  <c r="C229"/>
  <c r="B229"/>
  <c r="A229"/>
  <c r="U228"/>
  <c r="S228"/>
  <c r="P228"/>
  <c r="O228"/>
  <c r="N228"/>
  <c r="M228"/>
  <c r="L228"/>
  <c r="K228"/>
  <c r="J228"/>
  <c r="I228"/>
  <c r="H228"/>
  <c r="G228"/>
  <c r="F228"/>
  <c r="C228"/>
  <c r="B228"/>
  <c r="A228"/>
  <c r="U227"/>
  <c r="S227"/>
  <c r="P227"/>
  <c r="O227"/>
  <c r="N227"/>
  <c r="M227"/>
  <c r="L227"/>
  <c r="K227"/>
  <c r="J227"/>
  <c r="I227"/>
  <c r="H227"/>
  <c r="G227"/>
  <c r="F227"/>
  <c r="C227"/>
  <c r="B227"/>
  <c r="A227"/>
  <c r="U226"/>
  <c r="S226"/>
  <c r="P226"/>
  <c r="O226"/>
  <c r="N226"/>
  <c r="M226"/>
  <c r="L226"/>
  <c r="K226"/>
  <c r="J226"/>
  <c r="I226"/>
  <c r="H226"/>
  <c r="G226"/>
  <c r="F226"/>
  <c r="C226"/>
  <c r="B226"/>
  <c r="A226"/>
  <c r="U225"/>
  <c r="S225"/>
  <c r="P225"/>
  <c r="O225"/>
  <c r="N225"/>
  <c r="M225"/>
  <c r="L225"/>
  <c r="K225"/>
  <c r="J225"/>
  <c r="I225"/>
  <c r="H225"/>
  <c r="G225"/>
  <c r="F225"/>
  <c r="C225"/>
  <c r="B225"/>
  <c r="A225"/>
  <c r="U224"/>
  <c r="S224"/>
  <c r="P224"/>
  <c r="O224"/>
  <c r="N224"/>
  <c r="M224"/>
  <c r="L224"/>
  <c r="K224"/>
  <c r="J224"/>
  <c r="I224"/>
  <c r="H224"/>
  <c r="G224"/>
  <c r="F224"/>
  <c r="C224"/>
  <c r="B224"/>
  <c r="A224"/>
  <c r="U223"/>
  <c r="S223"/>
  <c r="P223"/>
  <c r="O223"/>
  <c r="N223"/>
  <c r="M223"/>
  <c r="L223"/>
  <c r="K223"/>
  <c r="J223"/>
  <c r="I223"/>
  <c r="H223"/>
  <c r="G223"/>
  <c r="F223"/>
  <c r="C223"/>
  <c r="B223"/>
  <c r="A223"/>
  <c r="U222"/>
  <c r="S222"/>
  <c r="P222"/>
  <c r="O222"/>
  <c r="N222"/>
  <c r="M222"/>
  <c r="L222"/>
  <c r="K222"/>
  <c r="J222"/>
  <c r="I222"/>
  <c r="H222"/>
  <c r="G222"/>
  <c r="F222"/>
  <c r="C222"/>
  <c r="B222"/>
  <c r="A222"/>
  <c r="U221"/>
  <c r="S221"/>
  <c r="P221"/>
  <c r="O221"/>
  <c r="N221"/>
  <c r="M221"/>
  <c r="L221"/>
  <c r="K221"/>
  <c r="J221"/>
  <c r="I221"/>
  <c r="H221"/>
  <c r="G221"/>
  <c r="F221"/>
  <c r="C221"/>
  <c r="B221"/>
  <c r="A221"/>
  <c r="U220"/>
  <c r="S220"/>
  <c r="P220"/>
  <c r="O220"/>
  <c r="N220"/>
  <c r="M220"/>
  <c r="L220"/>
  <c r="K220"/>
  <c r="J220"/>
  <c r="I220"/>
  <c r="H220"/>
  <c r="G220"/>
  <c r="F220"/>
  <c r="C220"/>
  <c r="B220"/>
  <c r="A220"/>
  <c r="U219"/>
  <c r="S219"/>
  <c r="P219"/>
  <c r="O219"/>
  <c r="N219"/>
  <c r="M219"/>
  <c r="L219"/>
  <c r="K219"/>
  <c r="J219"/>
  <c r="I219"/>
  <c r="H219"/>
  <c r="G219"/>
  <c r="F219"/>
  <c r="C219"/>
  <c r="B219"/>
  <c r="A219"/>
  <c r="U218"/>
  <c r="S218"/>
  <c r="P218"/>
  <c r="O218"/>
  <c r="N218"/>
  <c r="M218"/>
  <c r="L218"/>
  <c r="K218"/>
  <c r="J218"/>
  <c r="I218"/>
  <c r="H218"/>
  <c r="G218"/>
  <c r="F218"/>
  <c r="C218"/>
  <c r="B218"/>
  <c r="A218"/>
  <c r="U217"/>
  <c r="S217"/>
  <c r="P217"/>
  <c r="O217"/>
  <c r="N217"/>
  <c r="M217"/>
  <c r="L217"/>
  <c r="K217"/>
  <c r="J217"/>
  <c r="I217"/>
  <c r="H217"/>
  <c r="G217"/>
  <c r="F217"/>
  <c r="C217"/>
  <c r="B217"/>
  <c r="A217"/>
  <c r="U216"/>
  <c r="S216"/>
  <c r="P216"/>
  <c r="O216"/>
  <c r="N216"/>
  <c r="M216"/>
  <c r="L216"/>
  <c r="K216"/>
  <c r="J216"/>
  <c r="I216"/>
  <c r="H216"/>
  <c r="G216"/>
  <c r="F216"/>
  <c r="C216"/>
  <c r="B216"/>
  <c r="A216"/>
  <c r="U215"/>
  <c r="S215"/>
  <c r="P215"/>
  <c r="O215"/>
  <c r="N215"/>
  <c r="M215"/>
  <c r="L215"/>
  <c r="K215"/>
  <c r="J215"/>
  <c r="I215"/>
  <c r="H215"/>
  <c r="G215"/>
  <c r="F215"/>
  <c r="C215"/>
  <c r="B215"/>
  <c r="A215"/>
  <c r="U214"/>
  <c r="S214"/>
  <c r="P214"/>
  <c r="O214"/>
  <c r="N214"/>
  <c r="M214"/>
  <c r="L214"/>
  <c r="K214"/>
  <c r="J214"/>
  <c r="I214"/>
  <c r="H214"/>
  <c r="G214"/>
  <c r="F214"/>
  <c r="C214"/>
  <c r="B214"/>
  <c r="A214"/>
  <c r="U213"/>
  <c r="S213"/>
  <c r="P213"/>
  <c r="O213"/>
  <c r="N213"/>
  <c r="M213"/>
  <c r="L213"/>
  <c r="K213"/>
  <c r="J213"/>
  <c r="I213"/>
  <c r="H213"/>
  <c r="G213"/>
  <c r="F213"/>
  <c r="C213"/>
  <c r="B213"/>
  <c r="A213"/>
  <c r="U212"/>
  <c r="S212"/>
  <c r="P212"/>
  <c r="O212"/>
  <c r="N212"/>
  <c r="M212"/>
  <c r="L212"/>
  <c r="K212"/>
  <c r="J212"/>
  <c r="I212"/>
  <c r="H212"/>
  <c r="G212"/>
  <c r="F212"/>
  <c r="C212"/>
  <c r="B212"/>
  <c r="A212"/>
  <c r="U211"/>
  <c r="S211"/>
  <c r="P211"/>
  <c r="O211"/>
  <c r="N211"/>
  <c r="M211"/>
  <c r="L211"/>
  <c r="K211"/>
  <c r="J211"/>
  <c r="I211"/>
  <c r="H211"/>
  <c r="G211"/>
  <c r="F211"/>
  <c r="C211"/>
  <c r="B211"/>
  <c r="A211"/>
  <c r="U210"/>
  <c r="S210"/>
  <c r="P210"/>
  <c r="O210"/>
  <c r="N210"/>
  <c r="M210"/>
  <c r="L210"/>
  <c r="K210"/>
  <c r="J210"/>
  <c r="I210"/>
  <c r="H210"/>
  <c r="G210"/>
  <c r="F210"/>
  <c r="C210"/>
  <c r="B210"/>
  <c r="A210"/>
  <c r="U209"/>
  <c r="S209"/>
  <c r="P209"/>
  <c r="O209"/>
  <c r="N209"/>
  <c r="M209"/>
  <c r="L209"/>
  <c r="K209"/>
  <c r="J209"/>
  <c r="I209"/>
  <c r="H209"/>
  <c r="G209"/>
  <c r="F209"/>
  <c r="C209"/>
  <c r="B209"/>
  <c r="A209"/>
  <c r="U208"/>
  <c r="S208"/>
  <c r="P208"/>
  <c r="O208"/>
  <c r="N208"/>
  <c r="M208"/>
  <c r="L208"/>
  <c r="K208"/>
  <c r="J208"/>
  <c r="I208"/>
  <c r="H208"/>
  <c r="G208"/>
  <c r="F208"/>
  <c r="C208"/>
  <c r="B208"/>
  <c r="A208"/>
  <c r="U207"/>
  <c r="S207"/>
  <c r="P207"/>
  <c r="O207"/>
  <c r="N207"/>
  <c r="M207"/>
  <c r="L207"/>
  <c r="K207"/>
  <c r="J207"/>
  <c r="I207"/>
  <c r="H207"/>
  <c r="G207"/>
  <c r="F207"/>
  <c r="C207"/>
  <c r="B207"/>
  <c r="A207"/>
  <c r="U206"/>
  <c r="S206"/>
  <c r="P206"/>
  <c r="O206"/>
  <c r="N206"/>
  <c r="M206"/>
  <c r="L206"/>
  <c r="K206"/>
  <c r="J206"/>
  <c r="I206"/>
  <c r="H206"/>
  <c r="G206"/>
  <c r="F206"/>
  <c r="C206"/>
  <c r="B206"/>
  <c r="A206"/>
  <c r="U205"/>
  <c r="S205"/>
  <c r="P205"/>
  <c r="O205"/>
  <c r="N205"/>
  <c r="M205"/>
  <c r="L205"/>
  <c r="K205"/>
  <c r="J205"/>
  <c r="I205"/>
  <c r="H205"/>
  <c r="G205"/>
  <c r="F205"/>
  <c r="C205"/>
  <c r="B205"/>
  <c r="A205"/>
  <c r="U204"/>
  <c r="S204"/>
  <c r="P204"/>
  <c r="O204"/>
  <c r="N204"/>
  <c r="M204"/>
  <c r="L204"/>
  <c r="K204"/>
  <c r="J204"/>
  <c r="I204"/>
  <c r="H204"/>
  <c r="G204"/>
  <c r="F204"/>
  <c r="C204"/>
  <c r="B204"/>
  <c r="A204"/>
  <c r="U203"/>
  <c r="S203"/>
  <c r="P203"/>
  <c r="O203"/>
  <c r="N203"/>
  <c r="M203"/>
  <c r="L203"/>
  <c r="K203"/>
  <c r="J203"/>
  <c r="I203"/>
  <c r="H203"/>
  <c r="G203"/>
  <c r="F203"/>
  <c r="C203"/>
  <c r="B203"/>
  <c r="A203"/>
  <c r="U202"/>
  <c r="S202"/>
  <c r="P202"/>
  <c r="O202"/>
  <c r="N202"/>
  <c r="M202"/>
  <c r="L202"/>
  <c r="K202"/>
  <c r="J202"/>
  <c r="I202"/>
  <c r="H202"/>
  <c r="G202"/>
  <c r="F202"/>
  <c r="C202"/>
  <c r="B202"/>
  <c r="A202"/>
  <c r="U201"/>
  <c r="S201"/>
  <c r="P201"/>
  <c r="O201"/>
  <c r="N201"/>
  <c r="M201"/>
  <c r="L201"/>
  <c r="K201"/>
  <c r="J201"/>
  <c r="I201"/>
  <c r="H201"/>
  <c r="G201"/>
  <c r="F201"/>
  <c r="C201"/>
  <c r="B201"/>
  <c r="A201"/>
  <c r="U200"/>
  <c r="S200"/>
  <c r="P200"/>
  <c r="O200"/>
  <c r="N200"/>
  <c r="M200"/>
  <c r="L200"/>
  <c r="K200"/>
  <c r="J200"/>
  <c r="I200"/>
  <c r="H200"/>
  <c r="G200"/>
  <c r="F200"/>
  <c r="C200"/>
  <c r="B200"/>
  <c r="A200"/>
  <c r="U199"/>
  <c r="S199"/>
  <c r="P199"/>
  <c r="O199"/>
  <c r="N199"/>
  <c r="M199"/>
  <c r="L199"/>
  <c r="K199"/>
  <c r="J199"/>
  <c r="I199"/>
  <c r="H199"/>
  <c r="G199"/>
  <c r="F199"/>
  <c r="C199"/>
  <c r="B199"/>
  <c r="A199"/>
  <c r="U198"/>
  <c r="S198"/>
  <c r="P198"/>
  <c r="O198"/>
  <c r="N198"/>
  <c r="M198"/>
  <c r="L198"/>
  <c r="K198"/>
  <c r="J198"/>
  <c r="I198"/>
  <c r="H198"/>
  <c r="G198"/>
  <c r="F198"/>
  <c r="C198"/>
  <c r="B198"/>
  <c r="A198"/>
  <c r="U197"/>
  <c r="S197"/>
  <c r="P197"/>
  <c r="O197"/>
  <c r="N197"/>
  <c r="M197"/>
  <c r="L197"/>
  <c r="K197"/>
  <c r="J197"/>
  <c r="I197"/>
  <c r="H197"/>
  <c r="G197"/>
  <c r="F197"/>
  <c r="C197"/>
  <c r="B197"/>
  <c r="A197"/>
  <c r="U196"/>
  <c r="S196"/>
  <c r="P196"/>
  <c r="O196"/>
  <c r="N196"/>
  <c r="M196"/>
  <c r="L196"/>
  <c r="K196"/>
  <c r="J196"/>
  <c r="I196"/>
  <c r="H196"/>
  <c r="G196"/>
  <c r="F196"/>
  <c r="C196"/>
  <c r="B196"/>
  <c r="A196"/>
  <c r="U195"/>
  <c r="S195"/>
  <c r="P195"/>
  <c r="O195"/>
  <c r="N195"/>
  <c r="M195"/>
  <c r="L195"/>
  <c r="K195"/>
  <c r="J195"/>
  <c r="I195"/>
  <c r="H195"/>
  <c r="G195"/>
  <c r="F195"/>
  <c r="C195"/>
  <c r="B195"/>
  <c r="A195"/>
  <c r="U194"/>
  <c r="S194"/>
  <c r="P194"/>
  <c r="O194"/>
  <c r="N194"/>
  <c r="M194"/>
  <c r="L194"/>
  <c r="K194"/>
  <c r="J194"/>
  <c r="I194"/>
  <c r="H194"/>
  <c r="G194"/>
  <c r="F194"/>
  <c r="C194"/>
  <c r="B194"/>
  <c r="A194"/>
  <c r="U193"/>
  <c r="S193"/>
  <c r="P193"/>
  <c r="O193"/>
  <c r="N193"/>
  <c r="M193"/>
  <c r="L193"/>
  <c r="K193"/>
  <c r="J193"/>
  <c r="I193"/>
  <c r="H193"/>
  <c r="G193"/>
  <c r="F193"/>
  <c r="C193"/>
  <c r="B193"/>
  <c r="A193"/>
  <c r="U192"/>
  <c r="S192"/>
  <c r="P192"/>
  <c r="O192"/>
  <c r="N192"/>
  <c r="M192"/>
  <c r="L192"/>
  <c r="K192"/>
  <c r="J192"/>
  <c r="I192"/>
  <c r="H192"/>
  <c r="G192"/>
  <c r="F192"/>
  <c r="C192"/>
  <c r="B192"/>
  <c r="A192"/>
  <c r="U191"/>
  <c r="S191"/>
  <c r="P191"/>
  <c r="O191"/>
  <c r="N191"/>
  <c r="M191"/>
  <c r="L191"/>
  <c r="K191"/>
  <c r="J191"/>
  <c r="I191"/>
  <c r="H191"/>
  <c r="G191"/>
  <c r="F191"/>
  <c r="C191"/>
  <c r="B191"/>
  <c r="A191"/>
  <c r="U190"/>
  <c r="S190"/>
  <c r="P190"/>
  <c r="O190"/>
  <c r="N190"/>
  <c r="M190"/>
  <c r="L190"/>
  <c r="K190"/>
  <c r="J190"/>
  <c r="I190"/>
  <c r="H190"/>
  <c r="G190"/>
  <c r="F190"/>
  <c r="C190"/>
  <c r="B190"/>
  <c r="A190"/>
  <c r="U189"/>
  <c r="S189"/>
  <c r="P189"/>
  <c r="O189"/>
  <c r="N189"/>
  <c r="M189"/>
  <c r="L189"/>
  <c r="K189"/>
  <c r="J189"/>
  <c r="I189"/>
  <c r="H189"/>
  <c r="G189"/>
  <c r="F189"/>
  <c r="C189"/>
  <c r="B189"/>
  <c r="A189"/>
  <c r="U188"/>
  <c r="S188"/>
  <c r="P188"/>
  <c r="O188"/>
  <c r="N188"/>
  <c r="M188"/>
  <c r="L188"/>
  <c r="K188"/>
  <c r="J188"/>
  <c r="I188"/>
  <c r="H188"/>
  <c r="G188"/>
  <c r="F188"/>
  <c r="C188"/>
  <c r="B188"/>
  <c r="A188"/>
  <c r="U187"/>
  <c r="S187"/>
  <c r="P187"/>
  <c r="O187"/>
  <c r="N187"/>
  <c r="M187"/>
  <c r="L187"/>
  <c r="K187"/>
  <c r="J187"/>
  <c r="I187"/>
  <c r="H187"/>
  <c r="G187"/>
  <c r="F187"/>
  <c r="C187"/>
  <c r="B187"/>
  <c r="A187"/>
  <c r="U186"/>
  <c r="S186"/>
  <c r="P186"/>
  <c r="O186"/>
  <c r="N186"/>
  <c r="M186"/>
  <c r="L186"/>
  <c r="K186"/>
  <c r="J186"/>
  <c r="I186"/>
  <c r="H186"/>
  <c r="G186"/>
  <c r="F186"/>
  <c r="C186"/>
  <c r="B186"/>
  <c r="A186"/>
  <c r="U185"/>
  <c r="S185"/>
  <c r="P185"/>
  <c r="O185"/>
  <c r="N185"/>
  <c r="M185"/>
  <c r="L185"/>
  <c r="K185"/>
  <c r="J185"/>
  <c r="I185"/>
  <c r="H185"/>
  <c r="G185"/>
  <c r="F185"/>
  <c r="C185"/>
  <c r="B185"/>
  <c r="A185"/>
  <c r="U184"/>
  <c r="S184"/>
  <c r="P184"/>
  <c r="O184"/>
  <c r="N184"/>
  <c r="M184"/>
  <c r="L184"/>
  <c r="K184"/>
  <c r="J184"/>
  <c r="I184"/>
  <c r="H184"/>
  <c r="G184"/>
  <c r="F184"/>
  <c r="C184"/>
  <c r="B184"/>
  <c r="A184"/>
  <c r="U183"/>
  <c r="S183"/>
  <c r="P183"/>
  <c r="O183"/>
  <c r="N183"/>
  <c r="M183"/>
  <c r="L183"/>
  <c r="K183"/>
  <c r="J183"/>
  <c r="I183"/>
  <c r="H183"/>
  <c r="G183"/>
  <c r="F183"/>
  <c r="C183"/>
  <c r="B183"/>
  <c r="A183"/>
  <c r="U182"/>
  <c r="S182"/>
  <c r="P182"/>
  <c r="O182"/>
  <c r="N182"/>
  <c r="M182"/>
  <c r="L182"/>
  <c r="K182"/>
  <c r="J182"/>
  <c r="I182"/>
  <c r="H182"/>
  <c r="G182"/>
  <c r="F182"/>
  <c r="C182"/>
  <c r="B182"/>
  <c r="A182"/>
  <c r="U181"/>
  <c r="S181"/>
  <c r="P181"/>
  <c r="O181"/>
  <c r="N181"/>
  <c r="M181"/>
  <c r="L181"/>
  <c r="K181"/>
  <c r="J181"/>
  <c r="I181"/>
  <c r="H181"/>
  <c r="G181"/>
  <c r="F181"/>
  <c r="C181"/>
  <c r="B181"/>
  <c r="A181"/>
  <c r="U180"/>
  <c r="S180"/>
  <c r="P180"/>
  <c r="O180"/>
  <c r="N180"/>
  <c r="M180"/>
  <c r="L180"/>
  <c r="K180"/>
  <c r="J180"/>
  <c r="I180"/>
  <c r="H180"/>
  <c r="G180"/>
  <c r="F180"/>
  <c r="C180"/>
  <c r="B180"/>
  <c r="A180"/>
  <c r="U179"/>
  <c r="S179"/>
  <c r="P179"/>
  <c r="O179"/>
  <c r="N179"/>
  <c r="M179"/>
  <c r="L179"/>
  <c r="K179"/>
  <c r="J179"/>
  <c r="I179"/>
  <c r="H179"/>
  <c r="G179"/>
  <c r="F179"/>
  <c r="C179"/>
  <c r="B179"/>
  <c r="A179"/>
  <c r="U178"/>
  <c r="S178"/>
  <c r="P178"/>
  <c r="O178"/>
  <c r="N178"/>
  <c r="M178"/>
  <c r="L178"/>
  <c r="K178"/>
  <c r="J178"/>
  <c r="I178"/>
  <c r="H178"/>
  <c r="G178"/>
  <c r="F178"/>
  <c r="C178"/>
  <c r="B178"/>
  <c r="A178"/>
  <c r="U177"/>
  <c r="S177"/>
  <c r="P177"/>
  <c r="O177"/>
  <c r="N177"/>
  <c r="M177"/>
  <c r="L177"/>
  <c r="K177"/>
  <c r="J177"/>
  <c r="I177"/>
  <c r="H177"/>
  <c r="G177"/>
  <c r="F177"/>
  <c r="C177"/>
  <c r="B177"/>
  <c r="A177"/>
  <c r="U176"/>
  <c r="S176"/>
  <c r="P176"/>
  <c r="O176"/>
  <c r="N176"/>
  <c r="M176"/>
  <c r="L176"/>
  <c r="K176"/>
  <c r="J176"/>
  <c r="I176"/>
  <c r="H176"/>
  <c r="G176"/>
  <c r="F176"/>
  <c r="C176"/>
  <c r="B176"/>
  <c r="A176"/>
  <c r="U175"/>
  <c r="S175"/>
  <c r="P175"/>
  <c r="O175"/>
  <c r="N175"/>
  <c r="M175"/>
  <c r="L175"/>
  <c r="K175"/>
  <c r="J175"/>
  <c r="I175"/>
  <c r="H175"/>
  <c r="G175"/>
  <c r="F175"/>
  <c r="C175"/>
  <c r="B175"/>
  <c r="A175"/>
  <c r="U174"/>
  <c r="S174"/>
  <c r="P174"/>
  <c r="O174"/>
  <c r="N174"/>
  <c r="M174"/>
  <c r="L174"/>
  <c r="K174"/>
  <c r="J174"/>
  <c r="I174"/>
  <c r="H174"/>
  <c r="G174"/>
  <c r="F174"/>
  <c r="C174"/>
  <c r="B174"/>
  <c r="A174"/>
  <c r="U173"/>
  <c r="S173"/>
  <c r="P173"/>
  <c r="O173"/>
  <c r="N173"/>
  <c r="M173"/>
  <c r="L173"/>
  <c r="K173"/>
  <c r="J173"/>
  <c r="I173"/>
  <c r="H173"/>
  <c r="G173"/>
  <c r="F173"/>
  <c r="C173"/>
  <c r="B173"/>
  <c r="A173"/>
  <c r="U172"/>
  <c r="S172"/>
  <c r="P172"/>
  <c r="O172"/>
  <c r="N172"/>
  <c r="M172"/>
  <c r="L172"/>
  <c r="K172"/>
  <c r="J172"/>
  <c r="I172"/>
  <c r="H172"/>
  <c r="G172"/>
  <c r="F172"/>
  <c r="C172"/>
  <c r="B172"/>
  <c r="A172"/>
  <c r="U171"/>
  <c r="S171"/>
  <c r="P171"/>
  <c r="O171"/>
  <c r="N171"/>
  <c r="M171"/>
  <c r="L171"/>
  <c r="K171"/>
  <c r="J171"/>
  <c r="I171"/>
  <c r="H171"/>
  <c r="G171"/>
  <c r="F171"/>
  <c r="C171"/>
  <c r="B171"/>
  <c r="A171"/>
  <c r="U170"/>
  <c r="S170"/>
  <c r="P170"/>
  <c r="O170"/>
  <c r="N170"/>
  <c r="M170"/>
  <c r="L170"/>
  <c r="K170"/>
  <c r="J170"/>
  <c r="I170"/>
  <c r="H170"/>
  <c r="G170"/>
  <c r="F170"/>
  <c r="C170"/>
  <c r="B170"/>
  <c r="A170"/>
  <c r="U169"/>
  <c r="S169"/>
  <c r="P169"/>
  <c r="O169"/>
  <c r="N169"/>
  <c r="M169"/>
  <c r="L169"/>
  <c r="K169"/>
  <c r="J169"/>
  <c r="I169"/>
  <c r="H169"/>
  <c r="G169"/>
  <c r="F169"/>
  <c r="C169"/>
  <c r="B169"/>
  <c r="A169"/>
  <c r="U168"/>
  <c r="S168"/>
  <c r="P168"/>
  <c r="O168"/>
  <c r="N168"/>
  <c r="M168"/>
  <c r="L168"/>
  <c r="K168"/>
  <c r="J168"/>
  <c r="I168"/>
  <c r="H168"/>
  <c r="G168"/>
  <c r="F168"/>
  <c r="C168"/>
  <c r="B168"/>
  <c r="A168"/>
  <c r="U167"/>
  <c r="S167"/>
  <c r="P167"/>
  <c r="O167"/>
  <c r="N167"/>
  <c r="M167"/>
  <c r="L167"/>
  <c r="K167"/>
  <c r="J167"/>
  <c r="I167"/>
  <c r="H167"/>
  <c r="G167"/>
  <c r="F167"/>
  <c r="C167"/>
  <c r="B167"/>
  <c r="A167"/>
  <c r="U166"/>
  <c r="S166"/>
  <c r="P166"/>
  <c r="O166"/>
  <c r="N166"/>
  <c r="M166"/>
  <c r="L166"/>
  <c r="K166"/>
  <c r="J166"/>
  <c r="I166"/>
  <c r="H166"/>
  <c r="G166"/>
  <c r="F166"/>
  <c r="C166"/>
  <c r="B166"/>
  <c r="A166"/>
  <c r="U165"/>
  <c r="S165"/>
  <c r="P165"/>
  <c r="O165"/>
  <c r="N165"/>
  <c r="M165"/>
  <c r="L165"/>
  <c r="K165"/>
  <c r="J165"/>
  <c r="I165"/>
  <c r="H165"/>
  <c r="G165"/>
  <c r="F165"/>
  <c r="C165"/>
  <c r="B165"/>
  <c r="A165"/>
  <c r="U164"/>
  <c r="S164"/>
  <c r="P164"/>
  <c r="O164"/>
  <c r="N164"/>
  <c r="M164"/>
  <c r="L164"/>
  <c r="K164"/>
  <c r="J164"/>
  <c r="I164"/>
  <c r="H164"/>
  <c r="G164"/>
  <c r="F164"/>
  <c r="C164"/>
  <c r="B164"/>
  <c r="A164"/>
  <c r="U163"/>
  <c r="S163"/>
  <c r="P163"/>
  <c r="O163"/>
  <c r="N163"/>
  <c r="M163"/>
  <c r="L163"/>
  <c r="K163"/>
  <c r="J163"/>
  <c r="I163"/>
  <c r="H163"/>
  <c r="G163"/>
  <c r="F163"/>
  <c r="C163"/>
  <c r="B163"/>
  <c r="A163"/>
  <c r="U162"/>
  <c r="S162"/>
  <c r="P162"/>
  <c r="O162"/>
  <c r="N162"/>
  <c r="M162"/>
  <c r="L162"/>
  <c r="K162"/>
  <c r="J162"/>
  <c r="I162"/>
  <c r="H162"/>
  <c r="G162"/>
  <c r="F162"/>
  <c r="C162"/>
  <c r="B162"/>
  <c r="A162"/>
  <c r="U161"/>
  <c r="S161"/>
  <c r="P161"/>
  <c r="O161"/>
  <c r="N161"/>
  <c r="M161"/>
  <c r="L161"/>
  <c r="K161"/>
  <c r="J161"/>
  <c r="I161"/>
  <c r="H161"/>
  <c r="G161"/>
  <c r="F161"/>
  <c r="C161"/>
  <c r="B161"/>
  <c r="A161"/>
  <c r="U160"/>
  <c r="S160"/>
  <c r="P160"/>
  <c r="O160"/>
  <c r="N160"/>
  <c r="M160"/>
  <c r="L160"/>
  <c r="K160"/>
  <c r="J160"/>
  <c r="I160"/>
  <c r="H160"/>
  <c r="G160"/>
  <c r="F160"/>
  <c r="C160"/>
  <c r="B160"/>
  <c r="A160"/>
  <c r="U159"/>
  <c r="S159"/>
  <c r="P159"/>
  <c r="O159"/>
  <c r="N159"/>
  <c r="M159"/>
  <c r="L159"/>
  <c r="K159"/>
  <c r="J159"/>
  <c r="I159"/>
  <c r="H159"/>
  <c r="G159"/>
  <c r="F159"/>
  <c r="C159"/>
  <c r="B159"/>
  <c r="A159"/>
  <c r="U158"/>
  <c r="S158"/>
  <c r="P158"/>
  <c r="O158"/>
  <c r="N158"/>
  <c r="M158"/>
  <c r="L158"/>
  <c r="K158"/>
  <c r="J158"/>
  <c r="I158"/>
  <c r="H158"/>
  <c r="G158"/>
  <c r="F158"/>
  <c r="C158"/>
  <c r="B158"/>
  <c r="A158"/>
  <c r="U157"/>
  <c r="S157"/>
  <c r="P157"/>
  <c r="O157"/>
  <c r="N157"/>
  <c r="M157"/>
  <c r="L157"/>
  <c r="K157"/>
  <c r="J157"/>
  <c r="I157"/>
  <c r="H157"/>
  <c r="G157"/>
  <c r="F157"/>
  <c r="C157"/>
  <c r="B157"/>
  <c r="A157"/>
  <c r="U156"/>
  <c r="S156"/>
  <c r="P156"/>
  <c r="O156"/>
  <c r="N156"/>
  <c r="M156"/>
  <c r="L156"/>
  <c r="K156"/>
  <c r="J156"/>
  <c r="I156"/>
  <c r="H156"/>
  <c r="G156"/>
  <c r="F156"/>
  <c r="C156"/>
  <c r="B156"/>
  <c r="A156"/>
  <c r="U155"/>
  <c r="S155"/>
  <c r="P155"/>
  <c r="O155"/>
  <c r="N155"/>
  <c r="M155"/>
  <c r="L155"/>
  <c r="K155"/>
  <c r="J155"/>
  <c r="I155"/>
  <c r="H155"/>
  <c r="G155"/>
  <c r="F155"/>
  <c r="C155"/>
  <c r="B155"/>
  <c r="A155"/>
  <c r="U154"/>
  <c r="S154"/>
  <c r="P154"/>
  <c r="O154"/>
  <c r="N154"/>
  <c r="M154"/>
  <c r="L154"/>
  <c r="K154"/>
  <c r="J154"/>
  <c r="I154"/>
  <c r="H154"/>
  <c r="G154"/>
  <c r="F154"/>
  <c r="C154"/>
  <c r="B154"/>
  <c r="A154"/>
  <c r="U153"/>
  <c r="S153"/>
  <c r="P153"/>
  <c r="O153"/>
  <c r="N153"/>
  <c r="M153"/>
  <c r="L153"/>
  <c r="K153"/>
  <c r="J153"/>
  <c r="I153"/>
  <c r="H153"/>
  <c r="G153"/>
  <c r="F153"/>
  <c r="C153"/>
  <c r="B153"/>
  <c r="A153"/>
  <c r="U152"/>
  <c r="S152"/>
  <c r="P152"/>
  <c r="O152"/>
  <c r="N152"/>
  <c r="M152"/>
  <c r="L152"/>
  <c r="K152"/>
  <c r="J152"/>
  <c r="I152"/>
  <c r="H152"/>
  <c r="G152"/>
  <c r="F152"/>
  <c r="C152"/>
  <c r="B152"/>
  <c r="A152"/>
  <c r="U151"/>
  <c r="S151"/>
  <c r="P151"/>
  <c r="O151"/>
  <c r="N151"/>
  <c r="M151"/>
  <c r="L151"/>
  <c r="K151"/>
  <c r="J151"/>
  <c r="I151"/>
  <c r="H151"/>
  <c r="G151"/>
  <c r="F151"/>
  <c r="C151"/>
  <c r="B151"/>
  <c r="A151"/>
  <c r="U150"/>
  <c r="S150"/>
  <c r="P150"/>
  <c r="O150"/>
  <c r="N150"/>
  <c r="M150"/>
  <c r="L150"/>
  <c r="K150"/>
  <c r="J150"/>
  <c r="I150"/>
  <c r="H150"/>
  <c r="G150"/>
  <c r="F150"/>
  <c r="C150"/>
  <c r="B150"/>
  <c r="A150"/>
  <c r="U149"/>
  <c r="S149"/>
  <c r="P149"/>
  <c r="O149"/>
  <c r="N149"/>
  <c r="M149"/>
  <c r="L149"/>
  <c r="K149"/>
  <c r="J149"/>
  <c r="I149"/>
  <c r="H149"/>
  <c r="G149"/>
  <c r="F149"/>
  <c r="C149"/>
  <c r="B149"/>
  <c r="A149"/>
  <c r="U148"/>
  <c r="S148"/>
  <c r="P148"/>
  <c r="O148"/>
  <c r="N148"/>
  <c r="M148"/>
  <c r="L148"/>
  <c r="K148"/>
  <c r="J148"/>
  <c r="I148"/>
  <c r="H148"/>
  <c r="G148"/>
  <c r="F148"/>
  <c r="C148"/>
  <c r="B148"/>
  <c r="A148"/>
  <c r="U147"/>
  <c r="S147"/>
  <c r="P147"/>
  <c r="O147"/>
  <c r="N147"/>
  <c r="M147"/>
  <c r="L147"/>
  <c r="K147"/>
  <c r="J147"/>
  <c r="I147"/>
  <c r="H147"/>
  <c r="G147"/>
  <c r="F147"/>
  <c r="C147"/>
  <c r="B147"/>
  <c r="A147"/>
  <c r="U146"/>
  <c r="S146"/>
  <c r="P146"/>
  <c r="O146"/>
  <c r="N146"/>
  <c r="M146"/>
  <c r="L146"/>
  <c r="K146"/>
  <c r="J146"/>
  <c r="I146"/>
  <c r="H146"/>
  <c r="G146"/>
  <c r="F146"/>
  <c r="C146"/>
  <c r="B146"/>
  <c r="A146"/>
  <c r="U145"/>
  <c r="S145"/>
  <c r="P145"/>
  <c r="O145"/>
  <c r="N145"/>
  <c r="M145"/>
  <c r="L145"/>
  <c r="K145"/>
  <c r="J145"/>
  <c r="I145"/>
  <c r="H145"/>
  <c r="G145"/>
  <c r="F145"/>
  <c r="C145"/>
  <c r="B145"/>
  <c r="A145"/>
  <c r="U144"/>
  <c r="S144"/>
  <c r="P144"/>
  <c r="O144"/>
  <c r="N144"/>
  <c r="M144"/>
  <c r="L144"/>
  <c r="K144"/>
  <c r="J144"/>
  <c r="I144"/>
  <c r="H144"/>
  <c r="G144"/>
  <c r="F144"/>
  <c r="C144"/>
  <c r="B144"/>
  <c r="A144"/>
  <c r="U143"/>
  <c r="S143"/>
  <c r="P143"/>
  <c r="O143"/>
  <c r="N143"/>
  <c r="M143"/>
  <c r="L143"/>
  <c r="K143"/>
  <c r="J143"/>
  <c r="I143"/>
  <c r="H143"/>
  <c r="G143"/>
  <c r="F143"/>
  <c r="C143"/>
  <c r="B143"/>
  <c r="A143"/>
  <c r="U142"/>
  <c r="S142"/>
  <c r="P142"/>
  <c r="O142"/>
  <c r="N142"/>
  <c r="M142"/>
  <c r="L142"/>
  <c r="K142"/>
  <c r="J142"/>
  <c r="I142"/>
  <c r="H142"/>
  <c r="G142"/>
  <c r="F142"/>
  <c r="C142"/>
  <c r="B142"/>
  <c r="A142"/>
  <c r="U141"/>
  <c r="S141"/>
  <c r="P141"/>
  <c r="O141"/>
  <c r="N141"/>
  <c r="M141"/>
  <c r="L141"/>
  <c r="K141"/>
  <c r="J141"/>
  <c r="I141"/>
  <c r="H141"/>
  <c r="G141"/>
  <c r="F141"/>
  <c r="C141"/>
  <c r="B141"/>
  <c r="A141"/>
  <c r="U140"/>
  <c r="S140"/>
  <c r="P140"/>
  <c r="O140"/>
  <c r="N140"/>
  <c r="M140"/>
  <c r="L140"/>
  <c r="K140"/>
  <c r="J140"/>
  <c r="I140"/>
  <c r="H140"/>
  <c r="G140"/>
  <c r="F140"/>
  <c r="C140"/>
  <c r="B140"/>
  <c r="A140"/>
  <c r="U139"/>
  <c r="S139"/>
  <c r="P139"/>
  <c r="O139"/>
  <c r="N139"/>
  <c r="M139"/>
  <c r="L139"/>
  <c r="K139"/>
  <c r="J139"/>
  <c r="I139"/>
  <c r="H139"/>
  <c r="G139"/>
  <c r="F139"/>
  <c r="C139"/>
  <c r="B139"/>
  <c r="A139"/>
  <c r="U138"/>
  <c r="S138"/>
  <c r="P138"/>
  <c r="O138"/>
  <c r="N138"/>
  <c r="M138"/>
  <c r="L138"/>
  <c r="K138"/>
  <c r="J138"/>
  <c r="I138"/>
  <c r="H138"/>
  <c r="G138"/>
  <c r="F138"/>
  <c r="C138"/>
  <c r="B138"/>
  <c r="A138"/>
  <c r="U137"/>
  <c r="S137"/>
  <c r="P137"/>
  <c r="O137"/>
  <c r="N137"/>
  <c r="M137"/>
  <c r="L137"/>
  <c r="K137"/>
  <c r="J137"/>
  <c r="I137"/>
  <c r="H137"/>
  <c r="G137"/>
  <c r="F137"/>
  <c r="C137"/>
  <c r="B137"/>
  <c r="A137"/>
  <c r="U136"/>
  <c r="S136"/>
  <c r="P136"/>
  <c r="O136"/>
  <c r="N136"/>
  <c r="M136"/>
  <c r="L136"/>
  <c r="K136"/>
  <c r="J136"/>
  <c r="I136"/>
  <c r="H136"/>
  <c r="G136"/>
  <c r="F136"/>
  <c r="C136"/>
  <c r="B136"/>
  <c r="A136"/>
  <c r="U135"/>
  <c r="S135"/>
  <c r="P135"/>
  <c r="O135"/>
  <c r="N135"/>
  <c r="M135"/>
  <c r="L135"/>
  <c r="K135"/>
  <c r="J135"/>
  <c r="I135"/>
  <c r="H135"/>
  <c r="G135"/>
  <c r="F135"/>
  <c r="C135"/>
  <c r="B135"/>
  <c r="A135"/>
  <c r="U134"/>
  <c r="S134"/>
  <c r="P134"/>
  <c r="O134"/>
  <c r="N134"/>
  <c r="M134"/>
  <c r="L134"/>
  <c r="K134"/>
  <c r="J134"/>
  <c r="I134"/>
  <c r="H134"/>
  <c r="G134"/>
  <c r="F134"/>
  <c r="C134"/>
  <c r="B134"/>
  <c r="A134"/>
  <c r="U133"/>
  <c r="S133"/>
  <c r="P133"/>
  <c r="O133"/>
  <c r="N133"/>
  <c r="M133"/>
  <c r="L133"/>
  <c r="K133"/>
  <c r="J133"/>
  <c r="I133"/>
  <c r="H133"/>
  <c r="G133"/>
  <c r="F133"/>
  <c r="C133"/>
  <c r="B133"/>
  <c r="A133"/>
  <c r="U132"/>
  <c r="S132"/>
  <c r="P132"/>
  <c r="O132"/>
  <c r="N132"/>
  <c r="M132"/>
  <c r="L132"/>
  <c r="K132"/>
  <c r="J132"/>
  <c r="I132"/>
  <c r="H132"/>
  <c r="G132"/>
  <c r="F132"/>
  <c r="C132"/>
  <c r="B132"/>
  <c r="A132"/>
  <c r="U131"/>
  <c r="S131"/>
  <c r="P131"/>
  <c r="O131"/>
  <c r="N131"/>
  <c r="M131"/>
  <c r="L131"/>
  <c r="K131"/>
  <c r="J131"/>
  <c r="I131"/>
  <c r="H131"/>
  <c r="G131"/>
  <c r="F131"/>
  <c r="C131"/>
  <c r="B131"/>
  <c r="A131"/>
  <c r="U130"/>
  <c r="S130"/>
  <c r="P130"/>
  <c r="O130"/>
  <c r="N130"/>
  <c r="M130"/>
  <c r="L130"/>
  <c r="K130"/>
  <c r="J130"/>
  <c r="I130"/>
  <c r="H130"/>
  <c r="G130"/>
  <c r="F130"/>
  <c r="C130"/>
  <c r="B130"/>
  <c r="A130"/>
  <c r="U129"/>
  <c r="S129"/>
  <c r="P129"/>
  <c r="O129"/>
  <c r="N129"/>
  <c r="M129"/>
  <c r="L129"/>
  <c r="K129"/>
  <c r="J129"/>
  <c r="I129"/>
  <c r="H129"/>
  <c r="G129"/>
  <c r="F129"/>
  <c r="C129"/>
  <c r="B129"/>
  <c r="A129"/>
  <c r="U128"/>
  <c r="S128"/>
  <c r="P128"/>
  <c r="O128"/>
  <c r="N128"/>
  <c r="M128"/>
  <c r="L128"/>
  <c r="K128"/>
  <c r="J128"/>
  <c r="I128"/>
  <c r="H128"/>
  <c r="G128"/>
  <c r="F128"/>
  <c r="C128"/>
  <c r="B128"/>
  <c r="A128"/>
  <c r="U127"/>
  <c r="S127"/>
  <c r="P127"/>
  <c r="O127"/>
  <c r="N127"/>
  <c r="M127"/>
  <c r="L127"/>
  <c r="K127"/>
  <c r="J127"/>
  <c r="I127"/>
  <c r="H127"/>
  <c r="G127"/>
  <c r="F127"/>
  <c r="C127"/>
  <c r="B127"/>
  <c r="A127"/>
  <c r="U126"/>
  <c r="S126"/>
  <c r="P126"/>
  <c r="O126"/>
  <c r="N126"/>
  <c r="M126"/>
  <c r="L126"/>
  <c r="K126"/>
  <c r="J126"/>
  <c r="I126"/>
  <c r="H126"/>
  <c r="G126"/>
  <c r="F126"/>
  <c r="C126"/>
  <c r="B126"/>
  <c r="A126"/>
  <c r="U125"/>
  <c r="S125"/>
  <c r="P125"/>
  <c r="O125"/>
  <c r="N125"/>
  <c r="M125"/>
  <c r="L125"/>
  <c r="K125"/>
  <c r="J125"/>
  <c r="I125"/>
  <c r="H125"/>
  <c r="G125"/>
  <c r="F125"/>
  <c r="C125"/>
  <c r="B125"/>
  <c r="A125"/>
  <c r="U124"/>
  <c r="S124"/>
  <c r="P124"/>
  <c r="O124"/>
  <c r="N124"/>
  <c r="M124"/>
  <c r="L124"/>
  <c r="K124"/>
  <c r="J124"/>
  <c r="I124"/>
  <c r="H124"/>
  <c r="G124"/>
  <c r="F124"/>
  <c r="C124"/>
  <c r="B124"/>
  <c r="A124"/>
  <c r="U123"/>
  <c r="S123"/>
  <c r="P123"/>
  <c r="O123"/>
  <c r="N123"/>
  <c r="M123"/>
  <c r="L123"/>
  <c r="K123"/>
  <c r="J123"/>
  <c r="I123"/>
  <c r="H123"/>
  <c r="G123"/>
  <c r="F123"/>
  <c r="C123"/>
  <c r="B123"/>
  <c r="A123"/>
  <c r="U122"/>
  <c r="S122"/>
  <c r="P122"/>
  <c r="O122"/>
  <c r="N122"/>
  <c r="M122"/>
  <c r="L122"/>
  <c r="K122"/>
  <c r="J122"/>
  <c r="I122"/>
  <c r="H122"/>
  <c r="G122"/>
  <c r="F122"/>
  <c r="C122"/>
  <c r="B122"/>
  <c r="A122"/>
  <c r="U121"/>
  <c r="S121"/>
  <c r="P121"/>
  <c r="O121"/>
  <c r="N121"/>
  <c r="M121"/>
  <c r="L121"/>
  <c r="K121"/>
  <c r="J121"/>
  <c r="I121"/>
  <c r="H121"/>
  <c r="G121"/>
  <c r="F121"/>
  <c r="C121"/>
  <c r="B121"/>
  <c r="A121"/>
  <c r="U120"/>
  <c r="S120"/>
  <c r="P120"/>
  <c r="O120"/>
  <c r="N120"/>
  <c r="M120"/>
  <c r="L120"/>
  <c r="K120"/>
  <c r="J120"/>
  <c r="I120"/>
  <c r="H120"/>
  <c r="G120"/>
  <c r="F120"/>
  <c r="C120"/>
  <c r="B120"/>
  <c r="A120"/>
  <c r="U119"/>
  <c r="S119"/>
  <c r="P119"/>
  <c r="O119"/>
  <c r="N119"/>
  <c r="M119"/>
  <c r="L119"/>
  <c r="K119"/>
  <c r="J119"/>
  <c r="I119"/>
  <c r="H119"/>
  <c r="G119"/>
  <c r="F119"/>
  <c r="C119"/>
  <c r="B119"/>
  <c r="A119"/>
  <c r="U118"/>
  <c r="S118"/>
  <c r="P118"/>
  <c r="O118"/>
  <c r="N118"/>
  <c r="M118"/>
  <c r="L118"/>
  <c r="K118"/>
  <c r="J118"/>
  <c r="I118"/>
  <c r="H118"/>
  <c r="G118"/>
  <c r="F118"/>
  <c r="C118"/>
  <c r="B118"/>
  <c r="A118"/>
  <c r="U117"/>
  <c r="S117"/>
  <c r="P117"/>
  <c r="O117"/>
  <c r="N117"/>
  <c r="M117"/>
  <c r="L117"/>
  <c r="K117"/>
  <c r="J117"/>
  <c r="I117"/>
  <c r="H117"/>
  <c r="G117"/>
  <c r="F117"/>
  <c r="C117"/>
  <c r="B117"/>
  <c r="A117"/>
  <c r="U116"/>
  <c r="S116"/>
  <c r="P116"/>
  <c r="O116"/>
  <c r="N116"/>
  <c r="M116"/>
  <c r="L116"/>
  <c r="K116"/>
  <c r="J116"/>
  <c r="I116"/>
  <c r="H116"/>
  <c r="G116"/>
  <c r="F116"/>
  <c r="C116"/>
  <c r="B116"/>
  <c r="A116"/>
  <c r="U115"/>
  <c r="S115"/>
  <c r="P115"/>
  <c r="O115"/>
  <c r="N115"/>
  <c r="M115"/>
  <c r="L115"/>
  <c r="K115"/>
  <c r="J115"/>
  <c r="I115"/>
  <c r="H115"/>
  <c r="G115"/>
  <c r="F115"/>
  <c r="C115"/>
  <c r="B115"/>
  <c r="A115"/>
  <c r="U114"/>
  <c r="S114"/>
  <c r="P114"/>
  <c r="O114"/>
  <c r="N114"/>
  <c r="M114"/>
  <c r="L114"/>
  <c r="K114"/>
  <c r="J114"/>
  <c r="I114"/>
  <c r="H114"/>
  <c r="G114"/>
  <c r="F114"/>
  <c r="C114"/>
  <c r="B114"/>
  <c r="A114"/>
  <c r="U113"/>
  <c r="S113"/>
  <c r="P113"/>
  <c r="O113"/>
  <c r="N113"/>
  <c r="M113"/>
  <c r="L113"/>
  <c r="K113"/>
  <c r="J113"/>
  <c r="I113"/>
  <c r="H113"/>
  <c r="G113"/>
  <c r="F113"/>
  <c r="C113"/>
  <c r="B113"/>
  <c r="A113"/>
  <c r="U112"/>
  <c r="S112"/>
  <c r="P112"/>
  <c r="O112"/>
  <c r="N112"/>
  <c r="M112"/>
  <c r="L112"/>
  <c r="K112"/>
  <c r="J112"/>
  <c r="I112"/>
  <c r="H112"/>
  <c r="G112"/>
  <c r="F112"/>
  <c r="C112"/>
  <c r="B112"/>
  <c r="A112"/>
  <c r="U111"/>
  <c r="S111"/>
  <c r="P111"/>
  <c r="O111"/>
  <c r="N111"/>
  <c r="M111"/>
  <c r="L111"/>
  <c r="K111"/>
  <c r="J111"/>
  <c r="I111"/>
  <c r="H111"/>
  <c r="G111"/>
  <c r="F111"/>
  <c r="C111"/>
  <c r="B111"/>
  <c r="A111"/>
  <c r="U110"/>
  <c r="S110"/>
  <c r="P110"/>
  <c r="O110"/>
  <c r="N110"/>
  <c r="M110"/>
  <c r="L110"/>
  <c r="K110"/>
  <c r="J110"/>
  <c r="I110"/>
  <c r="H110"/>
  <c r="G110"/>
  <c r="F110"/>
  <c r="C110"/>
  <c r="B110"/>
  <c r="A110"/>
  <c r="U109"/>
  <c r="S109"/>
  <c r="P109"/>
  <c r="O109"/>
  <c r="N109"/>
  <c r="M109"/>
  <c r="L109"/>
  <c r="K109"/>
  <c r="J109"/>
  <c r="I109"/>
  <c r="H109"/>
  <c r="G109"/>
  <c r="F109"/>
  <c r="C109"/>
  <c r="B109"/>
  <c r="A109"/>
  <c r="U108"/>
  <c r="S108"/>
  <c r="P108"/>
  <c r="O108"/>
  <c r="N108"/>
  <c r="M108"/>
  <c r="L108"/>
  <c r="K108"/>
  <c r="J108"/>
  <c r="I108"/>
  <c r="H108"/>
  <c r="G108"/>
  <c r="F108"/>
  <c r="C108"/>
  <c r="B108"/>
  <c r="A108"/>
  <c r="U107"/>
  <c r="S107"/>
  <c r="P107"/>
  <c r="O107"/>
  <c r="N107"/>
  <c r="M107"/>
  <c r="L107"/>
  <c r="K107"/>
  <c r="J107"/>
  <c r="I107"/>
  <c r="H107"/>
  <c r="G107"/>
  <c r="F107"/>
  <c r="C107"/>
  <c r="B107"/>
  <c r="A107"/>
  <c r="U106"/>
  <c r="S106"/>
  <c r="P106"/>
  <c r="O106"/>
  <c r="N106"/>
  <c r="M106"/>
  <c r="L106"/>
  <c r="K106"/>
  <c r="J106"/>
  <c r="I106"/>
  <c r="H106"/>
  <c r="G106"/>
  <c r="F106"/>
  <c r="C106"/>
  <c r="B106"/>
  <c r="A106"/>
  <c r="U105"/>
  <c r="S105"/>
  <c r="P105"/>
  <c r="O105"/>
  <c r="N105"/>
  <c r="M105"/>
  <c r="L105"/>
  <c r="K105"/>
  <c r="J105"/>
  <c r="I105"/>
  <c r="H105"/>
  <c r="G105"/>
  <c r="F105"/>
  <c r="C105"/>
  <c r="B105"/>
  <c r="A105"/>
  <c r="U104"/>
  <c r="S104"/>
  <c r="P104"/>
  <c r="O104"/>
  <c r="N104"/>
  <c r="M104"/>
  <c r="L104"/>
  <c r="K104"/>
  <c r="J104"/>
  <c r="I104"/>
  <c r="H104"/>
  <c r="G104"/>
  <c r="F104"/>
  <c r="C104"/>
  <c r="B104"/>
  <c r="A104"/>
  <c r="U103"/>
  <c r="S103"/>
  <c r="P103"/>
  <c r="O103"/>
  <c r="N103"/>
  <c r="M103"/>
  <c r="L103"/>
  <c r="K103"/>
  <c r="J103"/>
  <c r="I103"/>
  <c r="H103"/>
  <c r="G103"/>
  <c r="F103"/>
  <c r="C103"/>
  <c r="B103"/>
  <c r="A103"/>
  <c r="U102"/>
  <c r="S102"/>
  <c r="P102"/>
  <c r="O102"/>
  <c r="N102"/>
  <c r="M102"/>
  <c r="L102"/>
  <c r="K102"/>
  <c r="J102"/>
  <c r="I102"/>
  <c r="H102"/>
  <c r="G102"/>
  <c r="F102"/>
  <c r="C102"/>
  <c r="B102"/>
  <c r="A102"/>
  <c r="U101"/>
  <c r="S101"/>
  <c r="P101"/>
  <c r="O101"/>
  <c r="N101"/>
  <c r="M101"/>
  <c r="L101"/>
  <c r="K101"/>
  <c r="J101"/>
  <c r="I101"/>
  <c r="H101"/>
  <c r="G101"/>
  <c r="F101"/>
  <c r="C101"/>
  <c r="B101"/>
  <c r="A101"/>
  <c r="U100"/>
  <c r="S100"/>
  <c r="P100"/>
  <c r="O100"/>
  <c r="N100"/>
  <c r="M100"/>
  <c r="L100"/>
  <c r="K100"/>
  <c r="J100"/>
  <c r="I100"/>
  <c r="H100"/>
  <c r="G100"/>
  <c r="F100"/>
  <c r="C100"/>
  <c r="B100"/>
  <c r="A100"/>
  <c r="U99"/>
  <c r="S99"/>
  <c r="P99"/>
  <c r="O99"/>
  <c r="N99"/>
  <c r="M99"/>
  <c r="L99"/>
  <c r="K99"/>
  <c r="J99"/>
  <c r="I99"/>
  <c r="H99"/>
  <c r="G99"/>
  <c r="F99"/>
  <c r="C99"/>
  <c r="B99"/>
  <c r="A99"/>
  <c r="U98"/>
  <c r="S98"/>
  <c r="P98"/>
  <c r="O98"/>
  <c r="N98"/>
  <c r="M98"/>
  <c r="L98"/>
  <c r="K98"/>
  <c r="J98"/>
  <c r="I98"/>
  <c r="H98"/>
  <c r="G98"/>
  <c r="F98"/>
  <c r="C98"/>
  <c r="B98"/>
  <c r="A98"/>
  <c r="U97"/>
  <c r="S97"/>
  <c r="P97"/>
  <c r="O97"/>
  <c r="N97"/>
  <c r="M97"/>
  <c r="L97"/>
  <c r="K97"/>
  <c r="J97"/>
  <c r="I97"/>
  <c r="H97"/>
  <c r="G97"/>
  <c r="F97"/>
  <c r="C97"/>
  <c r="B97"/>
  <c r="A97"/>
  <c r="U96"/>
  <c r="S96"/>
  <c r="P96"/>
  <c r="O96"/>
  <c r="N96"/>
  <c r="M96"/>
  <c r="L96"/>
  <c r="K96"/>
  <c r="J96"/>
  <c r="I96"/>
  <c r="H96"/>
  <c r="G96"/>
  <c r="F96"/>
  <c r="C96"/>
  <c r="B96"/>
  <c r="A96"/>
  <c r="U95"/>
  <c r="S95"/>
  <c r="P95"/>
  <c r="O95"/>
  <c r="N95"/>
  <c r="M95"/>
  <c r="L95"/>
  <c r="K95"/>
  <c r="J95"/>
  <c r="I95"/>
  <c r="H95"/>
  <c r="G95"/>
  <c r="F95"/>
  <c r="C95"/>
  <c r="B95"/>
  <c r="A95"/>
  <c r="U94"/>
  <c r="S94"/>
  <c r="P94"/>
  <c r="O94"/>
  <c r="N94"/>
  <c r="M94"/>
  <c r="L94"/>
  <c r="K94"/>
  <c r="J94"/>
  <c r="I94"/>
  <c r="H94"/>
  <c r="G94"/>
  <c r="F94"/>
  <c r="C94"/>
  <c r="B94"/>
  <c r="A94"/>
  <c r="U93"/>
  <c r="S93"/>
  <c r="P93"/>
  <c r="O93"/>
  <c r="N93"/>
  <c r="M93"/>
  <c r="L93"/>
  <c r="K93"/>
  <c r="J93"/>
  <c r="I93"/>
  <c r="H93"/>
  <c r="G93"/>
  <c r="F93"/>
  <c r="C93"/>
  <c r="B93"/>
  <c r="A93"/>
  <c r="U92"/>
  <c r="S92"/>
  <c r="P92"/>
  <c r="O92"/>
  <c r="N92"/>
  <c r="M92"/>
  <c r="L92"/>
  <c r="K92"/>
  <c r="J92"/>
  <c r="I92"/>
  <c r="H92"/>
  <c r="G92"/>
  <c r="F92"/>
  <c r="C92"/>
  <c r="B92"/>
  <c r="A92"/>
  <c r="U91"/>
  <c r="S91"/>
  <c r="P91"/>
  <c r="O91"/>
  <c r="N91"/>
  <c r="M91"/>
  <c r="L91"/>
  <c r="K91"/>
  <c r="J91"/>
  <c r="I91"/>
  <c r="H91"/>
  <c r="G91"/>
  <c r="F91"/>
  <c r="C91"/>
  <c r="B91"/>
  <c r="A91"/>
  <c r="U90"/>
  <c r="S90"/>
  <c r="P90"/>
  <c r="O90"/>
  <c r="N90"/>
  <c r="M90"/>
  <c r="L90"/>
  <c r="K90"/>
  <c r="J90"/>
  <c r="I90"/>
  <c r="H90"/>
  <c r="G90"/>
  <c r="F90"/>
  <c r="C90"/>
  <c r="B90"/>
  <c r="A90"/>
  <c r="U89"/>
  <c r="S89"/>
  <c r="P89"/>
  <c r="O89"/>
  <c r="N89"/>
  <c r="M89"/>
  <c r="L89"/>
  <c r="K89"/>
  <c r="J89"/>
  <c r="I89"/>
  <c r="H89"/>
  <c r="G89"/>
  <c r="F89"/>
  <c r="C89"/>
  <c r="B89"/>
  <c r="A89"/>
  <c r="U88"/>
  <c r="S88"/>
  <c r="P88"/>
  <c r="O88"/>
  <c r="N88"/>
  <c r="M88"/>
  <c r="L88"/>
  <c r="K88"/>
  <c r="J88"/>
  <c r="I88"/>
  <c r="H88"/>
  <c r="G88"/>
  <c r="F88"/>
  <c r="C88"/>
  <c r="B88"/>
  <c r="A88"/>
  <c r="U87"/>
  <c r="S87"/>
  <c r="P87"/>
  <c r="O87"/>
  <c r="N87"/>
  <c r="M87"/>
  <c r="L87"/>
  <c r="K87"/>
  <c r="J87"/>
  <c r="I87"/>
  <c r="H87"/>
  <c r="G87"/>
  <c r="F87"/>
  <c r="C87"/>
  <c r="B87"/>
  <c r="A87"/>
  <c r="U86"/>
  <c r="S86"/>
  <c r="P86"/>
  <c r="O86"/>
  <c r="N86"/>
  <c r="M86"/>
  <c r="H86"/>
  <c r="L86"/>
  <c r="K86"/>
  <c r="J86"/>
  <c r="I86"/>
  <c r="G86"/>
  <c r="F86"/>
  <c r="C86"/>
  <c r="B86"/>
  <c r="A85"/>
  <c r="A86"/>
  <c r="U85"/>
  <c r="S85"/>
  <c r="P85"/>
  <c r="O85"/>
  <c r="N85"/>
  <c r="M85"/>
  <c r="L85"/>
  <c r="K85"/>
  <c r="J85"/>
  <c r="I85"/>
  <c r="H85"/>
  <c r="G85"/>
  <c r="F85"/>
  <c r="C85"/>
  <c r="B85"/>
  <c r="U84"/>
  <c r="S84"/>
  <c r="P84"/>
  <c r="O84"/>
  <c r="N84"/>
  <c r="M84"/>
  <c r="L84"/>
  <c r="K84"/>
  <c r="J84"/>
  <c r="I84"/>
  <c r="H84"/>
  <c r="G84"/>
  <c r="F84"/>
  <c r="C84"/>
  <c r="B84"/>
  <c r="A84"/>
  <c r="U83"/>
  <c r="S83"/>
  <c r="P83"/>
  <c r="O83"/>
  <c r="N83"/>
  <c r="M83"/>
  <c r="S67" i="7"/>
  <c r="S4"/>
  <c r="H83" i="10"/>
  <c r="L83"/>
  <c r="K83"/>
  <c r="W67" i="7"/>
  <c r="X67"/>
  <c r="W4"/>
  <c r="Y4" s="1"/>
  <c r="X4"/>
  <c r="J83" i="10"/>
  <c r="T67" i="7"/>
  <c r="T4"/>
  <c r="I82" i="10" s="1"/>
  <c r="I83"/>
  <c r="G83"/>
  <c r="F83"/>
  <c r="C83"/>
  <c r="B83"/>
  <c r="A3"/>
  <c r="A4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/>
  <c r="U82"/>
  <c r="S82"/>
  <c r="P82"/>
  <c r="O82"/>
  <c r="N82"/>
  <c r="M82"/>
  <c r="S48" i="7"/>
  <c r="S49"/>
  <c r="H79" i="10" s="1"/>
  <c r="S70" i="7"/>
  <c r="H82" i="10"/>
  <c r="AD2" i="27"/>
  <c r="L2" i="11" s="1"/>
  <c r="W48" i="7"/>
  <c r="Z48" s="1"/>
  <c r="X48"/>
  <c r="W49"/>
  <c r="X49"/>
  <c r="W70"/>
  <c r="Z70" s="1"/>
  <c r="X70"/>
  <c r="T48"/>
  <c r="I80" i="10" s="1"/>
  <c r="T49" i="7"/>
  <c r="I79" i="10" s="1"/>
  <c r="T70" i="7"/>
  <c r="G82" i="10"/>
  <c r="F82"/>
  <c r="U81"/>
  <c r="S81"/>
  <c r="P81"/>
  <c r="O81"/>
  <c r="N81"/>
  <c r="M81"/>
  <c r="S46" i="7"/>
  <c r="S47"/>
  <c r="H81" i="10"/>
  <c r="K81" s="1"/>
  <c r="W46" i="7"/>
  <c r="Y46" s="1"/>
  <c r="X46"/>
  <c r="W47"/>
  <c r="Z47" s="1"/>
  <c r="X47"/>
  <c r="T46"/>
  <c r="T47"/>
  <c r="I81" i="10"/>
  <c r="G81"/>
  <c r="F81"/>
  <c r="U80"/>
  <c r="S80"/>
  <c r="P80"/>
  <c r="O80"/>
  <c r="N80"/>
  <c r="M80"/>
  <c r="H80"/>
  <c r="K80" s="1"/>
  <c r="G80"/>
  <c r="F80"/>
  <c r="U79"/>
  <c r="S79"/>
  <c r="P79"/>
  <c r="O79"/>
  <c r="N79"/>
  <c r="M79"/>
  <c r="K79"/>
  <c r="G79"/>
  <c r="F79"/>
  <c r="U78"/>
  <c r="S78"/>
  <c r="P78"/>
  <c r="O78"/>
  <c r="N78"/>
  <c r="M78"/>
  <c r="S50" i="7"/>
  <c r="H78" i="10" s="1"/>
  <c r="K78" s="1"/>
  <c r="W50" i="7"/>
  <c r="X50"/>
  <c r="T50"/>
  <c r="I78" i="10"/>
  <c r="G78"/>
  <c r="F78"/>
  <c r="U77"/>
  <c r="S77"/>
  <c r="P77"/>
  <c r="O77"/>
  <c r="N77"/>
  <c r="M77"/>
  <c r="S51" i="7"/>
  <c r="H77" i="10"/>
  <c r="K77" s="1"/>
  <c r="L77"/>
  <c r="W51" i="7"/>
  <c r="Y51" s="1"/>
  <c r="X51"/>
  <c r="J77" i="10"/>
  <c r="T51" i="7"/>
  <c r="I77" i="10" s="1"/>
  <c r="G77"/>
  <c r="F77"/>
  <c r="U76"/>
  <c r="S76"/>
  <c r="P76"/>
  <c r="O76"/>
  <c r="N76"/>
  <c r="M76"/>
  <c r="S52" i="7"/>
  <c r="H76" i="10" s="1"/>
  <c r="L76" s="1"/>
  <c r="W52" i="7"/>
  <c r="X52"/>
  <c r="T52"/>
  <c r="I76" i="10"/>
  <c r="G76"/>
  <c r="F76"/>
  <c r="U75"/>
  <c r="S75"/>
  <c r="P75"/>
  <c r="O75"/>
  <c r="N75"/>
  <c r="M75"/>
  <c r="S53" i="7"/>
  <c r="H75" i="10"/>
  <c r="K75" s="1"/>
  <c r="W53" i="7"/>
  <c r="Y53" s="1"/>
  <c r="X53"/>
  <c r="T53"/>
  <c r="I75" i="10" s="1"/>
  <c r="G75"/>
  <c r="F75"/>
  <c r="U74"/>
  <c r="S74"/>
  <c r="P74"/>
  <c r="O74"/>
  <c r="N74"/>
  <c r="M74"/>
  <c r="S54" i="7"/>
  <c r="H74" i="10" s="1"/>
  <c r="K74" s="1"/>
  <c r="W54" i="7"/>
  <c r="X54"/>
  <c r="T54"/>
  <c r="I74" i="10"/>
  <c r="G74"/>
  <c r="F74"/>
  <c r="U73"/>
  <c r="S73"/>
  <c r="P73"/>
  <c r="O73"/>
  <c r="N73"/>
  <c r="M73"/>
  <c r="S55" i="7"/>
  <c r="H73" i="10"/>
  <c r="K73" s="1"/>
  <c r="L73"/>
  <c r="W55" i="7"/>
  <c r="Y55" s="1"/>
  <c r="X55"/>
  <c r="J73" i="10"/>
  <c r="T55" i="7"/>
  <c r="I73" i="10" s="1"/>
  <c r="G73"/>
  <c r="F73"/>
  <c r="U72"/>
  <c r="S72"/>
  <c r="P72"/>
  <c r="O72"/>
  <c r="N72"/>
  <c r="M72"/>
  <c r="S56" i="7"/>
  <c r="H72" i="10" s="1"/>
  <c r="L72" s="1"/>
  <c r="W56" i="7"/>
  <c r="X56"/>
  <c r="T56"/>
  <c r="I72" i="10"/>
  <c r="G72"/>
  <c r="F72"/>
  <c r="U71"/>
  <c r="S71"/>
  <c r="P71"/>
  <c r="O71"/>
  <c r="N71"/>
  <c r="M71"/>
  <c r="S57" i="7"/>
  <c r="H71" i="10"/>
  <c r="K71" s="1"/>
  <c r="W57" i="7"/>
  <c r="Y57" s="1"/>
  <c r="X57"/>
  <c r="T57"/>
  <c r="I71" i="10" s="1"/>
  <c r="G71"/>
  <c r="F71"/>
  <c r="U70"/>
  <c r="S70"/>
  <c r="P70"/>
  <c r="O70"/>
  <c r="N70"/>
  <c r="M70"/>
  <c r="S58" i="7"/>
  <c r="H70" i="10" s="1"/>
  <c r="K70" s="1"/>
  <c r="W58" i="7"/>
  <c r="X58"/>
  <c r="T58"/>
  <c r="I70" i="10"/>
  <c r="G70"/>
  <c r="F70"/>
  <c r="U69"/>
  <c r="S69"/>
  <c r="P69"/>
  <c r="O69"/>
  <c r="N69"/>
  <c r="M69"/>
  <c r="S59" i="7"/>
  <c r="H69" i="10"/>
  <c r="K69" s="1"/>
  <c r="L69"/>
  <c r="W59" i="7"/>
  <c r="Z59" s="1"/>
  <c r="X59"/>
  <c r="J69" i="10"/>
  <c r="T59" i="7"/>
  <c r="I69" i="10" s="1"/>
  <c r="G69"/>
  <c r="F69"/>
  <c r="U68"/>
  <c r="S68"/>
  <c r="P68"/>
  <c r="O68"/>
  <c r="N68"/>
  <c r="M68"/>
  <c r="S60" i="7"/>
  <c r="H68" i="10" s="1"/>
  <c r="L68" s="1"/>
  <c r="W60" i="7"/>
  <c r="X60"/>
  <c r="T60"/>
  <c r="I68" i="10"/>
  <c r="G68"/>
  <c r="F68"/>
  <c r="U67"/>
  <c r="S67"/>
  <c r="P67"/>
  <c r="O67"/>
  <c r="N67"/>
  <c r="M67"/>
  <c r="S61" i="7"/>
  <c r="H67" i="10"/>
  <c r="K67" s="1"/>
  <c r="W61" i="7"/>
  <c r="Y61" s="1"/>
  <c r="X61"/>
  <c r="T61"/>
  <c r="I67" i="10" s="1"/>
  <c r="G67"/>
  <c r="F67"/>
  <c r="U66"/>
  <c r="S66"/>
  <c r="P66"/>
  <c r="O66"/>
  <c r="N66"/>
  <c r="M66"/>
  <c r="S62" i="7"/>
  <c r="H66" i="10" s="1"/>
  <c r="K66" s="1"/>
  <c r="W62" i="7"/>
  <c r="X62"/>
  <c r="T62"/>
  <c r="I66" i="10"/>
  <c r="G66"/>
  <c r="F66"/>
  <c r="U65"/>
  <c r="S65"/>
  <c r="P65"/>
  <c r="O65"/>
  <c r="N65"/>
  <c r="M65"/>
  <c r="S39" i="7"/>
  <c r="S40"/>
  <c r="H65" i="10"/>
  <c r="W39" i="7"/>
  <c r="Z39" s="1"/>
  <c r="X39"/>
  <c r="W40"/>
  <c r="X40"/>
  <c r="T39"/>
  <c r="T40"/>
  <c r="I65" i="10" s="1"/>
  <c r="G65"/>
  <c r="F65"/>
  <c r="U64"/>
  <c r="S64"/>
  <c r="P64"/>
  <c r="O64"/>
  <c r="N64"/>
  <c r="M64"/>
  <c r="S63" i="7"/>
  <c r="H64" i="10" s="1"/>
  <c r="W63" i="7"/>
  <c r="Z63" s="1"/>
  <c r="X63"/>
  <c r="T63"/>
  <c r="I64" i="10"/>
  <c r="G64"/>
  <c r="F64"/>
  <c r="U63"/>
  <c r="S63"/>
  <c r="P63"/>
  <c r="O63"/>
  <c r="N63"/>
  <c r="M63"/>
  <c r="S64" i="7"/>
  <c r="H63" i="10"/>
  <c r="L63"/>
  <c r="K63"/>
  <c r="W64" i="7"/>
  <c r="Y64" s="1"/>
  <c r="X64"/>
  <c r="T64"/>
  <c r="I63" i="10" s="1"/>
  <c r="G63"/>
  <c r="F63"/>
  <c r="U62"/>
  <c r="S62"/>
  <c r="P62"/>
  <c r="O62"/>
  <c r="N62"/>
  <c r="M62"/>
  <c r="S65" i="7"/>
  <c r="H62" i="10" s="1"/>
  <c r="W65" i="7"/>
  <c r="Z65" s="1"/>
  <c r="X65"/>
  <c r="T65"/>
  <c r="I62" i="10"/>
  <c r="G62"/>
  <c r="F62"/>
  <c r="U61"/>
  <c r="S61"/>
  <c r="P61"/>
  <c r="O61"/>
  <c r="N61"/>
  <c r="M61"/>
  <c r="S66" i="7"/>
  <c r="H61" i="10"/>
  <c r="K61"/>
  <c r="W66" i="7"/>
  <c r="Y66" s="1"/>
  <c r="X66"/>
  <c r="T66"/>
  <c r="I61" i="10"/>
  <c r="G61"/>
  <c r="F61"/>
  <c r="U60"/>
  <c r="S60"/>
  <c r="P60"/>
  <c r="O60"/>
  <c r="N60"/>
  <c r="M60"/>
  <c r="S68" i="7"/>
  <c r="H60" i="10"/>
  <c r="W68" i="7"/>
  <c r="Z68" s="1"/>
  <c r="X68"/>
  <c r="T68"/>
  <c r="I60" i="10"/>
  <c r="G60"/>
  <c r="F60"/>
  <c r="U59"/>
  <c r="S59"/>
  <c r="P59"/>
  <c r="O59"/>
  <c r="N59"/>
  <c r="M59"/>
  <c r="S69" i="7"/>
  <c r="H59" i="10"/>
  <c r="K59"/>
  <c r="W69" i="7"/>
  <c r="Z69" s="1"/>
  <c r="X69"/>
  <c r="T69"/>
  <c r="I59" i="10" s="1"/>
  <c r="G59"/>
  <c r="F59"/>
  <c r="U58"/>
  <c r="S58"/>
  <c r="P58"/>
  <c r="O58"/>
  <c r="N58"/>
  <c r="M58"/>
  <c r="S71" i="7"/>
  <c r="H58" i="10" s="1"/>
  <c r="W71" i="7"/>
  <c r="Z71" s="1"/>
  <c r="X71"/>
  <c r="T71"/>
  <c r="I58" i="10"/>
  <c r="G58"/>
  <c r="F58"/>
  <c r="S57"/>
  <c r="O57"/>
  <c r="N57"/>
  <c r="M57"/>
  <c r="S72" i="7"/>
  <c r="W72"/>
  <c r="Y72" s="1"/>
  <c r="X72"/>
  <c r="T72"/>
  <c r="G57" i="10"/>
  <c r="F57"/>
  <c r="S56"/>
  <c r="O56"/>
  <c r="N56"/>
  <c r="M56"/>
  <c r="S73" i="7"/>
  <c r="W73"/>
  <c r="Z73" s="1"/>
  <c r="X73"/>
  <c r="T73"/>
  <c r="G56" i="10"/>
  <c r="F56"/>
  <c r="S55"/>
  <c r="O55"/>
  <c r="N55"/>
  <c r="M55"/>
  <c r="S74" i="7"/>
  <c r="W74"/>
  <c r="Y74" s="1"/>
  <c r="X74"/>
  <c r="T74"/>
  <c r="G55" i="10"/>
  <c r="F55"/>
  <c r="S54"/>
  <c r="O54"/>
  <c r="N54"/>
  <c r="M54"/>
  <c r="S75" i="7"/>
  <c r="W75"/>
  <c r="Z75" s="1"/>
  <c r="X75"/>
  <c r="T75"/>
  <c r="G54" i="10"/>
  <c r="F54"/>
  <c r="S53"/>
  <c r="O53"/>
  <c r="N53"/>
  <c r="M53"/>
  <c r="S76" i="7"/>
  <c r="W76"/>
  <c r="Y76" s="1"/>
  <c r="X76"/>
  <c r="T76"/>
  <c r="G53" i="10"/>
  <c r="F53"/>
  <c r="S52"/>
  <c r="O52"/>
  <c r="N52"/>
  <c r="M52"/>
  <c r="S77" i="7"/>
  <c r="W77"/>
  <c r="Z77" s="1"/>
  <c r="X77"/>
  <c r="T77"/>
  <c r="G52" i="10"/>
  <c r="F52"/>
  <c r="S51"/>
  <c r="O51"/>
  <c r="N51"/>
  <c r="M51"/>
  <c r="S78" i="7"/>
  <c r="W78"/>
  <c r="Y78" s="1"/>
  <c r="X78"/>
  <c r="T78"/>
  <c r="G51" i="10"/>
  <c r="F51"/>
  <c r="S50"/>
  <c r="O50"/>
  <c r="N50"/>
  <c r="M50"/>
  <c r="S79" i="7"/>
  <c r="W79"/>
  <c r="Z79" s="1"/>
  <c r="X79"/>
  <c r="T79"/>
  <c r="G50" i="10"/>
  <c r="F50"/>
  <c r="S49"/>
  <c r="O49"/>
  <c r="N49"/>
  <c r="M49"/>
  <c r="S80" i="7"/>
  <c r="W80"/>
  <c r="Z80" s="1"/>
  <c r="X80"/>
  <c r="T80"/>
  <c r="G49" i="10"/>
  <c r="F49"/>
  <c r="S48"/>
  <c r="O48"/>
  <c r="N48"/>
  <c r="M48"/>
  <c r="S81" i="7"/>
  <c r="W81"/>
  <c r="Z81" s="1"/>
  <c r="X81"/>
  <c r="T81"/>
  <c r="F48" i="10"/>
  <c r="S47"/>
  <c r="O47"/>
  <c r="N47"/>
  <c r="M47"/>
  <c r="S83" i="7"/>
  <c r="S84"/>
  <c r="W83"/>
  <c r="Y83" s="1"/>
  <c r="X83"/>
  <c r="W84"/>
  <c r="Z84" s="1"/>
  <c r="X84"/>
  <c r="T83"/>
  <c r="T84"/>
  <c r="G47" i="10"/>
  <c r="F47"/>
  <c r="S46"/>
  <c r="O46"/>
  <c r="N46"/>
  <c r="M46"/>
  <c r="S85" i="7"/>
  <c r="S86"/>
  <c r="W85"/>
  <c r="Z85" s="1"/>
  <c r="X85"/>
  <c r="W86"/>
  <c r="Y86" s="1"/>
  <c r="X86"/>
  <c r="T85"/>
  <c r="T86"/>
  <c r="G46" i="10"/>
  <c r="F46"/>
  <c r="S45"/>
  <c r="O45"/>
  <c r="N45"/>
  <c r="M45"/>
  <c r="S82" i="7"/>
  <c r="W82"/>
  <c r="Z82" s="1"/>
  <c r="X82"/>
  <c r="T82"/>
  <c r="G45" i="10"/>
  <c r="F45"/>
  <c r="S44"/>
  <c r="O44"/>
  <c r="N44"/>
  <c r="M44"/>
  <c r="S87" i="7"/>
  <c r="W87"/>
  <c r="Y87" s="1"/>
  <c r="X87"/>
  <c r="T87"/>
  <c r="G44" i="10"/>
  <c r="F44"/>
  <c r="S43"/>
  <c r="O43"/>
  <c r="N43"/>
  <c r="M43"/>
  <c r="S88" i="7"/>
  <c r="W88"/>
  <c r="Z88" s="1"/>
  <c r="X88"/>
  <c r="T88"/>
  <c r="G43" i="10"/>
  <c r="F43"/>
  <c r="S42"/>
  <c r="O42"/>
  <c r="N42"/>
  <c r="M42"/>
  <c r="S89" i="7"/>
  <c r="W89"/>
  <c r="Y89" s="1"/>
  <c r="X89"/>
  <c r="T89"/>
  <c r="G42" i="10"/>
  <c r="F42"/>
  <c r="S41"/>
  <c r="O41"/>
  <c r="N41"/>
  <c r="M41"/>
  <c r="S90" i="7"/>
  <c r="W90"/>
  <c r="Z90" s="1"/>
  <c r="X90"/>
  <c r="T90"/>
  <c r="G41" i="10"/>
  <c r="F41"/>
  <c r="S40"/>
  <c r="O40"/>
  <c r="N40"/>
  <c r="M40"/>
  <c r="S91" i="7"/>
  <c r="W91"/>
  <c r="Z91" s="1"/>
  <c r="X91"/>
  <c r="T91"/>
  <c r="G40" i="10"/>
  <c r="F40"/>
  <c r="S39"/>
  <c r="O39"/>
  <c r="N39"/>
  <c r="M39"/>
  <c r="S92" i="7"/>
  <c r="W92"/>
  <c r="Z92" s="1"/>
  <c r="X92"/>
  <c r="T92"/>
  <c r="G39" i="10"/>
  <c r="F39"/>
  <c r="S38"/>
  <c r="O38"/>
  <c r="N38"/>
  <c r="M38"/>
  <c r="S93" i="7"/>
  <c r="W93"/>
  <c r="Y93" s="1"/>
  <c r="X93"/>
  <c r="T93"/>
  <c r="F38" i="10"/>
  <c r="S37"/>
  <c r="O37"/>
  <c r="N37"/>
  <c r="M37"/>
  <c r="S94" i="7"/>
  <c r="W94"/>
  <c r="Z94" s="1"/>
  <c r="X94"/>
  <c r="T94"/>
  <c r="G37" i="10"/>
  <c r="F37"/>
  <c r="S36"/>
  <c r="O36"/>
  <c r="N36"/>
  <c r="M36"/>
  <c r="S95" i="7"/>
  <c r="W95"/>
  <c r="Z95" s="1"/>
  <c r="X95"/>
  <c r="T95"/>
  <c r="G36" i="10"/>
  <c r="F36"/>
  <c r="S35"/>
  <c r="O35"/>
  <c r="N35"/>
  <c r="M35"/>
  <c r="S96" i="7"/>
  <c r="W96"/>
  <c r="Z96" s="1"/>
  <c r="X96"/>
  <c r="T96"/>
  <c r="G35" i="10"/>
  <c r="F35"/>
  <c r="S34"/>
  <c r="O34"/>
  <c r="N34"/>
  <c r="M34"/>
  <c r="S97" i="7"/>
  <c r="W97"/>
  <c r="Y97" s="1"/>
  <c r="X97"/>
  <c r="T97"/>
  <c r="G34" i="10"/>
  <c r="F34"/>
  <c r="S33"/>
  <c r="O33"/>
  <c r="N33"/>
  <c r="M33"/>
  <c r="S98" i="7"/>
  <c r="W98"/>
  <c r="Z98" s="1"/>
  <c r="X98"/>
  <c r="T98"/>
  <c r="G33" i="10"/>
  <c r="F33"/>
  <c r="S32"/>
  <c r="O32"/>
  <c r="N32"/>
  <c r="M32"/>
  <c r="S99" i="7"/>
  <c r="W99"/>
  <c r="Y99" s="1"/>
  <c r="X99"/>
  <c r="T99"/>
  <c r="G32" i="10"/>
  <c r="F32"/>
  <c r="S31"/>
  <c r="O31"/>
  <c r="N31"/>
  <c r="M31"/>
  <c r="S100" i="7"/>
  <c r="W100"/>
  <c r="Z100" s="1"/>
  <c r="X100"/>
  <c r="T100"/>
  <c r="G31" i="10"/>
  <c r="F31"/>
  <c r="S30"/>
  <c r="O30"/>
  <c r="N30"/>
  <c r="M30"/>
  <c r="S101" i="7"/>
  <c r="W101"/>
  <c r="Y101" s="1"/>
  <c r="X101"/>
  <c r="T101"/>
  <c r="G30" i="10"/>
  <c r="F30"/>
  <c r="S29"/>
  <c r="O29"/>
  <c r="N29"/>
  <c r="M29"/>
  <c r="S102" i="7"/>
  <c r="W102"/>
  <c r="Z102" s="1"/>
  <c r="X102"/>
  <c r="T102"/>
  <c r="G29" i="10"/>
  <c r="F29"/>
  <c r="S28"/>
  <c r="O28"/>
  <c r="N28"/>
  <c r="M28"/>
  <c r="S103" i="7"/>
  <c r="W103"/>
  <c r="Y103" s="1"/>
  <c r="X103"/>
  <c r="T103"/>
  <c r="G28" i="10"/>
  <c r="F28"/>
  <c r="S27"/>
  <c r="O27"/>
  <c r="N27"/>
  <c r="M27"/>
  <c r="S104" i="7"/>
  <c r="W104"/>
  <c r="Z104" s="1"/>
  <c r="X104"/>
  <c r="T104"/>
  <c r="G27" i="10"/>
  <c r="F27"/>
  <c r="S26"/>
  <c r="O26"/>
  <c r="N26"/>
  <c r="M26"/>
  <c r="S105" i="7"/>
  <c r="W105"/>
  <c r="Y105" s="1"/>
  <c r="X105"/>
  <c r="T105"/>
  <c r="G26" i="10"/>
  <c r="F26"/>
  <c r="S25"/>
  <c r="O25"/>
  <c r="N25"/>
  <c r="M25"/>
  <c r="S106" i="7"/>
  <c r="W106"/>
  <c r="Z106" s="1"/>
  <c r="X106"/>
  <c r="T106"/>
  <c r="G25" i="10"/>
  <c r="F25"/>
  <c r="S24"/>
  <c r="O24"/>
  <c r="N24"/>
  <c r="M24"/>
  <c r="S107" i="7"/>
  <c r="W107"/>
  <c r="Z107" s="1"/>
  <c r="Y107"/>
  <c r="X107"/>
  <c r="T107"/>
  <c r="G24" i="10"/>
  <c r="F24"/>
  <c r="S23"/>
  <c r="O23"/>
  <c r="N23"/>
  <c r="M23"/>
  <c r="S108" i="7"/>
  <c r="W108"/>
  <c r="Z108" s="1"/>
  <c r="X108"/>
  <c r="T108"/>
  <c r="G23" i="10"/>
  <c r="F23"/>
  <c r="S22"/>
  <c r="O22"/>
  <c r="N22"/>
  <c r="M22"/>
  <c r="S109" i="7"/>
  <c r="W109"/>
  <c r="Y109" s="1"/>
  <c r="X109"/>
  <c r="T109"/>
  <c r="F22" i="10"/>
  <c r="S21"/>
  <c r="O21"/>
  <c r="N21"/>
  <c r="M21"/>
  <c r="S110" i="7"/>
  <c r="W110"/>
  <c r="Z110" s="1"/>
  <c r="X110"/>
  <c r="T110"/>
  <c r="G21" i="10"/>
  <c r="F21"/>
  <c r="S20"/>
  <c r="O20"/>
  <c r="N20"/>
  <c r="M20"/>
  <c r="S111" i="7"/>
  <c r="W111"/>
  <c r="Z111" s="1"/>
  <c r="X111"/>
  <c r="T111"/>
  <c r="G20" i="10"/>
  <c r="F20"/>
  <c r="S19"/>
  <c r="O19"/>
  <c r="N19"/>
  <c r="M19"/>
  <c r="S112" i="7"/>
  <c r="W112"/>
  <c r="Z112" s="1"/>
  <c r="X112"/>
  <c r="T112"/>
  <c r="G19" i="10"/>
  <c r="F19"/>
  <c r="S18"/>
  <c r="O18"/>
  <c r="N18"/>
  <c r="M18"/>
  <c r="S113" i="7"/>
  <c r="W113"/>
  <c r="Y113" s="1"/>
  <c r="X113"/>
  <c r="T113"/>
  <c r="G18" i="10"/>
  <c r="F18"/>
  <c r="S17"/>
  <c r="O17"/>
  <c r="N17"/>
  <c r="M17"/>
  <c r="S114" i="7"/>
  <c r="W114"/>
  <c r="Z114" s="1"/>
  <c r="X114"/>
  <c r="T114"/>
  <c r="G17" i="10"/>
  <c r="F17"/>
  <c r="S16"/>
  <c r="O16"/>
  <c r="N16"/>
  <c r="M16"/>
  <c r="S115" i="7"/>
  <c r="W115"/>
  <c r="Y115" s="1"/>
  <c r="X115"/>
  <c r="T115"/>
  <c r="G16" i="10"/>
  <c r="F16"/>
  <c r="S15"/>
  <c r="O15"/>
  <c r="N15"/>
  <c r="M15"/>
  <c r="S116" i="7"/>
  <c r="W116"/>
  <c r="Z116" s="1"/>
  <c r="X116"/>
  <c r="T116"/>
  <c r="G15" i="10"/>
  <c r="F15"/>
  <c r="S14"/>
  <c r="O14"/>
  <c r="N14"/>
  <c r="M14"/>
  <c r="G14"/>
  <c r="F14"/>
  <c r="S13"/>
  <c r="O13"/>
  <c r="N13"/>
  <c r="M13"/>
  <c r="G13"/>
  <c r="F13"/>
  <c r="S12"/>
  <c r="O12"/>
  <c r="N12"/>
  <c r="M12"/>
  <c r="S117" i="7"/>
  <c r="W117"/>
  <c r="Z117" s="1"/>
  <c r="X117"/>
  <c r="T117"/>
  <c r="F12" i="10"/>
  <c r="S11"/>
  <c r="O11"/>
  <c r="N11"/>
  <c r="M11"/>
  <c r="S118" i="7"/>
  <c r="W118"/>
  <c r="Y118" s="1"/>
  <c r="X118"/>
  <c r="T118"/>
  <c r="G11" i="10"/>
  <c r="F11"/>
  <c r="S10"/>
  <c r="O10"/>
  <c r="N10"/>
  <c r="M10"/>
  <c r="S119" i="7"/>
  <c r="W119"/>
  <c r="Z119" s="1"/>
  <c r="X119"/>
  <c r="T119"/>
  <c r="G10" i="10"/>
  <c r="F10"/>
  <c r="S9"/>
  <c r="O9"/>
  <c r="N9"/>
  <c r="M9"/>
  <c r="S120" i="7"/>
  <c r="W120"/>
  <c r="Z120" s="1"/>
  <c r="X120"/>
  <c r="T120"/>
  <c r="G9" i="10"/>
  <c r="F9"/>
  <c r="S8"/>
  <c r="O8"/>
  <c r="N8"/>
  <c r="M8"/>
  <c r="S121" i="7"/>
  <c r="W121"/>
  <c r="Z121" s="1"/>
  <c r="X121"/>
  <c r="T121"/>
  <c r="G8" i="10"/>
  <c r="F8"/>
  <c r="S7"/>
  <c r="O7"/>
  <c r="N7"/>
  <c r="M7"/>
  <c r="S122" i="7"/>
  <c r="W122"/>
  <c r="Y122" s="1"/>
  <c r="X122"/>
  <c r="T122"/>
  <c r="G7" i="10"/>
  <c r="F7"/>
  <c r="S6"/>
  <c r="O6"/>
  <c r="N6"/>
  <c r="M6"/>
  <c r="S123" i="7"/>
  <c r="W123"/>
  <c r="Z123" s="1"/>
  <c r="X123"/>
  <c r="T123"/>
  <c r="F6" i="10"/>
  <c r="S5"/>
  <c r="O5"/>
  <c r="N5"/>
  <c r="M5"/>
  <c r="S124" i="7"/>
  <c r="W124"/>
  <c r="Y124" s="1"/>
  <c r="X124"/>
  <c r="T124"/>
  <c r="G5" i="10"/>
  <c r="F5"/>
  <c r="S4"/>
  <c r="O4"/>
  <c r="N4"/>
  <c r="M4"/>
  <c r="S125" i="7"/>
  <c r="W125"/>
  <c r="Z125" s="1"/>
  <c r="X125"/>
  <c r="T125"/>
  <c r="G4" i="10"/>
  <c r="F4"/>
  <c r="S3"/>
  <c r="O3"/>
  <c r="N3"/>
  <c r="M3"/>
  <c r="F3"/>
  <c r="S2"/>
  <c r="O2"/>
  <c r="N2"/>
  <c r="M2"/>
  <c r="S126" i="7"/>
  <c r="W126"/>
  <c r="Y126" s="1"/>
  <c r="X126"/>
  <c r="T126"/>
  <c r="G2" i="10"/>
  <c r="F2"/>
  <c r="C2"/>
  <c r="C79" s="1"/>
  <c r="B2"/>
  <c r="B81" s="1"/>
  <c r="C134" i="20"/>
  <c r="D134"/>
  <c r="E134"/>
  <c r="F134"/>
  <c r="G134"/>
  <c r="H134"/>
  <c r="I134"/>
  <c r="J134"/>
  <c r="K134"/>
  <c r="L134"/>
  <c r="C133"/>
  <c r="D133"/>
  <c r="E133"/>
  <c r="F133"/>
  <c r="G133"/>
  <c r="H133"/>
  <c r="I133"/>
  <c r="J133"/>
  <c r="K133"/>
  <c r="L133"/>
  <c r="C132"/>
  <c r="D132"/>
  <c r="E132"/>
  <c r="F132"/>
  <c r="G132"/>
  <c r="H132"/>
  <c r="I132"/>
  <c r="J132"/>
  <c r="K132"/>
  <c r="L132"/>
  <c r="C131"/>
  <c r="D131"/>
  <c r="E131"/>
  <c r="F131"/>
  <c r="G131"/>
  <c r="H131"/>
  <c r="I131"/>
  <c r="J131"/>
  <c r="K131"/>
  <c r="L131"/>
  <c r="C130"/>
  <c r="D130"/>
  <c r="E130"/>
  <c r="F130"/>
  <c r="G130"/>
  <c r="H130"/>
  <c r="I130"/>
  <c r="J130"/>
  <c r="K130"/>
  <c r="L130"/>
  <c r="C129"/>
  <c r="D129"/>
  <c r="E129"/>
  <c r="F129"/>
  <c r="G129"/>
  <c r="H129"/>
  <c r="I129"/>
  <c r="J129"/>
  <c r="K129"/>
  <c r="L129"/>
  <c r="C128"/>
  <c r="D128"/>
  <c r="E128"/>
  <c r="F128"/>
  <c r="G128"/>
  <c r="H128"/>
  <c r="I128"/>
  <c r="J128"/>
  <c r="K128"/>
  <c r="L128"/>
  <c r="C127"/>
  <c r="D127"/>
  <c r="E127"/>
  <c r="F127"/>
  <c r="G127"/>
  <c r="H127"/>
  <c r="I127"/>
  <c r="J127"/>
  <c r="K127"/>
  <c r="L127"/>
  <c r="C126"/>
  <c r="D126"/>
  <c r="E126"/>
  <c r="F126"/>
  <c r="G126"/>
  <c r="H126"/>
  <c r="I126"/>
  <c r="J126"/>
  <c r="K126"/>
  <c r="L126"/>
  <c r="C125"/>
  <c r="D125"/>
  <c r="E125"/>
  <c r="F125"/>
  <c r="G125"/>
  <c r="H125"/>
  <c r="I125"/>
  <c r="J125"/>
  <c r="K125"/>
  <c r="L125"/>
  <c r="C124"/>
  <c r="D124"/>
  <c r="E124"/>
  <c r="F124"/>
  <c r="G124"/>
  <c r="H124"/>
  <c r="I124"/>
  <c r="J124"/>
  <c r="K124"/>
  <c r="L124"/>
  <c r="C123"/>
  <c r="D123"/>
  <c r="E123"/>
  <c r="F123"/>
  <c r="G123"/>
  <c r="H123"/>
  <c r="I123"/>
  <c r="J123"/>
  <c r="K123"/>
  <c r="L123"/>
  <c r="C122"/>
  <c r="D122"/>
  <c r="E122"/>
  <c r="F122"/>
  <c r="G122"/>
  <c r="H122"/>
  <c r="I122"/>
  <c r="J122"/>
  <c r="K122"/>
  <c r="L122"/>
  <c r="C121"/>
  <c r="D121"/>
  <c r="E121"/>
  <c r="F121"/>
  <c r="G121"/>
  <c r="H121"/>
  <c r="I121"/>
  <c r="J121"/>
  <c r="K121"/>
  <c r="L121"/>
  <c r="C120"/>
  <c r="D120"/>
  <c r="E120"/>
  <c r="F120"/>
  <c r="G120"/>
  <c r="H120"/>
  <c r="I120"/>
  <c r="J120"/>
  <c r="K120"/>
  <c r="L120"/>
  <c r="C119"/>
  <c r="D119"/>
  <c r="E119"/>
  <c r="F119"/>
  <c r="G119"/>
  <c r="H119"/>
  <c r="I119"/>
  <c r="J119"/>
  <c r="K119"/>
  <c r="L119"/>
  <c r="C118"/>
  <c r="D118"/>
  <c r="E118"/>
  <c r="F118"/>
  <c r="G118"/>
  <c r="H118"/>
  <c r="I118"/>
  <c r="J118"/>
  <c r="K118"/>
  <c r="L118"/>
  <c r="C117"/>
  <c r="D117"/>
  <c r="E117"/>
  <c r="F117"/>
  <c r="G117"/>
  <c r="H117"/>
  <c r="I117"/>
  <c r="J117"/>
  <c r="K117"/>
  <c r="L117"/>
  <c r="C116"/>
  <c r="D116"/>
  <c r="E116"/>
  <c r="F116"/>
  <c r="G116"/>
  <c r="H116"/>
  <c r="I116"/>
  <c r="J116"/>
  <c r="K116"/>
  <c r="L116"/>
  <c r="C115"/>
  <c r="D115"/>
  <c r="E115"/>
  <c r="F115"/>
  <c r="G115"/>
  <c r="H115"/>
  <c r="I115"/>
  <c r="J115"/>
  <c r="K115"/>
  <c r="L115"/>
  <c r="C114"/>
  <c r="D114"/>
  <c r="E114"/>
  <c r="F114"/>
  <c r="G114"/>
  <c r="H114"/>
  <c r="I114"/>
  <c r="J114"/>
  <c r="K114"/>
  <c r="L114"/>
  <c r="C113"/>
  <c r="D113"/>
  <c r="E113"/>
  <c r="F113"/>
  <c r="G113"/>
  <c r="H113"/>
  <c r="I113"/>
  <c r="J113"/>
  <c r="K113"/>
  <c r="L113"/>
  <c r="C112"/>
  <c r="D112"/>
  <c r="E112"/>
  <c r="F112"/>
  <c r="G112"/>
  <c r="H112"/>
  <c r="I112"/>
  <c r="J112"/>
  <c r="K112"/>
  <c r="L112"/>
  <c r="C111"/>
  <c r="D111"/>
  <c r="E111"/>
  <c r="F111"/>
  <c r="G111"/>
  <c r="H111"/>
  <c r="I111"/>
  <c r="J111"/>
  <c r="K111"/>
  <c r="L111"/>
  <c r="C110"/>
  <c r="D110"/>
  <c r="E110"/>
  <c r="F110"/>
  <c r="G110"/>
  <c r="H110"/>
  <c r="I110"/>
  <c r="J110"/>
  <c r="K110"/>
  <c r="L110"/>
  <c r="C109"/>
  <c r="D109"/>
  <c r="E109"/>
  <c r="F109"/>
  <c r="G109"/>
  <c r="H109"/>
  <c r="I109"/>
  <c r="J109"/>
  <c r="K109"/>
  <c r="L109"/>
  <c r="C108"/>
  <c r="D108"/>
  <c r="E108"/>
  <c r="F108"/>
  <c r="G108"/>
  <c r="H108"/>
  <c r="I108"/>
  <c r="J108"/>
  <c r="K108"/>
  <c r="L108"/>
  <c r="C107"/>
  <c r="D107"/>
  <c r="E107"/>
  <c r="F107"/>
  <c r="G107"/>
  <c r="H107"/>
  <c r="I107"/>
  <c r="J107"/>
  <c r="K107"/>
  <c r="L107"/>
  <c r="C106"/>
  <c r="D106"/>
  <c r="E106"/>
  <c r="F106"/>
  <c r="G106"/>
  <c r="H106"/>
  <c r="I106"/>
  <c r="J106"/>
  <c r="K106"/>
  <c r="L106"/>
  <c r="C105"/>
  <c r="D105"/>
  <c r="E105"/>
  <c r="F105"/>
  <c r="G105"/>
  <c r="H105"/>
  <c r="I105"/>
  <c r="J105"/>
  <c r="K105"/>
  <c r="L105"/>
  <c r="C104"/>
  <c r="D104"/>
  <c r="E104"/>
  <c r="F104"/>
  <c r="G104"/>
  <c r="H104"/>
  <c r="I104"/>
  <c r="J104"/>
  <c r="K104"/>
  <c r="L104"/>
  <c r="C103"/>
  <c r="D103"/>
  <c r="E103"/>
  <c r="F103"/>
  <c r="G103"/>
  <c r="H103"/>
  <c r="I103"/>
  <c r="J103"/>
  <c r="K103"/>
  <c r="L103"/>
  <c r="C102"/>
  <c r="D102"/>
  <c r="E102"/>
  <c r="F102"/>
  <c r="G102"/>
  <c r="H102"/>
  <c r="I102"/>
  <c r="J102"/>
  <c r="K102"/>
  <c r="L102"/>
  <c r="C101"/>
  <c r="D101"/>
  <c r="E101"/>
  <c r="F101"/>
  <c r="G101"/>
  <c r="H101"/>
  <c r="I101"/>
  <c r="J101"/>
  <c r="K101"/>
  <c r="L101"/>
  <c r="C100"/>
  <c r="D100"/>
  <c r="E100"/>
  <c r="F100"/>
  <c r="G100"/>
  <c r="H100"/>
  <c r="I100"/>
  <c r="J100"/>
  <c r="K100"/>
  <c r="L100"/>
  <c r="C99"/>
  <c r="D99"/>
  <c r="E99"/>
  <c r="F99"/>
  <c r="G99"/>
  <c r="H99"/>
  <c r="I99"/>
  <c r="J99"/>
  <c r="K99"/>
  <c r="L99"/>
  <c r="C98"/>
  <c r="D98"/>
  <c r="E98"/>
  <c r="F98"/>
  <c r="G98"/>
  <c r="H98"/>
  <c r="I98"/>
  <c r="J98"/>
  <c r="K98"/>
  <c r="L98"/>
  <c r="C97"/>
  <c r="D97"/>
  <c r="E97"/>
  <c r="F97"/>
  <c r="G97"/>
  <c r="H97"/>
  <c r="I97"/>
  <c r="J97"/>
  <c r="K97"/>
  <c r="L97"/>
  <c r="C96"/>
  <c r="D96"/>
  <c r="E96"/>
  <c r="F96"/>
  <c r="G96"/>
  <c r="H96"/>
  <c r="I96"/>
  <c r="J96"/>
  <c r="K96"/>
  <c r="L96"/>
  <c r="C95"/>
  <c r="D95"/>
  <c r="E95"/>
  <c r="F95"/>
  <c r="G95"/>
  <c r="H95"/>
  <c r="I95"/>
  <c r="J95"/>
  <c r="K95"/>
  <c r="L95"/>
  <c r="C94"/>
  <c r="D94"/>
  <c r="E94"/>
  <c r="F94"/>
  <c r="G94"/>
  <c r="H94"/>
  <c r="I94"/>
  <c r="J94"/>
  <c r="K94"/>
  <c r="L94"/>
  <c r="C93"/>
  <c r="D93"/>
  <c r="E93"/>
  <c r="F93"/>
  <c r="G93"/>
  <c r="H93"/>
  <c r="I93"/>
  <c r="J93"/>
  <c r="K93"/>
  <c r="L93"/>
  <c r="C92"/>
  <c r="D92"/>
  <c r="E92"/>
  <c r="F92"/>
  <c r="G92"/>
  <c r="H92"/>
  <c r="I92"/>
  <c r="J92"/>
  <c r="K92"/>
  <c r="L92"/>
  <c r="C91"/>
  <c r="D91"/>
  <c r="E91"/>
  <c r="F91"/>
  <c r="G91"/>
  <c r="H91"/>
  <c r="I91"/>
  <c r="J91"/>
  <c r="K91"/>
  <c r="L91"/>
  <c r="C90"/>
  <c r="D90"/>
  <c r="E90"/>
  <c r="F90"/>
  <c r="G90"/>
  <c r="H90"/>
  <c r="I90"/>
  <c r="J90"/>
  <c r="K90"/>
  <c r="L90"/>
  <c r="C89"/>
  <c r="D89"/>
  <c r="E89"/>
  <c r="F89"/>
  <c r="G89"/>
  <c r="H89"/>
  <c r="I89"/>
  <c r="J89"/>
  <c r="K89"/>
  <c r="L89"/>
  <c r="C88"/>
  <c r="D88"/>
  <c r="E88"/>
  <c r="F88"/>
  <c r="G88"/>
  <c r="H88"/>
  <c r="I88"/>
  <c r="J88"/>
  <c r="K88"/>
  <c r="L88"/>
  <c r="C87"/>
  <c r="D87"/>
  <c r="E87"/>
  <c r="F87"/>
  <c r="G87"/>
  <c r="H87"/>
  <c r="I87"/>
  <c r="J87"/>
  <c r="K87"/>
  <c r="L87"/>
  <c r="C86"/>
  <c r="D86"/>
  <c r="E86"/>
  <c r="F86"/>
  <c r="G86"/>
  <c r="H86"/>
  <c r="I86"/>
  <c r="J86"/>
  <c r="K86"/>
  <c r="L86"/>
  <c r="C85"/>
  <c r="D85"/>
  <c r="E85"/>
  <c r="F85"/>
  <c r="G85"/>
  <c r="H85"/>
  <c r="I85"/>
  <c r="J85"/>
  <c r="K85"/>
  <c r="L85"/>
  <c r="C84"/>
  <c r="D84"/>
  <c r="E84"/>
  <c r="F84"/>
  <c r="G84"/>
  <c r="H84"/>
  <c r="I84"/>
  <c r="J84"/>
  <c r="K84"/>
  <c r="L84"/>
  <c r="C83"/>
  <c r="D83"/>
  <c r="E83"/>
  <c r="F83"/>
  <c r="G83"/>
  <c r="H83"/>
  <c r="I83"/>
  <c r="J83"/>
  <c r="K83"/>
  <c r="L83"/>
  <c r="C82"/>
  <c r="D82"/>
  <c r="E82"/>
  <c r="F82"/>
  <c r="G82"/>
  <c r="H82"/>
  <c r="I82"/>
  <c r="J82"/>
  <c r="K82"/>
  <c r="L82"/>
  <c r="C81"/>
  <c r="D81"/>
  <c r="E81"/>
  <c r="F81"/>
  <c r="G81"/>
  <c r="H81"/>
  <c r="I81"/>
  <c r="J81"/>
  <c r="K81"/>
  <c r="L81"/>
  <c r="C80"/>
  <c r="D80"/>
  <c r="E80"/>
  <c r="F80"/>
  <c r="G80"/>
  <c r="H80"/>
  <c r="I80"/>
  <c r="J80"/>
  <c r="K80"/>
  <c r="L80"/>
  <c r="C79"/>
  <c r="D79"/>
  <c r="E79"/>
  <c r="F79"/>
  <c r="G79"/>
  <c r="H79"/>
  <c r="I79"/>
  <c r="J79"/>
  <c r="K79"/>
  <c r="L79"/>
  <c r="C78"/>
  <c r="D78"/>
  <c r="E78"/>
  <c r="F78"/>
  <c r="G78"/>
  <c r="H78"/>
  <c r="I78"/>
  <c r="J78"/>
  <c r="K78"/>
  <c r="L78"/>
  <c r="C77"/>
  <c r="D77"/>
  <c r="E77"/>
  <c r="F77"/>
  <c r="G77"/>
  <c r="H77"/>
  <c r="I77"/>
  <c r="J77"/>
  <c r="K77"/>
  <c r="L77"/>
  <c r="C76"/>
  <c r="D76"/>
  <c r="E76"/>
  <c r="F76"/>
  <c r="G76"/>
  <c r="H76"/>
  <c r="I76"/>
  <c r="J76"/>
  <c r="K76"/>
  <c r="L76"/>
  <c r="C75"/>
  <c r="D75"/>
  <c r="E75"/>
  <c r="F75"/>
  <c r="G75"/>
  <c r="H75"/>
  <c r="I75"/>
  <c r="J75"/>
  <c r="K75"/>
  <c r="L75"/>
  <c r="C74"/>
  <c r="D74"/>
  <c r="E74"/>
  <c r="F74"/>
  <c r="G74"/>
  <c r="H74"/>
  <c r="I74"/>
  <c r="J74"/>
  <c r="K74"/>
  <c r="L74"/>
  <c r="C73"/>
  <c r="D73"/>
  <c r="E73"/>
  <c r="F73"/>
  <c r="G73"/>
  <c r="H73"/>
  <c r="I73"/>
  <c r="J73"/>
  <c r="K73"/>
  <c r="L73"/>
  <c r="C72"/>
  <c r="D72"/>
  <c r="E72"/>
  <c r="F72"/>
  <c r="G72"/>
  <c r="H72"/>
  <c r="I72"/>
  <c r="J72"/>
  <c r="K72"/>
  <c r="L72"/>
  <c r="C71"/>
  <c r="D71"/>
  <c r="E71"/>
  <c r="F71"/>
  <c r="G71"/>
  <c r="H71"/>
  <c r="I71"/>
  <c r="J71"/>
  <c r="K71"/>
  <c r="L71"/>
  <c r="C70"/>
  <c r="D70"/>
  <c r="E70"/>
  <c r="F70"/>
  <c r="G70"/>
  <c r="H70"/>
  <c r="I70"/>
  <c r="J70"/>
  <c r="K70"/>
  <c r="L70"/>
  <c r="C69"/>
  <c r="D69"/>
  <c r="E69"/>
  <c r="F69"/>
  <c r="G69"/>
  <c r="H69"/>
  <c r="I69"/>
  <c r="J69"/>
  <c r="K69"/>
  <c r="L69"/>
  <c r="C68"/>
  <c r="D68"/>
  <c r="E68"/>
  <c r="F68"/>
  <c r="G68"/>
  <c r="H68"/>
  <c r="I68"/>
  <c r="J68"/>
  <c r="K68"/>
  <c r="L68"/>
  <c r="C67"/>
  <c r="D67"/>
  <c r="E67"/>
  <c r="F67"/>
  <c r="G67"/>
  <c r="H67"/>
  <c r="I67"/>
  <c r="J67"/>
  <c r="K67"/>
  <c r="L67"/>
  <c r="C66"/>
  <c r="D66"/>
  <c r="E66"/>
  <c r="F66"/>
  <c r="G66"/>
  <c r="H66"/>
  <c r="I66"/>
  <c r="J66"/>
  <c r="K66"/>
  <c r="L66"/>
  <c r="C65"/>
  <c r="D65"/>
  <c r="E65"/>
  <c r="F65"/>
  <c r="G65"/>
  <c r="H65"/>
  <c r="I65"/>
  <c r="J65"/>
  <c r="K65"/>
  <c r="L65"/>
  <c r="C64"/>
  <c r="D64"/>
  <c r="E64"/>
  <c r="F64"/>
  <c r="G64"/>
  <c r="H64"/>
  <c r="I64"/>
  <c r="J64"/>
  <c r="K64"/>
  <c r="L64"/>
  <c r="C63"/>
  <c r="D63"/>
  <c r="E63"/>
  <c r="F63"/>
  <c r="G63"/>
  <c r="H63"/>
  <c r="I63"/>
  <c r="J63"/>
  <c r="K63"/>
  <c r="L63"/>
  <c r="C62"/>
  <c r="D62"/>
  <c r="E62"/>
  <c r="F62"/>
  <c r="G62"/>
  <c r="H62"/>
  <c r="I62"/>
  <c r="J62"/>
  <c r="K62"/>
  <c r="L62"/>
  <c r="C61"/>
  <c r="D61"/>
  <c r="E61"/>
  <c r="F61"/>
  <c r="G61"/>
  <c r="H61"/>
  <c r="I61"/>
  <c r="J61"/>
  <c r="K61"/>
  <c r="L61"/>
  <c r="C60"/>
  <c r="D60"/>
  <c r="E60"/>
  <c r="F60"/>
  <c r="G60"/>
  <c r="H60"/>
  <c r="I60"/>
  <c r="J60"/>
  <c r="K60"/>
  <c r="L60"/>
  <c r="C59"/>
  <c r="D59"/>
  <c r="E59"/>
  <c r="F59"/>
  <c r="G59"/>
  <c r="H59"/>
  <c r="I59"/>
  <c r="J59"/>
  <c r="K59"/>
  <c r="L59"/>
  <c r="C58"/>
  <c r="D58"/>
  <c r="E58"/>
  <c r="F58"/>
  <c r="G58"/>
  <c r="H58"/>
  <c r="I58"/>
  <c r="J58"/>
  <c r="K58"/>
  <c r="L58"/>
  <c r="C57"/>
  <c r="D57"/>
  <c r="E57"/>
  <c r="F57"/>
  <c r="G57"/>
  <c r="H57"/>
  <c r="I57"/>
  <c r="J57"/>
  <c r="K57"/>
  <c r="L57"/>
  <c r="C56"/>
  <c r="D56"/>
  <c r="E56"/>
  <c r="F56"/>
  <c r="G56"/>
  <c r="H56"/>
  <c r="I56"/>
  <c r="J56"/>
  <c r="K56"/>
  <c r="L56"/>
  <c r="C55"/>
  <c r="D55"/>
  <c r="E55"/>
  <c r="F55"/>
  <c r="G55"/>
  <c r="H55"/>
  <c r="I55"/>
  <c r="J55"/>
  <c r="K55"/>
  <c r="L55"/>
  <c r="C54"/>
  <c r="D54"/>
  <c r="E54"/>
  <c r="F54"/>
  <c r="G54"/>
  <c r="H54"/>
  <c r="I54"/>
  <c r="J54"/>
  <c r="K54"/>
  <c r="L54"/>
  <c r="C53"/>
  <c r="D53"/>
  <c r="E53"/>
  <c r="F53"/>
  <c r="G53"/>
  <c r="H53"/>
  <c r="I53"/>
  <c r="J53"/>
  <c r="K53"/>
  <c r="L53"/>
  <c r="C52"/>
  <c r="D52"/>
  <c r="E52"/>
  <c r="F52"/>
  <c r="G52"/>
  <c r="H52"/>
  <c r="I52"/>
  <c r="J52"/>
  <c r="K52"/>
  <c r="L52"/>
  <c r="C51"/>
  <c r="D51"/>
  <c r="E51"/>
  <c r="F51"/>
  <c r="G51"/>
  <c r="H51"/>
  <c r="I51"/>
  <c r="J51"/>
  <c r="K51"/>
  <c r="L51"/>
  <c r="C50"/>
  <c r="D50"/>
  <c r="E50"/>
  <c r="F50"/>
  <c r="G50"/>
  <c r="H50"/>
  <c r="I50"/>
  <c r="J50"/>
  <c r="K50"/>
  <c r="L50"/>
  <c r="C49"/>
  <c r="D49"/>
  <c r="E49"/>
  <c r="F49"/>
  <c r="G49"/>
  <c r="H49"/>
  <c r="I49"/>
  <c r="J49"/>
  <c r="K49"/>
  <c r="L49"/>
  <c r="C48"/>
  <c r="D48"/>
  <c r="E48"/>
  <c r="F48"/>
  <c r="G48"/>
  <c r="H48"/>
  <c r="I48"/>
  <c r="J48"/>
  <c r="K48"/>
  <c r="L48"/>
  <c r="C47"/>
  <c r="D47"/>
  <c r="E47"/>
  <c r="F47"/>
  <c r="G47"/>
  <c r="H47"/>
  <c r="I47"/>
  <c r="J47"/>
  <c r="K47"/>
  <c r="L47"/>
  <c r="C46"/>
  <c r="D46"/>
  <c r="E46"/>
  <c r="F46"/>
  <c r="G46"/>
  <c r="H46"/>
  <c r="I46"/>
  <c r="J46"/>
  <c r="K46"/>
  <c r="L46"/>
  <c r="C45"/>
  <c r="D45"/>
  <c r="E45"/>
  <c r="F45"/>
  <c r="G45"/>
  <c r="H45"/>
  <c r="I45"/>
  <c r="J45"/>
  <c r="K45"/>
  <c r="L45"/>
  <c r="C44"/>
  <c r="D44"/>
  <c r="E44"/>
  <c r="F44"/>
  <c r="G44"/>
  <c r="H44"/>
  <c r="I44"/>
  <c r="J44"/>
  <c r="K44"/>
  <c r="L44"/>
  <c r="C43"/>
  <c r="D43"/>
  <c r="E43"/>
  <c r="F43"/>
  <c r="G43"/>
  <c r="H43"/>
  <c r="I43"/>
  <c r="J43"/>
  <c r="K43"/>
  <c r="L43"/>
  <c r="C42"/>
  <c r="D42"/>
  <c r="E42"/>
  <c r="F42"/>
  <c r="G42"/>
  <c r="H42"/>
  <c r="I42"/>
  <c r="J42"/>
  <c r="K42"/>
  <c r="L42"/>
  <c r="C41"/>
  <c r="D41"/>
  <c r="E41"/>
  <c r="F41"/>
  <c r="G41"/>
  <c r="H41"/>
  <c r="I41"/>
  <c r="J41"/>
  <c r="K41"/>
  <c r="L41"/>
  <c r="C40"/>
  <c r="D40"/>
  <c r="E40"/>
  <c r="F40"/>
  <c r="G40"/>
  <c r="H40"/>
  <c r="I40"/>
  <c r="J40"/>
  <c r="K40"/>
  <c r="L40"/>
  <c r="C39"/>
  <c r="D39"/>
  <c r="E39"/>
  <c r="F39"/>
  <c r="G39"/>
  <c r="H39"/>
  <c r="I39"/>
  <c r="J39"/>
  <c r="K39"/>
  <c r="L39"/>
  <c r="C38"/>
  <c r="D38"/>
  <c r="E38"/>
  <c r="F38"/>
  <c r="G38"/>
  <c r="H38"/>
  <c r="I38"/>
  <c r="J38"/>
  <c r="K38"/>
  <c r="L38"/>
  <c r="C37"/>
  <c r="D37"/>
  <c r="E37"/>
  <c r="F37"/>
  <c r="G37"/>
  <c r="H37"/>
  <c r="I37"/>
  <c r="J37"/>
  <c r="K37"/>
  <c r="L37"/>
  <c r="C36"/>
  <c r="D36"/>
  <c r="E36"/>
  <c r="F36"/>
  <c r="G36"/>
  <c r="H36"/>
  <c r="I36"/>
  <c r="J36"/>
  <c r="K36"/>
  <c r="L36"/>
  <c r="C35"/>
  <c r="D35"/>
  <c r="E35"/>
  <c r="F35"/>
  <c r="G35"/>
  <c r="H35"/>
  <c r="I35"/>
  <c r="J35"/>
  <c r="K35"/>
  <c r="L35"/>
  <c r="C34"/>
  <c r="D34"/>
  <c r="E34"/>
  <c r="F34"/>
  <c r="G34"/>
  <c r="H34"/>
  <c r="I34"/>
  <c r="J34"/>
  <c r="K34"/>
  <c r="L34"/>
  <c r="C33"/>
  <c r="D33"/>
  <c r="E33"/>
  <c r="F33"/>
  <c r="G33"/>
  <c r="H33"/>
  <c r="I33"/>
  <c r="J33"/>
  <c r="K33"/>
  <c r="L33"/>
  <c r="C32"/>
  <c r="D32"/>
  <c r="E32"/>
  <c r="F32"/>
  <c r="G32"/>
  <c r="H32"/>
  <c r="I32"/>
  <c r="J32"/>
  <c r="K32"/>
  <c r="L32"/>
  <c r="C31"/>
  <c r="D31"/>
  <c r="E31"/>
  <c r="F31"/>
  <c r="G31"/>
  <c r="H31"/>
  <c r="I31"/>
  <c r="J31"/>
  <c r="K31"/>
  <c r="L31"/>
  <c r="C30"/>
  <c r="D30"/>
  <c r="E30"/>
  <c r="F30"/>
  <c r="G30"/>
  <c r="H30"/>
  <c r="I30"/>
  <c r="J30"/>
  <c r="K30"/>
  <c r="L30"/>
  <c r="C29"/>
  <c r="D29"/>
  <c r="E29"/>
  <c r="F29"/>
  <c r="G29"/>
  <c r="H29"/>
  <c r="I29"/>
  <c r="J29"/>
  <c r="K29"/>
  <c r="L29"/>
  <c r="C28"/>
  <c r="D28"/>
  <c r="E28"/>
  <c r="F28"/>
  <c r="G28"/>
  <c r="H28"/>
  <c r="I28"/>
  <c r="J28"/>
  <c r="K28"/>
  <c r="L28"/>
  <c r="C27"/>
  <c r="D27"/>
  <c r="E27"/>
  <c r="F27"/>
  <c r="G27"/>
  <c r="H27"/>
  <c r="I27"/>
  <c r="J27"/>
  <c r="K27"/>
  <c r="L27"/>
  <c r="C26"/>
  <c r="D26"/>
  <c r="E26"/>
  <c r="F26"/>
  <c r="G26"/>
  <c r="H26"/>
  <c r="I26"/>
  <c r="J26"/>
  <c r="K26"/>
  <c r="L26"/>
  <c r="C25"/>
  <c r="D25"/>
  <c r="E25"/>
  <c r="F25"/>
  <c r="G25"/>
  <c r="H25"/>
  <c r="I25"/>
  <c r="J25"/>
  <c r="K25"/>
  <c r="L25"/>
  <c r="C24"/>
  <c r="D24"/>
  <c r="E24"/>
  <c r="F24"/>
  <c r="G24"/>
  <c r="H24"/>
  <c r="I24"/>
  <c r="J24"/>
  <c r="K24"/>
  <c r="L24"/>
  <c r="C23"/>
  <c r="D23"/>
  <c r="E23"/>
  <c r="F23"/>
  <c r="G23"/>
  <c r="H23"/>
  <c r="I23"/>
  <c r="J23"/>
  <c r="K23"/>
  <c r="L23"/>
  <c r="C22"/>
  <c r="D22"/>
  <c r="E22"/>
  <c r="F22"/>
  <c r="G22"/>
  <c r="H22"/>
  <c r="I22"/>
  <c r="J22"/>
  <c r="K22"/>
  <c r="L22"/>
  <c r="C21"/>
  <c r="D21"/>
  <c r="E21"/>
  <c r="F21"/>
  <c r="G21"/>
  <c r="H21"/>
  <c r="I21"/>
  <c r="J21"/>
  <c r="K21"/>
  <c r="L21"/>
  <c r="C20"/>
  <c r="D20"/>
  <c r="E20"/>
  <c r="F20"/>
  <c r="G20"/>
  <c r="H20"/>
  <c r="I20"/>
  <c r="J20"/>
  <c r="K20"/>
  <c r="L20"/>
  <c r="C19"/>
  <c r="D19"/>
  <c r="E19"/>
  <c r="F19"/>
  <c r="G19"/>
  <c r="H19"/>
  <c r="I19"/>
  <c r="J19"/>
  <c r="K19"/>
  <c r="L19"/>
  <c r="C18"/>
  <c r="D18"/>
  <c r="E18"/>
  <c r="F18"/>
  <c r="G18"/>
  <c r="H18"/>
  <c r="I18"/>
  <c r="J18"/>
  <c r="K18"/>
  <c r="L18"/>
  <c r="C17"/>
  <c r="D17"/>
  <c r="E17"/>
  <c r="F17"/>
  <c r="G17"/>
  <c r="H17"/>
  <c r="I17"/>
  <c r="J17"/>
  <c r="K17"/>
  <c r="L17"/>
  <c r="C16"/>
  <c r="D16"/>
  <c r="E16"/>
  <c r="F16"/>
  <c r="G16"/>
  <c r="H16"/>
  <c r="I16"/>
  <c r="J16"/>
  <c r="K16"/>
  <c r="L16"/>
  <c r="C15"/>
  <c r="D15"/>
  <c r="E15"/>
  <c r="F15"/>
  <c r="G15"/>
  <c r="H15"/>
  <c r="I15"/>
  <c r="J15"/>
  <c r="K15"/>
  <c r="L15"/>
  <c r="C14"/>
  <c r="D14"/>
  <c r="E14"/>
  <c r="F14"/>
  <c r="G14"/>
  <c r="H14"/>
  <c r="I14"/>
  <c r="J14"/>
  <c r="K14"/>
  <c r="L14"/>
  <c r="C13"/>
  <c r="D13"/>
  <c r="E13"/>
  <c r="F13"/>
  <c r="G13"/>
  <c r="H13"/>
  <c r="I13"/>
  <c r="J13"/>
  <c r="K13"/>
  <c r="L13"/>
  <c r="C12"/>
  <c r="D12"/>
  <c r="E12"/>
  <c r="F12"/>
  <c r="G12"/>
  <c r="H12"/>
  <c r="I12"/>
  <c r="J12"/>
  <c r="K12"/>
  <c r="L12"/>
  <c r="C11"/>
  <c r="D11"/>
  <c r="E11"/>
  <c r="F11"/>
  <c r="G11"/>
  <c r="H11"/>
  <c r="I11"/>
  <c r="J11"/>
  <c r="K11"/>
  <c r="L11"/>
  <c r="C10"/>
  <c r="D10"/>
  <c r="E10"/>
  <c r="F10"/>
  <c r="G10"/>
  <c r="H10"/>
  <c r="I10"/>
  <c r="J10"/>
  <c r="K10"/>
  <c r="L10"/>
  <c r="C9"/>
  <c r="D9"/>
  <c r="E9"/>
  <c r="F9"/>
  <c r="G9"/>
  <c r="H9"/>
  <c r="I9"/>
  <c r="J9"/>
  <c r="K9"/>
  <c r="L9"/>
  <c r="C8"/>
  <c r="D8"/>
  <c r="E8"/>
  <c r="F8"/>
  <c r="G8"/>
  <c r="H8"/>
  <c r="I8"/>
  <c r="J8"/>
  <c r="K8"/>
  <c r="L8"/>
  <c r="C7"/>
  <c r="D7"/>
  <c r="E7"/>
  <c r="E6" s="1"/>
  <c r="F7"/>
  <c r="F6" s="1"/>
  <c r="G7"/>
  <c r="H7"/>
  <c r="I7"/>
  <c r="I6" s="1"/>
  <c r="J7"/>
  <c r="J6" s="1"/>
  <c r="K7"/>
  <c r="L7"/>
  <c r="N6"/>
  <c r="K6"/>
  <c r="A1"/>
  <c r="AJ37" i="19"/>
  <c r="AC2" i="4"/>
  <c r="AC3"/>
  <c r="AH3"/>
  <c r="AI3" s="1"/>
  <c r="AJ3" s="1"/>
  <c r="BE3"/>
  <c r="AC4"/>
  <c r="AH2"/>
  <c r="AI2" s="1"/>
  <c r="AJ2" s="1"/>
  <c r="AO2" s="1"/>
  <c r="AH4"/>
  <c r="AI4" s="1"/>
  <c r="AJ4" s="1"/>
  <c r="AN4" s="1"/>
  <c r="AP4" s="1"/>
  <c r="AH5"/>
  <c r="AI5" s="1"/>
  <c r="AJ5" s="1"/>
  <c r="AO5" s="1"/>
  <c r="AR5" s="1"/>
  <c r="AH6"/>
  <c r="AI6" s="1"/>
  <c r="AJ6" s="1"/>
  <c r="AE6" s="1"/>
  <c r="AH7"/>
  <c r="AI7" s="1"/>
  <c r="AJ7" s="1"/>
  <c r="AM7" s="1"/>
  <c r="AH8"/>
  <c r="AI8" s="1"/>
  <c r="AJ8" s="1"/>
  <c r="AH9"/>
  <c r="AI9" s="1"/>
  <c r="AJ9" s="1"/>
  <c r="AL9" s="1"/>
  <c r="AH10"/>
  <c r="AI10" s="1"/>
  <c r="AH11"/>
  <c r="AI11" s="1"/>
  <c r="AH12"/>
  <c r="AI12" s="1"/>
  <c r="AJ12" s="1"/>
  <c r="AN12" s="1"/>
  <c r="AH13"/>
  <c r="AI13" s="1"/>
  <c r="AJ13" s="1"/>
  <c r="AS13" s="1"/>
  <c r="AH14"/>
  <c r="AI14" s="1"/>
  <c r="AJ14" s="1"/>
  <c r="AH15"/>
  <c r="AI15" s="1"/>
  <c r="AJ15" s="1"/>
  <c r="AN15" s="1"/>
  <c r="AP15" s="1"/>
  <c r="AH16"/>
  <c r="AI16" s="1"/>
  <c r="AJ16" s="1"/>
  <c r="AH17"/>
  <c r="AI17" s="1"/>
  <c r="AH18"/>
  <c r="AI18" s="1"/>
  <c r="AJ18" s="1"/>
  <c r="AH19"/>
  <c r="AI19" s="1"/>
  <c r="AJ19" s="1"/>
  <c r="AM19" s="1"/>
  <c r="AH20"/>
  <c r="AI20" s="1"/>
  <c r="AJ20" s="1"/>
  <c r="AH21"/>
  <c r="AI21" s="1"/>
  <c r="AJ21" s="1"/>
  <c r="AH22"/>
  <c r="AI22" s="1"/>
  <c r="AH23"/>
  <c r="AI23" s="1"/>
  <c r="AJ23" s="1"/>
  <c r="AO23" s="1"/>
  <c r="AH24"/>
  <c r="AI24" s="1"/>
  <c r="AJ24" s="1"/>
  <c r="AK24" s="1"/>
  <c r="AH25"/>
  <c r="AI25" s="1"/>
  <c r="AJ25" s="1"/>
  <c r="AH26"/>
  <c r="AI26" s="1"/>
  <c r="AH27"/>
  <c r="AI27" s="1"/>
  <c r="AJ27" s="1"/>
  <c r="AM27" s="1"/>
  <c r="AH28"/>
  <c r="AI28" s="1"/>
  <c r="AJ28" s="1"/>
  <c r="AH29"/>
  <c r="AI29" s="1"/>
  <c r="AJ29" s="1"/>
  <c r="AK29" s="1"/>
  <c r="AH30"/>
  <c r="AI30" s="1"/>
  <c r="AH31"/>
  <c r="AI31" s="1"/>
  <c r="AJ31" s="1"/>
  <c r="AE31" s="1"/>
  <c r="AH32"/>
  <c r="AI32" s="1"/>
  <c r="AJ32" s="1"/>
  <c r="AH33"/>
  <c r="AI33" s="1"/>
  <c r="AJ33" s="1"/>
  <c r="AH34"/>
  <c r="AI34" s="1"/>
  <c r="AJ34" s="1"/>
  <c r="AH35"/>
  <c r="AI35" s="1"/>
  <c r="AJ35" s="1"/>
  <c r="AH36"/>
  <c r="AI36" s="1"/>
  <c r="AJ36" s="1"/>
  <c r="AK36" s="1"/>
  <c r="AH37"/>
  <c r="AI37" s="1"/>
  <c r="AJ37" s="1"/>
  <c r="AH38"/>
  <c r="AI38" s="1"/>
  <c r="AH39"/>
  <c r="AI39" s="1"/>
  <c r="AJ39" s="1"/>
  <c r="AH40"/>
  <c r="AI40" s="1"/>
  <c r="AJ40" s="1"/>
  <c r="AK40" s="1"/>
  <c r="AH41"/>
  <c r="AI41" s="1"/>
  <c r="AJ41" s="1"/>
  <c r="AK41" s="1"/>
  <c r="AH42"/>
  <c r="AI42" s="1"/>
  <c r="AH43"/>
  <c r="AI43" s="1"/>
  <c r="AJ43" s="1"/>
  <c r="AH44"/>
  <c r="AI44" s="1"/>
  <c r="AJ44" s="1"/>
  <c r="AH45"/>
  <c r="AI45" s="1"/>
  <c r="AJ45" s="1"/>
  <c r="AH46"/>
  <c r="AI46" s="1"/>
  <c r="AH47"/>
  <c r="AI47" s="1"/>
  <c r="AH48"/>
  <c r="AI48" s="1"/>
  <c r="AJ48" s="1"/>
  <c r="AH49"/>
  <c r="AI49" s="1"/>
  <c r="AJ49" s="1"/>
  <c r="AO49" s="1"/>
  <c r="AH50"/>
  <c r="AI50" s="1"/>
  <c r="AJ50" s="1"/>
  <c r="AH51"/>
  <c r="AI51" s="1"/>
  <c r="AJ51" s="1"/>
  <c r="AH52"/>
  <c r="AI52" s="1"/>
  <c r="AJ52" s="1"/>
  <c r="AM52" s="1"/>
  <c r="AH53"/>
  <c r="AI53" s="1"/>
  <c r="AJ53" s="1"/>
  <c r="AS53" s="1"/>
  <c r="AH54"/>
  <c r="AI54" s="1"/>
  <c r="AH55"/>
  <c r="AI55" s="1"/>
  <c r="AJ55" s="1"/>
  <c r="AN55" s="1"/>
  <c r="AP55" s="1"/>
  <c r="AH56"/>
  <c r="AI56" s="1"/>
  <c r="AH57"/>
  <c r="AI57" s="1"/>
  <c r="AH58"/>
  <c r="AI58" s="1"/>
  <c r="AH59"/>
  <c r="AI59" s="1"/>
  <c r="AJ59" s="1"/>
  <c r="AH60"/>
  <c r="AI60" s="1"/>
  <c r="AH61"/>
  <c r="AI61" s="1"/>
  <c r="AH62"/>
  <c r="AI62" s="1"/>
  <c r="AH63"/>
  <c r="AI63" s="1"/>
  <c r="AH64"/>
  <c r="AI64" s="1"/>
  <c r="AJ64" s="1"/>
  <c r="AM64" s="1"/>
  <c r="AH65"/>
  <c r="AI65" s="1"/>
  <c r="AH66"/>
  <c r="AI66" s="1"/>
  <c r="AJ66" s="1"/>
  <c r="AH67"/>
  <c r="AI67" s="1"/>
  <c r="AJ67" s="1"/>
  <c r="AO67" s="1"/>
  <c r="AH68"/>
  <c r="AI68" s="1"/>
  <c r="AJ68" s="1"/>
  <c r="AH69"/>
  <c r="AI69" s="1"/>
  <c r="AJ69" s="1"/>
  <c r="AH70"/>
  <c r="AI70" s="1"/>
  <c r="AJ70" s="1"/>
  <c r="AH71"/>
  <c r="AI71" s="1"/>
  <c r="AJ71" s="1"/>
  <c r="AM71" s="1"/>
  <c r="AH72"/>
  <c r="AI72" s="1"/>
  <c r="AJ72" s="1"/>
  <c r="AH73"/>
  <c r="AI73" s="1"/>
  <c r="AJ73" s="1"/>
  <c r="AH74"/>
  <c r="AI74" s="1"/>
  <c r="AH75"/>
  <c r="AI75" s="1"/>
  <c r="AJ75" s="1"/>
  <c r="AH76"/>
  <c r="AI76" s="1"/>
  <c r="AJ76" s="1"/>
  <c r="AN76" s="1"/>
  <c r="AP76" s="1"/>
  <c r="AH77"/>
  <c r="AI77" s="1"/>
  <c r="AJ77" s="1"/>
  <c r="AH78"/>
  <c r="AI78" s="1"/>
  <c r="AH79"/>
  <c r="AI79" s="1"/>
  <c r="AJ79" s="1"/>
  <c r="AH80"/>
  <c r="AI80" s="1"/>
  <c r="AH81"/>
  <c r="AI81" s="1"/>
  <c r="AJ81" s="1"/>
  <c r="AH82"/>
  <c r="AI82" s="1"/>
  <c r="AH83"/>
  <c r="AI83" s="1"/>
  <c r="AJ83" s="1"/>
  <c r="AH84"/>
  <c r="AI84" s="1"/>
  <c r="AJ84" s="1"/>
  <c r="AK84" s="1"/>
  <c r="AH85"/>
  <c r="AI85" s="1"/>
  <c r="AH86"/>
  <c r="AI86" s="1"/>
  <c r="AJ86" s="1"/>
  <c r="AH87"/>
  <c r="AI87" s="1"/>
  <c r="AJ87" s="1"/>
  <c r="AE87" s="1"/>
  <c r="AH88"/>
  <c r="AI88" s="1"/>
  <c r="AJ88" s="1"/>
  <c r="AM88" s="1"/>
  <c r="AH89"/>
  <c r="AI89" s="1"/>
  <c r="AJ89" s="1"/>
  <c r="AO89" s="1"/>
  <c r="AH90"/>
  <c r="AI90" s="1"/>
  <c r="AJ90" s="1"/>
  <c r="AH91"/>
  <c r="AI91" s="1"/>
  <c r="AH92"/>
  <c r="AI92" s="1"/>
  <c r="AJ92" s="1"/>
  <c r="AH93"/>
  <c r="AI93" s="1"/>
  <c r="AH94"/>
  <c r="AI94" s="1"/>
  <c r="AH95"/>
  <c r="AI95" s="1"/>
  <c r="AH96"/>
  <c r="AI96" s="1"/>
  <c r="AH97"/>
  <c r="AI97" s="1"/>
  <c r="AJ97" s="1"/>
  <c r="AM97" s="1"/>
  <c r="AH98"/>
  <c r="AI98" s="1"/>
  <c r="AJ98" s="1"/>
  <c r="AH99"/>
  <c r="AI99" s="1"/>
  <c r="AH100"/>
  <c r="AI100" s="1"/>
  <c r="AH101"/>
  <c r="AI101" s="1"/>
  <c r="AJ101" s="1"/>
  <c r="AO101" s="1"/>
  <c r="AH102"/>
  <c r="AI102" s="1"/>
  <c r="AJ102" s="1"/>
  <c r="AH103"/>
  <c r="AI103" s="1"/>
  <c r="AJ103" s="1"/>
  <c r="AO103" s="1"/>
  <c r="AH104"/>
  <c r="AI104" s="1"/>
  <c r="AJ104" s="1"/>
  <c r="AN104" s="1"/>
  <c r="AH105"/>
  <c r="AI105" s="1"/>
  <c r="AJ105" s="1"/>
  <c r="AM105" s="1"/>
  <c r="AH106"/>
  <c r="AI106" s="1"/>
  <c r="AJ106" s="1"/>
  <c r="AH107"/>
  <c r="AI107" s="1"/>
  <c r="AH108"/>
  <c r="AI108" s="1"/>
  <c r="AJ108" s="1"/>
  <c r="AH109"/>
  <c r="AI109" s="1"/>
  <c r="AJ109" s="1"/>
  <c r="AW109" s="1"/>
  <c r="AH110"/>
  <c r="AI110" s="1"/>
  <c r="AJ110" s="1"/>
  <c r="AH111"/>
  <c r="AI111" s="1"/>
  <c r="AH112"/>
  <c r="AI112" s="1"/>
  <c r="AH113"/>
  <c r="AI113" s="1"/>
  <c r="AJ113" s="1"/>
  <c r="AM113" s="1"/>
  <c r="AH114"/>
  <c r="AI114" s="1"/>
  <c r="AJ114" s="1"/>
  <c r="AH115"/>
  <c r="AI115" s="1"/>
  <c r="AJ115" s="1"/>
  <c r="AH116"/>
  <c r="AI116" s="1"/>
  <c r="AH117"/>
  <c r="AI117" s="1"/>
  <c r="AJ117" s="1"/>
  <c r="AE117" s="1"/>
  <c r="AH118"/>
  <c r="AI118" s="1"/>
  <c r="AH119"/>
  <c r="AI119" s="1"/>
  <c r="AJ119" s="1"/>
  <c r="AK119" s="1"/>
  <c r="AH120"/>
  <c r="AI120" s="1"/>
  <c r="AJ120" s="1"/>
  <c r="AH121"/>
  <c r="AI121" s="1"/>
  <c r="AH122"/>
  <c r="AI122" s="1"/>
  <c r="AH123"/>
  <c r="AI123" s="1"/>
  <c r="AH124"/>
  <c r="AI124" s="1"/>
  <c r="AH125"/>
  <c r="AI125" s="1"/>
  <c r="AH126"/>
  <c r="AI126" s="1"/>
  <c r="AH127"/>
  <c r="AI127" s="1"/>
  <c r="AH128"/>
  <c r="AI128" s="1"/>
  <c r="AH129"/>
  <c r="AI129" s="1"/>
  <c r="AH130"/>
  <c r="AI130" s="1"/>
  <c r="AH131"/>
  <c r="AI131" s="1"/>
  <c r="AH132"/>
  <c r="AI132" s="1"/>
  <c r="AH133"/>
  <c r="AI133" s="1"/>
  <c r="AH134"/>
  <c r="AI134" s="1"/>
  <c r="AH135"/>
  <c r="AI135" s="1"/>
  <c r="AH136"/>
  <c r="AI136" s="1"/>
  <c r="AH137"/>
  <c r="AI137" s="1"/>
  <c r="AH138"/>
  <c r="AI138" s="1"/>
  <c r="AH139"/>
  <c r="AI139" s="1"/>
  <c r="AH140"/>
  <c r="AI140" s="1"/>
  <c r="AH141"/>
  <c r="AI141" s="1"/>
  <c r="AH142"/>
  <c r="AI142" s="1"/>
  <c r="AH143"/>
  <c r="AI143" s="1"/>
  <c r="AH144"/>
  <c r="AI144" s="1"/>
  <c r="AH145"/>
  <c r="AI145" s="1"/>
  <c r="AH146"/>
  <c r="AI146" s="1"/>
  <c r="AH147"/>
  <c r="AI147" s="1"/>
  <c r="AH148"/>
  <c r="AI148" s="1"/>
  <c r="AH149"/>
  <c r="AI149" s="1"/>
  <c r="AH150"/>
  <c r="AI150" s="1"/>
  <c r="AH151"/>
  <c r="AI151" s="1"/>
  <c r="AH152"/>
  <c r="AI152" s="1"/>
  <c r="AH153"/>
  <c r="AI153" s="1"/>
  <c r="AH154"/>
  <c r="AI154" s="1"/>
  <c r="AH155"/>
  <c r="AI155" s="1"/>
  <c r="AH156"/>
  <c r="AI156" s="1"/>
  <c r="AH157"/>
  <c r="AI157" s="1"/>
  <c r="AH158"/>
  <c r="AI158" s="1"/>
  <c r="AH159"/>
  <c r="AI159" s="1"/>
  <c r="AH160"/>
  <c r="AI160" s="1"/>
  <c r="AH161"/>
  <c r="AI161" s="1"/>
  <c r="AH162"/>
  <c r="AI162" s="1"/>
  <c r="AH163"/>
  <c r="AI163" s="1"/>
  <c r="AH164"/>
  <c r="AI164" s="1"/>
  <c r="AH165"/>
  <c r="AI165" s="1"/>
  <c r="AH166"/>
  <c r="AI166" s="1"/>
  <c r="AH167"/>
  <c r="AI167" s="1"/>
  <c r="AH168"/>
  <c r="AI168" s="1"/>
  <c r="AH169"/>
  <c r="AI169" s="1"/>
  <c r="AH170"/>
  <c r="AI170" s="1"/>
  <c r="AH171"/>
  <c r="AI171" s="1"/>
  <c r="AH172"/>
  <c r="AI172" s="1"/>
  <c r="AH173"/>
  <c r="AI173" s="1"/>
  <c r="AH174"/>
  <c r="AI174" s="1"/>
  <c r="AH175"/>
  <c r="AI175" s="1"/>
  <c r="AH176"/>
  <c r="AI176" s="1"/>
  <c r="AH177"/>
  <c r="AI177" s="1"/>
  <c r="AH178"/>
  <c r="AI178" s="1"/>
  <c r="AH179"/>
  <c r="AI179" s="1"/>
  <c r="AH180"/>
  <c r="AI180" s="1"/>
  <c r="AH181"/>
  <c r="AI181" s="1"/>
  <c r="AH182"/>
  <c r="AI182" s="1"/>
  <c r="AH183"/>
  <c r="AI183" s="1"/>
  <c r="AH184"/>
  <c r="AI184" s="1"/>
  <c r="AH185"/>
  <c r="AI185" s="1"/>
  <c r="AH186"/>
  <c r="AI186" s="1"/>
  <c r="AH187"/>
  <c r="AI187" s="1"/>
  <c r="AH188"/>
  <c r="AI188" s="1"/>
  <c r="AH189"/>
  <c r="AI189" s="1"/>
  <c r="AH190"/>
  <c r="AI190" s="1"/>
  <c r="AH191"/>
  <c r="AI191" s="1"/>
  <c r="AH192"/>
  <c r="AI192" s="1"/>
  <c r="AH193"/>
  <c r="AI193" s="1"/>
  <c r="AH194"/>
  <c r="AI194" s="1"/>
  <c r="AH195"/>
  <c r="AI195" s="1"/>
  <c r="AH196"/>
  <c r="AI196" s="1"/>
  <c r="AH197"/>
  <c r="AI197" s="1"/>
  <c r="AH198"/>
  <c r="AI198" s="1"/>
  <c r="AH199"/>
  <c r="AI199" s="1"/>
  <c r="AH200"/>
  <c r="AI200" s="1"/>
  <c r="AH201"/>
  <c r="AI201" s="1"/>
  <c r="AH202"/>
  <c r="AI202" s="1"/>
  <c r="AH203"/>
  <c r="AI203" s="1"/>
  <c r="AH204"/>
  <c r="AI204" s="1"/>
  <c r="AH205"/>
  <c r="AI205" s="1"/>
  <c r="AH206"/>
  <c r="AI206" s="1"/>
  <c r="AH207"/>
  <c r="AI207" s="1"/>
  <c r="AH208"/>
  <c r="AI208" s="1"/>
  <c r="AH209"/>
  <c r="AI209" s="1"/>
  <c r="AH210"/>
  <c r="AI210" s="1"/>
  <c r="AH211"/>
  <c r="AI211" s="1"/>
  <c r="AH212"/>
  <c r="AI212" s="1"/>
  <c r="AH213"/>
  <c r="AI213" s="1"/>
  <c r="AH214"/>
  <c r="AI214" s="1"/>
  <c r="AH215"/>
  <c r="AI215" s="1"/>
  <c r="AH216"/>
  <c r="AI216" s="1"/>
  <c r="AH217"/>
  <c r="AI217" s="1"/>
  <c r="AH218"/>
  <c r="AI218" s="1"/>
  <c r="AH219"/>
  <c r="AI219" s="1"/>
  <c r="AH220"/>
  <c r="AI220" s="1"/>
  <c r="AH221"/>
  <c r="AI221" s="1"/>
  <c r="AH222"/>
  <c r="AI222" s="1"/>
  <c r="AH223"/>
  <c r="AI223" s="1"/>
  <c r="AH224"/>
  <c r="AI224" s="1"/>
  <c r="AH225"/>
  <c r="AI225" s="1"/>
  <c r="AH226"/>
  <c r="AI226" s="1"/>
  <c r="AH227"/>
  <c r="AI227" s="1"/>
  <c r="AH228"/>
  <c r="AI228" s="1"/>
  <c r="AH229"/>
  <c r="AI229" s="1"/>
  <c r="AH230"/>
  <c r="AI230" s="1"/>
  <c r="AH231"/>
  <c r="AI231" s="1"/>
  <c r="AH232"/>
  <c r="AI232" s="1"/>
  <c r="AH233"/>
  <c r="AI233" s="1"/>
  <c r="AH234"/>
  <c r="AI234" s="1"/>
  <c r="AH235"/>
  <c r="AI235" s="1"/>
  <c r="AH236"/>
  <c r="AI236" s="1"/>
  <c r="AH237"/>
  <c r="AI237" s="1"/>
  <c r="AH238"/>
  <c r="AI238" s="1"/>
  <c r="AH239"/>
  <c r="AI239" s="1"/>
  <c r="AH240"/>
  <c r="AI240" s="1"/>
  <c r="AH241"/>
  <c r="AI241" s="1"/>
  <c r="AH242"/>
  <c r="AI242" s="1"/>
  <c r="AH243"/>
  <c r="AI243" s="1"/>
  <c r="AH244"/>
  <c r="AI244" s="1"/>
  <c r="AH245"/>
  <c r="AI245" s="1"/>
  <c r="AH246"/>
  <c r="AI246" s="1"/>
  <c r="AH247"/>
  <c r="AI247" s="1"/>
  <c r="AH248"/>
  <c r="AI248" s="1"/>
  <c r="AH249"/>
  <c r="AI249" s="1"/>
  <c r="AH250"/>
  <c r="AI250" s="1"/>
  <c r="AH251"/>
  <c r="AI251" s="1"/>
  <c r="AH252"/>
  <c r="AI252" s="1"/>
  <c r="AH253"/>
  <c r="AI253" s="1"/>
  <c r="AH254"/>
  <c r="AI254" s="1"/>
  <c r="AH255"/>
  <c r="AI255" s="1"/>
  <c r="AH256"/>
  <c r="AI256" s="1"/>
  <c r="AH257"/>
  <c r="AI257" s="1"/>
  <c r="AH258"/>
  <c r="AI258" s="1"/>
  <c r="AH259"/>
  <c r="AI259" s="1"/>
  <c r="AH260"/>
  <c r="AI260" s="1"/>
  <c r="AH261"/>
  <c r="AI261" s="1"/>
  <c r="AH262"/>
  <c r="AI262" s="1"/>
  <c r="AH263"/>
  <c r="AI263" s="1"/>
  <c r="AH264"/>
  <c r="AI264" s="1"/>
  <c r="AH265"/>
  <c r="AI265" s="1"/>
  <c r="AH266"/>
  <c r="AI266" s="1"/>
  <c r="AH267"/>
  <c r="AI267" s="1"/>
  <c r="AH268"/>
  <c r="AI268" s="1"/>
  <c r="AH269"/>
  <c r="AI269" s="1"/>
  <c r="AH270"/>
  <c r="AI270" s="1"/>
  <c r="AH271"/>
  <c r="AI271" s="1"/>
  <c r="AH272"/>
  <c r="AI272" s="1"/>
  <c r="AH273"/>
  <c r="AI273" s="1"/>
  <c r="AH274"/>
  <c r="AI274" s="1"/>
  <c r="AH275"/>
  <c r="AI275" s="1"/>
  <c r="AH276"/>
  <c r="AI276" s="1"/>
  <c r="AH277"/>
  <c r="AI277" s="1"/>
  <c r="AH278"/>
  <c r="AI278" s="1"/>
  <c r="AH279"/>
  <c r="AI279" s="1"/>
  <c r="AH280"/>
  <c r="AI280" s="1"/>
  <c r="AH281"/>
  <c r="AI281" s="1"/>
  <c r="AH282"/>
  <c r="AI282" s="1"/>
  <c r="AH283"/>
  <c r="AI283" s="1"/>
  <c r="AH284"/>
  <c r="AI284" s="1"/>
  <c r="AH285"/>
  <c r="AI285" s="1"/>
  <c r="AH286"/>
  <c r="AI286" s="1"/>
  <c r="AH287"/>
  <c r="AI287" s="1"/>
  <c r="AH288"/>
  <c r="AI288" s="1"/>
  <c r="AH289"/>
  <c r="AI289" s="1"/>
  <c r="AH290"/>
  <c r="AI290" s="1"/>
  <c r="AH291"/>
  <c r="AI291" s="1"/>
  <c r="AH292"/>
  <c r="AI292" s="1"/>
  <c r="AH293"/>
  <c r="AI293" s="1"/>
  <c r="AH294"/>
  <c r="AI294" s="1"/>
  <c r="AH295"/>
  <c r="AI295" s="1"/>
  <c r="AH296"/>
  <c r="AI296" s="1"/>
  <c r="AH297"/>
  <c r="AI297" s="1"/>
  <c r="AH298"/>
  <c r="AI298" s="1"/>
  <c r="AH299"/>
  <c r="AI299" s="1"/>
  <c r="AH300"/>
  <c r="AI300" s="1"/>
  <c r="AH301"/>
  <c r="AI301" s="1"/>
  <c r="AH302"/>
  <c r="AI302" s="1"/>
  <c r="AH303"/>
  <c r="AI303" s="1"/>
  <c r="AH304"/>
  <c r="AI304" s="1"/>
  <c r="AH305"/>
  <c r="AI305" s="1"/>
  <c r="AH306"/>
  <c r="AI306" s="1"/>
  <c r="AH307"/>
  <c r="AI307" s="1"/>
  <c r="AH308"/>
  <c r="AI308" s="1"/>
  <c r="AH309"/>
  <c r="AI309" s="1"/>
  <c r="AH310"/>
  <c r="AI310" s="1"/>
  <c r="AH311"/>
  <c r="AI311" s="1"/>
  <c r="AH312"/>
  <c r="AI312" s="1"/>
  <c r="AH313"/>
  <c r="AI313" s="1"/>
  <c r="AH314"/>
  <c r="AI314" s="1"/>
  <c r="AH315"/>
  <c r="AI315" s="1"/>
  <c r="AH316"/>
  <c r="AI316" s="1"/>
  <c r="AH317"/>
  <c r="AI317" s="1"/>
  <c r="AH318"/>
  <c r="AI318" s="1"/>
  <c r="AH319"/>
  <c r="AI319" s="1"/>
  <c r="AH320"/>
  <c r="AI320" s="1"/>
  <c r="AH321"/>
  <c r="AI321" s="1"/>
  <c r="AH322"/>
  <c r="AI322" s="1"/>
  <c r="AH323"/>
  <c r="AI323" s="1"/>
  <c r="AH324"/>
  <c r="AI324" s="1"/>
  <c r="AH325"/>
  <c r="AI325" s="1"/>
  <c r="AH326"/>
  <c r="AI326" s="1"/>
  <c r="AH327"/>
  <c r="AI327" s="1"/>
  <c r="AH328"/>
  <c r="AI328" s="1"/>
  <c r="AH329"/>
  <c r="AI329" s="1"/>
  <c r="AH330"/>
  <c r="AI330" s="1"/>
  <c r="AH331"/>
  <c r="AI331" s="1"/>
  <c r="AH332"/>
  <c r="AI332" s="1"/>
  <c r="AH333"/>
  <c r="AI333" s="1"/>
  <c r="AH334"/>
  <c r="AI334" s="1"/>
  <c r="AH335"/>
  <c r="AI335" s="1"/>
  <c r="AH336"/>
  <c r="AI336" s="1"/>
  <c r="AH337"/>
  <c r="AI337" s="1"/>
  <c r="AH338"/>
  <c r="AI338" s="1"/>
  <c r="AH339"/>
  <c r="AI339" s="1"/>
  <c r="AH340"/>
  <c r="AI340" s="1"/>
  <c r="AH341"/>
  <c r="AI341" s="1"/>
  <c r="AH342"/>
  <c r="AI342" s="1"/>
  <c r="AH343"/>
  <c r="AI343" s="1"/>
  <c r="AH344"/>
  <c r="AI344" s="1"/>
  <c r="AH345"/>
  <c r="AI345" s="1"/>
  <c r="AH346"/>
  <c r="AI346" s="1"/>
  <c r="AH347"/>
  <c r="AI347" s="1"/>
  <c r="AH348"/>
  <c r="AI348" s="1"/>
  <c r="AH349"/>
  <c r="AI349" s="1"/>
  <c r="AH350"/>
  <c r="AI350" s="1"/>
  <c r="AH351"/>
  <c r="AI351" s="1"/>
  <c r="AH352"/>
  <c r="AI352" s="1"/>
  <c r="AH353"/>
  <c r="AI353" s="1"/>
  <c r="AH354"/>
  <c r="AI354" s="1"/>
  <c r="AH355"/>
  <c r="AI355" s="1"/>
  <c r="AH356"/>
  <c r="AI356" s="1"/>
  <c r="AH357"/>
  <c r="AI357" s="1"/>
  <c r="AH358"/>
  <c r="AI358" s="1"/>
  <c r="AH359"/>
  <c r="AI359" s="1"/>
  <c r="AH360"/>
  <c r="AI360" s="1"/>
  <c r="AH361"/>
  <c r="AI361" s="1"/>
  <c r="AH362"/>
  <c r="AI362" s="1"/>
  <c r="AH363"/>
  <c r="AI363" s="1"/>
  <c r="AH364"/>
  <c r="AI364" s="1"/>
  <c r="AH365"/>
  <c r="AI365" s="1"/>
  <c r="AH366"/>
  <c r="AI366" s="1"/>
  <c r="AH367"/>
  <c r="AI367" s="1"/>
  <c r="AH368"/>
  <c r="AI368" s="1"/>
  <c r="AH369"/>
  <c r="AI369" s="1"/>
  <c r="AH370"/>
  <c r="AI370" s="1"/>
  <c r="AH371"/>
  <c r="AI371" s="1"/>
  <c r="AH372"/>
  <c r="AI372" s="1"/>
  <c r="AH373"/>
  <c r="AI373" s="1"/>
  <c r="AH374"/>
  <c r="AI374" s="1"/>
  <c r="AH375"/>
  <c r="AI375" s="1"/>
  <c r="AH376"/>
  <c r="AI376" s="1"/>
  <c r="AH377"/>
  <c r="AI377" s="1"/>
  <c r="AH378"/>
  <c r="AI378" s="1"/>
  <c r="AH379"/>
  <c r="AI379" s="1"/>
  <c r="AH380"/>
  <c r="AI380" s="1"/>
  <c r="AH381"/>
  <c r="AI381" s="1"/>
  <c r="AH382"/>
  <c r="AI382" s="1"/>
  <c r="AH383"/>
  <c r="AI383" s="1"/>
  <c r="AH384"/>
  <c r="AI384" s="1"/>
  <c r="AH385"/>
  <c r="AI385" s="1"/>
  <c r="AH386"/>
  <c r="AI386" s="1"/>
  <c r="AH387"/>
  <c r="AI387" s="1"/>
  <c r="AH388"/>
  <c r="AI388" s="1"/>
  <c r="AH389"/>
  <c r="AI389" s="1"/>
  <c r="AH390"/>
  <c r="AI390" s="1"/>
  <c r="AH391"/>
  <c r="AI391" s="1"/>
  <c r="AH392"/>
  <c r="AI392" s="1"/>
  <c r="AH393"/>
  <c r="AI393" s="1"/>
  <c r="AH394"/>
  <c r="AI394" s="1"/>
  <c r="AH395"/>
  <c r="AI395" s="1"/>
  <c r="AH396"/>
  <c r="AI396" s="1"/>
  <c r="AH397"/>
  <c r="AI397" s="1"/>
  <c r="AH398"/>
  <c r="AI398" s="1"/>
  <c r="AH399"/>
  <c r="AI399" s="1"/>
  <c r="AH400"/>
  <c r="AI400" s="1"/>
  <c r="AH401"/>
  <c r="AI401" s="1"/>
  <c r="AH402"/>
  <c r="AI402" s="1"/>
  <c r="AH403"/>
  <c r="AI403" s="1"/>
  <c r="AH404"/>
  <c r="AI404" s="1"/>
  <c r="AH405"/>
  <c r="AI405" s="1"/>
  <c r="AH406"/>
  <c r="AI406" s="1"/>
  <c r="AH407"/>
  <c r="AI407" s="1"/>
  <c r="AH408"/>
  <c r="AI408" s="1"/>
  <c r="AH409"/>
  <c r="AI409" s="1"/>
  <c r="AH410"/>
  <c r="AI410" s="1"/>
  <c r="AH411"/>
  <c r="AI411" s="1"/>
  <c r="AH412"/>
  <c r="AI412" s="1"/>
  <c r="AH413"/>
  <c r="AI413" s="1"/>
  <c r="AH414"/>
  <c r="AI414" s="1"/>
  <c r="AH415"/>
  <c r="AI415" s="1"/>
  <c r="AH416"/>
  <c r="AI416" s="1"/>
  <c r="AH417"/>
  <c r="AI417" s="1"/>
  <c r="AH418"/>
  <c r="AI418" s="1"/>
  <c r="AH419"/>
  <c r="AI419" s="1"/>
  <c r="AH420"/>
  <c r="AI420" s="1"/>
  <c r="AH421"/>
  <c r="AI421" s="1"/>
  <c r="AH422"/>
  <c r="AI422" s="1"/>
  <c r="AH423"/>
  <c r="AI423" s="1"/>
  <c r="AH424"/>
  <c r="AI424" s="1"/>
  <c r="AH425"/>
  <c r="AI425" s="1"/>
  <c r="AH426"/>
  <c r="AI426" s="1"/>
  <c r="AH427"/>
  <c r="AI427" s="1"/>
  <c r="AH428"/>
  <c r="AI428" s="1"/>
  <c r="AH429"/>
  <c r="AI429" s="1"/>
  <c r="AH430"/>
  <c r="AI430" s="1"/>
  <c r="AH431"/>
  <c r="AI431" s="1"/>
  <c r="AH432"/>
  <c r="AI432" s="1"/>
  <c r="AH433"/>
  <c r="AI433" s="1"/>
  <c r="AH434"/>
  <c r="AI434" s="1"/>
  <c r="AH435"/>
  <c r="AI435" s="1"/>
  <c r="AH436"/>
  <c r="AI436" s="1"/>
  <c r="AH437"/>
  <c r="AI437" s="1"/>
  <c r="AH438"/>
  <c r="AI438" s="1"/>
  <c r="AH439"/>
  <c r="AI439" s="1"/>
  <c r="AH440"/>
  <c r="AI440" s="1"/>
  <c r="AH441"/>
  <c r="AI441" s="1"/>
  <c r="AH442"/>
  <c r="AI442" s="1"/>
  <c r="AH443"/>
  <c r="AI443" s="1"/>
  <c r="AH444"/>
  <c r="AI444" s="1"/>
  <c r="AH445"/>
  <c r="AI445" s="1"/>
  <c r="AH446"/>
  <c r="AI446" s="1"/>
  <c r="AH447"/>
  <c r="AI447" s="1"/>
  <c r="AH448"/>
  <c r="AI448" s="1"/>
  <c r="AH449"/>
  <c r="AI449" s="1"/>
  <c r="AH450"/>
  <c r="AI450" s="1"/>
  <c r="AH451"/>
  <c r="AI451" s="1"/>
  <c r="AH452"/>
  <c r="AI452" s="1"/>
  <c r="AH453"/>
  <c r="AI453" s="1"/>
  <c r="AH454"/>
  <c r="AI454" s="1"/>
  <c r="AH455"/>
  <c r="AI455" s="1"/>
  <c r="AH456"/>
  <c r="AI456" s="1"/>
  <c r="AH457"/>
  <c r="AI457" s="1"/>
  <c r="AH458"/>
  <c r="AI458" s="1"/>
  <c r="AH459"/>
  <c r="AI459" s="1"/>
  <c r="AH460"/>
  <c r="AI460" s="1"/>
  <c r="AH461"/>
  <c r="AI461" s="1"/>
  <c r="AH462"/>
  <c r="AI462" s="1"/>
  <c r="AH463"/>
  <c r="AI463" s="1"/>
  <c r="AH464"/>
  <c r="AI464" s="1"/>
  <c r="AH465"/>
  <c r="AI465" s="1"/>
  <c r="AH466"/>
  <c r="AI466" s="1"/>
  <c r="AH467"/>
  <c r="AI467" s="1"/>
  <c r="AH468"/>
  <c r="AI468" s="1"/>
  <c r="AH469"/>
  <c r="AI469" s="1"/>
  <c r="AH470"/>
  <c r="AI470" s="1"/>
  <c r="AH471"/>
  <c r="AI471" s="1"/>
  <c r="AH472"/>
  <c r="AI472" s="1"/>
  <c r="AH473"/>
  <c r="AI473" s="1"/>
  <c r="AH474"/>
  <c r="AI474" s="1"/>
  <c r="AH475"/>
  <c r="AI475" s="1"/>
  <c r="AH476"/>
  <c r="AI476" s="1"/>
  <c r="AH477"/>
  <c r="AI477" s="1"/>
  <c r="AH478"/>
  <c r="AI478" s="1"/>
  <c r="AH479"/>
  <c r="AI479" s="1"/>
  <c r="AH480"/>
  <c r="AI480" s="1"/>
  <c r="AH481"/>
  <c r="AI481" s="1"/>
  <c r="AH482"/>
  <c r="AI482" s="1"/>
  <c r="AH483"/>
  <c r="AI483" s="1"/>
  <c r="AH484"/>
  <c r="AI484" s="1"/>
  <c r="AH485"/>
  <c r="AI485" s="1"/>
  <c r="AH486"/>
  <c r="AI486" s="1"/>
  <c r="AH487"/>
  <c r="AI487" s="1"/>
  <c r="AH488"/>
  <c r="AI488" s="1"/>
  <c r="AH489"/>
  <c r="AI489" s="1"/>
  <c r="AH490"/>
  <c r="AI490" s="1"/>
  <c r="AH491"/>
  <c r="AI491" s="1"/>
  <c r="AH492"/>
  <c r="AI492" s="1"/>
  <c r="AH493"/>
  <c r="AI493" s="1"/>
  <c r="AH494"/>
  <c r="AI494" s="1"/>
  <c r="AH495"/>
  <c r="AI495" s="1"/>
  <c r="AH496"/>
  <c r="AI496" s="1"/>
  <c r="AH497"/>
  <c r="AI497" s="1"/>
  <c r="AH498"/>
  <c r="AI498" s="1"/>
  <c r="AH499"/>
  <c r="AI499" s="1"/>
  <c r="AH500"/>
  <c r="AI500" s="1"/>
  <c r="AH501"/>
  <c r="AI501" s="1"/>
  <c r="AH502"/>
  <c r="AI502" s="1"/>
  <c r="AH503"/>
  <c r="AI503" s="1"/>
  <c r="AH504"/>
  <c r="AI504" s="1"/>
  <c r="AH505"/>
  <c r="AI505" s="1"/>
  <c r="AH506"/>
  <c r="AI506" s="1"/>
  <c r="AH507"/>
  <c r="AI507" s="1"/>
  <c r="AH508"/>
  <c r="AI508" s="1"/>
  <c r="AH509"/>
  <c r="AI509" s="1"/>
  <c r="AH510"/>
  <c r="AI510" s="1"/>
  <c r="AH511"/>
  <c r="AI511" s="1"/>
  <c r="AH512"/>
  <c r="AI512" s="1"/>
  <c r="AH513"/>
  <c r="AI513" s="1"/>
  <c r="AH514"/>
  <c r="AI514" s="1"/>
  <c r="AH515"/>
  <c r="AI515" s="1"/>
  <c r="AH516"/>
  <c r="AI516" s="1"/>
  <c r="AH517"/>
  <c r="AI517" s="1"/>
  <c r="AH518"/>
  <c r="AI518" s="1"/>
  <c r="AH519"/>
  <c r="AI519" s="1"/>
  <c r="AH520"/>
  <c r="AI520" s="1"/>
  <c r="AH521"/>
  <c r="AI521" s="1"/>
  <c r="AH522"/>
  <c r="AI522" s="1"/>
  <c r="AH523"/>
  <c r="AI523" s="1"/>
  <c r="AH524"/>
  <c r="AI524" s="1"/>
  <c r="AH525"/>
  <c r="AI525" s="1"/>
  <c r="AH526"/>
  <c r="AI526" s="1"/>
  <c r="AH527"/>
  <c r="AI527" s="1"/>
  <c r="AH528"/>
  <c r="AI528" s="1"/>
  <c r="AH529"/>
  <c r="AI529" s="1"/>
  <c r="AH530"/>
  <c r="AI530" s="1"/>
  <c r="AH531"/>
  <c r="AI531" s="1"/>
  <c r="AH532"/>
  <c r="AI532" s="1"/>
  <c r="AH533"/>
  <c r="AI533" s="1"/>
  <c r="AH534"/>
  <c r="AI534" s="1"/>
  <c r="AH535"/>
  <c r="AI535" s="1"/>
  <c r="AH536"/>
  <c r="AI536" s="1"/>
  <c r="AH537"/>
  <c r="AI537" s="1"/>
  <c r="AH538"/>
  <c r="AI538" s="1"/>
  <c r="AH539"/>
  <c r="AI539" s="1"/>
  <c r="AH540"/>
  <c r="AI540" s="1"/>
  <c r="AH541"/>
  <c r="AI541" s="1"/>
  <c r="AH542"/>
  <c r="AI542" s="1"/>
  <c r="AH543"/>
  <c r="AI543" s="1"/>
  <c r="AH544"/>
  <c r="AI544" s="1"/>
  <c r="AH545"/>
  <c r="AI545" s="1"/>
  <c r="AH546"/>
  <c r="AI546" s="1"/>
  <c r="AH547"/>
  <c r="AI547" s="1"/>
  <c r="AH548"/>
  <c r="AI548" s="1"/>
  <c r="AH549"/>
  <c r="AI549" s="1"/>
  <c r="AH550"/>
  <c r="AI550" s="1"/>
  <c r="AH551"/>
  <c r="AI551" s="1"/>
  <c r="AH552"/>
  <c r="AI552" s="1"/>
  <c r="AH553"/>
  <c r="AI553" s="1"/>
  <c r="AH554"/>
  <c r="AI554" s="1"/>
  <c r="AH555"/>
  <c r="AI555" s="1"/>
  <c r="AH556"/>
  <c r="AI556" s="1"/>
  <c r="AH557"/>
  <c r="AI557" s="1"/>
  <c r="AH558"/>
  <c r="AI558" s="1"/>
  <c r="AH559"/>
  <c r="AI559" s="1"/>
  <c r="AH560"/>
  <c r="AI560" s="1"/>
  <c r="AH561"/>
  <c r="AI561" s="1"/>
  <c r="AH562"/>
  <c r="AI562" s="1"/>
  <c r="AH563"/>
  <c r="AI563" s="1"/>
  <c r="AH564"/>
  <c r="AI564" s="1"/>
  <c r="AH565"/>
  <c r="AI565" s="1"/>
  <c r="AH566"/>
  <c r="AI566" s="1"/>
  <c r="AH567"/>
  <c r="AI567" s="1"/>
  <c r="AH568"/>
  <c r="AI568" s="1"/>
  <c r="AH569"/>
  <c r="AI569" s="1"/>
  <c r="AH570"/>
  <c r="AI570" s="1"/>
  <c r="AH571"/>
  <c r="AI571" s="1"/>
  <c r="AH572"/>
  <c r="AI572" s="1"/>
  <c r="AH573"/>
  <c r="AI573" s="1"/>
  <c r="AH574"/>
  <c r="AI574" s="1"/>
  <c r="AH575"/>
  <c r="AI575" s="1"/>
  <c r="AH576"/>
  <c r="AI576" s="1"/>
  <c r="AH577"/>
  <c r="AI577" s="1"/>
  <c r="AH578"/>
  <c r="AI578" s="1"/>
  <c r="AH579"/>
  <c r="AI579" s="1"/>
  <c r="AH580"/>
  <c r="AI580" s="1"/>
  <c r="AH581"/>
  <c r="AI581" s="1"/>
  <c r="AH582"/>
  <c r="AI582" s="1"/>
  <c r="AH583"/>
  <c r="AI583" s="1"/>
  <c r="AH584"/>
  <c r="AI584" s="1"/>
  <c r="AH585"/>
  <c r="AI585" s="1"/>
  <c r="AH586"/>
  <c r="AI586" s="1"/>
  <c r="AH587"/>
  <c r="AI587" s="1"/>
  <c r="AH588"/>
  <c r="AI588" s="1"/>
  <c r="AH589"/>
  <c r="AI589" s="1"/>
  <c r="AH590"/>
  <c r="AI590" s="1"/>
  <c r="AH591"/>
  <c r="AI591" s="1"/>
  <c r="AH592"/>
  <c r="AI592" s="1"/>
  <c r="AH593"/>
  <c r="AI593" s="1"/>
  <c r="AH594"/>
  <c r="AI594" s="1"/>
  <c r="AH595"/>
  <c r="AI595" s="1"/>
  <c r="AH596"/>
  <c r="AI596" s="1"/>
  <c r="AH597"/>
  <c r="AI597" s="1"/>
  <c r="AH598"/>
  <c r="AI598" s="1"/>
  <c r="AH599"/>
  <c r="AI599" s="1"/>
  <c r="AH600"/>
  <c r="AI600" s="1"/>
  <c r="AH601"/>
  <c r="AI601" s="1"/>
  <c r="AH602"/>
  <c r="AI602" s="1"/>
  <c r="AH603"/>
  <c r="AI603" s="1"/>
  <c r="AH604"/>
  <c r="AI604" s="1"/>
  <c r="AH605"/>
  <c r="AI605" s="1"/>
  <c r="AH606"/>
  <c r="AI606" s="1"/>
  <c r="AH607"/>
  <c r="AI607" s="1"/>
  <c r="AH608"/>
  <c r="AI608" s="1"/>
  <c r="AH609"/>
  <c r="AI609" s="1"/>
  <c r="AH610"/>
  <c r="AI610" s="1"/>
  <c r="AH611"/>
  <c r="AI611" s="1"/>
  <c r="AH612"/>
  <c r="AI612" s="1"/>
  <c r="AH613"/>
  <c r="AI613" s="1"/>
  <c r="AH614"/>
  <c r="AI614" s="1"/>
  <c r="AH615"/>
  <c r="AI615" s="1"/>
  <c r="AH616"/>
  <c r="AI616" s="1"/>
  <c r="AH617"/>
  <c r="AI617" s="1"/>
  <c r="AH618"/>
  <c r="AI618" s="1"/>
  <c r="AH619"/>
  <c r="AI619" s="1"/>
  <c r="AH620"/>
  <c r="AI620" s="1"/>
  <c r="AH621"/>
  <c r="AI621" s="1"/>
  <c r="AH622"/>
  <c r="AI622" s="1"/>
  <c r="AH623"/>
  <c r="AI623" s="1"/>
  <c r="AH624"/>
  <c r="AI624" s="1"/>
  <c r="AH625"/>
  <c r="AI625" s="1"/>
  <c r="AH626"/>
  <c r="AI626" s="1"/>
  <c r="AH627"/>
  <c r="AI627" s="1"/>
  <c r="AH628"/>
  <c r="AI628" s="1"/>
  <c r="AH629"/>
  <c r="AI629" s="1"/>
  <c r="AH630"/>
  <c r="AI630" s="1"/>
  <c r="AH631"/>
  <c r="AI631" s="1"/>
  <c r="AH632"/>
  <c r="AI632" s="1"/>
  <c r="AH633"/>
  <c r="AI633" s="1"/>
  <c r="AH634"/>
  <c r="AI634" s="1"/>
  <c r="AH635"/>
  <c r="AI635" s="1"/>
  <c r="AH636"/>
  <c r="AI636" s="1"/>
  <c r="AH637"/>
  <c r="AI637" s="1"/>
  <c r="AH638"/>
  <c r="AI638" s="1"/>
  <c r="AH639"/>
  <c r="AI639" s="1"/>
  <c r="AH640"/>
  <c r="AI640" s="1"/>
  <c r="AH641"/>
  <c r="AI641" s="1"/>
  <c r="AH642"/>
  <c r="AI642" s="1"/>
  <c r="AH643"/>
  <c r="AI643" s="1"/>
  <c r="AH644"/>
  <c r="AI644" s="1"/>
  <c r="AH645"/>
  <c r="AI645" s="1"/>
  <c r="AH646"/>
  <c r="AI646" s="1"/>
  <c r="AH647"/>
  <c r="AI647" s="1"/>
  <c r="AH648"/>
  <c r="AI648" s="1"/>
  <c r="AH649"/>
  <c r="AI649" s="1"/>
  <c r="AH650"/>
  <c r="AI650" s="1"/>
  <c r="AH651"/>
  <c r="AI651" s="1"/>
  <c r="AH652"/>
  <c r="AI652" s="1"/>
  <c r="AH653"/>
  <c r="AI653" s="1"/>
  <c r="AH654"/>
  <c r="AI654" s="1"/>
  <c r="AH655"/>
  <c r="AI655" s="1"/>
  <c r="AH656"/>
  <c r="AI656" s="1"/>
  <c r="AH657"/>
  <c r="AI657" s="1"/>
  <c r="AH658"/>
  <c r="AI658" s="1"/>
  <c r="AH659"/>
  <c r="AI659" s="1"/>
  <c r="AH660"/>
  <c r="AI660" s="1"/>
  <c r="AH661"/>
  <c r="AI661" s="1"/>
  <c r="AH662"/>
  <c r="AI662" s="1"/>
  <c r="AH663"/>
  <c r="AI663" s="1"/>
  <c r="AH664"/>
  <c r="AI664" s="1"/>
  <c r="AH665"/>
  <c r="AI665" s="1"/>
  <c r="AH666"/>
  <c r="AI666" s="1"/>
  <c r="AH667"/>
  <c r="AI667" s="1"/>
  <c r="AH668"/>
  <c r="AI668" s="1"/>
  <c r="AH669"/>
  <c r="AI669" s="1"/>
  <c r="AH670"/>
  <c r="AI670" s="1"/>
  <c r="AH671"/>
  <c r="AI671" s="1"/>
  <c r="AH672"/>
  <c r="AI672" s="1"/>
  <c r="AH673"/>
  <c r="AI673" s="1"/>
  <c r="AH674"/>
  <c r="AI674" s="1"/>
  <c r="AH675"/>
  <c r="AI675" s="1"/>
  <c r="AH676"/>
  <c r="AI676" s="1"/>
  <c r="AH677"/>
  <c r="AI677" s="1"/>
  <c r="AH678"/>
  <c r="AI678" s="1"/>
  <c r="AH679"/>
  <c r="AI679" s="1"/>
  <c r="AH680"/>
  <c r="AI680" s="1"/>
  <c r="AH681"/>
  <c r="AI681" s="1"/>
  <c r="AH682"/>
  <c r="AI682" s="1"/>
  <c r="AH683"/>
  <c r="AI683" s="1"/>
  <c r="AH684"/>
  <c r="AI684" s="1"/>
  <c r="AH685"/>
  <c r="AI685" s="1"/>
  <c r="AH686"/>
  <c r="AI686" s="1"/>
  <c r="AH687"/>
  <c r="AI687" s="1"/>
  <c r="AH688"/>
  <c r="AI688" s="1"/>
  <c r="AH689"/>
  <c r="AI689" s="1"/>
  <c r="AH690"/>
  <c r="AI690" s="1"/>
  <c r="AH691"/>
  <c r="AI691" s="1"/>
  <c r="AH692"/>
  <c r="AI692" s="1"/>
  <c r="AH693"/>
  <c r="AI693" s="1"/>
  <c r="AH694"/>
  <c r="AI694" s="1"/>
  <c r="AH695"/>
  <c r="AI695" s="1"/>
  <c r="AH696"/>
  <c r="AI696" s="1"/>
  <c r="AH697"/>
  <c r="AI697" s="1"/>
  <c r="AH698"/>
  <c r="AI698" s="1"/>
  <c r="AH699"/>
  <c r="AI699" s="1"/>
  <c r="AH700"/>
  <c r="AI700" s="1"/>
  <c r="AH701"/>
  <c r="AI701" s="1"/>
  <c r="AH702"/>
  <c r="AI702" s="1"/>
  <c r="AH703"/>
  <c r="AI703" s="1"/>
  <c r="AH704"/>
  <c r="AI704" s="1"/>
  <c r="AH705"/>
  <c r="AI705" s="1"/>
  <c r="AH706"/>
  <c r="AI706" s="1"/>
  <c r="AH707"/>
  <c r="AI707" s="1"/>
  <c r="AH708"/>
  <c r="AI708" s="1"/>
  <c r="AH709"/>
  <c r="AI709" s="1"/>
  <c r="AH710"/>
  <c r="AI710" s="1"/>
  <c r="AH711"/>
  <c r="AI711" s="1"/>
  <c r="AH712"/>
  <c r="AI712" s="1"/>
  <c r="AH713"/>
  <c r="AI713" s="1"/>
  <c r="AH714"/>
  <c r="AI714" s="1"/>
  <c r="AH715"/>
  <c r="AI715" s="1"/>
  <c r="AH716"/>
  <c r="AI716" s="1"/>
  <c r="AH717"/>
  <c r="AI717" s="1"/>
  <c r="AH718"/>
  <c r="AI718" s="1"/>
  <c r="AH719"/>
  <c r="AI719" s="1"/>
  <c r="AH720"/>
  <c r="AI720" s="1"/>
  <c r="AH721"/>
  <c r="AI721" s="1"/>
  <c r="AH722"/>
  <c r="AI722" s="1"/>
  <c r="AH723"/>
  <c r="AI723" s="1"/>
  <c r="AH724"/>
  <c r="AI724" s="1"/>
  <c r="AH725"/>
  <c r="AI725" s="1"/>
  <c r="AH726"/>
  <c r="AI726" s="1"/>
  <c r="AH727"/>
  <c r="AI727" s="1"/>
  <c r="AH728"/>
  <c r="AI728" s="1"/>
  <c r="AH729"/>
  <c r="AI729" s="1"/>
  <c r="AH730"/>
  <c r="AI730" s="1"/>
  <c r="AH731"/>
  <c r="AI731" s="1"/>
  <c r="AH732"/>
  <c r="AI732" s="1"/>
  <c r="AH733"/>
  <c r="AI733" s="1"/>
  <c r="AH734"/>
  <c r="AI734" s="1"/>
  <c r="AH735"/>
  <c r="AI735" s="1"/>
  <c r="AH736"/>
  <c r="AI736" s="1"/>
  <c r="AH737"/>
  <c r="AI737" s="1"/>
  <c r="AH738"/>
  <c r="AI738" s="1"/>
  <c r="AH739"/>
  <c r="AI739" s="1"/>
  <c r="AH740"/>
  <c r="AI740" s="1"/>
  <c r="AH741"/>
  <c r="AI741" s="1"/>
  <c r="AH742"/>
  <c r="AI742" s="1"/>
  <c r="AH743"/>
  <c r="AI743" s="1"/>
  <c r="AH744"/>
  <c r="AI744" s="1"/>
  <c r="AH745"/>
  <c r="AI745" s="1"/>
  <c r="AH746"/>
  <c r="AI746" s="1"/>
  <c r="AH747"/>
  <c r="AI747" s="1"/>
  <c r="AH748"/>
  <c r="AI748" s="1"/>
  <c r="AH749"/>
  <c r="AI749" s="1"/>
  <c r="AH750"/>
  <c r="AI750" s="1"/>
  <c r="AH751"/>
  <c r="AI751" s="1"/>
  <c r="AH752"/>
  <c r="AI752" s="1"/>
  <c r="AH753"/>
  <c r="AI753" s="1"/>
  <c r="AH754"/>
  <c r="AI754" s="1"/>
  <c r="AH755"/>
  <c r="AI755" s="1"/>
  <c r="AH756"/>
  <c r="AI756" s="1"/>
  <c r="AH757"/>
  <c r="AI757" s="1"/>
  <c r="AH758"/>
  <c r="AI758" s="1"/>
  <c r="AH759"/>
  <c r="AI759" s="1"/>
  <c r="AH760"/>
  <c r="AI760" s="1"/>
  <c r="AH761"/>
  <c r="AI761" s="1"/>
  <c r="AH762"/>
  <c r="AI762" s="1"/>
  <c r="AH763"/>
  <c r="AI763" s="1"/>
  <c r="AH764"/>
  <c r="AI764" s="1"/>
  <c r="AH765"/>
  <c r="AI765" s="1"/>
  <c r="AH766"/>
  <c r="AI766" s="1"/>
  <c r="AH767"/>
  <c r="AI767" s="1"/>
  <c r="AH768"/>
  <c r="AI768" s="1"/>
  <c r="AH769"/>
  <c r="AI769" s="1"/>
  <c r="AH770"/>
  <c r="AI770" s="1"/>
  <c r="AH771"/>
  <c r="AI771" s="1"/>
  <c r="AH772"/>
  <c r="AI772" s="1"/>
  <c r="AH773"/>
  <c r="AI773" s="1"/>
  <c r="AH774"/>
  <c r="AI774" s="1"/>
  <c r="AH775"/>
  <c r="AI775" s="1"/>
  <c r="AH776"/>
  <c r="AI776" s="1"/>
  <c r="AH777"/>
  <c r="AI777" s="1"/>
  <c r="AH778"/>
  <c r="AI778" s="1"/>
  <c r="AH779"/>
  <c r="AI779" s="1"/>
  <c r="AH780"/>
  <c r="AI780" s="1"/>
  <c r="AH781"/>
  <c r="AI781" s="1"/>
  <c r="AH782"/>
  <c r="AI782" s="1"/>
  <c r="AH783"/>
  <c r="AI783" s="1"/>
  <c r="AH784"/>
  <c r="AI784" s="1"/>
  <c r="AH785"/>
  <c r="AI785" s="1"/>
  <c r="AH786"/>
  <c r="AI786" s="1"/>
  <c r="AH787"/>
  <c r="AI787" s="1"/>
  <c r="AH788"/>
  <c r="AI788" s="1"/>
  <c r="AH789"/>
  <c r="AI789" s="1"/>
  <c r="AH790"/>
  <c r="AI790" s="1"/>
  <c r="AH791"/>
  <c r="AI791" s="1"/>
  <c r="AH792"/>
  <c r="AI792" s="1"/>
  <c r="AH793"/>
  <c r="AI793" s="1"/>
  <c r="AH794"/>
  <c r="AI794" s="1"/>
  <c r="AH795"/>
  <c r="AI795" s="1"/>
  <c r="AH796"/>
  <c r="AI796" s="1"/>
  <c r="AH797"/>
  <c r="AI797" s="1"/>
  <c r="AH798"/>
  <c r="AI798" s="1"/>
  <c r="AH799"/>
  <c r="AI799" s="1"/>
  <c r="AH800"/>
  <c r="AI800" s="1"/>
  <c r="AH801"/>
  <c r="AI801" s="1"/>
  <c r="AH802"/>
  <c r="AI802" s="1"/>
  <c r="AH803"/>
  <c r="AI803" s="1"/>
  <c r="AH804"/>
  <c r="AI804" s="1"/>
  <c r="AH805"/>
  <c r="AI805" s="1"/>
  <c r="AH806"/>
  <c r="AI806" s="1"/>
  <c r="AH807"/>
  <c r="AI807" s="1"/>
  <c r="AH808"/>
  <c r="AI808" s="1"/>
  <c r="AH809"/>
  <c r="AI809" s="1"/>
  <c r="AH810"/>
  <c r="AI810" s="1"/>
  <c r="AH811"/>
  <c r="AI811" s="1"/>
  <c r="AH812"/>
  <c r="AI812" s="1"/>
  <c r="AH813"/>
  <c r="AI813" s="1"/>
  <c r="AH814"/>
  <c r="AI814" s="1"/>
  <c r="AH815"/>
  <c r="AI815" s="1"/>
  <c r="AH816"/>
  <c r="AI816" s="1"/>
  <c r="AH817"/>
  <c r="AI817" s="1"/>
  <c r="AH818"/>
  <c r="AI818" s="1"/>
  <c r="AH819"/>
  <c r="AI819" s="1"/>
  <c r="AH820"/>
  <c r="AI820" s="1"/>
  <c r="AH821"/>
  <c r="AI821" s="1"/>
  <c r="AH822"/>
  <c r="AI822" s="1"/>
  <c r="AH823"/>
  <c r="AI823" s="1"/>
  <c r="AH824"/>
  <c r="AI824" s="1"/>
  <c r="AH825"/>
  <c r="AI825" s="1"/>
  <c r="AH826"/>
  <c r="AI826" s="1"/>
  <c r="AH827"/>
  <c r="AI827" s="1"/>
  <c r="AH828"/>
  <c r="AI828" s="1"/>
  <c r="AH829"/>
  <c r="AI829" s="1"/>
  <c r="AH830"/>
  <c r="AI830" s="1"/>
  <c r="AH831"/>
  <c r="AI831" s="1"/>
  <c r="AH832"/>
  <c r="AI832" s="1"/>
  <c r="AH833"/>
  <c r="AI833" s="1"/>
  <c r="AH834"/>
  <c r="AI834" s="1"/>
  <c r="AH835"/>
  <c r="AI835" s="1"/>
  <c r="AH836"/>
  <c r="AI836" s="1"/>
  <c r="AH837"/>
  <c r="AI837" s="1"/>
  <c r="AH838"/>
  <c r="AI838" s="1"/>
  <c r="AH839"/>
  <c r="AI839" s="1"/>
  <c r="AH840"/>
  <c r="AI840" s="1"/>
  <c r="AH841"/>
  <c r="AI841" s="1"/>
  <c r="AH842"/>
  <c r="AI842" s="1"/>
  <c r="AH843"/>
  <c r="AI843" s="1"/>
  <c r="AH844"/>
  <c r="AI844" s="1"/>
  <c r="AH845"/>
  <c r="AI845" s="1"/>
  <c r="AH846"/>
  <c r="AI846" s="1"/>
  <c r="AH847"/>
  <c r="AI847" s="1"/>
  <c r="AH848"/>
  <c r="AI848" s="1"/>
  <c r="AH849"/>
  <c r="AI849" s="1"/>
  <c r="AH850"/>
  <c r="AI850" s="1"/>
  <c r="AH851"/>
  <c r="AI851" s="1"/>
  <c r="AH852"/>
  <c r="AI852" s="1"/>
  <c r="AH853"/>
  <c r="AI853" s="1"/>
  <c r="AH854"/>
  <c r="AI854" s="1"/>
  <c r="AH855"/>
  <c r="AI855" s="1"/>
  <c r="AH856"/>
  <c r="AI856" s="1"/>
  <c r="AH857"/>
  <c r="AI857" s="1"/>
  <c r="AH858"/>
  <c r="AI858" s="1"/>
  <c r="AH859"/>
  <c r="AI859" s="1"/>
  <c r="AH860"/>
  <c r="AI860" s="1"/>
  <c r="AH861"/>
  <c r="AI861" s="1"/>
  <c r="AH862"/>
  <c r="AI862" s="1"/>
  <c r="AH863"/>
  <c r="AI863" s="1"/>
  <c r="AH864"/>
  <c r="AI864" s="1"/>
  <c r="AH865"/>
  <c r="AI865" s="1"/>
  <c r="AH866"/>
  <c r="AI866" s="1"/>
  <c r="AH867"/>
  <c r="AI867" s="1"/>
  <c r="AH868"/>
  <c r="AI868" s="1"/>
  <c r="AH869"/>
  <c r="AI869" s="1"/>
  <c r="AH870"/>
  <c r="AI870" s="1"/>
  <c r="AH871"/>
  <c r="AI871" s="1"/>
  <c r="AH872"/>
  <c r="AI872" s="1"/>
  <c r="AH873"/>
  <c r="AI873" s="1"/>
  <c r="AH874"/>
  <c r="AI874" s="1"/>
  <c r="AH875"/>
  <c r="AI875" s="1"/>
  <c r="AH876"/>
  <c r="AI876" s="1"/>
  <c r="AH877"/>
  <c r="AI877" s="1"/>
  <c r="AH878"/>
  <c r="AI878" s="1"/>
  <c r="AH879"/>
  <c r="AI879" s="1"/>
  <c r="AH880"/>
  <c r="AI880" s="1"/>
  <c r="AH881"/>
  <c r="AI881" s="1"/>
  <c r="AH882"/>
  <c r="AI882" s="1"/>
  <c r="AH883"/>
  <c r="AI883" s="1"/>
  <c r="AH884"/>
  <c r="AI884" s="1"/>
  <c r="AH885"/>
  <c r="AI885" s="1"/>
  <c r="AH886"/>
  <c r="AI886" s="1"/>
  <c r="AH887"/>
  <c r="AI887" s="1"/>
  <c r="AH888"/>
  <c r="AI888" s="1"/>
  <c r="AH889"/>
  <c r="AI889" s="1"/>
  <c r="AH890"/>
  <c r="AI890" s="1"/>
  <c r="AH891"/>
  <c r="AI891" s="1"/>
  <c r="AH892"/>
  <c r="AI892" s="1"/>
  <c r="AH893"/>
  <c r="AI893" s="1"/>
  <c r="AH894"/>
  <c r="AI894" s="1"/>
  <c r="AH895"/>
  <c r="AI895" s="1"/>
  <c r="AH896"/>
  <c r="AI896" s="1"/>
  <c r="AH897"/>
  <c r="AI897" s="1"/>
  <c r="AH898"/>
  <c r="AI898" s="1"/>
  <c r="AH899"/>
  <c r="AI899" s="1"/>
  <c r="AH900"/>
  <c r="AI900" s="1"/>
  <c r="AH901"/>
  <c r="AI901" s="1"/>
  <c r="AH902"/>
  <c r="AI902" s="1"/>
  <c r="AH903"/>
  <c r="AI903" s="1"/>
  <c r="AH904"/>
  <c r="AI904" s="1"/>
  <c r="AH905"/>
  <c r="AI905" s="1"/>
  <c r="AH906"/>
  <c r="AI906" s="1"/>
  <c r="AH907"/>
  <c r="AI907" s="1"/>
  <c r="AH908"/>
  <c r="AI908" s="1"/>
  <c r="AH909"/>
  <c r="AI909" s="1"/>
  <c r="AH910"/>
  <c r="AI910" s="1"/>
  <c r="AH911"/>
  <c r="AI911" s="1"/>
  <c r="AH912"/>
  <c r="AI912" s="1"/>
  <c r="AH913"/>
  <c r="AI913" s="1"/>
  <c r="AH914"/>
  <c r="AI914" s="1"/>
  <c r="AH915"/>
  <c r="AI915" s="1"/>
  <c r="AH916"/>
  <c r="AI916" s="1"/>
  <c r="AH917"/>
  <c r="AI917" s="1"/>
  <c r="AH918"/>
  <c r="AI918" s="1"/>
  <c r="AH919"/>
  <c r="AI919" s="1"/>
  <c r="AH920"/>
  <c r="AI920" s="1"/>
  <c r="AH921"/>
  <c r="AI921" s="1"/>
  <c r="AH922"/>
  <c r="AI922" s="1"/>
  <c r="AH923"/>
  <c r="AI923" s="1"/>
  <c r="AH924"/>
  <c r="AI924" s="1"/>
  <c r="AH925"/>
  <c r="AI925" s="1"/>
  <c r="AH926"/>
  <c r="AI926" s="1"/>
  <c r="AH927"/>
  <c r="AI927" s="1"/>
  <c r="AH928"/>
  <c r="AI928" s="1"/>
  <c r="AH929"/>
  <c r="AI929" s="1"/>
  <c r="AH930"/>
  <c r="AI930" s="1"/>
  <c r="AH931"/>
  <c r="AI931" s="1"/>
  <c r="AH932"/>
  <c r="AI932" s="1"/>
  <c r="AH933"/>
  <c r="AI933" s="1"/>
  <c r="AH934"/>
  <c r="AI934" s="1"/>
  <c r="AH935"/>
  <c r="AI935" s="1"/>
  <c r="AH936"/>
  <c r="AI936" s="1"/>
  <c r="AH937"/>
  <c r="AI937" s="1"/>
  <c r="AH938"/>
  <c r="AI938" s="1"/>
  <c r="AH939"/>
  <c r="AI939" s="1"/>
  <c r="AH940"/>
  <c r="AI940" s="1"/>
  <c r="AH941"/>
  <c r="AI941" s="1"/>
  <c r="AH942"/>
  <c r="AI942" s="1"/>
  <c r="AH943"/>
  <c r="AI943" s="1"/>
  <c r="AH944"/>
  <c r="AI944" s="1"/>
  <c r="AH945"/>
  <c r="AI945" s="1"/>
  <c r="AH946"/>
  <c r="AI946" s="1"/>
  <c r="AH947"/>
  <c r="AI947" s="1"/>
  <c r="AH948"/>
  <c r="AI948" s="1"/>
  <c r="AH949"/>
  <c r="AI949" s="1"/>
  <c r="AH950"/>
  <c r="AI950" s="1"/>
  <c r="AH951"/>
  <c r="AI951" s="1"/>
  <c r="AH952"/>
  <c r="AI952" s="1"/>
  <c r="AH953"/>
  <c r="AI953" s="1"/>
  <c r="AH954"/>
  <c r="AI954" s="1"/>
  <c r="AH955"/>
  <c r="AI955" s="1"/>
  <c r="AH956"/>
  <c r="AI956" s="1"/>
  <c r="AH957"/>
  <c r="AI957" s="1"/>
  <c r="AH958"/>
  <c r="AI958" s="1"/>
  <c r="AH959"/>
  <c r="AI959" s="1"/>
  <c r="AH960"/>
  <c r="AI960" s="1"/>
  <c r="AH961"/>
  <c r="AI961" s="1"/>
  <c r="AH962"/>
  <c r="AI962" s="1"/>
  <c r="AH963"/>
  <c r="AI963" s="1"/>
  <c r="AH964"/>
  <c r="AI964" s="1"/>
  <c r="AH965"/>
  <c r="AI965" s="1"/>
  <c r="AH966"/>
  <c r="AI966" s="1"/>
  <c r="AH967"/>
  <c r="AI967" s="1"/>
  <c r="AH968"/>
  <c r="AI968" s="1"/>
  <c r="AH969"/>
  <c r="AI969" s="1"/>
  <c r="AH970"/>
  <c r="AI970" s="1"/>
  <c r="AH971"/>
  <c r="AI971" s="1"/>
  <c r="AH972"/>
  <c r="AI972" s="1"/>
  <c r="AH973"/>
  <c r="AI973" s="1"/>
  <c r="AH974"/>
  <c r="AI974" s="1"/>
  <c r="AH975"/>
  <c r="AI975" s="1"/>
  <c r="AH976"/>
  <c r="AI976" s="1"/>
  <c r="AH977"/>
  <c r="AI977" s="1"/>
  <c r="AH978"/>
  <c r="AI978" s="1"/>
  <c r="AH979"/>
  <c r="AI979" s="1"/>
  <c r="AH980"/>
  <c r="AI980" s="1"/>
  <c r="AH981"/>
  <c r="AI981" s="1"/>
  <c r="AH982"/>
  <c r="AI982" s="1"/>
  <c r="AH983"/>
  <c r="AI983" s="1"/>
  <c r="AH984"/>
  <c r="AI984" s="1"/>
  <c r="AH985"/>
  <c r="AI985" s="1"/>
  <c r="AH986"/>
  <c r="AI986" s="1"/>
  <c r="AH987"/>
  <c r="AI987" s="1"/>
  <c r="AH988"/>
  <c r="AI988" s="1"/>
  <c r="AH989"/>
  <c r="AI989" s="1"/>
  <c r="AH990"/>
  <c r="AI990" s="1"/>
  <c r="AH991"/>
  <c r="AI991" s="1"/>
  <c r="AH992"/>
  <c r="AI992" s="1"/>
  <c r="AH993"/>
  <c r="AI993" s="1"/>
  <c r="AH994"/>
  <c r="AI994" s="1"/>
  <c r="AH995"/>
  <c r="AI995" s="1"/>
  <c r="AH996"/>
  <c r="AI996" s="1"/>
  <c r="AH997"/>
  <c r="AI997" s="1"/>
  <c r="AH998"/>
  <c r="AI998" s="1"/>
  <c r="AH999"/>
  <c r="AI999" s="1"/>
  <c r="AH1000"/>
  <c r="AI1000" s="1"/>
  <c r="AH1001"/>
  <c r="AI1001" s="1"/>
  <c r="AH1002"/>
  <c r="AI1002" s="1"/>
  <c r="AH1003"/>
  <c r="AI1003" s="1"/>
  <c r="AH1004"/>
  <c r="AI1004" s="1"/>
  <c r="AH1005"/>
  <c r="AI1005" s="1"/>
  <c r="AH1006"/>
  <c r="AI1006" s="1"/>
  <c r="AH1007"/>
  <c r="AI1007" s="1"/>
  <c r="AH1008"/>
  <c r="AI1008" s="1"/>
  <c r="AH1009"/>
  <c r="AI1009" s="1"/>
  <c r="AH1010"/>
  <c r="AI1010" s="1"/>
  <c r="AH1011"/>
  <c r="AI1011" s="1"/>
  <c r="AH1012"/>
  <c r="AI1012" s="1"/>
  <c r="AH1013"/>
  <c r="AI1013" s="1"/>
  <c r="AH1014"/>
  <c r="AI1014" s="1"/>
  <c r="AH1015"/>
  <c r="AI1015" s="1"/>
  <c r="AH1016"/>
  <c r="AI1016" s="1"/>
  <c r="AH1017"/>
  <c r="AI1017" s="1"/>
  <c r="AH1018"/>
  <c r="AI1018" s="1"/>
  <c r="AH1019"/>
  <c r="AI1019" s="1"/>
  <c r="AH1020"/>
  <c r="AI1020" s="1"/>
  <c r="AH1021"/>
  <c r="AI1021" s="1"/>
  <c r="AH1022"/>
  <c r="AI1022" s="1"/>
  <c r="AH1023"/>
  <c r="AI1023" s="1"/>
  <c r="AH1024"/>
  <c r="AI1024" s="1"/>
  <c r="AH1025"/>
  <c r="AI1025" s="1"/>
  <c r="AH1026"/>
  <c r="AI1026" s="1"/>
  <c r="AH1027"/>
  <c r="AI1027" s="1"/>
  <c r="AH1028"/>
  <c r="AI1028" s="1"/>
  <c r="AH1029"/>
  <c r="AI1029" s="1"/>
  <c r="AH1030"/>
  <c r="AI1030" s="1"/>
  <c r="AH1031"/>
  <c r="AI1031" s="1"/>
  <c r="AH1032"/>
  <c r="AI1032" s="1"/>
  <c r="AH1033"/>
  <c r="AI1033" s="1"/>
  <c r="AH1034"/>
  <c r="AI1034" s="1"/>
  <c r="AH1035"/>
  <c r="AI1035" s="1"/>
  <c r="AH1036"/>
  <c r="AI1036" s="1"/>
  <c r="AH1037"/>
  <c r="AI1037" s="1"/>
  <c r="AH1038"/>
  <c r="AI1038" s="1"/>
  <c r="AH1039"/>
  <c r="AI1039" s="1"/>
  <c r="AH1040"/>
  <c r="AI1040" s="1"/>
  <c r="AH1041"/>
  <c r="AI1041" s="1"/>
  <c r="AH1042"/>
  <c r="AI1042" s="1"/>
  <c r="AH1043"/>
  <c r="AI1043" s="1"/>
  <c r="AH1044"/>
  <c r="AI1044" s="1"/>
  <c r="AH1045"/>
  <c r="AI1045" s="1"/>
  <c r="AH1046"/>
  <c r="AI1046" s="1"/>
  <c r="AH1047"/>
  <c r="AI1047" s="1"/>
  <c r="AH1048"/>
  <c r="AI1048" s="1"/>
  <c r="AH1049"/>
  <c r="AI1049" s="1"/>
  <c r="AH1050"/>
  <c r="AI1050" s="1"/>
  <c r="AH1051"/>
  <c r="AI1051" s="1"/>
  <c r="AH1052"/>
  <c r="AI1052" s="1"/>
  <c r="AH1053"/>
  <c r="AI1053" s="1"/>
  <c r="AH1054"/>
  <c r="AI1054" s="1"/>
  <c r="AH1055"/>
  <c r="AI1055" s="1"/>
  <c r="AH1056"/>
  <c r="AI1056" s="1"/>
  <c r="AH1057"/>
  <c r="AI1057" s="1"/>
  <c r="AH1058"/>
  <c r="AI1058" s="1"/>
  <c r="AH1059"/>
  <c r="AI1059" s="1"/>
  <c r="AH1060"/>
  <c r="AI1060" s="1"/>
  <c r="AH1061"/>
  <c r="AI1061" s="1"/>
  <c r="AH1062"/>
  <c r="AI1062" s="1"/>
  <c r="AH1063"/>
  <c r="AI1063" s="1"/>
  <c r="AH1064"/>
  <c r="AI1064" s="1"/>
  <c r="AH1065"/>
  <c r="AI1065" s="1"/>
  <c r="AH1066"/>
  <c r="AI1066" s="1"/>
  <c r="AH1067"/>
  <c r="AI1067" s="1"/>
  <c r="AH1068"/>
  <c r="AI1068" s="1"/>
  <c r="AI1082"/>
  <c r="AC5"/>
  <c r="AY5" s="1"/>
  <c r="AC6"/>
  <c r="AC7"/>
  <c r="AC8"/>
  <c r="AC9"/>
  <c r="AC10"/>
  <c r="AC11"/>
  <c r="AC12"/>
  <c r="AC13"/>
  <c r="P11" i="10" s="1"/>
  <c r="AC14" i="4"/>
  <c r="AC15"/>
  <c r="AC16"/>
  <c r="AC17"/>
  <c r="AC18"/>
  <c r="AC19"/>
  <c r="AC20"/>
  <c r="P18" i="10" s="1"/>
  <c r="AC21" i="4"/>
  <c r="AC22"/>
  <c r="P20" i="10" s="1"/>
  <c r="AC23" i="4"/>
  <c r="AC24"/>
  <c r="AC25"/>
  <c r="AC26"/>
  <c r="AC27"/>
  <c r="AC28"/>
  <c r="AC29"/>
  <c r="P27" i="10" s="1"/>
  <c r="AC30" i="4"/>
  <c r="AC31"/>
  <c r="AC32"/>
  <c r="AC33"/>
  <c r="P31" i="10" s="1"/>
  <c r="AC34" i="4"/>
  <c r="AY34" s="1"/>
  <c r="AC35"/>
  <c r="P32" i="10" s="1"/>
  <c r="AC36" i="4"/>
  <c r="AC37"/>
  <c r="P34" i="10" s="1"/>
  <c r="AC38" i="4"/>
  <c r="AC39"/>
  <c r="AC40"/>
  <c r="AC41"/>
  <c r="P38" i="10" s="1"/>
  <c r="AC42" i="4"/>
  <c r="AC43"/>
  <c r="P40" i="10" s="1"/>
  <c r="AC44" i="4"/>
  <c r="AC45"/>
  <c r="AC46"/>
  <c r="AC47"/>
  <c r="P44" i="10" s="1"/>
  <c r="AC48" i="4"/>
  <c r="AC49"/>
  <c r="P46" i="10" s="1"/>
  <c r="AC50" i="4"/>
  <c r="AC51"/>
  <c r="AC52"/>
  <c r="AY52" s="1"/>
  <c r="AC53"/>
  <c r="P49" i="10" s="1"/>
  <c r="AC54" i="4"/>
  <c r="AC55"/>
  <c r="AY55" s="1"/>
  <c r="AC56"/>
  <c r="AC57"/>
  <c r="AC58"/>
  <c r="AC59"/>
  <c r="AC60"/>
  <c r="AC61"/>
  <c r="P56" i="10" s="1"/>
  <c r="AC62" i="4"/>
  <c r="AC63"/>
  <c r="AY63" s="1"/>
  <c r="AC64"/>
  <c r="AY64" s="1"/>
  <c r="AC65"/>
  <c r="AC66"/>
  <c r="AY66" s="1"/>
  <c r="AC67"/>
  <c r="AY67" s="1"/>
  <c r="AC68"/>
  <c r="AY68" s="1"/>
  <c r="AC69"/>
  <c r="AY69" s="1"/>
  <c r="AC70"/>
  <c r="AY70" s="1"/>
  <c r="AC71"/>
  <c r="AY71" s="1"/>
  <c r="AC72"/>
  <c r="AY72" s="1"/>
  <c r="AC73"/>
  <c r="AC74"/>
  <c r="AY74" s="1"/>
  <c r="AC75"/>
  <c r="AY75" s="1"/>
  <c r="AC76"/>
  <c r="AC77"/>
  <c r="AY77" s="1"/>
  <c r="AC78"/>
  <c r="AY78" s="1"/>
  <c r="AC79"/>
  <c r="AY79" s="1"/>
  <c r="AC80"/>
  <c r="AC81"/>
  <c r="AY81" s="1"/>
  <c r="AC82"/>
  <c r="AY82" s="1"/>
  <c r="AC83"/>
  <c r="AY83" s="1"/>
  <c r="AC84"/>
  <c r="AY84" s="1"/>
  <c r="AC85"/>
  <c r="AY85" s="1"/>
  <c r="AC86"/>
  <c r="AY86" s="1"/>
  <c r="AC87"/>
  <c r="AY87" s="1"/>
  <c r="AC88"/>
  <c r="AY88" s="1"/>
  <c r="AC89"/>
  <c r="AC90"/>
  <c r="AY90" s="1"/>
  <c r="AC91"/>
  <c r="AY91" s="1"/>
  <c r="AC92"/>
  <c r="AY92" s="1"/>
  <c r="AC93"/>
  <c r="AY93" s="1"/>
  <c r="AC94"/>
  <c r="AY94" s="1"/>
  <c r="AC95"/>
  <c r="AY95" s="1"/>
  <c r="AC96"/>
  <c r="AY96" s="1"/>
  <c r="AC97"/>
  <c r="AY97" s="1"/>
  <c r="AC98"/>
  <c r="AY98" s="1"/>
  <c r="AC99"/>
  <c r="AY99" s="1"/>
  <c r="AC100"/>
  <c r="AY100" s="1"/>
  <c r="AC101"/>
  <c r="AY101" s="1"/>
  <c r="AC102"/>
  <c r="AY102" s="1"/>
  <c r="AC103"/>
  <c r="AY103" s="1"/>
  <c r="AC104"/>
  <c r="AY104" s="1"/>
  <c r="AC105"/>
  <c r="AY105" s="1"/>
  <c r="AC106"/>
  <c r="AY106" s="1"/>
  <c r="AC107"/>
  <c r="AY107" s="1"/>
  <c r="AC108"/>
  <c r="AY108" s="1"/>
  <c r="AC109"/>
  <c r="AY109" s="1"/>
  <c r="AC110"/>
  <c r="AY110" s="1"/>
  <c r="AC111"/>
  <c r="AC112"/>
  <c r="AY112" s="1"/>
  <c r="AC113"/>
  <c r="AY113" s="1"/>
  <c r="AC114"/>
  <c r="AY114" s="1"/>
  <c r="AC115"/>
  <c r="AY115" s="1"/>
  <c r="AC116"/>
  <c r="AY116" s="1"/>
  <c r="AC117"/>
  <c r="AY117" s="1"/>
  <c r="AC118"/>
  <c r="AY118" s="1"/>
  <c r="AC119"/>
  <c r="AY119" s="1"/>
  <c r="AC120"/>
  <c r="AY120" s="1"/>
  <c r="AC121"/>
  <c r="AY121" s="1"/>
  <c r="AC122"/>
  <c r="AY122" s="1"/>
  <c r="AC123"/>
  <c r="AY123" s="1"/>
  <c r="AC124"/>
  <c r="AY124" s="1"/>
  <c r="AC125"/>
  <c r="AY125" s="1"/>
  <c r="AC126"/>
  <c r="AY126" s="1"/>
  <c r="AC127"/>
  <c r="AY127" s="1"/>
  <c r="AC128"/>
  <c r="AY128" s="1"/>
  <c r="AC129"/>
  <c r="AY129" s="1"/>
  <c r="AC130"/>
  <c r="AY130" s="1"/>
  <c r="AC131"/>
  <c r="AC132"/>
  <c r="AY132" s="1"/>
  <c r="AC133"/>
  <c r="AY133" s="1"/>
  <c r="AC134"/>
  <c r="AY134" s="1"/>
  <c r="AC135"/>
  <c r="AY135" s="1"/>
  <c r="AC136"/>
  <c r="AY136" s="1"/>
  <c r="AC137"/>
  <c r="AY137" s="1"/>
  <c r="AC138"/>
  <c r="AY138" s="1"/>
  <c r="AC139"/>
  <c r="AY139" s="1"/>
  <c r="AC140"/>
  <c r="AY140" s="1"/>
  <c r="AC141"/>
  <c r="AY141" s="1"/>
  <c r="AC142"/>
  <c r="AY142" s="1"/>
  <c r="AC143"/>
  <c r="AY143" s="1"/>
  <c r="AC144"/>
  <c r="AY144" s="1"/>
  <c r="AC145"/>
  <c r="AC146"/>
  <c r="AY146" s="1"/>
  <c r="AC147"/>
  <c r="AY147" s="1"/>
  <c r="AC148"/>
  <c r="AY148" s="1"/>
  <c r="AC149"/>
  <c r="AY149" s="1"/>
  <c r="AC150"/>
  <c r="AY150" s="1"/>
  <c r="AC151"/>
  <c r="AY151" s="1"/>
  <c r="AC152"/>
  <c r="AY152" s="1"/>
  <c r="AC153"/>
  <c r="AY153" s="1"/>
  <c r="AC154"/>
  <c r="AY154" s="1"/>
  <c r="AC155"/>
  <c r="AY155" s="1"/>
  <c r="AC156"/>
  <c r="AY156" s="1"/>
  <c r="AC157"/>
  <c r="AY157" s="1"/>
  <c r="AC158"/>
  <c r="AY158" s="1"/>
  <c r="AC159"/>
  <c r="AY159" s="1"/>
  <c r="AC160"/>
  <c r="AY160" s="1"/>
  <c r="AC161"/>
  <c r="AY161" s="1"/>
  <c r="AC162"/>
  <c r="AY162" s="1"/>
  <c r="AC163"/>
  <c r="AC164"/>
  <c r="AY164" s="1"/>
  <c r="AC165"/>
  <c r="AY165" s="1"/>
  <c r="AC166"/>
  <c r="AY166" s="1"/>
  <c r="AC167"/>
  <c r="AY167" s="1"/>
  <c r="AC168"/>
  <c r="AY168" s="1"/>
  <c r="AC169"/>
  <c r="AY169" s="1"/>
  <c r="AC170"/>
  <c r="AY170" s="1"/>
  <c r="AC171"/>
  <c r="AY171" s="1"/>
  <c r="AC172"/>
  <c r="AY172" s="1"/>
  <c r="AC173"/>
  <c r="AY173" s="1"/>
  <c r="AC174"/>
  <c r="AY174" s="1"/>
  <c r="AC175"/>
  <c r="AY175" s="1"/>
  <c r="AC176"/>
  <c r="AY176" s="1"/>
  <c r="AC177"/>
  <c r="AC178"/>
  <c r="AY178" s="1"/>
  <c r="AC179"/>
  <c r="AY179" s="1"/>
  <c r="AC180"/>
  <c r="AY180" s="1"/>
  <c r="AC181"/>
  <c r="AY181" s="1"/>
  <c r="AC182"/>
  <c r="AY182" s="1"/>
  <c r="AC183"/>
  <c r="AY183" s="1"/>
  <c r="AC184"/>
  <c r="AY184" s="1"/>
  <c r="AC185"/>
  <c r="AY185" s="1"/>
  <c r="AC186"/>
  <c r="AY186" s="1"/>
  <c r="AC187"/>
  <c r="AC188"/>
  <c r="AY188" s="1"/>
  <c r="AC189"/>
  <c r="AY189" s="1"/>
  <c r="AC190"/>
  <c r="AY190" s="1"/>
  <c r="AC191"/>
  <c r="AY191" s="1"/>
  <c r="AC192"/>
  <c r="AY192" s="1"/>
  <c r="AC193"/>
  <c r="AY193" s="1"/>
  <c r="AC194"/>
  <c r="AY194" s="1"/>
  <c r="AC195"/>
  <c r="AC196"/>
  <c r="AY196" s="1"/>
  <c r="AC197"/>
  <c r="AY197" s="1"/>
  <c r="AC198"/>
  <c r="AY198" s="1"/>
  <c r="AC199"/>
  <c r="AY199" s="1"/>
  <c r="AC200"/>
  <c r="AY200" s="1"/>
  <c r="AC201"/>
  <c r="AY201" s="1"/>
  <c r="AC202"/>
  <c r="AY202" s="1"/>
  <c r="AC203"/>
  <c r="AY203" s="1"/>
  <c r="AC204"/>
  <c r="AY204" s="1"/>
  <c r="AC205"/>
  <c r="AY205" s="1"/>
  <c r="AC206"/>
  <c r="AY206" s="1"/>
  <c r="AC207"/>
  <c r="AY207" s="1"/>
  <c r="AC208"/>
  <c r="AY208" s="1"/>
  <c r="AC209"/>
  <c r="AY209" s="1"/>
  <c r="AC210"/>
  <c r="AY210" s="1"/>
  <c r="AC211"/>
  <c r="AY211" s="1"/>
  <c r="AC212"/>
  <c r="AY212" s="1"/>
  <c r="AC213"/>
  <c r="AY213" s="1"/>
  <c r="AC214"/>
  <c r="AY214" s="1"/>
  <c r="AC215"/>
  <c r="AY215" s="1"/>
  <c r="AC216"/>
  <c r="AY216" s="1"/>
  <c r="AC217"/>
  <c r="AY217" s="1"/>
  <c r="AC218"/>
  <c r="AY218" s="1"/>
  <c r="AC219"/>
  <c r="AY219" s="1"/>
  <c r="AC220"/>
  <c r="AY220" s="1"/>
  <c r="AC221"/>
  <c r="AC222"/>
  <c r="AY222" s="1"/>
  <c r="AC223"/>
  <c r="AY223" s="1"/>
  <c r="AC224"/>
  <c r="AY224" s="1"/>
  <c r="AC225"/>
  <c r="AY225" s="1"/>
  <c r="AC226"/>
  <c r="AY226" s="1"/>
  <c r="AC227"/>
  <c r="AY227" s="1"/>
  <c r="AC228"/>
  <c r="AY228" s="1"/>
  <c r="AC229"/>
  <c r="AY229" s="1"/>
  <c r="AC230"/>
  <c r="AY230" s="1"/>
  <c r="AC231"/>
  <c r="AY231" s="1"/>
  <c r="AC232"/>
  <c r="AY232" s="1"/>
  <c r="AC233"/>
  <c r="AY233" s="1"/>
  <c r="AC234"/>
  <c r="AY234" s="1"/>
  <c r="AC235"/>
  <c r="AY235" s="1"/>
  <c r="AC236"/>
  <c r="AY236" s="1"/>
  <c r="AC237"/>
  <c r="AY237" s="1"/>
  <c r="AC238"/>
  <c r="AY238" s="1"/>
  <c r="AC239"/>
  <c r="AY239" s="1"/>
  <c r="AC240"/>
  <c r="AY240" s="1"/>
  <c r="AC241"/>
  <c r="AC242"/>
  <c r="AY242" s="1"/>
  <c r="AC243"/>
  <c r="AY243" s="1"/>
  <c r="AC244"/>
  <c r="AY244" s="1"/>
  <c r="AC245"/>
  <c r="AY245" s="1"/>
  <c r="AC246"/>
  <c r="AY246" s="1"/>
  <c r="AC247"/>
  <c r="AY247" s="1"/>
  <c r="AC248"/>
  <c r="AY248" s="1"/>
  <c r="AC249"/>
  <c r="AY249" s="1"/>
  <c r="AC250"/>
  <c r="AY250" s="1"/>
  <c r="AC251"/>
  <c r="AY251" s="1"/>
  <c r="AC252"/>
  <c r="AY252" s="1"/>
  <c r="AC253"/>
  <c r="AY253" s="1"/>
  <c r="AC254"/>
  <c r="AY254" s="1"/>
  <c r="AC255"/>
  <c r="AY255" s="1"/>
  <c r="AC256"/>
  <c r="AY256" s="1"/>
  <c r="AC257"/>
  <c r="AY257" s="1"/>
  <c r="AC258"/>
  <c r="AY258" s="1"/>
  <c r="AC259"/>
  <c r="AC260"/>
  <c r="AY260" s="1"/>
  <c r="AC261"/>
  <c r="AY261" s="1"/>
  <c r="AC262"/>
  <c r="AY262" s="1"/>
  <c r="AC263"/>
  <c r="AY263" s="1"/>
  <c r="AC264"/>
  <c r="AY264" s="1"/>
  <c r="AC265"/>
  <c r="AY265" s="1"/>
  <c r="AC266"/>
  <c r="AY266" s="1"/>
  <c r="AC267"/>
  <c r="AY267" s="1"/>
  <c r="AC268"/>
  <c r="AY268" s="1"/>
  <c r="AC269"/>
  <c r="AY269" s="1"/>
  <c r="AC270"/>
  <c r="AY270" s="1"/>
  <c r="AC271"/>
  <c r="AY271" s="1"/>
  <c r="AC272"/>
  <c r="AY272" s="1"/>
  <c r="AC273"/>
  <c r="AY273" s="1"/>
  <c r="AC274"/>
  <c r="AY274" s="1"/>
  <c r="AC275"/>
  <c r="AY275" s="1"/>
  <c r="AC276"/>
  <c r="AY276" s="1"/>
  <c r="AC277"/>
  <c r="AY277" s="1"/>
  <c r="AC278"/>
  <c r="AY278" s="1"/>
  <c r="AC279"/>
  <c r="AY279" s="1"/>
  <c r="AC280"/>
  <c r="AY280" s="1"/>
  <c r="AC281"/>
  <c r="AY281" s="1"/>
  <c r="AC282"/>
  <c r="AY282" s="1"/>
  <c r="AC283"/>
  <c r="AY283" s="1"/>
  <c r="AC284"/>
  <c r="AY284" s="1"/>
  <c r="AC285"/>
  <c r="AY285" s="1"/>
  <c r="AC286"/>
  <c r="AY286" s="1"/>
  <c r="AC287"/>
  <c r="AY287" s="1"/>
  <c r="AC288"/>
  <c r="AY288" s="1"/>
  <c r="AC289"/>
  <c r="AY289" s="1"/>
  <c r="AC290"/>
  <c r="AY290" s="1"/>
  <c r="AC291"/>
  <c r="AY291" s="1"/>
  <c r="AC292"/>
  <c r="AY292" s="1"/>
  <c r="AC293"/>
  <c r="AY293" s="1"/>
  <c r="AC294"/>
  <c r="AY294" s="1"/>
  <c r="AC295"/>
  <c r="AY295" s="1"/>
  <c r="AC296"/>
  <c r="AY296" s="1"/>
  <c r="AC297"/>
  <c r="AY297" s="1"/>
  <c r="AC298"/>
  <c r="AY298" s="1"/>
  <c r="AC299"/>
  <c r="AY299" s="1"/>
  <c r="AC300"/>
  <c r="AY300" s="1"/>
  <c r="AC301"/>
  <c r="AY301" s="1"/>
  <c r="AC302"/>
  <c r="AY302" s="1"/>
  <c r="AC303"/>
  <c r="AY303" s="1"/>
  <c r="AC304"/>
  <c r="AY304" s="1"/>
  <c r="AC305"/>
  <c r="AY305" s="1"/>
  <c r="AC306"/>
  <c r="AY306" s="1"/>
  <c r="AC307"/>
  <c r="AY307" s="1"/>
  <c r="AC308"/>
  <c r="AY308" s="1"/>
  <c r="AC309"/>
  <c r="AY309" s="1"/>
  <c r="AC310"/>
  <c r="AY310" s="1"/>
  <c r="AC311"/>
  <c r="AY311" s="1"/>
  <c r="AC312"/>
  <c r="AY312" s="1"/>
  <c r="AC313"/>
  <c r="AY313" s="1"/>
  <c r="AC314"/>
  <c r="AY314" s="1"/>
  <c r="AC315"/>
  <c r="AY315" s="1"/>
  <c r="AC316"/>
  <c r="AY316" s="1"/>
  <c r="AC317"/>
  <c r="AY317" s="1"/>
  <c r="AC318"/>
  <c r="AY318" s="1"/>
  <c r="AC319"/>
  <c r="AY319" s="1"/>
  <c r="AC320"/>
  <c r="AY320" s="1"/>
  <c r="AC321"/>
  <c r="AY321" s="1"/>
  <c r="AC322"/>
  <c r="AY322" s="1"/>
  <c r="AC323"/>
  <c r="AY323" s="1"/>
  <c r="AC324"/>
  <c r="AY324" s="1"/>
  <c r="AC325"/>
  <c r="AC326"/>
  <c r="AY326" s="1"/>
  <c r="AC327"/>
  <c r="AY327" s="1"/>
  <c r="AC328"/>
  <c r="AY328" s="1"/>
  <c r="AC329"/>
  <c r="AY329" s="1"/>
  <c r="AC330"/>
  <c r="AY330" s="1"/>
  <c r="AC331"/>
  <c r="AY331" s="1"/>
  <c r="AC332"/>
  <c r="AY332" s="1"/>
  <c r="AC333"/>
  <c r="AY333" s="1"/>
  <c r="AC334"/>
  <c r="AY334" s="1"/>
  <c r="AC335"/>
  <c r="AY335" s="1"/>
  <c r="AC336"/>
  <c r="AY336" s="1"/>
  <c r="AC337"/>
  <c r="AY337" s="1"/>
  <c r="AC338"/>
  <c r="AY338" s="1"/>
  <c r="AC339"/>
  <c r="AY339" s="1"/>
  <c r="AC340"/>
  <c r="AY340" s="1"/>
  <c r="AC341"/>
  <c r="AY341" s="1"/>
  <c r="AC342"/>
  <c r="AY342" s="1"/>
  <c r="AC343"/>
  <c r="AY343" s="1"/>
  <c r="AC344"/>
  <c r="AY344" s="1"/>
  <c r="AC345"/>
  <c r="AY345" s="1"/>
  <c r="AC346"/>
  <c r="AY346" s="1"/>
  <c r="AC347"/>
  <c r="AY347" s="1"/>
  <c r="AC348"/>
  <c r="AY348" s="1"/>
  <c r="AC349"/>
  <c r="AC350"/>
  <c r="AY350" s="1"/>
  <c r="AC351"/>
  <c r="AY351" s="1"/>
  <c r="AC352"/>
  <c r="AY352" s="1"/>
  <c r="AC353"/>
  <c r="AY353" s="1"/>
  <c r="AC354"/>
  <c r="AY354" s="1"/>
  <c r="AC355"/>
  <c r="AY355" s="1"/>
  <c r="AC356"/>
  <c r="AY356" s="1"/>
  <c r="AC357"/>
  <c r="AY357" s="1"/>
  <c r="AC358"/>
  <c r="AY358" s="1"/>
  <c r="AC359"/>
  <c r="AY359" s="1"/>
  <c r="AC360"/>
  <c r="AY360" s="1"/>
  <c r="AC361"/>
  <c r="AC362"/>
  <c r="AY362" s="1"/>
  <c r="AC363"/>
  <c r="AY363" s="1"/>
  <c r="AC364"/>
  <c r="AY364" s="1"/>
  <c r="AC365"/>
  <c r="AY365" s="1"/>
  <c r="AC366"/>
  <c r="AY366" s="1"/>
  <c r="AC367"/>
  <c r="AY367" s="1"/>
  <c r="AC368"/>
  <c r="AY368" s="1"/>
  <c r="AC369"/>
  <c r="AY369" s="1"/>
  <c r="AC370"/>
  <c r="AY370" s="1"/>
  <c r="AC371"/>
  <c r="AY371" s="1"/>
  <c r="AC372"/>
  <c r="AY372" s="1"/>
  <c r="AC373"/>
  <c r="AC374"/>
  <c r="AY374" s="1"/>
  <c r="AC375"/>
  <c r="AY375" s="1"/>
  <c r="AC376"/>
  <c r="AY376" s="1"/>
  <c r="AC377"/>
  <c r="AY377" s="1"/>
  <c r="AC378"/>
  <c r="AY378" s="1"/>
  <c r="AC379"/>
  <c r="AY379" s="1"/>
  <c r="AC380"/>
  <c r="AY380" s="1"/>
  <c r="AC381"/>
  <c r="AY381" s="1"/>
  <c r="AC382"/>
  <c r="AY382" s="1"/>
  <c r="AC383"/>
  <c r="AY383" s="1"/>
  <c r="AC384"/>
  <c r="AY384" s="1"/>
  <c r="AC385"/>
  <c r="AC386"/>
  <c r="AY386" s="1"/>
  <c r="AC387"/>
  <c r="AY387" s="1"/>
  <c r="AC388"/>
  <c r="AY388" s="1"/>
  <c r="AC389"/>
  <c r="AY389" s="1"/>
  <c r="AC390"/>
  <c r="AY390" s="1"/>
  <c r="AC391"/>
  <c r="AY391" s="1"/>
  <c r="AC392"/>
  <c r="AY392" s="1"/>
  <c r="AC393"/>
  <c r="AY393" s="1"/>
  <c r="AC394"/>
  <c r="AY394" s="1"/>
  <c r="AC395"/>
  <c r="AY395" s="1"/>
  <c r="AC396"/>
  <c r="AY396" s="1"/>
  <c r="AC397"/>
  <c r="AY397" s="1"/>
  <c r="AC398"/>
  <c r="AY398" s="1"/>
  <c r="AC399"/>
  <c r="AY399" s="1"/>
  <c r="AC400"/>
  <c r="AY400" s="1"/>
  <c r="AC401"/>
  <c r="AC402"/>
  <c r="AY402" s="1"/>
  <c r="AC403"/>
  <c r="AY403" s="1"/>
  <c r="AC404"/>
  <c r="AY404" s="1"/>
  <c r="AC405"/>
  <c r="AY405" s="1"/>
  <c r="AC406"/>
  <c r="AY406" s="1"/>
  <c r="AC407"/>
  <c r="AY407" s="1"/>
  <c r="AC408"/>
  <c r="AY408" s="1"/>
  <c r="AC409"/>
  <c r="AY409" s="1"/>
  <c r="AC410"/>
  <c r="AY410" s="1"/>
  <c r="AC411"/>
  <c r="AY411" s="1"/>
  <c r="AC412"/>
  <c r="AY412" s="1"/>
  <c r="AC413"/>
  <c r="AY413" s="1"/>
  <c r="AC414"/>
  <c r="AY414" s="1"/>
  <c r="AC415"/>
  <c r="AY415" s="1"/>
  <c r="AC416"/>
  <c r="AY416" s="1"/>
  <c r="AC417"/>
  <c r="AC418"/>
  <c r="AY418" s="1"/>
  <c r="AC419"/>
  <c r="AY419" s="1"/>
  <c r="AC420"/>
  <c r="AY420" s="1"/>
  <c r="AC421"/>
  <c r="AY421" s="1"/>
  <c r="AC422"/>
  <c r="AY422" s="1"/>
  <c r="AC423"/>
  <c r="AY423" s="1"/>
  <c r="AC424"/>
  <c r="AY424" s="1"/>
  <c r="AC425"/>
  <c r="AY425" s="1"/>
  <c r="AC426"/>
  <c r="AY426" s="1"/>
  <c r="AC427"/>
  <c r="AY427" s="1"/>
  <c r="AC428"/>
  <c r="AY428" s="1"/>
  <c r="AC429"/>
  <c r="AY429" s="1"/>
  <c r="AC430"/>
  <c r="AY430" s="1"/>
  <c r="AC431"/>
  <c r="AY431" s="1"/>
  <c r="AC432"/>
  <c r="AY432" s="1"/>
  <c r="AC433"/>
  <c r="AY433" s="1"/>
  <c r="AC434"/>
  <c r="AY434" s="1"/>
  <c r="AC435"/>
  <c r="AC436"/>
  <c r="AY436" s="1"/>
  <c r="AC437"/>
  <c r="AY437" s="1"/>
  <c r="AC438"/>
  <c r="AY438" s="1"/>
  <c r="AC439"/>
  <c r="AY439" s="1"/>
  <c r="AC440"/>
  <c r="AY440" s="1"/>
  <c r="AC441"/>
  <c r="AY441" s="1"/>
  <c r="AC442"/>
  <c r="AY442" s="1"/>
  <c r="AC443"/>
  <c r="AY443" s="1"/>
  <c r="AC444"/>
  <c r="AY444" s="1"/>
  <c r="AC445"/>
  <c r="AY445" s="1"/>
  <c r="AC446"/>
  <c r="AY446" s="1"/>
  <c r="AC447"/>
  <c r="AY447" s="1"/>
  <c r="AC448"/>
  <c r="AY448" s="1"/>
  <c r="AC449"/>
  <c r="AY449" s="1"/>
  <c r="AC450"/>
  <c r="AY450" s="1"/>
  <c r="AC451"/>
  <c r="AY451" s="1"/>
  <c r="AC452"/>
  <c r="AY452" s="1"/>
  <c r="AC453"/>
  <c r="AY453" s="1"/>
  <c r="AC454"/>
  <c r="AY454" s="1"/>
  <c r="AC455"/>
  <c r="AY455" s="1"/>
  <c r="AC456"/>
  <c r="AY456" s="1"/>
  <c r="AC457"/>
  <c r="AY457" s="1"/>
  <c r="AC458"/>
  <c r="AY458" s="1"/>
  <c r="AC459"/>
  <c r="AY459" s="1"/>
  <c r="AC460"/>
  <c r="AY460" s="1"/>
  <c r="AC461"/>
  <c r="AY461" s="1"/>
  <c r="AC462"/>
  <c r="AY462" s="1"/>
  <c r="AC463"/>
  <c r="AY463" s="1"/>
  <c r="AC464"/>
  <c r="AY464" s="1"/>
  <c r="AC465"/>
  <c r="AC466"/>
  <c r="AY466" s="1"/>
  <c r="AC467"/>
  <c r="AY467" s="1"/>
  <c r="AC468"/>
  <c r="AY468" s="1"/>
  <c r="AC469"/>
  <c r="AY469" s="1"/>
  <c r="AC470"/>
  <c r="AY470" s="1"/>
  <c r="AC471"/>
  <c r="AY471" s="1"/>
  <c r="AC472"/>
  <c r="AY472" s="1"/>
  <c r="AC473"/>
  <c r="AY473" s="1"/>
  <c r="AC474"/>
  <c r="AY474" s="1"/>
  <c r="AC475"/>
  <c r="AY475" s="1"/>
  <c r="AC476"/>
  <c r="AY476" s="1"/>
  <c r="AC477"/>
  <c r="AY477" s="1"/>
  <c r="AC478"/>
  <c r="AY478" s="1"/>
  <c r="AC479"/>
  <c r="AY479" s="1"/>
  <c r="AC480"/>
  <c r="AY480" s="1"/>
  <c r="AC481"/>
  <c r="AC482"/>
  <c r="AY482" s="1"/>
  <c r="AC483"/>
  <c r="AY483" s="1"/>
  <c r="AC484"/>
  <c r="AY484" s="1"/>
  <c r="AC485"/>
  <c r="AY485" s="1"/>
  <c r="AC486"/>
  <c r="AY486" s="1"/>
  <c r="AC487"/>
  <c r="AY487" s="1"/>
  <c r="AC488"/>
  <c r="AY488" s="1"/>
  <c r="AC489"/>
  <c r="AY489" s="1"/>
  <c r="AC490"/>
  <c r="AY490" s="1"/>
  <c r="AC491"/>
  <c r="AY491" s="1"/>
  <c r="AC492"/>
  <c r="AY492" s="1"/>
  <c r="AC493"/>
  <c r="AY493" s="1"/>
  <c r="AC494"/>
  <c r="AY494" s="1"/>
  <c r="AC495"/>
  <c r="AY495" s="1"/>
  <c r="AC496"/>
  <c r="AY496" s="1"/>
  <c r="AC497"/>
  <c r="AC498"/>
  <c r="AY498" s="1"/>
  <c r="AC499"/>
  <c r="AY499" s="1"/>
  <c r="AC500"/>
  <c r="AY500" s="1"/>
  <c r="AC501"/>
  <c r="AY501" s="1"/>
  <c r="AC502"/>
  <c r="AY502" s="1"/>
  <c r="AC503"/>
  <c r="AY503" s="1"/>
  <c r="AC504"/>
  <c r="AY504" s="1"/>
  <c r="AC505"/>
  <c r="AC506"/>
  <c r="AY506" s="1"/>
  <c r="AC507"/>
  <c r="AY507" s="1"/>
  <c r="AC508"/>
  <c r="AY508" s="1"/>
  <c r="AC509"/>
  <c r="AY509" s="1"/>
  <c r="AC510"/>
  <c r="AY510" s="1"/>
  <c r="AC511"/>
  <c r="AY511" s="1"/>
  <c r="AC512"/>
  <c r="AY512" s="1"/>
  <c r="AC513"/>
  <c r="AY513" s="1"/>
  <c r="AC514"/>
  <c r="AY514" s="1"/>
  <c r="AC515"/>
  <c r="AC516"/>
  <c r="AY516" s="1"/>
  <c r="AC517"/>
  <c r="AY517" s="1"/>
  <c r="AC518"/>
  <c r="AY518" s="1"/>
  <c r="AC519"/>
  <c r="AY519" s="1"/>
  <c r="AC520"/>
  <c r="AY520" s="1"/>
  <c r="AC521"/>
  <c r="AC522"/>
  <c r="AY522" s="1"/>
  <c r="AC523"/>
  <c r="AY523" s="1"/>
  <c r="AC524"/>
  <c r="AY524" s="1"/>
  <c r="AC525"/>
  <c r="AY525" s="1"/>
  <c r="AC526"/>
  <c r="AY526" s="1"/>
  <c r="AC527"/>
  <c r="AY527" s="1"/>
  <c r="AC528"/>
  <c r="AY528" s="1"/>
  <c r="AC529"/>
  <c r="AY529" s="1"/>
  <c r="AC530"/>
  <c r="AY530" s="1"/>
  <c r="AC531"/>
  <c r="AY531" s="1"/>
  <c r="AC532"/>
  <c r="AY532" s="1"/>
  <c r="AC533"/>
  <c r="AC534"/>
  <c r="AY534" s="1"/>
  <c r="AC535"/>
  <c r="AY535" s="1"/>
  <c r="AC536"/>
  <c r="AY536" s="1"/>
  <c r="AC537"/>
  <c r="AY537" s="1"/>
  <c r="AC538"/>
  <c r="AY538" s="1"/>
  <c r="AC539"/>
  <c r="AC540"/>
  <c r="AY540" s="1"/>
  <c r="AC541"/>
  <c r="AY541" s="1"/>
  <c r="AC542"/>
  <c r="AY542" s="1"/>
  <c r="AC543"/>
  <c r="AY543" s="1"/>
  <c r="AC544"/>
  <c r="AY544" s="1"/>
  <c r="AC545"/>
  <c r="AY545" s="1"/>
  <c r="AC546"/>
  <c r="AY546" s="1"/>
  <c r="AC547"/>
  <c r="AC548"/>
  <c r="AY548" s="1"/>
  <c r="AC549"/>
  <c r="AY549" s="1"/>
  <c r="AC550"/>
  <c r="AY550" s="1"/>
  <c r="AC551"/>
  <c r="AY551" s="1"/>
  <c r="AC552"/>
  <c r="AY552" s="1"/>
  <c r="AC553"/>
  <c r="AC554"/>
  <c r="AY554" s="1"/>
  <c r="AC555"/>
  <c r="AY555" s="1"/>
  <c r="AC556"/>
  <c r="AY556" s="1"/>
  <c r="AC557"/>
  <c r="AY557" s="1"/>
  <c r="AC558"/>
  <c r="AY558" s="1"/>
  <c r="AC559"/>
  <c r="AY559" s="1"/>
  <c r="AC560"/>
  <c r="AY560" s="1"/>
  <c r="AC561"/>
  <c r="AY561" s="1"/>
  <c r="AC562"/>
  <c r="AY562" s="1"/>
  <c r="AC563"/>
  <c r="AY563" s="1"/>
  <c r="AC564"/>
  <c r="AY564" s="1"/>
  <c r="AC565"/>
  <c r="AY565" s="1"/>
  <c r="AC566"/>
  <c r="AY566" s="1"/>
  <c r="AC567"/>
  <c r="AY567" s="1"/>
  <c r="AC568"/>
  <c r="AC569"/>
  <c r="AY569" s="1"/>
  <c r="AC570"/>
  <c r="AY570" s="1"/>
  <c r="AC571"/>
  <c r="AC572"/>
  <c r="AY572" s="1"/>
  <c r="AC573"/>
  <c r="AY573" s="1"/>
  <c r="AC574"/>
  <c r="AY574" s="1"/>
  <c r="AC575"/>
  <c r="AY575" s="1"/>
  <c r="AC576"/>
  <c r="AY576" s="1"/>
  <c r="AC577"/>
  <c r="AY577" s="1"/>
  <c r="AC578"/>
  <c r="AY578" s="1"/>
  <c r="AC579"/>
  <c r="AC580"/>
  <c r="AC581"/>
  <c r="AY581" s="1"/>
  <c r="AC582"/>
  <c r="AY582" s="1"/>
  <c r="AC583"/>
  <c r="AY583" s="1"/>
  <c r="AC584"/>
  <c r="AY584" s="1"/>
  <c r="AC585"/>
  <c r="AC586"/>
  <c r="AY586" s="1"/>
  <c r="AC587"/>
  <c r="AY587" s="1"/>
  <c r="AC588"/>
  <c r="AY588" s="1"/>
  <c r="AC589"/>
  <c r="AY589" s="1"/>
  <c r="AC590"/>
  <c r="AY590" s="1"/>
  <c r="AC591"/>
  <c r="AY591" s="1"/>
  <c r="AC592"/>
  <c r="AY592" s="1"/>
  <c r="AC593"/>
  <c r="AY593" s="1"/>
  <c r="AC594"/>
  <c r="AY594" s="1"/>
  <c r="AC595"/>
  <c r="AY595" s="1"/>
  <c r="AC596"/>
  <c r="AC597"/>
  <c r="AY597" s="1"/>
  <c r="AC598"/>
  <c r="AY598" s="1"/>
  <c r="AC599"/>
  <c r="AY599" s="1"/>
  <c r="AC600"/>
  <c r="AY600" s="1"/>
  <c r="AC601"/>
  <c r="AY601" s="1"/>
  <c r="AC602"/>
  <c r="AY602" s="1"/>
  <c r="AC603"/>
  <c r="AY603" s="1"/>
  <c r="AC604"/>
  <c r="AY604" s="1"/>
  <c r="AC605"/>
  <c r="AY605" s="1"/>
  <c r="AC606"/>
  <c r="AY606" s="1"/>
  <c r="AC607"/>
  <c r="AY607" s="1"/>
  <c r="AC608"/>
  <c r="AC609"/>
  <c r="AY609" s="1"/>
  <c r="AC610"/>
  <c r="AY610" s="1"/>
  <c r="AC611"/>
  <c r="AC612"/>
  <c r="AY612" s="1"/>
  <c r="AC613"/>
  <c r="AC614"/>
  <c r="AY614" s="1"/>
  <c r="AC615"/>
  <c r="AY615" s="1"/>
  <c r="AC616"/>
  <c r="AY616" s="1"/>
  <c r="AC617"/>
  <c r="AY617" s="1"/>
  <c r="AC618"/>
  <c r="AY618" s="1"/>
  <c r="AC619"/>
  <c r="AC620"/>
  <c r="AY620" s="1"/>
  <c r="AC621"/>
  <c r="AY621" s="1"/>
  <c r="AC622"/>
  <c r="AY622" s="1"/>
  <c r="AC623"/>
  <c r="AY623" s="1"/>
  <c r="AC624"/>
  <c r="AY624" s="1"/>
  <c r="AC625"/>
  <c r="AY625" s="1"/>
  <c r="AC626"/>
  <c r="AY626" s="1"/>
  <c r="AC627"/>
  <c r="AC628"/>
  <c r="AY628" s="1"/>
  <c r="AC629"/>
  <c r="AY629" s="1"/>
  <c r="AC630"/>
  <c r="AY630" s="1"/>
  <c r="AC631"/>
  <c r="AY631" s="1"/>
  <c r="AC632"/>
  <c r="AY632" s="1"/>
  <c r="AC633"/>
  <c r="AY633" s="1"/>
  <c r="AC634"/>
  <c r="AY634" s="1"/>
  <c r="AC635"/>
  <c r="AC636"/>
  <c r="AY636" s="1"/>
  <c r="AC637"/>
  <c r="AY637" s="1"/>
  <c r="AC638"/>
  <c r="AY638" s="1"/>
  <c r="AC639"/>
  <c r="AY639" s="1"/>
  <c r="AC640"/>
  <c r="AY640" s="1"/>
  <c r="AC641"/>
  <c r="AY641" s="1"/>
  <c r="AC642"/>
  <c r="AY642" s="1"/>
  <c r="AC643"/>
  <c r="AC644"/>
  <c r="AY644" s="1"/>
  <c r="AC645"/>
  <c r="AC646"/>
  <c r="AY646" s="1"/>
  <c r="AC647"/>
  <c r="AY647" s="1"/>
  <c r="AC648"/>
  <c r="AY648" s="1"/>
  <c r="AC649"/>
  <c r="AY649" s="1"/>
  <c r="AC650"/>
  <c r="AY650" s="1"/>
  <c r="AC651"/>
  <c r="AY651" s="1"/>
  <c r="AC652"/>
  <c r="AY652" s="1"/>
  <c r="AC653"/>
  <c r="AC654"/>
  <c r="AY654" s="1"/>
  <c r="AC655"/>
  <c r="AY655" s="1"/>
  <c r="AC656"/>
  <c r="AY656" s="1"/>
  <c r="AC657"/>
  <c r="AY657" s="1"/>
  <c r="AC658"/>
  <c r="AY658" s="1"/>
  <c r="AC659"/>
  <c r="AY659" s="1"/>
  <c r="AC660"/>
  <c r="AY660" s="1"/>
  <c r="AC661"/>
  <c r="AY661" s="1"/>
  <c r="AC662"/>
  <c r="AY662" s="1"/>
  <c r="AC663"/>
  <c r="AY663" s="1"/>
  <c r="AC664"/>
  <c r="AY664" s="1"/>
  <c r="AC665"/>
  <c r="AY665" s="1"/>
  <c r="AC666"/>
  <c r="AY666" s="1"/>
  <c r="AC667"/>
  <c r="AC668"/>
  <c r="AY668" s="1"/>
  <c r="AC669"/>
  <c r="AY669" s="1"/>
  <c r="AC670"/>
  <c r="AY670" s="1"/>
  <c r="AC671"/>
  <c r="AY671" s="1"/>
  <c r="AC672"/>
  <c r="AY672" s="1"/>
  <c r="AC673"/>
  <c r="AY673" s="1"/>
  <c r="AC674"/>
  <c r="AY674" s="1"/>
  <c r="AC675"/>
  <c r="AC676"/>
  <c r="AY676" s="1"/>
  <c r="AC677"/>
  <c r="AC678"/>
  <c r="AY678" s="1"/>
  <c r="AC679"/>
  <c r="AY679" s="1"/>
  <c r="AC680"/>
  <c r="AY680" s="1"/>
  <c r="AC681"/>
  <c r="AY681" s="1"/>
  <c r="AC682"/>
  <c r="AY682" s="1"/>
  <c r="AC683"/>
  <c r="AY683" s="1"/>
  <c r="AC684"/>
  <c r="AY684" s="1"/>
  <c r="AC685"/>
  <c r="AC686"/>
  <c r="AY686" s="1"/>
  <c r="AC687"/>
  <c r="AY687" s="1"/>
  <c r="AC688"/>
  <c r="AY688" s="1"/>
  <c r="AC689"/>
  <c r="AY689" s="1"/>
  <c r="AC690"/>
  <c r="AY690" s="1"/>
  <c r="AC691"/>
  <c r="AY691" s="1"/>
  <c r="AC692"/>
  <c r="AY692" s="1"/>
  <c r="AC693"/>
  <c r="AY693" s="1"/>
  <c r="AC694"/>
  <c r="AY694" s="1"/>
  <c r="AC695"/>
  <c r="AY695" s="1"/>
  <c r="AC696"/>
  <c r="AY696" s="1"/>
  <c r="AC697"/>
  <c r="AY697" s="1"/>
  <c r="AC698"/>
  <c r="AY698" s="1"/>
  <c r="AC699"/>
  <c r="AY699" s="1"/>
  <c r="AC700"/>
  <c r="AY700" s="1"/>
  <c r="AC701"/>
  <c r="AY701" s="1"/>
  <c r="AC702"/>
  <c r="AY702" s="1"/>
  <c r="AC703"/>
  <c r="AY703" s="1"/>
  <c r="AC704"/>
  <c r="AY704" s="1"/>
  <c r="AC705"/>
  <c r="AY705" s="1"/>
  <c r="AC706"/>
  <c r="AY706" s="1"/>
  <c r="AC707"/>
  <c r="AY707" s="1"/>
  <c r="AC708"/>
  <c r="AY708" s="1"/>
  <c r="AC709"/>
  <c r="AY709" s="1"/>
  <c r="AC710"/>
  <c r="AY710" s="1"/>
  <c r="AC711"/>
  <c r="AY711" s="1"/>
  <c r="AC712"/>
  <c r="AY712" s="1"/>
  <c r="AC713"/>
  <c r="AC714"/>
  <c r="AY714" s="1"/>
  <c r="AC715"/>
  <c r="AY715" s="1"/>
  <c r="AC716"/>
  <c r="AY716" s="1"/>
  <c r="AC717"/>
  <c r="AY717" s="1"/>
  <c r="AC718"/>
  <c r="AY718" s="1"/>
  <c r="AC719"/>
  <c r="AY719" s="1"/>
  <c r="AC720"/>
  <c r="AY720" s="1"/>
  <c r="AC721"/>
  <c r="AY721" s="1"/>
  <c r="AC722"/>
  <c r="AY722" s="1"/>
  <c r="AC723"/>
  <c r="AY723" s="1"/>
  <c r="AC724"/>
  <c r="AY724" s="1"/>
  <c r="AC725"/>
  <c r="AY725" s="1"/>
  <c r="AC726"/>
  <c r="AY726" s="1"/>
  <c r="AC727"/>
  <c r="AY727" s="1"/>
  <c r="AC728"/>
  <c r="AY728" s="1"/>
  <c r="AC729"/>
  <c r="AY729" s="1"/>
  <c r="AC730"/>
  <c r="AY730" s="1"/>
  <c r="AC731"/>
  <c r="AY731" s="1"/>
  <c r="AC732"/>
  <c r="AY732" s="1"/>
  <c r="AC733"/>
  <c r="AC734"/>
  <c r="AY734" s="1"/>
  <c r="AC735"/>
  <c r="AY735" s="1"/>
  <c r="AC736"/>
  <c r="AY736" s="1"/>
  <c r="AC737"/>
  <c r="AY737" s="1"/>
  <c r="AC738"/>
  <c r="AY738" s="1"/>
  <c r="AC739"/>
  <c r="AY739" s="1"/>
  <c r="AC740"/>
  <c r="AY740" s="1"/>
  <c r="AC741"/>
  <c r="AC742"/>
  <c r="AY742" s="1"/>
  <c r="AC743"/>
  <c r="AY743" s="1"/>
  <c r="AC744"/>
  <c r="AC745"/>
  <c r="AY745" s="1"/>
  <c r="AC746"/>
  <c r="AY746" s="1"/>
  <c r="AC747"/>
  <c r="AC748"/>
  <c r="AY748" s="1"/>
  <c r="AC749"/>
  <c r="AY749" s="1"/>
  <c r="AC750"/>
  <c r="AY750" s="1"/>
  <c r="AC751"/>
  <c r="AY751" s="1"/>
  <c r="AC752"/>
  <c r="AY752" s="1"/>
  <c r="AC753"/>
  <c r="AC754"/>
  <c r="AY754" s="1"/>
  <c r="AC755"/>
  <c r="AY755" s="1"/>
  <c r="AC756"/>
  <c r="AY756" s="1"/>
  <c r="AC757"/>
  <c r="AY757" s="1"/>
  <c r="AC758"/>
  <c r="AY758" s="1"/>
  <c r="AC759"/>
  <c r="AC760"/>
  <c r="AY760" s="1"/>
  <c r="AC761"/>
  <c r="AY761" s="1"/>
  <c r="AC762"/>
  <c r="AY762" s="1"/>
  <c r="AC763"/>
  <c r="AY763" s="1"/>
  <c r="AC764"/>
  <c r="AY764" s="1"/>
  <c r="AC765"/>
  <c r="AY765" s="1"/>
  <c r="AC766"/>
  <c r="AY766" s="1"/>
  <c r="AC767"/>
  <c r="AY767" s="1"/>
  <c r="AC768"/>
  <c r="AY768" s="1"/>
  <c r="AC769"/>
  <c r="AY769" s="1"/>
  <c r="AC770"/>
  <c r="AY770" s="1"/>
  <c r="AC771"/>
  <c r="AY771" s="1"/>
  <c r="AC772"/>
  <c r="AY772" s="1"/>
  <c r="AC773"/>
  <c r="AY773" s="1"/>
  <c r="AC774"/>
  <c r="AY774" s="1"/>
  <c r="AC775"/>
  <c r="AC776"/>
  <c r="AY776" s="1"/>
  <c r="AC777"/>
  <c r="AY777" s="1"/>
  <c r="AC778"/>
  <c r="AY778" s="1"/>
  <c r="AC779"/>
  <c r="AY779" s="1"/>
  <c r="AC780"/>
  <c r="AY780" s="1"/>
  <c r="AC781"/>
  <c r="AY781" s="1"/>
  <c r="AC782"/>
  <c r="AY782" s="1"/>
  <c r="AC783"/>
  <c r="AY783" s="1"/>
  <c r="AC784"/>
  <c r="AY784" s="1"/>
  <c r="AC785"/>
  <c r="AY785" s="1"/>
  <c r="AC786"/>
  <c r="AY786" s="1"/>
  <c r="AC787"/>
  <c r="AC788"/>
  <c r="AY788" s="1"/>
  <c r="AC789"/>
  <c r="AY789" s="1"/>
  <c r="AC790"/>
  <c r="AY790" s="1"/>
  <c r="AC791"/>
  <c r="AY791" s="1"/>
  <c r="AC792"/>
  <c r="AC793"/>
  <c r="AY793" s="1"/>
  <c r="AC794"/>
  <c r="AY794" s="1"/>
  <c r="AC795"/>
  <c r="AY795" s="1"/>
  <c r="AC796"/>
  <c r="AY796" s="1"/>
  <c r="AC797"/>
  <c r="AY797" s="1"/>
  <c r="AC798"/>
  <c r="AY798" s="1"/>
  <c r="AC799"/>
  <c r="AY799" s="1"/>
  <c r="AC800"/>
  <c r="AY800" s="1"/>
  <c r="AC801"/>
  <c r="AY801" s="1"/>
  <c r="AC802"/>
  <c r="AY802" s="1"/>
  <c r="AC803"/>
  <c r="AY803" s="1"/>
  <c r="AC804"/>
  <c r="AY804" s="1"/>
  <c r="AC805"/>
  <c r="AY805" s="1"/>
  <c r="AC806"/>
  <c r="AY806" s="1"/>
  <c r="AC807"/>
  <c r="AY807" s="1"/>
  <c r="AC808"/>
  <c r="AY808" s="1"/>
  <c r="AC809"/>
  <c r="AY809" s="1"/>
  <c r="AC810"/>
  <c r="AY810" s="1"/>
  <c r="AC811"/>
  <c r="AC812"/>
  <c r="AY812" s="1"/>
  <c r="AC813"/>
  <c r="AY813" s="1"/>
  <c r="AC814"/>
  <c r="AY814" s="1"/>
  <c r="AC815"/>
  <c r="AY815" s="1"/>
  <c r="AC816"/>
  <c r="AC817"/>
  <c r="AC818"/>
  <c r="AY818" s="1"/>
  <c r="AC819"/>
  <c r="AY819" s="1"/>
  <c r="AC820"/>
  <c r="AY820" s="1"/>
  <c r="AC821"/>
  <c r="AY821" s="1"/>
  <c r="AC822"/>
  <c r="AY822" s="1"/>
  <c r="AC823"/>
  <c r="AY823" s="1"/>
  <c r="AC824"/>
  <c r="AC825"/>
  <c r="AY825" s="1"/>
  <c r="AC826"/>
  <c r="AY826" s="1"/>
  <c r="AC827"/>
  <c r="AC828"/>
  <c r="AY828" s="1"/>
  <c r="AC829"/>
  <c r="AY829" s="1"/>
  <c r="AC830"/>
  <c r="AY830" s="1"/>
  <c r="AC831"/>
  <c r="AY831" s="1"/>
  <c r="AC832"/>
  <c r="AY832" s="1"/>
  <c r="AC833"/>
  <c r="AC834"/>
  <c r="AY834" s="1"/>
  <c r="AC835"/>
  <c r="AY835" s="1"/>
  <c r="AC836"/>
  <c r="AY836" s="1"/>
  <c r="AC837"/>
  <c r="AY837" s="1"/>
  <c r="AC838"/>
  <c r="AY838" s="1"/>
  <c r="AC839"/>
  <c r="AY839" s="1"/>
  <c r="AC840"/>
  <c r="AY840" s="1"/>
  <c r="AC841"/>
  <c r="AC842"/>
  <c r="AY842" s="1"/>
  <c r="AC843"/>
  <c r="AY843" s="1"/>
  <c r="AC844"/>
  <c r="AC845"/>
  <c r="AY845" s="1"/>
  <c r="AC846"/>
  <c r="AY846" s="1"/>
  <c r="AC847"/>
  <c r="AY847" s="1"/>
  <c r="AC848"/>
  <c r="AY848" s="1"/>
  <c r="AC849"/>
  <c r="AC850"/>
  <c r="AY850" s="1"/>
  <c r="AC851"/>
  <c r="AY851" s="1"/>
  <c r="AC852"/>
  <c r="AY852" s="1"/>
  <c r="AC853"/>
  <c r="AY853" s="1"/>
  <c r="AC854"/>
  <c r="AY854" s="1"/>
  <c r="AC855"/>
  <c r="AY855" s="1"/>
  <c r="AC856"/>
  <c r="AY856" s="1"/>
  <c r="AC857"/>
  <c r="AC858"/>
  <c r="AY858" s="1"/>
  <c r="AC859"/>
  <c r="AY859" s="1"/>
  <c r="AC860"/>
  <c r="AY860" s="1"/>
  <c r="AC861"/>
  <c r="AY861" s="1"/>
  <c r="AC862"/>
  <c r="AY862" s="1"/>
  <c r="AC863"/>
  <c r="AY863" s="1"/>
  <c r="AC864"/>
  <c r="AY864" s="1"/>
  <c r="AC865"/>
  <c r="AC866"/>
  <c r="AY866" s="1"/>
  <c r="AC867"/>
  <c r="AY867" s="1"/>
  <c r="AC868"/>
  <c r="AY868" s="1"/>
  <c r="AC869"/>
  <c r="AC870"/>
  <c r="AY870" s="1"/>
  <c r="AC871"/>
  <c r="AY871" s="1"/>
  <c r="AC872"/>
  <c r="AY872" s="1"/>
  <c r="AC873"/>
  <c r="AC874"/>
  <c r="AY874" s="1"/>
  <c r="AC875"/>
  <c r="AY875" s="1"/>
  <c r="AC876"/>
  <c r="AC877"/>
  <c r="AY877" s="1"/>
  <c r="AC878"/>
  <c r="AY878" s="1"/>
  <c r="AC879"/>
  <c r="AY879" s="1"/>
  <c r="AC880"/>
  <c r="AY880" s="1"/>
  <c r="AC881"/>
  <c r="AC882"/>
  <c r="AY882" s="1"/>
  <c r="AC883"/>
  <c r="AY883" s="1"/>
  <c r="AC884"/>
  <c r="AY884" s="1"/>
  <c r="AC885"/>
  <c r="AY885" s="1"/>
  <c r="AC886"/>
  <c r="AY886" s="1"/>
  <c r="AC887"/>
  <c r="AY887" s="1"/>
  <c r="AC888"/>
  <c r="AY888" s="1"/>
  <c r="AC889"/>
  <c r="AC890"/>
  <c r="AY890" s="1"/>
  <c r="AC891"/>
  <c r="AY891" s="1"/>
  <c r="AC892"/>
  <c r="AY892" s="1"/>
  <c r="AC893"/>
  <c r="AY893" s="1"/>
  <c r="AC894"/>
  <c r="AY894" s="1"/>
  <c r="AC895"/>
  <c r="AY895" s="1"/>
  <c r="AC896"/>
  <c r="AY896" s="1"/>
  <c r="AC897"/>
  <c r="AY897" s="1"/>
  <c r="AC898"/>
  <c r="AY898" s="1"/>
  <c r="AC899"/>
  <c r="AC900"/>
  <c r="AY900" s="1"/>
  <c r="AC901"/>
  <c r="AY901" s="1"/>
  <c r="AC902"/>
  <c r="AY902" s="1"/>
  <c r="AC903"/>
  <c r="AY903" s="1"/>
  <c r="AC904"/>
  <c r="AY904" s="1"/>
  <c r="AC905"/>
  <c r="AY905" s="1"/>
  <c r="AC906"/>
  <c r="AY906" s="1"/>
  <c r="AC907"/>
  <c r="AC908"/>
  <c r="AY908" s="1"/>
  <c r="AC909"/>
  <c r="AC910"/>
  <c r="AY910" s="1"/>
  <c r="AC911"/>
  <c r="AY911" s="1"/>
  <c r="AC912"/>
  <c r="AY912" s="1"/>
  <c r="AC913"/>
  <c r="AY913" s="1"/>
  <c r="AC914"/>
  <c r="AY914" s="1"/>
  <c r="AC915"/>
  <c r="AY915" s="1"/>
  <c r="AC916"/>
  <c r="AY916" s="1"/>
  <c r="AC917"/>
  <c r="AY917" s="1"/>
  <c r="AC918"/>
  <c r="AY918" s="1"/>
  <c r="AC919"/>
  <c r="AY919" s="1"/>
  <c r="AC920"/>
  <c r="AY920" s="1"/>
  <c r="AC921"/>
  <c r="AY921" s="1"/>
  <c r="AC922"/>
  <c r="AY922" s="1"/>
  <c r="AC923"/>
  <c r="AC924"/>
  <c r="AY924" s="1"/>
  <c r="AC925"/>
  <c r="AY925" s="1"/>
  <c r="AC926"/>
  <c r="AY926" s="1"/>
  <c r="AC927"/>
  <c r="AY927" s="1"/>
  <c r="AC928"/>
  <c r="AY928" s="1"/>
  <c r="AC929"/>
  <c r="AY929" s="1"/>
  <c r="AC930"/>
  <c r="AY930" s="1"/>
  <c r="AC931"/>
  <c r="AC932"/>
  <c r="AY932" s="1"/>
  <c r="AC933"/>
  <c r="AY933" s="1"/>
  <c r="AC934"/>
  <c r="AY934" s="1"/>
  <c r="AC935"/>
  <c r="AY935" s="1"/>
  <c r="AC936"/>
  <c r="AY936" s="1"/>
  <c r="AC937"/>
  <c r="AY937" s="1"/>
  <c r="AC938"/>
  <c r="AY938" s="1"/>
  <c r="AC939"/>
  <c r="AC940"/>
  <c r="AY940" s="1"/>
  <c r="AC941"/>
  <c r="AY941" s="1"/>
  <c r="AC942"/>
  <c r="AY942" s="1"/>
  <c r="AC943"/>
  <c r="AY943" s="1"/>
  <c r="AC944"/>
  <c r="AY944" s="1"/>
  <c r="AC945"/>
  <c r="AY945" s="1"/>
  <c r="AC946"/>
  <c r="AY946" s="1"/>
  <c r="AC947"/>
  <c r="AY947" s="1"/>
  <c r="AC948"/>
  <c r="AY948" s="1"/>
  <c r="AC949"/>
  <c r="AY949" s="1"/>
  <c r="AC950"/>
  <c r="AY950" s="1"/>
  <c r="AC951"/>
  <c r="AY951" s="1"/>
  <c r="AC952"/>
  <c r="AY952" s="1"/>
  <c r="AC953"/>
  <c r="AC954"/>
  <c r="AY954" s="1"/>
  <c r="AC955"/>
  <c r="AY955" s="1"/>
  <c r="AC956"/>
  <c r="AY956" s="1"/>
  <c r="AC957"/>
  <c r="AY957" s="1"/>
  <c r="AC958"/>
  <c r="AY958" s="1"/>
  <c r="AC959"/>
  <c r="AY959" s="1"/>
  <c r="AC960"/>
  <c r="AY960" s="1"/>
  <c r="AC961"/>
  <c r="AY961" s="1"/>
  <c r="AC962"/>
  <c r="AY962" s="1"/>
  <c r="AC963"/>
  <c r="AY963" s="1"/>
  <c r="AC964"/>
  <c r="AY964" s="1"/>
  <c r="AC965"/>
  <c r="AY965" s="1"/>
  <c r="AC966"/>
  <c r="AY966" s="1"/>
  <c r="AC967"/>
  <c r="AY967" s="1"/>
  <c r="AC968"/>
  <c r="AY968" s="1"/>
  <c r="AC969"/>
  <c r="AY969" s="1"/>
  <c r="AC970"/>
  <c r="AY970" s="1"/>
  <c r="AC971"/>
  <c r="AC972"/>
  <c r="AY972" s="1"/>
  <c r="AC973"/>
  <c r="AC974"/>
  <c r="AY974" s="1"/>
  <c r="AC975"/>
  <c r="AY975" s="1"/>
  <c r="AC976"/>
  <c r="AY976" s="1"/>
  <c r="AC977"/>
  <c r="AC978"/>
  <c r="AY978" s="1"/>
  <c r="AC979"/>
  <c r="AC980"/>
  <c r="AY980" s="1"/>
  <c r="AC981"/>
  <c r="AC982"/>
  <c r="AY982" s="1"/>
  <c r="AC983"/>
  <c r="AY983" s="1"/>
  <c r="AC984"/>
  <c r="AY984" s="1"/>
  <c r="AC985"/>
  <c r="AY985" s="1"/>
  <c r="AC986"/>
  <c r="AC987"/>
  <c r="AY987" s="1"/>
  <c r="AC988"/>
  <c r="AY988" s="1"/>
  <c r="AC989"/>
  <c r="AY989" s="1"/>
  <c r="AC990"/>
  <c r="AY990" s="1"/>
  <c r="AC991"/>
  <c r="AY991" s="1"/>
  <c r="AC992"/>
  <c r="AY992" s="1"/>
  <c r="AC993"/>
  <c r="AY993" s="1"/>
  <c r="AC994"/>
  <c r="AY994" s="1"/>
  <c r="AC995"/>
  <c r="AC996"/>
  <c r="AY996" s="1"/>
  <c r="AC997"/>
  <c r="AC998"/>
  <c r="AY998" s="1"/>
  <c r="AC999"/>
  <c r="AY999" s="1"/>
  <c r="AC1000"/>
  <c r="AY1000" s="1"/>
  <c r="AC1001"/>
  <c r="AY1001" s="1"/>
  <c r="AC1002"/>
  <c r="AC1003"/>
  <c r="AY1003" s="1"/>
  <c r="AC1004"/>
  <c r="AY1004" s="1"/>
  <c r="AC1005"/>
  <c r="AY1005" s="1"/>
  <c r="AC1006"/>
  <c r="AY1006" s="1"/>
  <c r="AC1007"/>
  <c r="AY1007" s="1"/>
  <c r="AC1008"/>
  <c r="AY1008" s="1"/>
  <c r="AC1009"/>
  <c r="AY1009" s="1"/>
  <c r="AC1010"/>
  <c r="AY1010" s="1"/>
  <c r="AC1011"/>
  <c r="AY1011" s="1"/>
  <c r="AC1012"/>
  <c r="AY1012" s="1"/>
  <c r="AC1013"/>
  <c r="AY1013" s="1"/>
  <c r="AC1014"/>
  <c r="AY1014" s="1"/>
  <c r="AC1015"/>
  <c r="AY1015" s="1"/>
  <c r="AC1016"/>
  <c r="AY1016" s="1"/>
  <c r="AC1017"/>
  <c r="AC1018"/>
  <c r="AY1018" s="1"/>
  <c r="AC1019"/>
  <c r="AY1019" s="1"/>
  <c r="AC1020"/>
  <c r="AY1020" s="1"/>
  <c r="AC1021"/>
  <c r="AY1021" s="1"/>
  <c r="AC1022"/>
  <c r="AC1023"/>
  <c r="AY1023" s="1"/>
  <c r="AC1024"/>
  <c r="AY1024" s="1"/>
  <c r="AC1025"/>
  <c r="AY1025" s="1"/>
  <c r="AC1026"/>
  <c r="AY1026" s="1"/>
  <c r="AC1027"/>
  <c r="AY1027" s="1"/>
  <c r="AC1028"/>
  <c r="AY1028" s="1"/>
  <c r="AC1029"/>
  <c r="AY1029" s="1"/>
  <c r="AC1030"/>
  <c r="AY1030" s="1"/>
  <c r="AC1031"/>
  <c r="AY1031" s="1"/>
  <c r="AC1032"/>
  <c r="AY1032" s="1"/>
  <c r="AC1033"/>
  <c r="AY1033" s="1"/>
  <c r="AC1034"/>
  <c r="AC1035"/>
  <c r="AY1035" s="1"/>
  <c r="AC1036"/>
  <c r="AY1036" s="1"/>
  <c r="AC1037"/>
  <c r="AY1037" s="1"/>
  <c r="AC1038"/>
  <c r="AY1038" s="1"/>
  <c r="AC1039"/>
  <c r="AC1040"/>
  <c r="AY1040" s="1"/>
  <c r="AC1041"/>
  <c r="AY1041" s="1"/>
  <c r="AC1042"/>
  <c r="AY1042" s="1"/>
  <c r="AC1043"/>
  <c r="AY1043" s="1"/>
  <c r="AC1044"/>
  <c r="AY1044" s="1"/>
  <c r="AC1045"/>
  <c r="AY1045" s="1"/>
  <c r="AC1046"/>
  <c r="AC1047"/>
  <c r="AY1047" s="1"/>
  <c r="AC1048"/>
  <c r="AY1048" s="1"/>
  <c r="AC1049"/>
  <c r="AY1049" s="1"/>
  <c r="AC1050"/>
  <c r="AY1050" s="1"/>
  <c r="AC1051"/>
  <c r="AY1051" s="1"/>
  <c r="AC1052"/>
  <c r="AY1052" s="1"/>
  <c r="AC1053"/>
  <c r="AY1053" s="1"/>
  <c r="AC1054"/>
  <c r="AY1054" s="1"/>
  <c r="AC1055"/>
  <c r="AY1055" s="1"/>
  <c r="AC1056"/>
  <c r="AC1057"/>
  <c r="AY1057" s="1"/>
  <c r="AC1058"/>
  <c r="AY1058" s="1"/>
  <c r="AC1059"/>
  <c r="AY1059" s="1"/>
  <c r="AC1060"/>
  <c r="AY1060" s="1"/>
  <c r="AC1061"/>
  <c r="AY1061" s="1"/>
  <c r="AC1062"/>
  <c r="AY1062" s="1"/>
  <c r="AC1063"/>
  <c r="AY1063" s="1"/>
  <c r="AC1064"/>
  <c r="AY1064" s="1"/>
  <c r="AC1065"/>
  <c r="AY1065" s="1"/>
  <c r="AC1066"/>
  <c r="AC1067"/>
  <c r="AY1067" s="1"/>
  <c r="AC1068"/>
  <c r="AY1068" s="1"/>
  <c r="BE2"/>
  <c r="AY4"/>
  <c r="BE4"/>
  <c r="BE7"/>
  <c r="AY9"/>
  <c r="BE9"/>
  <c r="AJ10"/>
  <c r="AJ11"/>
  <c r="AM11" s="1"/>
  <c r="BE11"/>
  <c r="BE12"/>
  <c r="AY13"/>
  <c r="BE14"/>
  <c r="BE15"/>
  <c r="BE16"/>
  <c r="AY17"/>
  <c r="AJ17"/>
  <c r="AO17" s="1"/>
  <c r="AR17" s="1"/>
  <c r="BE18"/>
  <c r="AK18"/>
  <c r="BE19"/>
  <c r="AY20"/>
  <c r="BE20"/>
  <c r="AM20"/>
  <c r="AN20"/>
  <c r="AY21"/>
  <c r="BE21"/>
  <c r="AY22"/>
  <c r="AJ22"/>
  <c r="BE22"/>
  <c r="BE23"/>
  <c r="AK23"/>
  <c r="BE24"/>
  <c r="AT24"/>
  <c r="BE25"/>
  <c r="AJ26"/>
  <c r="BE26"/>
  <c r="AN26"/>
  <c r="BE27"/>
  <c r="BE28"/>
  <c r="AY29"/>
  <c r="BE29"/>
  <c r="AJ30"/>
  <c r="BE30"/>
  <c r="AN30"/>
  <c r="BE32"/>
  <c r="AY33"/>
  <c r="BE33"/>
  <c r="BE34"/>
  <c r="AK34"/>
  <c r="AY35"/>
  <c r="BE36"/>
  <c r="AY37"/>
  <c r="BE37"/>
  <c r="AJ38"/>
  <c r="AL38" s="1"/>
  <c r="BE38"/>
  <c r="BE39"/>
  <c r="AO39"/>
  <c r="BE40"/>
  <c r="AY41"/>
  <c r="AJ42"/>
  <c r="AM42" s="1"/>
  <c r="BE42"/>
  <c r="AY43"/>
  <c r="BE44"/>
  <c r="BE45"/>
  <c r="AJ46"/>
  <c r="AS46" s="1"/>
  <c r="AY47"/>
  <c r="AJ47"/>
  <c r="AY49"/>
  <c r="BE49"/>
  <c r="BE51"/>
  <c r="BE52"/>
  <c r="AK52"/>
  <c r="AY53"/>
  <c r="BE53"/>
  <c r="AJ54"/>
  <c r="BE55"/>
  <c r="AJ56"/>
  <c r="BE56"/>
  <c r="AJ57"/>
  <c r="BE57"/>
  <c r="AJ58"/>
  <c r="AM58" s="1"/>
  <c r="BE58"/>
  <c r="AJ60"/>
  <c r="AM60" s="1"/>
  <c r="BE60"/>
  <c r="AY61"/>
  <c r="AJ61"/>
  <c r="AE61" s="1"/>
  <c r="AJ62"/>
  <c r="AM62" s="1"/>
  <c r="BE62"/>
  <c r="AJ63"/>
  <c r="BE63"/>
  <c r="BE64"/>
  <c r="AK64"/>
  <c r="AT64" s="1"/>
  <c r="AY65"/>
  <c r="AJ65"/>
  <c r="BE66"/>
  <c r="BE67"/>
  <c r="BE68"/>
  <c r="BE69"/>
  <c r="BE70"/>
  <c r="AK70"/>
  <c r="BE71"/>
  <c r="AY73"/>
  <c r="AJ74"/>
  <c r="BE75"/>
  <c r="AY76"/>
  <c r="BE76"/>
  <c r="AJ78"/>
  <c r="AO78" s="1"/>
  <c r="BE78"/>
  <c r="AY80"/>
  <c r="AJ80"/>
  <c r="BE80"/>
  <c r="BE81"/>
  <c r="AJ82"/>
  <c r="AE82" s="1"/>
  <c r="BE82"/>
  <c r="BE83"/>
  <c r="BE84"/>
  <c r="AM84"/>
  <c r="AJ85"/>
  <c r="AO85" s="1"/>
  <c r="AQ85" s="1"/>
  <c r="BE86"/>
  <c r="BE87"/>
  <c r="BE88"/>
  <c r="AY89"/>
  <c r="BE89"/>
  <c r="BE90"/>
  <c r="AJ91"/>
  <c r="BE91"/>
  <c r="AJ93"/>
  <c r="BE93"/>
  <c r="AK93"/>
  <c r="AJ94"/>
  <c r="AM94" s="1"/>
  <c r="BE94"/>
  <c r="AJ95"/>
  <c r="AJ96"/>
  <c r="AM96" s="1"/>
  <c r="BE96"/>
  <c r="BE97"/>
  <c r="BE98"/>
  <c r="AK98"/>
  <c r="AT98" s="1"/>
  <c r="AJ99"/>
  <c r="AO99" s="1"/>
  <c r="BE99"/>
  <c r="AJ100"/>
  <c r="BE100"/>
  <c r="BE101"/>
  <c r="BE102"/>
  <c r="BE103"/>
  <c r="BE104"/>
  <c r="AK104"/>
  <c r="AT104" s="1"/>
  <c r="BE105"/>
  <c r="BE106"/>
  <c r="AJ107"/>
  <c r="BE107"/>
  <c r="AN107"/>
  <c r="BE108"/>
  <c r="BE109"/>
  <c r="BE110"/>
  <c r="AY111"/>
  <c r="AJ111"/>
  <c r="AE111" s="1"/>
  <c r="BE111"/>
  <c r="AJ112"/>
  <c r="BE112"/>
  <c r="BE113"/>
  <c r="BE114"/>
  <c r="AK114"/>
  <c r="AO114"/>
  <c r="BE115"/>
  <c r="AJ116"/>
  <c r="AS116" s="1"/>
  <c r="BE116"/>
  <c r="AO116"/>
  <c r="BE117"/>
  <c r="AJ118"/>
  <c r="BE118"/>
  <c r="AO118"/>
  <c r="BE119"/>
  <c r="BE120"/>
  <c r="AN120"/>
  <c r="AP120" s="1"/>
  <c r="AJ121"/>
  <c r="BE121"/>
  <c r="AM121"/>
  <c r="AJ122"/>
  <c r="AV122" s="1"/>
  <c r="AJ123"/>
  <c r="AJ124"/>
  <c r="AJ125"/>
  <c r="AO125" s="1"/>
  <c r="AQ125" s="1"/>
  <c r="AJ126"/>
  <c r="AJ127"/>
  <c r="AJ128"/>
  <c r="AW128" s="1"/>
  <c r="AJ129"/>
  <c r="AM129" s="1"/>
  <c r="AJ130"/>
  <c r="AW130" s="1"/>
  <c r="AY131"/>
  <c r="AJ131"/>
  <c r="AR131" s="1"/>
  <c r="AJ132"/>
  <c r="AO132" s="1"/>
  <c r="AQ132" s="1"/>
  <c r="AJ133"/>
  <c r="AJ134"/>
  <c r="AJ135"/>
  <c r="AO135" s="1"/>
  <c r="AQ135" s="1"/>
  <c r="AJ136"/>
  <c r="AJ137"/>
  <c r="AS137" s="1"/>
  <c r="AJ138"/>
  <c r="AO138" s="1"/>
  <c r="AQ138" s="1"/>
  <c r="AJ139"/>
  <c r="AJ140"/>
  <c r="AJ141"/>
  <c r="AT141" s="1"/>
  <c r="AJ142"/>
  <c r="AJ143"/>
  <c r="AJ144"/>
  <c r="AW144" s="1"/>
  <c r="AY145"/>
  <c r="AJ145"/>
  <c r="AO145" s="1"/>
  <c r="AQ145" s="1"/>
  <c r="AJ146"/>
  <c r="AJ147"/>
  <c r="AJ148"/>
  <c r="AS148" s="1"/>
  <c r="AJ149"/>
  <c r="AJ150"/>
  <c r="AU150" s="1"/>
  <c r="AJ151"/>
  <c r="AJ152"/>
  <c r="AW152" s="1"/>
  <c r="AJ153"/>
  <c r="AT153" s="1"/>
  <c r="AJ154"/>
  <c r="AJ155"/>
  <c r="AJ156"/>
  <c r="AR156" s="1"/>
  <c r="AJ157"/>
  <c r="AT157" s="1"/>
  <c r="AJ158"/>
  <c r="AR158" s="1"/>
  <c r="AJ159"/>
  <c r="AO159" s="1"/>
  <c r="AQ159" s="1"/>
  <c r="AJ160"/>
  <c r="AJ161"/>
  <c r="AO161" s="1"/>
  <c r="AQ161" s="1"/>
  <c r="AJ162"/>
  <c r="AW162" s="1"/>
  <c r="AY163"/>
  <c r="AJ163"/>
  <c r="AJ164"/>
  <c r="AJ165"/>
  <c r="AO165" s="1"/>
  <c r="AQ165" s="1"/>
  <c r="AJ166"/>
  <c r="AJ167"/>
  <c r="AJ168"/>
  <c r="AT168" s="1"/>
  <c r="AJ169"/>
  <c r="AO169" s="1"/>
  <c r="AQ169" s="1"/>
  <c r="AJ170"/>
  <c r="AJ171"/>
  <c r="AJ172"/>
  <c r="AJ173"/>
  <c r="AJ174"/>
  <c r="AT174" s="1"/>
  <c r="AJ175"/>
  <c r="AV175" s="1"/>
  <c r="AJ176"/>
  <c r="AY177"/>
  <c r="AJ177"/>
  <c r="AJ178"/>
  <c r="AN178" s="1"/>
  <c r="AJ179"/>
  <c r="AJ180"/>
  <c r="AJ181"/>
  <c r="AJ182"/>
  <c r="AJ183"/>
  <c r="AO183" s="1"/>
  <c r="AQ183" s="1"/>
  <c r="AJ184"/>
  <c r="AW184" s="1"/>
  <c r="AJ185"/>
  <c r="AJ186"/>
  <c r="AO186" s="1"/>
  <c r="AY187"/>
  <c r="AJ187"/>
  <c r="AP187" s="1"/>
  <c r="AJ188"/>
  <c r="AJ189"/>
  <c r="AU189" s="1"/>
  <c r="AJ190"/>
  <c r="AJ191"/>
  <c r="AO191" s="1"/>
  <c r="AQ191" s="1"/>
  <c r="AJ192"/>
  <c r="AW192" s="1"/>
  <c r="AJ193"/>
  <c r="AE193" s="1"/>
  <c r="AJ194"/>
  <c r="AW194" s="1"/>
  <c r="AY195"/>
  <c r="AJ195"/>
  <c r="AJ196"/>
  <c r="AJ197"/>
  <c r="AT197" s="1"/>
  <c r="AJ198"/>
  <c r="AW198" s="1"/>
  <c r="AJ199"/>
  <c r="AJ200"/>
  <c r="AJ201"/>
  <c r="AJ202"/>
  <c r="AJ203"/>
  <c r="AO203" s="1"/>
  <c r="AQ203" s="1"/>
  <c r="AJ204"/>
  <c r="AT204" s="1"/>
  <c r="AJ205"/>
  <c r="AT205" s="1"/>
  <c r="AJ206"/>
  <c r="AJ207"/>
  <c r="AT207" s="1"/>
  <c r="AJ208"/>
  <c r="AJ209"/>
  <c r="AO209" s="1"/>
  <c r="AQ209" s="1"/>
  <c r="AJ210"/>
  <c r="AJ211"/>
  <c r="AJ212"/>
  <c r="AJ213"/>
  <c r="AO213" s="1"/>
  <c r="AQ213" s="1"/>
  <c r="AJ214"/>
  <c r="AJ215"/>
  <c r="AO215" s="1"/>
  <c r="AQ215" s="1"/>
  <c r="AJ216"/>
  <c r="AJ217"/>
  <c r="AT217" s="1"/>
  <c r="AJ218"/>
  <c r="AO218" s="1"/>
  <c r="AQ218" s="1"/>
  <c r="AJ219"/>
  <c r="AJ220"/>
  <c r="AW220" s="1"/>
  <c r="AY221"/>
  <c r="AJ221"/>
  <c r="AJ222"/>
  <c r="AT222" s="1"/>
  <c r="AJ223"/>
  <c r="AJ224"/>
  <c r="AO224" s="1"/>
  <c r="AQ224" s="1"/>
  <c r="AJ225"/>
  <c r="AO225" s="1"/>
  <c r="AQ225" s="1"/>
  <c r="AJ226"/>
  <c r="AE226" s="1"/>
  <c r="AJ227"/>
  <c r="AO227" s="1"/>
  <c r="AQ227" s="1"/>
  <c r="AJ228"/>
  <c r="AJ229"/>
  <c r="AR229" s="1"/>
  <c r="AJ230"/>
  <c r="AE230" s="1"/>
  <c r="AJ231"/>
  <c r="AJ232"/>
  <c r="AV232" s="1"/>
  <c r="AJ233"/>
  <c r="AO233" s="1"/>
  <c r="AQ233" s="1"/>
  <c r="AJ234"/>
  <c r="AJ235"/>
  <c r="AO235" s="1"/>
  <c r="AQ235" s="1"/>
  <c r="AJ236"/>
  <c r="AT236" s="1"/>
  <c r="AJ237"/>
  <c r="AJ238"/>
  <c r="AT238" s="1"/>
  <c r="AJ239"/>
  <c r="AJ240"/>
  <c r="AW240" s="1"/>
  <c r="AY241"/>
  <c r="AJ241"/>
  <c r="AJ242"/>
  <c r="AO242" s="1"/>
  <c r="AQ242" s="1"/>
  <c r="AJ243"/>
  <c r="AJ244"/>
  <c r="AJ245"/>
  <c r="AU245" s="1"/>
  <c r="AJ246"/>
  <c r="AJ247"/>
  <c r="AO247" s="1"/>
  <c r="AQ247" s="1"/>
  <c r="AJ248"/>
  <c r="AJ249"/>
  <c r="AW249" s="1"/>
  <c r="AJ250"/>
  <c r="AO250" s="1"/>
  <c r="AQ250" s="1"/>
  <c r="AJ251"/>
  <c r="AJ252"/>
  <c r="AO252" s="1"/>
  <c r="AQ252" s="1"/>
  <c r="AJ253"/>
  <c r="AS253" s="1"/>
  <c r="AJ254"/>
  <c r="AO254" s="1"/>
  <c r="AQ254" s="1"/>
  <c r="AJ255"/>
  <c r="AE255" s="1"/>
  <c r="AJ256"/>
  <c r="AJ257"/>
  <c r="AM257" s="1"/>
  <c r="AJ258"/>
  <c r="AY259"/>
  <c r="AJ259"/>
  <c r="AJ260"/>
  <c r="AJ261"/>
  <c r="AE261" s="1"/>
  <c r="AJ262"/>
  <c r="AT262" s="1"/>
  <c r="AJ263"/>
  <c r="AJ264"/>
  <c r="AT264" s="1"/>
  <c r="AJ265"/>
  <c r="AJ266"/>
  <c r="AJ267"/>
  <c r="AS267" s="1"/>
  <c r="AJ268"/>
  <c r="AT268" s="1"/>
  <c r="AJ269"/>
  <c r="AM269" s="1"/>
  <c r="AJ270"/>
  <c r="AT270" s="1"/>
  <c r="AW270"/>
  <c r="AJ271"/>
  <c r="AS271" s="1"/>
  <c r="AJ272"/>
  <c r="AJ273"/>
  <c r="AJ274"/>
  <c r="AJ275"/>
  <c r="AJ276"/>
  <c r="AJ277"/>
  <c r="AT277" s="1"/>
  <c r="AJ278"/>
  <c r="AJ279"/>
  <c r="AO279" s="1"/>
  <c r="AQ279" s="1"/>
  <c r="AJ280"/>
  <c r="AJ281"/>
  <c r="AJ282"/>
  <c r="AJ283"/>
  <c r="AJ284"/>
  <c r="AJ285"/>
  <c r="AJ286"/>
  <c r="AJ287"/>
  <c r="AJ288"/>
  <c r="AO288" s="1"/>
  <c r="AQ288" s="1"/>
  <c r="AJ289"/>
  <c r="AJ290"/>
  <c r="AE290" s="1"/>
  <c r="AJ291"/>
  <c r="AO291" s="1"/>
  <c r="AQ291" s="1"/>
  <c r="AJ292"/>
  <c r="AJ293"/>
  <c r="AJ294"/>
  <c r="AO294" s="1"/>
  <c r="AQ294" s="1"/>
  <c r="AJ295"/>
  <c r="AJ296"/>
  <c r="AJ297"/>
  <c r="AJ298"/>
  <c r="AJ299"/>
  <c r="AE299" s="1"/>
  <c r="AJ300"/>
  <c r="AJ301"/>
  <c r="AR301" s="1"/>
  <c r="AJ302"/>
  <c r="AT302" s="1"/>
  <c r="AJ303"/>
  <c r="AE303" s="1"/>
  <c r="AJ304"/>
  <c r="AW304" s="1"/>
  <c r="AJ305"/>
  <c r="AJ306"/>
  <c r="AJ307"/>
  <c r="AJ308"/>
  <c r="AS308" s="1"/>
  <c r="AJ309"/>
  <c r="AO309" s="1"/>
  <c r="AQ309" s="1"/>
  <c r="AJ310"/>
  <c r="AO310" s="1"/>
  <c r="AQ310" s="1"/>
  <c r="AJ311"/>
  <c r="AJ312"/>
  <c r="AE312" s="1"/>
  <c r="AJ313"/>
  <c r="AT313" s="1"/>
  <c r="AJ314"/>
  <c r="AO314" s="1"/>
  <c r="AQ314" s="1"/>
  <c r="AJ315"/>
  <c r="AJ316"/>
  <c r="AW316"/>
  <c r="AJ317"/>
  <c r="AT317" s="1"/>
  <c r="AJ318"/>
  <c r="AJ319"/>
  <c r="AJ320"/>
  <c r="AW320" s="1"/>
  <c r="AJ321"/>
  <c r="AJ322"/>
  <c r="AJ323"/>
  <c r="AJ324"/>
  <c r="AY325"/>
  <c r="AJ325"/>
  <c r="AJ326"/>
  <c r="AJ327"/>
  <c r="AJ328"/>
  <c r="AJ329"/>
  <c r="AJ330"/>
  <c r="AJ331"/>
  <c r="AJ332"/>
  <c r="AT332" s="1"/>
  <c r="AJ333"/>
  <c r="AJ334"/>
  <c r="AJ335"/>
  <c r="AT335" s="1"/>
  <c r="AJ336"/>
  <c r="AW336" s="1"/>
  <c r="AJ337"/>
  <c r="AJ338"/>
  <c r="AJ339"/>
  <c r="AJ340"/>
  <c r="AW340" s="1"/>
  <c r="AJ341"/>
  <c r="AT341" s="1"/>
  <c r="AJ342"/>
  <c r="AT342" s="1"/>
  <c r="AJ343"/>
  <c r="AJ344"/>
  <c r="AJ345"/>
  <c r="AT345" s="1"/>
  <c r="AJ346"/>
  <c r="AJ347"/>
  <c r="AJ348"/>
  <c r="AW348" s="1"/>
  <c r="AY349"/>
  <c r="AJ349"/>
  <c r="AJ350"/>
  <c r="AE350" s="1"/>
  <c r="AJ351"/>
  <c r="AJ352"/>
  <c r="AO352" s="1"/>
  <c r="AQ352" s="1"/>
  <c r="AJ353"/>
  <c r="AO353" s="1"/>
  <c r="AQ353" s="1"/>
  <c r="AJ354"/>
  <c r="AJ355"/>
  <c r="AV355" s="1"/>
  <c r="AJ356"/>
  <c r="AJ357"/>
  <c r="AT357" s="1"/>
  <c r="AJ358"/>
  <c r="AO358" s="1"/>
  <c r="AQ358" s="1"/>
  <c r="AJ359"/>
  <c r="AE359" s="1"/>
  <c r="AJ360"/>
  <c r="AY361"/>
  <c r="AJ361"/>
  <c r="AO361" s="1"/>
  <c r="AQ361" s="1"/>
  <c r="AJ362"/>
  <c r="AE362" s="1"/>
  <c r="AJ363"/>
  <c r="AJ364"/>
  <c r="AJ365"/>
  <c r="AO365" s="1"/>
  <c r="AQ365" s="1"/>
  <c r="AJ366"/>
  <c r="AT366" s="1"/>
  <c r="AJ367"/>
  <c r="AO367" s="1"/>
  <c r="AQ367" s="1"/>
  <c r="AJ368"/>
  <c r="AW368" s="1"/>
  <c r="AJ369"/>
  <c r="AJ370"/>
  <c r="AJ371"/>
  <c r="AJ372"/>
  <c r="AY373"/>
  <c r="AJ373"/>
  <c r="AT373" s="1"/>
  <c r="AJ374"/>
  <c r="AT374" s="1"/>
  <c r="AJ375"/>
  <c r="AJ376"/>
  <c r="AO376" s="1"/>
  <c r="AQ376" s="1"/>
  <c r="AJ377"/>
  <c r="AJ378"/>
  <c r="AO378" s="1"/>
  <c r="AQ378" s="1"/>
  <c r="AJ379"/>
  <c r="AE379" s="1"/>
  <c r="AJ380"/>
  <c r="AJ381"/>
  <c r="AT381" s="1"/>
  <c r="AJ382"/>
  <c r="AT382" s="1"/>
  <c r="AJ383"/>
  <c r="AO383" s="1"/>
  <c r="AQ383" s="1"/>
  <c r="AJ384"/>
  <c r="AW384" s="1"/>
  <c r="AY385"/>
  <c r="AJ385"/>
  <c r="AJ386"/>
  <c r="AE386" s="1"/>
  <c r="AJ387"/>
  <c r="AJ388"/>
  <c r="AJ389"/>
  <c r="AJ390"/>
  <c r="AJ391"/>
  <c r="AO391" s="1"/>
  <c r="AQ391" s="1"/>
  <c r="AJ392"/>
  <c r="AT392" s="1"/>
  <c r="AJ393"/>
  <c r="AJ394"/>
  <c r="AJ395"/>
  <c r="AJ396"/>
  <c r="AJ397"/>
  <c r="AJ398"/>
  <c r="AJ399"/>
  <c r="AT399" s="1"/>
  <c r="AJ400"/>
  <c r="AR400" s="1"/>
  <c r="AY401"/>
  <c r="AJ401"/>
  <c r="AJ402"/>
  <c r="AV402" s="1"/>
  <c r="AJ403"/>
  <c r="AK403" s="1"/>
  <c r="AJ404"/>
  <c r="AW404" s="1"/>
  <c r="AJ405"/>
  <c r="AT405" s="1"/>
  <c r="AJ406"/>
  <c r="AJ407"/>
  <c r="AJ408"/>
  <c r="AJ409"/>
  <c r="AJ410"/>
  <c r="AO410" s="1"/>
  <c r="AQ410" s="1"/>
  <c r="AJ411"/>
  <c r="AP411" s="1"/>
  <c r="AJ412"/>
  <c r="AW412" s="1"/>
  <c r="AJ413"/>
  <c r="AO413" s="1"/>
  <c r="AQ413" s="1"/>
  <c r="AJ414"/>
  <c r="AJ415"/>
  <c r="AJ416"/>
  <c r="AY417"/>
  <c r="AJ417"/>
  <c r="AJ418"/>
  <c r="AJ419"/>
  <c r="AJ420"/>
  <c r="AJ421"/>
  <c r="AO421" s="1"/>
  <c r="AQ421" s="1"/>
  <c r="AJ422"/>
  <c r="AT422" s="1"/>
  <c r="AJ423"/>
  <c r="AJ424"/>
  <c r="AT424" s="1"/>
  <c r="AJ425"/>
  <c r="AP425" s="1"/>
  <c r="AJ426"/>
  <c r="AJ427"/>
  <c r="AO427" s="1"/>
  <c r="AQ427" s="1"/>
  <c r="AJ428"/>
  <c r="AT428" s="1"/>
  <c r="AJ429"/>
  <c r="AJ430"/>
  <c r="AT430"/>
  <c r="AW430"/>
  <c r="AJ431"/>
  <c r="AJ432"/>
  <c r="AW432"/>
  <c r="AJ433"/>
  <c r="AO433" s="1"/>
  <c r="AQ433" s="1"/>
  <c r="AJ434"/>
  <c r="AO434" s="1"/>
  <c r="AQ434" s="1"/>
  <c r="AY435"/>
  <c r="AJ435"/>
  <c r="AR435" s="1"/>
  <c r="AJ436"/>
  <c r="AW436" s="1"/>
  <c r="AJ437"/>
  <c r="AV437" s="1"/>
  <c r="AJ438"/>
  <c r="AT438" s="1"/>
  <c r="AJ439"/>
  <c r="AM439" s="1"/>
  <c r="AJ440"/>
  <c r="AJ441"/>
  <c r="AJ442"/>
  <c r="AS442" s="1"/>
  <c r="AJ443"/>
  <c r="AE443" s="1"/>
  <c r="AJ444"/>
  <c r="AW444"/>
  <c r="AJ445"/>
  <c r="AR445" s="1"/>
  <c r="AJ446"/>
  <c r="AE446" s="1"/>
  <c r="AJ447"/>
  <c r="AM447" s="1"/>
  <c r="AJ448"/>
  <c r="AM448" s="1"/>
  <c r="AJ449"/>
  <c r="AJ450"/>
  <c r="AJ451"/>
  <c r="AJ452"/>
  <c r="AJ453"/>
  <c r="AS453" s="1"/>
  <c r="AJ454"/>
  <c r="AJ455"/>
  <c r="AJ456"/>
  <c r="AP456" s="1"/>
  <c r="AJ457"/>
  <c r="AM457" s="1"/>
  <c r="AJ458"/>
  <c r="AO458" s="1"/>
  <c r="AQ458" s="1"/>
  <c r="AJ459"/>
  <c r="AJ460"/>
  <c r="AT460" s="1"/>
  <c r="AJ461"/>
  <c r="AT461" s="1"/>
  <c r="AJ462"/>
  <c r="AJ463"/>
  <c r="AT463" s="1"/>
  <c r="AJ464"/>
  <c r="AW464" s="1"/>
  <c r="AY465"/>
  <c r="AJ465"/>
  <c r="AO465" s="1"/>
  <c r="AQ465" s="1"/>
  <c r="AJ466"/>
  <c r="AJ467"/>
  <c r="AJ468"/>
  <c r="AN468" s="1"/>
  <c r="AJ469"/>
  <c r="AJ470"/>
  <c r="AV470" s="1"/>
  <c r="AJ471"/>
  <c r="AO471" s="1"/>
  <c r="AQ471" s="1"/>
  <c r="AJ472"/>
  <c r="AT472" s="1"/>
  <c r="AJ473"/>
  <c r="AJ474"/>
  <c r="AJ475"/>
  <c r="AR475" s="1"/>
  <c r="AJ476"/>
  <c r="AJ477"/>
  <c r="AT477" s="1"/>
  <c r="AJ478"/>
  <c r="AV478" s="1"/>
  <c r="AJ479"/>
  <c r="AO479" s="1"/>
  <c r="AQ479" s="1"/>
  <c r="AJ480"/>
  <c r="AY481"/>
  <c r="AJ481"/>
  <c r="AJ482"/>
  <c r="AJ483"/>
  <c r="AU483" s="1"/>
  <c r="AJ484"/>
  <c r="AJ485"/>
  <c r="AT485" s="1"/>
  <c r="AJ486"/>
  <c r="AJ487"/>
  <c r="AJ488"/>
  <c r="AT488" s="1"/>
  <c r="AJ489"/>
  <c r="AN489" s="1"/>
  <c r="AJ490"/>
  <c r="AJ491"/>
  <c r="AO491" s="1"/>
  <c r="AQ491" s="1"/>
  <c r="AJ492"/>
  <c r="AJ493"/>
  <c r="AT493" s="1"/>
  <c r="AJ494"/>
  <c r="AJ495"/>
  <c r="AT495" s="1"/>
  <c r="AJ496"/>
  <c r="AO496" s="1"/>
  <c r="AQ496" s="1"/>
  <c r="AY497"/>
  <c r="AJ497"/>
  <c r="AO497" s="1"/>
  <c r="AQ497" s="1"/>
  <c r="AJ498"/>
  <c r="AO498" s="1"/>
  <c r="AQ498" s="1"/>
  <c r="AJ499"/>
  <c r="AR499" s="1"/>
  <c r="AJ500"/>
  <c r="AW500" s="1"/>
  <c r="AJ501"/>
  <c r="AJ502"/>
  <c r="AT502" s="1"/>
  <c r="AJ503"/>
  <c r="AO503" s="1"/>
  <c r="AQ503" s="1"/>
  <c r="AJ504"/>
  <c r="AT504" s="1"/>
  <c r="AY505"/>
  <c r="AJ505"/>
  <c r="AW505" s="1"/>
  <c r="AJ506"/>
  <c r="AT506" s="1"/>
  <c r="AJ507"/>
  <c r="AJ508"/>
  <c r="AN508" s="1"/>
  <c r="AJ509"/>
  <c r="AJ510"/>
  <c r="AT510" s="1"/>
  <c r="AJ511"/>
  <c r="AJ512"/>
  <c r="AJ513"/>
  <c r="AE513" s="1"/>
  <c r="AJ514"/>
  <c r="AY515"/>
  <c r="AJ515"/>
  <c r="AT515" s="1"/>
  <c r="AJ516"/>
  <c r="AR516" s="1"/>
  <c r="AJ517"/>
  <c r="AJ518"/>
  <c r="AT518" s="1"/>
  <c r="AW518"/>
  <c r="AJ519"/>
  <c r="AO519" s="1"/>
  <c r="AQ519" s="1"/>
  <c r="AJ520"/>
  <c r="AY521"/>
  <c r="AJ521"/>
  <c r="AW521" s="1"/>
  <c r="AJ522"/>
  <c r="AT522" s="1"/>
  <c r="AJ523"/>
  <c r="AJ524"/>
  <c r="AJ525"/>
  <c r="AR525" s="1"/>
  <c r="AJ526"/>
  <c r="AJ527"/>
  <c r="AO527" s="1"/>
  <c r="AQ527" s="1"/>
  <c r="AJ528"/>
  <c r="AJ529"/>
  <c r="AJ530"/>
  <c r="AJ531"/>
  <c r="AT531" s="1"/>
  <c r="AJ532"/>
  <c r="AO532" s="1"/>
  <c r="AQ532" s="1"/>
  <c r="AY533"/>
  <c r="AJ533"/>
  <c r="AJ534"/>
  <c r="AT534" s="1"/>
  <c r="AJ535"/>
  <c r="AJ536"/>
  <c r="AJ537"/>
  <c r="AJ538"/>
  <c r="AT538" s="1"/>
  <c r="AY539"/>
  <c r="AJ539"/>
  <c r="AJ540"/>
  <c r="AP540" s="1"/>
  <c r="AJ541"/>
  <c r="AJ542"/>
  <c r="AW542" s="1"/>
  <c r="AJ543"/>
  <c r="AJ544"/>
  <c r="AJ545"/>
  <c r="AJ546"/>
  <c r="AY547"/>
  <c r="AJ547"/>
  <c r="AT547" s="1"/>
  <c r="AJ548"/>
  <c r="AJ549"/>
  <c r="AJ550"/>
  <c r="AT550" s="1"/>
  <c r="AJ551"/>
  <c r="AJ552"/>
  <c r="AV552" s="1"/>
  <c r="AY553"/>
  <c r="AJ553"/>
  <c r="AJ554"/>
  <c r="AT554" s="1"/>
  <c r="AJ555"/>
  <c r="AJ556"/>
  <c r="AT556" s="1"/>
  <c r="AJ557"/>
  <c r="AW557" s="1"/>
  <c r="AJ558"/>
  <c r="AT558" s="1"/>
  <c r="AJ559"/>
  <c r="AM559" s="1"/>
  <c r="AJ560"/>
  <c r="AJ561"/>
  <c r="AJ562"/>
  <c r="AT562" s="1"/>
  <c r="AJ563"/>
  <c r="AT563" s="1"/>
  <c r="AJ564"/>
  <c r="AJ565"/>
  <c r="AT565" s="1"/>
  <c r="AJ566"/>
  <c r="AT566" s="1"/>
  <c r="AJ567"/>
  <c r="AY568"/>
  <c r="AJ568"/>
  <c r="AT568" s="1"/>
  <c r="AJ569"/>
  <c r="AO569" s="1"/>
  <c r="AQ569" s="1"/>
  <c r="AJ570"/>
  <c r="AT570" s="1"/>
  <c r="AY571"/>
  <c r="AJ571"/>
  <c r="AW571" s="1"/>
  <c r="AJ572"/>
  <c r="AJ573"/>
  <c r="AW573" s="1"/>
  <c r="AJ574"/>
  <c r="AJ575"/>
  <c r="AL575" s="1"/>
  <c r="AJ576"/>
  <c r="AJ577"/>
  <c r="AW577" s="1"/>
  <c r="AJ578"/>
  <c r="AY579"/>
  <c r="AJ579"/>
  <c r="AT579" s="1"/>
  <c r="AY580"/>
  <c r="AJ580"/>
  <c r="AO580" s="1"/>
  <c r="AQ580" s="1"/>
  <c r="AJ581"/>
  <c r="AR581" s="1"/>
  <c r="AJ582"/>
  <c r="AT582" s="1"/>
  <c r="AJ583"/>
  <c r="AO583" s="1"/>
  <c r="AQ583" s="1"/>
  <c r="AJ584"/>
  <c r="AY585"/>
  <c r="AJ585"/>
  <c r="AW585" s="1"/>
  <c r="AT585"/>
  <c r="AX585" s="1"/>
  <c r="AJ586"/>
  <c r="AT586" s="1"/>
  <c r="AW586"/>
  <c r="AJ587"/>
  <c r="AJ588"/>
  <c r="AJ589"/>
  <c r="AJ590"/>
  <c r="AJ591"/>
  <c r="AJ592"/>
  <c r="AJ593"/>
  <c r="AW593" s="1"/>
  <c r="AJ594"/>
  <c r="AJ595"/>
  <c r="AT595" s="1"/>
  <c r="AY596"/>
  <c r="AJ596"/>
  <c r="AJ597"/>
  <c r="AW597" s="1"/>
  <c r="AJ598"/>
  <c r="AT598" s="1"/>
  <c r="AJ599"/>
  <c r="AJ600"/>
  <c r="AW600" s="1"/>
  <c r="AT600"/>
  <c r="AJ601"/>
  <c r="AO601" s="1"/>
  <c r="AQ601" s="1"/>
  <c r="AJ602"/>
  <c r="AJ603"/>
  <c r="AW603" s="1"/>
  <c r="AJ604"/>
  <c r="AO604" s="1"/>
  <c r="AQ604" s="1"/>
  <c r="AJ605"/>
  <c r="AJ606"/>
  <c r="AS606" s="1"/>
  <c r="AJ607"/>
  <c r="AY608"/>
  <c r="AJ608"/>
  <c r="AT608" s="1"/>
  <c r="AJ609"/>
  <c r="AJ610"/>
  <c r="AT610" s="1"/>
  <c r="AW610"/>
  <c r="AY611"/>
  <c r="AJ611"/>
  <c r="AT611" s="1"/>
  <c r="AJ612"/>
  <c r="AR612" s="1"/>
  <c r="AY613"/>
  <c r="AJ613"/>
  <c r="AJ614"/>
  <c r="AT614" s="1"/>
  <c r="AJ615"/>
  <c r="AJ616"/>
  <c r="AJ617"/>
  <c r="AT617" s="1"/>
  <c r="AJ618"/>
  <c r="AT618" s="1"/>
  <c r="AY619"/>
  <c r="AJ619"/>
  <c r="AJ620"/>
  <c r="AT620" s="1"/>
  <c r="AJ621"/>
  <c r="AJ622"/>
  <c r="AJ623"/>
  <c r="AV623" s="1"/>
  <c r="AJ624"/>
  <c r="AT624" s="1"/>
  <c r="AJ625"/>
  <c r="AJ626"/>
  <c r="AY627"/>
  <c r="AJ627"/>
  <c r="AT627" s="1"/>
  <c r="AJ628"/>
  <c r="AO628" s="1"/>
  <c r="AQ628" s="1"/>
  <c r="AJ629"/>
  <c r="AP629" s="1"/>
  <c r="AJ630"/>
  <c r="AJ631"/>
  <c r="AJ632"/>
  <c r="AJ633"/>
  <c r="AE633" s="1"/>
  <c r="AJ634"/>
  <c r="AY635"/>
  <c r="AJ635"/>
  <c r="AO635" s="1"/>
  <c r="AQ635" s="1"/>
  <c r="AJ636"/>
  <c r="AT636" s="1"/>
  <c r="AJ637"/>
  <c r="AE637" s="1"/>
  <c r="AJ638"/>
  <c r="AT638" s="1"/>
  <c r="AJ639"/>
  <c r="AJ640"/>
  <c r="AT640" s="1"/>
  <c r="AJ641"/>
  <c r="AO641" s="1"/>
  <c r="AQ641" s="1"/>
  <c r="AJ642"/>
  <c r="AT642" s="1"/>
  <c r="AW642"/>
  <c r="AY643"/>
  <c r="AJ643"/>
  <c r="AT643" s="1"/>
  <c r="AJ644"/>
  <c r="AY645"/>
  <c r="AJ645"/>
  <c r="AR645" s="1"/>
  <c r="AJ646"/>
  <c r="AT646" s="1"/>
  <c r="AJ647"/>
  <c r="AJ648"/>
  <c r="AW648" s="1"/>
  <c r="AJ649"/>
  <c r="AW649" s="1"/>
  <c r="AJ650"/>
  <c r="AT650" s="1"/>
  <c r="AJ651"/>
  <c r="AW651" s="1"/>
  <c r="AJ652"/>
  <c r="AU652" s="1"/>
  <c r="AY653"/>
  <c r="AJ653"/>
  <c r="AJ654"/>
  <c r="AO654" s="1"/>
  <c r="AQ654" s="1"/>
  <c r="AJ655"/>
  <c r="AJ656"/>
  <c r="AT656" s="1"/>
  <c r="AJ657"/>
  <c r="AJ658"/>
  <c r="AT658" s="1"/>
  <c r="AJ659"/>
  <c r="AT659" s="1"/>
  <c r="AJ660"/>
  <c r="AJ661"/>
  <c r="AW661" s="1"/>
  <c r="AJ662"/>
  <c r="AT662" s="1"/>
  <c r="AW662"/>
  <c r="AJ663"/>
  <c r="AJ664"/>
  <c r="AW664" s="1"/>
  <c r="AJ665"/>
  <c r="AO665" s="1"/>
  <c r="AQ665" s="1"/>
  <c r="AJ666"/>
  <c r="AT666" s="1"/>
  <c r="AY667"/>
  <c r="AJ667"/>
  <c r="AW667" s="1"/>
  <c r="AJ668"/>
  <c r="AJ669"/>
  <c r="AJ670"/>
  <c r="AN670" s="1"/>
  <c r="AJ671"/>
  <c r="AJ672"/>
  <c r="AT672" s="1"/>
  <c r="AJ673"/>
  <c r="AJ674"/>
  <c r="AY675"/>
  <c r="AJ675"/>
  <c r="AT675" s="1"/>
  <c r="AJ676"/>
  <c r="AY677"/>
  <c r="AJ677"/>
  <c r="AV677" s="1"/>
  <c r="AJ678"/>
  <c r="AT678" s="1"/>
  <c r="AJ679"/>
  <c r="AJ680"/>
  <c r="AJ681"/>
  <c r="AV681" s="1"/>
  <c r="AJ682"/>
  <c r="AT682" s="1"/>
  <c r="AJ683"/>
  <c r="AW683" s="1"/>
  <c r="AJ684"/>
  <c r="AT684" s="1"/>
  <c r="AY685"/>
  <c r="AJ685"/>
  <c r="AW685" s="1"/>
  <c r="AJ686"/>
  <c r="AW686" s="1"/>
  <c r="AJ687"/>
  <c r="AJ688"/>
  <c r="AT688" s="1"/>
  <c r="AJ689"/>
  <c r="AW689" s="1"/>
  <c r="AJ690"/>
  <c r="AT690" s="1"/>
  <c r="AJ691"/>
  <c r="AT691" s="1"/>
  <c r="AJ692"/>
  <c r="AJ693"/>
  <c r="AT693" s="1"/>
  <c r="AJ694"/>
  <c r="AT694" s="1"/>
  <c r="AW694"/>
  <c r="AJ695"/>
  <c r="AJ696"/>
  <c r="AT696"/>
  <c r="AJ697"/>
  <c r="AO697" s="1"/>
  <c r="AQ697" s="1"/>
  <c r="AJ698"/>
  <c r="AT698" s="1"/>
  <c r="AJ699"/>
  <c r="AJ700"/>
  <c r="AJ701"/>
  <c r="AV701" s="1"/>
  <c r="AJ702"/>
  <c r="AT702" s="1"/>
  <c r="AJ703"/>
  <c r="AL703" s="1"/>
  <c r="AJ704"/>
  <c r="AT704" s="1"/>
  <c r="AJ705"/>
  <c r="AO705" s="1"/>
  <c r="AQ705" s="1"/>
  <c r="AJ706"/>
  <c r="AT706" s="1"/>
  <c r="AJ707"/>
  <c r="AT707" s="1"/>
  <c r="AJ708"/>
  <c r="AV708" s="1"/>
  <c r="AJ709"/>
  <c r="AT709" s="1"/>
  <c r="AJ710"/>
  <c r="AJ711"/>
  <c r="AJ712"/>
  <c r="AY713"/>
  <c r="AJ713"/>
  <c r="AJ714"/>
  <c r="AT714" s="1"/>
  <c r="AJ715"/>
  <c r="AP715" s="1"/>
  <c r="AJ716"/>
  <c r="AT716" s="1"/>
  <c r="AJ717"/>
  <c r="AP717" s="1"/>
  <c r="AJ718"/>
  <c r="AJ719"/>
  <c r="AJ720"/>
  <c r="AT720" s="1"/>
  <c r="AJ721"/>
  <c r="AO721" s="1"/>
  <c r="AQ721" s="1"/>
  <c r="AJ722"/>
  <c r="AT722" s="1"/>
  <c r="AJ723"/>
  <c r="AT723" s="1"/>
  <c r="AJ724"/>
  <c r="AN724" s="1"/>
  <c r="AJ725"/>
  <c r="AW725" s="1"/>
  <c r="AJ726"/>
  <c r="AT726" s="1"/>
  <c r="AJ727"/>
  <c r="AJ728"/>
  <c r="AW728" s="1"/>
  <c r="AJ729"/>
  <c r="AP729" s="1"/>
  <c r="AJ730"/>
  <c r="AJ731"/>
  <c r="AW731" s="1"/>
  <c r="AJ732"/>
  <c r="AY733"/>
  <c r="AJ733"/>
  <c r="AW733" s="1"/>
  <c r="AJ734"/>
  <c r="AJ735"/>
  <c r="AO735" s="1"/>
  <c r="AQ735" s="1"/>
  <c r="AJ736"/>
  <c r="AT736" s="1"/>
  <c r="AJ737"/>
  <c r="AE737" s="1"/>
  <c r="AJ738"/>
  <c r="AT738" s="1"/>
  <c r="AJ739"/>
  <c r="AT739" s="1"/>
  <c r="AJ740"/>
  <c r="AO740" s="1"/>
  <c r="AQ740" s="1"/>
  <c r="AY741"/>
  <c r="AJ741"/>
  <c r="AJ742"/>
  <c r="AT742" s="1"/>
  <c r="AJ743"/>
  <c r="AY744"/>
  <c r="AJ744"/>
  <c r="AJ745"/>
  <c r="AO745" s="1"/>
  <c r="AQ745" s="1"/>
  <c r="AJ746"/>
  <c r="AT746" s="1"/>
  <c r="AY747"/>
  <c r="AJ747"/>
  <c r="AE747" s="1"/>
  <c r="AJ748"/>
  <c r="AJ749"/>
  <c r="AW749" s="1"/>
  <c r="AJ750"/>
  <c r="AW750" s="1"/>
  <c r="AJ751"/>
  <c r="AS751" s="1"/>
  <c r="AJ752"/>
  <c r="AY753"/>
  <c r="AJ753"/>
  <c r="AW753" s="1"/>
  <c r="AJ754"/>
  <c r="AT754" s="1"/>
  <c r="AJ755"/>
  <c r="AJ756"/>
  <c r="AJ757"/>
  <c r="AT757" s="1"/>
  <c r="AJ758"/>
  <c r="AY759"/>
  <c r="AJ759"/>
  <c r="AJ760"/>
  <c r="AJ761"/>
  <c r="AJ762"/>
  <c r="AJ763"/>
  <c r="AJ764"/>
  <c r="AJ765"/>
  <c r="AW765" s="1"/>
  <c r="AJ766"/>
  <c r="AJ767"/>
  <c r="AL767" s="1"/>
  <c r="AJ768"/>
  <c r="AJ769"/>
  <c r="AJ770"/>
  <c r="AJ771"/>
  <c r="AS771" s="1"/>
  <c r="AJ772"/>
  <c r="AT772" s="1"/>
  <c r="AJ773"/>
  <c r="AJ774"/>
  <c r="AY775"/>
  <c r="AJ775"/>
  <c r="AJ776"/>
  <c r="AJ777"/>
  <c r="AO777" s="1"/>
  <c r="AQ777" s="1"/>
  <c r="AJ778"/>
  <c r="AT778" s="1"/>
  <c r="AJ779"/>
  <c r="AE779" s="1"/>
  <c r="AJ780"/>
  <c r="AJ781"/>
  <c r="AJ782"/>
  <c r="AU782" s="1"/>
  <c r="AJ783"/>
  <c r="AJ784"/>
  <c r="AT784" s="1"/>
  <c r="AJ785"/>
  <c r="AJ786"/>
  <c r="AT786" s="1"/>
  <c r="AY787"/>
  <c r="AJ787"/>
  <c r="AT787" s="1"/>
  <c r="AJ788"/>
  <c r="AJ789"/>
  <c r="AJ790"/>
  <c r="AJ791"/>
  <c r="AY792"/>
  <c r="AJ792"/>
  <c r="AJ793"/>
  <c r="AJ794"/>
  <c r="AT794" s="1"/>
  <c r="AJ795"/>
  <c r="AO795" s="1"/>
  <c r="AQ795" s="1"/>
  <c r="AJ796"/>
  <c r="AJ797"/>
  <c r="AJ798"/>
  <c r="AW798" s="1"/>
  <c r="AJ799"/>
  <c r="AJ800"/>
  <c r="AJ801"/>
  <c r="AJ802"/>
  <c r="AJ803"/>
  <c r="AT803" s="1"/>
  <c r="AJ804"/>
  <c r="AN804" s="1"/>
  <c r="AJ805"/>
  <c r="AJ806"/>
  <c r="AT806" s="1"/>
  <c r="AJ807"/>
  <c r="AJ808"/>
  <c r="AO808" s="1"/>
  <c r="AQ808" s="1"/>
  <c r="AJ809"/>
  <c r="AT809" s="1"/>
  <c r="AJ810"/>
  <c r="AT810" s="1"/>
  <c r="AY811"/>
  <c r="AJ811"/>
  <c r="AV811" s="1"/>
  <c r="AJ812"/>
  <c r="AJ813"/>
  <c r="AR813" s="1"/>
  <c r="AJ814"/>
  <c r="AE814" s="1"/>
  <c r="AJ815"/>
  <c r="AY816"/>
  <c r="AJ816"/>
  <c r="AY817"/>
  <c r="AJ817"/>
  <c r="AW817" s="1"/>
  <c r="AJ818"/>
  <c r="AT818" s="1"/>
  <c r="AJ819"/>
  <c r="AT819" s="1"/>
  <c r="AJ820"/>
  <c r="AJ821"/>
  <c r="AJ822"/>
  <c r="AP822" s="1"/>
  <c r="AJ823"/>
  <c r="AP823" s="1"/>
  <c r="AY824"/>
  <c r="AJ824"/>
  <c r="AJ825"/>
  <c r="AT825" s="1"/>
  <c r="AJ826"/>
  <c r="AY827"/>
  <c r="AJ827"/>
  <c r="AO827" s="1"/>
  <c r="AQ827" s="1"/>
  <c r="AJ828"/>
  <c r="AW828" s="1"/>
  <c r="AJ829"/>
  <c r="AW829" s="1"/>
  <c r="AJ830"/>
  <c r="AW830" s="1"/>
  <c r="AJ831"/>
  <c r="AL831" s="1"/>
  <c r="AJ832"/>
  <c r="AY833"/>
  <c r="AJ833"/>
  <c r="AO833" s="1"/>
  <c r="AQ833" s="1"/>
  <c r="AJ834"/>
  <c r="AS834" s="1"/>
  <c r="AJ835"/>
  <c r="AJ836"/>
  <c r="AT836" s="1"/>
  <c r="AJ837"/>
  <c r="AJ838"/>
  <c r="AN838" s="1"/>
  <c r="AJ839"/>
  <c r="AJ840"/>
  <c r="AY841"/>
  <c r="AJ841"/>
  <c r="AJ842"/>
  <c r="AO842" s="1"/>
  <c r="AQ842" s="1"/>
  <c r="AJ843"/>
  <c r="AU843" s="1"/>
  <c r="AY844"/>
  <c r="AJ844"/>
  <c r="AW844" s="1"/>
  <c r="AJ845"/>
  <c r="AJ846"/>
  <c r="AJ847"/>
  <c r="AJ848"/>
  <c r="AT848" s="1"/>
  <c r="AY849"/>
  <c r="AJ849"/>
  <c r="AW849" s="1"/>
  <c r="AJ850"/>
  <c r="AJ851"/>
  <c r="AT851" s="1"/>
  <c r="AJ852"/>
  <c r="AE852" s="1"/>
  <c r="AJ853"/>
  <c r="AJ854"/>
  <c r="AJ855"/>
  <c r="AJ856"/>
  <c r="AT856" s="1"/>
  <c r="AY857"/>
  <c r="AJ857"/>
  <c r="AJ858"/>
  <c r="AJ859"/>
  <c r="AJ860"/>
  <c r="AW860" s="1"/>
  <c r="AJ861"/>
  <c r="AJ862"/>
  <c r="AT862" s="1"/>
  <c r="AJ863"/>
  <c r="AJ864"/>
  <c r="AW864" s="1"/>
  <c r="AY865"/>
  <c r="AJ865"/>
  <c r="AW865" s="1"/>
  <c r="AJ866"/>
  <c r="AT866" s="1"/>
  <c r="AJ867"/>
  <c r="AM867" s="1"/>
  <c r="AJ868"/>
  <c r="AY869"/>
  <c r="AJ869"/>
  <c r="AJ870"/>
  <c r="AJ871"/>
  <c r="AJ872"/>
  <c r="AK872" s="1"/>
  <c r="AY873"/>
  <c r="AJ873"/>
  <c r="AJ874"/>
  <c r="AE874" s="1"/>
  <c r="AJ875"/>
  <c r="AW875" s="1"/>
  <c r="AY876"/>
  <c r="AJ876"/>
  <c r="AR876" s="1"/>
  <c r="AJ877"/>
  <c r="AJ878"/>
  <c r="AT878" s="1"/>
  <c r="AJ879"/>
  <c r="AJ880"/>
  <c r="AT880" s="1"/>
  <c r="AY881"/>
  <c r="AJ881"/>
  <c r="AW881" s="1"/>
  <c r="AJ882"/>
  <c r="AW882" s="1"/>
  <c r="AJ883"/>
  <c r="AE883" s="1"/>
  <c r="AJ884"/>
  <c r="AJ885"/>
  <c r="AJ886"/>
  <c r="AO886" s="1"/>
  <c r="AQ886" s="1"/>
  <c r="AJ887"/>
  <c r="AJ888"/>
  <c r="AT888" s="1"/>
  <c r="AY889"/>
  <c r="AJ889"/>
  <c r="AO889" s="1"/>
  <c r="AQ889" s="1"/>
  <c r="AJ890"/>
  <c r="AW890" s="1"/>
  <c r="AJ891"/>
  <c r="AJ892"/>
  <c r="AJ893"/>
  <c r="AW893" s="1"/>
  <c r="AJ894"/>
  <c r="AJ895"/>
  <c r="AJ896"/>
  <c r="AT896" s="1"/>
  <c r="AJ897"/>
  <c r="AJ898"/>
  <c r="AT898" s="1"/>
  <c r="AY899"/>
  <c r="AJ899"/>
  <c r="AJ900"/>
  <c r="AJ901"/>
  <c r="AJ902"/>
  <c r="AO902" s="1"/>
  <c r="AQ902" s="1"/>
  <c r="AJ903"/>
  <c r="AJ904"/>
  <c r="AT904" s="1"/>
  <c r="AJ905"/>
  <c r="AO905" s="1"/>
  <c r="AQ905" s="1"/>
  <c r="AJ906"/>
  <c r="AY907"/>
  <c r="AJ907"/>
  <c r="AW907" s="1"/>
  <c r="AJ908"/>
  <c r="AY909"/>
  <c r="AJ909"/>
  <c r="AT909" s="1"/>
  <c r="AJ910"/>
  <c r="AT910" s="1"/>
  <c r="AJ911"/>
  <c r="AT911" s="1"/>
  <c r="AJ912"/>
  <c r="AW912" s="1"/>
  <c r="AJ913"/>
  <c r="AW913" s="1"/>
  <c r="AJ914"/>
  <c r="AW914" s="1"/>
  <c r="AJ915"/>
  <c r="AT915" s="1"/>
  <c r="AJ916"/>
  <c r="AJ917"/>
  <c r="AJ918"/>
  <c r="AT918" s="1"/>
  <c r="AJ919"/>
  <c r="AJ920"/>
  <c r="AJ921"/>
  <c r="AP921" s="1"/>
  <c r="AJ922"/>
  <c r="AY923"/>
  <c r="AJ923"/>
  <c r="AW923" s="1"/>
  <c r="AJ924"/>
  <c r="AE924" s="1"/>
  <c r="AJ925"/>
  <c r="AM925" s="1"/>
  <c r="AJ926"/>
  <c r="AN926" s="1"/>
  <c r="AJ927"/>
  <c r="AJ928"/>
  <c r="AP928" s="1"/>
  <c r="AJ929"/>
  <c r="AO929" s="1"/>
  <c r="AQ929" s="1"/>
  <c r="AJ930"/>
  <c r="AY931"/>
  <c r="AJ931"/>
  <c r="AJ932"/>
  <c r="AW932" s="1"/>
  <c r="AJ933"/>
  <c r="AW933" s="1"/>
  <c r="AJ934"/>
  <c r="AU934" s="1"/>
  <c r="AJ935"/>
  <c r="AJ936"/>
  <c r="AT936" s="1"/>
  <c r="AJ937"/>
  <c r="AW937" s="1"/>
  <c r="AJ938"/>
  <c r="AT938" s="1"/>
  <c r="AY939"/>
  <c r="AJ939"/>
  <c r="AJ940"/>
  <c r="AJ941"/>
  <c r="AW941" s="1"/>
  <c r="AJ942"/>
  <c r="AS942" s="1"/>
  <c r="AJ943"/>
  <c r="AT943" s="1"/>
  <c r="AJ944"/>
  <c r="AE944" s="1"/>
  <c r="AJ945"/>
  <c r="AT945" s="1"/>
  <c r="AJ946"/>
  <c r="AT946" s="1"/>
  <c r="AJ947"/>
  <c r="AT947" s="1"/>
  <c r="AJ948"/>
  <c r="AJ949"/>
  <c r="AJ950"/>
  <c r="AJ951"/>
  <c r="AP951" s="1"/>
  <c r="AJ952"/>
  <c r="AY953"/>
  <c r="AJ953"/>
  <c r="AJ954"/>
  <c r="AW954" s="1"/>
  <c r="AJ955"/>
  <c r="AJ956"/>
  <c r="AR956" s="1"/>
  <c r="AJ957"/>
  <c r="AJ958"/>
  <c r="AO958" s="1"/>
  <c r="AQ958" s="1"/>
  <c r="AJ959"/>
  <c r="AP959" s="1"/>
  <c r="AJ960"/>
  <c r="AJ961"/>
  <c r="AE961" s="1"/>
  <c r="AJ962"/>
  <c r="AE962" s="1"/>
  <c r="AJ963"/>
  <c r="AT963" s="1"/>
  <c r="AJ964"/>
  <c r="AT964" s="1"/>
  <c r="AJ965"/>
  <c r="AJ966"/>
  <c r="AT966" s="1"/>
  <c r="AJ967"/>
  <c r="AJ968"/>
  <c r="AJ969"/>
  <c r="AW969" s="1"/>
  <c r="AJ970"/>
  <c r="AS970" s="1"/>
  <c r="AY971"/>
  <c r="AJ971"/>
  <c r="AJ972"/>
  <c r="AT972" s="1"/>
  <c r="AY973"/>
  <c r="AJ973"/>
  <c r="AK973" s="1"/>
  <c r="AJ974"/>
  <c r="AT974" s="1"/>
  <c r="AJ975"/>
  <c r="AJ976"/>
  <c r="AT976" s="1"/>
  <c r="AY977"/>
  <c r="AJ977"/>
  <c r="AS977" s="1"/>
  <c r="AJ978"/>
  <c r="AY979"/>
  <c r="AJ979"/>
  <c r="AT979" s="1"/>
  <c r="AW979"/>
  <c r="AJ980"/>
  <c r="AY981"/>
  <c r="AJ981"/>
  <c r="AT981" s="1"/>
  <c r="AW981"/>
  <c r="AX981" s="1"/>
  <c r="AJ982"/>
  <c r="AJ983"/>
  <c r="AJ984"/>
  <c r="AJ985"/>
  <c r="AY986"/>
  <c r="AJ986"/>
  <c r="AJ987"/>
  <c r="AJ988"/>
  <c r="AN988" s="1"/>
  <c r="AJ989"/>
  <c r="AJ990"/>
  <c r="AU990" s="1"/>
  <c r="AJ991"/>
  <c r="AT991" s="1"/>
  <c r="AJ992"/>
  <c r="AT992" s="1"/>
  <c r="AJ993"/>
  <c r="AJ994"/>
  <c r="AY995"/>
  <c r="AJ995"/>
  <c r="AJ996"/>
  <c r="AY997"/>
  <c r="AJ997"/>
  <c r="AE997" s="1"/>
  <c r="AW997"/>
  <c r="AJ998"/>
  <c r="AJ999"/>
  <c r="AT999" s="1"/>
  <c r="AJ1000"/>
  <c r="AJ1001"/>
  <c r="AY1002"/>
  <c r="AJ1002"/>
  <c r="AJ1003"/>
  <c r="AJ1004"/>
  <c r="AS1004" s="1"/>
  <c r="AJ1005"/>
  <c r="AJ1006"/>
  <c r="AJ1007"/>
  <c r="AT1007" s="1"/>
  <c r="AJ1008"/>
  <c r="AT1008" s="1"/>
  <c r="AJ1009"/>
  <c r="AE1009" s="1"/>
  <c r="AJ1010"/>
  <c r="AJ1011"/>
  <c r="AT1011" s="1"/>
  <c r="AJ1012"/>
  <c r="AN1012" s="1"/>
  <c r="AJ1013"/>
  <c r="AT1013" s="1"/>
  <c r="AW1013"/>
  <c r="AJ1014"/>
  <c r="AJ1015"/>
  <c r="AT1015" s="1"/>
  <c r="AJ1016"/>
  <c r="AS1016" s="1"/>
  <c r="AY1017"/>
  <c r="AJ1017"/>
  <c r="AR1017" s="1"/>
  <c r="AJ1018"/>
  <c r="AR1018" s="1"/>
  <c r="AJ1019"/>
  <c r="AT1019" s="1"/>
  <c r="AJ1020"/>
  <c r="AL1020" s="1"/>
  <c r="AJ1021"/>
  <c r="AW1021" s="1"/>
  <c r="AY1022"/>
  <c r="AJ1022"/>
  <c r="AP1022" s="1"/>
  <c r="AJ1023"/>
  <c r="AJ1024"/>
  <c r="AJ1025"/>
  <c r="AT1025" s="1"/>
  <c r="AJ1026"/>
  <c r="AN1026" s="1"/>
  <c r="AJ1027"/>
  <c r="AV1027" s="1"/>
  <c r="AJ1028"/>
  <c r="AJ1029"/>
  <c r="AJ1030"/>
  <c r="AP1030" s="1"/>
  <c r="AJ1031"/>
  <c r="AT1031" s="1"/>
  <c r="AJ1032"/>
  <c r="AJ1033"/>
  <c r="AY1034"/>
  <c r="AJ1034"/>
  <c r="AJ1035"/>
  <c r="AJ1036"/>
  <c r="AJ1037"/>
  <c r="AJ1038"/>
  <c r="AY1039"/>
  <c r="AJ1039"/>
  <c r="AW1039" s="1"/>
  <c r="AJ1040"/>
  <c r="AJ1041"/>
  <c r="AT1041" s="1"/>
  <c r="AJ1042"/>
  <c r="AJ1043"/>
  <c r="AT1043" s="1"/>
  <c r="AJ1044"/>
  <c r="AL1044" s="1"/>
  <c r="AJ1045"/>
  <c r="AT1045" s="1"/>
  <c r="AY1046"/>
  <c r="AJ1046"/>
  <c r="AJ1047"/>
  <c r="AJ1048"/>
  <c r="AJ1049"/>
  <c r="AT1049" s="1"/>
  <c r="AJ1050"/>
  <c r="AJ1051"/>
  <c r="AJ1052"/>
  <c r="AN1052" s="1"/>
  <c r="AJ1053"/>
  <c r="AT1053" s="1"/>
  <c r="AJ1054"/>
  <c r="AJ1055"/>
  <c r="AT1055" s="1"/>
  <c r="AY1056"/>
  <c r="AJ1056"/>
  <c r="AO1056" s="1"/>
  <c r="AQ1056" s="1"/>
  <c r="AJ1057"/>
  <c r="AJ1058"/>
  <c r="AN1058" s="1"/>
  <c r="AJ1059"/>
  <c r="AJ1060"/>
  <c r="AS1060" s="1"/>
  <c r="AJ1061"/>
  <c r="AT1061" s="1"/>
  <c r="AJ1062"/>
  <c r="AJ1063"/>
  <c r="AJ1064"/>
  <c r="AR1064" s="1"/>
  <c r="AJ1065"/>
  <c r="AT1065" s="1"/>
  <c r="AY1066"/>
  <c r="AJ1066"/>
  <c r="AN1066" s="1"/>
  <c r="AJ1067"/>
  <c r="AR1067" s="1"/>
  <c r="AJ1068"/>
  <c r="AJ1069"/>
  <c r="AP1069" s="1"/>
  <c r="AJ1070"/>
  <c r="AJ1071"/>
  <c r="AT1071" s="1"/>
  <c r="AJ1072"/>
  <c r="AJ1073"/>
  <c r="AT1073" s="1"/>
  <c r="AJ1074"/>
  <c r="AJ1075"/>
  <c r="AT1075" s="1"/>
  <c r="AJ1076"/>
  <c r="AT1076" s="1"/>
  <c r="AJ1077"/>
  <c r="AJ1078"/>
  <c r="AJ1079"/>
  <c r="AJ1080"/>
  <c r="AJ1081"/>
  <c r="AJ1082"/>
  <c r="AJ1083"/>
  <c r="AJ1084"/>
  <c r="AJ1085"/>
  <c r="AJ1086"/>
  <c r="AJ1087"/>
  <c r="AT1087" s="1"/>
  <c r="AJ1088"/>
  <c r="AJ1089"/>
  <c r="AJ1090"/>
  <c r="AT1114"/>
  <c r="AT1129"/>
  <c r="AY1146"/>
  <c r="AY1159"/>
  <c r="AT1168"/>
  <c r="AW1177"/>
  <c r="AT1189"/>
  <c r="AT1193"/>
  <c r="AT1196"/>
  <c r="AQ10" i="19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M3" i="4"/>
  <c r="AM4"/>
  <c r="AN9"/>
  <c r="AO16"/>
  <c r="AR16" s="1"/>
  <c r="AN16"/>
  <c r="AM18"/>
  <c r="AN18"/>
  <c r="AP18" s="1"/>
  <c r="AN19"/>
  <c r="AM34"/>
  <c r="AN34"/>
  <c r="AM36"/>
  <c r="AN36"/>
  <c r="AN44"/>
  <c r="AP44" s="1"/>
  <c r="AO50"/>
  <c r="AM51"/>
  <c r="AO52"/>
  <c r="AN54"/>
  <c r="AP54" s="1"/>
  <c r="AM57"/>
  <c r="AO60"/>
  <c r="AN60"/>
  <c r="AM63"/>
  <c r="AO64"/>
  <c r="AO66"/>
  <c r="AN66"/>
  <c r="AO70"/>
  <c r="AM70"/>
  <c r="AO71"/>
  <c r="AO72"/>
  <c r="AQ72" s="1"/>
  <c r="AN75"/>
  <c r="AP75" s="1"/>
  <c r="AO80"/>
  <c r="AM83"/>
  <c r="AO86"/>
  <c r="AN88"/>
  <c r="AO90"/>
  <c r="AM90"/>
  <c r="AN90"/>
  <c r="AO91"/>
  <c r="AO92"/>
  <c r="AQ92" s="1"/>
  <c r="AN94"/>
  <c r="AO98"/>
  <c r="AM98"/>
  <c r="AN99"/>
  <c r="AM102"/>
  <c r="AN102"/>
  <c r="AN103"/>
  <c r="AO106"/>
  <c r="AN106"/>
  <c r="AP106" s="1"/>
  <c r="AM108"/>
  <c r="AN108"/>
  <c r="AP108" s="1"/>
  <c r="AM110"/>
  <c r="AN110"/>
  <c r="AM119"/>
  <c r="AO127"/>
  <c r="AQ127" s="1"/>
  <c r="AO151"/>
  <c r="AQ151" s="1"/>
  <c r="AO154"/>
  <c r="AQ154" s="1"/>
  <c r="AO157"/>
  <c r="AQ157" s="1"/>
  <c r="AO163"/>
  <c r="AQ163" s="1"/>
  <c r="AO168"/>
  <c r="AQ168" s="1"/>
  <c r="AO171"/>
  <c r="AQ171" s="1"/>
  <c r="AO174"/>
  <c r="AQ174" s="1"/>
  <c r="AO177"/>
  <c r="AQ177" s="1"/>
  <c r="AO184"/>
  <c r="AQ184" s="1"/>
  <c r="AQ186"/>
  <c r="AO190"/>
  <c r="AQ190" s="1"/>
  <c r="AO194"/>
  <c r="AQ194" s="1"/>
  <c r="AO204"/>
  <c r="AQ204" s="1"/>
  <c r="AO205"/>
  <c r="AQ205" s="1"/>
  <c r="AO216"/>
  <c r="AQ216" s="1"/>
  <c r="AO229"/>
  <c r="AQ229" s="1"/>
  <c r="AO238"/>
  <c r="AQ238" s="1"/>
  <c r="AO241"/>
  <c r="AQ241" s="1"/>
  <c r="AO246"/>
  <c r="AQ246" s="1"/>
  <c r="AO255"/>
  <c r="AQ255" s="1"/>
  <c r="AO260"/>
  <c r="AQ260" s="1"/>
  <c r="AO264"/>
  <c r="AQ264" s="1"/>
  <c r="AO266"/>
  <c r="AQ266" s="1"/>
  <c r="AO268"/>
  <c r="AQ268" s="1"/>
  <c r="AO270"/>
  <c r="AQ270" s="1"/>
  <c r="AO277"/>
  <c r="AQ277" s="1"/>
  <c r="AO289"/>
  <c r="AQ289" s="1"/>
  <c r="AO297"/>
  <c r="AQ297" s="1"/>
  <c r="AO302"/>
  <c r="AQ302" s="1"/>
  <c r="AO304"/>
  <c r="AQ304" s="1"/>
  <c r="AO306"/>
  <c r="AQ306" s="1"/>
  <c r="AO313"/>
  <c r="AQ313" s="1"/>
  <c r="AO316"/>
  <c r="AQ316" s="1"/>
  <c r="AO317"/>
  <c r="AQ317" s="1"/>
  <c r="AO319"/>
  <c r="AQ319" s="1"/>
  <c r="AO324"/>
  <c r="AQ324" s="1"/>
  <c r="AO329"/>
  <c r="AQ329" s="1"/>
  <c r="AO330"/>
  <c r="AQ330" s="1"/>
  <c r="AO331"/>
  <c r="AQ331" s="1"/>
  <c r="AO332"/>
  <c r="AQ332" s="1"/>
  <c r="AO333"/>
  <c r="AQ333" s="1"/>
  <c r="AO334"/>
  <c r="AQ334" s="1"/>
  <c r="AO335"/>
  <c r="AQ335" s="1"/>
  <c r="AO336"/>
  <c r="AQ336" s="1"/>
  <c r="AO337"/>
  <c r="AQ337" s="1"/>
  <c r="AO340"/>
  <c r="AQ340" s="1"/>
  <c r="AO341"/>
  <c r="AQ341" s="1"/>
  <c r="AO342"/>
  <c r="AQ342" s="1"/>
  <c r="AO343"/>
  <c r="AQ343" s="1"/>
  <c r="AO346"/>
  <c r="AQ346" s="1"/>
  <c r="AO349"/>
  <c r="AQ349" s="1"/>
  <c r="AO351"/>
  <c r="AQ351" s="1"/>
  <c r="AO354"/>
  <c r="AQ354" s="1"/>
  <c r="AO363"/>
  <c r="AQ363" s="1"/>
  <c r="AO366"/>
  <c r="AQ366" s="1"/>
  <c r="AO368"/>
  <c r="AQ368" s="1"/>
  <c r="AO370"/>
  <c r="AQ370" s="1"/>
  <c r="AO372"/>
  <c r="AQ372" s="1"/>
  <c r="AO373"/>
  <c r="AQ373" s="1"/>
  <c r="AO375"/>
  <c r="AQ375" s="1"/>
  <c r="AO382"/>
  <c r="AQ382" s="1"/>
  <c r="AO386"/>
  <c r="AQ386" s="1"/>
  <c r="AO388"/>
  <c r="AQ388" s="1"/>
  <c r="AO390"/>
  <c r="AQ390" s="1"/>
  <c r="AO392"/>
  <c r="AQ392" s="1"/>
  <c r="AO393"/>
  <c r="AQ393" s="1"/>
  <c r="AO394"/>
  <c r="AQ394" s="1"/>
  <c r="AO395"/>
  <c r="AQ395" s="1"/>
  <c r="AO400"/>
  <c r="AQ400" s="1"/>
  <c r="AO401"/>
  <c r="AQ401" s="1"/>
  <c r="AO404"/>
  <c r="AQ404" s="1"/>
  <c r="AO407"/>
  <c r="AQ407" s="1"/>
  <c r="AO409"/>
  <c r="AQ409" s="1"/>
  <c r="AO416"/>
  <c r="AQ416" s="1"/>
  <c r="AO418"/>
  <c r="AQ418" s="1"/>
  <c r="AO419"/>
  <c r="AQ419" s="1"/>
  <c r="AO422"/>
  <c r="AQ422" s="1"/>
  <c r="AO424"/>
  <c r="AQ424" s="1"/>
  <c r="AO428"/>
  <c r="AQ428" s="1"/>
  <c r="AO430"/>
  <c r="AQ430" s="1"/>
  <c r="AO432"/>
  <c r="AQ432" s="1"/>
  <c r="AO437"/>
  <c r="AQ437" s="1"/>
  <c r="AO438"/>
  <c r="AQ438" s="1"/>
  <c r="AO439"/>
  <c r="AQ439" s="1"/>
  <c r="AO442"/>
  <c r="AQ442" s="1"/>
  <c r="AO444"/>
  <c r="AQ444" s="1"/>
  <c r="AO446"/>
  <c r="AQ446" s="1"/>
  <c r="AO451"/>
  <c r="AQ451" s="1"/>
  <c r="AO452"/>
  <c r="AQ452" s="1"/>
  <c r="AO456"/>
  <c r="AQ456" s="1"/>
  <c r="AO460"/>
  <c r="AQ460" s="1"/>
  <c r="AO464"/>
  <c r="AQ464" s="1"/>
  <c r="AO470"/>
  <c r="AQ470" s="1"/>
  <c r="AO472"/>
  <c r="AQ472" s="1"/>
  <c r="AO474"/>
  <c r="AQ474" s="1"/>
  <c r="AO481"/>
  <c r="AQ481" s="1"/>
  <c r="AO483"/>
  <c r="AQ483" s="1"/>
  <c r="AO485"/>
  <c r="AQ485" s="1"/>
  <c r="AO488"/>
  <c r="AQ488" s="1"/>
  <c r="AO489"/>
  <c r="AQ489" s="1"/>
  <c r="AO495"/>
  <c r="AQ495" s="1"/>
  <c r="AO500"/>
  <c r="AQ500" s="1"/>
  <c r="AO502"/>
  <c r="AQ502" s="1"/>
  <c r="AO505"/>
  <c r="AQ505" s="1"/>
  <c r="AO507"/>
  <c r="AQ507" s="1"/>
  <c r="AO509"/>
  <c r="AQ509" s="1"/>
  <c r="AO510"/>
  <c r="AQ510" s="1"/>
  <c r="AO513"/>
  <c r="AQ513" s="1"/>
  <c r="AO518"/>
  <c r="AQ518" s="1"/>
  <c r="AO521"/>
  <c r="AQ521" s="1"/>
  <c r="AO522"/>
  <c r="AQ522" s="1"/>
  <c r="AO524"/>
  <c r="AQ524" s="1"/>
  <c r="AO528"/>
  <c r="AQ528" s="1"/>
  <c r="AO535"/>
  <c r="AQ535" s="1"/>
  <c r="AO538"/>
  <c r="AQ538" s="1"/>
  <c r="AO541"/>
  <c r="AQ541" s="1"/>
  <c r="AO542"/>
  <c r="AQ542" s="1"/>
  <c r="AO543"/>
  <c r="AQ543" s="1"/>
  <c r="AO550"/>
  <c r="AQ550" s="1"/>
  <c r="AO555"/>
  <c r="AQ555" s="1"/>
  <c r="AO556"/>
  <c r="AQ556" s="1"/>
  <c r="AO557"/>
  <c r="AQ557" s="1"/>
  <c r="AO558"/>
  <c r="AQ558" s="1"/>
  <c r="AO559"/>
  <c r="AQ559" s="1"/>
  <c r="AO560"/>
  <c r="AQ560" s="1"/>
  <c r="AO562"/>
  <c r="AQ562" s="1"/>
  <c r="AO566"/>
  <c r="AQ566" s="1"/>
  <c r="AO567"/>
  <c r="AQ567" s="1"/>
  <c r="AO570"/>
  <c r="AQ570" s="1"/>
  <c r="AO571"/>
  <c r="AQ571" s="1"/>
  <c r="AO573"/>
  <c r="AQ573" s="1"/>
  <c r="AO582"/>
  <c r="AQ582" s="1"/>
  <c r="AO585"/>
  <c r="AQ585" s="1"/>
  <c r="AO586"/>
  <c r="AQ586" s="1"/>
  <c r="AO593"/>
  <c r="AQ593" s="1"/>
  <c r="AO596"/>
  <c r="AQ596" s="1"/>
  <c r="AO598"/>
  <c r="AQ598" s="1"/>
  <c r="AO600"/>
  <c r="AQ600" s="1"/>
  <c r="AO603"/>
  <c r="AQ603" s="1"/>
  <c r="AO605"/>
  <c r="AQ605" s="1"/>
  <c r="AO607"/>
  <c r="AQ607" s="1"/>
  <c r="AO608"/>
  <c r="AQ608" s="1"/>
  <c r="AO610"/>
  <c r="AQ610" s="1"/>
  <c r="AO612"/>
  <c r="AQ612" s="1"/>
  <c r="AO614"/>
  <c r="AQ614" s="1"/>
  <c r="AO618"/>
  <c r="AQ618" s="1"/>
  <c r="AO622"/>
  <c r="AQ622" s="1"/>
  <c r="AO624"/>
  <c r="AQ624" s="1"/>
  <c r="AO626"/>
  <c r="AQ626" s="1"/>
  <c r="AO629"/>
  <c r="AQ629" s="1"/>
  <c r="AO631"/>
  <c r="AQ631" s="1"/>
  <c r="AO637"/>
  <c r="AQ637" s="1"/>
  <c r="AO638"/>
  <c r="AQ638" s="1"/>
  <c r="AO640"/>
  <c r="AQ640" s="1"/>
  <c r="AO642"/>
  <c r="AQ642" s="1"/>
  <c r="AO644"/>
  <c r="AQ644" s="1"/>
  <c r="AO646"/>
  <c r="AQ646" s="1"/>
  <c r="AO647"/>
  <c r="AQ647" s="1"/>
  <c r="AO648"/>
  <c r="AQ648" s="1"/>
  <c r="AO649"/>
  <c r="AQ649" s="1"/>
  <c r="AO650"/>
  <c r="AQ650" s="1"/>
  <c r="AO652"/>
  <c r="AQ652" s="1"/>
  <c r="AO655"/>
  <c r="AQ655" s="1"/>
  <c r="AO656"/>
  <c r="AQ656" s="1"/>
  <c r="AO658"/>
  <c r="AQ658" s="1"/>
  <c r="AO660"/>
  <c r="AQ660" s="1"/>
  <c r="AO661"/>
  <c r="AQ661" s="1"/>
  <c r="AO662"/>
  <c r="AQ662" s="1"/>
  <c r="AO663"/>
  <c r="AQ663" s="1"/>
  <c r="AO664"/>
  <c r="AQ664" s="1"/>
  <c r="AO666"/>
  <c r="AQ666" s="1"/>
  <c r="AO667"/>
  <c r="AQ667" s="1"/>
  <c r="AO671"/>
  <c r="AQ671" s="1"/>
  <c r="AO672"/>
  <c r="AQ672" s="1"/>
  <c r="AO677"/>
  <c r="AQ677" s="1"/>
  <c r="AO678"/>
  <c r="AQ678" s="1"/>
  <c r="AO682"/>
  <c r="AQ682" s="1"/>
  <c r="AO683"/>
  <c r="AQ683" s="1"/>
  <c r="AO684"/>
  <c r="AQ684" s="1"/>
  <c r="AO685"/>
  <c r="AQ685" s="1"/>
  <c r="AO687"/>
  <c r="AQ687" s="1"/>
  <c r="AO689"/>
  <c r="AQ689" s="1"/>
  <c r="AO690"/>
  <c r="AQ690" s="1"/>
  <c r="AO692"/>
  <c r="AQ692" s="1"/>
  <c r="AO694"/>
  <c r="AQ694" s="1"/>
  <c r="AO695"/>
  <c r="AQ695" s="1"/>
  <c r="AO698"/>
  <c r="AQ698" s="1"/>
  <c r="AO699"/>
  <c r="AQ699" s="1"/>
  <c r="AO702"/>
  <c r="AQ702" s="1"/>
  <c r="AO704"/>
  <c r="AQ704" s="1"/>
  <c r="AO706"/>
  <c r="AQ706" s="1"/>
  <c r="AO711"/>
  <c r="AQ711" s="1"/>
  <c r="AO714"/>
  <c r="AQ714" s="1"/>
  <c r="AO718"/>
  <c r="AQ718" s="1"/>
  <c r="AO720"/>
  <c r="AQ720" s="1"/>
  <c r="AO722"/>
  <c r="AQ722" s="1"/>
  <c r="AO724"/>
  <c r="AQ724" s="1"/>
  <c r="AO725"/>
  <c r="AQ725" s="1"/>
  <c r="AO726"/>
  <c r="AQ726" s="1"/>
  <c r="AO727"/>
  <c r="AQ727" s="1"/>
  <c r="AO728"/>
  <c r="AQ728" s="1"/>
  <c r="AO729"/>
  <c r="AQ729" s="1"/>
  <c r="AO730"/>
  <c r="AQ730" s="1"/>
  <c r="AO733"/>
  <c r="AQ733" s="1"/>
  <c r="AO738"/>
  <c r="AQ738" s="1"/>
  <c r="AO744"/>
  <c r="AQ744" s="1"/>
  <c r="AO746"/>
  <c r="AQ746" s="1"/>
  <c r="AO749"/>
  <c r="AQ749" s="1"/>
  <c r="AO750"/>
  <c r="AQ750" s="1"/>
  <c r="AO753"/>
  <c r="AQ753" s="1"/>
  <c r="AO754"/>
  <c r="AQ754" s="1"/>
  <c r="AO756"/>
  <c r="AQ756" s="1"/>
  <c r="AO757"/>
  <c r="AQ757" s="1"/>
  <c r="AO758"/>
  <c r="AQ758" s="1"/>
  <c r="AO759"/>
  <c r="AQ759" s="1"/>
  <c r="AO761"/>
  <c r="AQ761" s="1"/>
  <c r="AO762"/>
  <c r="AQ762" s="1"/>
  <c r="AO763"/>
  <c r="AQ763" s="1"/>
  <c r="AO765"/>
  <c r="AQ765" s="1"/>
  <c r="AO773"/>
  <c r="AQ773" s="1"/>
  <c r="AO776"/>
  <c r="AQ776" s="1"/>
  <c r="AO778"/>
  <c r="AQ778" s="1"/>
  <c r="AO780"/>
  <c r="AQ780" s="1"/>
  <c r="AO782"/>
  <c r="AQ782" s="1"/>
  <c r="AO784"/>
  <c r="AQ784" s="1"/>
  <c r="AO785"/>
  <c r="AQ785" s="1"/>
  <c r="AO786"/>
  <c r="AQ786" s="1"/>
  <c r="AO788"/>
  <c r="AQ788" s="1"/>
  <c r="AO794"/>
  <c r="AQ794" s="1"/>
  <c r="AO798"/>
  <c r="AQ798" s="1"/>
  <c r="AO802"/>
  <c r="AQ802" s="1"/>
  <c r="AO806"/>
  <c r="AQ806" s="1"/>
  <c r="AO810"/>
  <c r="AQ810" s="1"/>
  <c r="AO811"/>
  <c r="AQ811" s="1"/>
  <c r="AO815"/>
  <c r="AQ815" s="1"/>
  <c r="AO816"/>
  <c r="AQ816" s="1"/>
  <c r="AO817"/>
  <c r="AQ817" s="1"/>
  <c r="AO820"/>
  <c r="AQ820" s="1"/>
  <c r="AO821"/>
  <c r="AQ821" s="1"/>
  <c r="AO822"/>
  <c r="AQ822" s="1"/>
  <c r="AO823"/>
  <c r="AQ823" s="1"/>
  <c r="AO826"/>
  <c r="AQ826" s="1"/>
  <c r="AO829"/>
  <c r="AQ829" s="1"/>
  <c r="AO830"/>
  <c r="AQ830" s="1"/>
  <c r="AO836"/>
  <c r="AQ836" s="1"/>
  <c r="AO843"/>
  <c r="AQ843" s="1"/>
  <c r="AO846"/>
  <c r="AQ846" s="1"/>
  <c r="AO848"/>
  <c r="AQ848" s="1"/>
  <c r="AO849"/>
  <c r="AQ849" s="1"/>
  <c r="AO853"/>
  <c r="AQ853" s="1"/>
  <c r="AO856"/>
  <c r="AQ856" s="1"/>
  <c r="AO860"/>
  <c r="AQ860" s="1"/>
  <c r="AO861"/>
  <c r="AQ861" s="1"/>
  <c r="AO862"/>
  <c r="AQ862" s="1"/>
  <c r="AO863"/>
  <c r="AQ863" s="1"/>
  <c r="AO864"/>
  <c r="AQ864" s="1"/>
  <c r="AO865"/>
  <c r="AQ865" s="1"/>
  <c r="AO868"/>
  <c r="AQ868" s="1"/>
  <c r="AO873"/>
  <c r="AQ873" s="1"/>
  <c r="AO875"/>
  <c r="AQ875" s="1"/>
  <c r="AO876"/>
  <c r="AQ876" s="1"/>
  <c r="AO878"/>
  <c r="AQ878" s="1"/>
  <c r="AO880"/>
  <c r="AQ880" s="1"/>
  <c r="AO881"/>
  <c r="AQ881" s="1"/>
  <c r="AO885"/>
  <c r="AQ885" s="1"/>
  <c r="AO888"/>
  <c r="AQ888" s="1"/>
  <c r="AO891"/>
  <c r="AQ891" s="1"/>
  <c r="AO892"/>
  <c r="AQ892" s="1"/>
  <c r="AO893"/>
  <c r="AQ893" s="1"/>
  <c r="AO896"/>
  <c r="AQ896" s="1"/>
  <c r="AO897"/>
  <c r="AQ897" s="1"/>
  <c r="AO898"/>
  <c r="AQ898" s="1"/>
  <c r="AO900"/>
  <c r="AQ900" s="1"/>
  <c r="AO901"/>
  <c r="AQ901" s="1"/>
  <c r="AO904"/>
  <c r="AQ904" s="1"/>
  <c r="AO907"/>
  <c r="AQ907" s="1"/>
  <c r="AO908"/>
  <c r="AQ908" s="1"/>
  <c r="AO911"/>
  <c r="AQ911" s="1"/>
  <c r="AO913"/>
  <c r="AQ913" s="1"/>
  <c r="AO914"/>
  <c r="AQ914" s="1"/>
  <c r="AO918"/>
  <c r="AQ918" s="1"/>
  <c r="AO919"/>
  <c r="AQ919" s="1"/>
  <c r="AO921"/>
  <c r="AQ921" s="1"/>
  <c r="AO922"/>
  <c r="AQ922" s="1"/>
  <c r="AO923"/>
  <c r="AQ923" s="1"/>
  <c r="AO926"/>
  <c r="AQ926" s="1"/>
  <c r="AO927"/>
  <c r="AQ927" s="1"/>
  <c r="AO933"/>
  <c r="AQ933" s="1"/>
  <c r="AO936"/>
  <c r="AQ936" s="1"/>
  <c r="AO937"/>
  <c r="AQ937" s="1"/>
  <c r="AO938"/>
  <c r="AQ938" s="1"/>
  <c r="AO940"/>
  <c r="AQ940" s="1"/>
  <c r="AO942"/>
  <c r="AQ942" s="1"/>
  <c r="AO943"/>
  <c r="AQ943" s="1"/>
  <c r="AO945"/>
  <c r="AQ945" s="1"/>
  <c r="AO946"/>
  <c r="AQ946" s="1"/>
  <c r="AO953"/>
  <c r="AQ953" s="1"/>
  <c r="AO962"/>
  <c r="AQ962" s="1"/>
  <c r="AO966"/>
  <c r="AQ966" s="1"/>
  <c r="AO967"/>
  <c r="AQ967" s="1"/>
  <c r="AO972"/>
  <c r="AQ972" s="1"/>
  <c r="AO973"/>
  <c r="AQ973" s="1"/>
  <c r="AO974"/>
  <c r="AQ974" s="1"/>
  <c r="AO976"/>
  <c r="AQ976" s="1"/>
  <c r="AO979"/>
  <c r="AQ979" s="1"/>
  <c r="AO981"/>
  <c r="AQ981" s="1"/>
  <c r="AO992"/>
  <c r="AQ992" s="1"/>
  <c r="AO995"/>
  <c r="AQ995" s="1"/>
  <c r="AO997"/>
  <c r="AQ997" s="1"/>
  <c r="AO1008"/>
  <c r="AQ1008" s="1"/>
  <c r="AO1013"/>
  <c r="AQ1013" s="1"/>
  <c r="AO1021"/>
  <c r="AQ1021" s="1"/>
  <c r="AO1027"/>
  <c r="AQ1027" s="1"/>
  <c r="AO1028"/>
  <c r="AQ1028" s="1"/>
  <c r="AO1036"/>
  <c r="AQ1036" s="1"/>
  <c r="AO1037"/>
  <c r="AQ1037" s="1"/>
  <c r="AO1041"/>
  <c r="AQ1041" s="1"/>
  <c r="AO1051"/>
  <c r="AQ1051" s="1"/>
  <c r="AO1063"/>
  <c r="AQ1063" s="1"/>
  <c r="AO1073"/>
  <c r="AQ1073" s="1"/>
  <c r="AO1077"/>
  <c r="AQ1077" s="1"/>
  <c r="AO1082"/>
  <c r="AQ1082" s="1"/>
  <c r="AO1084"/>
  <c r="AQ1084" s="1"/>
  <c r="AO1085"/>
  <c r="AQ1085" s="1"/>
  <c r="AO1087"/>
  <c r="AQ1087" s="1"/>
  <c r="AE11"/>
  <c r="AE18"/>
  <c r="AE23"/>
  <c r="AE26"/>
  <c r="AE27"/>
  <c r="AE34"/>
  <c r="AE42"/>
  <c r="AE50"/>
  <c r="AE54"/>
  <c r="AE58"/>
  <c r="AE59"/>
  <c r="AE66"/>
  <c r="AE69"/>
  <c r="AE70"/>
  <c r="AE71"/>
  <c r="AE79"/>
  <c r="AE86"/>
  <c r="AE90"/>
  <c r="AE97"/>
  <c r="AE98"/>
  <c r="AE101"/>
  <c r="AE102"/>
  <c r="AE103"/>
  <c r="AE106"/>
  <c r="AE107"/>
  <c r="AE114"/>
  <c r="AE123"/>
  <c r="AE125"/>
  <c r="AE126"/>
  <c r="AE127"/>
  <c r="AE130"/>
  <c r="AE134"/>
  <c r="AE140"/>
  <c r="AE141"/>
  <c r="AE145"/>
  <c r="AE147"/>
  <c r="AE149"/>
  <c r="AE153"/>
  <c r="AE154"/>
  <c r="AE157"/>
  <c r="AE159"/>
  <c r="AE162"/>
  <c r="AE163"/>
  <c r="AE166"/>
  <c r="AE169"/>
  <c r="AE171"/>
  <c r="AE173"/>
  <c r="AE174"/>
  <c r="AE179"/>
  <c r="AE181"/>
  <c r="AE185"/>
  <c r="AE186"/>
  <c r="AE187"/>
  <c r="AE190"/>
  <c r="AE194"/>
  <c r="AE197"/>
  <c r="AE198"/>
  <c r="AE204"/>
  <c r="AE211"/>
  <c r="AE227"/>
  <c r="AE236"/>
  <c r="AE237"/>
  <c r="AE238"/>
  <c r="AE239"/>
  <c r="AE243"/>
  <c r="AE246"/>
  <c r="AE249"/>
  <c r="AE250"/>
  <c r="AE259"/>
  <c r="AE262"/>
  <c r="AE266"/>
  <c r="AE267"/>
  <c r="AE268"/>
  <c r="AE270"/>
  <c r="AE277"/>
  <c r="AE278"/>
  <c r="AE286"/>
  <c r="AE291"/>
  <c r="AE293"/>
  <c r="AE295"/>
  <c r="AE297"/>
  <c r="AE302"/>
  <c r="AE306"/>
  <c r="AE309"/>
  <c r="AE310"/>
  <c r="AE313"/>
  <c r="AE315"/>
  <c r="AE317"/>
  <c r="AE318"/>
  <c r="AE319"/>
  <c r="AE321"/>
  <c r="AE322"/>
  <c r="AE325"/>
  <c r="AE330"/>
  <c r="AE331"/>
  <c r="AE332"/>
  <c r="AE334"/>
  <c r="AE335"/>
  <c r="AE337"/>
  <c r="AE341"/>
  <c r="AE342"/>
  <c r="AE344"/>
  <c r="AE345"/>
  <c r="AE346"/>
  <c r="AE349"/>
  <c r="AE351"/>
  <c r="AE361"/>
  <c r="AE363"/>
  <c r="AE365"/>
  <c r="AE366"/>
  <c r="AE370"/>
  <c r="AE371"/>
  <c r="AE373"/>
  <c r="AE374"/>
  <c r="AE377"/>
  <c r="AE378"/>
  <c r="AE381"/>
  <c r="AE382"/>
  <c r="AE383"/>
  <c r="AE389"/>
  <c r="AE395"/>
  <c r="AE397"/>
  <c r="AE398"/>
  <c r="AE399"/>
  <c r="AE401"/>
  <c r="AE405"/>
  <c r="AE408"/>
  <c r="AE410"/>
  <c r="AE414"/>
  <c r="AE415"/>
  <c r="AE419"/>
  <c r="AE421"/>
  <c r="AE422"/>
  <c r="AE427"/>
  <c r="AE428"/>
  <c r="AE429"/>
  <c r="AE430"/>
  <c r="AE431"/>
  <c r="AE434"/>
  <c r="AE435"/>
  <c r="AE438"/>
  <c r="AE440"/>
  <c r="AE441"/>
  <c r="AE445"/>
  <c r="AE449"/>
  <c r="AE451"/>
  <c r="AE453"/>
  <c r="AE454"/>
  <c r="AE458"/>
  <c r="AE460"/>
  <c r="AE461"/>
  <c r="AE462"/>
  <c r="AE463"/>
  <c r="AE465"/>
  <c r="AE467"/>
  <c r="AE470"/>
  <c r="AE472"/>
  <c r="AE473"/>
  <c r="AE474"/>
  <c r="AE479"/>
  <c r="AE483"/>
  <c r="AE485"/>
  <c r="AE486"/>
  <c r="AE487"/>
  <c r="AE491"/>
  <c r="AE495"/>
  <c r="AE502"/>
  <c r="AE503"/>
  <c r="AE504"/>
  <c r="AE505"/>
  <c r="AE507"/>
  <c r="AE510"/>
  <c r="AE512"/>
  <c r="AE514"/>
  <c r="AE518"/>
  <c r="AE521"/>
  <c r="AE523"/>
  <c r="AE524"/>
  <c r="AE530"/>
  <c r="AE531"/>
  <c r="AE532"/>
  <c r="AE535"/>
  <c r="AE536"/>
  <c r="AE538"/>
  <c r="AE539"/>
  <c r="AE540"/>
  <c r="AE546"/>
  <c r="AE550"/>
  <c r="AE555"/>
  <c r="AE556"/>
  <c r="AE557"/>
  <c r="AE558"/>
  <c r="AE561"/>
  <c r="AE562"/>
  <c r="AE563"/>
  <c r="AE566"/>
  <c r="AE567"/>
  <c r="AE568"/>
  <c r="AE570"/>
  <c r="AE571"/>
  <c r="AE573"/>
  <c r="AE576"/>
  <c r="AE577"/>
  <c r="AE578"/>
  <c r="AE582"/>
  <c r="AE584"/>
  <c r="AE585"/>
  <c r="AE586"/>
  <c r="AE590"/>
  <c r="AE593"/>
  <c r="AE595"/>
  <c r="AE596"/>
  <c r="AE598"/>
  <c r="AE600"/>
  <c r="AE603"/>
  <c r="AE605"/>
  <c r="AE608"/>
  <c r="AE610"/>
  <c r="AE613"/>
  <c r="AE614"/>
  <c r="AE618"/>
  <c r="AE621"/>
  <c r="AE624"/>
  <c r="AE625"/>
  <c r="AE626"/>
  <c r="AE627"/>
  <c r="AE629"/>
  <c r="AE630"/>
  <c r="AE631"/>
  <c r="AE634"/>
  <c r="AE638"/>
  <c r="AE640"/>
  <c r="AE642"/>
  <c r="AE645"/>
  <c r="AE646"/>
  <c r="AE648"/>
  <c r="AE649"/>
  <c r="AE650"/>
  <c r="AE651"/>
  <c r="AE652"/>
  <c r="AE654"/>
  <c r="AE658"/>
  <c r="AE659"/>
  <c r="AE660"/>
  <c r="AE661"/>
  <c r="AE662"/>
  <c r="AE663"/>
  <c r="AE664"/>
  <c r="AE666"/>
  <c r="AE667"/>
  <c r="AE672"/>
  <c r="AE678"/>
  <c r="AE680"/>
  <c r="AE682"/>
  <c r="AE684"/>
  <c r="AE685"/>
  <c r="AE686"/>
  <c r="AE689"/>
  <c r="AE690"/>
  <c r="AE691"/>
  <c r="AE692"/>
  <c r="AE693"/>
  <c r="AE694"/>
  <c r="AE695"/>
  <c r="AE698"/>
  <c r="AE699"/>
  <c r="AE702"/>
  <c r="AE704"/>
  <c r="AE706"/>
  <c r="AE709"/>
  <c r="AE713"/>
  <c r="AE714"/>
  <c r="AE716"/>
  <c r="AE718"/>
  <c r="AE720"/>
  <c r="AE722"/>
  <c r="AE724"/>
  <c r="AE725"/>
  <c r="AE726"/>
  <c r="AE727"/>
  <c r="AE728"/>
  <c r="AE731"/>
  <c r="AE733"/>
  <c r="AE738"/>
  <c r="AE741"/>
  <c r="AE744"/>
  <c r="AE746"/>
  <c r="AE748"/>
  <c r="AE749"/>
  <c r="AE750"/>
  <c r="AE753"/>
  <c r="AE756"/>
  <c r="AE758"/>
  <c r="AE759"/>
  <c r="AE761"/>
  <c r="AE764"/>
  <c r="AE768"/>
  <c r="AE770"/>
  <c r="AE773"/>
  <c r="AE774"/>
  <c r="AE776"/>
  <c r="AE778"/>
  <c r="AE780"/>
  <c r="AE782"/>
  <c r="AE784"/>
  <c r="AE786"/>
  <c r="AE787"/>
  <c r="AE789"/>
  <c r="AE791"/>
  <c r="AE793"/>
  <c r="AE802"/>
  <c r="AE806"/>
  <c r="AE810"/>
  <c r="AE811"/>
  <c r="AE816"/>
  <c r="AE817"/>
  <c r="AE819"/>
  <c r="AE821"/>
  <c r="AE823"/>
  <c r="AE824"/>
  <c r="AE825"/>
  <c r="AE826"/>
  <c r="AE827"/>
  <c r="AE829"/>
  <c r="AE833"/>
  <c r="AE836"/>
  <c r="AE837"/>
  <c r="AE840"/>
  <c r="AE843"/>
  <c r="AE844"/>
  <c r="AE848"/>
  <c r="AE849"/>
  <c r="AE850"/>
  <c r="AE851"/>
  <c r="AE855"/>
  <c r="AE860"/>
  <c r="AE862"/>
  <c r="AE864"/>
  <c r="AE865"/>
  <c r="AE868"/>
  <c r="AE870"/>
  <c r="AE875"/>
  <c r="AE876"/>
  <c r="AE878"/>
  <c r="AE880"/>
  <c r="AE881"/>
  <c r="AE888"/>
  <c r="AE893"/>
  <c r="AE898"/>
  <c r="AE901"/>
  <c r="AE904"/>
  <c r="AE907"/>
  <c r="AE910"/>
  <c r="AE913"/>
  <c r="AE915"/>
  <c r="AE917"/>
  <c r="AE918"/>
  <c r="AE919"/>
  <c r="AE923"/>
  <c r="AE925"/>
  <c r="AE928"/>
  <c r="AE933"/>
  <c r="AE934"/>
  <c r="AE936"/>
  <c r="AE937"/>
  <c r="AE938"/>
  <c r="AE939"/>
  <c r="AE941"/>
  <c r="AE942"/>
  <c r="AE946"/>
  <c r="AE947"/>
  <c r="AE948"/>
  <c r="AE953"/>
  <c r="AE956"/>
  <c r="AE965"/>
  <c r="AE966"/>
  <c r="AE968"/>
  <c r="AE969"/>
  <c r="AE970"/>
  <c r="AE972"/>
  <c r="AE976"/>
  <c r="AE978"/>
  <c r="AE979"/>
  <c r="AE981"/>
  <c r="AE990"/>
  <c r="AE991"/>
  <c r="AE994"/>
  <c r="AE999"/>
  <c r="AE1003"/>
  <c r="AE1007"/>
  <c r="AE1011"/>
  <c r="AE1013"/>
  <c r="AE1015"/>
  <c r="AE1019"/>
  <c r="AE1021"/>
  <c r="AE1027"/>
  <c r="AE1031"/>
  <c r="AE1035"/>
  <c r="AE1038"/>
  <c r="AE1039"/>
  <c r="AE1041"/>
  <c r="AE1045"/>
  <c r="AE1049"/>
  <c r="AE1053"/>
  <c r="AE1055"/>
  <c r="AE1058"/>
  <c r="AE1059"/>
  <c r="AE1061"/>
  <c r="AE1065"/>
  <c r="AE1069"/>
  <c r="AE1071"/>
  <c r="AE1073"/>
  <c r="AE1075"/>
  <c r="AE1077"/>
  <c r="AE1079"/>
  <c r="AE1087"/>
  <c r="AG3"/>
  <c r="AG4"/>
  <c r="AG5"/>
  <c r="AG8"/>
  <c r="AG2"/>
  <c r="AG6"/>
  <c r="AG7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784"/>
  <c r="AG785"/>
  <c r="AG786"/>
  <c r="AG787"/>
  <c r="AG788"/>
  <c r="AG789"/>
  <c r="AG790"/>
  <c r="AG791"/>
  <c r="AG792"/>
  <c r="AG793"/>
  <c r="AG794"/>
  <c r="AG795"/>
  <c r="AG796"/>
  <c r="AG797"/>
  <c r="AG798"/>
  <c r="AG799"/>
  <c r="AG800"/>
  <c r="AG801"/>
  <c r="AG802"/>
  <c r="AG803"/>
  <c r="AG804"/>
  <c r="AG805"/>
  <c r="AG806"/>
  <c r="AG807"/>
  <c r="AG808"/>
  <c r="AG809"/>
  <c r="AG810"/>
  <c r="AG811"/>
  <c r="AG812"/>
  <c r="AG813"/>
  <c r="AG814"/>
  <c r="AG815"/>
  <c r="AG816"/>
  <c r="AG817"/>
  <c r="AG818"/>
  <c r="AG819"/>
  <c r="AG820"/>
  <c r="AG821"/>
  <c r="AG822"/>
  <c r="AG823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G1014"/>
  <c r="AG1015"/>
  <c r="AG1016"/>
  <c r="AG1017"/>
  <c r="AG1018"/>
  <c r="AG1019"/>
  <c r="AG1020"/>
  <c r="AG1021"/>
  <c r="AG1022"/>
  <c r="AG1023"/>
  <c r="AG1024"/>
  <c r="AG1025"/>
  <c r="AG1026"/>
  <c r="AG1027"/>
  <c r="AG1028"/>
  <c r="AG1029"/>
  <c r="AG1030"/>
  <c r="AG1031"/>
  <c r="AG1032"/>
  <c r="AG1033"/>
  <c r="AG1034"/>
  <c r="AG1035"/>
  <c r="AG1036"/>
  <c r="AG1037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7"/>
  <c r="AG1058"/>
  <c r="AG1059"/>
  <c r="AG1060"/>
  <c r="AG1061"/>
  <c r="AG1062"/>
  <c r="AG1063"/>
  <c r="AG1064"/>
  <c r="AG1065"/>
  <c r="AG1066"/>
  <c r="AG1067"/>
  <c r="AG1068"/>
  <c r="C35" i="19"/>
  <c r="B35"/>
  <c r="C34"/>
  <c r="B34"/>
  <c r="C33"/>
  <c r="B33"/>
  <c r="C32"/>
  <c r="B32"/>
  <c r="C31"/>
  <c r="B31"/>
  <c r="C30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C17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AN5"/>
  <c r="C5"/>
  <c r="B5"/>
  <c r="AN3"/>
  <c r="A1"/>
  <c r="J16" i="30"/>
  <c r="J15"/>
  <c r="J14"/>
  <c r="J13"/>
  <c r="J12"/>
  <c r="J11"/>
  <c r="J8"/>
  <c r="J7"/>
  <c r="J6"/>
  <c r="J5"/>
  <c r="J4"/>
  <c r="J3"/>
  <c r="BE1199" i="4"/>
  <c r="BD1199"/>
  <c r="BC1199"/>
  <c r="BB1199"/>
  <c r="BA1199"/>
  <c r="AN1199"/>
  <c r="AJ1199"/>
  <c r="AO1199" s="1"/>
  <c r="AQ1199" s="1"/>
  <c r="AH1199"/>
  <c r="AI1199" s="1"/>
  <c r="AG1199"/>
  <c r="AD1199"/>
  <c r="AC1199"/>
  <c r="AY1199" s="1"/>
  <c r="BE1198"/>
  <c r="BD1198"/>
  <c r="BC1198"/>
  <c r="BB1198"/>
  <c r="BA1198"/>
  <c r="AN1198"/>
  <c r="AJ1198"/>
  <c r="AH1198"/>
  <c r="AI1198" s="1"/>
  <c r="AG1198"/>
  <c r="AD1198"/>
  <c r="AC1198"/>
  <c r="AY1198" s="1"/>
  <c r="BE1197"/>
  <c r="BD1197"/>
  <c r="BC1197"/>
  <c r="BB1197"/>
  <c r="BA1197"/>
  <c r="AN1197"/>
  <c r="AJ1197"/>
  <c r="AH1197"/>
  <c r="AI1197" s="1"/>
  <c r="AG1197"/>
  <c r="AD1197"/>
  <c r="AC1197"/>
  <c r="AY1197" s="1"/>
  <c r="BE1196"/>
  <c r="BD1196"/>
  <c r="BC1196"/>
  <c r="BB1196"/>
  <c r="BA1196"/>
  <c r="AP1196"/>
  <c r="AK1196"/>
  <c r="AJ1196"/>
  <c r="AW1196" s="1"/>
  <c r="AI1196"/>
  <c r="AH1196"/>
  <c r="AG1196"/>
  <c r="AE1196"/>
  <c r="AD1196"/>
  <c r="AC1196"/>
  <c r="AY1196" s="1"/>
  <c r="BE1195"/>
  <c r="BD1195"/>
  <c r="BC1195"/>
  <c r="BB1195"/>
  <c r="BA1195"/>
  <c r="AL1195"/>
  <c r="AJ1195"/>
  <c r="AH1195"/>
  <c r="AI1195" s="1"/>
  <c r="AG1195"/>
  <c r="AD1195"/>
  <c r="AC1195"/>
  <c r="AY1195" s="1"/>
  <c r="BE1194"/>
  <c r="BD1194"/>
  <c r="BC1194"/>
  <c r="BB1194"/>
  <c r="BA1194"/>
  <c r="AJ1194"/>
  <c r="AR1194" s="1"/>
  <c r="AH1194"/>
  <c r="AI1194" s="1"/>
  <c r="AG1194"/>
  <c r="AD1194"/>
  <c r="AC1194"/>
  <c r="AY1194" s="1"/>
  <c r="BE1193"/>
  <c r="BD1193"/>
  <c r="BC1193"/>
  <c r="BB1193"/>
  <c r="BA1193"/>
  <c r="AN1193"/>
  <c r="AL1193"/>
  <c r="AJ1193"/>
  <c r="AH1193"/>
  <c r="AI1193" s="1"/>
  <c r="AG1193"/>
  <c r="AE1193"/>
  <c r="AD1193"/>
  <c r="AC1193"/>
  <c r="AY1193" s="1"/>
  <c r="BE1192"/>
  <c r="BD1192"/>
  <c r="BC1192"/>
  <c r="BB1192"/>
  <c r="BA1192"/>
  <c r="AV1192"/>
  <c r="AP1192"/>
  <c r="AL1192"/>
  <c r="AJ1192"/>
  <c r="AH1192"/>
  <c r="AI1192" s="1"/>
  <c r="AG1192"/>
  <c r="AD1192"/>
  <c r="AC1192"/>
  <c r="AY1192" s="1"/>
  <c r="BE1191"/>
  <c r="BD1191"/>
  <c r="BC1191"/>
  <c r="BB1191"/>
  <c r="BA1191"/>
  <c r="AJ1191"/>
  <c r="AH1191"/>
  <c r="AI1191" s="1"/>
  <c r="AG1191"/>
  <c r="AD1191"/>
  <c r="AC1191"/>
  <c r="AY1191" s="1"/>
  <c r="BE1190"/>
  <c r="BD1190"/>
  <c r="BC1190"/>
  <c r="BB1190"/>
  <c r="BA1190"/>
  <c r="AN1190"/>
  <c r="AJ1190"/>
  <c r="AH1190"/>
  <c r="AI1190" s="1"/>
  <c r="AG1190"/>
  <c r="AE1190"/>
  <c r="AD1190"/>
  <c r="AC1190"/>
  <c r="AY1190" s="1"/>
  <c r="BE1189"/>
  <c r="BD1189"/>
  <c r="BC1189"/>
  <c r="BB1189"/>
  <c r="BA1189"/>
  <c r="AR1189"/>
  <c r="AL1189"/>
  <c r="AJ1189"/>
  <c r="AM1189" s="1"/>
  <c r="AH1189"/>
  <c r="AI1189" s="1"/>
  <c r="AG1189"/>
  <c r="AE1189"/>
  <c r="AD1189"/>
  <c r="AC1189"/>
  <c r="AY1189" s="1"/>
  <c r="BE1188"/>
  <c r="BD1188"/>
  <c r="BC1188"/>
  <c r="BB1188"/>
  <c r="BA1188"/>
  <c r="AV1188"/>
  <c r="AJ1188"/>
  <c r="AH1188"/>
  <c r="AI1188" s="1"/>
  <c r="AG1188"/>
  <c r="AD1188"/>
  <c r="AC1188"/>
  <c r="AY1188" s="1"/>
  <c r="BE1187"/>
  <c r="BD1187"/>
  <c r="BC1187"/>
  <c r="BB1187"/>
  <c r="BA1187"/>
  <c r="AJ1187"/>
  <c r="AH1187"/>
  <c r="AI1187" s="1"/>
  <c r="AG1187"/>
  <c r="AD1187"/>
  <c r="AC1187"/>
  <c r="AY1187" s="1"/>
  <c r="BE1186"/>
  <c r="BD1186"/>
  <c r="BC1186"/>
  <c r="BB1186"/>
  <c r="BA1186"/>
  <c r="AM1186"/>
  <c r="AJ1186"/>
  <c r="AN1186" s="1"/>
  <c r="AI1186"/>
  <c r="AH1186"/>
  <c r="AG1186"/>
  <c r="AE1186"/>
  <c r="AD1186"/>
  <c r="AC1186"/>
  <c r="AY1186" s="1"/>
  <c r="BE1185"/>
  <c r="BD1185"/>
  <c r="BC1185"/>
  <c r="BB1185"/>
  <c r="BA1185"/>
  <c r="AL1185"/>
  <c r="AJ1185"/>
  <c r="AM1185" s="1"/>
  <c r="AI1185"/>
  <c r="AH1185"/>
  <c r="AG1185"/>
  <c r="AE1185"/>
  <c r="AD1185"/>
  <c r="AC1185"/>
  <c r="AY1185" s="1"/>
  <c r="BE1184"/>
  <c r="BD1184"/>
  <c r="BC1184"/>
  <c r="BB1184"/>
  <c r="BA1184"/>
  <c r="AU1184"/>
  <c r="AM1184"/>
  <c r="AJ1184"/>
  <c r="AH1184"/>
  <c r="AI1184" s="1"/>
  <c r="AG1184"/>
  <c r="AD1184"/>
  <c r="AC1184"/>
  <c r="AY1184" s="1"/>
  <c r="BE1183"/>
  <c r="BD1183"/>
  <c r="BC1183"/>
  <c r="BB1183"/>
  <c r="BA1183"/>
  <c r="AJ1183"/>
  <c r="AH1183"/>
  <c r="AI1183" s="1"/>
  <c r="AG1183"/>
  <c r="AD1183"/>
  <c r="AC1183"/>
  <c r="AY1183" s="1"/>
  <c r="BE1182"/>
  <c r="BD1182"/>
  <c r="BC1182"/>
  <c r="BB1182"/>
  <c r="BA1182"/>
  <c r="AJ1182"/>
  <c r="AT1182" s="1"/>
  <c r="AH1182"/>
  <c r="AI1182" s="1"/>
  <c r="AG1182"/>
  <c r="AD1182"/>
  <c r="AC1182"/>
  <c r="AY1182" s="1"/>
  <c r="BE1181"/>
  <c r="BD1181"/>
  <c r="BC1181"/>
  <c r="BB1181"/>
  <c r="BA1181"/>
  <c r="AN1181"/>
  <c r="AJ1181"/>
  <c r="AU1181" s="1"/>
  <c r="AH1181"/>
  <c r="AI1181" s="1"/>
  <c r="AG1181"/>
  <c r="AD1181"/>
  <c r="AC1181"/>
  <c r="AY1181" s="1"/>
  <c r="BE1180"/>
  <c r="BD1180"/>
  <c r="BC1180"/>
  <c r="BB1180"/>
  <c r="BA1180"/>
  <c r="AJ1180"/>
  <c r="AH1180"/>
  <c r="AI1180" s="1"/>
  <c r="AG1180"/>
  <c r="AD1180"/>
  <c r="AC1180"/>
  <c r="AY1180" s="1"/>
  <c r="BE1179"/>
  <c r="BD1179"/>
  <c r="BC1179"/>
  <c r="BB1179"/>
  <c r="BA1179"/>
  <c r="AJ1179"/>
  <c r="AS1179" s="1"/>
  <c r="AH1179"/>
  <c r="AI1179" s="1"/>
  <c r="AG1179"/>
  <c r="AD1179"/>
  <c r="AC1179"/>
  <c r="AY1179" s="1"/>
  <c r="BE1178"/>
  <c r="BD1178"/>
  <c r="BC1178"/>
  <c r="BB1178"/>
  <c r="BA1178"/>
  <c r="AN1178"/>
  <c r="AK1178"/>
  <c r="AJ1178"/>
  <c r="AI1178"/>
  <c r="AH1178"/>
  <c r="AG1178"/>
  <c r="AE1178"/>
  <c r="AD1178"/>
  <c r="AC1178"/>
  <c r="AY1178" s="1"/>
  <c r="BE1177"/>
  <c r="BD1177"/>
  <c r="BC1177"/>
  <c r="BB1177"/>
  <c r="BA1177"/>
  <c r="AJ1177"/>
  <c r="AH1177"/>
  <c r="AI1177" s="1"/>
  <c r="AG1177"/>
  <c r="AD1177"/>
  <c r="AC1177"/>
  <c r="AY1177" s="1"/>
  <c r="BE1176"/>
  <c r="BD1176"/>
  <c r="BC1176"/>
  <c r="BB1176"/>
  <c r="BA1176"/>
  <c r="AM1176"/>
  <c r="AJ1176"/>
  <c r="AT1176" s="1"/>
  <c r="AH1176"/>
  <c r="AI1176" s="1"/>
  <c r="AG1176"/>
  <c r="AD1176"/>
  <c r="AC1176"/>
  <c r="AY1176" s="1"/>
  <c r="BE1175"/>
  <c r="BD1175"/>
  <c r="BC1175"/>
  <c r="BB1175"/>
  <c r="BA1175"/>
  <c r="AJ1175"/>
  <c r="AR1175" s="1"/>
  <c r="AH1175"/>
  <c r="AI1175" s="1"/>
  <c r="AG1175"/>
  <c r="AD1175"/>
  <c r="AC1175"/>
  <c r="AY1175" s="1"/>
  <c r="BE1174"/>
  <c r="BD1174"/>
  <c r="BC1174"/>
  <c r="BB1174"/>
  <c r="BA1174"/>
  <c r="AJ1174"/>
  <c r="AH1174"/>
  <c r="AI1174" s="1"/>
  <c r="AG1174"/>
  <c r="AE1174"/>
  <c r="AD1174"/>
  <c r="AC1174"/>
  <c r="AY1174" s="1"/>
  <c r="BE1173"/>
  <c r="BD1173"/>
  <c r="BC1173"/>
  <c r="BB1173"/>
  <c r="BA1173"/>
  <c r="AJ1173"/>
  <c r="AH1173"/>
  <c r="AI1173" s="1"/>
  <c r="AG1173"/>
  <c r="AD1173"/>
  <c r="AC1173"/>
  <c r="AY1173" s="1"/>
  <c r="BE1172"/>
  <c r="BD1172"/>
  <c r="BC1172"/>
  <c r="BB1172"/>
  <c r="BA1172"/>
  <c r="AV1172"/>
  <c r="AO1172"/>
  <c r="AQ1172" s="1"/>
  <c r="AK1172"/>
  <c r="AJ1172"/>
  <c r="AW1172" s="1"/>
  <c r="AH1172"/>
  <c r="AI1172" s="1"/>
  <c r="AG1172"/>
  <c r="AE1172"/>
  <c r="AD1172"/>
  <c r="AC1172"/>
  <c r="AY1172" s="1"/>
  <c r="BE1171"/>
  <c r="BD1171"/>
  <c r="BC1171"/>
  <c r="BB1171"/>
  <c r="BA1171"/>
  <c r="AU1171"/>
  <c r="AN1171"/>
  <c r="AJ1171"/>
  <c r="AH1171"/>
  <c r="AI1171" s="1"/>
  <c r="AG1171"/>
  <c r="AD1171"/>
  <c r="AC1171"/>
  <c r="AY1171" s="1"/>
  <c r="BE1170"/>
  <c r="BD1170"/>
  <c r="BC1170"/>
  <c r="BB1170"/>
  <c r="BA1170"/>
  <c r="AS1170"/>
  <c r="AJ1170"/>
  <c r="AM1170" s="1"/>
  <c r="AH1170"/>
  <c r="AI1170" s="1"/>
  <c r="AG1170"/>
  <c r="AD1170"/>
  <c r="AC1170"/>
  <c r="AY1170" s="1"/>
  <c r="BE1169"/>
  <c r="BD1169"/>
  <c r="BC1169"/>
  <c r="BB1169"/>
  <c r="BA1169"/>
  <c r="AN1169"/>
  <c r="AL1169"/>
  <c r="AJ1169"/>
  <c r="AI1169"/>
  <c r="AH1169"/>
  <c r="AG1169"/>
  <c r="AE1169"/>
  <c r="AD1169"/>
  <c r="AC1169"/>
  <c r="AY1169" s="1"/>
  <c r="BE1168"/>
  <c r="BD1168"/>
  <c r="BC1168"/>
  <c r="BB1168"/>
  <c r="BA1168"/>
  <c r="AS1168"/>
  <c r="AM1168"/>
  <c r="AK1168"/>
  <c r="AJ1168"/>
  <c r="AU1168" s="1"/>
  <c r="AH1168"/>
  <c r="AI1168" s="1"/>
  <c r="AG1168"/>
  <c r="AE1168"/>
  <c r="AD1168"/>
  <c r="AC1168"/>
  <c r="AY1168" s="1"/>
  <c r="BE1167"/>
  <c r="BD1167"/>
  <c r="BC1167"/>
  <c r="BB1167"/>
  <c r="BA1167"/>
  <c r="AR1167"/>
  <c r="AJ1167"/>
  <c r="AH1167"/>
  <c r="AI1167" s="1"/>
  <c r="AG1167"/>
  <c r="AD1167"/>
  <c r="AC1167"/>
  <c r="AY1167" s="1"/>
  <c r="BE1166"/>
  <c r="BD1166"/>
  <c r="BC1166"/>
  <c r="BB1166"/>
  <c r="BA1166"/>
  <c r="AN1166"/>
  <c r="AK1166"/>
  <c r="AJ1166"/>
  <c r="AT1166" s="1"/>
  <c r="AI1166"/>
  <c r="AH1166"/>
  <c r="AG1166"/>
  <c r="AE1166"/>
  <c r="AD1166"/>
  <c r="AC1166"/>
  <c r="AY1166" s="1"/>
  <c r="BE1165"/>
  <c r="BD1165"/>
  <c r="BC1165"/>
  <c r="BB1165"/>
  <c r="BA1165"/>
  <c r="AJ1165"/>
  <c r="AH1165"/>
  <c r="AI1165" s="1"/>
  <c r="AG1165"/>
  <c r="AD1165"/>
  <c r="AC1165"/>
  <c r="AY1165" s="1"/>
  <c r="BE1164"/>
  <c r="BD1164"/>
  <c r="BC1164"/>
  <c r="BB1164"/>
  <c r="BA1164"/>
  <c r="AJ1164"/>
  <c r="AM1164" s="1"/>
  <c r="AH1164"/>
  <c r="AI1164" s="1"/>
  <c r="AG1164"/>
  <c r="AD1164"/>
  <c r="AC1164"/>
  <c r="AY1164" s="1"/>
  <c r="BE1163"/>
  <c r="BD1163"/>
  <c r="BC1163"/>
  <c r="BB1163"/>
  <c r="BA1163"/>
  <c r="AR1163"/>
  <c r="AL1163"/>
  <c r="AJ1163"/>
  <c r="AW1163" s="1"/>
  <c r="AH1163"/>
  <c r="AI1163" s="1"/>
  <c r="AG1163"/>
  <c r="AD1163"/>
  <c r="AC1163"/>
  <c r="AY1163" s="1"/>
  <c r="BE1162"/>
  <c r="BD1162"/>
  <c r="BC1162"/>
  <c r="BB1162"/>
  <c r="BA1162"/>
  <c r="AM1162"/>
  <c r="AJ1162"/>
  <c r="AH1162"/>
  <c r="AI1162" s="1"/>
  <c r="AG1162"/>
  <c r="AD1162"/>
  <c r="AC1162"/>
  <c r="AY1162" s="1"/>
  <c r="BE1161"/>
  <c r="BD1161"/>
  <c r="BC1161"/>
  <c r="BB1161"/>
  <c r="BA1161"/>
  <c r="AN1161"/>
  <c r="AL1161"/>
  <c r="AJ1161"/>
  <c r="AH1161"/>
  <c r="AI1161" s="1"/>
  <c r="AG1161"/>
  <c r="AE1161"/>
  <c r="AD1161"/>
  <c r="AC1161"/>
  <c r="AY1161" s="1"/>
  <c r="BE1160"/>
  <c r="BD1160"/>
  <c r="BC1160"/>
  <c r="BB1160"/>
  <c r="BA1160"/>
  <c r="AV1160"/>
  <c r="AO1160"/>
  <c r="AQ1160" s="1"/>
  <c r="AK1160"/>
  <c r="AJ1160"/>
  <c r="AS1160" s="1"/>
  <c r="AH1160"/>
  <c r="AI1160" s="1"/>
  <c r="AG1160"/>
  <c r="AE1160"/>
  <c r="AD1160"/>
  <c r="AC1160"/>
  <c r="AY1160" s="1"/>
  <c r="BE1159"/>
  <c r="BD1159"/>
  <c r="BC1159"/>
  <c r="BB1159"/>
  <c r="BA1159"/>
  <c r="AS1159"/>
  <c r="AJ1159"/>
  <c r="AN1159" s="1"/>
  <c r="AH1159"/>
  <c r="AI1159" s="1"/>
  <c r="AG1159"/>
  <c r="AD1159"/>
  <c r="AC1159"/>
  <c r="BE1158"/>
  <c r="BD1158"/>
  <c r="BC1158"/>
  <c r="BB1158"/>
  <c r="BA1158"/>
  <c r="AN1158"/>
  <c r="AK1158"/>
  <c r="AJ1158"/>
  <c r="AT1158" s="1"/>
  <c r="AI1158"/>
  <c r="AH1158"/>
  <c r="AG1158"/>
  <c r="AE1158"/>
  <c r="AD1158"/>
  <c r="AC1158"/>
  <c r="AY1158" s="1"/>
  <c r="BE1157"/>
  <c r="BD1157"/>
  <c r="BC1157"/>
  <c r="BB1157"/>
  <c r="BA1157"/>
  <c r="AN1157"/>
  <c r="AJ1157"/>
  <c r="AH1157"/>
  <c r="AI1157" s="1"/>
  <c r="AG1157"/>
  <c r="AD1157"/>
  <c r="AC1157"/>
  <c r="AY1157" s="1"/>
  <c r="BE1156"/>
  <c r="BD1156"/>
  <c r="BC1156"/>
  <c r="BB1156"/>
  <c r="BA1156"/>
  <c r="AJ1156"/>
  <c r="AP1156" s="1"/>
  <c r="AH1156"/>
  <c r="AI1156" s="1"/>
  <c r="AG1156"/>
  <c r="AD1156"/>
  <c r="AC1156"/>
  <c r="AY1156" s="1"/>
  <c r="BE1155"/>
  <c r="BD1155"/>
  <c r="BC1155"/>
  <c r="BB1155"/>
  <c r="BA1155"/>
  <c r="AV1155"/>
  <c r="AP1155"/>
  <c r="AL1155"/>
  <c r="AJ1155"/>
  <c r="AH1155"/>
  <c r="AI1155" s="1"/>
  <c r="AG1155"/>
  <c r="AD1155"/>
  <c r="AC1155"/>
  <c r="AY1155" s="1"/>
  <c r="BE1154"/>
  <c r="BD1154"/>
  <c r="BC1154"/>
  <c r="BB1154"/>
  <c r="BA1154"/>
  <c r="AO1154"/>
  <c r="AQ1154" s="1"/>
  <c r="AK1154"/>
  <c r="AJ1154"/>
  <c r="AR1154" s="1"/>
  <c r="AH1154"/>
  <c r="AI1154" s="1"/>
  <c r="AG1154"/>
  <c r="AE1154"/>
  <c r="AD1154"/>
  <c r="AC1154"/>
  <c r="AY1154" s="1"/>
  <c r="BE1153"/>
  <c r="BD1153"/>
  <c r="BC1153"/>
  <c r="BB1153"/>
  <c r="BA1153"/>
  <c r="AV1153"/>
  <c r="AJ1153"/>
  <c r="AN1153" s="1"/>
  <c r="AI1153"/>
  <c r="AH1153"/>
  <c r="AG1153"/>
  <c r="AE1153"/>
  <c r="AD1153"/>
  <c r="AC1153"/>
  <c r="AY1153" s="1"/>
  <c r="BE1152"/>
  <c r="BD1152"/>
  <c r="BC1152"/>
  <c r="BB1152"/>
  <c r="BA1152"/>
  <c r="AJ1152"/>
  <c r="AI1152"/>
  <c r="AH1152"/>
  <c r="AG1152"/>
  <c r="AE1152"/>
  <c r="AD1152"/>
  <c r="AC1152"/>
  <c r="AY1152" s="1"/>
  <c r="BE1151"/>
  <c r="BD1151"/>
  <c r="BC1151"/>
  <c r="BB1151"/>
  <c r="BA1151"/>
  <c r="AM1151"/>
  <c r="AJ1151"/>
  <c r="AP1151" s="1"/>
  <c r="AH1151"/>
  <c r="AI1151" s="1"/>
  <c r="AG1151"/>
  <c r="AD1151"/>
  <c r="AC1151"/>
  <c r="AY1151" s="1"/>
  <c r="BE1150"/>
  <c r="BD1150"/>
  <c r="BC1150"/>
  <c r="BB1150"/>
  <c r="BA1150"/>
  <c r="AP1150"/>
  <c r="AJ1150"/>
  <c r="AH1150"/>
  <c r="AI1150" s="1"/>
  <c r="AG1150"/>
  <c r="AD1150"/>
  <c r="AC1150"/>
  <c r="AY1150" s="1"/>
  <c r="BE1149"/>
  <c r="BD1149"/>
  <c r="BC1149"/>
  <c r="BB1149"/>
  <c r="BA1149"/>
  <c r="AS1149"/>
  <c r="AJ1149"/>
  <c r="AT1149" s="1"/>
  <c r="AH1149"/>
  <c r="AI1149" s="1"/>
  <c r="AG1149"/>
  <c r="AE1149"/>
  <c r="AD1149"/>
  <c r="AC1149"/>
  <c r="AY1149" s="1"/>
  <c r="BE1148"/>
  <c r="BD1148"/>
  <c r="BC1148"/>
  <c r="BB1148"/>
  <c r="BA1148"/>
  <c r="AJ1148"/>
  <c r="AH1148"/>
  <c r="AI1148" s="1"/>
  <c r="AG1148"/>
  <c r="AE1148"/>
  <c r="AD1148"/>
  <c r="AC1148"/>
  <c r="AY1148" s="1"/>
  <c r="BE1147"/>
  <c r="BD1147"/>
  <c r="BC1147"/>
  <c r="BB1147"/>
  <c r="BA1147"/>
  <c r="AV1147"/>
  <c r="AJ1147"/>
  <c r="AH1147"/>
  <c r="AI1147" s="1"/>
  <c r="AG1147"/>
  <c r="AD1147"/>
  <c r="AC1147"/>
  <c r="AY1147" s="1"/>
  <c r="BE1146"/>
  <c r="BD1146"/>
  <c r="BC1146"/>
  <c r="BB1146"/>
  <c r="BA1146"/>
  <c r="AR1146"/>
  <c r="AK1146"/>
  <c r="AJ1146"/>
  <c r="AH1146"/>
  <c r="AI1146" s="1"/>
  <c r="AG1146"/>
  <c r="AE1146"/>
  <c r="AD1146"/>
  <c r="AC1146"/>
  <c r="BE1145"/>
  <c r="BD1145"/>
  <c r="BC1145"/>
  <c r="BB1145"/>
  <c r="BA1145"/>
  <c r="AJ1145"/>
  <c r="AE1145" s="1"/>
  <c r="AH1145"/>
  <c r="AI1145" s="1"/>
  <c r="AG1145"/>
  <c r="AD1145"/>
  <c r="AC1145"/>
  <c r="AY1145" s="1"/>
  <c r="BE1144"/>
  <c r="BD1144"/>
  <c r="BC1144"/>
  <c r="BB1144"/>
  <c r="BA1144"/>
  <c r="AJ1144"/>
  <c r="AV1144" s="1"/>
  <c r="AH1144"/>
  <c r="AI1144" s="1"/>
  <c r="AG1144"/>
  <c r="AE1144"/>
  <c r="AD1144"/>
  <c r="AC1144"/>
  <c r="AY1144" s="1"/>
  <c r="BE1143"/>
  <c r="BD1143"/>
  <c r="BC1143"/>
  <c r="BB1143"/>
  <c r="BA1143"/>
  <c r="AU1143"/>
  <c r="AL1143"/>
  <c r="AJ1143"/>
  <c r="AV1143" s="1"/>
  <c r="AH1143"/>
  <c r="AI1143" s="1"/>
  <c r="AG1143"/>
  <c r="AD1143"/>
  <c r="AC1143"/>
  <c r="AY1143" s="1"/>
  <c r="BE1142"/>
  <c r="BD1142"/>
  <c r="BC1142"/>
  <c r="BB1142"/>
  <c r="BA1142"/>
  <c r="AJ1142"/>
  <c r="AH1142"/>
  <c r="AI1142" s="1"/>
  <c r="AG1142"/>
  <c r="AD1142"/>
  <c r="AC1142"/>
  <c r="AY1142" s="1"/>
  <c r="BE1141"/>
  <c r="BD1141"/>
  <c r="BC1141"/>
  <c r="BB1141"/>
  <c r="BA1141"/>
  <c r="AS1141"/>
  <c r="AK1141"/>
  <c r="AJ1141"/>
  <c r="AN1141" s="1"/>
  <c r="AI1141"/>
  <c r="AH1141"/>
  <c r="AG1141"/>
  <c r="AE1141"/>
  <c r="AD1141"/>
  <c r="AC1141"/>
  <c r="AY1141" s="1"/>
  <c r="BE1140"/>
  <c r="BD1140"/>
  <c r="BC1140"/>
  <c r="BB1140"/>
  <c r="BA1140"/>
  <c r="AJ1140"/>
  <c r="AH1140"/>
  <c r="AI1140" s="1"/>
  <c r="AG1140"/>
  <c r="AE1140"/>
  <c r="AD1140"/>
  <c r="AC1140"/>
  <c r="AY1140" s="1"/>
  <c r="BE1139"/>
  <c r="BD1139"/>
  <c r="BC1139"/>
  <c r="BB1139"/>
  <c r="BA1139"/>
  <c r="AP1139"/>
  <c r="AJ1139"/>
  <c r="AM1139" s="1"/>
  <c r="AH1139"/>
  <c r="AI1139" s="1"/>
  <c r="AG1139"/>
  <c r="AD1139"/>
  <c r="AC1139"/>
  <c r="AY1139" s="1"/>
  <c r="BE1138"/>
  <c r="BD1138"/>
  <c r="BC1138"/>
  <c r="BB1138"/>
  <c r="BA1138"/>
  <c r="AO1138"/>
  <c r="AQ1138" s="1"/>
  <c r="AJ1138"/>
  <c r="AH1138"/>
  <c r="AI1138" s="1"/>
  <c r="AG1138"/>
  <c r="AD1138"/>
  <c r="AC1138"/>
  <c r="AY1138" s="1"/>
  <c r="BE1137"/>
  <c r="BD1137"/>
  <c r="BC1137"/>
  <c r="BB1137"/>
  <c r="BA1137"/>
  <c r="AJ1137"/>
  <c r="AW1137" s="1"/>
  <c r="AH1137"/>
  <c r="AI1137" s="1"/>
  <c r="AG1137"/>
  <c r="AD1137"/>
  <c r="AC1137"/>
  <c r="AY1137" s="1"/>
  <c r="BE1136"/>
  <c r="BD1136"/>
  <c r="BC1136"/>
  <c r="BB1136"/>
  <c r="BA1136"/>
  <c r="AJ1136"/>
  <c r="AV1136" s="1"/>
  <c r="AH1136"/>
  <c r="AI1136" s="1"/>
  <c r="AG1136"/>
  <c r="AD1136"/>
  <c r="AC1136"/>
  <c r="AY1136" s="1"/>
  <c r="BE1135"/>
  <c r="BD1135"/>
  <c r="BC1135"/>
  <c r="BB1135"/>
  <c r="BA1135"/>
  <c r="AS1135"/>
  <c r="AM1135"/>
  <c r="AK1135"/>
  <c r="AJ1135"/>
  <c r="AV1135" s="1"/>
  <c r="AH1135"/>
  <c r="AI1135" s="1"/>
  <c r="AG1135"/>
  <c r="AE1135"/>
  <c r="AD1135"/>
  <c r="AC1135"/>
  <c r="AY1135" s="1"/>
  <c r="BE1134"/>
  <c r="BD1134"/>
  <c r="BC1134"/>
  <c r="BB1134"/>
  <c r="BA1134"/>
  <c r="AJ1134"/>
  <c r="AH1134"/>
  <c r="AI1134" s="1"/>
  <c r="AG1134"/>
  <c r="AD1134"/>
  <c r="AC1134"/>
  <c r="AY1134" s="1"/>
  <c r="BE1133"/>
  <c r="BD1133"/>
  <c r="BC1133"/>
  <c r="BB1133"/>
  <c r="BA1133"/>
  <c r="AS1133"/>
  <c r="AK1133"/>
  <c r="AJ1133"/>
  <c r="AV1133" s="1"/>
  <c r="AH1133"/>
  <c r="AI1133" s="1"/>
  <c r="AG1133"/>
  <c r="AE1133"/>
  <c r="AD1133"/>
  <c r="AC1133"/>
  <c r="AY1133" s="1"/>
  <c r="BE1132"/>
  <c r="BD1132"/>
  <c r="BC1132"/>
  <c r="BB1132"/>
  <c r="BA1132"/>
  <c r="AU1132"/>
  <c r="AJ1132"/>
  <c r="AH1132"/>
  <c r="AI1132" s="1"/>
  <c r="AG1132"/>
  <c r="AE1132"/>
  <c r="AD1132"/>
  <c r="AC1132"/>
  <c r="AY1132" s="1"/>
  <c r="BE1131"/>
  <c r="BD1131"/>
  <c r="BC1131"/>
  <c r="BB1131"/>
  <c r="BA1131"/>
  <c r="AV1131"/>
  <c r="AO1131"/>
  <c r="AQ1131" s="1"/>
  <c r="AL1131"/>
  <c r="AJ1131"/>
  <c r="AU1131" s="1"/>
  <c r="AH1131"/>
  <c r="AI1131" s="1"/>
  <c r="AG1131"/>
  <c r="AD1131"/>
  <c r="AC1131"/>
  <c r="AY1131" s="1"/>
  <c r="BE1130"/>
  <c r="BD1130"/>
  <c r="BC1130"/>
  <c r="BB1130"/>
  <c r="BA1130"/>
  <c r="AK1130"/>
  <c r="AJ1130"/>
  <c r="AO1130" s="1"/>
  <c r="AQ1130" s="1"/>
  <c r="AH1130"/>
  <c r="AI1130" s="1"/>
  <c r="AG1130"/>
  <c r="AE1130"/>
  <c r="AD1130"/>
  <c r="AC1130"/>
  <c r="AY1130" s="1"/>
  <c r="BE1129"/>
  <c r="BD1129"/>
  <c r="BC1129"/>
  <c r="BB1129"/>
  <c r="BA1129"/>
  <c r="AV1129"/>
  <c r="AJ1129"/>
  <c r="AH1129"/>
  <c r="AI1129" s="1"/>
  <c r="AG1129"/>
  <c r="AD1129"/>
  <c r="AC1129"/>
  <c r="AY1129" s="1"/>
  <c r="BE1128"/>
  <c r="BD1128"/>
  <c r="BC1128"/>
  <c r="BB1128"/>
  <c r="BA1128"/>
  <c r="AJ1128"/>
  <c r="AW1128" s="1"/>
  <c r="AH1128"/>
  <c r="AI1128" s="1"/>
  <c r="AG1128"/>
  <c r="AE1128"/>
  <c r="AD1128"/>
  <c r="AC1128"/>
  <c r="AY1128" s="1"/>
  <c r="BE1127"/>
  <c r="BD1127"/>
  <c r="BC1127"/>
  <c r="BB1127"/>
  <c r="BA1127"/>
  <c r="AU1127"/>
  <c r="AP1127"/>
  <c r="AL1127"/>
  <c r="AJ1127"/>
  <c r="AH1127"/>
  <c r="AI1127" s="1"/>
  <c r="AG1127"/>
  <c r="AD1127"/>
  <c r="AC1127"/>
  <c r="AY1127" s="1"/>
  <c r="BE1126"/>
  <c r="BD1126"/>
  <c r="BC1126"/>
  <c r="BB1126"/>
  <c r="BA1126"/>
  <c r="AJ1126"/>
  <c r="AP1126" s="1"/>
  <c r="AH1126"/>
  <c r="AI1126" s="1"/>
  <c r="AG1126"/>
  <c r="AD1126"/>
  <c r="AC1126"/>
  <c r="AY1126" s="1"/>
  <c r="BE1125"/>
  <c r="BD1125"/>
  <c r="BC1125"/>
  <c r="BB1125"/>
  <c r="BA1125"/>
  <c r="AO1125"/>
  <c r="AQ1125" s="1"/>
  <c r="AJ1125"/>
  <c r="AH1125"/>
  <c r="AI1125" s="1"/>
  <c r="AG1125"/>
  <c r="AE1125"/>
  <c r="AD1125"/>
  <c r="AC1125"/>
  <c r="AY1125" s="1"/>
  <c r="BE1124"/>
  <c r="BD1124"/>
  <c r="BC1124"/>
  <c r="BB1124"/>
  <c r="BA1124"/>
  <c r="AP1124"/>
  <c r="AJ1124"/>
  <c r="AU1124" s="1"/>
  <c r="AI1124"/>
  <c r="AH1124"/>
  <c r="AG1124"/>
  <c r="AE1124"/>
  <c r="AD1124"/>
  <c r="AC1124"/>
  <c r="AY1124" s="1"/>
  <c r="BE1123"/>
  <c r="BD1123"/>
  <c r="BC1123"/>
  <c r="BB1123"/>
  <c r="BA1123"/>
  <c r="AU1123"/>
  <c r="AM1123"/>
  <c r="AJ1123"/>
  <c r="AH1123"/>
  <c r="AI1123" s="1"/>
  <c r="AG1123"/>
  <c r="AD1123"/>
  <c r="AC1123"/>
  <c r="AY1123" s="1"/>
  <c r="BE1122"/>
  <c r="BD1122"/>
  <c r="BC1122"/>
  <c r="BB1122"/>
  <c r="BA1122"/>
  <c r="AJ1122"/>
  <c r="AO1122" s="1"/>
  <c r="AQ1122" s="1"/>
  <c r="AH1122"/>
  <c r="AI1122" s="1"/>
  <c r="AG1122"/>
  <c r="AD1122"/>
  <c r="AC1122"/>
  <c r="AY1122" s="1"/>
  <c r="BE1121"/>
  <c r="BD1121"/>
  <c r="BC1121"/>
  <c r="BB1121"/>
  <c r="BA1121"/>
  <c r="AN1121"/>
  <c r="AJ1121"/>
  <c r="AV1121" s="1"/>
  <c r="AI1121"/>
  <c r="AH1121"/>
  <c r="AG1121"/>
  <c r="AE1121"/>
  <c r="AD1121"/>
  <c r="AC1121"/>
  <c r="AY1121" s="1"/>
  <c r="BE1120"/>
  <c r="BD1120"/>
  <c r="BC1120"/>
  <c r="BB1120"/>
  <c r="BA1120"/>
  <c r="AJ1120"/>
  <c r="AI1120"/>
  <c r="AH1120"/>
  <c r="AG1120"/>
  <c r="AE1120"/>
  <c r="AD1120"/>
  <c r="AC1120"/>
  <c r="AY1120" s="1"/>
  <c r="BE1119"/>
  <c r="BD1119"/>
  <c r="BC1119"/>
  <c r="BB1119"/>
  <c r="BA1119"/>
  <c r="AJ1119"/>
  <c r="AH1119"/>
  <c r="AI1119" s="1"/>
  <c r="AG1119"/>
  <c r="AD1119"/>
  <c r="AC1119"/>
  <c r="AY1119" s="1"/>
  <c r="BE1118"/>
  <c r="BD1118"/>
  <c r="BC1118"/>
  <c r="BB1118"/>
  <c r="BA1118"/>
  <c r="AL1118"/>
  <c r="AJ1118"/>
  <c r="AP1118" s="1"/>
  <c r="AH1118"/>
  <c r="AI1118" s="1"/>
  <c r="AG1118"/>
  <c r="AD1118"/>
  <c r="AC1118"/>
  <c r="AY1118" s="1"/>
  <c r="BE1117"/>
  <c r="BD1117"/>
  <c r="BC1117"/>
  <c r="BB1117"/>
  <c r="BA1117"/>
  <c r="AO1117"/>
  <c r="AQ1117" s="1"/>
  <c r="AJ1117"/>
  <c r="AS1117" s="1"/>
  <c r="AI1117"/>
  <c r="AH1117"/>
  <c r="AG1117"/>
  <c r="AE1117"/>
  <c r="AD1117"/>
  <c r="AC1117"/>
  <c r="AY1117" s="1"/>
  <c r="BE1116"/>
  <c r="BD1116"/>
  <c r="BC1116"/>
  <c r="BB1116"/>
  <c r="BA1116"/>
  <c r="AP1116"/>
  <c r="AJ1116"/>
  <c r="AH1116"/>
  <c r="AI1116" s="1"/>
  <c r="AG1116"/>
  <c r="AE1116"/>
  <c r="AD1116"/>
  <c r="AC1116"/>
  <c r="AY1116" s="1"/>
  <c r="BE1115"/>
  <c r="BD1115"/>
  <c r="BC1115"/>
  <c r="BB1115"/>
  <c r="BA1115"/>
  <c r="AU1115"/>
  <c r="AK1115"/>
  <c r="AJ1115"/>
  <c r="AV1115" s="1"/>
  <c r="AH1115"/>
  <c r="AI1115" s="1"/>
  <c r="AG1115"/>
  <c r="AE1115"/>
  <c r="AD1115"/>
  <c r="AC1115"/>
  <c r="AY1115" s="1"/>
  <c r="BE1114"/>
  <c r="BD1114"/>
  <c r="BC1114"/>
  <c r="BB1114"/>
  <c r="BA1114"/>
  <c r="AR1114"/>
  <c r="AK1114"/>
  <c r="AJ1114"/>
  <c r="AU1114" s="1"/>
  <c r="AH1114"/>
  <c r="AI1114" s="1"/>
  <c r="AG1114"/>
  <c r="AE1114"/>
  <c r="AD1114"/>
  <c r="AC1114"/>
  <c r="AY1114" s="1"/>
  <c r="BE1113"/>
  <c r="BD1113"/>
  <c r="BC1113"/>
  <c r="BB1113"/>
  <c r="BA1113"/>
  <c r="AJ1113"/>
  <c r="AE1113" s="1"/>
  <c r="AH1113"/>
  <c r="AI1113" s="1"/>
  <c r="AG1113"/>
  <c r="AD1113"/>
  <c r="AC1113"/>
  <c r="AY1113" s="1"/>
  <c r="BE1112"/>
  <c r="BD1112"/>
  <c r="BC1112"/>
  <c r="BB1112"/>
  <c r="BA1112"/>
  <c r="AJ1112"/>
  <c r="AE1112" s="1"/>
  <c r="AH1112"/>
  <c r="AI1112" s="1"/>
  <c r="AG1112"/>
  <c r="AD1112"/>
  <c r="AC1112"/>
  <c r="AY1112" s="1"/>
  <c r="BE1111"/>
  <c r="BD1111"/>
  <c r="BC1111"/>
  <c r="BB1111"/>
  <c r="BA1111"/>
  <c r="AM1111"/>
  <c r="AJ1111"/>
  <c r="AS1111" s="1"/>
  <c r="AH1111"/>
  <c r="AI1111" s="1"/>
  <c r="AG1111"/>
  <c r="AD1111"/>
  <c r="AC1111"/>
  <c r="AY1111" s="1"/>
  <c r="BE1110"/>
  <c r="BD1110"/>
  <c r="BC1110"/>
  <c r="BB1110"/>
  <c r="BA1110"/>
  <c r="AJ1110"/>
  <c r="AL1110" s="1"/>
  <c r="AH1110"/>
  <c r="AI1110" s="1"/>
  <c r="AG1110"/>
  <c r="AD1110"/>
  <c r="AC1110"/>
  <c r="AY1110" s="1"/>
  <c r="BE1109"/>
  <c r="BD1109"/>
  <c r="BC1109"/>
  <c r="BB1109"/>
  <c r="BA1109"/>
  <c r="AO1109"/>
  <c r="AQ1109" s="1"/>
  <c r="AJ1109"/>
  <c r="AH1109"/>
  <c r="AI1109" s="1"/>
  <c r="AG1109"/>
  <c r="AE1109"/>
  <c r="AD1109"/>
  <c r="AC1109"/>
  <c r="AY1109" s="1"/>
  <c r="BE1108"/>
  <c r="BD1108"/>
  <c r="BC1108"/>
  <c r="BB1108"/>
  <c r="BA1108"/>
  <c r="AU1108"/>
  <c r="AL1108"/>
  <c r="AJ1108"/>
  <c r="AV1108" s="1"/>
  <c r="AI1108"/>
  <c r="AH1108"/>
  <c r="AG1108"/>
  <c r="AE1108"/>
  <c r="AD1108"/>
  <c r="AC1108"/>
  <c r="AY1108" s="1"/>
  <c r="BE1107"/>
  <c r="BD1107"/>
  <c r="BC1107"/>
  <c r="BB1107"/>
  <c r="BA1107"/>
  <c r="AS1107"/>
  <c r="AM1107"/>
  <c r="AK1107"/>
  <c r="AJ1107"/>
  <c r="AT1107" s="1"/>
  <c r="AH1107"/>
  <c r="AI1107" s="1"/>
  <c r="AG1107"/>
  <c r="AE1107"/>
  <c r="AD1107"/>
  <c r="AC1107"/>
  <c r="AY1107" s="1"/>
  <c r="BE1106"/>
  <c r="BD1106"/>
  <c r="BC1106"/>
  <c r="BB1106"/>
  <c r="BA1106"/>
  <c r="AU1106"/>
  <c r="AL1106"/>
  <c r="AJ1106"/>
  <c r="AH1106"/>
  <c r="AI1106" s="1"/>
  <c r="AG1106"/>
  <c r="AD1106"/>
  <c r="AC1106"/>
  <c r="AY1106" s="1"/>
  <c r="BE1105"/>
  <c r="BD1105"/>
  <c r="BC1105"/>
  <c r="BB1105"/>
  <c r="BA1105"/>
  <c r="AJ1105"/>
  <c r="AH1105"/>
  <c r="AI1105" s="1"/>
  <c r="AG1105"/>
  <c r="AE1105"/>
  <c r="AD1105"/>
  <c r="AC1105"/>
  <c r="AY1105" s="1"/>
  <c r="BE1104"/>
  <c r="BD1104"/>
  <c r="BC1104"/>
  <c r="BB1104"/>
  <c r="BA1104"/>
  <c r="AV1104"/>
  <c r="AJ1104"/>
  <c r="AN1104" s="1"/>
  <c r="AI1104"/>
  <c r="AH1104"/>
  <c r="AG1104"/>
  <c r="AE1104"/>
  <c r="AD1104"/>
  <c r="AC1104"/>
  <c r="AY1104" s="1"/>
  <c r="BE1103"/>
  <c r="BD1103"/>
  <c r="BC1103"/>
  <c r="BB1103"/>
  <c r="BA1103"/>
  <c r="AJ1103"/>
  <c r="AH1103"/>
  <c r="AI1103" s="1"/>
  <c r="AG1103"/>
  <c r="AD1103"/>
  <c r="AC1103"/>
  <c r="AY1103" s="1"/>
  <c r="BE1102"/>
  <c r="BD1102"/>
  <c r="BC1102"/>
  <c r="BB1102"/>
  <c r="BA1102"/>
  <c r="AJ1102"/>
  <c r="AP1102" s="1"/>
  <c r="AH1102"/>
  <c r="AI1102" s="1"/>
  <c r="AG1102"/>
  <c r="AD1102"/>
  <c r="AC1102"/>
  <c r="AY1102" s="1"/>
  <c r="BE1101"/>
  <c r="BD1101"/>
  <c r="BC1101"/>
  <c r="BB1101"/>
  <c r="BA1101"/>
  <c r="AK1101"/>
  <c r="AJ1101"/>
  <c r="AS1101" s="1"/>
  <c r="AI1101"/>
  <c r="AH1101"/>
  <c r="AG1101"/>
  <c r="AE1101"/>
  <c r="AD1101"/>
  <c r="AC1101"/>
  <c r="AY1101" s="1"/>
  <c r="BE1100"/>
  <c r="BD1100"/>
  <c r="BC1100"/>
  <c r="BB1100"/>
  <c r="BA1100"/>
  <c r="AL1100"/>
  <c r="AJ1100"/>
  <c r="AP1100" s="1"/>
  <c r="AH1100"/>
  <c r="AI1100" s="1"/>
  <c r="AG1100"/>
  <c r="AE1100"/>
  <c r="AD1100"/>
  <c r="AC1100"/>
  <c r="AY1100" s="1"/>
  <c r="BE1099"/>
  <c r="BD1099"/>
  <c r="BC1099"/>
  <c r="BB1099"/>
  <c r="BA1099"/>
  <c r="AV1099"/>
  <c r="AP1099"/>
  <c r="AL1099"/>
  <c r="AJ1099"/>
  <c r="AH1099"/>
  <c r="AI1099" s="1"/>
  <c r="AG1099"/>
  <c r="AD1099"/>
  <c r="AC1099"/>
  <c r="AY1099" s="1"/>
  <c r="BE1098"/>
  <c r="BD1098"/>
  <c r="BC1098"/>
  <c r="BB1098"/>
  <c r="BA1098"/>
  <c r="AJ1098"/>
  <c r="AR1098" s="1"/>
  <c r="AH1098"/>
  <c r="AI1098" s="1"/>
  <c r="AG1098"/>
  <c r="AD1098"/>
  <c r="AC1098"/>
  <c r="AY1098" s="1"/>
  <c r="BE1097"/>
  <c r="BD1097"/>
  <c r="BC1097"/>
  <c r="BB1097"/>
  <c r="BA1097"/>
  <c r="AN1097"/>
  <c r="AJ1097"/>
  <c r="AV1097" s="1"/>
  <c r="AH1097"/>
  <c r="AI1097" s="1"/>
  <c r="AG1097"/>
  <c r="AE1097"/>
  <c r="AD1097"/>
  <c r="AC1097"/>
  <c r="AY1097" s="1"/>
  <c r="BE1096"/>
  <c r="BD1096"/>
  <c r="BC1096"/>
  <c r="BB1096"/>
  <c r="BA1096"/>
  <c r="AJ1096"/>
  <c r="AE1096" s="1"/>
  <c r="AH1096"/>
  <c r="AI1096" s="1"/>
  <c r="AG1096"/>
  <c r="AD1096"/>
  <c r="AC1096"/>
  <c r="AY1096" s="1"/>
  <c r="BE1095"/>
  <c r="BD1095"/>
  <c r="BC1095"/>
  <c r="BB1095"/>
  <c r="BA1095"/>
  <c r="AS1095"/>
  <c r="AK1095"/>
  <c r="AJ1095"/>
  <c r="AV1095" s="1"/>
  <c r="AH1095"/>
  <c r="AI1095" s="1"/>
  <c r="AG1095"/>
  <c r="AE1095"/>
  <c r="AD1095"/>
  <c r="AC1095"/>
  <c r="AY1095" s="1"/>
  <c r="BE1094"/>
  <c r="BD1094"/>
  <c r="BC1094"/>
  <c r="BB1094"/>
  <c r="BA1094"/>
  <c r="AP1094"/>
  <c r="AJ1094"/>
  <c r="AH1094"/>
  <c r="AI1094" s="1"/>
  <c r="AG1094"/>
  <c r="AD1094"/>
  <c r="AC1094"/>
  <c r="AY1094" s="1"/>
  <c r="BE1093"/>
  <c r="BD1093"/>
  <c r="BC1093"/>
  <c r="BB1093"/>
  <c r="BA1093"/>
  <c r="AO1093"/>
  <c r="AQ1093" s="1"/>
  <c r="AJ1093"/>
  <c r="AH1093"/>
  <c r="AI1093" s="1"/>
  <c r="AG1093"/>
  <c r="AE1093"/>
  <c r="AD1093"/>
  <c r="AC1093"/>
  <c r="AY1093" s="1"/>
  <c r="BE1092"/>
  <c r="BD1092"/>
  <c r="BC1092"/>
  <c r="BB1092"/>
  <c r="BA1092"/>
  <c r="AP1092"/>
  <c r="AJ1092"/>
  <c r="AU1092" s="1"/>
  <c r="AI1092"/>
  <c r="AH1092"/>
  <c r="AG1092"/>
  <c r="AE1092"/>
  <c r="AD1092"/>
  <c r="AC1092"/>
  <c r="AY1092" s="1"/>
  <c r="BE1091"/>
  <c r="BD1091"/>
  <c r="BC1091"/>
  <c r="BB1091"/>
  <c r="BA1091"/>
  <c r="AM1091"/>
  <c r="AJ1091"/>
  <c r="AP1091" s="1"/>
  <c r="AH1091"/>
  <c r="AI1091" s="1"/>
  <c r="AG1091"/>
  <c r="AD1091"/>
  <c r="AC1091"/>
  <c r="AY1091" s="1"/>
  <c r="BE1090"/>
  <c r="BD1090"/>
  <c r="BC1090"/>
  <c r="BB1090"/>
  <c r="BA1090"/>
  <c r="AR1090"/>
  <c r="AH1090"/>
  <c r="AI1090" s="1"/>
  <c r="AG1090"/>
  <c r="AD1090"/>
  <c r="AC1090"/>
  <c r="AY1090" s="1"/>
  <c r="BE1089"/>
  <c r="BD1089"/>
  <c r="BC1089"/>
  <c r="BB1089"/>
  <c r="BA1089"/>
  <c r="AV1089"/>
  <c r="AU1089"/>
  <c r="AS1089"/>
  <c r="AR1089"/>
  <c r="AP1089"/>
  <c r="AN1089"/>
  <c r="AM1089"/>
  <c r="AL1089"/>
  <c r="AK1089"/>
  <c r="AH1089"/>
  <c r="AI1089" s="1"/>
  <c r="AG1089"/>
  <c r="AD1089"/>
  <c r="AC1089"/>
  <c r="AY1089" s="1"/>
  <c r="BE1088"/>
  <c r="BD1088"/>
  <c r="BC1088"/>
  <c r="BB1088"/>
  <c r="BA1088"/>
  <c r="AR1088"/>
  <c r="AL1088"/>
  <c r="AH1088"/>
  <c r="AI1088" s="1"/>
  <c r="AG1088"/>
  <c r="AD1088"/>
  <c r="AC1088"/>
  <c r="AY1088" s="1"/>
  <c r="BE1087"/>
  <c r="BD1087"/>
  <c r="BC1087"/>
  <c r="BB1087"/>
  <c r="BA1087"/>
  <c r="AV1087"/>
  <c r="AU1087"/>
  <c r="AS1087"/>
  <c r="AR1087"/>
  <c r="AP1087"/>
  <c r="AN1087"/>
  <c r="AM1087"/>
  <c r="AL1087"/>
  <c r="AK1087"/>
  <c r="AH1087"/>
  <c r="AI1087" s="1"/>
  <c r="AG1087"/>
  <c r="AD1087"/>
  <c r="AC1087"/>
  <c r="AY1087" s="1"/>
  <c r="BE1086"/>
  <c r="BD1086"/>
  <c r="BC1086"/>
  <c r="BB1086"/>
  <c r="BA1086"/>
  <c r="AU1086"/>
  <c r="AR1086"/>
  <c r="AL1086"/>
  <c r="AH1086"/>
  <c r="AI1086" s="1"/>
  <c r="AG1086"/>
  <c r="AD1086"/>
  <c r="AC1086"/>
  <c r="AY1086" s="1"/>
  <c r="BE1085"/>
  <c r="BD1085"/>
  <c r="BC1085"/>
  <c r="BB1085"/>
  <c r="BA1085"/>
  <c r="AU1085"/>
  <c r="AS1085"/>
  <c r="AR1085"/>
  <c r="AN1085"/>
  <c r="AM1085"/>
  <c r="AL1085"/>
  <c r="AH1085"/>
  <c r="AI1085" s="1"/>
  <c r="AG1085"/>
  <c r="AD1085"/>
  <c r="AC1085"/>
  <c r="AY1085" s="1"/>
  <c r="BE1084"/>
  <c r="BD1084"/>
  <c r="BC1084"/>
  <c r="BB1084"/>
  <c r="BA1084"/>
  <c r="AU1084"/>
  <c r="AN1084"/>
  <c r="AL1084"/>
  <c r="AH1084"/>
  <c r="AI1084" s="1"/>
  <c r="AG1084"/>
  <c r="AD1084"/>
  <c r="AC1084"/>
  <c r="AY1084" s="1"/>
  <c r="BE1083"/>
  <c r="BD1083"/>
  <c r="BC1083"/>
  <c r="BB1083"/>
  <c r="BA1083"/>
  <c r="AH1083"/>
  <c r="AI1083" s="1"/>
  <c r="AG1083"/>
  <c r="AD1083"/>
  <c r="AC1083"/>
  <c r="AY1083" s="1"/>
  <c r="BE1082"/>
  <c r="BD1082"/>
  <c r="BC1082"/>
  <c r="BB1082"/>
  <c r="BA1082"/>
  <c r="AR1082"/>
  <c r="AN1082"/>
  <c r="AM1082"/>
  <c r="AH1082"/>
  <c r="AG1082"/>
  <c r="AD1082"/>
  <c r="AC1082"/>
  <c r="AY1082" s="1"/>
  <c r="BE1081"/>
  <c r="BD1081"/>
  <c r="BC1081"/>
  <c r="BB1081"/>
  <c r="BA1081"/>
  <c r="AV1081"/>
  <c r="AU1081"/>
  <c r="AS1081"/>
  <c r="AR1081"/>
  <c r="AP1081"/>
  <c r="AN1081"/>
  <c r="AM1081"/>
  <c r="AL1081"/>
  <c r="AK1081"/>
  <c r="AH1081"/>
  <c r="AI1081" s="1"/>
  <c r="AG1081"/>
  <c r="AD1081"/>
  <c r="AC1081"/>
  <c r="AY1081" s="1"/>
  <c r="BE1080"/>
  <c r="BD1080"/>
  <c r="BC1080"/>
  <c r="BB1080"/>
  <c r="BA1080"/>
  <c r="AH1080"/>
  <c r="AI1080" s="1"/>
  <c r="AG1080"/>
  <c r="AD1080"/>
  <c r="AC1080"/>
  <c r="AY1080" s="1"/>
  <c r="BE1079"/>
  <c r="BD1079"/>
  <c r="BC1079"/>
  <c r="BB1079"/>
  <c r="BA1079"/>
  <c r="AS1079"/>
  <c r="AN1079"/>
  <c r="AL1079"/>
  <c r="AH1079"/>
  <c r="AI1079" s="1"/>
  <c r="AG1079"/>
  <c r="AD1079"/>
  <c r="AC1079"/>
  <c r="AY1079" s="1"/>
  <c r="BE1078"/>
  <c r="BD1078"/>
  <c r="BC1078"/>
  <c r="BB1078"/>
  <c r="BA1078"/>
  <c r="AU1078"/>
  <c r="AR1078"/>
  <c r="AL1078"/>
  <c r="AH1078"/>
  <c r="AI1078" s="1"/>
  <c r="AG1078"/>
  <c r="AD1078"/>
  <c r="AC1078"/>
  <c r="AY1078" s="1"/>
  <c r="BE1077"/>
  <c r="BD1077"/>
  <c r="BC1077"/>
  <c r="BB1077"/>
  <c r="BA1077"/>
  <c r="AV1077"/>
  <c r="AU1077"/>
  <c r="AS1077"/>
  <c r="AR1077"/>
  <c r="AP1077"/>
  <c r="AN1077"/>
  <c r="AM1077"/>
  <c r="AL1077"/>
  <c r="AK1077"/>
  <c r="AH1077"/>
  <c r="AI1077" s="1"/>
  <c r="AG1077"/>
  <c r="AD1077"/>
  <c r="AC1077"/>
  <c r="AY1077" s="1"/>
  <c r="BE1076"/>
  <c r="BD1076"/>
  <c r="BC1076"/>
  <c r="BB1076"/>
  <c r="BA1076"/>
  <c r="AS1076"/>
  <c r="AN1076"/>
  <c r="AM1076"/>
  <c r="AH1076"/>
  <c r="AI1076" s="1"/>
  <c r="AG1076"/>
  <c r="AD1076"/>
  <c r="AC1076"/>
  <c r="AY1076" s="1"/>
  <c r="BE1075"/>
  <c r="BD1075"/>
  <c r="BC1075"/>
  <c r="BB1075"/>
  <c r="BA1075"/>
  <c r="AV1075"/>
  <c r="AU1075"/>
  <c r="AS1075"/>
  <c r="AR1075"/>
  <c r="AP1075"/>
  <c r="AN1075"/>
  <c r="AM1075"/>
  <c r="AL1075"/>
  <c r="AK1075"/>
  <c r="AH1075"/>
  <c r="AI1075" s="1"/>
  <c r="AG1075"/>
  <c r="AD1075"/>
  <c r="AC1075"/>
  <c r="AY1075" s="1"/>
  <c r="BE1074"/>
  <c r="BD1074"/>
  <c r="BC1074"/>
  <c r="BB1074"/>
  <c r="BA1074"/>
  <c r="AR1074"/>
  <c r="AM1074"/>
  <c r="AH1074"/>
  <c r="AI1074" s="1"/>
  <c r="AG1074"/>
  <c r="AD1074"/>
  <c r="AC1074"/>
  <c r="AY1074" s="1"/>
  <c r="BE1073"/>
  <c r="BD1073"/>
  <c r="BC1073"/>
  <c r="BB1073"/>
  <c r="BA1073"/>
  <c r="AV1073"/>
  <c r="AU1073"/>
  <c r="AS1073"/>
  <c r="AR1073"/>
  <c r="AP1073"/>
  <c r="AN1073"/>
  <c r="AM1073"/>
  <c r="AL1073"/>
  <c r="AK1073"/>
  <c r="AH1073"/>
  <c r="AI1073" s="1"/>
  <c r="AG1073"/>
  <c r="AD1073"/>
  <c r="AC1073"/>
  <c r="AY1073" s="1"/>
  <c r="BE1072"/>
  <c r="BD1072"/>
  <c r="BC1072"/>
  <c r="BB1072"/>
  <c r="BA1072"/>
  <c r="AU1072"/>
  <c r="AH1072"/>
  <c r="AI1072" s="1"/>
  <c r="AG1072"/>
  <c r="AD1072"/>
  <c r="AC1072"/>
  <c r="AY1072" s="1"/>
  <c r="BE1071"/>
  <c r="BD1071"/>
  <c r="BC1071"/>
  <c r="BB1071"/>
  <c r="BA1071"/>
  <c r="AV1071"/>
  <c r="AU1071"/>
  <c r="AS1071"/>
  <c r="AR1071"/>
  <c r="AP1071"/>
  <c r="AN1071"/>
  <c r="AM1071"/>
  <c r="AL1071"/>
  <c r="AK1071"/>
  <c r="AH1071"/>
  <c r="AI1071" s="1"/>
  <c r="AG1071"/>
  <c r="AD1071"/>
  <c r="AC1071"/>
  <c r="AY1071" s="1"/>
  <c r="BE1070"/>
  <c r="BD1070"/>
  <c r="BC1070"/>
  <c r="BB1070"/>
  <c r="BA1070"/>
  <c r="AL1070"/>
  <c r="AH1070"/>
  <c r="AI1070" s="1"/>
  <c r="AG1070"/>
  <c r="AD1070"/>
  <c r="AC1070"/>
  <c r="AY1070" s="1"/>
  <c r="BE1069"/>
  <c r="BD1069"/>
  <c r="BC1069"/>
  <c r="BB1069"/>
  <c r="BA1069"/>
  <c r="AV1069"/>
  <c r="AS1069"/>
  <c r="AR1069"/>
  <c r="AM1069"/>
  <c r="AL1069"/>
  <c r="AK1069"/>
  <c r="AH1069"/>
  <c r="AI1069" s="1"/>
  <c r="AG1069"/>
  <c r="AD1069"/>
  <c r="AC1069"/>
  <c r="AY1069" s="1"/>
  <c r="BE1068"/>
  <c r="BD1068"/>
  <c r="BC1068"/>
  <c r="BB1068"/>
  <c r="BA1068"/>
  <c r="AD1068"/>
  <c r="BE1067"/>
  <c r="BD1067"/>
  <c r="BC1067"/>
  <c r="BB1067"/>
  <c r="BA1067"/>
  <c r="AD1067"/>
  <c r="BE1066"/>
  <c r="BD1066"/>
  <c r="BC1066"/>
  <c r="BB1066"/>
  <c r="BA1066"/>
  <c r="AD1066"/>
  <c r="BE1065"/>
  <c r="BD1065"/>
  <c r="BC1065"/>
  <c r="BB1065"/>
  <c r="BA1065"/>
  <c r="AV1065"/>
  <c r="AU1065"/>
  <c r="AS1065"/>
  <c r="AR1065"/>
  <c r="AP1065"/>
  <c r="AN1065"/>
  <c r="AM1065"/>
  <c r="AL1065"/>
  <c r="AK1065"/>
  <c r="AD1065"/>
  <c r="BE1064"/>
  <c r="BD1064"/>
  <c r="BC1064"/>
  <c r="BB1064"/>
  <c r="BA1064"/>
  <c r="AD1064"/>
  <c r="BE1063"/>
  <c r="BD1063"/>
  <c r="BC1063"/>
  <c r="BB1063"/>
  <c r="BA1063"/>
  <c r="AU1063"/>
  <c r="AP1063"/>
  <c r="AM1063"/>
  <c r="AD1063"/>
  <c r="BE1062"/>
  <c r="BD1062"/>
  <c r="BC1062"/>
  <c r="BB1062"/>
  <c r="BA1062"/>
  <c r="AV1062"/>
  <c r="AU1062"/>
  <c r="AR1062"/>
  <c r="AP1062"/>
  <c r="AN1062"/>
  <c r="AL1062"/>
  <c r="AK1062"/>
  <c r="AD1062"/>
  <c r="BE1061"/>
  <c r="BD1061"/>
  <c r="BC1061"/>
  <c r="BB1061"/>
  <c r="BA1061"/>
  <c r="AV1061"/>
  <c r="AU1061"/>
  <c r="AS1061"/>
  <c r="AR1061"/>
  <c r="AP1061"/>
  <c r="AN1061"/>
  <c r="AM1061"/>
  <c r="AL1061"/>
  <c r="AK1061"/>
  <c r="AD1061"/>
  <c r="BE1060"/>
  <c r="BD1060"/>
  <c r="BC1060"/>
  <c r="BB1060"/>
  <c r="BA1060"/>
  <c r="AR1060"/>
  <c r="AN1060"/>
  <c r="AL1060"/>
  <c r="AD1060"/>
  <c r="BE1059"/>
  <c r="BD1059"/>
  <c r="BC1059"/>
  <c r="BB1059"/>
  <c r="BA1059"/>
  <c r="AU1059"/>
  <c r="AP1059"/>
  <c r="AK1059"/>
  <c r="AD1059"/>
  <c r="BE1058"/>
  <c r="BD1058"/>
  <c r="BC1058"/>
  <c r="BB1058"/>
  <c r="BA1058"/>
  <c r="AV1058"/>
  <c r="AR1058"/>
  <c r="AP1058"/>
  <c r="AK1058"/>
  <c r="AD1058"/>
  <c r="BE1057"/>
  <c r="BD1057"/>
  <c r="BC1057"/>
  <c r="BB1057"/>
  <c r="BA1057"/>
  <c r="AR1057"/>
  <c r="AM1057"/>
  <c r="AD1057"/>
  <c r="BE1056"/>
  <c r="BD1056"/>
  <c r="BC1056"/>
  <c r="BB1056"/>
  <c r="BA1056"/>
  <c r="AU1056"/>
  <c r="AN1056"/>
  <c r="AM1056"/>
  <c r="AD1056"/>
  <c r="BE1055"/>
  <c r="BD1055"/>
  <c r="BC1055"/>
  <c r="BB1055"/>
  <c r="BA1055"/>
  <c r="AV1055"/>
  <c r="AU1055"/>
  <c r="AS1055"/>
  <c r="AR1055"/>
  <c r="AP1055"/>
  <c r="AN1055"/>
  <c r="AM1055"/>
  <c r="AL1055"/>
  <c r="AK1055"/>
  <c r="AD1055"/>
  <c r="BE1054"/>
  <c r="BD1054"/>
  <c r="BC1054"/>
  <c r="BB1054"/>
  <c r="BA1054"/>
  <c r="AP1054"/>
  <c r="AD1054"/>
  <c r="BE1053"/>
  <c r="BD1053"/>
  <c r="BC1053"/>
  <c r="BB1053"/>
  <c r="BA1053"/>
  <c r="AV1053"/>
  <c r="AU1053"/>
  <c r="AS1053"/>
  <c r="AR1053"/>
  <c r="AP1053"/>
  <c r="AN1053"/>
  <c r="AM1053"/>
  <c r="AL1053"/>
  <c r="AK1053"/>
  <c r="AD1053"/>
  <c r="BE1052"/>
  <c r="BD1052"/>
  <c r="BC1052"/>
  <c r="BB1052"/>
  <c r="BA1052"/>
  <c r="AD1052"/>
  <c r="BE1051"/>
  <c r="BD1051"/>
  <c r="BC1051"/>
  <c r="BB1051"/>
  <c r="BA1051"/>
  <c r="AS1051"/>
  <c r="AP1051"/>
  <c r="AL1051"/>
  <c r="AD1051"/>
  <c r="BE1050"/>
  <c r="BD1050"/>
  <c r="BC1050"/>
  <c r="BB1050"/>
  <c r="BA1050"/>
  <c r="AV1050"/>
  <c r="AD1050"/>
  <c r="BE1049"/>
  <c r="BD1049"/>
  <c r="BC1049"/>
  <c r="BB1049"/>
  <c r="BA1049"/>
  <c r="AV1049"/>
  <c r="AU1049"/>
  <c r="AS1049"/>
  <c r="AR1049"/>
  <c r="AP1049"/>
  <c r="AN1049"/>
  <c r="AM1049"/>
  <c r="AL1049"/>
  <c r="AK1049"/>
  <c r="AD1049"/>
  <c r="BE1048"/>
  <c r="BD1048"/>
  <c r="BC1048"/>
  <c r="BB1048"/>
  <c r="BA1048"/>
  <c r="AD1048"/>
  <c r="BE1047"/>
  <c r="BD1047"/>
  <c r="BC1047"/>
  <c r="BB1047"/>
  <c r="BA1047"/>
  <c r="AU1047"/>
  <c r="AR1047"/>
  <c r="AN1047"/>
  <c r="AL1047"/>
  <c r="AD1047"/>
  <c r="BE1046"/>
  <c r="BD1046"/>
  <c r="BC1046"/>
  <c r="BB1046"/>
  <c r="BA1046"/>
  <c r="AV1046"/>
  <c r="AR1046"/>
  <c r="AP1046"/>
  <c r="AN1046"/>
  <c r="AK1046"/>
  <c r="AD1046"/>
  <c r="BE1045"/>
  <c r="BD1045"/>
  <c r="BC1045"/>
  <c r="BB1045"/>
  <c r="BA1045"/>
  <c r="AV1045"/>
  <c r="AU1045"/>
  <c r="AS1045"/>
  <c r="AR1045"/>
  <c r="AP1045"/>
  <c r="AN1045"/>
  <c r="AM1045"/>
  <c r="AL1045"/>
  <c r="AK1045"/>
  <c r="AD1045"/>
  <c r="BE1044"/>
  <c r="BD1044"/>
  <c r="BC1044"/>
  <c r="BB1044"/>
  <c r="BA1044"/>
  <c r="AS1044"/>
  <c r="AD1044"/>
  <c r="BE1043"/>
  <c r="BD1043"/>
  <c r="BC1043"/>
  <c r="BB1043"/>
  <c r="BA1043"/>
  <c r="AV1043"/>
  <c r="AU1043"/>
  <c r="AS1043"/>
  <c r="AP1043"/>
  <c r="AN1043"/>
  <c r="AM1043"/>
  <c r="AK1043"/>
  <c r="AD1043"/>
  <c r="BE1042"/>
  <c r="BD1042"/>
  <c r="BC1042"/>
  <c r="BB1042"/>
  <c r="BA1042"/>
  <c r="AP1042"/>
  <c r="AD1042"/>
  <c r="BE1041"/>
  <c r="BD1041"/>
  <c r="BC1041"/>
  <c r="BB1041"/>
  <c r="BA1041"/>
  <c r="AV1041"/>
  <c r="AU1041"/>
  <c r="AS1041"/>
  <c r="AR1041"/>
  <c r="AP1041"/>
  <c r="AN1041"/>
  <c r="AM1041"/>
  <c r="AL1041"/>
  <c r="AK1041"/>
  <c r="AD1041"/>
  <c r="BE1040"/>
  <c r="BD1040"/>
  <c r="BC1040"/>
  <c r="BB1040"/>
  <c r="BA1040"/>
  <c r="AU1040"/>
  <c r="AM1040"/>
  <c r="AD1040"/>
  <c r="BE1039"/>
  <c r="BD1039"/>
  <c r="BC1039"/>
  <c r="BB1039"/>
  <c r="BA1039"/>
  <c r="AV1039"/>
  <c r="AU1039"/>
  <c r="AS1039"/>
  <c r="AR1039"/>
  <c r="AP1039"/>
  <c r="AN1039"/>
  <c r="AM1039"/>
  <c r="AL1039"/>
  <c r="AK1039"/>
  <c r="AD1039"/>
  <c r="BE1038"/>
  <c r="BD1038"/>
  <c r="BC1038"/>
  <c r="BB1038"/>
  <c r="BA1038"/>
  <c r="AV1038"/>
  <c r="AU1038"/>
  <c r="AR1038"/>
  <c r="AP1038"/>
  <c r="AN1038"/>
  <c r="AL1038"/>
  <c r="AK1038"/>
  <c r="AD1038"/>
  <c r="BE1037"/>
  <c r="BD1037"/>
  <c r="BC1037"/>
  <c r="BB1037"/>
  <c r="BA1037"/>
  <c r="AS1037"/>
  <c r="AM1037"/>
  <c r="AD1037"/>
  <c r="BE1036"/>
  <c r="BD1036"/>
  <c r="BC1036"/>
  <c r="BB1036"/>
  <c r="BA1036"/>
  <c r="AS1036"/>
  <c r="AM1036"/>
  <c r="AD1036"/>
  <c r="BE1035"/>
  <c r="BD1035"/>
  <c r="BC1035"/>
  <c r="BB1035"/>
  <c r="BA1035"/>
  <c r="AV1035"/>
  <c r="AP1035"/>
  <c r="AL1035"/>
  <c r="AD1035"/>
  <c r="BE1034"/>
  <c r="BD1034"/>
  <c r="BC1034"/>
  <c r="BB1034"/>
  <c r="BA1034"/>
  <c r="AN1034"/>
  <c r="AD1034"/>
  <c r="BE1033"/>
  <c r="BD1033"/>
  <c r="BC1033"/>
  <c r="BB1033"/>
  <c r="BA1033"/>
  <c r="AU1033"/>
  <c r="AM1033"/>
  <c r="AD1033"/>
  <c r="BE1032"/>
  <c r="BD1032"/>
  <c r="BC1032"/>
  <c r="BB1032"/>
  <c r="BA1032"/>
  <c r="AD1032"/>
  <c r="BE1031"/>
  <c r="BD1031"/>
  <c r="BC1031"/>
  <c r="BB1031"/>
  <c r="BA1031"/>
  <c r="AV1031"/>
  <c r="AU1031"/>
  <c r="AS1031"/>
  <c r="AR1031"/>
  <c r="AP1031"/>
  <c r="AN1031"/>
  <c r="AM1031"/>
  <c r="AL1031"/>
  <c r="AK1031"/>
  <c r="AD1031"/>
  <c r="BE1030"/>
  <c r="BD1030"/>
  <c r="BC1030"/>
  <c r="BB1030"/>
  <c r="BA1030"/>
  <c r="AU1030"/>
  <c r="AR1030"/>
  <c r="AL1030"/>
  <c r="AK1030"/>
  <c r="AD1030"/>
  <c r="BE1029"/>
  <c r="BD1029"/>
  <c r="BC1029"/>
  <c r="BB1029"/>
  <c r="BA1029"/>
  <c r="AV1029"/>
  <c r="AS1029"/>
  <c r="AN1029"/>
  <c r="AK1029"/>
  <c r="AD1029"/>
  <c r="BE1028"/>
  <c r="BD1028"/>
  <c r="BC1028"/>
  <c r="BB1028"/>
  <c r="BA1028"/>
  <c r="AS1028"/>
  <c r="AR1028"/>
  <c r="AN1028"/>
  <c r="AL1028"/>
  <c r="AD1028"/>
  <c r="BE1027"/>
  <c r="BD1027"/>
  <c r="BC1027"/>
  <c r="BB1027"/>
  <c r="BA1027"/>
  <c r="AU1027"/>
  <c r="AR1027"/>
  <c r="AP1027"/>
  <c r="AL1027"/>
  <c r="AK1027"/>
  <c r="AD1027"/>
  <c r="BE1026"/>
  <c r="BD1026"/>
  <c r="BC1026"/>
  <c r="BB1026"/>
  <c r="BA1026"/>
  <c r="AV1026"/>
  <c r="AR1026"/>
  <c r="AP1026"/>
  <c r="AK1026"/>
  <c r="AD1026"/>
  <c r="BE1025"/>
  <c r="BD1025"/>
  <c r="BC1025"/>
  <c r="BB1025"/>
  <c r="BA1025"/>
  <c r="AV1025"/>
  <c r="AU1025"/>
  <c r="AS1025"/>
  <c r="AR1025"/>
  <c r="AP1025"/>
  <c r="AN1025"/>
  <c r="AM1025"/>
  <c r="AL1025"/>
  <c r="AK1025"/>
  <c r="AD1025"/>
  <c r="BE1024"/>
  <c r="BD1024"/>
  <c r="BC1024"/>
  <c r="BB1024"/>
  <c r="BA1024"/>
  <c r="AD1024"/>
  <c r="BE1023"/>
  <c r="BD1023"/>
  <c r="BC1023"/>
  <c r="BB1023"/>
  <c r="BA1023"/>
  <c r="AU1023"/>
  <c r="AR1023"/>
  <c r="AN1023"/>
  <c r="AL1023"/>
  <c r="AD1023"/>
  <c r="BE1022"/>
  <c r="BD1022"/>
  <c r="BC1022"/>
  <c r="BB1022"/>
  <c r="BA1022"/>
  <c r="AU1022"/>
  <c r="AR1022"/>
  <c r="AL1022"/>
  <c r="AK1022"/>
  <c r="AD1022"/>
  <c r="BE1021"/>
  <c r="BD1021"/>
  <c r="BC1021"/>
  <c r="BB1021"/>
  <c r="BA1021"/>
  <c r="AV1021"/>
  <c r="AU1021"/>
  <c r="AS1021"/>
  <c r="AN1021"/>
  <c r="AM1021"/>
  <c r="AK1021"/>
  <c r="AD1021"/>
  <c r="BE1020"/>
  <c r="BD1020"/>
  <c r="BC1020"/>
  <c r="BB1020"/>
  <c r="BA1020"/>
  <c r="AN1020"/>
  <c r="AD1020"/>
  <c r="BE1019"/>
  <c r="BD1019"/>
  <c r="BC1019"/>
  <c r="BB1019"/>
  <c r="BA1019"/>
  <c r="AV1019"/>
  <c r="AU1019"/>
  <c r="AS1019"/>
  <c r="AR1019"/>
  <c r="AP1019"/>
  <c r="AN1019"/>
  <c r="AM1019"/>
  <c r="AL1019"/>
  <c r="AK1019"/>
  <c r="AD1019"/>
  <c r="BE1018"/>
  <c r="BD1018"/>
  <c r="BC1018"/>
  <c r="BB1018"/>
  <c r="BA1018"/>
  <c r="AD1018"/>
  <c r="BE1017"/>
  <c r="BD1017"/>
  <c r="BC1017"/>
  <c r="BB1017"/>
  <c r="BA1017"/>
  <c r="AV1017"/>
  <c r="AM1017"/>
  <c r="AD1017"/>
  <c r="BE1016"/>
  <c r="BD1016"/>
  <c r="BC1016"/>
  <c r="BB1016"/>
  <c r="BA1016"/>
  <c r="AD1016"/>
  <c r="BE1015"/>
  <c r="BD1015"/>
  <c r="BC1015"/>
  <c r="BB1015"/>
  <c r="BA1015"/>
  <c r="AV1015"/>
  <c r="AU1015"/>
  <c r="AS1015"/>
  <c r="AR1015"/>
  <c r="AP1015"/>
  <c r="AN1015"/>
  <c r="AM1015"/>
  <c r="AL1015"/>
  <c r="AK1015"/>
  <c r="AD1015"/>
  <c r="BE1014"/>
  <c r="BD1014"/>
  <c r="BC1014"/>
  <c r="BB1014"/>
  <c r="BA1014"/>
  <c r="AV1014"/>
  <c r="AU1014"/>
  <c r="AR1014"/>
  <c r="AP1014"/>
  <c r="AN1014"/>
  <c r="AL1014"/>
  <c r="AK1014"/>
  <c r="AD1014"/>
  <c r="BE1013"/>
  <c r="BD1013"/>
  <c r="BC1013"/>
  <c r="BB1013"/>
  <c r="BA1013"/>
  <c r="AV1013"/>
  <c r="AU1013"/>
  <c r="AS1013"/>
  <c r="AR1013"/>
  <c r="AP1013"/>
  <c r="AN1013"/>
  <c r="AM1013"/>
  <c r="AL1013"/>
  <c r="AK1013"/>
  <c r="AD1013"/>
  <c r="BE1012"/>
  <c r="BD1012"/>
  <c r="BC1012"/>
  <c r="BB1012"/>
  <c r="BA1012"/>
  <c r="AS1012"/>
  <c r="AD1012"/>
  <c r="BE1011"/>
  <c r="BD1011"/>
  <c r="BC1011"/>
  <c r="BB1011"/>
  <c r="BA1011"/>
  <c r="AV1011"/>
  <c r="AU1011"/>
  <c r="AS1011"/>
  <c r="AR1011"/>
  <c r="AP1011"/>
  <c r="AN1011"/>
  <c r="AM1011"/>
  <c r="AL1011"/>
  <c r="AK1011"/>
  <c r="AD1011"/>
  <c r="BE1010"/>
  <c r="BD1010"/>
  <c r="BC1010"/>
  <c r="BB1010"/>
  <c r="BA1010"/>
  <c r="AV1010"/>
  <c r="AN1010"/>
  <c r="AD1010"/>
  <c r="BE1009"/>
  <c r="BD1009"/>
  <c r="BC1009"/>
  <c r="BB1009"/>
  <c r="BA1009"/>
  <c r="AV1009"/>
  <c r="AU1009"/>
  <c r="AS1009"/>
  <c r="AN1009"/>
  <c r="AM1009"/>
  <c r="AK1009"/>
  <c r="AD1009"/>
  <c r="BE1008"/>
  <c r="BD1008"/>
  <c r="BC1008"/>
  <c r="BB1008"/>
  <c r="BA1008"/>
  <c r="AU1008"/>
  <c r="AR1008"/>
  <c r="AN1008"/>
  <c r="AM1008"/>
  <c r="AD1008"/>
  <c r="BE1007"/>
  <c r="BD1007"/>
  <c r="BC1007"/>
  <c r="BB1007"/>
  <c r="BA1007"/>
  <c r="AV1007"/>
  <c r="AU1007"/>
  <c r="AS1007"/>
  <c r="AR1007"/>
  <c r="AP1007"/>
  <c r="AN1007"/>
  <c r="AM1007"/>
  <c r="AL1007"/>
  <c r="AK1007"/>
  <c r="AD1007"/>
  <c r="BE1006"/>
  <c r="BD1006"/>
  <c r="BC1006"/>
  <c r="BB1006"/>
  <c r="BA1006"/>
  <c r="AV1006"/>
  <c r="AR1006"/>
  <c r="AL1006"/>
  <c r="AD1006"/>
  <c r="BE1005"/>
  <c r="BD1005"/>
  <c r="BC1005"/>
  <c r="BB1005"/>
  <c r="BA1005"/>
  <c r="AV1005"/>
  <c r="AS1005"/>
  <c r="AP1005"/>
  <c r="AM1005"/>
  <c r="AK1005"/>
  <c r="AD1005"/>
  <c r="BE1004"/>
  <c r="BD1004"/>
  <c r="BC1004"/>
  <c r="BB1004"/>
  <c r="BA1004"/>
  <c r="AD1004"/>
  <c r="BE1003"/>
  <c r="BD1003"/>
  <c r="BC1003"/>
  <c r="BB1003"/>
  <c r="BA1003"/>
  <c r="AU1003"/>
  <c r="AR1003"/>
  <c r="AN1003"/>
  <c r="AL1003"/>
  <c r="AD1003"/>
  <c r="BE1002"/>
  <c r="BD1002"/>
  <c r="BC1002"/>
  <c r="BB1002"/>
  <c r="BA1002"/>
  <c r="AU1002"/>
  <c r="AN1002"/>
  <c r="AK1002"/>
  <c r="AD1002"/>
  <c r="BE1001"/>
  <c r="BD1001"/>
  <c r="BC1001"/>
  <c r="BB1001"/>
  <c r="BA1001"/>
  <c r="AS1001"/>
  <c r="AP1001"/>
  <c r="AL1001"/>
  <c r="AD1001"/>
  <c r="BE1000"/>
  <c r="BD1000"/>
  <c r="BC1000"/>
  <c r="BB1000"/>
  <c r="BA1000"/>
  <c r="AR1000"/>
  <c r="AD1000"/>
  <c r="BE999"/>
  <c r="BD999"/>
  <c r="BC999"/>
  <c r="BB999"/>
  <c r="BA999"/>
  <c r="AV999"/>
  <c r="AU999"/>
  <c r="AS999"/>
  <c r="AR999"/>
  <c r="AP999"/>
  <c r="AN999"/>
  <c r="AM999"/>
  <c r="AL999"/>
  <c r="AK999"/>
  <c r="AD999"/>
  <c r="BE998"/>
  <c r="BD998"/>
  <c r="BC998"/>
  <c r="BB998"/>
  <c r="BA998"/>
  <c r="AV998"/>
  <c r="AR998"/>
  <c r="AN998"/>
  <c r="AK998"/>
  <c r="AD998"/>
  <c r="BE997"/>
  <c r="BD997"/>
  <c r="BC997"/>
  <c r="BB997"/>
  <c r="BA997"/>
  <c r="AV997"/>
  <c r="AU997"/>
  <c r="AS997"/>
  <c r="AR997"/>
  <c r="AP997"/>
  <c r="AN997"/>
  <c r="AM997"/>
  <c r="AL997"/>
  <c r="AK997"/>
  <c r="AD997"/>
  <c r="BE996"/>
  <c r="BD996"/>
  <c r="BC996"/>
  <c r="BB996"/>
  <c r="BA996"/>
  <c r="AR996"/>
  <c r="AL996"/>
  <c r="AD996"/>
  <c r="BE995"/>
  <c r="BD995"/>
  <c r="BC995"/>
  <c r="BB995"/>
  <c r="BA995"/>
  <c r="AU995"/>
  <c r="AP995"/>
  <c r="AL995"/>
  <c r="AD995"/>
  <c r="BE994"/>
  <c r="BD994"/>
  <c r="BC994"/>
  <c r="BB994"/>
  <c r="BA994"/>
  <c r="AV994"/>
  <c r="AP994"/>
  <c r="AD994"/>
  <c r="BE993"/>
  <c r="BD993"/>
  <c r="BC993"/>
  <c r="BB993"/>
  <c r="BA993"/>
  <c r="AU993"/>
  <c r="AD993"/>
  <c r="BE992"/>
  <c r="BD992"/>
  <c r="BC992"/>
  <c r="BB992"/>
  <c r="BA992"/>
  <c r="AU992"/>
  <c r="AR992"/>
  <c r="AN992"/>
  <c r="AM992"/>
  <c r="AD992"/>
  <c r="BE991"/>
  <c r="BD991"/>
  <c r="BC991"/>
  <c r="BB991"/>
  <c r="BA991"/>
  <c r="AV991"/>
  <c r="AU991"/>
  <c r="AS991"/>
  <c r="AR991"/>
  <c r="AP991"/>
  <c r="AN991"/>
  <c r="AM991"/>
  <c r="AL991"/>
  <c r="AK991"/>
  <c r="AD991"/>
  <c r="BE990"/>
  <c r="BD990"/>
  <c r="BC990"/>
  <c r="BB990"/>
  <c r="BA990"/>
  <c r="AR990"/>
  <c r="AP990"/>
  <c r="AL990"/>
  <c r="AD990"/>
  <c r="BE989"/>
  <c r="BD989"/>
  <c r="BC989"/>
  <c r="BB989"/>
  <c r="BA989"/>
  <c r="AV989"/>
  <c r="AN989"/>
  <c r="AD989"/>
  <c r="BE988"/>
  <c r="BD988"/>
  <c r="BC988"/>
  <c r="BB988"/>
  <c r="BA988"/>
  <c r="AD988"/>
  <c r="BE987"/>
  <c r="BD987"/>
  <c r="BC987"/>
  <c r="BB987"/>
  <c r="BA987"/>
  <c r="AV987"/>
  <c r="AS987"/>
  <c r="AP987"/>
  <c r="AM987"/>
  <c r="AK987"/>
  <c r="AD987"/>
  <c r="BE986"/>
  <c r="BD986"/>
  <c r="BC986"/>
  <c r="BB986"/>
  <c r="BA986"/>
  <c r="AV986"/>
  <c r="AR986"/>
  <c r="AL986"/>
  <c r="AD986"/>
  <c r="BE985"/>
  <c r="BD985"/>
  <c r="BC985"/>
  <c r="BB985"/>
  <c r="BA985"/>
  <c r="AS985"/>
  <c r="AP985"/>
  <c r="AL985"/>
  <c r="AD985"/>
  <c r="BE984"/>
  <c r="BD984"/>
  <c r="BC984"/>
  <c r="BB984"/>
  <c r="BA984"/>
  <c r="AD984"/>
  <c r="BE983"/>
  <c r="BD983"/>
  <c r="BC983"/>
  <c r="BB983"/>
  <c r="BA983"/>
  <c r="AM983"/>
  <c r="AD983"/>
  <c r="BE982"/>
  <c r="BD982"/>
  <c r="BC982"/>
  <c r="BB982"/>
  <c r="BA982"/>
  <c r="AV982"/>
  <c r="AR982"/>
  <c r="AN982"/>
  <c r="AK982"/>
  <c r="AD982"/>
  <c r="BE981"/>
  <c r="BD981"/>
  <c r="BC981"/>
  <c r="BB981"/>
  <c r="BA981"/>
  <c r="AV981"/>
  <c r="AU981"/>
  <c r="AS981"/>
  <c r="AR981"/>
  <c r="AP981"/>
  <c r="AN981"/>
  <c r="AM981"/>
  <c r="AL981"/>
  <c r="AK981"/>
  <c r="AD981"/>
  <c r="BE980"/>
  <c r="BD980"/>
  <c r="BC980"/>
  <c r="BB980"/>
  <c r="BA980"/>
  <c r="AL980"/>
  <c r="AD980"/>
  <c r="BE979"/>
  <c r="BD979"/>
  <c r="BC979"/>
  <c r="BB979"/>
  <c r="BA979"/>
  <c r="AV979"/>
  <c r="AU979"/>
  <c r="AS979"/>
  <c r="AR979"/>
  <c r="AP979"/>
  <c r="AN979"/>
  <c r="AM979"/>
  <c r="AL979"/>
  <c r="AK979"/>
  <c r="AD979"/>
  <c r="BE978"/>
  <c r="BD978"/>
  <c r="BC978"/>
  <c r="BB978"/>
  <c r="BA978"/>
  <c r="AV978"/>
  <c r="AR978"/>
  <c r="AP978"/>
  <c r="AN978"/>
  <c r="AK978"/>
  <c r="AD978"/>
  <c r="BE977"/>
  <c r="BD977"/>
  <c r="BC977"/>
  <c r="BB977"/>
  <c r="BA977"/>
  <c r="AP977"/>
  <c r="AD977"/>
  <c r="BE976"/>
  <c r="BD976"/>
  <c r="BC976"/>
  <c r="BB976"/>
  <c r="BA976"/>
  <c r="AV976"/>
  <c r="AU976"/>
  <c r="AS976"/>
  <c r="AR976"/>
  <c r="AP976"/>
  <c r="AN976"/>
  <c r="AM976"/>
  <c r="AL976"/>
  <c r="AK976"/>
  <c r="AD976"/>
  <c r="BE975"/>
  <c r="BD975"/>
  <c r="BC975"/>
  <c r="BB975"/>
  <c r="BA975"/>
  <c r="AV975"/>
  <c r="AS975"/>
  <c r="AP975"/>
  <c r="AL975"/>
  <c r="AD975"/>
  <c r="BE974"/>
  <c r="BD974"/>
  <c r="BC974"/>
  <c r="BB974"/>
  <c r="BA974"/>
  <c r="AV974"/>
  <c r="AU974"/>
  <c r="AS974"/>
  <c r="AR974"/>
  <c r="AP974"/>
  <c r="AN974"/>
  <c r="AM974"/>
  <c r="AL974"/>
  <c r="AK974"/>
  <c r="AD974"/>
  <c r="BE973"/>
  <c r="BD973"/>
  <c r="BC973"/>
  <c r="BB973"/>
  <c r="BA973"/>
  <c r="AV973"/>
  <c r="AM973"/>
  <c r="AD973"/>
  <c r="BE972"/>
  <c r="BD972"/>
  <c r="BC972"/>
  <c r="BB972"/>
  <c r="BA972"/>
  <c r="AV972"/>
  <c r="AU972"/>
  <c r="AS972"/>
  <c r="AR972"/>
  <c r="AP972"/>
  <c r="AN972"/>
  <c r="AM972"/>
  <c r="AL972"/>
  <c r="AK972"/>
  <c r="AD972"/>
  <c r="BE971"/>
  <c r="BD971"/>
  <c r="BC971"/>
  <c r="BB971"/>
  <c r="BA971"/>
  <c r="AV971"/>
  <c r="AS971"/>
  <c r="AN971"/>
  <c r="AK971"/>
  <c r="AD971"/>
  <c r="BE970"/>
  <c r="BD970"/>
  <c r="BC970"/>
  <c r="BB970"/>
  <c r="BA970"/>
  <c r="AN970"/>
  <c r="AD970"/>
  <c r="BE969"/>
  <c r="BD969"/>
  <c r="BC969"/>
  <c r="BB969"/>
  <c r="BA969"/>
  <c r="AV969"/>
  <c r="AU969"/>
  <c r="AS969"/>
  <c r="AR969"/>
  <c r="AP969"/>
  <c r="AN969"/>
  <c r="AM969"/>
  <c r="AL969"/>
  <c r="AK969"/>
  <c r="AD969"/>
  <c r="BE968"/>
  <c r="BD968"/>
  <c r="BC968"/>
  <c r="BB968"/>
  <c r="BA968"/>
  <c r="AV968"/>
  <c r="AR968"/>
  <c r="AN968"/>
  <c r="AK968"/>
  <c r="AD968"/>
  <c r="BE967"/>
  <c r="BD967"/>
  <c r="BC967"/>
  <c r="BB967"/>
  <c r="BA967"/>
  <c r="AS967"/>
  <c r="AR967"/>
  <c r="AP967"/>
  <c r="AL967"/>
  <c r="AK967"/>
  <c r="AD967"/>
  <c r="BE966"/>
  <c r="BD966"/>
  <c r="BC966"/>
  <c r="BB966"/>
  <c r="BA966"/>
  <c r="AV966"/>
  <c r="AU966"/>
  <c r="AS966"/>
  <c r="AR966"/>
  <c r="AP966"/>
  <c r="AN966"/>
  <c r="AM966"/>
  <c r="AL966"/>
  <c r="AK966"/>
  <c r="AD966"/>
  <c r="BE965"/>
  <c r="BD965"/>
  <c r="BC965"/>
  <c r="BB965"/>
  <c r="BA965"/>
  <c r="AV965"/>
  <c r="AU965"/>
  <c r="AS965"/>
  <c r="AR965"/>
  <c r="AP965"/>
  <c r="AN965"/>
  <c r="AM965"/>
  <c r="AL965"/>
  <c r="AK965"/>
  <c r="AD965"/>
  <c r="BE964"/>
  <c r="BD964"/>
  <c r="BC964"/>
  <c r="BB964"/>
  <c r="BA964"/>
  <c r="AV964"/>
  <c r="AU964"/>
  <c r="AS964"/>
  <c r="AR964"/>
  <c r="AP964"/>
  <c r="AN964"/>
  <c r="AM964"/>
  <c r="AL964"/>
  <c r="AK964"/>
  <c r="AD964"/>
  <c r="BE963"/>
  <c r="BD963"/>
  <c r="BC963"/>
  <c r="BB963"/>
  <c r="BA963"/>
  <c r="AV963"/>
  <c r="AS963"/>
  <c r="AP963"/>
  <c r="AM963"/>
  <c r="AL963"/>
  <c r="AD963"/>
  <c r="BE962"/>
  <c r="BD962"/>
  <c r="BC962"/>
  <c r="BB962"/>
  <c r="BA962"/>
  <c r="AU962"/>
  <c r="AS962"/>
  <c r="AR962"/>
  <c r="AM962"/>
  <c r="AL962"/>
  <c r="AD962"/>
  <c r="BE961"/>
  <c r="BD961"/>
  <c r="BC961"/>
  <c r="BB961"/>
  <c r="BA961"/>
  <c r="AR961"/>
  <c r="AK961"/>
  <c r="AD961"/>
  <c r="BE960"/>
  <c r="BD960"/>
  <c r="BC960"/>
  <c r="BB960"/>
  <c r="BA960"/>
  <c r="AP960"/>
  <c r="AD960"/>
  <c r="BE959"/>
  <c r="BD959"/>
  <c r="BC959"/>
  <c r="BB959"/>
  <c r="BA959"/>
  <c r="AS959"/>
  <c r="AD959"/>
  <c r="BE958"/>
  <c r="BD958"/>
  <c r="BC958"/>
  <c r="BB958"/>
  <c r="BA958"/>
  <c r="AV958"/>
  <c r="AU958"/>
  <c r="AS958"/>
  <c r="AR958"/>
  <c r="AP958"/>
  <c r="AN958"/>
  <c r="AM958"/>
  <c r="AL958"/>
  <c r="AK958"/>
  <c r="AD958"/>
  <c r="BE957"/>
  <c r="BD957"/>
  <c r="BC957"/>
  <c r="BB957"/>
  <c r="BA957"/>
  <c r="AP957"/>
  <c r="AD957"/>
  <c r="BE956"/>
  <c r="BD956"/>
  <c r="BC956"/>
  <c r="BB956"/>
  <c r="BA956"/>
  <c r="AV956"/>
  <c r="AN956"/>
  <c r="AD956"/>
  <c r="BE955"/>
  <c r="BD955"/>
  <c r="BC955"/>
  <c r="BB955"/>
  <c r="BA955"/>
  <c r="AU955"/>
  <c r="AP955"/>
  <c r="AM955"/>
  <c r="AD955"/>
  <c r="BE954"/>
  <c r="BD954"/>
  <c r="BC954"/>
  <c r="BB954"/>
  <c r="BA954"/>
  <c r="AV954"/>
  <c r="AU954"/>
  <c r="AS954"/>
  <c r="AR954"/>
  <c r="AP954"/>
  <c r="AN954"/>
  <c r="AM954"/>
  <c r="AL954"/>
  <c r="AK954"/>
  <c r="AD954"/>
  <c r="BE953"/>
  <c r="BD953"/>
  <c r="BC953"/>
  <c r="BB953"/>
  <c r="BA953"/>
  <c r="AU953"/>
  <c r="AR953"/>
  <c r="AN953"/>
  <c r="AL953"/>
  <c r="AD953"/>
  <c r="BE952"/>
  <c r="BD952"/>
  <c r="BC952"/>
  <c r="BB952"/>
  <c r="BA952"/>
  <c r="AR952"/>
  <c r="AD952"/>
  <c r="BE951"/>
  <c r="BD951"/>
  <c r="BC951"/>
  <c r="BB951"/>
  <c r="BA951"/>
  <c r="AV951"/>
  <c r="AS951"/>
  <c r="AR951"/>
  <c r="AM951"/>
  <c r="AL951"/>
  <c r="AK951"/>
  <c r="AD951"/>
  <c r="BE950"/>
  <c r="BD950"/>
  <c r="BC950"/>
  <c r="BB950"/>
  <c r="BA950"/>
  <c r="AV950"/>
  <c r="AS950"/>
  <c r="AP950"/>
  <c r="AM950"/>
  <c r="AK950"/>
  <c r="AD950"/>
  <c r="BE949"/>
  <c r="BD949"/>
  <c r="BC949"/>
  <c r="BB949"/>
  <c r="BA949"/>
  <c r="AV949"/>
  <c r="AS949"/>
  <c r="AN949"/>
  <c r="AK949"/>
  <c r="AD949"/>
  <c r="BE948"/>
  <c r="BD948"/>
  <c r="BC948"/>
  <c r="BB948"/>
  <c r="BA948"/>
  <c r="AN948"/>
  <c r="AD948"/>
  <c r="BE947"/>
  <c r="BD947"/>
  <c r="BC947"/>
  <c r="BB947"/>
  <c r="BA947"/>
  <c r="AV947"/>
  <c r="AS947"/>
  <c r="AR947"/>
  <c r="AP947"/>
  <c r="AM947"/>
  <c r="AL947"/>
  <c r="AK947"/>
  <c r="AD947"/>
  <c r="BE946"/>
  <c r="BD946"/>
  <c r="BC946"/>
  <c r="BB946"/>
  <c r="BA946"/>
  <c r="AV946"/>
  <c r="AU946"/>
  <c r="AS946"/>
  <c r="AR946"/>
  <c r="AP946"/>
  <c r="AN946"/>
  <c r="AM946"/>
  <c r="AL946"/>
  <c r="AK946"/>
  <c r="AD946"/>
  <c r="BE945"/>
  <c r="BD945"/>
  <c r="BC945"/>
  <c r="BB945"/>
  <c r="BA945"/>
  <c r="AV945"/>
  <c r="AS945"/>
  <c r="AR945"/>
  <c r="AP945"/>
  <c r="AM945"/>
  <c r="AL945"/>
  <c r="AK945"/>
  <c r="AD945"/>
  <c r="BE944"/>
  <c r="BD944"/>
  <c r="BC944"/>
  <c r="BB944"/>
  <c r="BA944"/>
  <c r="AV944"/>
  <c r="AR944"/>
  <c r="AP944"/>
  <c r="AN944"/>
  <c r="AK944"/>
  <c r="AD944"/>
  <c r="BE943"/>
  <c r="BD943"/>
  <c r="BC943"/>
  <c r="BB943"/>
  <c r="BA943"/>
  <c r="AV943"/>
  <c r="AS943"/>
  <c r="AP943"/>
  <c r="AM943"/>
  <c r="AL943"/>
  <c r="AD943"/>
  <c r="BE942"/>
  <c r="BD942"/>
  <c r="BC942"/>
  <c r="BB942"/>
  <c r="BA942"/>
  <c r="AU942"/>
  <c r="AR942"/>
  <c r="AN942"/>
  <c r="AM942"/>
  <c r="AD942"/>
  <c r="BE941"/>
  <c r="BD941"/>
  <c r="BC941"/>
  <c r="BB941"/>
  <c r="BA941"/>
  <c r="AV941"/>
  <c r="AU941"/>
  <c r="AS941"/>
  <c r="AR941"/>
  <c r="AP941"/>
  <c r="AN941"/>
  <c r="AM941"/>
  <c r="AL941"/>
  <c r="AK941"/>
  <c r="AD941"/>
  <c r="BE940"/>
  <c r="BD940"/>
  <c r="BC940"/>
  <c r="BB940"/>
  <c r="BA940"/>
  <c r="AU940"/>
  <c r="AP940"/>
  <c r="AL940"/>
  <c r="AD940"/>
  <c r="BE939"/>
  <c r="BD939"/>
  <c r="BC939"/>
  <c r="BB939"/>
  <c r="BA939"/>
  <c r="AV939"/>
  <c r="AU939"/>
  <c r="AS939"/>
  <c r="AP939"/>
  <c r="AN939"/>
  <c r="AM939"/>
  <c r="AK939"/>
  <c r="AD939"/>
  <c r="BE938"/>
  <c r="BD938"/>
  <c r="BC938"/>
  <c r="BB938"/>
  <c r="BA938"/>
  <c r="AV938"/>
  <c r="AU938"/>
  <c r="AS938"/>
  <c r="AR938"/>
  <c r="AP938"/>
  <c r="AN938"/>
  <c r="AM938"/>
  <c r="AL938"/>
  <c r="AK938"/>
  <c r="AD938"/>
  <c r="BE937"/>
  <c r="BD937"/>
  <c r="BC937"/>
  <c r="BB937"/>
  <c r="BA937"/>
  <c r="AV937"/>
  <c r="AU937"/>
  <c r="AS937"/>
  <c r="AR937"/>
  <c r="AP937"/>
  <c r="AN937"/>
  <c r="AM937"/>
  <c r="AL937"/>
  <c r="AK937"/>
  <c r="AD937"/>
  <c r="BE936"/>
  <c r="BD936"/>
  <c r="BC936"/>
  <c r="BB936"/>
  <c r="BA936"/>
  <c r="AV936"/>
  <c r="AU936"/>
  <c r="AS936"/>
  <c r="AR936"/>
  <c r="AP936"/>
  <c r="AN936"/>
  <c r="AM936"/>
  <c r="AL936"/>
  <c r="AK936"/>
  <c r="AD936"/>
  <c r="BE935"/>
  <c r="BD935"/>
  <c r="BC935"/>
  <c r="BB935"/>
  <c r="BA935"/>
  <c r="AS935"/>
  <c r="AR935"/>
  <c r="AP935"/>
  <c r="AL935"/>
  <c r="AK935"/>
  <c r="AD935"/>
  <c r="BE934"/>
  <c r="BD934"/>
  <c r="BC934"/>
  <c r="BB934"/>
  <c r="BA934"/>
  <c r="AS934"/>
  <c r="AR934"/>
  <c r="AN934"/>
  <c r="AL934"/>
  <c r="AD934"/>
  <c r="BE933"/>
  <c r="BD933"/>
  <c r="BC933"/>
  <c r="BB933"/>
  <c r="BA933"/>
  <c r="AV933"/>
  <c r="AU933"/>
  <c r="AS933"/>
  <c r="AR933"/>
  <c r="AP933"/>
  <c r="AN933"/>
  <c r="AM933"/>
  <c r="AL933"/>
  <c r="AK933"/>
  <c r="AD933"/>
  <c r="BE932"/>
  <c r="BD932"/>
  <c r="BC932"/>
  <c r="BB932"/>
  <c r="BA932"/>
  <c r="AV932"/>
  <c r="AU932"/>
  <c r="AS932"/>
  <c r="AR932"/>
  <c r="AP932"/>
  <c r="AN932"/>
  <c r="AM932"/>
  <c r="AL932"/>
  <c r="AK932"/>
  <c r="AD932"/>
  <c r="BE931"/>
  <c r="BD931"/>
  <c r="BC931"/>
  <c r="BB931"/>
  <c r="BA931"/>
  <c r="AL931"/>
  <c r="AD931"/>
  <c r="BE930"/>
  <c r="BD930"/>
  <c r="BC930"/>
  <c r="BB930"/>
  <c r="BA930"/>
  <c r="AN930"/>
  <c r="AD930"/>
  <c r="BE929"/>
  <c r="BD929"/>
  <c r="BC929"/>
  <c r="BB929"/>
  <c r="BA929"/>
  <c r="AV929"/>
  <c r="AS929"/>
  <c r="AR929"/>
  <c r="AP929"/>
  <c r="AM929"/>
  <c r="AL929"/>
  <c r="AK929"/>
  <c r="AD929"/>
  <c r="BE928"/>
  <c r="BD928"/>
  <c r="BC928"/>
  <c r="BB928"/>
  <c r="BA928"/>
  <c r="AV928"/>
  <c r="AU928"/>
  <c r="AR928"/>
  <c r="AN928"/>
  <c r="AL928"/>
  <c r="AK928"/>
  <c r="AD928"/>
  <c r="BE927"/>
  <c r="BD927"/>
  <c r="BC927"/>
  <c r="BB927"/>
  <c r="BA927"/>
  <c r="AS927"/>
  <c r="AR927"/>
  <c r="AP927"/>
  <c r="AL927"/>
  <c r="AK927"/>
  <c r="AD927"/>
  <c r="BE926"/>
  <c r="BD926"/>
  <c r="BC926"/>
  <c r="BB926"/>
  <c r="BA926"/>
  <c r="AU926"/>
  <c r="AS926"/>
  <c r="AR926"/>
  <c r="AM926"/>
  <c r="AL926"/>
  <c r="AD926"/>
  <c r="BE925"/>
  <c r="BD925"/>
  <c r="BC925"/>
  <c r="BB925"/>
  <c r="BA925"/>
  <c r="AR925"/>
  <c r="AK925"/>
  <c r="AD925"/>
  <c r="BE924"/>
  <c r="BD924"/>
  <c r="BC924"/>
  <c r="BB924"/>
  <c r="BA924"/>
  <c r="AV924"/>
  <c r="AU924"/>
  <c r="AP924"/>
  <c r="AN924"/>
  <c r="AL924"/>
  <c r="AD924"/>
  <c r="BE923"/>
  <c r="BD923"/>
  <c r="BC923"/>
  <c r="BB923"/>
  <c r="BA923"/>
  <c r="AV923"/>
  <c r="AU923"/>
  <c r="AS923"/>
  <c r="AR923"/>
  <c r="AP923"/>
  <c r="AN923"/>
  <c r="AM923"/>
  <c r="AL923"/>
  <c r="AK923"/>
  <c r="AD923"/>
  <c r="BE922"/>
  <c r="BD922"/>
  <c r="BC922"/>
  <c r="BB922"/>
  <c r="BA922"/>
  <c r="AV922"/>
  <c r="AU922"/>
  <c r="AS922"/>
  <c r="AR922"/>
  <c r="AP922"/>
  <c r="AN922"/>
  <c r="AM922"/>
  <c r="AL922"/>
  <c r="AK922"/>
  <c r="AD922"/>
  <c r="BE921"/>
  <c r="BD921"/>
  <c r="BC921"/>
  <c r="BB921"/>
  <c r="BA921"/>
  <c r="AV921"/>
  <c r="AS921"/>
  <c r="AR921"/>
  <c r="AM921"/>
  <c r="AL921"/>
  <c r="AK921"/>
  <c r="AD921"/>
  <c r="BE920"/>
  <c r="BD920"/>
  <c r="BC920"/>
  <c r="BB920"/>
  <c r="BA920"/>
  <c r="AU920"/>
  <c r="AP920"/>
  <c r="AL920"/>
  <c r="AD920"/>
  <c r="BE919"/>
  <c r="BD919"/>
  <c r="BC919"/>
  <c r="BB919"/>
  <c r="BA919"/>
  <c r="AV919"/>
  <c r="AS919"/>
  <c r="AR919"/>
  <c r="AP919"/>
  <c r="AM919"/>
  <c r="AL919"/>
  <c r="AK919"/>
  <c r="AD919"/>
  <c r="BE918"/>
  <c r="BD918"/>
  <c r="BC918"/>
  <c r="BB918"/>
  <c r="BA918"/>
  <c r="AV918"/>
  <c r="AU918"/>
  <c r="AS918"/>
  <c r="AR918"/>
  <c r="AP918"/>
  <c r="AN918"/>
  <c r="AM918"/>
  <c r="AL918"/>
  <c r="AK918"/>
  <c r="AD918"/>
  <c r="BE917"/>
  <c r="BD917"/>
  <c r="BC917"/>
  <c r="BB917"/>
  <c r="BA917"/>
  <c r="AV917"/>
  <c r="AU917"/>
  <c r="AS917"/>
  <c r="AP917"/>
  <c r="AN917"/>
  <c r="AM917"/>
  <c r="AK917"/>
  <c r="AD917"/>
  <c r="BE916"/>
  <c r="BD916"/>
  <c r="BC916"/>
  <c r="BB916"/>
  <c r="BA916"/>
  <c r="AS916"/>
  <c r="AD916"/>
  <c r="BE915"/>
  <c r="BD915"/>
  <c r="BC915"/>
  <c r="BB915"/>
  <c r="BA915"/>
  <c r="AV915"/>
  <c r="AS915"/>
  <c r="AR915"/>
  <c r="AP915"/>
  <c r="AM915"/>
  <c r="AL915"/>
  <c r="AK915"/>
  <c r="AD915"/>
  <c r="BE914"/>
  <c r="BD914"/>
  <c r="BC914"/>
  <c r="BB914"/>
  <c r="BA914"/>
  <c r="AU914"/>
  <c r="AS914"/>
  <c r="AR914"/>
  <c r="AN914"/>
  <c r="AM914"/>
  <c r="AL914"/>
  <c r="AD914"/>
  <c r="BE913"/>
  <c r="BD913"/>
  <c r="BC913"/>
  <c r="BB913"/>
  <c r="BA913"/>
  <c r="AV913"/>
  <c r="AU913"/>
  <c r="AS913"/>
  <c r="AR913"/>
  <c r="AP913"/>
  <c r="AN913"/>
  <c r="AM913"/>
  <c r="AL913"/>
  <c r="AK913"/>
  <c r="AD913"/>
  <c r="BE912"/>
  <c r="BD912"/>
  <c r="BC912"/>
  <c r="BB912"/>
  <c r="BA912"/>
  <c r="AV912"/>
  <c r="AU912"/>
  <c r="AR912"/>
  <c r="AP912"/>
  <c r="AN912"/>
  <c r="AL912"/>
  <c r="AK912"/>
  <c r="AD912"/>
  <c r="BE911"/>
  <c r="BD911"/>
  <c r="BC911"/>
  <c r="BB911"/>
  <c r="BA911"/>
  <c r="AV911"/>
  <c r="AS911"/>
  <c r="AP911"/>
  <c r="AM911"/>
  <c r="AL911"/>
  <c r="AD911"/>
  <c r="BE910"/>
  <c r="BD910"/>
  <c r="BC910"/>
  <c r="BB910"/>
  <c r="BA910"/>
  <c r="AV910"/>
  <c r="AU910"/>
  <c r="AS910"/>
  <c r="AR910"/>
  <c r="AP910"/>
  <c r="AN910"/>
  <c r="AM910"/>
  <c r="AL910"/>
  <c r="AK910"/>
  <c r="AD910"/>
  <c r="BE909"/>
  <c r="BD909"/>
  <c r="BC909"/>
  <c r="BB909"/>
  <c r="BA909"/>
  <c r="AV909"/>
  <c r="AU909"/>
  <c r="AS909"/>
  <c r="AR909"/>
  <c r="AP909"/>
  <c r="AN909"/>
  <c r="AM909"/>
  <c r="AL909"/>
  <c r="AK909"/>
  <c r="AD909"/>
  <c r="BE908"/>
  <c r="BD908"/>
  <c r="BC908"/>
  <c r="BB908"/>
  <c r="BA908"/>
  <c r="AV908"/>
  <c r="AU908"/>
  <c r="AR908"/>
  <c r="AP908"/>
  <c r="AN908"/>
  <c r="AL908"/>
  <c r="AK908"/>
  <c r="AD908"/>
  <c r="BE907"/>
  <c r="BD907"/>
  <c r="BC907"/>
  <c r="BB907"/>
  <c r="BA907"/>
  <c r="AV907"/>
  <c r="AU907"/>
  <c r="AS907"/>
  <c r="AR907"/>
  <c r="AP907"/>
  <c r="AN907"/>
  <c r="AM907"/>
  <c r="AL907"/>
  <c r="AK907"/>
  <c r="AD907"/>
  <c r="BE906"/>
  <c r="BD906"/>
  <c r="BC906"/>
  <c r="BB906"/>
  <c r="BA906"/>
  <c r="AV906"/>
  <c r="AU906"/>
  <c r="AS906"/>
  <c r="AR906"/>
  <c r="AP906"/>
  <c r="AN906"/>
  <c r="AM906"/>
  <c r="AL906"/>
  <c r="AK906"/>
  <c r="AD906"/>
  <c r="BE905"/>
  <c r="BD905"/>
  <c r="BC905"/>
  <c r="BB905"/>
  <c r="BA905"/>
  <c r="AV905"/>
  <c r="AS905"/>
  <c r="AR905"/>
  <c r="AP905"/>
  <c r="AM905"/>
  <c r="AL905"/>
  <c r="AK905"/>
  <c r="AD905"/>
  <c r="BE904"/>
  <c r="BD904"/>
  <c r="BC904"/>
  <c r="BB904"/>
  <c r="BA904"/>
  <c r="AV904"/>
  <c r="AU904"/>
  <c r="AS904"/>
  <c r="AR904"/>
  <c r="AP904"/>
  <c r="AN904"/>
  <c r="AM904"/>
  <c r="AL904"/>
  <c r="AK904"/>
  <c r="AD904"/>
  <c r="BE903"/>
  <c r="BD903"/>
  <c r="BC903"/>
  <c r="BB903"/>
  <c r="BA903"/>
  <c r="AD903"/>
  <c r="BE902"/>
  <c r="BD902"/>
  <c r="BC902"/>
  <c r="BB902"/>
  <c r="BA902"/>
  <c r="AU902"/>
  <c r="AM902"/>
  <c r="AD902"/>
  <c r="BE901"/>
  <c r="BD901"/>
  <c r="BC901"/>
  <c r="BB901"/>
  <c r="BA901"/>
  <c r="AV901"/>
  <c r="AS901"/>
  <c r="AR901"/>
  <c r="AP901"/>
  <c r="AM901"/>
  <c r="AL901"/>
  <c r="AK901"/>
  <c r="AD901"/>
  <c r="BE900"/>
  <c r="BD900"/>
  <c r="BC900"/>
  <c r="BB900"/>
  <c r="BA900"/>
  <c r="AU900"/>
  <c r="AP900"/>
  <c r="AL900"/>
  <c r="AD900"/>
  <c r="BE899"/>
  <c r="BD899"/>
  <c r="BC899"/>
  <c r="BB899"/>
  <c r="BA899"/>
  <c r="AV899"/>
  <c r="AS899"/>
  <c r="AP899"/>
  <c r="AL899"/>
  <c r="AD899"/>
  <c r="BE898"/>
  <c r="BD898"/>
  <c r="BC898"/>
  <c r="BB898"/>
  <c r="BA898"/>
  <c r="AV898"/>
  <c r="AU898"/>
  <c r="AS898"/>
  <c r="AR898"/>
  <c r="AP898"/>
  <c r="AN898"/>
  <c r="AM898"/>
  <c r="AL898"/>
  <c r="AK898"/>
  <c r="AD898"/>
  <c r="BE897"/>
  <c r="BD897"/>
  <c r="BC897"/>
  <c r="BB897"/>
  <c r="BA897"/>
  <c r="AV897"/>
  <c r="AU897"/>
  <c r="AS897"/>
  <c r="AR897"/>
  <c r="AP897"/>
  <c r="AN897"/>
  <c r="AM897"/>
  <c r="AL897"/>
  <c r="AK897"/>
  <c r="AD897"/>
  <c r="BE896"/>
  <c r="BD896"/>
  <c r="BC896"/>
  <c r="BB896"/>
  <c r="BA896"/>
  <c r="AV896"/>
  <c r="AU896"/>
  <c r="AR896"/>
  <c r="AP896"/>
  <c r="AN896"/>
  <c r="AL896"/>
  <c r="AK896"/>
  <c r="AD896"/>
  <c r="BE895"/>
  <c r="BD895"/>
  <c r="BC895"/>
  <c r="BB895"/>
  <c r="BA895"/>
  <c r="AS895"/>
  <c r="AR895"/>
  <c r="AP895"/>
  <c r="AL895"/>
  <c r="AK895"/>
  <c r="AD895"/>
  <c r="BE894"/>
  <c r="BD894"/>
  <c r="BC894"/>
  <c r="BB894"/>
  <c r="BA894"/>
  <c r="AD894"/>
  <c r="BE893"/>
  <c r="BD893"/>
  <c r="BC893"/>
  <c r="BB893"/>
  <c r="BA893"/>
  <c r="AV893"/>
  <c r="AU893"/>
  <c r="AS893"/>
  <c r="AR893"/>
  <c r="AP893"/>
  <c r="AN893"/>
  <c r="AM893"/>
  <c r="AL893"/>
  <c r="AK893"/>
  <c r="AD893"/>
  <c r="BE892"/>
  <c r="BD892"/>
  <c r="BC892"/>
  <c r="BB892"/>
  <c r="BA892"/>
  <c r="AU892"/>
  <c r="AP892"/>
  <c r="AL892"/>
  <c r="AD892"/>
  <c r="BE891"/>
  <c r="BD891"/>
  <c r="BC891"/>
  <c r="BB891"/>
  <c r="BA891"/>
  <c r="AV891"/>
  <c r="AU891"/>
  <c r="AS891"/>
  <c r="AR891"/>
  <c r="AP891"/>
  <c r="AN891"/>
  <c r="AM891"/>
  <c r="AL891"/>
  <c r="AK891"/>
  <c r="AD891"/>
  <c r="BE890"/>
  <c r="BD890"/>
  <c r="BC890"/>
  <c r="BB890"/>
  <c r="BA890"/>
  <c r="AV890"/>
  <c r="AU890"/>
  <c r="AS890"/>
  <c r="AR890"/>
  <c r="AP890"/>
  <c r="AN890"/>
  <c r="AM890"/>
  <c r="AL890"/>
  <c r="AK890"/>
  <c r="AD890"/>
  <c r="BE889"/>
  <c r="BD889"/>
  <c r="BC889"/>
  <c r="BB889"/>
  <c r="BA889"/>
  <c r="AV889"/>
  <c r="AS889"/>
  <c r="AR889"/>
  <c r="AP889"/>
  <c r="AM889"/>
  <c r="AL889"/>
  <c r="AK889"/>
  <c r="AD889"/>
  <c r="BE888"/>
  <c r="BD888"/>
  <c r="BC888"/>
  <c r="BB888"/>
  <c r="BA888"/>
  <c r="AV888"/>
  <c r="AU888"/>
  <c r="AS888"/>
  <c r="AR888"/>
  <c r="AP888"/>
  <c r="AN888"/>
  <c r="AM888"/>
  <c r="AL888"/>
  <c r="AK888"/>
  <c r="AD888"/>
  <c r="BE887"/>
  <c r="BD887"/>
  <c r="BC887"/>
  <c r="BB887"/>
  <c r="BA887"/>
  <c r="AV887"/>
  <c r="AD887"/>
  <c r="BE886"/>
  <c r="BD886"/>
  <c r="BC886"/>
  <c r="BB886"/>
  <c r="BA886"/>
  <c r="AV886"/>
  <c r="AU886"/>
  <c r="AS886"/>
  <c r="AR886"/>
  <c r="AP886"/>
  <c r="AN886"/>
  <c r="AM886"/>
  <c r="AL886"/>
  <c r="AK886"/>
  <c r="AD886"/>
  <c r="BE885"/>
  <c r="BD885"/>
  <c r="BC885"/>
  <c r="BB885"/>
  <c r="BA885"/>
  <c r="AU885"/>
  <c r="AP885"/>
  <c r="AM885"/>
  <c r="AD885"/>
  <c r="BE884"/>
  <c r="BD884"/>
  <c r="BC884"/>
  <c r="BB884"/>
  <c r="BA884"/>
  <c r="AU884"/>
  <c r="AR884"/>
  <c r="AM884"/>
  <c r="AD884"/>
  <c r="BE883"/>
  <c r="BD883"/>
  <c r="BC883"/>
  <c r="BB883"/>
  <c r="BA883"/>
  <c r="AV883"/>
  <c r="AK883"/>
  <c r="AD883"/>
  <c r="BE882"/>
  <c r="BD882"/>
  <c r="BC882"/>
  <c r="BB882"/>
  <c r="BA882"/>
  <c r="AU882"/>
  <c r="AS882"/>
  <c r="AR882"/>
  <c r="AN882"/>
  <c r="AM882"/>
  <c r="AL882"/>
  <c r="AD882"/>
  <c r="BE881"/>
  <c r="BD881"/>
  <c r="BC881"/>
  <c r="BB881"/>
  <c r="BA881"/>
  <c r="AV881"/>
  <c r="AU881"/>
  <c r="AS881"/>
  <c r="AR881"/>
  <c r="AP881"/>
  <c r="AN881"/>
  <c r="AM881"/>
  <c r="AL881"/>
  <c r="AK881"/>
  <c r="AD881"/>
  <c r="BE880"/>
  <c r="BD880"/>
  <c r="BC880"/>
  <c r="BB880"/>
  <c r="BA880"/>
  <c r="AV880"/>
  <c r="AU880"/>
  <c r="AS880"/>
  <c r="AR880"/>
  <c r="AP880"/>
  <c r="AN880"/>
  <c r="AM880"/>
  <c r="AL880"/>
  <c r="AK880"/>
  <c r="AD880"/>
  <c r="BE879"/>
  <c r="BD879"/>
  <c r="BC879"/>
  <c r="BB879"/>
  <c r="BA879"/>
  <c r="AD879"/>
  <c r="BE878"/>
  <c r="BD878"/>
  <c r="BC878"/>
  <c r="BB878"/>
  <c r="BA878"/>
  <c r="AV878"/>
  <c r="AU878"/>
  <c r="AS878"/>
  <c r="AR878"/>
  <c r="AP878"/>
  <c r="AN878"/>
  <c r="AM878"/>
  <c r="AL878"/>
  <c r="AK878"/>
  <c r="AD878"/>
  <c r="BE877"/>
  <c r="BD877"/>
  <c r="BC877"/>
  <c r="BB877"/>
  <c r="BA877"/>
  <c r="AV877"/>
  <c r="AD877"/>
  <c r="BE876"/>
  <c r="BD876"/>
  <c r="BC876"/>
  <c r="BB876"/>
  <c r="BA876"/>
  <c r="AV876"/>
  <c r="AU876"/>
  <c r="AP876"/>
  <c r="AN876"/>
  <c r="AL876"/>
  <c r="AD876"/>
  <c r="BE875"/>
  <c r="BD875"/>
  <c r="BC875"/>
  <c r="BB875"/>
  <c r="BA875"/>
  <c r="AV875"/>
  <c r="AU875"/>
  <c r="AS875"/>
  <c r="AR875"/>
  <c r="AP875"/>
  <c r="AN875"/>
  <c r="AM875"/>
  <c r="AL875"/>
  <c r="AK875"/>
  <c r="AD875"/>
  <c r="BE874"/>
  <c r="BD874"/>
  <c r="BC874"/>
  <c r="BB874"/>
  <c r="BA874"/>
  <c r="AS874"/>
  <c r="AN874"/>
  <c r="AL874"/>
  <c r="AD874"/>
  <c r="BE873"/>
  <c r="BD873"/>
  <c r="BC873"/>
  <c r="BB873"/>
  <c r="BA873"/>
  <c r="AV873"/>
  <c r="AS873"/>
  <c r="AR873"/>
  <c r="AP873"/>
  <c r="AM873"/>
  <c r="AL873"/>
  <c r="AK873"/>
  <c r="AD873"/>
  <c r="BE872"/>
  <c r="BD872"/>
  <c r="BC872"/>
  <c r="BB872"/>
  <c r="BA872"/>
  <c r="AV872"/>
  <c r="AN872"/>
  <c r="AD872"/>
  <c r="BE871"/>
  <c r="BD871"/>
  <c r="BC871"/>
  <c r="BB871"/>
  <c r="BA871"/>
  <c r="AS871"/>
  <c r="AR871"/>
  <c r="AP871"/>
  <c r="AL871"/>
  <c r="AK871"/>
  <c r="AD871"/>
  <c r="BE870"/>
  <c r="BD870"/>
  <c r="BC870"/>
  <c r="BB870"/>
  <c r="BA870"/>
  <c r="AV870"/>
  <c r="AU870"/>
  <c r="AS870"/>
  <c r="AR870"/>
  <c r="AP870"/>
  <c r="AN870"/>
  <c r="AM870"/>
  <c r="AL870"/>
  <c r="AK870"/>
  <c r="AD870"/>
  <c r="BE869"/>
  <c r="BD869"/>
  <c r="BC869"/>
  <c r="BB869"/>
  <c r="BA869"/>
  <c r="AV869"/>
  <c r="AS869"/>
  <c r="AP869"/>
  <c r="AM869"/>
  <c r="AL869"/>
  <c r="AD869"/>
  <c r="BE868"/>
  <c r="BD868"/>
  <c r="BC868"/>
  <c r="BB868"/>
  <c r="BA868"/>
  <c r="AV868"/>
  <c r="AU868"/>
  <c r="AS868"/>
  <c r="AR868"/>
  <c r="AP868"/>
  <c r="AN868"/>
  <c r="AM868"/>
  <c r="AL868"/>
  <c r="AK868"/>
  <c r="AD868"/>
  <c r="BE867"/>
  <c r="BD867"/>
  <c r="BC867"/>
  <c r="BB867"/>
  <c r="BA867"/>
  <c r="AV867"/>
  <c r="AS867"/>
  <c r="AP867"/>
  <c r="AL867"/>
  <c r="AD867"/>
  <c r="BE866"/>
  <c r="BD866"/>
  <c r="BC866"/>
  <c r="BB866"/>
  <c r="BA866"/>
  <c r="AU866"/>
  <c r="AS866"/>
  <c r="AR866"/>
  <c r="AN866"/>
  <c r="AM866"/>
  <c r="AL866"/>
  <c r="AD866"/>
  <c r="BE865"/>
  <c r="BD865"/>
  <c r="BC865"/>
  <c r="BB865"/>
  <c r="BA865"/>
  <c r="AV865"/>
  <c r="AU865"/>
  <c r="AS865"/>
  <c r="AR865"/>
  <c r="AP865"/>
  <c r="AN865"/>
  <c r="AM865"/>
  <c r="AL865"/>
  <c r="AK865"/>
  <c r="AD865"/>
  <c r="BE864"/>
  <c r="BD864"/>
  <c r="BC864"/>
  <c r="BB864"/>
  <c r="BA864"/>
  <c r="AV864"/>
  <c r="AU864"/>
  <c r="AR864"/>
  <c r="AP864"/>
  <c r="AN864"/>
  <c r="AL864"/>
  <c r="AK864"/>
  <c r="AD864"/>
  <c r="BE863"/>
  <c r="BD863"/>
  <c r="BC863"/>
  <c r="BB863"/>
  <c r="BA863"/>
  <c r="AS863"/>
  <c r="AR863"/>
  <c r="AP863"/>
  <c r="AL863"/>
  <c r="AK863"/>
  <c r="AD863"/>
  <c r="BE862"/>
  <c r="BD862"/>
  <c r="BC862"/>
  <c r="BB862"/>
  <c r="BA862"/>
  <c r="AV862"/>
  <c r="AU862"/>
  <c r="AS862"/>
  <c r="AR862"/>
  <c r="AP862"/>
  <c r="AN862"/>
  <c r="AM862"/>
  <c r="AL862"/>
  <c r="AK862"/>
  <c r="AD862"/>
  <c r="BE861"/>
  <c r="BD861"/>
  <c r="BC861"/>
  <c r="BB861"/>
  <c r="BA861"/>
  <c r="AS861"/>
  <c r="AP861"/>
  <c r="AL861"/>
  <c r="AD861"/>
  <c r="BE860"/>
  <c r="BD860"/>
  <c r="BC860"/>
  <c r="BB860"/>
  <c r="BA860"/>
  <c r="AV860"/>
  <c r="AU860"/>
  <c r="AS860"/>
  <c r="AR860"/>
  <c r="AP860"/>
  <c r="AN860"/>
  <c r="AM860"/>
  <c r="AL860"/>
  <c r="AK860"/>
  <c r="AD860"/>
  <c r="BE859"/>
  <c r="BD859"/>
  <c r="BC859"/>
  <c r="BB859"/>
  <c r="BA859"/>
  <c r="AV859"/>
  <c r="AU859"/>
  <c r="AP859"/>
  <c r="AN859"/>
  <c r="AM859"/>
  <c r="AD859"/>
  <c r="BE858"/>
  <c r="BD858"/>
  <c r="BC858"/>
  <c r="BB858"/>
  <c r="BA858"/>
  <c r="AU858"/>
  <c r="AS858"/>
  <c r="AR858"/>
  <c r="AN858"/>
  <c r="AM858"/>
  <c r="AL858"/>
  <c r="AD858"/>
  <c r="BE857"/>
  <c r="BD857"/>
  <c r="BC857"/>
  <c r="BB857"/>
  <c r="BA857"/>
  <c r="AV857"/>
  <c r="AR857"/>
  <c r="AM857"/>
  <c r="AK857"/>
  <c r="AD857"/>
  <c r="BE856"/>
  <c r="BD856"/>
  <c r="BC856"/>
  <c r="BB856"/>
  <c r="BA856"/>
  <c r="AV856"/>
  <c r="AU856"/>
  <c r="AR856"/>
  <c r="AP856"/>
  <c r="AN856"/>
  <c r="AL856"/>
  <c r="AK856"/>
  <c r="AD856"/>
  <c r="BE855"/>
  <c r="BD855"/>
  <c r="BC855"/>
  <c r="BB855"/>
  <c r="BA855"/>
  <c r="AV855"/>
  <c r="AR855"/>
  <c r="AL855"/>
  <c r="AD855"/>
  <c r="BE854"/>
  <c r="BD854"/>
  <c r="BC854"/>
  <c r="BB854"/>
  <c r="BA854"/>
  <c r="AV854"/>
  <c r="AU854"/>
  <c r="AR854"/>
  <c r="AP854"/>
  <c r="AN854"/>
  <c r="AL854"/>
  <c r="AK854"/>
  <c r="AD854"/>
  <c r="BE853"/>
  <c r="BD853"/>
  <c r="BC853"/>
  <c r="BB853"/>
  <c r="BA853"/>
  <c r="AU853"/>
  <c r="AP853"/>
  <c r="AM853"/>
  <c r="AD853"/>
  <c r="BE852"/>
  <c r="BD852"/>
  <c r="BC852"/>
  <c r="BB852"/>
  <c r="BA852"/>
  <c r="AR852"/>
  <c r="AD852"/>
  <c r="BE851"/>
  <c r="BD851"/>
  <c r="BC851"/>
  <c r="BB851"/>
  <c r="BA851"/>
  <c r="AV851"/>
  <c r="AS851"/>
  <c r="AR851"/>
  <c r="AP851"/>
  <c r="AM851"/>
  <c r="AL851"/>
  <c r="AK851"/>
  <c r="AD851"/>
  <c r="BE850"/>
  <c r="BD850"/>
  <c r="BC850"/>
  <c r="BB850"/>
  <c r="BA850"/>
  <c r="AV850"/>
  <c r="AU850"/>
  <c r="AS850"/>
  <c r="AR850"/>
  <c r="AP850"/>
  <c r="AN850"/>
  <c r="AM850"/>
  <c r="AL850"/>
  <c r="AK850"/>
  <c r="AD850"/>
  <c r="BE849"/>
  <c r="BD849"/>
  <c r="BC849"/>
  <c r="BB849"/>
  <c r="BA849"/>
  <c r="AV849"/>
  <c r="AU849"/>
  <c r="AS849"/>
  <c r="AR849"/>
  <c r="AP849"/>
  <c r="AN849"/>
  <c r="AM849"/>
  <c r="AL849"/>
  <c r="AK849"/>
  <c r="AD849"/>
  <c r="BE848"/>
  <c r="BD848"/>
  <c r="BC848"/>
  <c r="BB848"/>
  <c r="BA848"/>
  <c r="AV848"/>
  <c r="AU848"/>
  <c r="AS848"/>
  <c r="AR848"/>
  <c r="AP848"/>
  <c r="AN848"/>
  <c r="AM848"/>
  <c r="AL848"/>
  <c r="AK848"/>
  <c r="AD848"/>
  <c r="BE847"/>
  <c r="BD847"/>
  <c r="BC847"/>
  <c r="BB847"/>
  <c r="BA847"/>
  <c r="AV847"/>
  <c r="AP847"/>
  <c r="AD847"/>
  <c r="BE846"/>
  <c r="BD846"/>
  <c r="BC846"/>
  <c r="BB846"/>
  <c r="BA846"/>
  <c r="AU846"/>
  <c r="AS846"/>
  <c r="AR846"/>
  <c r="AN846"/>
  <c r="AM846"/>
  <c r="AL846"/>
  <c r="AD846"/>
  <c r="BE845"/>
  <c r="BD845"/>
  <c r="BC845"/>
  <c r="BB845"/>
  <c r="BA845"/>
  <c r="AV845"/>
  <c r="AR845"/>
  <c r="AM845"/>
  <c r="AK845"/>
  <c r="AD845"/>
  <c r="BE844"/>
  <c r="BD844"/>
  <c r="BC844"/>
  <c r="BB844"/>
  <c r="BA844"/>
  <c r="AV844"/>
  <c r="AU844"/>
  <c r="AS844"/>
  <c r="AR844"/>
  <c r="AP844"/>
  <c r="AN844"/>
  <c r="AM844"/>
  <c r="AL844"/>
  <c r="AK844"/>
  <c r="AD844"/>
  <c r="BE843"/>
  <c r="BD843"/>
  <c r="BC843"/>
  <c r="BB843"/>
  <c r="BA843"/>
  <c r="AV843"/>
  <c r="AS843"/>
  <c r="AP843"/>
  <c r="AN843"/>
  <c r="AK843"/>
  <c r="AD843"/>
  <c r="BE842"/>
  <c r="BD842"/>
  <c r="BC842"/>
  <c r="BB842"/>
  <c r="BA842"/>
  <c r="AU842"/>
  <c r="AS842"/>
  <c r="AR842"/>
  <c r="AN842"/>
  <c r="AM842"/>
  <c r="AL842"/>
  <c r="AD842"/>
  <c r="BE841"/>
  <c r="BD841"/>
  <c r="BC841"/>
  <c r="BB841"/>
  <c r="BA841"/>
  <c r="AS841"/>
  <c r="AP841"/>
  <c r="AL841"/>
  <c r="AD841"/>
  <c r="BE840"/>
  <c r="BD840"/>
  <c r="BC840"/>
  <c r="BB840"/>
  <c r="BA840"/>
  <c r="AV840"/>
  <c r="AU840"/>
  <c r="AS840"/>
  <c r="AR840"/>
  <c r="AP840"/>
  <c r="AN840"/>
  <c r="AM840"/>
  <c r="AL840"/>
  <c r="AK840"/>
  <c r="AD840"/>
  <c r="BE839"/>
  <c r="BD839"/>
  <c r="BC839"/>
  <c r="BB839"/>
  <c r="BA839"/>
  <c r="AR839"/>
  <c r="AD839"/>
  <c r="BE838"/>
  <c r="BD838"/>
  <c r="BC838"/>
  <c r="BB838"/>
  <c r="BA838"/>
  <c r="AS838"/>
  <c r="AL838"/>
  <c r="AD838"/>
  <c r="BE837"/>
  <c r="BD837"/>
  <c r="BC837"/>
  <c r="BB837"/>
  <c r="BA837"/>
  <c r="AV837"/>
  <c r="AS837"/>
  <c r="AR837"/>
  <c r="AP837"/>
  <c r="AM837"/>
  <c r="AL837"/>
  <c r="AK837"/>
  <c r="AD837"/>
  <c r="BE836"/>
  <c r="BD836"/>
  <c r="BC836"/>
  <c r="BB836"/>
  <c r="BA836"/>
  <c r="AV836"/>
  <c r="AU836"/>
  <c r="AS836"/>
  <c r="AR836"/>
  <c r="AP836"/>
  <c r="AN836"/>
  <c r="AM836"/>
  <c r="AL836"/>
  <c r="AK836"/>
  <c r="AD836"/>
  <c r="BE835"/>
  <c r="BD835"/>
  <c r="BC835"/>
  <c r="BB835"/>
  <c r="BA835"/>
  <c r="AD835"/>
  <c r="BE834"/>
  <c r="BD834"/>
  <c r="BC834"/>
  <c r="BB834"/>
  <c r="BA834"/>
  <c r="AN834"/>
  <c r="AD834"/>
  <c r="BE833"/>
  <c r="BD833"/>
  <c r="BC833"/>
  <c r="BB833"/>
  <c r="BA833"/>
  <c r="AV833"/>
  <c r="AS833"/>
  <c r="AR833"/>
  <c r="AP833"/>
  <c r="AM833"/>
  <c r="AL833"/>
  <c r="AK833"/>
  <c r="AD833"/>
  <c r="BE832"/>
  <c r="BD832"/>
  <c r="BC832"/>
  <c r="BB832"/>
  <c r="BA832"/>
  <c r="AV832"/>
  <c r="AR832"/>
  <c r="AN832"/>
  <c r="AK832"/>
  <c r="AD832"/>
  <c r="BE831"/>
  <c r="BD831"/>
  <c r="BC831"/>
  <c r="BB831"/>
  <c r="BA831"/>
  <c r="AS831"/>
  <c r="AR831"/>
  <c r="AP831"/>
  <c r="AK831"/>
  <c r="AD831"/>
  <c r="BE830"/>
  <c r="BD830"/>
  <c r="BC830"/>
  <c r="BB830"/>
  <c r="BA830"/>
  <c r="AV830"/>
  <c r="AU830"/>
  <c r="AS830"/>
  <c r="AR830"/>
  <c r="AP830"/>
  <c r="AN830"/>
  <c r="AM830"/>
  <c r="AL830"/>
  <c r="AK830"/>
  <c r="AD830"/>
  <c r="BE829"/>
  <c r="BD829"/>
  <c r="BC829"/>
  <c r="BB829"/>
  <c r="BA829"/>
  <c r="AV829"/>
  <c r="AU829"/>
  <c r="AS829"/>
  <c r="AR829"/>
  <c r="AP829"/>
  <c r="AN829"/>
  <c r="AM829"/>
  <c r="AL829"/>
  <c r="AK829"/>
  <c r="AD829"/>
  <c r="BE828"/>
  <c r="BD828"/>
  <c r="BC828"/>
  <c r="BB828"/>
  <c r="BA828"/>
  <c r="AV828"/>
  <c r="AU828"/>
  <c r="AS828"/>
  <c r="AR828"/>
  <c r="AP828"/>
  <c r="AN828"/>
  <c r="AM828"/>
  <c r="AL828"/>
  <c r="AK828"/>
  <c r="AD828"/>
  <c r="BE827"/>
  <c r="BD827"/>
  <c r="BC827"/>
  <c r="BB827"/>
  <c r="BA827"/>
  <c r="AV827"/>
  <c r="AS827"/>
  <c r="AN827"/>
  <c r="AK827"/>
  <c r="AD827"/>
  <c r="BE826"/>
  <c r="BD826"/>
  <c r="BC826"/>
  <c r="BB826"/>
  <c r="BA826"/>
  <c r="AV826"/>
  <c r="AU826"/>
  <c r="AS826"/>
  <c r="AR826"/>
  <c r="AP826"/>
  <c r="AN826"/>
  <c r="AM826"/>
  <c r="AL826"/>
  <c r="AK826"/>
  <c r="AD826"/>
  <c r="BE825"/>
  <c r="BD825"/>
  <c r="BC825"/>
  <c r="BB825"/>
  <c r="BA825"/>
  <c r="AV825"/>
  <c r="AS825"/>
  <c r="AR825"/>
  <c r="AP825"/>
  <c r="AM825"/>
  <c r="AL825"/>
  <c r="AK825"/>
  <c r="AD825"/>
  <c r="BE824"/>
  <c r="BD824"/>
  <c r="BC824"/>
  <c r="BB824"/>
  <c r="BA824"/>
  <c r="AV824"/>
  <c r="AU824"/>
  <c r="AS824"/>
  <c r="AR824"/>
  <c r="AP824"/>
  <c r="AN824"/>
  <c r="AM824"/>
  <c r="AL824"/>
  <c r="AK824"/>
  <c r="AD824"/>
  <c r="BE823"/>
  <c r="BD823"/>
  <c r="BC823"/>
  <c r="BB823"/>
  <c r="BA823"/>
  <c r="AV823"/>
  <c r="AS823"/>
  <c r="AR823"/>
  <c r="AM823"/>
  <c r="AL823"/>
  <c r="AK823"/>
  <c r="AD823"/>
  <c r="BE822"/>
  <c r="BD822"/>
  <c r="BC822"/>
  <c r="BB822"/>
  <c r="BA822"/>
  <c r="AV822"/>
  <c r="AU822"/>
  <c r="AR822"/>
  <c r="AN822"/>
  <c r="AL822"/>
  <c r="AK822"/>
  <c r="AD822"/>
  <c r="BE821"/>
  <c r="BD821"/>
  <c r="BC821"/>
  <c r="BB821"/>
  <c r="BA821"/>
  <c r="AV821"/>
  <c r="AU821"/>
  <c r="AS821"/>
  <c r="AR821"/>
  <c r="AP821"/>
  <c r="AN821"/>
  <c r="AM821"/>
  <c r="AL821"/>
  <c r="AK821"/>
  <c r="AD821"/>
  <c r="BE820"/>
  <c r="BD820"/>
  <c r="BC820"/>
  <c r="BB820"/>
  <c r="BA820"/>
  <c r="AU820"/>
  <c r="AD820"/>
  <c r="BE819"/>
  <c r="BD819"/>
  <c r="BC819"/>
  <c r="BB819"/>
  <c r="BA819"/>
  <c r="AV819"/>
  <c r="AS819"/>
  <c r="AR819"/>
  <c r="AP819"/>
  <c r="AM819"/>
  <c r="AL819"/>
  <c r="AK819"/>
  <c r="AD819"/>
  <c r="BE818"/>
  <c r="BD818"/>
  <c r="BC818"/>
  <c r="BB818"/>
  <c r="BA818"/>
  <c r="AU818"/>
  <c r="AS818"/>
  <c r="AR818"/>
  <c r="AN818"/>
  <c r="AM818"/>
  <c r="AL818"/>
  <c r="AD818"/>
  <c r="BE817"/>
  <c r="BD817"/>
  <c r="BC817"/>
  <c r="BB817"/>
  <c r="BA817"/>
  <c r="AV817"/>
  <c r="AU817"/>
  <c r="AS817"/>
  <c r="AR817"/>
  <c r="AP817"/>
  <c r="AN817"/>
  <c r="AM817"/>
  <c r="AL817"/>
  <c r="AK817"/>
  <c r="AD817"/>
  <c r="BE816"/>
  <c r="BD816"/>
  <c r="BC816"/>
  <c r="BB816"/>
  <c r="BA816"/>
  <c r="AV816"/>
  <c r="AU816"/>
  <c r="AS816"/>
  <c r="AR816"/>
  <c r="AP816"/>
  <c r="AN816"/>
  <c r="AM816"/>
  <c r="AL816"/>
  <c r="AK816"/>
  <c r="AD816"/>
  <c r="BE815"/>
  <c r="BD815"/>
  <c r="BC815"/>
  <c r="BB815"/>
  <c r="BA815"/>
  <c r="AV815"/>
  <c r="AS815"/>
  <c r="AP815"/>
  <c r="AL815"/>
  <c r="AD815"/>
  <c r="BE814"/>
  <c r="BD814"/>
  <c r="BC814"/>
  <c r="BB814"/>
  <c r="BA814"/>
  <c r="AS814"/>
  <c r="AL814"/>
  <c r="AD814"/>
  <c r="BE813"/>
  <c r="BD813"/>
  <c r="BC813"/>
  <c r="BB813"/>
  <c r="BA813"/>
  <c r="AV813"/>
  <c r="AS813"/>
  <c r="AP813"/>
  <c r="AM813"/>
  <c r="AL813"/>
  <c r="AD813"/>
  <c r="BE812"/>
  <c r="BD812"/>
  <c r="BC812"/>
  <c r="BB812"/>
  <c r="BA812"/>
  <c r="AV812"/>
  <c r="AR812"/>
  <c r="AN812"/>
  <c r="AK812"/>
  <c r="AD812"/>
  <c r="BE811"/>
  <c r="BD811"/>
  <c r="BC811"/>
  <c r="BB811"/>
  <c r="BA811"/>
  <c r="AU811"/>
  <c r="AS811"/>
  <c r="AP811"/>
  <c r="AM811"/>
  <c r="AK811"/>
  <c r="AD811"/>
  <c r="BE810"/>
  <c r="BD810"/>
  <c r="BC810"/>
  <c r="BB810"/>
  <c r="BA810"/>
  <c r="AV810"/>
  <c r="AU810"/>
  <c r="AS810"/>
  <c r="AR810"/>
  <c r="AP810"/>
  <c r="AN810"/>
  <c r="AM810"/>
  <c r="AL810"/>
  <c r="AK810"/>
  <c r="AD810"/>
  <c r="BE809"/>
  <c r="BD809"/>
  <c r="BC809"/>
  <c r="BB809"/>
  <c r="BA809"/>
  <c r="AV809"/>
  <c r="AU809"/>
  <c r="AS809"/>
  <c r="AR809"/>
  <c r="AP809"/>
  <c r="AN809"/>
  <c r="AM809"/>
  <c r="AL809"/>
  <c r="AK809"/>
  <c r="AD809"/>
  <c r="BE808"/>
  <c r="BD808"/>
  <c r="BC808"/>
  <c r="BB808"/>
  <c r="BA808"/>
  <c r="AV808"/>
  <c r="AR808"/>
  <c r="AP808"/>
  <c r="AN808"/>
  <c r="AK808"/>
  <c r="AD808"/>
  <c r="BE807"/>
  <c r="BD807"/>
  <c r="BC807"/>
  <c r="BB807"/>
  <c r="BA807"/>
  <c r="AS807"/>
  <c r="AR807"/>
  <c r="AP807"/>
  <c r="AL807"/>
  <c r="AK807"/>
  <c r="AD807"/>
  <c r="BE806"/>
  <c r="BD806"/>
  <c r="BC806"/>
  <c r="BB806"/>
  <c r="BA806"/>
  <c r="AV806"/>
  <c r="AU806"/>
  <c r="AS806"/>
  <c r="AR806"/>
  <c r="AP806"/>
  <c r="AN806"/>
  <c r="AM806"/>
  <c r="AL806"/>
  <c r="AK806"/>
  <c r="AD806"/>
  <c r="BE805"/>
  <c r="BD805"/>
  <c r="BC805"/>
  <c r="BB805"/>
  <c r="BA805"/>
  <c r="AL805"/>
  <c r="AD805"/>
  <c r="BE804"/>
  <c r="BD804"/>
  <c r="BC804"/>
  <c r="BB804"/>
  <c r="BA804"/>
  <c r="AR804"/>
  <c r="AK804"/>
  <c r="AD804"/>
  <c r="BE803"/>
  <c r="BD803"/>
  <c r="BC803"/>
  <c r="BB803"/>
  <c r="BA803"/>
  <c r="AV803"/>
  <c r="AS803"/>
  <c r="AP803"/>
  <c r="AM803"/>
  <c r="AL803"/>
  <c r="AD803"/>
  <c r="BE802"/>
  <c r="BD802"/>
  <c r="BC802"/>
  <c r="BB802"/>
  <c r="BA802"/>
  <c r="AV802"/>
  <c r="AU802"/>
  <c r="AS802"/>
  <c r="AR802"/>
  <c r="AP802"/>
  <c r="AN802"/>
  <c r="AM802"/>
  <c r="AL802"/>
  <c r="AK802"/>
  <c r="AD802"/>
  <c r="BE801"/>
  <c r="BD801"/>
  <c r="BC801"/>
  <c r="BB801"/>
  <c r="BA801"/>
  <c r="AS801"/>
  <c r="AP801"/>
  <c r="AL801"/>
  <c r="AD801"/>
  <c r="BE800"/>
  <c r="BD800"/>
  <c r="BC800"/>
  <c r="BB800"/>
  <c r="BA800"/>
  <c r="AV800"/>
  <c r="AU800"/>
  <c r="AS800"/>
  <c r="AR800"/>
  <c r="AP800"/>
  <c r="AN800"/>
  <c r="AM800"/>
  <c r="AL800"/>
  <c r="AK800"/>
  <c r="AD800"/>
  <c r="BE799"/>
  <c r="BD799"/>
  <c r="BC799"/>
  <c r="BB799"/>
  <c r="BA799"/>
  <c r="AS799"/>
  <c r="AR799"/>
  <c r="AP799"/>
  <c r="AK799"/>
  <c r="AD799"/>
  <c r="BE798"/>
  <c r="BD798"/>
  <c r="BC798"/>
  <c r="BB798"/>
  <c r="BA798"/>
  <c r="AV798"/>
  <c r="AU798"/>
  <c r="AS798"/>
  <c r="AR798"/>
  <c r="AP798"/>
  <c r="AN798"/>
  <c r="AM798"/>
  <c r="AL798"/>
  <c r="AK798"/>
  <c r="AD798"/>
  <c r="BE797"/>
  <c r="BD797"/>
  <c r="BC797"/>
  <c r="BB797"/>
  <c r="BA797"/>
  <c r="AV797"/>
  <c r="AS797"/>
  <c r="AR797"/>
  <c r="AP797"/>
  <c r="AM797"/>
  <c r="AL797"/>
  <c r="AK797"/>
  <c r="AD797"/>
  <c r="BE796"/>
  <c r="BD796"/>
  <c r="BC796"/>
  <c r="BB796"/>
  <c r="BA796"/>
  <c r="AD796"/>
  <c r="BE795"/>
  <c r="BD795"/>
  <c r="BC795"/>
  <c r="BB795"/>
  <c r="BA795"/>
  <c r="AV795"/>
  <c r="AU795"/>
  <c r="AS795"/>
  <c r="AR795"/>
  <c r="AP795"/>
  <c r="AN795"/>
  <c r="AM795"/>
  <c r="AL795"/>
  <c r="AK795"/>
  <c r="AD795"/>
  <c r="BE794"/>
  <c r="BD794"/>
  <c r="BC794"/>
  <c r="BB794"/>
  <c r="BA794"/>
  <c r="AU794"/>
  <c r="AS794"/>
  <c r="AR794"/>
  <c r="AN794"/>
  <c r="AM794"/>
  <c r="AL794"/>
  <c r="AD794"/>
  <c r="BE793"/>
  <c r="BD793"/>
  <c r="BC793"/>
  <c r="BB793"/>
  <c r="BA793"/>
  <c r="AV793"/>
  <c r="AU793"/>
  <c r="AS793"/>
  <c r="AR793"/>
  <c r="AP793"/>
  <c r="AN793"/>
  <c r="AM793"/>
  <c r="AL793"/>
  <c r="AK793"/>
  <c r="AD793"/>
  <c r="BE792"/>
  <c r="BD792"/>
  <c r="BC792"/>
  <c r="BB792"/>
  <c r="BA792"/>
  <c r="AV792"/>
  <c r="AU792"/>
  <c r="AS792"/>
  <c r="AR792"/>
  <c r="AP792"/>
  <c r="AN792"/>
  <c r="AM792"/>
  <c r="AL792"/>
  <c r="AK792"/>
  <c r="AD792"/>
  <c r="BE791"/>
  <c r="BD791"/>
  <c r="BC791"/>
  <c r="BB791"/>
  <c r="BA791"/>
  <c r="AV791"/>
  <c r="AS791"/>
  <c r="AR791"/>
  <c r="AM791"/>
  <c r="AL791"/>
  <c r="AK791"/>
  <c r="AD791"/>
  <c r="BE790"/>
  <c r="BD790"/>
  <c r="BC790"/>
  <c r="BB790"/>
  <c r="BA790"/>
  <c r="AU790"/>
  <c r="AP790"/>
  <c r="AL790"/>
  <c r="AD790"/>
  <c r="BE789"/>
  <c r="BD789"/>
  <c r="BC789"/>
  <c r="BB789"/>
  <c r="BA789"/>
  <c r="AV789"/>
  <c r="AU789"/>
  <c r="AS789"/>
  <c r="AP789"/>
  <c r="AN789"/>
  <c r="AM789"/>
  <c r="AK789"/>
  <c r="AD789"/>
  <c r="BE788"/>
  <c r="BD788"/>
  <c r="BC788"/>
  <c r="BB788"/>
  <c r="BA788"/>
  <c r="AU788"/>
  <c r="AS788"/>
  <c r="AR788"/>
  <c r="AN788"/>
  <c r="AM788"/>
  <c r="AL788"/>
  <c r="AD788"/>
  <c r="BE787"/>
  <c r="BD787"/>
  <c r="BC787"/>
  <c r="BB787"/>
  <c r="BA787"/>
  <c r="AV787"/>
  <c r="AS787"/>
  <c r="AR787"/>
  <c r="AP787"/>
  <c r="AM787"/>
  <c r="AL787"/>
  <c r="AK787"/>
  <c r="AD787"/>
  <c r="BE786"/>
  <c r="BD786"/>
  <c r="BC786"/>
  <c r="BB786"/>
  <c r="BA786"/>
  <c r="AV786"/>
  <c r="AU786"/>
  <c r="AS786"/>
  <c r="AR786"/>
  <c r="AP786"/>
  <c r="AN786"/>
  <c r="AM786"/>
  <c r="AL786"/>
  <c r="AK786"/>
  <c r="AD786"/>
  <c r="BE785"/>
  <c r="BD785"/>
  <c r="BC785"/>
  <c r="BB785"/>
  <c r="BA785"/>
  <c r="AV785"/>
  <c r="AU785"/>
  <c r="AS785"/>
  <c r="AR785"/>
  <c r="AP785"/>
  <c r="AN785"/>
  <c r="AM785"/>
  <c r="AL785"/>
  <c r="AK785"/>
  <c r="AD785"/>
  <c r="BE784"/>
  <c r="BD784"/>
  <c r="BC784"/>
  <c r="BB784"/>
  <c r="BA784"/>
  <c r="AV784"/>
  <c r="AU784"/>
  <c r="AS784"/>
  <c r="AR784"/>
  <c r="AP784"/>
  <c r="AN784"/>
  <c r="AM784"/>
  <c r="AL784"/>
  <c r="AK784"/>
  <c r="AD784"/>
  <c r="BE783"/>
  <c r="BD783"/>
  <c r="BC783"/>
  <c r="BB783"/>
  <c r="BA783"/>
  <c r="AS783"/>
  <c r="AL783"/>
  <c r="AD783"/>
  <c r="BE782"/>
  <c r="BD782"/>
  <c r="BC782"/>
  <c r="BB782"/>
  <c r="BA782"/>
  <c r="AS782"/>
  <c r="AR782"/>
  <c r="AN782"/>
  <c r="AL782"/>
  <c r="AD782"/>
  <c r="BE781"/>
  <c r="BD781"/>
  <c r="BC781"/>
  <c r="BB781"/>
  <c r="BA781"/>
  <c r="AS781"/>
  <c r="AP781"/>
  <c r="AL781"/>
  <c r="AD781"/>
  <c r="BE780"/>
  <c r="BD780"/>
  <c r="BC780"/>
  <c r="BB780"/>
  <c r="BA780"/>
  <c r="AV780"/>
  <c r="AU780"/>
  <c r="AR780"/>
  <c r="AP780"/>
  <c r="AN780"/>
  <c r="AL780"/>
  <c r="AK780"/>
  <c r="AD780"/>
  <c r="BE779"/>
  <c r="BD779"/>
  <c r="BC779"/>
  <c r="BB779"/>
  <c r="BA779"/>
  <c r="AU779"/>
  <c r="AP779"/>
  <c r="AM779"/>
  <c r="AD779"/>
  <c r="BE778"/>
  <c r="BD778"/>
  <c r="BC778"/>
  <c r="BB778"/>
  <c r="BA778"/>
  <c r="AV778"/>
  <c r="AU778"/>
  <c r="AS778"/>
  <c r="AR778"/>
  <c r="AP778"/>
  <c r="AN778"/>
  <c r="AM778"/>
  <c r="AL778"/>
  <c r="AK778"/>
  <c r="AD778"/>
  <c r="BE777"/>
  <c r="BD777"/>
  <c r="BC777"/>
  <c r="BB777"/>
  <c r="BA777"/>
  <c r="AS777"/>
  <c r="AP777"/>
  <c r="AL777"/>
  <c r="AD777"/>
  <c r="BE776"/>
  <c r="BD776"/>
  <c r="BC776"/>
  <c r="BB776"/>
  <c r="BA776"/>
  <c r="AV776"/>
  <c r="AU776"/>
  <c r="AS776"/>
  <c r="AR776"/>
  <c r="AP776"/>
  <c r="AN776"/>
  <c r="AM776"/>
  <c r="AL776"/>
  <c r="AK776"/>
  <c r="AD776"/>
  <c r="BE775"/>
  <c r="BD775"/>
  <c r="BC775"/>
  <c r="BB775"/>
  <c r="BA775"/>
  <c r="AS775"/>
  <c r="AR775"/>
  <c r="AP775"/>
  <c r="AK775"/>
  <c r="AD775"/>
  <c r="BE774"/>
  <c r="BD774"/>
  <c r="BC774"/>
  <c r="BB774"/>
  <c r="BA774"/>
  <c r="AV774"/>
  <c r="AU774"/>
  <c r="AS774"/>
  <c r="AR774"/>
  <c r="AP774"/>
  <c r="AN774"/>
  <c r="AM774"/>
  <c r="AL774"/>
  <c r="AK774"/>
  <c r="AD774"/>
  <c r="BE773"/>
  <c r="BD773"/>
  <c r="BC773"/>
  <c r="BB773"/>
  <c r="BA773"/>
  <c r="AV773"/>
  <c r="AS773"/>
  <c r="AR773"/>
  <c r="AP773"/>
  <c r="AM773"/>
  <c r="AL773"/>
  <c r="AK773"/>
  <c r="AD773"/>
  <c r="BE772"/>
  <c r="BD772"/>
  <c r="BC772"/>
  <c r="BB772"/>
  <c r="BA772"/>
  <c r="AV772"/>
  <c r="AU772"/>
  <c r="AS772"/>
  <c r="AR772"/>
  <c r="AP772"/>
  <c r="AN772"/>
  <c r="AM772"/>
  <c r="AL772"/>
  <c r="AK772"/>
  <c r="AD772"/>
  <c r="BE771"/>
  <c r="BD771"/>
  <c r="BC771"/>
  <c r="BB771"/>
  <c r="BA771"/>
  <c r="AV771"/>
  <c r="AP771"/>
  <c r="AL771"/>
  <c r="AD771"/>
  <c r="BE770"/>
  <c r="BD770"/>
  <c r="BC770"/>
  <c r="BB770"/>
  <c r="BA770"/>
  <c r="AU770"/>
  <c r="AS770"/>
  <c r="AR770"/>
  <c r="AN770"/>
  <c r="AM770"/>
  <c r="AL770"/>
  <c r="AD770"/>
  <c r="BE769"/>
  <c r="BD769"/>
  <c r="BC769"/>
  <c r="BB769"/>
  <c r="BA769"/>
  <c r="AV769"/>
  <c r="AS769"/>
  <c r="AR769"/>
  <c r="AM769"/>
  <c r="AL769"/>
  <c r="AK769"/>
  <c r="AD769"/>
  <c r="BE768"/>
  <c r="BD768"/>
  <c r="BC768"/>
  <c r="BB768"/>
  <c r="BA768"/>
  <c r="AU768"/>
  <c r="AP768"/>
  <c r="AL768"/>
  <c r="AD768"/>
  <c r="BE767"/>
  <c r="BD767"/>
  <c r="BC767"/>
  <c r="BB767"/>
  <c r="BA767"/>
  <c r="AS767"/>
  <c r="AR767"/>
  <c r="AP767"/>
  <c r="AK767"/>
  <c r="AD767"/>
  <c r="BE766"/>
  <c r="BD766"/>
  <c r="BC766"/>
  <c r="BB766"/>
  <c r="BA766"/>
  <c r="AU766"/>
  <c r="AR766"/>
  <c r="AM766"/>
  <c r="AD766"/>
  <c r="BE765"/>
  <c r="BD765"/>
  <c r="BC765"/>
  <c r="BB765"/>
  <c r="BA765"/>
  <c r="AV765"/>
  <c r="AU765"/>
  <c r="AS765"/>
  <c r="AR765"/>
  <c r="AP765"/>
  <c r="AN765"/>
  <c r="AM765"/>
  <c r="AL765"/>
  <c r="AK765"/>
  <c r="AD765"/>
  <c r="BE764"/>
  <c r="BD764"/>
  <c r="BC764"/>
  <c r="BB764"/>
  <c r="BA764"/>
  <c r="AV764"/>
  <c r="AU764"/>
  <c r="AR764"/>
  <c r="AP764"/>
  <c r="AN764"/>
  <c r="AL764"/>
  <c r="AK764"/>
  <c r="AD764"/>
  <c r="BE763"/>
  <c r="BD763"/>
  <c r="BC763"/>
  <c r="BB763"/>
  <c r="BA763"/>
  <c r="AV763"/>
  <c r="AS763"/>
  <c r="AN763"/>
  <c r="AK763"/>
  <c r="AD763"/>
  <c r="BE762"/>
  <c r="BD762"/>
  <c r="BC762"/>
  <c r="BB762"/>
  <c r="BA762"/>
  <c r="AV762"/>
  <c r="AU762"/>
  <c r="AS762"/>
  <c r="AR762"/>
  <c r="AP762"/>
  <c r="AN762"/>
  <c r="AM762"/>
  <c r="AL762"/>
  <c r="AK762"/>
  <c r="AD762"/>
  <c r="BE761"/>
  <c r="BD761"/>
  <c r="BC761"/>
  <c r="BB761"/>
  <c r="BA761"/>
  <c r="AV761"/>
  <c r="AU761"/>
  <c r="AS761"/>
  <c r="AR761"/>
  <c r="AP761"/>
  <c r="AN761"/>
  <c r="AM761"/>
  <c r="AL761"/>
  <c r="AK761"/>
  <c r="AD761"/>
  <c r="BE760"/>
  <c r="BD760"/>
  <c r="BC760"/>
  <c r="BB760"/>
  <c r="BA760"/>
  <c r="AD760"/>
  <c r="BE759"/>
  <c r="BD759"/>
  <c r="BC759"/>
  <c r="BB759"/>
  <c r="BA759"/>
  <c r="AV759"/>
  <c r="AS759"/>
  <c r="AR759"/>
  <c r="AP759"/>
  <c r="AM759"/>
  <c r="AL759"/>
  <c r="AK759"/>
  <c r="AD759"/>
  <c r="BE758"/>
  <c r="BD758"/>
  <c r="BC758"/>
  <c r="BB758"/>
  <c r="BA758"/>
  <c r="AV758"/>
  <c r="AU758"/>
  <c r="AS758"/>
  <c r="AR758"/>
  <c r="AP758"/>
  <c r="AN758"/>
  <c r="AM758"/>
  <c r="AL758"/>
  <c r="AK758"/>
  <c r="AD758"/>
  <c r="BE757"/>
  <c r="BD757"/>
  <c r="BC757"/>
  <c r="BB757"/>
  <c r="BA757"/>
  <c r="AV757"/>
  <c r="AU757"/>
  <c r="AS757"/>
  <c r="AP757"/>
  <c r="AN757"/>
  <c r="AM757"/>
  <c r="AK757"/>
  <c r="AD757"/>
  <c r="BE756"/>
  <c r="BD756"/>
  <c r="BC756"/>
  <c r="BB756"/>
  <c r="BA756"/>
  <c r="AV756"/>
  <c r="AU756"/>
  <c r="AS756"/>
  <c r="AR756"/>
  <c r="AP756"/>
  <c r="AN756"/>
  <c r="AM756"/>
  <c r="AL756"/>
  <c r="AK756"/>
  <c r="AD756"/>
  <c r="BE755"/>
  <c r="BD755"/>
  <c r="BC755"/>
  <c r="BB755"/>
  <c r="BA755"/>
  <c r="AV755"/>
  <c r="AS755"/>
  <c r="AR755"/>
  <c r="AP755"/>
  <c r="AM755"/>
  <c r="AL755"/>
  <c r="AK755"/>
  <c r="AD755"/>
  <c r="BE754"/>
  <c r="BD754"/>
  <c r="BC754"/>
  <c r="BB754"/>
  <c r="BA754"/>
  <c r="AV754"/>
  <c r="AU754"/>
  <c r="AS754"/>
  <c r="AR754"/>
  <c r="AP754"/>
  <c r="AN754"/>
  <c r="AM754"/>
  <c r="AL754"/>
  <c r="AK754"/>
  <c r="AD754"/>
  <c r="BE753"/>
  <c r="BD753"/>
  <c r="BC753"/>
  <c r="BB753"/>
  <c r="BA753"/>
  <c r="AV753"/>
  <c r="AU753"/>
  <c r="AS753"/>
  <c r="AR753"/>
  <c r="AP753"/>
  <c r="AN753"/>
  <c r="AM753"/>
  <c r="AL753"/>
  <c r="AK753"/>
  <c r="AD753"/>
  <c r="BE752"/>
  <c r="BD752"/>
  <c r="BC752"/>
  <c r="BB752"/>
  <c r="BA752"/>
  <c r="AV752"/>
  <c r="AU752"/>
  <c r="AS752"/>
  <c r="AR752"/>
  <c r="AP752"/>
  <c r="AN752"/>
  <c r="AM752"/>
  <c r="AL752"/>
  <c r="AK752"/>
  <c r="AD752"/>
  <c r="BE751"/>
  <c r="BD751"/>
  <c r="BC751"/>
  <c r="BB751"/>
  <c r="BA751"/>
  <c r="AV751"/>
  <c r="AP751"/>
  <c r="AL751"/>
  <c r="AD751"/>
  <c r="BE750"/>
  <c r="BD750"/>
  <c r="BC750"/>
  <c r="BB750"/>
  <c r="BA750"/>
  <c r="AU750"/>
  <c r="AS750"/>
  <c r="AR750"/>
  <c r="AN750"/>
  <c r="AM750"/>
  <c r="AL750"/>
  <c r="AD750"/>
  <c r="BE749"/>
  <c r="BD749"/>
  <c r="BC749"/>
  <c r="BB749"/>
  <c r="BA749"/>
  <c r="AV749"/>
  <c r="AU749"/>
  <c r="AS749"/>
  <c r="AR749"/>
  <c r="AP749"/>
  <c r="AN749"/>
  <c r="AM749"/>
  <c r="AL749"/>
  <c r="AK749"/>
  <c r="AD749"/>
  <c r="BE748"/>
  <c r="BD748"/>
  <c r="BC748"/>
  <c r="BB748"/>
  <c r="BA748"/>
  <c r="AV748"/>
  <c r="AU748"/>
  <c r="AS748"/>
  <c r="AR748"/>
  <c r="AP748"/>
  <c r="AN748"/>
  <c r="AM748"/>
  <c r="AL748"/>
  <c r="AK748"/>
  <c r="AD748"/>
  <c r="BE747"/>
  <c r="BD747"/>
  <c r="BC747"/>
  <c r="BB747"/>
  <c r="BA747"/>
  <c r="AV747"/>
  <c r="AS747"/>
  <c r="AP747"/>
  <c r="AN747"/>
  <c r="AK747"/>
  <c r="AD747"/>
  <c r="BE746"/>
  <c r="BD746"/>
  <c r="BC746"/>
  <c r="BB746"/>
  <c r="BA746"/>
  <c r="AV746"/>
  <c r="AU746"/>
  <c r="AS746"/>
  <c r="AR746"/>
  <c r="AP746"/>
  <c r="AN746"/>
  <c r="AM746"/>
  <c r="AL746"/>
  <c r="AK746"/>
  <c r="AD746"/>
  <c r="BE745"/>
  <c r="BD745"/>
  <c r="BC745"/>
  <c r="BB745"/>
  <c r="BA745"/>
  <c r="AV745"/>
  <c r="AR745"/>
  <c r="AM745"/>
  <c r="AK745"/>
  <c r="AD745"/>
  <c r="BE744"/>
  <c r="BD744"/>
  <c r="BC744"/>
  <c r="BB744"/>
  <c r="BA744"/>
  <c r="AV744"/>
  <c r="AU744"/>
  <c r="AS744"/>
  <c r="AR744"/>
  <c r="AP744"/>
  <c r="AN744"/>
  <c r="AM744"/>
  <c r="AL744"/>
  <c r="AK744"/>
  <c r="AD744"/>
  <c r="BE743"/>
  <c r="BD743"/>
  <c r="BC743"/>
  <c r="BB743"/>
  <c r="BA743"/>
  <c r="AS743"/>
  <c r="AR743"/>
  <c r="AP743"/>
  <c r="AL743"/>
  <c r="AK743"/>
  <c r="AD743"/>
  <c r="BE742"/>
  <c r="BD742"/>
  <c r="BC742"/>
  <c r="BB742"/>
  <c r="BA742"/>
  <c r="AV742"/>
  <c r="AU742"/>
  <c r="AS742"/>
  <c r="AR742"/>
  <c r="AP742"/>
  <c r="AN742"/>
  <c r="AM742"/>
  <c r="AL742"/>
  <c r="AK742"/>
  <c r="AD742"/>
  <c r="BE741"/>
  <c r="BD741"/>
  <c r="BC741"/>
  <c r="BB741"/>
  <c r="BA741"/>
  <c r="AV741"/>
  <c r="AS741"/>
  <c r="AR741"/>
  <c r="AP741"/>
  <c r="AM741"/>
  <c r="AL741"/>
  <c r="AK741"/>
  <c r="AD741"/>
  <c r="BE740"/>
  <c r="BD740"/>
  <c r="BC740"/>
  <c r="BB740"/>
  <c r="BA740"/>
  <c r="AV740"/>
  <c r="AU740"/>
  <c r="AP740"/>
  <c r="AN740"/>
  <c r="AL740"/>
  <c r="AD740"/>
  <c r="BE739"/>
  <c r="BD739"/>
  <c r="BC739"/>
  <c r="BB739"/>
  <c r="BA739"/>
  <c r="AV739"/>
  <c r="AS739"/>
  <c r="AP739"/>
  <c r="AM739"/>
  <c r="AL739"/>
  <c r="AD739"/>
  <c r="BE738"/>
  <c r="BD738"/>
  <c r="BC738"/>
  <c r="BB738"/>
  <c r="BA738"/>
  <c r="AV738"/>
  <c r="AU738"/>
  <c r="AS738"/>
  <c r="AR738"/>
  <c r="AP738"/>
  <c r="AN738"/>
  <c r="AM738"/>
  <c r="AL738"/>
  <c r="AK738"/>
  <c r="AD738"/>
  <c r="BE737"/>
  <c r="BD737"/>
  <c r="BC737"/>
  <c r="BB737"/>
  <c r="BA737"/>
  <c r="AV737"/>
  <c r="AU737"/>
  <c r="AS737"/>
  <c r="AR737"/>
  <c r="AP737"/>
  <c r="AN737"/>
  <c r="AM737"/>
  <c r="AL737"/>
  <c r="AK737"/>
  <c r="AD737"/>
  <c r="BE736"/>
  <c r="BD736"/>
  <c r="BC736"/>
  <c r="BB736"/>
  <c r="BA736"/>
  <c r="AV736"/>
  <c r="AU736"/>
  <c r="AS736"/>
  <c r="AR736"/>
  <c r="AP736"/>
  <c r="AN736"/>
  <c r="AM736"/>
  <c r="AL736"/>
  <c r="AK736"/>
  <c r="AD736"/>
  <c r="BE735"/>
  <c r="BD735"/>
  <c r="BC735"/>
  <c r="BB735"/>
  <c r="BA735"/>
  <c r="AS735"/>
  <c r="AR735"/>
  <c r="AP735"/>
  <c r="AL735"/>
  <c r="AK735"/>
  <c r="AD735"/>
  <c r="BE734"/>
  <c r="BD734"/>
  <c r="BC734"/>
  <c r="BB734"/>
  <c r="BA734"/>
  <c r="AN734"/>
  <c r="AD734"/>
  <c r="BE733"/>
  <c r="BD733"/>
  <c r="BC733"/>
  <c r="BB733"/>
  <c r="BA733"/>
  <c r="AV733"/>
  <c r="AU733"/>
  <c r="AS733"/>
  <c r="AR733"/>
  <c r="AP733"/>
  <c r="AN733"/>
  <c r="AM733"/>
  <c r="AL733"/>
  <c r="AK733"/>
  <c r="AD733"/>
  <c r="BE732"/>
  <c r="BD732"/>
  <c r="BC732"/>
  <c r="BB732"/>
  <c r="BA732"/>
  <c r="AV732"/>
  <c r="AU732"/>
  <c r="AS732"/>
  <c r="AR732"/>
  <c r="AP732"/>
  <c r="AN732"/>
  <c r="AM732"/>
  <c r="AL732"/>
  <c r="AK732"/>
  <c r="AD732"/>
  <c r="BE731"/>
  <c r="BD731"/>
  <c r="BC731"/>
  <c r="BB731"/>
  <c r="BA731"/>
  <c r="AV731"/>
  <c r="AU731"/>
  <c r="AS731"/>
  <c r="AR731"/>
  <c r="AP731"/>
  <c r="AN731"/>
  <c r="AM731"/>
  <c r="AL731"/>
  <c r="AK731"/>
  <c r="AD731"/>
  <c r="BE730"/>
  <c r="BD730"/>
  <c r="BC730"/>
  <c r="BB730"/>
  <c r="BA730"/>
  <c r="AV730"/>
  <c r="AU730"/>
  <c r="AS730"/>
  <c r="AR730"/>
  <c r="AP730"/>
  <c r="AN730"/>
  <c r="AM730"/>
  <c r="AL730"/>
  <c r="AK730"/>
  <c r="AD730"/>
  <c r="BE729"/>
  <c r="BD729"/>
  <c r="BC729"/>
  <c r="BB729"/>
  <c r="BA729"/>
  <c r="AS729"/>
  <c r="AL729"/>
  <c r="AD729"/>
  <c r="BE728"/>
  <c r="BD728"/>
  <c r="BC728"/>
  <c r="BB728"/>
  <c r="BA728"/>
  <c r="AV728"/>
  <c r="AU728"/>
  <c r="AS728"/>
  <c r="AR728"/>
  <c r="AP728"/>
  <c r="AN728"/>
  <c r="AM728"/>
  <c r="AL728"/>
  <c r="AK728"/>
  <c r="AD728"/>
  <c r="BE727"/>
  <c r="BD727"/>
  <c r="BC727"/>
  <c r="BB727"/>
  <c r="BA727"/>
  <c r="AV727"/>
  <c r="AS727"/>
  <c r="AR727"/>
  <c r="AP727"/>
  <c r="AM727"/>
  <c r="AL727"/>
  <c r="AK727"/>
  <c r="AD727"/>
  <c r="BE726"/>
  <c r="BD726"/>
  <c r="BC726"/>
  <c r="BB726"/>
  <c r="BA726"/>
  <c r="AV726"/>
  <c r="AU726"/>
  <c r="AS726"/>
  <c r="AR726"/>
  <c r="AP726"/>
  <c r="AN726"/>
  <c r="AM726"/>
  <c r="AL726"/>
  <c r="AK726"/>
  <c r="AD726"/>
  <c r="BE725"/>
  <c r="BD725"/>
  <c r="BC725"/>
  <c r="BB725"/>
  <c r="BA725"/>
  <c r="AV725"/>
  <c r="AU725"/>
  <c r="AS725"/>
  <c r="AR725"/>
  <c r="AP725"/>
  <c r="AN725"/>
  <c r="AM725"/>
  <c r="AL725"/>
  <c r="AK725"/>
  <c r="AD725"/>
  <c r="BE724"/>
  <c r="BD724"/>
  <c r="BC724"/>
  <c r="BB724"/>
  <c r="BA724"/>
  <c r="AU724"/>
  <c r="AS724"/>
  <c r="AR724"/>
  <c r="AM724"/>
  <c r="AL724"/>
  <c r="AD724"/>
  <c r="BE723"/>
  <c r="BD723"/>
  <c r="BC723"/>
  <c r="BB723"/>
  <c r="BA723"/>
  <c r="AV723"/>
  <c r="AS723"/>
  <c r="AR723"/>
  <c r="AP723"/>
  <c r="AM723"/>
  <c r="AL723"/>
  <c r="AK723"/>
  <c r="AD723"/>
  <c r="BE722"/>
  <c r="BD722"/>
  <c r="BC722"/>
  <c r="BB722"/>
  <c r="BA722"/>
  <c r="AV722"/>
  <c r="AU722"/>
  <c r="AS722"/>
  <c r="AR722"/>
  <c r="AP722"/>
  <c r="AN722"/>
  <c r="AM722"/>
  <c r="AL722"/>
  <c r="AK722"/>
  <c r="AD722"/>
  <c r="BE721"/>
  <c r="BD721"/>
  <c r="BC721"/>
  <c r="BB721"/>
  <c r="BA721"/>
  <c r="AV721"/>
  <c r="AS721"/>
  <c r="AR721"/>
  <c r="AM721"/>
  <c r="AL721"/>
  <c r="AK721"/>
  <c r="AD721"/>
  <c r="BE720"/>
  <c r="BD720"/>
  <c r="BC720"/>
  <c r="BB720"/>
  <c r="BA720"/>
  <c r="AV720"/>
  <c r="AU720"/>
  <c r="AS720"/>
  <c r="AR720"/>
  <c r="AP720"/>
  <c r="AN720"/>
  <c r="AM720"/>
  <c r="AL720"/>
  <c r="AK720"/>
  <c r="AD720"/>
  <c r="BE719"/>
  <c r="BD719"/>
  <c r="BC719"/>
  <c r="BB719"/>
  <c r="BA719"/>
  <c r="AD719"/>
  <c r="BE718"/>
  <c r="BD718"/>
  <c r="BC718"/>
  <c r="BB718"/>
  <c r="BA718"/>
  <c r="AV718"/>
  <c r="AU718"/>
  <c r="AS718"/>
  <c r="AR718"/>
  <c r="AP718"/>
  <c r="AN718"/>
  <c r="AM718"/>
  <c r="AL718"/>
  <c r="AK718"/>
  <c r="AD718"/>
  <c r="BE717"/>
  <c r="BD717"/>
  <c r="BC717"/>
  <c r="BB717"/>
  <c r="BA717"/>
  <c r="AS717"/>
  <c r="AL717"/>
  <c r="AD717"/>
  <c r="BE716"/>
  <c r="BD716"/>
  <c r="BC716"/>
  <c r="BB716"/>
  <c r="BA716"/>
  <c r="AV716"/>
  <c r="AU716"/>
  <c r="AS716"/>
  <c r="AR716"/>
  <c r="AP716"/>
  <c r="AN716"/>
  <c r="AM716"/>
  <c r="AL716"/>
  <c r="AK716"/>
  <c r="AD716"/>
  <c r="BE715"/>
  <c r="BD715"/>
  <c r="BC715"/>
  <c r="BB715"/>
  <c r="BA715"/>
  <c r="AU715"/>
  <c r="AM715"/>
  <c r="AD715"/>
  <c r="BE714"/>
  <c r="BD714"/>
  <c r="BC714"/>
  <c r="BB714"/>
  <c r="BA714"/>
  <c r="AV714"/>
  <c r="AU714"/>
  <c r="AS714"/>
  <c r="AR714"/>
  <c r="AP714"/>
  <c r="AN714"/>
  <c r="AM714"/>
  <c r="AL714"/>
  <c r="AK714"/>
  <c r="AD714"/>
  <c r="BE713"/>
  <c r="BD713"/>
  <c r="BC713"/>
  <c r="BB713"/>
  <c r="BA713"/>
  <c r="AV713"/>
  <c r="AU713"/>
  <c r="AS713"/>
  <c r="AR713"/>
  <c r="AP713"/>
  <c r="AN713"/>
  <c r="AM713"/>
  <c r="AL713"/>
  <c r="AK713"/>
  <c r="AD713"/>
  <c r="BE712"/>
  <c r="BD712"/>
  <c r="BC712"/>
  <c r="BB712"/>
  <c r="BA712"/>
  <c r="AV712"/>
  <c r="AU712"/>
  <c r="AR712"/>
  <c r="AP712"/>
  <c r="AN712"/>
  <c r="AL712"/>
  <c r="AK712"/>
  <c r="AD712"/>
  <c r="BE711"/>
  <c r="BD711"/>
  <c r="BC711"/>
  <c r="BB711"/>
  <c r="BA711"/>
  <c r="AS711"/>
  <c r="AR711"/>
  <c r="AP711"/>
  <c r="AL711"/>
  <c r="AK711"/>
  <c r="AD711"/>
  <c r="BE710"/>
  <c r="BD710"/>
  <c r="BC710"/>
  <c r="BB710"/>
  <c r="BA710"/>
  <c r="AV710"/>
  <c r="AU710"/>
  <c r="AS710"/>
  <c r="AR710"/>
  <c r="AP710"/>
  <c r="AN710"/>
  <c r="AM710"/>
  <c r="AL710"/>
  <c r="AK710"/>
  <c r="AD710"/>
  <c r="BE709"/>
  <c r="BD709"/>
  <c r="BC709"/>
  <c r="BB709"/>
  <c r="BA709"/>
  <c r="AV709"/>
  <c r="AU709"/>
  <c r="AS709"/>
  <c r="AR709"/>
  <c r="AP709"/>
  <c r="AN709"/>
  <c r="AM709"/>
  <c r="AL709"/>
  <c r="AK709"/>
  <c r="AD709"/>
  <c r="BE708"/>
  <c r="BD708"/>
  <c r="BC708"/>
  <c r="BB708"/>
  <c r="BA708"/>
  <c r="AR708"/>
  <c r="AK708"/>
  <c r="AD708"/>
  <c r="BE707"/>
  <c r="BD707"/>
  <c r="BC707"/>
  <c r="BB707"/>
  <c r="BA707"/>
  <c r="AV707"/>
  <c r="AS707"/>
  <c r="AP707"/>
  <c r="AM707"/>
  <c r="AL707"/>
  <c r="AD707"/>
  <c r="BE706"/>
  <c r="BD706"/>
  <c r="BC706"/>
  <c r="BB706"/>
  <c r="BA706"/>
  <c r="AV706"/>
  <c r="AU706"/>
  <c r="AS706"/>
  <c r="AR706"/>
  <c r="AP706"/>
  <c r="AN706"/>
  <c r="AM706"/>
  <c r="AL706"/>
  <c r="AK706"/>
  <c r="AD706"/>
  <c r="BE705"/>
  <c r="BD705"/>
  <c r="BC705"/>
  <c r="BB705"/>
  <c r="BA705"/>
  <c r="AP705"/>
  <c r="AD705"/>
  <c r="BE704"/>
  <c r="BD704"/>
  <c r="BC704"/>
  <c r="BB704"/>
  <c r="BA704"/>
  <c r="AV704"/>
  <c r="AU704"/>
  <c r="AS704"/>
  <c r="AR704"/>
  <c r="AP704"/>
  <c r="AN704"/>
  <c r="AM704"/>
  <c r="AL704"/>
  <c r="AK704"/>
  <c r="AD704"/>
  <c r="BE703"/>
  <c r="BD703"/>
  <c r="BC703"/>
  <c r="BB703"/>
  <c r="BA703"/>
  <c r="AS703"/>
  <c r="AR703"/>
  <c r="AK703"/>
  <c r="AD703"/>
  <c r="BE702"/>
  <c r="BD702"/>
  <c r="BC702"/>
  <c r="BB702"/>
  <c r="BA702"/>
  <c r="AV702"/>
  <c r="AU702"/>
  <c r="AS702"/>
  <c r="AR702"/>
  <c r="AP702"/>
  <c r="AN702"/>
  <c r="AM702"/>
  <c r="AL702"/>
  <c r="AK702"/>
  <c r="AD702"/>
  <c r="BE701"/>
  <c r="BD701"/>
  <c r="BC701"/>
  <c r="BB701"/>
  <c r="BA701"/>
  <c r="AR701"/>
  <c r="AK701"/>
  <c r="AD701"/>
  <c r="BE700"/>
  <c r="BD700"/>
  <c r="BC700"/>
  <c r="BB700"/>
  <c r="BA700"/>
  <c r="AP700"/>
  <c r="AD700"/>
  <c r="BE699"/>
  <c r="BD699"/>
  <c r="BC699"/>
  <c r="BB699"/>
  <c r="BA699"/>
  <c r="AV699"/>
  <c r="AU699"/>
  <c r="AS699"/>
  <c r="AP699"/>
  <c r="AN699"/>
  <c r="AM699"/>
  <c r="AK699"/>
  <c r="AD699"/>
  <c r="BE698"/>
  <c r="BD698"/>
  <c r="BC698"/>
  <c r="BB698"/>
  <c r="BA698"/>
  <c r="AV698"/>
  <c r="AU698"/>
  <c r="AS698"/>
  <c r="AR698"/>
  <c r="AP698"/>
  <c r="AN698"/>
  <c r="AM698"/>
  <c r="AL698"/>
  <c r="AK698"/>
  <c r="AD698"/>
  <c r="BE697"/>
  <c r="BD697"/>
  <c r="BC697"/>
  <c r="BB697"/>
  <c r="BA697"/>
  <c r="AV697"/>
  <c r="AR697"/>
  <c r="AM697"/>
  <c r="AK697"/>
  <c r="AD697"/>
  <c r="BE696"/>
  <c r="BD696"/>
  <c r="BC696"/>
  <c r="BB696"/>
  <c r="BA696"/>
  <c r="AV696"/>
  <c r="AU696"/>
  <c r="AR696"/>
  <c r="AP696"/>
  <c r="AN696"/>
  <c r="AL696"/>
  <c r="AK696"/>
  <c r="AD696"/>
  <c r="BE695"/>
  <c r="BD695"/>
  <c r="BC695"/>
  <c r="BB695"/>
  <c r="BA695"/>
  <c r="AV695"/>
  <c r="AS695"/>
  <c r="AR695"/>
  <c r="AP695"/>
  <c r="AM695"/>
  <c r="AL695"/>
  <c r="AK695"/>
  <c r="AD695"/>
  <c r="BE694"/>
  <c r="BD694"/>
  <c r="BC694"/>
  <c r="BB694"/>
  <c r="BA694"/>
  <c r="AV694"/>
  <c r="AU694"/>
  <c r="AS694"/>
  <c r="AR694"/>
  <c r="AP694"/>
  <c r="AN694"/>
  <c r="AM694"/>
  <c r="AL694"/>
  <c r="AK694"/>
  <c r="AD694"/>
  <c r="BE693"/>
  <c r="BD693"/>
  <c r="BC693"/>
  <c r="BB693"/>
  <c r="BA693"/>
  <c r="AV693"/>
  <c r="AU693"/>
  <c r="AS693"/>
  <c r="AP693"/>
  <c r="AN693"/>
  <c r="AM693"/>
  <c r="AK693"/>
  <c r="AD693"/>
  <c r="BE692"/>
  <c r="BD692"/>
  <c r="BC692"/>
  <c r="BB692"/>
  <c r="BA692"/>
  <c r="AV692"/>
  <c r="AU692"/>
  <c r="AS692"/>
  <c r="AR692"/>
  <c r="AP692"/>
  <c r="AN692"/>
  <c r="AM692"/>
  <c r="AL692"/>
  <c r="AK692"/>
  <c r="AD692"/>
  <c r="BE691"/>
  <c r="BD691"/>
  <c r="BC691"/>
  <c r="BB691"/>
  <c r="BA691"/>
  <c r="AV691"/>
  <c r="AS691"/>
  <c r="AR691"/>
  <c r="AP691"/>
  <c r="AM691"/>
  <c r="AL691"/>
  <c r="AK691"/>
  <c r="AD691"/>
  <c r="BE690"/>
  <c r="BD690"/>
  <c r="BC690"/>
  <c r="BB690"/>
  <c r="BA690"/>
  <c r="AV690"/>
  <c r="AU690"/>
  <c r="AS690"/>
  <c r="AR690"/>
  <c r="AP690"/>
  <c r="AN690"/>
  <c r="AM690"/>
  <c r="AL690"/>
  <c r="AK690"/>
  <c r="AD690"/>
  <c r="BE689"/>
  <c r="BD689"/>
  <c r="BC689"/>
  <c r="BB689"/>
  <c r="BA689"/>
  <c r="AV689"/>
  <c r="AU689"/>
  <c r="AS689"/>
  <c r="AR689"/>
  <c r="AP689"/>
  <c r="AN689"/>
  <c r="AM689"/>
  <c r="AL689"/>
  <c r="AK689"/>
  <c r="AD689"/>
  <c r="BE688"/>
  <c r="BD688"/>
  <c r="BC688"/>
  <c r="BB688"/>
  <c r="BA688"/>
  <c r="AV688"/>
  <c r="AU688"/>
  <c r="AS688"/>
  <c r="AR688"/>
  <c r="AP688"/>
  <c r="AN688"/>
  <c r="AM688"/>
  <c r="AL688"/>
  <c r="AK688"/>
  <c r="AD688"/>
  <c r="BE687"/>
  <c r="BD687"/>
  <c r="BC687"/>
  <c r="BB687"/>
  <c r="BA687"/>
  <c r="AV687"/>
  <c r="AS687"/>
  <c r="AP687"/>
  <c r="AM687"/>
  <c r="AL687"/>
  <c r="AD687"/>
  <c r="BE686"/>
  <c r="BD686"/>
  <c r="BC686"/>
  <c r="BB686"/>
  <c r="BA686"/>
  <c r="AU686"/>
  <c r="AS686"/>
  <c r="AR686"/>
  <c r="AN686"/>
  <c r="AM686"/>
  <c r="AL686"/>
  <c r="AD686"/>
  <c r="BE685"/>
  <c r="BD685"/>
  <c r="BC685"/>
  <c r="BB685"/>
  <c r="BA685"/>
  <c r="AV685"/>
  <c r="AU685"/>
  <c r="AS685"/>
  <c r="AR685"/>
  <c r="AP685"/>
  <c r="AN685"/>
  <c r="AM685"/>
  <c r="AL685"/>
  <c r="AK685"/>
  <c r="AD685"/>
  <c r="BE684"/>
  <c r="BD684"/>
  <c r="BC684"/>
  <c r="BB684"/>
  <c r="BA684"/>
  <c r="AV684"/>
  <c r="AU684"/>
  <c r="AS684"/>
  <c r="AR684"/>
  <c r="AP684"/>
  <c r="AN684"/>
  <c r="AM684"/>
  <c r="AL684"/>
  <c r="AK684"/>
  <c r="AD684"/>
  <c r="BE683"/>
  <c r="BD683"/>
  <c r="BC683"/>
  <c r="BB683"/>
  <c r="BA683"/>
  <c r="AV683"/>
  <c r="AU683"/>
  <c r="AS683"/>
  <c r="AR683"/>
  <c r="AP683"/>
  <c r="AN683"/>
  <c r="AM683"/>
  <c r="AL683"/>
  <c r="AK683"/>
  <c r="AD683"/>
  <c r="BE682"/>
  <c r="BD682"/>
  <c r="BC682"/>
  <c r="BB682"/>
  <c r="BA682"/>
  <c r="AV682"/>
  <c r="AU682"/>
  <c r="AS682"/>
  <c r="AR682"/>
  <c r="AP682"/>
  <c r="AN682"/>
  <c r="AM682"/>
  <c r="AL682"/>
  <c r="AK682"/>
  <c r="AD682"/>
  <c r="BE681"/>
  <c r="BD681"/>
  <c r="BC681"/>
  <c r="BB681"/>
  <c r="BA681"/>
  <c r="AS681"/>
  <c r="AR681"/>
  <c r="AP681"/>
  <c r="AL681"/>
  <c r="AK681"/>
  <c r="AD681"/>
  <c r="BE680"/>
  <c r="BD680"/>
  <c r="BC680"/>
  <c r="BB680"/>
  <c r="BA680"/>
  <c r="AV680"/>
  <c r="AU680"/>
  <c r="AR680"/>
  <c r="AP680"/>
  <c r="AN680"/>
  <c r="AL680"/>
  <c r="AK680"/>
  <c r="AD680"/>
  <c r="BE679"/>
  <c r="BD679"/>
  <c r="BC679"/>
  <c r="BB679"/>
  <c r="BA679"/>
  <c r="AS679"/>
  <c r="AR679"/>
  <c r="AP679"/>
  <c r="AL679"/>
  <c r="AK679"/>
  <c r="AD679"/>
  <c r="BE678"/>
  <c r="BD678"/>
  <c r="BC678"/>
  <c r="BB678"/>
  <c r="BA678"/>
  <c r="AV678"/>
  <c r="AU678"/>
  <c r="AS678"/>
  <c r="AR678"/>
  <c r="AP678"/>
  <c r="AN678"/>
  <c r="AM678"/>
  <c r="AL678"/>
  <c r="AK678"/>
  <c r="AD678"/>
  <c r="BE677"/>
  <c r="BD677"/>
  <c r="BC677"/>
  <c r="BB677"/>
  <c r="BA677"/>
  <c r="AS677"/>
  <c r="AR677"/>
  <c r="AP677"/>
  <c r="AL677"/>
  <c r="AK677"/>
  <c r="AD677"/>
  <c r="BE676"/>
  <c r="BD676"/>
  <c r="BC676"/>
  <c r="BB676"/>
  <c r="BA676"/>
  <c r="AV676"/>
  <c r="AU676"/>
  <c r="AS676"/>
  <c r="AR676"/>
  <c r="AP676"/>
  <c r="AN676"/>
  <c r="AM676"/>
  <c r="AL676"/>
  <c r="AK676"/>
  <c r="AD676"/>
  <c r="BE675"/>
  <c r="BD675"/>
  <c r="BC675"/>
  <c r="BB675"/>
  <c r="BA675"/>
  <c r="AV675"/>
  <c r="AS675"/>
  <c r="AP675"/>
  <c r="AM675"/>
  <c r="AL675"/>
  <c r="AD675"/>
  <c r="BE674"/>
  <c r="BD674"/>
  <c r="BC674"/>
  <c r="BB674"/>
  <c r="BA674"/>
  <c r="AV674"/>
  <c r="AU674"/>
  <c r="AS674"/>
  <c r="AR674"/>
  <c r="AP674"/>
  <c r="AN674"/>
  <c r="AM674"/>
  <c r="AL674"/>
  <c r="AK674"/>
  <c r="AD674"/>
  <c r="BE673"/>
  <c r="BD673"/>
  <c r="BC673"/>
  <c r="BB673"/>
  <c r="BA673"/>
  <c r="AS673"/>
  <c r="AP673"/>
  <c r="AL673"/>
  <c r="AD673"/>
  <c r="BE672"/>
  <c r="BD672"/>
  <c r="BC672"/>
  <c r="BB672"/>
  <c r="BA672"/>
  <c r="AV672"/>
  <c r="AU672"/>
  <c r="AS672"/>
  <c r="AR672"/>
  <c r="AP672"/>
  <c r="AN672"/>
  <c r="AM672"/>
  <c r="AL672"/>
  <c r="AK672"/>
  <c r="AD672"/>
  <c r="BE671"/>
  <c r="BD671"/>
  <c r="BC671"/>
  <c r="BB671"/>
  <c r="BA671"/>
  <c r="AS671"/>
  <c r="AR671"/>
  <c r="AP671"/>
  <c r="AL671"/>
  <c r="AK671"/>
  <c r="AD671"/>
  <c r="BE670"/>
  <c r="BD670"/>
  <c r="BC670"/>
  <c r="BB670"/>
  <c r="BA670"/>
  <c r="AU670"/>
  <c r="AS670"/>
  <c r="AR670"/>
  <c r="AM670"/>
  <c r="AL670"/>
  <c r="AD670"/>
  <c r="BE669"/>
  <c r="BD669"/>
  <c r="BC669"/>
  <c r="BB669"/>
  <c r="BA669"/>
  <c r="AV669"/>
  <c r="AR669"/>
  <c r="AM669"/>
  <c r="AK669"/>
  <c r="AD669"/>
  <c r="BE668"/>
  <c r="BD668"/>
  <c r="BC668"/>
  <c r="BB668"/>
  <c r="BA668"/>
  <c r="AU668"/>
  <c r="AL668"/>
  <c r="AD668"/>
  <c r="BE667"/>
  <c r="BD667"/>
  <c r="BC667"/>
  <c r="BB667"/>
  <c r="BA667"/>
  <c r="AV667"/>
  <c r="AU667"/>
  <c r="AS667"/>
  <c r="AR667"/>
  <c r="AP667"/>
  <c r="AN667"/>
  <c r="AM667"/>
  <c r="AL667"/>
  <c r="AK667"/>
  <c r="AD667"/>
  <c r="BE666"/>
  <c r="BD666"/>
  <c r="BC666"/>
  <c r="BB666"/>
  <c r="BA666"/>
  <c r="AV666"/>
  <c r="AU666"/>
  <c r="AS666"/>
  <c r="AR666"/>
  <c r="AP666"/>
  <c r="AN666"/>
  <c r="AM666"/>
  <c r="AL666"/>
  <c r="AK666"/>
  <c r="AD666"/>
  <c r="BE665"/>
  <c r="BD665"/>
  <c r="BC665"/>
  <c r="BB665"/>
  <c r="BA665"/>
  <c r="AV665"/>
  <c r="AU665"/>
  <c r="AS665"/>
  <c r="AR665"/>
  <c r="AP665"/>
  <c r="AN665"/>
  <c r="AM665"/>
  <c r="AL665"/>
  <c r="AK665"/>
  <c r="AD665"/>
  <c r="BE664"/>
  <c r="BD664"/>
  <c r="BC664"/>
  <c r="BB664"/>
  <c r="BA664"/>
  <c r="AV664"/>
  <c r="AU664"/>
  <c r="AS664"/>
  <c r="AR664"/>
  <c r="AP664"/>
  <c r="AN664"/>
  <c r="AM664"/>
  <c r="AL664"/>
  <c r="AK664"/>
  <c r="AD664"/>
  <c r="BE663"/>
  <c r="BD663"/>
  <c r="BC663"/>
  <c r="BB663"/>
  <c r="BA663"/>
  <c r="AV663"/>
  <c r="AS663"/>
  <c r="AR663"/>
  <c r="AP663"/>
  <c r="AM663"/>
  <c r="AL663"/>
  <c r="AK663"/>
  <c r="AD663"/>
  <c r="BE662"/>
  <c r="BD662"/>
  <c r="BC662"/>
  <c r="BB662"/>
  <c r="BA662"/>
  <c r="AV662"/>
  <c r="AU662"/>
  <c r="AS662"/>
  <c r="AR662"/>
  <c r="AP662"/>
  <c r="AN662"/>
  <c r="AM662"/>
  <c r="AL662"/>
  <c r="AK662"/>
  <c r="AD662"/>
  <c r="BE661"/>
  <c r="BD661"/>
  <c r="BC661"/>
  <c r="BB661"/>
  <c r="BA661"/>
  <c r="AV661"/>
  <c r="AU661"/>
  <c r="AS661"/>
  <c r="AR661"/>
  <c r="AP661"/>
  <c r="AN661"/>
  <c r="AM661"/>
  <c r="AL661"/>
  <c r="AK661"/>
  <c r="AD661"/>
  <c r="BE660"/>
  <c r="BD660"/>
  <c r="BC660"/>
  <c r="BB660"/>
  <c r="BA660"/>
  <c r="AU660"/>
  <c r="AS660"/>
  <c r="AR660"/>
  <c r="AN660"/>
  <c r="AM660"/>
  <c r="AL660"/>
  <c r="AD660"/>
  <c r="BE659"/>
  <c r="BD659"/>
  <c r="BC659"/>
  <c r="BB659"/>
  <c r="BA659"/>
  <c r="AV659"/>
  <c r="AS659"/>
  <c r="AR659"/>
  <c r="AP659"/>
  <c r="AM659"/>
  <c r="AL659"/>
  <c r="AK659"/>
  <c r="AD659"/>
  <c r="BE658"/>
  <c r="BD658"/>
  <c r="BC658"/>
  <c r="BB658"/>
  <c r="BA658"/>
  <c r="AV658"/>
  <c r="AU658"/>
  <c r="AS658"/>
  <c r="AR658"/>
  <c r="AP658"/>
  <c r="AN658"/>
  <c r="AM658"/>
  <c r="AL658"/>
  <c r="AK658"/>
  <c r="AD658"/>
  <c r="BE657"/>
  <c r="BD657"/>
  <c r="BC657"/>
  <c r="BB657"/>
  <c r="BA657"/>
  <c r="AV657"/>
  <c r="AS657"/>
  <c r="AR657"/>
  <c r="AP657"/>
  <c r="AM657"/>
  <c r="AL657"/>
  <c r="AK657"/>
  <c r="AD657"/>
  <c r="BE656"/>
  <c r="BD656"/>
  <c r="BC656"/>
  <c r="BB656"/>
  <c r="BA656"/>
  <c r="AV656"/>
  <c r="AU656"/>
  <c r="AS656"/>
  <c r="AR656"/>
  <c r="AP656"/>
  <c r="AN656"/>
  <c r="AM656"/>
  <c r="AL656"/>
  <c r="AK656"/>
  <c r="AD656"/>
  <c r="BE655"/>
  <c r="BD655"/>
  <c r="BC655"/>
  <c r="BB655"/>
  <c r="BA655"/>
  <c r="AS655"/>
  <c r="AL655"/>
  <c r="AD655"/>
  <c r="BE654"/>
  <c r="BD654"/>
  <c r="BC654"/>
  <c r="BB654"/>
  <c r="BA654"/>
  <c r="AS654"/>
  <c r="AR654"/>
  <c r="AN654"/>
  <c r="AL654"/>
  <c r="AD654"/>
  <c r="BE653"/>
  <c r="BD653"/>
  <c r="BC653"/>
  <c r="BB653"/>
  <c r="BA653"/>
  <c r="AV653"/>
  <c r="AU653"/>
  <c r="AS653"/>
  <c r="AR653"/>
  <c r="AP653"/>
  <c r="AN653"/>
  <c r="AM653"/>
  <c r="AL653"/>
  <c r="AK653"/>
  <c r="AD653"/>
  <c r="BE652"/>
  <c r="BD652"/>
  <c r="BC652"/>
  <c r="BB652"/>
  <c r="BA652"/>
  <c r="AV652"/>
  <c r="AR652"/>
  <c r="AP652"/>
  <c r="AN652"/>
  <c r="AK652"/>
  <c r="AD652"/>
  <c r="BE651"/>
  <c r="BD651"/>
  <c r="BC651"/>
  <c r="BB651"/>
  <c r="BA651"/>
  <c r="AV651"/>
  <c r="AU651"/>
  <c r="AS651"/>
  <c r="AR651"/>
  <c r="AP651"/>
  <c r="AN651"/>
  <c r="AM651"/>
  <c r="AL651"/>
  <c r="AK651"/>
  <c r="AD651"/>
  <c r="BE650"/>
  <c r="BD650"/>
  <c r="BC650"/>
  <c r="BB650"/>
  <c r="BA650"/>
  <c r="AV650"/>
  <c r="AU650"/>
  <c r="AS650"/>
  <c r="AR650"/>
  <c r="AP650"/>
  <c r="AN650"/>
  <c r="AM650"/>
  <c r="AL650"/>
  <c r="AK650"/>
  <c r="AD650"/>
  <c r="BE649"/>
  <c r="BD649"/>
  <c r="BC649"/>
  <c r="BB649"/>
  <c r="BA649"/>
  <c r="AV649"/>
  <c r="AU649"/>
  <c r="AS649"/>
  <c r="AR649"/>
  <c r="AP649"/>
  <c r="AN649"/>
  <c r="AM649"/>
  <c r="AL649"/>
  <c r="AK649"/>
  <c r="AD649"/>
  <c r="BE648"/>
  <c r="BD648"/>
  <c r="BC648"/>
  <c r="BB648"/>
  <c r="BA648"/>
  <c r="AV648"/>
  <c r="AU648"/>
  <c r="AS648"/>
  <c r="AR648"/>
  <c r="AP648"/>
  <c r="AN648"/>
  <c r="AM648"/>
  <c r="AL648"/>
  <c r="AK648"/>
  <c r="AD648"/>
  <c r="BE647"/>
  <c r="BD647"/>
  <c r="BC647"/>
  <c r="BB647"/>
  <c r="BA647"/>
  <c r="AS647"/>
  <c r="AR647"/>
  <c r="AP647"/>
  <c r="AL647"/>
  <c r="AK647"/>
  <c r="AD647"/>
  <c r="BE646"/>
  <c r="BD646"/>
  <c r="BC646"/>
  <c r="BB646"/>
  <c r="BA646"/>
  <c r="AV646"/>
  <c r="AU646"/>
  <c r="AS646"/>
  <c r="AR646"/>
  <c r="AP646"/>
  <c r="AN646"/>
  <c r="AM646"/>
  <c r="AL646"/>
  <c r="AK646"/>
  <c r="AD646"/>
  <c r="BE645"/>
  <c r="BD645"/>
  <c r="BC645"/>
  <c r="BB645"/>
  <c r="BA645"/>
  <c r="AV645"/>
  <c r="AS645"/>
  <c r="AP645"/>
  <c r="AM645"/>
  <c r="AL645"/>
  <c r="AD645"/>
  <c r="BE644"/>
  <c r="BD644"/>
  <c r="BC644"/>
  <c r="BB644"/>
  <c r="BA644"/>
  <c r="AV644"/>
  <c r="AU644"/>
  <c r="AR644"/>
  <c r="AP644"/>
  <c r="AN644"/>
  <c r="AL644"/>
  <c r="AK644"/>
  <c r="AD644"/>
  <c r="BE643"/>
  <c r="BD643"/>
  <c r="BC643"/>
  <c r="BB643"/>
  <c r="BA643"/>
  <c r="AV643"/>
  <c r="AS643"/>
  <c r="AP643"/>
  <c r="AM643"/>
  <c r="AL643"/>
  <c r="AD643"/>
  <c r="BE642"/>
  <c r="BD642"/>
  <c r="BC642"/>
  <c r="BB642"/>
  <c r="BA642"/>
  <c r="AV642"/>
  <c r="AU642"/>
  <c r="AS642"/>
  <c r="AR642"/>
  <c r="AP642"/>
  <c r="AN642"/>
  <c r="AM642"/>
  <c r="AL642"/>
  <c r="AK642"/>
  <c r="AD642"/>
  <c r="BE641"/>
  <c r="BD641"/>
  <c r="BC641"/>
  <c r="BB641"/>
  <c r="BA641"/>
  <c r="AV641"/>
  <c r="AS641"/>
  <c r="AR641"/>
  <c r="AP641"/>
  <c r="AM641"/>
  <c r="AL641"/>
  <c r="AK641"/>
  <c r="AD641"/>
  <c r="BE640"/>
  <c r="BD640"/>
  <c r="BC640"/>
  <c r="BB640"/>
  <c r="BA640"/>
  <c r="AV640"/>
  <c r="AU640"/>
  <c r="AS640"/>
  <c r="AR640"/>
  <c r="AP640"/>
  <c r="AN640"/>
  <c r="AM640"/>
  <c r="AL640"/>
  <c r="AK640"/>
  <c r="AD640"/>
  <c r="BE639"/>
  <c r="BD639"/>
  <c r="BC639"/>
  <c r="BB639"/>
  <c r="BA639"/>
  <c r="AR639"/>
  <c r="AD639"/>
  <c r="BE638"/>
  <c r="BD638"/>
  <c r="BC638"/>
  <c r="BB638"/>
  <c r="BA638"/>
  <c r="AV638"/>
  <c r="AU638"/>
  <c r="AS638"/>
  <c r="AR638"/>
  <c r="AP638"/>
  <c r="AN638"/>
  <c r="AM638"/>
  <c r="AL638"/>
  <c r="AK638"/>
  <c r="AD638"/>
  <c r="BE637"/>
  <c r="BD637"/>
  <c r="BC637"/>
  <c r="BB637"/>
  <c r="BA637"/>
  <c r="AV637"/>
  <c r="AS637"/>
  <c r="AR637"/>
  <c r="AP637"/>
  <c r="AM637"/>
  <c r="AL637"/>
  <c r="AK637"/>
  <c r="AD637"/>
  <c r="BE636"/>
  <c r="BD636"/>
  <c r="BC636"/>
  <c r="BB636"/>
  <c r="BA636"/>
  <c r="AV636"/>
  <c r="AU636"/>
  <c r="AS636"/>
  <c r="AR636"/>
  <c r="AP636"/>
  <c r="AN636"/>
  <c r="AM636"/>
  <c r="AL636"/>
  <c r="AK636"/>
  <c r="AD636"/>
  <c r="BE635"/>
  <c r="BD635"/>
  <c r="BC635"/>
  <c r="BB635"/>
  <c r="BA635"/>
  <c r="AV635"/>
  <c r="AU635"/>
  <c r="AS635"/>
  <c r="AP635"/>
  <c r="AN635"/>
  <c r="AM635"/>
  <c r="AK635"/>
  <c r="AD635"/>
  <c r="BE634"/>
  <c r="BD634"/>
  <c r="BC634"/>
  <c r="BB634"/>
  <c r="BA634"/>
  <c r="AV634"/>
  <c r="AU634"/>
  <c r="AS634"/>
  <c r="AR634"/>
  <c r="AP634"/>
  <c r="AN634"/>
  <c r="AM634"/>
  <c r="AL634"/>
  <c r="AK634"/>
  <c r="AD634"/>
  <c r="BE633"/>
  <c r="BD633"/>
  <c r="BC633"/>
  <c r="BB633"/>
  <c r="BA633"/>
  <c r="AV633"/>
  <c r="AR633"/>
  <c r="AM633"/>
  <c r="AK633"/>
  <c r="AD633"/>
  <c r="BE632"/>
  <c r="BD632"/>
  <c r="BC632"/>
  <c r="BB632"/>
  <c r="BA632"/>
  <c r="AU632"/>
  <c r="AP632"/>
  <c r="AL632"/>
  <c r="AD632"/>
  <c r="BE631"/>
  <c r="BD631"/>
  <c r="BC631"/>
  <c r="BB631"/>
  <c r="BA631"/>
  <c r="AV631"/>
  <c r="AS631"/>
  <c r="AR631"/>
  <c r="AP631"/>
  <c r="AM631"/>
  <c r="AL631"/>
  <c r="AK631"/>
  <c r="AD631"/>
  <c r="BE630"/>
  <c r="BD630"/>
  <c r="BC630"/>
  <c r="BB630"/>
  <c r="BA630"/>
  <c r="AV630"/>
  <c r="AU630"/>
  <c r="AS630"/>
  <c r="AR630"/>
  <c r="AP630"/>
  <c r="AN630"/>
  <c r="AM630"/>
  <c r="AL630"/>
  <c r="AK630"/>
  <c r="AD630"/>
  <c r="BE629"/>
  <c r="BD629"/>
  <c r="BC629"/>
  <c r="BB629"/>
  <c r="BA629"/>
  <c r="AV629"/>
  <c r="AU629"/>
  <c r="AS629"/>
  <c r="AN629"/>
  <c r="AM629"/>
  <c r="AK629"/>
  <c r="AD629"/>
  <c r="BE628"/>
  <c r="BD628"/>
  <c r="BC628"/>
  <c r="BB628"/>
  <c r="BA628"/>
  <c r="AV628"/>
  <c r="AU628"/>
  <c r="AS628"/>
  <c r="AR628"/>
  <c r="AP628"/>
  <c r="AN628"/>
  <c r="AM628"/>
  <c r="AL628"/>
  <c r="AK628"/>
  <c r="AD628"/>
  <c r="BE627"/>
  <c r="BD627"/>
  <c r="BC627"/>
  <c r="BB627"/>
  <c r="BA627"/>
  <c r="AV627"/>
  <c r="AS627"/>
  <c r="AR627"/>
  <c r="AP627"/>
  <c r="AM627"/>
  <c r="AL627"/>
  <c r="AK627"/>
  <c r="AD627"/>
  <c r="BE626"/>
  <c r="BD626"/>
  <c r="BC626"/>
  <c r="BB626"/>
  <c r="BA626"/>
  <c r="AV626"/>
  <c r="AU626"/>
  <c r="AS626"/>
  <c r="AR626"/>
  <c r="AP626"/>
  <c r="AN626"/>
  <c r="AM626"/>
  <c r="AL626"/>
  <c r="AK626"/>
  <c r="AD626"/>
  <c r="BE625"/>
  <c r="BD625"/>
  <c r="BC625"/>
  <c r="BB625"/>
  <c r="BA625"/>
  <c r="AV625"/>
  <c r="AU625"/>
  <c r="AS625"/>
  <c r="AR625"/>
  <c r="AP625"/>
  <c r="AN625"/>
  <c r="AM625"/>
  <c r="AL625"/>
  <c r="AK625"/>
  <c r="AD625"/>
  <c r="BE624"/>
  <c r="BD624"/>
  <c r="BC624"/>
  <c r="BB624"/>
  <c r="BA624"/>
  <c r="AV624"/>
  <c r="AU624"/>
  <c r="AS624"/>
  <c r="AR624"/>
  <c r="AP624"/>
  <c r="AN624"/>
  <c r="AM624"/>
  <c r="AL624"/>
  <c r="AK624"/>
  <c r="AD624"/>
  <c r="BE623"/>
  <c r="BD623"/>
  <c r="BC623"/>
  <c r="BB623"/>
  <c r="BA623"/>
  <c r="AP623"/>
  <c r="AD623"/>
  <c r="BE622"/>
  <c r="BD622"/>
  <c r="BC622"/>
  <c r="BB622"/>
  <c r="BA622"/>
  <c r="AU622"/>
  <c r="AS622"/>
  <c r="AR622"/>
  <c r="AN622"/>
  <c r="AM622"/>
  <c r="AL622"/>
  <c r="AD622"/>
  <c r="BE621"/>
  <c r="BD621"/>
  <c r="BC621"/>
  <c r="BB621"/>
  <c r="BA621"/>
  <c r="AV621"/>
  <c r="AU621"/>
  <c r="AS621"/>
  <c r="AR621"/>
  <c r="AP621"/>
  <c r="AN621"/>
  <c r="AM621"/>
  <c r="AL621"/>
  <c r="AK621"/>
  <c r="AD621"/>
  <c r="BE620"/>
  <c r="BD620"/>
  <c r="BC620"/>
  <c r="BB620"/>
  <c r="BA620"/>
  <c r="AV620"/>
  <c r="AU620"/>
  <c r="AS620"/>
  <c r="AR620"/>
  <c r="AP620"/>
  <c r="AN620"/>
  <c r="AM620"/>
  <c r="AL620"/>
  <c r="AK620"/>
  <c r="AD620"/>
  <c r="BE619"/>
  <c r="BD619"/>
  <c r="BC619"/>
  <c r="BB619"/>
  <c r="BA619"/>
  <c r="AV619"/>
  <c r="AS619"/>
  <c r="AP619"/>
  <c r="AN619"/>
  <c r="AK619"/>
  <c r="AD619"/>
  <c r="BE618"/>
  <c r="BD618"/>
  <c r="BC618"/>
  <c r="BB618"/>
  <c r="BA618"/>
  <c r="AV618"/>
  <c r="AU618"/>
  <c r="AS618"/>
  <c r="AR618"/>
  <c r="AP618"/>
  <c r="AN618"/>
  <c r="AM618"/>
  <c r="AL618"/>
  <c r="AK618"/>
  <c r="AD618"/>
  <c r="BE617"/>
  <c r="BD617"/>
  <c r="BC617"/>
  <c r="BB617"/>
  <c r="BA617"/>
  <c r="AV617"/>
  <c r="AU617"/>
  <c r="AS617"/>
  <c r="AR617"/>
  <c r="AP617"/>
  <c r="AN617"/>
  <c r="AM617"/>
  <c r="AL617"/>
  <c r="AK617"/>
  <c r="AD617"/>
  <c r="BE616"/>
  <c r="BD616"/>
  <c r="BC616"/>
  <c r="BB616"/>
  <c r="BA616"/>
  <c r="AU616"/>
  <c r="AD616"/>
  <c r="BE615"/>
  <c r="BD615"/>
  <c r="BC615"/>
  <c r="BB615"/>
  <c r="BA615"/>
  <c r="AS615"/>
  <c r="AR615"/>
  <c r="AP615"/>
  <c r="AL615"/>
  <c r="AK615"/>
  <c r="AD615"/>
  <c r="BE614"/>
  <c r="BD614"/>
  <c r="BC614"/>
  <c r="BB614"/>
  <c r="BA614"/>
  <c r="AV614"/>
  <c r="AU614"/>
  <c r="AS614"/>
  <c r="AR614"/>
  <c r="AP614"/>
  <c r="AN614"/>
  <c r="AM614"/>
  <c r="AL614"/>
  <c r="AK614"/>
  <c r="AD614"/>
  <c r="BE613"/>
  <c r="BD613"/>
  <c r="BC613"/>
  <c r="BB613"/>
  <c r="BA613"/>
  <c r="AV613"/>
  <c r="AS613"/>
  <c r="AR613"/>
  <c r="AP613"/>
  <c r="AM613"/>
  <c r="AL613"/>
  <c r="AK613"/>
  <c r="AD613"/>
  <c r="BE612"/>
  <c r="BD612"/>
  <c r="BC612"/>
  <c r="BB612"/>
  <c r="BA612"/>
  <c r="AV612"/>
  <c r="AU612"/>
  <c r="AP612"/>
  <c r="AN612"/>
  <c r="AL612"/>
  <c r="AD612"/>
  <c r="BE611"/>
  <c r="BD611"/>
  <c r="BC611"/>
  <c r="BB611"/>
  <c r="BA611"/>
  <c r="AV611"/>
  <c r="AS611"/>
  <c r="AP611"/>
  <c r="AM611"/>
  <c r="AL611"/>
  <c r="AD611"/>
  <c r="BE610"/>
  <c r="BD610"/>
  <c r="BC610"/>
  <c r="BB610"/>
  <c r="BA610"/>
  <c r="AV610"/>
  <c r="AU610"/>
  <c r="AS610"/>
  <c r="AR610"/>
  <c r="AP610"/>
  <c r="AN610"/>
  <c r="AM610"/>
  <c r="AL610"/>
  <c r="AK610"/>
  <c r="AD610"/>
  <c r="BE609"/>
  <c r="BD609"/>
  <c r="BC609"/>
  <c r="BB609"/>
  <c r="BA609"/>
  <c r="AK609"/>
  <c r="AD609"/>
  <c r="BE608"/>
  <c r="BD608"/>
  <c r="BC608"/>
  <c r="BB608"/>
  <c r="BA608"/>
  <c r="AV608"/>
  <c r="AU608"/>
  <c r="AS608"/>
  <c r="AR608"/>
  <c r="AP608"/>
  <c r="AN608"/>
  <c r="AM608"/>
  <c r="AL608"/>
  <c r="AK608"/>
  <c r="AD608"/>
  <c r="BE607"/>
  <c r="BD607"/>
  <c r="BC607"/>
  <c r="BB607"/>
  <c r="BA607"/>
  <c r="AS607"/>
  <c r="AR607"/>
  <c r="AP607"/>
  <c r="AL607"/>
  <c r="AK607"/>
  <c r="AD607"/>
  <c r="BE606"/>
  <c r="BD606"/>
  <c r="BC606"/>
  <c r="BB606"/>
  <c r="BA606"/>
  <c r="AN606"/>
  <c r="AD606"/>
  <c r="BE605"/>
  <c r="BD605"/>
  <c r="BC605"/>
  <c r="BB605"/>
  <c r="BA605"/>
  <c r="AV605"/>
  <c r="AS605"/>
  <c r="AR605"/>
  <c r="AP605"/>
  <c r="AM605"/>
  <c r="AL605"/>
  <c r="AK605"/>
  <c r="AD605"/>
  <c r="BE604"/>
  <c r="BD604"/>
  <c r="BC604"/>
  <c r="BB604"/>
  <c r="BA604"/>
  <c r="AV604"/>
  <c r="AR604"/>
  <c r="AN604"/>
  <c r="AK604"/>
  <c r="AD604"/>
  <c r="BE603"/>
  <c r="BD603"/>
  <c r="BC603"/>
  <c r="BB603"/>
  <c r="BA603"/>
  <c r="AV603"/>
  <c r="AU603"/>
  <c r="AS603"/>
  <c r="AR603"/>
  <c r="AP603"/>
  <c r="AN603"/>
  <c r="AM603"/>
  <c r="AL603"/>
  <c r="AK603"/>
  <c r="AD603"/>
  <c r="BE602"/>
  <c r="BD602"/>
  <c r="BC602"/>
  <c r="BB602"/>
  <c r="BA602"/>
  <c r="AV602"/>
  <c r="AU602"/>
  <c r="AS602"/>
  <c r="AR602"/>
  <c r="AP602"/>
  <c r="AN602"/>
  <c r="AM602"/>
  <c r="AL602"/>
  <c r="AK602"/>
  <c r="AD602"/>
  <c r="BE601"/>
  <c r="BD601"/>
  <c r="BC601"/>
  <c r="BB601"/>
  <c r="BA601"/>
  <c r="AV601"/>
  <c r="AS601"/>
  <c r="AR601"/>
  <c r="AP601"/>
  <c r="AM601"/>
  <c r="AL601"/>
  <c r="AK601"/>
  <c r="AD601"/>
  <c r="BE600"/>
  <c r="BD600"/>
  <c r="BC600"/>
  <c r="BB600"/>
  <c r="BA600"/>
  <c r="AV600"/>
  <c r="AU600"/>
  <c r="AS600"/>
  <c r="AR600"/>
  <c r="AP600"/>
  <c r="AN600"/>
  <c r="AM600"/>
  <c r="AL600"/>
  <c r="AK600"/>
  <c r="AD600"/>
  <c r="BE599"/>
  <c r="BD599"/>
  <c r="BC599"/>
  <c r="BB599"/>
  <c r="BA599"/>
  <c r="AV599"/>
  <c r="AS599"/>
  <c r="AR599"/>
  <c r="AP599"/>
  <c r="AM599"/>
  <c r="AL599"/>
  <c r="AK599"/>
  <c r="AD599"/>
  <c r="BE598"/>
  <c r="BD598"/>
  <c r="BC598"/>
  <c r="BB598"/>
  <c r="BA598"/>
  <c r="AV598"/>
  <c r="AU598"/>
  <c r="AS598"/>
  <c r="AR598"/>
  <c r="AP598"/>
  <c r="AN598"/>
  <c r="AM598"/>
  <c r="AL598"/>
  <c r="AK598"/>
  <c r="AD598"/>
  <c r="BE597"/>
  <c r="BD597"/>
  <c r="BC597"/>
  <c r="BB597"/>
  <c r="BA597"/>
  <c r="AV597"/>
  <c r="AU597"/>
  <c r="AS597"/>
  <c r="AR597"/>
  <c r="AP597"/>
  <c r="AN597"/>
  <c r="AM597"/>
  <c r="AL597"/>
  <c r="AK597"/>
  <c r="AD597"/>
  <c r="BE596"/>
  <c r="BD596"/>
  <c r="BC596"/>
  <c r="BB596"/>
  <c r="BA596"/>
  <c r="AV596"/>
  <c r="AU596"/>
  <c r="AS596"/>
  <c r="AR596"/>
  <c r="AP596"/>
  <c r="AN596"/>
  <c r="AM596"/>
  <c r="AL596"/>
  <c r="AK596"/>
  <c r="AD596"/>
  <c r="BE595"/>
  <c r="BD595"/>
  <c r="BC595"/>
  <c r="BB595"/>
  <c r="BA595"/>
  <c r="AV595"/>
  <c r="AS595"/>
  <c r="AR595"/>
  <c r="AP595"/>
  <c r="AM595"/>
  <c r="AL595"/>
  <c r="AK595"/>
  <c r="AD595"/>
  <c r="BE594"/>
  <c r="BD594"/>
  <c r="BC594"/>
  <c r="BB594"/>
  <c r="BA594"/>
  <c r="AV594"/>
  <c r="AU594"/>
  <c r="AS594"/>
  <c r="AR594"/>
  <c r="AP594"/>
  <c r="AN594"/>
  <c r="AM594"/>
  <c r="AL594"/>
  <c r="AK594"/>
  <c r="AD594"/>
  <c r="BE593"/>
  <c r="BD593"/>
  <c r="BC593"/>
  <c r="BB593"/>
  <c r="BA593"/>
  <c r="AV593"/>
  <c r="AU593"/>
  <c r="AS593"/>
  <c r="AR593"/>
  <c r="AP593"/>
  <c r="AN593"/>
  <c r="AM593"/>
  <c r="AL593"/>
  <c r="AK593"/>
  <c r="AD593"/>
  <c r="BE592"/>
  <c r="BD592"/>
  <c r="BC592"/>
  <c r="BB592"/>
  <c r="BA592"/>
  <c r="AV592"/>
  <c r="AU592"/>
  <c r="AS592"/>
  <c r="AR592"/>
  <c r="AP592"/>
  <c r="AN592"/>
  <c r="AM592"/>
  <c r="AL592"/>
  <c r="AK592"/>
  <c r="AD592"/>
  <c r="BE591"/>
  <c r="BD591"/>
  <c r="BC591"/>
  <c r="BB591"/>
  <c r="BA591"/>
  <c r="AL591"/>
  <c r="AD591"/>
  <c r="BE590"/>
  <c r="BD590"/>
  <c r="BC590"/>
  <c r="BB590"/>
  <c r="BA590"/>
  <c r="AU590"/>
  <c r="AS590"/>
  <c r="AN590"/>
  <c r="AM590"/>
  <c r="AL590"/>
  <c r="AD590"/>
  <c r="BE589"/>
  <c r="BD589"/>
  <c r="BC589"/>
  <c r="BB589"/>
  <c r="BA589"/>
  <c r="AL589"/>
  <c r="AD589"/>
  <c r="BE588"/>
  <c r="BD588"/>
  <c r="BC588"/>
  <c r="BB588"/>
  <c r="BA588"/>
  <c r="AV588"/>
  <c r="AR588"/>
  <c r="AP588"/>
  <c r="AN588"/>
  <c r="AK588"/>
  <c r="AD588"/>
  <c r="BE587"/>
  <c r="BD587"/>
  <c r="BC587"/>
  <c r="BB587"/>
  <c r="BA587"/>
  <c r="AM587"/>
  <c r="AD587"/>
  <c r="BE586"/>
  <c r="BD586"/>
  <c r="BC586"/>
  <c r="BB586"/>
  <c r="BA586"/>
  <c r="AV586"/>
  <c r="AU586"/>
  <c r="AS586"/>
  <c r="AR586"/>
  <c r="AP586"/>
  <c r="AN586"/>
  <c r="AM586"/>
  <c r="AL586"/>
  <c r="AK586"/>
  <c r="AD586"/>
  <c r="BE585"/>
  <c r="BD585"/>
  <c r="BC585"/>
  <c r="BB585"/>
  <c r="BA585"/>
  <c r="AV585"/>
  <c r="AU585"/>
  <c r="AS585"/>
  <c r="AR585"/>
  <c r="AP585"/>
  <c r="AN585"/>
  <c r="AM585"/>
  <c r="AL585"/>
  <c r="AK585"/>
  <c r="AD585"/>
  <c r="BE584"/>
  <c r="BD584"/>
  <c r="BC584"/>
  <c r="BB584"/>
  <c r="BA584"/>
  <c r="AV584"/>
  <c r="AR584"/>
  <c r="AN584"/>
  <c r="AK584"/>
  <c r="AD584"/>
  <c r="BE583"/>
  <c r="BD583"/>
  <c r="BC583"/>
  <c r="BB583"/>
  <c r="BA583"/>
  <c r="AS583"/>
  <c r="AR583"/>
  <c r="AP583"/>
  <c r="AL583"/>
  <c r="AK583"/>
  <c r="AD583"/>
  <c r="BE582"/>
  <c r="BD582"/>
  <c r="BC582"/>
  <c r="BB582"/>
  <c r="BA582"/>
  <c r="AV582"/>
  <c r="AU582"/>
  <c r="AS582"/>
  <c r="AR582"/>
  <c r="AP582"/>
  <c r="AN582"/>
  <c r="AM582"/>
  <c r="AL582"/>
  <c r="AK582"/>
  <c r="AD582"/>
  <c r="BE581"/>
  <c r="BD581"/>
  <c r="BC581"/>
  <c r="BB581"/>
  <c r="BA581"/>
  <c r="AV581"/>
  <c r="AS581"/>
  <c r="AP581"/>
  <c r="AM581"/>
  <c r="AL581"/>
  <c r="AD581"/>
  <c r="BE580"/>
  <c r="BD580"/>
  <c r="BC580"/>
  <c r="BB580"/>
  <c r="BA580"/>
  <c r="AV580"/>
  <c r="AU580"/>
  <c r="AS580"/>
  <c r="AR580"/>
  <c r="AP580"/>
  <c r="AN580"/>
  <c r="AM580"/>
  <c r="AL580"/>
  <c r="AK580"/>
  <c r="AD580"/>
  <c r="BE579"/>
  <c r="BD579"/>
  <c r="BC579"/>
  <c r="BB579"/>
  <c r="BA579"/>
  <c r="AV579"/>
  <c r="AS579"/>
  <c r="AP579"/>
  <c r="AM579"/>
  <c r="AL579"/>
  <c r="AD579"/>
  <c r="BE578"/>
  <c r="BD578"/>
  <c r="BC578"/>
  <c r="BB578"/>
  <c r="BA578"/>
  <c r="AV578"/>
  <c r="AU578"/>
  <c r="AS578"/>
  <c r="AR578"/>
  <c r="AP578"/>
  <c r="AN578"/>
  <c r="AM578"/>
  <c r="AL578"/>
  <c r="AK578"/>
  <c r="AD578"/>
  <c r="BE577"/>
  <c r="BD577"/>
  <c r="BC577"/>
  <c r="BB577"/>
  <c r="BA577"/>
  <c r="AV577"/>
  <c r="AU577"/>
  <c r="AS577"/>
  <c r="AR577"/>
  <c r="AP577"/>
  <c r="AN577"/>
  <c r="AM577"/>
  <c r="AL577"/>
  <c r="AK577"/>
  <c r="AD577"/>
  <c r="BE576"/>
  <c r="BD576"/>
  <c r="BC576"/>
  <c r="BB576"/>
  <c r="BA576"/>
  <c r="AV576"/>
  <c r="AU576"/>
  <c r="AS576"/>
  <c r="AR576"/>
  <c r="AP576"/>
  <c r="AN576"/>
  <c r="AM576"/>
  <c r="AL576"/>
  <c r="AK576"/>
  <c r="AD576"/>
  <c r="BE575"/>
  <c r="BD575"/>
  <c r="BC575"/>
  <c r="BB575"/>
  <c r="BA575"/>
  <c r="AS575"/>
  <c r="AR575"/>
  <c r="AP575"/>
  <c r="AK575"/>
  <c r="AD575"/>
  <c r="BE574"/>
  <c r="BD574"/>
  <c r="BC574"/>
  <c r="BB574"/>
  <c r="BA574"/>
  <c r="AV574"/>
  <c r="AU574"/>
  <c r="AS574"/>
  <c r="AR574"/>
  <c r="AP574"/>
  <c r="AN574"/>
  <c r="AM574"/>
  <c r="AL574"/>
  <c r="AK574"/>
  <c r="AD574"/>
  <c r="BE573"/>
  <c r="BD573"/>
  <c r="BC573"/>
  <c r="BB573"/>
  <c r="BA573"/>
  <c r="AV573"/>
  <c r="AU573"/>
  <c r="AS573"/>
  <c r="AR573"/>
  <c r="AP573"/>
  <c r="AN573"/>
  <c r="AM573"/>
  <c r="AL573"/>
  <c r="AK573"/>
  <c r="AD573"/>
  <c r="BE572"/>
  <c r="BD572"/>
  <c r="BC572"/>
  <c r="BB572"/>
  <c r="BA572"/>
  <c r="AV572"/>
  <c r="AU572"/>
  <c r="AP572"/>
  <c r="AN572"/>
  <c r="AL572"/>
  <c r="AD572"/>
  <c r="BE571"/>
  <c r="BD571"/>
  <c r="BC571"/>
  <c r="BB571"/>
  <c r="BA571"/>
  <c r="AV571"/>
  <c r="AU571"/>
  <c r="AS571"/>
  <c r="AR571"/>
  <c r="AP571"/>
  <c r="AN571"/>
  <c r="AM571"/>
  <c r="AL571"/>
  <c r="AK571"/>
  <c r="AD571"/>
  <c r="BE570"/>
  <c r="BD570"/>
  <c r="BC570"/>
  <c r="BB570"/>
  <c r="BA570"/>
  <c r="AV570"/>
  <c r="AU570"/>
  <c r="AS570"/>
  <c r="AR570"/>
  <c r="AP570"/>
  <c r="AN570"/>
  <c r="AM570"/>
  <c r="AL570"/>
  <c r="AK570"/>
  <c r="AD570"/>
  <c r="BE569"/>
  <c r="BD569"/>
  <c r="BC569"/>
  <c r="BB569"/>
  <c r="BA569"/>
  <c r="AV569"/>
  <c r="AR569"/>
  <c r="AM569"/>
  <c r="AK569"/>
  <c r="AD569"/>
  <c r="BE568"/>
  <c r="BD568"/>
  <c r="BC568"/>
  <c r="BB568"/>
  <c r="BA568"/>
  <c r="AV568"/>
  <c r="AU568"/>
  <c r="AS568"/>
  <c r="AR568"/>
  <c r="AP568"/>
  <c r="AN568"/>
  <c r="AM568"/>
  <c r="AL568"/>
  <c r="AK568"/>
  <c r="AD568"/>
  <c r="BE567"/>
  <c r="BD567"/>
  <c r="BC567"/>
  <c r="BB567"/>
  <c r="BA567"/>
  <c r="AV567"/>
  <c r="AS567"/>
  <c r="AR567"/>
  <c r="AP567"/>
  <c r="AM567"/>
  <c r="AL567"/>
  <c r="AK567"/>
  <c r="AD567"/>
  <c r="BE566"/>
  <c r="BD566"/>
  <c r="BC566"/>
  <c r="BB566"/>
  <c r="BA566"/>
  <c r="AV566"/>
  <c r="AU566"/>
  <c r="AS566"/>
  <c r="AR566"/>
  <c r="AP566"/>
  <c r="AN566"/>
  <c r="AM566"/>
  <c r="AL566"/>
  <c r="AK566"/>
  <c r="AD566"/>
  <c r="BE565"/>
  <c r="BD565"/>
  <c r="BC565"/>
  <c r="BB565"/>
  <c r="BA565"/>
  <c r="AV565"/>
  <c r="AU565"/>
  <c r="AS565"/>
  <c r="AR565"/>
  <c r="AP565"/>
  <c r="AN565"/>
  <c r="AM565"/>
  <c r="AL565"/>
  <c r="AK565"/>
  <c r="AD565"/>
  <c r="BE564"/>
  <c r="BD564"/>
  <c r="BC564"/>
  <c r="BB564"/>
  <c r="BA564"/>
  <c r="AV564"/>
  <c r="AU564"/>
  <c r="AS564"/>
  <c r="AR564"/>
  <c r="AP564"/>
  <c r="AN564"/>
  <c r="AM564"/>
  <c r="AL564"/>
  <c r="AK564"/>
  <c r="AD564"/>
  <c r="BE563"/>
  <c r="BD563"/>
  <c r="BC563"/>
  <c r="BB563"/>
  <c r="BA563"/>
  <c r="AV563"/>
  <c r="AS563"/>
  <c r="AR563"/>
  <c r="AP563"/>
  <c r="AM563"/>
  <c r="AL563"/>
  <c r="AK563"/>
  <c r="AD563"/>
  <c r="BE562"/>
  <c r="BD562"/>
  <c r="BC562"/>
  <c r="BB562"/>
  <c r="BA562"/>
  <c r="AV562"/>
  <c r="AU562"/>
  <c r="AS562"/>
  <c r="AR562"/>
  <c r="AP562"/>
  <c r="AN562"/>
  <c r="AM562"/>
  <c r="AL562"/>
  <c r="AK562"/>
  <c r="AD562"/>
  <c r="BE561"/>
  <c r="BD561"/>
  <c r="BC561"/>
  <c r="BB561"/>
  <c r="BA561"/>
  <c r="AV561"/>
  <c r="AU561"/>
  <c r="AS561"/>
  <c r="AR561"/>
  <c r="AP561"/>
  <c r="AN561"/>
  <c r="AM561"/>
  <c r="AL561"/>
  <c r="AK561"/>
  <c r="AD561"/>
  <c r="BE560"/>
  <c r="BD560"/>
  <c r="BC560"/>
  <c r="BB560"/>
  <c r="BA560"/>
  <c r="AV560"/>
  <c r="AU560"/>
  <c r="AS560"/>
  <c r="AR560"/>
  <c r="AP560"/>
  <c r="AN560"/>
  <c r="AM560"/>
  <c r="AL560"/>
  <c r="AK560"/>
  <c r="AD560"/>
  <c r="BE559"/>
  <c r="BD559"/>
  <c r="BC559"/>
  <c r="BB559"/>
  <c r="BA559"/>
  <c r="AV559"/>
  <c r="AS559"/>
  <c r="AP559"/>
  <c r="AL559"/>
  <c r="AD559"/>
  <c r="BE558"/>
  <c r="BD558"/>
  <c r="BC558"/>
  <c r="BB558"/>
  <c r="BA558"/>
  <c r="AV558"/>
  <c r="AU558"/>
  <c r="AS558"/>
  <c r="AR558"/>
  <c r="AP558"/>
  <c r="AN558"/>
  <c r="AM558"/>
  <c r="AL558"/>
  <c r="AK558"/>
  <c r="AD558"/>
  <c r="BE557"/>
  <c r="BD557"/>
  <c r="BC557"/>
  <c r="BB557"/>
  <c r="BA557"/>
  <c r="AV557"/>
  <c r="AU557"/>
  <c r="AS557"/>
  <c r="AR557"/>
  <c r="AP557"/>
  <c r="AN557"/>
  <c r="AM557"/>
  <c r="AL557"/>
  <c r="AK557"/>
  <c r="AD557"/>
  <c r="BE556"/>
  <c r="BD556"/>
  <c r="BC556"/>
  <c r="BB556"/>
  <c r="BA556"/>
  <c r="AV556"/>
  <c r="AU556"/>
  <c r="AS556"/>
  <c r="AR556"/>
  <c r="AP556"/>
  <c r="AN556"/>
  <c r="AM556"/>
  <c r="AL556"/>
  <c r="AK556"/>
  <c r="AD556"/>
  <c r="BE555"/>
  <c r="BD555"/>
  <c r="BC555"/>
  <c r="BB555"/>
  <c r="BA555"/>
  <c r="AV555"/>
  <c r="AU555"/>
  <c r="AS555"/>
  <c r="AP555"/>
  <c r="AN555"/>
  <c r="AM555"/>
  <c r="AK555"/>
  <c r="AD555"/>
  <c r="BE554"/>
  <c r="BD554"/>
  <c r="BC554"/>
  <c r="BB554"/>
  <c r="BA554"/>
  <c r="AV554"/>
  <c r="AU554"/>
  <c r="AS554"/>
  <c r="AR554"/>
  <c r="AP554"/>
  <c r="AN554"/>
  <c r="AM554"/>
  <c r="AL554"/>
  <c r="AK554"/>
  <c r="AD554"/>
  <c r="BE553"/>
  <c r="BD553"/>
  <c r="BC553"/>
  <c r="BB553"/>
  <c r="BA553"/>
  <c r="AS553"/>
  <c r="AD553"/>
  <c r="BE552"/>
  <c r="BD552"/>
  <c r="BC552"/>
  <c r="BB552"/>
  <c r="BA552"/>
  <c r="AR552"/>
  <c r="AK552"/>
  <c r="AD552"/>
  <c r="BE551"/>
  <c r="BD551"/>
  <c r="BC551"/>
  <c r="BB551"/>
  <c r="BA551"/>
  <c r="AS551"/>
  <c r="AR551"/>
  <c r="AP551"/>
  <c r="AL551"/>
  <c r="AK551"/>
  <c r="AD551"/>
  <c r="BE550"/>
  <c r="BD550"/>
  <c r="BC550"/>
  <c r="BB550"/>
  <c r="BA550"/>
  <c r="AV550"/>
  <c r="AU550"/>
  <c r="AS550"/>
  <c r="AR550"/>
  <c r="AP550"/>
  <c r="AN550"/>
  <c r="AM550"/>
  <c r="AL550"/>
  <c r="AK550"/>
  <c r="AD550"/>
  <c r="BE549"/>
  <c r="BD549"/>
  <c r="BC549"/>
  <c r="BB549"/>
  <c r="BA549"/>
  <c r="AV549"/>
  <c r="AU549"/>
  <c r="AS549"/>
  <c r="AR549"/>
  <c r="AP549"/>
  <c r="AN549"/>
  <c r="AM549"/>
  <c r="AL549"/>
  <c r="AK549"/>
  <c r="AD549"/>
  <c r="BE548"/>
  <c r="BD548"/>
  <c r="BC548"/>
  <c r="BB548"/>
  <c r="BA548"/>
  <c r="AV548"/>
  <c r="AU548"/>
  <c r="AR548"/>
  <c r="AP548"/>
  <c r="AN548"/>
  <c r="AL548"/>
  <c r="AK548"/>
  <c r="AD548"/>
  <c r="BE547"/>
  <c r="BD547"/>
  <c r="BC547"/>
  <c r="BB547"/>
  <c r="BA547"/>
  <c r="AV547"/>
  <c r="AS547"/>
  <c r="AP547"/>
  <c r="AM547"/>
  <c r="AL547"/>
  <c r="AD547"/>
  <c r="BE546"/>
  <c r="BD546"/>
  <c r="BC546"/>
  <c r="BB546"/>
  <c r="BA546"/>
  <c r="AV546"/>
  <c r="AU546"/>
  <c r="AS546"/>
  <c r="AR546"/>
  <c r="AP546"/>
  <c r="AN546"/>
  <c r="AM546"/>
  <c r="AL546"/>
  <c r="AK546"/>
  <c r="AD546"/>
  <c r="BE545"/>
  <c r="BD545"/>
  <c r="BC545"/>
  <c r="BB545"/>
  <c r="BA545"/>
  <c r="AS545"/>
  <c r="AP545"/>
  <c r="AL545"/>
  <c r="AD545"/>
  <c r="BE544"/>
  <c r="BD544"/>
  <c r="BC544"/>
  <c r="BB544"/>
  <c r="BA544"/>
  <c r="AV544"/>
  <c r="AU544"/>
  <c r="AS544"/>
  <c r="AR544"/>
  <c r="AP544"/>
  <c r="AN544"/>
  <c r="AM544"/>
  <c r="AL544"/>
  <c r="AK544"/>
  <c r="AD544"/>
  <c r="BE543"/>
  <c r="BD543"/>
  <c r="BC543"/>
  <c r="BB543"/>
  <c r="BA543"/>
  <c r="AS543"/>
  <c r="AR543"/>
  <c r="AP543"/>
  <c r="AL543"/>
  <c r="AK543"/>
  <c r="AD543"/>
  <c r="BE542"/>
  <c r="BD542"/>
  <c r="BC542"/>
  <c r="BB542"/>
  <c r="BA542"/>
  <c r="AV542"/>
  <c r="AU542"/>
  <c r="AS542"/>
  <c r="AR542"/>
  <c r="AP542"/>
  <c r="AN542"/>
  <c r="AM542"/>
  <c r="AL542"/>
  <c r="AK542"/>
  <c r="AD542"/>
  <c r="BE541"/>
  <c r="BD541"/>
  <c r="BC541"/>
  <c r="BB541"/>
  <c r="BA541"/>
  <c r="AS541"/>
  <c r="AP541"/>
  <c r="AL541"/>
  <c r="AD541"/>
  <c r="BE540"/>
  <c r="BD540"/>
  <c r="BC540"/>
  <c r="BB540"/>
  <c r="BA540"/>
  <c r="AV540"/>
  <c r="AU540"/>
  <c r="AR540"/>
  <c r="AN540"/>
  <c r="AL540"/>
  <c r="AK540"/>
  <c r="AD540"/>
  <c r="BE539"/>
  <c r="BD539"/>
  <c r="BC539"/>
  <c r="BB539"/>
  <c r="BA539"/>
  <c r="AV539"/>
  <c r="AU539"/>
  <c r="AS539"/>
  <c r="AR539"/>
  <c r="AP539"/>
  <c r="AN539"/>
  <c r="AM539"/>
  <c r="AL539"/>
  <c r="AK539"/>
  <c r="AD539"/>
  <c r="BE538"/>
  <c r="BD538"/>
  <c r="BC538"/>
  <c r="BB538"/>
  <c r="BA538"/>
  <c r="AV538"/>
  <c r="AU538"/>
  <c r="AS538"/>
  <c r="AR538"/>
  <c r="AP538"/>
  <c r="AN538"/>
  <c r="AM538"/>
  <c r="AL538"/>
  <c r="AK538"/>
  <c r="AD538"/>
  <c r="BE537"/>
  <c r="BD537"/>
  <c r="BC537"/>
  <c r="BB537"/>
  <c r="BA537"/>
  <c r="AS537"/>
  <c r="AP537"/>
  <c r="AL537"/>
  <c r="AD537"/>
  <c r="BE536"/>
  <c r="BD536"/>
  <c r="BC536"/>
  <c r="BB536"/>
  <c r="BA536"/>
  <c r="AV536"/>
  <c r="AU536"/>
  <c r="AS536"/>
  <c r="AR536"/>
  <c r="AP536"/>
  <c r="AN536"/>
  <c r="AM536"/>
  <c r="AL536"/>
  <c r="AK536"/>
  <c r="AD536"/>
  <c r="BE535"/>
  <c r="BD535"/>
  <c r="BC535"/>
  <c r="BB535"/>
  <c r="BA535"/>
  <c r="AV535"/>
  <c r="AS535"/>
  <c r="AR535"/>
  <c r="AP535"/>
  <c r="AM535"/>
  <c r="AL535"/>
  <c r="AK535"/>
  <c r="AD535"/>
  <c r="BE534"/>
  <c r="BD534"/>
  <c r="BC534"/>
  <c r="BB534"/>
  <c r="BA534"/>
  <c r="AV534"/>
  <c r="AU534"/>
  <c r="AS534"/>
  <c r="AR534"/>
  <c r="AP534"/>
  <c r="AN534"/>
  <c r="AM534"/>
  <c r="AL534"/>
  <c r="AK534"/>
  <c r="AD534"/>
  <c r="BE533"/>
  <c r="BD533"/>
  <c r="BC533"/>
  <c r="BB533"/>
  <c r="BA533"/>
  <c r="AV533"/>
  <c r="AU533"/>
  <c r="AS533"/>
  <c r="AR533"/>
  <c r="AP533"/>
  <c r="AN533"/>
  <c r="AM533"/>
  <c r="AL533"/>
  <c r="AK533"/>
  <c r="AD533"/>
  <c r="BE532"/>
  <c r="BD532"/>
  <c r="BC532"/>
  <c r="BB532"/>
  <c r="BA532"/>
  <c r="AU532"/>
  <c r="AS532"/>
  <c r="AR532"/>
  <c r="AN532"/>
  <c r="AM532"/>
  <c r="AL532"/>
  <c r="AD532"/>
  <c r="BE531"/>
  <c r="BD531"/>
  <c r="BC531"/>
  <c r="BB531"/>
  <c r="BA531"/>
  <c r="AV531"/>
  <c r="AS531"/>
  <c r="AR531"/>
  <c r="AP531"/>
  <c r="AM531"/>
  <c r="AL531"/>
  <c r="AK531"/>
  <c r="AD531"/>
  <c r="BE530"/>
  <c r="BD530"/>
  <c r="BC530"/>
  <c r="BB530"/>
  <c r="BA530"/>
  <c r="AV530"/>
  <c r="AU530"/>
  <c r="AS530"/>
  <c r="AR530"/>
  <c r="AP530"/>
  <c r="AN530"/>
  <c r="AM530"/>
  <c r="AL530"/>
  <c r="AK530"/>
  <c r="AD530"/>
  <c r="BE529"/>
  <c r="BD529"/>
  <c r="BC529"/>
  <c r="BB529"/>
  <c r="BA529"/>
  <c r="AV529"/>
  <c r="AR529"/>
  <c r="AM529"/>
  <c r="AK529"/>
  <c r="AD529"/>
  <c r="BE528"/>
  <c r="BD528"/>
  <c r="BC528"/>
  <c r="BB528"/>
  <c r="BA528"/>
  <c r="AV528"/>
  <c r="AU528"/>
  <c r="AS528"/>
  <c r="AR528"/>
  <c r="AP528"/>
  <c r="AN528"/>
  <c r="AM528"/>
  <c r="AL528"/>
  <c r="AK528"/>
  <c r="AD528"/>
  <c r="BE527"/>
  <c r="BD527"/>
  <c r="BC527"/>
  <c r="BB527"/>
  <c r="BA527"/>
  <c r="AV527"/>
  <c r="AS527"/>
  <c r="AP527"/>
  <c r="AM527"/>
  <c r="AL527"/>
  <c r="AD527"/>
  <c r="BE526"/>
  <c r="BD526"/>
  <c r="BC526"/>
  <c r="BB526"/>
  <c r="BA526"/>
  <c r="AS526"/>
  <c r="AN526"/>
  <c r="AL526"/>
  <c r="AD526"/>
  <c r="BE525"/>
  <c r="BD525"/>
  <c r="BC525"/>
  <c r="BB525"/>
  <c r="BA525"/>
  <c r="AV525"/>
  <c r="AS525"/>
  <c r="AP525"/>
  <c r="AM525"/>
  <c r="AL525"/>
  <c r="AD525"/>
  <c r="BE524"/>
  <c r="BD524"/>
  <c r="BC524"/>
  <c r="BB524"/>
  <c r="BA524"/>
  <c r="AV524"/>
  <c r="AU524"/>
  <c r="AR524"/>
  <c r="AP524"/>
  <c r="AN524"/>
  <c r="AL524"/>
  <c r="AK524"/>
  <c r="AD524"/>
  <c r="BE523"/>
  <c r="BD523"/>
  <c r="BC523"/>
  <c r="BB523"/>
  <c r="BA523"/>
  <c r="AU523"/>
  <c r="AP523"/>
  <c r="AM523"/>
  <c r="AD523"/>
  <c r="BE522"/>
  <c r="BD522"/>
  <c r="BC522"/>
  <c r="BB522"/>
  <c r="BA522"/>
  <c r="AV522"/>
  <c r="AU522"/>
  <c r="AS522"/>
  <c r="AR522"/>
  <c r="AP522"/>
  <c r="AN522"/>
  <c r="AM522"/>
  <c r="AL522"/>
  <c r="AK522"/>
  <c r="AD522"/>
  <c r="BE521"/>
  <c r="BD521"/>
  <c r="BC521"/>
  <c r="BB521"/>
  <c r="BA521"/>
  <c r="AV521"/>
  <c r="AU521"/>
  <c r="AS521"/>
  <c r="AR521"/>
  <c r="AP521"/>
  <c r="AN521"/>
  <c r="AM521"/>
  <c r="AL521"/>
  <c r="AK521"/>
  <c r="AD521"/>
  <c r="BE520"/>
  <c r="BD520"/>
  <c r="BC520"/>
  <c r="BB520"/>
  <c r="BA520"/>
  <c r="AR520"/>
  <c r="AK520"/>
  <c r="AD520"/>
  <c r="BE519"/>
  <c r="BD519"/>
  <c r="BC519"/>
  <c r="BB519"/>
  <c r="BA519"/>
  <c r="AS519"/>
  <c r="AR519"/>
  <c r="AP519"/>
  <c r="AL519"/>
  <c r="AK519"/>
  <c r="AD519"/>
  <c r="BE518"/>
  <c r="BD518"/>
  <c r="BC518"/>
  <c r="BB518"/>
  <c r="BA518"/>
  <c r="AV518"/>
  <c r="AU518"/>
  <c r="AS518"/>
  <c r="AR518"/>
  <c r="AP518"/>
  <c r="AN518"/>
  <c r="AM518"/>
  <c r="AL518"/>
  <c r="AK518"/>
  <c r="AD518"/>
  <c r="BE517"/>
  <c r="BD517"/>
  <c r="BC517"/>
  <c r="BB517"/>
  <c r="BA517"/>
  <c r="AP517"/>
  <c r="AD517"/>
  <c r="BE516"/>
  <c r="BD516"/>
  <c r="BC516"/>
  <c r="BB516"/>
  <c r="BA516"/>
  <c r="AV516"/>
  <c r="AN516"/>
  <c r="AD516"/>
  <c r="BE515"/>
  <c r="BD515"/>
  <c r="BC515"/>
  <c r="BB515"/>
  <c r="BA515"/>
  <c r="AV515"/>
  <c r="AS515"/>
  <c r="AP515"/>
  <c r="AM515"/>
  <c r="AL515"/>
  <c r="AD515"/>
  <c r="BE514"/>
  <c r="BD514"/>
  <c r="BC514"/>
  <c r="BB514"/>
  <c r="BA514"/>
  <c r="AV514"/>
  <c r="AU514"/>
  <c r="AS514"/>
  <c r="AR514"/>
  <c r="AP514"/>
  <c r="AN514"/>
  <c r="AM514"/>
  <c r="AL514"/>
  <c r="AK514"/>
  <c r="AD514"/>
  <c r="BE513"/>
  <c r="BD513"/>
  <c r="BC513"/>
  <c r="BB513"/>
  <c r="BA513"/>
  <c r="AV513"/>
  <c r="AS513"/>
  <c r="AR513"/>
  <c r="AP513"/>
  <c r="AM513"/>
  <c r="AL513"/>
  <c r="AK513"/>
  <c r="AD513"/>
  <c r="BE512"/>
  <c r="BD512"/>
  <c r="BC512"/>
  <c r="BB512"/>
  <c r="BA512"/>
  <c r="AV512"/>
  <c r="AU512"/>
  <c r="AS512"/>
  <c r="AR512"/>
  <c r="AP512"/>
  <c r="AN512"/>
  <c r="AM512"/>
  <c r="AL512"/>
  <c r="AK512"/>
  <c r="AD512"/>
  <c r="BE511"/>
  <c r="BD511"/>
  <c r="BC511"/>
  <c r="BB511"/>
  <c r="BA511"/>
  <c r="AS511"/>
  <c r="AR511"/>
  <c r="AP511"/>
  <c r="AL511"/>
  <c r="AK511"/>
  <c r="AD511"/>
  <c r="BE510"/>
  <c r="BD510"/>
  <c r="BC510"/>
  <c r="BB510"/>
  <c r="BA510"/>
  <c r="AV510"/>
  <c r="AU510"/>
  <c r="AS510"/>
  <c r="AR510"/>
  <c r="AP510"/>
  <c r="AN510"/>
  <c r="AM510"/>
  <c r="AL510"/>
  <c r="AK510"/>
  <c r="AD510"/>
  <c r="BE509"/>
  <c r="BD509"/>
  <c r="BC509"/>
  <c r="BB509"/>
  <c r="BA509"/>
  <c r="AV509"/>
  <c r="AS509"/>
  <c r="AR509"/>
  <c r="AP509"/>
  <c r="AM509"/>
  <c r="AL509"/>
  <c r="AK509"/>
  <c r="AD509"/>
  <c r="BE508"/>
  <c r="BD508"/>
  <c r="BC508"/>
  <c r="BB508"/>
  <c r="BA508"/>
  <c r="AR508"/>
  <c r="AK508"/>
  <c r="AD508"/>
  <c r="BE507"/>
  <c r="BD507"/>
  <c r="BC507"/>
  <c r="BB507"/>
  <c r="BA507"/>
  <c r="AV507"/>
  <c r="AU507"/>
  <c r="AS507"/>
  <c r="AP507"/>
  <c r="AN507"/>
  <c r="AM507"/>
  <c r="AK507"/>
  <c r="AD507"/>
  <c r="BE506"/>
  <c r="BD506"/>
  <c r="BC506"/>
  <c r="BB506"/>
  <c r="BA506"/>
  <c r="AV506"/>
  <c r="AU506"/>
  <c r="AS506"/>
  <c r="AR506"/>
  <c r="AP506"/>
  <c r="AN506"/>
  <c r="AM506"/>
  <c r="AL506"/>
  <c r="AK506"/>
  <c r="AD506"/>
  <c r="BE505"/>
  <c r="BD505"/>
  <c r="BC505"/>
  <c r="BB505"/>
  <c r="BA505"/>
  <c r="AV505"/>
  <c r="AU505"/>
  <c r="AS505"/>
  <c r="AR505"/>
  <c r="AP505"/>
  <c r="AN505"/>
  <c r="AM505"/>
  <c r="AL505"/>
  <c r="AK505"/>
  <c r="AD505"/>
  <c r="BE504"/>
  <c r="BD504"/>
  <c r="BC504"/>
  <c r="BB504"/>
  <c r="BA504"/>
  <c r="AV504"/>
  <c r="AU504"/>
  <c r="AR504"/>
  <c r="AP504"/>
  <c r="AN504"/>
  <c r="AL504"/>
  <c r="AK504"/>
  <c r="AD504"/>
  <c r="BE503"/>
  <c r="BD503"/>
  <c r="BC503"/>
  <c r="BB503"/>
  <c r="BA503"/>
  <c r="AV503"/>
  <c r="AS503"/>
  <c r="AR503"/>
  <c r="AP503"/>
  <c r="AM503"/>
  <c r="AL503"/>
  <c r="AK503"/>
  <c r="AD503"/>
  <c r="BE502"/>
  <c r="BD502"/>
  <c r="BC502"/>
  <c r="BB502"/>
  <c r="BA502"/>
  <c r="AV502"/>
  <c r="AU502"/>
  <c r="AS502"/>
  <c r="AR502"/>
  <c r="AP502"/>
  <c r="AN502"/>
  <c r="AM502"/>
  <c r="AL502"/>
  <c r="AK502"/>
  <c r="AD502"/>
  <c r="BE501"/>
  <c r="BD501"/>
  <c r="BC501"/>
  <c r="BB501"/>
  <c r="BA501"/>
  <c r="AV501"/>
  <c r="AU501"/>
  <c r="AP501"/>
  <c r="AN501"/>
  <c r="AM501"/>
  <c r="AD501"/>
  <c r="BE500"/>
  <c r="BD500"/>
  <c r="BC500"/>
  <c r="BB500"/>
  <c r="BA500"/>
  <c r="AV500"/>
  <c r="AU500"/>
  <c r="AS500"/>
  <c r="AR500"/>
  <c r="AP500"/>
  <c r="AN500"/>
  <c r="AM500"/>
  <c r="AL500"/>
  <c r="AK500"/>
  <c r="AD500"/>
  <c r="BE499"/>
  <c r="BD499"/>
  <c r="BC499"/>
  <c r="BB499"/>
  <c r="BA499"/>
  <c r="AS499"/>
  <c r="AP499"/>
  <c r="AK499"/>
  <c r="AD499"/>
  <c r="BE498"/>
  <c r="BD498"/>
  <c r="BC498"/>
  <c r="BB498"/>
  <c r="BA498"/>
  <c r="AV498"/>
  <c r="AU498"/>
  <c r="AR498"/>
  <c r="AN498"/>
  <c r="AL498"/>
  <c r="AK498"/>
  <c r="AD498"/>
  <c r="BE497"/>
  <c r="BD497"/>
  <c r="BC497"/>
  <c r="BB497"/>
  <c r="BA497"/>
  <c r="AV497"/>
  <c r="AP497"/>
  <c r="AN497"/>
  <c r="AM497"/>
  <c r="AD497"/>
  <c r="BE496"/>
  <c r="BD496"/>
  <c r="BC496"/>
  <c r="BB496"/>
  <c r="BA496"/>
  <c r="AR496"/>
  <c r="AD496"/>
  <c r="BE495"/>
  <c r="BD495"/>
  <c r="BC495"/>
  <c r="BB495"/>
  <c r="BA495"/>
  <c r="AV495"/>
  <c r="AU495"/>
  <c r="AS495"/>
  <c r="AR495"/>
  <c r="AP495"/>
  <c r="AN495"/>
  <c r="AM495"/>
  <c r="AL495"/>
  <c r="AK495"/>
  <c r="AD495"/>
  <c r="BE494"/>
  <c r="BD494"/>
  <c r="BC494"/>
  <c r="BB494"/>
  <c r="BA494"/>
  <c r="AV494"/>
  <c r="AR494"/>
  <c r="AM494"/>
  <c r="AK494"/>
  <c r="AD494"/>
  <c r="BE493"/>
  <c r="BD493"/>
  <c r="BC493"/>
  <c r="BB493"/>
  <c r="BA493"/>
  <c r="AV493"/>
  <c r="AU493"/>
  <c r="AS493"/>
  <c r="AR493"/>
  <c r="AP493"/>
  <c r="AN493"/>
  <c r="AM493"/>
  <c r="AL493"/>
  <c r="AK493"/>
  <c r="AD493"/>
  <c r="BE492"/>
  <c r="BD492"/>
  <c r="BC492"/>
  <c r="BB492"/>
  <c r="BA492"/>
  <c r="AV492"/>
  <c r="AS492"/>
  <c r="AN492"/>
  <c r="AK492"/>
  <c r="AD492"/>
  <c r="BE491"/>
  <c r="BD491"/>
  <c r="BC491"/>
  <c r="BB491"/>
  <c r="BA491"/>
  <c r="AV491"/>
  <c r="AU491"/>
  <c r="AS491"/>
  <c r="AR491"/>
  <c r="AP491"/>
  <c r="AN491"/>
  <c r="AM491"/>
  <c r="AL491"/>
  <c r="AK491"/>
  <c r="AD491"/>
  <c r="BE490"/>
  <c r="BD490"/>
  <c r="BC490"/>
  <c r="BB490"/>
  <c r="BA490"/>
  <c r="AV490"/>
  <c r="AU490"/>
  <c r="AP490"/>
  <c r="AL490"/>
  <c r="AD490"/>
  <c r="BE489"/>
  <c r="BD489"/>
  <c r="BC489"/>
  <c r="BB489"/>
  <c r="BA489"/>
  <c r="AV489"/>
  <c r="AS489"/>
  <c r="AP489"/>
  <c r="AD489"/>
  <c r="BE488"/>
  <c r="BD488"/>
  <c r="BC488"/>
  <c r="BB488"/>
  <c r="BA488"/>
  <c r="AV488"/>
  <c r="AU488"/>
  <c r="AS488"/>
  <c r="AR488"/>
  <c r="AP488"/>
  <c r="AN488"/>
  <c r="AM488"/>
  <c r="AL488"/>
  <c r="AK488"/>
  <c r="AD488"/>
  <c r="BE487"/>
  <c r="BD487"/>
  <c r="BC487"/>
  <c r="BB487"/>
  <c r="BA487"/>
  <c r="AV487"/>
  <c r="AR487"/>
  <c r="AP487"/>
  <c r="AM487"/>
  <c r="AK487"/>
  <c r="AD487"/>
  <c r="BE486"/>
  <c r="BD486"/>
  <c r="BC486"/>
  <c r="BB486"/>
  <c r="BA486"/>
  <c r="AV486"/>
  <c r="AD486"/>
  <c r="BE485"/>
  <c r="BD485"/>
  <c r="BC485"/>
  <c r="BB485"/>
  <c r="BA485"/>
  <c r="AV485"/>
  <c r="AU485"/>
  <c r="AS485"/>
  <c r="AR485"/>
  <c r="AP485"/>
  <c r="AN485"/>
  <c r="AM485"/>
  <c r="AL485"/>
  <c r="AK485"/>
  <c r="AD485"/>
  <c r="BE484"/>
  <c r="BD484"/>
  <c r="BC484"/>
  <c r="BB484"/>
  <c r="BA484"/>
  <c r="AU484"/>
  <c r="AN484"/>
  <c r="AM484"/>
  <c r="AL484"/>
  <c r="AD484"/>
  <c r="BE483"/>
  <c r="BD483"/>
  <c r="BC483"/>
  <c r="BB483"/>
  <c r="BA483"/>
  <c r="AV483"/>
  <c r="AR483"/>
  <c r="AP483"/>
  <c r="AN483"/>
  <c r="AK483"/>
  <c r="AD483"/>
  <c r="BE482"/>
  <c r="BD482"/>
  <c r="BC482"/>
  <c r="BB482"/>
  <c r="BA482"/>
  <c r="AV482"/>
  <c r="AU482"/>
  <c r="AS482"/>
  <c r="AR482"/>
  <c r="AP482"/>
  <c r="AN482"/>
  <c r="AM482"/>
  <c r="AL482"/>
  <c r="AK482"/>
  <c r="AD482"/>
  <c r="BE481"/>
  <c r="BD481"/>
  <c r="BC481"/>
  <c r="BB481"/>
  <c r="BA481"/>
  <c r="AU481"/>
  <c r="AS481"/>
  <c r="AP481"/>
  <c r="AM481"/>
  <c r="AK481"/>
  <c r="AD481"/>
  <c r="BE480"/>
  <c r="BD480"/>
  <c r="BC480"/>
  <c r="BB480"/>
  <c r="BA480"/>
  <c r="AR480"/>
  <c r="AD480"/>
  <c r="BE479"/>
  <c r="BD479"/>
  <c r="BC479"/>
  <c r="BB479"/>
  <c r="BA479"/>
  <c r="AV479"/>
  <c r="AS479"/>
  <c r="AR479"/>
  <c r="AP479"/>
  <c r="AM479"/>
  <c r="AL479"/>
  <c r="AK479"/>
  <c r="AD479"/>
  <c r="BE478"/>
  <c r="BD478"/>
  <c r="BC478"/>
  <c r="BB478"/>
  <c r="BA478"/>
  <c r="AR478"/>
  <c r="AK478"/>
  <c r="AD478"/>
  <c r="BE477"/>
  <c r="BD477"/>
  <c r="BC477"/>
  <c r="BB477"/>
  <c r="BA477"/>
  <c r="AV477"/>
  <c r="AU477"/>
  <c r="AS477"/>
  <c r="AR477"/>
  <c r="AP477"/>
  <c r="AN477"/>
  <c r="AM477"/>
  <c r="AL477"/>
  <c r="AK477"/>
  <c r="AD477"/>
  <c r="BE476"/>
  <c r="BD476"/>
  <c r="BC476"/>
  <c r="BB476"/>
  <c r="BA476"/>
  <c r="AS476"/>
  <c r="AD476"/>
  <c r="BE475"/>
  <c r="BD475"/>
  <c r="BC475"/>
  <c r="BB475"/>
  <c r="BA475"/>
  <c r="AS475"/>
  <c r="AP475"/>
  <c r="AK475"/>
  <c r="AD475"/>
  <c r="BE474"/>
  <c r="BD474"/>
  <c r="BC474"/>
  <c r="BB474"/>
  <c r="BA474"/>
  <c r="AV474"/>
  <c r="AU474"/>
  <c r="AS474"/>
  <c r="AR474"/>
  <c r="AP474"/>
  <c r="AN474"/>
  <c r="AM474"/>
  <c r="AL474"/>
  <c r="AK474"/>
  <c r="AD474"/>
  <c r="BE473"/>
  <c r="BD473"/>
  <c r="BC473"/>
  <c r="BB473"/>
  <c r="BA473"/>
  <c r="AV473"/>
  <c r="AU473"/>
  <c r="AS473"/>
  <c r="AR473"/>
  <c r="AP473"/>
  <c r="AN473"/>
  <c r="AM473"/>
  <c r="AL473"/>
  <c r="AK473"/>
  <c r="AD473"/>
  <c r="BE472"/>
  <c r="BD472"/>
  <c r="BC472"/>
  <c r="BB472"/>
  <c r="BA472"/>
  <c r="AV472"/>
  <c r="AU472"/>
  <c r="AS472"/>
  <c r="AR472"/>
  <c r="AP472"/>
  <c r="AN472"/>
  <c r="AM472"/>
  <c r="AL472"/>
  <c r="AK472"/>
  <c r="AD472"/>
  <c r="BE471"/>
  <c r="BD471"/>
  <c r="BC471"/>
  <c r="BB471"/>
  <c r="BA471"/>
  <c r="AV471"/>
  <c r="AS471"/>
  <c r="AP471"/>
  <c r="AM471"/>
  <c r="AL471"/>
  <c r="AD471"/>
  <c r="BE470"/>
  <c r="BD470"/>
  <c r="BC470"/>
  <c r="BB470"/>
  <c r="BA470"/>
  <c r="AU470"/>
  <c r="AR470"/>
  <c r="AP470"/>
  <c r="AL470"/>
  <c r="AK470"/>
  <c r="AD470"/>
  <c r="BE469"/>
  <c r="BD469"/>
  <c r="BC469"/>
  <c r="BB469"/>
  <c r="BA469"/>
  <c r="AN469"/>
  <c r="AD469"/>
  <c r="BE468"/>
  <c r="BD468"/>
  <c r="BC468"/>
  <c r="BB468"/>
  <c r="BA468"/>
  <c r="AS468"/>
  <c r="AL468"/>
  <c r="AD468"/>
  <c r="BE467"/>
  <c r="BD467"/>
  <c r="BC467"/>
  <c r="BB467"/>
  <c r="BA467"/>
  <c r="AS467"/>
  <c r="AR467"/>
  <c r="AP467"/>
  <c r="AL467"/>
  <c r="AK467"/>
  <c r="AD467"/>
  <c r="BE466"/>
  <c r="BD466"/>
  <c r="BC466"/>
  <c r="BB466"/>
  <c r="BA466"/>
  <c r="AV466"/>
  <c r="AD466"/>
  <c r="BE465"/>
  <c r="BD465"/>
  <c r="BC465"/>
  <c r="BB465"/>
  <c r="BA465"/>
  <c r="AV465"/>
  <c r="AU465"/>
  <c r="AP465"/>
  <c r="AN465"/>
  <c r="AM465"/>
  <c r="AD465"/>
  <c r="BE464"/>
  <c r="BD464"/>
  <c r="BC464"/>
  <c r="BB464"/>
  <c r="BA464"/>
  <c r="AU464"/>
  <c r="AR464"/>
  <c r="AN464"/>
  <c r="AM464"/>
  <c r="AD464"/>
  <c r="BE463"/>
  <c r="BD463"/>
  <c r="BC463"/>
  <c r="BB463"/>
  <c r="BA463"/>
  <c r="AV463"/>
  <c r="AU463"/>
  <c r="AS463"/>
  <c r="AR463"/>
  <c r="AP463"/>
  <c r="AN463"/>
  <c r="AM463"/>
  <c r="AL463"/>
  <c r="AK463"/>
  <c r="AD463"/>
  <c r="BE462"/>
  <c r="BD462"/>
  <c r="BC462"/>
  <c r="BB462"/>
  <c r="BA462"/>
  <c r="AV462"/>
  <c r="AU462"/>
  <c r="AS462"/>
  <c r="AR462"/>
  <c r="AP462"/>
  <c r="AN462"/>
  <c r="AM462"/>
  <c r="AL462"/>
  <c r="AK462"/>
  <c r="AD462"/>
  <c r="BE461"/>
  <c r="BD461"/>
  <c r="BC461"/>
  <c r="BB461"/>
  <c r="BA461"/>
  <c r="AV461"/>
  <c r="AU461"/>
  <c r="AS461"/>
  <c r="AR461"/>
  <c r="AP461"/>
  <c r="AN461"/>
  <c r="AM461"/>
  <c r="AL461"/>
  <c r="AK461"/>
  <c r="AD461"/>
  <c r="BE460"/>
  <c r="BD460"/>
  <c r="BC460"/>
  <c r="BB460"/>
  <c r="BA460"/>
  <c r="AV460"/>
  <c r="AU460"/>
  <c r="AS460"/>
  <c r="AR460"/>
  <c r="AP460"/>
  <c r="AN460"/>
  <c r="AM460"/>
  <c r="AL460"/>
  <c r="AK460"/>
  <c r="AD460"/>
  <c r="BE459"/>
  <c r="BD459"/>
  <c r="BC459"/>
  <c r="BB459"/>
  <c r="BA459"/>
  <c r="AM459"/>
  <c r="AD459"/>
  <c r="BE458"/>
  <c r="BD458"/>
  <c r="BC458"/>
  <c r="BB458"/>
  <c r="BA458"/>
  <c r="AV458"/>
  <c r="AU458"/>
  <c r="AP458"/>
  <c r="AN458"/>
  <c r="AL458"/>
  <c r="AD458"/>
  <c r="BE457"/>
  <c r="BD457"/>
  <c r="BC457"/>
  <c r="BB457"/>
  <c r="BA457"/>
  <c r="AS457"/>
  <c r="AD457"/>
  <c r="BE456"/>
  <c r="BD456"/>
  <c r="BC456"/>
  <c r="BB456"/>
  <c r="BA456"/>
  <c r="AV456"/>
  <c r="AU456"/>
  <c r="AR456"/>
  <c r="AN456"/>
  <c r="AL456"/>
  <c r="AK456"/>
  <c r="AD456"/>
  <c r="BE455"/>
  <c r="BD455"/>
  <c r="BC455"/>
  <c r="BB455"/>
  <c r="BA455"/>
  <c r="AP455"/>
  <c r="AD455"/>
  <c r="BE454"/>
  <c r="BD454"/>
  <c r="BC454"/>
  <c r="BB454"/>
  <c r="BA454"/>
  <c r="AV454"/>
  <c r="AU454"/>
  <c r="AS454"/>
  <c r="AR454"/>
  <c r="AP454"/>
  <c r="AN454"/>
  <c r="AM454"/>
  <c r="AL454"/>
  <c r="AK454"/>
  <c r="AD454"/>
  <c r="BE453"/>
  <c r="BD453"/>
  <c r="BC453"/>
  <c r="BB453"/>
  <c r="BA453"/>
  <c r="AV453"/>
  <c r="AU453"/>
  <c r="AP453"/>
  <c r="AN453"/>
  <c r="AM453"/>
  <c r="AD453"/>
  <c r="BE452"/>
  <c r="BD452"/>
  <c r="BC452"/>
  <c r="BB452"/>
  <c r="BA452"/>
  <c r="AU452"/>
  <c r="AS452"/>
  <c r="AN452"/>
  <c r="AM452"/>
  <c r="AL452"/>
  <c r="AD452"/>
  <c r="BE451"/>
  <c r="BD451"/>
  <c r="BC451"/>
  <c r="BB451"/>
  <c r="BA451"/>
  <c r="AV451"/>
  <c r="AU451"/>
  <c r="AS451"/>
  <c r="AR451"/>
  <c r="AP451"/>
  <c r="AN451"/>
  <c r="AM451"/>
  <c r="AL451"/>
  <c r="AK451"/>
  <c r="AD451"/>
  <c r="BE450"/>
  <c r="BD450"/>
  <c r="BC450"/>
  <c r="BB450"/>
  <c r="BA450"/>
  <c r="AR450"/>
  <c r="AD450"/>
  <c r="BE449"/>
  <c r="BD449"/>
  <c r="BC449"/>
  <c r="BB449"/>
  <c r="BA449"/>
  <c r="AU449"/>
  <c r="AS449"/>
  <c r="AP449"/>
  <c r="AM449"/>
  <c r="AK449"/>
  <c r="AD449"/>
  <c r="BE448"/>
  <c r="BD448"/>
  <c r="BC448"/>
  <c r="BB448"/>
  <c r="BA448"/>
  <c r="AS448"/>
  <c r="AD448"/>
  <c r="BE447"/>
  <c r="BD447"/>
  <c r="BC447"/>
  <c r="BB447"/>
  <c r="BA447"/>
  <c r="AV447"/>
  <c r="AR447"/>
  <c r="AL447"/>
  <c r="AD447"/>
  <c r="BE446"/>
  <c r="BD446"/>
  <c r="BC446"/>
  <c r="BB446"/>
  <c r="BA446"/>
  <c r="AV446"/>
  <c r="AU446"/>
  <c r="AS446"/>
  <c r="AR446"/>
  <c r="AP446"/>
  <c r="AN446"/>
  <c r="AM446"/>
  <c r="AL446"/>
  <c r="AK446"/>
  <c r="AD446"/>
  <c r="BE445"/>
  <c r="BD445"/>
  <c r="BC445"/>
  <c r="BB445"/>
  <c r="BA445"/>
  <c r="AV445"/>
  <c r="AN445"/>
  <c r="AD445"/>
  <c r="BE444"/>
  <c r="BD444"/>
  <c r="BC444"/>
  <c r="BB444"/>
  <c r="BA444"/>
  <c r="AU444"/>
  <c r="AS444"/>
  <c r="AR444"/>
  <c r="AN444"/>
  <c r="AM444"/>
  <c r="AL444"/>
  <c r="AD444"/>
  <c r="BE443"/>
  <c r="BD443"/>
  <c r="BC443"/>
  <c r="BB443"/>
  <c r="BA443"/>
  <c r="AS443"/>
  <c r="AR443"/>
  <c r="AP443"/>
  <c r="AL443"/>
  <c r="AK443"/>
  <c r="AD443"/>
  <c r="BE442"/>
  <c r="BD442"/>
  <c r="BC442"/>
  <c r="BB442"/>
  <c r="BA442"/>
  <c r="AU442"/>
  <c r="AR442"/>
  <c r="AN442"/>
  <c r="AM442"/>
  <c r="AD442"/>
  <c r="BE441"/>
  <c r="BD441"/>
  <c r="BC441"/>
  <c r="BB441"/>
  <c r="BA441"/>
  <c r="AV441"/>
  <c r="AU441"/>
  <c r="AS441"/>
  <c r="AR441"/>
  <c r="AP441"/>
  <c r="AN441"/>
  <c r="AM441"/>
  <c r="AL441"/>
  <c r="AK441"/>
  <c r="AD441"/>
  <c r="BE440"/>
  <c r="BD440"/>
  <c r="BC440"/>
  <c r="BB440"/>
  <c r="BA440"/>
  <c r="AU440"/>
  <c r="AL440"/>
  <c r="AD440"/>
  <c r="BE439"/>
  <c r="BD439"/>
  <c r="BC439"/>
  <c r="BB439"/>
  <c r="BA439"/>
  <c r="AV439"/>
  <c r="AP439"/>
  <c r="AL439"/>
  <c r="AD439"/>
  <c r="BE438"/>
  <c r="BD438"/>
  <c r="BC438"/>
  <c r="BB438"/>
  <c r="BA438"/>
  <c r="AV438"/>
  <c r="AU438"/>
  <c r="AS438"/>
  <c r="AR438"/>
  <c r="AP438"/>
  <c r="AN438"/>
  <c r="AM438"/>
  <c r="AL438"/>
  <c r="AK438"/>
  <c r="AD438"/>
  <c r="BE437"/>
  <c r="BD437"/>
  <c r="BC437"/>
  <c r="BB437"/>
  <c r="BA437"/>
  <c r="AS437"/>
  <c r="AR437"/>
  <c r="AP437"/>
  <c r="AL437"/>
  <c r="AK437"/>
  <c r="AD437"/>
  <c r="BE436"/>
  <c r="BD436"/>
  <c r="BC436"/>
  <c r="BB436"/>
  <c r="BA436"/>
  <c r="AV436"/>
  <c r="AU436"/>
  <c r="AS436"/>
  <c r="AR436"/>
  <c r="AP436"/>
  <c r="AN436"/>
  <c r="AM436"/>
  <c r="AL436"/>
  <c r="AK436"/>
  <c r="AD436"/>
  <c r="BE435"/>
  <c r="BD435"/>
  <c r="BC435"/>
  <c r="BB435"/>
  <c r="BA435"/>
  <c r="AK435"/>
  <c r="AD435"/>
  <c r="BE434"/>
  <c r="BD434"/>
  <c r="BC434"/>
  <c r="BB434"/>
  <c r="BA434"/>
  <c r="AV434"/>
  <c r="AU434"/>
  <c r="AR434"/>
  <c r="AN434"/>
  <c r="AL434"/>
  <c r="AK434"/>
  <c r="AD434"/>
  <c r="BE433"/>
  <c r="BD433"/>
  <c r="BC433"/>
  <c r="BB433"/>
  <c r="BA433"/>
  <c r="AV433"/>
  <c r="AU433"/>
  <c r="AP433"/>
  <c r="AN433"/>
  <c r="AM433"/>
  <c r="AD433"/>
  <c r="BE432"/>
  <c r="BD432"/>
  <c r="BC432"/>
  <c r="BB432"/>
  <c r="BA432"/>
  <c r="AU432"/>
  <c r="AS432"/>
  <c r="AR432"/>
  <c r="AN432"/>
  <c r="AM432"/>
  <c r="AL432"/>
  <c r="AD432"/>
  <c r="BE431"/>
  <c r="BD431"/>
  <c r="BC431"/>
  <c r="BB431"/>
  <c r="BA431"/>
  <c r="AV431"/>
  <c r="AU431"/>
  <c r="AS431"/>
  <c r="AR431"/>
  <c r="AP431"/>
  <c r="AN431"/>
  <c r="AM431"/>
  <c r="AL431"/>
  <c r="AK431"/>
  <c r="AD431"/>
  <c r="BE430"/>
  <c r="BD430"/>
  <c r="BC430"/>
  <c r="BB430"/>
  <c r="BA430"/>
  <c r="AV430"/>
  <c r="AU430"/>
  <c r="AS430"/>
  <c r="AR430"/>
  <c r="AP430"/>
  <c r="AN430"/>
  <c r="AM430"/>
  <c r="AL430"/>
  <c r="AK430"/>
  <c r="AD430"/>
  <c r="BE429"/>
  <c r="BD429"/>
  <c r="BC429"/>
  <c r="BB429"/>
  <c r="BA429"/>
  <c r="AV429"/>
  <c r="AU429"/>
  <c r="AS429"/>
  <c r="AR429"/>
  <c r="AP429"/>
  <c r="AN429"/>
  <c r="AM429"/>
  <c r="AL429"/>
  <c r="AK429"/>
  <c r="AD429"/>
  <c r="BE428"/>
  <c r="BD428"/>
  <c r="BC428"/>
  <c r="BB428"/>
  <c r="BA428"/>
  <c r="AV428"/>
  <c r="AU428"/>
  <c r="AS428"/>
  <c r="AR428"/>
  <c r="AP428"/>
  <c r="AN428"/>
  <c r="AM428"/>
  <c r="AL428"/>
  <c r="AK428"/>
  <c r="AD428"/>
  <c r="BE427"/>
  <c r="BD427"/>
  <c r="BC427"/>
  <c r="BB427"/>
  <c r="BA427"/>
  <c r="AV427"/>
  <c r="AU427"/>
  <c r="AS427"/>
  <c r="AR427"/>
  <c r="AP427"/>
  <c r="AN427"/>
  <c r="AM427"/>
  <c r="AL427"/>
  <c r="AK427"/>
  <c r="AD427"/>
  <c r="BE426"/>
  <c r="BD426"/>
  <c r="BC426"/>
  <c r="BB426"/>
  <c r="BA426"/>
  <c r="AL426"/>
  <c r="AD426"/>
  <c r="BE425"/>
  <c r="BD425"/>
  <c r="BC425"/>
  <c r="BB425"/>
  <c r="BA425"/>
  <c r="AV425"/>
  <c r="AS425"/>
  <c r="AK425"/>
  <c r="AD425"/>
  <c r="BE424"/>
  <c r="BD424"/>
  <c r="BC424"/>
  <c r="BB424"/>
  <c r="BA424"/>
  <c r="AV424"/>
  <c r="AU424"/>
  <c r="AS424"/>
  <c r="AR424"/>
  <c r="AP424"/>
  <c r="AN424"/>
  <c r="AM424"/>
  <c r="AL424"/>
  <c r="AK424"/>
  <c r="AD424"/>
  <c r="BE423"/>
  <c r="BD423"/>
  <c r="BC423"/>
  <c r="BB423"/>
  <c r="BA423"/>
  <c r="AM423"/>
  <c r="AD423"/>
  <c r="BE422"/>
  <c r="BD422"/>
  <c r="BC422"/>
  <c r="BB422"/>
  <c r="BA422"/>
  <c r="AV422"/>
  <c r="AU422"/>
  <c r="AS422"/>
  <c r="AR422"/>
  <c r="AP422"/>
  <c r="AN422"/>
  <c r="AM422"/>
  <c r="AL422"/>
  <c r="AK422"/>
  <c r="AD422"/>
  <c r="BE421"/>
  <c r="BD421"/>
  <c r="BC421"/>
  <c r="BB421"/>
  <c r="BA421"/>
  <c r="AV421"/>
  <c r="AU421"/>
  <c r="AS421"/>
  <c r="AP421"/>
  <c r="AN421"/>
  <c r="AM421"/>
  <c r="AK421"/>
  <c r="AD421"/>
  <c r="BE420"/>
  <c r="BD420"/>
  <c r="BC420"/>
  <c r="BB420"/>
  <c r="BA420"/>
  <c r="AM420"/>
  <c r="AD420"/>
  <c r="BE419"/>
  <c r="BD419"/>
  <c r="BC419"/>
  <c r="BB419"/>
  <c r="BA419"/>
  <c r="AV419"/>
  <c r="AU419"/>
  <c r="AS419"/>
  <c r="AR419"/>
  <c r="AP419"/>
  <c r="AN419"/>
  <c r="AM419"/>
  <c r="AL419"/>
  <c r="AK419"/>
  <c r="AD419"/>
  <c r="BE418"/>
  <c r="BD418"/>
  <c r="BC418"/>
  <c r="BB418"/>
  <c r="BA418"/>
  <c r="AV418"/>
  <c r="AU418"/>
  <c r="AR418"/>
  <c r="AP418"/>
  <c r="AN418"/>
  <c r="AL418"/>
  <c r="AK418"/>
  <c r="AD418"/>
  <c r="BE417"/>
  <c r="BD417"/>
  <c r="BC417"/>
  <c r="BB417"/>
  <c r="BA417"/>
  <c r="AK417"/>
  <c r="AD417"/>
  <c r="BE416"/>
  <c r="BD416"/>
  <c r="BC416"/>
  <c r="BB416"/>
  <c r="BA416"/>
  <c r="AU416"/>
  <c r="AS416"/>
  <c r="AR416"/>
  <c r="AM416"/>
  <c r="AL416"/>
  <c r="AD416"/>
  <c r="BE415"/>
  <c r="BD415"/>
  <c r="BC415"/>
  <c r="BB415"/>
  <c r="BA415"/>
  <c r="AV415"/>
  <c r="AR415"/>
  <c r="AP415"/>
  <c r="AM415"/>
  <c r="AK415"/>
  <c r="AD415"/>
  <c r="BE414"/>
  <c r="BD414"/>
  <c r="BC414"/>
  <c r="BB414"/>
  <c r="BA414"/>
  <c r="AU414"/>
  <c r="AS414"/>
  <c r="AN414"/>
  <c r="AM414"/>
  <c r="AL414"/>
  <c r="AD414"/>
  <c r="BE413"/>
  <c r="BD413"/>
  <c r="BC413"/>
  <c r="BB413"/>
  <c r="BA413"/>
  <c r="AV413"/>
  <c r="AU413"/>
  <c r="AS413"/>
  <c r="AR413"/>
  <c r="AP413"/>
  <c r="AN413"/>
  <c r="AM413"/>
  <c r="AL413"/>
  <c r="AK413"/>
  <c r="AD413"/>
  <c r="BE412"/>
  <c r="BD412"/>
  <c r="BC412"/>
  <c r="BB412"/>
  <c r="BA412"/>
  <c r="AS412"/>
  <c r="AR412"/>
  <c r="AN412"/>
  <c r="AL412"/>
  <c r="AD412"/>
  <c r="BE411"/>
  <c r="BD411"/>
  <c r="BC411"/>
  <c r="BB411"/>
  <c r="BA411"/>
  <c r="AR411"/>
  <c r="AL411"/>
  <c r="AD411"/>
  <c r="BE410"/>
  <c r="BD410"/>
  <c r="BC410"/>
  <c r="BB410"/>
  <c r="BA410"/>
  <c r="AV410"/>
  <c r="AU410"/>
  <c r="AS410"/>
  <c r="AR410"/>
  <c r="AP410"/>
  <c r="AN410"/>
  <c r="AM410"/>
  <c r="AL410"/>
  <c r="AK410"/>
  <c r="AD410"/>
  <c r="BE409"/>
  <c r="BD409"/>
  <c r="BC409"/>
  <c r="BB409"/>
  <c r="BA409"/>
  <c r="AV409"/>
  <c r="AU409"/>
  <c r="AS409"/>
  <c r="AR409"/>
  <c r="AP409"/>
  <c r="AN409"/>
  <c r="AM409"/>
  <c r="AL409"/>
  <c r="AK409"/>
  <c r="AD409"/>
  <c r="BE408"/>
  <c r="BD408"/>
  <c r="BC408"/>
  <c r="BB408"/>
  <c r="BA408"/>
  <c r="AV408"/>
  <c r="AU408"/>
  <c r="AS408"/>
  <c r="AR408"/>
  <c r="AP408"/>
  <c r="AN408"/>
  <c r="AM408"/>
  <c r="AL408"/>
  <c r="AK408"/>
  <c r="AD408"/>
  <c r="BE407"/>
  <c r="BD407"/>
  <c r="BC407"/>
  <c r="BB407"/>
  <c r="BA407"/>
  <c r="AV407"/>
  <c r="AS407"/>
  <c r="AP407"/>
  <c r="AM407"/>
  <c r="AL407"/>
  <c r="AD407"/>
  <c r="BE406"/>
  <c r="BD406"/>
  <c r="BC406"/>
  <c r="BB406"/>
  <c r="BA406"/>
  <c r="AR406"/>
  <c r="AL406"/>
  <c r="AD406"/>
  <c r="BE405"/>
  <c r="BD405"/>
  <c r="BC405"/>
  <c r="BB405"/>
  <c r="BA405"/>
  <c r="AV405"/>
  <c r="AS405"/>
  <c r="AR405"/>
  <c r="AP405"/>
  <c r="AM405"/>
  <c r="AL405"/>
  <c r="AK405"/>
  <c r="AD405"/>
  <c r="BE404"/>
  <c r="BD404"/>
  <c r="BC404"/>
  <c r="BB404"/>
  <c r="BA404"/>
  <c r="AV404"/>
  <c r="AU404"/>
  <c r="AS404"/>
  <c r="AR404"/>
  <c r="AP404"/>
  <c r="AN404"/>
  <c r="AM404"/>
  <c r="AL404"/>
  <c r="AK404"/>
  <c r="AD404"/>
  <c r="BE403"/>
  <c r="BD403"/>
  <c r="BC403"/>
  <c r="BB403"/>
  <c r="BA403"/>
  <c r="AP403"/>
  <c r="AD403"/>
  <c r="BE402"/>
  <c r="BD402"/>
  <c r="BC402"/>
  <c r="BB402"/>
  <c r="BA402"/>
  <c r="AU402"/>
  <c r="AR402"/>
  <c r="AN402"/>
  <c r="AK402"/>
  <c r="AD402"/>
  <c r="BE401"/>
  <c r="BD401"/>
  <c r="BC401"/>
  <c r="BB401"/>
  <c r="BA401"/>
  <c r="AV401"/>
  <c r="AU401"/>
  <c r="AP401"/>
  <c r="AN401"/>
  <c r="AM401"/>
  <c r="AD401"/>
  <c r="BE400"/>
  <c r="BD400"/>
  <c r="BC400"/>
  <c r="BB400"/>
  <c r="BA400"/>
  <c r="AU400"/>
  <c r="AN400"/>
  <c r="AM400"/>
  <c r="AD400"/>
  <c r="BE399"/>
  <c r="BD399"/>
  <c r="BC399"/>
  <c r="BB399"/>
  <c r="BA399"/>
  <c r="AV399"/>
  <c r="AU399"/>
  <c r="AS399"/>
  <c r="AR399"/>
  <c r="AP399"/>
  <c r="AN399"/>
  <c r="AM399"/>
  <c r="AL399"/>
  <c r="AK399"/>
  <c r="AD399"/>
  <c r="BE398"/>
  <c r="BD398"/>
  <c r="BC398"/>
  <c r="BB398"/>
  <c r="BA398"/>
  <c r="AU398"/>
  <c r="AR398"/>
  <c r="AN398"/>
  <c r="AL398"/>
  <c r="AD398"/>
  <c r="BE397"/>
  <c r="BD397"/>
  <c r="BC397"/>
  <c r="BB397"/>
  <c r="BA397"/>
  <c r="AV397"/>
  <c r="AU397"/>
  <c r="AS397"/>
  <c r="AR397"/>
  <c r="AP397"/>
  <c r="AN397"/>
  <c r="AM397"/>
  <c r="AL397"/>
  <c r="AK397"/>
  <c r="AD397"/>
  <c r="BE396"/>
  <c r="BD396"/>
  <c r="BC396"/>
  <c r="BB396"/>
  <c r="BA396"/>
  <c r="AN396"/>
  <c r="AD396"/>
  <c r="BE395"/>
  <c r="BD395"/>
  <c r="BC395"/>
  <c r="BB395"/>
  <c r="BA395"/>
  <c r="AV395"/>
  <c r="AU395"/>
  <c r="AS395"/>
  <c r="AR395"/>
  <c r="AP395"/>
  <c r="AN395"/>
  <c r="AM395"/>
  <c r="AL395"/>
  <c r="AK395"/>
  <c r="AD395"/>
  <c r="BE394"/>
  <c r="BD394"/>
  <c r="BC394"/>
  <c r="BB394"/>
  <c r="BA394"/>
  <c r="AV394"/>
  <c r="AU394"/>
  <c r="AP394"/>
  <c r="AN394"/>
  <c r="AL394"/>
  <c r="AD394"/>
  <c r="BE393"/>
  <c r="BD393"/>
  <c r="BC393"/>
  <c r="BB393"/>
  <c r="BA393"/>
  <c r="AV393"/>
  <c r="AU393"/>
  <c r="AS393"/>
  <c r="AP393"/>
  <c r="AN393"/>
  <c r="AM393"/>
  <c r="AK393"/>
  <c r="AD393"/>
  <c r="BE392"/>
  <c r="BD392"/>
  <c r="BC392"/>
  <c r="BB392"/>
  <c r="BA392"/>
  <c r="AU392"/>
  <c r="AS392"/>
  <c r="AR392"/>
  <c r="AN392"/>
  <c r="AM392"/>
  <c r="AL392"/>
  <c r="AD392"/>
  <c r="BE391"/>
  <c r="BD391"/>
  <c r="BC391"/>
  <c r="BB391"/>
  <c r="BA391"/>
  <c r="AR391"/>
  <c r="AD391"/>
  <c r="BE390"/>
  <c r="BD390"/>
  <c r="BC390"/>
  <c r="BB390"/>
  <c r="BA390"/>
  <c r="AU390"/>
  <c r="AR390"/>
  <c r="AN390"/>
  <c r="AL390"/>
  <c r="AD390"/>
  <c r="BE389"/>
  <c r="BD389"/>
  <c r="BC389"/>
  <c r="BB389"/>
  <c r="BA389"/>
  <c r="AV389"/>
  <c r="AU389"/>
  <c r="AS389"/>
  <c r="AR389"/>
  <c r="AP389"/>
  <c r="AN389"/>
  <c r="AM389"/>
  <c r="AL389"/>
  <c r="AK389"/>
  <c r="AD389"/>
  <c r="BE388"/>
  <c r="BD388"/>
  <c r="BC388"/>
  <c r="BB388"/>
  <c r="BA388"/>
  <c r="AU388"/>
  <c r="AS388"/>
  <c r="AN388"/>
  <c r="AM388"/>
  <c r="AL388"/>
  <c r="AD388"/>
  <c r="BE387"/>
  <c r="BD387"/>
  <c r="BC387"/>
  <c r="BB387"/>
  <c r="BA387"/>
  <c r="AV387"/>
  <c r="AS387"/>
  <c r="AP387"/>
  <c r="AM387"/>
  <c r="AK387"/>
  <c r="AD387"/>
  <c r="BE386"/>
  <c r="BD386"/>
  <c r="BC386"/>
  <c r="BB386"/>
  <c r="BA386"/>
  <c r="AV386"/>
  <c r="AU386"/>
  <c r="AS386"/>
  <c r="AR386"/>
  <c r="AP386"/>
  <c r="AN386"/>
  <c r="AM386"/>
  <c r="AL386"/>
  <c r="AK386"/>
  <c r="AD386"/>
  <c r="BE385"/>
  <c r="BD385"/>
  <c r="BC385"/>
  <c r="BB385"/>
  <c r="BA385"/>
  <c r="AU385"/>
  <c r="AS385"/>
  <c r="AP385"/>
  <c r="AM385"/>
  <c r="AK385"/>
  <c r="AD385"/>
  <c r="BE384"/>
  <c r="BD384"/>
  <c r="BC384"/>
  <c r="BB384"/>
  <c r="BA384"/>
  <c r="AS384"/>
  <c r="AR384"/>
  <c r="AM384"/>
  <c r="AD384"/>
  <c r="BE383"/>
  <c r="BD383"/>
  <c r="BC383"/>
  <c r="BB383"/>
  <c r="BA383"/>
  <c r="AV383"/>
  <c r="AS383"/>
  <c r="AR383"/>
  <c r="AM383"/>
  <c r="AL383"/>
  <c r="AK383"/>
  <c r="AD383"/>
  <c r="BE382"/>
  <c r="BD382"/>
  <c r="BC382"/>
  <c r="BB382"/>
  <c r="BA382"/>
  <c r="AV382"/>
  <c r="AU382"/>
  <c r="AS382"/>
  <c r="AR382"/>
  <c r="AP382"/>
  <c r="AN382"/>
  <c r="AM382"/>
  <c r="AL382"/>
  <c r="AK382"/>
  <c r="AD382"/>
  <c r="BE381"/>
  <c r="BD381"/>
  <c r="BC381"/>
  <c r="BB381"/>
  <c r="BA381"/>
  <c r="AV381"/>
  <c r="AU381"/>
  <c r="AS381"/>
  <c r="AR381"/>
  <c r="AP381"/>
  <c r="AN381"/>
  <c r="AM381"/>
  <c r="AL381"/>
  <c r="AK381"/>
  <c r="AD381"/>
  <c r="BE380"/>
  <c r="BD380"/>
  <c r="BC380"/>
  <c r="BB380"/>
  <c r="BA380"/>
  <c r="AU380"/>
  <c r="AS380"/>
  <c r="AR380"/>
  <c r="AN380"/>
  <c r="AM380"/>
  <c r="AL380"/>
  <c r="AD380"/>
  <c r="BE379"/>
  <c r="BD379"/>
  <c r="BC379"/>
  <c r="BB379"/>
  <c r="BA379"/>
  <c r="AS379"/>
  <c r="AR379"/>
  <c r="AP379"/>
  <c r="AK379"/>
  <c r="AD379"/>
  <c r="BE378"/>
  <c r="BD378"/>
  <c r="BC378"/>
  <c r="BB378"/>
  <c r="BA378"/>
  <c r="AV378"/>
  <c r="AU378"/>
  <c r="AS378"/>
  <c r="AR378"/>
  <c r="AP378"/>
  <c r="AN378"/>
  <c r="AM378"/>
  <c r="AL378"/>
  <c r="AK378"/>
  <c r="AD378"/>
  <c r="BE377"/>
  <c r="BD377"/>
  <c r="BC377"/>
  <c r="BB377"/>
  <c r="BA377"/>
  <c r="AV377"/>
  <c r="AS377"/>
  <c r="AP377"/>
  <c r="AM377"/>
  <c r="AK377"/>
  <c r="AD377"/>
  <c r="BE376"/>
  <c r="BD376"/>
  <c r="BC376"/>
  <c r="BB376"/>
  <c r="BA376"/>
  <c r="AV376"/>
  <c r="AU376"/>
  <c r="AS376"/>
  <c r="AR376"/>
  <c r="AP376"/>
  <c r="AN376"/>
  <c r="AM376"/>
  <c r="AL376"/>
  <c r="AK376"/>
  <c r="AD376"/>
  <c r="BE375"/>
  <c r="BD375"/>
  <c r="BC375"/>
  <c r="BB375"/>
  <c r="BA375"/>
  <c r="AV375"/>
  <c r="AS375"/>
  <c r="AP375"/>
  <c r="AM375"/>
  <c r="AL375"/>
  <c r="AD375"/>
  <c r="BE374"/>
  <c r="BD374"/>
  <c r="BC374"/>
  <c r="BB374"/>
  <c r="BA374"/>
  <c r="AV374"/>
  <c r="AU374"/>
  <c r="AS374"/>
  <c r="AR374"/>
  <c r="AP374"/>
  <c r="AN374"/>
  <c r="AM374"/>
  <c r="AL374"/>
  <c r="AK374"/>
  <c r="AD374"/>
  <c r="BE373"/>
  <c r="BD373"/>
  <c r="BC373"/>
  <c r="BB373"/>
  <c r="BA373"/>
  <c r="AV373"/>
  <c r="AU373"/>
  <c r="AS373"/>
  <c r="AR373"/>
  <c r="AP373"/>
  <c r="AN373"/>
  <c r="AM373"/>
  <c r="AL373"/>
  <c r="AK373"/>
  <c r="AD373"/>
  <c r="BE372"/>
  <c r="BD372"/>
  <c r="BC372"/>
  <c r="BB372"/>
  <c r="BA372"/>
  <c r="AU372"/>
  <c r="AR372"/>
  <c r="AN372"/>
  <c r="AL372"/>
  <c r="AD372"/>
  <c r="BE371"/>
  <c r="BD371"/>
  <c r="BC371"/>
  <c r="BB371"/>
  <c r="BA371"/>
  <c r="AS371"/>
  <c r="AR371"/>
  <c r="AP371"/>
  <c r="AL371"/>
  <c r="AK371"/>
  <c r="AD371"/>
  <c r="BE370"/>
  <c r="BD370"/>
  <c r="BC370"/>
  <c r="BB370"/>
  <c r="BA370"/>
  <c r="AV370"/>
  <c r="AU370"/>
  <c r="AR370"/>
  <c r="AN370"/>
  <c r="AL370"/>
  <c r="AK370"/>
  <c r="AD370"/>
  <c r="BE369"/>
  <c r="BD369"/>
  <c r="BC369"/>
  <c r="BB369"/>
  <c r="BA369"/>
  <c r="AU369"/>
  <c r="AN369"/>
  <c r="AD369"/>
  <c r="BE368"/>
  <c r="BD368"/>
  <c r="BC368"/>
  <c r="BB368"/>
  <c r="BA368"/>
  <c r="AU368"/>
  <c r="AS368"/>
  <c r="AR368"/>
  <c r="AN368"/>
  <c r="AM368"/>
  <c r="AL368"/>
  <c r="AD368"/>
  <c r="BE367"/>
  <c r="BD367"/>
  <c r="BC367"/>
  <c r="BB367"/>
  <c r="BA367"/>
  <c r="AV367"/>
  <c r="AU367"/>
  <c r="AS367"/>
  <c r="AR367"/>
  <c r="AP367"/>
  <c r="AN367"/>
  <c r="AM367"/>
  <c r="AL367"/>
  <c r="AK367"/>
  <c r="AD367"/>
  <c r="BE366"/>
  <c r="BD366"/>
  <c r="BC366"/>
  <c r="BB366"/>
  <c r="BA366"/>
  <c r="AV366"/>
  <c r="AU366"/>
  <c r="AS366"/>
  <c r="AR366"/>
  <c r="AP366"/>
  <c r="AN366"/>
  <c r="AM366"/>
  <c r="AL366"/>
  <c r="AK366"/>
  <c r="AD366"/>
  <c r="BE365"/>
  <c r="BD365"/>
  <c r="BC365"/>
  <c r="BB365"/>
  <c r="BA365"/>
  <c r="AV365"/>
  <c r="AU365"/>
  <c r="AS365"/>
  <c r="AR365"/>
  <c r="AP365"/>
  <c r="AN365"/>
  <c r="AM365"/>
  <c r="AL365"/>
  <c r="AK365"/>
  <c r="AD365"/>
  <c r="BE364"/>
  <c r="BD364"/>
  <c r="BC364"/>
  <c r="BB364"/>
  <c r="BA364"/>
  <c r="AU364"/>
  <c r="AR364"/>
  <c r="AN364"/>
  <c r="AL364"/>
  <c r="AD364"/>
  <c r="BE363"/>
  <c r="BD363"/>
  <c r="BC363"/>
  <c r="BB363"/>
  <c r="BA363"/>
  <c r="AV363"/>
  <c r="AU363"/>
  <c r="AS363"/>
  <c r="AR363"/>
  <c r="AP363"/>
  <c r="AN363"/>
  <c r="AM363"/>
  <c r="AL363"/>
  <c r="AK363"/>
  <c r="AD363"/>
  <c r="BE362"/>
  <c r="BD362"/>
  <c r="BC362"/>
  <c r="BB362"/>
  <c r="BA362"/>
  <c r="AV362"/>
  <c r="AU362"/>
  <c r="AP362"/>
  <c r="AN362"/>
  <c r="AL362"/>
  <c r="AD362"/>
  <c r="BE361"/>
  <c r="BD361"/>
  <c r="BC361"/>
  <c r="BB361"/>
  <c r="BA361"/>
  <c r="AV361"/>
  <c r="AS361"/>
  <c r="AP361"/>
  <c r="AN361"/>
  <c r="AK361"/>
  <c r="AD361"/>
  <c r="BE360"/>
  <c r="BD360"/>
  <c r="BC360"/>
  <c r="BB360"/>
  <c r="BA360"/>
  <c r="AV360"/>
  <c r="AU360"/>
  <c r="AS360"/>
  <c r="AR360"/>
  <c r="AP360"/>
  <c r="AN360"/>
  <c r="AM360"/>
  <c r="AL360"/>
  <c r="AK360"/>
  <c r="AD360"/>
  <c r="BE359"/>
  <c r="BD359"/>
  <c r="BC359"/>
  <c r="BB359"/>
  <c r="BA359"/>
  <c r="AV359"/>
  <c r="AR359"/>
  <c r="AP359"/>
  <c r="AM359"/>
  <c r="AK359"/>
  <c r="AD359"/>
  <c r="BE358"/>
  <c r="BD358"/>
  <c r="BC358"/>
  <c r="BB358"/>
  <c r="BA358"/>
  <c r="AR358"/>
  <c r="AL358"/>
  <c r="AD358"/>
  <c r="BE357"/>
  <c r="BD357"/>
  <c r="BC357"/>
  <c r="BB357"/>
  <c r="BA357"/>
  <c r="AV357"/>
  <c r="AU357"/>
  <c r="AS357"/>
  <c r="AR357"/>
  <c r="AP357"/>
  <c r="AN357"/>
  <c r="AM357"/>
  <c r="AL357"/>
  <c r="AK357"/>
  <c r="AD357"/>
  <c r="BE356"/>
  <c r="BD356"/>
  <c r="BC356"/>
  <c r="BB356"/>
  <c r="BA356"/>
  <c r="AU356"/>
  <c r="AS356"/>
  <c r="AN356"/>
  <c r="AM356"/>
  <c r="AL356"/>
  <c r="AD356"/>
  <c r="BE355"/>
  <c r="BD355"/>
  <c r="BC355"/>
  <c r="BB355"/>
  <c r="BA355"/>
  <c r="AS355"/>
  <c r="AM355"/>
  <c r="AD355"/>
  <c r="BE354"/>
  <c r="BD354"/>
  <c r="BC354"/>
  <c r="BB354"/>
  <c r="BA354"/>
  <c r="AV354"/>
  <c r="AU354"/>
  <c r="AS354"/>
  <c r="AR354"/>
  <c r="AP354"/>
  <c r="AN354"/>
  <c r="AM354"/>
  <c r="AL354"/>
  <c r="AK354"/>
  <c r="AD354"/>
  <c r="BE353"/>
  <c r="BD353"/>
  <c r="BC353"/>
  <c r="BB353"/>
  <c r="BA353"/>
  <c r="AU353"/>
  <c r="AS353"/>
  <c r="AP353"/>
  <c r="AM353"/>
  <c r="AK353"/>
  <c r="AD353"/>
  <c r="BE352"/>
  <c r="BD352"/>
  <c r="BC352"/>
  <c r="BB352"/>
  <c r="BA352"/>
  <c r="AU352"/>
  <c r="AS352"/>
  <c r="AR352"/>
  <c r="AM352"/>
  <c r="AL352"/>
  <c r="AD352"/>
  <c r="BE351"/>
  <c r="BD351"/>
  <c r="BC351"/>
  <c r="BB351"/>
  <c r="BA351"/>
  <c r="AV351"/>
  <c r="AS351"/>
  <c r="AR351"/>
  <c r="AP351"/>
  <c r="AM351"/>
  <c r="AL351"/>
  <c r="AK351"/>
  <c r="AD351"/>
  <c r="BE350"/>
  <c r="BD350"/>
  <c r="BC350"/>
  <c r="BB350"/>
  <c r="BA350"/>
  <c r="AU350"/>
  <c r="AR350"/>
  <c r="AN350"/>
  <c r="AL350"/>
  <c r="AD350"/>
  <c r="BE349"/>
  <c r="BD349"/>
  <c r="BC349"/>
  <c r="BB349"/>
  <c r="BA349"/>
  <c r="AV349"/>
  <c r="AU349"/>
  <c r="AS349"/>
  <c r="AR349"/>
  <c r="AP349"/>
  <c r="AN349"/>
  <c r="AM349"/>
  <c r="AL349"/>
  <c r="AK349"/>
  <c r="AD349"/>
  <c r="BE348"/>
  <c r="BD348"/>
  <c r="BC348"/>
  <c r="BB348"/>
  <c r="BA348"/>
  <c r="AS348"/>
  <c r="AR348"/>
  <c r="AN348"/>
  <c r="AL348"/>
  <c r="AD348"/>
  <c r="BE347"/>
  <c r="BD347"/>
  <c r="BC347"/>
  <c r="BB347"/>
  <c r="BA347"/>
  <c r="AS347"/>
  <c r="AR347"/>
  <c r="AP347"/>
  <c r="AL347"/>
  <c r="AK347"/>
  <c r="AD347"/>
  <c r="BE346"/>
  <c r="BD346"/>
  <c r="BC346"/>
  <c r="BB346"/>
  <c r="BA346"/>
  <c r="AV346"/>
  <c r="AU346"/>
  <c r="AS346"/>
  <c r="AR346"/>
  <c r="AP346"/>
  <c r="AN346"/>
  <c r="AM346"/>
  <c r="AL346"/>
  <c r="AK346"/>
  <c r="AD346"/>
  <c r="BE345"/>
  <c r="BD345"/>
  <c r="BC345"/>
  <c r="BB345"/>
  <c r="BA345"/>
  <c r="AV345"/>
  <c r="AU345"/>
  <c r="AS345"/>
  <c r="AR345"/>
  <c r="AP345"/>
  <c r="AN345"/>
  <c r="AM345"/>
  <c r="AL345"/>
  <c r="AK345"/>
  <c r="AD345"/>
  <c r="BE344"/>
  <c r="BD344"/>
  <c r="BC344"/>
  <c r="BB344"/>
  <c r="BA344"/>
  <c r="AV344"/>
  <c r="AS344"/>
  <c r="AP344"/>
  <c r="AM344"/>
  <c r="AK344"/>
  <c r="AD344"/>
  <c r="BE343"/>
  <c r="BD343"/>
  <c r="BC343"/>
  <c r="BB343"/>
  <c r="BA343"/>
  <c r="AV343"/>
  <c r="AS343"/>
  <c r="AP343"/>
  <c r="AM343"/>
  <c r="AL343"/>
  <c r="AD343"/>
  <c r="BE342"/>
  <c r="BD342"/>
  <c r="BC342"/>
  <c r="BB342"/>
  <c r="BA342"/>
  <c r="AV342"/>
  <c r="AU342"/>
  <c r="AS342"/>
  <c r="AR342"/>
  <c r="AP342"/>
  <c r="AN342"/>
  <c r="AM342"/>
  <c r="AL342"/>
  <c r="AK342"/>
  <c r="AD342"/>
  <c r="BE341"/>
  <c r="BD341"/>
  <c r="BC341"/>
  <c r="BB341"/>
  <c r="BA341"/>
  <c r="AV341"/>
  <c r="AU341"/>
  <c r="AS341"/>
  <c r="AR341"/>
  <c r="AP341"/>
  <c r="AN341"/>
  <c r="AM341"/>
  <c r="AL341"/>
  <c r="AK341"/>
  <c r="AD341"/>
  <c r="BE340"/>
  <c r="BD340"/>
  <c r="BC340"/>
  <c r="BB340"/>
  <c r="BA340"/>
  <c r="AV340"/>
  <c r="AU340"/>
  <c r="AS340"/>
  <c r="AR340"/>
  <c r="AP340"/>
  <c r="AN340"/>
  <c r="AM340"/>
  <c r="AL340"/>
  <c r="AK340"/>
  <c r="AD340"/>
  <c r="BE339"/>
  <c r="BD339"/>
  <c r="BC339"/>
  <c r="BB339"/>
  <c r="BA339"/>
  <c r="AR339"/>
  <c r="AL339"/>
  <c r="AD339"/>
  <c r="BE338"/>
  <c r="BD338"/>
  <c r="BC338"/>
  <c r="BB338"/>
  <c r="BA338"/>
  <c r="AV338"/>
  <c r="AU338"/>
  <c r="AR338"/>
  <c r="AN338"/>
  <c r="AL338"/>
  <c r="AK338"/>
  <c r="AD338"/>
  <c r="BE337"/>
  <c r="BD337"/>
  <c r="BC337"/>
  <c r="BB337"/>
  <c r="BA337"/>
  <c r="AV337"/>
  <c r="AU337"/>
  <c r="AP337"/>
  <c r="AN337"/>
  <c r="AM337"/>
  <c r="AD337"/>
  <c r="BE336"/>
  <c r="BD336"/>
  <c r="BC336"/>
  <c r="BB336"/>
  <c r="BA336"/>
  <c r="AU336"/>
  <c r="AR336"/>
  <c r="AN336"/>
  <c r="AM336"/>
  <c r="AD336"/>
  <c r="BE335"/>
  <c r="BD335"/>
  <c r="BC335"/>
  <c r="BB335"/>
  <c r="BA335"/>
  <c r="AV335"/>
  <c r="AU335"/>
  <c r="AS335"/>
  <c r="AR335"/>
  <c r="AP335"/>
  <c r="AN335"/>
  <c r="AM335"/>
  <c r="AL335"/>
  <c r="AK335"/>
  <c r="AD335"/>
  <c r="BE334"/>
  <c r="BD334"/>
  <c r="BC334"/>
  <c r="BB334"/>
  <c r="BA334"/>
  <c r="AV334"/>
  <c r="AU334"/>
  <c r="AS334"/>
  <c r="AR334"/>
  <c r="AP334"/>
  <c r="AN334"/>
  <c r="AM334"/>
  <c r="AL334"/>
  <c r="AK334"/>
  <c r="AD334"/>
  <c r="BE333"/>
  <c r="BD333"/>
  <c r="BC333"/>
  <c r="BB333"/>
  <c r="BA333"/>
  <c r="AU333"/>
  <c r="AD333"/>
  <c r="BE332"/>
  <c r="BD332"/>
  <c r="BC332"/>
  <c r="BB332"/>
  <c r="BA332"/>
  <c r="AV332"/>
  <c r="AU332"/>
  <c r="AS332"/>
  <c r="AR332"/>
  <c r="AP332"/>
  <c r="AN332"/>
  <c r="AM332"/>
  <c r="AL332"/>
  <c r="AK332"/>
  <c r="AD332"/>
  <c r="BE331"/>
  <c r="BD331"/>
  <c r="BC331"/>
  <c r="BB331"/>
  <c r="BA331"/>
  <c r="AV331"/>
  <c r="AU331"/>
  <c r="AS331"/>
  <c r="AR331"/>
  <c r="AP331"/>
  <c r="AN331"/>
  <c r="AM331"/>
  <c r="AL331"/>
  <c r="AK331"/>
  <c r="AD331"/>
  <c r="BE330"/>
  <c r="BD330"/>
  <c r="BC330"/>
  <c r="BB330"/>
  <c r="BA330"/>
  <c r="AV330"/>
  <c r="AU330"/>
  <c r="AP330"/>
  <c r="AN330"/>
  <c r="AL330"/>
  <c r="AD330"/>
  <c r="BE329"/>
  <c r="BD329"/>
  <c r="BC329"/>
  <c r="BB329"/>
  <c r="BA329"/>
  <c r="AV329"/>
  <c r="AU329"/>
  <c r="AS329"/>
  <c r="AP329"/>
  <c r="AN329"/>
  <c r="AM329"/>
  <c r="AK329"/>
  <c r="AD329"/>
  <c r="BE328"/>
  <c r="BD328"/>
  <c r="BC328"/>
  <c r="BB328"/>
  <c r="BA328"/>
  <c r="AV328"/>
  <c r="AU328"/>
  <c r="AS328"/>
  <c r="AR328"/>
  <c r="AP328"/>
  <c r="AN328"/>
  <c r="AM328"/>
  <c r="AL328"/>
  <c r="AK328"/>
  <c r="AD328"/>
  <c r="BE327"/>
  <c r="BD327"/>
  <c r="BC327"/>
  <c r="BB327"/>
  <c r="BA327"/>
  <c r="AV327"/>
  <c r="AP327"/>
  <c r="AK327"/>
  <c r="AD327"/>
  <c r="BE326"/>
  <c r="BD326"/>
  <c r="BC326"/>
  <c r="BB326"/>
  <c r="BA326"/>
  <c r="AV326"/>
  <c r="AK326"/>
  <c r="AD326"/>
  <c r="BE325"/>
  <c r="BD325"/>
  <c r="BC325"/>
  <c r="BB325"/>
  <c r="BA325"/>
  <c r="AV325"/>
  <c r="AU325"/>
  <c r="AS325"/>
  <c r="AR325"/>
  <c r="AP325"/>
  <c r="AN325"/>
  <c r="AM325"/>
  <c r="AL325"/>
  <c r="AK325"/>
  <c r="AD325"/>
  <c r="BE324"/>
  <c r="BD324"/>
  <c r="BC324"/>
  <c r="BB324"/>
  <c r="BA324"/>
  <c r="AU324"/>
  <c r="AS324"/>
  <c r="AN324"/>
  <c r="AM324"/>
  <c r="AL324"/>
  <c r="AD324"/>
  <c r="BE323"/>
  <c r="BD323"/>
  <c r="BC323"/>
  <c r="BB323"/>
  <c r="BA323"/>
  <c r="AL323"/>
  <c r="AD323"/>
  <c r="BE322"/>
  <c r="BD322"/>
  <c r="BC322"/>
  <c r="BB322"/>
  <c r="BA322"/>
  <c r="AV322"/>
  <c r="AU322"/>
  <c r="AS322"/>
  <c r="AR322"/>
  <c r="AP322"/>
  <c r="AN322"/>
  <c r="AM322"/>
  <c r="AL322"/>
  <c r="AK322"/>
  <c r="AD322"/>
  <c r="BE321"/>
  <c r="BD321"/>
  <c r="BC321"/>
  <c r="BB321"/>
  <c r="BA321"/>
  <c r="AU321"/>
  <c r="AS321"/>
  <c r="AP321"/>
  <c r="AM321"/>
  <c r="AK321"/>
  <c r="AD321"/>
  <c r="BE320"/>
  <c r="BD320"/>
  <c r="BC320"/>
  <c r="BB320"/>
  <c r="BA320"/>
  <c r="AU320"/>
  <c r="AS320"/>
  <c r="AR320"/>
  <c r="AM320"/>
  <c r="AL320"/>
  <c r="AD320"/>
  <c r="BE319"/>
  <c r="BD319"/>
  <c r="BC319"/>
  <c r="BB319"/>
  <c r="BA319"/>
  <c r="AV319"/>
  <c r="AS319"/>
  <c r="AR319"/>
  <c r="AM319"/>
  <c r="AL319"/>
  <c r="AK319"/>
  <c r="AD319"/>
  <c r="BE318"/>
  <c r="BD318"/>
  <c r="BC318"/>
  <c r="BB318"/>
  <c r="BA318"/>
  <c r="AV318"/>
  <c r="AU318"/>
  <c r="AS318"/>
  <c r="AR318"/>
  <c r="AP318"/>
  <c r="AN318"/>
  <c r="AM318"/>
  <c r="AL318"/>
  <c r="AK318"/>
  <c r="AD318"/>
  <c r="BE317"/>
  <c r="BD317"/>
  <c r="BC317"/>
  <c r="BB317"/>
  <c r="BA317"/>
  <c r="AV317"/>
  <c r="AU317"/>
  <c r="AS317"/>
  <c r="AR317"/>
  <c r="AP317"/>
  <c r="AN317"/>
  <c r="AM317"/>
  <c r="AL317"/>
  <c r="AK317"/>
  <c r="AD317"/>
  <c r="BE316"/>
  <c r="BD316"/>
  <c r="BC316"/>
  <c r="BB316"/>
  <c r="BA316"/>
  <c r="AU316"/>
  <c r="AS316"/>
  <c r="AR316"/>
  <c r="AN316"/>
  <c r="AM316"/>
  <c r="AL316"/>
  <c r="AD316"/>
  <c r="BE315"/>
  <c r="BD315"/>
  <c r="BC315"/>
  <c r="BB315"/>
  <c r="BA315"/>
  <c r="AS315"/>
  <c r="AR315"/>
  <c r="AP315"/>
  <c r="AL315"/>
  <c r="AK315"/>
  <c r="AD315"/>
  <c r="BE314"/>
  <c r="BD314"/>
  <c r="BC314"/>
  <c r="BB314"/>
  <c r="BA314"/>
  <c r="AM314"/>
  <c r="AD314"/>
  <c r="BE313"/>
  <c r="BD313"/>
  <c r="BC313"/>
  <c r="BB313"/>
  <c r="BA313"/>
  <c r="AV313"/>
  <c r="AU313"/>
  <c r="AS313"/>
  <c r="AR313"/>
  <c r="AP313"/>
  <c r="AN313"/>
  <c r="AM313"/>
  <c r="AL313"/>
  <c r="AK313"/>
  <c r="AD313"/>
  <c r="BE312"/>
  <c r="BD312"/>
  <c r="BC312"/>
  <c r="BB312"/>
  <c r="BA312"/>
  <c r="AS312"/>
  <c r="AM312"/>
  <c r="AD312"/>
  <c r="BE311"/>
  <c r="BD311"/>
  <c r="BC311"/>
  <c r="BB311"/>
  <c r="BA311"/>
  <c r="AV311"/>
  <c r="AS311"/>
  <c r="AP311"/>
  <c r="AM311"/>
  <c r="AL311"/>
  <c r="AD311"/>
  <c r="BE310"/>
  <c r="BD310"/>
  <c r="BC310"/>
  <c r="BB310"/>
  <c r="BA310"/>
  <c r="AV310"/>
  <c r="AU310"/>
  <c r="AS310"/>
  <c r="AR310"/>
  <c r="AP310"/>
  <c r="AN310"/>
  <c r="AM310"/>
  <c r="AL310"/>
  <c r="AK310"/>
  <c r="AD310"/>
  <c r="BE309"/>
  <c r="BD309"/>
  <c r="BC309"/>
  <c r="BB309"/>
  <c r="BA309"/>
  <c r="AU309"/>
  <c r="AS309"/>
  <c r="AR309"/>
  <c r="AN309"/>
  <c r="AM309"/>
  <c r="AL309"/>
  <c r="AD309"/>
  <c r="BE308"/>
  <c r="BD308"/>
  <c r="BC308"/>
  <c r="BB308"/>
  <c r="BA308"/>
  <c r="AV308"/>
  <c r="AP308"/>
  <c r="AK308"/>
  <c r="AD308"/>
  <c r="BE307"/>
  <c r="BD307"/>
  <c r="BC307"/>
  <c r="BB307"/>
  <c r="BA307"/>
  <c r="AS307"/>
  <c r="AR307"/>
  <c r="AP307"/>
  <c r="AL307"/>
  <c r="AK307"/>
  <c r="AD307"/>
  <c r="BE306"/>
  <c r="BD306"/>
  <c r="BC306"/>
  <c r="BB306"/>
  <c r="BA306"/>
  <c r="AV306"/>
  <c r="AU306"/>
  <c r="AR306"/>
  <c r="AN306"/>
  <c r="AL306"/>
  <c r="AK306"/>
  <c r="AD306"/>
  <c r="BE305"/>
  <c r="BD305"/>
  <c r="BC305"/>
  <c r="BB305"/>
  <c r="BA305"/>
  <c r="AV305"/>
  <c r="AM305"/>
  <c r="AD305"/>
  <c r="BE304"/>
  <c r="BD304"/>
  <c r="BC304"/>
  <c r="BB304"/>
  <c r="BA304"/>
  <c r="AU304"/>
  <c r="AS304"/>
  <c r="AR304"/>
  <c r="AN304"/>
  <c r="AM304"/>
  <c r="AL304"/>
  <c r="AD304"/>
  <c r="BE303"/>
  <c r="BD303"/>
  <c r="BC303"/>
  <c r="BB303"/>
  <c r="BA303"/>
  <c r="AR303"/>
  <c r="AL303"/>
  <c r="AD303"/>
  <c r="BE302"/>
  <c r="BD302"/>
  <c r="BC302"/>
  <c r="BB302"/>
  <c r="BA302"/>
  <c r="AV302"/>
  <c r="AU302"/>
  <c r="AS302"/>
  <c r="AR302"/>
  <c r="AP302"/>
  <c r="AN302"/>
  <c r="AM302"/>
  <c r="AL302"/>
  <c r="AK302"/>
  <c r="AD302"/>
  <c r="BE301"/>
  <c r="BD301"/>
  <c r="BC301"/>
  <c r="BB301"/>
  <c r="BA301"/>
  <c r="AU301"/>
  <c r="AN301"/>
  <c r="AD301"/>
  <c r="BE300"/>
  <c r="BD300"/>
  <c r="BC300"/>
  <c r="BB300"/>
  <c r="BA300"/>
  <c r="AV300"/>
  <c r="AU300"/>
  <c r="AS300"/>
  <c r="AR300"/>
  <c r="AP300"/>
  <c r="AN300"/>
  <c r="AM300"/>
  <c r="AL300"/>
  <c r="AK300"/>
  <c r="AD300"/>
  <c r="BE299"/>
  <c r="BD299"/>
  <c r="BC299"/>
  <c r="BB299"/>
  <c r="BA299"/>
  <c r="AR299"/>
  <c r="AL299"/>
  <c r="AD299"/>
  <c r="BE298"/>
  <c r="BD298"/>
  <c r="BC298"/>
  <c r="BB298"/>
  <c r="BA298"/>
  <c r="AV298"/>
  <c r="AU298"/>
  <c r="AP298"/>
  <c r="AN298"/>
  <c r="AL298"/>
  <c r="AD298"/>
  <c r="BE297"/>
  <c r="BD297"/>
  <c r="BC297"/>
  <c r="BB297"/>
  <c r="BA297"/>
  <c r="AV297"/>
  <c r="AS297"/>
  <c r="AP297"/>
  <c r="AN297"/>
  <c r="AK297"/>
  <c r="AD297"/>
  <c r="BE296"/>
  <c r="BD296"/>
  <c r="BC296"/>
  <c r="BB296"/>
  <c r="BA296"/>
  <c r="AV296"/>
  <c r="AS296"/>
  <c r="AP296"/>
  <c r="AM296"/>
  <c r="AK296"/>
  <c r="AD296"/>
  <c r="BE295"/>
  <c r="BD295"/>
  <c r="BC295"/>
  <c r="BB295"/>
  <c r="BA295"/>
  <c r="AV295"/>
  <c r="AR295"/>
  <c r="AP295"/>
  <c r="AM295"/>
  <c r="AK295"/>
  <c r="AD295"/>
  <c r="BE294"/>
  <c r="BD294"/>
  <c r="BC294"/>
  <c r="BB294"/>
  <c r="BA294"/>
  <c r="AV294"/>
  <c r="AS294"/>
  <c r="AP294"/>
  <c r="AM294"/>
  <c r="AK294"/>
  <c r="AD294"/>
  <c r="BE293"/>
  <c r="BD293"/>
  <c r="BC293"/>
  <c r="BB293"/>
  <c r="BA293"/>
  <c r="AV293"/>
  <c r="AU293"/>
  <c r="AS293"/>
  <c r="AR293"/>
  <c r="AP293"/>
  <c r="AN293"/>
  <c r="AM293"/>
  <c r="AL293"/>
  <c r="AK293"/>
  <c r="AD293"/>
  <c r="BE292"/>
  <c r="BD292"/>
  <c r="BC292"/>
  <c r="BB292"/>
  <c r="BA292"/>
  <c r="AU292"/>
  <c r="AN292"/>
  <c r="AL292"/>
  <c r="AD292"/>
  <c r="BE291"/>
  <c r="BD291"/>
  <c r="BC291"/>
  <c r="BB291"/>
  <c r="BA291"/>
  <c r="AU291"/>
  <c r="AS291"/>
  <c r="AR291"/>
  <c r="AN291"/>
  <c r="AM291"/>
  <c r="AL291"/>
  <c r="AD291"/>
  <c r="BE290"/>
  <c r="BD290"/>
  <c r="BC290"/>
  <c r="BB290"/>
  <c r="BA290"/>
  <c r="AV290"/>
  <c r="AU290"/>
  <c r="AS290"/>
  <c r="AR290"/>
  <c r="AP290"/>
  <c r="AN290"/>
  <c r="AM290"/>
  <c r="AL290"/>
  <c r="AK290"/>
  <c r="AD290"/>
  <c r="BE289"/>
  <c r="BD289"/>
  <c r="BC289"/>
  <c r="BB289"/>
  <c r="BA289"/>
  <c r="AS289"/>
  <c r="AM289"/>
  <c r="AD289"/>
  <c r="BE288"/>
  <c r="BD288"/>
  <c r="BC288"/>
  <c r="BB288"/>
  <c r="BA288"/>
  <c r="AU288"/>
  <c r="AS288"/>
  <c r="AR288"/>
  <c r="AM288"/>
  <c r="AL288"/>
  <c r="AD288"/>
  <c r="BE287"/>
  <c r="BD287"/>
  <c r="BC287"/>
  <c r="BB287"/>
  <c r="BA287"/>
  <c r="AV287"/>
  <c r="AS287"/>
  <c r="AR287"/>
  <c r="AP287"/>
  <c r="AM287"/>
  <c r="AL287"/>
  <c r="AK287"/>
  <c r="AD287"/>
  <c r="BE286"/>
  <c r="BD286"/>
  <c r="BC286"/>
  <c r="BB286"/>
  <c r="BA286"/>
  <c r="AV286"/>
  <c r="AU286"/>
  <c r="AS286"/>
  <c r="AR286"/>
  <c r="AP286"/>
  <c r="AN286"/>
  <c r="AM286"/>
  <c r="AL286"/>
  <c r="AK286"/>
  <c r="AD286"/>
  <c r="BE285"/>
  <c r="BD285"/>
  <c r="BC285"/>
  <c r="BB285"/>
  <c r="BA285"/>
  <c r="AV285"/>
  <c r="AU285"/>
  <c r="AS285"/>
  <c r="AR285"/>
  <c r="AP285"/>
  <c r="AN285"/>
  <c r="AM285"/>
  <c r="AL285"/>
  <c r="AK285"/>
  <c r="AD285"/>
  <c r="BE284"/>
  <c r="BD284"/>
  <c r="BC284"/>
  <c r="BB284"/>
  <c r="BA284"/>
  <c r="AS284"/>
  <c r="AN284"/>
  <c r="AD284"/>
  <c r="BE283"/>
  <c r="BD283"/>
  <c r="BC283"/>
  <c r="BB283"/>
  <c r="BA283"/>
  <c r="AS283"/>
  <c r="AR283"/>
  <c r="AP283"/>
  <c r="AL283"/>
  <c r="AK283"/>
  <c r="AD283"/>
  <c r="BE282"/>
  <c r="BD282"/>
  <c r="BC282"/>
  <c r="BB282"/>
  <c r="BA282"/>
  <c r="AV282"/>
  <c r="AU282"/>
  <c r="AS282"/>
  <c r="AR282"/>
  <c r="AP282"/>
  <c r="AN282"/>
  <c r="AM282"/>
  <c r="AL282"/>
  <c r="AK282"/>
  <c r="AD282"/>
  <c r="BE281"/>
  <c r="BD281"/>
  <c r="BC281"/>
  <c r="BB281"/>
  <c r="BA281"/>
  <c r="AM281"/>
  <c r="AD281"/>
  <c r="BE280"/>
  <c r="BD280"/>
  <c r="BC280"/>
  <c r="BB280"/>
  <c r="BA280"/>
  <c r="AU280"/>
  <c r="AN280"/>
  <c r="AD280"/>
  <c r="BE279"/>
  <c r="BD279"/>
  <c r="BC279"/>
  <c r="BB279"/>
  <c r="BA279"/>
  <c r="AV279"/>
  <c r="AS279"/>
  <c r="AP279"/>
  <c r="AM279"/>
  <c r="AL279"/>
  <c r="AD279"/>
  <c r="BE278"/>
  <c r="BD278"/>
  <c r="BC278"/>
  <c r="BB278"/>
  <c r="BA278"/>
  <c r="AL278"/>
  <c r="AD278"/>
  <c r="BE277"/>
  <c r="BD277"/>
  <c r="BC277"/>
  <c r="BB277"/>
  <c r="BA277"/>
  <c r="AV277"/>
  <c r="AU277"/>
  <c r="AS277"/>
  <c r="AR277"/>
  <c r="AP277"/>
  <c r="AN277"/>
  <c r="AM277"/>
  <c r="AL277"/>
  <c r="AK277"/>
  <c r="AD277"/>
  <c r="BE276"/>
  <c r="BD276"/>
  <c r="BC276"/>
  <c r="BB276"/>
  <c r="BA276"/>
  <c r="AV276"/>
  <c r="AU276"/>
  <c r="AS276"/>
  <c r="AR276"/>
  <c r="AP276"/>
  <c r="AN276"/>
  <c r="AM276"/>
  <c r="AL276"/>
  <c r="AK276"/>
  <c r="AD276"/>
  <c r="BE275"/>
  <c r="BD275"/>
  <c r="BC275"/>
  <c r="BB275"/>
  <c r="BA275"/>
  <c r="AD275"/>
  <c r="BE274"/>
  <c r="BD274"/>
  <c r="BC274"/>
  <c r="BB274"/>
  <c r="BA274"/>
  <c r="AV274"/>
  <c r="AU274"/>
  <c r="AR274"/>
  <c r="AN274"/>
  <c r="AL274"/>
  <c r="AK274"/>
  <c r="AD274"/>
  <c r="BE273"/>
  <c r="BD273"/>
  <c r="BC273"/>
  <c r="BB273"/>
  <c r="BA273"/>
  <c r="AU273"/>
  <c r="AD273"/>
  <c r="BE272"/>
  <c r="BD272"/>
  <c r="BC272"/>
  <c r="BB272"/>
  <c r="BA272"/>
  <c r="AU272"/>
  <c r="AR272"/>
  <c r="AN272"/>
  <c r="AM272"/>
  <c r="AD272"/>
  <c r="BE271"/>
  <c r="BD271"/>
  <c r="BC271"/>
  <c r="BB271"/>
  <c r="BA271"/>
  <c r="AV271"/>
  <c r="AP271"/>
  <c r="AK271"/>
  <c r="AD271"/>
  <c r="BE270"/>
  <c r="BD270"/>
  <c r="BC270"/>
  <c r="BB270"/>
  <c r="BA270"/>
  <c r="AV270"/>
  <c r="AU270"/>
  <c r="AS270"/>
  <c r="AR270"/>
  <c r="AP270"/>
  <c r="AN270"/>
  <c r="AM270"/>
  <c r="AL270"/>
  <c r="AK270"/>
  <c r="AD270"/>
  <c r="BE269"/>
  <c r="BD269"/>
  <c r="BC269"/>
  <c r="BB269"/>
  <c r="BA269"/>
  <c r="AV269"/>
  <c r="AP269"/>
  <c r="AK269"/>
  <c r="AD269"/>
  <c r="BE268"/>
  <c r="BD268"/>
  <c r="BC268"/>
  <c r="BB268"/>
  <c r="BA268"/>
  <c r="AV268"/>
  <c r="AU268"/>
  <c r="AS268"/>
  <c r="AR268"/>
  <c r="AP268"/>
  <c r="AN268"/>
  <c r="AM268"/>
  <c r="AL268"/>
  <c r="AK268"/>
  <c r="AD268"/>
  <c r="BE267"/>
  <c r="BD267"/>
  <c r="BC267"/>
  <c r="BB267"/>
  <c r="BA267"/>
  <c r="AV267"/>
  <c r="AP267"/>
  <c r="AK267"/>
  <c r="AD267"/>
  <c r="BE266"/>
  <c r="BD266"/>
  <c r="BC266"/>
  <c r="BB266"/>
  <c r="BA266"/>
  <c r="AV266"/>
  <c r="AU266"/>
  <c r="AP266"/>
  <c r="AN266"/>
  <c r="AL266"/>
  <c r="AD266"/>
  <c r="BE265"/>
  <c r="BD265"/>
  <c r="BC265"/>
  <c r="BB265"/>
  <c r="BA265"/>
  <c r="AN265"/>
  <c r="AD265"/>
  <c r="BE264"/>
  <c r="BD264"/>
  <c r="BC264"/>
  <c r="BB264"/>
  <c r="BA264"/>
  <c r="AU264"/>
  <c r="AS264"/>
  <c r="AR264"/>
  <c r="AN264"/>
  <c r="AM264"/>
  <c r="AL264"/>
  <c r="AD264"/>
  <c r="BE263"/>
  <c r="BD263"/>
  <c r="BC263"/>
  <c r="BB263"/>
  <c r="BA263"/>
  <c r="AM263"/>
  <c r="AD263"/>
  <c r="BE262"/>
  <c r="BD262"/>
  <c r="BC262"/>
  <c r="BB262"/>
  <c r="BA262"/>
  <c r="AV262"/>
  <c r="AU262"/>
  <c r="AS262"/>
  <c r="AR262"/>
  <c r="AP262"/>
  <c r="AN262"/>
  <c r="AM262"/>
  <c r="AL262"/>
  <c r="AK262"/>
  <c r="AD262"/>
  <c r="BE261"/>
  <c r="BD261"/>
  <c r="BC261"/>
  <c r="BB261"/>
  <c r="BA261"/>
  <c r="AV261"/>
  <c r="AU261"/>
  <c r="AS261"/>
  <c r="AR261"/>
  <c r="AP261"/>
  <c r="AN261"/>
  <c r="AM261"/>
  <c r="AL261"/>
  <c r="AK261"/>
  <c r="AD261"/>
  <c r="BE260"/>
  <c r="BD260"/>
  <c r="BC260"/>
  <c r="BB260"/>
  <c r="BA260"/>
  <c r="AU260"/>
  <c r="AS260"/>
  <c r="AN260"/>
  <c r="AM260"/>
  <c r="AL260"/>
  <c r="AD260"/>
  <c r="BE259"/>
  <c r="BD259"/>
  <c r="BC259"/>
  <c r="BB259"/>
  <c r="BA259"/>
  <c r="AV259"/>
  <c r="AS259"/>
  <c r="AR259"/>
  <c r="AP259"/>
  <c r="AM259"/>
  <c r="AL259"/>
  <c r="AK259"/>
  <c r="AD259"/>
  <c r="BE258"/>
  <c r="BD258"/>
  <c r="BC258"/>
  <c r="BB258"/>
  <c r="BA258"/>
  <c r="AV258"/>
  <c r="AU258"/>
  <c r="AS258"/>
  <c r="AR258"/>
  <c r="AP258"/>
  <c r="AN258"/>
  <c r="AM258"/>
  <c r="AL258"/>
  <c r="AK258"/>
  <c r="AD258"/>
  <c r="BE257"/>
  <c r="BD257"/>
  <c r="BC257"/>
  <c r="BB257"/>
  <c r="BA257"/>
  <c r="AU257"/>
  <c r="AS257"/>
  <c r="AP257"/>
  <c r="AK257"/>
  <c r="AD257"/>
  <c r="BE256"/>
  <c r="BD256"/>
  <c r="BC256"/>
  <c r="BB256"/>
  <c r="BA256"/>
  <c r="AS256"/>
  <c r="AD256"/>
  <c r="BE255"/>
  <c r="BD255"/>
  <c r="BC255"/>
  <c r="BB255"/>
  <c r="BA255"/>
  <c r="AV255"/>
  <c r="AS255"/>
  <c r="AR255"/>
  <c r="AM255"/>
  <c r="AL255"/>
  <c r="AK255"/>
  <c r="AD255"/>
  <c r="BE254"/>
  <c r="BD254"/>
  <c r="BC254"/>
  <c r="BB254"/>
  <c r="BA254"/>
  <c r="AV254"/>
  <c r="AU254"/>
  <c r="AS254"/>
  <c r="AR254"/>
  <c r="AP254"/>
  <c r="AN254"/>
  <c r="AM254"/>
  <c r="AL254"/>
  <c r="AK254"/>
  <c r="AD254"/>
  <c r="BE253"/>
  <c r="BD253"/>
  <c r="BC253"/>
  <c r="BB253"/>
  <c r="BA253"/>
  <c r="AV253"/>
  <c r="AU253"/>
  <c r="AR253"/>
  <c r="AP253"/>
  <c r="AN253"/>
  <c r="AL253"/>
  <c r="AK253"/>
  <c r="AD253"/>
  <c r="BE252"/>
  <c r="BD252"/>
  <c r="BC252"/>
  <c r="BB252"/>
  <c r="BA252"/>
  <c r="AU252"/>
  <c r="AM252"/>
  <c r="AD252"/>
  <c r="BE251"/>
  <c r="BD251"/>
  <c r="BC251"/>
  <c r="BB251"/>
  <c r="BA251"/>
  <c r="AS251"/>
  <c r="AR251"/>
  <c r="AP251"/>
  <c r="AL251"/>
  <c r="AK251"/>
  <c r="AD251"/>
  <c r="BE250"/>
  <c r="BD250"/>
  <c r="BC250"/>
  <c r="BB250"/>
  <c r="BA250"/>
  <c r="AV250"/>
  <c r="AU250"/>
  <c r="AS250"/>
  <c r="AR250"/>
  <c r="AP250"/>
  <c r="AN250"/>
  <c r="AM250"/>
  <c r="AL250"/>
  <c r="AK250"/>
  <c r="AD250"/>
  <c r="BE249"/>
  <c r="BD249"/>
  <c r="BC249"/>
  <c r="BB249"/>
  <c r="BA249"/>
  <c r="AV249"/>
  <c r="AU249"/>
  <c r="AS249"/>
  <c r="AR249"/>
  <c r="AP249"/>
  <c r="AN249"/>
  <c r="AM249"/>
  <c r="AL249"/>
  <c r="AK249"/>
  <c r="AD249"/>
  <c r="BE248"/>
  <c r="BD248"/>
  <c r="BC248"/>
  <c r="BB248"/>
  <c r="BA248"/>
  <c r="AU248"/>
  <c r="AR248"/>
  <c r="AN248"/>
  <c r="AL248"/>
  <c r="AD248"/>
  <c r="BE247"/>
  <c r="BD247"/>
  <c r="BC247"/>
  <c r="BB247"/>
  <c r="BA247"/>
  <c r="AV247"/>
  <c r="AS247"/>
  <c r="AP247"/>
  <c r="AM247"/>
  <c r="AL247"/>
  <c r="AD247"/>
  <c r="BE246"/>
  <c r="BD246"/>
  <c r="BC246"/>
  <c r="BB246"/>
  <c r="BA246"/>
  <c r="AV246"/>
  <c r="AU246"/>
  <c r="AS246"/>
  <c r="AR246"/>
  <c r="AP246"/>
  <c r="AN246"/>
  <c r="AM246"/>
  <c r="AL246"/>
  <c r="AK246"/>
  <c r="AD246"/>
  <c r="BE245"/>
  <c r="BD245"/>
  <c r="BC245"/>
  <c r="BB245"/>
  <c r="BA245"/>
  <c r="AV245"/>
  <c r="AS245"/>
  <c r="AR245"/>
  <c r="AP245"/>
  <c r="AM245"/>
  <c r="AL245"/>
  <c r="AK245"/>
  <c r="AD245"/>
  <c r="BE244"/>
  <c r="BD244"/>
  <c r="BC244"/>
  <c r="BB244"/>
  <c r="BA244"/>
  <c r="AV244"/>
  <c r="AU244"/>
  <c r="AS244"/>
  <c r="AR244"/>
  <c r="AP244"/>
  <c r="AN244"/>
  <c r="AM244"/>
  <c r="AL244"/>
  <c r="AK244"/>
  <c r="AD244"/>
  <c r="BE243"/>
  <c r="BD243"/>
  <c r="BC243"/>
  <c r="BB243"/>
  <c r="BA243"/>
  <c r="AS243"/>
  <c r="AR243"/>
  <c r="AP243"/>
  <c r="AL243"/>
  <c r="AK243"/>
  <c r="AD243"/>
  <c r="BE242"/>
  <c r="BD242"/>
  <c r="BC242"/>
  <c r="BB242"/>
  <c r="BA242"/>
  <c r="AU242"/>
  <c r="AN242"/>
  <c r="AK242"/>
  <c r="AD242"/>
  <c r="BE241"/>
  <c r="BD241"/>
  <c r="BC241"/>
  <c r="BB241"/>
  <c r="BA241"/>
  <c r="AV241"/>
  <c r="AU241"/>
  <c r="AP241"/>
  <c r="AN241"/>
  <c r="AM241"/>
  <c r="AD241"/>
  <c r="BE240"/>
  <c r="BD240"/>
  <c r="BC240"/>
  <c r="BB240"/>
  <c r="BA240"/>
  <c r="AU240"/>
  <c r="AS240"/>
  <c r="AR240"/>
  <c r="AN240"/>
  <c r="AM240"/>
  <c r="AL240"/>
  <c r="AD240"/>
  <c r="BE239"/>
  <c r="BD239"/>
  <c r="BC239"/>
  <c r="BB239"/>
  <c r="BA239"/>
  <c r="AV239"/>
  <c r="AU239"/>
  <c r="AS239"/>
  <c r="AR239"/>
  <c r="AP239"/>
  <c r="AN239"/>
  <c r="AM239"/>
  <c r="AL239"/>
  <c r="AK239"/>
  <c r="AD239"/>
  <c r="BE238"/>
  <c r="BD238"/>
  <c r="BC238"/>
  <c r="BB238"/>
  <c r="BA238"/>
  <c r="AV238"/>
  <c r="AU238"/>
  <c r="AS238"/>
  <c r="AR238"/>
  <c r="AP238"/>
  <c r="AN238"/>
  <c r="AM238"/>
  <c r="AL238"/>
  <c r="AK238"/>
  <c r="AD238"/>
  <c r="BE237"/>
  <c r="BD237"/>
  <c r="BC237"/>
  <c r="BB237"/>
  <c r="BA237"/>
  <c r="AV237"/>
  <c r="AU237"/>
  <c r="AS237"/>
  <c r="AR237"/>
  <c r="AP237"/>
  <c r="AN237"/>
  <c r="AM237"/>
  <c r="AL237"/>
  <c r="AK237"/>
  <c r="AD237"/>
  <c r="BE236"/>
  <c r="BD236"/>
  <c r="BC236"/>
  <c r="BB236"/>
  <c r="BA236"/>
  <c r="AV236"/>
  <c r="AU236"/>
  <c r="AS236"/>
  <c r="AR236"/>
  <c r="AP236"/>
  <c r="AN236"/>
  <c r="AM236"/>
  <c r="AL236"/>
  <c r="AK236"/>
  <c r="AD236"/>
  <c r="BE235"/>
  <c r="BD235"/>
  <c r="BC235"/>
  <c r="BB235"/>
  <c r="BA235"/>
  <c r="AV235"/>
  <c r="AS235"/>
  <c r="AP235"/>
  <c r="AM235"/>
  <c r="AK235"/>
  <c r="AD235"/>
  <c r="BE234"/>
  <c r="BD234"/>
  <c r="BC234"/>
  <c r="BB234"/>
  <c r="BA234"/>
  <c r="AV234"/>
  <c r="AU234"/>
  <c r="AP234"/>
  <c r="AN234"/>
  <c r="AL234"/>
  <c r="AD234"/>
  <c r="BE233"/>
  <c r="BD233"/>
  <c r="BC233"/>
  <c r="BB233"/>
  <c r="BA233"/>
  <c r="AV233"/>
  <c r="AS233"/>
  <c r="AP233"/>
  <c r="AN233"/>
  <c r="AK233"/>
  <c r="AD233"/>
  <c r="BE232"/>
  <c r="BD232"/>
  <c r="BC232"/>
  <c r="BB232"/>
  <c r="BA232"/>
  <c r="AU232"/>
  <c r="AS232"/>
  <c r="AR232"/>
  <c r="AN232"/>
  <c r="AM232"/>
  <c r="AL232"/>
  <c r="AD232"/>
  <c r="BE231"/>
  <c r="BD231"/>
  <c r="BC231"/>
  <c r="BB231"/>
  <c r="BA231"/>
  <c r="AV231"/>
  <c r="AP231"/>
  <c r="AK231"/>
  <c r="AD231"/>
  <c r="BE230"/>
  <c r="BD230"/>
  <c r="BC230"/>
  <c r="BB230"/>
  <c r="BA230"/>
  <c r="AV230"/>
  <c r="AU230"/>
  <c r="AS230"/>
  <c r="AR230"/>
  <c r="AP230"/>
  <c r="AN230"/>
  <c r="AM230"/>
  <c r="AL230"/>
  <c r="AK230"/>
  <c r="AD230"/>
  <c r="BE229"/>
  <c r="BD229"/>
  <c r="BC229"/>
  <c r="BB229"/>
  <c r="BA229"/>
  <c r="AV229"/>
  <c r="AU229"/>
  <c r="AS229"/>
  <c r="AP229"/>
  <c r="AN229"/>
  <c r="AM229"/>
  <c r="AK229"/>
  <c r="AD229"/>
  <c r="BE228"/>
  <c r="BD228"/>
  <c r="BC228"/>
  <c r="BB228"/>
  <c r="BA228"/>
  <c r="AU228"/>
  <c r="AS228"/>
  <c r="AN228"/>
  <c r="AM228"/>
  <c r="AL228"/>
  <c r="AD228"/>
  <c r="BE227"/>
  <c r="BD227"/>
  <c r="BC227"/>
  <c r="BB227"/>
  <c r="BA227"/>
  <c r="AV227"/>
  <c r="AU227"/>
  <c r="AS227"/>
  <c r="AR227"/>
  <c r="AP227"/>
  <c r="AN227"/>
  <c r="AM227"/>
  <c r="AL227"/>
  <c r="AK227"/>
  <c r="AD227"/>
  <c r="BE226"/>
  <c r="BD226"/>
  <c r="BC226"/>
  <c r="BB226"/>
  <c r="BA226"/>
  <c r="AU226"/>
  <c r="AR226"/>
  <c r="AN226"/>
  <c r="AL226"/>
  <c r="AD226"/>
  <c r="BE225"/>
  <c r="BD225"/>
  <c r="BC225"/>
  <c r="BB225"/>
  <c r="BA225"/>
  <c r="AU225"/>
  <c r="AS225"/>
  <c r="AP225"/>
  <c r="AM225"/>
  <c r="AK225"/>
  <c r="AD225"/>
  <c r="BE224"/>
  <c r="BD224"/>
  <c r="BC224"/>
  <c r="BB224"/>
  <c r="BA224"/>
  <c r="AU224"/>
  <c r="AS224"/>
  <c r="AR224"/>
  <c r="AM224"/>
  <c r="AL224"/>
  <c r="AD224"/>
  <c r="BE223"/>
  <c r="BD223"/>
  <c r="BC223"/>
  <c r="BB223"/>
  <c r="BA223"/>
  <c r="AV223"/>
  <c r="AR223"/>
  <c r="AP223"/>
  <c r="AM223"/>
  <c r="AK223"/>
  <c r="AD223"/>
  <c r="BE222"/>
  <c r="BD222"/>
  <c r="BC222"/>
  <c r="BB222"/>
  <c r="BA222"/>
  <c r="AV222"/>
  <c r="AU222"/>
  <c r="AS222"/>
  <c r="AR222"/>
  <c r="AP222"/>
  <c r="AN222"/>
  <c r="AM222"/>
  <c r="AL222"/>
  <c r="AK222"/>
  <c r="AD222"/>
  <c r="BE221"/>
  <c r="BD221"/>
  <c r="BC221"/>
  <c r="BB221"/>
  <c r="BA221"/>
  <c r="AV221"/>
  <c r="AS221"/>
  <c r="AP221"/>
  <c r="AM221"/>
  <c r="AK221"/>
  <c r="AD221"/>
  <c r="BE220"/>
  <c r="BD220"/>
  <c r="BC220"/>
  <c r="BB220"/>
  <c r="BA220"/>
  <c r="AS220"/>
  <c r="AR220"/>
  <c r="AN220"/>
  <c r="AL220"/>
  <c r="AD220"/>
  <c r="BE219"/>
  <c r="BD219"/>
  <c r="BC219"/>
  <c r="BB219"/>
  <c r="BA219"/>
  <c r="AS219"/>
  <c r="AR219"/>
  <c r="AP219"/>
  <c r="AL219"/>
  <c r="AK219"/>
  <c r="AD219"/>
  <c r="BE218"/>
  <c r="BD218"/>
  <c r="BC218"/>
  <c r="BB218"/>
  <c r="BA218"/>
  <c r="AV218"/>
  <c r="AS218"/>
  <c r="AP218"/>
  <c r="AM218"/>
  <c r="AK218"/>
  <c r="AD218"/>
  <c r="BE217"/>
  <c r="BD217"/>
  <c r="BC217"/>
  <c r="BB217"/>
  <c r="BA217"/>
  <c r="AV217"/>
  <c r="AU217"/>
  <c r="AR217"/>
  <c r="AP217"/>
  <c r="AN217"/>
  <c r="AL217"/>
  <c r="AK217"/>
  <c r="AD217"/>
  <c r="BE216"/>
  <c r="BD216"/>
  <c r="BC216"/>
  <c r="BB216"/>
  <c r="BA216"/>
  <c r="AV216"/>
  <c r="AS216"/>
  <c r="AP216"/>
  <c r="AM216"/>
  <c r="AK216"/>
  <c r="AD216"/>
  <c r="BE215"/>
  <c r="BD215"/>
  <c r="BC215"/>
  <c r="BB215"/>
  <c r="BA215"/>
  <c r="AV215"/>
  <c r="AS215"/>
  <c r="AP215"/>
  <c r="AM215"/>
  <c r="AL215"/>
  <c r="AD215"/>
  <c r="BE214"/>
  <c r="BD214"/>
  <c r="BC214"/>
  <c r="BB214"/>
  <c r="BA214"/>
  <c r="AV214"/>
  <c r="AS214"/>
  <c r="AP214"/>
  <c r="AM214"/>
  <c r="AK214"/>
  <c r="AD214"/>
  <c r="BE213"/>
  <c r="BD213"/>
  <c r="BC213"/>
  <c r="BB213"/>
  <c r="BA213"/>
  <c r="AV213"/>
  <c r="AU213"/>
  <c r="AR213"/>
  <c r="AP213"/>
  <c r="AN213"/>
  <c r="AL213"/>
  <c r="AK213"/>
  <c r="AD213"/>
  <c r="BE212"/>
  <c r="BD212"/>
  <c r="BC212"/>
  <c r="BB212"/>
  <c r="BA212"/>
  <c r="AV212"/>
  <c r="AS212"/>
  <c r="AP212"/>
  <c r="AM212"/>
  <c r="AK212"/>
  <c r="AD212"/>
  <c r="BE211"/>
  <c r="BD211"/>
  <c r="BC211"/>
  <c r="BB211"/>
  <c r="BA211"/>
  <c r="AS211"/>
  <c r="AR211"/>
  <c r="AP211"/>
  <c r="AL211"/>
  <c r="AK211"/>
  <c r="AD211"/>
  <c r="BE210"/>
  <c r="BD210"/>
  <c r="BC210"/>
  <c r="BB210"/>
  <c r="BA210"/>
  <c r="AV210"/>
  <c r="AU210"/>
  <c r="AR210"/>
  <c r="AN210"/>
  <c r="AL210"/>
  <c r="AK210"/>
  <c r="AD210"/>
  <c r="BE209"/>
  <c r="BD209"/>
  <c r="BC209"/>
  <c r="BB209"/>
  <c r="BA209"/>
  <c r="AV209"/>
  <c r="AU209"/>
  <c r="AP209"/>
  <c r="AN209"/>
  <c r="AM209"/>
  <c r="AD209"/>
  <c r="BE208"/>
  <c r="BD208"/>
  <c r="BC208"/>
  <c r="BB208"/>
  <c r="BA208"/>
  <c r="AU208"/>
  <c r="AR208"/>
  <c r="AN208"/>
  <c r="AM208"/>
  <c r="AD208"/>
  <c r="BE207"/>
  <c r="BD207"/>
  <c r="BC207"/>
  <c r="BB207"/>
  <c r="BA207"/>
  <c r="AV207"/>
  <c r="AU207"/>
  <c r="AS207"/>
  <c r="AR207"/>
  <c r="AP207"/>
  <c r="AN207"/>
  <c r="AM207"/>
  <c r="AL207"/>
  <c r="AK207"/>
  <c r="AD207"/>
  <c r="BE206"/>
  <c r="BD206"/>
  <c r="BC206"/>
  <c r="BB206"/>
  <c r="BA206"/>
  <c r="AV206"/>
  <c r="AU206"/>
  <c r="AS206"/>
  <c r="AR206"/>
  <c r="AP206"/>
  <c r="AN206"/>
  <c r="AM206"/>
  <c r="AL206"/>
  <c r="AK206"/>
  <c r="AD206"/>
  <c r="BE205"/>
  <c r="BD205"/>
  <c r="BC205"/>
  <c r="BB205"/>
  <c r="BA205"/>
  <c r="AV205"/>
  <c r="AU205"/>
  <c r="AS205"/>
  <c r="AR205"/>
  <c r="AP205"/>
  <c r="AN205"/>
  <c r="AM205"/>
  <c r="AL205"/>
  <c r="AK205"/>
  <c r="AD205"/>
  <c r="BE204"/>
  <c r="BD204"/>
  <c r="BC204"/>
  <c r="BB204"/>
  <c r="BA204"/>
  <c r="AV204"/>
  <c r="AU204"/>
  <c r="AS204"/>
  <c r="AR204"/>
  <c r="AP204"/>
  <c r="AN204"/>
  <c r="AM204"/>
  <c r="AL204"/>
  <c r="AK204"/>
  <c r="AD204"/>
  <c r="BE203"/>
  <c r="BD203"/>
  <c r="BC203"/>
  <c r="BB203"/>
  <c r="BA203"/>
  <c r="AV203"/>
  <c r="AU203"/>
  <c r="AS203"/>
  <c r="AR203"/>
  <c r="AP203"/>
  <c r="AN203"/>
  <c r="AM203"/>
  <c r="AL203"/>
  <c r="AK203"/>
  <c r="AD203"/>
  <c r="BE202"/>
  <c r="BD202"/>
  <c r="BC202"/>
  <c r="BB202"/>
  <c r="BA202"/>
  <c r="AV202"/>
  <c r="AU202"/>
  <c r="AP202"/>
  <c r="AN202"/>
  <c r="AL202"/>
  <c r="AD202"/>
  <c r="BE201"/>
  <c r="BD201"/>
  <c r="BC201"/>
  <c r="BB201"/>
  <c r="BA201"/>
  <c r="AU201"/>
  <c r="AP201"/>
  <c r="AM201"/>
  <c r="AD201"/>
  <c r="BE200"/>
  <c r="BD200"/>
  <c r="BC200"/>
  <c r="BB200"/>
  <c r="BA200"/>
  <c r="AV200"/>
  <c r="AU200"/>
  <c r="AS200"/>
  <c r="AR200"/>
  <c r="AP200"/>
  <c r="AN200"/>
  <c r="AM200"/>
  <c r="AL200"/>
  <c r="AK200"/>
  <c r="AD200"/>
  <c r="BE199"/>
  <c r="BD199"/>
  <c r="BC199"/>
  <c r="BB199"/>
  <c r="BA199"/>
  <c r="AV199"/>
  <c r="AP199"/>
  <c r="AK199"/>
  <c r="AD199"/>
  <c r="BE198"/>
  <c r="BD198"/>
  <c r="BC198"/>
  <c r="BB198"/>
  <c r="BA198"/>
  <c r="AV198"/>
  <c r="AU198"/>
  <c r="AS198"/>
  <c r="AR198"/>
  <c r="AP198"/>
  <c r="AN198"/>
  <c r="AM198"/>
  <c r="AL198"/>
  <c r="AK198"/>
  <c r="AD198"/>
  <c r="BE197"/>
  <c r="BD197"/>
  <c r="BC197"/>
  <c r="BB197"/>
  <c r="BA197"/>
  <c r="AV197"/>
  <c r="AU197"/>
  <c r="AS197"/>
  <c r="AR197"/>
  <c r="AP197"/>
  <c r="AN197"/>
  <c r="AM197"/>
  <c r="AL197"/>
  <c r="AK197"/>
  <c r="AD197"/>
  <c r="BE196"/>
  <c r="BD196"/>
  <c r="BC196"/>
  <c r="BB196"/>
  <c r="BA196"/>
  <c r="AU196"/>
  <c r="AS196"/>
  <c r="AN196"/>
  <c r="AL196"/>
  <c r="AD196"/>
  <c r="BE195"/>
  <c r="BD195"/>
  <c r="BC195"/>
  <c r="BB195"/>
  <c r="BA195"/>
  <c r="AU195"/>
  <c r="AR195"/>
  <c r="AN195"/>
  <c r="AL195"/>
  <c r="AD195"/>
  <c r="BE194"/>
  <c r="BD194"/>
  <c r="BC194"/>
  <c r="BB194"/>
  <c r="BA194"/>
  <c r="AV194"/>
  <c r="AU194"/>
  <c r="AS194"/>
  <c r="AR194"/>
  <c r="AP194"/>
  <c r="AN194"/>
  <c r="AM194"/>
  <c r="AL194"/>
  <c r="AK194"/>
  <c r="AD194"/>
  <c r="BE193"/>
  <c r="BD193"/>
  <c r="BC193"/>
  <c r="BB193"/>
  <c r="BA193"/>
  <c r="AU193"/>
  <c r="AS193"/>
  <c r="AM193"/>
  <c r="AK193"/>
  <c r="AD193"/>
  <c r="BE192"/>
  <c r="BD192"/>
  <c r="BC192"/>
  <c r="BB192"/>
  <c r="BA192"/>
  <c r="AU192"/>
  <c r="AS192"/>
  <c r="AR192"/>
  <c r="AM192"/>
  <c r="AL192"/>
  <c r="AD192"/>
  <c r="BE191"/>
  <c r="BD191"/>
  <c r="BC191"/>
  <c r="BB191"/>
  <c r="BA191"/>
  <c r="AV191"/>
  <c r="AS191"/>
  <c r="AR191"/>
  <c r="AM191"/>
  <c r="AL191"/>
  <c r="AK191"/>
  <c r="AD191"/>
  <c r="BE190"/>
  <c r="BD190"/>
  <c r="BC190"/>
  <c r="BB190"/>
  <c r="BA190"/>
  <c r="AV190"/>
  <c r="AU190"/>
  <c r="AS190"/>
  <c r="AR190"/>
  <c r="AP190"/>
  <c r="AN190"/>
  <c r="AM190"/>
  <c r="AL190"/>
  <c r="AK190"/>
  <c r="AD190"/>
  <c r="BE189"/>
  <c r="BD189"/>
  <c r="BC189"/>
  <c r="BB189"/>
  <c r="BA189"/>
  <c r="AV189"/>
  <c r="AS189"/>
  <c r="AR189"/>
  <c r="AP189"/>
  <c r="AM189"/>
  <c r="AL189"/>
  <c r="AK189"/>
  <c r="AD189"/>
  <c r="BE188"/>
  <c r="BD188"/>
  <c r="BC188"/>
  <c r="BB188"/>
  <c r="BA188"/>
  <c r="AU188"/>
  <c r="AS188"/>
  <c r="AR188"/>
  <c r="AN188"/>
  <c r="AM188"/>
  <c r="AL188"/>
  <c r="AD188"/>
  <c r="BE187"/>
  <c r="BD187"/>
  <c r="BC187"/>
  <c r="BB187"/>
  <c r="BA187"/>
  <c r="AS187"/>
  <c r="AR187"/>
  <c r="AL187"/>
  <c r="AK187"/>
  <c r="AD187"/>
  <c r="BE186"/>
  <c r="BD186"/>
  <c r="BC186"/>
  <c r="BB186"/>
  <c r="BA186"/>
  <c r="AV186"/>
  <c r="AU186"/>
  <c r="AS186"/>
  <c r="AR186"/>
  <c r="AP186"/>
  <c r="AN186"/>
  <c r="AM186"/>
  <c r="AL186"/>
  <c r="AK186"/>
  <c r="AD186"/>
  <c r="BE185"/>
  <c r="BD185"/>
  <c r="BC185"/>
  <c r="BB185"/>
  <c r="BA185"/>
  <c r="AV185"/>
  <c r="AU185"/>
  <c r="AS185"/>
  <c r="AR185"/>
  <c r="AP185"/>
  <c r="AN185"/>
  <c r="AM185"/>
  <c r="AL185"/>
  <c r="AK185"/>
  <c r="AD185"/>
  <c r="BE184"/>
  <c r="BD184"/>
  <c r="BC184"/>
  <c r="BB184"/>
  <c r="BA184"/>
  <c r="AV184"/>
  <c r="AU184"/>
  <c r="AS184"/>
  <c r="AR184"/>
  <c r="AP184"/>
  <c r="AN184"/>
  <c r="AM184"/>
  <c r="AL184"/>
  <c r="AK184"/>
  <c r="AD184"/>
  <c r="BE183"/>
  <c r="BD183"/>
  <c r="BC183"/>
  <c r="BB183"/>
  <c r="BA183"/>
  <c r="AV183"/>
  <c r="AS183"/>
  <c r="AP183"/>
  <c r="AM183"/>
  <c r="AL183"/>
  <c r="AD183"/>
  <c r="BE182"/>
  <c r="BD182"/>
  <c r="BC182"/>
  <c r="BB182"/>
  <c r="BA182"/>
  <c r="AV182"/>
  <c r="AS182"/>
  <c r="AP182"/>
  <c r="AM182"/>
  <c r="AK182"/>
  <c r="AD182"/>
  <c r="BE181"/>
  <c r="BD181"/>
  <c r="BC181"/>
  <c r="BB181"/>
  <c r="BA181"/>
  <c r="AV181"/>
  <c r="AU181"/>
  <c r="AS181"/>
  <c r="AR181"/>
  <c r="AP181"/>
  <c r="AN181"/>
  <c r="AM181"/>
  <c r="AL181"/>
  <c r="AK181"/>
  <c r="AD181"/>
  <c r="BE180"/>
  <c r="BD180"/>
  <c r="BC180"/>
  <c r="BB180"/>
  <c r="BA180"/>
  <c r="AV180"/>
  <c r="AS180"/>
  <c r="AP180"/>
  <c r="AM180"/>
  <c r="AK180"/>
  <c r="AD180"/>
  <c r="BE179"/>
  <c r="BD179"/>
  <c r="BC179"/>
  <c r="BB179"/>
  <c r="BA179"/>
  <c r="AS179"/>
  <c r="AR179"/>
  <c r="AP179"/>
  <c r="AL179"/>
  <c r="AK179"/>
  <c r="AD179"/>
  <c r="BE178"/>
  <c r="BD178"/>
  <c r="BC178"/>
  <c r="BB178"/>
  <c r="BA178"/>
  <c r="AV178"/>
  <c r="AU178"/>
  <c r="AR178"/>
  <c r="AL178"/>
  <c r="AK178"/>
  <c r="AD178"/>
  <c r="BE177"/>
  <c r="BD177"/>
  <c r="BC177"/>
  <c r="BB177"/>
  <c r="BA177"/>
  <c r="AV177"/>
  <c r="AP177"/>
  <c r="AM177"/>
  <c r="AD177"/>
  <c r="BE176"/>
  <c r="BD176"/>
  <c r="BC176"/>
  <c r="BB176"/>
  <c r="BA176"/>
  <c r="AU176"/>
  <c r="AS176"/>
  <c r="AR176"/>
  <c r="AN176"/>
  <c r="AM176"/>
  <c r="AL176"/>
  <c r="AD176"/>
  <c r="BE175"/>
  <c r="BD175"/>
  <c r="BC175"/>
  <c r="BB175"/>
  <c r="BA175"/>
  <c r="AU175"/>
  <c r="AS175"/>
  <c r="AR175"/>
  <c r="AN175"/>
  <c r="AM175"/>
  <c r="AL175"/>
  <c r="AD175"/>
  <c r="BE174"/>
  <c r="BD174"/>
  <c r="BC174"/>
  <c r="BB174"/>
  <c r="BA174"/>
  <c r="AV174"/>
  <c r="AU174"/>
  <c r="AS174"/>
  <c r="AR174"/>
  <c r="AP174"/>
  <c r="AN174"/>
  <c r="AM174"/>
  <c r="AL174"/>
  <c r="AK174"/>
  <c r="AD174"/>
  <c r="BE173"/>
  <c r="BD173"/>
  <c r="BC173"/>
  <c r="BB173"/>
  <c r="BA173"/>
  <c r="AV173"/>
  <c r="AU173"/>
  <c r="AS173"/>
  <c r="AR173"/>
  <c r="AP173"/>
  <c r="AN173"/>
  <c r="AM173"/>
  <c r="AL173"/>
  <c r="AK173"/>
  <c r="AD173"/>
  <c r="BE172"/>
  <c r="BD172"/>
  <c r="BC172"/>
  <c r="BB172"/>
  <c r="BA172"/>
  <c r="AV172"/>
  <c r="AS172"/>
  <c r="AP172"/>
  <c r="AM172"/>
  <c r="AK172"/>
  <c r="AD172"/>
  <c r="BE171"/>
  <c r="BD171"/>
  <c r="BC171"/>
  <c r="BB171"/>
  <c r="BA171"/>
  <c r="AV171"/>
  <c r="AU171"/>
  <c r="AS171"/>
  <c r="AR171"/>
  <c r="AP171"/>
  <c r="AN171"/>
  <c r="AM171"/>
  <c r="AL171"/>
  <c r="AK171"/>
  <c r="AD171"/>
  <c r="BE170"/>
  <c r="BD170"/>
  <c r="BC170"/>
  <c r="BB170"/>
  <c r="BA170"/>
  <c r="AV170"/>
  <c r="AU170"/>
  <c r="AP170"/>
  <c r="AN170"/>
  <c r="AL170"/>
  <c r="AD170"/>
  <c r="BE169"/>
  <c r="BD169"/>
  <c r="BC169"/>
  <c r="BB169"/>
  <c r="BA169"/>
  <c r="AV169"/>
  <c r="AS169"/>
  <c r="AP169"/>
  <c r="AN169"/>
  <c r="AK169"/>
  <c r="AD169"/>
  <c r="BE168"/>
  <c r="BD168"/>
  <c r="BC168"/>
  <c r="BB168"/>
  <c r="BA168"/>
  <c r="AV168"/>
  <c r="AU168"/>
  <c r="AS168"/>
  <c r="AR168"/>
  <c r="AP168"/>
  <c r="AN168"/>
  <c r="AM168"/>
  <c r="AL168"/>
  <c r="AK168"/>
  <c r="AD168"/>
  <c r="BE167"/>
  <c r="BD167"/>
  <c r="BC167"/>
  <c r="BB167"/>
  <c r="BA167"/>
  <c r="AV167"/>
  <c r="AR167"/>
  <c r="AP167"/>
  <c r="AM167"/>
  <c r="AK167"/>
  <c r="AD167"/>
  <c r="BE166"/>
  <c r="BD166"/>
  <c r="BC166"/>
  <c r="BB166"/>
  <c r="BA166"/>
  <c r="AV166"/>
  <c r="AU166"/>
  <c r="AS166"/>
  <c r="AR166"/>
  <c r="AP166"/>
  <c r="AN166"/>
  <c r="AM166"/>
  <c r="AL166"/>
  <c r="AK166"/>
  <c r="AD166"/>
  <c r="BE165"/>
  <c r="BD165"/>
  <c r="BC165"/>
  <c r="BB165"/>
  <c r="BA165"/>
  <c r="AV165"/>
  <c r="AU165"/>
  <c r="AR165"/>
  <c r="AP165"/>
  <c r="AN165"/>
  <c r="AL165"/>
  <c r="AK165"/>
  <c r="AD165"/>
  <c r="BE164"/>
  <c r="BD164"/>
  <c r="BC164"/>
  <c r="BB164"/>
  <c r="BA164"/>
  <c r="AU164"/>
  <c r="AS164"/>
  <c r="AN164"/>
  <c r="AM164"/>
  <c r="AL164"/>
  <c r="AD164"/>
  <c r="BE163"/>
  <c r="BD163"/>
  <c r="BC163"/>
  <c r="BB163"/>
  <c r="BA163"/>
  <c r="AV163"/>
  <c r="AU163"/>
  <c r="AS163"/>
  <c r="AR163"/>
  <c r="AP163"/>
  <c r="AN163"/>
  <c r="AM163"/>
  <c r="AL163"/>
  <c r="AK163"/>
  <c r="AD163"/>
  <c r="BE162"/>
  <c r="BD162"/>
  <c r="BC162"/>
  <c r="BB162"/>
  <c r="BA162"/>
  <c r="AV162"/>
  <c r="AU162"/>
  <c r="AS162"/>
  <c r="AR162"/>
  <c r="AP162"/>
  <c r="AN162"/>
  <c r="AM162"/>
  <c r="AL162"/>
  <c r="AK162"/>
  <c r="AD162"/>
  <c r="BE161"/>
  <c r="BD161"/>
  <c r="BC161"/>
  <c r="BB161"/>
  <c r="BA161"/>
  <c r="AU161"/>
  <c r="AS161"/>
  <c r="AP161"/>
  <c r="AM161"/>
  <c r="AK161"/>
  <c r="AD161"/>
  <c r="BE160"/>
  <c r="BD160"/>
  <c r="BC160"/>
  <c r="BB160"/>
  <c r="BA160"/>
  <c r="AU160"/>
  <c r="AR160"/>
  <c r="AL160"/>
  <c r="AD160"/>
  <c r="BE159"/>
  <c r="BD159"/>
  <c r="BC159"/>
  <c r="BB159"/>
  <c r="BA159"/>
  <c r="AV159"/>
  <c r="AS159"/>
  <c r="AR159"/>
  <c r="AP159"/>
  <c r="AM159"/>
  <c r="AL159"/>
  <c r="AK159"/>
  <c r="AD159"/>
  <c r="BE158"/>
  <c r="BD158"/>
  <c r="BC158"/>
  <c r="BB158"/>
  <c r="BA158"/>
  <c r="AV158"/>
  <c r="AU158"/>
  <c r="AS158"/>
  <c r="AP158"/>
  <c r="AN158"/>
  <c r="AM158"/>
  <c r="AK158"/>
  <c r="AD158"/>
  <c r="BE157"/>
  <c r="BD157"/>
  <c r="BC157"/>
  <c r="BB157"/>
  <c r="BA157"/>
  <c r="AV157"/>
  <c r="AU157"/>
  <c r="AS157"/>
  <c r="AR157"/>
  <c r="AP157"/>
  <c r="AN157"/>
  <c r="AM157"/>
  <c r="AL157"/>
  <c r="AK157"/>
  <c r="AD157"/>
  <c r="BE156"/>
  <c r="BD156"/>
  <c r="BC156"/>
  <c r="BB156"/>
  <c r="BA156"/>
  <c r="AS156"/>
  <c r="AN156"/>
  <c r="AL156"/>
  <c r="AD156"/>
  <c r="BE155"/>
  <c r="BD155"/>
  <c r="BC155"/>
  <c r="BB155"/>
  <c r="BA155"/>
  <c r="AS155"/>
  <c r="AR155"/>
  <c r="AP155"/>
  <c r="AL155"/>
  <c r="AK155"/>
  <c r="AD155"/>
  <c r="BE154"/>
  <c r="BD154"/>
  <c r="BC154"/>
  <c r="BB154"/>
  <c r="BA154"/>
  <c r="AV154"/>
  <c r="AU154"/>
  <c r="AS154"/>
  <c r="AR154"/>
  <c r="AP154"/>
  <c r="AN154"/>
  <c r="AM154"/>
  <c r="AL154"/>
  <c r="AK154"/>
  <c r="AD154"/>
  <c r="BE153"/>
  <c r="BD153"/>
  <c r="BC153"/>
  <c r="BB153"/>
  <c r="BA153"/>
  <c r="AV153"/>
  <c r="AS153"/>
  <c r="AR153"/>
  <c r="AP153"/>
  <c r="AM153"/>
  <c r="AL153"/>
  <c r="AK153"/>
  <c r="AD153"/>
  <c r="BE152"/>
  <c r="BD152"/>
  <c r="BC152"/>
  <c r="BB152"/>
  <c r="BA152"/>
  <c r="AV152"/>
  <c r="AU152"/>
  <c r="AS152"/>
  <c r="AR152"/>
  <c r="AP152"/>
  <c r="AN152"/>
  <c r="AM152"/>
  <c r="AL152"/>
  <c r="AK152"/>
  <c r="AD152"/>
  <c r="BE151"/>
  <c r="BD151"/>
  <c r="BC151"/>
  <c r="BB151"/>
  <c r="BA151"/>
  <c r="AV151"/>
  <c r="AS151"/>
  <c r="AP151"/>
  <c r="AM151"/>
  <c r="AL151"/>
  <c r="AD151"/>
  <c r="BE150"/>
  <c r="BD150"/>
  <c r="BC150"/>
  <c r="BB150"/>
  <c r="BA150"/>
  <c r="AR150"/>
  <c r="AL150"/>
  <c r="AD150"/>
  <c r="BE149"/>
  <c r="BD149"/>
  <c r="BC149"/>
  <c r="BB149"/>
  <c r="BA149"/>
  <c r="AV149"/>
  <c r="AU149"/>
  <c r="AS149"/>
  <c r="AR149"/>
  <c r="AP149"/>
  <c r="AN149"/>
  <c r="AM149"/>
  <c r="AL149"/>
  <c r="AK149"/>
  <c r="AD149"/>
  <c r="BE148"/>
  <c r="BD148"/>
  <c r="BC148"/>
  <c r="BB148"/>
  <c r="BA148"/>
  <c r="AV148"/>
  <c r="AU148"/>
  <c r="AR148"/>
  <c r="AP148"/>
  <c r="AN148"/>
  <c r="AL148"/>
  <c r="AK148"/>
  <c r="AD148"/>
  <c r="BE147"/>
  <c r="BD147"/>
  <c r="BC147"/>
  <c r="BB147"/>
  <c r="BA147"/>
  <c r="AS147"/>
  <c r="AR147"/>
  <c r="AP147"/>
  <c r="AL147"/>
  <c r="AK147"/>
  <c r="AD147"/>
  <c r="BE146"/>
  <c r="BD146"/>
  <c r="BC146"/>
  <c r="BB146"/>
  <c r="BA146"/>
  <c r="AV146"/>
  <c r="AU146"/>
  <c r="AR146"/>
  <c r="AN146"/>
  <c r="AL146"/>
  <c r="AK146"/>
  <c r="AD146"/>
  <c r="BE145"/>
  <c r="BD145"/>
  <c r="BC145"/>
  <c r="BB145"/>
  <c r="BA145"/>
  <c r="AV145"/>
  <c r="AU145"/>
  <c r="AP145"/>
  <c r="AN145"/>
  <c r="AM145"/>
  <c r="AD145"/>
  <c r="BE144"/>
  <c r="BD144"/>
  <c r="BC144"/>
  <c r="BB144"/>
  <c r="BA144"/>
  <c r="AU144"/>
  <c r="AR144"/>
  <c r="AN144"/>
  <c r="AM144"/>
  <c r="AD144"/>
  <c r="BE143"/>
  <c r="BD143"/>
  <c r="BC143"/>
  <c r="BB143"/>
  <c r="BA143"/>
  <c r="AV143"/>
  <c r="AU143"/>
  <c r="AS143"/>
  <c r="AR143"/>
  <c r="AP143"/>
  <c r="AN143"/>
  <c r="AM143"/>
  <c r="AL143"/>
  <c r="AK143"/>
  <c r="AD143"/>
  <c r="BE142"/>
  <c r="BD142"/>
  <c r="BC142"/>
  <c r="BB142"/>
  <c r="BA142"/>
  <c r="AR142"/>
  <c r="AD142"/>
  <c r="BE141"/>
  <c r="BD141"/>
  <c r="BC141"/>
  <c r="BB141"/>
  <c r="BA141"/>
  <c r="AV141"/>
  <c r="AU141"/>
  <c r="AS141"/>
  <c r="AR141"/>
  <c r="AP141"/>
  <c r="AN141"/>
  <c r="AM141"/>
  <c r="AL141"/>
  <c r="AK141"/>
  <c r="AD141"/>
  <c r="BE140"/>
  <c r="BD140"/>
  <c r="BC140"/>
  <c r="BB140"/>
  <c r="BA140"/>
  <c r="AV140"/>
  <c r="AU140"/>
  <c r="AS140"/>
  <c r="AR140"/>
  <c r="AP140"/>
  <c r="AN140"/>
  <c r="AM140"/>
  <c r="AL140"/>
  <c r="AK140"/>
  <c r="AD140"/>
  <c r="BE139"/>
  <c r="BD139"/>
  <c r="BC139"/>
  <c r="BB139"/>
  <c r="BA139"/>
  <c r="AV139"/>
  <c r="AN139"/>
  <c r="AD139"/>
  <c r="BE138"/>
  <c r="BD138"/>
  <c r="BC138"/>
  <c r="BB138"/>
  <c r="BA138"/>
  <c r="AV138"/>
  <c r="AU138"/>
  <c r="AP138"/>
  <c r="AN138"/>
  <c r="AL138"/>
  <c r="AD138"/>
  <c r="BE137"/>
  <c r="BD137"/>
  <c r="BC137"/>
  <c r="BB137"/>
  <c r="BA137"/>
  <c r="AV137"/>
  <c r="AP137"/>
  <c r="AK137"/>
  <c r="AD137"/>
  <c r="BE136"/>
  <c r="BD136"/>
  <c r="BC136"/>
  <c r="BB136"/>
  <c r="BA136"/>
  <c r="AS136"/>
  <c r="AL136"/>
  <c r="AD136"/>
  <c r="BE135"/>
  <c r="BD135"/>
  <c r="BC135"/>
  <c r="BB135"/>
  <c r="BA135"/>
  <c r="AR135"/>
  <c r="AD135"/>
  <c r="BE134"/>
  <c r="BD134"/>
  <c r="BC134"/>
  <c r="BB134"/>
  <c r="BA134"/>
  <c r="AV134"/>
  <c r="AU134"/>
  <c r="AS134"/>
  <c r="AR134"/>
  <c r="AP134"/>
  <c r="AN134"/>
  <c r="AM134"/>
  <c r="AL134"/>
  <c r="AK134"/>
  <c r="AD134"/>
  <c r="BE133"/>
  <c r="BD133"/>
  <c r="BC133"/>
  <c r="BB133"/>
  <c r="BA133"/>
  <c r="AP133"/>
  <c r="AD133"/>
  <c r="BE132"/>
  <c r="BD132"/>
  <c r="BC132"/>
  <c r="BB132"/>
  <c r="BA132"/>
  <c r="AS132"/>
  <c r="AN132"/>
  <c r="AM132"/>
  <c r="AD132"/>
  <c r="BE131"/>
  <c r="BD131"/>
  <c r="BC131"/>
  <c r="BB131"/>
  <c r="BA131"/>
  <c r="AS131"/>
  <c r="AP131"/>
  <c r="AL131"/>
  <c r="AD131"/>
  <c r="BE130"/>
  <c r="BD130"/>
  <c r="BC130"/>
  <c r="BB130"/>
  <c r="BA130"/>
  <c r="AV130"/>
  <c r="AU130"/>
  <c r="AS130"/>
  <c r="AR130"/>
  <c r="AP130"/>
  <c r="AN130"/>
  <c r="AM130"/>
  <c r="AL130"/>
  <c r="AK130"/>
  <c r="AD130"/>
  <c r="BE129"/>
  <c r="BD129"/>
  <c r="BC129"/>
  <c r="BB129"/>
  <c r="BA129"/>
  <c r="AU129"/>
  <c r="AS129"/>
  <c r="AP129"/>
  <c r="AK129"/>
  <c r="AD129"/>
  <c r="BE128"/>
  <c r="BD128"/>
  <c r="BC128"/>
  <c r="BB128"/>
  <c r="BA128"/>
  <c r="AU128"/>
  <c r="AS128"/>
  <c r="AR128"/>
  <c r="AM128"/>
  <c r="AL128"/>
  <c r="AD128"/>
  <c r="BE127"/>
  <c r="BD127"/>
  <c r="BC127"/>
  <c r="BB127"/>
  <c r="BA127"/>
  <c r="AV127"/>
  <c r="AS127"/>
  <c r="AR127"/>
  <c r="AM127"/>
  <c r="AL127"/>
  <c r="AK127"/>
  <c r="AD127"/>
  <c r="BE126"/>
  <c r="BD126"/>
  <c r="BC126"/>
  <c r="BB126"/>
  <c r="BA126"/>
  <c r="AV126"/>
  <c r="AS126"/>
  <c r="AR126"/>
  <c r="AP126"/>
  <c r="AM126"/>
  <c r="AL126"/>
  <c r="AK126"/>
  <c r="AD126"/>
  <c r="BE125"/>
  <c r="BD125"/>
  <c r="BC125"/>
  <c r="BB125"/>
  <c r="BA125"/>
  <c r="AV125"/>
  <c r="AU125"/>
  <c r="AS125"/>
  <c r="AR125"/>
  <c r="AP125"/>
  <c r="AN125"/>
  <c r="AM125"/>
  <c r="AL125"/>
  <c r="AK125"/>
  <c r="AD125"/>
  <c r="BE124"/>
  <c r="BD124"/>
  <c r="BC124"/>
  <c r="BB124"/>
  <c r="BA124"/>
  <c r="AU124"/>
  <c r="AS124"/>
  <c r="AR124"/>
  <c r="AM124"/>
  <c r="AL124"/>
  <c r="AD124"/>
  <c r="BE123"/>
  <c r="BD123"/>
  <c r="BC123"/>
  <c r="BB123"/>
  <c r="BA123"/>
  <c r="AS123"/>
  <c r="AR123"/>
  <c r="AP123"/>
  <c r="AL123"/>
  <c r="AK123"/>
  <c r="AD123"/>
  <c r="BE122"/>
  <c r="BD122"/>
  <c r="BC122"/>
  <c r="BB122"/>
  <c r="BA122"/>
  <c r="AU122"/>
  <c r="AS122"/>
  <c r="AR122"/>
  <c r="AN122"/>
  <c r="AM122"/>
  <c r="AL122"/>
  <c r="AD122"/>
  <c r="BD121"/>
  <c r="BC121"/>
  <c r="BB121"/>
  <c r="BA121"/>
  <c r="AL121"/>
  <c r="AD121"/>
  <c r="BD120"/>
  <c r="BC120"/>
  <c r="BB120"/>
  <c r="BA120"/>
  <c r="AS120"/>
  <c r="AD120"/>
  <c r="BD119"/>
  <c r="BC119"/>
  <c r="BB119"/>
  <c r="BA119"/>
  <c r="AL119"/>
  <c r="AD119"/>
  <c r="BD118"/>
  <c r="BC118"/>
  <c r="BB118"/>
  <c r="BA118"/>
  <c r="AL118"/>
  <c r="AD118"/>
  <c r="BD117"/>
  <c r="BC117"/>
  <c r="BB117"/>
  <c r="BA117"/>
  <c r="AD117"/>
  <c r="BD116"/>
  <c r="BC116"/>
  <c r="BB116"/>
  <c r="BA116"/>
  <c r="AL116"/>
  <c r="AD116"/>
  <c r="BD115"/>
  <c r="BC115"/>
  <c r="BB115"/>
  <c r="BA115"/>
  <c r="AL115"/>
  <c r="AD115"/>
  <c r="BD114"/>
  <c r="BC114"/>
  <c r="BB114"/>
  <c r="BA114"/>
  <c r="AS114"/>
  <c r="AD114"/>
  <c r="BD113"/>
  <c r="BC113"/>
  <c r="BB113"/>
  <c r="BA113"/>
  <c r="AD113"/>
  <c r="BD112"/>
  <c r="BC112"/>
  <c r="BB112"/>
  <c r="BA112"/>
  <c r="AD112"/>
  <c r="BD111"/>
  <c r="BC111"/>
  <c r="BB111"/>
  <c r="BA111"/>
  <c r="AS111"/>
  <c r="AD111"/>
  <c r="BD110"/>
  <c r="BC110"/>
  <c r="BB110"/>
  <c r="BA110"/>
  <c r="AS110"/>
  <c r="AL110"/>
  <c r="AD110"/>
  <c r="BD109"/>
  <c r="BC109"/>
  <c r="BB109"/>
  <c r="BA109"/>
  <c r="AD109"/>
  <c r="BD108"/>
  <c r="BC108"/>
  <c r="BB108"/>
  <c r="BA108"/>
  <c r="AS108"/>
  <c r="AL108"/>
  <c r="AD108"/>
  <c r="BD107"/>
  <c r="BC107"/>
  <c r="BB107"/>
  <c r="BA107"/>
  <c r="AS107"/>
  <c r="AL107"/>
  <c r="AD107"/>
  <c r="BD106"/>
  <c r="BC106"/>
  <c r="BB106"/>
  <c r="BA106"/>
  <c r="AL106"/>
  <c r="AD106"/>
  <c r="BD105"/>
  <c r="BC105"/>
  <c r="BB105"/>
  <c r="BA105"/>
  <c r="AR105"/>
  <c r="AD105"/>
  <c r="BD104"/>
  <c r="BC104"/>
  <c r="BB104"/>
  <c r="BA104"/>
  <c r="AS104"/>
  <c r="AL104"/>
  <c r="AD104"/>
  <c r="BD103"/>
  <c r="BC103"/>
  <c r="BB103"/>
  <c r="BA103"/>
  <c r="AW103"/>
  <c r="AS103"/>
  <c r="AL103"/>
  <c r="AD103"/>
  <c r="BD102"/>
  <c r="BC102"/>
  <c r="BB102"/>
  <c r="BA102"/>
  <c r="AS102"/>
  <c r="AL102"/>
  <c r="AD102"/>
  <c r="BD101"/>
  <c r="BC101"/>
  <c r="BB101"/>
  <c r="BA101"/>
  <c r="AD101"/>
  <c r="BD100"/>
  <c r="BC100"/>
  <c r="BB100"/>
  <c r="BA100"/>
  <c r="AD100"/>
  <c r="BD99"/>
  <c r="BC99"/>
  <c r="BB99"/>
  <c r="BA99"/>
  <c r="AS99"/>
  <c r="AL99"/>
  <c r="AD99"/>
  <c r="BD98"/>
  <c r="BC98"/>
  <c r="BB98"/>
  <c r="BA98"/>
  <c r="AU98"/>
  <c r="AS98"/>
  <c r="AL98"/>
  <c r="AD98"/>
  <c r="BD97"/>
  <c r="BC97"/>
  <c r="BB97"/>
  <c r="BA97"/>
  <c r="AL97"/>
  <c r="AD97"/>
  <c r="BD96"/>
  <c r="BC96"/>
  <c r="BB96"/>
  <c r="BA96"/>
  <c r="AS96"/>
  <c r="AL96"/>
  <c r="AD96"/>
  <c r="BE95"/>
  <c r="BD95"/>
  <c r="BC95"/>
  <c r="BB95"/>
  <c r="BA95"/>
  <c r="AU95"/>
  <c r="AD95"/>
  <c r="BD94"/>
  <c r="BC94"/>
  <c r="BB94"/>
  <c r="BA94"/>
  <c r="AS94"/>
  <c r="AL94"/>
  <c r="AD94"/>
  <c r="BD93"/>
  <c r="BC93"/>
  <c r="BB93"/>
  <c r="BA93"/>
  <c r="AS93"/>
  <c r="AL93"/>
  <c r="AD93"/>
  <c r="BE92"/>
  <c r="BD92"/>
  <c r="BC92"/>
  <c r="BB92"/>
  <c r="BA92"/>
  <c r="AT92"/>
  <c r="AW92"/>
  <c r="AU92"/>
  <c r="AS92"/>
  <c r="AR92"/>
  <c r="AN92"/>
  <c r="AM92"/>
  <c r="AL92"/>
  <c r="AD92"/>
  <c r="BD91"/>
  <c r="BC91"/>
  <c r="BB91"/>
  <c r="BA91"/>
  <c r="AW91"/>
  <c r="AR91"/>
  <c r="AD91"/>
  <c r="BD90"/>
  <c r="BC90"/>
  <c r="BB90"/>
  <c r="BA90"/>
  <c r="AW90"/>
  <c r="AS90"/>
  <c r="AR90"/>
  <c r="AD90"/>
  <c r="BD89"/>
  <c r="BC89"/>
  <c r="BB89"/>
  <c r="BA89"/>
  <c r="AW89"/>
  <c r="AD89"/>
  <c r="BD88"/>
  <c r="BC88"/>
  <c r="BB88"/>
  <c r="BA88"/>
  <c r="AS88"/>
  <c r="AL88"/>
  <c r="AD88"/>
  <c r="BD87"/>
  <c r="BC87"/>
  <c r="BB87"/>
  <c r="BA87"/>
  <c r="AL87"/>
  <c r="AD87"/>
  <c r="BD86"/>
  <c r="BC86"/>
  <c r="BB86"/>
  <c r="BA86"/>
  <c r="AL86"/>
  <c r="AD86"/>
  <c r="BE85"/>
  <c r="BD85"/>
  <c r="BC85"/>
  <c r="BB85"/>
  <c r="BA85"/>
  <c r="AV85"/>
  <c r="AU85"/>
  <c r="AP85"/>
  <c r="AN85"/>
  <c r="AM85"/>
  <c r="AD85"/>
  <c r="BD84"/>
  <c r="BC84"/>
  <c r="BB84"/>
  <c r="BA84"/>
  <c r="AS84"/>
  <c r="AL84"/>
  <c r="AD84"/>
  <c r="BD83"/>
  <c r="BC83"/>
  <c r="BB83"/>
  <c r="BA83"/>
  <c r="AL83"/>
  <c r="AD83"/>
  <c r="BD82"/>
  <c r="BC82"/>
  <c r="BB82"/>
  <c r="BA82"/>
  <c r="AS82"/>
  <c r="AL82"/>
  <c r="AD82"/>
  <c r="BD81"/>
  <c r="BC81"/>
  <c r="BB81"/>
  <c r="BA81"/>
  <c r="AL81"/>
  <c r="AD81"/>
  <c r="BD80"/>
  <c r="BC80"/>
  <c r="BB80"/>
  <c r="BA80"/>
  <c r="AS80"/>
  <c r="AR80"/>
  <c r="AD80"/>
  <c r="BE79"/>
  <c r="BD79"/>
  <c r="BC79"/>
  <c r="BB79"/>
  <c r="BA79"/>
  <c r="AT79"/>
  <c r="AU79"/>
  <c r="AS79"/>
  <c r="AR79"/>
  <c r="AM79"/>
  <c r="AL79"/>
  <c r="AD79"/>
  <c r="BD78"/>
  <c r="BC78"/>
  <c r="BB78"/>
  <c r="BA78"/>
  <c r="AW78"/>
  <c r="AS78"/>
  <c r="AD78"/>
  <c r="BE77"/>
  <c r="BD77"/>
  <c r="BC77"/>
  <c r="BB77"/>
  <c r="BA77"/>
  <c r="AU77"/>
  <c r="AM77"/>
  <c r="AD77"/>
  <c r="BD76"/>
  <c r="BC76"/>
  <c r="BB76"/>
  <c r="BA76"/>
  <c r="AS76"/>
  <c r="AL76"/>
  <c r="AD76"/>
  <c r="BD75"/>
  <c r="BC75"/>
  <c r="BB75"/>
  <c r="BA75"/>
  <c r="AT75"/>
  <c r="AS75"/>
  <c r="AL75"/>
  <c r="AD75"/>
  <c r="BE74"/>
  <c r="BD74"/>
  <c r="BC74"/>
  <c r="BB74"/>
  <c r="BA74"/>
  <c r="AW74"/>
  <c r="AU74"/>
  <c r="AP74"/>
  <c r="AN74"/>
  <c r="AL74"/>
  <c r="AD74"/>
  <c r="BE73"/>
  <c r="BD73"/>
  <c r="BC73"/>
  <c r="BB73"/>
  <c r="BA73"/>
  <c r="AL73"/>
  <c r="AD73"/>
  <c r="BE72"/>
  <c r="BD72"/>
  <c r="BC72"/>
  <c r="BB72"/>
  <c r="BA72"/>
  <c r="AW72"/>
  <c r="AU72"/>
  <c r="AR72"/>
  <c r="AP72"/>
  <c r="AN72"/>
  <c r="AL72"/>
  <c r="AK72"/>
  <c r="AD72"/>
  <c r="BD71"/>
  <c r="BC71"/>
  <c r="BB71"/>
  <c r="BA71"/>
  <c r="AW71"/>
  <c r="AR71"/>
  <c r="AL71"/>
  <c r="AD71"/>
  <c r="BD70"/>
  <c r="BC70"/>
  <c r="BB70"/>
  <c r="BA70"/>
  <c r="AR70"/>
  <c r="AL70"/>
  <c r="AD70"/>
  <c r="BD69"/>
  <c r="BC69"/>
  <c r="BB69"/>
  <c r="BA69"/>
  <c r="AL69"/>
  <c r="AD69"/>
  <c r="BD68"/>
  <c r="BC68"/>
  <c r="BB68"/>
  <c r="BA68"/>
  <c r="AR68"/>
  <c r="AL68"/>
  <c r="AD68"/>
  <c r="BD67"/>
  <c r="BC67"/>
  <c r="BB67"/>
  <c r="BA67"/>
  <c r="AW67"/>
  <c r="AR67"/>
  <c r="AL67"/>
  <c r="AD67"/>
  <c r="BD66"/>
  <c r="BC66"/>
  <c r="BB66"/>
  <c r="BA66"/>
  <c r="AL66"/>
  <c r="AD66"/>
  <c r="BE65"/>
  <c r="BD65"/>
  <c r="BC65"/>
  <c r="BB65"/>
  <c r="BA65"/>
  <c r="AR65"/>
  <c r="AL65"/>
  <c r="AD65"/>
  <c r="BD64"/>
  <c r="BC64"/>
  <c r="BB64"/>
  <c r="BA64"/>
  <c r="AW64"/>
  <c r="AS64"/>
  <c r="AR64"/>
  <c r="AL64"/>
  <c r="AD64"/>
  <c r="BD63"/>
  <c r="BC63"/>
  <c r="BB63"/>
  <c r="BA63"/>
  <c r="AS63"/>
  <c r="AD63"/>
  <c r="BD62"/>
  <c r="BC62"/>
  <c r="BB62"/>
  <c r="BA62"/>
  <c r="AS62"/>
  <c r="AL62"/>
  <c r="AD62"/>
  <c r="BE61"/>
  <c r="BD61"/>
  <c r="BC61"/>
  <c r="BB61"/>
  <c r="BA61"/>
  <c r="AT61"/>
  <c r="AU61"/>
  <c r="AS61"/>
  <c r="AR61"/>
  <c r="AM61"/>
  <c r="AL61"/>
  <c r="AD61"/>
  <c r="BD60"/>
  <c r="BC60"/>
  <c r="BB60"/>
  <c r="BA60"/>
  <c r="AS60"/>
  <c r="AD60"/>
  <c r="BE59"/>
  <c r="BD59"/>
  <c r="BC59"/>
  <c r="BB59"/>
  <c r="BA59"/>
  <c r="AT59"/>
  <c r="AU59"/>
  <c r="AS59"/>
  <c r="AP59"/>
  <c r="AM59"/>
  <c r="AK59"/>
  <c r="AD59"/>
  <c r="BD58"/>
  <c r="BC58"/>
  <c r="BB58"/>
  <c r="BA58"/>
  <c r="AS58"/>
  <c r="AL58"/>
  <c r="AD58"/>
  <c r="BD57"/>
  <c r="BC57"/>
  <c r="BB57"/>
  <c r="BA57"/>
  <c r="AS57"/>
  <c r="AL57"/>
  <c r="AD57"/>
  <c r="BD56"/>
  <c r="BC56"/>
  <c r="BB56"/>
  <c r="BA56"/>
  <c r="AL56"/>
  <c r="AD56"/>
  <c r="BD55"/>
  <c r="BC55"/>
  <c r="BB55"/>
  <c r="BA55"/>
  <c r="AD55"/>
  <c r="BE54"/>
  <c r="BD54"/>
  <c r="BC54"/>
  <c r="BB54"/>
  <c r="BA54"/>
  <c r="AL54"/>
  <c r="AD54"/>
  <c r="BD53"/>
  <c r="BC53"/>
  <c r="BB53"/>
  <c r="BA53"/>
  <c r="AD53"/>
  <c r="BD52"/>
  <c r="BC52"/>
  <c r="BB52"/>
  <c r="BA52"/>
  <c r="AS52"/>
  <c r="AL52"/>
  <c r="AD52"/>
  <c r="BD51"/>
  <c r="BC51"/>
  <c r="BB51"/>
  <c r="BA51"/>
  <c r="AS51"/>
  <c r="AD51"/>
  <c r="BE50"/>
  <c r="BD50"/>
  <c r="BC50"/>
  <c r="BB50"/>
  <c r="BA50"/>
  <c r="AW50"/>
  <c r="AR50"/>
  <c r="AN50"/>
  <c r="AP50" s="1"/>
  <c r="AL50"/>
  <c r="AK50"/>
  <c r="AD50"/>
  <c r="BD49"/>
  <c r="BC49"/>
  <c r="BB49"/>
  <c r="BA49"/>
  <c r="AD49"/>
  <c r="BE48"/>
  <c r="BD48"/>
  <c r="BC48"/>
  <c r="BB48"/>
  <c r="BA48"/>
  <c r="AS48"/>
  <c r="AM48"/>
  <c r="AL48"/>
  <c r="AK48"/>
  <c r="AT48" s="1"/>
  <c r="AD48"/>
  <c r="BE47"/>
  <c r="BD47"/>
  <c r="BC47"/>
  <c r="BB47"/>
  <c r="BA47"/>
  <c r="AS47"/>
  <c r="AK47"/>
  <c r="AD47"/>
  <c r="BE46"/>
  <c r="BD46"/>
  <c r="BC46"/>
  <c r="BB46"/>
  <c r="BA46"/>
  <c r="AL46"/>
  <c r="AD46"/>
  <c r="BD45"/>
  <c r="BC45"/>
  <c r="BB45"/>
  <c r="BA45"/>
  <c r="AD45"/>
  <c r="BD44"/>
  <c r="BC44"/>
  <c r="BB44"/>
  <c r="BA44"/>
  <c r="AS44"/>
  <c r="AD44"/>
  <c r="BE43"/>
  <c r="BD43"/>
  <c r="BC43"/>
  <c r="BB43"/>
  <c r="BA43"/>
  <c r="AS43"/>
  <c r="AN43"/>
  <c r="AM43"/>
  <c r="AK43"/>
  <c r="AD43"/>
  <c r="BD42"/>
  <c r="BC42"/>
  <c r="BB42"/>
  <c r="BA42"/>
  <c r="AL42"/>
  <c r="AD42"/>
  <c r="BE41"/>
  <c r="BD41"/>
  <c r="BC41"/>
  <c r="BB41"/>
  <c r="BA41"/>
  <c r="AN41"/>
  <c r="AD41"/>
  <c r="BD40"/>
  <c r="BC40"/>
  <c r="BB40"/>
  <c r="BA40"/>
  <c r="AS40"/>
  <c r="AL40"/>
  <c r="AD40"/>
  <c r="BD39"/>
  <c r="BC39"/>
  <c r="BB39"/>
  <c r="BA39"/>
  <c r="AW39"/>
  <c r="AS39"/>
  <c r="AD39"/>
  <c r="BD38"/>
  <c r="BC38"/>
  <c r="BB38"/>
  <c r="BA38"/>
  <c r="AD38"/>
  <c r="BD37"/>
  <c r="BC37"/>
  <c r="BB37"/>
  <c r="BA37"/>
  <c r="AL37"/>
  <c r="AD37"/>
  <c r="BD36"/>
  <c r="BC36"/>
  <c r="BB36"/>
  <c r="BA36"/>
  <c r="AT36"/>
  <c r="AS36"/>
  <c r="AL36"/>
  <c r="AD36"/>
  <c r="BE35"/>
  <c r="BD35"/>
  <c r="BC35"/>
  <c r="BB35"/>
  <c r="BA35"/>
  <c r="AN35"/>
  <c r="AP35" s="1"/>
  <c r="AK35"/>
  <c r="AD35"/>
  <c r="BD34"/>
  <c r="BC34"/>
  <c r="BB34"/>
  <c r="BA34"/>
  <c r="AS34"/>
  <c r="AL34"/>
  <c r="AD34"/>
  <c r="BD33"/>
  <c r="BC33"/>
  <c r="BB33"/>
  <c r="BA33"/>
  <c r="AD33"/>
  <c r="BD32"/>
  <c r="BC32"/>
  <c r="BB32"/>
  <c r="BA32"/>
  <c r="AS32"/>
  <c r="AD32"/>
  <c r="BE31"/>
  <c r="BD31"/>
  <c r="BC31"/>
  <c r="BB31"/>
  <c r="BA31"/>
  <c r="AS31"/>
  <c r="AM31"/>
  <c r="AK31"/>
  <c r="AT31" s="1"/>
  <c r="AU31" s="1"/>
  <c r="AD31"/>
  <c r="BD30"/>
  <c r="BC30"/>
  <c r="BB30"/>
  <c r="BA30"/>
  <c r="AS30"/>
  <c r="AL30"/>
  <c r="AD30"/>
  <c r="BD29"/>
  <c r="BC29"/>
  <c r="BB29"/>
  <c r="BA29"/>
  <c r="AS29"/>
  <c r="AD29"/>
  <c r="BD28"/>
  <c r="BC28"/>
  <c r="BB28"/>
  <c r="BA28"/>
  <c r="AS28"/>
  <c r="AD28"/>
  <c r="BD27"/>
  <c r="BC27"/>
  <c r="BB27"/>
  <c r="BA27"/>
  <c r="AS27"/>
  <c r="AD27"/>
  <c r="BD26"/>
  <c r="BC26"/>
  <c r="BB26"/>
  <c r="BA26"/>
  <c r="AD26"/>
  <c r="BD25"/>
  <c r="BC25"/>
  <c r="BB25"/>
  <c r="BA25"/>
  <c r="AS25"/>
  <c r="AD25"/>
  <c r="BD24"/>
  <c r="BC24"/>
  <c r="BB24"/>
  <c r="BA24"/>
  <c r="AS24"/>
  <c r="AL24"/>
  <c r="AD24"/>
  <c r="BD23"/>
  <c r="BC23"/>
  <c r="BB23"/>
  <c r="BA23"/>
  <c r="AW23"/>
  <c r="AD23"/>
  <c r="BD22"/>
  <c r="BC22"/>
  <c r="BB22"/>
  <c r="BA22"/>
  <c r="AD22"/>
  <c r="BD21"/>
  <c r="BC21"/>
  <c r="BB21"/>
  <c r="BA21"/>
  <c r="AS21"/>
  <c r="AD21"/>
  <c r="BD20"/>
  <c r="BC20"/>
  <c r="BB20"/>
  <c r="BA20"/>
  <c r="AS20"/>
  <c r="AL20"/>
  <c r="AD20"/>
  <c r="BD19"/>
  <c r="BC19"/>
  <c r="BB19"/>
  <c r="BA19"/>
  <c r="AS19"/>
  <c r="AL19"/>
  <c r="AD19"/>
  <c r="BD18"/>
  <c r="BC18"/>
  <c r="BB18"/>
  <c r="BA18"/>
  <c r="AT18"/>
  <c r="AS18"/>
  <c r="AL18"/>
  <c r="AD18"/>
  <c r="BE17"/>
  <c r="BD17"/>
  <c r="BC17"/>
  <c r="BB17"/>
  <c r="BA17"/>
  <c r="AD17"/>
  <c r="BD16"/>
  <c r="BC16"/>
  <c r="BB16"/>
  <c r="BA16"/>
  <c r="AS16"/>
  <c r="AD16"/>
  <c r="BD15"/>
  <c r="BC15"/>
  <c r="BB15"/>
  <c r="BA15"/>
  <c r="AS15"/>
  <c r="AD15"/>
  <c r="BD14"/>
  <c r="BC14"/>
  <c r="BB14"/>
  <c r="BA14"/>
  <c r="AD14"/>
  <c r="BE13"/>
  <c r="BD13"/>
  <c r="BC13"/>
  <c r="BB13"/>
  <c r="BA13"/>
  <c r="AM13"/>
  <c r="AK13"/>
  <c r="AD13"/>
  <c r="BD12"/>
  <c r="BC12"/>
  <c r="BB12"/>
  <c r="BA12"/>
  <c r="AS12"/>
  <c r="AD12"/>
  <c r="BD11"/>
  <c r="BC11"/>
  <c r="BB11"/>
  <c r="BA11"/>
  <c r="AD11"/>
  <c r="BE10"/>
  <c r="BD10"/>
  <c r="BC10"/>
  <c r="BB10"/>
  <c r="BA10"/>
  <c r="AL10"/>
  <c r="AD10"/>
  <c r="BD9"/>
  <c r="BC9"/>
  <c r="BB9"/>
  <c r="BA9"/>
  <c r="AD9"/>
  <c r="BE8"/>
  <c r="BD8"/>
  <c r="BC8"/>
  <c r="BB8"/>
  <c r="BA8"/>
  <c r="AD8"/>
  <c r="BD7"/>
  <c r="BC7"/>
  <c r="BB7"/>
  <c r="BA7"/>
  <c r="AD7"/>
  <c r="BE6"/>
  <c r="BD6"/>
  <c r="BC6"/>
  <c r="BB6"/>
  <c r="BA6"/>
  <c r="AN6"/>
  <c r="AP6" s="1"/>
  <c r="AK6"/>
  <c r="AT6" s="1"/>
  <c r="AU6" s="1"/>
  <c r="AD6"/>
  <c r="BE5"/>
  <c r="BD5"/>
  <c r="BC5"/>
  <c r="BB5"/>
  <c r="BA5"/>
  <c r="AK5"/>
  <c r="AD5"/>
  <c r="BD4"/>
  <c r="BC4"/>
  <c r="BB4"/>
  <c r="BA4"/>
  <c r="AS4"/>
  <c r="AL4"/>
  <c r="AD4"/>
  <c r="BD3"/>
  <c r="BC3"/>
  <c r="BB3"/>
  <c r="BA3"/>
  <c r="AL3"/>
  <c r="AD3"/>
  <c r="BD2"/>
  <c r="BC2"/>
  <c r="BB2"/>
  <c r="BA2"/>
  <c r="AW2"/>
  <c r="AL2"/>
  <c r="AD2"/>
  <c r="AB1857" i="7"/>
  <c r="AA1857"/>
  <c r="W1857"/>
  <c r="Y1857" s="1"/>
  <c r="X1857"/>
  <c r="T1857"/>
  <c r="S1857"/>
  <c r="AB1856"/>
  <c r="AA1856"/>
  <c r="W1856"/>
  <c r="X1856"/>
  <c r="T1856"/>
  <c r="S1856"/>
  <c r="AB1855"/>
  <c r="AA1855"/>
  <c r="W1855"/>
  <c r="Z1855" s="1"/>
  <c r="Y1855"/>
  <c r="X1855"/>
  <c r="T1855"/>
  <c r="S1855"/>
  <c r="AB1854"/>
  <c r="AA1854"/>
  <c r="W1854"/>
  <c r="Z1854" s="1"/>
  <c r="X1854"/>
  <c r="T1854"/>
  <c r="S1854"/>
  <c r="AB1853"/>
  <c r="AA1853"/>
  <c r="W1853"/>
  <c r="X1853"/>
  <c r="T1853"/>
  <c r="S1853"/>
  <c r="AB1852"/>
  <c r="AA1852"/>
  <c r="W1852"/>
  <c r="Z1852" s="1"/>
  <c r="X1852"/>
  <c r="T1852"/>
  <c r="S1852"/>
  <c r="AB1851"/>
  <c r="AA1851"/>
  <c r="W1851"/>
  <c r="X1851"/>
  <c r="T1851"/>
  <c r="S1851"/>
  <c r="AB1850"/>
  <c r="AA1850"/>
  <c r="W1850"/>
  <c r="Z1850" s="1"/>
  <c r="X1850"/>
  <c r="T1850"/>
  <c r="S1850"/>
  <c r="AB1849"/>
  <c r="AA1849"/>
  <c r="W1849"/>
  <c r="X1849"/>
  <c r="T1849"/>
  <c r="S1849"/>
  <c r="AB1848"/>
  <c r="AA1848"/>
  <c r="W1848"/>
  <c r="Z1848" s="1"/>
  <c r="X1848"/>
  <c r="T1848"/>
  <c r="S1848"/>
  <c r="AB1847"/>
  <c r="AA1847"/>
  <c r="W1847"/>
  <c r="X1847"/>
  <c r="T1847"/>
  <c r="S1847"/>
  <c r="AB1846"/>
  <c r="AA1846"/>
  <c r="W1846"/>
  <c r="Z1846" s="1"/>
  <c r="X1846"/>
  <c r="T1846"/>
  <c r="S1846"/>
  <c r="AB1845"/>
  <c r="AA1845"/>
  <c r="W1845"/>
  <c r="X1845"/>
  <c r="T1845"/>
  <c r="S1845"/>
  <c r="AB1844"/>
  <c r="AA1844"/>
  <c r="W1844"/>
  <c r="Z1844" s="1"/>
  <c r="X1844"/>
  <c r="T1844"/>
  <c r="S1844"/>
  <c r="AB1843"/>
  <c r="AA1843"/>
  <c r="W1843"/>
  <c r="X1843"/>
  <c r="T1843"/>
  <c r="S1843"/>
  <c r="AB1842"/>
  <c r="AA1842"/>
  <c r="W1842"/>
  <c r="Z1842" s="1"/>
  <c r="X1842"/>
  <c r="T1842"/>
  <c r="S1842"/>
  <c r="AB1841"/>
  <c r="AA1841"/>
  <c r="W1841"/>
  <c r="X1841"/>
  <c r="T1841"/>
  <c r="S1841"/>
  <c r="AB1840"/>
  <c r="AA1840"/>
  <c r="W1840"/>
  <c r="Z1840" s="1"/>
  <c r="X1840"/>
  <c r="T1840"/>
  <c r="S1840"/>
  <c r="AB1839"/>
  <c r="AA1839"/>
  <c r="W1839"/>
  <c r="Y1839" s="1"/>
  <c r="X1839"/>
  <c r="T1839"/>
  <c r="S1839"/>
  <c r="AB1838"/>
  <c r="AA1838"/>
  <c r="W1838"/>
  <c r="X1838"/>
  <c r="T1838"/>
  <c r="S1838"/>
  <c r="AB1837"/>
  <c r="AA1837"/>
  <c r="W1837"/>
  <c r="Y1837" s="1"/>
  <c r="X1837"/>
  <c r="T1837"/>
  <c r="S1837"/>
  <c r="AB1836"/>
  <c r="AA1836"/>
  <c r="W1836"/>
  <c r="Z1836" s="1"/>
  <c r="X1836"/>
  <c r="T1836"/>
  <c r="S1836"/>
  <c r="AB1835"/>
  <c r="AA1835"/>
  <c r="W1835"/>
  <c r="X1835"/>
  <c r="T1835"/>
  <c r="S1835"/>
  <c r="AB1834"/>
  <c r="AA1834"/>
  <c r="W1834"/>
  <c r="Z1834" s="1"/>
  <c r="X1834"/>
  <c r="T1834"/>
  <c r="S1834"/>
  <c r="AB1833"/>
  <c r="AA1833"/>
  <c r="W1833"/>
  <c r="X1833"/>
  <c r="T1833"/>
  <c r="S1833"/>
  <c r="AB1832"/>
  <c r="AA1832"/>
  <c r="W1832"/>
  <c r="Z1832" s="1"/>
  <c r="X1832"/>
  <c r="T1832"/>
  <c r="S1832"/>
  <c r="AB1831"/>
  <c r="AA1831"/>
  <c r="W1831"/>
  <c r="Z1831" s="1"/>
  <c r="X1831"/>
  <c r="T1831"/>
  <c r="S1831"/>
  <c r="AB1830"/>
  <c r="AA1830"/>
  <c r="W1830"/>
  <c r="Z1830" s="1"/>
  <c r="X1830"/>
  <c r="T1830"/>
  <c r="S1830"/>
  <c r="AB1829"/>
  <c r="AA1829"/>
  <c r="W1829"/>
  <c r="Z1829" s="1"/>
  <c r="X1829"/>
  <c r="T1829"/>
  <c r="S1829"/>
  <c r="AB1828"/>
  <c r="AA1828"/>
  <c r="W1828"/>
  <c r="Z1828" s="1"/>
  <c r="X1828"/>
  <c r="T1828"/>
  <c r="S1828"/>
  <c r="AB1827"/>
  <c r="AA1827"/>
  <c r="W1827"/>
  <c r="X1827"/>
  <c r="T1827"/>
  <c r="S1827"/>
  <c r="AB1826"/>
  <c r="AA1826"/>
  <c r="W1826"/>
  <c r="X1826"/>
  <c r="T1826"/>
  <c r="S1826"/>
  <c r="AB1825"/>
  <c r="AA1825"/>
  <c r="W1825"/>
  <c r="Y1825" s="1"/>
  <c r="X1825"/>
  <c r="T1825"/>
  <c r="S1825"/>
  <c r="AB1824"/>
  <c r="AA1824"/>
  <c r="W1824"/>
  <c r="X1824"/>
  <c r="T1824"/>
  <c r="S1824"/>
  <c r="AB1823"/>
  <c r="AA1823"/>
  <c r="W1823"/>
  <c r="X1823"/>
  <c r="T1823"/>
  <c r="S1823"/>
  <c r="AB1822"/>
  <c r="AA1822"/>
  <c r="W1822"/>
  <c r="Z1822" s="1"/>
  <c r="X1822"/>
  <c r="T1822"/>
  <c r="S1822"/>
  <c r="AB1821"/>
  <c r="AA1821"/>
  <c r="W1821"/>
  <c r="Z1821" s="1"/>
  <c r="X1821"/>
  <c r="T1821"/>
  <c r="S1821"/>
  <c r="AB1820"/>
  <c r="AA1820"/>
  <c r="W1820"/>
  <c r="Z1820" s="1"/>
  <c r="X1820"/>
  <c r="T1820"/>
  <c r="S1820"/>
  <c r="AB1819"/>
  <c r="AA1819"/>
  <c r="W1819"/>
  <c r="X1819"/>
  <c r="T1819"/>
  <c r="S1819"/>
  <c r="AB1818"/>
  <c r="AA1818"/>
  <c r="W1818"/>
  <c r="X1818"/>
  <c r="T1818"/>
  <c r="S1818"/>
  <c r="AB1817"/>
  <c r="AA1817"/>
  <c r="W1817"/>
  <c r="Z1817" s="1"/>
  <c r="X1817"/>
  <c r="T1817"/>
  <c r="S1817"/>
  <c r="AB1816"/>
  <c r="AA1816"/>
  <c r="W1816"/>
  <c r="X1816"/>
  <c r="T1816"/>
  <c r="S1816"/>
  <c r="AB1815"/>
  <c r="AA1815"/>
  <c r="W1815"/>
  <c r="X1815"/>
  <c r="T1815"/>
  <c r="S1815"/>
  <c r="AB1814"/>
  <c r="AA1814"/>
  <c r="W1814"/>
  <c r="Y1814" s="1"/>
  <c r="X1814"/>
  <c r="T1814"/>
  <c r="S1814"/>
  <c r="AB1813"/>
  <c r="AA1813"/>
  <c r="W1813"/>
  <c r="X1813"/>
  <c r="T1813"/>
  <c r="S1813"/>
  <c r="AB1812"/>
  <c r="AA1812"/>
  <c r="W1812"/>
  <c r="X1812"/>
  <c r="T1812"/>
  <c r="S1812"/>
  <c r="AB1811"/>
  <c r="AA1811"/>
  <c r="W1811"/>
  <c r="X1811"/>
  <c r="T1811"/>
  <c r="S1811"/>
  <c r="AB1810"/>
  <c r="AA1810"/>
  <c r="W1810"/>
  <c r="Y1810" s="1"/>
  <c r="X1810"/>
  <c r="T1810"/>
  <c r="S1810"/>
  <c r="AB1809"/>
  <c r="AA1809"/>
  <c r="W1809"/>
  <c r="X1809"/>
  <c r="T1809"/>
  <c r="S1809"/>
  <c r="AB1808"/>
  <c r="AA1808"/>
  <c r="W1808"/>
  <c r="X1808"/>
  <c r="T1808"/>
  <c r="S1808"/>
  <c r="AB1807"/>
  <c r="AA1807"/>
  <c r="W1807"/>
  <c r="Y1807" s="1"/>
  <c r="X1807"/>
  <c r="T1807"/>
  <c r="S1807"/>
  <c r="AB1806"/>
  <c r="AA1806"/>
  <c r="W1806"/>
  <c r="X1806"/>
  <c r="T1806"/>
  <c r="S1806"/>
  <c r="AB1805"/>
  <c r="AA1805"/>
  <c r="W1805"/>
  <c r="Y1805" s="1"/>
  <c r="X1805"/>
  <c r="T1805"/>
  <c r="S1805"/>
  <c r="AB1804"/>
  <c r="AA1804"/>
  <c r="W1804"/>
  <c r="Z1804" s="1"/>
  <c r="X1804"/>
  <c r="T1804"/>
  <c r="S1804"/>
  <c r="AB1803"/>
  <c r="AA1803"/>
  <c r="W1803"/>
  <c r="Z1803" s="1"/>
  <c r="X1803"/>
  <c r="T1803"/>
  <c r="S1803"/>
  <c r="AB1802"/>
  <c r="AA1802"/>
  <c r="W1802"/>
  <c r="Z1802" s="1"/>
  <c r="X1802"/>
  <c r="T1802"/>
  <c r="S1802"/>
  <c r="AB1801"/>
  <c r="AA1801"/>
  <c r="W1801"/>
  <c r="X1801"/>
  <c r="T1801"/>
  <c r="S1801"/>
  <c r="AB1800"/>
  <c r="AA1800"/>
  <c r="W1800"/>
  <c r="Z1800" s="1"/>
  <c r="X1800"/>
  <c r="T1800"/>
  <c r="S1800"/>
  <c r="AB1799"/>
  <c r="AA1799"/>
  <c r="W1799"/>
  <c r="Z1799" s="1"/>
  <c r="X1799"/>
  <c r="T1799"/>
  <c r="S1799"/>
  <c r="AB1798"/>
  <c r="AA1798"/>
  <c r="W1798"/>
  <c r="Z1798" s="1"/>
  <c r="X1798"/>
  <c r="T1798"/>
  <c r="S1798"/>
  <c r="AB1797"/>
  <c r="AA1797"/>
  <c r="W1797"/>
  <c r="Z1797" s="1"/>
  <c r="X1797"/>
  <c r="T1797"/>
  <c r="S1797"/>
  <c r="AB1796"/>
  <c r="AA1796"/>
  <c r="W1796"/>
  <c r="Z1796" s="1"/>
  <c r="X1796"/>
  <c r="T1796"/>
  <c r="S1796"/>
  <c r="AB1795"/>
  <c r="AA1795"/>
  <c r="W1795"/>
  <c r="Z1795" s="1"/>
  <c r="X1795"/>
  <c r="T1795"/>
  <c r="S1795"/>
  <c r="AB1794"/>
  <c r="AA1794"/>
  <c r="W1794"/>
  <c r="Z1794" s="1"/>
  <c r="X1794"/>
  <c r="T1794"/>
  <c r="S1794"/>
  <c r="AB1793"/>
  <c r="AA1793"/>
  <c r="W1793"/>
  <c r="Y1793" s="1"/>
  <c r="X1793"/>
  <c r="T1793"/>
  <c r="S1793"/>
  <c r="AB1792"/>
  <c r="AA1792"/>
  <c r="W1792"/>
  <c r="Y1792" s="1"/>
  <c r="X1792"/>
  <c r="T1792"/>
  <c r="S1792"/>
  <c r="AB1791"/>
  <c r="AA1791"/>
  <c r="W1791"/>
  <c r="X1791"/>
  <c r="T1791"/>
  <c r="S1791"/>
  <c r="AB1790"/>
  <c r="AA1790"/>
  <c r="W1790"/>
  <c r="Y1790" s="1"/>
  <c r="X1790"/>
  <c r="T1790"/>
  <c r="S1790"/>
  <c r="AB1789"/>
  <c r="AA1789"/>
  <c r="W1789"/>
  <c r="X1789"/>
  <c r="T1789"/>
  <c r="S1789"/>
  <c r="AB1788"/>
  <c r="AA1788"/>
  <c r="W1788"/>
  <c r="Y1788" s="1"/>
  <c r="X1788"/>
  <c r="T1788"/>
  <c r="S1788"/>
  <c r="AB1787"/>
  <c r="AA1787"/>
  <c r="W1787"/>
  <c r="Y1787" s="1"/>
  <c r="X1787"/>
  <c r="T1787"/>
  <c r="S1787"/>
  <c r="AB1786"/>
  <c r="AA1786"/>
  <c r="W1786"/>
  <c r="Y1786" s="1"/>
  <c r="X1786"/>
  <c r="T1786"/>
  <c r="S1786"/>
  <c r="AB1785"/>
  <c r="AA1785"/>
  <c r="W1785"/>
  <c r="Z1785" s="1"/>
  <c r="X1785"/>
  <c r="T1785"/>
  <c r="S1785"/>
  <c r="AB1784"/>
  <c r="AA1784"/>
  <c r="W1784"/>
  <c r="X1784"/>
  <c r="T1784"/>
  <c r="S1784"/>
  <c r="AB1783"/>
  <c r="AA1783"/>
  <c r="W1783"/>
  <c r="Z1783" s="1"/>
  <c r="X1783"/>
  <c r="T1783"/>
  <c r="S1783"/>
  <c r="AB1782"/>
  <c r="AA1782"/>
  <c r="W1782"/>
  <c r="Z1782" s="1"/>
  <c r="X1782"/>
  <c r="T1782"/>
  <c r="S1782"/>
  <c r="AB1781"/>
  <c r="AA1781"/>
  <c r="W1781"/>
  <c r="Z1781" s="1"/>
  <c r="X1781"/>
  <c r="T1781"/>
  <c r="S1781"/>
  <c r="AB1780"/>
  <c r="AA1780"/>
  <c r="W1780"/>
  <c r="Z1780" s="1"/>
  <c r="X1780"/>
  <c r="T1780"/>
  <c r="S1780"/>
  <c r="AB1779"/>
  <c r="AA1779"/>
  <c r="W1779"/>
  <c r="Z1779" s="1"/>
  <c r="X1779"/>
  <c r="T1779"/>
  <c r="S1779"/>
  <c r="AB1778"/>
  <c r="AA1778"/>
  <c r="W1778"/>
  <c r="Z1778" s="1"/>
  <c r="X1778"/>
  <c r="T1778"/>
  <c r="S1778"/>
  <c r="AB1777"/>
  <c r="AA1777"/>
  <c r="W1777"/>
  <c r="Z1777" s="1"/>
  <c r="X1777"/>
  <c r="T1777"/>
  <c r="S1777"/>
  <c r="AB1776"/>
  <c r="AA1776"/>
  <c r="W1776"/>
  <c r="Z1776" s="1"/>
  <c r="X1776"/>
  <c r="T1776"/>
  <c r="S1776"/>
  <c r="AB1775"/>
  <c r="AA1775"/>
  <c r="W1775"/>
  <c r="Y1775" s="1"/>
  <c r="X1775"/>
  <c r="T1775"/>
  <c r="S1775"/>
  <c r="AB1774"/>
  <c r="AA1774"/>
  <c r="W1774"/>
  <c r="X1774"/>
  <c r="T1774"/>
  <c r="S1774"/>
  <c r="AB1773"/>
  <c r="AA1773"/>
  <c r="W1773"/>
  <c r="Y1773" s="1"/>
  <c r="X1773"/>
  <c r="T1773"/>
  <c r="S1773"/>
  <c r="AB1772"/>
  <c r="AA1772"/>
  <c r="W1772"/>
  <c r="X1772"/>
  <c r="T1772"/>
  <c r="S1772"/>
  <c r="AB1771"/>
  <c r="AA1771"/>
  <c r="W1771"/>
  <c r="Y1771" s="1"/>
  <c r="X1771"/>
  <c r="T1771"/>
  <c r="S1771"/>
  <c r="AB1770"/>
  <c r="AA1770"/>
  <c r="W1770"/>
  <c r="Y1770" s="1"/>
  <c r="X1770"/>
  <c r="T1770"/>
  <c r="S1770"/>
  <c r="AB1769"/>
  <c r="AA1769"/>
  <c r="W1769"/>
  <c r="X1769"/>
  <c r="T1769"/>
  <c r="S1769"/>
  <c r="AB1768"/>
  <c r="AA1768"/>
  <c r="W1768"/>
  <c r="Z1768" s="1"/>
  <c r="X1768"/>
  <c r="T1768"/>
  <c r="S1768"/>
  <c r="AB1767"/>
  <c r="AA1767"/>
  <c r="W1767"/>
  <c r="Z1767" s="1"/>
  <c r="X1767"/>
  <c r="T1767"/>
  <c r="S1767"/>
  <c r="AB1766"/>
  <c r="AA1766"/>
  <c r="W1766"/>
  <c r="Z1766" s="1"/>
  <c r="X1766"/>
  <c r="T1766"/>
  <c r="S1766"/>
  <c r="AB1765"/>
  <c r="AA1765"/>
  <c r="W1765"/>
  <c r="Z1765" s="1"/>
  <c r="X1765"/>
  <c r="T1765"/>
  <c r="S1765"/>
  <c r="AB1764"/>
  <c r="AA1764"/>
  <c r="W1764"/>
  <c r="Z1764" s="1"/>
  <c r="X1764"/>
  <c r="T1764"/>
  <c r="S1764"/>
  <c r="AB1763"/>
  <c r="AA1763"/>
  <c r="W1763"/>
  <c r="Z1763" s="1"/>
  <c r="X1763"/>
  <c r="T1763"/>
  <c r="S1763"/>
  <c r="AB1762"/>
  <c r="AA1762"/>
  <c r="W1762"/>
  <c r="Z1762" s="1"/>
  <c r="X1762"/>
  <c r="T1762"/>
  <c r="S1762"/>
  <c r="AB1761"/>
  <c r="AA1761"/>
  <c r="W1761"/>
  <c r="X1761"/>
  <c r="T1761"/>
  <c r="S1761"/>
  <c r="AB1760"/>
  <c r="AA1760"/>
  <c r="W1760"/>
  <c r="X1760"/>
  <c r="T1760"/>
  <c r="S1760"/>
  <c r="AB1759"/>
  <c r="AA1759"/>
  <c r="W1759"/>
  <c r="Y1759" s="1"/>
  <c r="X1759"/>
  <c r="T1759"/>
  <c r="S1759"/>
  <c r="AB1758"/>
  <c r="AA1758"/>
  <c r="W1758"/>
  <c r="Y1758" s="1"/>
  <c r="X1758"/>
  <c r="T1758"/>
  <c r="S1758"/>
  <c r="AB1757"/>
  <c r="AA1757"/>
  <c r="W1757"/>
  <c r="X1757"/>
  <c r="T1757"/>
  <c r="S1757"/>
  <c r="AB1756"/>
  <c r="AA1756"/>
  <c r="W1756"/>
  <c r="Y1756" s="1"/>
  <c r="X1756"/>
  <c r="T1756"/>
  <c r="S1756"/>
  <c r="AB1755"/>
  <c r="AA1755"/>
  <c r="W1755"/>
  <c r="X1755"/>
  <c r="T1755"/>
  <c r="S1755"/>
  <c r="AB1754"/>
  <c r="AA1754"/>
  <c r="W1754"/>
  <c r="Y1754" s="1"/>
  <c r="X1754"/>
  <c r="T1754"/>
  <c r="S1754"/>
  <c r="AB1753"/>
  <c r="AA1753"/>
  <c r="W1753"/>
  <c r="Z1753" s="1"/>
  <c r="X1753"/>
  <c r="T1753"/>
  <c r="S1753"/>
  <c r="AB1752"/>
  <c r="AA1752"/>
  <c r="W1752"/>
  <c r="X1752"/>
  <c r="T1752"/>
  <c r="S1752"/>
  <c r="AB1751"/>
  <c r="AA1751"/>
  <c r="W1751"/>
  <c r="Z1751" s="1"/>
  <c r="Y1751"/>
  <c r="X1751"/>
  <c r="T1751"/>
  <c r="S1751"/>
  <c r="AB1750"/>
  <c r="AA1750"/>
  <c r="W1750"/>
  <c r="X1750"/>
  <c r="T1750"/>
  <c r="S1750"/>
  <c r="AB1749"/>
  <c r="AA1749"/>
  <c r="W1749"/>
  <c r="Z1749" s="1"/>
  <c r="X1749"/>
  <c r="T1749"/>
  <c r="S1749"/>
  <c r="AB1748"/>
  <c r="AA1748"/>
  <c r="W1748"/>
  <c r="X1748"/>
  <c r="T1748"/>
  <c r="S1748"/>
  <c r="AB1747"/>
  <c r="AA1747"/>
  <c r="W1747"/>
  <c r="Z1747" s="1"/>
  <c r="X1747"/>
  <c r="T1747"/>
  <c r="S1747"/>
  <c r="AB1746"/>
  <c r="AA1746"/>
  <c r="W1746"/>
  <c r="X1746"/>
  <c r="T1746"/>
  <c r="S1746"/>
  <c r="AB1745"/>
  <c r="AA1745"/>
  <c r="W1745"/>
  <c r="X1745"/>
  <c r="T1745"/>
  <c r="S1745"/>
  <c r="AB1744"/>
  <c r="AA1744"/>
  <c r="W1744"/>
  <c r="Y1744" s="1"/>
  <c r="X1744"/>
  <c r="T1744"/>
  <c r="S1744"/>
  <c r="AB1743"/>
  <c r="AA1743"/>
  <c r="W1743"/>
  <c r="Y1743" s="1"/>
  <c r="X1743"/>
  <c r="T1743"/>
  <c r="S1743"/>
  <c r="AB1742"/>
  <c r="AA1742"/>
  <c r="W1742"/>
  <c r="X1742"/>
  <c r="T1742"/>
  <c r="S1742"/>
  <c r="AB1741"/>
  <c r="AA1741"/>
  <c r="W1741"/>
  <c r="Y1741" s="1"/>
  <c r="X1741"/>
  <c r="T1741"/>
  <c r="S1741"/>
  <c r="AB1740"/>
  <c r="AA1740"/>
  <c r="W1740"/>
  <c r="X1740"/>
  <c r="T1740"/>
  <c r="S1740"/>
  <c r="AB1739"/>
  <c r="AA1739"/>
  <c r="W1739"/>
  <c r="Y1739" s="1"/>
  <c r="X1739"/>
  <c r="T1739"/>
  <c r="S1739"/>
  <c r="AB1738"/>
  <c r="AA1738"/>
  <c r="W1738"/>
  <c r="X1738"/>
  <c r="T1738"/>
  <c r="S1738"/>
  <c r="AB1737"/>
  <c r="AA1737"/>
  <c r="W1737"/>
  <c r="X1737"/>
  <c r="T1737"/>
  <c r="S1737"/>
  <c r="AB1736"/>
  <c r="AA1736"/>
  <c r="W1736"/>
  <c r="Z1736" s="1"/>
  <c r="X1736"/>
  <c r="T1736"/>
  <c r="S1736"/>
  <c r="AB1735"/>
  <c r="AA1735"/>
  <c r="W1735"/>
  <c r="Z1735" s="1"/>
  <c r="X1735"/>
  <c r="T1735"/>
  <c r="S1735"/>
  <c r="AB1734"/>
  <c r="AA1734"/>
  <c r="W1734"/>
  <c r="Z1734" s="1"/>
  <c r="X1734"/>
  <c r="T1734"/>
  <c r="S1734"/>
  <c r="AB1733"/>
  <c r="AA1733"/>
  <c r="W1733"/>
  <c r="Z1733" s="1"/>
  <c r="X1733"/>
  <c r="T1733"/>
  <c r="S1733"/>
  <c r="AB1732"/>
  <c r="AA1732"/>
  <c r="W1732"/>
  <c r="Z1732" s="1"/>
  <c r="Y1732"/>
  <c r="X1732"/>
  <c r="T1732"/>
  <c r="S1732"/>
  <c r="AB1731"/>
  <c r="AA1731"/>
  <c r="W1731"/>
  <c r="Z1731" s="1"/>
  <c r="X1731"/>
  <c r="T1731"/>
  <c r="S1731"/>
  <c r="AB1730"/>
  <c r="AA1730"/>
  <c r="W1730"/>
  <c r="Z1730" s="1"/>
  <c r="X1730"/>
  <c r="T1730"/>
  <c r="S1730"/>
  <c r="AB1729"/>
  <c r="AA1729"/>
  <c r="W1729"/>
  <c r="Y1729" s="1"/>
  <c r="X1729"/>
  <c r="T1729"/>
  <c r="S1729"/>
  <c r="AB1728"/>
  <c r="AA1728"/>
  <c r="W1728"/>
  <c r="Y1728" s="1"/>
  <c r="X1728"/>
  <c r="T1728"/>
  <c r="S1728"/>
  <c r="AB1727"/>
  <c r="AA1727"/>
  <c r="W1727"/>
  <c r="Y1727" s="1"/>
  <c r="X1727"/>
  <c r="T1727"/>
  <c r="S1727"/>
  <c r="AB1726"/>
  <c r="AA1726"/>
  <c r="W1726"/>
  <c r="Y1726" s="1"/>
  <c r="X1726"/>
  <c r="T1726"/>
  <c r="S1726"/>
  <c r="AB1725"/>
  <c r="AA1725"/>
  <c r="W1725"/>
  <c r="X1725"/>
  <c r="T1725"/>
  <c r="S1725"/>
  <c r="AB1724"/>
  <c r="AA1724"/>
  <c r="W1724"/>
  <c r="Y1724" s="1"/>
  <c r="X1724"/>
  <c r="T1724"/>
  <c r="S1724"/>
  <c r="AB1723"/>
  <c r="AA1723"/>
  <c r="W1723"/>
  <c r="X1723"/>
  <c r="T1723"/>
  <c r="S1723"/>
  <c r="AB1722"/>
  <c r="AA1722"/>
  <c r="W1722"/>
  <c r="Y1722" s="1"/>
  <c r="X1722"/>
  <c r="T1722"/>
  <c r="S1722"/>
  <c r="AB1721"/>
  <c r="AA1721"/>
  <c r="W1721"/>
  <c r="Z1721" s="1"/>
  <c r="X1721"/>
  <c r="T1721"/>
  <c r="S1721"/>
  <c r="AB1720"/>
  <c r="AA1720"/>
  <c r="W1720"/>
  <c r="X1720"/>
  <c r="T1720"/>
  <c r="S1720"/>
  <c r="AB1719"/>
  <c r="AA1719"/>
  <c r="W1719"/>
  <c r="Z1719" s="1"/>
  <c r="X1719"/>
  <c r="T1719"/>
  <c r="S1719"/>
  <c r="AB1718"/>
  <c r="AA1718"/>
  <c r="W1718"/>
  <c r="Z1718" s="1"/>
  <c r="X1718"/>
  <c r="T1718"/>
  <c r="S1718"/>
  <c r="AB1717"/>
  <c r="AA1717"/>
  <c r="W1717"/>
  <c r="Z1717" s="1"/>
  <c r="X1717"/>
  <c r="T1717"/>
  <c r="S1717"/>
  <c r="AB1716"/>
  <c r="AA1716"/>
  <c r="W1716"/>
  <c r="Z1716" s="1"/>
  <c r="X1716"/>
  <c r="T1716"/>
  <c r="S1716"/>
  <c r="AB1715"/>
  <c r="AA1715"/>
  <c r="W1715"/>
  <c r="Z1715" s="1"/>
  <c r="X1715"/>
  <c r="T1715"/>
  <c r="S1715"/>
  <c r="AB1714"/>
  <c r="AA1714"/>
  <c r="W1714"/>
  <c r="Z1714" s="1"/>
  <c r="Y1714"/>
  <c r="X1714"/>
  <c r="T1714"/>
  <c r="S1714"/>
  <c r="AB1713"/>
  <c r="AA1713"/>
  <c r="W1713"/>
  <c r="Z1713" s="1"/>
  <c r="X1713"/>
  <c r="T1713"/>
  <c r="S1713"/>
  <c r="AB1712"/>
  <c r="AA1712"/>
  <c r="W1712"/>
  <c r="Z1712" s="1"/>
  <c r="X1712"/>
  <c r="T1712"/>
  <c r="S1712"/>
  <c r="AB1711"/>
  <c r="AA1711"/>
  <c r="W1711"/>
  <c r="Y1711" s="1"/>
  <c r="X1711"/>
  <c r="T1711"/>
  <c r="S1711"/>
  <c r="AB1710"/>
  <c r="AA1710"/>
  <c r="W1710"/>
  <c r="Y1710" s="1"/>
  <c r="X1710"/>
  <c r="T1710"/>
  <c r="S1710"/>
  <c r="AB1709"/>
  <c r="AA1709"/>
  <c r="W1709"/>
  <c r="Y1709" s="1"/>
  <c r="X1709"/>
  <c r="T1709"/>
  <c r="S1709"/>
  <c r="AB1708"/>
  <c r="AA1708"/>
  <c r="W1708"/>
  <c r="X1708"/>
  <c r="T1708"/>
  <c r="S1708"/>
  <c r="AB1707"/>
  <c r="AA1707"/>
  <c r="W1707"/>
  <c r="Y1707" s="1"/>
  <c r="X1707"/>
  <c r="T1707"/>
  <c r="S1707"/>
  <c r="AB1706"/>
  <c r="AA1706"/>
  <c r="W1706"/>
  <c r="X1706"/>
  <c r="T1706"/>
  <c r="S1706"/>
  <c r="AB1705"/>
  <c r="AA1705"/>
  <c r="W1705"/>
  <c r="X1705"/>
  <c r="T1705"/>
  <c r="S1705"/>
  <c r="AB1704"/>
  <c r="AA1704"/>
  <c r="W1704"/>
  <c r="Z1704" s="1"/>
  <c r="X1704"/>
  <c r="T1704"/>
  <c r="S1704"/>
  <c r="AB1703"/>
  <c r="AA1703"/>
  <c r="W1703"/>
  <c r="Z1703" s="1"/>
  <c r="X1703"/>
  <c r="T1703"/>
  <c r="S1703"/>
  <c r="AB1702"/>
  <c r="AA1702"/>
  <c r="W1702"/>
  <c r="Z1702" s="1"/>
  <c r="X1702"/>
  <c r="T1702"/>
  <c r="S1702"/>
  <c r="AB1701"/>
  <c r="AA1701"/>
  <c r="W1701"/>
  <c r="Z1701" s="1"/>
  <c r="X1701"/>
  <c r="T1701"/>
  <c r="S1701"/>
  <c r="AB1700"/>
  <c r="AA1700"/>
  <c r="W1700"/>
  <c r="Z1700" s="1"/>
  <c r="X1700"/>
  <c r="T1700"/>
  <c r="S1700"/>
  <c r="AB1699"/>
  <c r="AA1699"/>
  <c r="W1699"/>
  <c r="Z1699" s="1"/>
  <c r="X1699"/>
  <c r="T1699"/>
  <c r="S1699"/>
  <c r="AB1698"/>
  <c r="AA1698"/>
  <c r="W1698"/>
  <c r="Z1698" s="1"/>
  <c r="X1698"/>
  <c r="T1698"/>
  <c r="S1698"/>
  <c r="AB1697"/>
  <c r="AA1697"/>
  <c r="W1697"/>
  <c r="Z1697" s="1"/>
  <c r="X1697"/>
  <c r="T1697"/>
  <c r="S1697"/>
  <c r="AB1696"/>
  <c r="AA1696"/>
  <c r="W1696"/>
  <c r="X1696"/>
  <c r="T1696"/>
  <c r="S1696"/>
  <c r="AB1695"/>
  <c r="AA1695"/>
  <c r="W1695"/>
  <c r="Y1695" s="1"/>
  <c r="X1695"/>
  <c r="T1695"/>
  <c r="S1695"/>
  <c r="AB1694"/>
  <c r="AA1694"/>
  <c r="W1694"/>
  <c r="Y1694" s="1"/>
  <c r="X1694"/>
  <c r="T1694"/>
  <c r="S1694"/>
  <c r="AB1693"/>
  <c r="AA1693"/>
  <c r="W1693"/>
  <c r="X1693"/>
  <c r="T1693"/>
  <c r="S1693"/>
  <c r="AB1692"/>
  <c r="AA1692"/>
  <c r="W1692"/>
  <c r="Y1692" s="1"/>
  <c r="X1692"/>
  <c r="T1692"/>
  <c r="S1692"/>
  <c r="AB1691"/>
  <c r="AA1691"/>
  <c r="W1691"/>
  <c r="Y1691" s="1"/>
  <c r="Z1691"/>
  <c r="X1691"/>
  <c r="T1691"/>
  <c r="S1691"/>
  <c r="AB1690"/>
  <c r="AA1690"/>
  <c r="W1690"/>
  <c r="Y1690" s="1"/>
  <c r="X1690"/>
  <c r="T1690"/>
  <c r="S1690"/>
  <c r="AB1689"/>
  <c r="AA1689"/>
  <c r="W1689"/>
  <c r="Z1689" s="1"/>
  <c r="X1689"/>
  <c r="T1689"/>
  <c r="S1689"/>
  <c r="AB1688"/>
  <c r="AA1688"/>
  <c r="W1688"/>
  <c r="X1688"/>
  <c r="T1688"/>
  <c r="S1688"/>
  <c r="AB1687"/>
  <c r="AA1687"/>
  <c r="W1687"/>
  <c r="Z1687" s="1"/>
  <c r="X1687"/>
  <c r="T1687"/>
  <c r="S1687"/>
  <c r="AB1686"/>
  <c r="AA1686"/>
  <c r="W1686"/>
  <c r="Z1686" s="1"/>
  <c r="X1686"/>
  <c r="T1686"/>
  <c r="S1686"/>
  <c r="AB1685"/>
  <c r="AA1685"/>
  <c r="W1685"/>
  <c r="Z1685" s="1"/>
  <c r="X1685"/>
  <c r="T1685"/>
  <c r="S1685"/>
  <c r="AB1684"/>
  <c r="AA1684"/>
  <c r="W1684"/>
  <c r="Z1684" s="1"/>
  <c r="X1684"/>
  <c r="T1684"/>
  <c r="S1684"/>
  <c r="AB1683"/>
  <c r="AA1683"/>
  <c r="W1683"/>
  <c r="Z1683" s="1"/>
  <c r="X1683"/>
  <c r="T1683"/>
  <c r="S1683"/>
  <c r="AB1682"/>
  <c r="AA1682"/>
  <c r="W1682"/>
  <c r="Z1682" s="1"/>
  <c r="X1682"/>
  <c r="T1682"/>
  <c r="S1682"/>
  <c r="AB1681"/>
  <c r="AA1681"/>
  <c r="W1681"/>
  <c r="X1681"/>
  <c r="T1681"/>
  <c r="S1681"/>
  <c r="AB1680"/>
  <c r="AA1680"/>
  <c r="W1680"/>
  <c r="Y1680" s="1"/>
  <c r="X1680"/>
  <c r="T1680"/>
  <c r="S1680"/>
  <c r="AB1679"/>
  <c r="AA1679"/>
  <c r="W1679"/>
  <c r="Y1679" s="1"/>
  <c r="X1679"/>
  <c r="T1679"/>
  <c r="S1679"/>
  <c r="AB1678"/>
  <c r="AA1678"/>
  <c r="W1678"/>
  <c r="X1678"/>
  <c r="T1678"/>
  <c r="S1678"/>
  <c r="AB1677"/>
  <c r="AA1677"/>
  <c r="W1677"/>
  <c r="Y1677" s="1"/>
  <c r="X1677"/>
  <c r="T1677"/>
  <c r="S1677"/>
  <c r="AB1676"/>
  <c r="AA1676"/>
  <c r="W1676"/>
  <c r="Y1676" s="1"/>
  <c r="X1676"/>
  <c r="T1676"/>
  <c r="S1676"/>
  <c r="AB1675"/>
  <c r="AA1675"/>
  <c r="W1675"/>
  <c r="Y1675" s="1"/>
  <c r="X1675"/>
  <c r="T1675"/>
  <c r="S1675"/>
  <c r="AB1674"/>
  <c r="AA1674"/>
  <c r="W1674"/>
  <c r="X1674"/>
  <c r="T1674"/>
  <c r="S1674"/>
  <c r="AB1673"/>
  <c r="AA1673"/>
  <c r="W1673"/>
  <c r="X1673"/>
  <c r="T1673"/>
  <c r="S1673"/>
  <c r="AB1672"/>
  <c r="AA1672"/>
  <c r="W1672"/>
  <c r="Z1672" s="1"/>
  <c r="X1672"/>
  <c r="T1672"/>
  <c r="S1672"/>
  <c r="AB1671"/>
  <c r="AA1671"/>
  <c r="W1671"/>
  <c r="Z1671" s="1"/>
  <c r="X1671"/>
  <c r="T1671"/>
  <c r="S1671"/>
  <c r="AB1670"/>
  <c r="AA1670"/>
  <c r="W1670"/>
  <c r="Z1670" s="1"/>
  <c r="X1670"/>
  <c r="T1670"/>
  <c r="S1670"/>
  <c r="AB1669"/>
  <c r="AA1669"/>
  <c r="W1669"/>
  <c r="Z1669" s="1"/>
  <c r="X1669"/>
  <c r="T1669"/>
  <c r="S1669"/>
  <c r="AB1668"/>
  <c r="AA1668"/>
  <c r="W1668"/>
  <c r="Z1668" s="1"/>
  <c r="X1668"/>
  <c r="T1668"/>
  <c r="S1668"/>
  <c r="AB1667"/>
  <c r="AA1667"/>
  <c r="W1667"/>
  <c r="Z1667" s="1"/>
  <c r="X1667"/>
  <c r="T1667"/>
  <c r="S1667"/>
  <c r="AB1666"/>
  <c r="AA1666"/>
  <c r="W1666"/>
  <c r="Z1666" s="1"/>
  <c r="X1666"/>
  <c r="T1666"/>
  <c r="S1666"/>
  <c r="AB1665"/>
  <c r="AA1665"/>
  <c r="W1665"/>
  <c r="Y1665" s="1"/>
  <c r="X1665"/>
  <c r="T1665"/>
  <c r="S1665"/>
  <c r="AB1664"/>
  <c r="AA1664"/>
  <c r="W1664"/>
  <c r="Y1664" s="1"/>
  <c r="X1664"/>
  <c r="T1664"/>
  <c r="S1664"/>
  <c r="AB1663"/>
  <c r="AA1663"/>
  <c r="W1663"/>
  <c r="Y1663" s="1"/>
  <c r="X1663"/>
  <c r="T1663"/>
  <c r="S1663"/>
  <c r="AB1662"/>
  <c r="AA1662"/>
  <c r="W1662"/>
  <c r="Y1662" s="1"/>
  <c r="X1662"/>
  <c r="T1662"/>
  <c r="S1662"/>
  <c r="AB1661"/>
  <c r="AA1661"/>
  <c r="W1661"/>
  <c r="X1661"/>
  <c r="T1661"/>
  <c r="S1661"/>
  <c r="AB1660"/>
  <c r="AA1660"/>
  <c r="W1660"/>
  <c r="Y1660" s="1"/>
  <c r="X1660"/>
  <c r="T1660"/>
  <c r="S1660"/>
  <c r="AB1659"/>
  <c r="AA1659"/>
  <c r="W1659"/>
  <c r="Y1659" s="1"/>
  <c r="X1659"/>
  <c r="T1659"/>
  <c r="S1659"/>
  <c r="AB1658"/>
  <c r="AA1658"/>
  <c r="W1658"/>
  <c r="Y1658" s="1"/>
  <c r="X1658"/>
  <c r="T1658"/>
  <c r="S1658"/>
  <c r="AB1657"/>
  <c r="AA1657"/>
  <c r="W1657"/>
  <c r="Z1657" s="1"/>
  <c r="X1657"/>
  <c r="T1657"/>
  <c r="S1657"/>
  <c r="AB1656"/>
  <c r="AA1656"/>
  <c r="W1656"/>
  <c r="X1656"/>
  <c r="T1656"/>
  <c r="S1656"/>
  <c r="AB1655"/>
  <c r="AA1655"/>
  <c r="W1655"/>
  <c r="Z1655"/>
  <c r="Y1655"/>
  <c r="X1655"/>
  <c r="T1655"/>
  <c r="S1655"/>
  <c r="AB1654"/>
  <c r="AA1654"/>
  <c r="W1654"/>
  <c r="Z1654"/>
  <c r="Y1654"/>
  <c r="X1654"/>
  <c r="T1654"/>
  <c r="S1654"/>
  <c r="AB1653"/>
  <c r="AA1653"/>
  <c r="W1653"/>
  <c r="Z1653"/>
  <c r="Y1653"/>
  <c r="X1653"/>
  <c r="T1653"/>
  <c r="S1653"/>
  <c r="AB1652"/>
  <c r="AA1652"/>
  <c r="W1652"/>
  <c r="Z1652"/>
  <c r="Y1652"/>
  <c r="X1652"/>
  <c r="T1652"/>
  <c r="S1652"/>
  <c r="AB1651"/>
  <c r="AA1651"/>
  <c r="W1651"/>
  <c r="Z1651"/>
  <c r="Y1651"/>
  <c r="X1651"/>
  <c r="T1651"/>
  <c r="S1651"/>
  <c r="AB1650"/>
  <c r="AA1650"/>
  <c r="W1650"/>
  <c r="Z1650"/>
  <c r="Y1650"/>
  <c r="X1650"/>
  <c r="T1650"/>
  <c r="S1650"/>
  <c r="AB1649"/>
  <c r="AA1649"/>
  <c r="W1649"/>
  <c r="Y1649" s="1"/>
  <c r="Z1649"/>
  <c r="X1649"/>
  <c r="T1649"/>
  <c r="S1649"/>
  <c r="AB1648"/>
  <c r="AA1648"/>
  <c r="W1648"/>
  <c r="Z1648" s="1"/>
  <c r="X1648"/>
  <c r="T1648"/>
  <c r="S1648"/>
  <c r="AB1647"/>
  <c r="AA1647"/>
  <c r="W1647"/>
  <c r="Y1647" s="1"/>
  <c r="X1647"/>
  <c r="T1647"/>
  <c r="S1647"/>
  <c r="AB1646"/>
  <c r="AA1646"/>
  <c r="W1646"/>
  <c r="X1646"/>
  <c r="T1646"/>
  <c r="S1646"/>
  <c r="AB1645"/>
  <c r="AA1645"/>
  <c r="W1645"/>
  <c r="Y1645" s="1"/>
  <c r="X1645"/>
  <c r="T1645"/>
  <c r="S1645"/>
  <c r="AB1644"/>
  <c r="AA1644"/>
  <c r="W1644"/>
  <c r="Y1644" s="1"/>
  <c r="X1644"/>
  <c r="T1644"/>
  <c r="S1644"/>
  <c r="AB1643"/>
  <c r="AA1643"/>
  <c r="W1643"/>
  <c r="Y1643" s="1"/>
  <c r="X1643"/>
  <c r="T1643"/>
  <c r="S1643"/>
  <c r="AB1642"/>
  <c r="AA1642"/>
  <c r="W1642"/>
  <c r="X1642"/>
  <c r="T1642"/>
  <c r="S1642"/>
  <c r="AB1641"/>
  <c r="AA1641"/>
  <c r="W1641"/>
  <c r="Z1641" s="1"/>
  <c r="X1641"/>
  <c r="T1641"/>
  <c r="S1641"/>
  <c r="AB1640"/>
  <c r="AA1640"/>
  <c r="W1640"/>
  <c r="Z1640" s="1"/>
  <c r="X1640"/>
  <c r="T1640"/>
  <c r="S1640"/>
  <c r="AB1639"/>
  <c r="AA1639"/>
  <c r="W1639"/>
  <c r="Z1639" s="1"/>
  <c r="X1639"/>
  <c r="T1639"/>
  <c r="S1639"/>
  <c r="AB1638"/>
  <c r="AA1638"/>
  <c r="W1638"/>
  <c r="Z1638" s="1"/>
  <c r="X1638"/>
  <c r="T1638"/>
  <c r="S1638"/>
  <c r="AB1637"/>
  <c r="AA1637"/>
  <c r="W1637"/>
  <c r="Z1637" s="1"/>
  <c r="X1637"/>
  <c r="T1637"/>
  <c r="S1637"/>
  <c r="AB1636"/>
  <c r="AA1636"/>
  <c r="W1636"/>
  <c r="Z1636" s="1"/>
  <c r="X1636"/>
  <c r="T1636"/>
  <c r="S1636"/>
  <c r="AB1635"/>
  <c r="AA1635"/>
  <c r="W1635"/>
  <c r="Z1635" s="1"/>
  <c r="X1635"/>
  <c r="T1635"/>
  <c r="S1635"/>
  <c r="AB1634"/>
  <c r="AA1634"/>
  <c r="W1634"/>
  <c r="Z1634" s="1"/>
  <c r="X1634"/>
  <c r="T1634"/>
  <c r="S1634"/>
  <c r="AB1633"/>
  <c r="AA1633"/>
  <c r="W1633"/>
  <c r="X1633"/>
  <c r="T1633"/>
  <c r="S1633"/>
  <c r="AB1632"/>
  <c r="AA1632"/>
  <c r="W1632"/>
  <c r="Z1632" s="1"/>
  <c r="X1632"/>
  <c r="T1632"/>
  <c r="S1632"/>
  <c r="AB1631"/>
  <c r="AA1631"/>
  <c r="W1631"/>
  <c r="X1631"/>
  <c r="T1631"/>
  <c r="S1631"/>
  <c r="AB1630"/>
  <c r="AA1630"/>
  <c r="W1630"/>
  <c r="Y1630" s="1"/>
  <c r="X1630"/>
  <c r="T1630"/>
  <c r="S1630"/>
  <c r="AB1629"/>
  <c r="AA1629"/>
  <c r="W1629"/>
  <c r="Y1629" s="1"/>
  <c r="X1629"/>
  <c r="T1629"/>
  <c r="S1629"/>
  <c r="AB1628"/>
  <c r="AA1628"/>
  <c r="W1628"/>
  <c r="Y1628" s="1"/>
  <c r="X1628"/>
  <c r="T1628"/>
  <c r="S1628"/>
  <c r="AB1627"/>
  <c r="AA1627"/>
  <c r="W1627"/>
  <c r="X1627"/>
  <c r="T1627"/>
  <c r="S1627"/>
  <c r="AB1626"/>
  <c r="AA1626"/>
  <c r="W1626"/>
  <c r="Y1626" s="1"/>
  <c r="X1626"/>
  <c r="T1626"/>
  <c r="S1626"/>
  <c r="AB1625"/>
  <c r="AA1625"/>
  <c r="W1625"/>
  <c r="Z1625" s="1"/>
  <c r="X1625"/>
  <c r="T1625"/>
  <c r="S1625"/>
  <c r="AB1624"/>
  <c r="AA1624"/>
  <c r="W1624"/>
  <c r="Z1624" s="1"/>
  <c r="X1624"/>
  <c r="T1624"/>
  <c r="S1624"/>
  <c r="AB1623"/>
  <c r="AA1623"/>
  <c r="W1623"/>
  <c r="Z1623" s="1"/>
  <c r="X1623"/>
  <c r="T1623"/>
  <c r="S1623"/>
  <c r="AB1622"/>
  <c r="AA1622"/>
  <c r="W1622"/>
  <c r="Z1622" s="1"/>
  <c r="X1622"/>
  <c r="T1622"/>
  <c r="S1622"/>
  <c r="AB1621"/>
  <c r="AA1621"/>
  <c r="W1621"/>
  <c r="Z1621" s="1"/>
  <c r="X1621"/>
  <c r="T1621"/>
  <c r="S1621"/>
  <c r="AB1620"/>
  <c r="AA1620"/>
  <c r="W1620"/>
  <c r="Z1620" s="1"/>
  <c r="X1620"/>
  <c r="T1620"/>
  <c r="S1620"/>
  <c r="AB1619"/>
  <c r="AA1619"/>
  <c r="W1619"/>
  <c r="Z1619" s="1"/>
  <c r="X1619"/>
  <c r="T1619"/>
  <c r="S1619"/>
  <c r="AB1618"/>
  <c r="AA1618"/>
  <c r="W1618"/>
  <c r="Z1618" s="1"/>
  <c r="X1618"/>
  <c r="T1618"/>
  <c r="S1618"/>
  <c r="AB1617"/>
  <c r="AA1617"/>
  <c r="W1617"/>
  <c r="Y1617" s="1"/>
  <c r="X1617"/>
  <c r="T1617"/>
  <c r="S1617"/>
  <c r="AB1616"/>
  <c r="AA1616"/>
  <c r="W1616"/>
  <c r="X1616"/>
  <c r="T1616"/>
  <c r="S1616"/>
  <c r="AB1615"/>
  <c r="AA1615"/>
  <c r="W1615"/>
  <c r="Y1615" s="1"/>
  <c r="X1615"/>
  <c r="T1615"/>
  <c r="S1615"/>
  <c r="AB1614"/>
  <c r="AA1614"/>
  <c r="W1614"/>
  <c r="Y1614" s="1"/>
  <c r="X1614"/>
  <c r="T1614"/>
  <c r="S1614"/>
  <c r="AB1613"/>
  <c r="AA1613"/>
  <c r="W1613"/>
  <c r="Y1613" s="1"/>
  <c r="X1613"/>
  <c r="T1613"/>
  <c r="S1613"/>
  <c r="AB1612"/>
  <c r="AA1612"/>
  <c r="W1612"/>
  <c r="X1612"/>
  <c r="T1612"/>
  <c r="S1612"/>
  <c r="AB1611"/>
  <c r="AA1611"/>
  <c r="W1611"/>
  <c r="Y1611" s="1"/>
  <c r="X1611"/>
  <c r="T1611"/>
  <c r="S1611"/>
  <c r="AB1610"/>
  <c r="AA1610"/>
  <c r="W1610"/>
  <c r="Y1610" s="1"/>
  <c r="X1610"/>
  <c r="T1610"/>
  <c r="S1610"/>
  <c r="AB1609"/>
  <c r="AA1609"/>
  <c r="W1609"/>
  <c r="Z1609" s="1"/>
  <c r="X1609"/>
  <c r="T1609"/>
  <c r="S1609"/>
  <c r="AB1608"/>
  <c r="AA1608"/>
  <c r="W1608"/>
  <c r="Z1608" s="1"/>
  <c r="X1608"/>
  <c r="T1608"/>
  <c r="S1608"/>
  <c r="AB1607"/>
  <c r="AA1607"/>
  <c r="W1607"/>
  <c r="Z1607" s="1"/>
  <c r="X1607"/>
  <c r="T1607"/>
  <c r="S1607"/>
  <c r="AB1606"/>
  <c r="AA1606"/>
  <c r="W1606"/>
  <c r="Z1606" s="1"/>
  <c r="X1606"/>
  <c r="T1606"/>
  <c r="S1606"/>
  <c r="AB1605"/>
  <c r="AA1605"/>
  <c r="W1605"/>
  <c r="Z1605" s="1"/>
  <c r="X1605"/>
  <c r="T1605"/>
  <c r="S1605"/>
  <c r="AB1604"/>
  <c r="AA1604"/>
  <c r="W1604"/>
  <c r="Z1604" s="1"/>
  <c r="X1604"/>
  <c r="T1604"/>
  <c r="S1604"/>
  <c r="AB1603"/>
  <c r="AA1603"/>
  <c r="W1603"/>
  <c r="Z1603" s="1"/>
  <c r="X1603"/>
  <c r="T1603"/>
  <c r="S1603"/>
  <c r="AB1602"/>
  <c r="AA1602"/>
  <c r="W1602"/>
  <c r="Z1602" s="1"/>
  <c r="X1602"/>
  <c r="T1602"/>
  <c r="S1602"/>
  <c r="AB1601"/>
  <c r="AA1601"/>
  <c r="W1601"/>
  <c r="Y1601" s="1"/>
  <c r="X1601"/>
  <c r="T1601"/>
  <c r="S1601"/>
  <c r="AB1600"/>
  <c r="AA1600"/>
  <c r="W1600"/>
  <c r="Y1600" s="1"/>
  <c r="X1600"/>
  <c r="T1600"/>
  <c r="S1600"/>
  <c r="AB1599"/>
  <c r="AA1599"/>
  <c r="W1599"/>
  <c r="X1599"/>
  <c r="T1599"/>
  <c r="S1599"/>
  <c r="AB1598"/>
  <c r="AA1598"/>
  <c r="W1598"/>
  <c r="Y1598" s="1"/>
  <c r="X1598"/>
  <c r="T1598"/>
  <c r="S1598"/>
  <c r="AB1597"/>
  <c r="AA1597"/>
  <c r="W1597"/>
  <c r="Y1597" s="1"/>
  <c r="X1597"/>
  <c r="T1597"/>
  <c r="S1597"/>
  <c r="AB1596"/>
  <c r="AA1596"/>
  <c r="W1596"/>
  <c r="Y1596" s="1"/>
  <c r="X1596"/>
  <c r="T1596"/>
  <c r="S1596"/>
  <c r="AB1595"/>
  <c r="AA1595"/>
  <c r="W1595"/>
  <c r="X1595"/>
  <c r="T1595"/>
  <c r="S1595"/>
  <c r="AB1594"/>
  <c r="AA1594"/>
  <c r="W1594"/>
  <c r="Y1594" s="1"/>
  <c r="X1594"/>
  <c r="T1594"/>
  <c r="S1594"/>
  <c r="AB1593"/>
  <c r="AA1593"/>
  <c r="W1593"/>
  <c r="Z1593" s="1"/>
  <c r="X1593"/>
  <c r="T1593"/>
  <c r="S1593"/>
  <c r="AB1592"/>
  <c r="AA1592"/>
  <c r="W1592"/>
  <c r="Z1592" s="1"/>
  <c r="X1592"/>
  <c r="T1592"/>
  <c r="S1592"/>
  <c r="AB1591"/>
  <c r="AA1591"/>
  <c r="W1591"/>
  <c r="Z1591" s="1"/>
  <c r="X1591"/>
  <c r="T1591"/>
  <c r="S1591"/>
  <c r="AB1590"/>
  <c r="AA1590"/>
  <c r="W1590"/>
  <c r="Z1590" s="1"/>
  <c r="X1590"/>
  <c r="T1590"/>
  <c r="S1590"/>
  <c r="AB1589"/>
  <c r="AA1589"/>
  <c r="W1589"/>
  <c r="Z1589" s="1"/>
  <c r="X1589"/>
  <c r="T1589"/>
  <c r="S1589"/>
  <c r="AB1588"/>
  <c r="AA1588"/>
  <c r="W1588"/>
  <c r="Z1588" s="1"/>
  <c r="X1588"/>
  <c r="T1588"/>
  <c r="S1588"/>
  <c r="AB1587"/>
  <c r="AA1587"/>
  <c r="W1587"/>
  <c r="Z1587" s="1"/>
  <c r="X1587"/>
  <c r="T1587"/>
  <c r="S1587"/>
  <c r="AB1586"/>
  <c r="AA1586"/>
  <c r="W1586"/>
  <c r="Z1586" s="1"/>
  <c r="X1586"/>
  <c r="T1586"/>
  <c r="S1586"/>
  <c r="AB1585"/>
  <c r="AA1585"/>
  <c r="W1585"/>
  <c r="X1585"/>
  <c r="T1585"/>
  <c r="S1585"/>
  <c r="AB1584"/>
  <c r="AA1584"/>
  <c r="W1584"/>
  <c r="Y1584" s="1"/>
  <c r="Z1584"/>
  <c r="X1584"/>
  <c r="T1584"/>
  <c r="S1584"/>
  <c r="AB1583"/>
  <c r="AA1583"/>
  <c r="W1583"/>
  <c r="Y1583" s="1"/>
  <c r="X1583"/>
  <c r="T1583"/>
  <c r="S1583"/>
  <c r="AB1582"/>
  <c r="AA1582"/>
  <c r="W1582"/>
  <c r="X1582"/>
  <c r="T1582"/>
  <c r="S1582"/>
  <c r="AB1581"/>
  <c r="AA1581"/>
  <c r="W1581"/>
  <c r="Y1581" s="1"/>
  <c r="X1581"/>
  <c r="T1581"/>
  <c r="S1581"/>
  <c r="AB1580"/>
  <c r="AA1580"/>
  <c r="W1580"/>
  <c r="X1580"/>
  <c r="T1580"/>
  <c r="S1580"/>
  <c r="AB1579"/>
  <c r="AA1579"/>
  <c r="W1579"/>
  <c r="Y1579" s="1"/>
  <c r="X1579"/>
  <c r="T1579"/>
  <c r="S1579"/>
  <c r="AB1578"/>
  <c r="AA1578"/>
  <c r="W1578"/>
  <c r="Y1578" s="1"/>
  <c r="X1578"/>
  <c r="T1578"/>
  <c r="S1578"/>
  <c r="AB1577"/>
  <c r="AA1577"/>
  <c r="W1577"/>
  <c r="X1577"/>
  <c r="T1577"/>
  <c r="S1577"/>
  <c r="AB1576"/>
  <c r="AA1576"/>
  <c r="W1576"/>
  <c r="Z1576" s="1"/>
  <c r="X1576"/>
  <c r="T1576"/>
  <c r="S1576"/>
  <c r="AB1575"/>
  <c r="AA1575"/>
  <c r="W1575"/>
  <c r="Z1575" s="1"/>
  <c r="X1575"/>
  <c r="T1575"/>
  <c r="S1575"/>
  <c r="AB1574"/>
  <c r="AA1574"/>
  <c r="W1574"/>
  <c r="Z1574" s="1"/>
  <c r="X1574"/>
  <c r="T1574"/>
  <c r="S1574"/>
  <c r="AB1573"/>
  <c r="AA1573"/>
  <c r="W1573"/>
  <c r="Z1573" s="1"/>
  <c r="X1573"/>
  <c r="T1573"/>
  <c r="S1573"/>
  <c r="AB1572"/>
  <c r="AA1572"/>
  <c r="W1572"/>
  <c r="Z1572" s="1"/>
  <c r="X1572"/>
  <c r="T1572"/>
  <c r="S1572"/>
  <c r="AB1571"/>
  <c r="AA1571"/>
  <c r="W1571"/>
  <c r="Z1571" s="1"/>
  <c r="X1571"/>
  <c r="T1571"/>
  <c r="S1571"/>
  <c r="AB1570"/>
  <c r="AA1570"/>
  <c r="W1570"/>
  <c r="Z1570" s="1"/>
  <c r="X1570"/>
  <c r="T1570"/>
  <c r="S1570"/>
  <c r="AB1569"/>
  <c r="AA1569"/>
  <c r="W1569"/>
  <c r="X1569"/>
  <c r="T1569"/>
  <c r="S1569"/>
  <c r="AB1568"/>
  <c r="AA1568"/>
  <c r="W1568"/>
  <c r="X1568"/>
  <c r="T1568"/>
  <c r="S1568"/>
  <c r="AB1567"/>
  <c r="AA1567"/>
  <c r="W1567"/>
  <c r="Y1567" s="1"/>
  <c r="X1567"/>
  <c r="T1567"/>
  <c r="S1567"/>
  <c r="AB1566"/>
  <c r="AA1566"/>
  <c r="W1566"/>
  <c r="Y1566" s="1"/>
  <c r="X1566"/>
  <c r="T1566"/>
  <c r="S1566"/>
  <c r="AB1565"/>
  <c r="AA1565"/>
  <c r="W1565"/>
  <c r="X1565"/>
  <c r="T1565"/>
  <c r="S1565"/>
  <c r="AB1564"/>
  <c r="AA1564"/>
  <c r="W1564"/>
  <c r="Y1564" s="1"/>
  <c r="X1564"/>
  <c r="T1564"/>
  <c r="S1564"/>
  <c r="AB1563"/>
  <c r="AA1563"/>
  <c r="W1563"/>
  <c r="X1563"/>
  <c r="T1563"/>
  <c r="S1563"/>
  <c r="AB1562"/>
  <c r="AA1562"/>
  <c r="W1562"/>
  <c r="Y1562" s="1"/>
  <c r="X1562"/>
  <c r="T1562"/>
  <c r="S1562"/>
  <c r="AB1561"/>
  <c r="AA1561"/>
  <c r="W1561"/>
  <c r="Z1561" s="1"/>
  <c r="X1561"/>
  <c r="T1561"/>
  <c r="S1561"/>
  <c r="AB1560"/>
  <c r="AA1560"/>
  <c r="W1560"/>
  <c r="X1560"/>
  <c r="T1560"/>
  <c r="S1560"/>
  <c r="AB1559"/>
  <c r="AA1559"/>
  <c r="W1559"/>
  <c r="Z1559" s="1"/>
  <c r="X1559"/>
  <c r="T1559"/>
  <c r="S1559"/>
  <c r="AB1558"/>
  <c r="AA1558"/>
  <c r="W1558"/>
  <c r="X1558"/>
  <c r="T1558"/>
  <c r="S1558"/>
  <c r="AB1557"/>
  <c r="AA1557"/>
  <c r="W1557"/>
  <c r="Z1557" s="1"/>
  <c r="X1557"/>
  <c r="T1557"/>
  <c r="S1557"/>
  <c r="AB1556"/>
  <c r="AA1556"/>
  <c r="W1556"/>
  <c r="X1556"/>
  <c r="T1556"/>
  <c r="S1556"/>
  <c r="AB1555"/>
  <c r="AA1555"/>
  <c r="W1555"/>
  <c r="Z1555" s="1"/>
  <c r="X1555"/>
  <c r="T1555"/>
  <c r="S1555"/>
  <c r="AB1554"/>
  <c r="AA1554"/>
  <c r="W1554"/>
  <c r="X1554"/>
  <c r="T1554"/>
  <c r="S1554"/>
  <c r="AB1553"/>
  <c r="AA1553"/>
  <c r="W1553"/>
  <c r="Z1553" s="1"/>
  <c r="X1553"/>
  <c r="T1553"/>
  <c r="S1553"/>
  <c r="AB1552"/>
  <c r="AA1552"/>
  <c r="W1552"/>
  <c r="X1552"/>
  <c r="T1552"/>
  <c r="S1552"/>
  <c r="AB1551"/>
  <c r="AA1551"/>
  <c r="W1551"/>
  <c r="Y1551" s="1"/>
  <c r="X1551"/>
  <c r="T1551"/>
  <c r="S1551"/>
  <c r="AB1550"/>
  <c r="AA1550"/>
  <c r="W1550"/>
  <c r="X1550"/>
  <c r="T1550"/>
  <c r="S1550"/>
  <c r="AB1549"/>
  <c r="AA1549"/>
  <c r="W1549"/>
  <c r="Y1549" s="1"/>
  <c r="X1549"/>
  <c r="T1549"/>
  <c r="S1549"/>
  <c r="AB1548"/>
  <c r="AA1548"/>
  <c r="W1548"/>
  <c r="Y1548" s="1"/>
  <c r="X1548"/>
  <c r="T1548"/>
  <c r="S1548"/>
  <c r="AB1547"/>
  <c r="AA1547"/>
  <c r="W1547"/>
  <c r="Y1547" s="1"/>
  <c r="X1547"/>
  <c r="T1547"/>
  <c r="S1547"/>
  <c r="AB1546"/>
  <c r="AA1546"/>
  <c r="W1546"/>
  <c r="X1546"/>
  <c r="T1546"/>
  <c r="S1546"/>
  <c r="AB1545"/>
  <c r="AA1545"/>
  <c r="W1545"/>
  <c r="X1545"/>
  <c r="T1545"/>
  <c r="S1545"/>
  <c r="AB1544"/>
  <c r="AA1544"/>
  <c r="W1544"/>
  <c r="Z1544" s="1"/>
  <c r="X1544"/>
  <c r="T1544"/>
  <c r="S1544"/>
  <c r="AB1543"/>
  <c r="AA1543"/>
  <c r="W1543"/>
  <c r="Z1543" s="1"/>
  <c r="X1543"/>
  <c r="T1543"/>
  <c r="S1543"/>
  <c r="AB1542"/>
  <c r="AA1542"/>
  <c r="W1542"/>
  <c r="Z1542" s="1"/>
  <c r="X1542"/>
  <c r="T1542"/>
  <c r="S1542"/>
  <c r="AB1541"/>
  <c r="AA1541"/>
  <c r="W1541"/>
  <c r="Z1541" s="1"/>
  <c r="X1541"/>
  <c r="T1541"/>
  <c r="S1541"/>
  <c r="AB1540"/>
  <c r="AA1540"/>
  <c r="W1540"/>
  <c r="Z1540" s="1"/>
  <c r="X1540"/>
  <c r="T1540"/>
  <c r="S1540"/>
  <c r="AB1539"/>
  <c r="AA1539"/>
  <c r="W1539"/>
  <c r="Z1539" s="1"/>
  <c r="X1539"/>
  <c r="T1539"/>
  <c r="S1539"/>
  <c r="AB1538"/>
  <c r="AA1538"/>
  <c r="W1538"/>
  <c r="Z1538" s="1"/>
  <c r="X1538"/>
  <c r="T1538"/>
  <c r="S1538"/>
  <c r="AB1537"/>
  <c r="AA1537"/>
  <c r="W1537"/>
  <c r="Y1537" s="1"/>
  <c r="X1537"/>
  <c r="T1537"/>
  <c r="S1537"/>
  <c r="AB1536"/>
  <c r="AA1536"/>
  <c r="W1536"/>
  <c r="Y1536" s="1"/>
  <c r="X1536"/>
  <c r="T1536"/>
  <c r="S1536"/>
  <c r="AB1535"/>
  <c r="AA1535"/>
  <c r="W1535"/>
  <c r="X1535"/>
  <c r="T1535"/>
  <c r="S1535"/>
  <c r="AB1534"/>
  <c r="AA1534"/>
  <c r="W1534"/>
  <c r="Y1534" s="1"/>
  <c r="X1534"/>
  <c r="T1534"/>
  <c r="S1534"/>
  <c r="AB1533"/>
  <c r="AA1533"/>
  <c r="W1533"/>
  <c r="X1533"/>
  <c r="T1533"/>
  <c r="S1533"/>
  <c r="AB1532"/>
  <c r="AA1532"/>
  <c r="W1532"/>
  <c r="Y1532" s="1"/>
  <c r="X1532"/>
  <c r="T1532"/>
  <c r="S1532"/>
  <c r="AB1531"/>
  <c r="AA1531"/>
  <c r="W1531"/>
  <c r="Y1531" s="1"/>
  <c r="X1531"/>
  <c r="T1531"/>
  <c r="S1531"/>
  <c r="AB1530"/>
  <c r="AA1530"/>
  <c r="W1530"/>
  <c r="Y1530" s="1"/>
  <c r="X1530"/>
  <c r="T1530"/>
  <c r="S1530"/>
  <c r="AB1529"/>
  <c r="AA1529"/>
  <c r="W1529"/>
  <c r="Z1529" s="1"/>
  <c r="X1529"/>
  <c r="T1529"/>
  <c r="S1529"/>
  <c r="AB1528"/>
  <c r="AA1528"/>
  <c r="W1528"/>
  <c r="X1528"/>
  <c r="T1528"/>
  <c r="S1528"/>
  <c r="AB1527"/>
  <c r="AA1527"/>
  <c r="W1527"/>
  <c r="Z1527" s="1"/>
  <c r="X1527"/>
  <c r="T1527"/>
  <c r="S1527"/>
  <c r="AB1526"/>
  <c r="AA1526"/>
  <c r="W1526"/>
  <c r="Z1526" s="1"/>
  <c r="X1526"/>
  <c r="T1526"/>
  <c r="S1526"/>
  <c r="AB1525"/>
  <c r="AA1525"/>
  <c r="W1525"/>
  <c r="Z1525" s="1"/>
  <c r="X1525"/>
  <c r="T1525"/>
  <c r="S1525"/>
  <c r="AB1524"/>
  <c r="AA1524"/>
  <c r="W1524"/>
  <c r="Z1524" s="1"/>
  <c r="X1524"/>
  <c r="T1524"/>
  <c r="S1524"/>
  <c r="AB1523"/>
  <c r="AA1523"/>
  <c r="W1523"/>
  <c r="Z1523" s="1"/>
  <c r="X1523"/>
  <c r="T1523"/>
  <c r="S1523"/>
  <c r="AB1522"/>
  <c r="AA1522"/>
  <c r="W1522"/>
  <c r="Z1522" s="1"/>
  <c r="X1522"/>
  <c r="T1522"/>
  <c r="S1522"/>
  <c r="AB1521"/>
  <c r="AA1521"/>
  <c r="W1521"/>
  <c r="Y1521" s="1"/>
  <c r="X1521"/>
  <c r="T1521"/>
  <c r="S1521"/>
  <c r="AB1520"/>
  <c r="AA1520"/>
  <c r="W1520"/>
  <c r="X1520"/>
  <c r="T1520"/>
  <c r="S1520"/>
  <c r="AB1519"/>
  <c r="AA1519"/>
  <c r="W1519"/>
  <c r="Y1519" s="1"/>
  <c r="X1519"/>
  <c r="T1519"/>
  <c r="S1519"/>
  <c r="AB1518"/>
  <c r="AA1518"/>
  <c r="W1518"/>
  <c r="Y1518" s="1"/>
  <c r="X1518"/>
  <c r="T1518"/>
  <c r="S1518"/>
  <c r="AB1517"/>
  <c r="AA1517"/>
  <c r="W1517"/>
  <c r="Y1517" s="1"/>
  <c r="X1517"/>
  <c r="T1517"/>
  <c r="S1517"/>
  <c r="AB1516"/>
  <c r="AA1516"/>
  <c r="W1516"/>
  <c r="X1516"/>
  <c r="T1516"/>
  <c r="S1516"/>
  <c r="AB1515"/>
  <c r="AA1515"/>
  <c r="W1515"/>
  <c r="Y1515" s="1"/>
  <c r="X1515"/>
  <c r="T1515"/>
  <c r="S1515"/>
  <c r="AB1514"/>
  <c r="AA1514"/>
  <c r="W1514"/>
  <c r="Y1514" s="1"/>
  <c r="X1514"/>
  <c r="T1514"/>
  <c r="S1514"/>
  <c r="AB1513"/>
  <c r="AA1513"/>
  <c r="W1513"/>
  <c r="X1513"/>
  <c r="T1513"/>
  <c r="S1513"/>
  <c r="AB1512"/>
  <c r="AA1512"/>
  <c r="W1512"/>
  <c r="Z1512" s="1"/>
  <c r="X1512"/>
  <c r="T1512"/>
  <c r="S1512"/>
  <c r="AB1511"/>
  <c r="AA1511"/>
  <c r="W1511"/>
  <c r="Z1511" s="1"/>
  <c r="X1511"/>
  <c r="T1511"/>
  <c r="S1511"/>
  <c r="AB1510"/>
  <c r="AA1510"/>
  <c r="W1510"/>
  <c r="Z1510" s="1"/>
  <c r="X1510"/>
  <c r="T1510"/>
  <c r="S1510"/>
  <c r="AB1509"/>
  <c r="AA1509"/>
  <c r="W1509"/>
  <c r="Z1509" s="1"/>
  <c r="X1509"/>
  <c r="T1509"/>
  <c r="S1509"/>
  <c r="AB1508"/>
  <c r="AA1508"/>
  <c r="W1508"/>
  <c r="Z1508" s="1"/>
  <c r="X1508"/>
  <c r="T1508"/>
  <c r="S1508"/>
  <c r="AB1507"/>
  <c r="AA1507"/>
  <c r="W1507"/>
  <c r="Z1507" s="1"/>
  <c r="X1507"/>
  <c r="T1507"/>
  <c r="S1507"/>
  <c r="AB1506"/>
  <c r="AA1506"/>
  <c r="W1506"/>
  <c r="Z1506" s="1"/>
  <c r="X1506"/>
  <c r="T1506"/>
  <c r="S1506"/>
  <c r="AB1505"/>
  <c r="AA1505"/>
  <c r="W1505"/>
  <c r="Z1505" s="1"/>
  <c r="X1505"/>
  <c r="T1505"/>
  <c r="S1505"/>
  <c r="AB1504"/>
  <c r="AA1504"/>
  <c r="W1504"/>
  <c r="X1504"/>
  <c r="T1504"/>
  <c r="S1504"/>
  <c r="AB1503"/>
  <c r="AA1503"/>
  <c r="W1503"/>
  <c r="Y1503" s="1"/>
  <c r="X1503"/>
  <c r="T1503"/>
  <c r="S1503"/>
  <c r="AB1502"/>
  <c r="AA1502"/>
  <c r="W1502"/>
  <c r="Y1502" s="1"/>
  <c r="X1502"/>
  <c r="T1502"/>
  <c r="S1502"/>
  <c r="AB1501"/>
  <c r="AA1501"/>
  <c r="W1501"/>
  <c r="X1501"/>
  <c r="T1501"/>
  <c r="S1501"/>
  <c r="AB1500"/>
  <c r="AA1500"/>
  <c r="W1500"/>
  <c r="Y1500" s="1"/>
  <c r="X1500"/>
  <c r="T1500"/>
  <c r="S1500"/>
  <c r="AB1499"/>
  <c r="AA1499"/>
  <c r="W1499"/>
  <c r="Y1499" s="1"/>
  <c r="Z1499"/>
  <c r="X1499"/>
  <c r="T1499"/>
  <c r="S1499"/>
  <c r="AB1498"/>
  <c r="AA1498"/>
  <c r="W1498"/>
  <c r="Y1498" s="1"/>
  <c r="X1498"/>
  <c r="T1498"/>
  <c r="S1498"/>
  <c r="AB1497"/>
  <c r="AA1497"/>
  <c r="W1497"/>
  <c r="Z1497" s="1"/>
  <c r="X1497"/>
  <c r="T1497"/>
  <c r="S1497"/>
  <c r="AB1496"/>
  <c r="AA1496"/>
  <c r="W1496"/>
  <c r="X1496"/>
  <c r="T1496"/>
  <c r="S1496"/>
  <c r="AB1495"/>
  <c r="AA1495"/>
  <c r="W1495"/>
  <c r="Z1495" s="1"/>
  <c r="X1495"/>
  <c r="T1495"/>
  <c r="S1495"/>
  <c r="AB1494"/>
  <c r="AA1494"/>
  <c r="W1494"/>
  <c r="Z1494" s="1"/>
  <c r="X1494"/>
  <c r="T1494"/>
  <c r="S1494"/>
  <c r="AB1493"/>
  <c r="AA1493"/>
  <c r="W1493"/>
  <c r="Z1493" s="1"/>
  <c r="X1493"/>
  <c r="T1493"/>
  <c r="S1493"/>
  <c r="AB1492"/>
  <c r="AA1492"/>
  <c r="W1492"/>
  <c r="Z1492" s="1"/>
  <c r="X1492"/>
  <c r="T1492"/>
  <c r="S1492"/>
  <c r="AB1491"/>
  <c r="AA1491"/>
  <c r="W1491"/>
  <c r="Z1491" s="1"/>
  <c r="X1491"/>
  <c r="T1491"/>
  <c r="S1491"/>
  <c r="AB1490"/>
  <c r="AA1490"/>
  <c r="W1490"/>
  <c r="Z1490" s="1"/>
  <c r="X1490"/>
  <c r="T1490"/>
  <c r="S1490"/>
  <c r="AB1489"/>
  <c r="AA1489"/>
  <c r="W1489"/>
  <c r="Z1489" s="1"/>
  <c r="X1489"/>
  <c r="T1489"/>
  <c r="S1489"/>
  <c r="AB1488"/>
  <c r="AA1488"/>
  <c r="W1488"/>
  <c r="Z1488" s="1"/>
  <c r="X1488"/>
  <c r="T1488"/>
  <c r="S1488"/>
  <c r="AB1487"/>
  <c r="AA1487"/>
  <c r="W1487"/>
  <c r="Y1487" s="1"/>
  <c r="X1487"/>
  <c r="T1487"/>
  <c r="S1487"/>
  <c r="AB1486"/>
  <c r="AA1486"/>
  <c r="W1486"/>
  <c r="X1486"/>
  <c r="T1486"/>
  <c r="S1486"/>
  <c r="AB1485"/>
  <c r="AA1485"/>
  <c r="W1485"/>
  <c r="Y1485" s="1"/>
  <c r="X1485"/>
  <c r="T1485"/>
  <c r="S1485"/>
  <c r="AB1484"/>
  <c r="AA1484"/>
  <c r="W1484"/>
  <c r="Y1484" s="1"/>
  <c r="X1484"/>
  <c r="T1484"/>
  <c r="S1484"/>
  <c r="AB1483"/>
  <c r="AA1483"/>
  <c r="W1483"/>
  <c r="Y1483" s="1"/>
  <c r="X1483"/>
  <c r="T1483"/>
  <c r="S1483"/>
  <c r="AB1482"/>
  <c r="AA1482"/>
  <c r="W1482"/>
  <c r="X1482"/>
  <c r="T1482"/>
  <c r="S1482"/>
  <c r="AB1481"/>
  <c r="AA1481"/>
  <c r="W1481"/>
  <c r="X1481"/>
  <c r="T1481"/>
  <c r="S1481"/>
  <c r="AB1480"/>
  <c r="AA1480"/>
  <c r="W1480"/>
  <c r="Z1480" s="1"/>
  <c r="X1480"/>
  <c r="T1480"/>
  <c r="S1480"/>
  <c r="AB1479"/>
  <c r="AA1479"/>
  <c r="W1479"/>
  <c r="Z1479" s="1"/>
  <c r="X1479"/>
  <c r="T1479"/>
  <c r="S1479"/>
  <c r="AB1478"/>
  <c r="AA1478"/>
  <c r="W1478"/>
  <c r="Z1478" s="1"/>
  <c r="X1478"/>
  <c r="T1478"/>
  <c r="S1478"/>
  <c r="AB1477"/>
  <c r="AA1477"/>
  <c r="W1477"/>
  <c r="Z1477" s="1"/>
  <c r="X1477"/>
  <c r="T1477"/>
  <c r="S1477"/>
  <c r="AB1476"/>
  <c r="AA1476"/>
  <c r="W1476"/>
  <c r="Z1476" s="1"/>
  <c r="X1476"/>
  <c r="T1476"/>
  <c r="S1476"/>
  <c r="AB1475"/>
  <c r="AA1475"/>
  <c r="W1475"/>
  <c r="Z1475" s="1"/>
  <c r="X1475"/>
  <c r="T1475"/>
  <c r="S1475"/>
  <c r="AB1474"/>
  <c r="AA1474"/>
  <c r="W1474"/>
  <c r="Z1474" s="1"/>
  <c r="X1474"/>
  <c r="T1474"/>
  <c r="S1474"/>
  <c r="AB1473"/>
  <c r="AA1473"/>
  <c r="W1473"/>
  <c r="Y1473" s="1"/>
  <c r="X1473"/>
  <c r="T1473"/>
  <c r="S1473"/>
  <c r="AB1472"/>
  <c r="AA1472"/>
  <c r="W1472"/>
  <c r="Y1472" s="1"/>
  <c r="X1472"/>
  <c r="T1472"/>
  <c r="S1472"/>
  <c r="AB1471"/>
  <c r="AA1471"/>
  <c r="W1471"/>
  <c r="Y1471" s="1"/>
  <c r="X1471"/>
  <c r="T1471"/>
  <c r="S1471"/>
  <c r="AB1470"/>
  <c r="AA1470"/>
  <c r="W1470"/>
  <c r="Y1470" s="1"/>
  <c r="X1470"/>
  <c r="T1470"/>
  <c r="S1470"/>
  <c r="AB1469"/>
  <c r="AA1469"/>
  <c r="W1469"/>
  <c r="X1469"/>
  <c r="T1469"/>
  <c r="S1469"/>
  <c r="AB1468"/>
  <c r="AA1468"/>
  <c r="W1468"/>
  <c r="Y1468" s="1"/>
  <c r="X1468"/>
  <c r="T1468"/>
  <c r="S1468"/>
  <c r="AB1467"/>
  <c r="AA1467"/>
  <c r="W1467"/>
  <c r="Y1467" s="1"/>
  <c r="X1467"/>
  <c r="T1467"/>
  <c r="S1467"/>
  <c r="AB1466"/>
  <c r="AA1466"/>
  <c r="W1466"/>
  <c r="Y1466" s="1"/>
  <c r="X1466"/>
  <c r="T1466"/>
  <c r="S1466"/>
  <c r="AB1465"/>
  <c r="AA1465"/>
  <c r="W1465"/>
  <c r="Z1465" s="1"/>
  <c r="X1465"/>
  <c r="T1465"/>
  <c r="S1465"/>
  <c r="AB1464"/>
  <c r="AA1464"/>
  <c r="W1464"/>
  <c r="X1464"/>
  <c r="T1464"/>
  <c r="S1464"/>
  <c r="AB1463"/>
  <c r="AA1463"/>
  <c r="W1463"/>
  <c r="Z1463" s="1"/>
  <c r="X1463"/>
  <c r="T1463"/>
  <c r="S1463"/>
  <c r="AB1462"/>
  <c r="AA1462"/>
  <c r="W1462"/>
  <c r="Z1462" s="1"/>
  <c r="X1462"/>
  <c r="T1462"/>
  <c r="S1462"/>
  <c r="AB1461"/>
  <c r="AA1461"/>
  <c r="W1461"/>
  <c r="Z1461" s="1"/>
  <c r="X1461"/>
  <c r="T1461"/>
  <c r="S1461"/>
  <c r="AB1460"/>
  <c r="AA1460"/>
  <c r="W1460"/>
  <c r="Z1460" s="1"/>
  <c r="Y1460"/>
  <c r="X1460"/>
  <c r="T1460"/>
  <c r="S1460"/>
  <c r="AB1459"/>
  <c r="AA1459"/>
  <c r="W1459"/>
  <c r="Z1459" s="1"/>
  <c r="X1459"/>
  <c r="T1459"/>
  <c r="S1459"/>
  <c r="AB1458"/>
  <c r="AA1458"/>
  <c r="W1458"/>
  <c r="Z1458" s="1"/>
  <c r="X1458"/>
  <c r="T1458"/>
  <c r="S1458"/>
  <c r="AB1457"/>
  <c r="AA1457"/>
  <c r="W1457"/>
  <c r="Y1457" s="1"/>
  <c r="X1457"/>
  <c r="T1457"/>
  <c r="S1457"/>
  <c r="AB1456"/>
  <c r="AA1456"/>
  <c r="W1456"/>
  <c r="X1456"/>
  <c r="T1456"/>
  <c r="S1456"/>
  <c r="AB1455"/>
  <c r="AA1455"/>
  <c r="W1455"/>
  <c r="Y1455" s="1"/>
  <c r="X1455"/>
  <c r="T1455"/>
  <c r="S1455"/>
  <c r="AB1454"/>
  <c r="AA1454"/>
  <c r="W1454"/>
  <c r="Y1454" s="1"/>
  <c r="X1454"/>
  <c r="T1454"/>
  <c r="S1454"/>
  <c r="AB1453"/>
  <c r="AA1453"/>
  <c r="W1453"/>
  <c r="Y1453" s="1"/>
  <c r="X1453"/>
  <c r="T1453"/>
  <c r="S1453"/>
  <c r="AB1452"/>
  <c r="AA1452"/>
  <c r="W1452"/>
  <c r="X1452"/>
  <c r="T1452"/>
  <c r="S1452"/>
  <c r="AB1451"/>
  <c r="AA1451"/>
  <c r="W1451"/>
  <c r="Y1451" s="1"/>
  <c r="X1451"/>
  <c r="T1451"/>
  <c r="S1451"/>
  <c r="AB1450"/>
  <c r="AA1450"/>
  <c r="W1450"/>
  <c r="Y1450" s="1"/>
  <c r="X1450"/>
  <c r="T1450"/>
  <c r="S1450"/>
  <c r="AB1449"/>
  <c r="AA1449"/>
  <c r="W1449"/>
  <c r="X1449"/>
  <c r="T1449"/>
  <c r="S1449"/>
  <c r="AB1448"/>
  <c r="AA1448"/>
  <c r="W1448"/>
  <c r="Z1448" s="1"/>
  <c r="X1448"/>
  <c r="T1448"/>
  <c r="S1448"/>
  <c r="AB1447"/>
  <c r="AA1447"/>
  <c r="W1447"/>
  <c r="Z1447" s="1"/>
  <c r="X1447"/>
  <c r="T1447"/>
  <c r="S1447"/>
  <c r="AB1446"/>
  <c r="AA1446"/>
  <c r="W1446"/>
  <c r="Z1446" s="1"/>
  <c r="X1446"/>
  <c r="T1446"/>
  <c r="S1446"/>
  <c r="AB1445"/>
  <c r="AA1445"/>
  <c r="W1445"/>
  <c r="Z1445" s="1"/>
  <c r="X1445"/>
  <c r="T1445"/>
  <c r="S1445"/>
  <c r="AB1444"/>
  <c r="AA1444"/>
  <c r="W1444"/>
  <c r="Z1444" s="1"/>
  <c r="X1444"/>
  <c r="T1444"/>
  <c r="S1444"/>
  <c r="AB1443"/>
  <c r="AA1443"/>
  <c r="W1443"/>
  <c r="Z1443" s="1"/>
  <c r="X1443"/>
  <c r="T1443"/>
  <c r="S1443"/>
  <c r="AB1442"/>
  <c r="AA1442"/>
  <c r="W1442"/>
  <c r="Z1442" s="1"/>
  <c r="X1442"/>
  <c r="T1442"/>
  <c r="S1442"/>
  <c r="AB1441"/>
  <c r="AA1441"/>
  <c r="W1441"/>
  <c r="Z1441" s="1"/>
  <c r="X1441"/>
  <c r="T1441"/>
  <c r="S1441"/>
  <c r="AB1440"/>
  <c r="AA1440"/>
  <c r="W1440"/>
  <c r="X1440"/>
  <c r="T1440"/>
  <c r="S1440"/>
  <c r="AB1439"/>
  <c r="AA1439"/>
  <c r="W1439"/>
  <c r="Y1439" s="1"/>
  <c r="X1439"/>
  <c r="T1439"/>
  <c r="S1439"/>
  <c r="AB1438"/>
  <c r="AA1438"/>
  <c r="W1438"/>
  <c r="Y1438" s="1"/>
  <c r="X1438"/>
  <c r="T1438"/>
  <c r="S1438"/>
  <c r="AB1437"/>
  <c r="AA1437"/>
  <c r="W1437"/>
  <c r="X1437"/>
  <c r="T1437"/>
  <c r="S1437"/>
  <c r="AB1436"/>
  <c r="AA1436"/>
  <c r="W1436"/>
  <c r="Y1436" s="1"/>
  <c r="X1436"/>
  <c r="T1436"/>
  <c r="S1436"/>
  <c r="AB1435"/>
  <c r="AA1435"/>
  <c r="W1435"/>
  <c r="Y1435" s="1"/>
  <c r="X1435"/>
  <c r="T1435"/>
  <c r="S1435"/>
  <c r="AB1434"/>
  <c r="AA1434"/>
  <c r="W1434"/>
  <c r="Y1434" s="1"/>
  <c r="X1434"/>
  <c r="T1434"/>
  <c r="S1434"/>
  <c r="AB1433"/>
  <c r="AA1433"/>
  <c r="W1433"/>
  <c r="Z1433" s="1"/>
  <c r="X1433"/>
  <c r="T1433"/>
  <c r="S1433"/>
  <c r="AB1432"/>
  <c r="AA1432"/>
  <c r="W1432"/>
  <c r="X1432"/>
  <c r="T1432"/>
  <c r="S1432"/>
  <c r="AB1431"/>
  <c r="AA1431"/>
  <c r="W1431"/>
  <c r="Z1431" s="1"/>
  <c r="X1431"/>
  <c r="T1431"/>
  <c r="S1431"/>
  <c r="AB1430"/>
  <c r="AA1430"/>
  <c r="W1430"/>
  <c r="Z1430" s="1"/>
  <c r="X1430"/>
  <c r="T1430"/>
  <c r="S1430"/>
  <c r="AB1429"/>
  <c r="AA1429"/>
  <c r="W1429"/>
  <c r="Z1429" s="1"/>
  <c r="X1429"/>
  <c r="T1429"/>
  <c r="S1429"/>
  <c r="AB1428"/>
  <c r="AA1428"/>
  <c r="W1428"/>
  <c r="Z1428" s="1"/>
  <c r="X1428"/>
  <c r="T1428"/>
  <c r="S1428"/>
  <c r="AB1427"/>
  <c r="AA1427"/>
  <c r="W1427"/>
  <c r="Z1427" s="1"/>
  <c r="X1427"/>
  <c r="T1427"/>
  <c r="S1427"/>
  <c r="AB1426"/>
  <c r="AA1426"/>
  <c r="W1426"/>
  <c r="Z1426" s="1"/>
  <c r="X1426"/>
  <c r="T1426"/>
  <c r="S1426"/>
  <c r="AB1425"/>
  <c r="AA1425"/>
  <c r="W1425"/>
  <c r="Z1425" s="1"/>
  <c r="X1425"/>
  <c r="T1425"/>
  <c r="S1425"/>
  <c r="AB1424"/>
  <c r="AA1424"/>
  <c r="W1424"/>
  <c r="Z1424" s="1"/>
  <c r="X1424"/>
  <c r="T1424"/>
  <c r="S1424"/>
  <c r="AB1423"/>
  <c r="AA1423"/>
  <c r="W1423"/>
  <c r="Y1423" s="1"/>
  <c r="X1423"/>
  <c r="T1423"/>
  <c r="S1423"/>
  <c r="AB1422"/>
  <c r="AA1422"/>
  <c r="W1422"/>
  <c r="X1422"/>
  <c r="T1422"/>
  <c r="S1422"/>
  <c r="AB1421"/>
  <c r="AA1421"/>
  <c r="W1421"/>
  <c r="Y1421" s="1"/>
  <c r="X1421"/>
  <c r="T1421"/>
  <c r="S1421"/>
  <c r="AB1420"/>
  <c r="AA1420"/>
  <c r="W1420"/>
  <c r="Y1420" s="1"/>
  <c r="X1420"/>
  <c r="T1420"/>
  <c r="S1420"/>
  <c r="AB1419"/>
  <c r="AA1419"/>
  <c r="W1419"/>
  <c r="Y1419" s="1"/>
  <c r="X1419"/>
  <c r="T1419"/>
  <c r="S1419"/>
  <c r="AB1418"/>
  <c r="AA1418"/>
  <c r="W1418"/>
  <c r="X1418"/>
  <c r="T1418"/>
  <c r="S1418"/>
  <c r="AB1417"/>
  <c r="AA1417"/>
  <c r="W1417"/>
  <c r="X1417"/>
  <c r="T1417"/>
  <c r="S1417"/>
  <c r="AB1416"/>
  <c r="AA1416"/>
  <c r="W1416"/>
  <c r="Z1416" s="1"/>
  <c r="X1416"/>
  <c r="T1416"/>
  <c r="S1416"/>
  <c r="AB1415"/>
  <c r="AA1415"/>
  <c r="W1415"/>
  <c r="Z1415" s="1"/>
  <c r="X1415"/>
  <c r="T1415"/>
  <c r="S1415"/>
  <c r="AB1414"/>
  <c r="AA1414"/>
  <c r="W1414"/>
  <c r="Z1414" s="1"/>
  <c r="X1414"/>
  <c r="T1414"/>
  <c r="S1414"/>
  <c r="AB1413"/>
  <c r="AA1413"/>
  <c r="W1413"/>
  <c r="Z1413" s="1"/>
  <c r="X1413"/>
  <c r="T1413"/>
  <c r="S1413"/>
  <c r="AB1412"/>
  <c r="AA1412"/>
  <c r="W1412"/>
  <c r="Z1412" s="1"/>
  <c r="X1412"/>
  <c r="T1412"/>
  <c r="S1412"/>
  <c r="AB1411"/>
  <c r="AA1411"/>
  <c r="W1411"/>
  <c r="Z1411" s="1"/>
  <c r="X1411"/>
  <c r="T1411"/>
  <c r="S1411"/>
  <c r="AB1410"/>
  <c r="AA1410"/>
  <c r="W1410"/>
  <c r="Z1410" s="1"/>
  <c r="X1410"/>
  <c r="T1410"/>
  <c r="S1410"/>
  <c r="AB1409"/>
  <c r="AA1409"/>
  <c r="W1409"/>
  <c r="Y1409" s="1"/>
  <c r="X1409"/>
  <c r="T1409"/>
  <c r="S1409"/>
  <c r="AB1408"/>
  <c r="AA1408"/>
  <c r="W1408"/>
  <c r="Y1408" s="1"/>
  <c r="X1408"/>
  <c r="T1408"/>
  <c r="S1408"/>
  <c r="AB1407"/>
  <c r="AA1407"/>
  <c r="W1407"/>
  <c r="Y1407" s="1"/>
  <c r="X1407"/>
  <c r="T1407"/>
  <c r="S1407"/>
  <c r="AB1406"/>
  <c r="AA1406"/>
  <c r="W1406"/>
  <c r="Y1406" s="1"/>
  <c r="X1406"/>
  <c r="T1406"/>
  <c r="S1406"/>
  <c r="AB1405"/>
  <c r="AA1405"/>
  <c r="W1405"/>
  <c r="X1405"/>
  <c r="T1405"/>
  <c r="S1405"/>
  <c r="AB1404"/>
  <c r="AA1404"/>
  <c r="W1404"/>
  <c r="Y1404" s="1"/>
  <c r="X1404"/>
  <c r="T1404"/>
  <c r="S1404"/>
  <c r="AB1403"/>
  <c r="AA1403"/>
  <c r="W1403"/>
  <c r="Y1403" s="1"/>
  <c r="X1403"/>
  <c r="T1403"/>
  <c r="S1403"/>
  <c r="AB1402"/>
  <c r="AA1402"/>
  <c r="W1402"/>
  <c r="Y1402" s="1"/>
  <c r="X1402"/>
  <c r="T1402"/>
  <c r="S1402"/>
  <c r="AB1401"/>
  <c r="AA1401"/>
  <c r="W1401"/>
  <c r="Z1401" s="1"/>
  <c r="X1401"/>
  <c r="T1401"/>
  <c r="S1401"/>
  <c r="AB1400"/>
  <c r="AA1400"/>
  <c r="W1400"/>
  <c r="X1400"/>
  <c r="T1400"/>
  <c r="S1400"/>
  <c r="AB1399"/>
  <c r="AA1399"/>
  <c r="W1399"/>
  <c r="Z1399" s="1"/>
  <c r="X1399"/>
  <c r="T1399"/>
  <c r="S1399"/>
  <c r="AB1398"/>
  <c r="AA1398"/>
  <c r="W1398"/>
  <c r="Z1398" s="1"/>
  <c r="Y1398"/>
  <c r="X1398"/>
  <c r="T1398"/>
  <c r="S1398"/>
  <c r="AB1397"/>
  <c r="AA1397"/>
  <c r="W1397"/>
  <c r="Z1397" s="1"/>
  <c r="X1397"/>
  <c r="T1397"/>
  <c r="S1397"/>
  <c r="AB1396"/>
  <c r="AA1396"/>
  <c r="W1396"/>
  <c r="Z1396" s="1"/>
  <c r="X1396"/>
  <c r="T1396"/>
  <c r="S1396"/>
  <c r="AB1395"/>
  <c r="AA1395"/>
  <c r="W1395"/>
  <c r="Z1395" s="1"/>
  <c r="X1395"/>
  <c r="T1395"/>
  <c r="S1395"/>
  <c r="AB1394"/>
  <c r="AA1394"/>
  <c r="W1394"/>
  <c r="Z1394" s="1"/>
  <c r="X1394"/>
  <c r="T1394"/>
  <c r="S1394"/>
  <c r="AB1393"/>
  <c r="AA1393"/>
  <c r="W1393"/>
  <c r="Y1393" s="1"/>
  <c r="X1393"/>
  <c r="T1393"/>
  <c r="S1393"/>
  <c r="AB1392"/>
  <c r="AA1392"/>
  <c r="W1392"/>
  <c r="X1392"/>
  <c r="T1392"/>
  <c r="S1392"/>
  <c r="AB1391"/>
  <c r="AA1391"/>
  <c r="W1391"/>
  <c r="Y1391" s="1"/>
  <c r="X1391"/>
  <c r="T1391"/>
  <c r="S1391"/>
  <c r="AB1390"/>
  <c r="AA1390"/>
  <c r="W1390"/>
  <c r="Y1390" s="1"/>
  <c r="X1390"/>
  <c r="T1390"/>
  <c r="S1390"/>
  <c r="AB1389"/>
  <c r="AA1389"/>
  <c r="W1389"/>
  <c r="Y1389" s="1"/>
  <c r="X1389"/>
  <c r="T1389"/>
  <c r="S1389"/>
  <c r="AB1388"/>
  <c r="AA1388"/>
  <c r="W1388"/>
  <c r="X1388"/>
  <c r="T1388"/>
  <c r="S1388"/>
  <c r="AB1387"/>
  <c r="AA1387"/>
  <c r="W1387"/>
  <c r="Y1387" s="1"/>
  <c r="X1387"/>
  <c r="T1387"/>
  <c r="S1387"/>
  <c r="AB1386"/>
  <c r="AA1386"/>
  <c r="W1386"/>
  <c r="Y1386" s="1"/>
  <c r="X1386"/>
  <c r="T1386"/>
  <c r="S1386"/>
  <c r="AB1385"/>
  <c r="AA1385"/>
  <c r="W1385"/>
  <c r="X1385"/>
  <c r="T1385"/>
  <c r="S1385"/>
  <c r="AB1384"/>
  <c r="AA1384"/>
  <c r="W1384"/>
  <c r="Z1384" s="1"/>
  <c r="X1384"/>
  <c r="T1384"/>
  <c r="S1384"/>
  <c r="AB1383"/>
  <c r="AA1383"/>
  <c r="W1383"/>
  <c r="Z1383" s="1"/>
  <c r="X1383"/>
  <c r="T1383"/>
  <c r="S1383"/>
  <c r="AB1382"/>
  <c r="AA1382"/>
  <c r="W1382"/>
  <c r="Z1382" s="1"/>
  <c r="X1382"/>
  <c r="T1382"/>
  <c r="S1382"/>
  <c r="AB1381"/>
  <c r="AA1381"/>
  <c r="W1381"/>
  <c r="Z1381" s="1"/>
  <c r="X1381"/>
  <c r="T1381"/>
  <c r="S1381"/>
  <c r="AB1380"/>
  <c r="AA1380"/>
  <c r="W1380"/>
  <c r="Z1380" s="1"/>
  <c r="X1380"/>
  <c r="T1380"/>
  <c r="S1380"/>
  <c r="AB1379"/>
  <c r="AA1379"/>
  <c r="W1379"/>
  <c r="Z1379" s="1"/>
  <c r="X1379"/>
  <c r="T1379"/>
  <c r="S1379"/>
  <c r="AB1378"/>
  <c r="AA1378"/>
  <c r="W1378"/>
  <c r="Z1378" s="1"/>
  <c r="X1378"/>
  <c r="T1378"/>
  <c r="S1378"/>
  <c r="AB1377"/>
  <c r="AA1377"/>
  <c r="W1377"/>
  <c r="Z1377" s="1"/>
  <c r="X1377"/>
  <c r="T1377"/>
  <c r="S1377"/>
  <c r="AB1376"/>
  <c r="AA1376"/>
  <c r="W1376"/>
  <c r="X1376"/>
  <c r="T1376"/>
  <c r="S1376"/>
  <c r="AB1375"/>
  <c r="AA1375"/>
  <c r="W1375"/>
  <c r="Y1375" s="1"/>
  <c r="X1375"/>
  <c r="T1375"/>
  <c r="S1375"/>
  <c r="AB1374"/>
  <c r="AA1374"/>
  <c r="W1374"/>
  <c r="Y1374" s="1"/>
  <c r="X1374"/>
  <c r="T1374"/>
  <c r="S1374"/>
  <c r="AB1373"/>
  <c r="AA1373"/>
  <c r="W1373"/>
  <c r="X1373"/>
  <c r="T1373"/>
  <c r="S1373"/>
  <c r="AB1372"/>
  <c r="AA1372"/>
  <c r="W1372"/>
  <c r="Y1372" s="1"/>
  <c r="X1372"/>
  <c r="T1372"/>
  <c r="S1372"/>
  <c r="AB1371"/>
  <c r="AA1371"/>
  <c r="W1371"/>
  <c r="Y1371" s="1"/>
  <c r="X1371"/>
  <c r="T1371"/>
  <c r="S1371"/>
  <c r="AB1370"/>
  <c r="AA1370"/>
  <c r="W1370"/>
  <c r="Y1370" s="1"/>
  <c r="X1370"/>
  <c r="T1370"/>
  <c r="S1370"/>
  <c r="AB1369"/>
  <c r="AA1369"/>
  <c r="W1369"/>
  <c r="Z1369" s="1"/>
  <c r="X1369"/>
  <c r="T1369"/>
  <c r="S1369"/>
  <c r="AB1368"/>
  <c r="AA1368"/>
  <c r="W1368"/>
  <c r="X1368"/>
  <c r="T1368"/>
  <c r="S1368"/>
  <c r="AB1367"/>
  <c r="AA1367"/>
  <c r="W1367"/>
  <c r="Z1367" s="1"/>
  <c r="X1367"/>
  <c r="T1367"/>
  <c r="S1367"/>
  <c r="AB1366"/>
  <c r="AA1366"/>
  <c r="W1366"/>
  <c r="Z1366" s="1"/>
  <c r="Y1366"/>
  <c r="X1366"/>
  <c r="T1366"/>
  <c r="S1366"/>
  <c r="AB1365"/>
  <c r="AA1365"/>
  <c r="W1365"/>
  <c r="Z1365" s="1"/>
  <c r="X1365"/>
  <c r="T1365"/>
  <c r="S1365"/>
  <c r="AB1364"/>
  <c r="AA1364"/>
  <c r="W1364"/>
  <c r="Z1364" s="1"/>
  <c r="X1364"/>
  <c r="T1364"/>
  <c r="S1364"/>
  <c r="AB1363"/>
  <c r="AA1363"/>
  <c r="W1363"/>
  <c r="Z1363" s="1"/>
  <c r="X1363"/>
  <c r="T1363"/>
  <c r="S1363"/>
  <c r="AB1362"/>
  <c r="AA1362"/>
  <c r="W1362"/>
  <c r="Z1362" s="1"/>
  <c r="X1362"/>
  <c r="T1362"/>
  <c r="S1362"/>
  <c r="AB1361"/>
  <c r="AA1361"/>
  <c r="W1361"/>
  <c r="Z1361" s="1"/>
  <c r="X1361"/>
  <c r="T1361"/>
  <c r="S1361"/>
  <c r="AB1360"/>
  <c r="AA1360"/>
  <c r="W1360"/>
  <c r="Z1360" s="1"/>
  <c r="X1360"/>
  <c r="T1360"/>
  <c r="S1360"/>
  <c r="AB1359"/>
  <c r="AA1359"/>
  <c r="W1359"/>
  <c r="Y1359" s="1"/>
  <c r="X1359"/>
  <c r="T1359"/>
  <c r="S1359"/>
  <c r="AB1358"/>
  <c r="AA1358"/>
  <c r="W1358"/>
  <c r="X1358"/>
  <c r="T1358"/>
  <c r="S1358"/>
  <c r="AB1357"/>
  <c r="AA1357"/>
  <c r="W1357"/>
  <c r="Y1357" s="1"/>
  <c r="X1357"/>
  <c r="T1357"/>
  <c r="S1357"/>
  <c r="AB1356"/>
  <c r="AA1356"/>
  <c r="W1356"/>
  <c r="Y1356" s="1"/>
  <c r="X1356"/>
  <c r="T1356"/>
  <c r="S1356"/>
  <c r="AB1355"/>
  <c r="AA1355"/>
  <c r="W1355"/>
  <c r="Y1355" s="1"/>
  <c r="X1355"/>
  <c r="T1355"/>
  <c r="S1355"/>
  <c r="AB1354"/>
  <c r="AA1354"/>
  <c r="W1354"/>
  <c r="X1354"/>
  <c r="T1354"/>
  <c r="S1354"/>
  <c r="AB1353"/>
  <c r="AA1353"/>
  <c r="W1353"/>
  <c r="X1353"/>
  <c r="T1353"/>
  <c r="S1353"/>
  <c r="AB1352"/>
  <c r="AA1352"/>
  <c r="W1352"/>
  <c r="Z1352" s="1"/>
  <c r="X1352"/>
  <c r="T1352"/>
  <c r="S1352"/>
  <c r="AB1351"/>
  <c r="AA1351"/>
  <c r="W1351"/>
  <c r="Z1351" s="1"/>
  <c r="X1351"/>
  <c r="T1351"/>
  <c r="S1351"/>
  <c r="AB1350"/>
  <c r="AA1350"/>
  <c r="W1350"/>
  <c r="Z1350" s="1"/>
  <c r="X1350"/>
  <c r="T1350"/>
  <c r="S1350"/>
  <c r="AB1349"/>
  <c r="AA1349"/>
  <c r="W1349"/>
  <c r="Z1349" s="1"/>
  <c r="X1349"/>
  <c r="T1349"/>
  <c r="S1349"/>
  <c r="AB1348"/>
  <c r="AA1348"/>
  <c r="W1348"/>
  <c r="Z1348" s="1"/>
  <c r="Y1348"/>
  <c r="X1348"/>
  <c r="T1348"/>
  <c r="S1348"/>
  <c r="AB1347"/>
  <c r="AA1347"/>
  <c r="W1347"/>
  <c r="Z1347" s="1"/>
  <c r="X1347"/>
  <c r="T1347"/>
  <c r="S1347"/>
  <c r="AB1346"/>
  <c r="AA1346"/>
  <c r="W1346"/>
  <c r="Z1346" s="1"/>
  <c r="X1346"/>
  <c r="T1346"/>
  <c r="S1346"/>
  <c r="AB1345"/>
  <c r="AA1345"/>
  <c r="W1345"/>
  <c r="Y1345" s="1"/>
  <c r="X1345"/>
  <c r="T1345"/>
  <c r="S1345"/>
  <c r="AB1344"/>
  <c r="AA1344"/>
  <c r="W1344"/>
  <c r="Y1344" s="1"/>
  <c r="X1344"/>
  <c r="T1344"/>
  <c r="S1344"/>
  <c r="AB1343"/>
  <c r="AA1343"/>
  <c r="W1343"/>
  <c r="Y1343" s="1"/>
  <c r="X1343"/>
  <c r="T1343"/>
  <c r="S1343"/>
  <c r="AB1342"/>
  <c r="AA1342"/>
  <c r="W1342"/>
  <c r="Y1342" s="1"/>
  <c r="X1342"/>
  <c r="T1342"/>
  <c r="S1342"/>
  <c r="AB1341"/>
  <c r="AA1341"/>
  <c r="W1341"/>
  <c r="X1341"/>
  <c r="T1341"/>
  <c r="S1341"/>
  <c r="AB1340"/>
  <c r="AA1340"/>
  <c r="W1340"/>
  <c r="Y1340" s="1"/>
  <c r="X1340"/>
  <c r="T1340"/>
  <c r="S1340"/>
  <c r="AB1339"/>
  <c r="AA1339"/>
  <c r="W1339"/>
  <c r="Y1339" s="1"/>
  <c r="X1339"/>
  <c r="T1339"/>
  <c r="S1339"/>
  <c r="AB1338"/>
  <c r="AA1338"/>
  <c r="W1338"/>
  <c r="Y1338" s="1"/>
  <c r="X1338"/>
  <c r="T1338"/>
  <c r="S1338"/>
  <c r="AB1337"/>
  <c r="AA1337"/>
  <c r="W1337"/>
  <c r="Z1337" s="1"/>
  <c r="X1337"/>
  <c r="T1337"/>
  <c r="S1337"/>
  <c r="AB1336"/>
  <c r="AA1336"/>
  <c r="W1336"/>
  <c r="X1336"/>
  <c r="T1336"/>
  <c r="S1336"/>
  <c r="AB1335"/>
  <c r="AA1335"/>
  <c r="W1335"/>
  <c r="Z1335" s="1"/>
  <c r="X1335"/>
  <c r="T1335"/>
  <c r="S1335"/>
  <c r="AB1334"/>
  <c r="AA1334"/>
  <c r="W1334"/>
  <c r="Z1334" s="1"/>
  <c r="X1334"/>
  <c r="T1334"/>
  <c r="S1334"/>
  <c r="AB1333"/>
  <c r="AA1333"/>
  <c r="W1333"/>
  <c r="Z1333" s="1"/>
  <c r="X1333"/>
  <c r="T1333"/>
  <c r="S1333"/>
  <c r="AB1332"/>
  <c r="AA1332"/>
  <c r="W1332"/>
  <c r="Z1332" s="1"/>
  <c r="X1332"/>
  <c r="T1332"/>
  <c r="S1332"/>
  <c r="AB1331"/>
  <c r="AA1331"/>
  <c r="W1331"/>
  <c r="Z1331" s="1"/>
  <c r="X1331"/>
  <c r="T1331"/>
  <c r="S1331"/>
  <c r="AB1330"/>
  <c r="AA1330"/>
  <c r="W1330"/>
  <c r="Z1330" s="1"/>
  <c r="Y1330"/>
  <c r="X1330"/>
  <c r="T1330"/>
  <c r="S1330"/>
  <c r="AB1329"/>
  <c r="AA1329"/>
  <c r="W1329"/>
  <c r="Y1329" s="1"/>
  <c r="X1329"/>
  <c r="T1329"/>
  <c r="S1329"/>
  <c r="AB1328"/>
  <c r="AA1328"/>
  <c r="W1328"/>
  <c r="X1328"/>
  <c r="T1328"/>
  <c r="S1328"/>
  <c r="AB1327"/>
  <c r="AA1327"/>
  <c r="W1327"/>
  <c r="Y1327" s="1"/>
  <c r="X1327"/>
  <c r="T1327"/>
  <c r="S1327"/>
  <c r="AB1326"/>
  <c r="AA1326"/>
  <c r="W1326"/>
  <c r="Y1326" s="1"/>
  <c r="X1326"/>
  <c r="T1326"/>
  <c r="S1326"/>
  <c r="AB1325"/>
  <c r="AA1325"/>
  <c r="W1325"/>
  <c r="Y1325" s="1"/>
  <c r="X1325"/>
  <c r="T1325"/>
  <c r="S1325"/>
  <c r="AB1324"/>
  <c r="AA1324"/>
  <c r="W1324"/>
  <c r="X1324"/>
  <c r="T1324"/>
  <c r="S1324"/>
  <c r="AB1323"/>
  <c r="AA1323"/>
  <c r="W1323"/>
  <c r="Y1323" s="1"/>
  <c r="X1323"/>
  <c r="T1323"/>
  <c r="S1323"/>
  <c r="AB1322"/>
  <c r="AA1322"/>
  <c r="W1322"/>
  <c r="Y1322" s="1"/>
  <c r="X1322"/>
  <c r="T1322"/>
  <c r="S1322"/>
  <c r="AB1321"/>
  <c r="AA1321"/>
  <c r="W1321"/>
  <c r="X1321"/>
  <c r="T1321"/>
  <c r="S1321"/>
  <c r="AB1320"/>
  <c r="AA1320"/>
  <c r="W1320"/>
  <c r="Z1320" s="1"/>
  <c r="X1320"/>
  <c r="T1320"/>
  <c r="S1320"/>
  <c r="AB1319"/>
  <c r="AA1319"/>
  <c r="W1319"/>
  <c r="Z1319" s="1"/>
  <c r="X1319"/>
  <c r="T1319"/>
  <c r="S1319"/>
  <c r="AB1318"/>
  <c r="AA1318"/>
  <c r="W1318"/>
  <c r="Z1318" s="1"/>
  <c r="X1318"/>
  <c r="T1318"/>
  <c r="S1318"/>
  <c r="AB1317"/>
  <c r="AA1317"/>
  <c r="W1317"/>
  <c r="Z1317" s="1"/>
  <c r="X1317"/>
  <c r="T1317"/>
  <c r="S1317"/>
  <c r="AB1316"/>
  <c r="AA1316"/>
  <c r="W1316"/>
  <c r="Z1316" s="1"/>
  <c r="X1316"/>
  <c r="T1316"/>
  <c r="S1316"/>
  <c r="AB1315"/>
  <c r="AA1315"/>
  <c r="W1315"/>
  <c r="Z1315" s="1"/>
  <c r="X1315"/>
  <c r="T1315"/>
  <c r="S1315"/>
  <c r="AB1314"/>
  <c r="AA1314"/>
  <c r="W1314"/>
  <c r="Z1314" s="1"/>
  <c r="X1314"/>
  <c r="T1314"/>
  <c r="S1314"/>
  <c r="AB1313"/>
  <c r="AA1313"/>
  <c r="W1313"/>
  <c r="Z1313" s="1"/>
  <c r="X1313"/>
  <c r="T1313"/>
  <c r="S1313"/>
  <c r="AB1312"/>
  <c r="AA1312"/>
  <c r="W1312"/>
  <c r="X1312"/>
  <c r="T1312"/>
  <c r="S1312"/>
  <c r="AB1311"/>
  <c r="AA1311"/>
  <c r="W1311"/>
  <c r="Y1311" s="1"/>
  <c r="X1311"/>
  <c r="T1311"/>
  <c r="S1311"/>
  <c r="AB1310"/>
  <c r="AA1310"/>
  <c r="W1310"/>
  <c r="Y1310" s="1"/>
  <c r="X1310"/>
  <c r="T1310"/>
  <c r="S1310"/>
  <c r="AB1309"/>
  <c r="AA1309"/>
  <c r="W1309"/>
  <c r="X1309"/>
  <c r="T1309"/>
  <c r="S1309"/>
  <c r="AB1308"/>
  <c r="AA1308"/>
  <c r="W1308"/>
  <c r="Y1308" s="1"/>
  <c r="X1308"/>
  <c r="T1308"/>
  <c r="S1308"/>
  <c r="AB1307"/>
  <c r="AA1307"/>
  <c r="W1307"/>
  <c r="Y1307" s="1"/>
  <c r="X1307"/>
  <c r="T1307"/>
  <c r="S1307"/>
  <c r="AB1306"/>
  <c r="AA1306"/>
  <c r="W1306"/>
  <c r="Y1306" s="1"/>
  <c r="X1306"/>
  <c r="T1306"/>
  <c r="S1306"/>
  <c r="AB1305"/>
  <c r="AA1305"/>
  <c r="W1305"/>
  <c r="Z1305" s="1"/>
  <c r="X1305"/>
  <c r="T1305"/>
  <c r="S1305"/>
  <c r="AB1304"/>
  <c r="AA1304"/>
  <c r="W1304"/>
  <c r="X1304"/>
  <c r="T1304"/>
  <c r="S1304"/>
  <c r="AB1303"/>
  <c r="AA1303"/>
  <c r="W1303"/>
  <c r="Z1303" s="1"/>
  <c r="X1303"/>
  <c r="T1303"/>
  <c r="S1303"/>
  <c r="AB1302"/>
  <c r="AA1302"/>
  <c r="W1302"/>
  <c r="Z1302" s="1"/>
  <c r="X1302"/>
  <c r="T1302"/>
  <c r="S1302"/>
  <c r="AB1301"/>
  <c r="AA1301"/>
  <c r="W1301"/>
  <c r="Z1301" s="1"/>
  <c r="X1301"/>
  <c r="T1301"/>
  <c r="S1301"/>
  <c r="AB1300"/>
  <c r="AA1300"/>
  <c r="W1300"/>
  <c r="Z1300" s="1"/>
  <c r="X1300"/>
  <c r="T1300"/>
  <c r="S1300"/>
  <c r="AB1299"/>
  <c r="AA1299"/>
  <c r="W1299"/>
  <c r="Z1299" s="1"/>
  <c r="X1299"/>
  <c r="T1299"/>
  <c r="S1299"/>
  <c r="AB1298"/>
  <c r="AA1298"/>
  <c r="W1298"/>
  <c r="Z1298" s="1"/>
  <c r="X1298"/>
  <c r="T1298"/>
  <c r="S1298"/>
  <c r="AB1297"/>
  <c r="AA1297"/>
  <c r="W1297"/>
  <c r="Z1297" s="1"/>
  <c r="X1297"/>
  <c r="T1297"/>
  <c r="S1297"/>
  <c r="AB1296"/>
  <c r="AA1296"/>
  <c r="W1296"/>
  <c r="Z1296" s="1"/>
  <c r="X1296"/>
  <c r="T1296"/>
  <c r="S1296"/>
  <c r="AB1295"/>
  <c r="AA1295"/>
  <c r="W1295"/>
  <c r="Y1295" s="1"/>
  <c r="X1295"/>
  <c r="T1295"/>
  <c r="S1295"/>
  <c r="AB1294"/>
  <c r="AA1294"/>
  <c r="W1294"/>
  <c r="X1294"/>
  <c r="T1294"/>
  <c r="S1294"/>
  <c r="AB1293"/>
  <c r="AA1293"/>
  <c r="W1293"/>
  <c r="Y1293" s="1"/>
  <c r="X1293"/>
  <c r="T1293"/>
  <c r="S1293"/>
  <c r="AB1292"/>
  <c r="AA1292"/>
  <c r="W1292"/>
  <c r="Y1292" s="1"/>
  <c r="X1292"/>
  <c r="T1292"/>
  <c r="S1292"/>
  <c r="AB1291"/>
  <c r="AA1291"/>
  <c r="W1291"/>
  <c r="Y1291" s="1"/>
  <c r="X1291"/>
  <c r="T1291"/>
  <c r="S1291"/>
  <c r="AB1290"/>
  <c r="AA1290"/>
  <c r="W1290"/>
  <c r="X1290"/>
  <c r="T1290"/>
  <c r="S1290"/>
  <c r="AB1289"/>
  <c r="AA1289"/>
  <c r="W1289"/>
  <c r="X1289"/>
  <c r="T1289"/>
  <c r="S1289"/>
  <c r="AB1288"/>
  <c r="AA1288"/>
  <c r="W1288"/>
  <c r="Z1288" s="1"/>
  <c r="X1288"/>
  <c r="T1288"/>
  <c r="S1288"/>
  <c r="AB1287"/>
  <c r="AA1287"/>
  <c r="W1287"/>
  <c r="Z1287" s="1"/>
  <c r="X1287"/>
  <c r="T1287"/>
  <c r="S1287"/>
  <c r="AB1286"/>
  <c r="AA1286"/>
  <c r="W1286"/>
  <c r="Z1286" s="1"/>
  <c r="X1286"/>
  <c r="T1286"/>
  <c r="S1286"/>
  <c r="AB1285"/>
  <c r="AA1285"/>
  <c r="W1285"/>
  <c r="Z1285" s="1"/>
  <c r="X1285"/>
  <c r="T1285"/>
  <c r="S1285"/>
  <c r="AB1284"/>
  <c r="AA1284"/>
  <c r="W1284"/>
  <c r="Z1284" s="1"/>
  <c r="X1284"/>
  <c r="T1284"/>
  <c r="S1284"/>
  <c r="AB1283"/>
  <c r="AA1283"/>
  <c r="W1283"/>
  <c r="Z1283" s="1"/>
  <c r="X1283"/>
  <c r="T1283"/>
  <c r="S1283"/>
  <c r="AB1282"/>
  <c r="AA1282"/>
  <c r="W1282"/>
  <c r="Z1282" s="1"/>
  <c r="X1282"/>
  <c r="T1282"/>
  <c r="S1282"/>
  <c r="AB1281"/>
  <c r="AA1281"/>
  <c r="W1281"/>
  <c r="Y1281" s="1"/>
  <c r="X1281"/>
  <c r="T1281"/>
  <c r="S1281"/>
  <c r="AB1280"/>
  <c r="AA1280"/>
  <c r="W1280"/>
  <c r="Y1280" s="1"/>
  <c r="X1280"/>
  <c r="T1280"/>
  <c r="S1280"/>
  <c r="AB1279"/>
  <c r="AA1279"/>
  <c r="W1279"/>
  <c r="Y1279" s="1"/>
  <c r="X1279"/>
  <c r="T1279"/>
  <c r="S1279"/>
  <c r="AB1278"/>
  <c r="AA1278"/>
  <c r="W1278"/>
  <c r="Y1278" s="1"/>
  <c r="X1278"/>
  <c r="T1278"/>
  <c r="S1278"/>
  <c r="AB1277"/>
  <c r="AA1277"/>
  <c r="W1277"/>
  <c r="X1277"/>
  <c r="T1277"/>
  <c r="S1277"/>
  <c r="AB1276"/>
  <c r="AA1276"/>
  <c r="W1276"/>
  <c r="Y1276" s="1"/>
  <c r="X1276"/>
  <c r="T1276"/>
  <c r="S1276"/>
  <c r="AB1275"/>
  <c r="AA1275"/>
  <c r="W1275"/>
  <c r="Y1275" s="1"/>
  <c r="X1275"/>
  <c r="T1275"/>
  <c r="S1275"/>
  <c r="AB1274"/>
  <c r="AA1274"/>
  <c r="W1274"/>
  <c r="Y1274" s="1"/>
  <c r="X1274"/>
  <c r="T1274"/>
  <c r="S1274"/>
  <c r="AB1273"/>
  <c r="AA1273"/>
  <c r="W1273"/>
  <c r="Z1273" s="1"/>
  <c r="X1273"/>
  <c r="T1273"/>
  <c r="S1273"/>
  <c r="AB1272"/>
  <c r="AA1272"/>
  <c r="W1272"/>
  <c r="X1272"/>
  <c r="T1272"/>
  <c r="S1272"/>
  <c r="AB1271"/>
  <c r="AA1271"/>
  <c r="W1271"/>
  <c r="Z1271" s="1"/>
  <c r="X1271"/>
  <c r="T1271"/>
  <c r="S1271"/>
  <c r="AB1270"/>
  <c r="AA1270"/>
  <c r="W1270"/>
  <c r="Z1270" s="1"/>
  <c r="X1270"/>
  <c r="T1270"/>
  <c r="S1270"/>
  <c r="AB1269"/>
  <c r="AA1269"/>
  <c r="W1269"/>
  <c r="Z1269" s="1"/>
  <c r="X1269"/>
  <c r="T1269"/>
  <c r="S1269"/>
  <c r="AB1268"/>
  <c r="AA1268"/>
  <c r="W1268"/>
  <c r="Z1268" s="1"/>
  <c r="X1268"/>
  <c r="T1268"/>
  <c r="S1268"/>
  <c r="AB1267"/>
  <c r="AA1267"/>
  <c r="W1267"/>
  <c r="Z1267" s="1"/>
  <c r="X1267"/>
  <c r="T1267"/>
  <c r="S1267"/>
  <c r="AB1266"/>
  <c r="AA1266"/>
  <c r="W1266"/>
  <c r="Z1266" s="1"/>
  <c r="X1266"/>
  <c r="T1266"/>
  <c r="S1266"/>
  <c r="AB1265"/>
  <c r="AA1265"/>
  <c r="W1265"/>
  <c r="Y1265" s="1"/>
  <c r="X1265"/>
  <c r="T1265"/>
  <c r="S1265"/>
  <c r="AB1264"/>
  <c r="AA1264"/>
  <c r="W1264"/>
  <c r="X1264"/>
  <c r="T1264"/>
  <c r="S1264"/>
  <c r="AB1263"/>
  <c r="AA1263"/>
  <c r="W1263"/>
  <c r="Y1263" s="1"/>
  <c r="X1263"/>
  <c r="T1263"/>
  <c r="S1263"/>
  <c r="AB1262"/>
  <c r="AA1262"/>
  <c r="W1262"/>
  <c r="Y1262" s="1"/>
  <c r="X1262"/>
  <c r="T1262"/>
  <c r="S1262"/>
  <c r="AB1261"/>
  <c r="AA1261"/>
  <c r="W1261"/>
  <c r="Y1261" s="1"/>
  <c r="X1261"/>
  <c r="T1261"/>
  <c r="S1261"/>
  <c r="AB1260"/>
  <c r="AA1260"/>
  <c r="W1260"/>
  <c r="X1260"/>
  <c r="T1260"/>
  <c r="S1260"/>
  <c r="AB1259"/>
  <c r="AA1259"/>
  <c r="W1259"/>
  <c r="Y1259" s="1"/>
  <c r="X1259"/>
  <c r="T1259"/>
  <c r="S1259"/>
  <c r="AB1258"/>
  <c r="AA1258"/>
  <c r="W1258"/>
  <c r="Y1258" s="1"/>
  <c r="X1258"/>
  <c r="T1258"/>
  <c r="S1258"/>
  <c r="AB1257"/>
  <c r="AA1257"/>
  <c r="W1257"/>
  <c r="X1257"/>
  <c r="T1257"/>
  <c r="S1257"/>
  <c r="AB1256"/>
  <c r="AA1256"/>
  <c r="W1256"/>
  <c r="Z1256" s="1"/>
  <c r="X1256"/>
  <c r="T1256"/>
  <c r="S1256"/>
  <c r="AB1255"/>
  <c r="AA1255"/>
  <c r="W1255"/>
  <c r="Z1255" s="1"/>
  <c r="X1255"/>
  <c r="T1255"/>
  <c r="S1255"/>
  <c r="AB1254"/>
  <c r="AA1254"/>
  <c r="W1254"/>
  <c r="Z1254" s="1"/>
  <c r="Y1254"/>
  <c r="X1254"/>
  <c r="T1254"/>
  <c r="S1254"/>
  <c r="AB1253"/>
  <c r="AA1253"/>
  <c r="W1253"/>
  <c r="Z1253" s="1"/>
  <c r="X1253"/>
  <c r="T1253"/>
  <c r="S1253"/>
  <c r="AB1252"/>
  <c r="AA1252"/>
  <c r="W1252"/>
  <c r="Z1252" s="1"/>
  <c r="X1252"/>
  <c r="T1252"/>
  <c r="S1252"/>
  <c r="AB1251"/>
  <c r="AA1251"/>
  <c r="W1251"/>
  <c r="Z1251" s="1"/>
  <c r="X1251"/>
  <c r="T1251"/>
  <c r="S1251"/>
  <c r="AB1250"/>
  <c r="AA1250"/>
  <c r="W1250"/>
  <c r="Z1250" s="1"/>
  <c r="X1250"/>
  <c r="T1250"/>
  <c r="S1250"/>
  <c r="AB1249"/>
  <c r="AA1249"/>
  <c r="W1249"/>
  <c r="Z1249" s="1"/>
  <c r="X1249"/>
  <c r="T1249"/>
  <c r="S1249"/>
  <c r="AB1248"/>
  <c r="AA1248"/>
  <c r="W1248"/>
  <c r="X1248"/>
  <c r="T1248"/>
  <c r="S1248"/>
  <c r="AB1247"/>
  <c r="AA1247"/>
  <c r="W1247"/>
  <c r="Y1247" s="1"/>
  <c r="X1247"/>
  <c r="T1247"/>
  <c r="S1247"/>
  <c r="AB1246"/>
  <c r="AA1246"/>
  <c r="W1246"/>
  <c r="Y1246" s="1"/>
  <c r="X1246"/>
  <c r="T1246"/>
  <c r="S1246"/>
  <c r="AB1245"/>
  <c r="AA1245"/>
  <c r="W1245"/>
  <c r="X1245"/>
  <c r="T1245"/>
  <c r="S1245"/>
  <c r="AB1244"/>
  <c r="AA1244"/>
  <c r="W1244"/>
  <c r="Y1244" s="1"/>
  <c r="X1244"/>
  <c r="T1244"/>
  <c r="S1244"/>
  <c r="AB1243"/>
  <c r="AA1243"/>
  <c r="W1243"/>
  <c r="Y1243" s="1"/>
  <c r="X1243"/>
  <c r="T1243"/>
  <c r="S1243"/>
  <c r="AB1242"/>
  <c r="AA1242"/>
  <c r="W1242"/>
  <c r="Y1242" s="1"/>
  <c r="X1242"/>
  <c r="T1242"/>
  <c r="S1242"/>
  <c r="AB1241"/>
  <c r="AA1241"/>
  <c r="W1241"/>
  <c r="Z1241" s="1"/>
  <c r="X1241"/>
  <c r="T1241"/>
  <c r="S1241"/>
  <c r="AB1240"/>
  <c r="AA1240"/>
  <c r="W1240"/>
  <c r="X1240"/>
  <c r="T1240"/>
  <c r="S1240"/>
  <c r="AB1239"/>
  <c r="AA1239"/>
  <c r="W1239"/>
  <c r="Z1239" s="1"/>
  <c r="X1239"/>
  <c r="T1239"/>
  <c r="S1239"/>
  <c r="AB1238"/>
  <c r="AA1238"/>
  <c r="W1238"/>
  <c r="Z1238" s="1"/>
  <c r="X1238"/>
  <c r="T1238"/>
  <c r="S1238"/>
  <c r="AB1237"/>
  <c r="AA1237"/>
  <c r="W1237"/>
  <c r="Z1237" s="1"/>
  <c r="X1237"/>
  <c r="T1237"/>
  <c r="S1237"/>
  <c r="AB1236"/>
  <c r="AA1236"/>
  <c r="W1236"/>
  <c r="Z1236" s="1"/>
  <c r="X1236"/>
  <c r="T1236"/>
  <c r="S1236"/>
  <c r="AB1235"/>
  <c r="AA1235"/>
  <c r="W1235"/>
  <c r="Z1235" s="1"/>
  <c r="X1235"/>
  <c r="T1235"/>
  <c r="S1235"/>
  <c r="AB1234"/>
  <c r="AA1234"/>
  <c r="W1234"/>
  <c r="Z1234" s="1"/>
  <c r="X1234"/>
  <c r="T1234"/>
  <c r="S1234"/>
  <c r="AB1233"/>
  <c r="AA1233"/>
  <c r="W1233"/>
  <c r="Z1233" s="1"/>
  <c r="X1233"/>
  <c r="T1233"/>
  <c r="S1233"/>
  <c r="AB1232"/>
  <c r="AA1232"/>
  <c r="W1232"/>
  <c r="Z1232" s="1"/>
  <c r="X1232"/>
  <c r="T1232"/>
  <c r="S1232"/>
  <c r="AB1231"/>
  <c r="AA1231"/>
  <c r="W1231"/>
  <c r="Y1231" s="1"/>
  <c r="X1231"/>
  <c r="T1231"/>
  <c r="S1231"/>
  <c r="AB1230"/>
  <c r="AA1230"/>
  <c r="W1230"/>
  <c r="Z1230" s="1"/>
  <c r="X1230"/>
  <c r="T1230"/>
  <c r="S1230"/>
  <c r="AB1229"/>
  <c r="AA1229"/>
  <c r="W1229"/>
  <c r="Z1229" s="1"/>
  <c r="X1229"/>
  <c r="T1229"/>
  <c r="S1229"/>
  <c r="AB1228"/>
  <c r="AA1228"/>
  <c r="W1228"/>
  <c r="Z1228" s="1"/>
  <c r="X1228"/>
  <c r="T1228"/>
  <c r="S1228"/>
  <c r="AB1227"/>
  <c r="AA1227"/>
  <c r="W1227"/>
  <c r="Z1227" s="1"/>
  <c r="X1227"/>
  <c r="T1227"/>
  <c r="S1227"/>
  <c r="AB1226"/>
  <c r="AA1226"/>
  <c r="W1226"/>
  <c r="Z1226" s="1"/>
  <c r="X1226"/>
  <c r="T1226"/>
  <c r="S1226"/>
  <c r="AB1225"/>
  <c r="AA1225"/>
  <c r="W1225"/>
  <c r="X1225"/>
  <c r="T1225"/>
  <c r="S1225"/>
  <c r="AB1224"/>
  <c r="AA1224"/>
  <c r="W1224"/>
  <c r="Z1224" s="1"/>
  <c r="X1224"/>
  <c r="T1224"/>
  <c r="S1224"/>
  <c r="AB1223"/>
  <c r="AA1223"/>
  <c r="W1223"/>
  <c r="X1223"/>
  <c r="T1223"/>
  <c r="S1223"/>
  <c r="AB1222"/>
  <c r="AA1222"/>
  <c r="W1222"/>
  <c r="Y1222" s="1"/>
  <c r="X1222"/>
  <c r="T1222"/>
  <c r="S1222"/>
  <c r="AB1221"/>
  <c r="AA1221"/>
  <c r="W1221"/>
  <c r="X1221"/>
  <c r="T1221"/>
  <c r="S1221"/>
  <c r="AB1220"/>
  <c r="AA1220"/>
  <c r="W1220"/>
  <c r="Y1220" s="1"/>
  <c r="X1220"/>
  <c r="T1220"/>
  <c r="S1220"/>
  <c r="AB1219"/>
  <c r="AA1219"/>
  <c r="W1219"/>
  <c r="X1219"/>
  <c r="T1219"/>
  <c r="S1219"/>
  <c r="AB1218"/>
  <c r="AA1218"/>
  <c r="W1218"/>
  <c r="Y1218" s="1"/>
  <c r="X1218"/>
  <c r="T1218"/>
  <c r="S1218"/>
  <c r="AB1217"/>
  <c r="AA1217"/>
  <c r="W1217"/>
  <c r="Y1217" s="1"/>
  <c r="X1217"/>
  <c r="T1217"/>
  <c r="S1217"/>
  <c r="AB1216"/>
  <c r="AA1216"/>
  <c r="W1216"/>
  <c r="Y1216" s="1"/>
  <c r="X1216"/>
  <c r="T1216"/>
  <c r="S1216"/>
  <c r="AB1215"/>
  <c r="AA1215"/>
  <c r="W1215"/>
  <c r="Z1215" s="1"/>
  <c r="X1215"/>
  <c r="T1215"/>
  <c r="S1215"/>
  <c r="AB1214"/>
  <c r="AA1214"/>
  <c r="W1214"/>
  <c r="Z1214" s="1"/>
  <c r="X1214"/>
  <c r="T1214"/>
  <c r="S1214"/>
  <c r="AB1213"/>
  <c r="AA1213"/>
  <c r="W1213"/>
  <c r="Z1213" s="1"/>
  <c r="X1213"/>
  <c r="T1213"/>
  <c r="S1213"/>
  <c r="AB1212"/>
  <c r="AA1212"/>
  <c r="W1212"/>
  <c r="Z1212" s="1"/>
  <c r="X1212"/>
  <c r="T1212"/>
  <c r="S1212"/>
  <c r="AB1211"/>
  <c r="AA1211"/>
  <c r="W1211"/>
  <c r="X1211"/>
  <c r="T1211"/>
  <c r="S1211"/>
  <c r="AB1210"/>
  <c r="AA1210"/>
  <c r="W1210"/>
  <c r="Z1210" s="1"/>
  <c r="X1210"/>
  <c r="T1210"/>
  <c r="S1210"/>
  <c r="AB1209"/>
  <c r="AA1209"/>
  <c r="W1209"/>
  <c r="X1209"/>
  <c r="T1209"/>
  <c r="S1209"/>
  <c r="AB1208"/>
  <c r="AA1208"/>
  <c r="W1208"/>
  <c r="Z1208" s="1"/>
  <c r="X1208"/>
  <c r="T1208"/>
  <c r="S1208"/>
  <c r="AB1207"/>
  <c r="AA1207"/>
  <c r="W1207"/>
  <c r="X1207"/>
  <c r="T1207"/>
  <c r="S1207"/>
  <c r="AB1206"/>
  <c r="AA1206"/>
  <c r="W1206"/>
  <c r="Y1206" s="1"/>
  <c r="X1206"/>
  <c r="T1206"/>
  <c r="S1206"/>
  <c r="AB1205"/>
  <c r="AA1205"/>
  <c r="W1205"/>
  <c r="X1205"/>
  <c r="T1205"/>
  <c r="S1205"/>
  <c r="AB1204"/>
  <c r="AA1204"/>
  <c r="W1204"/>
  <c r="X1204"/>
  <c r="T1204"/>
  <c r="S1204"/>
  <c r="AB1203"/>
  <c r="AA1203"/>
  <c r="W1203"/>
  <c r="X1203"/>
  <c r="T1203"/>
  <c r="S1203"/>
  <c r="AB1202"/>
  <c r="AA1202"/>
  <c r="W1202"/>
  <c r="Y1202" s="1"/>
  <c r="X1202"/>
  <c r="T1202"/>
  <c r="S1202"/>
  <c r="AB1201"/>
  <c r="AA1201"/>
  <c r="W1201"/>
  <c r="Y1201" s="1"/>
  <c r="X1201"/>
  <c r="T1201"/>
  <c r="S1201"/>
  <c r="AB1200"/>
  <c r="AA1200"/>
  <c r="W1200"/>
  <c r="Y1200" s="1"/>
  <c r="X1200"/>
  <c r="T1200"/>
  <c r="S1200"/>
  <c r="AB1199"/>
  <c r="AA1199"/>
  <c r="W1199"/>
  <c r="Z1199" s="1"/>
  <c r="X1199"/>
  <c r="T1199"/>
  <c r="S1199"/>
  <c r="AB1198"/>
  <c r="AA1198"/>
  <c r="W1198"/>
  <c r="Z1198" s="1"/>
  <c r="X1198"/>
  <c r="T1198"/>
  <c r="S1198"/>
  <c r="AB1197"/>
  <c r="AA1197"/>
  <c r="W1197"/>
  <c r="X1197"/>
  <c r="T1197"/>
  <c r="S1197"/>
  <c r="AB1196"/>
  <c r="AA1196"/>
  <c r="W1196"/>
  <c r="Z1196" s="1"/>
  <c r="X1196"/>
  <c r="T1196"/>
  <c r="S1196"/>
  <c r="AB1195"/>
  <c r="AA1195"/>
  <c r="W1195"/>
  <c r="Z1195" s="1"/>
  <c r="X1195"/>
  <c r="T1195"/>
  <c r="S1195"/>
  <c r="AB1194"/>
  <c r="AA1194"/>
  <c r="W1194"/>
  <c r="Z1194" s="1"/>
  <c r="X1194"/>
  <c r="T1194"/>
  <c r="S1194"/>
  <c r="AB1193"/>
  <c r="AA1193"/>
  <c r="W1193"/>
  <c r="X1193"/>
  <c r="T1193"/>
  <c r="S1193"/>
  <c r="AB1192"/>
  <c r="AA1192"/>
  <c r="W1192"/>
  <c r="X1192"/>
  <c r="T1192"/>
  <c r="S1192"/>
  <c r="AB1191"/>
  <c r="AA1191"/>
  <c r="W1191"/>
  <c r="X1191"/>
  <c r="T1191"/>
  <c r="S1191"/>
  <c r="AB1190"/>
  <c r="AA1190"/>
  <c r="W1190"/>
  <c r="Y1190" s="1"/>
  <c r="X1190"/>
  <c r="T1190"/>
  <c r="S1190"/>
  <c r="AB1189"/>
  <c r="AA1189"/>
  <c r="W1189"/>
  <c r="X1189"/>
  <c r="T1189"/>
  <c r="S1189"/>
  <c r="AB1188"/>
  <c r="AA1188"/>
  <c r="W1188"/>
  <c r="Y1188" s="1"/>
  <c r="X1188"/>
  <c r="T1188"/>
  <c r="S1188"/>
  <c r="AB1187"/>
  <c r="AA1187"/>
  <c r="W1187"/>
  <c r="X1187"/>
  <c r="T1187"/>
  <c r="S1187"/>
  <c r="AB1186"/>
  <c r="AA1186"/>
  <c r="W1186"/>
  <c r="Y1186" s="1"/>
  <c r="X1186"/>
  <c r="T1186"/>
  <c r="S1186"/>
  <c r="AB1185"/>
  <c r="AA1185"/>
  <c r="W1185"/>
  <c r="Y1185" s="1"/>
  <c r="X1185"/>
  <c r="T1185"/>
  <c r="S1185"/>
  <c r="AB1184"/>
  <c r="AA1184"/>
  <c r="W1184"/>
  <c r="Y1184" s="1"/>
  <c r="X1184"/>
  <c r="T1184"/>
  <c r="S1184"/>
  <c r="AB1183"/>
  <c r="AA1183"/>
  <c r="W1183"/>
  <c r="X1183"/>
  <c r="T1183"/>
  <c r="S1183"/>
  <c r="AB1182"/>
  <c r="AA1182"/>
  <c r="W1182"/>
  <c r="Z1182" s="1"/>
  <c r="X1182"/>
  <c r="T1182"/>
  <c r="S1182"/>
  <c r="AB1181"/>
  <c r="AA1181"/>
  <c r="W1181"/>
  <c r="Z1181" s="1"/>
  <c r="X1181"/>
  <c r="T1181"/>
  <c r="S1181"/>
  <c r="AB1180"/>
  <c r="AA1180"/>
  <c r="W1180"/>
  <c r="Z1180" s="1"/>
  <c r="X1180"/>
  <c r="T1180"/>
  <c r="S1180"/>
  <c r="AB1179"/>
  <c r="AA1179"/>
  <c r="W1179"/>
  <c r="X1179"/>
  <c r="T1179"/>
  <c r="S1179"/>
  <c r="AB1178"/>
  <c r="AA1178"/>
  <c r="W1178"/>
  <c r="Z1178" s="1"/>
  <c r="X1178"/>
  <c r="T1178"/>
  <c r="S1178"/>
  <c r="AB1177"/>
  <c r="AA1177"/>
  <c r="W1177"/>
  <c r="X1177"/>
  <c r="T1177"/>
  <c r="S1177"/>
  <c r="AB1176"/>
  <c r="AA1176"/>
  <c r="W1176"/>
  <c r="Z1176" s="1"/>
  <c r="Y1176"/>
  <c r="X1176"/>
  <c r="T1176"/>
  <c r="S1176"/>
  <c r="AB1175"/>
  <c r="AA1175"/>
  <c r="W1175"/>
  <c r="X1175"/>
  <c r="T1175"/>
  <c r="S1175"/>
  <c r="AB1174"/>
  <c r="AA1174"/>
  <c r="W1174"/>
  <c r="Y1174" s="1"/>
  <c r="X1174"/>
  <c r="T1174"/>
  <c r="S1174"/>
  <c r="AB1173"/>
  <c r="AA1173"/>
  <c r="W1173"/>
  <c r="X1173"/>
  <c r="T1173"/>
  <c r="S1173"/>
  <c r="AB1172"/>
  <c r="AA1172"/>
  <c r="W1172"/>
  <c r="X1172"/>
  <c r="T1172"/>
  <c r="S1172"/>
  <c r="AB1171"/>
  <c r="AA1171"/>
  <c r="W1171"/>
  <c r="X1171"/>
  <c r="T1171"/>
  <c r="S1171"/>
  <c r="AB1170"/>
  <c r="AA1170"/>
  <c r="W1170"/>
  <c r="Y1170" s="1"/>
  <c r="X1170"/>
  <c r="T1170"/>
  <c r="S1170"/>
  <c r="AB1169"/>
  <c r="AA1169"/>
  <c r="W1169"/>
  <c r="Y1169" s="1"/>
  <c r="X1169"/>
  <c r="T1169"/>
  <c r="S1169"/>
  <c r="AB1168"/>
  <c r="AA1168"/>
  <c r="W1168"/>
  <c r="Y1168" s="1"/>
  <c r="X1168"/>
  <c r="T1168"/>
  <c r="S1168"/>
  <c r="AB1167"/>
  <c r="AA1167"/>
  <c r="W1167"/>
  <c r="Z1167" s="1"/>
  <c r="X1167"/>
  <c r="T1167"/>
  <c r="S1167"/>
  <c r="AB1166"/>
  <c r="AA1166"/>
  <c r="W1166"/>
  <c r="Z1166" s="1"/>
  <c r="X1166"/>
  <c r="T1166"/>
  <c r="S1166"/>
  <c r="AB1165"/>
  <c r="AA1165"/>
  <c r="W1165"/>
  <c r="X1165"/>
  <c r="T1165"/>
  <c r="S1165"/>
  <c r="AB1164"/>
  <c r="AA1164"/>
  <c r="W1164"/>
  <c r="Z1164" s="1"/>
  <c r="X1164"/>
  <c r="T1164"/>
  <c r="S1164"/>
  <c r="AB1163"/>
  <c r="AA1163"/>
  <c r="W1163"/>
  <c r="Z1163" s="1"/>
  <c r="X1163"/>
  <c r="T1163"/>
  <c r="S1163"/>
  <c r="AB1162"/>
  <c r="AA1162"/>
  <c r="W1162"/>
  <c r="Z1162" s="1"/>
  <c r="X1162"/>
  <c r="T1162"/>
  <c r="S1162"/>
  <c r="AB1161"/>
  <c r="AA1161"/>
  <c r="W1161"/>
  <c r="X1161"/>
  <c r="T1161"/>
  <c r="S1161"/>
  <c r="AB1160"/>
  <c r="AA1160"/>
  <c r="W1160"/>
  <c r="X1160"/>
  <c r="T1160"/>
  <c r="S1160"/>
  <c r="AB1159"/>
  <c r="AA1159"/>
  <c r="W1159"/>
  <c r="X1159"/>
  <c r="T1159"/>
  <c r="S1159"/>
  <c r="AB1158"/>
  <c r="AA1158"/>
  <c r="W1158"/>
  <c r="Y1158" s="1"/>
  <c r="X1158"/>
  <c r="T1158"/>
  <c r="S1158"/>
  <c r="AB1157"/>
  <c r="AA1157"/>
  <c r="W1157"/>
  <c r="X1157"/>
  <c r="T1157"/>
  <c r="S1157"/>
  <c r="AB1156"/>
  <c r="AA1156"/>
  <c r="W1156"/>
  <c r="Y1156" s="1"/>
  <c r="X1156"/>
  <c r="T1156"/>
  <c r="S1156"/>
  <c r="AB1155"/>
  <c r="AA1155"/>
  <c r="W1155"/>
  <c r="X1155"/>
  <c r="T1155"/>
  <c r="S1155"/>
  <c r="AB1154"/>
  <c r="AA1154"/>
  <c r="W1154"/>
  <c r="Y1154" s="1"/>
  <c r="X1154"/>
  <c r="T1154"/>
  <c r="S1154"/>
  <c r="AB1153"/>
  <c r="AA1153"/>
  <c r="W1153"/>
  <c r="Y1153" s="1"/>
  <c r="X1153"/>
  <c r="T1153"/>
  <c r="S1153"/>
  <c r="AB1152"/>
  <c r="AA1152"/>
  <c r="W1152"/>
  <c r="Y1152" s="1"/>
  <c r="X1152"/>
  <c r="T1152"/>
  <c r="S1152"/>
  <c r="AB1151"/>
  <c r="AA1151"/>
  <c r="W1151"/>
  <c r="X1151"/>
  <c r="T1151"/>
  <c r="S1151"/>
  <c r="AB1150"/>
  <c r="AA1150"/>
  <c r="W1150"/>
  <c r="Z1150" s="1"/>
  <c r="X1150"/>
  <c r="T1150"/>
  <c r="S1150"/>
  <c r="AB1149"/>
  <c r="AA1149"/>
  <c r="W1149"/>
  <c r="Z1149" s="1"/>
  <c r="X1149"/>
  <c r="T1149"/>
  <c r="S1149"/>
  <c r="AB1148"/>
  <c r="AA1148"/>
  <c r="W1148"/>
  <c r="Z1148" s="1"/>
  <c r="X1148"/>
  <c r="T1148"/>
  <c r="S1148"/>
  <c r="AB1147"/>
  <c r="AA1147"/>
  <c r="W1147"/>
  <c r="X1147"/>
  <c r="T1147"/>
  <c r="S1147"/>
  <c r="AB1146"/>
  <c r="AA1146"/>
  <c r="W1146"/>
  <c r="Z1146" s="1"/>
  <c r="X1146"/>
  <c r="T1146"/>
  <c r="S1146"/>
  <c r="AB1145"/>
  <c r="AA1145"/>
  <c r="W1145"/>
  <c r="X1145"/>
  <c r="T1145"/>
  <c r="S1145"/>
  <c r="AB1144"/>
  <c r="AA1144"/>
  <c r="W1144"/>
  <c r="Z1144" s="1"/>
  <c r="X1144"/>
  <c r="T1144"/>
  <c r="S1144"/>
  <c r="AB1143"/>
  <c r="AA1143"/>
  <c r="W1143"/>
  <c r="X1143"/>
  <c r="T1143"/>
  <c r="S1143"/>
  <c r="AB1142"/>
  <c r="AA1142"/>
  <c r="W1142"/>
  <c r="Y1142" s="1"/>
  <c r="X1142"/>
  <c r="T1142"/>
  <c r="S1142"/>
  <c r="AB1141"/>
  <c r="AA1141"/>
  <c r="W1141"/>
  <c r="X1141"/>
  <c r="T1141"/>
  <c r="S1141"/>
  <c r="AB1140"/>
  <c r="AA1140"/>
  <c r="W1140"/>
  <c r="X1140"/>
  <c r="T1140"/>
  <c r="S1140"/>
  <c r="AB1139"/>
  <c r="AA1139"/>
  <c r="W1139"/>
  <c r="X1139"/>
  <c r="T1139"/>
  <c r="S1139"/>
  <c r="AB1138"/>
  <c r="AA1138"/>
  <c r="W1138"/>
  <c r="Y1138" s="1"/>
  <c r="X1138"/>
  <c r="T1138"/>
  <c r="S1138"/>
  <c r="AB1137"/>
  <c r="AA1137"/>
  <c r="W1137"/>
  <c r="Y1137" s="1"/>
  <c r="X1137"/>
  <c r="T1137"/>
  <c r="S1137"/>
  <c r="AB1136"/>
  <c r="AA1136"/>
  <c r="W1136"/>
  <c r="Y1136" s="1"/>
  <c r="X1136"/>
  <c r="T1136"/>
  <c r="S1136"/>
  <c r="AB1135"/>
  <c r="AA1135"/>
  <c r="W1135"/>
  <c r="Z1135" s="1"/>
  <c r="X1135"/>
  <c r="T1135"/>
  <c r="S1135"/>
  <c r="AB1134"/>
  <c r="AA1134"/>
  <c r="W1134"/>
  <c r="Z1134" s="1"/>
  <c r="X1134"/>
  <c r="T1134"/>
  <c r="S1134"/>
  <c r="AB1133"/>
  <c r="AA1133"/>
  <c r="W1133"/>
  <c r="X1133"/>
  <c r="T1133"/>
  <c r="S1133"/>
  <c r="AB1132"/>
  <c r="AA1132"/>
  <c r="W1132"/>
  <c r="Z1132" s="1"/>
  <c r="X1132"/>
  <c r="T1132"/>
  <c r="S1132"/>
  <c r="AB1131"/>
  <c r="AA1131"/>
  <c r="W1131"/>
  <c r="Z1131" s="1"/>
  <c r="X1131"/>
  <c r="T1131"/>
  <c r="S1131"/>
  <c r="AB1130"/>
  <c r="AA1130"/>
  <c r="W1130"/>
  <c r="Z1130" s="1"/>
  <c r="X1130"/>
  <c r="T1130"/>
  <c r="S1130"/>
  <c r="AB1129"/>
  <c r="AA1129"/>
  <c r="W1129"/>
  <c r="X1129"/>
  <c r="T1129"/>
  <c r="S1129"/>
  <c r="AB1128"/>
  <c r="AA1128"/>
  <c r="W1128"/>
  <c r="X1128"/>
  <c r="T1128"/>
  <c r="S1128"/>
  <c r="AB1127"/>
  <c r="AA1127"/>
  <c r="W1127"/>
  <c r="X1127"/>
  <c r="T1127"/>
  <c r="S1127"/>
  <c r="AB1126"/>
  <c r="AA1126"/>
  <c r="W1126"/>
  <c r="Y1126" s="1"/>
  <c r="X1126"/>
  <c r="T1126"/>
  <c r="S1126"/>
  <c r="AB1125"/>
  <c r="AA1125"/>
  <c r="W1125"/>
  <c r="X1125"/>
  <c r="T1125"/>
  <c r="S1125"/>
  <c r="AB1124"/>
  <c r="AA1124"/>
  <c r="W1124"/>
  <c r="Y1124" s="1"/>
  <c r="X1124"/>
  <c r="T1124"/>
  <c r="S1124"/>
  <c r="AB1123"/>
  <c r="AA1123"/>
  <c r="W1123"/>
  <c r="X1123"/>
  <c r="T1123"/>
  <c r="S1123"/>
  <c r="AB1122"/>
  <c r="AA1122"/>
  <c r="W1122"/>
  <c r="Y1122" s="1"/>
  <c r="X1122"/>
  <c r="T1122"/>
  <c r="S1122"/>
  <c r="AB1121"/>
  <c r="AA1121"/>
  <c r="W1121"/>
  <c r="Y1121" s="1"/>
  <c r="X1121"/>
  <c r="T1121"/>
  <c r="S1121"/>
  <c r="AB1120"/>
  <c r="AA1120"/>
  <c r="W1120"/>
  <c r="Y1120" s="1"/>
  <c r="X1120"/>
  <c r="T1120"/>
  <c r="S1120"/>
  <c r="AB1119"/>
  <c r="AA1119"/>
  <c r="W1119"/>
  <c r="X1119"/>
  <c r="T1119"/>
  <c r="S1119"/>
  <c r="AB1118"/>
  <c r="AA1118"/>
  <c r="W1118"/>
  <c r="Z1118" s="1"/>
  <c r="X1118"/>
  <c r="T1118"/>
  <c r="S1118"/>
  <c r="AB1117"/>
  <c r="AA1117"/>
  <c r="W1117"/>
  <c r="Z1117" s="1"/>
  <c r="X1117"/>
  <c r="T1117"/>
  <c r="S1117"/>
  <c r="AB1116"/>
  <c r="AA1116"/>
  <c r="W1116"/>
  <c r="Z1116" s="1"/>
  <c r="X1116"/>
  <c r="T1116"/>
  <c r="S1116"/>
  <c r="AB1115"/>
  <c r="AA1115"/>
  <c r="W1115"/>
  <c r="X1115"/>
  <c r="T1115"/>
  <c r="S1115"/>
  <c r="AB1114"/>
  <c r="AA1114"/>
  <c r="W1114"/>
  <c r="Z1114" s="1"/>
  <c r="X1114"/>
  <c r="T1114"/>
  <c r="S1114"/>
  <c r="AB1113"/>
  <c r="AA1113"/>
  <c r="W1113"/>
  <c r="X1113"/>
  <c r="T1113"/>
  <c r="S1113"/>
  <c r="AB1112"/>
  <c r="AA1112"/>
  <c r="W1112"/>
  <c r="Z1112" s="1"/>
  <c r="X1112"/>
  <c r="T1112"/>
  <c r="S1112"/>
  <c r="AB1111"/>
  <c r="AA1111"/>
  <c r="W1111"/>
  <c r="X1111"/>
  <c r="T1111"/>
  <c r="S1111"/>
  <c r="AB1110"/>
  <c r="AA1110"/>
  <c r="W1110"/>
  <c r="Y1110" s="1"/>
  <c r="X1110"/>
  <c r="T1110"/>
  <c r="S1110"/>
  <c r="AB1109"/>
  <c r="AA1109"/>
  <c r="W1109"/>
  <c r="X1109"/>
  <c r="T1109"/>
  <c r="S1109"/>
  <c r="AB1108"/>
  <c r="AA1108"/>
  <c r="W1108"/>
  <c r="X1108"/>
  <c r="T1108"/>
  <c r="S1108"/>
  <c r="AB1107"/>
  <c r="AA1107"/>
  <c r="W1107"/>
  <c r="X1107"/>
  <c r="T1107"/>
  <c r="S1107"/>
  <c r="AB1106"/>
  <c r="AA1106"/>
  <c r="W1106"/>
  <c r="Y1106" s="1"/>
  <c r="X1106"/>
  <c r="T1106"/>
  <c r="S1106"/>
  <c r="AB1105"/>
  <c r="AA1105"/>
  <c r="W1105"/>
  <c r="Y1105" s="1"/>
  <c r="X1105"/>
  <c r="T1105"/>
  <c r="S1105"/>
  <c r="AB1104"/>
  <c r="AA1104"/>
  <c r="W1104"/>
  <c r="Y1104" s="1"/>
  <c r="X1104"/>
  <c r="T1104"/>
  <c r="S1104"/>
  <c r="AB1103"/>
  <c r="AA1103"/>
  <c r="W1103"/>
  <c r="Z1103" s="1"/>
  <c r="X1103"/>
  <c r="T1103"/>
  <c r="S1103"/>
  <c r="AB1102"/>
  <c r="AA1102"/>
  <c r="W1102"/>
  <c r="Z1102" s="1"/>
  <c r="X1102"/>
  <c r="T1102"/>
  <c r="S1102"/>
  <c r="AB1101"/>
  <c r="AA1101"/>
  <c r="W1101"/>
  <c r="X1101"/>
  <c r="T1101"/>
  <c r="S1101"/>
  <c r="AB1100"/>
  <c r="AA1100"/>
  <c r="W1100"/>
  <c r="Z1100" s="1"/>
  <c r="X1100"/>
  <c r="T1100"/>
  <c r="S1100"/>
  <c r="AB1099"/>
  <c r="AA1099"/>
  <c r="W1099"/>
  <c r="Z1099" s="1"/>
  <c r="X1099"/>
  <c r="T1099"/>
  <c r="S1099"/>
  <c r="AB1098"/>
  <c r="AA1098"/>
  <c r="W1098"/>
  <c r="Z1098" s="1"/>
  <c r="X1098"/>
  <c r="T1098"/>
  <c r="S1098"/>
  <c r="AB1097"/>
  <c r="AA1097"/>
  <c r="W1097"/>
  <c r="X1097"/>
  <c r="T1097"/>
  <c r="S1097"/>
  <c r="AB1096"/>
  <c r="AA1096"/>
  <c r="W1096"/>
  <c r="X1096"/>
  <c r="T1096"/>
  <c r="S1096"/>
  <c r="AB1095"/>
  <c r="AA1095"/>
  <c r="W1095"/>
  <c r="X1095"/>
  <c r="T1095"/>
  <c r="S1095"/>
  <c r="AB1094"/>
  <c r="AA1094"/>
  <c r="W1094"/>
  <c r="Y1094" s="1"/>
  <c r="X1094"/>
  <c r="T1094"/>
  <c r="S1094"/>
  <c r="AB1093"/>
  <c r="AA1093"/>
  <c r="W1093"/>
  <c r="X1093"/>
  <c r="T1093"/>
  <c r="S1093"/>
  <c r="AB1092"/>
  <c r="AA1092"/>
  <c r="W1092"/>
  <c r="Y1092" s="1"/>
  <c r="X1092"/>
  <c r="T1092"/>
  <c r="S1092"/>
  <c r="AB1091"/>
  <c r="AA1091"/>
  <c r="W1091"/>
  <c r="X1091"/>
  <c r="T1091"/>
  <c r="S1091"/>
  <c r="AB1090"/>
  <c r="AA1090"/>
  <c r="W1090"/>
  <c r="Y1090" s="1"/>
  <c r="X1090"/>
  <c r="T1090"/>
  <c r="S1090"/>
  <c r="AB1089"/>
  <c r="AA1089"/>
  <c r="W1089"/>
  <c r="Y1089" s="1"/>
  <c r="X1089"/>
  <c r="T1089"/>
  <c r="S1089"/>
  <c r="AB1088"/>
  <c r="AA1088"/>
  <c r="W1088"/>
  <c r="Y1088" s="1"/>
  <c r="X1088"/>
  <c r="T1088"/>
  <c r="S1088"/>
  <c r="AB1087"/>
  <c r="AA1087"/>
  <c r="W1087"/>
  <c r="X1087"/>
  <c r="T1087"/>
  <c r="S1087"/>
  <c r="AB1086"/>
  <c r="AA1086"/>
  <c r="W1086"/>
  <c r="Z1086" s="1"/>
  <c r="X1086"/>
  <c r="T1086"/>
  <c r="S1086"/>
  <c r="AB1085"/>
  <c r="AA1085"/>
  <c r="W1085"/>
  <c r="Z1085" s="1"/>
  <c r="X1085"/>
  <c r="T1085"/>
  <c r="S1085"/>
  <c r="AB1084"/>
  <c r="AA1084"/>
  <c r="W1084"/>
  <c r="Z1084" s="1"/>
  <c r="X1084"/>
  <c r="T1084"/>
  <c r="S1084"/>
  <c r="AB1083"/>
  <c r="AA1083"/>
  <c r="W1083"/>
  <c r="X1083"/>
  <c r="T1083"/>
  <c r="S1083"/>
  <c r="AB1082"/>
  <c r="AA1082"/>
  <c r="W1082"/>
  <c r="Z1082" s="1"/>
  <c r="X1082"/>
  <c r="T1082"/>
  <c r="S1082"/>
  <c r="AB1081"/>
  <c r="AA1081"/>
  <c r="W1081"/>
  <c r="X1081"/>
  <c r="T1081"/>
  <c r="S1081"/>
  <c r="AB1080"/>
  <c r="AA1080"/>
  <c r="W1080"/>
  <c r="Z1080" s="1"/>
  <c r="X1080"/>
  <c r="T1080"/>
  <c r="S1080"/>
  <c r="AB1079"/>
  <c r="AA1079"/>
  <c r="W1079"/>
  <c r="Y1079" s="1"/>
  <c r="X1079"/>
  <c r="T1079"/>
  <c r="S1079"/>
  <c r="AB1078"/>
  <c r="AA1078"/>
  <c r="W1078"/>
  <c r="X1078"/>
  <c r="T1078"/>
  <c r="S1078"/>
  <c r="AB1077"/>
  <c r="AA1077"/>
  <c r="W1077"/>
  <c r="Y1077" s="1"/>
  <c r="X1077"/>
  <c r="T1077"/>
  <c r="S1077"/>
  <c r="AB1076"/>
  <c r="AA1076"/>
  <c r="W1076"/>
  <c r="Y1076" s="1"/>
  <c r="Z1076"/>
  <c r="X1076"/>
  <c r="T1076"/>
  <c r="S1076"/>
  <c r="AB1075"/>
  <c r="AA1075"/>
  <c r="W1075"/>
  <c r="Y1075" s="1"/>
  <c r="X1075"/>
  <c r="T1075"/>
  <c r="S1075"/>
  <c r="AB1074"/>
  <c r="AA1074"/>
  <c r="W1074"/>
  <c r="X1074"/>
  <c r="T1074"/>
  <c r="S1074"/>
  <c r="AB1073"/>
  <c r="AA1073"/>
  <c r="W1073"/>
  <c r="Y1073" s="1"/>
  <c r="X1073"/>
  <c r="T1073"/>
  <c r="S1073"/>
  <c r="AB1072"/>
  <c r="AA1072"/>
  <c r="W1072"/>
  <c r="Y1072" s="1"/>
  <c r="X1072"/>
  <c r="T1072"/>
  <c r="S1072"/>
  <c r="AB1071"/>
  <c r="AA1071"/>
  <c r="W1071"/>
  <c r="Z1071" s="1"/>
  <c r="X1071"/>
  <c r="T1071"/>
  <c r="S1071"/>
  <c r="AB1070"/>
  <c r="AA1070"/>
  <c r="W1070"/>
  <c r="X1070"/>
  <c r="T1070"/>
  <c r="S1070"/>
  <c r="AB1069"/>
  <c r="AA1069"/>
  <c r="W1069"/>
  <c r="Z1069" s="1"/>
  <c r="X1069"/>
  <c r="T1069"/>
  <c r="S1069"/>
  <c r="AB1068"/>
  <c r="AA1068"/>
  <c r="W1068"/>
  <c r="X1068"/>
  <c r="T1068"/>
  <c r="S1068"/>
  <c r="AB1067"/>
  <c r="AA1067"/>
  <c r="W1067"/>
  <c r="Z1067" s="1"/>
  <c r="X1067"/>
  <c r="T1067"/>
  <c r="S1067"/>
  <c r="AB1066"/>
  <c r="AA1066"/>
  <c r="W1066"/>
  <c r="X1066"/>
  <c r="T1066"/>
  <c r="S1066"/>
  <c r="AB1065"/>
  <c r="AA1065"/>
  <c r="W1065"/>
  <c r="Z1065" s="1"/>
  <c r="X1065"/>
  <c r="T1065"/>
  <c r="S1065"/>
  <c r="AB1064"/>
  <c r="AA1064"/>
  <c r="W1064"/>
  <c r="Z1064" s="1"/>
  <c r="X1064"/>
  <c r="T1064"/>
  <c r="S1064"/>
  <c r="AB1063"/>
  <c r="AA1063"/>
  <c r="W1063"/>
  <c r="Y1063" s="1"/>
  <c r="X1063"/>
  <c r="T1063"/>
  <c r="S1063"/>
  <c r="AB1062"/>
  <c r="AA1062"/>
  <c r="W1062"/>
  <c r="X1062"/>
  <c r="T1062"/>
  <c r="S1062"/>
  <c r="AB1061"/>
  <c r="AA1061"/>
  <c r="W1061"/>
  <c r="Y1061" s="1"/>
  <c r="X1061"/>
  <c r="T1061"/>
  <c r="S1061"/>
  <c r="AB1060"/>
  <c r="AA1060"/>
  <c r="W1060"/>
  <c r="Y1060" s="1"/>
  <c r="X1060"/>
  <c r="T1060"/>
  <c r="S1060"/>
  <c r="AB1059"/>
  <c r="AA1059"/>
  <c r="W1059"/>
  <c r="Y1059" s="1"/>
  <c r="X1059"/>
  <c r="T1059"/>
  <c r="S1059"/>
  <c r="AB1058"/>
  <c r="AA1058"/>
  <c r="W1058"/>
  <c r="X1058"/>
  <c r="T1058"/>
  <c r="S1058"/>
  <c r="AB1057"/>
  <c r="AA1057"/>
  <c r="W1057"/>
  <c r="Y1057" s="1"/>
  <c r="X1057"/>
  <c r="T1057"/>
  <c r="S1057"/>
  <c r="AB1056"/>
  <c r="AA1056"/>
  <c r="W1056"/>
  <c r="Y1056" s="1"/>
  <c r="X1056"/>
  <c r="T1056"/>
  <c r="S1056"/>
  <c r="AB1055"/>
  <c r="AA1055"/>
  <c r="W1055"/>
  <c r="Z1055" s="1"/>
  <c r="X1055"/>
  <c r="T1055"/>
  <c r="S1055"/>
  <c r="AB1054"/>
  <c r="AA1054"/>
  <c r="W1054"/>
  <c r="X1054"/>
  <c r="T1054"/>
  <c r="S1054"/>
  <c r="AB1053"/>
  <c r="AA1053"/>
  <c r="W1053"/>
  <c r="Z1053" s="1"/>
  <c r="X1053"/>
  <c r="T1053"/>
  <c r="S1053"/>
  <c r="AB1052"/>
  <c r="AA1052"/>
  <c r="W1052"/>
  <c r="X1052"/>
  <c r="T1052"/>
  <c r="S1052"/>
  <c r="AB1051"/>
  <c r="AA1051"/>
  <c r="W1051"/>
  <c r="Z1051" s="1"/>
  <c r="X1051"/>
  <c r="T1051"/>
  <c r="S1051"/>
  <c r="AB1050"/>
  <c r="AA1050"/>
  <c r="W1050"/>
  <c r="X1050"/>
  <c r="T1050"/>
  <c r="S1050"/>
  <c r="AB1049"/>
  <c r="AA1049"/>
  <c r="W1049"/>
  <c r="Z1049" s="1"/>
  <c r="X1049"/>
  <c r="T1049"/>
  <c r="S1049"/>
  <c r="AB1048"/>
  <c r="AA1048"/>
  <c r="W1048"/>
  <c r="Z1048" s="1"/>
  <c r="X1048"/>
  <c r="T1048"/>
  <c r="S1048"/>
  <c r="AB1047"/>
  <c r="AA1047"/>
  <c r="W1047"/>
  <c r="Y1047" s="1"/>
  <c r="X1047"/>
  <c r="T1047"/>
  <c r="S1047"/>
  <c r="AB1046"/>
  <c r="AA1046"/>
  <c r="W1046"/>
  <c r="X1046"/>
  <c r="T1046"/>
  <c r="S1046"/>
  <c r="AB1045"/>
  <c r="AA1045"/>
  <c r="W1045"/>
  <c r="Y1045" s="1"/>
  <c r="X1045"/>
  <c r="T1045"/>
  <c r="S1045"/>
  <c r="AB1044"/>
  <c r="AA1044"/>
  <c r="W1044"/>
  <c r="Y1044" s="1"/>
  <c r="X1044"/>
  <c r="T1044"/>
  <c r="S1044"/>
  <c r="AB1043"/>
  <c r="AA1043"/>
  <c r="W1043"/>
  <c r="Y1043" s="1"/>
  <c r="X1043"/>
  <c r="T1043"/>
  <c r="S1043"/>
  <c r="AB1042"/>
  <c r="AA1042"/>
  <c r="W1042"/>
  <c r="X1042"/>
  <c r="T1042"/>
  <c r="S1042"/>
  <c r="AB1041"/>
  <c r="AA1041"/>
  <c r="W1041"/>
  <c r="Y1041" s="1"/>
  <c r="X1041"/>
  <c r="T1041"/>
  <c r="S1041"/>
  <c r="AB1040"/>
  <c r="AA1040"/>
  <c r="W1040"/>
  <c r="Y1040" s="1"/>
  <c r="X1040"/>
  <c r="T1040"/>
  <c r="S1040"/>
  <c r="AB1039"/>
  <c r="AA1039"/>
  <c r="W1039"/>
  <c r="Z1039" s="1"/>
  <c r="X1039"/>
  <c r="T1039"/>
  <c r="S1039"/>
  <c r="AB1038"/>
  <c r="AA1038"/>
  <c r="W1038"/>
  <c r="X1038"/>
  <c r="T1038"/>
  <c r="S1038"/>
  <c r="AB1037"/>
  <c r="AA1037"/>
  <c r="W1037"/>
  <c r="Z1037" s="1"/>
  <c r="X1037"/>
  <c r="T1037"/>
  <c r="S1037"/>
  <c r="AB1036"/>
  <c r="AA1036"/>
  <c r="W1036"/>
  <c r="X1036"/>
  <c r="T1036"/>
  <c r="S1036"/>
  <c r="AB1035"/>
  <c r="AA1035"/>
  <c r="W1035"/>
  <c r="Z1035" s="1"/>
  <c r="X1035"/>
  <c r="T1035"/>
  <c r="S1035"/>
  <c r="AB1034"/>
  <c r="AA1034"/>
  <c r="W1034"/>
  <c r="X1034"/>
  <c r="T1034"/>
  <c r="S1034"/>
  <c r="AB1033"/>
  <c r="AA1033"/>
  <c r="W1033"/>
  <c r="Z1033" s="1"/>
  <c r="X1033"/>
  <c r="T1033"/>
  <c r="S1033"/>
  <c r="AB1032"/>
  <c r="AA1032"/>
  <c r="W1032"/>
  <c r="Z1032" s="1"/>
  <c r="X1032"/>
  <c r="T1032"/>
  <c r="S1032"/>
  <c r="AB1031"/>
  <c r="AA1031"/>
  <c r="W1031"/>
  <c r="Y1031" s="1"/>
  <c r="X1031"/>
  <c r="T1031"/>
  <c r="S1031"/>
  <c r="AB1030"/>
  <c r="AA1030"/>
  <c r="W1030"/>
  <c r="X1030"/>
  <c r="T1030"/>
  <c r="S1030"/>
  <c r="AB1029"/>
  <c r="AA1029"/>
  <c r="W1029"/>
  <c r="Y1029" s="1"/>
  <c r="X1029"/>
  <c r="T1029"/>
  <c r="S1029"/>
  <c r="AB1028"/>
  <c r="AA1028"/>
  <c r="W1028"/>
  <c r="Y1028" s="1"/>
  <c r="X1028"/>
  <c r="T1028"/>
  <c r="S1028"/>
  <c r="AB1027"/>
  <c r="AA1027"/>
  <c r="W1027"/>
  <c r="Y1027" s="1"/>
  <c r="X1027"/>
  <c r="T1027"/>
  <c r="S1027"/>
  <c r="AB1026"/>
  <c r="AA1026"/>
  <c r="W1026"/>
  <c r="X1026"/>
  <c r="T1026"/>
  <c r="S1026"/>
  <c r="AB1025"/>
  <c r="AA1025"/>
  <c r="W1025"/>
  <c r="Y1025" s="1"/>
  <c r="X1025"/>
  <c r="T1025"/>
  <c r="S1025"/>
  <c r="AB1024"/>
  <c r="AA1024"/>
  <c r="W1024"/>
  <c r="Y1024" s="1"/>
  <c r="X1024"/>
  <c r="T1024"/>
  <c r="S1024"/>
  <c r="AB1023"/>
  <c r="AA1023"/>
  <c r="W1023"/>
  <c r="Z1023" s="1"/>
  <c r="Y1023"/>
  <c r="X1023"/>
  <c r="T1023"/>
  <c r="S1023"/>
  <c r="AB1022"/>
  <c r="AA1022"/>
  <c r="W1022"/>
  <c r="X1022"/>
  <c r="T1022"/>
  <c r="S1022"/>
  <c r="AB1021"/>
  <c r="AA1021"/>
  <c r="W1021"/>
  <c r="Z1021" s="1"/>
  <c r="X1021"/>
  <c r="T1021"/>
  <c r="S1021"/>
  <c r="AB1020"/>
  <c r="AA1020"/>
  <c r="W1020"/>
  <c r="X1020"/>
  <c r="T1020"/>
  <c r="S1020"/>
  <c r="AB1019"/>
  <c r="AA1019"/>
  <c r="W1019"/>
  <c r="Z1019" s="1"/>
  <c r="X1019"/>
  <c r="T1019"/>
  <c r="S1019"/>
  <c r="AB1018"/>
  <c r="AA1018"/>
  <c r="W1018"/>
  <c r="X1018"/>
  <c r="T1018"/>
  <c r="S1018"/>
  <c r="AB1017"/>
  <c r="AA1017"/>
  <c r="W1017"/>
  <c r="Z1017" s="1"/>
  <c r="X1017"/>
  <c r="T1017"/>
  <c r="S1017"/>
  <c r="AB1016"/>
  <c r="AA1016"/>
  <c r="W1016"/>
  <c r="Z1016" s="1"/>
  <c r="X1016"/>
  <c r="T1016"/>
  <c r="S1016"/>
  <c r="AB1015"/>
  <c r="AA1015"/>
  <c r="W1015"/>
  <c r="Y1015" s="1"/>
  <c r="X1015"/>
  <c r="T1015"/>
  <c r="S1015"/>
  <c r="AB1014"/>
  <c r="AA1014"/>
  <c r="W1014"/>
  <c r="X1014"/>
  <c r="T1014"/>
  <c r="S1014"/>
  <c r="AB1013"/>
  <c r="AA1013"/>
  <c r="W1013"/>
  <c r="Y1013" s="1"/>
  <c r="X1013"/>
  <c r="T1013"/>
  <c r="S1013"/>
  <c r="AB1012"/>
  <c r="AA1012"/>
  <c r="W1012"/>
  <c r="Y1012" s="1"/>
  <c r="X1012"/>
  <c r="T1012"/>
  <c r="S1012"/>
  <c r="AB1011"/>
  <c r="AA1011"/>
  <c r="W1011"/>
  <c r="Y1011" s="1"/>
  <c r="X1011"/>
  <c r="T1011"/>
  <c r="S1011"/>
  <c r="AB1010"/>
  <c r="AA1010"/>
  <c r="W1010"/>
  <c r="X1010"/>
  <c r="T1010"/>
  <c r="S1010"/>
  <c r="AB1009"/>
  <c r="AA1009"/>
  <c r="W1009"/>
  <c r="Y1009" s="1"/>
  <c r="X1009"/>
  <c r="T1009"/>
  <c r="S1009"/>
  <c r="AB1008"/>
  <c r="AA1008"/>
  <c r="W1008"/>
  <c r="Y1008" s="1"/>
  <c r="X1008"/>
  <c r="T1008"/>
  <c r="S1008"/>
  <c r="AB1007"/>
  <c r="AA1007"/>
  <c r="W1007"/>
  <c r="Z1007" s="1"/>
  <c r="X1007"/>
  <c r="T1007"/>
  <c r="S1007"/>
  <c r="AB1006"/>
  <c r="AA1006"/>
  <c r="W1006"/>
  <c r="X1006"/>
  <c r="T1006"/>
  <c r="S1006"/>
  <c r="AB1005"/>
  <c r="AA1005"/>
  <c r="W1005"/>
  <c r="Z1005" s="1"/>
  <c r="X1005"/>
  <c r="T1005"/>
  <c r="S1005"/>
  <c r="AB1004"/>
  <c r="AA1004"/>
  <c r="W1004"/>
  <c r="X1004"/>
  <c r="T1004"/>
  <c r="S1004"/>
  <c r="AB1003"/>
  <c r="AA1003"/>
  <c r="W1003"/>
  <c r="Z1003" s="1"/>
  <c r="X1003"/>
  <c r="T1003"/>
  <c r="S1003"/>
  <c r="AB1002"/>
  <c r="AA1002"/>
  <c r="W1002"/>
  <c r="X1002"/>
  <c r="T1002"/>
  <c r="S1002"/>
  <c r="AB1001"/>
  <c r="AA1001"/>
  <c r="W1001"/>
  <c r="Z1001" s="1"/>
  <c r="X1001"/>
  <c r="T1001"/>
  <c r="S1001"/>
  <c r="AB1000"/>
  <c r="AA1000"/>
  <c r="W1000"/>
  <c r="Z1000" s="1"/>
  <c r="X1000"/>
  <c r="T1000"/>
  <c r="S1000"/>
  <c r="AB999"/>
  <c r="AA999"/>
  <c r="W999"/>
  <c r="Y999" s="1"/>
  <c r="X999"/>
  <c r="T999"/>
  <c r="S999"/>
  <c r="AB998"/>
  <c r="AA998"/>
  <c r="W998"/>
  <c r="X998"/>
  <c r="T998"/>
  <c r="S998"/>
  <c r="AB997"/>
  <c r="AA997"/>
  <c r="W997"/>
  <c r="Y997" s="1"/>
  <c r="X997"/>
  <c r="T997"/>
  <c r="S997"/>
  <c r="AB996"/>
  <c r="AA996"/>
  <c r="W996"/>
  <c r="Y996" s="1"/>
  <c r="X996"/>
  <c r="T996"/>
  <c r="S996"/>
  <c r="AB995"/>
  <c r="AA995"/>
  <c r="W995"/>
  <c r="Y995" s="1"/>
  <c r="X995"/>
  <c r="T995"/>
  <c r="S995"/>
  <c r="AB994"/>
  <c r="AA994"/>
  <c r="W994"/>
  <c r="X994"/>
  <c r="T994"/>
  <c r="S994"/>
  <c r="AB993"/>
  <c r="AA993"/>
  <c r="W993"/>
  <c r="Y993" s="1"/>
  <c r="X993"/>
  <c r="T993"/>
  <c r="S993"/>
  <c r="AB992"/>
  <c r="AA992"/>
  <c r="W992"/>
  <c r="Y992" s="1"/>
  <c r="X992"/>
  <c r="T992"/>
  <c r="S992"/>
  <c r="AB991"/>
  <c r="AA991"/>
  <c r="W991"/>
  <c r="Z991" s="1"/>
  <c r="X991"/>
  <c r="T991"/>
  <c r="S991"/>
  <c r="AB990"/>
  <c r="AA990"/>
  <c r="W990"/>
  <c r="X990"/>
  <c r="T990"/>
  <c r="S990"/>
  <c r="AB989"/>
  <c r="AA989"/>
  <c r="W989"/>
  <c r="Z989" s="1"/>
  <c r="X989"/>
  <c r="T989"/>
  <c r="S989"/>
  <c r="AB988"/>
  <c r="AA988"/>
  <c r="W988"/>
  <c r="X988"/>
  <c r="T988"/>
  <c r="S988"/>
  <c r="AB987"/>
  <c r="AA987"/>
  <c r="W987"/>
  <c r="Z987" s="1"/>
  <c r="X987"/>
  <c r="T987"/>
  <c r="S987"/>
  <c r="AB986"/>
  <c r="AA986"/>
  <c r="W986"/>
  <c r="X986"/>
  <c r="T986"/>
  <c r="S986"/>
  <c r="AB985"/>
  <c r="AA985"/>
  <c r="W985"/>
  <c r="Z985" s="1"/>
  <c r="X985"/>
  <c r="T985"/>
  <c r="S985"/>
  <c r="AB984"/>
  <c r="AA984"/>
  <c r="W984"/>
  <c r="Z984" s="1"/>
  <c r="X984"/>
  <c r="T984"/>
  <c r="S984"/>
  <c r="AB983"/>
  <c r="AA983"/>
  <c r="W983"/>
  <c r="Y983" s="1"/>
  <c r="X983"/>
  <c r="T983"/>
  <c r="S983"/>
  <c r="AB982"/>
  <c r="AA982"/>
  <c r="W982"/>
  <c r="X982"/>
  <c r="T982"/>
  <c r="S982"/>
  <c r="AB981"/>
  <c r="AA981"/>
  <c r="W981"/>
  <c r="Y981" s="1"/>
  <c r="X981"/>
  <c r="T981"/>
  <c r="S981"/>
  <c r="AB980"/>
  <c r="AA980"/>
  <c r="W980"/>
  <c r="Y980" s="1"/>
  <c r="X980"/>
  <c r="T980"/>
  <c r="S980"/>
  <c r="AB979"/>
  <c r="AA979"/>
  <c r="W979"/>
  <c r="Y979" s="1"/>
  <c r="X979"/>
  <c r="T979"/>
  <c r="S979"/>
  <c r="AB978"/>
  <c r="AA978"/>
  <c r="W978"/>
  <c r="X978"/>
  <c r="T978"/>
  <c r="S978"/>
  <c r="AB977"/>
  <c r="AA977"/>
  <c r="W977"/>
  <c r="Y977" s="1"/>
  <c r="X977"/>
  <c r="T977"/>
  <c r="S977"/>
  <c r="AB976"/>
  <c r="AA976"/>
  <c r="W976"/>
  <c r="Y976" s="1"/>
  <c r="X976"/>
  <c r="T976"/>
  <c r="S976"/>
  <c r="AB975"/>
  <c r="AA975"/>
  <c r="W975"/>
  <c r="Z975" s="1"/>
  <c r="X975"/>
  <c r="T975"/>
  <c r="S975"/>
  <c r="AB974"/>
  <c r="AA974"/>
  <c r="W974"/>
  <c r="X974"/>
  <c r="T974"/>
  <c r="S974"/>
  <c r="AB973"/>
  <c r="AA973"/>
  <c r="W973"/>
  <c r="Z973" s="1"/>
  <c r="Y973"/>
  <c r="X973"/>
  <c r="T973"/>
  <c r="S973"/>
  <c r="AB972"/>
  <c r="AA972"/>
  <c r="W972"/>
  <c r="X972"/>
  <c r="T972"/>
  <c r="S972"/>
  <c r="AB971"/>
  <c r="AA971"/>
  <c r="W971"/>
  <c r="Z971" s="1"/>
  <c r="X971"/>
  <c r="T971"/>
  <c r="S971"/>
  <c r="AB970"/>
  <c r="AA970"/>
  <c r="W970"/>
  <c r="X970"/>
  <c r="T970"/>
  <c r="S970"/>
  <c r="AB969"/>
  <c r="AA969"/>
  <c r="W969"/>
  <c r="Z969" s="1"/>
  <c r="X969"/>
  <c r="T969"/>
  <c r="S969"/>
  <c r="AB968"/>
  <c r="AA968"/>
  <c r="W968"/>
  <c r="Z968" s="1"/>
  <c r="X968"/>
  <c r="T968"/>
  <c r="S968"/>
  <c r="AB967"/>
  <c r="AA967"/>
  <c r="W967"/>
  <c r="Y967" s="1"/>
  <c r="X967"/>
  <c r="T967"/>
  <c r="S967"/>
  <c r="AB966"/>
  <c r="AA966"/>
  <c r="W966"/>
  <c r="X966"/>
  <c r="T966"/>
  <c r="S966"/>
  <c r="AB965"/>
  <c r="AA965"/>
  <c r="W965"/>
  <c r="Y965" s="1"/>
  <c r="X965"/>
  <c r="T965"/>
  <c r="S965"/>
  <c r="AB964"/>
  <c r="AA964"/>
  <c r="W964"/>
  <c r="Y964" s="1"/>
  <c r="X964"/>
  <c r="T964"/>
  <c r="S964"/>
  <c r="AB963"/>
  <c r="AA963"/>
  <c r="W963"/>
  <c r="Y963" s="1"/>
  <c r="X963"/>
  <c r="T963"/>
  <c r="S963"/>
  <c r="AB962"/>
  <c r="AA962"/>
  <c r="W962"/>
  <c r="X962"/>
  <c r="T962"/>
  <c r="S962"/>
  <c r="AB961"/>
  <c r="AA961"/>
  <c r="W961"/>
  <c r="Y961" s="1"/>
  <c r="X961"/>
  <c r="T961"/>
  <c r="S961"/>
  <c r="AB960"/>
  <c r="AA960"/>
  <c r="W960"/>
  <c r="Y960" s="1"/>
  <c r="X960"/>
  <c r="T960"/>
  <c r="S960"/>
  <c r="AB959"/>
  <c r="AA959"/>
  <c r="W959"/>
  <c r="Z959" s="1"/>
  <c r="X959"/>
  <c r="T959"/>
  <c r="S959"/>
  <c r="AB958"/>
  <c r="AA958"/>
  <c r="W958"/>
  <c r="X958"/>
  <c r="T958"/>
  <c r="S958"/>
  <c r="AB957"/>
  <c r="AA957"/>
  <c r="W957"/>
  <c r="Z957" s="1"/>
  <c r="X957"/>
  <c r="T957"/>
  <c r="S957"/>
  <c r="AB956"/>
  <c r="AA956"/>
  <c r="W956"/>
  <c r="X956"/>
  <c r="T956"/>
  <c r="S956"/>
  <c r="AB955"/>
  <c r="AA955"/>
  <c r="W955"/>
  <c r="Z955" s="1"/>
  <c r="X955"/>
  <c r="T955"/>
  <c r="S955"/>
  <c r="AB954"/>
  <c r="AA954"/>
  <c r="W954"/>
  <c r="X954"/>
  <c r="T954"/>
  <c r="S954"/>
  <c r="AB953"/>
  <c r="AA953"/>
  <c r="W953"/>
  <c r="Z953" s="1"/>
  <c r="X953"/>
  <c r="T953"/>
  <c r="S953"/>
  <c r="AB952"/>
  <c r="AA952"/>
  <c r="W952"/>
  <c r="Z952" s="1"/>
  <c r="X952"/>
  <c r="T952"/>
  <c r="S952"/>
  <c r="AB951"/>
  <c r="AA951"/>
  <c r="W951"/>
  <c r="Y951" s="1"/>
  <c r="X951"/>
  <c r="T951"/>
  <c r="S951"/>
  <c r="AB950"/>
  <c r="AA950"/>
  <c r="W950"/>
  <c r="X950"/>
  <c r="T950"/>
  <c r="S950"/>
  <c r="AB949"/>
  <c r="AA949"/>
  <c r="W949"/>
  <c r="Y949" s="1"/>
  <c r="X949"/>
  <c r="T949"/>
  <c r="S949"/>
  <c r="AB948"/>
  <c r="AA948"/>
  <c r="W948"/>
  <c r="Y948" s="1"/>
  <c r="X948"/>
  <c r="T948"/>
  <c r="S948"/>
  <c r="AB947"/>
  <c r="AA947"/>
  <c r="W947"/>
  <c r="Y947" s="1"/>
  <c r="X947"/>
  <c r="T947"/>
  <c r="S947"/>
  <c r="AB946"/>
  <c r="AA946"/>
  <c r="W946"/>
  <c r="X946"/>
  <c r="T946"/>
  <c r="S946"/>
  <c r="AB945"/>
  <c r="AA945"/>
  <c r="W945"/>
  <c r="Y945" s="1"/>
  <c r="X945"/>
  <c r="T945"/>
  <c r="S945"/>
  <c r="AB944"/>
  <c r="AA944"/>
  <c r="W944"/>
  <c r="Y944" s="1"/>
  <c r="X944"/>
  <c r="T944"/>
  <c r="S944"/>
  <c r="AB943"/>
  <c r="AA943"/>
  <c r="W943"/>
  <c r="Z943" s="1"/>
  <c r="X943"/>
  <c r="T943"/>
  <c r="S943"/>
  <c r="AB942"/>
  <c r="AA942"/>
  <c r="W942"/>
  <c r="X942"/>
  <c r="T942"/>
  <c r="S942"/>
  <c r="AB941"/>
  <c r="AA941"/>
  <c r="W941"/>
  <c r="Z941" s="1"/>
  <c r="X941"/>
  <c r="T941"/>
  <c r="S941"/>
  <c r="AB940"/>
  <c r="AA940"/>
  <c r="W940"/>
  <c r="X940"/>
  <c r="T940"/>
  <c r="S940"/>
  <c r="AB939"/>
  <c r="AA939"/>
  <c r="W939"/>
  <c r="Z939" s="1"/>
  <c r="X939"/>
  <c r="T939"/>
  <c r="S939"/>
  <c r="AB938"/>
  <c r="AA938"/>
  <c r="W938"/>
  <c r="X938"/>
  <c r="T938"/>
  <c r="S938"/>
  <c r="AB937"/>
  <c r="AA937"/>
  <c r="W937"/>
  <c r="Z937" s="1"/>
  <c r="X937"/>
  <c r="T937"/>
  <c r="S937"/>
  <c r="AB936"/>
  <c r="AA936"/>
  <c r="W936"/>
  <c r="Z936" s="1"/>
  <c r="X936"/>
  <c r="T936"/>
  <c r="S936"/>
  <c r="AB935"/>
  <c r="AA935"/>
  <c r="W935"/>
  <c r="Y935" s="1"/>
  <c r="X935"/>
  <c r="T935"/>
  <c r="S935"/>
  <c r="AB934"/>
  <c r="AA934"/>
  <c r="W934"/>
  <c r="X934"/>
  <c r="T934"/>
  <c r="S934"/>
  <c r="AB933"/>
  <c r="AA933"/>
  <c r="W933"/>
  <c r="Y933" s="1"/>
  <c r="X933"/>
  <c r="T933"/>
  <c r="S933"/>
  <c r="AB932"/>
  <c r="AA932"/>
  <c r="W932"/>
  <c r="Y932" s="1"/>
  <c r="X932"/>
  <c r="T932"/>
  <c r="S932"/>
  <c r="AB931"/>
  <c r="AA931"/>
  <c r="W931"/>
  <c r="Y931" s="1"/>
  <c r="X931"/>
  <c r="T931"/>
  <c r="S931"/>
  <c r="AB930"/>
  <c r="AA930"/>
  <c r="W930"/>
  <c r="X930"/>
  <c r="T930"/>
  <c r="S930"/>
  <c r="AB929"/>
  <c r="AA929"/>
  <c r="W929"/>
  <c r="Y929" s="1"/>
  <c r="X929"/>
  <c r="T929"/>
  <c r="S929"/>
  <c r="AB928"/>
  <c r="AA928"/>
  <c r="W928"/>
  <c r="Y928" s="1"/>
  <c r="X928"/>
  <c r="T928"/>
  <c r="S928"/>
  <c r="AB927"/>
  <c r="AA927"/>
  <c r="W927"/>
  <c r="Z927" s="1"/>
  <c r="X927"/>
  <c r="T927"/>
  <c r="S927"/>
  <c r="AB926"/>
  <c r="AA926"/>
  <c r="W926"/>
  <c r="X926"/>
  <c r="T926"/>
  <c r="S926"/>
  <c r="AB925"/>
  <c r="AA925"/>
  <c r="W925"/>
  <c r="Z925" s="1"/>
  <c r="X925"/>
  <c r="T925"/>
  <c r="S925"/>
  <c r="AB924"/>
  <c r="AA924"/>
  <c r="W924"/>
  <c r="X924"/>
  <c r="T924"/>
  <c r="S924"/>
  <c r="AB923"/>
  <c r="AA923"/>
  <c r="W923"/>
  <c r="Z923" s="1"/>
  <c r="Y923"/>
  <c r="X923"/>
  <c r="T923"/>
  <c r="S923"/>
  <c r="AB922"/>
  <c r="AA922"/>
  <c r="W922"/>
  <c r="X922"/>
  <c r="T922"/>
  <c r="S922"/>
  <c r="AB921"/>
  <c r="AA921"/>
  <c r="W921"/>
  <c r="Z921" s="1"/>
  <c r="X921"/>
  <c r="T921"/>
  <c r="S921"/>
  <c r="AB920"/>
  <c r="AA920"/>
  <c r="W920"/>
  <c r="Z920" s="1"/>
  <c r="X920"/>
  <c r="T920"/>
  <c r="S920"/>
  <c r="AB919"/>
  <c r="AA919"/>
  <c r="W919"/>
  <c r="Y919" s="1"/>
  <c r="X919"/>
  <c r="T919"/>
  <c r="S919"/>
  <c r="AB918"/>
  <c r="AA918"/>
  <c r="W918"/>
  <c r="X918"/>
  <c r="T918"/>
  <c r="S918"/>
  <c r="AB917"/>
  <c r="AA917"/>
  <c r="W917"/>
  <c r="Y917" s="1"/>
  <c r="X917"/>
  <c r="T917"/>
  <c r="S917"/>
  <c r="AB916"/>
  <c r="AA916"/>
  <c r="W916"/>
  <c r="Y916" s="1"/>
  <c r="X916"/>
  <c r="T916"/>
  <c r="S916"/>
  <c r="AB915"/>
  <c r="AA915"/>
  <c r="W915"/>
  <c r="Y915" s="1"/>
  <c r="X915"/>
  <c r="T915"/>
  <c r="S915"/>
  <c r="AB914"/>
  <c r="AA914"/>
  <c r="W914"/>
  <c r="X914"/>
  <c r="T914"/>
  <c r="S914"/>
  <c r="AB913"/>
  <c r="AA913"/>
  <c r="W913"/>
  <c r="Y913" s="1"/>
  <c r="X913"/>
  <c r="T913"/>
  <c r="S913"/>
  <c r="AB912"/>
  <c r="AA912"/>
  <c r="W912"/>
  <c r="Y912" s="1"/>
  <c r="X912"/>
  <c r="T912"/>
  <c r="S912"/>
  <c r="AB911"/>
  <c r="AA911"/>
  <c r="W911"/>
  <c r="Z911" s="1"/>
  <c r="X911"/>
  <c r="T911"/>
  <c r="S911"/>
  <c r="AB910"/>
  <c r="AA910"/>
  <c r="W910"/>
  <c r="X910"/>
  <c r="T910"/>
  <c r="S910"/>
  <c r="AB909"/>
  <c r="AA909"/>
  <c r="W909"/>
  <c r="Z909" s="1"/>
  <c r="X909"/>
  <c r="T909"/>
  <c r="S909"/>
  <c r="AB908"/>
  <c r="AA908"/>
  <c r="W908"/>
  <c r="X908"/>
  <c r="T908"/>
  <c r="S908"/>
  <c r="AB907"/>
  <c r="AA907"/>
  <c r="W907"/>
  <c r="Z907" s="1"/>
  <c r="X907"/>
  <c r="T907"/>
  <c r="S907"/>
  <c r="AB906"/>
  <c r="AA906"/>
  <c r="W906"/>
  <c r="X906"/>
  <c r="T906"/>
  <c r="S906"/>
  <c r="AB905"/>
  <c r="AA905"/>
  <c r="W905"/>
  <c r="Z905" s="1"/>
  <c r="X905"/>
  <c r="T905"/>
  <c r="S905"/>
  <c r="AB904"/>
  <c r="AA904"/>
  <c r="W904"/>
  <c r="Z904" s="1"/>
  <c r="X904"/>
  <c r="T904"/>
  <c r="S904"/>
  <c r="AB903"/>
  <c r="AA903"/>
  <c r="W903"/>
  <c r="Y903" s="1"/>
  <c r="X903"/>
  <c r="T903"/>
  <c r="S903"/>
  <c r="AB902"/>
  <c r="AA902"/>
  <c r="W902"/>
  <c r="X902"/>
  <c r="T902"/>
  <c r="S902"/>
  <c r="AB901"/>
  <c r="AA901"/>
  <c r="W901"/>
  <c r="Y901" s="1"/>
  <c r="X901"/>
  <c r="T901"/>
  <c r="S901"/>
  <c r="AB900"/>
  <c r="AA900"/>
  <c r="W900"/>
  <c r="Y900" s="1"/>
  <c r="X900"/>
  <c r="T900"/>
  <c r="S900"/>
  <c r="AB899"/>
  <c r="AA899"/>
  <c r="W899"/>
  <c r="Y899" s="1"/>
  <c r="X899"/>
  <c r="T899"/>
  <c r="S899"/>
  <c r="AB898"/>
  <c r="AA898"/>
  <c r="W898"/>
  <c r="X898"/>
  <c r="T898"/>
  <c r="S898"/>
  <c r="AB897"/>
  <c r="AA897"/>
  <c r="W897"/>
  <c r="Y897" s="1"/>
  <c r="X897"/>
  <c r="T897"/>
  <c r="S897"/>
  <c r="AB896"/>
  <c r="AA896"/>
  <c r="W896"/>
  <c r="Y896" s="1"/>
  <c r="X896"/>
  <c r="T896"/>
  <c r="S896"/>
  <c r="AB895"/>
  <c r="AA895"/>
  <c r="W895"/>
  <c r="Z895" s="1"/>
  <c r="X895"/>
  <c r="T895"/>
  <c r="S895"/>
  <c r="AB894"/>
  <c r="AA894"/>
  <c r="W894"/>
  <c r="X894"/>
  <c r="T894"/>
  <c r="S894"/>
  <c r="AB893"/>
  <c r="AA893"/>
  <c r="W893"/>
  <c r="Z893" s="1"/>
  <c r="X893"/>
  <c r="T893"/>
  <c r="S893"/>
  <c r="AB892"/>
  <c r="AA892"/>
  <c r="W892"/>
  <c r="X892"/>
  <c r="T892"/>
  <c r="S892"/>
  <c r="AB891"/>
  <c r="AA891"/>
  <c r="W891"/>
  <c r="Z891" s="1"/>
  <c r="X891"/>
  <c r="T891"/>
  <c r="S891"/>
  <c r="AB890"/>
  <c r="AA890"/>
  <c r="W890"/>
  <c r="X890"/>
  <c r="T890"/>
  <c r="S890"/>
  <c r="AB889"/>
  <c r="AA889"/>
  <c r="W889"/>
  <c r="Z889" s="1"/>
  <c r="X889"/>
  <c r="T889"/>
  <c r="S889"/>
  <c r="AB888"/>
  <c r="AA888"/>
  <c r="W888"/>
  <c r="Z888" s="1"/>
  <c r="X888"/>
  <c r="T888"/>
  <c r="S888"/>
  <c r="AB887"/>
  <c r="AA887"/>
  <c r="W887"/>
  <c r="Y887" s="1"/>
  <c r="X887"/>
  <c r="T887"/>
  <c r="S887"/>
  <c r="AB886"/>
  <c r="AA886"/>
  <c r="W886"/>
  <c r="X886"/>
  <c r="T886"/>
  <c r="S886"/>
  <c r="AB885"/>
  <c r="AA885"/>
  <c r="W885"/>
  <c r="Y885" s="1"/>
  <c r="X885"/>
  <c r="T885"/>
  <c r="S885"/>
  <c r="AB884"/>
  <c r="AA884"/>
  <c r="W884"/>
  <c r="Y884" s="1"/>
  <c r="X884"/>
  <c r="T884"/>
  <c r="S884"/>
  <c r="AB883"/>
  <c r="AA883"/>
  <c r="W883"/>
  <c r="Y883" s="1"/>
  <c r="X883"/>
  <c r="T883"/>
  <c r="S883"/>
  <c r="AB882"/>
  <c r="AA882"/>
  <c r="W882"/>
  <c r="X882"/>
  <c r="T882"/>
  <c r="S882"/>
  <c r="AB881"/>
  <c r="AA881"/>
  <c r="W881"/>
  <c r="Y881" s="1"/>
  <c r="X881"/>
  <c r="T881"/>
  <c r="S881"/>
  <c r="AB880"/>
  <c r="AA880"/>
  <c r="W880"/>
  <c r="Y880" s="1"/>
  <c r="X880"/>
  <c r="T880"/>
  <c r="S880"/>
  <c r="AB879"/>
  <c r="AA879"/>
  <c r="W879"/>
  <c r="Z879" s="1"/>
  <c r="X879"/>
  <c r="T879"/>
  <c r="S879"/>
  <c r="AB878"/>
  <c r="AA878"/>
  <c r="W878"/>
  <c r="X878"/>
  <c r="T878"/>
  <c r="S878"/>
  <c r="AB877"/>
  <c r="AA877"/>
  <c r="W877"/>
  <c r="Z877" s="1"/>
  <c r="X877"/>
  <c r="T877"/>
  <c r="S877"/>
  <c r="AB876"/>
  <c r="AA876"/>
  <c r="W876"/>
  <c r="X876"/>
  <c r="T876"/>
  <c r="S876"/>
  <c r="AB875"/>
  <c r="AA875"/>
  <c r="W875"/>
  <c r="Z875" s="1"/>
  <c r="X875"/>
  <c r="T875"/>
  <c r="S875"/>
  <c r="AB874"/>
  <c r="AA874"/>
  <c r="W874"/>
  <c r="X874"/>
  <c r="T874"/>
  <c r="S874"/>
  <c r="AB873"/>
  <c r="AA873"/>
  <c r="W873"/>
  <c r="Z873" s="1"/>
  <c r="X873"/>
  <c r="T873"/>
  <c r="S873"/>
  <c r="AB872"/>
  <c r="AA872"/>
  <c r="W872"/>
  <c r="Z872" s="1"/>
  <c r="Y872"/>
  <c r="X872"/>
  <c r="T872"/>
  <c r="S872"/>
  <c r="AB871"/>
  <c r="AA871"/>
  <c r="W871"/>
  <c r="Y871" s="1"/>
  <c r="X871"/>
  <c r="T871"/>
  <c r="S871"/>
  <c r="AB870"/>
  <c r="AA870"/>
  <c r="W870"/>
  <c r="X870"/>
  <c r="T870"/>
  <c r="S870"/>
  <c r="AB869"/>
  <c r="AA869"/>
  <c r="W869"/>
  <c r="Y869" s="1"/>
  <c r="X869"/>
  <c r="T869"/>
  <c r="S869"/>
  <c r="AB868"/>
  <c r="AA868"/>
  <c r="W868"/>
  <c r="Y868" s="1"/>
  <c r="X868"/>
  <c r="T868"/>
  <c r="S868"/>
  <c r="AB867"/>
  <c r="AA867"/>
  <c r="W867"/>
  <c r="Y867" s="1"/>
  <c r="X867"/>
  <c r="T867"/>
  <c r="S867"/>
  <c r="AB866"/>
  <c r="AA866"/>
  <c r="W866"/>
  <c r="X866"/>
  <c r="T866"/>
  <c r="S866"/>
  <c r="AB865"/>
  <c r="AA865"/>
  <c r="W865"/>
  <c r="Y865" s="1"/>
  <c r="X865"/>
  <c r="T865"/>
  <c r="S865"/>
  <c r="AB864"/>
  <c r="AA864"/>
  <c r="W864"/>
  <c r="Y864" s="1"/>
  <c r="X864"/>
  <c r="T864"/>
  <c r="S864"/>
  <c r="AB863"/>
  <c r="AA863"/>
  <c r="W863"/>
  <c r="Z863" s="1"/>
  <c r="X863"/>
  <c r="T863"/>
  <c r="S863"/>
  <c r="AB862"/>
  <c r="AA862"/>
  <c r="W862"/>
  <c r="X862"/>
  <c r="T862"/>
  <c r="S862"/>
  <c r="AB861"/>
  <c r="AA861"/>
  <c r="W861"/>
  <c r="Z861" s="1"/>
  <c r="X861"/>
  <c r="T861"/>
  <c r="S861"/>
  <c r="AB860"/>
  <c r="AA860"/>
  <c r="W860"/>
  <c r="X860"/>
  <c r="T860"/>
  <c r="S860"/>
  <c r="AB859"/>
  <c r="AA859"/>
  <c r="W859"/>
  <c r="Z859" s="1"/>
  <c r="X859"/>
  <c r="T859"/>
  <c r="S859"/>
  <c r="AB858"/>
  <c r="AA858"/>
  <c r="W858"/>
  <c r="X858"/>
  <c r="T858"/>
  <c r="S858"/>
  <c r="AB857"/>
  <c r="AA857"/>
  <c r="W857"/>
  <c r="Z857" s="1"/>
  <c r="X857"/>
  <c r="T857"/>
  <c r="S857"/>
  <c r="AB856"/>
  <c r="AA856"/>
  <c r="W856"/>
  <c r="Z856" s="1"/>
  <c r="X856"/>
  <c r="T856"/>
  <c r="S856"/>
  <c r="AB855"/>
  <c r="AA855"/>
  <c r="W855"/>
  <c r="Y855" s="1"/>
  <c r="X855"/>
  <c r="T855"/>
  <c r="S855"/>
  <c r="AB854"/>
  <c r="AA854"/>
  <c r="W854"/>
  <c r="X854"/>
  <c r="T854"/>
  <c r="S854"/>
  <c r="AB853"/>
  <c r="AA853"/>
  <c r="W853"/>
  <c r="Y853" s="1"/>
  <c r="X853"/>
  <c r="T853"/>
  <c r="S853"/>
  <c r="AB852"/>
  <c r="AA852"/>
  <c r="W852"/>
  <c r="Y852" s="1"/>
  <c r="X852"/>
  <c r="T852"/>
  <c r="S852"/>
  <c r="AB851"/>
  <c r="AA851"/>
  <c r="W851"/>
  <c r="Y851" s="1"/>
  <c r="X851"/>
  <c r="T851"/>
  <c r="S851"/>
  <c r="AB850"/>
  <c r="AA850"/>
  <c r="W850"/>
  <c r="X850"/>
  <c r="T850"/>
  <c r="S850"/>
  <c r="AB849"/>
  <c r="AA849"/>
  <c r="W849"/>
  <c r="Y849" s="1"/>
  <c r="X849"/>
  <c r="T849"/>
  <c r="S849"/>
  <c r="AB848"/>
  <c r="AA848"/>
  <c r="W848"/>
  <c r="Y848" s="1"/>
  <c r="X848"/>
  <c r="T848"/>
  <c r="S848"/>
  <c r="AB847"/>
  <c r="AA847"/>
  <c r="W847"/>
  <c r="Z847" s="1"/>
  <c r="X847"/>
  <c r="T847"/>
  <c r="S847"/>
  <c r="AB846"/>
  <c r="AA846"/>
  <c r="W846"/>
  <c r="X846"/>
  <c r="T846"/>
  <c r="S846"/>
  <c r="AB845"/>
  <c r="AA845"/>
  <c r="W845"/>
  <c r="Z845" s="1"/>
  <c r="X845"/>
  <c r="T845"/>
  <c r="S845"/>
  <c r="AB844"/>
  <c r="AA844"/>
  <c r="W844"/>
  <c r="X844"/>
  <c r="T844"/>
  <c r="S844"/>
  <c r="AB843"/>
  <c r="AA843"/>
  <c r="W843"/>
  <c r="Z843" s="1"/>
  <c r="X843"/>
  <c r="T843"/>
  <c r="S843"/>
  <c r="AB842"/>
  <c r="AA842"/>
  <c r="W842"/>
  <c r="X842"/>
  <c r="T842"/>
  <c r="S842"/>
  <c r="AB841"/>
  <c r="AA841"/>
  <c r="W841"/>
  <c r="Z841" s="1"/>
  <c r="X841"/>
  <c r="T841"/>
  <c r="S841"/>
  <c r="AB840"/>
  <c r="AA840"/>
  <c r="W840"/>
  <c r="Z840" s="1"/>
  <c r="X840"/>
  <c r="T840"/>
  <c r="S840"/>
  <c r="AB839"/>
  <c r="AA839"/>
  <c r="W839"/>
  <c r="Y839" s="1"/>
  <c r="X839"/>
  <c r="T839"/>
  <c r="S839"/>
  <c r="AB838"/>
  <c r="AA838"/>
  <c r="W838"/>
  <c r="X838"/>
  <c r="T838"/>
  <c r="S838"/>
  <c r="AB837"/>
  <c r="AA837"/>
  <c r="W837"/>
  <c r="Y837" s="1"/>
  <c r="X837"/>
  <c r="T837"/>
  <c r="S837"/>
  <c r="AB836"/>
  <c r="AA836"/>
  <c r="W836"/>
  <c r="Y836" s="1"/>
  <c r="X836"/>
  <c r="T836"/>
  <c r="S836"/>
  <c r="AB835"/>
  <c r="AA835"/>
  <c r="W835"/>
  <c r="Y835" s="1"/>
  <c r="X835"/>
  <c r="T835"/>
  <c r="S835"/>
  <c r="AB834"/>
  <c r="AA834"/>
  <c r="W834"/>
  <c r="X834"/>
  <c r="T834"/>
  <c r="S834"/>
  <c r="AB833"/>
  <c r="AA833"/>
  <c r="W833"/>
  <c r="Y833" s="1"/>
  <c r="X833"/>
  <c r="T833"/>
  <c r="S833"/>
  <c r="AB832"/>
  <c r="AA832"/>
  <c r="W832"/>
  <c r="Y832" s="1"/>
  <c r="X832"/>
  <c r="T832"/>
  <c r="S832"/>
  <c r="AB831"/>
  <c r="AA831"/>
  <c r="W831"/>
  <c r="Z831" s="1"/>
  <c r="X831"/>
  <c r="T831"/>
  <c r="S831"/>
  <c r="AB830"/>
  <c r="AA830"/>
  <c r="W830"/>
  <c r="X830"/>
  <c r="T830"/>
  <c r="S830"/>
  <c r="AB829"/>
  <c r="AA829"/>
  <c r="W829"/>
  <c r="Z829" s="1"/>
  <c r="X829"/>
  <c r="T829"/>
  <c r="S829"/>
  <c r="AB828"/>
  <c r="AA828"/>
  <c r="W828"/>
  <c r="X828"/>
  <c r="T828"/>
  <c r="S828"/>
  <c r="AB827"/>
  <c r="AA827"/>
  <c r="W827"/>
  <c r="Z827" s="1"/>
  <c r="X827"/>
  <c r="T827"/>
  <c r="S827"/>
  <c r="AB826"/>
  <c r="AA826"/>
  <c r="W826"/>
  <c r="X826"/>
  <c r="T826"/>
  <c r="S826"/>
  <c r="AB825"/>
  <c r="AA825"/>
  <c r="W825"/>
  <c r="Z825" s="1"/>
  <c r="X825"/>
  <c r="T825"/>
  <c r="S825"/>
  <c r="AB824"/>
  <c r="AA824"/>
  <c r="W824"/>
  <c r="Z824" s="1"/>
  <c r="X824"/>
  <c r="T824"/>
  <c r="S824"/>
  <c r="AB823"/>
  <c r="AA823"/>
  <c r="W823"/>
  <c r="Y823" s="1"/>
  <c r="X823"/>
  <c r="T823"/>
  <c r="S823"/>
  <c r="AB822"/>
  <c r="AA822"/>
  <c r="W822"/>
  <c r="X822"/>
  <c r="T822"/>
  <c r="S822"/>
  <c r="AB821"/>
  <c r="AA821"/>
  <c r="W821"/>
  <c r="Y821" s="1"/>
  <c r="X821"/>
  <c r="T821"/>
  <c r="S821"/>
  <c r="AB820"/>
  <c r="AA820"/>
  <c r="W820"/>
  <c r="Y820" s="1"/>
  <c r="Z820"/>
  <c r="X820"/>
  <c r="T820"/>
  <c r="S820"/>
  <c r="AB819"/>
  <c r="AA819"/>
  <c r="W819"/>
  <c r="Y819" s="1"/>
  <c r="X819"/>
  <c r="T819"/>
  <c r="S819"/>
  <c r="AB818"/>
  <c r="AA818"/>
  <c r="W818"/>
  <c r="X818"/>
  <c r="T818"/>
  <c r="S818"/>
  <c r="AB817"/>
  <c r="AA817"/>
  <c r="W817"/>
  <c r="Y817" s="1"/>
  <c r="X817"/>
  <c r="T817"/>
  <c r="S817"/>
  <c r="AB816"/>
  <c r="AA816"/>
  <c r="W816"/>
  <c r="Y816" s="1"/>
  <c r="X816"/>
  <c r="T816"/>
  <c r="S816"/>
  <c r="AB815"/>
  <c r="AA815"/>
  <c r="W815"/>
  <c r="Z815" s="1"/>
  <c r="X815"/>
  <c r="T815"/>
  <c r="S815"/>
  <c r="AB814"/>
  <c r="AA814"/>
  <c r="W814"/>
  <c r="X814"/>
  <c r="T814"/>
  <c r="S814"/>
  <c r="AB813"/>
  <c r="AA813"/>
  <c r="W813"/>
  <c r="Z813" s="1"/>
  <c r="X813"/>
  <c r="T813"/>
  <c r="S813"/>
  <c r="AB812"/>
  <c r="AA812"/>
  <c r="W812"/>
  <c r="X812"/>
  <c r="T812"/>
  <c r="S812"/>
  <c r="AB811"/>
  <c r="AA811"/>
  <c r="W811"/>
  <c r="Z811" s="1"/>
  <c r="X811"/>
  <c r="T811"/>
  <c r="S811"/>
  <c r="AB810"/>
  <c r="AA810"/>
  <c r="W810"/>
  <c r="X810"/>
  <c r="T810"/>
  <c r="S810"/>
  <c r="AB809"/>
  <c r="AA809"/>
  <c r="W809"/>
  <c r="Z809" s="1"/>
  <c r="X809"/>
  <c r="T809"/>
  <c r="S809"/>
  <c r="AB808"/>
  <c r="AA808"/>
  <c r="W808"/>
  <c r="Z808" s="1"/>
  <c r="X808"/>
  <c r="T808"/>
  <c r="S808"/>
  <c r="AB807"/>
  <c r="AA807"/>
  <c r="W807"/>
  <c r="Y807" s="1"/>
  <c r="X807"/>
  <c r="T807"/>
  <c r="S807"/>
  <c r="AB806"/>
  <c r="AA806"/>
  <c r="W806"/>
  <c r="X806"/>
  <c r="T806"/>
  <c r="S806"/>
  <c r="AB805"/>
  <c r="AA805"/>
  <c r="W805"/>
  <c r="Y805" s="1"/>
  <c r="X805"/>
  <c r="T805"/>
  <c r="S805"/>
  <c r="AB804"/>
  <c r="AA804"/>
  <c r="W804"/>
  <c r="Y804" s="1"/>
  <c r="X804"/>
  <c r="T804"/>
  <c r="S804"/>
  <c r="AB803"/>
  <c r="AA803"/>
  <c r="W803"/>
  <c r="Y803" s="1"/>
  <c r="X803"/>
  <c r="T803"/>
  <c r="S803"/>
  <c r="AB802"/>
  <c r="AA802"/>
  <c r="W802"/>
  <c r="X802"/>
  <c r="T802"/>
  <c r="S802"/>
  <c r="AB801"/>
  <c r="AA801"/>
  <c r="W801"/>
  <c r="Y801" s="1"/>
  <c r="X801"/>
  <c r="T801"/>
  <c r="S801"/>
  <c r="AB800"/>
  <c r="AA800"/>
  <c r="W800"/>
  <c r="Y800" s="1"/>
  <c r="X800"/>
  <c r="T800"/>
  <c r="S800"/>
  <c r="AB799"/>
  <c r="AA799"/>
  <c r="W799"/>
  <c r="Z799" s="1"/>
  <c r="X799"/>
  <c r="T799"/>
  <c r="S799"/>
  <c r="AB798"/>
  <c r="AA798"/>
  <c r="W798"/>
  <c r="Z798" s="1"/>
  <c r="X798"/>
  <c r="T798"/>
  <c r="S798"/>
  <c r="AB797"/>
  <c r="AA797"/>
  <c r="W797"/>
  <c r="Z797" s="1"/>
  <c r="X797"/>
  <c r="T797"/>
  <c r="S797"/>
  <c r="AB796"/>
  <c r="AA796"/>
  <c r="W796"/>
  <c r="X796"/>
  <c r="T796"/>
  <c r="S796"/>
  <c r="AB795"/>
  <c r="AA795"/>
  <c r="W795"/>
  <c r="Z795" s="1"/>
  <c r="X795"/>
  <c r="T795"/>
  <c r="S795"/>
  <c r="AB794"/>
  <c r="AA794"/>
  <c r="W794"/>
  <c r="Z794" s="1"/>
  <c r="X794"/>
  <c r="T794"/>
  <c r="S794"/>
  <c r="AB793"/>
  <c r="AA793"/>
  <c r="W793"/>
  <c r="X793"/>
  <c r="T793"/>
  <c r="S793"/>
  <c r="AB792"/>
  <c r="AA792"/>
  <c r="W792"/>
  <c r="X792"/>
  <c r="T792"/>
  <c r="S792"/>
  <c r="AB791"/>
  <c r="AA791"/>
  <c r="W791"/>
  <c r="X791"/>
  <c r="T791"/>
  <c r="S791"/>
  <c r="AB790"/>
  <c r="AA790"/>
  <c r="W790"/>
  <c r="Y790" s="1"/>
  <c r="X790"/>
  <c r="T790"/>
  <c r="S790"/>
  <c r="AB789"/>
  <c r="AA789"/>
  <c r="W789"/>
  <c r="X789"/>
  <c r="T789"/>
  <c r="S789"/>
  <c r="AB788"/>
  <c r="AA788"/>
  <c r="W788"/>
  <c r="X788"/>
  <c r="T788"/>
  <c r="S788"/>
  <c r="AB787"/>
  <c r="AA787"/>
  <c r="W787"/>
  <c r="X787"/>
  <c r="T787"/>
  <c r="S787"/>
  <c r="AB786"/>
  <c r="AA786"/>
  <c r="W786"/>
  <c r="Y786" s="1"/>
  <c r="X786"/>
  <c r="T786"/>
  <c r="S786"/>
  <c r="AB785"/>
  <c r="AA785"/>
  <c r="W785"/>
  <c r="Y785" s="1"/>
  <c r="X785"/>
  <c r="T785"/>
  <c r="S785"/>
  <c r="AB784"/>
  <c r="AA784"/>
  <c r="W784"/>
  <c r="Y784" s="1"/>
  <c r="X784"/>
  <c r="T784"/>
  <c r="S784"/>
  <c r="AB783"/>
  <c r="AA783"/>
  <c r="W783"/>
  <c r="Z783" s="1"/>
  <c r="X783"/>
  <c r="T783"/>
  <c r="S783"/>
  <c r="AB782"/>
  <c r="AA782"/>
  <c r="W782"/>
  <c r="X782"/>
  <c r="T782"/>
  <c r="S782"/>
  <c r="AB781"/>
  <c r="AA781"/>
  <c r="W781"/>
  <c r="Z781" s="1"/>
  <c r="X781"/>
  <c r="T781"/>
  <c r="S781"/>
  <c r="AB780"/>
  <c r="AA780"/>
  <c r="W780"/>
  <c r="Z780" s="1"/>
  <c r="X780"/>
  <c r="T780"/>
  <c r="S780"/>
  <c r="AB779"/>
  <c r="AA779"/>
  <c r="W779"/>
  <c r="Z779" s="1"/>
  <c r="X779"/>
  <c r="T779"/>
  <c r="S779"/>
  <c r="AB778"/>
  <c r="AA778"/>
  <c r="W778"/>
  <c r="X778"/>
  <c r="T778"/>
  <c r="S778"/>
  <c r="AB777"/>
  <c r="AA777"/>
  <c r="W777"/>
  <c r="X777"/>
  <c r="T777"/>
  <c r="S777"/>
  <c r="AB776"/>
  <c r="AA776"/>
  <c r="W776"/>
  <c r="Z776" s="1"/>
  <c r="X776"/>
  <c r="T776"/>
  <c r="S776"/>
  <c r="AB775"/>
  <c r="AA775"/>
  <c r="W775"/>
  <c r="X775"/>
  <c r="T775"/>
  <c r="S775"/>
  <c r="AB774"/>
  <c r="AA774"/>
  <c r="W774"/>
  <c r="X774"/>
  <c r="T774"/>
  <c r="S774"/>
  <c r="AB773"/>
  <c r="AA773"/>
  <c r="W773"/>
  <c r="X773"/>
  <c r="T773"/>
  <c r="S773"/>
  <c r="AB772"/>
  <c r="AA772"/>
  <c r="W772"/>
  <c r="Y772" s="1"/>
  <c r="X772"/>
  <c r="T772"/>
  <c r="S772"/>
  <c r="AB771"/>
  <c r="AA771"/>
  <c r="W771"/>
  <c r="X771"/>
  <c r="T771"/>
  <c r="S771"/>
  <c r="AB770"/>
  <c r="AA770"/>
  <c r="W770"/>
  <c r="X770"/>
  <c r="T770"/>
  <c r="S770"/>
  <c r="AB769"/>
  <c r="AA769"/>
  <c r="W769"/>
  <c r="Y769" s="1"/>
  <c r="X769"/>
  <c r="T769"/>
  <c r="S769"/>
  <c r="AB768"/>
  <c r="AA768"/>
  <c r="W768"/>
  <c r="Y768" s="1"/>
  <c r="X768"/>
  <c r="T768"/>
  <c r="S768"/>
  <c r="AB767"/>
  <c r="AA767"/>
  <c r="W767"/>
  <c r="Z767" s="1"/>
  <c r="X767"/>
  <c r="T767"/>
  <c r="S767"/>
  <c r="AB766"/>
  <c r="AA766"/>
  <c r="W766"/>
  <c r="Z766" s="1"/>
  <c r="X766"/>
  <c r="T766"/>
  <c r="S766"/>
  <c r="AB765"/>
  <c r="AA765"/>
  <c r="W765"/>
  <c r="Z765" s="1"/>
  <c r="X765"/>
  <c r="T765"/>
  <c r="S765"/>
  <c r="AB764"/>
  <c r="AA764"/>
  <c r="W764"/>
  <c r="X764"/>
  <c r="T764"/>
  <c r="S764"/>
  <c r="AB763"/>
  <c r="AA763"/>
  <c r="W763"/>
  <c r="Z763" s="1"/>
  <c r="X763"/>
  <c r="T763"/>
  <c r="S763"/>
  <c r="AB762"/>
  <c r="AA762"/>
  <c r="W762"/>
  <c r="Z762" s="1"/>
  <c r="X762"/>
  <c r="T762"/>
  <c r="S762"/>
  <c r="AB761"/>
  <c r="AA761"/>
  <c r="W761"/>
  <c r="X761"/>
  <c r="T761"/>
  <c r="S761"/>
  <c r="AB760"/>
  <c r="AA760"/>
  <c r="W760"/>
  <c r="X760"/>
  <c r="T760"/>
  <c r="S760"/>
  <c r="AB759"/>
  <c r="AA759"/>
  <c r="W759"/>
  <c r="X759"/>
  <c r="T759"/>
  <c r="S759"/>
  <c r="AB758"/>
  <c r="AA758"/>
  <c r="W758"/>
  <c r="Y758" s="1"/>
  <c r="X758"/>
  <c r="T758"/>
  <c r="S758"/>
  <c r="AB757"/>
  <c r="AA757"/>
  <c r="W757"/>
  <c r="X757"/>
  <c r="T757"/>
  <c r="S757"/>
  <c r="AB756"/>
  <c r="AA756"/>
  <c r="W756"/>
  <c r="X756"/>
  <c r="T756"/>
  <c r="S756"/>
  <c r="AB755"/>
  <c r="AA755"/>
  <c r="W755"/>
  <c r="X755"/>
  <c r="T755"/>
  <c r="S755"/>
  <c r="AB754"/>
  <c r="AA754"/>
  <c r="W754"/>
  <c r="Y754" s="1"/>
  <c r="Z754"/>
  <c r="X754"/>
  <c r="T754"/>
  <c r="S754"/>
  <c r="AB753"/>
  <c r="AA753"/>
  <c r="W753"/>
  <c r="Y753" s="1"/>
  <c r="X753"/>
  <c r="T753"/>
  <c r="S753"/>
  <c r="AB752"/>
  <c r="AA752"/>
  <c r="W752"/>
  <c r="Y752" s="1"/>
  <c r="X752"/>
  <c r="T752"/>
  <c r="S752"/>
  <c r="AB751"/>
  <c r="AA751"/>
  <c r="W751"/>
  <c r="Z751" s="1"/>
  <c r="X751"/>
  <c r="T751"/>
  <c r="S751"/>
  <c r="AB750"/>
  <c r="AA750"/>
  <c r="W750"/>
  <c r="X750"/>
  <c r="T750"/>
  <c r="S750"/>
  <c r="AB749"/>
  <c r="AA749"/>
  <c r="W749"/>
  <c r="Z749" s="1"/>
  <c r="X749"/>
  <c r="T749"/>
  <c r="S749"/>
  <c r="AB748"/>
  <c r="AA748"/>
  <c r="W748"/>
  <c r="Z748" s="1"/>
  <c r="X748"/>
  <c r="T748"/>
  <c r="S748"/>
  <c r="AB747"/>
  <c r="AA747"/>
  <c r="W747"/>
  <c r="Z747" s="1"/>
  <c r="X747"/>
  <c r="T747"/>
  <c r="S747"/>
  <c r="AB746"/>
  <c r="AA746"/>
  <c r="W746"/>
  <c r="X746"/>
  <c r="T746"/>
  <c r="S746"/>
  <c r="AB745"/>
  <c r="AA745"/>
  <c r="W745"/>
  <c r="X745"/>
  <c r="T745"/>
  <c r="S745"/>
  <c r="AB744"/>
  <c r="AA744"/>
  <c r="W744"/>
  <c r="Z744" s="1"/>
  <c r="X744"/>
  <c r="T744"/>
  <c r="S744"/>
  <c r="AB743"/>
  <c r="AA743"/>
  <c r="W743"/>
  <c r="X743"/>
  <c r="T743"/>
  <c r="S743"/>
  <c r="AB742"/>
  <c r="AA742"/>
  <c r="W742"/>
  <c r="X742"/>
  <c r="T742"/>
  <c r="S742"/>
  <c r="AB741"/>
  <c r="AA741"/>
  <c r="W741"/>
  <c r="X741"/>
  <c r="T741"/>
  <c r="S741"/>
  <c r="AB740"/>
  <c r="AA740"/>
  <c r="W740"/>
  <c r="Y740" s="1"/>
  <c r="X740"/>
  <c r="T740"/>
  <c r="S740"/>
  <c r="AB739"/>
  <c r="AA739"/>
  <c r="W739"/>
  <c r="X739"/>
  <c r="T739"/>
  <c r="S739"/>
  <c r="AB738"/>
  <c r="AA738"/>
  <c r="W738"/>
  <c r="X738"/>
  <c r="T738"/>
  <c r="S738"/>
  <c r="AB737"/>
  <c r="AA737"/>
  <c r="W737"/>
  <c r="Y737" s="1"/>
  <c r="X737"/>
  <c r="T737"/>
  <c r="S737"/>
  <c r="AB736"/>
  <c r="AA736"/>
  <c r="W736"/>
  <c r="Y736" s="1"/>
  <c r="X736"/>
  <c r="T736"/>
  <c r="S736"/>
  <c r="AB735"/>
  <c r="AA735"/>
  <c r="W735"/>
  <c r="Z735" s="1"/>
  <c r="X735"/>
  <c r="T735"/>
  <c r="S735"/>
  <c r="AB734"/>
  <c r="AA734"/>
  <c r="W734"/>
  <c r="Z734" s="1"/>
  <c r="X734"/>
  <c r="T734"/>
  <c r="S734"/>
  <c r="AB733"/>
  <c r="AA733"/>
  <c r="W733"/>
  <c r="Z733" s="1"/>
  <c r="X733"/>
  <c r="T733"/>
  <c r="S733"/>
  <c r="AB732"/>
  <c r="AA732"/>
  <c r="W732"/>
  <c r="X732"/>
  <c r="T732"/>
  <c r="S732"/>
  <c r="AB731"/>
  <c r="AA731"/>
  <c r="W731"/>
  <c r="Z731" s="1"/>
  <c r="X731"/>
  <c r="T731"/>
  <c r="S731"/>
  <c r="AB730"/>
  <c r="AA730"/>
  <c r="W730"/>
  <c r="Z730" s="1"/>
  <c r="X730"/>
  <c r="T730"/>
  <c r="S730"/>
  <c r="AB729"/>
  <c r="AA729"/>
  <c r="W729"/>
  <c r="X729"/>
  <c r="T729"/>
  <c r="S729"/>
  <c r="AB728"/>
  <c r="AA728"/>
  <c r="W728"/>
  <c r="X728"/>
  <c r="T728"/>
  <c r="S728"/>
  <c r="AB727"/>
  <c r="AA727"/>
  <c r="W727"/>
  <c r="X727"/>
  <c r="T727"/>
  <c r="S727"/>
  <c r="AB726"/>
  <c r="AA726"/>
  <c r="W726"/>
  <c r="Y726" s="1"/>
  <c r="X726"/>
  <c r="T726"/>
  <c r="S726"/>
  <c r="AB725"/>
  <c r="AA725"/>
  <c r="W725"/>
  <c r="X725"/>
  <c r="T725"/>
  <c r="S725"/>
  <c r="AB724"/>
  <c r="AA724"/>
  <c r="W724"/>
  <c r="X724"/>
  <c r="T724"/>
  <c r="S724"/>
  <c r="AB723"/>
  <c r="AA723"/>
  <c r="W723"/>
  <c r="X723"/>
  <c r="T723"/>
  <c r="S723"/>
  <c r="AB722"/>
  <c r="AA722"/>
  <c r="W722"/>
  <c r="Y722" s="1"/>
  <c r="X722"/>
  <c r="T722"/>
  <c r="S722"/>
  <c r="AB721"/>
  <c r="AA721"/>
  <c r="W721"/>
  <c r="Y721" s="1"/>
  <c r="X721"/>
  <c r="T721"/>
  <c r="S721"/>
  <c r="AB720"/>
  <c r="AA720"/>
  <c r="W720"/>
  <c r="Y720" s="1"/>
  <c r="X720"/>
  <c r="T720"/>
  <c r="S720"/>
  <c r="AB719"/>
  <c r="AA719"/>
  <c r="W719"/>
  <c r="Z719" s="1"/>
  <c r="X719"/>
  <c r="T719"/>
  <c r="S719"/>
  <c r="AB718"/>
  <c r="AA718"/>
  <c r="W718"/>
  <c r="X718"/>
  <c r="T718"/>
  <c r="S718"/>
  <c r="AB717"/>
  <c r="AA717"/>
  <c r="W717"/>
  <c r="Z717" s="1"/>
  <c r="X717"/>
  <c r="T717"/>
  <c r="S717"/>
  <c r="AB716"/>
  <c r="AA716"/>
  <c r="W716"/>
  <c r="Z716" s="1"/>
  <c r="X716"/>
  <c r="T716"/>
  <c r="S716"/>
  <c r="AB715"/>
  <c r="AA715"/>
  <c r="W715"/>
  <c r="Z715" s="1"/>
  <c r="X715"/>
  <c r="T715"/>
  <c r="S715"/>
  <c r="AB714"/>
  <c r="AA714"/>
  <c r="W714"/>
  <c r="X714"/>
  <c r="T714"/>
  <c r="S714"/>
  <c r="AB713"/>
  <c r="AA713"/>
  <c r="W713"/>
  <c r="X713"/>
  <c r="T713"/>
  <c r="S713"/>
  <c r="AB712"/>
  <c r="AA712"/>
  <c r="W712"/>
  <c r="Z712" s="1"/>
  <c r="X712"/>
  <c r="T712"/>
  <c r="S712"/>
  <c r="AB711"/>
  <c r="AA711"/>
  <c r="W711"/>
  <c r="X711"/>
  <c r="T711"/>
  <c r="S711"/>
  <c r="AB710"/>
  <c r="AA710"/>
  <c r="W710"/>
  <c r="X710"/>
  <c r="T710"/>
  <c r="S710"/>
  <c r="AB709"/>
  <c r="AA709"/>
  <c r="W709"/>
  <c r="X709"/>
  <c r="T709"/>
  <c r="S709"/>
  <c r="AB708"/>
  <c r="AA708"/>
  <c r="W708"/>
  <c r="Y708" s="1"/>
  <c r="X708"/>
  <c r="T708"/>
  <c r="S708"/>
  <c r="AB707"/>
  <c r="AA707"/>
  <c r="W707"/>
  <c r="X707"/>
  <c r="T707"/>
  <c r="S707"/>
  <c r="AB706"/>
  <c r="AA706"/>
  <c r="W706"/>
  <c r="X706"/>
  <c r="T706"/>
  <c r="S706"/>
  <c r="AB705"/>
  <c r="AA705"/>
  <c r="W705"/>
  <c r="Y705" s="1"/>
  <c r="X705"/>
  <c r="T705"/>
  <c r="S705"/>
  <c r="AB704"/>
  <c r="AA704"/>
  <c r="W704"/>
  <c r="Y704" s="1"/>
  <c r="X704"/>
  <c r="T704"/>
  <c r="S704"/>
  <c r="AB703"/>
  <c r="AA703"/>
  <c r="W703"/>
  <c r="Z703" s="1"/>
  <c r="X703"/>
  <c r="T703"/>
  <c r="S703"/>
  <c r="AB702"/>
  <c r="AA702"/>
  <c r="W702"/>
  <c r="Z702" s="1"/>
  <c r="X702"/>
  <c r="T702"/>
  <c r="S702"/>
  <c r="AB701"/>
  <c r="AA701"/>
  <c r="W701"/>
  <c r="Z701" s="1"/>
  <c r="X701"/>
  <c r="T701"/>
  <c r="S701"/>
  <c r="AB700"/>
  <c r="AA700"/>
  <c r="W700"/>
  <c r="Z700" s="1"/>
  <c r="X700"/>
  <c r="T700"/>
  <c r="S700"/>
  <c r="AB699"/>
  <c r="AA699"/>
  <c r="W699"/>
  <c r="Z699" s="1"/>
  <c r="X699"/>
  <c r="T699"/>
  <c r="S699"/>
  <c r="AB698"/>
  <c r="AA698"/>
  <c r="W698"/>
  <c r="Z698" s="1"/>
  <c r="X698"/>
  <c r="T698"/>
  <c r="S698"/>
  <c r="AB697"/>
  <c r="AA697"/>
  <c r="W697"/>
  <c r="X697"/>
  <c r="T697"/>
  <c r="S697"/>
  <c r="AB696"/>
  <c r="AA696"/>
  <c r="W696"/>
  <c r="Z696" s="1"/>
  <c r="X696"/>
  <c r="T696"/>
  <c r="S696"/>
  <c r="AB695"/>
  <c r="AA695"/>
  <c r="W695"/>
  <c r="X695"/>
  <c r="T695"/>
  <c r="S695"/>
  <c r="AB694"/>
  <c r="AA694"/>
  <c r="W694"/>
  <c r="Y694" s="1"/>
  <c r="X694"/>
  <c r="T694"/>
  <c r="S694"/>
  <c r="AB693"/>
  <c r="AA693"/>
  <c r="W693"/>
  <c r="X693"/>
  <c r="T693"/>
  <c r="S693"/>
  <c r="AB692"/>
  <c r="AA692"/>
  <c r="W692"/>
  <c r="Y692" s="1"/>
  <c r="X692"/>
  <c r="T692"/>
  <c r="S692"/>
  <c r="AB691"/>
  <c r="AA691"/>
  <c r="W691"/>
  <c r="X691"/>
  <c r="T691"/>
  <c r="S691"/>
  <c r="AB690"/>
  <c r="AA690"/>
  <c r="W690"/>
  <c r="Y690" s="1"/>
  <c r="X690"/>
  <c r="T690"/>
  <c r="S690"/>
  <c r="AB689"/>
  <c r="AA689"/>
  <c r="W689"/>
  <c r="Y689" s="1"/>
  <c r="X689"/>
  <c r="T689"/>
  <c r="S689"/>
  <c r="AB688"/>
  <c r="AA688"/>
  <c r="W688"/>
  <c r="Y688" s="1"/>
  <c r="X688"/>
  <c r="T688"/>
  <c r="S688"/>
  <c r="AB687"/>
  <c r="AA687"/>
  <c r="W687"/>
  <c r="Z687" s="1"/>
  <c r="X687"/>
  <c r="T687"/>
  <c r="S687"/>
  <c r="AB686"/>
  <c r="AA686"/>
  <c r="W686"/>
  <c r="Z686" s="1"/>
  <c r="X686"/>
  <c r="T686"/>
  <c r="S686"/>
  <c r="AB685"/>
  <c r="AA685"/>
  <c r="W685"/>
  <c r="Z685" s="1"/>
  <c r="X685"/>
  <c r="T685"/>
  <c r="S685"/>
  <c r="AB684"/>
  <c r="AA684"/>
  <c r="W684"/>
  <c r="Z684" s="1"/>
  <c r="X684"/>
  <c r="T684"/>
  <c r="S684"/>
  <c r="AB683"/>
  <c r="AA683"/>
  <c r="W683"/>
  <c r="Z683" s="1"/>
  <c r="X683"/>
  <c r="T683"/>
  <c r="S683"/>
  <c r="AB682"/>
  <c r="AA682"/>
  <c r="W682"/>
  <c r="Z682" s="1"/>
  <c r="X682"/>
  <c r="T682"/>
  <c r="S682"/>
  <c r="AB681"/>
  <c r="AA681"/>
  <c r="W681"/>
  <c r="X681"/>
  <c r="T681"/>
  <c r="S681"/>
  <c r="AB680"/>
  <c r="AA680"/>
  <c r="W680"/>
  <c r="Z680" s="1"/>
  <c r="X680"/>
  <c r="T680"/>
  <c r="S680"/>
  <c r="AB679"/>
  <c r="AA679"/>
  <c r="W679"/>
  <c r="X679"/>
  <c r="T679"/>
  <c r="S679"/>
  <c r="AB678"/>
  <c r="AA678"/>
  <c r="W678"/>
  <c r="Y678" s="1"/>
  <c r="Z678"/>
  <c r="X678"/>
  <c r="T678"/>
  <c r="S678"/>
  <c r="AB677"/>
  <c r="AA677"/>
  <c r="W677"/>
  <c r="X677"/>
  <c r="T677"/>
  <c r="S677"/>
  <c r="AB676"/>
  <c r="AA676"/>
  <c r="W676"/>
  <c r="Y676" s="1"/>
  <c r="X676"/>
  <c r="T676"/>
  <c r="S676"/>
  <c r="AB675"/>
  <c r="AA675"/>
  <c r="W675"/>
  <c r="X675"/>
  <c r="T675"/>
  <c r="S675"/>
  <c r="AB674"/>
  <c r="AA674"/>
  <c r="W674"/>
  <c r="Y674" s="1"/>
  <c r="X674"/>
  <c r="T674"/>
  <c r="S674"/>
  <c r="AB673"/>
  <c r="AA673"/>
  <c r="W673"/>
  <c r="Y673" s="1"/>
  <c r="X673"/>
  <c r="T673"/>
  <c r="S673"/>
  <c r="AB672"/>
  <c r="AA672"/>
  <c r="W672"/>
  <c r="Y672" s="1"/>
  <c r="X672"/>
  <c r="T672"/>
  <c r="S672"/>
  <c r="AB671"/>
  <c r="AA671"/>
  <c r="W671"/>
  <c r="Z671" s="1"/>
  <c r="X671"/>
  <c r="T671"/>
  <c r="S671"/>
  <c r="AB670"/>
  <c r="AA670"/>
  <c r="W670"/>
  <c r="Z670" s="1"/>
  <c r="X670"/>
  <c r="T670"/>
  <c r="S670"/>
  <c r="AB669"/>
  <c r="AA669"/>
  <c r="W669"/>
  <c r="Z669" s="1"/>
  <c r="X669"/>
  <c r="T669"/>
  <c r="S669"/>
  <c r="AB668"/>
  <c r="AA668"/>
  <c r="W668"/>
  <c r="Z668" s="1"/>
  <c r="X668"/>
  <c r="T668"/>
  <c r="S668"/>
  <c r="AB667"/>
  <c r="AA667"/>
  <c r="W667"/>
  <c r="Z667" s="1"/>
  <c r="X667"/>
  <c r="T667"/>
  <c r="S667"/>
  <c r="AB666"/>
  <c r="AA666"/>
  <c r="W666"/>
  <c r="Z666" s="1"/>
  <c r="X666"/>
  <c r="T666"/>
  <c r="S666"/>
  <c r="AB665"/>
  <c r="AA665"/>
  <c r="W665"/>
  <c r="X665"/>
  <c r="T665"/>
  <c r="S665"/>
  <c r="AB664"/>
  <c r="AA664"/>
  <c r="W664"/>
  <c r="Z664" s="1"/>
  <c r="X664"/>
  <c r="T664"/>
  <c r="S664"/>
  <c r="AB663"/>
  <c r="AA663"/>
  <c r="W663"/>
  <c r="X663"/>
  <c r="T663"/>
  <c r="S663"/>
  <c r="AB662"/>
  <c r="AA662"/>
  <c r="W662"/>
  <c r="Y662" s="1"/>
  <c r="X662"/>
  <c r="T662"/>
  <c r="S662"/>
  <c r="AB661"/>
  <c r="AA661"/>
  <c r="W661"/>
  <c r="X661"/>
  <c r="T661"/>
  <c r="S661"/>
  <c r="AB660"/>
  <c r="AA660"/>
  <c r="W660"/>
  <c r="Y660" s="1"/>
  <c r="X660"/>
  <c r="T660"/>
  <c r="S660"/>
  <c r="AB659"/>
  <c r="AA659"/>
  <c r="W659"/>
  <c r="X659"/>
  <c r="T659"/>
  <c r="S659"/>
  <c r="AB658"/>
  <c r="AA658"/>
  <c r="W658"/>
  <c r="Y658" s="1"/>
  <c r="X658"/>
  <c r="T658"/>
  <c r="S658"/>
  <c r="AB657"/>
  <c r="AA657"/>
  <c r="W657"/>
  <c r="Y657" s="1"/>
  <c r="X657"/>
  <c r="T657"/>
  <c r="S657"/>
  <c r="AB656"/>
  <c r="AA656"/>
  <c r="W656"/>
  <c r="Y656" s="1"/>
  <c r="X656"/>
  <c r="T656"/>
  <c r="S656"/>
  <c r="AB655"/>
  <c r="AA655"/>
  <c r="W655"/>
  <c r="Z655" s="1"/>
  <c r="X655"/>
  <c r="T655"/>
  <c r="S655"/>
  <c r="AB654"/>
  <c r="AA654"/>
  <c r="W654"/>
  <c r="Z654" s="1"/>
  <c r="X654"/>
  <c r="T654"/>
  <c r="S654"/>
  <c r="AB653"/>
  <c r="AA653"/>
  <c r="W653"/>
  <c r="Z653" s="1"/>
  <c r="X653"/>
  <c r="T653"/>
  <c r="S653"/>
  <c r="AB652"/>
  <c r="AA652"/>
  <c r="W652"/>
  <c r="Z652" s="1"/>
  <c r="X652"/>
  <c r="T652"/>
  <c r="S652"/>
  <c r="AB651"/>
  <c r="AA651"/>
  <c r="W651"/>
  <c r="Z651" s="1"/>
  <c r="X651"/>
  <c r="T651"/>
  <c r="S651"/>
  <c r="AB650"/>
  <c r="AA650"/>
  <c r="W650"/>
  <c r="Z650" s="1"/>
  <c r="X650"/>
  <c r="T650"/>
  <c r="S650"/>
  <c r="AB649"/>
  <c r="AA649"/>
  <c r="W649"/>
  <c r="X649"/>
  <c r="T649"/>
  <c r="S649"/>
  <c r="AB648"/>
  <c r="AA648"/>
  <c r="W648"/>
  <c r="Z648" s="1"/>
  <c r="X648"/>
  <c r="T648"/>
  <c r="S648"/>
  <c r="AB647"/>
  <c r="AA647"/>
  <c r="W647"/>
  <c r="X647"/>
  <c r="T647"/>
  <c r="S647"/>
  <c r="AB646"/>
  <c r="AA646"/>
  <c r="W646"/>
  <c r="Y646" s="1"/>
  <c r="X646"/>
  <c r="T646"/>
  <c r="S646"/>
  <c r="AB645"/>
  <c r="AA645"/>
  <c r="W645"/>
  <c r="X645"/>
  <c r="T645"/>
  <c r="S645"/>
  <c r="AB644"/>
  <c r="AA644"/>
  <c r="W644"/>
  <c r="Y644" s="1"/>
  <c r="X644"/>
  <c r="T644"/>
  <c r="S644"/>
  <c r="AB643"/>
  <c r="AA643"/>
  <c r="W643"/>
  <c r="X643"/>
  <c r="T643"/>
  <c r="S643"/>
  <c r="AB642"/>
  <c r="AA642"/>
  <c r="W642"/>
  <c r="Y642" s="1"/>
  <c r="X642"/>
  <c r="T642"/>
  <c r="S642"/>
  <c r="AB641"/>
  <c r="AA641"/>
  <c r="W641"/>
  <c r="Y641" s="1"/>
  <c r="X641"/>
  <c r="T641"/>
  <c r="S641"/>
  <c r="AB640"/>
  <c r="AA640"/>
  <c r="W640"/>
  <c r="Y640" s="1"/>
  <c r="X640"/>
  <c r="T640"/>
  <c r="S640"/>
  <c r="AB639"/>
  <c r="AA639"/>
  <c r="W639"/>
  <c r="Z639" s="1"/>
  <c r="X639"/>
  <c r="T639"/>
  <c r="S639"/>
  <c r="AB638"/>
  <c r="AA638"/>
  <c r="W638"/>
  <c r="Z638" s="1"/>
  <c r="X638"/>
  <c r="T638"/>
  <c r="S638"/>
  <c r="AB637"/>
  <c r="AA637"/>
  <c r="W637"/>
  <c r="Z637" s="1"/>
  <c r="X637"/>
  <c r="T637"/>
  <c r="S637"/>
  <c r="AB636"/>
  <c r="AA636"/>
  <c r="W636"/>
  <c r="Z636" s="1"/>
  <c r="X636"/>
  <c r="T636"/>
  <c r="S636"/>
  <c r="AB635"/>
  <c r="AA635"/>
  <c r="W635"/>
  <c r="Z635" s="1"/>
  <c r="X635"/>
  <c r="T635"/>
  <c r="S635"/>
  <c r="AB634"/>
  <c r="AA634"/>
  <c r="W634"/>
  <c r="Z634" s="1"/>
  <c r="X634"/>
  <c r="T634"/>
  <c r="S634"/>
  <c r="AB633"/>
  <c r="AA633"/>
  <c r="W633"/>
  <c r="X633"/>
  <c r="T633"/>
  <c r="S633"/>
  <c r="AB632"/>
  <c r="AA632"/>
  <c r="W632"/>
  <c r="Z632" s="1"/>
  <c r="X632"/>
  <c r="T632"/>
  <c r="S632"/>
  <c r="AB631"/>
  <c r="AA631"/>
  <c r="W631"/>
  <c r="X631"/>
  <c r="T631"/>
  <c r="S631"/>
  <c r="AB630"/>
  <c r="AA630"/>
  <c r="W630"/>
  <c r="Y630" s="1"/>
  <c r="X630"/>
  <c r="T630"/>
  <c r="S630"/>
  <c r="AB629"/>
  <c r="AA629"/>
  <c r="W629"/>
  <c r="X629"/>
  <c r="T629"/>
  <c r="S629"/>
  <c r="AB628"/>
  <c r="AA628"/>
  <c r="W628"/>
  <c r="Y628" s="1"/>
  <c r="X628"/>
  <c r="T628"/>
  <c r="S628"/>
  <c r="AB627"/>
  <c r="AA627"/>
  <c r="W627"/>
  <c r="X627"/>
  <c r="T627"/>
  <c r="S627"/>
  <c r="AB626"/>
  <c r="AA626"/>
  <c r="W626"/>
  <c r="Y626" s="1"/>
  <c r="X626"/>
  <c r="T626"/>
  <c r="S626"/>
  <c r="AB625"/>
  <c r="AA625"/>
  <c r="W625"/>
  <c r="Y625" s="1"/>
  <c r="X625"/>
  <c r="T625"/>
  <c r="S625"/>
  <c r="AB624"/>
  <c r="AA624"/>
  <c r="W624"/>
  <c r="Y624" s="1"/>
  <c r="X624"/>
  <c r="T624"/>
  <c r="S624"/>
  <c r="AB623"/>
  <c r="AA623"/>
  <c r="W623"/>
  <c r="Z623" s="1"/>
  <c r="X623"/>
  <c r="T623"/>
  <c r="S623"/>
  <c r="AB622"/>
  <c r="AA622"/>
  <c r="W622"/>
  <c r="Z622" s="1"/>
  <c r="X622"/>
  <c r="T622"/>
  <c r="S622"/>
  <c r="AB621"/>
  <c r="AA621"/>
  <c r="W621"/>
  <c r="Z621" s="1"/>
  <c r="X621"/>
  <c r="T621"/>
  <c r="S621"/>
  <c r="AB620"/>
  <c r="AA620"/>
  <c r="W620"/>
  <c r="Z620" s="1"/>
  <c r="X620"/>
  <c r="T620"/>
  <c r="S620"/>
  <c r="AB619"/>
  <c r="AA619"/>
  <c r="W619"/>
  <c r="Z619" s="1"/>
  <c r="X619"/>
  <c r="T619"/>
  <c r="S619"/>
  <c r="AB618"/>
  <c r="AA618"/>
  <c r="W618"/>
  <c r="Z618" s="1"/>
  <c r="X618"/>
  <c r="T618"/>
  <c r="S618"/>
  <c r="AB617"/>
  <c r="AA617"/>
  <c r="W617"/>
  <c r="X617"/>
  <c r="T617"/>
  <c r="S617"/>
  <c r="AB616"/>
  <c r="AA616"/>
  <c r="W616"/>
  <c r="Z616" s="1"/>
  <c r="X616"/>
  <c r="T616"/>
  <c r="S616"/>
  <c r="AB615"/>
  <c r="AA615"/>
  <c r="W615"/>
  <c r="X615"/>
  <c r="T615"/>
  <c r="S615"/>
  <c r="AB614"/>
  <c r="AA614"/>
  <c r="W614"/>
  <c r="Y614" s="1"/>
  <c r="X614"/>
  <c r="T614"/>
  <c r="S614"/>
  <c r="AB613"/>
  <c r="AA613"/>
  <c r="W613"/>
  <c r="X613"/>
  <c r="T613"/>
  <c r="S613"/>
  <c r="AB612"/>
  <c r="AA612"/>
  <c r="W612"/>
  <c r="Y612" s="1"/>
  <c r="X612"/>
  <c r="T612"/>
  <c r="S612"/>
  <c r="AB611"/>
  <c r="AA611"/>
  <c r="W611"/>
  <c r="X611"/>
  <c r="T611"/>
  <c r="S611"/>
  <c r="AB610"/>
  <c r="AA610"/>
  <c r="W610"/>
  <c r="Y610" s="1"/>
  <c r="X610"/>
  <c r="T610"/>
  <c r="S610"/>
  <c r="AB609"/>
  <c r="AA609"/>
  <c r="W609"/>
  <c r="Y609" s="1"/>
  <c r="X609"/>
  <c r="T609"/>
  <c r="S609"/>
  <c r="AB608"/>
  <c r="AA608"/>
  <c r="W608"/>
  <c r="Y608" s="1"/>
  <c r="X608"/>
  <c r="T608"/>
  <c r="S608"/>
  <c r="AB607"/>
  <c r="AA607"/>
  <c r="W607"/>
  <c r="Z607" s="1"/>
  <c r="X607"/>
  <c r="T607"/>
  <c r="S607"/>
  <c r="AB606"/>
  <c r="AA606"/>
  <c r="W606"/>
  <c r="Z606" s="1"/>
  <c r="Y606"/>
  <c r="X606"/>
  <c r="T606"/>
  <c r="S606"/>
  <c r="AB605"/>
  <c r="AA605"/>
  <c r="W605"/>
  <c r="Z605" s="1"/>
  <c r="X605"/>
  <c r="T605"/>
  <c r="S605"/>
  <c r="AB604"/>
  <c r="AA604"/>
  <c r="W604"/>
  <c r="Z604" s="1"/>
  <c r="X604"/>
  <c r="T604"/>
  <c r="S604"/>
  <c r="AB603"/>
  <c r="AA603"/>
  <c r="W603"/>
  <c r="Z603" s="1"/>
  <c r="X603"/>
  <c r="T603"/>
  <c r="S603"/>
  <c r="AB602"/>
  <c r="AA602"/>
  <c r="W602"/>
  <c r="Z602" s="1"/>
  <c r="X602"/>
  <c r="T602"/>
  <c r="S602"/>
  <c r="AB601"/>
  <c r="AA601"/>
  <c r="W601"/>
  <c r="Z601" s="1"/>
  <c r="X601"/>
  <c r="T601"/>
  <c r="S601"/>
  <c r="AB600"/>
  <c r="AA600"/>
  <c r="W600"/>
  <c r="Z600" s="1"/>
  <c r="X600"/>
  <c r="T600"/>
  <c r="S600"/>
  <c r="AB599"/>
  <c r="AA599"/>
  <c r="W599"/>
  <c r="Y599" s="1"/>
  <c r="X599"/>
  <c r="T599"/>
  <c r="S599"/>
  <c r="AB598"/>
  <c r="AA598"/>
  <c r="W598"/>
  <c r="Y598" s="1"/>
  <c r="X598"/>
  <c r="T598"/>
  <c r="S598"/>
  <c r="AB597"/>
  <c r="AA597"/>
  <c r="W597"/>
  <c r="Y597" s="1"/>
  <c r="X597"/>
  <c r="T597"/>
  <c r="S597"/>
  <c r="AB596"/>
  <c r="AA596"/>
  <c r="W596"/>
  <c r="Y596" s="1"/>
  <c r="X596"/>
  <c r="T596"/>
  <c r="S596"/>
  <c r="AB595"/>
  <c r="AA595"/>
  <c r="W595"/>
  <c r="Y595" s="1"/>
  <c r="X595"/>
  <c r="T595"/>
  <c r="S595"/>
  <c r="AB594"/>
  <c r="AA594"/>
  <c r="W594"/>
  <c r="Y594" s="1"/>
  <c r="X594"/>
  <c r="T594"/>
  <c r="S594"/>
  <c r="AB593"/>
  <c r="AA593"/>
  <c r="W593"/>
  <c r="Y593" s="1"/>
  <c r="X593"/>
  <c r="T593"/>
  <c r="S593"/>
  <c r="AB592"/>
  <c r="AA592"/>
  <c r="W592"/>
  <c r="Y592" s="1"/>
  <c r="X592"/>
  <c r="T592"/>
  <c r="S592"/>
  <c r="AB591"/>
  <c r="AA591"/>
  <c r="W591"/>
  <c r="Z591" s="1"/>
  <c r="X591"/>
  <c r="T591"/>
  <c r="S591"/>
  <c r="AB590"/>
  <c r="AA590"/>
  <c r="W590"/>
  <c r="Z590" s="1"/>
  <c r="X590"/>
  <c r="T590"/>
  <c r="S590"/>
  <c r="AB589"/>
  <c r="AA589"/>
  <c r="W589"/>
  <c r="Z589" s="1"/>
  <c r="X589"/>
  <c r="T589"/>
  <c r="S589"/>
  <c r="AB588"/>
  <c r="AA588"/>
  <c r="W588"/>
  <c r="Z588" s="1"/>
  <c r="X588"/>
  <c r="T588"/>
  <c r="S588"/>
  <c r="AB587"/>
  <c r="AA587"/>
  <c r="W587"/>
  <c r="Z587" s="1"/>
  <c r="X587"/>
  <c r="T587"/>
  <c r="S587"/>
  <c r="AB586"/>
  <c r="AA586"/>
  <c r="W586"/>
  <c r="Z586" s="1"/>
  <c r="X586"/>
  <c r="T586"/>
  <c r="S586"/>
  <c r="AB585"/>
  <c r="AA585"/>
  <c r="W585"/>
  <c r="Z585" s="1"/>
  <c r="X585"/>
  <c r="T585"/>
  <c r="S585"/>
  <c r="AB584"/>
  <c r="AA584"/>
  <c r="W584"/>
  <c r="Z584" s="1"/>
  <c r="X584"/>
  <c r="T584"/>
  <c r="S584"/>
  <c r="AB583"/>
  <c r="AA583"/>
  <c r="W583"/>
  <c r="Y583" s="1"/>
  <c r="X583"/>
  <c r="T583"/>
  <c r="S583"/>
  <c r="AB582"/>
  <c r="AA582"/>
  <c r="W582"/>
  <c r="Y582" s="1"/>
  <c r="X582"/>
  <c r="T582"/>
  <c r="S582"/>
  <c r="AB581"/>
  <c r="AA581"/>
  <c r="W581"/>
  <c r="Y581" s="1"/>
  <c r="X581"/>
  <c r="T581"/>
  <c r="S581"/>
  <c r="AB580"/>
  <c r="AA580"/>
  <c r="W580"/>
  <c r="Y580" s="1"/>
  <c r="X580"/>
  <c r="T580"/>
  <c r="S580"/>
  <c r="AB579"/>
  <c r="AA579"/>
  <c r="W579"/>
  <c r="Y579" s="1"/>
  <c r="X579"/>
  <c r="T579"/>
  <c r="S579"/>
  <c r="AB578"/>
  <c r="AA578"/>
  <c r="W578"/>
  <c r="Y578" s="1"/>
  <c r="X578"/>
  <c r="T578"/>
  <c r="S578"/>
  <c r="AB577"/>
  <c r="AA577"/>
  <c r="W577"/>
  <c r="Y577" s="1"/>
  <c r="X577"/>
  <c r="T577"/>
  <c r="S577"/>
  <c r="AB576"/>
  <c r="AA576"/>
  <c r="W576"/>
  <c r="Y576" s="1"/>
  <c r="X576"/>
  <c r="T576"/>
  <c r="S576"/>
  <c r="AB575"/>
  <c r="AA575"/>
  <c r="W575"/>
  <c r="Z575" s="1"/>
  <c r="X575"/>
  <c r="T575"/>
  <c r="S575"/>
  <c r="AB574"/>
  <c r="AA574"/>
  <c r="W574"/>
  <c r="Z574" s="1"/>
  <c r="X574"/>
  <c r="T574"/>
  <c r="S574"/>
  <c r="AB573"/>
  <c r="AA573"/>
  <c r="W573"/>
  <c r="Z573" s="1"/>
  <c r="X573"/>
  <c r="T573"/>
  <c r="S573"/>
  <c r="AB572"/>
  <c r="AA572"/>
  <c r="W572"/>
  <c r="Z572" s="1"/>
  <c r="X572"/>
  <c r="T572"/>
  <c r="S572"/>
  <c r="AB571"/>
  <c r="AA571"/>
  <c r="W571"/>
  <c r="Z571" s="1"/>
  <c r="X571"/>
  <c r="T571"/>
  <c r="S571"/>
  <c r="AB570"/>
  <c r="AA570"/>
  <c r="W570"/>
  <c r="Z570" s="1"/>
  <c r="X570"/>
  <c r="T570"/>
  <c r="S570"/>
  <c r="AB569"/>
  <c r="AA569"/>
  <c r="W569"/>
  <c r="Z569" s="1"/>
  <c r="X569"/>
  <c r="T569"/>
  <c r="S569"/>
  <c r="AB568"/>
  <c r="AA568"/>
  <c r="W568"/>
  <c r="Z568" s="1"/>
  <c r="X568"/>
  <c r="T568"/>
  <c r="S568"/>
  <c r="AB567"/>
  <c r="AA567"/>
  <c r="W567"/>
  <c r="Y567" s="1"/>
  <c r="X567"/>
  <c r="T567"/>
  <c r="S567"/>
  <c r="AB566"/>
  <c r="AA566"/>
  <c r="W566"/>
  <c r="Y566" s="1"/>
  <c r="X566"/>
  <c r="T566"/>
  <c r="S566"/>
  <c r="AB565"/>
  <c r="AA565"/>
  <c r="W565"/>
  <c r="Y565" s="1"/>
  <c r="X565"/>
  <c r="T565"/>
  <c r="S565"/>
  <c r="AB564"/>
  <c r="AA564"/>
  <c r="W564"/>
  <c r="Y564" s="1"/>
  <c r="X564"/>
  <c r="T564"/>
  <c r="S564"/>
  <c r="AB563"/>
  <c r="AA563"/>
  <c r="W563"/>
  <c r="Y563" s="1"/>
  <c r="X563"/>
  <c r="T563"/>
  <c r="S563"/>
  <c r="AB562"/>
  <c r="AA562"/>
  <c r="W562"/>
  <c r="Y562" s="1"/>
  <c r="X562"/>
  <c r="T562"/>
  <c r="S562"/>
  <c r="AB561"/>
  <c r="AA561"/>
  <c r="W561"/>
  <c r="Y561" s="1"/>
  <c r="X561"/>
  <c r="T561"/>
  <c r="S561"/>
  <c r="AB560"/>
  <c r="AA560"/>
  <c r="W560"/>
  <c r="Y560" s="1"/>
  <c r="X560"/>
  <c r="T560"/>
  <c r="S560"/>
  <c r="AB559"/>
  <c r="AA559"/>
  <c r="W559"/>
  <c r="Z559" s="1"/>
  <c r="X559"/>
  <c r="T559"/>
  <c r="S559"/>
  <c r="AB558"/>
  <c r="AA558"/>
  <c r="W558"/>
  <c r="Z558" s="1"/>
  <c r="Y558"/>
  <c r="X558"/>
  <c r="T558"/>
  <c r="S558"/>
  <c r="AB557"/>
  <c r="AA557"/>
  <c r="W557"/>
  <c r="Z557" s="1"/>
  <c r="X557"/>
  <c r="T557"/>
  <c r="S557"/>
  <c r="AB556"/>
  <c r="AA556"/>
  <c r="W556"/>
  <c r="Z556" s="1"/>
  <c r="X556"/>
  <c r="T556"/>
  <c r="S556"/>
  <c r="AB555"/>
  <c r="AA555"/>
  <c r="W555"/>
  <c r="Z555" s="1"/>
  <c r="X555"/>
  <c r="T555"/>
  <c r="S555"/>
  <c r="AB554"/>
  <c r="AA554"/>
  <c r="W554"/>
  <c r="Z554" s="1"/>
  <c r="X554"/>
  <c r="T554"/>
  <c r="S554"/>
  <c r="AB553"/>
  <c r="AA553"/>
  <c r="W553"/>
  <c r="Z553" s="1"/>
  <c r="X553"/>
  <c r="T553"/>
  <c r="S553"/>
  <c r="AB552"/>
  <c r="AA552"/>
  <c r="W552"/>
  <c r="Z552" s="1"/>
  <c r="X552"/>
  <c r="T552"/>
  <c r="S552"/>
  <c r="AB551"/>
  <c r="AA551"/>
  <c r="W551"/>
  <c r="Y551" s="1"/>
  <c r="X551"/>
  <c r="T551"/>
  <c r="S551"/>
  <c r="AB550"/>
  <c r="AA550"/>
  <c r="W550"/>
  <c r="Y550" s="1"/>
  <c r="X550"/>
  <c r="T550"/>
  <c r="S550"/>
  <c r="AB549"/>
  <c r="AA549"/>
  <c r="W549"/>
  <c r="Y549" s="1"/>
  <c r="X549"/>
  <c r="T549"/>
  <c r="S549"/>
  <c r="AB548"/>
  <c r="AA548"/>
  <c r="W548"/>
  <c r="Y548" s="1"/>
  <c r="X548"/>
  <c r="T548"/>
  <c r="S548"/>
  <c r="AB547"/>
  <c r="AA547"/>
  <c r="W547"/>
  <c r="Y547" s="1"/>
  <c r="X547"/>
  <c r="T547"/>
  <c r="S547"/>
  <c r="AB546"/>
  <c r="AA546"/>
  <c r="W546"/>
  <c r="Y546" s="1"/>
  <c r="X546"/>
  <c r="T546"/>
  <c r="S546"/>
  <c r="AB545"/>
  <c r="AA545"/>
  <c r="W545"/>
  <c r="Y545" s="1"/>
  <c r="X545"/>
  <c r="T545"/>
  <c r="S545"/>
  <c r="AB544"/>
  <c r="AA544"/>
  <c r="W544"/>
  <c r="Y544" s="1"/>
  <c r="X544"/>
  <c r="T544"/>
  <c r="S544"/>
  <c r="AB543"/>
  <c r="AA543"/>
  <c r="W543"/>
  <c r="Z543" s="1"/>
  <c r="X543"/>
  <c r="T543"/>
  <c r="S543"/>
  <c r="AB542"/>
  <c r="AA542"/>
  <c r="W542"/>
  <c r="Z542" s="1"/>
  <c r="X542"/>
  <c r="T542"/>
  <c r="S542"/>
  <c r="AB541"/>
  <c r="AA541"/>
  <c r="W541"/>
  <c r="Z541" s="1"/>
  <c r="X541"/>
  <c r="T541"/>
  <c r="S541"/>
  <c r="AB540"/>
  <c r="AA540"/>
  <c r="W540"/>
  <c r="Z540" s="1"/>
  <c r="X540"/>
  <c r="T540"/>
  <c r="S540"/>
  <c r="AB539"/>
  <c r="AA539"/>
  <c r="W539"/>
  <c r="Z539" s="1"/>
  <c r="X539"/>
  <c r="T539"/>
  <c r="S539"/>
  <c r="AB538"/>
  <c r="AA538"/>
  <c r="W538"/>
  <c r="Z538" s="1"/>
  <c r="X538"/>
  <c r="T538"/>
  <c r="S538"/>
  <c r="AB537"/>
  <c r="AA537"/>
  <c r="W537"/>
  <c r="Z537" s="1"/>
  <c r="X537"/>
  <c r="T537"/>
  <c r="S537"/>
  <c r="AB536"/>
  <c r="AA536"/>
  <c r="W536"/>
  <c r="Z536" s="1"/>
  <c r="X536"/>
  <c r="T536"/>
  <c r="S536"/>
  <c r="AB535"/>
  <c r="AA535"/>
  <c r="W535"/>
  <c r="Y535" s="1"/>
  <c r="X535"/>
  <c r="T535"/>
  <c r="S535"/>
  <c r="AB534"/>
  <c r="AA534"/>
  <c r="W534"/>
  <c r="Y534" s="1"/>
  <c r="X534"/>
  <c r="T534"/>
  <c r="S534"/>
  <c r="AB533"/>
  <c r="AA533"/>
  <c r="W533"/>
  <c r="Y533" s="1"/>
  <c r="X533"/>
  <c r="T533"/>
  <c r="S533"/>
  <c r="AB532"/>
  <c r="AA532"/>
  <c r="W532"/>
  <c r="Y532" s="1"/>
  <c r="X532"/>
  <c r="T532"/>
  <c r="S532"/>
  <c r="AB531"/>
  <c r="AA531"/>
  <c r="W531"/>
  <c r="Y531" s="1"/>
  <c r="X531"/>
  <c r="T531"/>
  <c r="S531"/>
  <c r="AB530"/>
  <c r="AA530"/>
  <c r="W530"/>
  <c r="Y530" s="1"/>
  <c r="X530"/>
  <c r="T530"/>
  <c r="S530"/>
  <c r="AB529"/>
  <c r="AA529"/>
  <c r="W529"/>
  <c r="Y529" s="1"/>
  <c r="X529"/>
  <c r="T529"/>
  <c r="S529"/>
  <c r="AB528"/>
  <c r="AA528"/>
  <c r="W528"/>
  <c r="Y528" s="1"/>
  <c r="X528"/>
  <c r="T528"/>
  <c r="S528"/>
  <c r="AB527"/>
  <c r="AA527"/>
  <c r="W527"/>
  <c r="Z527" s="1"/>
  <c r="X527"/>
  <c r="T527"/>
  <c r="S527"/>
  <c r="AB526"/>
  <c r="AA526"/>
  <c r="W526"/>
  <c r="Z526" s="1"/>
  <c r="X526"/>
  <c r="T526"/>
  <c r="S526"/>
  <c r="AB525"/>
  <c r="AA525"/>
  <c r="W525"/>
  <c r="Z525" s="1"/>
  <c r="X525"/>
  <c r="T525"/>
  <c r="I56" i="10" s="1"/>
  <c r="S525" i="7"/>
  <c r="AB524"/>
  <c r="AA524"/>
  <c r="W524"/>
  <c r="Z524" s="1"/>
  <c r="X524"/>
  <c r="T524"/>
  <c r="S524"/>
  <c r="AB523"/>
  <c r="AA523"/>
  <c r="W523"/>
  <c r="Z523" s="1"/>
  <c r="X523"/>
  <c r="T523"/>
  <c r="S523"/>
  <c r="AB522"/>
  <c r="AA522"/>
  <c r="W522"/>
  <c r="Z522" s="1"/>
  <c r="X522"/>
  <c r="T522"/>
  <c r="S522"/>
  <c r="AB521"/>
  <c r="AA521"/>
  <c r="W521"/>
  <c r="Z521" s="1"/>
  <c r="X521"/>
  <c r="T521"/>
  <c r="S521"/>
  <c r="AB520"/>
  <c r="AA520"/>
  <c r="W520"/>
  <c r="Z520" s="1"/>
  <c r="X520"/>
  <c r="T520"/>
  <c r="S520"/>
  <c r="AB519"/>
  <c r="AA519"/>
  <c r="W519"/>
  <c r="Z519" s="1"/>
  <c r="X519"/>
  <c r="T519"/>
  <c r="S519"/>
  <c r="AB518"/>
  <c r="AA518"/>
  <c r="W518"/>
  <c r="Z518" s="1"/>
  <c r="X518"/>
  <c r="T518"/>
  <c r="S518"/>
  <c r="H8" i="10" s="1"/>
  <c r="AB517" i="7"/>
  <c r="AA517"/>
  <c r="W517"/>
  <c r="Z517" s="1"/>
  <c r="X517"/>
  <c r="T517"/>
  <c r="S517"/>
  <c r="H9" i="10" s="1"/>
  <c r="AB516" i="7"/>
  <c r="AA516"/>
  <c r="W516"/>
  <c r="Z516" s="1"/>
  <c r="X516"/>
  <c r="T516"/>
  <c r="S516"/>
  <c r="AB515"/>
  <c r="AA515"/>
  <c r="W515"/>
  <c r="Z515" s="1"/>
  <c r="X515"/>
  <c r="T515"/>
  <c r="S515"/>
  <c r="AB514"/>
  <c r="AA514"/>
  <c r="W514"/>
  <c r="Z514" s="1"/>
  <c r="X514"/>
  <c r="T514"/>
  <c r="S514"/>
  <c r="AB513"/>
  <c r="AA513"/>
  <c r="W513"/>
  <c r="Y513" s="1"/>
  <c r="X513"/>
  <c r="T513"/>
  <c r="S513"/>
  <c r="AB512"/>
  <c r="AA512"/>
  <c r="W512"/>
  <c r="Y512" s="1"/>
  <c r="X512"/>
  <c r="T512"/>
  <c r="S512"/>
  <c r="AB511"/>
  <c r="AA511"/>
  <c r="W511"/>
  <c r="Z511" s="1"/>
  <c r="X511"/>
  <c r="T511"/>
  <c r="S511"/>
  <c r="AB510"/>
  <c r="AA510"/>
  <c r="W510"/>
  <c r="Z510" s="1"/>
  <c r="X510"/>
  <c r="T510"/>
  <c r="S510"/>
  <c r="H16" i="10" s="1"/>
  <c r="AB509" i="7"/>
  <c r="AA509"/>
  <c r="W509"/>
  <c r="Z509" s="1"/>
  <c r="X509"/>
  <c r="T509"/>
  <c r="S509"/>
  <c r="AB508"/>
  <c r="AA508"/>
  <c r="W508"/>
  <c r="Z508" s="1"/>
  <c r="X508"/>
  <c r="T508"/>
  <c r="S508"/>
  <c r="AB507"/>
  <c r="AA507"/>
  <c r="W507"/>
  <c r="Z507" s="1"/>
  <c r="X507"/>
  <c r="T507"/>
  <c r="S507"/>
  <c r="AB506"/>
  <c r="AA506"/>
  <c r="W506"/>
  <c r="Z506" s="1"/>
  <c r="X506"/>
  <c r="T506"/>
  <c r="S506"/>
  <c r="AB505"/>
  <c r="AA505"/>
  <c r="W505"/>
  <c r="Y505" s="1"/>
  <c r="X505"/>
  <c r="T505"/>
  <c r="S505"/>
  <c r="AB504"/>
  <c r="AA504"/>
  <c r="W504"/>
  <c r="Y504" s="1"/>
  <c r="X504"/>
  <c r="T504"/>
  <c r="S504"/>
  <c r="AB503"/>
  <c r="AA503"/>
  <c r="W503"/>
  <c r="Z503" s="1"/>
  <c r="X503"/>
  <c r="T503"/>
  <c r="I23" i="10" s="1"/>
  <c r="S503" i="7"/>
  <c r="AB502"/>
  <c r="AA502"/>
  <c r="W502"/>
  <c r="Z502" s="1"/>
  <c r="X502"/>
  <c r="T502"/>
  <c r="S502"/>
  <c r="H24" i="10" s="1"/>
  <c r="AB501" i="7"/>
  <c r="AA501"/>
  <c r="W501"/>
  <c r="Z501" s="1"/>
  <c r="X501"/>
  <c r="T501"/>
  <c r="S501"/>
  <c r="AB500"/>
  <c r="AA500"/>
  <c r="W500"/>
  <c r="Z500" s="1"/>
  <c r="X500"/>
  <c r="T500"/>
  <c r="S500"/>
  <c r="AB499"/>
  <c r="AA499"/>
  <c r="W499"/>
  <c r="Z499" s="1"/>
  <c r="X499"/>
  <c r="T499"/>
  <c r="I27" i="10" s="1"/>
  <c r="S499" i="7"/>
  <c r="AB498"/>
  <c r="AA498"/>
  <c r="W498"/>
  <c r="Z498" s="1"/>
  <c r="X498"/>
  <c r="T498"/>
  <c r="S498"/>
  <c r="AB497"/>
  <c r="AA497"/>
  <c r="W497"/>
  <c r="Y497" s="1"/>
  <c r="X497"/>
  <c r="T497"/>
  <c r="S497"/>
  <c r="AB496"/>
  <c r="AA496"/>
  <c r="W496"/>
  <c r="Y496" s="1"/>
  <c r="X496"/>
  <c r="T496"/>
  <c r="S496"/>
  <c r="AB495"/>
  <c r="AA495"/>
  <c r="W495"/>
  <c r="Z495" s="1"/>
  <c r="X495"/>
  <c r="T495"/>
  <c r="I31" i="10" s="1"/>
  <c r="S495" i="7"/>
  <c r="AB494"/>
  <c r="AA494"/>
  <c r="W494"/>
  <c r="Z494" s="1"/>
  <c r="X494"/>
  <c r="T494"/>
  <c r="S494"/>
  <c r="AB493"/>
  <c r="AA493"/>
  <c r="W493"/>
  <c r="Z493" s="1"/>
  <c r="X493"/>
  <c r="T493"/>
  <c r="I33" i="10" s="1"/>
  <c r="S493" i="7"/>
  <c r="AB492"/>
  <c r="AA492"/>
  <c r="W492"/>
  <c r="Z492" s="1"/>
  <c r="X492"/>
  <c r="T492"/>
  <c r="S492"/>
  <c r="H34" i="10" s="1"/>
  <c r="AB491" i="7"/>
  <c r="AA491"/>
  <c r="W491"/>
  <c r="Z491" s="1"/>
  <c r="X491"/>
  <c r="T491"/>
  <c r="I35" i="10" s="1"/>
  <c r="S491" i="7"/>
  <c r="AB490"/>
  <c r="AA490"/>
  <c r="W490"/>
  <c r="Z490" s="1"/>
  <c r="X490"/>
  <c r="T490"/>
  <c r="S490"/>
  <c r="AB489"/>
  <c r="AA489"/>
  <c r="W489"/>
  <c r="Y489" s="1"/>
  <c r="X489"/>
  <c r="T489"/>
  <c r="S489"/>
  <c r="AB488"/>
  <c r="AA488"/>
  <c r="W488"/>
  <c r="Y488" s="1"/>
  <c r="X488"/>
  <c r="T488"/>
  <c r="S488"/>
  <c r="AB487"/>
  <c r="AA487"/>
  <c r="W487"/>
  <c r="Z487" s="1"/>
  <c r="X487"/>
  <c r="T487"/>
  <c r="I39" i="10" s="1"/>
  <c r="S487" i="7"/>
  <c r="AB486"/>
  <c r="AA486"/>
  <c r="W486"/>
  <c r="Z486" s="1"/>
  <c r="X486"/>
  <c r="T486"/>
  <c r="S486"/>
  <c r="H40" i="10" s="1"/>
  <c r="AB485" i="7"/>
  <c r="AA485"/>
  <c r="W485"/>
  <c r="Z485" s="1"/>
  <c r="X485"/>
  <c r="T485"/>
  <c r="S485"/>
  <c r="AB484"/>
  <c r="AA484"/>
  <c r="W484"/>
  <c r="Z484" s="1"/>
  <c r="X484"/>
  <c r="T484"/>
  <c r="S484"/>
  <c r="H42" i="10" s="1"/>
  <c r="AB483" i="7"/>
  <c r="AA483"/>
  <c r="W483"/>
  <c r="Z483" s="1"/>
  <c r="X483"/>
  <c r="T483"/>
  <c r="I43" i="10" s="1"/>
  <c r="S483" i="7"/>
  <c r="AB482"/>
  <c r="AA482"/>
  <c r="W482"/>
  <c r="Z482" s="1"/>
  <c r="X482"/>
  <c r="T482"/>
  <c r="S482"/>
  <c r="AB481"/>
  <c r="AA481"/>
  <c r="W481"/>
  <c r="Z481" s="1"/>
  <c r="X481"/>
  <c r="T481"/>
  <c r="I45" i="10" s="1"/>
  <c r="S481" i="7"/>
  <c r="H45" i="10" s="1"/>
  <c r="K45" s="1"/>
  <c r="AB480" i="7"/>
  <c r="AA480"/>
  <c r="W480"/>
  <c r="Z480" s="1"/>
  <c r="X480"/>
  <c r="T480"/>
  <c r="S480"/>
  <c r="AB479"/>
  <c r="AA479"/>
  <c r="W479"/>
  <c r="Z479" s="1"/>
  <c r="X479"/>
  <c r="T479"/>
  <c r="S479"/>
  <c r="AB478"/>
  <c r="AA478"/>
  <c r="W478"/>
  <c r="Z478" s="1"/>
  <c r="X478"/>
  <c r="T478"/>
  <c r="I48" i="10" s="1"/>
  <c r="S478" i="7"/>
  <c r="AB477"/>
  <c r="AA477"/>
  <c r="W477"/>
  <c r="Z477" s="1"/>
  <c r="X477"/>
  <c r="T477"/>
  <c r="S477"/>
  <c r="AB476"/>
  <c r="AA476"/>
  <c r="W476"/>
  <c r="Z476" s="1"/>
  <c r="X476"/>
  <c r="T476"/>
  <c r="S476"/>
  <c r="AB475"/>
  <c r="AA475"/>
  <c r="W475"/>
  <c r="Z475" s="1"/>
  <c r="X475"/>
  <c r="T475"/>
  <c r="S475"/>
  <c r="AB474"/>
  <c r="AA474"/>
  <c r="W474"/>
  <c r="Z474" s="1"/>
  <c r="X474"/>
  <c r="T474"/>
  <c r="S474"/>
  <c r="AB473"/>
  <c r="AA473"/>
  <c r="W473"/>
  <c r="Z473" s="1"/>
  <c r="X473"/>
  <c r="T473"/>
  <c r="S473"/>
  <c r="AB472"/>
  <c r="AA472"/>
  <c r="W472"/>
  <c r="Z472" s="1"/>
  <c r="X472"/>
  <c r="T472"/>
  <c r="S472"/>
  <c r="AB471"/>
  <c r="AA471"/>
  <c r="W471"/>
  <c r="Z471" s="1"/>
  <c r="X471"/>
  <c r="T471"/>
  <c r="S471"/>
  <c r="AB470"/>
  <c r="AA470"/>
  <c r="W470"/>
  <c r="Z470" s="1"/>
  <c r="X470"/>
  <c r="T470"/>
  <c r="S470"/>
  <c r="AB469"/>
  <c r="AA469"/>
  <c r="W469"/>
  <c r="Z469" s="1"/>
  <c r="X469"/>
  <c r="T469"/>
  <c r="S469"/>
  <c r="AB468"/>
  <c r="AA468"/>
  <c r="W468"/>
  <c r="Z468" s="1"/>
  <c r="X468"/>
  <c r="T468"/>
  <c r="S468"/>
  <c r="AB467"/>
  <c r="AA467"/>
  <c r="W467"/>
  <c r="Z467" s="1"/>
  <c r="X467"/>
  <c r="T467"/>
  <c r="S467"/>
  <c r="AB466"/>
  <c r="AA466"/>
  <c r="W466"/>
  <c r="Z466" s="1"/>
  <c r="X466"/>
  <c r="T466"/>
  <c r="S466"/>
  <c r="AB465"/>
  <c r="AA465"/>
  <c r="W465"/>
  <c r="Z465" s="1"/>
  <c r="X465"/>
  <c r="T465"/>
  <c r="S465"/>
  <c r="AB464"/>
  <c r="AA464"/>
  <c r="W464"/>
  <c r="Z464" s="1"/>
  <c r="X464"/>
  <c r="T464"/>
  <c r="S464"/>
  <c r="AB463"/>
  <c r="AA463"/>
  <c r="W463"/>
  <c r="Z463" s="1"/>
  <c r="X463"/>
  <c r="T463"/>
  <c r="S463"/>
  <c r="AB462"/>
  <c r="AA462"/>
  <c r="W462"/>
  <c r="Z462" s="1"/>
  <c r="X462"/>
  <c r="T462"/>
  <c r="S462"/>
  <c r="AB461"/>
  <c r="AA461"/>
  <c r="W461"/>
  <c r="Z461" s="1"/>
  <c r="X461"/>
  <c r="T461"/>
  <c r="S461"/>
  <c r="AB460"/>
  <c r="AA460"/>
  <c r="W460"/>
  <c r="Z460" s="1"/>
  <c r="X460"/>
  <c r="T460"/>
  <c r="S460"/>
  <c r="AB459"/>
  <c r="AA459"/>
  <c r="W459"/>
  <c r="Z459" s="1"/>
  <c r="X459"/>
  <c r="T459"/>
  <c r="S459"/>
  <c r="AB458"/>
  <c r="AA458"/>
  <c r="W458"/>
  <c r="Z458" s="1"/>
  <c r="X458"/>
  <c r="T458"/>
  <c r="S458"/>
  <c r="AB457"/>
  <c r="AA457"/>
  <c r="W457"/>
  <c r="Z457" s="1"/>
  <c r="X457"/>
  <c r="T457"/>
  <c r="S457"/>
  <c r="AB456"/>
  <c r="AA456"/>
  <c r="W456"/>
  <c r="Z456" s="1"/>
  <c r="X456"/>
  <c r="T456"/>
  <c r="S456"/>
  <c r="AB455"/>
  <c r="AA455"/>
  <c r="W455"/>
  <c r="Z455" s="1"/>
  <c r="X455"/>
  <c r="T455"/>
  <c r="S455"/>
  <c r="AB454"/>
  <c r="AA454"/>
  <c r="W454"/>
  <c r="Z454" s="1"/>
  <c r="X454"/>
  <c r="T454"/>
  <c r="S454"/>
  <c r="AB453"/>
  <c r="AA453"/>
  <c r="W453"/>
  <c r="Z453" s="1"/>
  <c r="X453"/>
  <c r="T453"/>
  <c r="S453"/>
  <c r="AB452"/>
  <c r="AA452"/>
  <c r="W452"/>
  <c r="Z452" s="1"/>
  <c r="X452"/>
  <c r="T452"/>
  <c r="S452"/>
  <c r="AB451"/>
  <c r="AA451"/>
  <c r="W451"/>
  <c r="Z451" s="1"/>
  <c r="X451"/>
  <c r="T451"/>
  <c r="S451"/>
  <c r="AB450"/>
  <c r="AA450"/>
  <c r="W450"/>
  <c r="Z450" s="1"/>
  <c r="X450"/>
  <c r="T450"/>
  <c r="S450"/>
  <c r="AB449"/>
  <c r="AA449"/>
  <c r="W449"/>
  <c r="Y449" s="1"/>
  <c r="X449"/>
  <c r="T449"/>
  <c r="S449"/>
  <c r="AB448"/>
  <c r="AA448"/>
  <c r="W448"/>
  <c r="Y448" s="1"/>
  <c r="X448"/>
  <c r="T448"/>
  <c r="S448"/>
  <c r="AB447"/>
  <c r="AA447"/>
  <c r="W447"/>
  <c r="Z447" s="1"/>
  <c r="X447"/>
  <c r="T447"/>
  <c r="S447"/>
  <c r="AB446"/>
  <c r="AA446"/>
  <c r="W446"/>
  <c r="Z446" s="1"/>
  <c r="X446"/>
  <c r="T446"/>
  <c r="S446"/>
  <c r="AB445"/>
  <c r="AA445"/>
  <c r="W445"/>
  <c r="Z445" s="1"/>
  <c r="X445"/>
  <c r="T445"/>
  <c r="S445"/>
  <c r="AB444"/>
  <c r="AA444"/>
  <c r="W444"/>
  <c r="Z444" s="1"/>
  <c r="X444"/>
  <c r="T444"/>
  <c r="S444"/>
  <c r="AB443"/>
  <c r="AA443"/>
  <c r="W443"/>
  <c r="Z443" s="1"/>
  <c r="X443"/>
  <c r="T443"/>
  <c r="S443"/>
  <c r="AB442"/>
  <c r="AA442"/>
  <c r="W442"/>
  <c r="Z442" s="1"/>
  <c r="X442"/>
  <c r="T442"/>
  <c r="S442"/>
  <c r="AB441"/>
  <c r="AA441"/>
  <c r="W441"/>
  <c r="Y441" s="1"/>
  <c r="X441"/>
  <c r="T441"/>
  <c r="S441"/>
  <c r="AB440"/>
  <c r="AA440"/>
  <c r="W440"/>
  <c r="Y440" s="1"/>
  <c r="X440"/>
  <c r="T440"/>
  <c r="S440"/>
  <c r="AB439"/>
  <c r="AA439"/>
  <c r="W439"/>
  <c r="Z439" s="1"/>
  <c r="X439"/>
  <c r="T439"/>
  <c r="S439"/>
  <c r="AB438"/>
  <c r="AA438"/>
  <c r="W438"/>
  <c r="Z438" s="1"/>
  <c r="X438"/>
  <c r="T438"/>
  <c r="S438"/>
  <c r="AB437"/>
  <c r="AA437"/>
  <c r="W437"/>
  <c r="Z437" s="1"/>
  <c r="X437"/>
  <c r="T437"/>
  <c r="S437"/>
  <c r="AB436"/>
  <c r="AA436"/>
  <c r="W436"/>
  <c r="Z436" s="1"/>
  <c r="X436"/>
  <c r="T436"/>
  <c r="S436"/>
  <c r="AB435"/>
  <c r="AA435"/>
  <c r="W435"/>
  <c r="Z435" s="1"/>
  <c r="X435"/>
  <c r="T435"/>
  <c r="S435"/>
  <c r="AB434"/>
  <c r="AA434"/>
  <c r="W434"/>
  <c r="Z434" s="1"/>
  <c r="X434"/>
  <c r="T434"/>
  <c r="S434"/>
  <c r="AB433"/>
  <c r="AA433"/>
  <c r="W433"/>
  <c r="Y433" s="1"/>
  <c r="X433"/>
  <c r="T433"/>
  <c r="S433"/>
  <c r="AB432"/>
  <c r="AA432"/>
  <c r="W432"/>
  <c r="Y432" s="1"/>
  <c r="X432"/>
  <c r="T432"/>
  <c r="S432"/>
  <c r="AB431"/>
  <c r="AA431"/>
  <c r="W431"/>
  <c r="Z431" s="1"/>
  <c r="X431"/>
  <c r="T431"/>
  <c r="S431"/>
  <c r="AB430"/>
  <c r="AA430"/>
  <c r="W430"/>
  <c r="Z430" s="1"/>
  <c r="X430"/>
  <c r="T430"/>
  <c r="S430"/>
  <c r="AB429"/>
  <c r="AA429"/>
  <c r="W429"/>
  <c r="Z429" s="1"/>
  <c r="X429"/>
  <c r="T429"/>
  <c r="S429"/>
  <c r="AB428"/>
  <c r="AA428"/>
  <c r="W428"/>
  <c r="Z428" s="1"/>
  <c r="X428"/>
  <c r="T428"/>
  <c r="S428"/>
  <c r="AB427"/>
  <c r="AA427"/>
  <c r="W427"/>
  <c r="Z427" s="1"/>
  <c r="X427"/>
  <c r="T427"/>
  <c r="S427"/>
  <c r="AB426"/>
  <c r="AA426"/>
  <c r="W426"/>
  <c r="Z426" s="1"/>
  <c r="X426"/>
  <c r="T426"/>
  <c r="S426"/>
  <c r="AB425"/>
  <c r="AA425"/>
  <c r="W425"/>
  <c r="Y425" s="1"/>
  <c r="X425"/>
  <c r="T425"/>
  <c r="S425"/>
  <c r="AB424"/>
  <c r="AA424"/>
  <c r="W424"/>
  <c r="Y424" s="1"/>
  <c r="X424"/>
  <c r="T424"/>
  <c r="S424"/>
  <c r="AB423"/>
  <c r="AA423"/>
  <c r="W423"/>
  <c r="Z423" s="1"/>
  <c r="X423"/>
  <c r="T423"/>
  <c r="S423"/>
  <c r="AB422"/>
  <c r="AA422"/>
  <c r="W422"/>
  <c r="Z422" s="1"/>
  <c r="X422"/>
  <c r="T422"/>
  <c r="S422"/>
  <c r="AB421"/>
  <c r="AA421"/>
  <c r="W421"/>
  <c r="Z421" s="1"/>
  <c r="X421"/>
  <c r="T421"/>
  <c r="S421"/>
  <c r="AB420"/>
  <c r="AA420"/>
  <c r="W420"/>
  <c r="Z420" s="1"/>
  <c r="X420"/>
  <c r="T420"/>
  <c r="S420"/>
  <c r="AB419"/>
  <c r="AA419"/>
  <c r="W419"/>
  <c r="Z419" s="1"/>
  <c r="X419"/>
  <c r="T419"/>
  <c r="S419"/>
  <c r="AB418"/>
  <c r="AA418"/>
  <c r="W418"/>
  <c r="Z418" s="1"/>
  <c r="X418"/>
  <c r="T418"/>
  <c r="S418"/>
  <c r="AB417"/>
  <c r="AA417"/>
  <c r="W417"/>
  <c r="Z417" s="1"/>
  <c r="X417"/>
  <c r="T417"/>
  <c r="S417"/>
  <c r="AB416"/>
  <c r="AA416"/>
  <c r="W416"/>
  <c r="Z416" s="1"/>
  <c r="X416"/>
  <c r="T416"/>
  <c r="S416"/>
  <c r="AB415"/>
  <c r="AA415"/>
  <c r="W415"/>
  <c r="Z415" s="1"/>
  <c r="X415"/>
  <c r="T415"/>
  <c r="S415"/>
  <c r="AB414"/>
  <c r="AA414"/>
  <c r="W414"/>
  <c r="Z414" s="1"/>
  <c r="X414"/>
  <c r="T414"/>
  <c r="S414"/>
  <c r="AB413"/>
  <c r="AA413"/>
  <c r="W413"/>
  <c r="Z413" s="1"/>
  <c r="X413"/>
  <c r="T413"/>
  <c r="S413"/>
  <c r="AB412"/>
  <c r="AA412"/>
  <c r="W412"/>
  <c r="Z412" s="1"/>
  <c r="X412"/>
  <c r="T412"/>
  <c r="S412"/>
  <c r="AB411"/>
  <c r="AA411"/>
  <c r="W411"/>
  <c r="Z411" s="1"/>
  <c r="X411"/>
  <c r="T411"/>
  <c r="S411"/>
  <c r="AB410"/>
  <c r="AA410"/>
  <c r="W410"/>
  <c r="Z410" s="1"/>
  <c r="X410"/>
  <c r="T410"/>
  <c r="S410"/>
  <c r="AB409"/>
  <c r="AA409"/>
  <c r="W409"/>
  <c r="Z409" s="1"/>
  <c r="X409"/>
  <c r="T409"/>
  <c r="S409"/>
  <c r="AB408"/>
  <c r="AA408"/>
  <c r="W408"/>
  <c r="Z408" s="1"/>
  <c r="X408"/>
  <c r="T408"/>
  <c r="S408"/>
  <c r="AB407"/>
  <c r="AA407"/>
  <c r="W407"/>
  <c r="Z407" s="1"/>
  <c r="X407"/>
  <c r="T407"/>
  <c r="S407"/>
  <c r="AB406"/>
  <c r="AA406"/>
  <c r="W406"/>
  <c r="Z406" s="1"/>
  <c r="X406"/>
  <c r="T406"/>
  <c r="S406"/>
  <c r="AB405"/>
  <c r="AA405"/>
  <c r="W405"/>
  <c r="Z405" s="1"/>
  <c r="X405"/>
  <c r="T405"/>
  <c r="S405"/>
  <c r="AB404"/>
  <c r="AA404"/>
  <c r="W404"/>
  <c r="Z404" s="1"/>
  <c r="X404"/>
  <c r="T404"/>
  <c r="S404"/>
  <c r="AB403"/>
  <c r="AA403"/>
  <c r="W403"/>
  <c r="Z403" s="1"/>
  <c r="X403"/>
  <c r="T403"/>
  <c r="S403"/>
  <c r="AB402"/>
  <c r="AA402"/>
  <c r="W402"/>
  <c r="Z402" s="1"/>
  <c r="X402"/>
  <c r="T402"/>
  <c r="S402"/>
  <c r="AB401"/>
  <c r="AA401"/>
  <c r="W401"/>
  <c r="Z401" s="1"/>
  <c r="X401"/>
  <c r="T401"/>
  <c r="S401"/>
  <c r="AB400"/>
  <c r="AA400"/>
  <c r="W400"/>
  <c r="Z400" s="1"/>
  <c r="X400"/>
  <c r="T400"/>
  <c r="S400"/>
  <c r="AB399"/>
  <c r="AA399"/>
  <c r="W399"/>
  <c r="Z399" s="1"/>
  <c r="X399"/>
  <c r="T399"/>
  <c r="S399"/>
  <c r="AB398"/>
  <c r="AA398"/>
  <c r="W398"/>
  <c r="Z398" s="1"/>
  <c r="X398"/>
  <c r="T398"/>
  <c r="S398"/>
  <c r="AB397"/>
  <c r="AA397"/>
  <c r="W397"/>
  <c r="Z397" s="1"/>
  <c r="X397"/>
  <c r="T397"/>
  <c r="S397"/>
  <c r="AB396"/>
  <c r="AA396"/>
  <c r="W396"/>
  <c r="Z396" s="1"/>
  <c r="X396"/>
  <c r="T396"/>
  <c r="S396"/>
  <c r="AB395"/>
  <c r="AA395"/>
  <c r="W395"/>
  <c r="Z395" s="1"/>
  <c r="X395"/>
  <c r="T395"/>
  <c r="S395"/>
  <c r="AB394"/>
  <c r="AA394"/>
  <c r="W394"/>
  <c r="Z394" s="1"/>
  <c r="X394"/>
  <c r="T394"/>
  <c r="S394"/>
  <c r="AB393"/>
  <c r="AA393"/>
  <c r="W393"/>
  <c r="Z393" s="1"/>
  <c r="X393"/>
  <c r="T393"/>
  <c r="S393"/>
  <c r="AB392"/>
  <c r="AA392"/>
  <c r="W392"/>
  <c r="Z392" s="1"/>
  <c r="X392"/>
  <c r="T392"/>
  <c r="S392"/>
  <c r="AB391"/>
  <c r="AA391"/>
  <c r="W391"/>
  <c r="Z391" s="1"/>
  <c r="X391"/>
  <c r="T391"/>
  <c r="S391"/>
  <c r="AB390"/>
  <c r="AA390"/>
  <c r="W390"/>
  <c r="Z390" s="1"/>
  <c r="X390"/>
  <c r="T390"/>
  <c r="S390"/>
  <c r="AB389"/>
  <c r="AA389"/>
  <c r="W389"/>
  <c r="Z389" s="1"/>
  <c r="X389"/>
  <c r="T389"/>
  <c r="S389"/>
  <c r="AB388"/>
  <c r="AA388"/>
  <c r="W388"/>
  <c r="Z388" s="1"/>
  <c r="X388"/>
  <c r="T388"/>
  <c r="S388"/>
  <c r="AB387"/>
  <c r="AA387"/>
  <c r="W387"/>
  <c r="Z387" s="1"/>
  <c r="X387"/>
  <c r="T387"/>
  <c r="S387"/>
  <c r="AB386"/>
  <c r="AA386"/>
  <c r="W386"/>
  <c r="Y386" s="1"/>
  <c r="X386"/>
  <c r="T386"/>
  <c r="S386"/>
  <c r="AB385"/>
  <c r="AA385"/>
  <c r="W385"/>
  <c r="Y385" s="1"/>
  <c r="X385"/>
  <c r="T385"/>
  <c r="S385"/>
  <c r="AB384"/>
  <c r="AA384"/>
  <c r="W384"/>
  <c r="Y384" s="1"/>
  <c r="X384"/>
  <c r="T384"/>
  <c r="S384"/>
  <c r="AB383"/>
  <c r="AA383"/>
  <c r="W383"/>
  <c r="Y383" s="1"/>
  <c r="X383"/>
  <c r="T383"/>
  <c r="S383"/>
  <c r="AB382"/>
  <c r="AA382"/>
  <c r="W382"/>
  <c r="Z382" s="1"/>
  <c r="X382"/>
  <c r="T382"/>
  <c r="S382"/>
  <c r="AB381"/>
  <c r="AA381"/>
  <c r="W381"/>
  <c r="Z381" s="1"/>
  <c r="X381"/>
  <c r="T381"/>
  <c r="S381"/>
  <c r="AB380"/>
  <c r="AA380"/>
  <c r="W380"/>
  <c r="Z380" s="1"/>
  <c r="X380"/>
  <c r="T380"/>
  <c r="S380"/>
  <c r="AB379"/>
  <c r="AA379"/>
  <c r="W379"/>
  <c r="Z379" s="1"/>
  <c r="X379"/>
  <c r="T379"/>
  <c r="S379"/>
  <c r="AB378"/>
  <c r="AA378"/>
  <c r="W378"/>
  <c r="Z378" s="1"/>
  <c r="X378"/>
  <c r="T378"/>
  <c r="S378"/>
  <c r="AB377"/>
  <c r="AA377"/>
  <c r="W377"/>
  <c r="Z377" s="1"/>
  <c r="X377"/>
  <c r="T377"/>
  <c r="S377"/>
  <c r="AB376"/>
  <c r="AA376"/>
  <c r="W376"/>
  <c r="Z376" s="1"/>
  <c r="X376"/>
  <c r="T376"/>
  <c r="S376"/>
  <c r="AB375"/>
  <c r="AA375"/>
  <c r="W375"/>
  <c r="Z375" s="1"/>
  <c r="X375"/>
  <c r="T375"/>
  <c r="S375"/>
  <c r="AB374"/>
  <c r="AA374"/>
  <c r="W374"/>
  <c r="Z374" s="1"/>
  <c r="X374"/>
  <c r="T374"/>
  <c r="S374"/>
  <c r="AB373"/>
  <c r="AA373"/>
  <c r="W373"/>
  <c r="Z373" s="1"/>
  <c r="X373"/>
  <c r="T373"/>
  <c r="S373"/>
  <c r="AB372"/>
  <c r="AA372"/>
  <c r="W372"/>
  <c r="Z372" s="1"/>
  <c r="X372"/>
  <c r="T372"/>
  <c r="S372"/>
  <c r="AB371"/>
  <c r="AA371"/>
  <c r="W371"/>
  <c r="Z371" s="1"/>
  <c r="X371"/>
  <c r="T371"/>
  <c r="S371"/>
  <c r="AB370"/>
  <c r="AA370"/>
  <c r="W370"/>
  <c r="Y370" s="1"/>
  <c r="X370"/>
  <c r="T370"/>
  <c r="S370"/>
  <c r="AB369"/>
  <c r="AA369"/>
  <c r="W369"/>
  <c r="Y369" s="1"/>
  <c r="X369"/>
  <c r="T369"/>
  <c r="S369"/>
  <c r="AB368"/>
  <c r="AA368"/>
  <c r="W368"/>
  <c r="Y368" s="1"/>
  <c r="X368"/>
  <c r="T368"/>
  <c r="S368"/>
  <c r="AB367"/>
  <c r="AA367"/>
  <c r="W367"/>
  <c r="Y367" s="1"/>
  <c r="X367"/>
  <c r="T367"/>
  <c r="S367"/>
  <c r="AB366"/>
  <c r="AA366"/>
  <c r="W366"/>
  <c r="Z366" s="1"/>
  <c r="X366"/>
  <c r="T366"/>
  <c r="S366"/>
  <c r="AB365"/>
  <c r="AA365"/>
  <c r="W365"/>
  <c r="Z365" s="1"/>
  <c r="X365"/>
  <c r="T365"/>
  <c r="S365"/>
  <c r="AB364"/>
  <c r="AA364"/>
  <c r="W364"/>
  <c r="Z364" s="1"/>
  <c r="X364"/>
  <c r="T364"/>
  <c r="S364"/>
  <c r="AB363"/>
  <c r="AA363"/>
  <c r="W363"/>
  <c r="Z363" s="1"/>
  <c r="X363"/>
  <c r="T363"/>
  <c r="S363"/>
  <c r="AB362"/>
  <c r="AA362"/>
  <c r="W362"/>
  <c r="Y362" s="1"/>
  <c r="X362"/>
  <c r="T362"/>
  <c r="S362"/>
  <c r="AB361"/>
  <c r="AA361"/>
  <c r="W361"/>
  <c r="Y361" s="1"/>
  <c r="X361"/>
  <c r="T361"/>
  <c r="S361"/>
  <c r="AB360"/>
  <c r="AA360"/>
  <c r="W360"/>
  <c r="Y360" s="1"/>
  <c r="X360"/>
  <c r="T360"/>
  <c r="S360"/>
  <c r="AB359"/>
  <c r="AA359"/>
  <c r="W359"/>
  <c r="Y359" s="1"/>
  <c r="X359"/>
  <c r="T359"/>
  <c r="S359"/>
  <c r="AB358"/>
  <c r="AA358"/>
  <c r="W358"/>
  <c r="Z358" s="1"/>
  <c r="X358"/>
  <c r="T358"/>
  <c r="S358"/>
  <c r="AB357"/>
  <c r="AA357"/>
  <c r="W357"/>
  <c r="Z357" s="1"/>
  <c r="X357"/>
  <c r="T357"/>
  <c r="S357"/>
  <c r="AB356"/>
  <c r="AA356"/>
  <c r="W356"/>
  <c r="Z356" s="1"/>
  <c r="X356"/>
  <c r="T356"/>
  <c r="S356"/>
  <c r="AB355"/>
  <c r="AA355"/>
  <c r="W355"/>
  <c r="Z355" s="1"/>
  <c r="X355"/>
  <c r="T355"/>
  <c r="S355"/>
  <c r="AB354"/>
  <c r="AA354"/>
  <c r="W354"/>
  <c r="Z354" s="1"/>
  <c r="X354"/>
  <c r="T354"/>
  <c r="S354"/>
  <c r="AB353"/>
  <c r="AA353"/>
  <c r="W353"/>
  <c r="Z353" s="1"/>
  <c r="X353"/>
  <c r="T353"/>
  <c r="S353"/>
  <c r="AB352"/>
  <c r="AA352"/>
  <c r="W352"/>
  <c r="Z352" s="1"/>
  <c r="X352"/>
  <c r="T352"/>
  <c r="S352"/>
  <c r="AB351"/>
  <c r="AA351"/>
  <c r="W351"/>
  <c r="Z351" s="1"/>
  <c r="X351"/>
  <c r="T351"/>
  <c r="S351"/>
  <c r="AB350"/>
  <c r="AA350"/>
  <c r="W350"/>
  <c r="Z350" s="1"/>
  <c r="X350"/>
  <c r="T350"/>
  <c r="S350"/>
  <c r="AB349"/>
  <c r="AA349"/>
  <c r="W349"/>
  <c r="Z349" s="1"/>
  <c r="X349"/>
  <c r="T349"/>
  <c r="S349"/>
  <c r="AB348"/>
  <c r="AA348"/>
  <c r="W348"/>
  <c r="Z348" s="1"/>
  <c r="X348"/>
  <c r="T348"/>
  <c r="S348"/>
  <c r="AB347"/>
  <c r="AA347"/>
  <c r="W347"/>
  <c r="Z347" s="1"/>
  <c r="X347"/>
  <c r="T347"/>
  <c r="S347"/>
  <c r="AB346"/>
  <c r="AA346"/>
  <c r="W346"/>
  <c r="Y346" s="1"/>
  <c r="X346"/>
  <c r="T346"/>
  <c r="S346"/>
  <c r="AB345"/>
  <c r="AA345"/>
  <c r="W345"/>
  <c r="Y345" s="1"/>
  <c r="X345"/>
  <c r="T345"/>
  <c r="S345"/>
  <c r="AB344"/>
  <c r="AA344"/>
  <c r="W344"/>
  <c r="Y344" s="1"/>
  <c r="X344"/>
  <c r="T344"/>
  <c r="S344"/>
  <c r="AB343"/>
  <c r="AA343"/>
  <c r="W343"/>
  <c r="Y343" s="1"/>
  <c r="X343"/>
  <c r="T343"/>
  <c r="S343"/>
  <c r="AB342"/>
  <c r="AA342"/>
  <c r="W342"/>
  <c r="Z342" s="1"/>
  <c r="X342"/>
  <c r="T342"/>
  <c r="S342"/>
  <c r="AB341"/>
  <c r="AA341"/>
  <c r="W341"/>
  <c r="Z341" s="1"/>
  <c r="X341"/>
  <c r="T341"/>
  <c r="S341"/>
  <c r="AB340"/>
  <c r="AA340"/>
  <c r="W340"/>
  <c r="Z340" s="1"/>
  <c r="X340"/>
  <c r="T340"/>
  <c r="S340"/>
  <c r="AB339"/>
  <c r="AA339"/>
  <c r="W339"/>
  <c r="Z339" s="1"/>
  <c r="X339"/>
  <c r="T339"/>
  <c r="S339"/>
  <c r="AB338"/>
  <c r="AA338"/>
  <c r="W338"/>
  <c r="Z338" s="1"/>
  <c r="X338"/>
  <c r="T338"/>
  <c r="S338"/>
  <c r="AB337"/>
  <c r="AA337"/>
  <c r="W337"/>
  <c r="Z337" s="1"/>
  <c r="X337"/>
  <c r="T337"/>
  <c r="S337"/>
  <c r="AB336"/>
  <c r="AA336"/>
  <c r="W336"/>
  <c r="Z336" s="1"/>
  <c r="X336"/>
  <c r="T336"/>
  <c r="S336"/>
  <c r="AB335"/>
  <c r="AA335"/>
  <c r="W335"/>
  <c r="Z335" s="1"/>
  <c r="X335"/>
  <c r="T335"/>
  <c r="S335"/>
  <c r="AB334"/>
  <c r="AA334"/>
  <c r="W334"/>
  <c r="Z334" s="1"/>
  <c r="X334"/>
  <c r="T334"/>
  <c r="S334"/>
  <c r="AB333"/>
  <c r="AA333"/>
  <c r="W333"/>
  <c r="Z333" s="1"/>
  <c r="X333"/>
  <c r="T333"/>
  <c r="S333"/>
  <c r="AB332"/>
  <c r="AA332"/>
  <c r="W332"/>
  <c r="Z332" s="1"/>
  <c r="X332"/>
  <c r="T332"/>
  <c r="S332"/>
  <c r="AB331"/>
  <c r="AA331"/>
  <c r="W331"/>
  <c r="Z331" s="1"/>
  <c r="X331"/>
  <c r="T331"/>
  <c r="S331"/>
  <c r="AB330"/>
  <c r="AA330"/>
  <c r="W330"/>
  <c r="Z330" s="1"/>
  <c r="X330"/>
  <c r="T330"/>
  <c r="S330"/>
  <c r="AB329"/>
  <c r="AA329"/>
  <c r="W329"/>
  <c r="Z329" s="1"/>
  <c r="X329"/>
  <c r="T329"/>
  <c r="S329"/>
  <c r="AB328"/>
  <c r="AA328"/>
  <c r="W328"/>
  <c r="Z328" s="1"/>
  <c r="X328"/>
  <c r="T328"/>
  <c r="S328"/>
  <c r="AB327"/>
  <c r="AA327"/>
  <c r="W327"/>
  <c r="Z327" s="1"/>
  <c r="X327"/>
  <c r="T327"/>
  <c r="S327"/>
  <c r="AB326"/>
  <c r="AA326"/>
  <c r="W326"/>
  <c r="Z326" s="1"/>
  <c r="X326"/>
  <c r="T326"/>
  <c r="S326"/>
  <c r="AB325"/>
  <c r="AA325"/>
  <c r="W325"/>
  <c r="Z325" s="1"/>
  <c r="X325"/>
  <c r="T325"/>
  <c r="S325"/>
  <c r="AB324"/>
  <c r="AA324"/>
  <c r="W324"/>
  <c r="Z324" s="1"/>
  <c r="X324"/>
  <c r="T324"/>
  <c r="S324"/>
  <c r="AB323"/>
  <c r="AA323"/>
  <c r="W323"/>
  <c r="Z323" s="1"/>
  <c r="X323"/>
  <c r="T323"/>
  <c r="S323"/>
  <c r="AB322"/>
  <c r="AA322"/>
  <c r="W322"/>
  <c r="Y322" s="1"/>
  <c r="X322"/>
  <c r="T322"/>
  <c r="S322"/>
  <c r="AB321"/>
  <c r="AA321"/>
  <c r="W321"/>
  <c r="Y321" s="1"/>
  <c r="X321"/>
  <c r="T321"/>
  <c r="S321"/>
  <c r="AB320"/>
  <c r="AA320"/>
  <c r="W320"/>
  <c r="Y320" s="1"/>
  <c r="X320"/>
  <c r="T320"/>
  <c r="S320"/>
  <c r="AB319"/>
  <c r="AA319"/>
  <c r="W319"/>
  <c r="Y319" s="1"/>
  <c r="X319"/>
  <c r="T319"/>
  <c r="S319"/>
  <c r="AB318"/>
  <c r="AA318"/>
  <c r="W318"/>
  <c r="Z318" s="1"/>
  <c r="X318"/>
  <c r="T318"/>
  <c r="S318"/>
  <c r="AB317"/>
  <c r="AA317"/>
  <c r="W317"/>
  <c r="Z317" s="1"/>
  <c r="X317"/>
  <c r="T317"/>
  <c r="S317"/>
  <c r="AB316"/>
  <c r="AA316"/>
  <c r="W316"/>
  <c r="Z316" s="1"/>
  <c r="X316"/>
  <c r="T316"/>
  <c r="S316"/>
  <c r="AB315"/>
  <c r="AA315"/>
  <c r="W315"/>
  <c r="Z315" s="1"/>
  <c r="X315"/>
  <c r="T315"/>
  <c r="S315"/>
  <c r="AB314"/>
  <c r="AA314"/>
  <c r="W314"/>
  <c r="Z314" s="1"/>
  <c r="X314"/>
  <c r="T314"/>
  <c r="S314"/>
  <c r="AB313"/>
  <c r="AA313"/>
  <c r="W313"/>
  <c r="Z313" s="1"/>
  <c r="X313"/>
  <c r="T313"/>
  <c r="S313"/>
  <c r="AB312"/>
  <c r="AA312"/>
  <c r="W312"/>
  <c r="Z312" s="1"/>
  <c r="X312"/>
  <c r="T312"/>
  <c r="S312"/>
  <c r="AB311"/>
  <c r="AA311"/>
  <c r="W311"/>
  <c r="Z311" s="1"/>
  <c r="X311"/>
  <c r="T311"/>
  <c r="S311"/>
  <c r="AB310"/>
  <c r="AA310"/>
  <c r="W310"/>
  <c r="Z310" s="1"/>
  <c r="X310"/>
  <c r="T310"/>
  <c r="S310"/>
  <c r="AB309"/>
  <c r="AA309"/>
  <c r="W309"/>
  <c r="Z309" s="1"/>
  <c r="X309"/>
  <c r="T309"/>
  <c r="S309"/>
  <c r="AB308"/>
  <c r="AA308"/>
  <c r="W308"/>
  <c r="Z308" s="1"/>
  <c r="Y308"/>
  <c r="U308" s="1"/>
  <c r="X308"/>
  <c r="T308"/>
  <c r="S308"/>
  <c r="AB307"/>
  <c r="AA307"/>
  <c r="W307"/>
  <c r="Z307" s="1"/>
  <c r="X307"/>
  <c r="T307"/>
  <c r="S307"/>
  <c r="AB306"/>
  <c r="AA306"/>
  <c r="W306"/>
  <c r="Y306" s="1"/>
  <c r="X306"/>
  <c r="T306"/>
  <c r="S306"/>
  <c r="AB305"/>
  <c r="AA305"/>
  <c r="W305"/>
  <c r="Y305" s="1"/>
  <c r="X305"/>
  <c r="T305"/>
  <c r="S305"/>
  <c r="AB304"/>
  <c r="AA304"/>
  <c r="W304"/>
  <c r="Y304" s="1"/>
  <c r="X304"/>
  <c r="T304"/>
  <c r="S304"/>
  <c r="AB303"/>
  <c r="AA303"/>
  <c r="W303"/>
  <c r="Y303" s="1"/>
  <c r="X303"/>
  <c r="T303"/>
  <c r="S303"/>
  <c r="AB302"/>
  <c r="AA302"/>
  <c r="W302"/>
  <c r="Z302" s="1"/>
  <c r="X302"/>
  <c r="T302"/>
  <c r="S302"/>
  <c r="AB301"/>
  <c r="AA301"/>
  <c r="W301"/>
  <c r="Z301" s="1"/>
  <c r="X301"/>
  <c r="T301"/>
  <c r="S301"/>
  <c r="AB300"/>
  <c r="AA300"/>
  <c r="W300"/>
  <c r="Z300" s="1"/>
  <c r="X300"/>
  <c r="T300"/>
  <c r="S300"/>
  <c r="AB299"/>
  <c r="AA299"/>
  <c r="W299"/>
  <c r="Z299" s="1"/>
  <c r="X299"/>
  <c r="T299"/>
  <c r="S299"/>
  <c r="AB298"/>
  <c r="AA298"/>
  <c r="W298"/>
  <c r="Y298" s="1"/>
  <c r="X298"/>
  <c r="T298"/>
  <c r="S298"/>
  <c r="AB297"/>
  <c r="AA297"/>
  <c r="W297"/>
  <c r="Y297" s="1"/>
  <c r="X297"/>
  <c r="T297"/>
  <c r="S297"/>
  <c r="AB296"/>
  <c r="AA296"/>
  <c r="W296"/>
  <c r="Y296" s="1"/>
  <c r="X296"/>
  <c r="T296"/>
  <c r="S296"/>
  <c r="AB295"/>
  <c r="AA295"/>
  <c r="W295"/>
  <c r="Y295" s="1"/>
  <c r="X295"/>
  <c r="T295"/>
  <c r="S295"/>
  <c r="AB294"/>
  <c r="AA294"/>
  <c r="W294"/>
  <c r="Z294" s="1"/>
  <c r="X294"/>
  <c r="T294"/>
  <c r="S294"/>
  <c r="AB293"/>
  <c r="AA293"/>
  <c r="W293"/>
  <c r="Z293" s="1"/>
  <c r="X293"/>
  <c r="T293"/>
  <c r="S293"/>
  <c r="AB292"/>
  <c r="AA292"/>
  <c r="W292"/>
  <c r="Z292" s="1"/>
  <c r="X292"/>
  <c r="T292"/>
  <c r="S292"/>
  <c r="AB291"/>
  <c r="AA291"/>
  <c r="W291"/>
  <c r="Z291" s="1"/>
  <c r="X291"/>
  <c r="T291"/>
  <c r="S291"/>
  <c r="AB290"/>
  <c r="AA290"/>
  <c r="W290"/>
  <c r="Z290" s="1"/>
  <c r="X290"/>
  <c r="T290"/>
  <c r="S290"/>
  <c r="AB289"/>
  <c r="AA289"/>
  <c r="W289"/>
  <c r="Z289" s="1"/>
  <c r="X289"/>
  <c r="T289"/>
  <c r="S289"/>
  <c r="AB288"/>
  <c r="AA288"/>
  <c r="W288"/>
  <c r="Z288" s="1"/>
  <c r="X288"/>
  <c r="T288"/>
  <c r="S288"/>
  <c r="AB287"/>
  <c r="AA287"/>
  <c r="W287"/>
  <c r="Z287" s="1"/>
  <c r="X287"/>
  <c r="T287"/>
  <c r="S287"/>
  <c r="AB286"/>
  <c r="AA286"/>
  <c r="W286"/>
  <c r="Y286" s="1"/>
  <c r="X286"/>
  <c r="T286"/>
  <c r="S286"/>
  <c r="AB285"/>
  <c r="AA285"/>
  <c r="W285"/>
  <c r="Y285" s="1"/>
  <c r="X285"/>
  <c r="T285"/>
  <c r="S285"/>
  <c r="AB284"/>
  <c r="AA284"/>
  <c r="W284"/>
  <c r="Y284" s="1"/>
  <c r="X284"/>
  <c r="T284"/>
  <c r="S284"/>
  <c r="AB283"/>
  <c r="AA283"/>
  <c r="W283"/>
  <c r="Y283" s="1"/>
  <c r="X283"/>
  <c r="T283"/>
  <c r="S283"/>
  <c r="AB282"/>
  <c r="AA282"/>
  <c r="W282"/>
  <c r="Z282" s="1"/>
  <c r="X282"/>
  <c r="T282"/>
  <c r="S282"/>
  <c r="AB281"/>
  <c r="AA281"/>
  <c r="W281"/>
  <c r="Z281" s="1"/>
  <c r="X281"/>
  <c r="T281"/>
  <c r="S281"/>
  <c r="AB280"/>
  <c r="AA280"/>
  <c r="W280"/>
  <c r="Z280" s="1"/>
  <c r="X280"/>
  <c r="T280"/>
  <c r="S280"/>
  <c r="AB279"/>
  <c r="AA279"/>
  <c r="W279"/>
  <c r="Z279" s="1"/>
  <c r="X279"/>
  <c r="T279"/>
  <c r="S279"/>
  <c r="AB278"/>
  <c r="AA278"/>
  <c r="W278"/>
  <c r="Y278" s="1"/>
  <c r="X278"/>
  <c r="T278"/>
  <c r="S278"/>
  <c r="AB277"/>
  <c r="AA277"/>
  <c r="W277"/>
  <c r="Y277" s="1"/>
  <c r="X277"/>
  <c r="T277"/>
  <c r="S277"/>
  <c r="AB276"/>
  <c r="AA276"/>
  <c r="W276"/>
  <c r="Y276" s="1"/>
  <c r="X276"/>
  <c r="T276"/>
  <c r="S276"/>
  <c r="AB275"/>
  <c r="AA275"/>
  <c r="W275"/>
  <c r="Y275" s="1"/>
  <c r="X275"/>
  <c r="T275"/>
  <c r="S275"/>
  <c r="AB274"/>
  <c r="AA274"/>
  <c r="W274"/>
  <c r="Z274" s="1"/>
  <c r="X274"/>
  <c r="T274"/>
  <c r="S274"/>
  <c r="AB273"/>
  <c r="AA273"/>
  <c r="W273"/>
  <c r="Z273" s="1"/>
  <c r="X273"/>
  <c r="T273"/>
  <c r="S273"/>
  <c r="AB272"/>
  <c r="AA272"/>
  <c r="W272"/>
  <c r="Z272" s="1"/>
  <c r="X272"/>
  <c r="T272"/>
  <c r="S272"/>
  <c r="AB271"/>
  <c r="AA271"/>
  <c r="W271"/>
  <c r="Z271" s="1"/>
  <c r="X271"/>
  <c r="T271"/>
  <c r="S271"/>
  <c r="AB270"/>
  <c r="AA270"/>
  <c r="W270"/>
  <c r="Y270" s="1"/>
  <c r="X270"/>
  <c r="T270"/>
  <c r="S270"/>
  <c r="AB269"/>
  <c r="AA269"/>
  <c r="W269"/>
  <c r="Y269" s="1"/>
  <c r="X269"/>
  <c r="T269"/>
  <c r="S269"/>
  <c r="AB268"/>
  <c r="AA268"/>
  <c r="W268"/>
  <c r="Y268" s="1"/>
  <c r="X268"/>
  <c r="T268"/>
  <c r="S268"/>
  <c r="AB267"/>
  <c r="AA267"/>
  <c r="W267"/>
  <c r="Y267" s="1"/>
  <c r="X267"/>
  <c r="T267"/>
  <c r="S267"/>
  <c r="AB266"/>
  <c r="AA266"/>
  <c r="W266"/>
  <c r="Z266" s="1"/>
  <c r="X266"/>
  <c r="T266"/>
  <c r="S266"/>
  <c r="AB265"/>
  <c r="AA265"/>
  <c r="W265"/>
  <c r="Z265" s="1"/>
  <c r="X265"/>
  <c r="T265"/>
  <c r="S265"/>
  <c r="AB264"/>
  <c r="AA264"/>
  <c r="W264"/>
  <c r="Z264" s="1"/>
  <c r="X264"/>
  <c r="T264"/>
  <c r="S264"/>
  <c r="AB263"/>
  <c r="AA263"/>
  <c r="W263"/>
  <c r="Z263" s="1"/>
  <c r="X263"/>
  <c r="T263"/>
  <c r="S263"/>
  <c r="AB262"/>
  <c r="AA262"/>
  <c r="W262"/>
  <c r="Y262" s="1"/>
  <c r="X262"/>
  <c r="T262"/>
  <c r="S262"/>
  <c r="AB261"/>
  <c r="AA261"/>
  <c r="W261"/>
  <c r="Y261" s="1"/>
  <c r="X261"/>
  <c r="T261"/>
  <c r="S261"/>
  <c r="AB260"/>
  <c r="AA260"/>
  <c r="W260"/>
  <c r="Y260" s="1"/>
  <c r="X260"/>
  <c r="T260"/>
  <c r="S260"/>
  <c r="AB259"/>
  <c r="AA259"/>
  <c r="W259"/>
  <c r="Y259" s="1"/>
  <c r="X259"/>
  <c r="T259"/>
  <c r="S259"/>
  <c r="AB258"/>
  <c r="AA258"/>
  <c r="W258"/>
  <c r="Z258" s="1"/>
  <c r="X258"/>
  <c r="T258"/>
  <c r="S258"/>
  <c r="AB257"/>
  <c r="AA257"/>
  <c r="W257"/>
  <c r="Z257" s="1"/>
  <c r="X257"/>
  <c r="T257"/>
  <c r="S257"/>
  <c r="AB256"/>
  <c r="AA256"/>
  <c r="W256"/>
  <c r="Z256" s="1"/>
  <c r="X256"/>
  <c r="T256"/>
  <c r="S256"/>
  <c r="AB255"/>
  <c r="AA255"/>
  <c r="W255"/>
  <c r="Z255" s="1"/>
  <c r="X255"/>
  <c r="T255"/>
  <c r="S255"/>
  <c r="AB254"/>
  <c r="AA254"/>
  <c r="W254"/>
  <c r="Y254" s="1"/>
  <c r="X254"/>
  <c r="T254"/>
  <c r="S254"/>
  <c r="AB253"/>
  <c r="AA253"/>
  <c r="W253"/>
  <c r="Y253" s="1"/>
  <c r="X253"/>
  <c r="T253"/>
  <c r="S253"/>
  <c r="AB252"/>
  <c r="AA252"/>
  <c r="W252"/>
  <c r="Y252" s="1"/>
  <c r="X252"/>
  <c r="T252"/>
  <c r="S252"/>
  <c r="AB251"/>
  <c r="AA251"/>
  <c r="W251"/>
  <c r="Y251" s="1"/>
  <c r="X251"/>
  <c r="T251"/>
  <c r="S251"/>
  <c r="AB250"/>
  <c r="AA250"/>
  <c r="W250"/>
  <c r="Z250" s="1"/>
  <c r="X250"/>
  <c r="T250"/>
  <c r="S250"/>
  <c r="AB249"/>
  <c r="AA249"/>
  <c r="W249"/>
  <c r="Z249" s="1"/>
  <c r="X249"/>
  <c r="T249"/>
  <c r="S249"/>
  <c r="AB248"/>
  <c r="AA248"/>
  <c r="W248"/>
  <c r="Z248" s="1"/>
  <c r="X248"/>
  <c r="T248"/>
  <c r="S248"/>
  <c r="AB247"/>
  <c r="AA247"/>
  <c r="W247"/>
  <c r="Z247" s="1"/>
  <c r="X247"/>
  <c r="T247"/>
  <c r="S247"/>
  <c r="AB246"/>
  <c r="AA246"/>
  <c r="W246"/>
  <c r="Y246" s="1"/>
  <c r="X246"/>
  <c r="T246"/>
  <c r="S246"/>
  <c r="AB245"/>
  <c r="AA245"/>
  <c r="W245"/>
  <c r="Y245" s="1"/>
  <c r="X245"/>
  <c r="T245"/>
  <c r="S245"/>
  <c r="AB244"/>
  <c r="AA244"/>
  <c r="W244"/>
  <c r="Y244" s="1"/>
  <c r="X244"/>
  <c r="T244"/>
  <c r="S244"/>
  <c r="AB243"/>
  <c r="AA243"/>
  <c r="W243"/>
  <c r="Y243" s="1"/>
  <c r="X243"/>
  <c r="T243"/>
  <c r="S243"/>
  <c r="AB242"/>
  <c r="AA242"/>
  <c r="W242"/>
  <c r="Z242" s="1"/>
  <c r="X242"/>
  <c r="T242"/>
  <c r="S242"/>
  <c r="AB241"/>
  <c r="AA241"/>
  <c r="W241"/>
  <c r="Z241" s="1"/>
  <c r="X241"/>
  <c r="T241"/>
  <c r="S241"/>
  <c r="AB240"/>
  <c r="AA240"/>
  <c r="W240"/>
  <c r="Z240" s="1"/>
  <c r="X240"/>
  <c r="T240"/>
  <c r="S240"/>
  <c r="AB239"/>
  <c r="AA239"/>
  <c r="W239"/>
  <c r="Z239" s="1"/>
  <c r="X239"/>
  <c r="T239"/>
  <c r="S239"/>
  <c r="AB238"/>
  <c r="AA238"/>
  <c r="W238"/>
  <c r="Y238" s="1"/>
  <c r="X238"/>
  <c r="T238"/>
  <c r="S238"/>
  <c r="AB237"/>
  <c r="AA237"/>
  <c r="W237"/>
  <c r="Y237" s="1"/>
  <c r="X237"/>
  <c r="T237"/>
  <c r="S237"/>
  <c r="AB236"/>
  <c r="AA236"/>
  <c r="W236"/>
  <c r="Y236" s="1"/>
  <c r="X236"/>
  <c r="T236"/>
  <c r="S236"/>
  <c r="AB235"/>
  <c r="AA235"/>
  <c r="W235"/>
  <c r="Y235" s="1"/>
  <c r="X235"/>
  <c r="T235"/>
  <c r="S235"/>
  <c r="AB234"/>
  <c r="AA234"/>
  <c r="W234"/>
  <c r="Z234" s="1"/>
  <c r="X234"/>
  <c r="T234"/>
  <c r="S234"/>
  <c r="AB233"/>
  <c r="AA233"/>
  <c r="W233"/>
  <c r="Z233" s="1"/>
  <c r="X233"/>
  <c r="T233"/>
  <c r="S233"/>
  <c r="AB232"/>
  <c r="AA232"/>
  <c r="W232"/>
  <c r="Z232" s="1"/>
  <c r="X232"/>
  <c r="T232"/>
  <c r="S232"/>
  <c r="AB231"/>
  <c r="AA231"/>
  <c r="W231"/>
  <c r="Z231" s="1"/>
  <c r="X231"/>
  <c r="T231"/>
  <c r="S231"/>
  <c r="AB230"/>
  <c r="AA230"/>
  <c r="W230"/>
  <c r="Y230" s="1"/>
  <c r="X230"/>
  <c r="T230"/>
  <c r="S230"/>
  <c r="AB229"/>
  <c r="AA229"/>
  <c r="W229"/>
  <c r="Y229" s="1"/>
  <c r="X229"/>
  <c r="T229"/>
  <c r="S229"/>
  <c r="AB228"/>
  <c r="AA228"/>
  <c r="W228"/>
  <c r="Y228" s="1"/>
  <c r="X228"/>
  <c r="T228"/>
  <c r="S228"/>
  <c r="AB227"/>
  <c r="AA227"/>
  <c r="W227"/>
  <c r="Y227" s="1"/>
  <c r="X227"/>
  <c r="T227"/>
  <c r="S227"/>
  <c r="AB226"/>
  <c r="AA226"/>
  <c r="W226"/>
  <c r="Z226" s="1"/>
  <c r="X226"/>
  <c r="T226"/>
  <c r="S226"/>
  <c r="AB225"/>
  <c r="AA225"/>
  <c r="W225"/>
  <c r="Z225" s="1"/>
  <c r="X225"/>
  <c r="T225"/>
  <c r="S225"/>
  <c r="AB224"/>
  <c r="AA224"/>
  <c r="W224"/>
  <c r="Z224" s="1"/>
  <c r="X224"/>
  <c r="T224"/>
  <c r="S224"/>
  <c r="AB223"/>
  <c r="AA223"/>
  <c r="W223"/>
  <c r="Z223" s="1"/>
  <c r="X223"/>
  <c r="T223"/>
  <c r="S223"/>
  <c r="AB222"/>
  <c r="AA222"/>
  <c r="W222"/>
  <c r="Y222" s="1"/>
  <c r="X222"/>
  <c r="T222"/>
  <c r="S222"/>
  <c r="AB221"/>
  <c r="AA221"/>
  <c r="W221"/>
  <c r="Y221" s="1"/>
  <c r="X221"/>
  <c r="T221"/>
  <c r="S221"/>
  <c r="AB220"/>
  <c r="AA220"/>
  <c r="W220"/>
  <c r="Y220" s="1"/>
  <c r="X220"/>
  <c r="T220"/>
  <c r="S220"/>
  <c r="AB219"/>
  <c r="AA219"/>
  <c r="W219"/>
  <c r="Y219" s="1"/>
  <c r="X219"/>
  <c r="T219"/>
  <c r="S219"/>
  <c r="AB218"/>
  <c r="AA218"/>
  <c r="W218"/>
  <c r="Z218" s="1"/>
  <c r="X218"/>
  <c r="T218"/>
  <c r="S218"/>
  <c r="AB217"/>
  <c r="AA217"/>
  <c r="W217"/>
  <c r="Z217" s="1"/>
  <c r="X217"/>
  <c r="T217"/>
  <c r="S217"/>
  <c r="AB216"/>
  <c r="AA216"/>
  <c r="W216"/>
  <c r="Z216" s="1"/>
  <c r="X216"/>
  <c r="T216"/>
  <c r="S216"/>
  <c r="AB215"/>
  <c r="AA215"/>
  <c r="W215"/>
  <c r="Z215" s="1"/>
  <c r="X215"/>
  <c r="T215"/>
  <c r="S215"/>
  <c r="AB214"/>
  <c r="AA214"/>
  <c r="W214"/>
  <c r="Y214" s="1"/>
  <c r="X214"/>
  <c r="T214"/>
  <c r="S214"/>
  <c r="AB213"/>
  <c r="AA213"/>
  <c r="W213"/>
  <c r="Y213" s="1"/>
  <c r="X213"/>
  <c r="T213"/>
  <c r="S213"/>
  <c r="AB212"/>
  <c r="AA212"/>
  <c r="W212"/>
  <c r="Y212" s="1"/>
  <c r="X212"/>
  <c r="T212"/>
  <c r="S212"/>
  <c r="AB211"/>
  <c r="AA211"/>
  <c r="W211"/>
  <c r="Y211" s="1"/>
  <c r="X211"/>
  <c r="T211"/>
  <c r="S211"/>
  <c r="AB210"/>
  <c r="AA210"/>
  <c r="W210"/>
  <c r="Z210" s="1"/>
  <c r="X210"/>
  <c r="T210"/>
  <c r="S210"/>
  <c r="AB209"/>
  <c r="AA209"/>
  <c r="W209"/>
  <c r="Z209" s="1"/>
  <c r="X209"/>
  <c r="T209"/>
  <c r="S209"/>
  <c r="AB208"/>
  <c r="AA208"/>
  <c r="W208"/>
  <c r="Z208" s="1"/>
  <c r="X208"/>
  <c r="T208"/>
  <c r="S208"/>
  <c r="AB207"/>
  <c r="AA207"/>
  <c r="W207"/>
  <c r="Z207" s="1"/>
  <c r="X207"/>
  <c r="T207"/>
  <c r="S207"/>
  <c r="AB206"/>
  <c r="AA206"/>
  <c r="W206"/>
  <c r="Y206" s="1"/>
  <c r="X206"/>
  <c r="T206"/>
  <c r="S206"/>
  <c r="AB205"/>
  <c r="AA205"/>
  <c r="W205"/>
  <c r="Y205" s="1"/>
  <c r="X205"/>
  <c r="T205"/>
  <c r="S205"/>
  <c r="AB204"/>
  <c r="AA204"/>
  <c r="W204"/>
  <c r="Y204" s="1"/>
  <c r="X204"/>
  <c r="T204"/>
  <c r="S204"/>
  <c r="AB203"/>
  <c r="AA203"/>
  <c r="W203"/>
  <c r="Y203" s="1"/>
  <c r="X203"/>
  <c r="T203"/>
  <c r="S203"/>
  <c r="AB202"/>
  <c r="AA202"/>
  <c r="W202"/>
  <c r="Z202" s="1"/>
  <c r="X202"/>
  <c r="T202"/>
  <c r="S202"/>
  <c r="AB201"/>
  <c r="AA201"/>
  <c r="W201"/>
  <c r="Z201" s="1"/>
  <c r="X201"/>
  <c r="T201"/>
  <c r="S201"/>
  <c r="AB200"/>
  <c r="AA200"/>
  <c r="W200"/>
  <c r="Z200" s="1"/>
  <c r="X200"/>
  <c r="T200"/>
  <c r="S200"/>
  <c r="AB199"/>
  <c r="AA199"/>
  <c r="W199"/>
  <c r="Z199" s="1"/>
  <c r="X199"/>
  <c r="T199"/>
  <c r="S199"/>
  <c r="AB198"/>
  <c r="AA198"/>
  <c r="W198"/>
  <c r="Y198" s="1"/>
  <c r="X198"/>
  <c r="T198"/>
  <c r="S198"/>
  <c r="AB197"/>
  <c r="AA197"/>
  <c r="W197"/>
  <c r="Y197" s="1"/>
  <c r="X197"/>
  <c r="T197"/>
  <c r="S197"/>
  <c r="AB196"/>
  <c r="AA196"/>
  <c r="W196"/>
  <c r="Y196" s="1"/>
  <c r="X196"/>
  <c r="T196"/>
  <c r="S196"/>
  <c r="AB195"/>
  <c r="AA195"/>
  <c r="W195"/>
  <c r="Y195" s="1"/>
  <c r="X195"/>
  <c r="T195"/>
  <c r="S195"/>
  <c r="AB194"/>
  <c r="AA194"/>
  <c r="W194"/>
  <c r="Y194" s="1"/>
  <c r="X194"/>
  <c r="T194"/>
  <c r="S194"/>
  <c r="AB193"/>
  <c r="AA193"/>
  <c r="W193"/>
  <c r="Z193" s="1"/>
  <c r="X193"/>
  <c r="T193"/>
  <c r="S193"/>
  <c r="AB192"/>
  <c r="AA192"/>
  <c r="W192"/>
  <c r="Z192" s="1"/>
  <c r="X192"/>
  <c r="T192"/>
  <c r="S192"/>
  <c r="AB191"/>
  <c r="AA191"/>
  <c r="W191"/>
  <c r="Y191" s="1"/>
  <c r="X191"/>
  <c r="T191"/>
  <c r="S191"/>
  <c r="AB190"/>
  <c r="AA190"/>
  <c r="W190"/>
  <c r="Z190" s="1"/>
  <c r="X190"/>
  <c r="T190"/>
  <c r="S190"/>
  <c r="AB189"/>
  <c r="AA189"/>
  <c r="W189"/>
  <c r="Y189" s="1"/>
  <c r="X189"/>
  <c r="T189"/>
  <c r="S189"/>
  <c r="AB188"/>
  <c r="AA188"/>
  <c r="W188"/>
  <c r="Z188" s="1"/>
  <c r="X188"/>
  <c r="T188"/>
  <c r="S188"/>
  <c r="AB187"/>
  <c r="AA187"/>
  <c r="W187"/>
  <c r="Z187" s="1"/>
  <c r="X187"/>
  <c r="T187"/>
  <c r="S187"/>
  <c r="AB186"/>
  <c r="AA186"/>
  <c r="W186"/>
  <c r="Z186" s="1"/>
  <c r="X186"/>
  <c r="T186"/>
  <c r="S186"/>
  <c r="AB185"/>
  <c r="AA185"/>
  <c r="W185"/>
  <c r="Z185" s="1"/>
  <c r="X185"/>
  <c r="T185"/>
  <c r="S185"/>
  <c r="AB184"/>
  <c r="AA184"/>
  <c r="W184"/>
  <c r="Z184" s="1"/>
  <c r="X184"/>
  <c r="T184"/>
  <c r="S184"/>
  <c r="AB183"/>
  <c r="AA183"/>
  <c r="W183"/>
  <c r="Y183" s="1"/>
  <c r="X183"/>
  <c r="T183"/>
  <c r="S183"/>
  <c r="AB182"/>
  <c r="AA182"/>
  <c r="W182"/>
  <c r="Z182" s="1"/>
  <c r="X182"/>
  <c r="T182"/>
  <c r="S182"/>
  <c r="AB181"/>
  <c r="AA181"/>
  <c r="W181"/>
  <c r="Y181" s="1"/>
  <c r="X181"/>
  <c r="T181"/>
  <c r="S181"/>
  <c r="AB180"/>
  <c r="AA180"/>
  <c r="W180"/>
  <c r="Z180" s="1"/>
  <c r="X180"/>
  <c r="T180"/>
  <c r="S180"/>
  <c r="AB179"/>
  <c r="AA179"/>
  <c r="W179"/>
  <c r="Z179" s="1"/>
  <c r="X179"/>
  <c r="T179"/>
  <c r="S179"/>
  <c r="AB178"/>
  <c r="AA178"/>
  <c r="W178"/>
  <c r="Z178" s="1"/>
  <c r="X178"/>
  <c r="T178"/>
  <c r="S178"/>
  <c r="AB177"/>
  <c r="AA177"/>
  <c r="W177"/>
  <c r="Z177" s="1"/>
  <c r="X177"/>
  <c r="T177"/>
  <c r="S177"/>
  <c r="AB176"/>
  <c r="AA176"/>
  <c r="W176"/>
  <c r="Z176" s="1"/>
  <c r="X176"/>
  <c r="T176"/>
  <c r="S176"/>
  <c r="AB175"/>
  <c r="AA175"/>
  <c r="W175"/>
  <c r="Y175" s="1"/>
  <c r="X175"/>
  <c r="T175"/>
  <c r="S175"/>
  <c r="AB174"/>
  <c r="AA174"/>
  <c r="W174"/>
  <c r="Z174" s="1"/>
  <c r="X174"/>
  <c r="T174"/>
  <c r="S174"/>
  <c r="AB173"/>
  <c r="AA173"/>
  <c r="W173"/>
  <c r="Y173" s="1"/>
  <c r="X173"/>
  <c r="T173"/>
  <c r="S173"/>
  <c r="AB172"/>
  <c r="AA172"/>
  <c r="W172"/>
  <c r="Z172" s="1"/>
  <c r="X172"/>
  <c r="T172"/>
  <c r="S172"/>
  <c r="AB171"/>
  <c r="AA171"/>
  <c r="W171"/>
  <c r="Z171" s="1"/>
  <c r="X171"/>
  <c r="T171"/>
  <c r="S171"/>
  <c r="AB170"/>
  <c r="AA170"/>
  <c r="W170"/>
  <c r="Z170" s="1"/>
  <c r="X170"/>
  <c r="T170"/>
  <c r="S170"/>
  <c r="AB169"/>
  <c r="AA169"/>
  <c r="W169"/>
  <c r="Z169" s="1"/>
  <c r="X169"/>
  <c r="T169"/>
  <c r="S169"/>
  <c r="AB168"/>
  <c r="AA168"/>
  <c r="W168"/>
  <c r="Z168" s="1"/>
  <c r="X168"/>
  <c r="T168"/>
  <c r="S168"/>
  <c r="AB167"/>
  <c r="AA167"/>
  <c r="W167"/>
  <c r="Y167" s="1"/>
  <c r="X167"/>
  <c r="T167"/>
  <c r="S167"/>
  <c r="AB166"/>
  <c r="AA166"/>
  <c r="W166"/>
  <c r="Z166" s="1"/>
  <c r="X166"/>
  <c r="T166"/>
  <c r="S166"/>
  <c r="AB165"/>
  <c r="AA165"/>
  <c r="W165"/>
  <c r="Y165" s="1"/>
  <c r="X165"/>
  <c r="T165"/>
  <c r="S165"/>
  <c r="AB164"/>
  <c r="AA164"/>
  <c r="W164"/>
  <c r="Z164" s="1"/>
  <c r="X164"/>
  <c r="T164"/>
  <c r="S164"/>
  <c r="AB163"/>
  <c r="AA163"/>
  <c r="W163"/>
  <c r="Z163" s="1"/>
  <c r="X163"/>
  <c r="T163"/>
  <c r="S163"/>
  <c r="AB162"/>
  <c r="AA162"/>
  <c r="W162"/>
  <c r="Z162" s="1"/>
  <c r="X162"/>
  <c r="T162"/>
  <c r="S162"/>
  <c r="AB161"/>
  <c r="AA161"/>
  <c r="W161"/>
  <c r="Z161" s="1"/>
  <c r="X161"/>
  <c r="T161"/>
  <c r="S161"/>
  <c r="AB160"/>
  <c r="AA160"/>
  <c r="W160"/>
  <c r="Z160" s="1"/>
  <c r="X160"/>
  <c r="T160"/>
  <c r="S160"/>
  <c r="AB159"/>
  <c r="AA159"/>
  <c r="W159"/>
  <c r="Y159" s="1"/>
  <c r="X159"/>
  <c r="T159"/>
  <c r="S159"/>
  <c r="AB158"/>
  <c r="AA158"/>
  <c r="W158"/>
  <c r="Z158" s="1"/>
  <c r="X158"/>
  <c r="T158"/>
  <c r="S158"/>
  <c r="AB157"/>
  <c r="AA157"/>
  <c r="W157"/>
  <c r="Y157" s="1"/>
  <c r="X157"/>
  <c r="T157"/>
  <c r="S157"/>
  <c r="AB156"/>
  <c r="AA156"/>
  <c r="W156"/>
  <c r="Z156" s="1"/>
  <c r="X156"/>
  <c r="T156"/>
  <c r="S156"/>
  <c r="AB155"/>
  <c r="AA155"/>
  <c r="W155"/>
  <c r="Z155" s="1"/>
  <c r="X155"/>
  <c r="T155"/>
  <c r="S155"/>
  <c r="AB154"/>
  <c r="AA154"/>
  <c r="W154"/>
  <c r="Z154" s="1"/>
  <c r="X154"/>
  <c r="T154"/>
  <c r="S154"/>
  <c r="AB153"/>
  <c r="AA153"/>
  <c r="W153"/>
  <c r="Z153" s="1"/>
  <c r="X153"/>
  <c r="T153"/>
  <c r="S153"/>
  <c r="AB152"/>
  <c r="AA152"/>
  <c r="W152"/>
  <c r="Z152" s="1"/>
  <c r="X152"/>
  <c r="T152"/>
  <c r="S152"/>
  <c r="AB151"/>
  <c r="AA151"/>
  <c r="W151"/>
  <c r="Y151" s="1"/>
  <c r="X151"/>
  <c r="T151"/>
  <c r="S151"/>
  <c r="AB150"/>
  <c r="AA150"/>
  <c r="W150"/>
  <c r="Z150" s="1"/>
  <c r="X150"/>
  <c r="T150"/>
  <c r="S150"/>
  <c r="AB149"/>
  <c r="AA149"/>
  <c r="W149"/>
  <c r="Y149" s="1"/>
  <c r="X149"/>
  <c r="T149"/>
  <c r="S149"/>
  <c r="AB148"/>
  <c r="AA148"/>
  <c r="W148"/>
  <c r="Z148" s="1"/>
  <c r="X148"/>
  <c r="T148"/>
  <c r="S148"/>
  <c r="AB147"/>
  <c r="AA147"/>
  <c r="W147"/>
  <c r="Z147" s="1"/>
  <c r="X147"/>
  <c r="T147"/>
  <c r="S147"/>
  <c r="AB146"/>
  <c r="AA146"/>
  <c r="W146"/>
  <c r="Z146" s="1"/>
  <c r="X146"/>
  <c r="T146"/>
  <c r="S146"/>
  <c r="AB145"/>
  <c r="AA145"/>
  <c r="W145"/>
  <c r="Y145" s="1"/>
  <c r="X145"/>
  <c r="T145"/>
  <c r="S145"/>
  <c r="AB144"/>
  <c r="AA144"/>
  <c r="W144"/>
  <c r="Z144" s="1"/>
  <c r="X144"/>
  <c r="T144"/>
  <c r="S144"/>
  <c r="AB143"/>
  <c r="AA143"/>
  <c r="W143"/>
  <c r="Y143" s="1"/>
  <c r="X143"/>
  <c r="T143"/>
  <c r="S143"/>
  <c r="AB142"/>
  <c r="AA142"/>
  <c r="W142"/>
  <c r="Z142" s="1"/>
  <c r="X142"/>
  <c r="T142"/>
  <c r="S142"/>
  <c r="AB141"/>
  <c r="AA141"/>
  <c r="W141"/>
  <c r="Z141" s="1"/>
  <c r="X141"/>
  <c r="T141"/>
  <c r="S141"/>
  <c r="AB140"/>
  <c r="AA140"/>
  <c r="W140"/>
  <c r="Z140" s="1"/>
  <c r="X140"/>
  <c r="T140"/>
  <c r="S140"/>
  <c r="AB139"/>
  <c r="AA139"/>
  <c r="W139"/>
  <c r="Z139" s="1"/>
  <c r="X139"/>
  <c r="T139"/>
  <c r="S139"/>
  <c r="AB138"/>
  <c r="AA138"/>
  <c r="W138"/>
  <c r="Z138" s="1"/>
  <c r="X138"/>
  <c r="T138"/>
  <c r="S138"/>
  <c r="AB137"/>
  <c r="AA137"/>
  <c r="W137"/>
  <c r="Y137" s="1"/>
  <c r="X137"/>
  <c r="T137"/>
  <c r="S137"/>
  <c r="AB136"/>
  <c r="AA136"/>
  <c r="W136"/>
  <c r="Z136" s="1"/>
  <c r="X136"/>
  <c r="T136"/>
  <c r="S136"/>
  <c r="AB135"/>
  <c r="AA135"/>
  <c r="W135"/>
  <c r="Z135" s="1"/>
  <c r="X135"/>
  <c r="T135"/>
  <c r="S135"/>
  <c r="AB134"/>
  <c r="AA134"/>
  <c r="W134"/>
  <c r="Z134" s="1"/>
  <c r="X134"/>
  <c r="T134"/>
  <c r="S134"/>
  <c r="AB133"/>
  <c r="AA133"/>
  <c r="W133"/>
  <c r="Z133" s="1"/>
  <c r="X133"/>
  <c r="T133"/>
  <c r="S133"/>
  <c r="AB132"/>
  <c r="AA132"/>
  <c r="W132"/>
  <c r="Z132" s="1"/>
  <c r="X132"/>
  <c r="T132"/>
  <c r="S132"/>
  <c r="AB131"/>
  <c r="AA131"/>
  <c r="W131"/>
  <c r="Y131" s="1"/>
  <c r="X131"/>
  <c r="T131"/>
  <c r="S131"/>
  <c r="AB130"/>
  <c r="AA130"/>
  <c r="W130"/>
  <c r="Y130" s="1"/>
  <c r="X130"/>
  <c r="T130"/>
  <c r="S130"/>
  <c r="AB129"/>
  <c r="AA129"/>
  <c r="W129"/>
  <c r="Y129" s="1"/>
  <c r="X129"/>
  <c r="T129"/>
  <c r="S129"/>
  <c r="AB128"/>
  <c r="AA128"/>
  <c r="W128"/>
  <c r="Y128" s="1"/>
  <c r="X128"/>
  <c r="T128"/>
  <c r="S128"/>
  <c r="AB127"/>
  <c r="AA127"/>
  <c r="W127"/>
  <c r="Y127" s="1"/>
  <c r="X127"/>
  <c r="T127"/>
  <c r="S127"/>
  <c r="AB126"/>
  <c r="AA126"/>
  <c r="AB125"/>
  <c r="AA125"/>
  <c r="AB124"/>
  <c r="AA124"/>
  <c r="AB123"/>
  <c r="AA123"/>
  <c r="AB122"/>
  <c r="AA122"/>
  <c r="AB121"/>
  <c r="AA121"/>
  <c r="AB120"/>
  <c r="AA120"/>
  <c r="AB119"/>
  <c r="AA119"/>
  <c r="AB118"/>
  <c r="AA118"/>
  <c r="AB117"/>
  <c r="AA117"/>
  <c r="AB116"/>
  <c r="AA116"/>
  <c r="AB115"/>
  <c r="AA115"/>
  <c r="AB114"/>
  <c r="AA114"/>
  <c r="AB113"/>
  <c r="AA113"/>
  <c r="AB112"/>
  <c r="AA112"/>
  <c r="AB111"/>
  <c r="AA111"/>
  <c r="AB110"/>
  <c r="AA110"/>
  <c r="AB109"/>
  <c r="AA109"/>
  <c r="AB108"/>
  <c r="AA108"/>
  <c r="AB107"/>
  <c r="AA107"/>
  <c r="V107"/>
  <c r="AB106"/>
  <c r="AA106"/>
  <c r="AB105"/>
  <c r="AA105"/>
  <c r="AB104"/>
  <c r="AA104"/>
  <c r="AB103"/>
  <c r="AA103"/>
  <c r="AB102"/>
  <c r="AA102"/>
  <c r="AB101"/>
  <c r="AA101"/>
  <c r="AB100"/>
  <c r="AA100"/>
  <c r="AB99"/>
  <c r="AA99"/>
  <c r="AB98"/>
  <c r="AA98"/>
  <c r="AB97"/>
  <c r="AA97"/>
  <c r="AB96"/>
  <c r="AA96"/>
  <c r="AB95"/>
  <c r="AA95"/>
  <c r="AB94"/>
  <c r="AA94"/>
  <c r="AB93"/>
  <c r="AA93"/>
  <c r="AB92"/>
  <c r="AA92"/>
  <c r="AB91"/>
  <c r="AA91"/>
  <c r="AB90"/>
  <c r="AA90"/>
  <c r="AB89"/>
  <c r="AA89"/>
  <c r="AB88"/>
  <c r="AA88"/>
  <c r="AB87"/>
  <c r="AA87"/>
  <c r="AB86"/>
  <c r="AA86"/>
  <c r="AB85"/>
  <c r="AA85"/>
  <c r="AB84"/>
  <c r="AA84"/>
  <c r="AB83"/>
  <c r="AA83"/>
  <c r="AB82"/>
  <c r="AA82"/>
  <c r="AB81"/>
  <c r="AA81"/>
  <c r="AB80"/>
  <c r="AA80"/>
  <c r="AB79"/>
  <c r="AA79"/>
  <c r="AB78"/>
  <c r="AA78"/>
  <c r="AB77"/>
  <c r="AA77"/>
  <c r="AB76"/>
  <c r="AA76"/>
  <c r="AB75"/>
  <c r="AA75"/>
  <c r="AB74"/>
  <c r="AA74"/>
  <c r="AB73"/>
  <c r="AA73"/>
  <c r="AB72"/>
  <c r="AA72"/>
  <c r="AB71"/>
  <c r="AA71"/>
  <c r="AB70"/>
  <c r="AA70"/>
  <c r="AB69"/>
  <c r="AA69"/>
  <c r="AB68"/>
  <c r="AA68"/>
  <c r="AB67"/>
  <c r="AA67"/>
  <c r="AB66"/>
  <c r="AA66"/>
  <c r="AB65"/>
  <c r="AA65"/>
  <c r="AB64"/>
  <c r="AA64"/>
  <c r="AB63"/>
  <c r="AA63"/>
  <c r="AB62"/>
  <c r="AA62"/>
  <c r="AB61"/>
  <c r="AA61"/>
  <c r="AB60"/>
  <c r="AA60"/>
  <c r="AB59"/>
  <c r="AA59"/>
  <c r="AB58"/>
  <c r="AA58"/>
  <c r="AB57"/>
  <c r="AA57"/>
  <c r="AB56"/>
  <c r="AA56"/>
  <c r="AB55"/>
  <c r="AA55"/>
  <c r="AB54"/>
  <c r="AA54"/>
  <c r="AB53"/>
  <c r="AA53"/>
  <c r="AB52"/>
  <c r="AA52"/>
  <c r="AB51"/>
  <c r="AA51"/>
  <c r="AB50"/>
  <c r="AA50"/>
  <c r="AB49"/>
  <c r="AA49"/>
  <c r="AB48"/>
  <c r="AA48"/>
  <c r="AB47"/>
  <c r="AA47"/>
  <c r="AB46"/>
  <c r="AA46"/>
  <c r="AB45"/>
  <c r="AA45"/>
  <c r="W45"/>
  <c r="Z45" s="1"/>
  <c r="X45"/>
  <c r="T45"/>
  <c r="S45"/>
  <c r="AB44"/>
  <c r="AA44"/>
  <c r="W44"/>
  <c r="Z44" s="1"/>
  <c r="X44"/>
  <c r="T44"/>
  <c r="S44"/>
  <c r="AB43"/>
  <c r="AA43"/>
  <c r="W43"/>
  <c r="Z43" s="1"/>
  <c r="X43"/>
  <c r="T43"/>
  <c r="S43"/>
  <c r="AB42"/>
  <c r="AA42"/>
  <c r="W42"/>
  <c r="Z42" s="1"/>
  <c r="X42"/>
  <c r="T42"/>
  <c r="S42"/>
  <c r="AB41"/>
  <c r="AA41"/>
  <c r="W41"/>
  <c r="Z41" s="1"/>
  <c r="X41"/>
  <c r="T41"/>
  <c r="S41"/>
  <c r="AB40"/>
  <c r="AA40"/>
  <c r="AB39"/>
  <c r="AA39"/>
  <c r="AB38"/>
  <c r="AA38"/>
  <c r="W38"/>
  <c r="Z38" s="1"/>
  <c r="X38"/>
  <c r="T38"/>
  <c r="S38"/>
  <c r="AB37"/>
  <c r="AA37"/>
  <c r="W37"/>
  <c r="Z37" s="1"/>
  <c r="X37"/>
  <c r="T37"/>
  <c r="S37"/>
  <c r="AB36"/>
  <c r="AA36"/>
  <c r="W36"/>
  <c r="Z36" s="1"/>
  <c r="X36"/>
  <c r="T36"/>
  <c r="S36"/>
  <c r="AB35"/>
  <c r="AA35"/>
  <c r="W35"/>
  <c r="Z35" s="1"/>
  <c r="X35"/>
  <c r="T35"/>
  <c r="S35"/>
  <c r="AB34"/>
  <c r="AA34"/>
  <c r="W34"/>
  <c r="Z34" s="1"/>
  <c r="X34"/>
  <c r="T34"/>
  <c r="S34"/>
  <c r="AB33"/>
  <c r="AA33"/>
  <c r="W33"/>
  <c r="Z33" s="1"/>
  <c r="X33"/>
  <c r="T33"/>
  <c r="S33"/>
  <c r="AB32"/>
  <c r="AA32"/>
  <c r="W32"/>
  <c r="Z32" s="1"/>
  <c r="X32"/>
  <c r="T32"/>
  <c r="S32"/>
  <c r="AB31"/>
  <c r="AA31"/>
  <c r="W31"/>
  <c r="Z31" s="1"/>
  <c r="X31"/>
  <c r="T31"/>
  <c r="S31"/>
  <c r="AB30"/>
  <c r="AA30"/>
  <c r="W30"/>
  <c r="Z30" s="1"/>
  <c r="X30"/>
  <c r="T30"/>
  <c r="S30"/>
  <c r="AB29"/>
  <c r="AA29"/>
  <c r="W29"/>
  <c r="Z29" s="1"/>
  <c r="X29"/>
  <c r="T29"/>
  <c r="S29"/>
  <c r="AB28"/>
  <c r="AA28"/>
  <c r="W28"/>
  <c r="Z28" s="1"/>
  <c r="X28"/>
  <c r="T28"/>
  <c r="S28"/>
  <c r="AB27"/>
  <c r="AA27"/>
  <c r="W27"/>
  <c r="Z27" s="1"/>
  <c r="X27"/>
  <c r="T27"/>
  <c r="S27"/>
  <c r="AB26"/>
  <c r="AA26"/>
  <c r="W26"/>
  <c r="Z26" s="1"/>
  <c r="X26"/>
  <c r="T26"/>
  <c r="S26"/>
  <c r="AB25"/>
  <c r="AA25"/>
  <c r="W25"/>
  <c r="Z25" s="1"/>
  <c r="X25"/>
  <c r="T25"/>
  <c r="S25"/>
  <c r="AB24"/>
  <c r="AA24"/>
  <c r="W24"/>
  <c r="Z24" s="1"/>
  <c r="X24"/>
  <c r="T24"/>
  <c r="S24"/>
  <c r="AB23"/>
  <c r="AA23"/>
  <c r="W23"/>
  <c r="Z23" s="1"/>
  <c r="X23"/>
  <c r="T23"/>
  <c r="S23"/>
  <c r="AB22"/>
  <c r="AA22"/>
  <c r="W22"/>
  <c r="Z22" s="1"/>
  <c r="X22"/>
  <c r="T22"/>
  <c r="S22"/>
  <c r="AB21"/>
  <c r="AA21"/>
  <c r="W21"/>
  <c r="Z21" s="1"/>
  <c r="X21"/>
  <c r="T21"/>
  <c r="S21"/>
  <c r="AB20"/>
  <c r="AA20"/>
  <c r="W20"/>
  <c r="Z20" s="1"/>
  <c r="X20"/>
  <c r="T20"/>
  <c r="S20"/>
  <c r="AB19"/>
  <c r="AA19"/>
  <c r="W19"/>
  <c r="Z19" s="1"/>
  <c r="X19"/>
  <c r="T19"/>
  <c r="S19"/>
  <c r="AB18"/>
  <c r="AA18"/>
  <c r="W18"/>
  <c r="Z18" s="1"/>
  <c r="X18"/>
  <c r="T18"/>
  <c r="S18"/>
  <c r="AB17"/>
  <c r="AA17"/>
  <c r="W17"/>
  <c r="Z17" s="1"/>
  <c r="X17"/>
  <c r="T17"/>
  <c r="S17"/>
  <c r="AB16"/>
  <c r="AA16"/>
  <c r="W16"/>
  <c r="Z16" s="1"/>
  <c r="X16"/>
  <c r="T16"/>
  <c r="S16"/>
  <c r="AB15"/>
  <c r="AA15"/>
  <c r="W15"/>
  <c r="Z15" s="1"/>
  <c r="X15"/>
  <c r="T15"/>
  <c r="S15"/>
  <c r="AB14"/>
  <c r="AA14"/>
  <c r="W14"/>
  <c r="Z14" s="1"/>
  <c r="X14"/>
  <c r="T14"/>
  <c r="S14"/>
  <c r="AB13"/>
  <c r="AA13"/>
  <c r="W13"/>
  <c r="Z13" s="1"/>
  <c r="X13"/>
  <c r="T13"/>
  <c r="S13"/>
  <c r="AB12"/>
  <c r="AA12"/>
  <c r="W12"/>
  <c r="Z12" s="1"/>
  <c r="X12"/>
  <c r="T12"/>
  <c r="S12"/>
  <c r="AB11"/>
  <c r="AA11"/>
  <c r="W11"/>
  <c r="Z11" s="1"/>
  <c r="X11"/>
  <c r="T11"/>
  <c r="S11"/>
  <c r="AB10"/>
  <c r="AA10"/>
  <c r="W10"/>
  <c r="Z10" s="1"/>
  <c r="X10"/>
  <c r="T10"/>
  <c r="S10"/>
  <c r="AB9"/>
  <c r="AA9"/>
  <c r="W9"/>
  <c r="Z9" s="1"/>
  <c r="X9"/>
  <c r="T9"/>
  <c r="S9"/>
  <c r="AB8"/>
  <c r="AA8"/>
  <c r="W8"/>
  <c r="Z8" s="1"/>
  <c r="X8"/>
  <c r="T8"/>
  <c r="S8"/>
  <c r="AB7"/>
  <c r="AA7"/>
  <c r="W7"/>
  <c r="Z7" s="1"/>
  <c r="X7"/>
  <c r="T7"/>
  <c r="S7"/>
  <c r="AB6"/>
  <c r="AA6"/>
  <c r="W6"/>
  <c r="Z6" s="1"/>
  <c r="X6"/>
  <c r="T6"/>
  <c r="S6"/>
  <c r="AB5"/>
  <c r="AA5"/>
  <c r="W5"/>
  <c r="Z5" s="1"/>
  <c r="X5"/>
  <c r="T5"/>
  <c r="S5"/>
  <c r="AB4"/>
  <c r="AA4"/>
  <c r="AB3"/>
  <c r="AA3"/>
  <c r="W3"/>
  <c r="Y3" s="1"/>
  <c r="X3"/>
  <c r="T3"/>
  <c r="S3"/>
  <c r="AB2"/>
  <c r="AA2"/>
  <c r="W2"/>
  <c r="Y2" s="1"/>
  <c r="X2"/>
  <c r="T2"/>
  <c r="S2"/>
  <c r="AM159" i="27"/>
  <c r="AL159"/>
  <c r="AJ159"/>
  <c r="AK159" s="1"/>
  <c r="AH159"/>
  <c r="AE159"/>
  <c r="AD159"/>
  <c r="AF159" s="1"/>
  <c r="AA159"/>
  <c r="AM158"/>
  <c r="AL158"/>
  <c r="AJ158"/>
  <c r="AK158" s="1"/>
  <c r="AH158"/>
  <c r="AE158"/>
  <c r="AD158"/>
  <c r="AG158" s="1"/>
  <c r="AA158"/>
  <c r="AM157"/>
  <c r="AL157"/>
  <c r="AJ157"/>
  <c r="AK157" s="1"/>
  <c r="AH157"/>
  <c r="AE157"/>
  <c r="AD157"/>
  <c r="AF157" s="1"/>
  <c r="AA157"/>
  <c r="AM156"/>
  <c r="AL156"/>
  <c r="AJ156"/>
  <c r="AK156" s="1"/>
  <c r="AH156"/>
  <c r="AE156"/>
  <c r="AD156"/>
  <c r="AG156" s="1"/>
  <c r="AA156"/>
  <c r="AM155"/>
  <c r="AL155"/>
  <c r="AJ155"/>
  <c r="AK155" s="1"/>
  <c r="AH155"/>
  <c r="AE155"/>
  <c r="AD155"/>
  <c r="AF155" s="1"/>
  <c r="AA155"/>
  <c r="AM154"/>
  <c r="AL154"/>
  <c r="AJ154"/>
  <c r="AK154" s="1"/>
  <c r="AH154"/>
  <c r="AE154"/>
  <c r="AD154"/>
  <c r="AG154" s="1"/>
  <c r="AA154"/>
  <c r="AM153"/>
  <c r="AL153"/>
  <c r="AJ153"/>
  <c r="AK153" s="1"/>
  <c r="AH153"/>
  <c r="AE153"/>
  <c r="AD153"/>
  <c r="AF153" s="1"/>
  <c r="AA153"/>
  <c r="AM152"/>
  <c r="AL152"/>
  <c r="AJ152"/>
  <c r="AK152" s="1"/>
  <c r="AH152"/>
  <c r="AE152"/>
  <c r="AD152"/>
  <c r="AG152" s="1"/>
  <c r="AA152"/>
  <c r="AM151"/>
  <c r="AL151"/>
  <c r="AJ151"/>
  <c r="AK151" s="1"/>
  <c r="AH151"/>
  <c r="AE151"/>
  <c r="AD151"/>
  <c r="AF151" s="1"/>
  <c r="AA151"/>
  <c r="AM150"/>
  <c r="AL150"/>
  <c r="AJ150"/>
  <c r="AK150" s="1"/>
  <c r="AH150"/>
  <c r="AE150"/>
  <c r="AD150"/>
  <c r="AG150" s="1"/>
  <c r="AA150"/>
  <c r="AM149"/>
  <c r="AL149"/>
  <c r="AJ149"/>
  <c r="AK149" s="1"/>
  <c r="AH149"/>
  <c r="AE149"/>
  <c r="AD149"/>
  <c r="AF149" s="1"/>
  <c r="AA149"/>
  <c r="AM148"/>
  <c r="AL148"/>
  <c r="AJ148"/>
  <c r="AK148" s="1"/>
  <c r="AH148"/>
  <c r="AE148"/>
  <c r="AD148"/>
  <c r="AG148" s="1"/>
  <c r="AA148"/>
  <c r="AM147"/>
  <c r="AL147"/>
  <c r="AJ147"/>
  <c r="AK147" s="1"/>
  <c r="AH147"/>
  <c r="AE147"/>
  <c r="AD147"/>
  <c r="AF147" s="1"/>
  <c r="AA147"/>
  <c r="AM146"/>
  <c r="AL146"/>
  <c r="AJ146"/>
  <c r="AK146" s="1"/>
  <c r="AH146"/>
  <c r="AE146"/>
  <c r="AD146"/>
  <c r="AG146" s="1"/>
  <c r="AA146"/>
  <c r="AM145"/>
  <c r="AL145"/>
  <c r="AJ145"/>
  <c r="AK145" s="1"/>
  <c r="AH145"/>
  <c r="AE145"/>
  <c r="AD145"/>
  <c r="AF145" s="1"/>
  <c r="AA145"/>
  <c r="AM144"/>
  <c r="AL144"/>
  <c r="AJ144"/>
  <c r="AK144" s="1"/>
  <c r="AH144"/>
  <c r="AE144"/>
  <c r="AD144"/>
  <c r="AG144" s="1"/>
  <c r="AA144"/>
  <c r="AM143"/>
  <c r="AL143"/>
  <c r="AJ143"/>
  <c r="AK143" s="1"/>
  <c r="AH143"/>
  <c r="AE143"/>
  <c r="AD143"/>
  <c r="AF143" s="1"/>
  <c r="AA143"/>
  <c r="AM142"/>
  <c r="AL142"/>
  <c r="AJ142"/>
  <c r="AK142" s="1"/>
  <c r="AH142"/>
  <c r="AE142"/>
  <c r="AD142"/>
  <c r="AG142" s="1"/>
  <c r="AA142"/>
  <c r="AM141"/>
  <c r="AL141"/>
  <c r="AJ141"/>
  <c r="AK141" s="1"/>
  <c r="AH141"/>
  <c r="AE141"/>
  <c r="AD141"/>
  <c r="AF141" s="1"/>
  <c r="AA141"/>
  <c r="AM140"/>
  <c r="AL140"/>
  <c r="AJ140"/>
  <c r="AK140" s="1"/>
  <c r="AH140"/>
  <c r="AE140"/>
  <c r="AD140"/>
  <c r="AG140" s="1"/>
  <c r="AA140"/>
  <c r="AM139"/>
  <c r="AL139"/>
  <c r="AJ139"/>
  <c r="AK139" s="1"/>
  <c r="AH139"/>
  <c r="AE139"/>
  <c r="AD139"/>
  <c r="AF139" s="1"/>
  <c r="AA139"/>
  <c r="AM138"/>
  <c r="AL138"/>
  <c r="AJ138"/>
  <c r="AK138" s="1"/>
  <c r="AH138"/>
  <c r="AE138"/>
  <c r="AD138"/>
  <c r="AG138" s="1"/>
  <c r="AA138"/>
  <c r="AM137"/>
  <c r="AL137"/>
  <c r="AJ137"/>
  <c r="AK137" s="1"/>
  <c r="AH137"/>
  <c r="AE137"/>
  <c r="AD137"/>
  <c r="AF137" s="1"/>
  <c r="AA137"/>
  <c r="AM136"/>
  <c r="AL136"/>
  <c r="AJ136"/>
  <c r="AK136" s="1"/>
  <c r="AH136"/>
  <c r="AE136"/>
  <c r="AD136"/>
  <c r="AG136" s="1"/>
  <c r="AA136"/>
  <c r="AM135"/>
  <c r="AL135"/>
  <c r="AJ135"/>
  <c r="AK135" s="1"/>
  <c r="AH135"/>
  <c r="AE135"/>
  <c r="AD135"/>
  <c r="AF135" s="1"/>
  <c r="AA135"/>
  <c r="AM134"/>
  <c r="AL134"/>
  <c r="AJ134"/>
  <c r="AK134" s="1"/>
  <c r="AH134"/>
  <c r="AE134"/>
  <c r="AD134"/>
  <c r="AG134" s="1"/>
  <c r="AA134"/>
  <c r="AM133"/>
  <c r="AL133"/>
  <c r="AJ133"/>
  <c r="AK133" s="1"/>
  <c r="AH133"/>
  <c r="AE133"/>
  <c r="AD133"/>
  <c r="AF133" s="1"/>
  <c r="AA133"/>
  <c r="AM132"/>
  <c r="AL132"/>
  <c r="AJ132"/>
  <c r="AK132" s="1"/>
  <c r="AH132"/>
  <c r="AE132"/>
  <c r="AD132"/>
  <c r="AG132" s="1"/>
  <c r="AA132"/>
  <c r="AM131"/>
  <c r="AL131"/>
  <c r="AJ131"/>
  <c r="AK131" s="1"/>
  <c r="AH131"/>
  <c r="AE131"/>
  <c r="AD131"/>
  <c r="AF131" s="1"/>
  <c r="AA131"/>
  <c r="AM130"/>
  <c r="AL130"/>
  <c r="AJ130"/>
  <c r="AK130" s="1"/>
  <c r="AH130"/>
  <c r="AE130"/>
  <c r="AD130"/>
  <c r="AG130" s="1"/>
  <c r="AA130"/>
  <c r="AM129"/>
  <c r="AL129"/>
  <c r="AJ129"/>
  <c r="AK129" s="1"/>
  <c r="AH129"/>
  <c r="AE129"/>
  <c r="AD129"/>
  <c r="AF129" s="1"/>
  <c r="AA129"/>
  <c r="AM128"/>
  <c r="AL128"/>
  <c r="AJ128"/>
  <c r="AK128" s="1"/>
  <c r="AH128"/>
  <c r="AE128"/>
  <c r="AD128"/>
  <c r="AG128" s="1"/>
  <c r="AA128"/>
  <c r="AM127"/>
  <c r="AL127"/>
  <c r="AJ127"/>
  <c r="AK127" s="1"/>
  <c r="AH127"/>
  <c r="AE127"/>
  <c r="AD127"/>
  <c r="AF127" s="1"/>
  <c r="AA127"/>
  <c r="AM126"/>
  <c r="AL126"/>
  <c r="AJ126"/>
  <c r="AK126" s="1"/>
  <c r="AH126"/>
  <c r="AE126"/>
  <c r="AD126"/>
  <c r="AG126" s="1"/>
  <c r="AA126"/>
  <c r="AM125"/>
  <c r="AL125"/>
  <c r="AJ125"/>
  <c r="AK125" s="1"/>
  <c r="AH125"/>
  <c r="AE125"/>
  <c r="AD125"/>
  <c r="AF125" s="1"/>
  <c r="AA125"/>
  <c r="AM124"/>
  <c r="AL124"/>
  <c r="AJ124"/>
  <c r="AK124" s="1"/>
  <c r="AH124"/>
  <c r="AE124"/>
  <c r="AD124"/>
  <c r="AG124" s="1"/>
  <c r="AA124"/>
  <c r="AM123"/>
  <c r="AL123"/>
  <c r="AJ123"/>
  <c r="AK123" s="1"/>
  <c r="AH123"/>
  <c r="AE123"/>
  <c r="AD123"/>
  <c r="AF123" s="1"/>
  <c r="AA123"/>
  <c r="AM122"/>
  <c r="AL122"/>
  <c r="AJ122"/>
  <c r="AK122" s="1"/>
  <c r="AH122"/>
  <c r="AE122"/>
  <c r="AD122"/>
  <c r="AG122" s="1"/>
  <c r="AA122"/>
  <c r="AM121"/>
  <c r="AL121"/>
  <c r="AJ121"/>
  <c r="AK121" s="1"/>
  <c r="AH121"/>
  <c r="AE121"/>
  <c r="AD121"/>
  <c r="AF121" s="1"/>
  <c r="AA121"/>
  <c r="AM120"/>
  <c r="AL120"/>
  <c r="AJ120"/>
  <c r="AK120" s="1"/>
  <c r="AH120"/>
  <c r="AE120"/>
  <c r="AD120"/>
  <c r="AG120" s="1"/>
  <c r="AA120"/>
  <c r="AM119"/>
  <c r="AL119"/>
  <c r="AJ119"/>
  <c r="AK119" s="1"/>
  <c r="AH119"/>
  <c r="AE119"/>
  <c r="AD119"/>
  <c r="AF119" s="1"/>
  <c r="AA119"/>
  <c r="AM118"/>
  <c r="AL118"/>
  <c r="AJ118"/>
  <c r="AK118" s="1"/>
  <c r="AH118"/>
  <c r="AE118"/>
  <c r="AD118"/>
  <c r="AG118" s="1"/>
  <c r="AA118"/>
  <c r="AM117"/>
  <c r="AL117"/>
  <c r="AJ117"/>
  <c r="AK117" s="1"/>
  <c r="AH117"/>
  <c r="AE117"/>
  <c r="AD117"/>
  <c r="AF117" s="1"/>
  <c r="AA117"/>
  <c r="AM116"/>
  <c r="AL116"/>
  <c r="AJ116"/>
  <c r="AK116" s="1"/>
  <c r="AH116"/>
  <c r="AE116"/>
  <c r="AD116"/>
  <c r="AG116" s="1"/>
  <c r="AA116"/>
  <c r="AM115"/>
  <c r="AL115"/>
  <c r="AJ115"/>
  <c r="AK115" s="1"/>
  <c r="AH115"/>
  <c r="AE115"/>
  <c r="AD115"/>
  <c r="AF115" s="1"/>
  <c r="AA115"/>
  <c r="AM114"/>
  <c r="AL114"/>
  <c r="AJ114"/>
  <c r="AK114" s="1"/>
  <c r="AH114"/>
  <c r="AE114"/>
  <c r="AD114"/>
  <c r="AG114" s="1"/>
  <c r="AA114"/>
  <c r="AM113"/>
  <c r="AL113"/>
  <c r="AJ113"/>
  <c r="AK113" s="1"/>
  <c r="AH113"/>
  <c r="AE113"/>
  <c r="AD113"/>
  <c r="AF113" s="1"/>
  <c r="AA113"/>
  <c r="AM112"/>
  <c r="AL112"/>
  <c r="AJ112"/>
  <c r="AK112" s="1"/>
  <c r="AH112"/>
  <c r="AE112"/>
  <c r="AD112"/>
  <c r="AG112" s="1"/>
  <c r="AA112"/>
  <c r="AM111"/>
  <c r="AL111"/>
  <c r="AJ111"/>
  <c r="AK111" s="1"/>
  <c r="AH111"/>
  <c r="AE111"/>
  <c r="AD111"/>
  <c r="AF111" s="1"/>
  <c r="AA111"/>
  <c r="AM110"/>
  <c r="AL110"/>
  <c r="AJ110"/>
  <c r="AK110" s="1"/>
  <c r="AH110"/>
  <c r="AE110"/>
  <c r="AD110"/>
  <c r="AG110" s="1"/>
  <c r="AA110"/>
  <c r="AM109"/>
  <c r="AL109"/>
  <c r="AJ109"/>
  <c r="AK109" s="1"/>
  <c r="AH109"/>
  <c r="AE109"/>
  <c r="AD109"/>
  <c r="AF109" s="1"/>
  <c r="AA109"/>
  <c r="AM108"/>
  <c r="AL108"/>
  <c r="AJ108"/>
  <c r="AK108" s="1"/>
  <c r="AH108"/>
  <c r="AE108"/>
  <c r="AD108"/>
  <c r="AG108" s="1"/>
  <c r="AA108"/>
  <c r="AM107"/>
  <c r="AL107"/>
  <c r="AJ107"/>
  <c r="AK107" s="1"/>
  <c r="AH107"/>
  <c r="AE107"/>
  <c r="AD107"/>
  <c r="AF107" s="1"/>
  <c r="AA107"/>
  <c r="AM106"/>
  <c r="AL106"/>
  <c r="AJ106"/>
  <c r="AK106" s="1"/>
  <c r="AH106"/>
  <c r="AE106"/>
  <c r="AD106"/>
  <c r="AG106" s="1"/>
  <c r="AA106"/>
  <c r="AM105"/>
  <c r="AL105"/>
  <c r="AJ105"/>
  <c r="AK105" s="1"/>
  <c r="AH105"/>
  <c r="AE105"/>
  <c r="AD105"/>
  <c r="AF105" s="1"/>
  <c r="AA105"/>
  <c r="AM104"/>
  <c r="AL104"/>
  <c r="AJ104"/>
  <c r="AK104" s="1"/>
  <c r="AH104"/>
  <c r="AE104"/>
  <c r="AD104"/>
  <c r="AG104" s="1"/>
  <c r="AA104"/>
  <c r="AM103"/>
  <c r="AL103"/>
  <c r="AJ103"/>
  <c r="AK103" s="1"/>
  <c r="AH103"/>
  <c r="AE103"/>
  <c r="AD103"/>
  <c r="AF103" s="1"/>
  <c r="AA103"/>
  <c r="AM102"/>
  <c r="AL102"/>
  <c r="AJ102"/>
  <c r="AK102" s="1"/>
  <c r="AH102"/>
  <c r="AE102"/>
  <c r="AD102"/>
  <c r="AG102" s="1"/>
  <c r="AA102"/>
  <c r="AM101"/>
  <c r="AL101"/>
  <c r="AJ101"/>
  <c r="AK101" s="1"/>
  <c r="AH101"/>
  <c r="AE101"/>
  <c r="AD101"/>
  <c r="AF101" s="1"/>
  <c r="AA101"/>
  <c r="AM100"/>
  <c r="AL100"/>
  <c r="AJ100"/>
  <c r="AK100" s="1"/>
  <c r="AH100"/>
  <c r="AE100"/>
  <c r="AD100"/>
  <c r="AG100" s="1"/>
  <c r="AA100"/>
  <c r="AM99"/>
  <c r="AL99"/>
  <c r="AJ99"/>
  <c r="AK99" s="1"/>
  <c r="AH99"/>
  <c r="AE99"/>
  <c r="AD99"/>
  <c r="AF99" s="1"/>
  <c r="AA99"/>
  <c r="AM98"/>
  <c r="AL98"/>
  <c r="AJ98"/>
  <c r="AK98" s="1"/>
  <c r="AH98"/>
  <c r="AE98"/>
  <c r="AD98"/>
  <c r="AG98" s="1"/>
  <c r="AA98"/>
  <c r="AM97"/>
  <c r="AL97"/>
  <c r="AJ97"/>
  <c r="AK97" s="1"/>
  <c r="AH97"/>
  <c r="AE97"/>
  <c r="AD97"/>
  <c r="AF97" s="1"/>
  <c r="AA97"/>
  <c r="AM96"/>
  <c r="AL96"/>
  <c r="AJ96"/>
  <c r="AK96" s="1"/>
  <c r="AH96"/>
  <c r="AE96"/>
  <c r="AD96"/>
  <c r="AG96" s="1"/>
  <c r="AA96"/>
  <c r="AM95"/>
  <c r="AL95"/>
  <c r="AJ95"/>
  <c r="AK95" s="1"/>
  <c r="AH95"/>
  <c r="AE95"/>
  <c r="AD95"/>
  <c r="AF95" s="1"/>
  <c r="AA95"/>
  <c r="AM94"/>
  <c r="AL94"/>
  <c r="AJ94"/>
  <c r="AK94" s="1"/>
  <c r="AH94"/>
  <c r="AE94"/>
  <c r="AD94"/>
  <c r="AG94" s="1"/>
  <c r="AA94"/>
  <c r="AM93"/>
  <c r="AL93"/>
  <c r="AJ93"/>
  <c r="AK93" s="1"/>
  <c r="AH93"/>
  <c r="AE93"/>
  <c r="AD93"/>
  <c r="AF93" s="1"/>
  <c r="AA93"/>
  <c r="AM92"/>
  <c r="AL92"/>
  <c r="AJ92"/>
  <c r="AK92" s="1"/>
  <c r="AH92"/>
  <c r="AE92"/>
  <c r="AD92"/>
  <c r="AG92" s="1"/>
  <c r="AA92"/>
  <c r="AM91"/>
  <c r="AL91"/>
  <c r="AJ91"/>
  <c r="AK91" s="1"/>
  <c r="AH91"/>
  <c r="AE91"/>
  <c r="AD91"/>
  <c r="AF91" s="1"/>
  <c r="AA91"/>
  <c r="AM90"/>
  <c r="AL90"/>
  <c r="AJ90"/>
  <c r="AK90" s="1"/>
  <c r="AH90"/>
  <c r="AE90"/>
  <c r="AD90"/>
  <c r="AG90" s="1"/>
  <c r="AA90"/>
  <c r="AM89"/>
  <c r="AL89"/>
  <c r="AJ89"/>
  <c r="AK89" s="1"/>
  <c r="AH89"/>
  <c r="AE89"/>
  <c r="AD89"/>
  <c r="AG89" s="1"/>
  <c r="AA89"/>
  <c r="AM88"/>
  <c r="AL88"/>
  <c r="AJ88"/>
  <c r="AK88" s="1"/>
  <c r="AH88"/>
  <c r="AE88"/>
  <c r="AD88"/>
  <c r="AA88"/>
  <c r="AM87"/>
  <c r="AL87"/>
  <c r="AJ87"/>
  <c r="AK87" s="1"/>
  <c r="AH87"/>
  <c r="AE87"/>
  <c r="AD87"/>
  <c r="AF87" s="1"/>
  <c r="AA87"/>
  <c r="AM86"/>
  <c r="AL86"/>
  <c r="AJ86"/>
  <c r="AK86" s="1"/>
  <c r="AH86"/>
  <c r="AE86"/>
  <c r="AD86"/>
  <c r="AG86" s="1"/>
  <c r="AA86"/>
  <c r="AM85"/>
  <c r="AL85"/>
  <c r="AJ85"/>
  <c r="AK85" s="1"/>
  <c r="AH85"/>
  <c r="AE85"/>
  <c r="AD85"/>
  <c r="AG85" s="1"/>
  <c r="AA85"/>
  <c r="AM84"/>
  <c r="AL84"/>
  <c r="AJ84"/>
  <c r="AK84" s="1"/>
  <c r="AH84"/>
  <c r="AE84"/>
  <c r="AD84"/>
  <c r="AA84"/>
  <c r="AM83"/>
  <c r="AL83"/>
  <c r="AJ83"/>
  <c r="AK83" s="1"/>
  <c r="AH83"/>
  <c r="AE83"/>
  <c r="AD83"/>
  <c r="AF83" s="1"/>
  <c r="AA83"/>
  <c r="AM82"/>
  <c r="AL82"/>
  <c r="AJ82"/>
  <c r="AK82" s="1"/>
  <c r="AH82"/>
  <c r="AE82"/>
  <c r="AD82"/>
  <c r="AG82" s="1"/>
  <c r="AA82"/>
  <c r="AM81"/>
  <c r="AL81"/>
  <c r="AJ81"/>
  <c r="AK81" s="1"/>
  <c r="AH81"/>
  <c r="AE81"/>
  <c r="AD81"/>
  <c r="AG81" s="1"/>
  <c r="AA81"/>
  <c r="AM80"/>
  <c r="AL80"/>
  <c r="AJ80"/>
  <c r="AK80" s="1"/>
  <c r="AH80"/>
  <c r="AE80"/>
  <c r="AD80"/>
  <c r="AG80" s="1"/>
  <c r="AA80"/>
  <c r="AM79"/>
  <c r="AL79"/>
  <c r="AJ79"/>
  <c r="AK79" s="1"/>
  <c r="AH79"/>
  <c r="AE79"/>
  <c r="AD79"/>
  <c r="AF79" s="1"/>
  <c r="AA79"/>
  <c r="AM78"/>
  <c r="AL78"/>
  <c r="AJ78"/>
  <c r="AK78" s="1"/>
  <c r="AH78"/>
  <c r="AE78"/>
  <c r="AD78"/>
  <c r="AG78" s="1"/>
  <c r="AA78"/>
  <c r="AM77"/>
  <c r="AL77"/>
  <c r="AJ77"/>
  <c r="AK77" s="1"/>
  <c r="AH77"/>
  <c r="AE77"/>
  <c r="AD77"/>
  <c r="AG77" s="1"/>
  <c r="AA77"/>
  <c r="AM76"/>
  <c r="AL76"/>
  <c r="AJ76"/>
  <c r="AK76" s="1"/>
  <c r="AH76"/>
  <c r="AE76"/>
  <c r="AD76"/>
  <c r="AG76" s="1"/>
  <c r="AA76"/>
  <c r="AM75"/>
  <c r="AL75"/>
  <c r="AJ75"/>
  <c r="AK75" s="1"/>
  <c r="AH75"/>
  <c r="AE75"/>
  <c r="AD75"/>
  <c r="AF75" s="1"/>
  <c r="AA75"/>
  <c r="AM74"/>
  <c r="AL74"/>
  <c r="AJ74"/>
  <c r="AK74" s="1"/>
  <c r="AH74"/>
  <c r="AE74"/>
  <c r="AD74"/>
  <c r="AG74" s="1"/>
  <c r="AA74"/>
  <c r="AM73"/>
  <c r="AL73"/>
  <c r="AJ73"/>
  <c r="AK73" s="1"/>
  <c r="AH73"/>
  <c r="AE73"/>
  <c r="AD73"/>
  <c r="AG73" s="1"/>
  <c r="AA73"/>
  <c r="AM72"/>
  <c r="AL72"/>
  <c r="AJ72"/>
  <c r="AK72" s="1"/>
  <c r="AH72"/>
  <c r="AE72"/>
  <c r="AD72"/>
  <c r="AG72" s="1"/>
  <c r="AA72"/>
  <c r="AM71"/>
  <c r="AL71"/>
  <c r="AJ71"/>
  <c r="AK71" s="1"/>
  <c r="AH71"/>
  <c r="AE71"/>
  <c r="AD71"/>
  <c r="AA71"/>
  <c r="AM70"/>
  <c r="AL70"/>
  <c r="AJ70"/>
  <c r="AK70" s="1"/>
  <c r="AH70"/>
  <c r="AE70"/>
  <c r="AD70"/>
  <c r="AG70" s="1"/>
  <c r="AA70"/>
  <c r="AM69"/>
  <c r="AL69"/>
  <c r="AJ69"/>
  <c r="AK69" s="1"/>
  <c r="AH69"/>
  <c r="AE69"/>
  <c r="AD69"/>
  <c r="AG69" s="1"/>
  <c r="AA69"/>
  <c r="AM68"/>
  <c r="AL68"/>
  <c r="AJ68"/>
  <c r="AK68" s="1"/>
  <c r="AH68"/>
  <c r="AE68"/>
  <c r="AD68"/>
  <c r="AG68" s="1"/>
  <c r="AA68"/>
  <c r="AM67"/>
  <c r="AL67"/>
  <c r="AJ67"/>
  <c r="AK67" s="1"/>
  <c r="AH67"/>
  <c r="AE67"/>
  <c r="AD67"/>
  <c r="AF67" s="1"/>
  <c r="AA67"/>
  <c r="AM66"/>
  <c r="AL66"/>
  <c r="AJ66"/>
  <c r="AK66" s="1"/>
  <c r="AH66"/>
  <c r="AE66"/>
  <c r="AD66"/>
  <c r="AG66" s="1"/>
  <c r="AA66"/>
  <c r="AM65"/>
  <c r="AL65"/>
  <c r="AJ65"/>
  <c r="AK65" s="1"/>
  <c r="AH65"/>
  <c r="AE65"/>
  <c r="AD65"/>
  <c r="AG65" s="1"/>
  <c r="AA65"/>
  <c r="AM64"/>
  <c r="AL64"/>
  <c r="AJ64"/>
  <c r="AK64" s="1"/>
  <c r="AH64"/>
  <c r="AE64"/>
  <c r="AD64"/>
  <c r="AG64" s="1"/>
  <c r="AA64"/>
  <c r="AM63"/>
  <c r="AL63"/>
  <c r="AJ63"/>
  <c r="AK63" s="1"/>
  <c r="AH63"/>
  <c r="AE63"/>
  <c r="AD63"/>
  <c r="AF63" s="1"/>
  <c r="AA63"/>
  <c r="AM62"/>
  <c r="AL62"/>
  <c r="AJ62"/>
  <c r="AK62" s="1"/>
  <c r="AH62"/>
  <c r="AE62"/>
  <c r="AD62"/>
  <c r="AG62" s="1"/>
  <c r="AA62"/>
  <c r="AM61"/>
  <c r="AL61"/>
  <c r="AJ61"/>
  <c r="AK61" s="1"/>
  <c r="AH61"/>
  <c r="AE61"/>
  <c r="AD61"/>
  <c r="AG61" s="1"/>
  <c r="AA61"/>
  <c r="AM60"/>
  <c r="AL60"/>
  <c r="AJ60"/>
  <c r="AK60" s="1"/>
  <c r="AH60"/>
  <c r="AE60"/>
  <c r="AD60"/>
  <c r="AG60" s="1"/>
  <c r="AA60"/>
  <c r="AM59"/>
  <c r="AL59"/>
  <c r="AJ59"/>
  <c r="AK59" s="1"/>
  <c r="AH59"/>
  <c r="AE59"/>
  <c r="AD59"/>
  <c r="AF59" s="1"/>
  <c r="AA59"/>
  <c r="AM58"/>
  <c r="AL58"/>
  <c r="AJ58"/>
  <c r="AK58" s="1"/>
  <c r="AH58"/>
  <c r="AE58"/>
  <c r="AD58"/>
  <c r="AG58" s="1"/>
  <c r="AA58"/>
  <c r="AM57"/>
  <c r="AL57"/>
  <c r="AJ57"/>
  <c r="AK57" s="1"/>
  <c r="AH57"/>
  <c r="AE57"/>
  <c r="AD57"/>
  <c r="AG57" s="1"/>
  <c r="AA57"/>
  <c r="AM56"/>
  <c r="AL56"/>
  <c r="AJ56"/>
  <c r="AK56" s="1"/>
  <c r="AH56"/>
  <c r="AE56"/>
  <c r="AD56"/>
  <c r="AG56" s="1"/>
  <c r="AA56"/>
  <c r="AM55"/>
  <c r="AL55"/>
  <c r="AJ55"/>
  <c r="AK55" s="1"/>
  <c r="AH55"/>
  <c r="AE55"/>
  <c r="AD55"/>
  <c r="AF55" s="1"/>
  <c r="AA55"/>
  <c r="AM54"/>
  <c r="AL54"/>
  <c r="AJ54"/>
  <c r="AK54" s="1"/>
  <c r="AH54"/>
  <c r="AE54"/>
  <c r="AD54"/>
  <c r="AG54" s="1"/>
  <c r="AA54"/>
  <c r="AM53"/>
  <c r="AL53"/>
  <c r="AJ53"/>
  <c r="AK53" s="1"/>
  <c r="AH53"/>
  <c r="AE53"/>
  <c r="AD53"/>
  <c r="AG53" s="1"/>
  <c r="AA53"/>
  <c r="AM52"/>
  <c r="AL52"/>
  <c r="AJ52"/>
  <c r="AK52" s="1"/>
  <c r="AH52"/>
  <c r="AE52"/>
  <c r="AD52"/>
  <c r="AG52" s="1"/>
  <c r="AA52"/>
  <c r="AM51"/>
  <c r="AL51"/>
  <c r="AJ51"/>
  <c r="AK51" s="1"/>
  <c r="AH51"/>
  <c r="AE51"/>
  <c r="AD51"/>
  <c r="AF51" s="1"/>
  <c r="AA51"/>
  <c r="AM50"/>
  <c r="AL50"/>
  <c r="AJ50"/>
  <c r="AK50" s="1"/>
  <c r="AH50"/>
  <c r="AE50"/>
  <c r="AD50"/>
  <c r="AG50" s="1"/>
  <c r="AA50"/>
  <c r="AM49"/>
  <c r="AL49"/>
  <c r="AJ49"/>
  <c r="AK49" s="1"/>
  <c r="AH49"/>
  <c r="AE49"/>
  <c r="AD49"/>
  <c r="AG49" s="1"/>
  <c r="AA49"/>
  <c r="AM48"/>
  <c r="AL48"/>
  <c r="AJ48"/>
  <c r="AK48" s="1"/>
  <c r="AH48"/>
  <c r="AE48"/>
  <c r="AD48"/>
  <c r="AG48" s="1"/>
  <c r="AA48"/>
  <c r="AM47"/>
  <c r="AL47"/>
  <c r="AJ47"/>
  <c r="AK47" s="1"/>
  <c r="AH47"/>
  <c r="AE47"/>
  <c r="AD47"/>
  <c r="AF47" s="1"/>
  <c r="AA47"/>
  <c r="AM46"/>
  <c r="AL46"/>
  <c r="AJ46"/>
  <c r="AK46" s="1"/>
  <c r="AH46"/>
  <c r="AE46"/>
  <c r="AD46"/>
  <c r="AG46" s="1"/>
  <c r="AA46"/>
  <c r="AM45"/>
  <c r="AL45"/>
  <c r="AJ45"/>
  <c r="AK45" s="1"/>
  <c r="AH45"/>
  <c r="AE45"/>
  <c r="AD45"/>
  <c r="AG45" s="1"/>
  <c r="AA45"/>
  <c r="AM44"/>
  <c r="AL44"/>
  <c r="AJ44"/>
  <c r="AK44" s="1"/>
  <c r="AH44"/>
  <c r="AE44"/>
  <c r="AD44"/>
  <c r="AG44" s="1"/>
  <c r="AA44"/>
  <c r="AM43"/>
  <c r="AL43"/>
  <c r="AJ43"/>
  <c r="AK43" s="1"/>
  <c r="AH43"/>
  <c r="AE43"/>
  <c r="AD43"/>
  <c r="AA43"/>
  <c r="AM42"/>
  <c r="AL42"/>
  <c r="AJ42"/>
  <c r="AK42" s="1"/>
  <c r="AH42"/>
  <c r="AE42"/>
  <c r="AD42"/>
  <c r="AG42" s="1"/>
  <c r="AA42"/>
  <c r="AM41"/>
  <c r="AL41"/>
  <c r="AJ41"/>
  <c r="AK41" s="1"/>
  <c r="AH41"/>
  <c r="AE41"/>
  <c r="AD41"/>
  <c r="AG41" s="1"/>
  <c r="AA41"/>
  <c r="AM40"/>
  <c r="AL40"/>
  <c r="AJ40"/>
  <c r="AK40" s="1"/>
  <c r="AH40"/>
  <c r="AE40"/>
  <c r="AD40"/>
  <c r="AG40" s="1"/>
  <c r="AA40"/>
  <c r="AM39"/>
  <c r="AL39"/>
  <c r="AJ39"/>
  <c r="AK39" s="1"/>
  <c r="AH39"/>
  <c r="AE39"/>
  <c r="AD39"/>
  <c r="AF39" s="1"/>
  <c r="AA39"/>
  <c r="AM38"/>
  <c r="AL38"/>
  <c r="AJ38"/>
  <c r="AK38" s="1"/>
  <c r="AH38"/>
  <c r="AE38"/>
  <c r="AD38"/>
  <c r="AG38" s="1"/>
  <c r="AA38"/>
  <c r="AM37"/>
  <c r="AL37"/>
  <c r="AJ37"/>
  <c r="AK37" s="1"/>
  <c r="AH37"/>
  <c r="AE37"/>
  <c r="AD37"/>
  <c r="AG37" s="1"/>
  <c r="AA37"/>
  <c r="AM36"/>
  <c r="AL36"/>
  <c r="AJ36"/>
  <c r="AK36" s="1"/>
  <c r="AH36"/>
  <c r="AE36"/>
  <c r="AD36"/>
  <c r="AG36" s="1"/>
  <c r="AA36"/>
  <c r="AM35"/>
  <c r="AL35"/>
  <c r="AJ35"/>
  <c r="AK35" s="1"/>
  <c r="AH35"/>
  <c r="AE35"/>
  <c r="AD35"/>
  <c r="AF35" s="1"/>
  <c r="AA35"/>
  <c r="AM34"/>
  <c r="AL34"/>
  <c r="AJ34"/>
  <c r="AK34" s="1"/>
  <c r="AH34"/>
  <c r="AE34"/>
  <c r="AD34"/>
  <c r="AG34" s="1"/>
  <c r="AA34"/>
  <c r="AM33"/>
  <c r="AL33"/>
  <c r="AJ33"/>
  <c r="AK33" s="1"/>
  <c r="AH33"/>
  <c r="AE33"/>
  <c r="AD33"/>
  <c r="AG33" s="1"/>
  <c r="AA33"/>
  <c r="AM32"/>
  <c r="AL32"/>
  <c r="AJ32"/>
  <c r="AK32" s="1"/>
  <c r="AH32"/>
  <c r="AE32"/>
  <c r="AD32"/>
  <c r="AA32"/>
  <c r="AM31"/>
  <c r="AL31"/>
  <c r="AJ31"/>
  <c r="AK31" s="1"/>
  <c r="AH31"/>
  <c r="AE31"/>
  <c r="AD31"/>
  <c r="AF31" s="1"/>
  <c r="AA31"/>
  <c r="AM30"/>
  <c r="AL30"/>
  <c r="AJ30"/>
  <c r="AK30" s="1"/>
  <c r="AH30"/>
  <c r="AE30"/>
  <c r="AD30"/>
  <c r="AA30"/>
  <c r="AM29"/>
  <c r="AL29"/>
  <c r="AJ29"/>
  <c r="AK29" s="1"/>
  <c r="AH29"/>
  <c r="AE29"/>
  <c r="AD29"/>
  <c r="AG29" s="1"/>
  <c r="AA29"/>
  <c r="AM28"/>
  <c r="AL28"/>
  <c r="AJ28"/>
  <c r="AK28" s="1"/>
  <c r="AH28"/>
  <c r="AE28"/>
  <c r="AD28"/>
  <c r="AG28" s="1"/>
  <c r="AA28"/>
  <c r="AM27"/>
  <c r="AL27"/>
  <c r="AJ27"/>
  <c r="AK27" s="1"/>
  <c r="AH27"/>
  <c r="AE27"/>
  <c r="AD27"/>
  <c r="AF27" s="1"/>
  <c r="AA27"/>
  <c r="AM26"/>
  <c r="AL26"/>
  <c r="AJ26"/>
  <c r="AK26" s="1"/>
  <c r="AH26"/>
  <c r="AE26"/>
  <c r="AD26"/>
  <c r="AG26" s="1"/>
  <c r="AA26"/>
  <c r="AM25"/>
  <c r="AL25"/>
  <c r="AJ25"/>
  <c r="AK25" s="1"/>
  <c r="AH25"/>
  <c r="AE25"/>
  <c r="AD25"/>
  <c r="AG25" s="1"/>
  <c r="AA25"/>
  <c r="AM24"/>
  <c r="AL24"/>
  <c r="AJ24"/>
  <c r="AK24" s="1"/>
  <c r="AH24"/>
  <c r="AE24"/>
  <c r="AD24"/>
  <c r="AG24" s="1"/>
  <c r="AA24"/>
  <c r="AM23"/>
  <c r="AL23"/>
  <c r="AJ23"/>
  <c r="AK23" s="1"/>
  <c r="AH23"/>
  <c r="AE23"/>
  <c r="AD23"/>
  <c r="AF23" s="1"/>
  <c r="AA23"/>
  <c r="AM22"/>
  <c r="AL22"/>
  <c r="AJ22"/>
  <c r="AK22" s="1"/>
  <c r="AH22"/>
  <c r="AE22"/>
  <c r="AD22"/>
  <c r="AG22" s="1"/>
  <c r="AA22"/>
  <c r="AM21"/>
  <c r="AL21"/>
  <c r="AJ21"/>
  <c r="AK21" s="1"/>
  <c r="AH21"/>
  <c r="AE21"/>
  <c r="AD21"/>
  <c r="AG21" s="1"/>
  <c r="AA21"/>
  <c r="AM20"/>
  <c r="AL20"/>
  <c r="AJ20"/>
  <c r="AK20" s="1"/>
  <c r="AH20"/>
  <c r="AE20"/>
  <c r="AD20"/>
  <c r="AG20" s="1"/>
  <c r="AA20"/>
  <c r="AM19"/>
  <c r="AL19"/>
  <c r="AJ19"/>
  <c r="AK19" s="1"/>
  <c r="AH19"/>
  <c r="AE19"/>
  <c r="AD19"/>
  <c r="AF19" s="1"/>
  <c r="AA19"/>
  <c r="AM18"/>
  <c r="AL18"/>
  <c r="AJ18"/>
  <c r="AK18" s="1"/>
  <c r="AH18"/>
  <c r="AE18"/>
  <c r="AD18"/>
  <c r="AG18" s="1"/>
  <c r="AA18"/>
  <c r="AM17"/>
  <c r="AL17"/>
  <c r="AJ17"/>
  <c r="AK17" s="1"/>
  <c r="AH17"/>
  <c r="AE17"/>
  <c r="AD17"/>
  <c r="AG17" s="1"/>
  <c r="AA17"/>
  <c r="AM16"/>
  <c r="AL16"/>
  <c r="AJ16"/>
  <c r="AK16" s="1"/>
  <c r="AH16"/>
  <c r="AE16"/>
  <c r="AD16"/>
  <c r="AG16" s="1"/>
  <c r="AA16"/>
  <c r="AM15"/>
  <c r="AL15"/>
  <c r="AJ15"/>
  <c r="AK15" s="1"/>
  <c r="AH15"/>
  <c r="AE15"/>
  <c r="AD15"/>
  <c r="AF15" s="1"/>
  <c r="AA15"/>
  <c r="AM14"/>
  <c r="AL14"/>
  <c r="AJ14"/>
  <c r="AK14" s="1"/>
  <c r="AH14"/>
  <c r="AE14"/>
  <c r="AD14"/>
  <c r="AG14" s="1"/>
  <c r="AA14"/>
  <c r="AM13"/>
  <c r="AL13"/>
  <c r="AJ13"/>
  <c r="AK13" s="1"/>
  <c r="AH13"/>
  <c r="AE13"/>
  <c r="AD13"/>
  <c r="AG13" s="1"/>
  <c r="AA13"/>
  <c r="AM12"/>
  <c r="AL12"/>
  <c r="AJ12"/>
  <c r="AK12" s="1"/>
  <c r="AH12"/>
  <c r="AE12"/>
  <c r="AD12"/>
  <c r="AG12" s="1"/>
  <c r="AA12"/>
  <c r="AM11"/>
  <c r="AL11"/>
  <c r="AJ11"/>
  <c r="AK11" s="1"/>
  <c r="AH11"/>
  <c r="AE11"/>
  <c r="AD11"/>
  <c r="AF11" s="1"/>
  <c r="AA11"/>
  <c r="AM10"/>
  <c r="AL10"/>
  <c r="AJ10"/>
  <c r="AK10" s="1"/>
  <c r="AH10"/>
  <c r="AE10"/>
  <c r="AD10"/>
  <c r="AG10" s="1"/>
  <c r="AA10"/>
  <c r="AM9"/>
  <c r="AL9"/>
  <c r="AJ9"/>
  <c r="AK9" s="1"/>
  <c r="AH9"/>
  <c r="AE9"/>
  <c r="AD9"/>
  <c r="AG9" s="1"/>
  <c r="AA9"/>
  <c r="AM8"/>
  <c r="AL8"/>
  <c r="AJ8"/>
  <c r="AK8" s="1"/>
  <c r="AH8"/>
  <c r="AE8"/>
  <c r="AD8"/>
  <c r="AG8" s="1"/>
  <c r="AA8"/>
  <c r="AM7"/>
  <c r="AL7"/>
  <c r="AJ7"/>
  <c r="AK7" s="1"/>
  <c r="AH7"/>
  <c r="AE7"/>
  <c r="AD7"/>
  <c r="AF7" s="1"/>
  <c r="AA7"/>
  <c r="AM6"/>
  <c r="AL6"/>
  <c r="AJ6"/>
  <c r="AK6" s="1"/>
  <c r="AH6"/>
  <c r="AE6"/>
  <c r="AD6"/>
  <c r="AG6" s="1"/>
  <c r="AA6"/>
  <c r="AM5"/>
  <c r="AL5"/>
  <c r="AJ5"/>
  <c r="AK5" s="1"/>
  <c r="AH5"/>
  <c r="AE5"/>
  <c r="AD5"/>
  <c r="AG5" s="1"/>
  <c r="AA5"/>
  <c r="AM4"/>
  <c r="AL4"/>
  <c r="AJ4"/>
  <c r="AK4" s="1"/>
  <c r="AH4"/>
  <c r="AE4"/>
  <c r="AD4"/>
  <c r="AG4" s="1"/>
  <c r="AA4"/>
  <c r="AM3"/>
  <c r="AL3"/>
  <c r="AJ3"/>
  <c r="AK3" s="1"/>
  <c r="AH3"/>
  <c r="AE3"/>
  <c r="AD3"/>
  <c r="AF3" s="1"/>
  <c r="AA3"/>
  <c r="AH2"/>
  <c r="AA2"/>
  <c r="Z2" l="1"/>
  <c r="J8" i="11"/>
  <c r="J6"/>
  <c r="I7"/>
  <c r="I8"/>
  <c r="J14"/>
  <c r="I19"/>
  <c r="AG16" i="1"/>
  <c r="AJ16" s="1"/>
  <c r="AK16" s="1"/>
  <c r="J4" i="11"/>
  <c r="I5"/>
  <c r="I6"/>
  <c r="J12"/>
  <c r="I13"/>
  <c r="AG9" i="1"/>
  <c r="AJ9" s="1"/>
  <c r="AK9" s="1"/>
  <c r="AG18"/>
  <c r="AJ18" s="1"/>
  <c r="AK18" s="1"/>
  <c r="AG23"/>
  <c r="AJ23" s="1"/>
  <c r="AK23" s="1"/>
  <c r="AG46"/>
  <c r="AJ46" s="1"/>
  <c r="AK46" s="1"/>
  <c r="BE46" s="1"/>
  <c r="AG30"/>
  <c r="AJ30" s="1"/>
  <c r="AK30" s="1"/>
  <c r="AG39"/>
  <c r="AJ39" s="1"/>
  <c r="AK39" s="1"/>
  <c r="AN1093" i="4"/>
  <c r="AS1093"/>
  <c r="AK1093"/>
  <c r="AS1099"/>
  <c r="AM1099"/>
  <c r="AK1099"/>
  <c r="AE1099"/>
  <c r="AM1103"/>
  <c r="AW1103"/>
  <c r="AP1103"/>
  <c r="AR1106"/>
  <c r="AO1106"/>
  <c r="AQ1106" s="1"/>
  <c r="AK1106"/>
  <c r="AE1106"/>
  <c r="AN1116"/>
  <c r="AW1116"/>
  <c r="AU1116"/>
  <c r="AL1116"/>
  <c r="AV1123"/>
  <c r="AO1123"/>
  <c r="AQ1123" s="1"/>
  <c r="AL1123"/>
  <c r="AN1125"/>
  <c r="AS1125"/>
  <c r="AK1125"/>
  <c r="AS1127"/>
  <c r="AM1127"/>
  <c r="AK1127"/>
  <c r="AE1127"/>
  <c r="AN1129"/>
  <c r="AE1129"/>
  <c r="AP1132"/>
  <c r="AN1132"/>
  <c r="AL1138"/>
  <c r="AR1138"/>
  <c r="AK1138"/>
  <c r="AE1138"/>
  <c r="AU1140"/>
  <c r="AP1140"/>
  <c r="AU1142"/>
  <c r="AL1142"/>
  <c r="AP1147"/>
  <c r="AM1147"/>
  <c r="AU1150"/>
  <c r="AL1150"/>
  <c r="AT1155"/>
  <c r="AS1155"/>
  <c r="AM1155"/>
  <c r="AK1155"/>
  <c r="AE1155"/>
  <c r="AU1157"/>
  <c r="AO1157"/>
  <c r="AQ1157" s="1"/>
  <c r="AK1157"/>
  <c r="AE1157"/>
  <c r="AN1162"/>
  <c r="AT1162"/>
  <c r="AR1162"/>
  <c r="AK1162"/>
  <c r="AE1162"/>
  <c r="AT1165"/>
  <c r="AN1165"/>
  <c r="AS1171"/>
  <c r="AO1171"/>
  <c r="AQ1171" s="1"/>
  <c r="AL1171"/>
  <c r="AN1174"/>
  <c r="AS1174"/>
  <c r="AN1177"/>
  <c r="AE1177"/>
  <c r="AU1183"/>
  <c r="AO1183"/>
  <c r="AQ1183" s="1"/>
  <c r="AT1184"/>
  <c r="AV1184"/>
  <c r="AO1184"/>
  <c r="AQ1184" s="1"/>
  <c r="AK1184"/>
  <c r="AE1184"/>
  <c r="AS1188"/>
  <c r="AM1188"/>
  <c r="AE1188"/>
  <c r="AT1190"/>
  <c r="AS1190"/>
  <c r="AM1190"/>
  <c r="AR1192"/>
  <c r="AT1192"/>
  <c r="AS1192"/>
  <c r="AM1192"/>
  <c r="AK1192"/>
  <c r="AE1192"/>
  <c r="AW1197"/>
  <c r="AR1197"/>
  <c r="AL1197"/>
  <c r="AE1197"/>
  <c r="AT1198"/>
  <c r="AR1198"/>
  <c r="AM1198"/>
  <c r="AE1198"/>
  <c r="AV1059"/>
  <c r="AR1059"/>
  <c r="AL1059"/>
  <c r="AS1057"/>
  <c r="AU1057"/>
  <c r="AN1057"/>
  <c r="AU1054"/>
  <c r="AK1054"/>
  <c r="AO1047"/>
  <c r="AQ1047" s="1"/>
  <c r="AE1047"/>
  <c r="AV1047"/>
  <c r="AS1047"/>
  <c r="AP1047"/>
  <c r="AM1047"/>
  <c r="AK1047"/>
  <c r="AE1042"/>
  <c r="AR1042"/>
  <c r="AN1042"/>
  <c r="AE1037"/>
  <c r="AU1037"/>
  <c r="AN1037"/>
  <c r="AL1037"/>
  <c r="AS1035"/>
  <c r="AM1035"/>
  <c r="AT1023"/>
  <c r="AE1023"/>
  <c r="AV1023"/>
  <c r="AS1023"/>
  <c r="AP1023"/>
  <c r="AM1023"/>
  <c r="AK1023"/>
  <c r="AR1010"/>
  <c r="AK1010"/>
  <c r="AU1005"/>
  <c r="AR1005"/>
  <c r="AN1005"/>
  <c r="AL1005"/>
  <c r="AT1003"/>
  <c r="AO1003"/>
  <c r="AQ1003" s="1"/>
  <c r="AV1003"/>
  <c r="AS1003"/>
  <c r="AP1003"/>
  <c r="AM1003"/>
  <c r="AK1003"/>
  <c r="AU998"/>
  <c r="AP998"/>
  <c r="AL998"/>
  <c r="AE989"/>
  <c r="AS989"/>
  <c r="AK989"/>
  <c r="AT987"/>
  <c r="AO987"/>
  <c r="AQ987" s="1"/>
  <c r="AE987"/>
  <c r="AU987"/>
  <c r="AR987"/>
  <c r="AN987"/>
  <c r="AL987"/>
  <c r="AU982"/>
  <c r="AP982"/>
  <c r="AL982"/>
  <c r="AO955"/>
  <c r="AQ955" s="1"/>
  <c r="AE955"/>
  <c r="AV955"/>
  <c r="AS955"/>
  <c r="AN955"/>
  <c r="AK955"/>
  <c r="AW953"/>
  <c r="AV953"/>
  <c r="AS953"/>
  <c r="AP953"/>
  <c r="AM953"/>
  <c r="AK953"/>
  <c r="AV952"/>
  <c r="AK952"/>
  <c r="AT950"/>
  <c r="AO950"/>
  <c r="AQ950" s="1"/>
  <c r="AE950"/>
  <c r="AU950"/>
  <c r="AR950"/>
  <c r="AN950"/>
  <c r="AL950"/>
  <c r="AS948"/>
  <c r="AL948"/>
  <c r="AL930"/>
  <c r="AE930"/>
  <c r="AT922"/>
  <c r="AW922"/>
  <c r="AE922"/>
  <c r="AT906"/>
  <c r="AO906"/>
  <c r="AQ906" s="1"/>
  <c r="AE906"/>
  <c r="AW897"/>
  <c r="AE897"/>
  <c r="AW891"/>
  <c r="AE891"/>
  <c r="AR869"/>
  <c r="AO869"/>
  <c r="AQ869" s="1"/>
  <c r="AE869"/>
  <c r="AS859"/>
  <c r="AO859"/>
  <c r="AQ859" s="1"/>
  <c r="AE859"/>
  <c r="AW854"/>
  <c r="AO854"/>
  <c r="AQ854" s="1"/>
  <c r="AT850"/>
  <c r="AO850"/>
  <c r="AQ850" s="1"/>
  <c r="AT797"/>
  <c r="AE797"/>
  <c r="AW793"/>
  <c r="AO793"/>
  <c r="AQ793" s="1"/>
  <c r="AW785"/>
  <c r="AE785"/>
  <c r="AT774"/>
  <c r="AO774"/>
  <c r="AQ774" s="1"/>
  <c r="AT755"/>
  <c r="AE755"/>
  <c r="AO752"/>
  <c r="AQ752" s="1"/>
  <c r="AE752"/>
  <c r="AT732"/>
  <c r="AO732"/>
  <c r="AQ732" s="1"/>
  <c r="AE732"/>
  <c r="AT730"/>
  <c r="AE730"/>
  <c r="AW713"/>
  <c r="AO713"/>
  <c r="AQ713" s="1"/>
  <c r="AT710"/>
  <c r="AO710"/>
  <c r="AQ710" s="1"/>
  <c r="AE710"/>
  <c r="AT674"/>
  <c r="AX674" s="1"/>
  <c r="AW674"/>
  <c r="AO674"/>
  <c r="AQ674" s="1"/>
  <c r="AE674"/>
  <c r="AT634"/>
  <c r="AO634"/>
  <c r="AQ634" s="1"/>
  <c r="AT630"/>
  <c r="AO630"/>
  <c r="AQ630" s="1"/>
  <c r="AW625"/>
  <c r="AO625"/>
  <c r="AQ625" s="1"/>
  <c r="AW621"/>
  <c r="AO621"/>
  <c r="AQ621" s="1"/>
  <c r="AU619"/>
  <c r="AE619"/>
  <c r="AT602"/>
  <c r="AO602"/>
  <c r="AQ602" s="1"/>
  <c r="AE602"/>
  <c r="AO599"/>
  <c r="AQ599" s="1"/>
  <c r="AE599"/>
  <c r="AT594"/>
  <c r="AW594"/>
  <c r="AO594"/>
  <c r="AQ594" s="1"/>
  <c r="AE594"/>
  <c r="AT592"/>
  <c r="AO592"/>
  <c r="AQ592" s="1"/>
  <c r="AE592"/>
  <c r="AR590"/>
  <c r="AO590"/>
  <c r="AQ590" s="1"/>
  <c r="AU588"/>
  <c r="AE588"/>
  <c r="AT578"/>
  <c r="AO578"/>
  <c r="AQ578" s="1"/>
  <c r="AW578"/>
  <c r="AT576"/>
  <c r="AO576"/>
  <c r="AQ576" s="1"/>
  <c r="AT574"/>
  <c r="AO574"/>
  <c r="AQ574" s="1"/>
  <c r="AE574"/>
  <c r="AR572"/>
  <c r="AE572"/>
  <c r="AO564"/>
  <c r="AQ564" s="1"/>
  <c r="AE564"/>
  <c r="AT560"/>
  <c r="AW560"/>
  <c r="AE560"/>
  <c r="AO549"/>
  <c r="AQ549" s="1"/>
  <c r="AE549"/>
  <c r="AT546"/>
  <c r="AO546"/>
  <c r="AQ546" s="1"/>
  <c r="AT544"/>
  <c r="AO544"/>
  <c r="AQ544" s="1"/>
  <c r="AE544"/>
  <c r="AW533"/>
  <c r="AO533"/>
  <c r="AQ533" s="1"/>
  <c r="AE533"/>
  <c r="AT530"/>
  <c r="AO530"/>
  <c r="AQ530" s="1"/>
  <c r="AT528"/>
  <c r="AE528"/>
  <c r="AT300"/>
  <c r="AW300"/>
  <c r="AO300"/>
  <c r="AQ300" s="1"/>
  <c r="AE300"/>
  <c r="AW286"/>
  <c r="AT286"/>
  <c r="AO286"/>
  <c r="AQ286" s="1"/>
  <c r="AO282"/>
  <c r="AQ282" s="1"/>
  <c r="AE282"/>
  <c r="AW276"/>
  <c r="AO276"/>
  <c r="AQ276" s="1"/>
  <c r="AW272"/>
  <c r="AO272"/>
  <c r="AQ272" s="1"/>
  <c r="AU259"/>
  <c r="AO259"/>
  <c r="AQ259" s="1"/>
  <c r="AT258"/>
  <c r="AE258"/>
  <c r="AW244"/>
  <c r="AO244"/>
  <c r="AQ244" s="1"/>
  <c r="AS223"/>
  <c r="AO223"/>
  <c r="AQ223" s="1"/>
  <c r="AE223"/>
  <c r="AW206"/>
  <c r="AE206"/>
  <c r="AO202"/>
  <c r="AQ202" s="1"/>
  <c r="AE202"/>
  <c r="AO93"/>
  <c r="AW93" s="1"/>
  <c r="AE93"/>
  <c r="P47" i="10"/>
  <c r="AY50" i="4"/>
  <c r="P33" i="10"/>
  <c r="AY36" i="4"/>
  <c r="AP115"/>
  <c r="AN115"/>
  <c r="AK83"/>
  <c r="AN83"/>
  <c r="AW81"/>
  <c r="AO81"/>
  <c r="AS77"/>
  <c r="AO77"/>
  <c r="AQ77" s="1"/>
  <c r="AK75"/>
  <c r="AE75"/>
  <c r="AS73"/>
  <c r="AM73"/>
  <c r="AK51"/>
  <c r="AO51"/>
  <c r="AK39"/>
  <c r="AE39"/>
  <c r="AE33"/>
  <c r="AK33"/>
  <c r="AM33"/>
  <c r="AU1091"/>
  <c r="AO1095"/>
  <c r="AQ1095" s="1"/>
  <c r="AU1100"/>
  <c r="AL1107"/>
  <c r="AP1107"/>
  <c r="AU1107"/>
  <c r="AP1108"/>
  <c r="AV1111"/>
  <c r="AO1114"/>
  <c r="AQ1114" s="1"/>
  <c r="AO1115"/>
  <c r="AQ1115" s="1"/>
  <c r="AU1118"/>
  <c r="AM1131"/>
  <c r="AO1133"/>
  <c r="AQ1133" s="1"/>
  <c r="AL1135"/>
  <c r="AP1135"/>
  <c r="AO1141"/>
  <c r="AQ1141" s="1"/>
  <c r="AO1143"/>
  <c r="AQ1143" s="1"/>
  <c r="AU1146"/>
  <c r="AT1146"/>
  <c r="AO1146"/>
  <c r="AQ1146" s="1"/>
  <c r="AU1151"/>
  <c r="AL1154"/>
  <c r="AU1154"/>
  <c r="AM1158"/>
  <c r="AS1158"/>
  <c r="AL1160"/>
  <c r="AT1161"/>
  <c r="AW1161"/>
  <c r="AM1161"/>
  <c r="AU1161"/>
  <c r="AO1163"/>
  <c r="AQ1163" s="1"/>
  <c r="AM1166"/>
  <c r="AS1166"/>
  <c r="AL1168"/>
  <c r="AP1168"/>
  <c r="AR1169"/>
  <c r="AW1169"/>
  <c r="AM1169"/>
  <c r="AU1169"/>
  <c r="AL1172"/>
  <c r="AS1172"/>
  <c r="AV1176"/>
  <c r="AR1178"/>
  <c r="AT1178"/>
  <c r="AM1178"/>
  <c r="AS1178"/>
  <c r="AR1185"/>
  <c r="AR1186"/>
  <c r="AN1189"/>
  <c r="AR1193"/>
  <c r="AW1193"/>
  <c r="AM1193"/>
  <c r="AU1193"/>
  <c r="AO1195"/>
  <c r="AQ1195" s="1"/>
  <c r="AW1195"/>
  <c r="AR1195"/>
  <c r="AO1196"/>
  <c r="AQ1196" s="1"/>
  <c r="AV1196"/>
  <c r="AR1199"/>
  <c r="AT1172"/>
  <c r="AT1133"/>
  <c r="AT802"/>
  <c r="AW802"/>
  <c r="AW561"/>
  <c r="AO561"/>
  <c r="AQ561" s="1"/>
  <c r="AW539"/>
  <c r="AO539"/>
  <c r="AQ539" s="1"/>
  <c r="AW536"/>
  <c r="AO536"/>
  <c r="AQ536" s="1"/>
  <c r="AN520"/>
  <c r="AO520"/>
  <c r="AQ520" s="1"/>
  <c r="AT514"/>
  <c r="AO514"/>
  <c r="AQ514" s="1"/>
  <c r="AT512"/>
  <c r="AO512"/>
  <c r="AQ512" s="1"/>
  <c r="AS501"/>
  <c r="AO501"/>
  <c r="AQ501" s="1"/>
  <c r="AW482"/>
  <c r="AO482"/>
  <c r="AQ482" s="1"/>
  <c r="AT473"/>
  <c r="AO473"/>
  <c r="AQ473" s="1"/>
  <c r="AT462"/>
  <c r="AO462"/>
  <c r="AQ462" s="1"/>
  <c r="AT454"/>
  <c r="AO454"/>
  <c r="AQ454" s="1"/>
  <c r="AT441"/>
  <c r="AO441"/>
  <c r="AQ441" s="1"/>
  <c r="AT431"/>
  <c r="AO431"/>
  <c r="AQ431" s="1"/>
  <c r="AT429"/>
  <c r="AO429"/>
  <c r="AQ429" s="1"/>
  <c r="AR414"/>
  <c r="AO414"/>
  <c r="AQ414" s="1"/>
  <c r="AT408"/>
  <c r="AO408"/>
  <c r="AQ408" s="1"/>
  <c r="AU406"/>
  <c r="AO406"/>
  <c r="AQ406" s="1"/>
  <c r="AT397"/>
  <c r="AO397"/>
  <c r="AQ397" s="1"/>
  <c r="AT389"/>
  <c r="AO389"/>
  <c r="AQ389" s="1"/>
  <c r="AW380"/>
  <c r="AO380"/>
  <c r="AQ380" s="1"/>
  <c r="AT360"/>
  <c r="AO360"/>
  <c r="AQ360" s="1"/>
  <c r="AT325"/>
  <c r="AO325"/>
  <c r="AQ325" s="1"/>
  <c r="AW322"/>
  <c r="AO322"/>
  <c r="AQ322" s="1"/>
  <c r="AT318"/>
  <c r="AO318"/>
  <c r="AQ318" s="1"/>
  <c r="AT293"/>
  <c r="AW293"/>
  <c r="AX293" s="1"/>
  <c r="AO293"/>
  <c r="AQ293" s="1"/>
  <c r="AE287"/>
  <c r="AO287"/>
  <c r="AQ287" s="1"/>
  <c r="AT190"/>
  <c r="AW190"/>
  <c r="AW188"/>
  <c r="AO188"/>
  <c r="AQ188" s="1"/>
  <c r="AT185"/>
  <c r="AO185"/>
  <c r="AQ185" s="1"/>
  <c r="AT181"/>
  <c r="AW181"/>
  <c r="AO181"/>
  <c r="AQ181" s="1"/>
  <c r="AW176"/>
  <c r="AO176"/>
  <c r="AQ176" s="1"/>
  <c r="AT166"/>
  <c r="AO166"/>
  <c r="AQ166" s="1"/>
  <c r="AX610"/>
  <c r="P19" i="10"/>
  <c r="P15"/>
  <c r="P7"/>
  <c r="P3"/>
  <c r="AE3" i="1"/>
  <c r="AB3"/>
  <c r="AY4"/>
  <c r="AK4"/>
  <c r="AW7"/>
  <c r="AT7"/>
  <c r="AT8"/>
  <c r="AW8"/>
  <c r="AW9"/>
  <c r="AT9"/>
  <c r="AT10"/>
  <c r="AW10"/>
  <c r="AW11"/>
  <c r="AT11"/>
  <c r="AT12"/>
  <c r="AW12"/>
  <c r="AW13"/>
  <c r="AT13"/>
  <c r="AT14"/>
  <c r="AW14"/>
  <c r="AW15"/>
  <c r="AT15"/>
  <c r="AT16"/>
  <c r="AW16"/>
  <c r="AT17"/>
  <c r="AW17"/>
  <c r="Y354" i="7"/>
  <c r="Y147"/>
  <c r="Z90" i="27"/>
  <c r="Z88"/>
  <c r="Z86"/>
  <c r="Z84"/>
  <c r="Z82"/>
  <c r="Z80"/>
  <c r="Z78"/>
  <c r="Z76"/>
  <c r="Z74"/>
  <c r="Z72"/>
  <c r="Z158"/>
  <c r="Z156"/>
  <c r="Z154"/>
  <c r="Z152"/>
  <c r="Z150"/>
  <c r="Z148"/>
  <c r="Z146"/>
  <c r="Z144"/>
  <c r="Z142"/>
  <c r="Z140"/>
  <c r="Z138"/>
  <c r="Z136"/>
  <c r="Z134"/>
  <c r="Z132"/>
  <c r="Z130"/>
  <c r="Z128"/>
  <c r="Z126"/>
  <c r="Z124"/>
  <c r="Z122"/>
  <c r="Z120"/>
  <c r="Z118"/>
  <c r="Z116"/>
  <c r="Z114"/>
  <c r="Z94"/>
  <c r="Z92"/>
  <c r="AI109"/>
  <c r="AI125"/>
  <c r="AI149"/>
  <c r="Z112"/>
  <c r="Z110"/>
  <c r="Z108"/>
  <c r="Z106"/>
  <c r="Z104"/>
  <c r="Z102"/>
  <c r="Z100"/>
  <c r="Z98"/>
  <c r="Z96"/>
  <c r="Z70"/>
  <c r="Z68"/>
  <c r="Z66"/>
  <c r="Z64"/>
  <c r="Z62"/>
  <c r="Z60"/>
  <c r="Z58"/>
  <c r="Z56"/>
  <c r="Z54"/>
  <c r="Z52"/>
  <c r="Z50"/>
  <c r="Z48"/>
  <c r="Z46"/>
  <c r="Z44"/>
  <c r="Z42"/>
  <c r="Z40"/>
  <c r="Z38"/>
  <c r="Z36"/>
  <c r="Z34"/>
  <c r="Z32"/>
  <c r="Z30"/>
  <c r="Z26"/>
  <c r="Z24"/>
  <c r="Z22"/>
  <c r="Z18"/>
  <c r="Z16"/>
  <c r="Z14"/>
  <c r="Z12"/>
  <c r="Z10"/>
  <c r="Z8"/>
  <c r="Z6"/>
  <c r="Z4"/>
  <c r="Z159"/>
  <c r="Z157"/>
  <c r="Z155"/>
  <c r="Z153"/>
  <c r="Z151"/>
  <c r="Z149"/>
  <c r="Z147"/>
  <c r="Z145"/>
  <c r="Z143"/>
  <c r="Z141"/>
  <c r="Z139"/>
  <c r="Z137"/>
  <c r="Z135"/>
  <c r="Z133"/>
  <c r="Z131"/>
  <c r="Z129"/>
  <c r="Z127"/>
  <c r="Z125"/>
  <c r="Z123"/>
  <c r="Z121"/>
  <c r="Z119"/>
  <c r="Z117"/>
  <c r="Z115"/>
  <c r="Z113"/>
  <c r="Z111"/>
  <c r="Z109"/>
  <c r="Z107"/>
  <c r="Z105"/>
  <c r="Z103"/>
  <c r="Z101"/>
  <c r="Z99"/>
  <c r="Z97"/>
  <c r="Z95"/>
  <c r="Z93"/>
  <c r="Z91"/>
  <c r="Z89"/>
  <c r="Z87"/>
  <c r="Z85"/>
  <c r="Z83"/>
  <c r="Z81"/>
  <c r="Z79"/>
  <c r="Z77"/>
  <c r="Z75"/>
  <c r="Z73"/>
  <c r="Z71"/>
  <c r="Z69"/>
  <c r="Z67"/>
  <c r="Z65"/>
  <c r="Z63"/>
  <c r="Z61"/>
  <c r="Z59"/>
  <c r="Z57"/>
  <c r="Z55"/>
  <c r="Z53"/>
  <c r="Z51"/>
  <c r="Z49"/>
  <c r="Z47"/>
  <c r="Z45"/>
  <c r="Z43"/>
  <c r="Z41"/>
  <c r="Z39"/>
  <c r="Z37"/>
  <c r="Z35"/>
  <c r="Z33"/>
  <c r="Z29"/>
  <c r="Z27"/>
  <c r="Z23"/>
  <c r="Z21"/>
  <c r="Z19"/>
  <c r="Z17"/>
  <c r="Z15"/>
  <c r="Z13"/>
  <c r="Z11"/>
  <c r="Z9"/>
  <c r="Z7"/>
  <c r="Z5"/>
  <c r="AI25"/>
  <c r="AG34" i="1"/>
  <c r="AJ34" s="1"/>
  <c r="AK34" s="1"/>
  <c r="Z3" i="27"/>
  <c r="Z20"/>
  <c r="Z25"/>
  <c r="Z28"/>
  <c r="Z31"/>
  <c r="J2" i="11"/>
  <c r="J3"/>
  <c r="J5"/>
  <c r="J7"/>
  <c r="J9"/>
  <c r="J11"/>
  <c r="AI105" i="27"/>
  <c r="AI108"/>
  <c r="AI112"/>
  <c r="AI121"/>
  <c r="AI124"/>
  <c r="AI137"/>
  <c r="AI140"/>
  <c r="AI145"/>
  <c r="AI148"/>
  <c r="AI128"/>
  <c r="AI152"/>
  <c r="AI93"/>
  <c r="AI101"/>
  <c r="AI117"/>
  <c r="AI133"/>
  <c r="AI141"/>
  <c r="AI157"/>
  <c r="AG109"/>
  <c r="AC109" s="1"/>
  <c r="AG125"/>
  <c r="AC125" s="1"/>
  <c r="AG149"/>
  <c r="AC149" s="1"/>
  <c r="AI10"/>
  <c r="AI31"/>
  <c r="AD123" i="7" s="1"/>
  <c r="AG123" s="1"/>
  <c r="AI71" i="27"/>
  <c r="AI84"/>
  <c r="AI89"/>
  <c r="AI92"/>
  <c r="AG93"/>
  <c r="AC93" s="1"/>
  <c r="AI96"/>
  <c r="AG101"/>
  <c r="AC101" s="1"/>
  <c r="AG103"/>
  <c r="AI104"/>
  <c r="AG105"/>
  <c r="AC105" s="1"/>
  <c r="AF112"/>
  <c r="AC112" s="1"/>
  <c r="AI113"/>
  <c r="AI116"/>
  <c r="AG117"/>
  <c r="AC117" s="1"/>
  <c r="AG119"/>
  <c r="AC119" s="1"/>
  <c r="AI120"/>
  <c r="AG121"/>
  <c r="AC121" s="1"/>
  <c r="AF128"/>
  <c r="AC128" s="1"/>
  <c r="AI129"/>
  <c r="AI132"/>
  <c r="AG133"/>
  <c r="AC133" s="1"/>
  <c r="AG135"/>
  <c r="AI136"/>
  <c r="AG137"/>
  <c r="AC137" s="1"/>
  <c r="AG141"/>
  <c r="AG143"/>
  <c r="AI144"/>
  <c r="AG145"/>
  <c r="AC145" s="1"/>
  <c r="AF152"/>
  <c r="AI153"/>
  <c r="AI156"/>
  <c r="AG157"/>
  <c r="AC157" s="1"/>
  <c r="AG159"/>
  <c r="AI2"/>
  <c r="AF104"/>
  <c r="AC104" s="1"/>
  <c r="AG111"/>
  <c r="AB111" s="1"/>
  <c r="AG113"/>
  <c r="AC113" s="1"/>
  <c r="AF120"/>
  <c r="AC120" s="1"/>
  <c r="AG127"/>
  <c r="AC127" s="1"/>
  <c r="AG129"/>
  <c r="AC129" s="1"/>
  <c r="AF136"/>
  <c r="AF144"/>
  <c r="AC144" s="1"/>
  <c r="AG151"/>
  <c r="AC151" s="1"/>
  <c r="AG153"/>
  <c r="AC153" s="1"/>
  <c r="Y146" i="7"/>
  <c r="Y352"/>
  <c r="Z488"/>
  <c r="H22" i="10"/>
  <c r="H18"/>
  <c r="Y590" i="7"/>
  <c r="Z642"/>
  <c r="Y716"/>
  <c r="Z790"/>
  <c r="Y845"/>
  <c r="Y895"/>
  <c r="Z948"/>
  <c r="Y1000"/>
  <c r="Y1051"/>
  <c r="Z1124"/>
  <c r="Y1227"/>
  <c r="Y1286"/>
  <c r="Y1346"/>
  <c r="Y1350"/>
  <c r="Y1381"/>
  <c r="Y1443"/>
  <c r="Y1474"/>
  <c r="Y1524"/>
  <c r="Y1620"/>
  <c r="Y1669"/>
  <c r="Y1701"/>
  <c r="Y1730"/>
  <c r="Y1734"/>
  <c r="Z1814"/>
  <c r="AW30" i="1"/>
  <c r="AW946" i="4"/>
  <c r="AT942"/>
  <c r="AW936"/>
  <c r="AT923"/>
  <c r="AX923" s="1"/>
  <c r="AW698"/>
  <c r="AT661"/>
  <c r="AX661" s="1"/>
  <c r="AW562"/>
  <c r="AX946"/>
  <c r="AW592"/>
  <c r="AW422"/>
  <c r="AW318"/>
  <c r="AX318" s="1"/>
  <c r="AZ318" s="1"/>
  <c r="AW302"/>
  <c r="H20" i="10"/>
  <c r="Y218" i="7"/>
  <c r="Y351"/>
  <c r="Y353"/>
  <c r="Y400"/>
  <c r="I21" i="10"/>
  <c r="I19"/>
  <c r="I17"/>
  <c r="I15"/>
  <c r="I14"/>
  <c r="I13"/>
  <c r="Y542" i="7"/>
  <c r="Y574"/>
  <c r="Y602"/>
  <c r="Y622"/>
  <c r="Z660"/>
  <c r="Y696"/>
  <c r="Y734"/>
  <c r="Z772"/>
  <c r="Y808"/>
  <c r="Y831"/>
  <c r="Y859"/>
  <c r="Z884"/>
  <c r="Y909"/>
  <c r="Y936"/>
  <c r="Y959"/>
  <c r="Y987"/>
  <c r="Z1012"/>
  <c r="Y1037"/>
  <c r="Y1064"/>
  <c r="Y1099"/>
  <c r="Y1149"/>
  <c r="Y1199"/>
  <c r="Y1250"/>
  <c r="Y1269"/>
  <c r="Y1314"/>
  <c r="Y1334"/>
  <c r="Y1347"/>
  <c r="Y1349"/>
  <c r="Y1351"/>
  <c r="Y1379"/>
  <c r="Y1383"/>
  <c r="Y1415"/>
  <c r="Y1458"/>
  <c r="Y1462"/>
  <c r="Y1478"/>
  <c r="Y1509"/>
  <c r="Y1555"/>
  <c r="Y1607"/>
  <c r="Z1629"/>
  <c r="Y1667"/>
  <c r="Y1671"/>
  <c r="Y1699"/>
  <c r="Y1703"/>
  <c r="Y1718"/>
  <c r="Y1731"/>
  <c r="Y1733"/>
  <c r="Y1735"/>
  <c r="Y1781"/>
  <c r="Y1831"/>
  <c r="Z51"/>
  <c r="V51" s="1"/>
  <c r="Z46"/>
  <c r="V46" s="1"/>
  <c r="Y180"/>
  <c r="Z260"/>
  <c r="Y349"/>
  <c r="V349" s="1"/>
  <c r="Y423"/>
  <c r="Y538"/>
  <c r="Y554"/>
  <c r="Y570"/>
  <c r="Y586"/>
  <c r="Y133"/>
  <c r="Y164"/>
  <c r="Z196"/>
  <c r="Z238"/>
  <c r="Y282"/>
  <c r="Y328"/>
  <c r="Z386"/>
  <c r="Y401"/>
  <c r="Y457"/>
  <c r="Z531"/>
  <c r="Y540"/>
  <c r="Z547"/>
  <c r="Y556"/>
  <c r="Z563"/>
  <c r="Y572"/>
  <c r="Z579"/>
  <c r="Y588"/>
  <c r="Z595"/>
  <c r="Y604"/>
  <c r="Z614"/>
  <c r="Y632"/>
  <c r="Y650"/>
  <c r="U650" s="1"/>
  <c r="Y668"/>
  <c r="Y686"/>
  <c r="Z708"/>
  <c r="Z726"/>
  <c r="Y744"/>
  <c r="Y762"/>
  <c r="U762" s="1"/>
  <c r="Y780"/>
  <c r="Y798"/>
  <c r="Y813"/>
  <c r="Y827"/>
  <c r="Y840"/>
  <c r="Z852"/>
  <c r="Y863"/>
  <c r="Y877"/>
  <c r="Y891"/>
  <c r="Y904"/>
  <c r="Z916"/>
  <c r="Y927"/>
  <c r="Y941"/>
  <c r="Y955"/>
  <c r="Y968"/>
  <c r="Z980"/>
  <c r="Y991"/>
  <c r="Y1005"/>
  <c r="Y1019"/>
  <c r="Y1032"/>
  <c r="Z1044"/>
  <c r="Y1055"/>
  <c r="Y1069"/>
  <c r="Y1085"/>
  <c r="Y1112"/>
  <c r="Y1135"/>
  <c r="Y1163"/>
  <c r="Z1188"/>
  <c r="Y1213"/>
  <c r="Y1236"/>
  <c r="Y1252"/>
  <c r="Z1262"/>
  <c r="Y1282"/>
  <c r="Y1299"/>
  <c r="Y1318"/>
  <c r="Y1332"/>
  <c r="Z1343"/>
  <c r="U1343" s="1"/>
  <c r="Y1378"/>
  <c r="Y1380"/>
  <c r="Y1382"/>
  <c r="Y1394"/>
  <c r="Y1411"/>
  <c r="Y1429"/>
  <c r="Y1447"/>
  <c r="Y1459"/>
  <c r="Y1461"/>
  <c r="Y1463"/>
  <c r="Y1476"/>
  <c r="Y1488"/>
  <c r="U1488" s="1"/>
  <c r="Y1507"/>
  <c r="Y1511"/>
  <c r="Y1541"/>
  <c r="Y1571"/>
  <c r="Y1592"/>
  <c r="V1592" s="1"/>
  <c r="Y1618"/>
  <c r="Y1622"/>
  <c r="Y1638"/>
  <c r="V1638" s="1"/>
  <c r="Y1666"/>
  <c r="Y1668"/>
  <c r="Y1670"/>
  <c r="Z1680"/>
  <c r="Y1698"/>
  <c r="Y1700"/>
  <c r="Y1702"/>
  <c r="Y1712"/>
  <c r="Y1716"/>
  <c r="Z1727"/>
  <c r="Y1766"/>
  <c r="Y1796"/>
  <c r="Y1829"/>
  <c r="Y1844"/>
  <c r="Y139"/>
  <c r="U139" s="1"/>
  <c r="Y156"/>
  <c r="V156" s="1"/>
  <c r="Y172"/>
  <c r="Y188"/>
  <c r="V188" s="1"/>
  <c r="Z206"/>
  <c r="Z228"/>
  <c r="Y250"/>
  <c r="Z270"/>
  <c r="Y290"/>
  <c r="Z321"/>
  <c r="Y330"/>
  <c r="Y375"/>
  <c r="Y398"/>
  <c r="V398" s="1"/>
  <c r="Y444"/>
  <c r="V444" s="1"/>
  <c r="Y469"/>
  <c r="I11" i="10"/>
  <c r="Y515" i="7"/>
  <c r="H10" i="10"/>
  <c r="Z535" i="7"/>
  <c r="Y539"/>
  <c r="Y541"/>
  <c r="Y543"/>
  <c r="U543" s="1"/>
  <c r="Z551"/>
  <c r="Y555"/>
  <c r="Y557"/>
  <c r="Y559"/>
  <c r="U559" s="1"/>
  <c r="Z567"/>
  <c r="Y571"/>
  <c r="Y573"/>
  <c r="Y575"/>
  <c r="U575" s="1"/>
  <c r="Z583"/>
  <c r="Y587"/>
  <c r="Y589"/>
  <c r="Y591"/>
  <c r="U591" s="1"/>
  <c r="Z599"/>
  <c r="Y603"/>
  <c r="Y605"/>
  <c r="Z610"/>
  <c r="U610" s="1"/>
  <c r="Y618"/>
  <c r="Z628"/>
  <c r="V628" s="1"/>
  <c r="Y636"/>
  <c r="Z646"/>
  <c r="V646" s="1"/>
  <c r="Y654"/>
  <c r="Y664"/>
  <c r="Z674"/>
  <c r="Y682"/>
  <c r="U682" s="1"/>
  <c r="Z692"/>
  <c r="Y700"/>
  <c r="V700" s="1"/>
  <c r="Y712"/>
  <c r="Z722"/>
  <c r="U722" s="1"/>
  <c r="Y730"/>
  <c r="U730" s="1"/>
  <c r="Z740"/>
  <c r="V740" s="1"/>
  <c r="Y748"/>
  <c r="Z758"/>
  <c r="V758" s="1"/>
  <c r="Y766"/>
  <c r="Y776"/>
  <c r="V776" s="1"/>
  <c r="Z786"/>
  <c r="Y794"/>
  <c r="Z804"/>
  <c r="Y811"/>
  <c r="Y815"/>
  <c r="Y824"/>
  <c r="V824" s="1"/>
  <c r="Y829"/>
  <c r="Z836"/>
  <c r="V836" s="1"/>
  <c r="Y843"/>
  <c r="Y847"/>
  <c r="U847" s="1"/>
  <c r="Y856"/>
  <c r="Y861"/>
  <c r="Z868"/>
  <c r="Y875"/>
  <c r="Y879"/>
  <c r="Y888"/>
  <c r="V888" s="1"/>
  <c r="Y893"/>
  <c r="Z900"/>
  <c r="V900" s="1"/>
  <c r="Y907"/>
  <c r="Y911"/>
  <c r="U911" s="1"/>
  <c r="Y920"/>
  <c r="Y925"/>
  <c r="Z932"/>
  <c r="Y939"/>
  <c r="Y943"/>
  <c r="Y952"/>
  <c r="V952" s="1"/>
  <c r="Y957"/>
  <c r="Z964"/>
  <c r="V964" s="1"/>
  <c r="Y971"/>
  <c r="Y975"/>
  <c r="U975" s="1"/>
  <c r="Y984"/>
  <c r="Y989"/>
  <c r="Z996"/>
  <c r="Y1003"/>
  <c r="Y1007"/>
  <c r="Y1016"/>
  <c r="V1016" s="1"/>
  <c r="Y1021"/>
  <c r="Z1028"/>
  <c r="V1028" s="1"/>
  <c r="Y1035"/>
  <c r="Y1039"/>
  <c r="U1039" s="1"/>
  <c r="Y1048"/>
  <c r="Y1053"/>
  <c r="Z1060"/>
  <c r="Y1067"/>
  <c r="Y1071"/>
  <c r="Y1080"/>
  <c r="V1080" s="1"/>
  <c r="Z1092"/>
  <c r="Y1103"/>
  <c r="U1103" s="1"/>
  <c r="Y1117"/>
  <c r="Y1131"/>
  <c r="Y1144"/>
  <c r="Z1156"/>
  <c r="V1156" s="1"/>
  <c r="Y1167"/>
  <c r="Y1181"/>
  <c r="Y1195"/>
  <c r="Y1208"/>
  <c r="V1208" s="1"/>
  <c r="Z1220"/>
  <c r="Y1232"/>
  <c r="U1232" s="1"/>
  <c r="Z1243"/>
  <c r="Y1251"/>
  <c r="Y1253"/>
  <c r="Y1255"/>
  <c r="Y1267"/>
  <c r="Y1271"/>
  <c r="U1271" s="1"/>
  <c r="Y1284"/>
  <c r="Z1292"/>
  <c r="V1292" s="1"/>
  <c r="Y1303"/>
  <c r="Y1316"/>
  <c r="V1316" s="1"/>
  <c r="Z1322"/>
  <c r="U1322" s="1"/>
  <c r="Y1331"/>
  <c r="Y1333"/>
  <c r="Y1335"/>
  <c r="U1335" s="1"/>
  <c r="Y1362"/>
  <c r="Y1377"/>
  <c r="Y1396"/>
  <c r="Z1403"/>
  <c r="Y1413"/>
  <c r="Y1425"/>
  <c r="Z1439"/>
  <c r="U1439" s="1"/>
  <c r="Y1445"/>
  <c r="Z1457"/>
  <c r="Y1475"/>
  <c r="Y1477"/>
  <c r="Y1479"/>
  <c r="Y1492"/>
  <c r="Y1506"/>
  <c r="U1506" s="1"/>
  <c r="Y1508"/>
  <c r="Y1510"/>
  <c r="V1510" s="1"/>
  <c r="Z1518"/>
  <c r="Z1531"/>
  <c r="Z1548"/>
  <c r="Y1559"/>
  <c r="Y1575"/>
  <c r="Y1589"/>
  <c r="Y1603"/>
  <c r="Z1614"/>
  <c r="V1614" s="1"/>
  <c r="Y1619"/>
  <c r="Y1621"/>
  <c r="Y1623"/>
  <c r="Y1634"/>
  <c r="U1634" s="1"/>
  <c r="Z1644"/>
  <c r="Z1663"/>
  <c r="Y1684"/>
  <c r="Y1697"/>
  <c r="Y1713"/>
  <c r="Y1715"/>
  <c r="Y1717"/>
  <c r="Y1719"/>
  <c r="Y1747"/>
  <c r="Y1762"/>
  <c r="U1762" s="1"/>
  <c r="Y1777"/>
  <c r="Z1787"/>
  <c r="Y1803"/>
  <c r="V1803" s="1"/>
  <c r="Y1821"/>
  <c r="V1821" s="1"/>
  <c r="Y1830"/>
  <c r="Y1840"/>
  <c r="U1840" s="1"/>
  <c r="Y1848"/>
  <c r="Y710"/>
  <c r="V710" s="1"/>
  <c r="Z710"/>
  <c r="Z718"/>
  <c r="V718" s="1"/>
  <c r="Y718"/>
  <c r="Z728"/>
  <c r="V728" s="1"/>
  <c r="Y728"/>
  <c r="Y738"/>
  <c r="U738" s="1"/>
  <c r="Z738"/>
  <c r="Z746"/>
  <c r="V746" s="1"/>
  <c r="Y746"/>
  <c r="Y756"/>
  <c r="V756" s="1"/>
  <c r="Z756"/>
  <c r="Z764"/>
  <c r="V764" s="1"/>
  <c r="Y764"/>
  <c r="Y774"/>
  <c r="V774" s="1"/>
  <c r="Z774"/>
  <c r="Z782"/>
  <c r="V782" s="1"/>
  <c r="Y782"/>
  <c r="Z792"/>
  <c r="V792" s="1"/>
  <c r="Y792"/>
  <c r="Y802"/>
  <c r="U802" s="1"/>
  <c r="Z802"/>
  <c r="Z810"/>
  <c r="U810" s="1"/>
  <c r="Y810"/>
  <c r="Z814"/>
  <c r="V814" s="1"/>
  <c r="Y814"/>
  <c r="Y822"/>
  <c r="V822" s="1"/>
  <c r="Z822"/>
  <c r="Z828"/>
  <c r="Y828"/>
  <c r="Y834"/>
  <c r="U834" s="1"/>
  <c r="Z834"/>
  <c r="Z842"/>
  <c r="V842" s="1"/>
  <c r="Y842"/>
  <c r="Z846"/>
  <c r="Y846"/>
  <c r="Y854"/>
  <c r="V854" s="1"/>
  <c r="Z854"/>
  <c r="Z860"/>
  <c r="V860" s="1"/>
  <c r="Y860"/>
  <c r="Y866"/>
  <c r="U866" s="1"/>
  <c r="Z866"/>
  <c r="Z874"/>
  <c r="U874" s="1"/>
  <c r="Y874"/>
  <c r="Z878"/>
  <c r="V878" s="1"/>
  <c r="Y878"/>
  <c r="Y886"/>
  <c r="V886" s="1"/>
  <c r="Z886"/>
  <c r="Z892"/>
  <c r="Y892"/>
  <c r="Y898"/>
  <c r="U898" s="1"/>
  <c r="Z898"/>
  <c r="Z906"/>
  <c r="V906" s="1"/>
  <c r="Y906"/>
  <c r="Z910"/>
  <c r="Y910"/>
  <c r="Y918"/>
  <c r="V918" s="1"/>
  <c r="Z918"/>
  <c r="Z924"/>
  <c r="V924" s="1"/>
  <c r="Y924"/>
  <c r="Y930"/>
  <c r="U930" s="1"/>
  <c r="Z930"/>
  <c r="Z938"/>
  <c r="U938" s="1"/>
  <c r="Y938"/>
  <c r="Z942"/>
  <c r="V942" s="1"/>
  <c r="Y942"/>
  <c r="Y950"/>
  <c r="V950" s="1"/>
  <c r="Z950"/>
  <c r="Z956"/>
  <c r="Y956"/>
  <c r="Y962"/>
  <c r="U962" s="1"/>
  <c r="Z962"/>
  <c r="Z970"/>
  <c r="V970" s="1"/>
  <c r="Y970"/>
  <c r="Z974"/>
  <c r="Y974"/>
  <c r="Y982"/>
  <c r="V982" s="1"/>
  <c r="Z982"/>
  <c r="Z988"/>
  <c r="V988" s="1"/>
  <c r="Y988"/>
  <c r="Y994"/>
  <c r="U994" s="1"/>
  <c r="Z994"/>
  <c r="Z1002"/>
  <c r="U1002" s="1"/>
  <c r="Y1002"/>
  <c r="Z1006"/>
  <c r="V1006" s="1"/>
  <c r="Y1006"/>
  <c r="Y1014"/>
  <c r="V1014" s="1"/>
  <c r="Z1014"/>
  <c r="Z1020"/>
  <c r="Y1020"/>
  <c r="Y1026"/>
  <c r="U1026" s="1"/>
  <c r="Z1026"/>
  <c r="Z1034"/>
  <c r="V1034" s="1"/>
  <c r="Y1034"/>
  <c r="Z1038"/>
  <c r="Y1038"/>
  <c r="Y1046"/>
  <c r="V1046" s="1"/>
  <c r="Z1046"/>
  <c r="Z1052"/>
  <c r="V1052" s="1"/>
  <c r="Y1052"/>
  <c r="Y1058"/>
  <c r="U1058" s="1"/>
  <c r="Z1058"/>
  <c r="Z1066"/>
  <c r="U1066" s="1"/>
  <c r="Y1066"/>
  <c r="Z1070"/>
  <c r="V1070" s="1"/>
  <c r="Y1070"/>
  <c r="Y1078"/>
  <c r="V1078" s="1"/>
  <c r="Z1078"/>
  <c r="Z1087"/>
  <c r="U1087" s="1"/>
  <c r="Y1087"/>
  <c r="Z1101"/>
  <c r="Y1101"/>
  <c r="Z1115"/>
  <c r="Y1115"/>
  <c r="Z1128"/>
  <c r="V1128" s="1"/>
  <c r="Y1128"/>
  <c r="Y1140"/>
  <c r="V1140" s="1"/>
  <c r="Z1140"/>
  <c r="Z1151"/>
  <c r="U1151" s="1"/>
  <c r="Y1151"/>
  <c r="Z1165"/>
  <c r="Y1165"/>
  <c r="Z1179"/>
  <c r="Y1179"/>
  <c r="Z1192"/>
  <c r="V1192" s="1"/>
  <c r="Y1192"/>
  <c r="Y1204"/>
  <c r="V1204" s="1"/>
  <c r="Z1204"/>
  <c r="Y19"/>
  <c r="Z129"/>
  <c r="Y138"/>
  <c r="U138" s="1"/>
  <c r="Y153"/>
  <c r="Y161"/>
  <c r="Y169"/>
  <c r="Y177"/>
  <c r="V177" s="1"/>
  <c r="Y185"/>
  <c r="Y193"/>
  <c r="U193" s="1"/>
  <c r="Y202"/>
  <c r="Z212"/>
  <c r="Z222"/>
  <c r="Y234"/>
  <c r="U234" s="1"/>
  <c r="Z244"/>
  <c r="Z254"/>
  <c r="U254" s="1"/>
  <c r="Y266"/>
  <c r="Z276"/>
  <c r="Z286"/>
  <c r="Z296"/>
  <c r="Y314"/>
  <c r="Y327"/>
  <c r="Y329"/>
  <c r="Y336"/>
  <c r="Z361"/>
  <c r="Y381"/>
  <c r="V381" s="1"/>
  <c r="Y392"/>
  <c r="Y412"/>
  <c r="V412" s="1"/>
  <c r="Y430"/>
  <c r="V430" s="1"/>
  <c r="Y456"/>
  <c r="U456" s="1"/>
  <c r="Y464"/>
  <c r="Y480"/>
  <c r="Z496"/>
  <c r="I8" i="10"/>
  <c r="I5"/>
  <c r="Y521" i="7"/>
  <c r="Z533"/>
  <c r="Y537"/>
  <c r="Z549"/>
  <c r="Y553"/>
  <c r="Z565"/>
  <c r="Y569"/>
  <c r="Z581"/>
  <c r="Y585"/>
  <c r="Z597"/>
  <c r="Y601"/>
  <c r="Z612"/>
  <c r="Y616"/>
  <c r="Y620"/>
  <c r="Z626"/>
  <c r="U626" s="1"/>
  <c r="Z630"/>
  <c r="Y634"/>
  <c r="Y638"/>
  <c r="Z644"/>
  <c r="V644" s="1"/>
  <c r="Y648"/>
  <c r="Y652"/>
  <c r="V652" s="1"/>
  <c r="Z658"/>
  <c r="Z662"/>
  <c r="V662" s="1"/>
  <c r="Y666"/>
  <c r="U666" s="1"/>
  <c r="Y670"/>
  <c r="V670" s="1"/>
  <c r="Z676"/>
  <c r="Y680"/>
  <c r="V680" s="1"/>
  <c r="Y684"/>
  <c r="Z690"/>
  <c r="U690" s="1"/>
  <c r="Z694"/>
  <c r="Y698"/>
  <c r="Y702"/>
  <c r="Y706"/>
  <c r="U706" s="1"/>
  <c r="Z706"/>
  <c r="Z714"/>
  <c r="V714" s="1"/>
  <c r="Y714"/>
  <c r="Y724"/>
  <c r="V724" s="1"/>
  <c r="Z724"/>
  <c r="Z732"/>
  <c r="V732" s="1"/>
  <c r="Y732"/>
  <c r="Y742"/>
  <c r="V742" s="1"/>
  <c r="Z742"/>
  <c r="Z750"/>
  <c r="V750" s="1"/>
  <c r="Y750"/>
  <c r="Z760"/>
  <c r="V760" s="1"/>
  <c r="Y760"/>
  <c r="Y770"/>
  <c r="U770" s="1"/>
  <c r="Z770"/>
  <c r="Z778"/>
  <c r="V778" s="1"/>
  <c r="Y778"/>
  <c r="Y788"/>
  <c r="V788" s="1"/>
  <c r="Z788"/>
  <c r="Z796"/>
  <c r="Y796"/>
  <c r="Y806"/>
  <c r="V806" s="1"/>
  <c r="Z806"/>
  <c r="Z812"/>
  <c r="V812" s="1"/>
  <c r="Y812"/>
  <c r="Y818"/>
  <c r="U818" s="1"/>
  <c r="Z818"/>
  <c r="Z826"/>
  <c r="Y826"/>
  <c r="Z830"/>
  <c r="V830" s="1"/>
  <c r="Y830"/>
  <c r="Y838"/>
  <c r="V838" s="1"/>
  <c r="Z838"/>
  <c r="Z844"/>
  <c r="V844" s="1"/>
  <c r="Y844"/>
  <c r="Y850"/>
  <c r="U850" s="1"/>
  <c r="Z850"/>
  <c r="Z858"/>
  <c r="Y858"/>
  <c r="Z862"/>
  <c r="V862" s="1"/>
  <c r="Y862"/>
  <c r="Y870"/>
  <c r="V870" s="1"/>
  <c r="Z870"/>
  <c r="Z876"/>
  <c r="V876" s="1"/>
  <c r="Y876"/>
  <c r="Y882"/>
  <c r="U882" s="1"/>
  <c r="Z882"/>
  <c r="Z890"/>
  <c r="Y890"/>
  <c r="Z894"/>
  <c r="V894" s="1"/>
  <c r="Y894"/>
  <c r="Y902"/>
  <c r="V902" s="1"/>
  <c r="Z902"/>
  <c r="Z908"/>
  <c r="V908" s="1"/>
  <c r="Y908"/>
  <c r="Y914"/>
  <c r="U914" s="1"/>
  <c r="Z914"/>
  <c r="Z922"/>
  <c r="Y922"/>
  <c r="Z926"/>
  <c r="V926" s="1"/>
  <c r="Y926"/>
  <c r="Y934"/>
  <c r="V934" s="1"/>
  <c r="Z934"/>
  <c r="Z940"/>
  <c r="V940" s="1"/>
  <c r="Y940"/>
  <c r="Y946"/>
  <c r="U946" s="1"/>
  <c r="Z946"/>
  <c r="Z954"/>
  <c r="Y954"/>
  <c r="Z958"/>
  <c r="V958" s="1"/>
  <c r="Y958"/>
  <c r="Y966"/>
  <c r="V966" s="1"/>
  <c r="Z966"/>
  <c r="Z972"/>
  <c r="V972" s="1"/>
  <c r="Y972"/>
  <c r="Y978"/>
  <c r="U978" s="1"/>
  <c r="Z978"/>
  <c r="Z986"/>
  <c r="Y986"/>
  <c r="Z990"/>
  <c r="V990" s="1"/>
  <c r="Y990"/>
  <c r="Y998"/>
  <c r="V998" s="1"/>
  <c r="Z998"/>
  <c r="Z1004"/>
  <c r="V1004" s="1"/>
  <c r="Y1004"/>
  <c r="Y1010"/>
  <c r="U1010" s="1"/>
  <c r="Z1010"/>
  <c r="Z1018"/>
  <c r="Y1018"/>
  <c r="Z1022"/>
  <c r="V1022" s="1"/>
  <c r="Y1022"/>
  <c r="Y1030"/>
  <c r="V1030" s="1"/>
  <c r="Z1030"/>
  <c r="Z1036"/>
  <c r="V1036" s="1"/>
  <c r="Y1036"/>
  <c r="Y1042"/>
  <c r="U1042" s="1"/>
  <c r="Z1042"/>
  <c r="Z1050"/>
  <c r="Y1050"/>
  <c r="Z1054"/>
  <c r="V1054" s="1"/>
  <c r="Y1054"/>
  <c r="Y1062"/>
  <c r="V1062" s="1"/>
  <c r="Z1062"/>
  <c r="Z1068"/>
  <c r="V1068" s="1"/>
  <c r="Y1068"/>
  <c r="Y1074"/>
  <c r="U1074" s="1"/>
  <c r="Z1074"/>
  <c r="Z1083"/>
  <c r="Y1083"/>
  <c r="Z1096"/>
  <c r="V1096" s="1"/>
  <c r="Y1096"/>
  <c r="Y1108"/>
  <c r="V1108" s="1"/>
  <c r="Z1108"/>
  <c r="Z1119"/>
  <c r="U1119" s="1"/>
  <c r="Y1119"/>
  <c r="Z1133"/>
  <c r="Y1133"/>
  <c r="Z1147"/>
  <c r="Y1147"/>
  <c r="Z1160"/>
  <c r="V1160" s="1"/>
  <c r="Y1160"/>
  <c r="Y1172"/>
  <c r="V1172" s="1"/>
  <c r="Z1172"/>
  <c r="Z1183"/>
  <c r="U1183" s="1"/>
  <c r="Y1183"/>
  <c r="Z1197"/>
  <c r="Y1197"/>
  <c r="Z1211"/>
  <c r="Y1211"/>
  <c r="Y1215"/>
  <c r="U1215" s="1"/>
  <c r="Y1224"/>
  <c r="Y1229"/>
  <c r="Y1234"/>
  <c r="Y1238"/>
  <c r="Y1249"/>
  <c r="Y1266"/>
  <c r="U1266" s="1"/>
  <c r="Y1268"/>
  <c r="Y1270"/>
  <c r="V1270" s="1"/>
  <c r="Z1275"/>
  <c r="Y1283"/>
  <c r="Y1285"/>
  <c r="Y1287"/>
  <c r="Y1297"/>
  <c r="Y1301"/>
  <c r="Z1311"/>
  <c r="U1311" s="1"/>
  <c r="Y1315"/>
  <c r="Y1317"/>
  <c r="Y1319"/>
  <c r="Z1329"/>
  <c r="Y1360"/>
  <c r="U1360" s="1"/>
  <c r="Y1364"/>
  <c r="V1364" s="1"/>
  <c r="Z1371"/>
  <c r="Z1390"/>
  <c r="Y1395"/>
  <c r="Y1397"/>
  <c r="Y1399"/>
  <c r="U1399" s="1"/>
  <c r="Y1410"/>
  <c r="V1410" s="1"/>
  <c r="Y1412"/>
  <c r="V1412" s="1"/>
  <c r="Y1414"/>
  <c r="Z1420"/>
  <c r="Y1427"/>
  <c r="Y1431"/>
  <c r="Y1442"/>
  <c r="U1442" s="1"/>
  <c r="Y1444"/>
  <c r="V1444" s="1"/>
  <c r="Y1446"/>
  <c r="Z1450"/>
  <c r="U1450" s="1"/>
  <c r="Z1471"/>
  <c r="U1471" s="1"/>
  <c r="Y1490"/>
  <c r="Y1494"/>
  <c r="Y1505"/>
  <c r="Y1522"/>
  <c r="U1522" s="1"/>
  <c r="Y1526"/>
  <c r="Y1539"/>
  <c r="Y1543"/>
  <c r="Y1553"/>
  <c r="U1553" s="1"/>
  <c r="Y1557"/>
  <c r="Z1567"/>
  <c r="Y1573"/>
  <c r="Z1578"/>
  <c r="U1578" s="1"/>
  <c r="Y1587"/>
  <c r="Y1591"/>
  <c r="Z1597"/>
  <c r="Y1605"/>
  <c r="Y1609"/>
  <c r="Z1610"/>
  <c r="U1610" s="1"/>
  <c r="Z1617"/>
  <c r="Y1624"/>
  <c r="Y1632"/>
  <c r="Y1636"/>
  <c r="V1636" s="1"/>
  <c r="Y1641"/>
  <c r="Y1648"/>
  <c r="V1648" s="1"/>
  <c r="Z1659"/>
  <c r="Z1676"/>
  <c r="V1676" s="1"/>
  <c r="Y1682"/>
  <c r="Y1686"/>
  <c r="Z1695"/>
  <c r="Z1710"/>
  <c r="Z1744"/>
  <c r="Y1749"/>
  <c r="Z1759"/>
  <c r="Y1764"/>
  <c r="Z1770"/>
  <c r="U1770" s="1"/>
  <c r="Y1779"/>
  <c r="Y1783"/>
  <c r="Y1794"/>
  <c r="V1794" s="1"/>
  <c r="Y1798"/>
  <c r="Z1810"/>
  <c r="Y1817"/>
  <c r="Y1828"/>
  <c r="Y1842"/>
  <c r="Y1846"/>
  <c r="Y1850"/>
  <c r="Y613"/>
  <c r="Z613"/>
  <c r="Z617"/>
  <c r="Y617"/>
  <c r="Y629"/>
  <c r="Z629"/>
  <c r="Z633"/>
  <c r="Y633"/>
  <c r="Y645"/>
  <c r="Z645"/>
  <c r="Z649"/>
  <c r="Y649"/>
  <c r="Y661"/>
  <c r="Z661"/>
  <c r="Z665"/>
  <c r="Y665"/>
  <c r="Y677"/>
  <c r="Z677"/>
  <c r="Z681"/>
  <c r="Y681"/>
  <c r="Y693"/>
  <c r="Z693"/>
  <c r="Z697"/>
  <c r="Y697"/>
  <c r="Y709"/>
  <c r="Z709"/>
  <c r="Z713"/>
  <c r="Y713"/>
  <c r="Y725"/>
  <c r="Z725"/>
  <c r="Z729"/>
  <c r="Y729"/>
  <c r="Y741"/>
  <c r="Z741"/>
  <c r="Z745"/>
  <c r="Y745"/>
  <c r="Y757"/>
  <c r="Z757"/>
  <c r="Z761"/>
  <c r="Y761"/>
  <c r="Y773"/>
  <c r="Z773"/>
  <c r="Z777"/>
  <c r="Y777"/>
  <c r="Y789"/>
  <c r="Z789"/>
  <c r="Z793"/>
  <c r="Y793"/>
  <c r="Y611"/>
  <c r="Z611"/>
  <c r="Y615"/>
  <c r="Z615"/>
  <c r="Y627"/>
  <c r="Z627"/>
  <c r="Y631"/>
  <c r="Z631"/>
  <c r="Y643"/>
  <c r="Z643"/>
  <c r="Y647"/>
  <c r="Z647"/>
  <c r="Y659"/>
  <c r="Z659"/>
  <c r="Y663"/>
  <c r="Z663"/>
  <c r="Y675"/>
  <c r="Z675"/>
  <c r="Y679"/>
  <c r="Z679"/>
  <c r="Y691"/>
  <c r="Z691"/>
  <c r="Y695"/>
  <c r="Z695"/>
  <c r="Y707"/>
  <c r="Z707"/>
  <c r="Y711"/>
  <c r="Z711"/>
  <c r="Y723"/>
  <c r="Z723"/>
  <c r="Y727"/>
  <c r="Z727"/>
  <c r="Y739"/>
  <c r="Z739"/>
  <c r="Y743"/>
  <c r="Z743"/>
  <c r="Y755"/>
  <c r="Z755"/>
  <c r="Y759"/>
  <c r="Z759"/>
  <c r="Y771"/>
  <c r="Z771"/>
  <c r="Y775"/>
  <c r="Z775"/>
  <c r="Y787"/>
  <c r="Z787"/>
  <c r="Y791"/>
  <c r="Z791"/>
  <c r="Y5"/>
  <c r="Y27"/>
  <c r="Z127"/>
  <c r="Z131"/>
  <c r="U131" s="1"/>
  <c r="Y142"/>
  <c r="Y152"/>
  <c r="U152" s="1"/>
  <c r="Y160"/>
  <c r="Y168"/>
  <c r="U168" s="1"/>
  <c r="Y176"/>
  <c r="Y184"/>
  <c r="U184" s="1"/>
  <c r="Y192"/>
  <c r="Z198"/>
  <c r="U198" s="1"/>
  <c r="Z204"/>
  <c r="Y210"/>
  <c r="Z214"/>
  <c r="Z220"/>
  <c r="Y226"/>
  <c r="Z230"/>
  <c r="U230" s="1"/>
  <c r="Z236"/>
  <c r="Y242"/>
  <c r="Z246"/>
  <c r="Z252"/>
  <c r="Y258"/>
  <c r="Z262"/>
  <c r="Z268"/>
  <c r="Y274"/>
  <c r="Z278"/>
  <c r="Z284"/>
  <c r="Y289"/>
  <c r="Y294"/>
  <c r="Z298"/>
  <c r="Y312"/>
  <c r="Z319"/>
  <c r="Y326"/>
  <c r="Y331"/>
  <c r="Y338"/>
  <c r="Z359"/>
  <c r="Y363"/>
  <c r="Y377"/>
  <c r="Z384"/>
  <c r="Y391"/>
  <c r="Y393"/>
  <c r="Y408"/>
  <c r="Y417"/>
  <c r="Z425"/>
  <c r="Z433"/>
  <c r="Y455"/>
  <c r="Y458"/>
  <c r="Y465"/>
  <c r="Y473"/>
  <c r="Y483"/>
  <c r="Y490"/>
  <c r="V490" s="1"/>
  <c r="Y501"/>
  <c r="H11" i="10"/>
  <c r="K11" s="1"/>
  <c r="I6"/>
  <c r="Y520" i="7"/>
  <c r="I4" i="10"/>
  <c r="Y526" i="7"/>
  <c r="V526" s="1"/>
  <c r="Z532"/>
  <c r="Z534"/>
  <c r="V534" s="1"/>
  <c r="Y536"/>
  <c r="Z546"/>
  <c r="U546" s="1"/>
  <c r="Z548"/>
  <c r="V548" s="1"/>
  <c r="Z550"/>
  <c r="V550" s="1"/>
  <c r="Y552"/>
  <c r="Z562"/>
  <c r="U562" s="1"/>
  <c r="Z564"/>
  <c r="V564" s="1"/>
  <c r="Z566"/>
  <c r="V566" s="1"/>
  <c r="Y568"/>
  <c r="Z578"/>
  <c r="U578" s="1"/>
  <c r="Z580"/>
  <c r="V580" s="1"/>
  <c r="Z582"/>
  <c r="V582" s="1"/>
  <c r="Y584"/>
  <c r="Z594"/>
  <c r="U594" s="1"/>
  <c r="Z596"/>
  <c r="V596" s="1"/>
  <c r="Z598"/>
  <c r="V598" s="1"/>
  <c r="Y600"/>
  <c r="Y607"/>
  <c r="Y619"/>
  <c r="Y621"/>
  <c r="Y623"/>
  <c r="Y635"/>
  <c r="Y637"/>
  <c r="Y639"/>
  <c r="Y651"/>
  <c r="Y653"/>
  <c r="Y655"/>
  <c r="Y667"/>
  <c r="Y669"/>
  <c r="Y671"/>
  <c r="Y683"/>
  <c r="Y685"/>
  <c r="Y687"/>
  <c r="Y699"/>
  <c r="Y701"/>
  <c r="Y703"/>
  <c r="U703" s="1"/>
  <c r="Y715"/>
  <c r="Y717"/>
  <c r="Y719"/>
  <c r="Y731"/>
  <c r="Y733"/>
  <c r="Y735"/>
  <c r="U735" s="1"/>
  <c r="Y747"/>
  <c r="Y749"/>
  <c r="Y751"/>
  <c r="Y763"/>
  <c r="Y765"/>
  <c r="Y767"/>
  <c r="U767" s="1"/>
  <c r="Y779"/>
  <c r="Y781"/>
  <c r="Y783"/>
  <c r="Y795"/>
  <c r="Y797"/>
  <c r="Y799"/>
  <c r="U799" s="1"/>
  <c r="Y1535"/>
  <c r="Z1535"/>
  <c r="Z1554"/>
  <c r="Y1554"/>
  <c r="Z1558"/>
  <c r="Y1558"/>
  <c r="Z1569"/>
  <c r="Y1569"/>
  <c r="U1569" s="1"/>
  <c r="Y1585"/>
  <c r="Z1585"/>
  <c r="Y1599"/>
  <c r="Z1599"/>
  <c r="Y1616"/>
  <c r="Z1616"/>
  <c r="Y1631"/>
  <c r="Z1631"/>
  <c r="Y1642"/>
  <c r="Z1642"/>
  <c r="Y1661"/>
  <c r="Z1661"/>
  <c r="Y1678"/>
  <c r="Z1678"/>
  <c r="Y1693"/>
  <c r="Z1693"/>
  <c r="Y1706"/>
  <c r="Z1706"/>
  <c r="Y1740"/>
  <c r="Z1740"/>
  <c r="Z1748"/>
  <c r="Y1748"/>
  <c r="Y1755"/>
  <c r="Z1755"/>
  <c r="Y1774"/>
  <c r="Z1774"/>
  <c r="Y1808"/>
  <c r="Z1808"/>
  <c r="U1808" s="1"/>
  <c r="Z1816"/>
  <c r="Y1816"/>
  <c r="Y1826"/>
  <c r="Z1826"/>
  <c r="Z1841"/>
  <c r="Y1841"/>
  <c r="Z1845"/>
  <c r="Y1845"/>
  <c r="Z1849"/>
  <c r="Y1849"/>
  <c r="V612"/>
  <c r="V614"/>
  <c r="V630"/>
  <c r="V660"/>
  <c r="V676"/>
  <c r="V678"/>
  <c r="V692"/>
  <c r="V694"/>
  <c r="V708"/>
  <c r="V726"/>
  <c r="V772"/>
  <c r="V790"/>
  <c r="Z803"/>
  <c r="V804"/>
  <c r="Z805"/>
  <c r="Z807"/>
  <c r="Y809"/>
  <c r="Z819"/>
  <c r="V820"/>
  <c r="Z821"/>
  <c r="Z823"/>
  <c r="Y825"/>
  <c r="Z835"/>
  <c r="Z837"/>
  <c r="Z839"/>
  <c r="Y841"/>
  <c r="Z851"/>
  <c r="V852"/>
  <c r="Z853"/>
  <c r="Z855"/>
  <c r="Y857"/>
  <c r="Z867"/>
  <c r="V868"/>
  <c r="Z869"/>
  <c r="Z871"/>
  <c r="Y873"/>
  <c r="Z883"/>
  <c r="V884"/>
  <c r="Z885"/>
  <c r="Z887"/>
  <c r="Y889"/>
  <c r="Z899"/>
  <c r="Z901"/>
  <c r="Z903"/>
  <c r="Y905"/>
  <c r="Z915"/>
  <c r="V916"/>
  <c r="Z917"/>
  <c r="Z919"/>
  <c r="Y921"/>
  <c r="Z931"/>
  <c r="V932"/>
  <c r="Z933"/>
  <c r="Z935"/>
  <c r="Y937"/>
  <c r="Z947"/>
  <c r="V948"/>
  <c r="Z949"/>
  <c r="Z951"/>
  <c r="Y953"/>
  <c r="Z963"/>
  <c r="Z965"/>
  <c r="Z967"/>
  <c r="Y969"/>
  <c r="Z979"/>
  <c r="V980"/>
  <c r="Z981"/>
  <c r="Z983"/>
  <c r="Y985"/>
  <c r="Z995"/>
  <c r="V996"/>
  <c r="Z997"/>
  <c r="Z999"/>
  <c r="Y1001"/>
  <c r="Z1011"/>
  <c r="V1012"/>
  <c r="Z1013"/>
  <c r="Z1015"/>
  <c r="Y1017"/>
  <c r="Z1027"/>
  <c r="Z1029"/>
  <c r="Z1031"/>
  <c r="Y1033"/>
  <c r="Z1043"/>
  <c r="V1044"/>
  <c r="Z1045"/>
  <c r="Z1047"/>
  <c r="Y1049"/>
  <c r="Z1059"/>
  <c r="V1060"/>
  <c r="Z1061"/>
  <c r="Z1063"/>
  <c r="Y1065"/>
  <c r="Z1075"/>
  <c r="V1076"/>
  <c r="Z1077"/>
  <c r="Z1079"/>
  <c r="Y1082"/>
  <c r="Y1084"/>
  <c r="Y1086"/>
  <c r="V1086" s="1"/>
  <c r="Z1090"/>
  <c r="Z1094"/>
  <c r="V1094" s="1"/>
  <c r="Y1098"/>
  <c r="U1098" s="1"/>
  <c r="Y1100"/>
  <c r="V1100" s="1"/>
  <c r="Y1102"/>
  <c r="Z1106"/>
  <c r="U1106" s="1"/>
  <c r="Z1110"/>
  <c r="V1110" s="1"/>
  <c r="Y1114"/>
  <c r="Y1116"/>
  <c r="Y1118"/>
  <c r="V1118" s="1"/>
  <c r="Z1122"/>
  <c r="Z1126"/>
  <c r="V1126" s="1"/>
  <c r="Y1130"/>
  <c r="U1130" s="1"/>
  <c r="Y1132"/>
  <c r="V1132" s="1"/>
  <c r="Y1134"/>
  <c r="Z1138"/>
  <c r="U1138" s="1"/>
  <c r="Z1142"/>
  <c r="Y1146"/>
  <c r="Y1148"/>
  <c r="Y1150"/>
  <c r="V1150" s="1"/>
  <c r="Z1154"/>
  <c r="Z1158"/>
  <c r="V1158" s="1"/>
  <c r="Y1162"/>
  <c r="U1162" s="1"/>
  <c r="Y1164"/>
  <c r="V1164" s="1"/>
  <c r="Y1166"/>
  <c r="Z1170"/>
  <c r="U1170" s="1"/>
  <c r="Z1174"/>
  <c r="Y1178"/>
  <c r="Y1180"/>
  <c r="Y1182"/>
  <c r="V1182" s="1"/>
  <c r="Z1186"/>
  <c r="Z1190"/>
  <c r="V1190" s="1"/>
  <c r="Y1194"/>
  <c r="U1194" s="1"/>
  <c r="Y1196"/>
  <c r="V1196" s="1"/>
  <c r="Y1198"/>
  <c r="Z1202"/>
  <c r="U1202" s="1"/>
  <c r="Z1206"/>
  <c r="Y1210"/>
  <c r="Y1212"/>
  <c r="Y1214"/>
  <c r="V1214" s="1"/>
  <c r="Z1218"/>
  <c r="Z1222"/>
  <c r="V1222" s="1"/>
  <c r="Y1226"/>
  <c r="U1226" s="1"/>
  <c r="Y1228"/>
  <c r="V1228" s="1"/>
  <c r="Y1230"/>
  <c r="Y1233"/>
  <c r="Y1235"/>
  <c r="Y1237"/>
  <c r="Y1239"/>
  <c r="Z1247"/>
  <c r="U1247" s="1"/>
  <c r="Z1258"/>
  <c r="U1258" s="1"/>
  <c r="Z1265"/>
  <c r="Z1279"/>
  <c r="U1279" s="1"/>
  <c r="Y1296"/>
  <c r="U1296" s="1"/>
  <c r="Y1298"/>
  <c r="Y1300"/>
  <c r="V1300" s="1"/>
  <c r="Y1302"/>
  <c r="Z1307"/>
  <c r="Y1313"/>
  <c r="Z1326"/>
  <c r="Z1339"/>
  <c r="Z1356"/>
  <c r="Y1361"/>
  <c r="Y1363"/>
  <c r="Y1365"/>
  <c r="Y1367"/>
  <c r="U1367" s="1"/>
  <c r="Z1375"/>
  <c r="U1375" s="1"/>
  <c r="Z1386"/>
  <c r="U1386" s="1"/>
  <c r="Z1393"/>
  <c r="Z1407"/>
  <c r="U1407" s="1"/>
  <c r="Y1424"/>
  <c r="U1424" s="1"/>
  <c r="Y1426"/>
  <c r="V1426" s="1"/>
  <c r="Y1428"/>
  <c r="Y1430"/>
  <c r="Z1435"/>
  <c r="Y1441"/>
  <c r="Z1454"/>
  <c r="Z1467"/>
  <c r="Z1484"/>
  <c r="Y1489"/>
  <c r="Y1491"/>
  <c r="Y1493"/>
  <c r="Y1495"/>
  <c r="Z1503"/>
  <c r="U1503" s="1"/>
  <c r="Z1514"/>
  <c r="U1514" s="1"/>
  <c r="Z1521"/>
  <c r="U1521" s="1"/>
  <c r="Y1523"/>
  <c r="Y1525"/>
  <c r="Y1527"/>
  <c r="Y1538"/>
  <c r="V1538" s="1"/>
  <c r="Y1540"/>
  <c r="V1540" s="1"/>
  <c r="Y1542"/>
  <c r="V1542" s="1"/>
  <c r="Y1570"/>
  <c r="Y1572"/>
  <c r="V1572" s="1"/>
  <c r="Y1574"/>
  <c r="V1574" s="1"/>
  <c r="Y1586"/>
  <c r="U1586" s="1"/>
  <c r="Y1588"/>
  <c r="Y1590"/>
  <c r="Y1602"/>
  <c r="Y1604"/>
  <c r="V1604" s="1"/>
  <c r="Y1606"/>
  <c r="V1606" s="1"/>
  <c r="Y1635"/>
  <c r="Y1637"/>
  <c r="Y1639"/>
  <c r="Y1683"/>
  <c r="Y1685"/>
  <c r="Y1687"/>
  <c r="U1713"/>
  <c r="Y1763"/>
  <c r="Y1765"/>
  <c r="Y1767"/>
  <c r="Y1776"/>
  <c r="V1776" s="1"/>
  <c r="U1777"/>
  <c r="Y1778"/>
  <c r="U1778" s="1"/>
  <c r="Y1780"/>
  <c r="Y1782"/>
  <c r="V1782" s="1"/>
  <c r="Y1795"/>
  <c r="Y1797"/>
  <c r="Y1799"/>
  <c r="Z1552"/>
  <c r="Y1552"/>
  <c r="Z1556"/>
  <c r="Y1556"/>
  <c r="Y1563"/>
  <c r="Z1563"/>
  <c r="Y1582"/>
  <c r="Z1582"/>
  <c r="Y1595"/>
  <c r="Z1595"/>
  <c r="Y1612"/>
  <c r="Z1612"/>
  <c r="Y1627"/>
  <c r="Z1627"/>
  <c r="Z1633"/>
  <c r="Y1633"/>
  <c r="Y1646"/>
  <c r="Z1646"/>
  <c r="Z1656"/>
  <c r="Y1656"/>
  <c r="Z1673"/>
  <c r="Y1673"/>
  <c r="Y1674"/>
  <c r="Z1674"/>
  <c r="Y1681"/>
  <c r="Z1681"/>
  <c r="Z1688"/>
  <c r="Y1688"/>
  <c r="Z1696"/>
  <c r="Y1696"/>
  <c r="Y1723"/>
  <c r="Z1723"/>
  <c r="Z1746"/>
  <c r="Y1746"/>
  <c r="Z1750"/>
  <c r="Y1750"/>
  <c r="Z1761"/>
  <c r="Y1761"/>
  <c r="Y1791"/>
  <c r="Z1791"/>
  <c r="Y1812"/>
  <c r="Z1812"/>
  <c r="Z1818"/>
  <c r="Y1818"/>
  <c r="Z1835"/>
  <c r="Y1835"/>
  <c r="Z1843"/>
  <c r="Y1843"/>
  <c r="Z1847"/>
  <c r="Y1847"/>
  <c r="Z1851"/>
  <c r="Y1851"/>
  <c r="U842"/>
  <c r="U1463"/>
  <c r="Z122"/>
  <c r="V122" s="1"/>
  <c r="Z101"/>
  <c r="V101" s="1"/>
  <c r="Z87"/>
  <c r="V87" s="1"/>
  <c r="Z76"/>
  <c r="V76" s="1"/>
  <c r="V532"/>
  <c r="AW918" i="4"/>
  <c r="AW566"/>
  <c r="AW556"/>
  <c r="AW550"/>
  <c r="AW1087"/>
  <c r="AW738"/>
  <c r="AW710"/>
  <c r="AW672"/>
  <c r="AW670"/>
  <c r="AW640"/>
  <c r="AW608"/>
  <c r="AW602"/>
  <c r="AW598"/>
  <c r="AT588"/>
  <c r="AW582"/>
  <c r="AW576"/>
  <c r="AW428"/>
  <c r="AW268"/>
  <c r="B15" i="11"/>
  <c r="B7"/>
  <c r="AE222" i="4"/>
  <c r="AE207"/>
  <c r="AE205"/>
  <c r="AE203"/>
  <c r="AO240"/>
  <c r="AQ240" s="1"/>
  <c r="AO236"/>
  <c r="AQ236" s="1"/>
  <c r="AO207"/>
  <c r="AQ207" s="1"/>
  <c r="AO197"/>
  <c r="AQ197" s="1"/>
  <c r="AO162"/>
  <c r="AQ162" s="1"/>
  <c r="AO131"/>
  <c r="AQ131" s="1"/>
  <c r="AN14"/>
  <c r="AP14" s="1"/>
  <c r="AS14"/>
  <c r="AN8"/>
  <c r="AL8"/>
  <c r="AS8"/>
  <c r="AM8"/>
  <c r="AM6"/>
  <c r="AS6"/>
  <c r="U290" i="7"/>
  <c r="U538"/>
  <c r="U554"/>
  <c r="U570"/>
  <c r="U586"/>
  <c r="U602"/>
  <c r="U618"/>
  <c r="Z1081"/>
  <c r="Y1081"/>
  <c r="Y1091"/>
  <c r="Z1091"/>
  <c r="Y1093"/>
  <c r="Z1093"/>
  <c r="Y1095"/>
  <c r="Z1095"/>
  <c r="Z1097"/>
  <c r="Y1097"/>
  <c r="Y1107"/>
  <c r="Z1107"/>
  <c r="Y1109"/>
  <c r="Z1109"/>
  <c r="Y1111"/>
  <c r="Z1111"/>
  <c r="Z1113"/>
  <c r="Y1113"/>
  <c r="Y1123"/>
  <c r="Z1123"/>
  <c r="Y1125"/>
  <c r="Z1125"/>
  <c r="Y1127"/>
  <c r="Z1127"/>
  <c r="Z1129"/>
  <c r="Y1129"/>
  <c r="Y1139"/>
  <c r="Z1139"/>
  <c r="Y1141"/>
  <c r="Z1141"/>
  <c r="Y1143"/>
  <c r="Z1143"/>
  <c r="Z1145"/>
  <c r="Y1145"/>
  <c r="Y1155"/>
  <c r="Z1155"/>
  <c r="Y1157"/>
  <c r="Z1157"/>
  <c r="Y1159"/>
  <c r="Z1159"/>
  <c r="Z1161"/>
  <c r="Y1161"/>
  <c r="Y1171"/>
  <c r="Z1171"/>
  <c r="Y1173"/>
  <c r="Z1173"/>
  <c r="Y1175"/>
  <c r="Z1175"/>
  <c r="Z1177"/>
  <c r="Y1177"/>
  <c r="Y1187"/>
  <c r="Z1187"/>
  <c r="Y1189"/>
  <c r="Z1189"/>
  <c r="Y1191"/>
  <c r="Z1191"/>
  <c r="Z1193"/>
  <c r="Y1193"/>
  <c r="Y1203"/>
  <c r="Z1203"/>
  <c r="Y1205"/>
  <c r="Z1205"/>
  <c r="Y1207"/>
  <c r="Z1207"/>
  <c r="Z1209"/>
  <c r="Y1209"/>
  <c r="Y1219"/>
  <c r="Z1219"/>
  <c r="Y1221"/>
  <c r="Z1221"/>
  <c r="Y1223"/>
  <c r="Z1223"/>
  <c r="Z1225"/>
  <c r="Y1225"/>
  <c r="Z1240"/>
  <c r="Y1240"/>
  <c r="Y1245"/>
  <c r="Z1245"/>
  <c r="Z1248"/>
  <c r="Y1248"/>
  <c r="Z1257"/>
  <c r="Y1257"/>
  <c r="Y1260"/>
  <c r="Z1260"/>
  <c r="Y1264"/>
  <c r="Z1264"/>
  <c r="Z1272"/>
  <c r="Y1272"/>
  <c r="Y1277"/>
  <c r="Z1277"/>
  <c r="Z1289"/>
  <c r="Y1289"/>
  <c r="Y1290"/>
  <c r="Z1290"/>
  <c r="Y1294"/>
  <c r="Z1294"/>
  <c r="Z1304"/>
  <c r="Y1304"/>
  <c r="Y1309"/>
  <c r="Z1309"/>
  <c r="Z1312"/>
  <c r="Y1312"/>
  <c r="Z1321"/>
  <c r="Y1321"/>
  <c r="Y1324"/>
  <c r="Z1324"/>
  <c r="Y1328"/>
  <c r="Z1328"/>
  <c r="Z1336"/>
  <c r="Y1336"/>
  <c r="Y1341"/>
  <c r="Z1341"/>
  <c r="Z1353"/>
  <c r="Y1353"/>
  <c r="Y1354"/>
  <c r="Z1354"/>
  <c r="Y1358"/>
  <c r="Z1358"/>
  <c r="Z1368"/>
  <c r="Y1368"/>
  <c r="Y1373"/>
  <c r="Z1373"/>
  <c r="Z1376"/>
  <c r="Y1376"/>
  <c r="Z1385"/>
  <c r="Y1385"/>
  <c r="Y1388"/>
  <c r="Z1388"/>
  <c r="Y1392"/>
  <c r="Z1392"/>
  <c r="Z1400"/>
  <c r="Y1400"/>
  <c r="Y1405"/>
  <c r="Z1405"/>
  <c r="Z1417"/>
  <c r="Y1417"/>
  <c r="Y1418"/>
  <c r="Z1418"/>
  <c r="Y1422"/>
  <c r="Z1422"/>
  <c r="Z1432"/>
  <c r="Y1432"/>
  <c r="Y1437"/>
  <c r="Z1437"/>
  <c r="Z1440"/>
  <c r="Y1440"/>
  <c r="Z1449"/>
  <c r="Y1449"/>
  <c r="Y1452"/>
  <c r="Z1452"/>
  <c r="Y1456"/>
  <c r="Z1456"/>
  <c r="Z1464"/>
  <c r="Y1464"/>
  <c r="Y1469"/>
  <c r="Z1469"/>
  <c r="Z1481"/>
  <c r="Y1481"/>
  <c r="Y1482"/>
  <c r="Z1482"/>
  <c r="Y1486"/>
  <c r="Z1486"/>
  <c r="Z1496"/>
  <c r="Y1496"/>
  <c r="Y1501"/>
  <c r="Z1501"/>
  <c r="Z1504"/>
  <c r="Y1504"/>
  <c r="Z1513"/>
  <c r="Y1513"/>
  <c r="Y1516"/>
  <c r="Z1516"/>
  <c r="Y1520"/>
  <c r="Z1520"/>
  <c r="Z1528"/>
  <c r="Y1528"/>
  <c r="Y1533"/>
  <c r="Z1533"/>
  <c r="Z1545"/>
  <c r="Y1545"/>
  <c r="Y1546"/>
  <c r="Z1546"/>
  <c r="Y1550"/>
  <c r="Z1550"/>
  <c r="Z1560"/>
  <c r="Y1560"/>
  <c r="Y1565"/>
  <c r="Z1565"/>
  <c r="Z1568"/>
  <c r="Y1568"/>
  <c r="Z1577"/>
  <c r="Y1577"/>
  <c r="Y1580"/>
  <c r="Z1580"/>
  <c r="V1092"/>
  <c r="V1124"/>
  <c r="V1142"/>
  <c r="V1174"/>
  <c r="V1188"/>
  <c r="V1206"/>
  <c r="V1220"/>
  <c r="V1252"/>
  <c r="V1254"/>
  <c r="V1284"/>
  <c r="V1286"/>
  <c r="V1318"/>
  <c r="V1348"/>
  <c r="V1350"/>
  <c r="V1380"/>
  <c r="V1382"/>
  <c r="V1414"/>
  <c r="V1446"/>
  <c r="V1476"/>
  <c r="V1478"/>
  <c r="V1508"/>
  <c r="V1668"/>
  <c r="V1670"/>
  <c r="U1697"/>
  <c r="V1700"/>
  <c r="V1702"/>
  <c r="Z1705"/>
  <c r="Y1705"/>
  <c r="Y1708"/>
  <c r="Z1708"/>
  <c r="Z1720"/>
  <c r="Y1720"/>
  <c r="Y1725"/>
  <c r="Z1725"/>
  <c r="Z1737"/>
  <c r="Y1737"/>
  <c r="Y1738"/>
  <c r="Z1738"/>
  <c r="Y1742"/>
  <c r="Z1742"/>
  <c r="Y1745"/>
  <c r="Z1745"/>
  <c r="Z1752"/>
  <c r="Y1752"/>
  <c r="Y1757"/>
  <c r="Z1757"/>
  <c r="Z1760"/>
  <c r="Y1760"/>
  <c r="Z1769"/>
  <c r="Y1769"/>
  <c r="Y1772"/>
  <c r="Z1772"/>
  <c r="Z1784"/>
  <c r="Y1784"/>
  <c r="Y1789"/>
  <c r="Z1789"/>
  <c r="Z1801"/>
  <c r="Y1801"/>
  <c r="Y1806"/>
  <c r="Z1806"/>
  <c r="Y1809"/>
  <c r="Z1809"/>
  <c r="Y1811"/>
  <c r="Z1811"/>
  <c r="Y1813"/>
  <c r="Z1813"/>
  <c r="Y1815"/>
  <c r="Z1815"/>
  <c r="Z1819"/>
  <c r="Y1819"/>
  <c r="Z1823"/>
  <c r="Y1823"/>
  <c r="Y1824"/>
  <c r="Z1824"/>
  <c r="Z1827"/>
  <c r="Y1827"/>
  <c r="Z1833"/>
  <c r="Y1833"/>
  <c r="Y1838"/>
  <c r="Z1838"/>
  <c r="Z1853"/>
  <c r="Y1853"/>
  <c r="Y1856"/>
  <c r="Z1856"/>
  <c r="AF517"/>
  <c r="G6" i="10"/>
  <c r="Z118" i="7"/>
  <c r="V118" s="1"/>
  <c r="Z103"/>
  <c r="AC26" i="22"/>
  <c r="V1732" i="7"/>
  <c r="V1734"/>
  <c r="V1764"/>
  <c r="V1766"/>
  <c r="V1796"/>
  <c r="V1798"/>
  <c r="U1817"/>
  <c r="U1828"/>
  <c r="Y91"/>
  <c r="V91" s="1"/>
  <c r="Z66"/>
  <c r="V66" s="1"/>
  <c r="Y47"/>
  <c r="AF513"/>
  <c r="G12" i="10"/>
  <c r="AF489" i="7"/>
  <c r="G38" i="10"/>
  <c r="AF521" i="7"/>
  <c r="G3" i="10"/>
  <c r="AF505" i="7"/>
  <c r="G22" i="10"/>
  <c r="AF481" i="7"/>
  <c r="G48" i="10"/>
  <c r="U133" i="7"/>
  <c r="U351"/>
  <c r="H51" i="10"/>
  <c r="H57"/>
  <c r="K57" s="1"/>
  <c r="I25"/>
  <c r="H7"/>
  <c r="K7" s="1"/>
  <c r="Z124" i="7"/>
  <c r="V124" s="1"/>
  <c r="Z115"/>
  <c r="Z105"/>
  <c r="V105" s="1"/>
  <c r="Z99"/>
  <c r="V99" s="1"/>
  <c r="Z89"/>
  <c r="V89" s="1"/>
  <c r="Z74"/>
  <c r="V74" s="1"/>
  <c r="U66"/>
  <c r="J61" i="10" s="1"/>
  <c r="U169" i="7"/>
  <c r="H55" i="10"/>
  <c r="K55" s="1"/>
  <c r="H32"/>
  <c r="I12"/>
  <c r="I3"/>
  <c r="Z3" i="7"/>
  <c r="Y13"/>
  <c r="Y23"/>
  <c r="Y38"/>
  <c r="Z128"/>
  <c r="U128" s="1"/>
  <c r="Z130"/>
  <c r="Y135"/>
  <c r="U135" s="1"/>
  <c r="Y141"/>
  <c r="Z143"/>
  <c r="Z149"/>
  <c r="V149" s="1"/>
  <c r="Y155"/>
  <c r="U155" s="1"/>
  <c r="Z157"/>
  <c r="V157" s="1"/>
  <c r="Y163"/>
  <c r="U163" s="1"/>
  <c r="Z165"/>
  <c r="Y171"/>
  <c r="U171" s="1"/>
  <c r="Z173"/>
  <c r="Y179"/>
  <c r="U179" s="1"/>
  <c r="Z181"/>
  <c r="U181" s="1"/>
  <c r="Y187"/>
  <c r="U187" s="1"/>
  <c r="Z189"/>
  <c r="U189" s="1"/>
  <c r="Z195"/>
  <c r="Z197"/>
  <c r="V197" s="1"/>
  <c r="Y200"/>
  <c r="Z203"/>
  <c r="U203" s="1"/>
  <c r="Z205"/>
  <c r="Y208"/>
  <c r="U208" s="1"/>
  <c r="Z211"/>
  <c r="U211" s="1"/>
  <c r="Z213"/>
  <c r="V213" s="1"/>
  <c r="Y216"/>
  <c r="Z219"/>
  <c r="U219" s="1"/>
  <c r="Z221"/>
  <c r="Y224"/>
  <c r="U224" s="1"/>
  <c r="Z227"/>
  <c r="Z229"/>
  <c r="V229" s="1"/>
  <c r="Y232"/>
  <c r="Z235"/>
  <c r="U235" s="1"/>
  <c r="Z237"/>
  <c r="Y240"/>
  <c r="U240" s="1"/>
  <c r="Z243"/>
  <c r="U243" s="1"/>
  <c r="Z245"/>
  <c r="V245" s="1"/>
  <c r="Y248"/>
  <c r="Z251"/>
  <c r="U251" s="1"/>
  <c r="Z253"/>
  <c r="Y256"/>
  <c r="U256" s="1"/>
  <c r="Z259"/>
  <c r="U259" s="1"/>
  <c r="Z261"/>
  <c r="V261" s="1"/>
  <c r="Y264"/>
  <c r="Z267"/>
  <c r="U267" s="1"/>
  <c r="Z269"/>
  <c r="Y272"/>
  <c r="U272" s="1"/>
  <c r="Z275"/>
  <c r="Z277"/>
  <c r="V277" s="1"/>
  <c r="Y280"/>
  <c r="Z283"/>
  <c r="U283" s="1"/>
  <c r="Z285"/>
  <c r="Y288"/>
  <c r="U288" s="1"/>
  <c r="Z295"/>
  <c r="Z297"/>
  <c r="Y299"/>
  <c r="V299" s="1"/>
  <c r="Y311"/>
  <c r="U311" s="1"/>
  <c r="Y313"/>
  <c r="Y317"/>
  <c r="V317" s="1"/>
  <c r="Z320"/>
  <c r="H53" i="10"/>
  <c r="K53" s="1"/>
  <c r="Z322" i="7"/>
  <c r="Y335"/>
  <c r="U335" s="1"/>
  <c r="Y337"/>
  <c r="Y340"/>
  <c r="U340" s="1"/>
  <c r="Y358"/>
  <c r="Z360"/>
  <c r="Z362"/>
  <c r="Y372"/>
  <c r="U372" s="1"/>
  <c r="Y376"/>
  <c r="Y378"/>
  <c r="Z383"/>
  <c r="Z385"/>
  <c r="Y390"/>
  <c r="Y394"/>
  <c r="I54" i="10"/>
  <c r="I52"/>
  <c r="Y405" i="7"/>
  <c r="U408"/>
  <c r="Y409"/>
  <c r="Y416"/>
  <c r="Y419"/>
  <c r="Z424"/>
  <c r="U424" s="1"/>
  <c r="Y426"/>
  <c r="V426" s="1"/>
  <c r="Z432"/>
  <c r="Y437"/>
  <c r="Y451"/>
  <c r="Y462"/>
  <c r="V462" s="1"/>
  <c r="Y472"/>
  <c r="U472" s="1"/>
  <c r="I50" i="10"/>
  <c r="Y476" i="7"/>
  <c r="V476" s="1"/>
  <c r="H49" i="10"/>
  <c r="K49" s="1"/>
  <c r="Y481" i="7"/>
  <c r="H44" i="10"/>
  <c r="I41"/>
  <c r="Y487" i="7"/>
  <c r="H38" i="10"/>
  <c r="I37"/>
  <c r="Z489" i="7"/>
  <c r="H36" i="10"/>
  <c r="Y494" i="7"/>
  <c r="V494" s="1"/>
  <c r="H30" i="10"/>
  <c r="I29"/>
  <c r="Z497" i="7"/>
  <c r="H28" i="10"/>
  <c r="H26"/>
  <c r="Y508" i="7"/>
  <c r="V508" s="1"/>
  <c r="H12" i="10"/>
  <c r="I10"/>
  <c r="I9"/>
  <c r="I7"/>
  <c r="Y519" i="7"/>
  <c r="H6" i="10"/>
  <c r="H5"/>
  <c r="K5" s="1"/>
  <c r="H4"/>
  <c r="Y522" i="7"/>
  <c r="Z530"/>
  <c r="U530" s="1"/>
  <c r="AA4" i="1"/>
  <c r="AI3" i="27"/>
  <c r="AD167" i="7" s="1"/>
  <c r="AG167" s="1"/>
  <c r="AI7" i="27"/>
  <c r="C15" i="22" s="1"/>
  <c r="AI8" i="27"/>
  <c r="AD532" i="7" s="1"/>
  <c r="AG532" s="1"/>
  <c r="AI11" i="27"/>
  <c r="AI15"/>
  <c r="AI19"/>
  <c r="AI23"/>
  <c r="AI26"/>
  <c r="AI29"/>
  <c r="AI30"/>
  <c r="AD35" i="7" s="1"/>
  <c r="AG35" s="1"/>
  <c r="AI33" i="27"/>
  <c r="AD369" i="7" s="1"/>
  <c r="AG369" s="1"/>
  <c r="AI34" i="27"/>
  <c r="AI37"/>
  <c r="AD412" i="7" s="1"/>
  <c r="AI38" i="27"/>
  <c r="AD338" i="7" s="1"/>
  <c r="AG338" s="1"/>
  <c r="AI41" i="27"/>
  <c r="AD403" i="7" s="1"/>
  <c r="AI42" i="27"/>
  <c r="AI45"/>
  <c r="AI46"/>
  <c r="AD84" i="7" s="1"/>
  <c r="AG84" s="1"/>
  <c r="AI49" i="27"/>
  <c r="AD152" i="7" s="1"/>
  <c r="AG152" s="1"/>
  <c r="AI50" i="27"/>
  <c r="AI53"/>
  <c r="AD273" i="7" s="1"/>
  <c r="AG273" s="1"/>
  <c r="AI54" i="27"/>
  <c r="AD477" i="7" s="1"/>
  <c r="AI57" i="27"/>
  <c r="AI58"/>
  <c r="AI61"/>
  <c r="AI62"/>
  <c r="AI65"/>
  <c r="AI66"/>
  <c r="AI69"/>
  <c r="AI70"/>
  <c r="AI73"/>
  <c r="AI74"/>
  <c r="AI77"/>
  <c r="AI78"/>
  <c r="AI81"/>
  <c r="AI82"/>
  <c r="AI85"/>
  <c r="AI86"/>
  <c r="AF96"/>
  <c r="AC96" s="1"/>
  <c r="AI97"/>
  <c r="AI100"/>
  <c r="AG95"/>
  <c r="AC95" s="1"/>
  <c r="AG97"/>
  <c r="AC97" s="1"/>
  <c r="AT1089" i="4"/>
  <c r="AW1089"/>
  <c r="AT1081"/>
  <c r="AW1081"/>
  <c r="AX1081" s="1"/>
  <c r="AZ1081" s="1"/>
  <c r="AO870"/>
  <c r="AQ870" s="1"/>
  <c r="AT870"/>
  <c r="AT800"/>
  <c r="AW800"/>
  <c r="AW795"/>
  <c r="AT795"/>
  <c r="AT792"/>
  <c r="AW792"/>
  <c r="AX792" s="1"/>
  <c r="AZ792" s="1"/>
  <c r="AT788"/>
  <c r="AW788"/>
  <c r="AP769"/>
  <c r="AT769"/>
  <c r="AT762"/>
  <c r="AW762"/>
  <c r="AT748"/>
  <c r="AW748"/>
  <c r="AT285"/>
  <c r="AO285"/>
  <c r="AQ285" s="1"/>
  <c r="AT239"/>
  <c r="AO239"/>
  <c r="AQ239" s="1"/>
  <c r="AT237"/>
  <c r="AO237"/>
  <c r="AQ237" s="1"/>
  <c r="AT200"/>
  <c r="AO200"/>
  <c r="AQ200" s="1"/>
  <c r="AM196"/>
  <c r="AO196"/>
  <c r="AQ196" s="1"/>
  <c r="AT173"/>
  <c r="AO173"/>
  <c r="AQ173" s="1"/>
  <c r="AT143"/>
  <c r="AO143"/>
  <c r="AQ143" s="1"/>
  <c r="AT134"/>
  <c r="AW134"/>
  <c r="AT125"/>
  <c r="AW125"/>
  <c r="P52" i="10"/>
  <c r="AY57" i="4"/>
  <c r="AT1077"/>
  <c r="AW1077"/>
  <c r="AR1037"/>
  <c r="AW1037"/>
  <c r="AR1035"/>
  <c r="AW1035"/>
  <c r="AT868"/>
  <c r="AW868"/>
  <c r="AT826"/>
  <c r="AW826"/>
  <c r="AW821"/>
  <c r="AT821"/>
  <c r="AT816"/>
  <c r="AW816"/>
  <c r="AW761"/>
  <c r="AT761"/>
  <c r="AT758"/>
  <c r="AW758"/>
  <c r="AT752"/>
  <c r="AW752"/>
  <c r="AT626"/>
  <c r="AW626"/>
  <c r="AR280"/>
  <c r="AO280"/>
  <c r="AQ280" s="1"/>
  <c r="AT261"/>
  <c r="AO261"/>
  <c r="AQ261" s="1"/>
  <c r="AT230"/>
  <c r="AO230"/>
  <c r="AQ230" s="1"/>
  <c r="AW208"/>
  <c r="AO208"/>
  <c r="AQ208" s="1"/>
  <c r="AT149"/>
  <c r="AO149"/>
  <c r="AQ149" s="1"/>
  <c r="AT140"/>
  <c r="AO140"/>
  <c r="AQ140" s="1"/>
  <c r="AE1089"/>
  <c r="AE1081"/>
  <c r="AE1025"/>
  <c r="AE1022"/>
  <c r="AE974"/>
  <c r="AE951"/>
  <c r="AE921"/>
  <c r="AE912"/>
  <c r="AE842"/>
  <c r="AE828"/>
  <c r="AE800"/>
  <c r="AE795"/>
  <c r="AE792"/>
  <c r="AE772"/>
  <c r="AE769"/>
  <c r="AE765"/>
  <c r="AE762"/>
  <c r="AE754"/>
  <c r="AE742"/>
  <c r="AE736"/>
  <c r="AE723"/>
  <c r="AE697"/>
  <c r="AE688"/>
  <c r="AE683"/>
  <c r="AE665"/>
  <c r="AE656"/>
  <c r="AE641"/>
  <c r="AE636"/>
  <c r="AE628"/>
  <c r="AE620"/>
  <c r="AE601"/>
  <c r="AE597"/>
  <c r="AE569"/>
  <c r="AE565"/>
  <c r="AE554"/>
  <c r="AE534"/>
  <c r="AE522"/>
  <c r="AE506"/>
  <c r="AE493"/>
  <c r="AE482"/>
  <c r="AE477"/>
  <c r="AE376"/>
  <c r="AE357"/>
  <c r="AE285"/>
  <c r="AE271"/>
  <c r="AE269"/>
  <c r="AE217"/>
  <c r="AE209"/>
  <c r="AE143"/>
  <c r="AE38"/>
  <c r="AO1043"/>
  <c r="AQ1043" s="1"/>
  <c r="AO1025"/>
  <c r="AQ1025" s="1"/>
  <c r="AO1015"/>
  <c r="AQ1015" s="1"/>
  <c r="AO969"/>
  <c r="AQ969" s="1"/>
  <c r="AO912"/>
  <c r="AQ912" s="1"/>
  <c r="AO910"/>
  <c r="AQ910" s="1"/>
  <c r="AO866"/>
  <c r="AQ866" s="1"/>
  <c r="AO818"/>
  <c r="AQ818" s="1"/>
  <c r="AO800"/>
  <c r="AQ800" s="1"/>
  <c r="AO797"/>
  <c r="AQ797" s="1"/>
  <c r="AO792"/>
  <c r="AQ792" s="1"/>
  <c r="AO772"/>
  <c r="AQ772" s="1"/>
  <c r="AO748"/>
  <c r="AQ748" s="1"/>
  <c r="AO742"/>
  <c r="AQ742" s="1"/>
  <c r="AO736"/>
  <c r="AQ736" s="1"/>
  <c r="AO731"/>
  <c r="AQ731" s="1"/>
  <c r="AO688"/>
  <c r="AQ688" s="1"/>
  <c r="AO686"/>
  <c r="AQ686" s="1"/>
  <c r="AO651"/>
  <c r="AQ651" s="1"/>
  <c r="AO636"/>
  <c r="AQ636" s="1"/>
  <c r="AO620"/>
  <c r="AQ620" s="1"/>
  <c r="AO617"/>
  <c r="AQ617" s="1"/>
  <c r="AO597"/>
  <c r="AQ597" s="1"/>
  <c r="AO577"/>
  <c r="AQ577" s="1"/>
  <c r="AO554"/>
  <c r="AQ554" s="1"/>
  <c r="AO534"/>
  <c r="AQ534" s="1"/>
  <c r="AO506"/>
  <c r="AQ506" s="1"/>
  <c r="AO493"/>
  <c r="AQ493" s="1"/>
  <c r="AO477"/>
  <c r="AQ477" s="1"/>
  <c r="AO463"/>
  <c r="AQ463" s="1"/>
  <c r="AO461"/>
  <c r="AQ461" s="1"/>
  <c r="AO436"/>
  <c r="AQ436" s="1"/>
  <c r="AO399"/>
  <c r="AQ399" s="1"/>
  <c r="AO381"/>
  <c r="AQ381" s="1"/>
  <c r="AO374"/>
  <c r="AQ374" s="1"/>
  <c r="AO357"/>
  <c r="AQ357" s="1"/>
  <c r="AO345"/>
  <c r="AQ345" s="1"/>
  <c r="AO222"/>
  <c r="AQ222" s="1"/>
  <c r="AO217"/>
  <c r="AQ217" s="1"/>
  <c r="AO141"/>
  <c r="AQ141" s="1"/>
  <c r="AW1043"/>
  <c r="AX1043" s="1"/>
  <c r="AZ1043" s="1"/>
  <c r="AW1025"/>
  <c r="AX1025" s="1"/>
  <c r="AZ1025" s="1"/>
  <c r="AW870"/>
  <c r="AX802"/>
  <c r="AW772"/>
  <c r="AX772" s="1"/>
  <c r="AZ772" s="1"/>
  <c r="AW754"/>
  <c r="AX754" s="1"/>
  <c r="AZ754" s="1"/>
  <c r="AZ661"/>
  <c r="AZ293"/>
  <c r="AX738"/>
  <c r="AW1071"/>
  <c r="AW1047"/>
  <c r="AW1015"/>
  <c r="AW1011"/>
  <c r="AW906"/>
  <c r="AX906" s="1"/>
  <c r="AW880"/>
  <c r="AX788"/>
  <c r="AW736"/>
  <c r="AW732"/>
  <c r="AX732" s="1"/>
  <c r="AZ732" s="1"/>
  <c r="AW722"/>
  <c r="AT648"/>
  <c r="AW646"/>
  <c r="AW624"/>
  <c r="AW620"/>
  <c r="AX620" s="1"/>
  <c r="AZ620" s="1"/>
  <c r="AW546"/>
  <c r="AW534"/>
  <c r="AW514"/>
  <c r="AW510"/>
  <c r="AW502"/>
  <c r="AW166"/>
  <c r="AO1076"/>
  <c r="AQ1076" s="1"/>
  <c r="AO1071"/>
  <c r="AQ1071" s="1"/>
  <c r="AO1060"/>
  <c r="AQ1060" s="1"/>
  <c r="AO1055"/>
  <c r="AQ1055" s="1"/>
  <c r="AO1019"/>
  <c r="AQ1019" s="1"/>
  <c r="AO1007"/>
  <c r="AQ1007" s="1"/>
  <c r="AO999"/>
  <c r="AQ999" s="1"/>
  <c r="AO991"/>
  <c r="AQ991" s="1"/>
  <c r="AO964"/>
  <c r="AQ964" s="1"/>
  <c r="AO954"/>
  <c r="AQ954" s="1"/>
  <c r="AO951"/>
  <c r="AQ951" s="1"/>
  <c r="AO941"/>
  <c r="AQ941" s="1"/>
  <c r="AW1073"/>
  <c r="AX1073" s="1"/>
  <c r="AZ1073" s="1"/>
  <c r="AW1061"/>
  <c r="AW1057"/>
  <c r="AW1049"/>
  <c r="AT1047"/>
  <c r="AT1021"/>
  <c r="AW1007"/>
  <c r="AW966"/>
  <c r="AT934"/>
  <c r="AT933"/>
  <c r="AX933" s="1"/>
  <c r="AW910"/>
  <c r="AX910" s="1"/>
  <c r="AZ910" s="1"/>
  <c r="AW878"/>
  <c r="AX878" s="1"/>
  <c r="AZ878" s="1"/>
  <c r="AW866"/>
  <c r="AX866" s="1"/>
  <c r="AZ866" s="1"/>
  <c r="AW862"/>
  <c r="AW850"/>
  <c r="AX850" s="1"/>
  <c r="AZ850" s="1"/>
  <c r="AW848"/>
  <c r="AW836"/>
  <c r="AX836" s="1"/>
  <c r="AZ836" s="1"/>
  <c r="AT808"/>
  <c r="AW806"/>
  <c r="AW786"/>
  <c r="AW784"/>
  <c r="AW778"/>
  <c r="AX778" s="1"/>
  <c r="AW746"/>
  <c r="AW742"/>
  <c r="AW726"/>
  <c r="AW720"/>
  <c r="AW706"/>
  <c r="AX706" s="1"/>
  <c r="AW690"/>
  <c r="AW684"/>
  <c r="AX684" s="1"/>
  <c r="AW678"/>
  <c r="AW658"/>
  <c r="AW630"/>
  <c r="AW614"/>
  <c r="AW554"/>
  <c r="AX546"/>
  <c r="AW530"/>
  <c r="AX514"/>
  <c r="AW493"/>
  <c r="AX493" s="1"/>
  <c r="AW470"/>
  <c r="AW463"/>
  <c r="AX463" s="1"/>
  <c r="AW462"/>
  <c r="AW461"/>
  <c r="AX461" s="1"/>
  <c r="AZ461" s="1"/>
  <c r="AW400"/>
  <c r="AW389"/>
  <c r="AX389" s="1"/>
  <c r="AZ389" s="1"/>
  <c r="AW382"/>
  <c r="AX382" s="1"/>
  <c r="AZ382" s="1"/>
  <c r="AW381"/>
  <c r="AX381" s="1"/>
  <c r="AW230"/>
  <c r="AN4" i="1"/>
  <c r="AG6"/>
  <c r="AJ6" s="1"/>
  <c r="AK6" s="1"/>
  <c r="B3" i="11"/>
  <c r="B11"/>
  <c r="B19"/>
  <c r="C6" i="20"/>
  <c r="AW18" i="1"/>
  <c r="AT27"/>
  <c r="AY59" i="4"/>
  <c r="P54" i="10"/>
  <c r="AY51" i="4"/>
  <c r="P48" i="10"/>
  <c r="AY45" i="4"/>
  <c r="P42" i="10"/>
  <c r="AY39" i="4"/>
  <c r="P36" i="10"/>
  <c r="AY31" i="4"/>
  <c r="P29" i="10"/>
  <c r="AY27" i="4"/>
  <c r="P25" i="10"/>
  <c r="AY25" i="4"/>
  <c r="P23" i="10"/>
  <c r="AY23" i="4"/>
  <c r="P21" i="10"/>
  <c r="AY19" i="4"/>
  <c r="P17" i="10"/>
  <c r="AY15" i="4"/>
  <c r="P13" i="10"/>
  <c r="AY11" i="4"/>
  <c r="P9" i="10"/>
  <c r="AY7" i="4"/>
  <c r="P5" i="10"/>
  <c r="AY3" i="4"/>
  <c r="P2" i="10"/>
  <c r="AX1193" i="4"/>
  <c r="AW1075"/>
  <c r="AT1069"/>
  <c r="AW1065"/>
  <c r="AW1055"/>
  <c r="AW1053"/>
  <c r="AX1053" s="1"/>
  <c r="AZ1053" s="1"/>
  <c r="AW1045"/>
  <c r="AW1041"/>
  <c r="AW1031"/>
  <c r="AW1027"/>
  <c r="AW1023"/>
  <c r="AW1019"/>
  <c r="AX1019" s="1"/>
  <c r="AZ1019" s="1"/>
  <c r="AW1003"/>
  <c r="AW999"/>
  <c r="AT997"/>
  <c r="AW991"/>
  <c r="AW987"/>
  <c r="AW976"/>
  <c r="AW974"/>
  <c r="AW972"/>
  <c r="AT953"/>
  <c r="AX953" s="1"/>
  <c r="AW950"/>
  <c r="AW938"/>
  <c r="AT937"/>
  <c r="AX937" s="1"/>
  <c r="AZ937" s="1"/>
  <c r="AT926"/>
  <c r="AW924"/>
  <c r="AT907"/>
  <c r="AX907" s="1"/>
  <c r="AW904"/>
  <c r="AW898"/>
  <c r="AT897"/>
  <c r="AX897" s="1"/>
  <c r="AZ897" s="1"/>
  <c r="AW888"/>
  <c r="AT881"/>
  <c r="AX881" s="1"/>
  <c r="AZ881" s="1"/>
  <c r="AT867"/>
  <c r="AT860"/>
  <c r="AT817"/>
  <c r="AX817" s="1"/>
  <c r="AW810"/>
  <c r="AW774"/>
  <c r="AW730"/>
  <c r="AT728"/>
  <c r="AT725"/>
  <c r="AX725" s="1"/>
  <c r="AZ725" s="1"/>
  <c r="AW714"/>
  <c r="AT713"/>
  <c r="AX713" s="1"/>
  <c r="AZ713" s="1"/>
  <c r="AW704"/>
  <c r="AW702"/>
  <c r="AX702" s="1"/>
  <c r="AZ702" s="1"/>
  <c r="AW688"/>
  <c r="AW682"/>
  <c r="AX682" s="1"/>
  <c r="AW666"/>
  <c r="AT664"/>
  <c r="AW656"/>
  <c r="AT652"/>
  <c r="AW650"/>
  <c r="AT649"/>
  <c r="AX649" s="1"/>
  <c r="AZ649" s="1"/>
  <c r="AT645"/>
  <c r="AW638"/>
  <c r="AX638" s="1"/>
  <c r="AW636"/>
  <c r="AW634"/>
  <c r="AW618"/>
  <c r="AT597"/>
  <c r="AX597" s="1"/>
  <c r="AZ597" s="1"/>
  <c r="AT581"/>
  <c r="AW574"/>
  <c r="AX574" s="1"/>
  <c r="AW572"/>
  <c r="AW570"/>
  <c r="AW558"/>
  <c r="AW544"/>
  <c r="AW540"/>
  <c r="AW538"/>
  <c r="AT536"/>
  <c r="AT533"/>
  <c r="AX533" s="1"/>
  <c r="AW528"/>
  <c r="AW522"/>
  <c r="AX522" s="1"/>
  <c r="AT521"/>
  <c r="AX521" s="1"/>
  <c r="AW512"/>
  <c r="AW506"/>
  <c r="AT505"/>
  <c r="AX505" s="1"/>
  <c r="AW495"/>
  <c r="AX495" s="1"/>
  <c r="AW477"/>
  <c r="AX477" s="1"/>
  <c r="AZ477" s="1"/>
  <c r="AW472"/>
  <c r="AW454"/>
  <c r="AW438"/>
  <c r="AW437"/>
  <c r="AW408"/>
  <c r="AW374"/>
  <c r="AW366"/>
  <c r="AW342"/>
  <c r="AW341"/>
  <c r="AX341" s="1"/>
  <c r="AZ341" s="1"/>
  <c r="AW335"/>
  <c r="AX335" s="1"/>
  <c r="AW261"/>
  <c r="AX261" s="1"/>
  <c r="AZ261" s="1"/>
  <c r="AW239"/>
  <c r="AX239" s="1"/>
  <c r="AW238"/>
  <c r="AW237"/>
  <c r="AX237" s="1"/>
  <c r="AZ237" s="1"/>
  <c r="AW222"/>
  <c r="AW207"/>
  <c r="AX207" s="1"/>
  <c r="AW205"/>
  <c r="AX205" s="1"/>
  <c r="AW174"/>
  <c r="AT162"/>
  <c r="AX162" s="1"/>
  <c r="AZ162" s="1"/>
  <c r="AT158"/>
  <c r="AW156"/>
  <c r="AW153"/>
  <c r="AT52"/>
  <c r="AU52" s="1"/>
  <c r="AW17"/>
  <c r="AW5"/>
  <c r="AY62"/>
  <c r="P57" i="10"/>
  <c r="AY60" i="4"/>
  <c r="P55" i="10"/>
  <c r="AY58" i="4"/>
  <c r="P53" i="10"/>
  <c r="AY56" i="4"/>
  <c r="P51" i="10"/>
  <c r="AY54" i="4"/>
  <c r="P50" i="10"/>
  <c r="AY48" i="4"/>
  <c r="P45" i="10"/>
  <c r="AY46" i="4"/>
  <c r="P43" i="10"/>
  <c r="AY44" i="4"/>
  <c r="P41" i="10"/>
  <c r="AY42" i="4"/>
  <c r="P39" i="10"/>
  <c r="AY40" i="4"/>
  <c r="P37" i="10"/>
  <c r="AY38" i="4"/>
  <c r="P35" i="10"/>
  <c r="AY32" i="4"/>
  <c r="P30" i="10"/>
  <c r="AY30" i="4"/>
  <c r="P28" i="10"/>
  <c r="AY28" i="4"/>
  <c r="P26" i="10"/>
  <c r="AY26" i="4"/>
  <c r="P24" i="10"/>
  <c r="AY24" i="4"/>
  <c r="P22" i="10"/>
  <c r="AY18" i="4"/>
  <c r="P16" i="10"/>
  <c r="AY16" i="4"/>
  <c r="P14" i="10"/>
  <c r="AY14" i="4"/>
  <c r="P12" i="10"/>
  <c r="AY12" i="4"/>
  <c r="P10" i="10"/>
  <c r="AY10" i="4"/>
  <c r="P8" i="10"/>
  <c r="AY8" i="4"/>
  <c r="P6" i="10"/>
  <c r="AY6" i="4"/>
  <c r="P4" i="10"/>
  <c r="AZ923" i="4"/>
  <c r="V1744" i="7"/>
  <c r="U1744"/>
  <c r="V546"/>
  <c r="V562"/>
  <c r="V578"/>
  <c r="V594"/>
  <c r="V626"/>
  <c r="V642"/>
  <c r="U642"/>
  <c r="V658"/>
  <c r="U658"/>
  <c r="V674"/>
  <c r="U674"/>
  <c r="V706"/>
  <c r="V738"/>
  <c r="V754"/>
  <c r="U754"/>
  <c r="V786"/>
  <c r="U786"/>
  <c r="V802"/>
  <c r="V834"/>
  <c r="V866"/>
  <c r="V898"/>
  <c r="V930"/>
  <c r="V962"/>
  <c r="V994"/>
  <c r="V1026"/>
  <c r="V1058"/>
  <c r="V1090"/>
  <c r="U1090"/>
  <c r="V1106"/>
  <c r="V1122"/>
  <c r="U1122"/>
  <c r="V1138"/>
  <c r="V1154"/>
  <c r="U1154"/>
  <c r="V1170"/>
  <c r="V1186"/>
  <c r="U1186"/>
  <c r="V1202"/>
  <c r="V1218"/>
  <c r="U1218"/>
  <c r="V1328"/>
  <c r="V1456"/>
  <c r="V1584"/>
  <c r="U1584"/>
  <c r="V1680"/>
  <c r="U1680"/>
  <c r="V1264"/>
  <c r="V1392"/>
  <c r="V1520"/>
  <c r="V1616"/>
  <c r="V1250"/>
  <c r="U1250"/>
  <c r="V1314"/>
  <c r="U1314"/>
  <c r="V1378"/>
  <c r="U1378"/>
  <c r="V1442"/>
  <c r="V1570"/>
  <c r="U1570"/>
  <c r="V1634"/>
  <c r="V1698"/>
  <c r="U1698"/>
  <c r="V1829"/>
  <c r="U1829"/>
  <c r="AT1119" i="4"/>
  <c r="AS1119"/>
  <c r="AM1119"/>
  <c r="AK1119"/>
  <c r="AE1119"/>
  <c r="AW1119"/>
  <c r="AV1119"/>
  <c r="AO1119"/>
  <c r="AQ1119" s="1"/>
  <c r="AW1148"/>
  <c r="AN1148"/>
  <c r="AU1148"/>
  <c r="AL1148"/>
  <c r="AN1173"/>
  <c r="AL1173"/>
  <c r="AE1173"/>
  <c r="AT1173"/>
  <c r="AR1173"/>
  <c r="AR1180"/>
  <c r="AT1180"/>
  <c r="AL1180"/>
  <c r="AS1180"/>
  <c r="AK1180"/>
  <c r="AE1180"/>
  <c r="AV1180"/>
  <c r="AO1180"/>
  <c r="AQ1180" s="1"/>
  <c r="AN1187"/>
  <c r="AS1187"/>
  <c r="AL1187"/>
  <c r="AT1083"/>
  <c r="AW1083"/>
  <c r="AS1083"/>
  <c r="AM1083"/>
  <c r="AO1083"/>
  <c r="AQ1083" s="1"/>
  <c r="AV1083"/>
  <c r="AN1083"/>
  <c r="AR1083"/>
  <c r="AK1083"/>
  <c r="AT1080"/>
  <c r="AR1080"/>
  <c r="AL1080"/>
  <c r="AS1080"/>
  <c r="AT1067"/>
  <c r="AO1067"/>
  <c r="AQ1067" s="1"/>
  <c r="AU1067"/>
  <c r="AN1067"/>
  <c r="AW1067"/>
  <c r="AP1067"/>
  <c r="AE1067"/>
  <c r="AS1067"/>
  <c r="AL1067"/>
  <c r="AU1032"/>
  <c r="AL1032"/>
  <c r="AO993"/>
  <c r="AQ993" s="1"/>
  <c r="AW993"/>
  <c r="AV993"/>
  <c r="AP993"/>
  <c r="AK993"/>
  <c r="AT993"/>
  <c r="AX993" s="1"/>
  <c r="AN993"/>
  <c r="AE993"/>
  <c r="AS993"/>
  <c r="AL993"/>
  <c r="AT983"/>
  <c r="AE983"/>
  <c r="AV983"/>
  <c r="AP983"/>
  <c r="AK983"/>
  <c r="AO983"/>
  <c r="AQ983" s="1"/>
  <c r="AS983"/>
  <c r="AL983"/>
  <c r="AW983"/>
  <c r="AN983"/>
  <c r="AO980"/>
  <c r="AQ980" s="1"/>
  <c r="AR980"/>
  <c r="AN980"/>
  <c r="AT960"/>
  <c r="AO960"/>
  <c r="AQ960" s="1"/>
  <c r="AW960"/>
  <c r="AE960"/>
  <c r="AS960"/>
  <c r="AM960"/>
  <c r="AV960"/>
  <c r="AN960"/>
  <c r="AR960"/>
  <c r="AK960"/>
  <c r="AW957"/>
  <c r="AU957"/>
  <c r="AN957"/>
  <c r="AE957"/>
  <c r="AR957"/>
  <c r="AK957"/>
  <c r="AV957"/>
  <c r="AM957"/>
  <c r="AM931"/>
  <c r="AV931"/>
  <c r="AT931"/>
  <c r="AP931"/>
  <c r="AW916"/>
  <c r="AT916"/>
  <c r="AV916"/>
  <c r="AP916"/>
  <c r="AK916"/>
  <c r="AR916"/>
  <c r="AE916"/>
  <c r="AU916"/>
  <c r="AM916"/>
  <c r="AO903"/>
  <c r="AQ903" s="1"/>
  <c r="AL903"/>
  <c r="AR903"/>
  <c r="AK903"/>
  <c r="AT894"/>
  <c r="AO894"/>
  <c r="AQ894" s="1"/>
  <c r="AE894"/>
  <c r="AV894"/>
  <c r="AP894"/>
  <c r="AK894"/>
  <c r="AW894"/>
  <c r="AS894"/>
  <c r="AL894"/>
  <c r="AN894"/>
  <c r="AP887"/>
  <c r="AM887"/>
  <c r="AS887"/>
  <c r="AK887"/>
  <c r="AT879"/>
  <c r="AM879"/>
  <c r="AO879"/>
  <c r="AQ879" s="1"/>
  <c r="AP879"/>
  <c r="AV879"/>
  <c r="AW877"/>
  <c r="AE877"/>
  <c r="AU877"/>
  <c r="AN877"/>
  <c r="AS877"/>
  <c r="AL877"/>
  <c r="AO877"/>
  <c r="AQ877" s="1"/>
  <c r="AP877"/>
  <c r="AL839"/>
  <c r="AP839"/>
  <c r="AO839"/>
  <c r="AQ839" s="1"/>
  <c r="AS839"/>
  <c r="AT835"/>
  <c r="AM835"/>
  <c r="AV835"/>
  <c r="AP835"/>
  <c r="AT820"/>
  <c r="AV820"/>
  <c r="AP820"/>
  <c r="AK820"/>
  <c r="AW820"/>
  <c r="AS820"/>
  <c r="AL820"/>
  <c r="AN820"/>
  <c r="AW805"/>
  <c r="AU805"/>
  <c r="AN805"/>
  <c r="AO805"/>
  <c r="AQ805" s="1"/>
  <c r="AE805"/>
  <c r="AV805"/>
  <c r="AM805"/>
  <c r="AT805"/>
  <c r="AR805"/>
  <c r="AK805"/>
  <c r="AO796"/>
  <c r="AQ796" s="1"/>
  <c r="AW796"/>
  <c r="AS796"/>
  <c r="AM796"/>
  <c r="AT796"/>
  <c r="AR796"/>
  <c r="AK796"/>
  <c r="AV796"/>
  <c r="AN796"/>
  <c r="AW760"/>
  <c r="AO760"/>
  <c r="AQ760" s="1"/>
  <c r="AS760"/>
  <c r="AM760"/>
  <c r="AR760"/>
  <c r="AK760"/>
  <c r="AT760"/>
  <c r="AV760"/>
  <c r="AN760"/>
  <c r="AT734"/>
  <c r="AO734"/>
  <c r="AQ734" s="1"/>
  <c r="AE734"/>
  <c r="AV734"/>
  <c r="AP734"/>
  <c r="AK734"/>
  <c r="AW734"/>
  <c r="AU734"/>
  <c r="AM734"/>
  <c r="AR734"/>
  <c r="AO719"/>
  <c r="AQ719" s="1"/>
  <c r="AM719"/>
  <c r="AS719"/>
  <c r="AL719"/>
  <c r="AT700"/>
  <c r="AO700"/>
  <c r="AQ700" s="1"/>
  <c r="AW700"/>
  <c r="AE700"/>
  <c r="AS700"/>
  <c r="AM700"/>
  <c r="AR700"/>
  <c r="AK700"/>
  <c r="AV700"/>
  <c r="AN700"/>
  <c r="AW616"/>
  <c r="AT616"/>
  <c r="AS616"/>
  <c r="AM616"/>
  <c r="AV616"/>
  <c r="AN616"/>
  <c r="AR616"/>
  <c r="AK616"/>
  <c r="AW609"/>
  <c r="AO609"/>
  <c r="AQ609" s="1"/>
  <c r="AU609"/>
  <c r="AN609"/>
  <c r="AS609"/>
  <c r="AL609"/>
  <c r="AP609"/>
  <c r="AW589"/>
  <c r="AE589"/>
  <c r="AO589"/>
  <c r="AQ589" s="1"/>
  <c r="AU589"/>
  <c r="AN589"/>
  <c r="AV589"/>
  <c r="AM589"/>
  <c r="AR589"/>
  <c r="AK589"/>
  <c r="AW587"/>
  <c r="AR587"/>
  <c r="AL587"/>
  <c r="AS587"/>
  <c r="AK587"/>
  <c r="AE587"/>
  <c r="AV587"/>
  <c r="AN587"/>
  <c r="AW553"/>
  <c r="AO553"/>
  <c r="AQ553" s="1"/>
  <c r="AE553"/>
  <c r="AU553"/>
  <c r="AN553"/>
  <c r="AR553"/>
  <c r="AK553"/>
  <c r="AT553"/>
  <c r="AV553"/>
  <c r="AM553"/>
  <c r="AW517"/>
  <c r="AT517"/>
  <c r="AO517"/>
  <c r="AQ517" s="1"/>
  <c r="AU517"/>
  <c r="AN517"/>
  <c r="AV517"/>
  <c r="AM517"/>
  <c r="AE517"/>
  <c r="AR517"/>
  <c r="AK517"/>
  <c r="AT486"/>
  <c r="AO486"/>
  <c r="AQ486" s="1"/>
  <c r="AS486"/>
  <c r="AM486"/>
  <c r="AW486"/>
  <c r="AU486"/>
  <c r="AL486"/>
  <c r="AP486"/>
  <c r="AS480"/>
  <c r="AU480"/>
  <c r="AM480"/>
  <c r="AT469"/>
  <c r="AW469"/>
  <c r="AO469"/>
  <c r="AQ469" s="1"/>
  <c r="AE469"/>
  <c r="AR469"/>
  <c r="AL469"/>
  <c r="AU469"/>
  <c r="AM469"/>
  <c r="AP469"/>
  <c r="AR466"/>
  <c r="AU466"/>
  <c r="AL466"/>
  <c r="AO459"/>
  <c r="AQ459" s="1"/>
  <c r="AE459"/>
  <c r="AU459"/>
  <c r="AN459"/>
  <c r="AS459"/>
  <c r="AL459"/>
  <c r="AP459"/>
  <c r="AV455"/>
  <c r="AK455"/>
  <c r="AW450"/>
  <c r="AE450"/>
  <c r="AS450"/>
  <c r="AM450"/>
  <c r="AO450"/>
  <c r="AQ450" s="1"/>
  <c r="AU450"/>
  <c r="AL450"/>
  <c r="AP450"/>
  <c r="AT396"/>
  <c r="AE396"/>
  <c r="AO396"/>
  <c r="AQ396" s="1"/>
  <c r="AV396"/>
  <c r="AP396"/>
  <c r="AK396"/>
  <c r="AW396"/>
  <c r="AS396"/>
  <c r="AM396"/>
  <c r="AT333"/>
  <c r="AE333"/>
  <c r="AV333"/>
  <c r="AP333"/>
  <c r="AK333"/>
  <c r="AW333"/>
  <c r="AS333"/>
  <c r="AM333"/>
  <c r="AT326"/>
  <c r="AW326"/>
  <c r="AE326"/>
  <c r="AR326"/>
  <c r="AL326"/>
  <c r="AU326"/>
  <c r="AN326"/>
  <c r="AE323"/>
  <c r="AS323"/>
  <c r="AM323"/>
  <c r="AV323"/>
  <c r="AP323"/>
  <c r="AK323"/>
  <c r="AU314"/>
  <c r="AN314"/>
  <c r="AR314"/>
  <c r="AL314"/>
  <c r="AT281"/>
  <c r="AO281"/>
  <c r="AQ281" s="1"/>
  <c r="AE281"/>
  <c r="AR281"/>
  <c r="AL281"/>
  <c r="AW281"/>
  <c r="AU281"/>
  <c r="AN281"/>
  <c r="AW278"/>
  <c r="AT278"/>
  <c r="AO278"/>
  <c r="AQ278" s="1"/>
  <c r="AS278"/>
  <c r="AM278"/>
  <c r="AV278"/>
  <c r="AP278"/>
  <c r="AK278"/>
  <c r="AE275"/>
  <c r="AR275"/>
  <c r="AL275"/>
  <c r="AP265"/>
  <c r="AU265"/>
  <c r="AM265"/>
  <c r="AT142"/>
  <c r="AW142"/>
  <c r="AO142"/>
  <c r="AQ142" s="1"/>
  <c r="AE142"/>
  <c r="AV142"/>
  <c r="AP142"/>
  <c r="AK142"/>
  <c r="AE139"/>
  <c r="AR139"/>
  <c r="AL139"/>
  <c r="AT136"/>
  <c r="AV136"/>
  <c r="AP136"/>
  <c r="AK136"/>
  <c r="AT133"/>
  <c r="AO133"/>
  <c r="AQ133" s="1"/>
  <c r="AE133"/>
  <c r="AR133"/>
  <c r="AL133"/>
  <c r="AE95"/>
  <c r="AW95"/>
  <c r="AL95"/>
  <c r="AO47"/>
  <c r="AQ47" s="1"/>
  <c r="AN47"/>
  <c r="AP47" s="1"/>
  <c r="U214" i="7"/>
  <c r="U275"/>
  <c r="U535"/>
  <c r="V536"/>
  <c r="U711"/>
  <c r="V712"/>
  <c r="U727"/>
  <c r="U743"/>
  <c r="V744"/>
  <c r="U759"/>
  <c r="U775"/>
  <c r="U791"/>
  <c r="U807"/>
  <c r="V808"/>
  <c r="U823"/>
  <c r="U839"/>
  <c r="V840"/>
  <c r="U855"/>
  <c r="V856"/>
  <c r="U871"/>
  <c r="V872"/>
  <c r="U887"/>
  <c r="U903"/>
  <c r="V904"/>
  <c r="U919"/>
  <c r="V920"/>
  <c r="U935"/>
  <c r="V936"/>
  <c r="U1095"/>
  <c r="U1111"/>
  <c r="V1112"/>
  <c r="U1127"/>
  <c r="U1143"/>
  <c r="V1144"/>
  <c r="U1159"/>
  <c r="U1175"/>
  <c r="V1176"/>
  <c r="U1191"/>
  <c r="U1207"/>
  <c r="U1223"/>
  <c r="V1224"/>
  <c r="V1248"/>
  <c r="V1376"/>
  <c r="V1504"/>
  <c r="V1568"/>
  <c r="V1632"/>
  <c r="U1649"/>
  <c r="V1696"/>
  <c r="AW1180" i="4"/>
  <c r="AD285" i="7"/>
  <c r="AG285" s="1"/>
  <c r="AD240"/>
  <c r="AG240" s="1"/>
  <c r="AD235"/>
  <c r="AD375"/>
  <c r="AD419"/>
  <c r="AG419" s="1"/>
  <c r="AD314"/>
  <c r="AG314" s="1"/>
  <c r="AD386"/>
  <c r="AG386" s="1"/>
  <c r="AD460"/>
  <c r="AG460" s="1"/>
  <c r="AD468"/>
  <c r="AG468" s="1"/>
  <c r="AG30" i="27"/>
  <c r="L19" i="11"/>
  <c r="AG32" i="27"/>
  <c r="L20" i="11"/>
  <c r="AF43" i="27"/>
  <c r="L21" i="11"/>
  <c r="AF71" i="27"/>
  <c r="L17" i="11"/>
  <c r="AG84" i="27"/>
  <c r="L18" i="11"/>
  <c r="AG88" i="27"/>
  <c r="L22" i="11"/>
  <c r="V1330" i="7"/>
  <c r="U1330"/>
  <c r="V1394"/>
  <c r="U1394"/>
  <c r="V1458"/>
  <c r="U1458"/>
  <c r="V1522"/>
  <c r="V1586"/>
  <c r="V1650"/>
  <c r="U1650"/>
  <c r="V1714"/>
  <c r="U1714"/>
  <c r="V1778"/>
  <c r="AV1109" i="4"/>
  <c r="AK1109"/>
  <c r="AS1109"/>
  <c r="AN1109"/>
  <c r="AN1112"/>
  <c r="AV1112"/>
  <c r="AT1156"/>
  <c r="AU1156"/>
  <c r="AL1156"/>
  <c r="AE1156"/>
  <c r="AW1165"/>
  <c r="AU1165"/>
  <c r="AL1165"/>
  <c r="AE1165"/>
  <c r="AM1165"/>
  <c r="AR1165"/>
  <c r="AT1177"/>
  <c r="AU1177"/>
  <c r="AL1177"/>
  <c r="AM1177"/>
  <c r="AR1177"/>
  <c r="AS1191"/>
  <c r="AN1191"/>
  <c r="AM1090"/>
  <c r="AN1090"/>
  <c r="AU1090"/>
  <c r="AT1088"/>
  <c r="AU1088"/>
  <c r="AM1088"/>
  <c r="AO1088"/>
  <c r="AQ1088" s="1"/>
  <c r="AS1088"/>
  <c r="AN1088"/>
  <c r="AN1086"/>
  <c r="AE1086"/>
  <c r="AS1086"/>
  <c r="AM1086"/>
  <c r="AU1074"/>
  <c r="AE1074"/>
  <c r="AN1074"/>
  <c r="AT1051"/>
  <c r="AE1051"/>
  <c r="AW1051"/>
  <c r="AU1051"/>
  <c r="AN1051"/>
  <c r="AR1051"/>
  <c r="AK1051"/>
  <c r="AV1051"/>
  <c r="AM1051"/>
  <c r="AT1040"/>
  <c r="AN1040"/>
  <c r="AR1040"/>
  <c r="AO1029"/>
  <c r="AQ1029" s="1"/>
  <c r="AW1029"/>
  <c r="AR1029"/>
  <c r="AL1029"/>
  <c r="AE1029"/>
  <c r="AU1029"/>
  <c r="AM1029"/>
  <c r="AT1029"/>
  <c r="AP1029"/>
  <c r="AT1001"/>
  <c r="AW1001"/>
  <c r="AU1001"/>
  <c r="AN1001"/>
  <c r="AR1001"/>
  <c r="AK1001"/>
  <c r="AE1001"/>
  <c r="AV1001"/>
  <c r="AM1001"/>
  <c r="AS996"/>
  <c r="AO996"/>
  <c r="AQ996" s="1"/>
  <c r="AN996"/>
  <c r="AN994"/>
  <c r="AR994"/>
  <c r="AK994"/>
  <c r="AW971"/>
  <c r="AE971"/>
  <c r="AR971"/>
  <c r="AL971"/>
  <c r="AO971"/>
  <c r="AQ971" s="1"/>
  <c r="AU971"/>
  <c r="AM971"/>
  <c r="AT971"/>
  <c r="AP971"/>
  <c r="AW949"/>
  <c r="AO949"/>
  <c r="AQ949" s="1"/>
  <c r="AE949"/>
  <c r="AR949"/>
  <c r="AL949"/>
  <c r="AU949"/>
  <c r="AM949"/>
  <c r="AT949"/>
  <c r="AP949"/>
  <c r="AT940"/>
  <c r="AE940"/>
  <c r="AS940"/>
  <c r="AM940"/>
  <c r="AW940"/>
  <c r="AV940"/>
  <c r="AN940"/>
  <c r="AR940"/>
  <c r="AK940"/>
  <c r="AW920"/>
  <c r="AO920"/>
  <c r="AQ920" s="1"/>
  <c r="AS920"/>
  <c r="AM920"/>
  <c r="AV920"/>
  <c r="AN920"/>
  <c r="AT920"/>
  <c r="AX920" s="1"/>
  <c r="AE920"/>
  <c r="AR920"/>
  <c r="AK920"/>
  <c r="AT892"/>
  <c r="AS892"/>
  <c r="AM892"/>
  <c r="AW892"/>
  <c r="AR892"/>
  <c r="AK892"/>
  <c r="AE892"/>
  <c r="AV892"/>
  <c r="AN892"/>
  <c r="AW885"/>
  <c r="AR885"/>
  <c r="AL885"/>
  <c r="AV885"/>
  <c r="AN885"/>
  <c r="AT885"/>
  <c r="AE885"/>
  <c r="AS885"/>
  <c r="AK885"/>
  <c r="AT874"/>
  <c r="AO874"/>
  <c r="AQ874" s="1"/>
  <c r="AV874"/>
  <c r="AP874"/>
  <c r="AK874"/>
  <c r="AW874"/>
  <c r="AU874"/>
  <c r="AM874"/>
  <c r="AR874"/>
  <c r="AW861"/>
  <c r="AT861"/>
  <c r="AE861"/>
  <c r="AU861"/>
  <c r="AN861"/>
  <c r="AV861"/>
  <c r="AM861"/>
  <c r="AR861"/>
  <c r="AK861"/>
  <c r="AW857"/>
  <c r="AU857"/>
  <c r="AN857"/>
  <c r="AP857"/>
  <c r="AO857"/>
  <c r="AQ857" s="1"/>
  <c r="AE857"/>
  <c r="AS857"/>
  <c r="AL857"/>
  <c r="AO855"/>
  <c r="AQ855" s="1"/>
  <c r="AP855"/>
  <c r="AS855"/>
  <c r="AK855"/>
  <c r="AM855"/>
  <c r="AW853"/>
  <c r="AR853"/>
  <c r="AL853"/>
  <c r="AE853"/>
  <c r="AV853"/>
  <c r="AN853"/>
  <c r="AS853"/>
  <c r="AK853"/>
  <c r="AO847"/>
  <c r="AQ847" s="1"/>
  <c r="AM847"/>
  <c r="AT847"/>
  <c r="AS847"/>
  <c r="AL847"/>
  <c r="AW790"/>
  <c r="AE790"/>
  <c r="AS790"/>
  <c r="AM790"/>
  <c r="AT790"/>
  <c r="AO790"/>
  <c r="AQ790" s="1"/>
  <c r="AV790"/>
  <c r="AN790"/>
  <c r="AR790"/>
  <c r="AK790"/>
  <c r="AW781"/>
  <c r="AT781"/>
  <c r="AO781"/>
  <c r="AQ781" s="1"/>
  <c r="AE781"/>
  <c r="AU781"/>
  <c r="AN781"/>
  <c r="AR781"/>
  <c r="AK781"/>
  <c r="AV781"/>
  <c r="AM781"/>
  <c r="AW768"/>
  <c r="AT768"/>
  <c r="AS768"/>
  <c r="AM768"/>
  <c r="AV768"/>
  <c r="AN768"/>
  <c r="AO768"/>
  <c r="AQ768" s="1"/>
  <c r="AR768"/>
  <c r="AK768"/>
  <c r="AW673"/>
  <c r="AO673"/>
  <c r="AQ673" s="1"/>
  <c r="AU673"/>
  <c r="AN673"/>
  <c r="AV673"/>
  <c r="AM673"/>
  <c r="AE673"/>
  <c r="AR673"/>
  <c r="AK673"/>
  <c r="AW669"/>
  <c r="AE669"/>
  <c r="AU669"/>
  <c r="AN669"/>
  <c r="AO669"/>
  <c r="AQ669" s="1"/>
  <c r="AS669"/>
  <c r="AL669"/>
  <c r="AP669"/>
  <c r="AM655"/>
  <c r="AV655"/>
  <c r="AP655"/>
  <c r="AW632"/>
  <c r="AT632"/>
  <c r="AO632"/>
  <c r="AQ632" s="1"/>
  <c r="AS632"/>
  <c r="AM632"/>
  <c r="AE632"/>
  <c r="AR632"/>
  <c r="AK632"/>
  <c r="AV632"/>
  <c r="AN632"/>
  <c r="AW584"/>
  <c r="AO584"/>
  <c r="AQ584" s="1"/>
  <c r="AS584"/>
  <c r="AM584"/>
  <c r="AT584"/>
  <c r="AP584"/>
  <c r="AU584"/>
  <c r="AL584"/>
  <c r="AW569"/>
  <c r="AT569"/>
  <c r="AU569"/>
  <c r="AN569"/>
  <c r="AS569"/>
  <c r="AL569"/>
  <c r="AP569"/>
  <c r="AT526"/>
  <c r="AW526"/>
  <c r="AE526"/>
  <c r="AV526"/>
  <c r="AP526"/>
  <c r="AK526"/>
  <c r="AO526"/>
  <c r="AQ526" s="1"/>
  <c r="AU526"/>
  <c r="AM526"/>
  <c r="AR526"/>
  <c r="AW523"/>
  <c r="AR523"/>
  <c r="AL523"/>
  <c r="AS523"/>
  <c r="AK523"/>
  <c r="AO523"/>
  <c r="AQ523" s="1"/>
  <c r="AV523"/>
  <c r="AN523"/>
  <c r="AT390"/>
  <c r="AV390"/>
  <c r="AP390"/>
  <c r="AK390"/>
  <c r="AW390"/>
  <c r="AE390"/>
  <c r="AS390"/>
  <c r="AM390"/>
  <c r="AO387"/>
  <c r="AQ387" s="1"/>
  <c r="AE387"/>
  <c r="AR387"/>
  <c r="AL387"/>
  <c r="AU387"/>
  <c r="AN387"/>
  <c r="AT377"/>
  <c r="AW377"/>
  <c r="AO377"/>
  <c r="AQ377" s="1"/>
  <c r="AR377"/>
  <c r="AL377"/>
  <c r="AU377"/>
  <c r="AN377"/>
  <c r="AW372"/>
  <c r="AV372"/>
  <c r="AP372"/>
  <c r="AK372"/>
  <c r="AS372"/>
  <c r="AM372"/>
  <c r="AO369"/>
  <c r="AQ369" s="1"/>
  <c r="AE369"/>
  <c r="AP369"/>
  <c r="AV369"/>
  <c r="AM369"/>
  <c r="AT364"/>
  <c r="AE364"/>
  <c r="AS364"/>
  <c r="AM364"/>
  <c r="AO364"/>
  <c r="AQ364" s="1"/>
  <c r="AV364"/>
  <c r="AP364"/>
  <c r="AK364"/>
  <c r="AW294"/>
  <c r="AE294"/>
  <c r="AT294"/>
  <c r="AR294"/>
  <c r="AL294"/>
  <c r="AU294"/>
  <c r="AN294"/>
  <c r="AS292"/>
  <c r="AM292"/>
  <c r="AU289"/>
  <c r="AK289"/>
  <c r="AP289"/>
  <c r="AT221"/>
  <c r="AE221"/>
  <c r="AW221"/>
  <c r="AX221" s="1"/>
  <c r="AZ221" s="1"/>
  <c r="AO221"/>
  <c r="AQ221" s="1"/>
  <c r="AR221"/>
  <c r="AL221"/>
  <c r="AU221"/>
  <c r="AN221"/>
  <c r="AR218"/>
  <c r="AL218"/>
  <c r="AE218"/>
  <c r="AU218"/>
  <c r="AN218"/>
  <c r="AT214"/>
  <c r="AW214"/>
  <c r="AE214"/>
  <c r="AO214"/>
  <c r="AQ214" s="1"/>
  <c r="AR214"/>
  <c r="AL214"/>
  <c r="AU214"/>
  <c r="AN214"/>
  <c r="AT182"/>
  <c r="AO182"/>
  <c r="AQ182" s="1"/>
  <c r="AW182"/>
  <c r="AE182"/>
  <c r="AU182"/>
  <c r="AN182"/>
  <c r="AR182"/>
  <c r="AL182"/>
  <c r="AW180"/>
  <c r="AO180"/>
  <c r="AQ180" s="1"/>
  <c r="AR180"/>
  <c r="AL180"/>
  <c r="AU180"/>
  <c r="AN180"/>
  <c r="AU177"/>
  <c r="AN177"/>
  <c r="AT172"/>
  <c r="AW172"/>
  <c r="AO172"/>
  <c r="AQ172" s="1"/>
  <c r="AE172"/>
  <c r="AU172"/>
  <c r="AN172"/>
  <c r="AR172"/>
  <c r="AL172"/>
  <c r="AS160"/>
  <c r="AO160"/>
  <c r="AQ160" s="1"/>
  <c r="AM160"/>
  <c r="U149" i="7"/>
  <c r="U222"/>
  <c r="U567"/>
  <c r="V568"/>
  <c r="U583"/>
  <c r="V584"/>
  <c r="U599"/>
  <c r="V600"/>
  <c r="U615"/>
  <c r="U631"/>
  <c r="V632"/>
  <c r="U647"/>
  <c r="V648"/>
  <c r="U663"/>
  <c r="U679"/>
  <c r="U695"/>
  <c r="V696"/>
  <c r="U951"/>
  <c r="U967"/>
  <c r="V968"/>
  <c r="U983"/>
  <c r="V984"/>
  <c r="U999"/>
  <c r="V1000"/>
  <c r="U1015"/>
  <c r="U1031"/>
  <c r="V1032"/>
  <c r="U1047"/>
  <c r="V1048"/>
  <c r="U1063"/>
  <c r="V1064"/>
  <c r="U1079"/>
  <c r="AI5" i="27"/>
  <c r="AI6"/>
  <c r="AI9"/>
  <c r="AI13"/>
  <c r="AI14"/>
  <c r="AI17"/>
  <c r="AI18"/>
  <c r="AI21"/>
  <c r="AD114" i="7" s="1"/>
  <c r="AG114" s="1"/>
  <c r="AI22" i="27"/>
  <c r="AD311" i="7" s="1"/>
  <c r="AG311" s="1"/>
  <c r="AI27" i="27"/>
  <c r="AD205" i="7" s="1"/>
  <c r="AI35" i="27"/>
  <c r="AD134" i="7" s="1"/>
  <c r="AG134" s="1"/>
  <c r="AI39" i="27"/>
  <c r="AD160" i="7" s="1"/>
  <c r="AG160" s="1"/>
  <c r="AI43" i="27"/>
  <c r="AD54" i="7" s="1"/>
  <c r="AG54" s="1"/>
  <c r="AI47" i="27"/>
  <c r="AI51"/>
  <c r="AI55"/>
  <c r="AI59"/>
  <c r="AI63"/>
  <c r="AI67"/>
  <c r="AI75"/>
  <c r="AI79"/>
  <c r="AI83"/>
  <c r="AI87"/>
  <c r="AF92"/>
  <c r="AB92" s="1"/>
  <c r="AI94"/>
  <c r="AI95"/>
  <c r="AF100"/>
  <c r="AI102"/>
  <c r="AI103"/>
  <c r="AF108"/>
  <c r="AI110"/>
  <c r="AI111"/>
  <c r="AF116"/>
  <c r="AI118"/>
  <c r="AI119"/>
  <c r="AB120"/>
  <c r="AF124"/>
  <c r="AI126"/>
  <c r="AI127"/>
  <c r="AB128"/>
  <c r="AF132"/>
  <c r="AB132" s="1"/>
  <c r="AI134"/>
  <c r="AI135"/>
  <c r="AF140"/>
  <c r="AI142"/>
  <c r="AI143"/>
  <c r="AB144"/>
  <c r="AF148"/>
  <c r="AI150"/>
  <c r="AI151"/>
  <c r="AF156"/>
  <c r="AC156" s="1"/>
  <c r="AI158"/>
  <c r="AI159"/>
  <c r="Y15" i="7"/>
  <c r="U15" s="1"/>
  <c r="Y25"/>
  <c r="U25" s="1"/>
  <c r="Y45"/>
  <c r="Z137"/>
  <c r="Y144"/>
  <c r="U144" s="1"/>
  <c r="Z145"/>
  <c r="U145" s="1"/>
  <c r="U146"/>
  <c r="Y150"/>
  <c r="U150" s="1"/>
  <c r="Z151"/>
  <c r="U151" s="1"/>
  <c r="Y158"/>
  <c r="U158" s="1"/>
  <c r="Z159"/>
  <c r="U159" s="1"/>
  <c r="U160"/>
  <c r="Y166"/>
  <c r="U166" s="1"/>
  <c r="Z167"/>
  <c r="U167" s="1"/>
  <c r="Y174"/>
  <c r="U174" s="1"/>
  <c r="Z175"/>
  <c r="U175" s="1"/>
  <c r="U176"/>
  <c r="Y182"/>
  <c r="U182" s="1"/>
  <c r="Z183"/>
  <c r="U183" s="1"/>
  <c r="Y190"/>
  <c r="U190" s="1"/>
  <c r="Z191"/>
  <c r="U191" s="1"/>
  <c r="U192"/>
  <c r="Y199"/>
  <c r="Y207"/>
  <c r="Y215"/>
  <c r="U215" s="1"/>
  <c r="Y223"/>
  <c r="U223" s="1"/>
  <c r="Y231"/>
  <c r="U231" s="1"/>
  <c r="Y239"/>
  <c r="U239" s="1"/>
  <c r="Y247"/>
  <c r="U247" s="1"/>
  <c r="Y255"/>
  <c r="U255" s="1"/>
  <c r="Y263"/>
  <c r="U263" s="1"/>
  <c r="Y271"/>
  <c r="U271" s="1"/>
  <c r="Y279"/>
  <c r="U279" s="1"/>
  <c r="Y287"/>
  <c r="U287" s="1"/>
  <c r="Y292"/>
  <c r="U292" s="1"/>
  <c r="Z303"/>
  <c r="U303" s="1"/>
  <c r="Z304"/>
  <c r="Z305"/>
  <c r="Z306"/>
  <c r="Y333"/>
  <c r="V333" s="1"/>
  <c r="Y342"/>
  <c r="Z343"/>
  <c r="U343" s="1"/>
  <c r="Z344"/>
  <c r="Z345"/>
  <c r="Z346"/>
  <c r="Y347"/>
  <c r="Y356"/>
  <c r="U356" s="1"/>
  <c r="Z367"/>
  <c r="U367" s="1"/>
  <c r="Z368"/>
  <c r="Z369"/>
  <c r="Z370"/>
  <c r="Y396"/>
  <c r="V396" s="1"/>
  <c r="Y403"/>
  <c r="Y414"/>
  <c r="V414" s="1"/>
  <c r="Y421"/>
  <c r="Y439"/>
  <c r="Z440"/>
  <c r="Z441"/>
  <c r="Y442"/>
  <c r="Z448"/>
  <c r="Z449"/>
  <c r="Y460"/>
  <c r="V460" s="1"/>
  <c r="Y467"/>
  <c r="Y478"/>
  <c r="V478" s="1"/>
  <c r="Y485"/>
  <c r="Y503"/>
  <c r="Z504"/>
  <c r="Z505"/>
  <c r="Y506"/>
  <c r="Z512"/>
  <c r="Z513"/>
  <c r="Y524"/>
  <c r="V524" s="1"/>
  <c r="Z528"/>
  <c r="U528" s="1"/>
  <c r="Z529"/>
  <c r="Z544"/>
  <c r="V544" s="1"/>
  <c r="Z545"/>
  <c r="Z560"/>
  <c r="U560" s="1"/>
  <c r="Z561"/>
  <c r="Z576"/>
  <c r="V576" s="1"/>
  <c r="Z577"/>
  <c r="Z592"/>
  <c r="U592" s="1"/>
  <c r="Z593"/>
  <c r="Z608"/>
  <c r="V608" s="1"/>
  <c r="Z609"/>
  <c r="Z624"/>
  <c r="U624" s="1"/>
  <c r="Z625"/>
  <c r="Z640"/>
  <c r="V640" s="1"/>
  <c r="Z641"/>
  <c r="Z656"/>
  <c r="U656" s="1"/>
  <c r="Z657"/>
  <c r="Z672"/>
  <c r="V672" s="1"/>
  <c r="Z673"/>
  <c r="Z688"/>
  <c r="U688" s="1"/>
  <c r="Z689"/>
  <c r="Z704"/>
  <c r="V704" s="1"/>
  <c r="Z705"/>
  <c r="Z720"/>
  <c r="U720" s="1"/>
  <c r="Z721"/>
  <c r="Z736"/>
  <c r="V736" s="1"/>
  <c r="Z737"/>
  <c r="Z752"/>
  <c r="U752" s="1"/>
  <c r="Z753"/>
  <c r="Z768"/>
  <c r="V768" s="1"/>
  <c r="Z769"/>
  <c r="Z784"/>
  <c r="U784" s="1"/>
  <c r="Z785"/>
  <c r="Z800"/>
  <c r="V800" s="1"/>
  <c r="Z801"/>
  <c r="Z816"/>
  <c r="U816" s="1"/>
  <c r="Z817"/>
  <c r="Z832"/>
  <c r="V832" s="1"/>
  <c r="Z833"/>
  <c r="Z848"/>
  <c r="U848" s="1"/>
  <c r="Z849"/>
  <c r="Z864"/>
  <c r="V864" s="1"/>
  <c r="Z865"/>
  <c r="Z880"/>
  <c r="U880" s="1"/>
  <c r="Z881"/>
  <c r="Z896"/>
  <c r="V896" s="1"/>
  <c r="Z897"/>
  <c r="Z912"/>
  <c r="U912" s="1"/>
  <c r="Z913"/>
  <c r="Z928"/>
  <c r="V928" s="1"/>
  <c r="Z929"/>
  <c r="Z944"/>
  <c r="U944" s="1"/>
  <c r="Z945"/>
  <c r="Z960"/>
  <c r="V960" s="1"/>
  <c r="Z961"/>
  <c r="Z976"/>
  <c r="U976" s="1"/>
  <c r="Z977"/>
  <c r="Z992"/>
  <c r="V992" s="1"/>
  <c r="Z993"/>
  <c r="Z1008"/>
  <c r="U1008" s="1"/>
  <c r="Z1009"/>
  <c r="Z1024"/>
  <c r="V1024" s="1"/>
  <c r="Z1025"/>
  <c r="Z1040"/>
  <c r="U1040" s="1"/>
  <c r="Z1041"/>
  <c r="Z1056"/>
  <c r="V1056" s="1"/>
  <c r="Z1057"/>
  <c r="Z1072"/>
  <c r="U1072" s="1"/>
  <c r="Z1073"/>
  <c r="Z1088"/>
  <c r="V1088" s="1"/>
  <c r="Z1089"/>
  <c r="Z1104"/>
  <c r="U1104" s="1"/>
  <c r="Z1105"/>
  <c r="Z1120"/>
  <c r="V1120" s="1"/>
  <c r="Z1121"/>
  <c r="Z1136"/>
  <c r="U1136" s="1"/>
  <c r="Z1137"/>
  <c r="Z1152"/>
  <c r="V1152" s="1"/>
  <c r="Z1153"/>
  <c r="Z1168"/>
  <c r="U1168" s="1"/>
  <c r="Z1169"/>
  <c r="Z1184"/>
  <c r="V1184" s="1"/>
  <c r="Z1185"/>
  <c r="Z1200"/>
  <c r="U1200" s="1"/>
  <c r="Z1201"/>
  <c r="Z1216"/>
  <c r="V1216" s="1"/>
  <c r="Z1217"/>
  <c r="Z1244"/>
  <c r="V1244" s="1"/>
  <c r="Z1259"/>
  <c r="Z1263"/>
  <c r="U1263" s="1"/>
  <c r="V1268"/>
  <c r="Y1273"/>
  <c r="Z1274"/>
  <c r="Z1278"/>
  <c r="V1278" s="1"/>
  <c r="Z1280"/>
  <c r="U1280" s="1"/>
  <c r="Z1281"/>
  <c r="U1287"/>
  <c r="Y1288"/>
  <c r="V1290"/>
  <c r="Z1293"/>
  <c r="V1294"/>
  <c r="Z1308"/>
  <c r="V1308" s="1"/>
  <c r="Z1323"/>
  <c r="Z1327"/>
  <c r="U1327" s="1"/>
  <c r="V1332"/>
  <c r="V1334"/>
  <c r="Y1337"/>
  <c r="Z1338"/>
  <c r="Z1342"/>
  <c r="V1342" s="1"/>
  <c r="Z1344"/>
  <c r="U1344" s="1"/>
  <c r="Z1345"/>
  <c r="U1351"/>
  <c r="Y1352"/>
  <c r="V1354"/>
  <c r="Z1357"/>
  <c r="V1358"/>
  <c r="Z1372"/>
  <c r="V1372" s="1"/>
  <c r="Z1387"/>
  <c r="Z1391"/>
  <c r="U1391" s="1"/>
  <c r="V1396"/>
  <c r="V1398"/>
  <c r="Y1401"/>
  <c r="Z1402"/>
  <c r="Z1406"/>
  <c r="V1406" s="1"/>
  <c r="Z1408"/>
  <c r="U1408" s="1"/>
  <c r="Z1409"/>
  <c r="U1415"/>
  <c r="Y1416"/>
  <c r="V1418"/>
  <c r="Z1421"/>
  <c r="V1422"/>
  <c r="Z1436"/>
  <c r="V1436" s="1"/>
  <c r="Z1451"/>
  <c r="Z1455"/>
  <c r="U1455" s="1"/>
  <c r="V1460"/>
  <c r="V1462"/>
  <c r="Y1465"/>
  <c r="Z1466"/>
  <c r="Z1470"/>
  <c r="V1470" s="1"/>
  <c r="Z1472"/>
  <c r="V1472" s="1"/>
  <c r="Z1473"/>
  <c r="U1479"/>
  <c r="Y1480"/>
  <c r="V1482"/>
  <c r="Z1485"/>
  <c r="V1486"/>
  <c r="Z1500"/>
  <c r="V1500" s="1"/>
  <c r="Z1515"/>
  <c r="Z1519"/>
  <c r="V1524"/>
  <c r="V1526"/>
  <c r="Y1529"/>
  <c r="U1529" s="1"/>
  <c r="Z1530"/>
  <c r="Z1534"/>
  <c r="V1534" s="1"/>
  <c r="Z1536"/>
  <c r="U1536" s="1"/>
  <c r="Z1537"/>
  <c r="U1537" s="1"/>
  <c r="Y1544"/>
  <c r="V1546"/>
  <c r="Z1549"/>
  <c r="V1550"/>
  <c r="Z1564"/>
  <c r="V1564" s="1"/>
  <c r="Z1579"/>
  <c r="Z1583"/>
  <c r="V1588"/>
  <c r="V1590"/>
  <c r="Y1593"/>
  <c r="U1593" s="1"/>
  <c r="Z1594"/>
  <c r="Z1598"/>
  <c r="V1598" s="1"/>
  <c r="Z1600"/>
  <c r="U1600" s="1"/>
  <c r="Z1601"/>
  <c r="U1601" s="1"/>
  <c r="Y1608"/>
  <c r="U1609"/>
  <c r="V1610"/>
  <c r="Z1613"/>
  <c r="Z1628"/>
  <c r="V1628" s="1"/>
  <c r="Z1643"/>
  <c r="V1644"/>
  <c r="Z1647"/>
  <c r="V1652"/>
  <c r="V1654"/>
  <c r="Y1657"/>
  <c r="U1657" s="1"/>
  <c r="Z1658"/>
  <c r="V1658" s="1"/>
  <c r="Z1662"/>
  <c r="V1662" s="1"/>
  <c r="Z1664"/>
  <c r="U1664" s="1"/>
  <c r="Z1665"/>
  <c r="U1665" s="1"/>
  <c r="Y1672"/>
  <c r="U1673"/>
  <c r="Z1677"/>
  <c r="Z1692"/>
  <c r="V1692" s="1"/>
  <c r="Z1707"/>
  <c r="V1708"/>
  <c r="Z1711"/>
  <c r="V1712"/>
  <c r="V1716"/>
  <c r="V1718"/>
  <c r="Y1721"/>
  <c r="U1721" s="1"/>
  <c r="Z1722"/>
  <c r="V1722" s="1"/>
  <c r="Z1726"/>
  <c r="V1726" s="1"/>
  <c r="Z1728"/>
  <c r="U1728" s="1"/>
  <c r="Z1729"/>
  <c r="U1729" s="1"/>
  <c r="Y1736"/>
  <c r="Z1741"/>
  <c r="Z1756"/>
  <c r="V1756" s="1"/>
  <c r="Z1771"/>
  <c r="Z1775"/>
  <c r="V1780"/>
  <c r="Y1785"/>
  <c r="U1785" s="1"/>
  <c r="Z1786"/>
  <c r="V1786" s="1"/>
  <c r="Z1790"/>
  <c r="V1790" s="1"/>
  <c r="Z1792"/>
  <c r="V1792" s="1"/>
  <c r="Z1793"/>
  <c r="U1793" s="1"/>
  <c r="Y1800"/>
  <c r="U1800" s="1"/>
  <c r="Y1804"/>
  <c r="U1804" s="1"/>
  <c r="Z1805"/>
  <c r="V1805" s="1"/>
  <c r="Y1822"/>
  <c r="Y1834"/>
  <c r="Z1839"/>
  <c r="U1839" s="1"/>
  <c r="V1843"/>
  <c r="U1848"/>
  <c r="Y1852"/>
  <c r="Z1857"/>
  <c r="V1857" s="1"/>
  <c r="AW16" i="4"/>
  <c r="AL29"/>
  <c r="AL41"/>
  <c r="AK46"/>
  <c r="AR47"/>
  <c r="AP77"/>
  <c r="AL89"/>
  <c r="AR95"/>
  <c r="AS97"/>
  <c r="AS113"/>
  <c r="AL117"/>
  <c r="AK131"/>
  <c r="AN133"/>
  <c r="AV133"/>
  <c r="AR136"/>
  <c r="AM139"/>
  <c r="AU139"/>
  <c r="AN142"/>
  <c r="AK265"/>
  <c r="AS275"/>
  <c r="AU278"/>
  <c r="AK281"/>
  <c r="AV281"/>
  <c r="AU299"/>
  <c r="AN303"/>
  <c r="AP312"/>
  <c r="AK314"/>
  <c r="AV314"/>
  <c r="AU323"/>
  <c r="AS326"/>
  <c r="AR333"/>
  <c r="AK355"/>
  <c r="AU358"/>
  <c r="AL396"/>
  <c r="AN450"/>
  <c r="AK459"/>
  <c r="AN466"/>
  <c r="AK469"/>
  <c r="AL480"/>
  <c r="AR486"/>
  <c r="AL517"/>
  <c r="AP553"/>
  <c r="AV609"/>
  <c r="AP616"/>
  <c r="AL700"/>
  <c r="AS705"/>
  <c r="AV719"/>
  <c r="AL734"/>
  <c r="AU760"/>
  <c r="AU796"/>
  <c r="AR820"/>
  <c r="AS835"/>
  <c r="AK839"/>
  <c r="AU852"/>
  <c r="AR877"/>
  <c r="AS879"/>
  <c r="AR887"/>
  <c r="AU894"/>
  <c r="AN916"/>
  <c r="AL957"/>
  <c r="AL960"/>
  <c r="AV961"/>
  <c r="AR993"/>
  <c r="AM1067"/>
  <c r="AU1083"/>
  <c r="AU1119"/>
  <c r="AE1137"/>
  <c r="AE1164"/>
  <c r="AS1176"/>
  <c r="AU1180"/>
  <c r="AE1182"/>
  <c r="AN1182"/>
  <c r="AZ1193"/>
  <c r="AE1083"/>
  <c r="AE820"/>
  <c r="AE760"/>
  <c r="AO916"/>
  <c r="AQ916" s="1"/>
  <c r="AO887"/>
  <c r="AQ887" s="1"/>
  <c r="AO587"/>
  <c r="AQ587" s="1"/>
  <c r="AO265"/>
  <c r="AQ265" s="1"/>
  <c r="AO139"/>
  <c r="AQ139" s="1"/>
  <c r="AM49"/>
  <c r="AT1109"/>
  <c r="AD319" i="7"/>
  <c r="AG319" s="1"/>
  <c r="AD312"/>
  <c r="AD355"/>
  <c r="AG355" s="1"/>
  <c r="AD411"/>
  <c r="AG411" s="1"/>
  <c r="AD413"/>
  <c r="AG413" s="1"/>
  <c r="AD410"/>
  <c r="AG410" s="1"/>
  <c r="AD418"/>
  <c r="AG418" s="1"/>
  <c r="AD272"/>
  <c r="V1282"/>
  <c r="U1282"/>
  <c r="V1346"/>
  <c r="U1346"/>
  <c r="U1410"/>
  <c r="V1474"/>
  <c r="U1474"/>
  <c r="U1538"/>
  <c r="V1602"/>
  <c r="U1602"/>
  <c r="V1666"/>
  <c r="U1666"/>
  <c r="V1730"/>
  <c r="U1730"/>
  <c r="U1794"/>
  <c r="AT1103" i="4"/>
  <c r="AX1103" s="1"/>
  <c r="AL1103"/>
  <c r="AS1103"/>
  <c r="AK1103"/>
  <c r="AE1103"/>
  <c r="AV1103"/>
  <c r="AO1103"/>
  <c r="AQ1103" s="1"/>
  <c r="AU1122"/>
  <c r="AK1122"/>
  <c r="AE1122"/>
  <c r="AR1122"/>
  <c r="AL1122"/>
  <c r="AW1136"/>
  <c r="AN1136"/>
  <c r="AE1136"/>
  <c r="AT1139"/>
  <c r="AL1139"/>
  <c r="AV1139"/>
  <c r="AO1139"/>
  <c r="AQ1139" s="1"/>
  <c r="AS1139"/>
  <c r="AK1139"/>
  <c r="AE1139"/>
  <c r="AR1164"/>
  <c r="AT1164"/>
  <c r="AV1164"/>
  <c r="AP1164"/>
  <c r="AK1164"/>
  <c r="AS1164"/>
  <c r="AL1164"/>
  <c r="AW1164"/>
  <c r="AO1164"/>
  <c r="AQ1164" s="1"/>
  <c r="AN1170"/>
  <c r="AR1170"/>
  <c r="AK1170"/>
  <c r="AE1170"/>
  <c r="AT1174"/>
  <c r="AM1174"/>
  <c r="AK1174"/>
  <c r="AR1174"/>
  <c r="AN1175"/>
  <c r="AU1175"/>
  <c r="AL1175"/>
  <c r="AS1182"/>
  <c r="AK1182"/>
  <c r="AR1182"/>
  <c r="AM1182"/>
  <c r="AT1194"/>
  <c r="AN1194"/>
  <c r="AM1194"/>
  <c r="AK1194"/>
  <c r="AE1194"/>
  <c r="AS1194"/>
  <c r="AT1072"/>
  <c r="AS1072"/>
  <c r="AL1072"/>
  <c r="AR1072"/>
  <c r="AM1072"/>
  <c r="AE1070"/>
  <c r="AU1070"/>
  <c r="AM1070"/>
  <c r="AN1070"/>
  <c r="AS1070"/>
  <c r="AK1066"/>
  <c r="AU1066"/>
  <c r="AT1033"/>
  <c r="AR1033"/>
  <c r="AL1033"/>
  <c r="AW1033"/>
  <c r="AV1033"/>
  <c r="AN1033"/>
  <c r="AE1033"/>
  <c r="AS1033"/>
  <c r="AK1033"/>
  <c r="AT1024"/>
  <c r="AO1024"/>
  <c r="AQ1024" s="1"/>
  <c r="AR1024"/>
  <c r="AU1024"/>
  <c r="AM1024"/>
  <c r="AO1017"/>
  <c r="AQ1017" s="1"/>
  <c r="AE1017"/>
  <c r="AT1017"/>
  <c r="AU1017"/>
  <c r="AN1017"/>
  <c r="AW1017"/>
  <c r="AP1017"/>
  <c r="AS1017"/>
  <c r="AL1017"/>
  <c r="AO1012"/>
  <c r="AQ1012" s="1"/>
  <c r="AL1012"/>
  <c r="AR1012"/>
  <c r="AT977"/>
  <c r="AW977"/>
  <c r="AO977"/>
  <c r="AQ977" s="1"/>
  <c r="AE977"/>
  <c r="AU977"/>
  <c r="AN977"/>
  <c r="AR977"/>
  <c r="AK977"/>
  <c r="AV977"/>
  <c r="AM977"/>
  <c r="AW973"/>
  <c r="AT973"/>
  <c r="AE973"/>
  <c r="AU973"/>
  <c r="AN973"/>
  <c r="AS973"/>
  <c r="AL973"/>
  <c r="AP973"/>
  <c r="AV970"/>
  <c r="AP970"/>
  <c r="AK970"/>
  <c r="AU970"/>
  <c r="AM970"/>
  <c r="AT970"/>
  <c r="AR970"/>
  <c r="AW961"/>
  <c r="AT961"/>
  <c r="AU961"/>
  <c r="AN961"/>
  <c r="AO961"/>
  <c r="AQ961" s="1"/>
  <c r="AS961"/>
  <c r="AL961"/>
  <c r="AP961"/>
  <c r="AL959"/>
  <c r="AK959"/>
  <c r="AR959"/>
  <c r="AT956"/>
  <c r="AW956"/>
  <c r="AO956"/>
  <c r="AQ956" s="1"/>
  <c r="AS956"/>
  <c r="AM956"/>
  <c r="AU956"/>
  <c r="AL956"/>
  <c r="AP956"/>
  <c r="AT952"/>
  <c r="AO952"/>
  <c r="AQ952" s="1"/>
  <c r="AW952"/>
  <c r="AS952"/>
  <c r="AM952"/>
  <c r="AE952"/>
  <c r="AU952"/>
  <c r="AL952"/>
  <c r="AP952"/>
  <c r="AW930"/>
  <c r="AT930"/>
  <c r="AV930"/>
  <c r="AP930"/>
  <c r="AK930"/>
  <c r="AO930"/>
  <c r="AQ930" s="1"/>
  <c r="AR930"/>
  <c r="AU930"/>
  <c r="AM930"/>
  <c r="AW925"/>
  <c r="AT925"/>
  <c r="AO925"/>
  <c r="AQ925" s="1"/>
  <c r="AU925"/>
  <c r="AN925"/>
  <c r="AS925"/>
  <c r="AL925"/>
  <c r="AP925"/>
  <c r="AT902"/>
  <c r="AW902"/>
  <c r="AE902"/>
  <c r="AV902"/>
  <c r="AP902"/>
  <c r="AK902"/>
  <c r="AN902"/>
  <c r="AS902"/>
  <c r="AL902"/>
  <c r="AT883"/>
  <c r="AS883"/>
  <c r="AL883"/>
  <c r="AM883"/>
  <c r="AR883"/>
  <c r="AT872"/>
  <c r="AE872"/>
  <c r="AS872"/>
  <c r="AM872"/>
  <c r="AW872"/>
  <c r="AP872"/>
  <c r="AO872"/>
  <c r="AQ872" s="1"/>
  <c r="AU872"/>
  <c r="AL872"/>
  <c r="AV852"/>
  <c r="AP852"/>
  <c r="AK852"/>
  <c r="AN852"/>
  <c r="AT852"/>
  <c r="AO852"/>
  <c r="AQ852" s="1"/>
  <c r="AS852"/>
  <c r="AL852"/>
  <c r="AT838"/>
  <c r="AW838"/>
  <c r="AV838"/>
  <c r="AP838"/>
  <c r="AK838"/>
  <c r="AO838"/>
  <c r="AQ838" s="1"/>
  <c r="AU838"/>
  <c r="AM838"/>
  <c r="AE838"/>
  <c r="AR838"/>
  <c r="AT834"/>
  <c r="AW834"/>
  <c r="AE834"/>
  <c r="AV834"/>
  <c r="AP834"/>
  <c r="AK834"/>
  <c r="AR834"/>
  <c r="AO834"/>
  <c r="AQ834" s="1"/>
  <c r="AU834"/>
  <c r="AM834"/>
  <c r="AT814"/>
  <c r="AW814"/>
  <c r="AV814"/>
  <c r="AP814"/>
  <c r="AK814"/>
  <c r="AU814"/>
  <c r="AM814"/>
  <c r="AR814"/>
  <c r="AT804"/>
  <c r="AW804"/>
  <c r="AO804"/>
  <c r="AQ804" s="1"/>
  <c r="AE804"/>
  <c r="AS804"/>
  <c r="AM804"/>
  <c r="AP804"/>
  <c r="AU804"/>
  <c r="AL804"/>
  <c r="AW729"/>
  <c r="AT729"/>
  <c r="AU729"/>
  <c r="AN729"/>
  <c r="AV729"/>
  <c r="AM729"/>
  <c r="AE729"/>
  <c r="AR729"/>
  <c r="AK729"/>
  <c r="AW717"/>
  <c r="AE717"/>
  <c r="AO717"/>
  <c r="AQ717" s="1"/>
  <c r="AU717"/>
  <c r="AN717"/>
  <c r="AV717"/>
  <c r="AM717"/>
  <c r="AR717"/>
  <c r="AK717"/>
  <c r="AW715"/>
  <c r="AR715"/>
  <c r="AL715"/>
  <c r="AV715"/>
  <c r="AN715"/>
  <c r="AO715"/>
  <c r="AQ715" s="1"/>
  <c r="AE715"/>
  <c r="AS715"/>
  <c r="AK715"/>
  <c r="AT708"/>
  <c r="AW708"/>
  <c r="AE708"/>
  <c r="AO708"/>
  <c r="AQ708" s="1"/>
  <c r="AS708"/>
  <c r="AM708"/>
  <c r="AP708"/>
  <c r="AU708"/>
  <c r="AL708"/>
  <c r="AW705"/>
  <c r="AE705"/>
  <c r="AU705"/>
  <c r="AN705"/>
  <c r="AV705"/>
  <c r="AM705"/>
  <c r="AR705"/>
  <c r="AK705"/>
  <c r="AW701"/>
  <c r="AU701"/>
  <c r="AN701"/>
  <c r="AO701"/>
  <c r="AQ701" s="1"/>
  <c r="AP701"/>
  <c r="AE701"/>
  <c r="AS701"/>
  <c r="AL701"/>
  <c r="AO668"/>
  <c r="AQ668" s="1"/>
  <c r="AS668"/>
  <c r="AM668"/>
  <c r="AT668"/>
  <c r="AE668"/>
  <c r="AV668"/>
  <c r="AN668"/>
  <c r="AR668"/>
  <c r="AK668"/>
  <c r="AL639"/>
  <c r="AS639"/>
  <c r="AP639"/>
  <c r="AO623"/>
  <c r="AQ623" s="1"/>
  <c r="AM623"/>
  <c r="AL623"/>
  <c r="AS623"/>
  <c r="AT606"/>
  <c r="AO606"/>
  <c r="AQ606" s="1"/>
  <c r="AE606"/>
  <c r="AW606"/>
  <c r="AV606"/>
  <c r="AP606"/>
  <c r="AK606"/>
  <c r="AR606"/>
  <c r="AU606"/>
  <c r="AM606"/>
  <c r="AO591"/>
  <c r="AQ591" s="1"/>
  <c r="AM591"/>
  <c r="AP591"/>
  <c r="AV591"/>
  <c r="AW552"/>
  <c r="AT552"/>
  <c r="AO552"/>
  <c r="AQ552" s="1"/>
  <c r="AE552"/>
  <c r="AS552"/>
  <c r="AM552"/>
  <c r="AU552"/>
  <c r="AL552"/>
  <c r="AP552"/>
  <c r="AW520"/>
  <c r="AS520"/>
  <c r="AM520"/>
  <c r="AE520"/>
  <c r="AP520"/>
  <c r="AT520"/>
  <c r="AU520"/>
  <c r="AL520"/>
  <c r="AT516"/>
  <c r="AW516"/>
  <c r="AE516"/>
  <c r="AS516"/>
  <c r="AM516"/>
  <c r="AO516"/>
  <c r="AQ516" s="1"/>
  <c r="AP516"/>
  <c r="AU516"/>
  <c r="AL516"/>
  <c r="AT508"/>
  <c r="AO508"/>
  <c r="AQ508" s="1"/>
  <c r="AS508"/>
  <c r="AM508"/>
  <c r="AW508"/>
  <c r="AU508"/>
  <c r="AL508"/>
  <c r="AP508"/>
  <c r="AW496"/>
  <c r="AU496"/>
  <c r="AM496"/>
  <c r="AS496"/>
  <c r="AN496"/>
  <c r="AT478"/>
  <c r="AW478"/>
  <c r="AO478"/>
  <c r="AQ478" s="1"/>
  <c r="AE478"/>
  <c r="AU478"/>
  <c r="AN478"/>
  <c r="AS478"/>
  <c r="AL478"/>
  <c r="AP478"/>
  <c r="AW476"/>
  <c r="AL476"/>
  <c r="AR476"/>
  <c r="AW468"/>
  <c r="AV468"/>
  <c r="AP468"/>
  <c r="AK468"/>
  <c r="AO468"/>
  <c r="AQ468" s="1"/>
  <c r="AU468"/>
  <c r="AM468"/>
  <c r="AR468"/>
  <c r="AO457"/>
  <c r="AQ457" s="1"/>
  <c r="AP457"/>
  <c r="AU457"/>
  <c r="AK457"/>
  <c r="AN457"/>
  <c r="AW448"/>
  <c r="AU448"/>
  <c r="AL448"/>
  <c r="AR448"/>
  <c r="AT445"/>
  <c r="AS445"/>
  <c r="AM445"/>
  <c r="AP445"/>
  <c r="AO445"/>
  <c r="AQ445" s="1"/>
  <c r="AU445"/>
  <c r="AL445"/>
  <c r="AT440"/>
  <c r="AW440"/>
  <c r="AO440"/>
  <c r="AQ440" s="1"/>
  <c r="AS440"/>
  <c r="AM440"/>
  <c r="AV440"/>
  <c r="AN440"/>
  <c r="AR440"/>
  <c r="AK440"/>
  <c r="AL435"/>
  <c r="AP435"/>
  <c r="AS435"/>
  <c r="AP426"/>
  <c r="AN426"/>
  <c r="AV426"/>
  <c r="AR423"/>
  <c r="AK423"/>
  <c r="AP423"/>
  <c r="AU420"/>
  <c r="AL420"/>
  <c r="AN420"/>
  <c r="AM417"/>
  <c r="AU417"/>
  <c r="AO417"/>
  <c r="AQ417" s="1"/>
  <c r="AP417"/>
  <c r="AT406"/>
  <c r="AW406"/>
  <c r="AE406"/>
  <c r="AS406"/>
  <c r="AM406"/>
  <c r="AV406"/>
  <c r="AP406"/>
  <c r="AK406"/>
  <c r="AE403"/>
  <c r="AR403"/>
  <c r="AL403"/>
  <c r="AT358"/>
  <c r="AE358"/>
  <c r="AV358"/>
  <c r="AP358"/>
  <c r="AK358"/>
  <c r="AW358"/>
  <c r="AS358"/>
  <c r="AM358"/>
  <c r="AE355"/>
  <c r="AR355"/>
  <c r="AL355"/>
  <c r="AU355"/>
  <c r="AN355"/>
  <c r="AT312"/>
  <c r="AW312"/>
  <c r="AO312"/>
  <c r="AQ312" s="1"/>
  <c r="AR312"/>
  <c r="AL312"/>
  <c r="AU312"/>
  <c r="AN312"/>
  <c r="AW308"/>
  <c r="AO308"/>
  <c r="AQ308" s="1"/>
  <c r="AR308"/>
  <c r="AL308"/>
  <c r="AU308"/>
  <c r="AN308"/>
  <c r="AE305"/>
  <c r="AU305"/>
  <c r="AN305"/>
  <c r="AT303"/>
  <c r="AO303"/>
  <c r="AQ303" s="1"/>
  <c r="AS303"/>
  <c r="AM303"/>
  <c r="AV303"/>
  <c r="AP303"/>
  <c r="AK303"/>
  <c r="AT301"/>
  <c r="AO301"/>
  <c r="AQ301" s="1"/>
  <c r="AV301"/>
  <c r="AP301"/>
  <c r="AK301"/>
  <c r="AS301"/>
  <c r="AM301"/>
  <c r="AO299"/>
  <c r="AQ299" s="1"/>
  <c r="AS299"/>
  <c r="AM299"/>
  <c r="AV299"/>
  <c r="AP299"/>
  <c r="AK299"/>
  <c r="AW280"/>
  <c r="AT280"/>
  <c r="AV280"/>
  <c r="AP280"/>
  <c r="AK280"/>
  <c r="AE280"/>
  <c r="AS280"/>
  <c r="AM280"/>
  <c r="AO273"/>
  <c r="AQ273" s="1"/>
  <c r="AP273"/>
  <c r="AV273"/>
  <c r="AM273"/>
  <c r="AT271"/>
  <c r="AO271"/>
  <c r="AQ271" s="1"/>
  <c r="AU271"/>
  <c r="AN271"/>
  <c r="AR271"/>
  <c r="AL271"/>
  <c r="AT269"/>
  <c r="AO269"/>
  <c r="AQ269" s="1"/>
  <c r="AR269"/>
  <c r="AL269"/>
  <c r="AU269"/>
  <c r="AN269"/>
  <c r="AO267"/>
  <c r="AQ267" s="1"/>
  <c r="AU267"/>
  <c r="AN267"/>
  <c r="AR267"/>
  <c r="AL267"/>
  <c r="AW256"/>
  <c r="AR256"/>
  <c r="AU256"/>
  <c r="AL256"/>
  <c r="AW252"/>
  <c r="AS252"/>
  <c r="AL252"/>
  <c r="AN252"/>
  <c r="AT150"/>
  <c r="AE150"/>
  <c r="AW150"/>
  <c r="AS150"/>
  <c r="AM150"/>
  <c r="AV150"/>
  <c r="AP150"/>
  <c r="AK150"/>
  <c r="AO137"/>
  <c r="AQ137" s="1"/>
  <c r="AU137"/>
  <c r="AM137"/>
  <c r="AE131"/>
  <c r="AU131"/>
  <c r="AN131"/>
  <c r="AO46"/>
  <c r="AQ46" s="1"/>
  <c r="AE46"/>
  <c r="AM46"/>
  <c r="AE17"/>
  <c r="AN17"/>
  <c r="AO109"/>
  <c r="AE109"/>
  <c r="AL109"/>
  <c r="AO105"/>
  <c r="AL105"/>
  <c r="AN81"/>
  <c r="AE81"/>
  <c r="AS81"/>
  <c r="AE53"/>
  <c r="AO53"/>
  <c r="AO45"/>
  <c r="AE45"/>
  <c r="AW45"/>
  <c r="AM37"/>
  <c r="AN37"/>
  <c r="AN33"/>
  <c r="AS33"/>
  <c r="AN25"/>
  <c r="AK25"/>
  <c r="AO21"/>
  <c r="AW21" s="1"/>
  <c r="AE21"/>
  <c r="AM9"/>
  <c r="AO9"/>
  <c r="AW9" s="1"/>
  <c r="AS9"/>
  <c r="AE5"/>
  <c r="AB105" i="27"/>
  <c r="AB113"/>
  <c r="U195" i="7"/>
  <c r="U199"/>
  <c r="U227"/>
  <c r="U238"/>
  <c r="U359"/>
  <c r="U551"/>
  <c r="V552"/>
  <c r="AG91" i="27"/>
  <c r="AB91" s="1"/>
  <c r="AG115"/>
  <c r="AB117"/>
  <c r="AG123"/>
  <c r="AC123" s="1"/>
  <c r="AG131"/>
  <c r="AC131" s="1"/>
  <c r="AB141"/>
  <c r="AG147"/>
  <c r="AB157"/>
  <c r="U153" i="7"/>
  <c r="U185"/>
  <c r="U426"/>
  <c r="U536"/>
  <c r="U552"/>
  <c r="U687"/>
  <c r="U696"/>
  <c r="U712"/>
  <c r="U719"/>
  <c r="U728"/>
  <c r="U744"/>
  <c r="U751"/>
  <c r="U776"/>
  <c r="U783"/>
  <c r="U792"/>
  <c r="U808"/>
  <c r="U815"/>
  <c r="U831"/>
  <c r="U840"/>
  <c r="U856"/>
  <c r="U863"/>
  <c r="U872"/>
  <c r="U879"/>
  <c r="U888"/>
  <c r="U895"/>
  <c r="U904"/>
  <c r="U920"/>
  <c r="U927"/>
  <c r="U936"/>
  <c r="U943"/>
  <c r="U959"/>
  <c r="U968"/>
  <c r="U984"/>
  <c r="U991"/>
  <c r="U1000"/>
  <c r="U1007"/>
  <c r="U1016"/>
  <c r="U1023"/>
  <c r="U1032"/>
  <c r="U1048"/>
  <c r="U1055"/>
  <c r="U1064"/>
  <c r="U1071"/>
  <c r="U1096"/>
  <c r="U1112"/>
  <c r="U1128"/>
  <c r="U1135"/>
  <c r="U1144"/>
  <c r="U1167"/>
  <c r="U1176"/>
  <c r="U1192"/>
  <c r="U1199"/>
  <c r="U1208"/>
  <c r="U1224"/>
  <c r="U1239"/>
  <c r="U1248"/>
  <c r="U1303"/>
  <c r="U1336"/>
  <c r="U1376"/>
  <c r="U1431"/>
  <c r="U1464"/>
  <c r="U1495"/>
  <c r="U1504"/>
  <c r="U1568"/>
  <c r="U1592"/>
  <c r="U1617"/>
  <c r="U1632"/>
  <c r="U1656"/>
  <c r="U1696"/>
  <c r="U1784"/>
  <c r="U1849"/>
  <c r="AM47" i="4"/>
  <c r="AP95"/>
  <c r="AM133"/>
  <c r="AU133"/>
  <c r="AN136"/>
  <c r="AK139"/>
  <c r="AS139"/>
  <c r="AM142"/>
  <c r="AU142"/>
  <c r="AV265"/>
  <c r="AP275"/>
  <c r="AR278"/>
  <c r="AS281"/>
  <c r="AS314"/>
  <c r="AR323"/>
  <c r="AP326"/>
  <c r="AN333"/>
  <c r="AU396"/>
  <c r="AK450"/>
  <c r="AV459"/>
  <c r="AK466"/>
  <c r="AV469"/>
  <c r="AN486"/>
  <c r="AL553"/>
  <c r="AU587"/>
  <c r="AS589"/>
  <c r="AR609"/>
  <c r="AL616"/>
  <c r="AP719"/>
  <c r="AP760"/>
  <c r="AP796"/>
  <c r="AS805"/>
  <c r="AM820"/>
  <c r="AL835"/>
  <c r="AM877"/>
  <c r="AL879"/>
  <c r="AL887"/>
  <c r="AR894"/>
  <c r="AS903"/>
  <c r="AL916"/>
  <c r="AU983"/>
  <c r="AM993"/>
  <c r="AM1016"/>
  <c r="AK1067"/>
  <c r="AP1083"/>
  <c r="AP1119"/>
  <c r="AV1148"/>
  <c r="AU1173"/>
  <c r="AP1180"/>
  <c r="AU1187"/>
  <c r="AE887"/>
  <c r="AE796"/>
  <c r="AE47"/>
  <c r="AO616"/>
  <c r="AQ616" s="1"/>
  <c r="AO480"/>
  <c r="AQ480" s="1"/>
  <c r="AO326"/>
  <c r="AQ326" s="1"/>
  <c r="AO323"/>
  <c r="AQ323" s="1"/>
  <c r="AZ585"/>
  <c r="AD153" i="7"/>
  <c r="AG153" s="1"/>
  <c r="AD162"/>
  <c r="AG162" s="1"/>
  <c r="V1234"/>
  <c r="U1234"/>
  <c r="V1298"/>
  <c r="U1298"/>
  <c r="V1362"/>
  <c r="U1362"/>
  <c r="U1426"/>
  <c r="V1490"/>
  <c r="U1490"/>
  <c r="U1554"/>
  <c r="V1618"/>
  <c r="U1618"/>
  <c r="V1682"/>
  <c r="U1682"/>
  <c r="U1746"/>
  <c r="AT1091" i="4"/>
  <c r="AL1091"/>
  <c r="AV1091"/>
  <c r="AO1091"/>
  <c r="AQ1091" s="1"/>
  <c r="AS1091"/>
  <c r="AK1091"/>
  <c r="AE1091"/>
  <c r="AU1098"/>
  <c r="AO1098"/>
  <c r="AQ1098" s="1"/>
  <c r="AK1098"/>
  <c r="AE1098"/>
  <c r="AT1111"/>
  <c r="AW1111"/>
  <c r="AP1111"/>
  <c r="AK1111"/>
  <c r="AE1111"/>
  <c r="AO1111"/>
  <c r="AQ1111" s="1"/>
  <c r="AU1111"/>
  <c r="AL1111"/>
  <c r="AT1147"/>
  <c r="AW1147"/>
  <c r="AS1147"/>
  <c r="AL1147"/>
  <c r="AU1147"/>
  <c r="AK1147"/>
  <c r="AE1147"/>
  <c r="AO1147"/>
  <c r="AQ1147" s="1"/>
  <c r="AV1149"/>
  <c r="AK1149"/>
  <c r="AO1149"/>
  <c r="AQ1149" s="1"/>
  <c r="AT1151"/>
  <c r="AL1151"/>
  <c r="AS1151"/>
  <c r="AK1151"/>
  <c r="AE1151"/>
  <c r="AW1151"/>
  <c r="AV1151"/>
  <c r="AO1151"/>
  <c r="AQ1151" s="1"/>
  <c r="AR1176"/>
  <c r="AP1176"/>
  <c r="AK1176"/>
  <c r="AE1176"/>
  <c r="AW1176"/>
  <c r="AO1176"/>
  <c r="AQ1176" s="1"/>
  <c r="AU1176"/>
  <c r="AL1176"/>
  <c r="AW1181"/>
  <c r="AM1181"/>
  <c r="AT1181"/>
  <c r="AR1181"/>
  <c r="AL1181"/>
  <c r="AE1181"/>
  <c r="AR1188"/>
  <c r="AW1188"/>
  <c r="AP1188"/>
  <c r="AK1188"/>
  <c r="AO1188"/>
  <c r="AQ1188" s="1"/>
  <c r="AT1188"/>
  <c r="AX1188" s="1"/>
  <c r="AU1188"/>
  <c r="AL1188"/>
  <c r="AW1079"/>
  <c r="AV1079"/>
  <c r="AP1079"/>
  <c r="AK1079"/>
  <c r="AR1079"/>
  <c r="AT1079"/>
  <c r="AO1079"/>
  <c r="AQ1079" s="1"/>
  <c r="AU1079"/>
  <c r="AM1079"/>
  <c r="AE1063"/>
  <c r="AW1063"/>
  <c r="AR1063"/>
  <c r="AL1063"/>
  <c r="AV1063"/>
  <c r="AN1063"/>
  <c r="AT1063"/>
  <c r="AS1063"/>
  <c r="AK1063"/>
  <c r="AE1054"/>
  <c r="AV1054"/>
  <c r="AN1054"/>
  <c r="AL1054"/>
  <c r="AR1054"/>
  <c r="AL1050"/>
  <c r="AR1050"/>
  <c r="AR1044"/>
  <c r="AO1044"/>
  <c r="AQ1044" s="1"/>
  <c r="AN1044"/>
  <c r="AP1006"/>
  <c r="AE1006"/>
  <c r="AN1006"/>
  <c r="AU1006"/>
  <c r="AK1006"/>
  <c r="AT995"/>
  <c r="AW995"/>
  <c r="AS995"/>
  <c r="AM995"/>
  <c r="AE995"/>
  <c r="AR995"/>
  <c r="AK995"/>
  <c r="AV995"/>
  <c r="AN995"/>
  <c r="AT989"/>
  <c r="AR989"/>
  <c r="AL989"/>
  <c r="AP989"/>
  <c r="AW989"/>
  <c r="AO989"/>
  <c r="AQ989" s="1"/>
  <c r="AU989"/>
  <c r="AM989"/>
  <c r="AT985"/>
  <c r="AW985"/>
  <c r="AE985"/>
  <c r="AO985"/>
  <c r="AQ985" s="1"/>
  <c r="AU985"/>
  <c r="AN985"/>
  <c r="AV985"/>
  <c r="AM985"/>
  <c r="AR985"/>
  <c r="AK985"/>
  <c r="AT968"/>
  <c r="AO968"/>
  <c r="AQ968" s="1"/>
  <c r="AS968"/>
  <c r="AM968"/>
  <c r="AU968"/>
  <c r="AL968"/>
  <c r="AW968"/>
  <c r="AP968"/>
  <c r="AT948"/>
  <c r="AW948"/>
  <c r="AO948"/>
  <c r="AQ948" s="1"/>
  <c r="AV948"/>
  <c r="AP948"/>
  <c r="AK948"/>
  <c r="AU948"/>
  <c r="AM948"/>
  <c r="AR948"/>
  <c r="AE900"/>
  <c r="AW900"/>
  <c r="AS900"/>
  <c r="AM900"/>
  <c r="AT900"/>
  <c r="AR900"/>
  <c r="AK900"/>
  <c r="AV900"/>
  <c r="AN900"/>
  <c r="AT884"/>
  <c r="AW884"/>
  <c r="AO884"/>
  <c r="AQ884" s="1"/>
  <c r="AE884"/>
  <c r="AV884"/>
  <c r="AP884"/>
  <c r="AK884"/>
  <c r="AN884"/>
  <c r="AS884"/>
  <c r="AL884"/>
  <c r="AW845"/>
  <c r="AE845"/>
  <c r="AT845"/>
  <c r="AX845" s="1"/>
  <c r="AZ845" s="1"/>
  <c r="AO845"/>
  <c r="AQ845" s="1"/>
  <c r="AU845"/>
  <c r="AN845"/>
  <c r="AP845"/>
  <c r="AS845"/>
  <c r="AL845"/>
  <c r="AW841"/>
  <c r="AE841"/>
  <c r="AO841"/>
  <c r="AQ841" s="1"/>
  <c r="AU841"/>
  <c r="AN841"/>
  <c r="AR841"/>
  <c r="AK841"/>
  <c r="AV841"/>
  <c r="AM841"/>
  <c r="AO832"/>
  <c r="AQ832" s="1"/>
  <c r="AT832"/>
  <c r="AS832"/>
  <c r="AM832"/>
  <c r="AW832"/>
  <c r="AU832"/>
  <c r="AL832"/>
  <c r="AE832"/>
  <c r="AP832"/>
  <c r="AW827"/>
  <c r="AR827"/>
  <c r="AL827"/>
  <c r="AU827"/>
  <c r="AM827"/>
  <c r="AP827"/>
  <c r="AW812"/>
  <c r="AO812"/>
  <c r="AQ812" s="1"/>
  <c r="AE812"/>
  <c r="AS812"/>
  <c r="AM812"/>
  <c r="AP812"/>
  <c r="AT812"/>
  <c r="AU812"/>
  <c r="AL812"/>
  <c r="AW801"/>
  <c r="AU801"/>
  <c r="AN801"/>
  <c r="AV801"/>
  <c r="AM801"/>
  <c r="AO801"/>
  <c r="AQ801" s="1"/>
  <c r="AE801"/>
  <c r="AR801"/>
  <c r="AK801"/>
  <c r="AT783"/>
  <c r="AO783"/>
  <c r="AQ783" s="1"/>
  <c r="AM783"/>
  <c r="AV783"/>
  <c r="AP783"/>
  <c r="AW779"/>
  <c r="AT779"/>
  <c r="AO779"/>
  <c r="AQ779" s="1"/>
  <c r="AR779"/>
  <c r="AL779"/>
  <c r="AV779"/>
  <c r="AN779"/>
  <c r="AS779"/>
  <c r="AK779"/>
  <c r="AW777"/>
  <c r="AE777"/>
  <c r="AU777"/>
  <c r="AN777"/>
  <c r="AV777"/>
  <c r="AM777"/>
  <c r="AR777"/>
  <c r="AK777"/>
  <c r="AT766"/>
  <c r="AW766"/>
  <c r="AO766"/>
  <c r="AQ766" s="1"/>
  <c r="AE766"/>
  <c r="AV766"/>
  <c r="AP766"/>
  <c r="AK766"/>
  <c r="AS766"/>
  <c r="AL766"/>
  <c r="AN766"/>
  <c r="AW763"/>
  <c r="AR763"/>
  <c r="AL763"/>
  <c r="AE763"/>
  <c r="AU763"/>
  <c r="AM763"/>
  <c r="AP763"/>
  <c r="AW745"/>
  <c r="AE745"/>
  <c r="AU745"/>
  <c r="AN745"/>
  <c r="AT745"/>
  <c r="AX745" s="1"/>
  <c r="AZ745" s="1"/>
  <c r="AP745"/>
  <c r="AS745"/>
  <c r="AL745"/>
  <c r="AW697"/>
  <c r="AU697"/>
  <c r="AN697"/>
  <c r="AS697"/>
  <c r="AL697"/>
  <c r="AT697"/>
  <c r="AP697"/>
  <c r="AW633"/>
  <c r="AU633"/>
  <c r="AN633"/>
  <c r="AO633"/>
  <c r="AQ633" s="1"/>
  <c r="AP633"/>
  <c r="AT633"/>
  <c r="AS633"/>
  <c r="AL633"/>
  <c r="AW604"/>
  <c r="AE604"/>
  <c r="AS604"/>
  <c r="AM604"/>
  <c r="AT604"/>
  <c r="AX604" s="1"/>
  <c r="AU604"/>
  <c r="AL604"/>
  <c r="AP604"/>
  <c r="AW545"/>
  <c r="AO545"/>
  <c r="AQ545" s="1"/>
  <c r="AE545"/>
  <c r="AU545"/>
  <c r="AN545"/>
  <c r="AV545"/>
  <c r="AM545"/>
  <c r="AR545"/>
  <c r="AK545"/>
  <c r="AW541"/>
  <c r="AU541"/>
  <c r="AN541"/>
  <c r="AR541"/>
  <c r="AK541"/>
  <c r="AE541"/>
  <c r="AV541"/>
  <c r="AM541"/>
  <c r="AW537"/>
  <c r="AT537"/>
  <c r="AO537"/>
  <c r="AQ537" s="1"/>
  <c r="AU537"/>
  <c r="AN537"/>
  <c r="AR537"/>
  <c r="AK537"/>
  <c r="AE537"/>
  <c r="AV537"/>
  <c r="AM537"/>
  <c r="AW529"/>
  <c r="AO529"/>
  <c r="AQ529" s="1"/>
  <c r="AU529"/>
  <c r="AN529"/>
  <c r="AP529"/>
  <c r="AE529"/>
  <c r="AS529"/>
  <c r="AL529"/>
  <c r="AT494"/>
  <c r="AE494"/>
  <c r="AO494"/>
  <c r="AQ494" s="1"/>
  <c r="AU494"/>
  <c r="AN494"/>
  <c r="AW494"/>
  <c r="AP494"/>
  <c r="AS494"/>
  <c r="AL494"/>
  <c r="AT492"/>
  <c r="AE492"/>
  <c r="AR492"/>
  <c r="AL492"/>
  <c r="AP492"/>
  <c r="AO492"/>
  <c r="AQ492" s="1"/>
  <c r="AU492"/>
  <c r="AM492"/>
  <c r="AW398"/>
  <c r="AO398"/>
  <c r="AQ398" s="1"/>
  <c r="AS398"/>
  <c r="AM398"/>
  <c r="AT398"/>
  <c r="AV398"/>
  <c r="AP398"/>
  <c r="AK398"/>
  <c r="AT350"/>
  <c r="AO350"/>
  <c r="AQ350" s="1"/>
  <c r="AS350"/>
  <c r="AM350"/>
  <c r="AW350"/>
  <c r="AV350"/>
  <c r="AP350"/>
  <c r="AK350"/>
  <c r="AT344"/>
  <c r="AW344"/>
  <c r="AO344"/>
  <c r="AQ344" s="1"/>
  <c r="AU344"/>
  <c r="AN344"/>
  <c r="AR344"/>
  <c r="AL344"/>
  <c r="AP339"/>
  <c r="AS339"/>
  <c r="AK339"/>
  <c r="AO296"/>
  <c r="AQ296" s="1"/>
  <c r="AT296"/>
  <c r="AU296"/>
  <c r="AN296"/>
  <c r="AR296"/>
  <c r="AL296"/>
  <c r="AL284"/>
  <c r="AW284"/>
  <c r="AR284"/>
  <c r="AW248"/>
  <c r="AO248"/>
  <c r="AQ248" s="1"/>
  <c r="AE248"/>
  <c r="AT248"/>
  <c r="AV248"/>
  <c r="AP248"/>
  <c r="AK248"/>
  <c r="AS248"/>
  <c r="AM248"/>
  <c r="AR242"/>
  <c r="AV242"/>
  <c r="AL242"/>
  <c r="AE235"/>
  <c r="AR235"/>
  <c r="AL235"/>
  <c r="AU235"/>
  <c r="AN235"/>
  <c r="AE231"/>
  <c r="AM231"/>
  <c r="AR231"/>
  <c r="AW226"/>
  <c r="AO226"/>
  <c r="AQ226" s="1"/>
  <c r="AV226"/>
  <c r="AP226"/>
  <c r="AK226"/>
  <c r="AS226"/>
  <c r="AM226"/>
  <c r="AT216"/>
  <c r="AW216"/>
  <c r="AE216"/>
  <c r="AU216"/>
  <c r="AN216"/>
  <c r="AR216"/>
  <c r="AL216"/>
  <c r="AW212"/>
  <c r="AO212"/>
  <c r="AQ212" s="1"/>
  <c r="AU212"/>
  <c r="AN212"/>
  <c r="AR212"/>
  <c r="AL212"/>
  <c r="AO201"/>
  <c r="AQ201" s="1"/>
  <c r="AV201"/>
  <c r="AN201"/>
  <c r="AS201"/>
  <c r="AK201"/>
  <c r="AO195"/>
  <c r="AQ195" s="1"/>
  <c r="AE195"/>
  <c r="AS195"/>
  <c r="AM195"/>
  <c r="AV195"/>
  <c r="AP195"/>
  <c r="AK195"/>
  <c r="AT126"/>
  <c r="AO126"/>
  <c r="AQ126" s="1"/>
  <c r="AW126"/>
  <c r="AU126"/>
  <c r="AN126"/>
  <c r="AW124"/>
  <c r="AO124"/>
  <c r="AQ124" s="1"/>
  <c r="AN124"/>
  <c r="AB97" i="27"/>
  <c r="AB121"/>
  <c r="AB145"/>
  <c r="U143" i="7"/>
  <c r="U298"/>
  <c r="AB93" i="27"/>
  <c r="AG99"/>
  <c r="AC99" s="1"/>
  <c r="AG107"/>
  <c r="AB125"/>
  <c r="AB133"/>
  <c r="AG139"/>
  <c r="AC141"/>
  <c r="AB149"/>
  <c r="AG155"/>
  <c r="AC155" s="1"/>
  <c r="U127" i="7"/>
  <c r="U129"/>
  <c r="U147"/>
  <c r="U490"/>
  <c r="U568"/>
  <c r="U584"/>
  <c r="U600"/>
  <c r="U607"/>
  <c r="U623"/>
  <c r="U632"/>
  <c r="U639"/>
  <c r="U648"/>
  <c r="U655"/>
  <c r="U671"/>
  <c r="AI90" i="27"/>
  <c r="AI91"/>
  <c r="AI98"/>
  <c r="AI99"/>
  <c r="AB100"/>
  <c r="AI106"/>
  <c r="AI107"/>
  <c r="AI114"/>
  <c r="AI115"/>
  <c r="AI122"/>
  <c r="AI123"/>
  <c r="AB124"/>
  <c r="AI130"/>
  <c r="AI131"/>
  <c r="AB136"/>
  <c r="AI138"/>
  <c r="AI139"/>
  <c r="AI146"/>
  <c r="AI147"/>
  <c r="AB152"/>
  <c r="AI154"/>
  <c r="AI155"/>
  <c r="Y9" i="7"/>
  <c r="U9" s="1"/>
  <c r="Y21"/>
  <c r="U21" s="1"/>
  <c r="Y29"/>
  <c r="U29" s="1"/>
  <c r="Y134"/>
  <c r="Y140"/>
  <c r="U140" s="1"/>
  <c r="U142"/>
  <c r="Y154"/>
  <c r="U154" s="1"/>
  <c r="Y162"/>
  <c r="U162" s="1"/>
  <c r="U164"/>
  <c r="Y170"/>
  <c r="U170" s="1"/>
  <c r="U172"/>
  <c r="Y178"/>
  <c r="U178" s="1"/>
  <c r="U180"/>
  <c r="Y186"/>
  <c r="U186" s="1"/>
  <c r="Y201"/>
  <c r="U202"/>
  <c r="Y209"/>
  <c r="V209" s="1"/>
  <c r="U210"/>
  <c r="Y217"/>
  <c r="V217" s="1"/>
  <c r="U218"/>
  <c r="Y225"/>
  <c r="V225" s="1"/>
  <c r="U226"/>
  <c r="Y233"/>
  <c r="V233" s="1"/>
  <c r="Y241"/>
  <c r="U242"/>
  <c r="Y249"/>
  <c r="U250"/>
  <c r="Y257"/>
  <c r="U258"/>
  <c r="Y265"/>
  <c r="U266"/>
  <c r="Y273"/>
  <c r="U274"/>
  <c r="Y281"/>
  <c r="U282"/>
  <c r="Y301"/>
  <c r="V301" s="1"/>
  <c r="Y310"/>
  <c r="U310" s="1"/>
  <c r="Y315"/>
  <c r="Y324"/>
  <c r="U324" s="1"/>
  <c r="Y365"/>
  <c r="V365" s="1"/>
  <c r="Y374"/>
  <c r="U374" s="1"/>
  <c r="Y379"/>
  <c r="Y388"/>
  <c r="U388" s="1"/>
  <c r="Y407"/>
  <c r="Y410"/>
  <c r="Y428"/>
  <c r="V428" s="1"/>
  <c r="Y435"/>
  <c r="Y446"/>
  <c r="V446" s="1"/>
  <c r="Y453"/>
  <c r="Y471"/>
  <c r="Y474"/>
  <c r="Y492"/>
  <c r="V492" s="1"/>
  <c r="Y499"/>
  <c r="Y510"/>
  <c r="V510" s="1"/>
  <c r="Y517"/>
  <c r="V538"/>
  <c r="V540"/>
  <c r="V542"/>
  <c r="V554"/>
  <c r="V556"/>
  <c r="V558"/>
  <c r="V570"/>
  <c r="V572"/>
  <c r="V574"/>
  <c r="V586"/>
  <c r="V588"/>
  <c r="V590"/>
  <c r="V602"/>
  <c r="V604"/>
  <c r="V606"/>
  <c r="V618"/>
  <c r="V620"/>
  <c r="V622"/>
  <c r="V636"/>
  <c r="V638"/>
  <c r="V650"/>
  <c r="V654"/>
  <c r="V666"/>
  <c r="V668"/>
  <c r="V682"/>
  <c r="V684"/>
  <c r="V686"/>
  <c r="V702"/>
  <c r="V716"/>
  <c r="V730"/>
  <c r="V734"/>
  <c r="V748"/>
  <c r="V762"/>
  <c r="V766"/>
  <c r="V780"/>
  <c r="V796"/>
  <c r="V798"/>
  <c r="V810"/>
  <c r="V828"/>
  <c r="V846"/>
  <c r="V874"/>
  <c r="V892"/>
  <c r="V910"/>
  <c r="V938"/>
  <c r="V956"/>
  <c r="V974"/>
  <c r="V1002"/>
  <c r="V1020"/>
  <c r="V1038"/>
  <c r="V1066"/>
  <c r="V1084"/>
  <c r="V1098"/>
  <c r="V1102"/>
  <c r="V1116"/>
  <c r="V1130"/>
  <c r="V1134"/>
  <c r="V1148"/>
  <c r="V1162"/>
  <c r="V1166"/>
  <c r="V1180"/>
  <c r="V1194"/>
  <c r="V1198"/>
  <c r="V1212"/>
  <c r="V1226"/>
  <c r="V1230"/>
  <c r="Z1231"/>
  <c r="U1231" s="1"/>
  <c r="V1232"/>
  <c r="V1236"/>
  <c r="V1238"/>
  <c r="Y1241"/>
  <c r="Z1242"/>
  <c r="U1242" s="1"/>
  <c r="Z1246"/>
  <c r="V1246" s="1"/>
  <c r="U1255"/>
  <c r="Y1256"/>
  <c r="V1258"/>
  <c r="Z1261"/>
  <c r="V1262"/>
  <c r="Z1276"/>
  <c r="V1276" s="1"/>
  <c r="Z1291"/>
  <c r="Z1295"/>
  <c r="U1295" s="1"/>
  <c r="V1296"/>
  <c r="V1302"/>
  <c r="Y1305"/>
  <c r="Z1306"/>
  <c r="V1306" s="1"/>
  <c r="Z1310"/>
  <c r="V1310" s="1"/>
  <c r="U1319"/>
  <c r="Y1320"/>
  <c r="V1322"/>
  <c r="Z1325"/>
  <c r="V1326"/>
  <c r="Z1340"/>
  <c r="V1340" s="1"/>
  <c r="Z1355"/>
  <c r="V1356"/>
  <c r="Z1359"/>
  <c r="U1359" s="1"/>
  <c r="V1360"/>
  <c r="V1366"/>
  <c r="Y1369"/>
  <c r="Z1370"/>
  <c r="U1370" s="1"/>
  <c r="Z1374"/>
  <c r="V1374" s="1"/>
  <c r="U1383"/>
  <c r="Y1384"/>
  <c r="V1386"/>
  <c r="Z1389"/>
  <c r="V1390"/>
  <c r="Z1404"/>
  <c r="V1404" s="1"/>
  <c r="Z1419"/>
  <c r="V1420"/>
  <c r="Z1423"/>
  <c r="U1423" s="1"/>
  <c r="V1424"/>
  <c r="V1428"/>
  <c r="V1430"/>
  <c r="Y1433"/>
  <c r="Z1434"/>
  <c r="U1434" s="1"/>
  <c r="Z1438"/>
  <c r="V1438" s="1"/>
  <c r="U1447"/>
  <c r="Y1448"/>
  <c r="V1450"/>
  <c r="Z1453"/>
  <c r="V1454"/>
  <c r="Z1468"/>
  <c r="V1468" s="1"/>
  <c r="Z1483"/>
  <c r="V1484"/>
  <c r="Z1487"/>
  <c r="U1487" s="1"/>
  <c r="V1488"/>
  <c r="V1492"/>
  <c r="V1494"/>
  <c r="Y1497"/>
  <c r="Z1498"/>
  <c r="U1498" s="1"/>
  <c r="Z1502"/>
  <c r="V1502" s="1"/>
  <c r="Y1512"/>
  <c r="V1514"/>
  <c r="Z1517"/>
  <c r="V1518"/>
  <c r="Z1532"/>
  <c r="V1532" s="1"/>
  <c r="Z1547"/>
  <c r="V1548"/>
  <c r="Z1551"/>
  <c r="V1552"/>
  <c r="V1558"/>
  <c r="Y1561"/>
  <c r="U1561" s="1"/>
  <c r="Z1562"/>
  <c r="V1562" s="1"/>
  <c r="Z1566"/>
  <c r="V1566" s="1"/>
  <c r="Y1576"/>
  <c r="V1578"/>
  <c r="Z1581"/>
  <c r="V1582"/>
  <c r="Z1596"/>
  <c r="V1596" s="1"/>
  <c r="Z1611"/>
  <c r="V1612"/>
  <c r="Z1615"/>
  <c r="V1620"/>
  <c r="V1622"/>
  <c r="Y1625"/>
  <c r="U1625" s="1"/>
  <c r="Z1626"/>
  <c r="U1626" s="1"/>
  <c r="Z1630"/>
  <c r="V1630" s="1"/>
  <c r="Y1640"/>
  <c r="U1641"/>
  <c r="Z1645"/>
  <c r="U1648"/>
  <c r="Z1660"/>
  <c r="V1660" s="1"/>
  <c r="Z1675"/>
  <c r="Z1679"/>
  <c r="V1684"/>
  <c r="V1686"/>
  <c r="Y1689"/>
  <c r="U1689" s="1"/>
  <c r="Z1690"/>
  <c r="U1690" s="1"/>
  <c r="Z1694"/>
  <c r="V1694" s="1"/>
  <c r="Y1704"/>
  <c r="V1706"/>
  <c r="Z1709"/>
  <c r="V1710"/>
  <c r="U1712"/>
  <c r="Z1724"/>
  <c r="V1724" s="1"/>
  <c r="Z1739"/>
  <c r="V1740"/>
  <c r="Z1743"/>
  <c r="V1748"/>
  <c r="Y1753"/>
  <c r="U1753" s="1"/>
  <c r="Z1754"/>
  <c r="U1754" s="1"/>
  <c r="Z1758"/>
  <c r="V1758" s="1"/>
  <c r="Y1768"/>
  <c r="U1769"/>
  <c r="V1770"/>
  <c r="Z1773"/>
  <c r="U1776"/>
  <c r="Z1788"/>
  <c r="V1788" s="1"/>
  <c r="Y1802"/>
  <c r="Z1807"/>
  <c r="U1807" s="1"/>
  <c r="V1817"/>
  <c r="Y1820"/>
  <c r="Z1825"/>
  <c r="V1825" s="1"/>
  <c r="Y1832"/>
  <c r="U1832" s="1"/>
  <c r="Y1836"/>
  <c r="U1836" s="1"/>
  <c r="Z1837"/>
  <c r="U1837" s="1"/>
  <c r="Y1854"/>
  <c r="U1855"/>
  <c r="AN5" i="4"/>
  <c r="AP5" s="1"/>
  <c r="AL13"/>
  <c r="AM17"/>
  <c r="AT33"/>
  <c r="AS45"/>
  <c r="AN46"/>
  <c r="AP46" s="1"/>
  <c r="AT46"/>
  <c r="AU46" s="1"/>
  <c r="AL47"/>
  <c r="AV47"/>
  <c r="AK77"/>
  <c r="AT77"/>
  <c r="AK95"/>
  <c r="AW105"/>
  <c r="AM131"/>
  <c r="AV131"/>
  <c r="AK133"/>
  <c r="AS133"/>
  <c r="AM136"/>
  <c r="AU136"/>
  <c r="AN137"/>
  <c r="AP139"/>
  <c r="AL142"/>
  <c r="AS142"/>
  <c r="AN150"/>
  <c r="AR252"/>
  <c r="AM256"/>
  <c r="AS265"/>
  <c r="AM267"/>
  <c r="AS269"/>
  <c r="AM271"/>
  <c r="AN273"/>
  <c r="AK275"/>
  <c r="AN278"/>
  <c r="AL280"/>
  <c r="AP281"/>
  <c r="AN299"/>
  <c r="AL301"/>
  <c r="AU303"/>
  <c r="AP305"/>
  <c r="AM308"/>
  <c r="AK312"/>
  <c r="AV312"/>
  <c r="AP314"/>
  <c r="AN323"/>
  <c r="AM326"/>
  <c r="AL333"/>
  <c r="AP355"/>
  <c r="AN358"/>
  <c r="AR396"/>
  <c r="AS403"/>
  <c r="AN406"/>
  <c r="AS417"/>
  <c r="AS420"/>
  <c r="AV423"/>
  <c r="AU426"/>
  <c r="AP440"/>
  <c r="AK445"/>
  <c r="AV450"/>
  <c r="AV457"/>
  <c r="AR459"/>
  <c r="AS469"/>
  <c r="AN476"/>
  <c r="AM478"/>
  <c r="AK486"/>
  <c r="AL496"/>
  <c r="AV508"/>
  <c r="AK516"/>
  <c r="AS517"/>
  <c r="AV520"/>
  <c r="AN552"/>
  <c r="AP587"/>
  <c r="AP589"/>
  <c r="AS591"/>
  <c r="AL606"/>
  <c r="AM609"/>
  <c r="AK639"/>
  <c r="AP668"/>
  <c r="AU700"/>
  <c r="AM701"/>
  <c r="AL705"/>
  <c r="AN708"/>
  <c r="AS734"/>
  <c r="AL760"/>
  <c r="AL796"/>
  <c r="AV804"/>
  <c r="AP805"/>
  <c r="AN814"/>
  <c r="AL834"/>
  <c r="AM852"/>
  <c r="AR872"/>
  <c r="AK877"/>
  <c r="AP883"/>
  <c r="AM894"/>
  <c r="AR902"/>
  <c r="AP903"/>
  <c r="AV925"/>
  <c r="AS930"/>
  <c r="AS931"/>
  <c r="AN952"/>
  <c r="AK956"/>
  <c r="AS957"/>
  <c r="AU960"/>
  <c r="AM961"/>
  <c r="AL970"/>
  <c r="AR973"/>
  <c r="AL977"/>
  <c r="AS980"/>
  <c r="AR983"/>
  <c r="AK1017"/>
  <c r="AN1024"/>
  <c r="AR1032"/>
  <c r="AP1033"/>
  <c r="AV1067"/>
  <c r="AR1070"/>
  <c r="AN1072"/>
  <c r="AN1080"/>
  <c r="AL1083"/>
  <c r="AU1103"/>
  <c r="AL1119"/>
  <c r="AU1139"/>
  <c r="AP1148"/>
  <c r="AU1164"/>
  <c r="AM1173"/>
  <c r="AM1180"/>
  <c r="AO1187"/>
  <c r="AQ1187" s="1"/>
  <c r="AE616"/>
  <c r="AE609"/>
  <c r="AE508"/>
  <c r="AE314"/>
  <c r="AE301"/>
  <c r="AE13"/>
  <c r="AO1033"/>
  <c r="AQ1033" s="1"/>
  <c r="AO970"/>
  <c r="AQ970" s="1"/>
  <c r="AO957"/>
  <c r="AQ957" s="1"/>
  <c r="AO814"/>
  <c r="AQ814" s="1"/>
  <c r="AO355"/>
  <c r="AQ355" s="1"/>
  <c r="AO305"/>
  <c r="AQ305" s="1"/>
  <c r="AO150"/>
  <c r="AQ150" s="1"/>
  <c r="AO37"/>
  <c r="AX1021"/>
  <c r="AW970"/>
  <c r="AW852"/>
  <c r="AW668"/>
  <c r="AK113"/>
  <c r="AT1110"/>
  <c r="AU1110"/>
  <c r="AV1117"/>
  <c r="AW1117"/>
  <c r="AK1117"/>
  <c r="AT1123"/>
  <c r="AP1123"/>
  <c r="AK1123"/>
  <c r="AE1123"/>
  <c r="AU1130"/>
  <c r="AT1130"/>
  <c r="AR1130"/>
  <c r="AT1131"/>
  <c r="AW1131"/>
  <c r="AP1131"/>
  <c r="AK1131"/>
  <c r="AE1131"/>
  <c r="AW1144"/>
  <c r="AN1144"/>
  <c r="AR1160"/>
  <c r="AW1160"/>
  <c r="AU1160"/>
  <c r="AM1160"/>
  <c r="AR1172"/>
  <c r="AU1172"/>
  <c r="AM1172"/>
  <c r="AR1184"/>
  <c r="AW1184"/>
  <c r="AS1184"/>
  <c r="AL1184"/>
  <c r="AR1190"/>
  <c r="AK1190"/>
  <c r="AR1196"/>
  <c r="AL1196"/>
  <c r="AU1196"/>
  <c r="AM1196"/>
  <c r="AW1085"/>
  <c r="AT1085"/>
  <c r="AE1085"/>
  <c r="AV1085"/>
  <c r="AP1085"/>
  <c r="AK1085"/>
  <c r="AE1082"/>
  <c r="AU1082"/>
  <c r="AU1076"/>
  <c r="AL1076"/>
  <c r="AT1056"/>
  <c r="AR1056"/>
  <c r="AU1046"/>
  <c r="AL1046"/>
  <c r="AE1043"/>
  <c r="AR1043"/>
  <c r="AL1043"/>
  <c r="AO1020"/>
  <c r="AQ1020" s="1"/>
  <c r="AU1020"/>
  <c r="AE1010"/>
  <c r="AP1010"/>
  <c r="AT975"/>
  <c r="AO975"/>
  <c r="AQ975" s="1"/>
  <c r="AM975"/>
  <c r="AW955"/>
  <c r="AR955"/>
  <c r="AL955"/>
  <c r="AW945"/>
  <c r="AX945" s="1"/>
  <c r="AZ945" s="1"/>
  <c r="AE945"/>
  <c r="AU945"/>
  <c r="AN945"/>
  <c r="AW939"/>
  <c r="AO939"/>
  <c r="AQ939" s="1"/>
  <c r="AR939"/>
  <c r="AL939"/>
  <c r="AW929"/>
  <c r="AE929"/>
  <c r="AU929"/>
  <c r="AN929"/>
  <c r="AW917"/>
  <c r="AO917"/>
  <c r="AQ917" s="1"/>
  <c r="AR917"/>
  <c r="AL917"/>
  <c r="AT914"/>
  <c r="AX914" s="1"/>
  <c r="AE914"/>
  <c r="AV914"/>
  <c r="AP914"/>
  <c r="AK914"/>
  <c r="AT912"/>
  <c r="AS912"/>
  <c r="AM912"/>
  <c r="AT908"/>
  <c r="AW908"/>
  <c r="AE908"/>
  <c r="AS908"/>
  <c r="AM908"/>
  <c r="AW905"/>
  <c r="AE905"/>
  <c r="AU905"/>
  <c r="AN905"/>
  <c r="AW901"/>
  <c r="AU901"/>
  <c r="AN901"/>
  <c r="AT899"/>
  <c r="AM899"/>
  <c r="AW896"/>
  <c r="AE896"/>
  <c r="AS896"/>
  <c r="AM896"/>
  <c r="AW889"/>
  <c r="AT889"/>
  <c r="AE889"/>
  <c r="AU889"/>
  <c r="AN889"/>
  <c r="AT882"/>
  <c r="AX882" s="1"/>
  <c r="AO882"/>
  <c r="AQ882" s="1"/>
  <c r="AE882"/>
  <c r="AV882"/>
  <c r="AP882"/>
  <c r="AK882"/>
  <c r="AW873"/>
  <c r="AT873"/>
  <c r="AE873"/>
  <c r="AU873"/>
  <c r="AN873"/>
  <c r="AE866"/>
  <c r="AV866"/>
  <c r="AP866"/>
  <c r="AK866"/>
  <c r="AT864"/>
  <c r="AS864"/>
  <c r="AM864"/>
  <c r="AT858"/>
  <c r="AO858"/>
  <c r="AQ858" s="1"/>
  <c r="AE858"/>
  <c r="AW858"/>
  <c r="AV858"/>
  <c r="AP858"/>
  <c r="AK858"/>
  <c r="AW856"/>
  <c r="AX856" s="1"/>
  <c r="AZ856" s="1"/>
  <c r="AE856"/>
  <c r="AS856"/>
  <c r="AM856"/>
  <c r="AT854"/>
  <c r="AE854"/>
  <c r="AS854"/>
  <c r="AM854"/>
  <c r="AT846"/>
  <c r="AW846"/>
  <c r="AE846"/>
  <c r="AV846"/>
  <c r="AP846"/>
  <c r="AK846"/>
  <c r="AT842"/>
  <c r="AW842"/>
  <c r="AV842"/>
  <c r="AP842"/>
  <c r="AK842"/>
  <c r="AW837"/>
  <c r="AO837"/>
  <c r="AQ837" s="1"/>
  <c r="AU837"/>
  <c r="AN837"/>
  <c r="AW833"/>
  <c r="AT833"/>
  <c r="AU833"/>
  <c r="AN833"/>
  <c r="AW825"/>
  <c r="AX825" s="1"/>
  <c r="AZ825" s="1"/>
  <c r="AO825"/>
  <c r="AQ825" s="1"/>
  <c r="AU825"/>
  <c r="AN825"/>
  <c r="AW818"/>
  <c r="AX818" s="1"/>
  <c r="AZ818" s="1"/>
  <c r="AE818"/>
  <c r="AV818"/>
  <c r="AP818"/>
  <c r="AK818"/>
  <c r="AT815"/>
  <c r="AM815"/>
  <c r="AO799"/>
  <c r="AQ799" s="1"/>
  <c r="AL799"/>
  <c r="AW797"/>
  <c r="AX797" s="1"/>
  <c r="AZ797" s="1"/>
  <c r="AU797"/>
  <c r="AN797"/>
  <c r="AW794"/>
  <c r="AE794"/>
  <c r="AV794"/>
  <c r="AP794"/>
  <c r="AK794"/>
  <c r="AO791"/>
  <c r="AQ791" s="1"/>
  <c r="AP791"/>
  <c r="AW789"/>
  <c r="AO789"/>
  <c r="AQ789" s="1"/>
  <c r="AR789"/>
  <c r="AL789"/>
  <c r="AE788"/>
  <c r="AV788"/>
  <c r="AP788"/>
  <c r="AK788"/>
  <c r="AT780"/>
  <c r="AW780"/>
  <c r="AS780"/>
  <c r="AM780"/>
  <c r="AO775"/>
  <c r="AQ775" s="1"/>
  <c r="AL775"/>
  <c r="AW773"/>
  <c r="AU773"/>
  <c r="AN773"/>
  <c r="AT770"/>
  <c r="AW770"/>
  <c r="AO770"/>
  <c r="AQ770" s="1"/>
  <c r="AV770"/>
  <c r="AP770"/>
  <c r="AK770"/>
  <c r="AT764"/>
  <c r="AW764"/>
  <c r="AO764"/>
  <c r="AQ764" s="1"/>
  <c r="AS764"/>
  <c r="AM764"/>
  <c r="AW757"/>
  <c r="AX757" s="1"/>
  <c r="AZ757" s="1"/>
  <c r="AE757"/>
  <c r="AR757"/>
  <c r="AL757"/>
  <c r="AT750"/>
  <c r="AX750" s="1"/>
  <c r="AV750"/>
  <c r="AP750"/>
  <c r="AK750"/>
  <c r="AW741"/>
  <c r="AT741"/>
  <c r="AO741"/>
  <c r="AQ741" s="1"/>
  <c r="AU741"/>
  <c r="AN741"/>
  <c r="AW712"/>
  <c r="AO712"/>
  <c r="AQ712" s="1"/>
  <c r="AT712"/>
  <c r="AE712"/>
  <c r="AS712"/>
  <c r="AM712"/>
  <c r="AW699"/>
  <c r="AR699"/>
  <c r="AL699"/>
  <c r="AW696"/>
  <c r="AO696"/>
  <c r="AQ696" s="1"/>
  <c r="AE696"/>
  <c r="AS696"/>
  <c r="AM696"/>
  <c r="AW693"/>
  <c r="AX693" s="1"/>
  <c r="AZ693" s="1"/>
  <c r="AO693"/>
  <c r="AQ693" s="1"/>
  <c r="AR693"/>
  <c r="AL693"/>
  <c r="AT686"/>
  <c r="AX686" s="1"/>
  <c r="AV686"/>
  <c r="AP686"/>
  <c r="AK686"/>
  <c r="AW680"/>
  <c r="AT680"/>
  <c r="AO680"/>
  <c r="AQ680" s="1"/>
  <c r="AS680"/>
  <c r="AM680"/>
  <c r="AT660"/>
  <c r="AW660"/>
  <c r="AV660"/>
  <c r="AP660"/>
  <c r="AK660"/>
  <c r="AW657"/>
  <c r="AO657"/>
  <c r="AQ657" s="1"/>
  <c r="AE657"/>
  <c r="AU657"/>
  <c r="AN657"/>
  <c r="AT644"/>
  <c r="AW644"/>
  <c r="AE644"/>
  <c r="AS644"/>
  <c r="AM644"/>
  <c r="AW641"/>
  <c r="AU641"/>
  <c r="AN641"/>
  <c r="AW637"/>
  <c r="AU637"/>
  <c r="AN637"/>
  <c r="AW635"/>
  <c r="AE635"/>
  <c r="AR635"/>
  <c r="AL635"/>
  <c r="AT622"/>
  <c r="AW622"/>
  <c r="AE622"/>
  <c r="AV622"/>
  <c r="AP622"/>
  <c r="AK622"/>
  <c r="AW613"/>
  <c r="AT613"/>
  <c r="AO613"/>
  <c r="AQ613" s="1"/>
  <c r="AU613"/>
  <c r="AN613"/>
  <c r="AW605"/>
  <c r="AU605"/>
  <c r="AN605"/>
  <c r="AW601"/>
  <c r="AT601"/>
  <c r="AU601"/>
  <c r="AN601"/>
  <c r="AW555"/>
  <c r="AR555"/>
  <c r="AL555"/>
  <c r="AT548"/>
  <c r="AW548"/>
  <c r="AO548"/>
  <c r="AQ548" s="1"/>
  <c r="AE548"/>
  <c r="AS548"/>
  <c r="AM548"/>
  <c r="AT532"/>
  <c r="AW532"/>
  <c r="AV532"/>
  <c r="AP532"/>
  <c r="AK532"/>
  <c r="AW524"/>
  <c r="AT524"/>
  <c r="AS524"/>
  <c r="AM524"/>
  <c r="AW513"/>
  <c r="AU513"/>
  <c r="AN513"/>
  <c r="AW509"/>
  <c r="AE509"/>
  <c r="AU509"/>
  <c r="AN509"/>
  <c r="AW507"/>
  <c r="AR507"/>
  <c r="AL507"/>
  <c r="AW504"/>
  <c r="AO504"/>
  <c r="AQ504" s="1"/>
  <c r="AS504"/>
  <c r="AM504"/>
  <c r="AT421"/>
  <c r="AW421"/>
  <c r="AR421"/>
  <c r="AL421"/>
  <c r="AW418"/>
  <c r="AT418"/>
  <c r="AE418"/>
  <c r="AS418"/>
  <c r="AM418"/>
  <c r="AO415"/>
  <c r="AQ415" s="1"/>
  <c r="AS415"/>
  <c r="AL415"/>
  <c r="AT409"/>
  <c r="AW409"/>
  <c r="AE409"/>
  <c r="AT367"/>
  <c r="AW367"/>
  <c r="AE367"/>
  <c r="AO311"/>
  <c r="AQ311" s="1"/>
  <c r="AE311"/>
  <c r="AW290"/>
  <c r="AO290"/>
  <c r="AQ290" s="1"/>
  <c r="AT290"/>
  <c r="AX290" s="1"/>
  <c r="AZ290" s="1"/>
  <c r="AT249"/>
  <c r="AO249"/>
  <c r="AQ249" s="1"/>
  <c r="AO74"/>
  <c r="AQ74" s="1"/>
  <c r="AE74"/>
  <c r="AV31"/>
  <c r="AK122"/>
  <c r="AP122"/>
  <c r="AL132"/>
  <c r="AU132"/>
  <c r="AM148"/>
  <c r="AN153"/>
  <c r="AU153"/>
  <c r="AL158"/>
  <c r="AM165"/>
  <c r="AS165"/>
  <c r="AK175"/>
  <c r="AP175"/>
  <c r="AN189"/>
  <c r="AP193"/>
  <c r="AM213"/>
  <c r="AS213"/>
  <c r="AM217"/>
  <c r="AS217"/>
  <c r="AL223"/>
  <c r="AL229"/>
  <c r="AK232"/>
  <c r="AP232"/>
  <c r="AN245"/>
  <c r="AM253"/>
  <c r="AN259"/>
  <c r="AK264"/>
  <c r="AP264"/>
  <c r="AV264"/>
  <c r="AK291"/>
  <c r="AP291"/>
  <c r="AV291"/>
  <c r="AK309"/>
  <c r="AP309"/>
  <c r="AV309"/>
  <c r="AL379"/>
  <c r="AL384"/>
  <c r="AU384"/>
  <c r="AK392"/>
  <c r="AP392"/>
  <c r="AV392"/>
  <c r="AL402"/>
  <c r="AN405"/>
  <c r="AU405"/>
  <c r="AM437"/>
  <c r="AS439"/>
  <c r="AL442"/>
  <c r="AK453"/>
  <c r="AN470"/>
  <c r="AL475"/>
  <c r="AL483"/>
  <c r="AK489"/>
  <c r="AL499"/>
  <c r="AK501"/>
  <c r="AK525"/>
  <c r="AK572"/>
  <c r="AK581"/>
  <c r="AL588"/>
  <c r="AK612"/>
  <c r="AM619"/>
  <c r="AK645"/>
  <c r="AL652"/>
  <c r="AM654"/>
  <c r="AU654"/>
  <c r="AM677"/>
  <c r="AM681"/>
  <c r="AP703"/>
  <c r="AP721"/>
  <c r="AK740"/>
  <c r="AR740"/>
  <c r="AM747"/>
  <c r="AU747"/>
  <c r="AM782"/>
  <c r="AL808"/>
  <c r="AU808"/>
  <c r="AN811"/>
  <c r="AK813"/>
  <c r="AM843"/>
  <c r="AK859"/>
  <c r="AK869"/>
  <c r="AK876"/>
  <c r="AK924"/>
  <c r="AR924"/>
  <c r="AM934"/>
  <c r="AL942"/>
  <c r="AL944"/>
  <c r="AU944"/>
  <c r="AN962"/>
  <c r="AK990"/>
  <c r="AP1009"/>
  <c r="AP1021"/>
  <c r="AN1027"/>
  <c r="AK1035"/>
  <c r="AL1057"/>
  <c r="AN1059"/>
  <c r="AV1093"/>
  <c r="AL1095"/>
  <c r="AN1100"/>
  <c r="AM1115"/>
  <c r="AV1116"/>
  <c r="AS1123"/>
  <c r="AV1125"/>
  <c r="AS1131"/>
  <c r="AU1138"/>
  <c r="AV1141"/>
  <c r="AP1142"/>
  <c r="AM1143"/>
  <c r="AP1160"/>
  <c r="AS1162"/>
  <c r="AP1172"/>
  <c r="AP1184"/>
  <c r="AN1185"/>
  <c r="AU1189"/>
  <c r="AS1196"/>
  <c r="AE808"/>
  <c r="AE721"/>
  <c r="AE499"/>
  <c r="AO405"/>
  <c r="AQ405" s="1"/>
  <c r="AO153"/>
  <c r="AQ153" s="1"/>
  <c r="AW1183"/>
  <c r="AT1160"/>
  <c r="AT1100"/>
  <c r="AT1093"/>
  <c r="AX1013"/>
  <c r="AZ953"/>
  <c r="AX748"/>
  <c r="AX690"/>
  <c r="AZ381"/>
  <c r="AV1092"/>
  <c r="AT1092"/>
  <c r="AL1092"/>
  <c r="AT1095"/>
  <c r="AW1095"/>
  <c r="AU1095"/>
  <c r="AM1095"/>
  <c r="AW1101"/>
  <c r="AO1101"/>
  <c r="AQ1101" s="1"/>
  <c r="AT1115"/>
  <c r="AW1115"/>
  <c r="AS1115"/>
  <c r="AL1115"/>
  <c r="AV1124"/>
  <c r="AL1124"/>
  <c r="AV1132"/>
  <c r="AL1132"/>
  <c r="AV1140"/>
  <c r="AL1140"/>
  <c r="AT1143"/>
  <c r="AW1143"/>
  <c r="AP1143"/>
  <c r="AK1143"/>
  <c r="AE1143"/>
  <c r="AW1167"/>
  <c r="AN1167"/>
  <c r="AS1186"/>
  <c r="AK1186"/>
  <c r="AW1069"/>
  <c r="AX1069" s="1"/>
  <c r="AZ1069" s="1"/>
  <c r="AO1069"/>
  <c r="AQ1069" s="1"/>
  <c r="AU1069"/>
  <c r="AN1069"/>
  <c r="AT1059"/>
  <c r="AW1059"/>
  <c r="AS1059"/>
  <c r="AM1059"/>
  <c r="AT1057"/>
  <c r="AO1057"/>
  <c r="AQ1057" s="1"/>
  <c r="AE1057"/>
  <c r="AV1057"/>
  <c r="AP1057"/>
  <c r="AK1057"/>
  <c r="AV1042"/>
  <c r="AK1042"/>
  <c r="AT1037"/>
  <c r="AV1037"/>
  <c r="AP1037"/>
  <c r="AK1037"/>
  <c r="AT1035"/>
  <c r="AU1035"/>
  <c r="AN1035"/>
  <c r="AV1030"/>
  <c r="AN1030"/>
  <c r="AT1027"/>
  <c r="AX1027" s="1"/>
  <c r="AS1027"/>
  <c r="AM1027"/>
  <c r="AV1022"/>
  <c r="AN1022"/>
  <c r="AR1021"/>
  <c r="AL1021"/>
  <c r="AT1009"/>
  <c r="AW1009"/>
  <c r="AO1009"/>
  <c r="AQ1009" s="1"/>
  <c r="AR1009"/>
  <c r="AL1009"/>
  <c r="AV990"/>
  <c r="AN990"/>
  <c r="AT962"/>
  <c r="AW962"/>
  <c r="AV962"/>
  <c r="AP962"/>
  <c r="AK962"/>
  <c r="AW944"/>
  <c r="AO944"/>
  <c r="AQ944" s="1"/>
  <c r="AT944"/>
  <c r="AS944"/>
  <c r="AM944"/>
  <c r="AW942"/>
  <c r="AX942" s="1"/>
  <c r="AZ942" s="1"/>
  <c r="AV942"/>
  <c r="AP942"/>
  <c r="AK942"/>
  <c r="AW934"/>
  <c r="AO934"/>
  <c r="AQ934" s="1"/>
  <c r="AV934"/>
  <c r="AP934"/>
  <c r="AK934"/>
  <c r="AT928"/>
  <c r="AW928"/>
  <c r="AO928"/>
  <c r="AQ928" s="1"/>
  <c r="AS928"/>
  <c r="AM928"/>
  <c r="AE926"/>
  <c r="AW926"/>
  <c r="AV926"/>
  <c r="AP926"/>
  <c r="AK926"/>
  <c r="AT924"/>
  <c r="AO924"/>
  <c r="AQ924" s="1"/>
  <c r="AS924"/>
  <c r="AM924"/>
  <c r="AW921"/>
  <c r="AU921"/>
  <c r="AN921"/>
  <c r="AW876"/>
  <c r="AT876"/>
  <c r="AS876"/>
  <c r="AM876"/>
  <c r="AW869"/>
  <c r="AT869"/>
  <c r="AU869"/>
  <c r="AN869"/>
  <c r="AW859"/>
  <c r="AT859"/>
  <c r="AR859"/>
  <c r="AL859"/>
  <c r="AW843"/>
  <c r="AT843"/>
  <c r="AR843"/>
  <c r="AL843"/>
  <c r="AT822"/>
  <c r="AE822"/>
  <c r="AW822"/>
  <c r="AS822"/>
  <c r="AM822"/>
  <c r="AW813"/>
  <c r="AO813"/>
  <c r="AQ813" s="1"/>
  <c r="AE813"/>
  <c r="AU813"/>
  <c r="AN813"/>
  <c r="AW811"/>
  <c r="AR811"/>
  <c r="AL811"/>
  <c r="AW808"/>
  <c r="AS808"/>
  <c r="AM808"/>
  <c r="AT782"/>
  <c r="AW782"/>
  <c r="AV782"/>
  <c r="AP782"/>
  <c r="AK782"/>
  <c r="AT771"/>
  <c r="AM771"/>
  <c r="AW769"/>
  <c r="AO769"/>
  <c r="AQ769" s="1"/>
  <c r="AU769"/>
  <c r="AN769"/>
  <c r="AO751"/>
  <c r="AQ751" s="1"/>
  <c r="AM751"/>
  <c r="AW747"/>
  <c r="AO747"/>
  <c r="AQ747" s="1"/>
  <c r="AR747"/>
  <c r="AL747"/>
  <c r="AT740"/>
  <c r="AW740"/>
  <c r="AE740"/>
  <c r="AS740"/>
  <c r="AM740"/>
  <c r="AT724"/>
  <c r="AW724"/>
  <c r="AV724"/>
  <c r="AP724"/>
  <c r="AK724"/>
  <c r="AW721"/>
  <c r="AU721"/>
  <c r="AN721"/>
  <c r="AW681"/>
  <c r="AO681"/>
  <c r="AQ681" s="1"/>
  <c r="AE681"/>
  <c r="AT681"/>
  <c r="AU681"/>
  <c r="AN681"/>
  <c r="AW677"/>
  <c r="AT677"/>
  <c r="AE677"/>
  <c r="AU677"/>
  <c r="AN677"/>
  <c r="AT670"/>
  <c r="AX670" s="1"/>
  <c r="AE670"/>
  <c r="AO670"/>
  <c r="AQ670" s="1"/>
  <c r="AV670"/>
  <c r="AP670"/>
  <c r="AK670"/>
  <c r="AT654"/>
  <c r="AW654"/>
  <c r="AV654"/>
  <c r="AP654"/>
  <c r="AK654"/>
  <c r="AW652"/>
  <c r="AX652" s="1"/>
  <c r="AZ652" s="1"/>
  <c r="AS652"/>
  <c r="AM652"/>
  <c r="AW645"/>
  <c r="AX645" s="1"/>
  <c r="AZ645" s="1"/>
  <c r="AO645"/>
  <c r="AQ645" s="1"/>
  <c r="AU645"/>
  <c r="AN645"/>
  <c r="AW629"/>
  <c r="AT629"/>
  <c r="AR629"/>
  <c r="AL629"/>
  <c r="AW619"/>
  <c r="AO619"/>
  <c r="AQ619" s="1"/>
  <c r="AR619"/>
  <c r="AL619"/>
  <c r="AT612"/>
  <c r="AW612"/>
  <c r="AE612"/>
  <c r="AS612"/>
  <c r="AM612"/>
  <c r="AT590"/>
  <c r="AW590"/>
  <c r="AV590"/>
  <c r="AP590"/>
  <c r="AK590"/>
  <c r="AW588"/>
  <c r="AX588" s="1"/>
  <c r="AZ588" s="1"/>
  <c r="AO588"/>
  <c r="AQ588" s="1"/>
  <c r="AS588"/>
  <c r="AM588"/>
  <c r="AW581"/>
  <c r="AX581" s="1"/>
  <c r="AZ581" s="1"/>
  <c r="AO581"/>
  <c r="AQ581" s="1"/>
  <c r="AE581"/>
  <c r="AU581"/>
  <c r="AN581"/>
  <c r="AT572"/>
  <c r="AX572" s="1"/>
  <c r="AO572"/>
  <c r="AQ572" s="1"/>
  <c r="AS572"/>
  <c r="AM572"/>
  <c r="AO540"/>
  <c r="AQ540" s="1"/>
  <c r="AT540"/>
  <c r="AX540" s="1"/>
  <c r="AS540"/>
  <c r="AM540"/>
  <c r="AW525"/>
  <c r="AO525"/>
  <c r="AQ525" s="1"/>
  <c r="AE525"/>
  <c r="AU525"/>
  <c r="AN525"/>
  <c r="AT501"/>
  <c r="AE501"/>
  <c r="AR501"/>
  <c r="AL501"/>
  <c r="AS483"/>
  <c r="AM483"/>
  <c r="AT470"/>
  <c r="AS470"/>
  <c r="AM470"/>
  <c r="AT456"/>
  <c r="AS456"/>
  <c r="AM456"/>
  <c r="AT453"/>
  <c r="AO453"/>
  <c r="AQ453" s="1"/>
  <c r="AR453"/>
  <c r="AL453"/>
  <c r="AO447"/>
  <c r="AQ447" s="1"/>
  <c r="AS447"/>
  <c r="AK447"/>
  <c r="AE442"/>
  <c r="AV442"/>
  <c r="AP442"/>
  <c r="AK442"/>
  <c r="AT437"/>
  <c r="AX437" s="1"/>
  <c r="AZ437" s="1"/>
  <c r="AE437"/>
  <c r="AU437"/>
  <c r="AN437"/>
  <c r="AO425"/>
  <c r="AQ425" s="1"/>
  <c r="AE425"/>
  <c r="AN425"/>
  <c r="AT414"/>
  <c r="AW414"/>
  <c r="AV414"/>
  <c r="AP414"/>
  <c r="AK414"/>
  <c r="AS411"/>
  <c r="AK411"/>
  <c r="AT309"/>
  <c r="AW309"/>
  <c r="AT253"/>
  <c r="AW253"/>
  <c r="AO253"/>
  <c r="AQ253" s="1"/>
  <c r="AE253"/>
  <c r="AT245"/>
  <c r="AO245"/>
  <c r="AQ245" s="1"/>
  <c r="AE245"/>
  <c r="AT232"/>
  <c r="AO232"/>
  <c r="AQ232" s="1"/>
  <c r="AT229"/>
  <c r="AE229"/>
  <c r="AT213"/>
  <c r="AW213"/>
  <c r="AE213"/>
  <c r="AT189"/>
  <c r="AO189"/>
  <c r="AQ189" s="1"/>
  <c r="AE189"/>
  <c r="AE178"/>
  <c r="AO178"/>
  <c r="AQ178" s="1"/>
  <c r="AT175"/>
  <c r="AO175"/>
  <c r="AQ175" s="1"/>
  <c r="AE175"/>
  <c r="AT165"/>
  <c r="AW165"/>
  <c r="AE165"/>
  <c r="AW158"/>
  <c r="AO158"/>
  <c r="AQ158" s="1"/>
  <c r="AE158"/>
  <c r="AW148"/>
  <c r="AO148"/>
  <c r="AQ148" s="1"/>
  <c r="AO122"/>
  <c r="AQ122" s="1"/>
  <c r="AE122"/>
  <c r="AP1095"/>
  <c r="AV1100"/>
  <c r="AP1115"/>
  <c r="AS1143"/>
  <c r="AU1185"/>
  <c r="AW1185"/>
  <c r="AX1172"/>
  <c r="AT1140"/>
  <c r="AT1132"/>
  <c r="AX997"/>
  <c r="AX642"/>
  <c r="AX578"/>
  <c r="AT1099"/>
  <c r="AW1099"/>
  <c r="AT1127"/>
  <c r="AW1127"/>
  <c r="AT1135"/>
  <c r="AW1135"/>
  <c r="AR1168"/>
  <c r="AW1168"/>
  <c r="AT1197"/>
  <c r="AM1197"/>
  <c r="AS1198"/>
  <c r="AK1198"/>
  <c r="AT1039"/>
  <c r="AO1039"/>
  <c r="AQ1039" s="1"/>
  <c r="AT1005"/>
  <c r="AW1005"/>
  <c r="AE1005"/>
  <c r="AW965"/>
  <c r="AO965"/>
  <c r="AQ965" s="1"/>
  <c r="AW964"/>
  <c r="AX964" s="1"/>
  <c r="AZ964" s="1"/>
  <c r="AE964"/>
  <c r="AT958"/>
  <c r="AW958"/>
  <c r="AE958"/>
  <c r="AT954"/>
  <c r="AE954"/>
  <c r="AT932"/>
  <c r="AX932" s="1"/>
  <c r="AO932"/>
  <c r="AQ932" s="1"/>
  <c r="AE932"/>
  <c r="AW909"/>
  <c r="AX909" s="1"/>
  <c r="AZ909" s="1"/>
  <c r="AO909"/>
  <c r="AQ909" s="1"/>
  <c r="AE909"/>
  <c r="AT890"/>
  <c r="AO890"/>
  <c r="AQ890" s="1"/>
  <c r="AE890"/>
  <c r="AT886"/>
  <c r="AW886"/>
  <c r="AE886"/>
  <c r="AT844"/>
  <c r="AX844" s="1"/>
  <c r="AO844"/>
  <c r="AQ844" s="1"/>
  <c r="AT840"/>
  <c r="AW840"/>
  <c r="AO840"/>
  <c r="AQ840" s="1"/>
  <c r="AT830"/>
  <c r="AE830"/>
  <c r="AT828"/>
  <c r="AO828"/>
  <c r="AQ828" s="1"/>
  <c r="AT824"/>
  <c r="AW824"/>
  <c r="AO824"/>
  <c r="AQ824" s="1"/>
  <c r="AW809"/>
  <c r="AX809" s="1"/>
  <c r="AZ809" s="1"/>
  <c r="AO809"/>
  <c r="AQ809" s="1"/>
  <c r="AE809"/>
  <c r="AT798"/>
  <c r="AE798"/>
  <c r="AT776"/>
  <c r="AW776"/>
  <c r="AW744"/>
  <c r="AT744"/>
  <c r="AW737"/>
  <c r="AO737"/>
  <c r="AQ737" s="1"/>
  <c r="AT718"/>
  <c r="AW718"/>
  <c r="AW716"/>
  <c r="AX716" s="1"/>
  <c r="AZ716" s="1"/>
  <c r="AO716"/>
  <c r="AQ716" s="1"/>
  <c r="AW709"/>
  <c r="AX709" s="1"/>
  <c r="AZ709" s="1"/>
  <c r="AO709"/>
  <c r="AQ709" s="1"/>
  <c r="AT676"/>
  <c r="AW676"/>
  <c r="AO676"/>
  <c r="AQ676" s="1"/>
  <c r="AE676"/>
  <c r="AW665"/>
  <c r="AT665"/>
  <c r="AW653"/>
  <c r="AO653"/>
  <c r="AQ653" s="1"/>
  <c r="AE653"/>
  <c r="AW617"/>
  <c r="AX617" s="1"/>
  <c r="AZ617" s="1"/>
  <c r="AE617"/>
  <c r="AT596"/>
  <c r="AW596"/>
  <c r="AT580"/>
  <c r="AW580"/>
  <c r="AE580"/>
  <c r="AW568"/>
  <c r="AO568"/>
  <c r="AQ568" s="1"/>
  <c r="AW565"/>
  <c r="AX565" s="1"/>
  <c r="AZ565" s="1"/>
  <c r="AO565"/>
  <c r="AQ565" s="1"/>
  <c r="AW549"/>
  <c r="AT549"/>
  <c r="AT542"/>
  <c r="AX542" s="1"/>
  <c r="AE542"/>
  <c r="AW446"/>
  <c r="AT446"/>
  <c r="AT413"/>
  <c r="AE413"/>
  <c r="AT376"/>
  <c r="AW376"/>
  <c r="AT365"/>
  <c r="AW365"/>
  <c r="AW354"/>
  <c r="AE354"/>
  <c r="AT334"/>
  <c r="AW334"/>
  <c r="AT328"/>
  <c r="AO328"/>
  <c r="AQ328" s="1"/>
  <c r="AW262"/>
  <c r="AO262"/>
  <c r="AQ262" s="1"/>
  <c r="AW258"/>
  <c r="AX258" s="1"/>
  <c r="AZ258" s="1"/>
  <c r="AO258"/>
  <c r="AQ258" s="1"/>
  <c r="AT254"/>
  <c r="AW254"/>
  <c r="AE254"/>
  <c r="AW246"/>
  <c r="AT246"/>
  <c r="AT206"/>
  <c r="AO206"/>
  <c r="AQ206" s="1"/>
  <c r="AT198"/>
  <c r="AO198"/>
  <c r="AQ198" s="1"/>
  <c r="AT184"/>
  <c r="AE184"/>
  <c r="AT152"/>
  <c r="AO152"/>
  <c r="AQ152" s="1"/>
  <c r="AE152"/>
  <c r="AK68"/>
  <c r="AO68"/>
  <c r="AW68" s="1"/>
  <c r="AO1099"/>
  <c r="AQ1099" s="1"/>
  <c r="AU1099"/>
  <c r="AO1107"/>
  <c r="AQ1107" s="1"/>
  <c r="AV1107"/>
  <c r="AO1127"/>
  <c r="AQ1127" s="1"/>
  <c r="AV1127"/>
  <c r="AO1135"/>
  <c r="AQ1135" s="1"/>
  <c r="AU1135"/>
  <c r="AO1155"/>
  <c r="AQ1155" s="1"/>
  <c r="AU1155"/>
  <c r="AR1158"/>
  <c r="AR1161"/>
  <c r="AR1166"/>
  <c r="AO1168"/>
  <c r="AQ1168" s="1"/>
  <c r="AV1168"/>
  <c r="AU1197"/>
  <c r="AX1077"/>
  <c r="AZ1077" s="1"/>
  <c r="AX1041"/>
  <c r="AX1003"/>
  <c r="AX979"/>
  <c r="AX974"/>
  <c r="AX938"/>
  <c r="AZ933"/>
  <c r="AZ817"/>
  <c r="AX636"/>
  <c r="AX562"/>
  <c r="AX558"/>
  <c r="AX556"/>
  <c r="AZ533"/>
  <c r="AZ521"/>
  <c r="AZ493"/>
  <c r="AX190"/>
  <c r="AZ190" s="1"/>
  <c r="AT756"/>
  <c r="AW756"/>
  <c r="AT692"/>
  <c r="AW692"/>
  <c r="AT628"/>
  <c r="AW628"/>
  <c r="AT564"/>
  <c r="AW564"/>
  <c r="AW386"/>
  <c r="AT386"/>
  <c r="AT349"/>
  <c r="AW349"/>
  <c r="AT310"/>
  <c r="AW310"/>
  <c r="AO1192"/>
  <c r="AQ1192" s="1"/>
  <c r="AU1192"/>
  <c r="AW1192"/>
  <c r="AX1192" s="1"/>
  <c r="AZ1192" s="1"/>
  <c r="AX1089"/>
  <c r="AX1065"/>
  <c r="AX1061"/>
  <c r="AX1049"/>
  <c r="AX1045"/>
  <c r="AX1031"/>
  <c r="AX1023"/>
  <c r="AX1015"/>
  <c r="AX1011"/>
  <c r="AX999"/>
  <c r="AX987"/>
  <c r="AX972"/>
  <c r="AX898"/>
  <c r="AX888"/>
  <c r="AX868"/>
  <c r="AX810"/>
  <c r="AX722"/>
  <c r="AX658"/>
  <c r="AX594"/>
  <c r="AX530"/>
  <c r="AX510"/>
  <c r="AZ505"/>
  <c r="AZ205"/>
  <c r="AX786"/>
  <c r="AX746"/>
  <c r="AX730"/>
  <c r="AX714"/>
  <c r="AX698"/>
  <c r="AX666"/>
  <c r="AX650"/>
  <c r="AX634"/>
  <c r="AX618"/>
  <c r="AX602"/>
  <c r="AX586"/>
  <c r="AX570"/>
  <c r="AX554"/>
  <c r="AX538"/>
  <c r="AX506"/>
  <c r="AX222"/>
  <c r="AZ222" s="1"/>
  <c r="Y120" i="7"/>
  <c r="V120" s="1"/>
  <c r="I18" i="10"/>
  <c r="I20"/>
  <c r="Y111" i="7"/>
  <c r="V111" s="1"/>
  <c r="H21" i="10"/>
  <c r="Z109" i="7"/>
  <c r="V109" s="1"/>
  <c r="H23" i="10"/>
  <c r="I34"/>
  <c r="I36"/>
  <c r="Y95" i="7"/>
  <c r="V95" s="1"/>
  <c r="H37" i="10"/>
  <c r="Z93" i="7"/>
  <c r="V93" s="1"/>
  <c r="H39" i="10"/>
  <c r="I46"/>
  <c r="I47"/>
  <c r="H48"/>
  <c r="Y80" i="7"/>
  <c r="V80" s="1"/>
  <c r="H50" i="10"/>
  <c r="I53"/>
  <c r="I55"/>
  <c r="Z72" i="7"/>
  <c r="V72" s="1"/>
  <c r="Y69"/>
  <c r="V69" s="1"/>
  <c r="Y63"/>
  <c r="Y59"/>
  <c r="V59" s="1"/>
  <c r="Z57"/>
  <c r="U57" s="1"/>
  <c r="J71" i="10" s="1"/>
  <c r="Z55" i="7"/>
  <c r="V55" s="1"/>
  <c r="Y70"/>
  <c r="V70" s="1"/>
  <c r="AF2" i="27"/>
  <c r="Z4" i="7"/>
  <c r="V4" s="1"/>
  <c r="L4" i="11"/>
  <c r="C6"/>
  <c r="L8"/>
  <c r="C10"/>
  <c r="L12"/>
  <c r="C14"/>
  <c r="L16"/>
  <c r="C18"/>
  <c r="C22"/>
  <c r="I2" i="10"/>
  <c r="I16"/>
  <c r="H17"/>
  <c r="Z113" i="7"/>
  <c r="V113" s="1"/>
  <c r="H19" i="10"/>
  <c r="I30"/>
  <c r="U101" i="7"/>
  <c r="I32" i="10"/>
  <c r="H33"/>
  <c r="Z97" i="7"/>
  <c r="V97" s="1"/>
  <c r="H35" i="10"/>
  <c r="H14"/>
  <c r="H13"/>
  <c r="K13" s="1"/>
  <c r="Z78" i="7"/>
  <c r="V78" s="1"/>
  <c r="H52" i="10"/>
  <c r="H54"/>
  <c r="Y73" i="7"/>
  <c r="Z64"/>
  <c r="V64" s="1"/>
  <c r="Z61"/>
  <c r="V61" s="1"/>
  <c r="AG2" i="27"/>
  <c r="L3" i="11"/>
  <c r="C5"/>
  <c r="B6"/>
  <c r="L7"/>
  <c r="C9"/>
  <c r="B10"/>
  <c r="L11"/>
  <c r="C13"/>
  <c r="B14"/>
  <c r="L15"/>
  <c r="C17"/>
  <c r="B18"/>
  <c r="C21"/>
  <c r="B22"/>
  <c r="M26" i="22"/>
  <c r="M36" s="1"/>
  <c r="M37" s="1"/>
  <c r="H2" i="10"/>
  <c r="K2" s="1"/>
  <c r="H3"/>
  <c r="K3" s="1"/>
  <c r="H15"/>
  <c r="I26"/>
  <c r="I28"/>
  <c r="H29"/>
  <c r="H31"/>
  <c r="I42"/>
  <c r="I44"/>
  <c r="U87" i="7"/>
  <c r="H46" i="10"/>
  <c r="H47"/>
  <c r="I57"/>
  <c r="U51" i="7"/>
  <c r="U46"/>
  <c r="C4" i="11"/>
  <c r="B5"/>
  <c r="L6"/>
  <c r="C8"/>
  <c r="B9"/>
  <c r="L10"/>
  <c r="C12"/>
  <c r="B13"/>
  <c r="L14"/>
  <c r="C16"/>
  <c r="B17"/>
  <c r="C20"/>
  <c r="B21"/>
  <c r="AD323" i="7"/>
  <c r="AG323" s="1"/>
  <c r="AD325"/>
  <c r="AG325" s="1"/>
  <c r="AD327"/>
  <c r="AD329"/>
  <c r="AD333"/>
  <c r="AG333" s="1"/>
  <c r="AD337"/>
  <c r="AG337" s="1"/>
  <c r="AD339"/>
  <c r="AG339" s="1"/>
  <c r="AD341"/>
  <c r="AG341" s="1"/>
  <c r="AD361"/>
  <c r="AG361" s="1"/>
  <c r="AD363"/>
  <c r="AG363" s="1"/>
  <c r="AD365"/>
  <c r="AG365" s="1"/>
  <c r="AD371"/>
  <c r="AD377"/>
  <c r="AG377" s="1"/>
  <c r="AD379"/>
  <c r="AD381"/>
  <c r="AG381" s="1"/>
  <c r="AD385"/>
  <c r="AD387"/>
  <c r="AG387" s="1"/>
  <c r="AD391"/>
  <c r="AD393"/>
  <c r="AG393" s="1"/>
  <c r="AD397"/>
  <c r="AG397" s="1"/>
  <c r="AD399"/>
  <c r="AD401"/>
  <c r="AG401" s="1"/>
  <c r="AD407"/>
  <c r="AD415"/>
  <c r="AG415" s="1"/>
  <c r="AD417"/>
  <c r="AG417" s="1"/>
  <c r="AD421"/>
  <c r="AG421" s="1"/>
  <c r="AD423"/>
  <c r="AG423" s="1"/>
  <c r="AD425"/>
  <c r="AG425" s="1"/>
  <c r="AD427"/>
  <c r="AG427" s="1"/>
  <c r="AD429"/>
  <c r="AG429" s="1"/>
  <c r="AD433"/>
  <c r="AG433" s="1"/>
  <c r="AD435"/>
  <c r="AG435" s="1"/>
  <c r="AD437"/>
  <c r="AG437" s="1"/>
  <c r="AD441"/>
  <c r="AD443"/>
  <c r="AD445"/>
  <c r="AG445" s="1"/>
  <c r="AD449"/>
  <c r="AG449" s="1"/>
  <c r="AD451"/>
  <c r="AG451" s="1"/>
  <c r="AD455"/>
  <c r="AG455" s="1"/>
  <c r="AD459"/>
  <c r="AG459" s="1"/>
  <c r="AD461"/>
  <c r="AG461" s="1"/>
  <c r="AD463"/>
  <c r="AG463" s="1"/>
  <c r="AD465"/>
  <c r="AG465" s="1"/>
  <c r="AD469"/>
  <c r="AG469" s="1"/>
  <c r="AD471"/>
  <c r="AG471" s="1"/>
  <c r="AD473"/>
  <c r="AG473" s="1"/>
  <c r="AD475"/>
  <c r="AD479"/>
  <c r="AD481"/>
  <c r="AD483"/>
  <c r="AG483" s="1"/>
  <c r="AD485"/>
  <c r="AD487"/>
  <c r="AG487" s="1"/>
  <c r="AD489"/>
  <c r="AG489" s="1"/>
  <c r="AD491"/>
  <c r="AG491" s="1"/>
  <c r="AD495"/>
  <c r="AG495" s="1"/>
  <c r="AD497"/>
  <c r="AG497" s="1"/>
  <c r="AD499"/>
  <c r="AG499" s="1"/>
  <c r="AD501"/>
  <c r="AG501" s="1"/>
  <c r="AD503"/>
  <c r="AG503" s="1"/>
  <c r="AD505"/>
  <c r="AG505" s="1"/>
  <c r="AD507"/>
  <c r="AG507" s="1"/>
  <c r="AD511"/>
  <c r="AG511" s="1"/>
  <c r="AD513"/>
  <c r="AD515"/>
  <c r="AG515" s="1"/>
  <c r="AD517"/>
  <c r="AD519"/>
  <c r="AD525"/>
  <c r="AG525" s="1"/>
  <c r="AD322"/>
  <c r="AG322" s="1"/>
  <c r="AD324"/>
  <c r="AG324" s="1"/>
  <c r="AD326"/>
  <c r="AG326" s="1"/>
  <c r="AD328"/>
  <c r="AG328" s="1"/>
  <c r="AD330"/>
  <c r="AG330" s="1"/>
  <c r="AD334"/>
  <c r="AG334" s="1"/>
  <c r="AD336"/>
  <c r="AG336" s="1"/>
  <c r="AD340"/>
  <c r="AD346"/>
  <c r="AG346" s="1"/>
  <c r="AD358"/>
  <c r="AG358" s="1"/>
  <c r="AD360"/>
  <c r="AG360" s="1"/>
  <c r="AD362"/>
  <c r="AG362" s="1"/>
  <c r="AD364"/>
  <c r="AG364" s="1"/>
  <c r="AD366"/>
  <c r="AG366" s="1"/>
  <c r="AD370"/>
  <c r="AG370" s="1"/>
  <c r="AD372"/>
  <c r="AG372" s="1"/>
  <c r="AD374"/>
  <c r="AG374" s="1"/>
  <c r="AD378"/>
  <c r="AG378" s="1"/>
  <c r="AD380"/>
  <c r="AD384"/>
  <c r="AG384" s="1"/>
  <c r="AD388"/>
  <c r="AD390"/>
  <c r="AD394"/>
  <c r="AG394" s="1"/>
  <c r="AD400"/>
  <c r="AG400" s="1"/>
  <c r="AD414"/>
  <c r="AD416"/>
  <c r="AG416" s="1"/>
  <c r="AD420"/>
  <c r="AD422"/>
  <c r="AG422" s="1"/>
  <c r="AD424"/>
  <c r="AG424" s="1"/>
  <c r="AD426"/>
  <c r="AG426" s="1"/>
  <c r="AD428"/>
  <c r="AG428" s="1"/>
  <c r="AD430"/>
  <c r="AG430" s="1"/>
  <c r="AD434"/>
  <c r="AG434" s="1"/>
  <c r="AD436"/>
  <c r="AG436" s="1"/>
  <c r="AD438"/>
  <c r="AG438" s="1"/>
  <c r="AD444"/>
  <c r="AD448"/>
  <c r="AG448" s="1"/>
  <c r="AD452"/>
  <c r="AG452" s="1"/>
  <c r="AD454"/>
  <c r="AG454" s="1"/>
  <c r="AD456"/>
  <c r="AD458"/>
  <c r="AG458" s="1"/>
  <c r="AD462"/>
  <c r="AG462" s="1"/>
  <c r="AD464"/>
  <c r="AD466"/>
  <c r="AG466" s="1"/>
  <c r="AD470"/>
  <c r="AG470" s="1"/>
  <c r="AD478"/>
  <c r="AD480"/>
  <c r="AG480" s="1"/>
  <c r="AD482"/>
  <c r="AD484"/>
  <c r="AG484" s="1"/>
  <c r="AD486"/>
  <c r="AG486" s="1"/>
  <c r="AD488"/>
  <c r="AG488" s="1"/>
  <c r="AD490"/>
  <c r="AG490" s="1"/>
  <c r="AD492"/>
  <c r="AG492" s="1"/>
  <c r="AD494"/>
  <c r="AG494" s="1"/>
  <c r="AD496"/>
  <c r="AG496" s="1"/>
  <c r="AD498"/>
  <c r="AG498" s="1"/>
  <c r="AD502"/>
  <c r="AD504"/>
  <c r="AG504" s="1"/>
  <c r="AD506"/>
  <c r="AD508"/>
  <c r="AD512"/>
  <c r="AG512" s="1"/>
  <c r="AD514"/>
  <c r="AG514" s="1"/>
  <c r="AD516"/>
  <c r="AG516" s="1"/>
  <c r="AD518"/>
  <c r="AG518" s="1"/>
  <c r="AD520"/>
  <c r="AG520" s="1"/>
  <c r="AD524"/>
  <c r="AG524" s="1"/>
  <c r="AD526"/>
  <c r="AG526" s="1"/>
  <c r="I22" i="10"/>
  <c r="I24"/>
  <c r="U107" i="7"/>
  <c r="H25" i="10"/>
  <c r="H27"/>
  <c r="I38"/>
  <c r="I40"/>
  <c r="H41"/>
  <c r="H43"/>
  <c r="I49"/>
  <c r="I51"/>
  <c r="H56"/>
  <c r="Z53" i="7"/>
  <c r="V53" s="1"/>
  <c r="C3" i="11"/>
  <c r="B4"/>
  <c r="L5"/>
  <c r="C7"/>
  <c r="B8"/>
  <c r="L9"/>
  <c r="C11"/>
  <c r="B12"/>
  <c r="L13"/>
  <c r="C15"/>
  <c r="B16"/>
  <c r="AH26" i="22"/>
  <c r="AH36" s="1"/>
  <c r="AH37" s="1"/>
  <c r="R66"/>
  <c r="AG506" i="7"/>
  <c r="AG500"/>
  <c r="AG269"/>
  <c r="AG213"/>
  <c r="AG205"/>
  <c r="AG519"/>
  <c r="AG235"/>
  <c r="AG312"/>
  <c r="AG517"/>
  <c r="AG485"/>
  <c r="AG482"/>
  <c r="AG441"/>
  <c r="AG385"/>
  <c r="AG329"/>
  <c r="AG38" i="1"/>
  <c r="AJ38" s="1"/>
  <c r="AK38" s="1"/>
  <c r="AG10"/>
  <c r="AJ10" s="1"/>
  <c r="AK10" s="1"/>
  <c r="BE10" s="1"/>
  <c r="AT46"/>
  <c r="AW46"/>
  <c r="AG443" i="7"/>
  <c r="AG399"/>
  <c r="AG391"/>
  <c r="AT26" i="1"/>
  <c r="AW26"/>
  <c r="AT29"/>
  <c r="AW29"/>
  <c r="AG508" i="7"/>
  <c r="AG476"/>
  <c r="AG464"/>
  <c r="AG444"/>
  <c r="AG404"/>
  <c r="AG388"/>
  <c r="AG380"/>
  <c r="AG340"/>
  <c r="AG33" i="1"/>
  <c r="AJ33" s="1"/>
  <c r="AK33" s="1"/>
  <c r="AT38"/>
  <c r="AW38"/>
  <c r="AT25"/>
  <c r="AW25"/>
  <c r="AG42"/>
  <c r="AJ42" s="1"/>
  <c r="AK42" s="1"/>
  <c r="AG8"/>
  <c r="AJ8" s="1"/>
  <c r="AK8" s="1"/>
  <c r="AT42"/>
  <c r="AW42"/>
  <c r="AG502" i="7"/>
  <c r="AY38" i="1"/>
  <c r="AG17"/>
  <c r="AJ17" s="1"/>
  <c r="AK17" s="1"/>
  <c r="J57" i="22"/>
  <c r="K9" i="10"/>
  <c r="AG11" i="1"/>
  <c r="AJ11" s="1"/>
  <c r="AK11" s="1"/>
  <c r="AG19"/>
  <c r="AJ19" s="1"/>
  <c r="AK19" s="1"/>
  <c r="AG32"/>
  <c r="AJ32" s="1"/>
  <c r="AK32" s="1"/>
  <c r="B5" i="10"/>
  <c r="B7"/>
  <c r="B9"/>
  <c r="B11"/>
  <c r="B13"/>
  <c r="B15"/>
  <c r="C16"/>
  <c r="B21"/>
  <c r="C22"/>
  <c r="B23"/>
  <c r="C24"/>
  <c r="B29"/>
  <c r="C30"/>
  <c r="B31"/>
  <c r="C32"/>
  <c r="B37"/>
  <c r="C38"/>
  <c r="B39"/>
  <c r="C40"/>
  <c r="B45"/>
  <c r="B47"/>
  <c r="C57"/>
  <c r="B59"/>
  <c r="B61"/>
  <c r="B68"/>
  <c r="C69"/>
  <c r="B76"/>
  <c r="C77"/>
  <c r="AV10" i="1"/>
  <c r="AV13"/>
  <c r="AV18"/>
  <c r="AV21"/>
  <c r="AV25"/>
  <c r="AV26"/>
  <c r="AY27"/>
  <c r="AV29"/>
  <c r="AV30"/>
  <c r="AV34"/>
  <c r="AY35"/>
  <c r="AV42"/>
  <c r="AV45"/>
  <c r="AV46"/>
  <c r="C3" i="10"/>
  <c r="B17"/>
  <c r="C18"/>
  <c r="B19"/>
  <c r="C20"/>
  <c r="B25"/>
  <c r="C26"/>
  <c r="B27"/>
  <c r="C28"/>
  <c r="B33"/>
  <c r="C34"/>
  <c r="B35"/>
  <c r="C36"/>
  <c r="B41"/>
  <c r="C42"/>
  <c r="B43"/>
  <c r="C44"/>
  <c r="C46"/>
  <c r="C47"/>
  <c r="C59"/>
  <c r="C65"/>
  <c r="B72"/>
  <c r="C73"/>
  <c r="AV9" i="1"/>
  <c r="AY10"/>
  <c r="AY11"/>
  <c r="AV14"/>
  <c r="AV17"/>
  <c r="AY18"/>
  <c r="AY19"/>
  <c r="AV22"/>
  <c r="AY26"/>
  <c r="AY30"/>
  <c r="AV33"/>
  <c r="AY34"/>
  <c r="AV37"/>
  <c r="AV38"/>
  <c r="AV41"/>
  <c r="AY42"/>
  <c r="AY43"/>
  <c r="AY46"/>
  <c r="AO144" i="4"/>
  <c r="AQ144" s="1"/>
  <c r="AO136"/>
  <c r="AQ136" s="1"/>
  <c r="AO134"/>
  <c r="AQ134" s="1"/>
  <c r="AO130"/>
  <c r="AQ130" s="1"/>
  <c r="AW140"/>
  <c r="AW133"/>
  <c r="AT130"/>
  <c r="AX130" s="1"/>
  <c r="AZ130" s="1"/>
  <c r="AV46"/>
  <c r="AZ1089"/>
  <c r="AO1089"/>
  <c r="AQ1089" s="1"/>
  <c r="AO1081"/>
  <c r="AQ1081" s="1"/>
  <c r="AO1075"/>
  <c r="AQ1075" s="1"/>
  <c r="AO1072"/>
  <c r="AQ1072" s="1"/>
  <c r="AO1065"/>
  <c r="AQ1065" s="1"/>
  <c r="AO1061"/>
  <c r="AQ1061" s="1"/>
  <c r="AO1059"/>
  <c r="AQ1059" s="1"/>
  <c r="AO1053"/>
  <c r="AQ1053" s="1"/>
  <c r="AO1049"/>
  <c r="AQ1049" s="1"/>
  <c r="AO1045"/>
  <c r="AQ1045" s="1"/>
  <c r="AO1040"/>
  <c r="AQ1040" s="1"/>
  <c r="AO1035"/>
  <c r="AQ1035" s="1"/>
  <c r="AO1031"/>
  <c r="AQ1031" s="1"/>
  <c r="AO1023"/>
  <c r="AQ1023" s="1"/>
  <c r="AO1011"/>
  <c r="AQ1011" s="1"/>
  <c r="AO1005"/>
  <c r="AQ1005" s="1"/>
  <c r="AO1001"/>
  <c r="AQ1001" s="1"/>
  <c r="AX1184"/>
  <c r="AX1180"/>
  <c r="AX1168"/>
  <c r="AX1164"/>
  <c r="AX1161"/>
  <c r="AZ1161" s="1"/>
  <c r="AX1160"/>
  <c r="AX1147"/>
  <c r="AX1131"/>
  <c r="AX1119"/>
  <c r="AZ1119" s="1"/>
  <c r="AX1087"/>
  <c r="AX1071"/>
  <c r="AZ1071" s="1"/>
  <c r="AX1007"/>
  <c r="AT969"/>
  <c r="AX969" s="1"/>
  <c r="AZ969" s="1"/>
  <c r="AT965"/>
  <c r="AX965" s="1"/>
  <c r="AZ965" s="1"/>
  <c r="AX960"/>
  <c r="AT957"/>
  <c r="AX957" s="1"/>
  <c r="AZ957" s="1"/>
  <c r="AT955"/>
  <c r="AX955" s="1"/>
  <c r="AZ955" s="1"/>
  <c r="AX944"/>
  <c r="AT941"/>
  <c r="AX941" s="1"/>
  <c r="AZ941" s="1"/>
  <c r="AT939"/>
  <c r="AX939" s="1"/>
  <c r="AX936"/>
  <c r="AT929"/>
  <c r="AX929" s="1"/>
  <c r="AZ929" s="1"/>
  <c r="AX924"/>
  <c r="AT921"/>
  <c r="AX921" s="1"/>
  <c r="AZ921" s="1"/>
  <c r="AT917"/>
  <c r="AX917" s="1"/>
  <c r="AZ917" s="1"/>
  <c r="AT913"/>
  <c r="AX913" s="1"/>
  <c r="AZ913" s="1"/>
  <c r="AT905"/>
  <c r="AX905" s="1"/>
  <c r="AZ905" s="1"/>
  <c r="AT901"/>
  <c r="AX901" s="1"/>
  <c r="AZ901" s="1"/>
  <c r="AX896"/>
  <c r="AT893"/>
  <c r="AX893" s="1"/>
  <c r="AZ893" s="1"/>
  <c r="AT891"/>
  <c r="AX891" s="1"/>
  <c r="AZ891" s="1"/>
  <c r="AX880"/>
  <c r="AT877"/>
  <c r="AX877" s="1"/>
  <c r="AZ877" s="1"/>
  <c r="AT875"/>
  <c r="AX875" s="1"/>
  <c r="AZ875" s="1"/>
  <c r="AX872"/>
  <c r="AT865"/>
  <c r="AX865" s="1"/>
  <c r="AZ865" s="1"/>
  <c r="AX860"/>
  <c r="AT857"/>
  <c r="AX857" s="1"/>
  <c r="AZ857" s="1"/>
  <c r="AT853"/>
  <c r="AX853" s="1"/>
  <c r="AZ853" s="1"/>
  <c r="AT849"/>
  <c r="AX849" s="1"/>
  <c r="AZ849" s="1"/>
  <c r="AT841"/>
  <c r="AX841" s="1"/>
  <c r="AZ841" s="1"/>
  <c r="AT837"/>
  <c r="AX837" s="1"/>
  <c r="AZ837" s="1"/>
  <c r="AX832"/>
  <c r="AT829"/>
  <c r="AX829" s="1"/>
  <c r="AZ829" s="1"/>
  <c r="AT827"/>
  <c r="AX827" s="1"/>
  <c r="AZ827" s="1"/>
  <c r="AX816"/>
  <c r="AT813"/>
  <c r="AX813" s="1"/>
  <c r="AZ813" s="1"/>
  <c r="AT811"/>
  <c r="AX811" s="1"/>
  <c r="AX808"/>
  <c r="AT801"/>
  <c r="AX801" s="1"/>
  <c r="AZ801" s="1"/>
  <c r="AX796"/>
  <c r="AT793"/>
  <c r="AX793" s="1"/>
  <c r="AZ793" s="1"/>
  <c r="AT789"/>
  <c r="AX789" s="1"/>
  <c r="AZ789" s="1"/>
  <c r="AT785"/>
  <c r="AX785" s="1"/>
  <c r="AZ785" s="1"/>
  <c r="AT777"/>
  <c r="AX777" s="1"/>
  <c r="AZ777" s="1"/>
  <c r="AT773"/>
  <c r="AX773" s="1"/>
  <c r="AZ773" s="1"/>
  <c r="AX768"/>
  <c r="AT765"/>
  <c r="AX765" s="1"/>
  <c r="AZ765" s="1"/>
  <c r="AT763"/>
  <c r="AX763" s="1"/>
  <c r="AZ763" s="1"/>
  <c r="AX760"/>
  <c r="AT753"/>
  <c r="AX753" s="1"/>
  <c r="AZ753" s="1"/>
  <c r="AT749"/>
  <c r="AX749" s="1"/>
  <c r="AZ749" s="1"/>
  <c r="AT747"/>
  <c r="AX747" s="1"/>
  <c r="AX744"/>
  <c r="AT737"/>
  <c r="AT733"/>
  <c r="AX733" s="1"/>
  <c r="AZ733" s="1"/>
  <c r="AT731"/>
  <c r="AX731" s="1"/>
  <c r="AZ731" s="1"/>
  <c r="AX728"/>
  <c r="AT721"/>
  <c r="AX721" s="1"/>
  <c r="AZ721" s="1"/>
  <c r="AT717"/>
  <c r="AX717" s="1"/>
  <c r="AZ717" s="1"/>
  <c r="AT715"/>
  <c r="AX715" s="1"/>
  <c r="AX712"/>
  <c r="AT705"/>
  <c r="AX705" s="1"/>
  <c r="AZ705" s="1"/>
  <c r="AT701"/>
  <c r="AX701" s="1"/>
  <c r="AZ701" s="1"/>
  <c r="AT699"/>
  <c r="AX699" s="1"/>
  <c r="AZ699" s="1"/>
  <c r="AX696"/>
  <c r="AT689"/>
  <c r="AX689" s="1"/>
  <c r="AZ689" s="1"/>
  <c r="AT685"/>
  <c r="AX685" s="1"/>
  <c r="AZ685" s="1"/>
  <c r="AT683"/>
  <c r="AX683" s="1"/>
  <c r="AX680"/>
  <c r="AT673"/>
  <c r="AX673" s="1"/>
  <c r="AZ673" s="1"/>
  <c r="AT669"/>
  <c r="AX669" s="1"/>
  <c r="AZ669" s="1"/>
  <c r="AT667"/>
  <c r="AX667" s="1"/>
  <c r="AZ667" s="1"/>
  <c r="AX664"/>
  <c r="AT657"/>
  <c r="AX657" s="1"/>
  <c r="AZ657" s="1"/>
  <c r="AT653"/>
  <c r="AX653" s="1"/>
  <c r="AZ653" s="1"/>
  <c r="AT651"/>
  <c r="AX651" s="1"/>
  <c r="AX648"/>
  <c r="AT641"/>
  <c r="AX641" s="1"/>
  <c r="AZ641" s="1"/>
  <c r="AT637"/>
  <c r="AX637" s="1"/>
  <c r="AZ637" s="1"/>
  <c r="AT635"/>
  <c r="AX635" s="1"/>
  <c r="AZ635" s="1"/>
  <c r="AX632"/>
  <c r="AT625"/>
  <c r="AX625" s="1"/>
  <c r="AZ625" s="1"/>
  <c r="AT621"/>
  <c r="AX621" s="1"/>
  <c r="AZ621" s="1"/>
  <c r="AT619"/>
  <c r="AX619" s="1"/>
  <c r="AX616"/>
  <c r="AT609"/>
  <c r="AX609" s="1"/>
  <c r="AZ609" s="1"/>
  <c r="AT605"/>
  <c r="AX605" s="1"/>
  <c r="AZ605" s="1"/>
  <c r="AT603"/>
  <c r="AX603" s="1"/>
  <c r="AZ603" s="1"/>
  <c r="AX600"/>
  <c r="AT593"/>
  <c r="AX593" s="1"/>
  <c r="AZ593" s="1"/>
  <c r="AT589"/>
  <c r="AX589" s="1"/>
  <c r="AZ589" s="1"/>
  <c r="AT587"/>
  <c r="AX587" s="1"/>
  <c r="AX584"/>
  <c r="AT577"/>
  <c r="AX577" s="1"/>
  <c r="AZ577" s="1"/>
  <c r="AT573"/>
  <c r="AX573" s="1"/>
  <c r="AZ573" s="1"/>
  <c r="AT571"/>
  <c r="AX571" s="1"/>
  <c r="AZ571" s="1"/>
  <c r="AX568"/>
  <c r="AT561"/>
  <c r="AX561" s="1"/>
  <c r="AZ561" s="1"/>
  <c r="AT557"/>
  <c r="AX557" s="1"/>
  <c r="AZ557" s="1"/>
  <c r="AT555"/>
  <c r="AX555" s="1"/>
  <c r="AX552"/>
  <c r="AT545"/>
  <c r="AX545" s="1"/>
  <c r="AZ545" s="1"/>
  <c r="AT541"/>
  <c r="AX541" s="1"/>
  <c r="AZ541" s="1"/>
  <c r="AT539"/>
  <c r="AX539" s="1"/>
  <c r="AZ539" s="1"/>
  <c r="AX536"/>
  <c r="AT529"/>
  <c r="AX529" s="1"/>
  <c r="AZ529" s="1"/>
  <c r="AT525"/>
  <c r="AX525" s="1"/>
  <c r="AZ525" s="1"/>
  <c r="AT523"/>
  <c r="AX523" s="1"/>
  <c r="AX520"/>
  <c r="AT513"/>
  <c r="AX513" s="1"/>
  <c r="AZ513" s="1"/>
  <c r="AT509"/>
  <c r="AX509" s="1"/>
  <c r="AZ509" s="1"/>
  <c r="AT507"/>
  <c r="AX507" s="1"/>
  <c r="AZ507" s="1"/>
  <c r="AX504"/>
  <c r="AW501"/>
  <c r="AX501" s="1"/>
  <c r="AZ501" s="1"/>
  <c r="AW492"/>
  <c r="AW485"/>
  <c r="AX485" s="1"/>
  <c r="AZ485" s="1"/>
  <c r="AT482"/>
  <c r="AX482" s="1"/>
  <c r="AZ482" s="1"/>
  <c r="AW473"/>
  <c r="AW460"/>
  <c r="AW453"/>
  <c r="AX453" s="1"/>
  <c r="AZ453" s="1"/>
  <c r="AT450"/>
  <c r="AX450" s="1"/>
  <c r="AZ450" s="1"/>
  <c r="AW445"/>
  <c r="AX445" s="1"/>
  <c r="AZ445" s="1"/>
  <c r="AW441"/>
  <c r="AW431"/>
  <c r="AX431" s="1"/>
  <c r="AW429"/>
  <c r="AX429" s="1"/>
  <c r="AZ429" s="1"/>
  <c r="AW413"/>
  <c r="AX413" s="1"/>
  <c r="AZ413" s="1"/>
  <c r="AW405"/>
  <c r="AX405" s="1"/>
  <c r="AZ405" s="1"/>
  <c r="AW399"/>
  <c r="AX399" s="1"/>
  <c r="AW397"/>
  <c r="AX397" s="1"/>
  <c r="AZ397" s="1"/>
  <c r="AW373"/>
  <c r="AX373" s="1"/>
  <c r="AZ373" s="1"/>
  <c r="AW364"/>
  <c r="AW357"/>
  <c r="AX357" s="1"/>
  <c r="AZ357" s="1"/>
  <c r="AT354"/>
  <c r="AX354" s="1"/>
  <c r="AZ354" s="1"/>
  <c r="AW345"/>
  <c r="AW332"/>
  <c r="AW325"/>
  <c r="AX325" s="1"/>
  <c r="AZ325" s="1"/>
  <c r="AT322"/>
  <c r="AX322" s="1"/>
  <c r="AZ322" s="1"/>
  <c r="AW317"/>
  <c r="AX317" s="1"/>
  <c r="AZ317" s="1"/>
  <c r="AW313"/>
  <c r="AW303"/>
  <c r="AX303" s="1"/>
  <c r="AW301"/>
  <c r="AX301" s="1"/>
  <c r="AZ301" s="1"/>
  <c r="AW285"/>
  <c r="AX285" s="1"/>
  <c r="AZ285" s="1"/>
  <c r="AW277"/>
  <c r="AX277" s="1"/>
  <c r="AZ277" s="1"/>
  <c r="AW271"/>
  <c r="AX271" s="1"/>
  <c r="AW269"/>
  <c r="AX269" s="1"/>
  <c r="AZ269" s="1"/>
  <c r="AW245"/>
  <c r="AX245" s="1"/>
  <c r="AZ245" s="1"/>
  <c r="AW236"/>
  <c r="AW229"/>
  <c r="AX229" s="1"/>
  <c r="AZ229" s="1"/>
  <c r="AT226"/>
  <c r="AW217"/>
  <c r="AW204"/>
  <c r="AW197"/>
  <c r="AX197" s="1"/>
  <c r="AZ197" s="1"/>
  <c r="AT194"/>
  <c r="AX194" s="1"/>
  <c r="AZ194" s="1"/>
  <c r="AW189"/>
  <c r="AX189" s="1"/>
  <c r="AZ189" s="1"/>
  <c r="AW185"/>
  <c r="AW175"/>
  <c r="AX175" s="1"/>
  <c r="AW173"/>
  <c r="AX173" s="1"/>
  <c r="AZ173" s="1"/>
  <c r="AW157"/>
  <c r="AX157" s="1"/>
  <c r="AZ157" s="1"/>
  <c r="AW149"/>
  <c r="AX149" s="1"/>
  <c r="AZ149" s="1"/>
  <c r="AW143"/>
  <c r="AX143" s="1"/>
  <c r="AW141"/>
  <c r="AX141" s="1"/>
  <c r="AZ141" s="1"/>
  <c r="AZ1087"/>
  <c r="AZ1184"/>
  <c r="AX1151"/>
  <c r="AZ1151" s="1"/>
  <c r="AX1099"/>
  <c r="AZ1099" s="1"/>
  <c r="AX1083"/>
  <c r="AX1039"/>
  <c r="AX976"/>
  <c r="AX968"/>
  <c r="AX956"/>
  <c r="AX928"/>
  <c r="AX912"/>
  <c r="AX904"/>
  <c r="AX892"/>
  <c r="AX864"/>
  <c r="AX848"/>
  <c r="AX840"/>
  <c r="AX828"/>
  <c r="AX800"/>
  <c r="AX784"/>
  <c r="AX776"/>
  <c r="AX764"/>
  <c r="AX752"/>
  <c r="AX736"/>
  <c r="AX720"/>
  <c r="AX704"/>
  <c r="AX688"/>
  <c r="AX672"/>
  <c r="AX656"/>
  <c r="AX640"/>
  <c r="AX624"/>
  <c r="AX608"/>
  <c r="AX592"/>
  <c r="AX576"/>
  <c r="AX560"/>
  <c r="AX544"/>
  <c r="AX528"/>
  <c r="AX512"/>
  <c r="Y132" i="7"/>
  <c r="V142"/>
  <c r="V146"/>
  <c r="V154"/>
  <c r="V164"/>
  <c r="V168"/>
  <c r="V172"/>
  <c r="V176"/>
  <c r="V180"/>
  <c r="V184"/>
  <c r="V192"/>
  <c r="V199"/>
  <c r="V201"/>
  <c r="U216"/>
  <c r="U232"/>
  <c r="U246"/>
  <c r="U248"/>
  <c r="U262"/>
  <c r="U264"/>
  <c r="U270"/>
  <c r="U278"/>
  <c r="U280"/>
  <c r="U286"/>
  <c r="U314"/>
  <c r="U330"/>
  <c r="U346"/>
  <c r="U362"/>
  <c r="U378"/>
  <c r="U391"/>
  <c r="U488"/>
  <c r="U504"/>
  <c r="U520"/>
  <c r="Y136"/>
  <c r="V138"/>
  <c r="V144"/>
  <c r="Y148"/>
  <c r="V152"/>
  <c r="V160"/>
  <c r="V162"/>
  <c r="V166"/>
  <c r="V170"/>
  <c r="V174"/>
  <c r="V178"/>
  <c r="V186"/>
  <c r="U200"/>
  <c r="U206"/>
  <c r="V215"/>
  <c r="V223"/>
  <c r="V231"/>
  <c r="V239"/>
  <c r="V241"/>
  <c r="V247"/>
  <c r="V249"/>
  <c r="V255"/>
  <c r="V257"/>
  <c r="V263"/>
  <c r="V265"/>
  <c r="V271"/>
  <c r="V273"/>
  <c r="V279"/>
  <c r="V281"/>
  <c r="V287"/>
  <c r="U295"/>
  <c r="U327"/>
  <c r="U375"/>
  <c r="U440"/>
  <c r="Z2"/>
  <c r="U2" s="1"/>
  <c r="Y7"/>
  <c r="U7" s="1"/>
  <c r="Y11"/>
  <c r="U11" s="1"/>
  <c r="Y14"/>
  <c r="U14" s="1"/>
  <c r="Y17"/>
  <c r="U17" s="1"/>
  <c r="Y20"/>
  <c r="U20" s="1"/>
  <c r="Y22"/>
  <c r="Y24"/>
  <c r="U24" s="1"/>
  <c r="Y26"/>
  <c r="U26" s="1"/>
  <c r="Y28"/>
  <c r="U28" s="1"/>
  <c r="Y31"/>
  <c r="U31" s="1"/>
  <c r="Y43"/>
  <c r="V57"/>
  <c r="V127"/>
  <c r="V128"/>
  <c r="V129"/>
  <c r="V131"/>
  <c r="V133"/>
  <c r="V135"/>
  <c r="V139"/>
  <c r="V143"/>
  <c r="V147"/>
  <c r="V151"/>
  <c r="V153"/>
  <c r="V155"/>
  <c r="V159"/>
  <c r="V163"/>
  <c r="V167"/>
  <c r="V169"/>
  <c r="V171"/>
  <c r="V179"/>
  <c r="V183"/>
  <c r="V185"/>
  <c r="V187"/>
  <c r="V191"/>
  <c r="V193"/>
  <c r="Z194"/>
  <c r="V194" s="1"/>
  <c r="V195"/>
  <c r="U196"/>
  <c r="V203"/>
  <c r="U204"/>
  <c r="V205"/>
  <c r="V211"/>
  <c r="U212"/>
  <c r="V219"/>
  <c r="U220"/>
  <c r="V221"/>
  <c r="V227"/>
  <c r="U228"/>
  <c r="V235"/>
  <c r="U236"/>
  <c r="V237"/>
  <c r="V243"/>
  <c r="U244"/>
  <c r="V251"/>
  <c r="U252"/>
  <c r="V253"/>
  <c r="V259"/>
  <c r="U260"/>
  <c r="V267"/>
  <c r="U268"/>
  <c r="V269"/>
  <c r="V275"/>
  <c r="U276"/>
  <c r="V283"/>
  <c r="U284"/>
  <c r="V285"/>
  <c r="Y291"/>
  <c r="Y293"/>
  <c r="V293" s="1"/>
  <c r="U294"/>
  <c r="Y300"/>
  <c r="U300" s="1"/>
  <c r="Y302"/>
  <c r="U302" s="1"/>
  <c r="U306"/>
  <c r="Y307"/>
  <c r="Y309"/>
  <c r="V309" s="1"/>
  <c r="Y316"/>
  <c r="U316" s="1"/>
  <c r="Y318"/>
  <c r="U318" s="1"/>
  <c r="U319"/>
  <c r="U322"/>
  <c r="Y323"/>
  <c r="Y325"/>
  <c r="V325" s="1"/>
  <c r="U326"/>
  <c r="Y332"/>
  <c r="U332" s="1"/>
  <c r="Y334"/>
  <c r="U334" s="1"/>
  <c r="U338"/>
  <c r="Y339"/>
  <c r="Y341"/>
  <c r="V341" s="1"/>
  <c r="U342"/>
  <c r="Y348"/>
  <c r="U348" s="1"/>
  <c r="Y350"/>
  <c r="U350" s="1"/>
  <c r="U354"/>
  <c r="Y355"/>
  <c r="Y357"/>
  <c r="V357" s="1"/>
  <c r="U358"/>
  <c r="Y364"/>
  <c r="U364" s="1"/>
  <c r="Y366"/>
  <c r="U366" s="1"/>
  <c r="U370"/>
  <c r="Y371"/>
  <c r="Y373"/>
  <c r="V373" s="1"/>
  <c r="Y380"/>
  <c r="U380" s="1"/>
  <c r="Y382"/>
  <c r="U382" s="1"/>
  <c r="U383"/>
  <c r="U386"/>
  <c r="Y387"/>
  <c r="Y389"/>
  <c r="V389" s="1"/>
  <c r="U390"/>
  <c r="Y395"/>
  <c r="U395" s="1"/>
  <c r="Y397"/>
  <c r="Y399"/>
  <c r="U399" s="1"/>
  <c r="U400"/>
  <c r="Y402"/>
  <c r="Y404"/>
  <c r="V404" s="1"/>
  <c r="Y406"/>
  <c r="V406" s="1"/>
  <c r="U407"/>
  <c r="Y411"/>
  <c r="Y413"/>
  <c r="Y415"/>
  <c r="U415" s="1"/>
  <c r="U416"/>
  <c r="Y418"/>
  <c r="Y420"/>
  <c r="V420" s="1"/>
  <c r="Y422"/>
  <c r="V422" s="1"/>
  <c r="U423"/>
  <c r="Y427"/>
  <c r="Y429"/>
  <c r="Y431"/>
  <c r="U431" s="1"/>
  <c r="U432"/>
  <c r="Y434"/>
  <c r="Y436"/>
  <c r="V436" s="1"/>
  <c r="Y438"/>
  <c r="V438" s="1"/>
  <c r="U439"/>
  <c r="Y443"/>
  <c r="Y445"/>
  <c r="Y447"/>
  <c r="U447" s="1"/>
  <c r="U448"/>
  <c r="Y450"/>
  <c r="Y452"/>
  <c r="V452" s="1"/>
  <c r="Y454"/>
  <c r="V454" s="1"/>
  <c r="U455"/>
  <c r="Y459"/>
  <c r="Y461"/>
  <c r="Y463"/>
  <c r="U463" s="1"/>
  <c r="U464"/>
  <c r="Y466"/>
  <c r="Y468"/>
  <c r="V468" s="1"/>
  <c r="Y470"/>
  <c r="V470" s="1"/>
  <c r="U471"/>
  <c r="Y475"/>
  <c r="Y477"/>
  <c r="Y479"/>
  <c r="U479" s="1"/>
  <c r="U480"/>
  <c r="Y482"/>
  <c r="Y484"/>
  <c r="V484" s="1"/>
  <c r="Y486"/>
  <c r="V486" s="1"/>
  <c r="U487"/>
  <c r="Y491"/>
  <c r="Y493"/>
  <c r="Y495"/>
  <c r="U495" s="1"/>
  <c r="U496"/>
  <c r="J30" i="10" s="1"/>
  <c r="Y498" i="7"/>
  <c r="Y500"/>
  <c r="V500" s="1"/>
  <c r="Y502"/>
  <c r="V502" s="1"/>
  <c r="U503"/>
  <c r="Y507"/>
  <c r="Y509"/>
  <c r="Y511"/>
  <c r="U511" s="1"/>
  <c r="U512"/>
  <c r="Y514"/>
  <c r="Y516"/>
  <c r="V516" s="1"/>
  <c r="Y518"/>
  <c r="V518" s="1"/>
  <c r="U519"/>
  <c r="Y523"/>
  <c r="Y525"/>
  <c r="Y527"/>
  <c r="U527" s="1"/>
  <c r="K51" i="10"/>
  <c r="H33" i="22"/>
  <c r="AN33" s="1"/>
  <c r="H31"/>
  <c r="AN31" s="1"/>
  <c r="X26"/>
  <c r="V289" i="7"/>
  <c r="V295"/>
  <c r="U296"/>
  <c r="V297"/>
  <c r="V303"/>
  <c r="U304"/>
  <c r="V305"/>
  <c r="V311"/>
  <c r="U312"/>
  <c r="V313"/>
  <c r="V319"/>
  <c r="U320"/>
  <c r="V321"/>
  <c r="V327"/>
  <c r="U328"/>
  <c r="V329"/>
  <c r="V335"/>
  <c r="U336"/>
  <c r="V337"/>
  <c r="V343"/>
  <c r="U344"/>
  <c r="V345"/>
  <c r="V351"/>
  <c r="U352"/>
  <c r="V353"/>
  <c r="V359"/>
  <c r="U360"/>
  <c r="V361"/>
  <c r="V367"/>
  <c r="U368"/>
  <c r="V369"/>
  <c r="V375"/>
  <c r="U376"/>
  <c r="V377"/>
  <c r="V383"/>
  <c r="U384"/>
  <c r="V385"/>
  <c r="V392"/>
  <c r="V400"/>
  <c r="V408"/>
  <c r="V416"/>
  <c r="V424"/>
  <c r="V432"/>
  <c r="V440"/>
  <c r="V448"/>
  <c r="V456"/>
  <c r="V464"/>
  <c r="V472"/>
  <c r="V480"/>
  <c r="V488"/>
  <c r="V496"/>
  <c r="V504"/>
  <c r="V512"/>
  <c r="V520"/>
  <c r="G6" i="20"/>
  <c r="M100"/>
  <c r="O100" s="1"/>
  <c r="M101"/>
  <c r="O101" s="1"/>
  <c r="M102"/>
  <c r="O102" s="1"/>
  <c r="M103"/>
  <c r="O103" s="1"/>
  <c r="M104"/>
  <c r="O104" s="1"/>
  <c r="M105"/>
  <c r="O105" s="1"/>
  <c r="M106"/>
  <c r="O106" s="1"/>
  <c r="M107"/>
  <c r="O107" s="1"/>
  <c r="M108"/>
  <c r="O108" s="1"/>
  <c r="M109"/>
  <c r="O109" s="1"/>
  <c r="M110"/>
  <c r="O110" s="1"/>
  <c r="M111"/>
  <c r="O111" s="1"/>
  <c r="M112"/>
  <c r="O112" s="1"/>
  <c r="M113"/>
  <c r="O113" s="1"/>
  <c r="M114"/>
  <c r="O114" s="1"/>
  <c r="M115"/>
  <c r="O115" s="1"/>
  <c r="M116"/>
  <c r="O116" s="1"/>
  <c r="M117"/>
  <c r="O117" s="1"/>
  <c r="M118"/>
  <c r="O118" s="1"/>
  <c r="M119"/>
  <c r="O119" s="1"/>
  <c r="M120"/>
  <c r="O120" s="1"/>
  <c r="M121"/>
  <c r="O121" s="1"/>
  <c r="M122"/>
  <c r="O122" s="1"/>
  <c r="M123"/>
  <c r="O123" s="1"/>
  <c r="M124"/>
  <c r="O124" s="1"/>
  <c r="M125"/>
  <c r="O125" s="1"/>
  <c r="M126"/>
  <c r="O126" s="1"/>
  <c r="M127"/>
  <c r="O127" s="1"/>
  <c r="M128"/>
  <c r="O128" s="1"/>
  <c r="M129"/>
  <c r="O129" s="1"/>
  <c r="M130"/>
  <c r="O130" s="1"/>
  <c r="M131"/>
  <c r="O131" s="1"/>
  <c r="M132"/>
  <c r="O132" s="1"/>
  <c r="M133"/>
  <c r="O133" s="1"/>
  <c r="M134"/>
  <c r="O134" s="1"/>
  <c r="U111" i="7"/>
  <c r="U99"/>
  <c r="U95"/>
  <c r="U69"/>
  <c r="J59" i="10" s="1"/>
  <c r="U59" i="7"/>
  <c r="U55"/>
  <c r="U70"/>
  <c r="H34" i="22"/>
  <c r="AN34" s="1"/>
  <c r="H32"/>
  <c r="H30"/>
  <c r="AN30" s="1"/>
  <c r="AG29"/>
  <c r="L29"/>
  <c r="J26"/>
  <c r="J27"/>
  <c r="L27"/>
  <c r="L28"/>
  <c r="I26"/>
  <c r="AD5" i="7"/>
  <c r="AG5" s="1"/>
  <c r="AD10"/>
  <c r="AD12"/>
  <c r="AD13"/>
  <c r="AD16"/>
  <c r="AD18"/>
  <c r="AD19"/>
  <c r="AG19" s="1"/>
  <c r="AD22"/>
  <c r="AD24"/>
  <c r="AD25"/>
  <c r="AD26"/>
  <c r="AG26" s="1"/>
  <c r="AD27"/>
  <c r="AG27" s="1"/>
  <c r="AD28"/>
  <c r="AG28" s="1"/>
  <c r="AD29"/>
  <c r="AG29" s="1"/>
  <c r="AD32"/>
  <c r="AD34"/>
  <c r="AD36"/>
  <c r="AD37"/>
  <c r="AD38"/>
  <c r="AD39"/>
  <c r="AD42"/>
  <c r="AG42" s="1"/>
  <c r="AD45"/>
  <c r="AD53"/>
  <c r="AG53" s="1"/>
  <c r="AD55"/>
  <c r="AD60"/>
  <c r="AG60" s="1"/>
  <c r="AD62"/>
  <c r="AD63"/>
  <c r="AD64"/>
  <c r="AD66"/>
  <c r="AG66" s="1"/>
  <c r="AD68"/>
  <c r="AD69"/>
  <c r="AG69" s="1"/>
  <c r="AD71"/>
  <c r="AD72"/>
  <c r="AD74"/>
  <c r="AD75"/>
  <c r="AD77"/>
  <c r="AG77" s="1"/>
  <c r="AD78"/>
  <c r="AG78" s="1"/>
  <c r="AD79"/>
  <c r="AG79" s="1"/>
  <c r="AD88"/>
  <c r="AG88" s="1"/>
  <c r="AD90"/>
  <c r="AG90" s="1"/>
  <c r="AD94"/>
  <c r="AG94" s="1"/>
  <c r="AD95"/>
  <c r="AG95" s="1"/>
  <c r="AD96"/>
  <c r="AG96" s="1"/>
  <c r="AD97"/>
  <c r="AD100"/>
  <c r="AD121"/>
  <c r="AG121" s="1"/>
  <c r="AD122"/>
  <c r="AD124"/>
  <c r="AG124" s="1"/>
  <c r="AD126"/>
  <c r="AG126" s="1"/>
  <c r="AD2"/>
  <c r="AG2" s="1"/>
  <c r="AF5" i="27"/>
  <c r="AC5" s="1"/>
  <c r="AF8"/>
  <c r="AC8" s="1"/>
  <c r="AF9"/>
  <c r="AC9" s="1"/>
  <c r="AF13"/>
  <c r="AC13" s="1"/>
  <c r="AF17"/>
  <c r="AC17" s="1"/>
  <c r="AF28"/>
  <c r="AB28" s="1"/>
  <c r="AF32"/>
  <c r="AF37"/>
  <c r="AC37" s="1"/>
  <c r="AF40"/>
  <c r="AC40" s="1"/>
  <c r="AF41"/>
  <c r="AC41" s="1"/>
  <c r="AF44"/>
  <c r="AB44" s="1"/>
  <c r="AF45"/>
  <c r="AC45" s="1"/>
  <c r="AF48"/>
  <c r="AC48" s="1"/>
  <c r="AF49"/>
  <c r="AC49" s="1"/>
  <c r="AF52"/>
  <c r="AB52" s="1"/>
  <c r="AF53"/>
  <c r="AC53" s="1"/>
  <c r="AF56"/>
  <c r="AC56" s="1"/>
  <c r="AF57"/>
  <c r="AC57" s="1"/>
  <c r="AF60"/>
  <c r="AC60" s="1"/>
  <c r="AF61"/>
  <c r="AC61" s="1"/>
  <c r="AF64"/>
  <c r="AC64" s="1"/>
  <c r="AF65"/>
  <c r="AC65" s="1"/>
  <c r="AF68"/>
  <c r="AB68" s="1"/>
  <c r="AF69"/>
  <c r="AC69" s="1"/>
  <c r="AF72"/>
  <c r="AC72" s="1"/>
  <c r="AF73"/>
  <c r="AC73" s="1"/>
  <c r="AF76"/>
  <c r="AC76" s="1"/>
  <c r="AF77"/>
  <c r="AC77" s="1"/>
  <c r="AF80"/>
  <c r="AC80" s="1"/>
  <c r="AF81"/>
  <c r="AC81" s="1"/>
  <c r="AF84"/>
  <c r="AC84" s="1"/>
  <c r="AF85"/>
  <c r="AC85" s="1"/>
  <c r="AF88"/>
  <c r="AF89"/>
  <c r="AC89" s="1"/>
  <c r="AG7" i="7"/>
  <c r="AF4" i="27"/>
  <c r="AB4" s="1"/>
  <c r="AF12"/>
  <c r="AB12" s="1"/>
  <c r="AF16"/>
  <c r="AC16" s="1"/>
  <c r="AF20"/>
  <c r="AB20" s="1"/>
  <c r="AF21"/>
  <c r="AC21" s="1"/>
  <c r="AF24"/>
  <c r="AC24" s="1"/>
  <c r="AF25"/>
  <c r="AC25" s="1"/>
  <c r="AF29"/>
  <c r="AC29" s="1"/>
  <c r="AF33"/>
  <c r="AC33" s="1"/>
  <c r="AF36"/>
  <c r="AB36" s="1"/>
  <c r="AG3"/>
  <c r="AC3" s="1"/>
  <c r="AI4"/>
  <c r="AD65" i="7" s="1"/>
  <c r="AG7" i="27"/>
  <c r="AC7" s="1"/>
  <c r="AG11"/>
  <c r="AB11" s="1"/>
  <c r="AI12"/>
  <c r="AG15"/>
  <c r="AB15" s="1"/>
  <c r="AI16"/>
  <c r="AG19"/>
  <c r="AB19" s="1"/>
  <c r="AI20"/>
  <c r="AG23"/>
  <c r="AC23" s="1"/>
  <c r="AI24"/>
  <c r="AD70" i="7" s="1"/>
  <c r="AG70" s="1"/>
  <c r="AG27" i="27"/>
  <c r="AB27" s="1"/>
  <c r="AI28"/>
  <c r="AD151" i="7" s="1"/>
  <c r="AG151" s="1"/>
  <c r="AG31" i="27"/>
  <c r="AB31" s="1"/>
  <c r="AI32"/>
  <c r="AD231" i="7" s="1"/>
  <c r="AG231" s="1"/>
  <c r="AG35" i="27"/>
  <c r="AC35" s="1"/>
  <c r="AI36"/>
  <c r="AG39"/>
  <c r="AC39" s="1"/>
  <c r="AI40"/>
  <c r="AD349" i="7" s="1"/>
  <c r="AG349" s="1"/>
  <c r="AG43" i="27"/>
  <c r="AC43" s="1"/>
  <c r="AI44"/>
  <c r="AD83" i="7" s="1"/>
  <c r="AG83" s="1"/>
  <c r="AG47" i="27"/>
  <c r="AB47" s="1"/>
  <c r="AI48"/>
  <c r="AD49" i="7" s="1"/>
  <c r="AG51" i="27"/>
  <c r="AC51" s="1"/>
  <c r="AI52"/>
  <c r="AD268" i="7" s="1"/>
  <c r="AG268" s="1"/>
  <c r="AG55" i="27"/>
  <c r="AC55" s="1"/>
  <c r="AI56"/>
  <c r="AG59"/>
  <c r="AC59" s="1"/>
  <c r="AI60"/>
  <c r="AG63"/>
  <c r="AB63" s="1"/>
  <c r="AI64"/>
  <c r="AG67"/>
  <c r="AC67" s="1"/>
  <c r="AI68"/>
  <c r="AG71"/>
  <c r="AI72"/>
  <c r="AG75"/>
  <c r="AC75" s="1"/>
  <c r="AI76"/>
  <c r="AG79"/>
  <c r="AB79" s="1"/>
  <c r="AI80"/>
  <c r="AG83"/>
  <c r="AC83" s="1"/>
  <c r="AG87"/>
  <c r="AC87" s="1"/>
  <c r="AI88"/>
  <c r="AG106" i="7"/>
  <c r="AG7" i="1"/>
  <c r="AJ7" s="1"/>
  <c r="AK7" s="1"/>
  <c r="AG14"/>
  <c r="AJ14" s="1"/>
  <c r="AK14" s="1"/>
  <c r="AG15"/>
  <c r="AJ15" s="1"/>
  <c r="AK15" s="1"/>
  <c r="AG22"/>
  <c r="AJ22" s="1"/>
  <c r="AK22" s="1"/>
  <c r="BE22" s="1"/>
  <c r="AG24"/>
  <c r="AJ24" s="1"/>
  <c r="AK24" s="1"/>
  <c r="AG25"/>
  <c r="AJ25" s="1"/>
  <c r="AK25" s="1"/>
  <c r="AG27"/>
  <c r="AJ27" s="1"/>
  <c r="AK27" s="1"/>
  <c r="AG31"/>
  <c r="AJ31" s="1"/>
  <c r="AK31" s="1"/>
  <c r="AG35"/>
  <c r="AJ35" s="1"/>
  <c r="AK35" s="1"/>
  <c r="AG40"/>
  <c r="AJ40" s="1"/>
  <c r="AK40" s="1"/>
  <c r="AG41"/>
  <c r="AJ41" s="1"/>
  <c r="AK41" s="1"/>
  <c r="AG43"/>
  <c r="AJ43" s="1"/>
  <c r="AK43" s="1"/>
  <c r="AW22"/>
  <c r="AW34"/>
  <c r="AW41"/>
  <c r="AT43"/>
  <c r="AW45"/>
  <c r="BE18"/>
  <c r="AT19"/>
  <c r="AW21"/>
  <c r="AW33"/>
  <c r="AT35"/>
  <c r="AW37"/>
  <c r="BE6"/>
  <c r="AC19" i="27"/>
  <c r="AB107"/>
  <c r="AC107"/>
  <c r="AB115"/>
  <c r="AC115"/>
  <c r="AB139"/>
  <c r="AC139"/>
  <c r="AB155"/>
  <c r="AC91"/>
  <c r="U194" i="7"/>
  <c r="AC44" i="27"/>
  <c r="AC100"/>
  <c r="AC108"/>
  <c r="AB116"/>
  <c r="AC124"/>
  <c r="AC132"/>
  <c r="AC140"/>
  <c r="AB148"/>
  <c r="U5" i="7"/>
  <c r="U13"/>
  <c r="U19"/>
  <c r="U23"/>
  <c r="U27"/>
  <c r="U38"/>
  <c r="U45"/>
  <c r="AB51" i="27"/>
  <c r="AB147"/>
  <c r="AC147"/>
  <c r="AB103"/>
  <c r="AC103"/>
  <c r="AC111"/>
  <c r="AB127"/>
  <c r="AB135"/>
  <c r="AC135"/>
  <c r="AB143"/>
  <c r="AC143"/>
  <c r="AB159"/>
  <c r="AC159"/>
  <c r="U3" i="7"/>
  <c r="V3"/>
  <c r="U22"/>
  <c r="U43"/>
  <c r="V2"/>
  <c r="V1806"/>
  <c r="U1806"/>
  <c r="V1838"/>
  <c r="U1838"/>
  <c r="AU36" i="4"/>
  <c r="AW1134"/>
  <c r="AV1134"/>
  <c r="AM1134"/>
  <c r="AS1134"/>
  <c r="AN1134"/>
  <c r="AO1134"/>
  <c r="AQ1134" s="1"/>
  <c r="AR1134"/>
  <c r="AK1134"/>
  <c r="AE1134"/>
  <c r="AL1134"/>
  <c r="AU1134"/>
  <c r="AR49"/>
  <c r="AW1068"/>
  <c r="AE1068"/>
  <c r="AV1068"/>
  <c r="AP1068"/>
  <c r="AK1068"/>
  <c r="AT1068"/>
  <c r="AR1068"/>
  <c r="AU1068"/>
  <c r="AL1068"/>
  <c r="AN1068"/>
  <c r="AO1068"/>
  <c r="AQ1068" s="1"/>
  <c r="AM1068"/>
  <c r="AW1048"/>
  <c r="AE1048"/>
  <c r="AV1048"/>
  <c r="AP1048"/>
  <c r="AK1048"/>
  <c r="AO1048"/>
  <c r="AQ1048" s="1"/>
  <c r="AN1048"/>
  <c r="AU1048"/>
  <c r="AL1048"/>
  <c r="AT1048"/>
  <c r="AR1048"/>
  <c r="AS1048"/>
  <c r="AW1034"/>
  <c r="AT1034"/>
  <c r="AS1034"/>
  <c r="AM1034"/>
  <c r="AP1034"/>
  <c r="AV1034"/>
  <c r="AL1034"/>
  <c r="AO1034"/>
  <c r="AQ1034" s="1"/>
  <c r="AR1034"/>
  <c r="AE1034"/>
  <c r="AK1034"/>
  <c r="AU1034"/>
  <c r="AT263"/>
  <c r="AW263"/>
  <c r="AU263"/>
  <c r="AN263"/>
  <c r="AS263"/>
  <c r="AL263"/>
  <c r="AE263"/>
  <c r="AP263"/>
  <c r="AV263"/>
  <c r="AK263"/>
  <c r="AW101"/>
  <c r="D6" i="20"/>
  <c r="M7"/>
  <c r="AB8" i="27"/>
  <c r="AB108"/>
  <c r="AF6"/>
  <c r="AF10"/>
  <c r="AF18"/>
  <c r="AF26"/>
  <c r="AF34"/>
  <c r="AF38"/>
  <c r="AF50"/>
  <c r="AF58"/>
  <c r="AF66"/>
  <c r="AF74"/>
  <c r="AF82"/>
  <c r="AF94"/>
  <c r="AF98"/>
  <c r="AF106"/>
  <c r="AF114"/>
  <c r="AF122"/>
  <c r="AF130"/>
  <c r="AF138"/>
  <c r="AF146"/>
  <c r="AF154"/>
  <c r="AF158"/>
  <c r="V5" i="7"/>
  <c r="V7"/>
  <c r="Y8"/>
  <c r="Y12"/>
  <c r="Y18"/>
  <c r="V20"/>
  <c r="V22"/>
  <c r="V23"/>
  <c r="V26"/>
  <c r="V29"/>
  <c r="Y30"/>
  <c r="Y33"/>
  <c r="Y35"/>
  <c r="Y36"/>
  <c r="Y37"/>
  <c r="V38"/>
  <c r="N30" i="19"/>
  <c r="O24"/>
  <c r="AA28"/>
  <c r="AI35"/>
  <c r="AD29"/>
  <c r="AB26"/>
  <c r="Z22"/>
  <c r="W19"/>
  <c r="AI16"/>
  <c r="P31"/>
  <c r="AT31" s="1"/>
  <c r="X25"/>
  <c r="X22"/>
  <c r="U17"/>
  <c r="AZ1003" i="4"/>
  <c r="L6" i="20"/>
  <c r="H6"/>
  <c r="V393" i="7"/>
  <c r="U393"/>
  <c r="V1814"/>
  <c r="U1814"/>
  <c r="V1846"/>
  <c r="U1846"/>
  <c r="AW1094" i="4"/>
  <c r="AV1094"/>
  <c r="AM1094"/>
  <c r="AS1094"/>
  <c r="AN1094"/>
  <c r="AR1094"/>
  <c r="AK1094"/>
  <c r="AE1094"/>
  <c r="AO1094"/>
  <c r="AQ1094" s="1"/>
  <c r="AT1094"/>
  <c r="AU1094"/>
  <c r="AL1094"/>
  <c r="AS1096"/>
  <c r="AO1096"/>
  <c r="AQ1096" s="1"/>
  <c r="AK1096"/>
  <c r="AR1096"/>
  <c r="AM1096"/>
  <c r="AP1096"/>
  <c r="AT1096"/>
  <c r="AU1096"/>
  <c r="AL1096"/>
  <c r="AW1096"/>
  <c r="AN1096"/>
  <c r="AV1096"/>
  <c r="AU1113"/>
  <c r="AP1113"/>
  <c r="AL1113"/>
  <c r="AR1113"/>
  <c r="AM1113"/>
  <c r="AW1113"/>
  <c r="AS1113"/>
  <c r="AK1113"/>
  <c r="AO1113"/>
  <c r="AQ1113" s="1"/>
  <c r="AV1113"/>
  <c r="AT1113"/>
  <c r="AN1113"/>
  <c r="AT1137"/>
  <c r="AX1137" s="1"/>
  <c r="AZ1137" s="1"/>
  <c r="AU1137"/>
  <c r="AP1137"/>
  <c r="AL1137"/>
  <c r="AR1137"/>
  <c r="AM1137"/>
  <c r="AO1137"/>
  <c r="AQ1137" s="1"/>
  <c r="AS1137"/>
  <c r="AK1137"/>
  <c r="AV1137"/>
  <c r="AN1137"/>
  <c r="AW106"/>
  <c r="AR106"/>
  <c r="AR86"/>
  <c r="AW86"/>
  <c r="AW66"/>
  <c r="AR66"/>
  <c r="AW1052"/>
  <c r="AE1052"/>
  <c r="AV1052"/>
  <c r="AP1052"/>
  <c r="AK1052"/>
  <c r="AT1052"/>
  <c r="AR1052"/>
  <c r="AS1052"/>
  <c r="AM1052"/>
  <c r="AO1052"/>
  <c r="AQ1052" s="1"/>
  <c r="AU1052"/>
  <c r="AL1052"/>
  <c r="AW1000"/>
  <c r="AE1000"/>
  <c r="AV1000"/>
  <c r="AP1000"/>
  <c r="AK1000"/>
  <c r="AO1000"/>
  <c r="AQ1000" s="1"/>
  <c r="AN1000"/>
  <c r="AT1000"/>
  <c r="AM1000"/>
  <c r="AS1000"/>
  <c r="AU1000"/>
  <c r="AL1000"/>
  <c r="AT455"/>
  <c r="AW455"/>
  <c r="AU455"/>
  <c r="AN455"/>
  <c r="AS455"/>
  <c r="AL455"/>
  <c r="AE455"/>
  <c r="AO455"/>
  <c r="AQ455" s="1"/>
  <c r="AM455"/>
  <c r="AR455"/>
  <c r="AT199"/>
  <c r="AW199"/>
  <c r="AU199"/>
  <c r="AN199"/>
  <c r="AS199"/>
  <c r="AL199"/>
  <c r="AE199"/>
  <c r="AO199"/>
  <c r="AQ199" s="1"/>
  <c r="AM199"/>
  <c r="AR199"/>
  <c r="AU65"/>
  <c r="AN65"/>
  <c r="AW65"/>
  <c r="AP65"/>
  <c r="AV65"/>
  <c r="AO65"/>
  <c r="AQ65" s="1"/>
  <c r="AE65"/>
  <c r="AT65"/>
  <c r="AM65"/>
  <c r="AS65"/>
  <c r="AK65"/>
  <c r="AO56"/>
  <c r="AR56" s="1"/>
  <c r="AN56"/>
  <c r="AP56" s="1"/>
  <c r="AM56"/>
  <c r="AE56"/>
  <c r="AW56"/>
  <c r="AS56"/>
  <c r="AO22"/>
  <c r="AR22" s="1"/>
  <c r="AK22"/>
  <c r="AM22"/>
  <c r="AN22"/>
  <c r="AP22" s="1"/>
  <c r="AS22"/>
  <c r="AE22"/>
  <c r="AL22"/>
  <c r="AN10"/>
  <c r="AO10"/>
  <c r="AM10"/>
  <c r="AE10"/>
  <c r="AP10"/>
  <c r="AS10"/>
  <c r="AK10"/>
  <c r="AT10" s="1"/>
  <c r="AU10" s="1"/>
  <c r="AB140" i="27"/>
  <c r="AF14"/>
  <c r="AF22"/>
  <c r="AF30"/>
  <c r="AF42"/>
  <c r="AF46"/>
  <c r="AF54"/>
  <c r="AF62"/>
  <c r="AF70"/>
  <c r="AF78"/>
  <c r="AF86"/>
  <c r="AF90"/>
  <c r="AF102"/>
  <c r="AF110"/>
  <c r="AF118"/>
  <c r="AF126"/>
  <c r="AF134"/>
  <c r="AF142"/>
  <c r="AF150"/>
  <c r="Y6" i="7"/>
  <c r="V9"/>
  <c r="Y10"/>
  <c r="V13"/>
  <c r="V14"/>
  <c r="V15"/>
  <c r="Y16"/>
  <c r="V19"/>
  <c r="V21"/>
  <c r="V25"/>
  <c r="V27"/>
  <c r="V28"/>
  <c r="Y32"/>
  <c r="Y34"/>
  <c r="Y41"/>
  <c r="Y42"/>
  <c r="V43"/>
  <c r="Y44"/>
  <c r="V45"/>
  <c r="AC116" i="27"/>
  <c r="AC136"/>
  <c r="AC148"/>
  <c r="AC152"/>
  <c r="V198" i="7"/>
  <c r="V202"/>
  <c r="V206"/>
  <c r="V210"/>
  <c r="V214"/>
  <c r="V218"/>
  <c r="V222"/>
  <c r="V226"/>
  <c r="V230"/>
  <c r="V234"/>
  <c r="V238"/>
  <c r="V242"/>
  <c r="V246"/>
  <c r="V250"/>
  <c r="V254"/>
  <c r="V258"/>
  <c r="V262"/>
  <c r="V266"/>
  <c r="V270"/>
  <c r="V274"/>
  <c r="V278"/>
  <c r="V282"/>
  <c r="V286"/>
  <c r="V290"/>
  <c r="V294"/>
  <c r="V298"/>
  <c r="V302"/>
  <c r="V306"/>
  <c r="V310"/>
  <c r="V314"/>
  <c r="V318"/>
  <c r="V322"/>
  <c r="V326"/>
  <c r="V330"/>
  <c r="V338"/>
  <c r="V342"/>
  <c r="V346"/>
  <c r="V350"/>
  <c r="V354"/>
  <c r="V358"/>
  <c r="V362"/>
  <c r="V366"/>
  <c r="V370"/>
  <c r="V374"/>
  <c r="V378"/>
  <c r="V382"/>
  <c r="V386"/>
  <c r="V390"/>
  <c r="U392"/>
  <c r="U398"/>
  <c r="U406"/>
  <c r="U414"/>
  <c r="U422"/>
  <c r="U430"/>
  <c r="U438"/>
  <c r="U446"/>
  <c r="U454"/>
  <c r="U462"/>
  <c r="U470"/>
  <c r="U478"/>
  <c r="U486"/>
  <c r="J40" i="10" s="1"/>
  <c r="U494" i="7"/>
  <c r="U502"/>
  <c r="U510"/>
  <c r="U518"/>
  <c r="U526"/>
  <c r="U534"/>
  <c r="U542"/>
  <c r="U550"/>
  <c r="U558"/>
  <c r="U566"/>
  <c r="U574"/>
  <c r="U582"/>
  <c r="U590"/>
  <c r="U598"/>
  <c r="U606"/>
  <c r="U614"/>
  <c r="U622"/>
  <c r="U630"/>
  <c r="U638"/>
  <c r="U646"/>
  <c r="U654"/>
  <c r="U662"/>
  <c r="U670"/>
  <c r="U678"/>
  <c r="U686"/>
  <c r="U694"/>
  <c r="U702"/>
  <c r="U710"/>
  <c r="U718"/>
  <c r="U726"/>
  <c r="U734"/>
  <c r="U742"/>
  <c r="U750"/>
  <c r="U758"/>
  <c r="U766"/>
  <c r="U774"/>
  <c r="U782"/>
  <c r="U790"/>
  <c r="U798"/>
  <c r="U806"/>
  <c r="U814"/>
  <c r="U822"/>
  <c r="U830"/>
  <c r="U838"/>
  <c r="U846"/>
  <c r="U854"/>
  <c r="U862"/>
  <c r="U870"/>
  <c r="U878"/>
  <c r="U886"/>
  <c r="U894"/>
  <c r="U902"/>
  <c r="U910"/>
  <c r="U918"/>
  <c r="U926"/>
  <c r="U934"/>
  <c r="U942"/>
  <c r="U950"/>
  <c r="U958"/>
  <c r="U966"/>
  <c r="U974"/>
  <c r="U982"/>
  <c r="U990"/>
  <c r="U998"/>
  <c r="U1006"/>
  <c r="U1014"/>
  <c r="U1022"/>
  <c r="U1030"/>
  <c r="U1038"/>
  <c r="U1046"/>
  <c r="U1054"/>
  <c r="U1062"/>
  <c r="U1070"/>
  <c r="U1078"/>
  <c r="U1086"/>
  <c r="U1094"/>
  <c r="U1102"/>
  <c r="U1110"/>
  <c r="U1118"/>
  <c r="U1126"/>
  <c r="U1134"/>
  <c r="U1142"/>
  <c r="U1150"/>
  <c r="U1158"/>
  <c r="U1166"/>
  <c r="U1174"/>
  <c r="U1182"/>
  <c r="U1190"/>
  <c r="U1198"/>
  <c r="U1206"/>
  <c r="U1214"/>
  <c r="U1222"/>
  <c r="U1230"/>
  <c r="U1238"/>
  <c r="U1246"/>
  <c r="U1254"/>
  <c r="U1262"/>
  <c r="U1270"/>
  <c r="U1278"/>
  <c r="U1286"/>
  <c r="U1294"/>
  <c r="U1302"/>
  <c r="U1310"/>
  <c r="U1318"/>
  <c r="U1326"/>
  <c r="U1334"/>
  <c r="U1342"/>
  <c r="U1350"/>
  <c r="U1358"/>
  <c r="U1366"/>
  <c r="U1374"/>
  <c r="U1382"/>
  <c r="U1390"/>
  <c r="U1398"/>
  <c r="U1406"/>
  <c r="U1414"/>
  <c r="U1422"/>
  <c r="U1430"/>
  <c r="U1438"/>
  <c r="U1446"/>
  <c r="U1454"/>
  <c r="U1462"/>
  <c r="U1470"/>
  <c r="U1478"/>
  <c r="U1486"/>
  <c r="U1494"/>
  <c r="U1502"/>
  <c r="U1509"/>
  <c r="U1510"/>
  <c r="U1511"/>
  <c r="U1517"/>
  <c r="U1518"/>
  <c r="U1519"/>
  <c r="U1525"/>
  <c r="U1526"/>
  <c r="U1527"/>
  <c r="U1533"/>
  <c r="U1534"/>
  <c r="U1535"/>
  <c r="U1541"/>
  <c r="U1542"/>
  <c r="U1543"/>
  <c r="U1549"/>
  <c r="U1550"/>
  <c r="U1551"/>
  <c r="U1557"/>
  <c r="U1558"/>
  <c r="U1559"/>
  <c r="U1565"/>
  <c r="U1566"/>
  <c r="U1567"/>
  <c r="U1573"/>
  <c r="U1574"/>
  <c r="U1575"/>
  <c r="U1581"/>
  <c r="U1582"/>
  <c r="U1583"/>
  <c r="U1589"/>
  <c r="U1590"/>
  <c r="U1591"/>
  <c r="U1597"/>
  <c r="U1598"/>
  <c r="U1599"/>
  <c r="U1605"/>
  <c r="U1606"/>
  <c r="U1607"/>
  <c r="U1613"/>
  <c r="U1614"/>
  <c r="U1615"/>
  <c r="U1621"/>
  <c r="U1622"/>
  <c r="U1623"/>
  <c r="U1629"/>
  <c r="U1630"/>
  <c r="U1631"/>
  <c r="U1637"/>
  <c r="U1638"/>
  <c r="U1639"/>
  <c r="U1645"/>
  <c r="U1646"/>
  <c r="U1647"/>
  <c r="U1653"/>
  <c r="U1654"/>
  <c r="U1655"/>
  <c r="U1661"/>
  <c r="U1662"/>
  <c r="U1663"/>
  <c r="U1669"/>
  <c r="U1670"/>
  <c r="U1671"/>
  <c r="U1677"/>
  <c r="U1678"/>
  <c r="U1679"/>
  <c r="U1685"/>
  <c r="U1686"/>
  <c r="U1687"/>
  <c r="U1693"/>
  <c r="U1694"/>
  <c r="U1695"/>
  <c r="U1701"/>
  <c r="U1702"/>
  <c r="U1703"/>
  <c r="U1709"/>
  <c r="U1710"/>
  <c r="U1711"/>
  <c r="U1717"/>
  <c r="U1718"/>
  <c r="U1719"/>
  <c r="U1725"/>
  <c r="U1726"/>
  <c r="U1727"/>
  <c r="U1733"/>
  <c r="U1734"/>
  <c r="U1735"/>
  <c r="U1741"/>
  <c r="U1742"/>
  <c r="U1743"/>
  <c r="U1749"/>
  <c r="U1750"/>
  <c r="U1751"/>
  <c r="U1757"/>
  <c r="U1758"/>
  <c r="U1759"/>
  <c r="U1765"/>
  <c r="U1766"/>
  <c r="U1767"/>
  <c r="U1773"/>
  <c r="U1774"/>
  <c r="U1775"/>
  <c r="U1781"/>
  <c r="U1782"/>
  <c r="U1783"/>
  <c r="U1789"/>
  <c r="U1790"/>
  <c r="U1791"/>
  <c r="U1797"/>
  <c r="U1798"/>
  <c r="U1799"/>
  <c r="U1803"/>
  <c r="U1812"/>
  <c r="U1813"/>
  <c r="U1831"/>
  <c r="U1835"/>
  <c r="U1844"/>
  <c r="U1845"/>
  <c r="AR263" i="4"/>
  <c r="AM391"/>
  <c r="AM1048"/>
  <c r="O34" i="19"/>
  <c r="AD33"/>
  <c r="Z26"/>
  <c r="W23"/>
  <c r="AH20"/>
  <c r="AF17"/>
  <c r="AO263" i="4"/>
  <c r="AQ263" s="1"/>
  <c r="Q35" i="19"/>
  <c r="T32"/>
  <c r="V29"/>
  <c r="P20"/>
  <c r="AT20" s="1"/>
  <c r="S17"/>
  <c r="AT1134" i="4"/>
  <c r="AX1134" s="1"/>
  <c r="AZ1134" s="1"/>
  <c r="AZ1021"/>
  <c r="AZ987"/>
  <c r="AZ788"/>
  <c r="V1822" i="7"/>
  <c r="U1822"/>
  <c r="V1854"/>
  <c r="U1854"/>
  <c r="AW1102" i="4"/>
  <c r="AV1102"/>
  <c r="AM1102"/>
  <c r="AS1102"/>
  <c r="AN1102"/>
  <c r="AT1102"/>
  <c r="AO1102"/>
  <c r="AQ1102" s="1"/>
  <c r="AR1102"/>
  <c r="AK1102"/>
  <c r="AE1102"/>
  <c r="AU1102"/>
  <c r="AL1102"/>
  <c r="AT1120"/>
  <c r="AS1120"/>
  <c r="AO1120"/>
  <c r="AQ1120" s="1"/>
  <c r="AK1120"/>
  <c r="AR1120"/>
  <c r="AM1120"/>
  <c r="AU1120"/>
  <c r="AL1120"/>
  <c r="AP1120"/>
  <c r="AN1120"/>
  <c r="AV1120"/>
  <c r="AW1126"/>
  <c r="AV1126"/>
  <c r="AM1126"/>
  <c r="AS1126"/>
  <c r="AN1126"/>
  <c r="AR1126"/>
  <c r="AK1126"/>
  <c r="AE1126"/>
  <c r="AO1126"/>
  <c r="AQ1126" s="1"/>
  <c r="AL1126"/>
  <c r="AU1126"/>
  <c r="AS1128"/>
  <c r="AO1128"/>
  <c r="AQ1128" s="1"/>
  <c r="AK1128"/>
  <c r="AT1128"/>
  <c r="AX1128" s="1"/>
  <c r="AR1128"/>
  <c r="AM1128"/>
  <c r="AP1128"/>
  <c r="AU1128"/>
  <c r="AL1128"/>
  <c r="AV1128"/>
  <c r="AN1128"/>
  <c r="AU1145"/>
  <c r="AP1145"/>
  <c r="AL1145"/>
  <c r="AT1145"/>
  <c r="AR1145"/>
  <c r="AM1145"/>
  <c r="AS1145"/>
  <c r="AK1145"/>
  <c r="AO1145"/>
  <c r="AQ1145" s="1"/>
  <c r="AW1145"/>
  <c r="AN1145"/>
  <c r="AV1145"/>
  <c r="AT1152"/>
  <c r="AS1152"/>
  <c r="AO1152"/>
  <c r="AQ1152" s="1"/>
  <c r="AK1152"/>
  <c r="AW1152"/>
  <c r="AR1152"/>
  <c r="AM1152"/>
  <c r="AU1152"/>
  <c r="AL1152"/>
  <c r="AP1152"/>
  <c r="AV1152"/>
  <c r="AN1152"/>
  <c r="AT1179"/>
  <c r="AV1179"/>
  <c r="AM1179"/>
  <c r="AP1179"/>
  <c r="AK1179"/>
  <c r="AE1179"/>
  <c r="AU1179"/>
  <c r="AN1179"/>
  <c r="AW1179"/>
  <c r="AL1179"/>
  <c r="AR1179"/>
  <c r="AO1179"/>
  <c r="AQ1179" s="1"/>
  <c r="AR60"/>
  <c r="AW60"/>
  <c r="AW1018"/>
  <c r="AT1018"/>
  <c r="AS1018"/>
  <c r="AM1018"/>
  <c r="AP1018"/>
  <c r="AU1018"/>
  <c r="AK1018"/>
  <c r="AO1018"/>
  <c r="AQ1018" s="1"/>
  <c r="AN1018"/>
  <c r="AL1018"/>
  <c r="AE1018"/>
  <c r="AV1018"/>
  <c r="AW1004"/>
  <c r="AE1004"/>
  <c r="AV1004"/>
  <c r="AP1004"/>
  <c r="AK1004"/>
  <c r="AT1004"/>
  <c r="AR1004"/>
  <c r="AU1004"/>
  <c r="AL1004"/>
  <c r="AN1004"/>
  <c r="AO1004"/>
  <c r="AQ1004" s="1"/>
  <c r="AM1004"/>
  <c r="AW984"/>
  <c r="AE984"/>
  <c r="AV984"/>
  <c r="AP984"/>
  <c r="AK984"/>
  <c r="AO984"/>
  <c r="AQ984" s="1"/>
  <c r="AN984"/>
  <c r="AU984"/>
  <c r="AL984"/>
  <c r="AT984"/>
  <c r="AR984"/>
  <c r="AS984"/>
  <c r="AT391"/>
  <c r="AW391"/>
  <c r="AU391"/>
  <c r="AN391"/>
  <c r="AS391"/>
  <c r="AL391"/>
  <c r="AE391"/>
  <c r="AV391"/>
  <c r="AK391"/>
  <c r="AP391"/>
  <c r="AT135"/>
  <c r="AW135"/>
  <c r="AU135"/>
  <c r="AN135"/>
  <c r="AS135"/>
  <c r="AL135"/>
  <c r="AV135"/>
  <c r="AK135"/>
  <c r="AE135"/>
  <c r="AP135"/>
  <c r="U197" i="7"/>
  <c r="U205"/>
  <c r="U249"/>
  <c r="U257"/>
  <c r="U265"/>
  <c r="U273"/>
  <c r="U281"/>
  <c r="U289"/>
  <c r="U301"/>
  <c r="U317"/>
  <c r="U325"/>
  <c r="U333"/>
  <c r="U337"/>
  <c r="U341"/>
  <c r="U345"/>
  <c r="U349"/>
  <c r="U361"/>
  <c r="U365"/>
  <c r="U381"/>
  <c r="U389"/>
  <c r="U411"/>
  <c r="U412"/>
  <c r="U419"/>
  <c r="U420"/>
  <c r="U435"/>
  <c r="U436"/>
  <c r="U443"/>
  <c r="U444"/>
  <c r="U459"/>
  <c r="U460"/>
  <c r="U475"/>
  <c r="U476"/>
  <c r="U499"/>
  <c r="U500"/>
  <c r="U515"/>
  <c r="U516"/>
  <c r="U523"/>
  <c r="U524"/>
  <c r="U539"/>
  <c r="U540"/>
  <c r="U547"/>
  <c r="U548"/>
  <c r="U555"/>
  <c r="U556"/>
  <c r="U563"/>
  <c r="U564"/>
  <c r="U571"/>
  <c r="U572"/>
  <c r="U579"/>
  <c r="U580"/>
  <c r="U587"/>
  <c r="U588"/>
  <c r="U619"/>
  <c r="U620"/>
  <c r="U635"/>
  <c r="U636"/>
  <c r="U651"/>
  <c r="U652"/>
  <c r="U667"/>
  <c r="U668"/>
  <c r="U683"/>
  <c r="U684"/>
  <c r="U691"/>
  <c r="U692"/>
  <c r="U699"/>
  <c r="U700"/>
  <c r="U707"/>
  <c r="U708"/>
  <c r="U715"/>
  <c r="U716"/>
  <c r="U723"/>
  <c r="U724"/>
  <c r="U731"/>
  <c r="U732"/>
  <c r="U739"/>
  <c r="U740"/>
  <c r="U747"/>
  <c r="U748"/>
  <c r="U755"/>
  <c r="U756"/>
  <c r="U763"/>
  <c r="U764"/>
  <c r="U771"/>
  <c r="U772"/>
  <c r="U779"/>
  <c r="U780"/>
  <c r="U787"/>
  <c r="U788"/>
  <c r="U795"/>
  <c r="U796"/>
  <c r="U803"/>
  <c r="U804"/>
  <c r="U811"/>
  <c r="U812"/>
  <c r="U819"/>
  <c r="U820"/>
  <c r="U827"/>
  <c r="U828"/>
  <c r="U835"/>
  <c r="U836"/>
  <c r="U843"/>
  <c r="U844"/>
  <c r="U851"/>
  <c r="U852"/>
  <c r="U859"/>
  <c r="U860"/>
  <c r="U867"/>
  <c r="U868"/>
  <c r="U875"/>
  <c r="U876"/>
  <c r="U883"/>
  <c r="U884"/>
  <c r="U891"/>
  <c r="U892"/>
  <c r="U899"/>
  <c r="U900"/>
  <c r="U907"/>
  <c r="U908"/>
  <c r="U915"/>
  <c r="U916"/>
  <c r="U923"/>
  <c r="U924"/>
  <c r="U931"/>
  <c r="U932"/>
  <c r="U1059"/>
  <c r="U1060"/>
  <c r="U1067"/>
  <c r="U1068"/>
  <c r="U1075"/>
  <c r="U1076"/>
  <c r="U1083"/>
  <c r="U1084"/>
  <c r="U1091"/>
  <c r="U1092"/>
  <c r="U1099"/>
  <c r="U1100"/>
  <c r="U1107"/>
  <c r="U1108"/>
  <c r="U1115"/>
  <c r="U1116"/>
  <c r="U1123"/>
  <c r="U1124"/>
  <c r="U1131"/>
  <c r="U1132"/>
  <c r="U1139"/>
  <c r="U1140"/>
  <c r="U1147"/>
  <c r="U1148"/>
  <c r="U1155"/>
  <c r="U1156"/>
  <c r="U1163"/>
  <c r="U1164"/>
  <c r="U1171"/>
  <c r="U1172"/>
  <c r="U1179"/>
  <c r="U1180"/>
  <c r="U1187"/>
  <c r="U1188"/>
  <c r="U1195"/>
  <c r="U1196"/>
  <c r="U1203"/>
  <c r="U1204"/>
  <c r="U1211"/>
  <c r="U1212"/>
  <c r="U1219"/>
  <c r="U1220"/>
  <c r="U1227"/>
  <c r="U1228"/>
  <c r="U1235"/>
  <c r="U1236"/>
  <c r="U1243"/>
  <c r="U1244"/>
  <c r="U1251"/>
  <c r="U1252"/>
  <c r="U1259"/>
  <c r="U1260"/>
  <c r="U1267"/>
  <c r="U1268"/>
  <c r="U1275"/>
  <c r="U1276"/>
  <c r="U1283"/>
  <c r="U1284"/>
  <c r="U1291"/>
  <c r="U1292"/>
  <c r="U1299"/>
  <c r="U1300"/>
  <c r="U1307"/>
  <c r="U1308"/>
  <c r="U1315"/>
  <c r="U1316"/>
  <c r="U1323"/>
  <c r="U1324"/>
  <c r="U1331"/>
  <c r="U1332"/>
  <c r="U1339"/>
  <c r="U1340"/>
  <c r="U1347"/>
  <c r="U1348"/>
  <c r="U1355"/>
  <c r="U1356"/>
  <c r="U1363"/>
  <c r="U1364"/>
  <c r="U1371"/>
  <c r="U1372"/>
  <c r="U1379"/>
  <c r="U1380"/>
  <c r="U1387"/>
  <c r="U1388"/>
  <c r="U1395"/>
  <c r="U1396"/>
  <c r="U1403"/>
  <c r="U1404"/>
  <c r="U1411"/>
  <c r="U1412"/>
  <c r="U1419"/>
  <c r="U1420"/>
  <c r="U1427"/>
  <c r="U1428"/>
  <c r="U1435"/>
  <c r="U1436"/>
  <c r="U1443"/>
  <c r="U1444"/>
  <c r="U1451"/>
  <c r="U1452"/>
  <c r="U1459"/>
  <c r="U1460"/>
  <c r="U1467"/>
  <c r="U1468"/>
  <c r="U1475"/>
  <c r="U1476"/>
  <c r="U1483"/>
  <c r="U1484"/>
  <c r="U1491"/>
  <c r="U1492"/>
  <c r="U1499"/>
  <c r="U1500"/>
  <c r="U1508"/>
  <c r="U1516"/>
  <c r="U1524"/>
  <c r="U1532"/>
  <c r="U1540"/>
  <c r="U1548"/>
  <c r="U1556"/>
  <c r="U1564"/>
  <c r="U1572"/>
  <c r="U1580"/>
  <c r="U1588"/>
  <c r="U1596"/>
  <c r="U1604"/>
  <c r="U1612"/>
  <c r="U1620"/>
  <c r="U1628"/>
  <c r="U1636"/>
  <c r="U1644"/>
  <c r="U1652"/>
  <c r="U1660"/>
  <c r="U1668"/>
  <c r="U1676"/>
  <c r="U1684"/>
  <c r="U1692"/>
  <c r="U1700"/>
  <c r="U1708"/>
  <c r="U1716"/>
  <c r="U1724"/>
  <c r="U1732"/>
  <c r="U1740"/>
  <c r="U1748"/>
  <c r="U1756"/>
  <c r="U1764"/>
  <c r="U1772"/>
  <c r="U1780"/>
  <c r="U1788"/>
  <c r="U1796"/>
  <c r="U1811"/>
  <c r="U1820"/>
  <c r="U1821"/>
  <c r="U1843"/>
  <c r="U1852"/>
  <c r="U1853"/>
  <c r="N10" i="19"/>
  <c r="O5"/>
  <c r="O9"/>
  <c r="Z30"/>
  <c r="AI27"/>
  <c r="AH24"/>
  <c r="AF21"/>
  <c r="AB18"/>
  <c r="U33"/>
  <c r="U27"/>
  <c r="Q24"/>
  <c r="V21"/>
  <c r="V18"/>
  <c r="P15"/>
  <c r="AT15" s="1"/>
  <c r="AW1120" i="4"/>
  <c r="C56" i="22"/>
  <c r="K56" s="1"/>
  <c r="C52"/>
  <c r="D55"/>
  <c r="V1830" i="7"/>
  <c r="U1830"/>
  <c r="AT1105" i="4"/>
  <c r="AU1105"/>
  <c r="AP1105"/>
  <c r="AL1105"/>
  <c r="AW1105"/>
  <c r="AR1105"/>
  <c r="AM1105"/>
  <c r="AO1105"/>
  <c r="AQ1105" s="1"/>
  <c r="AS1105"/>
  <c r="AK1105"/>
  <c r="AN1105"/>
  <c r="AV1105"/>
  <c r="AW1064"/>
  <c r="AE1064"/>
  <c r="AV1064"/>
  <c r="AP1064"/>
  <c r="AK1064"/>
  <c r="AO1064"/>
  <c r="AQ1064" s="1"/>
  <c r="AN1064"/>
  <c r="AT1064"/>
  <c r="AM1064"/>
  <c r="AS1064"/>
  <c r="AU1064"/>
  <c r="AL1064"/>
  <c r="AW988"/>
  <c r="AE988"/>
  <c r="AV988"/>
  <c r="AP988"/>
  <c r="AK988"/>
  <c r="AT988"/>
  <c r="AR988"/>
  <c r="AS988"/>
  <c r="AM988"/>
  <c r="AO988"/>
  <c r="AQ988" s="1"/>
  <c r="AU988"/>
  <c r="AL988"/>
  <c r="AT327"/>
  <c r="AW327"/>
  <c r="AU327"/>
  <c r="AN327"/>
  <c r="AE327"/>
  <c r="AS327"/>
  <c r="AL327"/>
  <c r="AR327"/>
  <c r="AO327"/>
  <c r="AQ327" s="1"/>
  <c r="AM327"/>
  <c r="AM118"/>
  <c r="AN118"/>
  <c r="AP118" s="1"/>
  <c r="AK118"/>
  <c r="AT118" s="1"/>
  <c r="AS118"/>
  <c r="AR118"/>
  <c r="AE118"/>
  <c r="AW118"/>
  <c r="AK63"/>
  <c r="AV63" s="1"/>
  <c r="AN63"/>
  <c r="AP63" s="1"/>
  <c r="AO63"/>
  <c r="AR63" s="1"/>
  <c r="AE63"/>
  <c r="AL63"/>
  <c r="U201" i="7"/>
  <c r="U209"/>
  <c r="U213"/>
  <c r="U217"/>
  <c r="U221"/>
  <c r="U225"/>
  <c r="U229"/>
  <c r="U233"/>
  <c r="U237"/>
  <c r="U241"/>
  <c r="U245"/>
  <c r="U253"/>
  <c r="U261"/>
  <c r="U269"/>
  <c r="U277"/>
  <c r="U285"/>
  <c r="U297"/>
  <c r="U305"/>
  <c r="U313"/>
  <c r="U321"/>
  <c r="U329"/>
  <c r="U353"/>
  <c r="U357"/>
  <c r="U369"/>
  <c r="U377"/>
  <c r="U385"/>
  <c r="U396"/>
  <c r="U403"/>
  <c r="U404"/>
  <c r="U427"/>
  <c r="U428"/>
  <c r="U451"/>
  <c r="U452"/>
  <c r="U467"/>
  <c r="U468"/>
  <c r="U483"/>
  <c r="U484"/>
  <c r="J42" i="10" s="1"/>
  <c r="U491" i="7"/>
  <c r="U492"/>
  <c r="J34" i="10" s="1"/>
  <c r="U507" i="7"/>
  <c r="U508"/>
  <c r="U531"/>
  <c r="U532"/>
  <c r="U595"/>
  <c r="U596"/>
  <c r="U603"/>
  <c r="U604"/>
  <c r="U611"/>
  <c r="U612"/>
  <c r="U627"/>
  <c r="U628"/>
  <c r="U643"/>
  <c r="U644"/>
  <c r="U659"/>
  <c r="U660"/>
  <c r="U675"/>
  <c r="U676"/>
  <c r="U939"/>
  <c r="U940"/>
  <c r="U947"/>
  <c r="U948"/>
  <c r="U955"/>
  <c r="U956"/>
  <c r="U963"/>
  <c r="U964"/>
  <c r="U971"/>
  <c r="U972"/>
  <c r="U979"/>
  <c r="U980"/>
  <c r="U987"/>
  <c r="U988"/>
  <c r="U995"/>
  <c r="U996"/>
  <c r="U1003"/>
  <c r="U1004"/>
  <c r="U1011"/>
  <c r="U1012"/>
  <c r="U1019"/>
  <c r="U1020"/>
  <c r="U1027"/>
  <c r="U1028"/>
  <c r="U1035"/>
  <c r="U1036"/>
  <c r="U1043"/>
  <c r="U1044"/>
  <c r="U1051"/>
  <c r="U1052"/>
  <c r="V196"/>
  <c r="V200"/>
  <c r="V204"/>
  <c r="V208"/>
  <c r="V212"/>
  <c r="V216"/>
  <c r="V220"/>
  <c r="V224"/>
  <c r="V228"/>
  <c r="V232"/>
  <c r="V236"/>
  <c r="V240"/>
  <c r="V244"/>
  <c r="V248"/>
  <c r="V252"/>
  <c r="V256"/>
  <c r="V260"/>
  <c r="V264"/>
  <c r="V268"/>
  <c r="V272"/>
  <c r="V276"/>
  <c r="V280"/>
  <c r="V284"/>
  <c r="V288"/>
  <c r="V292"/>
  <c r="V296"/>
  <c r="V304"/>
  <c r="V308"/>
  <c r="V312"/>
  <c r="V320"/>
  <c r="V324"/>
  <c r="V328"/>
  <c r="V332"/>
  <c r="V336"/>
  <c r="V340"/>
  <c r="V344"/>
  <c r="V352"/>
  <c r="V356"/>
  <c r="V360"/>
  <c r="V368"/>
  <c r="V372"/>
  <c r="V376"/>
  <c r="V384"/>
  <c r="V388"/>
  <c r="U1507"/>
  <c r="U1515"/>
  <c r="U1523"/>
  <c r="U1531"/>
  <c r="U1539"/>
  <c r="U1547"/>
  <c r="U1555"/>
  <c r="U1563"/>
  <c r="U1571"/>
  <c r="U1579"/>
  <c r="U1587"/>
  <c r="U1595"/>
  <c r="U1603"/>
  <c r="U1611"/>
  <c r="U1619"/>
  <c r="U1627"/>
  <c r="U1635"/>
  <c r="U1643"/>
  <c r="U1651"/>
  <c r="U1659"/>
  <c r="U1667"/>
  <c r="U1675"/>
  <c r="U1683"/>
  <c r="U1691"/>
  <c r="U1699"/>
  <c r="U1707"/>
  <c r="U1715"/>
  <c r="U1723"/>
  <c r="U1731"/>
  <c r="U1739"/>
  <c r="U1747"/>
  <c r="U1755"/>
  <c r="U1763"/>
  <c r="U1771"/>
  <c r="U1779"/>
  <c r="U1787"/>
  <c r="U1795"/>
  <c r="U1815"/>
  <c r="U1847"/>
  <c r="AM135" i="4"/>
  <c r="AM984"/>
  <c r="AS1068"/>
  <c r="AP1134"/>
  <c r="AZ1180"/>
  <c r="N20" i="19"/>
  <c r="O14"/>
  <c r="AA19"/>
  <c r="W34"/>
  <c r="AI31"/>
  <c r="AH28"/>
  <c r="AD25"/>
  <c r="AB22"/>
  <c r="W15"/>
  <c r="S33"/>
  <c r="X30"/>
  <c r="U22"/>
  <c r="Q19"/>
  <c r="Q16"/>
  <c r="AT1126" i="4"/>
  <c r="AX1126" s="1"/>
  <c r="AZ999"/>
  <c r="AZ920"/>
  <c r="AZ907"/>
  <c r="AX64"/>
  <c r="AK56"/>
  <c r="AT22"/>
  <c r="V1810" i="7"/>
  <c r="U1810"/>
  <c r="V1826"/>
  <c r="U1826"/>
  <c r="V1842"/>
  <c r="U1842"/>
  <c r="AU1097" i="4"/>
  <c r="AP1097"/>
  <c r="AL1097"/>
  <c r="AR1097"/>
  <c r="AM1097"/>
  <c r="AS1097"/>
  <c r="AK1097"/>
  <c r="AW1097"/>
  <c r="AO1097"/>
  <c r="AQ1097" s="1"/>
  <c r="AS1112"/>
  <c r="AO1112"/>
  <c r="AQ1112" s="1"/>
  <c r="AK1112"/>
  <c r="AW1112"/>
  <c r="AR1112"/>
  <c r="AM1112"/>
  <c r="AP1112"/>
  <c r="AU1112"/>
  <c r="AL1112"/>
  <c r="AT1121"/>
  <c r="AU1121"/>
  <c r="AP1121"/>
  <c r="AL1121"/>
  <c r="AR1121"/>
  <c r="AM1121"/>
  <c r="AO1121"/>
  <c r="AQ1121" s="1"/>
  <c r="AW1121"/>
  <c r="AS1121"/>
  <c r="AK1121"/>
  <c r="AT1136"/>
  <c r="AX1136" s="1"/>
  <c r="AS1136"/>
  <c r="AO1136"/>
  <c r="AQ1136" s="1"/>
  <c r="AK1136"/>
  <c r="AR1136"/>
  <c r="AM1136"/>
  <c r="AU1136"/>
  <c r="AL1136"/>
  <c r="AP1136"/>
  <c r="AW1142"/>
  <c r="AV1142"/>
  <c r="AM1142"/>
  <c r="AT1142"/>
  <c r="AS1142"/>
  <c r="AN1142"/>
  <c r="AR1142"/>
  <c r="AK1142"/>
  <c r="AE1142"/>
  <c r="AO1142"/>
  <c r="AQ1142" s="1"/>
  <c r="AW1150"/>
  <c r="AV1150"/>
  <c r="AM1150"/>
  <c r="AS1150"/>
  <c r="AN1150"/>
  <c r="AO1150"/>
  <c r="AQ1150" s="1"/>
  <c r="AR1150"/>
  <c r="AK1150"/>
  <c r="AE1150"/>
  <c r="AT1159"/>
  <c r="AV1159"/>
  <c r="AM1159"/>
  <c r="AP1159"/>
  <c r="AK1159"/>
  <c r="AE1159"/>
  <c r="AW1159"/>
  <c r="AO1159"/>
  <c r="AQ1159" s="1"/>
  <c r="AU1159"/>
  <c r="AL1159"/>
  <c r="AR1159"/>
  <c r="AW1084"/>
  <c r="AE1084"/>
  <c r="AV1084"/>
  <c r="AP1084"/>
  <c r="AK1084"/>
  <c r="AT1084"/>
  <c r="AR1084"/>
  <c r="AM1084"/>
  <c r="AS1084"/>
  <c r="AW1066"/>
  <c r="AT1066"/>
  <c r="AS1066"/>
  <c r="AM1066"/>
  <c r="AP1066"/>
  <c r="AE1066"/>
  <c r="AR1066"/>
  <c r="AO1066"/>
  <c r="AQ1066" s="1"/>
  <c r="AV1066"/>
  <c r="AL1066"/>
  <c r="AW1032"/>
  <c r="AE1032"/>
  <c r="AV1032"/>
  <c r="AP1032"/>
  <c r="AK1032"/>
  <c r="AO1032"/>
  <c r="AQ1032" s="1"/>
  <c r="AN1032"/>
  <c r="AT1032"/>
  <c r="AS1032"/>
  <c r="AM1032"/>
  <c r="AW1020"/>
  <c r="AE1020"/>
  <c r="AV1020"/>
  <c r="AP1020"/>
  <c r="AK1020"/>
  <c r="AT1020"/>
  <c r="AR1020"/>
  <c r="AM1020"/>
  <c r="AS1020"/>
  <c r="AW986"/>
  <c r="AT986"/>
  <c r="AS986"/>
  <c r="AM986"/>
  <c r="AE986"/>
  <c r="AP986"/>
  <c r="AN986"/>
  <c r="AO986"/>
  <c r="AQ986" s="1"/>
  <c r="AU986"/>
  <c r="AK986"/>
  <c r="AT497"/>
  <c r="AW497"/>
  <c r="AR497"/>
  <c r="AL497"/>
  <c r="AS497"/>
  <c r="AK497"/>
  <c r="AE497"/>
  <c r="AU497"/>
  <c r="AT484"/>
  <c r="AW484"/>
  <c r="AE484"/>
  <c r="AV484"/>
  <c r="AP484"/>
  <c r="AK484"/>
  <c r="AR484"/>
  <c r="AO484"/>
  <c r="AQ484" s="1"/>
  <c r="AS484"/>
  <c r="AE480"/>
  <c r="AV480"/>
  <c r="AP480"/>
  <c r="AK480"/>
  <c r="AN480"/>
  <c r="AT480"/>
  <c r="AW480"/>
  <c r="AT475"/>
  <c r="AW475"/>
  <c r="AO475"/>
  <c r="AQ475" s="1"/>
  <c r="AE475"/>
  <c r="AU475"/>
  <c r="AN475"/>
  <c r="AV475"/>
  <c r="AM475"/>
  <c r="AT471"/>
  <c r="AE471"/>
  <c r="AU471"/>
  <c r="AN471"/>
  <c r="AR471"/>
  <c r="AK471"/>
  <c r="AW471"/>
  <c r="AW466"/>
  <c r="AT466"/>
  <c r="AE466"/>
  <c r="AS466"/>
  <c r="AM466"/>
  <c r="AO466"/>
  <c r="AQ466" s="1"/>
  <c r="AP466"/>
  <c r="AT449"/>
  <c r="AR449"/>
  <c r="AL449"/>
  <c r="AW449"/>
  <c r="AV449"/>
  <c r="AN449"/>
  <c r="AO449"/>
  <c r="AQ449" s="1"/>
  <c r="AT439"/>
  <c r="AU439"/>
  <c r="AN439"/>
  <c r="AW439"/>
  <c r="AR439"/>
  <c r="AK439"/>
  <c r="AE439"/>
  <c r="AW426"/>
  <c r="AS426"/>
  <c r="AM426"/>
  <c r="AT426"/>
  <c r="AR426"/>
  <c r="AK426"/>
  <c r="AO426"/>
  <c r="AQ426" s="1"/>
  <c r="AE426"/>
  <c r="AT369"/>
  <c r="AW369"/>
  <c r="AR369"/>
  <c r="AL369"/>
  <c r="AS369"/>
  <c r="AK369"/>
  <c r="AT356"/>
  <c r="AW356"/>
  <c r="AE356"/>
  <c r="AV356"/>
  <c r="AP356"/>
  <c r="AK356"/>
  <c r="AR356"/>
  <c r="AO356"/>
  <c r="AQ356" s="1"/>
  <c r="AE352"/>
  <c r="AV352"/>
  <c r="AP352"/>
  <c r="AK352"/>
  <c r="AN352"/>
  <c r="AT352"/>
  <c r="AW352"/>
  <c r="AT347"/>
  <c r="AW347"/>
  <c r="AO347"/>
  <c r="AQ347" s="1"/>
  <c r="AE347"/>
  <c r="AU347"/>
  <c r="AN347"/>
  <c r="AV347"/>
  <c r="AM347"/>
  <c r="AT343"/>
  <c r="AE343"/>
  <c r="AU343"/>
  <c r="AN343"/>
  <c r="AR343"/>
  <c r="AK343"/>
  <c r="AW343"/>
  <c r="AW338"/>
  <c r="AT338"/>
  <c r="AE338"/>
  <c r="AS338"/>
  <c r="AM338"/>
  <c r="AO338"/>
  <c r="AQ338" s="1"/>
  <c r="AP338"/>
  <c r="AT321"/>
  <c r="AR321"/>
  <c r="AL321"/>
  <c r="AW321"/>
  <c r="AV321"/>
  <c r="AN321"/>
  <c r="AO321"/>
  <c r="AQ321" s="1"/>
  <c r="AT311"/>
  <c r="AU311"/>
  <c r="AN311"/>
  <c r="AW311"/>
  <c r="AR311"/>
  <c r="AK311"/>
  <c r="AW298"/>
  <c r="AS298"/>
  <c r="AM298"/>
  <c r="AT298"/>
  <c r="AE298"/>
  <c r="AR298"/>
  <c r="AK298"/>
  <c r="AO298"/>
  <c r="AQ298" s="1"/>
  <c r="AT241"/>
  <c r="AW241"/>
  <c r="AR241"/>
  <c r="AL241"/>
  <c r="AS241"/>
  <c r="AK241"/>
  <c r="AE241"/>
  <c r="AT228"/>
  <c r="AW228"/>
  <c r="AE228"/>
  <c r="AV228"/>
  <c r="AP228"/>
  <c r="AK228"/>
  <c r="AR228"/>
  <c r="AO228"/>
  <c r="AQ228" s="1"/>
  <c r="AE224"/>
  <c r="AV224"/>
  <c r="AP224"/>
  <c r="AK224"/>
  <c r="AN224"/>
  <c r="AT224"/>
  <c r="AW224"/>
  <c r="AT219"/>
  <c r="AW219"/>
  <c r="AO219"/>
  <c r="AQ219" s="1"/>
  <c r="AE219"/>
  <c r="AU219"/>
  <c r="AN219"/>
  <c r="AV219"/>
  <c r="AM219"/>
  <c r="AT215"/>
  <c r="AE215"/>
  <c r="AU215"/>
  <c r="AN215"/>
  <c r="AR215"/>
  <c r="AK215"/>
  <c r="AW215"/>
  <c r="AW210"/>
  <c r="AT210"/>
  <c r="AE210"/>
  <c r="AS210"/>
  <c r="AM210"/>
  <c r="AO210"/>
  <c r="AQ210" s="1"/>
  <c r="AP210"/>
  <c r="AT193"/>
  <c r="AR193"/>
  <c r="AL193"/>
  <c r="AW193"/>
  <c r="AV193"/>
  <c r="AN193"/>
  <c r="AO193"/>
  <c r="AQ193" s="1"/>
  <c r="AT183"/>
  <c r="AU183"/>
  <c r="AN183"/>
  <c r="AW183"/>
  <c r="AR183"/>
  <c r="AK183"/>
  <c r="AE183"/>
  <c r="AW170"/>
  <c r="AS170"/>
  <c r="AM170"/>
  <c r="AT170"/>
  <c r="AR170"/>
  <c r="AK170"/>
  <c r="AE170"/>
  <c r="AO170"/>
  <c r="AQ170" s="1"/>
  <c r="AM112"/>
  <c r="AN112"/>
  <c r="AP112" s="1"/>
  <c r="AE112"/>
  <c r="AO112"/>
  <c r="AR112" s="1"/>
  <c r="AS112"/>
  <c r="AL112"/>
  <c r="AK3"/>
  <c r="AO3"/>
  <c r="AE3"/>
  <c r="AS3"/>
  <c r="AN3"/>
  <c r="AP3" s="1"/>
  <c r="AY2"/>
  <c r="X15" i="19"/>
  <c r="U16"/>
  <c r="V16"/>
  <c r="S16"/>
  <c r="R17"/>
  <c r="T17"/>
  <c r="Q18"/>
  <c r="P18"/>
  <c r="AT18" s="1"/>
  <c r="X19"/>
  <c r="U20"/>
  <c r="V20"/>
  <c r="S20"/>
  <c r="R21"/>
  <c r="T21"/>
  <c r="Q22"/>
  <c r="P22"/>
  <c r="AT22" s="1"/>
  <c r="X23"/>
  <c r="U24"/>
  <c r="V24"/>
  <c r="S24"/>
  <c r="R25"/>
  <c r="T25"/>
  <c r="Q26"/>
  <c r="P26"/>
  <c r="AT26" s="1"/>
  <c r="X27"/>
  <c r="U28"/>
  <c r="V28"/>
  <c r="S28"/>
  <c r="R29"/>
  <c r="T29"/>
  <c r="Q30"/>
  <c r="P30"/>
  <c r="AT30" s="1"/>
  <c r="X31"/>
  <c r="U32"/>
  <c r="V32"/>
  <c r="S32"/>
  <c r="R33"/>
  <c r="T33"/>
  <c r="Q34"/>
  <c r="P34"/>
  <c r="AT34" s="1"/>
  <c r="X35"/>
  <c r="AC15"/>
  <c r="AG15"/>
  <c r="Y15"/>
  <c r="AC16"/>
  <c r="AG16"/>
  <c r="Y16"/>
  <c r="AC17"/>
  <c r="AG17"/>
  <c r="Y17"/>
  <c r="AC18"/>
  <c r="AG18"/>
  <c r="Y18"/>
  <c r="AC19"/>
  <c r="AG19"/>
  <c r="Y19"/>
  <c r="AC20"/>
  <c r="AG20"/>
  <c r="Y20"/>
  <c r="AC21"/>
  <c r="AG21"/>
  <c r="Y21"/>
  <c r="AC22"/>
  <c r="AG22"/>
  <c r="Y22"/>
  <c r="AC23"/>
  <c r="AG23"/>
  <c r="Y23"/>
  <c r="AC24"/>
  <c r="AG24"/>
  <c r="Y24"/>
  <c r="AC25"/>
  <c r="AG25"/>
  <c r="Y25"/>
  <c r="AC26"/>
  <c r="AG26"/>
  <c r="Y26"/>
  <c r="AC27"/>
  <c r="AG27"/>
  <c r="Y27"/>
  <c r="AC28"/>
  <c r="AG28"/>
  <c r="Y28"/>
  <c r="AC29"/>
  <c r="AG29"/>
  <c r="Y29"/>
  <c r="AC30"/>
  <c r="AG30"/>
  <c r="Y30"/>
  <c r="AC31"/>
  <c r="AG31"/>
  <c r="Y31"/>
  <c r="AC32"/>
  <c r="AG32"/>
  <c r="Y32"/>
  <c r="AC33"/>
  <c r="AG33"/>
  <c r="Y33"/>
  <c r="AC34"/>
  <c r="AG34"/>
  <c r="Y34"/>
  <c r="AC35"/>
  <c r="AG35"/>
  <c r="Y35"/>
  <c r="AA17"/>
  <c r="AA21"/>
  <c r="AA25"/>
  <c r="AA29"/>
  <c r="AA33"/>
  <c r="O7"/>
  <c r="O11"/>
  <c r="O15"/>
  <c r="O19"/>
  <c r="O23"/>
  <c r="O27"/>
  <c r="O31"/>
  <c r="O35"/>
  <c r="N7"/>
  <c r="N11"/>
  <c r="N15"/>
  <c r="N19"/>
  <c r="N23"/>
  <c r="N27"/>
  <c r="N31"/>
  <c r="N35"/>
  <c r="T15"/>
  <c r="S15"/>
  <c r="AU15" s="1"/>
  <c r="P16"/>
  <c r="AT16" s="1"/>
  <c r="V17"/>
  <c r="X17"/>
  <c r="R19"/>
  <c r="V19"/>
  <c r="Q20"/>
  <c r="U21"/>
  <c r="T22"/>
  <c r="S22"/>
  <c r="U23"/>
  <c r="P23"/>
  <c r="AT23" s="1"/>
  <c r="T24"/>
  <c r="X24"/>
  <c r="P25"/>
  <c r="AT25" s="1"/>
  <c r="R26"/>
  <c r="V26"/>
  <c r="X26"/>
  <c r="Q27"/>
  <c r="R28"/>
  <c r="AR28" s="1"/>
  <c r="Q29"/>
  <c r="S29"/>
  <c r="U30"/>
  <c r="T31"/>
  <c r="S31"/>
  <c r="AU31" s="1"/>
  <c r="P32"/>
  <c r="AT32" s="1"/>
  <c r="V33"/>
  <c r="X33"/>
  <c r="R35"/>
  <c r="V35"/>
  <c r="AB15"/>
  <c r="AH15"/>
  <c r="AF16"/>
  <c r="Z16"/>
  <c r="W17"/>
  <c r="AD18"/>
  <c r="AI18"/>
  <c r="AB19"/>
  <c r="AH19"/>
  <c r="AF20"/>
  <c r="Z20"/>
  <c r="W21"/>
  <c r="AD22"/>
  <c r="AI22"/>
  <c r="AB23"/>
  <c r="AH23"/>
  <c r="AF24"/>
  <c r="Z24"/>
  <c r="W25"/>
  <c r="AD26"/>
  <c r="AI26"/>
  <c r="AB27"/>
  <c r="AH27"/>
  <c r="AF28"/>
  <c r="Z28"/>
  <c r="W29"/>
  <c r="AD30"/>
  <c r="AI30"/>
  <c r="AB31"/>
  <c r="AH31"/>
  <c r="AF32"/>
  <c r="Z32"/>
  <c r="W33"/>
  <c r="AD34"/>
  <c r="AI34"/>
  <c r="AB35"/>
  <c r="AH35"/>
  <c r="AA16"/>
  <c r="AA22"/>
  <c r="AA27"/>
  <c r="AA32"/>
  <c r="O6"/>
  <c r="O12"/>
  <c r="O17"/>
  <c r="O22"/>
  <c r="O28"/>
  <c r="O33"/>
  <c r="N6"/>
  <c r="N12"/>
  <c r="N17"/>
  <c r="N22"/>
  <c r="N28"/>
  <c r="N33"/>
  <c r="Q15"/>
  <c r="T16"/>
  <c r="R18"/>
  <c r="U19"/>
  <c r="X20"/>
  <c r="Q21"/>
  <c r="AS21" s="1"/>
  <c r="X21"/>
  <c r="V22"/>
  <c r="V23"/>
  <c r="R24"/>
  <c r="AR24" s="1"/>
  <c r="P24"/>
  <c r="AT24" s="1"/>
  <c r="U25"/>
  <c r="S25"/>
  <c r="AU25" s="1"/>
  <c r="S26"/>
  <c r="T27"/>
  <c r="T28"/>
  <c r="R30"/>
  <c r="U31"/>
  <c r="Q32"/>
  <c r="X32"/>
  <c r="Q33"/>
  <c r="V34"/>
  <c r="P35"/>
  <c r="AT35" s="1"/>
  <c r="Z15"/>
  <c r="AH16"/>
  <c r="AB17"/>
  <c r="AI17"/>
  <c r="Z18"/>
  <c r="AF19"/>
  <c r="AB20"/>
  <c r="AI20"/>
  <c r="AD21"/>
  <c r="Z21"/>
  <c r="AF22"/>
  <c r="AI23"/>
  <c r="AD24"/>
  <c r="W24"/>
  <c r="AF25"/>
  <c r="AH26"/>
  <c r="AD27"/>
  <c r="W27"/>
  <c r="AH29"/>
  <c r="AB30"/>
  <c r="W30"/>
  <c r="Z31"/>
  <c r="AH32"/>
  <c r="AB33"/>
  <c r="AE33" s="1"/>
  <c r="AI33"/>
  <c r="Z34"/>
  <c r="AF35"/>
  <c r="AA18"/>
  <c r="AA24"/>
  <c r="AA31"/>
  <c r="O10"/>
  <c r="O18"/>
  <c r="O25"/>
  <c r="O32"/>
  <c r="N8"/>
  <c r="N14"/>
  <c r="N21"/>
  <c r="N29"/>
  <c r="R15"/>
  <c r="S18"/>
  <c r="T19"/>
  <c r="R20"/>
  <c r="AR20" s="1"/>
  <c r="P21"/>
  <c r="AT21" s="1"/>
  <c r="R23"/>
  <c r="S23"/>
  <c r="AU23" s="1"/>
  <c r="Q25"/>
  <c r="V27"/>
  <c r="X28"/>
  <c r="P29"/>
  <c r="AT29" s="1"/>
  <c r="T30"/>
  <c r="R31"/>
  <c r="AR31" s="1"/>
  <c r="R34"/>
  <c r="S34"/>
  <c r="T35"/>
  <c r="AI15"/>
  <c r="AD17"/>
  <c r="W18"/>
  <c r="AI19"/>
  <c r="AB21"/>
  <c r="AE21" s="1"/>
  <c r="W22"/>
  <c r="AF23"/>
  <c r="AB25"/>
  <c r="AE25" s="1"/>
  <c r="Z25"/>
  <c r="W26"/>
  <c r="AF27"/>
  <c r="AD28"/>
  <c r="AB29"/>
  <c r="AE29" s="1"/>
  <c r="Z29"/>
  <c r="AH30"/>
  <c r="AF31"/>
  <c r="AD32"/>
  <c r="Z33"/>
  <c r="AH34"/>
  <c r="AA15"/>
  <c r="AA26"/>
  <c r="AA35"/>
  <c r="O13"/>
  <c r="O21"/>
  <c r="O30"/>
  <c r="N9"/>
  <c r="N18"/>
  <c r="N26"/>
  <c r="V15"/>
  <c r="R16"/>
  <c r="X16"/>
  <c r="P17"/>
  <c r="AT17" s="1"/>
  <c r="T18"/>
  <c r="S19"/>
  <c r="AU19" s="1"/>
  <c r="R22"/>
  <c r="AR22" s="1"/>
  <c r="T23"/>
  <c r="T26"/>
  <c r="R27"/>
  <c r="AR27" s="1"/>
  <c r="S27"/>
  <c r="AU27" s="1"/>
  <c r="P28"/>
  <c r="AT28" s="1"/>
  <c r="S30"/>
  <c r="AU30" s="1"/>
  <c r="V31"/>
  <c r="R32"/>
  <c r="P33"/>
  <c r="AT33" s="1"/>
  <c r="T34"/>
  <c r="U35"/>
  <c r="S35"/>
  <c r="AU35" s="1"/>
  <c r="AD15"/>
  <c r="AB16"/>
  <c r="W16"/>
  <c r="AH17"/>
  <c r="AF18"/>
  <c r="AD19"/>
  <c r="Z19"/>
  <c r="W20"/>
  <c r="AH21"/>
  <c r="AD23"/>
  <c r="Z23"/>
  <c r="AI24"/>
  <c r="AH25"/>
  <c r="Z27"/>
  <c r="AI28"/>
  <c r="AF29"/>
  <c r="W31"/>
  <c r="AI32"/>
  <c r="AF33"/>
  <c r="AB34"/>
  <c r="W35"/>
  <c r="AA20"/>
  <c r="AA30"/>
  <c r="O8"/>
  <c r="O16"/>
  <c r="O26"/>
  <c r="N13"/>
  <c r="N24"/>
  <c r="N32"/>
  <c r="V397" i="7"/>
  <c r="V401"/>
  <c r="V405"/>
  <c r="V409"/>
  <c r="V413"/>
  <c r="V417"/>
  <c r="V421"/>
  <c r="V425"/>
  <c r="V429"/>
  <c r="V433"/>
  <c r="V437"/>
  <c r="V441"/>
  <c r="V445"/>
  <c r="V449"/>
  <c r="V453"/>
  <c r="V457"/>
  <c r="V461"/>
  <c r="V465"/>
  <c r="V469"/>
  <c r="V473"/>
  <c r="V477"/>
  <c r="V481"/>
  <c r="V485"/>
  <c r="V489"/>
  <c r="V493"/>
  <c r="V497"/>
  <c r="V501"/>
  <c r="V505"/>
  <c r="V509"/>
  <c r="V513"/>
  <c r="V517"/>
  <c r="V521"/>
  <c r="V525"/>
  <c r="V529"/>
  <c r="V533"/>
  <c r="V537"/>
  <c r="V541"/>
  <c r="V545"/>
  <c r="V549"/>
  <c r="V553"/>
  <c r="V557"/>
  <c r="V561"/>
  <c r="V565"/>
  <c r="V569"/>
  <c r="V573"/>
  <c r="V577"/>
  <c r="V581"/>
  <c r="V585"/>
  <c r="V589"/>
  <c r="V593"/>
  <c r="V597"/>
  <c r="V601"/>
  <c r="V605"/>
  <c r="V609"/>
  <c r="V613"/>
  <c r="V617"/>
  <c r="V621"/>
  <c r="V625"/>
  <c r="V629"/>
  <c r="V633"/>
  <c r="V637"/>
  <c r="V641"/>
  <c r="V645"/>
  <c r="V649"/>
  <c r="V653"/>
  <c r="V657"/>
  <c r="V661"/>
  <c r="V665"/>
  <c r="V669"/>
  <c r="V673"/>
  <c r="V677"/>
  <c r="V681"/>
  <c r="V685"/>
  <c r="V689"/>
  <c r="V693"/>
  <c r="V697"/>
  <c r="V701"/>
  <c r="V705"/>
  <c r="V709"/>
  <c r="V713"/>
  <c r="V717"/>
  <c r="V721"/>
  <c r="V725"/>
  <c r="V729"/>
  <c r="V733"/>
  <c r="V737"/>
  <c r="V741"/>
  <c r="V745"/>
  <c r="V749"/>
  <c r="V753"/>
  <c r="V757"/>
  <c r="V761"/>
  <c r="V765"/>
  <c r="V769"/>
  <c r="V773"/>
  <c r="V777"/>
  <c r="V781"/>
  <c r="V785"/>
  <c r="V789"/>
  <c r="V793"/>
  <c r="V797"/>
  <c r="V801"/>
  <c r="V805"/>
  <c r="V809"/>
  <c r="V813"/>
  <c r="V817"/>
  <c r="V821"/>
  <c r="V825"/>
  <c r="V829"/>
  <c r="V833"/>
  <c r="V837"/>
  <c r="V841"/>
  <c r="V845"/>
  <c r="V849"/>
  <c r="V853"/>
  <c r="V857"/>
  <c r="V861"/>
  <c r="V865"/>
  <c r="V869"/>
  <c r="V873"/>
  <c r="V877"/>
  <c r="V881"/>
  <c r="V885"/>
  <c r="V889"/>
  <c r="V893"/>
  <c r="V897"/>
  <c r="V901"/>
  <c r="V905"/>
  <c r="V909"/>
  <c r="V913"/>
  <c r="V917"/>
  <c r="V921"/>
  <c r="V925"/>
  <c r="V929"/>
  <c r="V933"/>
  <c r="V937"/>
  <c r="V941"/>
  <c r="V945"/>
  <c r="V949"/>
  <c r="V953"/>
  <c r="V957"/>
  <c r="V961"/>
  <c r="V965"/>
  <c r="V969"/>
  <c r="V973"/>
  <c r="V977"/>
  <c r="V981"/>
  <c r="V985"/>
  <c r="V989"/>
  <c r="V993"/>
  <c r="V997"/>
  <c r="V1001"/>
  <c r="V1005"/>
  <c r="V1009"/>
  <c r="V1013"/>
  <c r="V1017"/>
  <c r="V1021"/>
  <c r="V1025"/>
  <c r="V1029"/>
  <c r="V1033"/>
  <c r="V1037"/>
  <c r="V1041"/>
  <c r="V1045"/>
  <c r="V1049"/>
  <c r="V1053"/>
  <c r="V1057"/>
  <c r="V1061"/>
  <c r="V1065"/>
  <c r="V1069"/>
  <c r="V1073"/>
  <c r="V1077"/>
  <c r="V1081"/>
  <c r="V1085"/>
  <c r="V1089"/>
  <c r="V1093"/>
  <c r="V1097"/>
  <c r="V1101"/>
  <c r="V1105"/>
  <c r="V1109"/>
  <c r="V1113"/>
  <c r="V1117"/>
  <c r="V1121"/>
  <c r="V1125"/>
  <c r="V1129"/>
  <c r="V1133"/>
  <c r="V1137"/>
  <c r="V1141"/>
  <c r="V1145"/>
  <c r="V1149"/>
  <c r="V1153"/>
  <c r="V1157"/>
  <c r="V1161"/>
  <c r="V1165"/>
  <c r="V1169"/>
  <c r="V1173"/>
  <c r="V1177"/>
  <c r="V1181"/>
  <c r="V1185"/>
  <c r="V1189"/>
  <c r="V1193"/>
  <c r="V1197"/>
  <c r="V1201"/>
  <c r="V1205"/>
  <c r="V1209"/>
  <c r="V1213"/>
  <c r="V1217"/>
  <c r="V1221"/>
  <c r="V1225"/>
  <c r="V1229"/>
  <c r="V1233"/>
  <c r="V1237"/>
  <c r="V1241"/>
  <c r="V1245"/>
  <c r="V1249"/>
  <c r="V1253"/>
  <c r="V1257"/>
  <c r="V1261"/>
  <c r="V1265"/>
  <c r="V1269"/>
  <c r="V1273"/>
  <c r="V1277"/>
  <c r="V1281"/>
  <c r="V1285"/>
  <c r="V1289"/>
  <c r="V1293"/>
  <c r="V1297"/>
  <c r="V1301"/>
  <c r="V1305"/>
  <c r="V1309"/>
  <c r="V1313"/>
  <c r="V1317"/>
  <c r="V1321"/>
  <c r="V1325"/>
  <c r="V1329"/>
  <c r="V1333"/>
  <c r="V1337"/>
  <c r="V1341"/>
  <c r="V1345"/>
  <c r="V1349"/>
  <c r="V1353"/>
  <c r="V1357"/>
  <c r="V1361"/>
  <c r="V1365"/>
  <c r="V1369"/>
  <c r="V1373"/>
  <c r="V1377"/>
  <c r="V1381"/>
  <c r="V1385"/>
  <c r="V1389"/>
  <c r="V1393"/>
  <c r="V1397"/>
  <c r="V1401"/>
  <c r="V1405"/>
  <c r="V1409"/>
  <c r="V1413"/>
  <c r="V1417"/>
  <c r="V1421"/>
  <c r="V1425"/>
  <c r="V1429"/>
  <c r="V1433"/>
  <c r="V1437"/>
  <c r="V1441"/>
  <c r="V1445"/>
  <c r="V1449"/>
  <c r="V1453"/>
  <c r="V1457"/>
  <c r="V1461"/>
  <c r="V1465"/>
  <c r="V1469"/>
  <c r="V1473"/>
  <c r="V1477"/>
  <c r="V1481"/>
  <c r="V1485"/>
  <c r="V1489"/>
  <c r="V1493"/>
  <c r="V1497"/>
  <c r="V1501"/>
  <c r="V1505"/>
  <c r="V1509"/>
  <c r="V1513"/>
  <c r="V1517"/>
  <c r="V1521"/>
  <c r="V1525"/>
  <c r="V1529"/>
  <c r="V1533"/>
  <c r="V1537"/>
  <c r="V1541"/>
  <c r="V1545"/>
  <c r="V1549"/>
  <c r="V1553"/>
  <c r="V1557"/>
  <c r="V1561"/>
  <c r="V1565"/>
  <c r="V1569"/>
  <c r="V1573"/>
  <c r="V1577"/>
  <c r="V1581"/>
  <c r="V1585"/>
  <c r="V1589"/>
  <c r="V1593"/>
  <c r="V1597"/>
  <c r="V1601"/>
  <c r="V1605"/>
  <c r="V1609"/>
  <c r="V1613"/>
  <c r="V1617"/>
  <c r="V1621"/>
  <c r="V1625"/>
  <c r="V1629"/>
  <c r="V1633"/>
  <c r="V1637"/>
  <c r="V1641"/>
  <c r="V1645"/>
  <c r="V1649"/>
  <c r="V1653"/>
  <c r="V1657"/>
  <c r="V1661"/>
  <c r="V1665"/>
  <c r="V1669"/>
  <c r="V1673"/>
  <c r="V1677"/>
  <c r="V1681"/>
  <c r="V1685"/>
  <c r="V1689"/>
  <c r="V1693"/>
  <c r="V1697"/>
  <c r="V1701"/>
  <c r="V1705"/>
  <c r="V1709"/>
  <c r="V1713"/>
  <c r="V1717"/>
  <c r="V1721"/>
  <c r="V1725"/>
  <c r="V1729"/>
  <c r="V1733"/>
  <c r="V1737"/>
  <c r="V1741"/>
  <c r="V1745"/>
  <c r="V1749"/>
  <c r="V1753"/>
  <c r="V1757"/>
  <c r="V1761"/>
  <c r="V1765"/>
  <c r="V1769"/>
  <c r="V1773"/>
  <c r="V1777"/>
  <c r="V1781"/>
  <c r="V1785"/>
  <c r="V1789"/>
  <c r="V1793"/>
  <c r="V1797"/>
  <c r="V1807"/>
  <c r="U1809"/>
  <c r="V1823"/>
  <c r="U1825"/>
  <c r="V1839"/>
  <c r="U1841"/>
  <c r="V1855"/>
  <c r="U1857"/>
  <c r="AZ1083" i="4"/>
  <c r="AZ1103"/>
  <c r="AP1110"/>
  <c r="AZ1147"/>
  <c r="N34" i="19"/>
  <c r="N16"/>
  <c r="O29"/>
  <c r="AA34"/>
  <c r="Z35"/>
  <c r="AF34"/>
  <c r="W32"/>
  <c r="AD31"/>
  <c r="AI29"/>
  <c r="AB28"/>
  <c r="AF26"/>
  <c r="AI21"/>
  <c r="AD20"/>
  <c r="AH18"/>
  <c r="AF15"/>
  <c r="U34"/>
  <c r="Q31"/>
  <c r="X29"/>
  <c r="Q28"/>
  <c r="AS28" s="1"/>
  <c r="V25"/>
  <c r="P19"/>
  <c r="AT19" s="1"/>
  <c r="U18"/>
  <c r="U15"/>
  <c r="AX1196" i="4"/>
  <c r="AZ1196" s="1"/>
  <c r="AT1150"/>
  <c r="AX1150" s="1"/>
  <c r="AT1097"/>
  <c r="AX1097" s="1"/>
  <c r="AZ1097" s="1"/>
  <c r="AX1055"/>
  <c r="AZ1055" s="1"/>
  <c r="AZ1015"/>
  <c r="AZ888"/>
  <c r="V1802" i="7"/>
  <c r="U1802"/>
  <c r="V1818"/>
  <c r="U1818"/>
  <c r="V1834"/>
  <c r="U1834"/>
  <c r="V1850"/>
  <c r="U1850"/>
  <c r="AT1104" i="4"/>
  <c r="AS1104"/>
  <c r="AO1104"/>
  <c r="AQ1104" s="1"/>
  <c r="AK1104"/>
  <c r="AR1104"/>
  <c r="AM1104"/>
  <c r="AW1104"/>
  <c r="AU1104"/>
  <c r="AL1104"/>
  <c r="AP1104"/>
  <c r="AW1110"/>
  <c r="AX1110" s="1"/>
  <c r="AZ1110" s="1"/>
  <c r="AV1110"/>
  <c r="AM1110"/>
  <c r="AS1110"/>
  <c r="AN1110"/>
  <c r="AR1110"/>
  <c r="AK1110"/>
  <c r="AE1110"/>
  <c r="AO1110"/>
  <c r="AQ1110" s="1"/>
  <c r="AW1118"/>
  <c r="AV1118"/>
  <c r="AM1118"/>
  <c r="AT1118"/>
  <c r="AS1118"/>
  <c r="AN1118"/>
  <c r="AO1118"/>
  <c r="AQ1118" s="1"/>
  <c r="AR1118"/>
  <c r="AK1118"/>
  <c r="AE1118"/>
  <c r="AU1129"/>
  <c r="AP1129"/>
  <c r="AL1129"/>
  <c r="AW1129"/>
  <c r="AX1129" s="1"/>
  <c r="AZ1129" s="1"/>
  <c r="AR1129"/>
  <c r="AM1129"/>
  <c r="AS1129"/>
  <c r="AK1129"/>
  <c r="AO1129"/>
  <c r="AQ1129" s="1"/>
  <c r="AS1144"/>
  <c r="AO1144"/>
  <c r="AQ1144" s="1"/>
  <c r="AK1144"/>
  <c r="AR1144"/>
  <c r="AM1144"/>
  <c r="AT1144"/>
  <c r="AX1144" s="1"/>
  <c r="AZ1144" s="1"/>
  <c r="AP1144"/>
  <c r="AU1144"/>
  <c r="AL1144"/>
  <c r="AT1153"/>
  <c r="AU1153"/>
  <c r="AP1153"/>
  <c r="AL1153"/>
  <c r="AR1153"/>
  <c r="AM1153"/>
  <c r="AW1153"/>
  <c r="AO1153"/>
  <c r="AQ1153" s="1"/>
  <c r="AS1153"/>
  <c r="AK1153"/>
  <c r="AT1183"/>
  <c r="AX1183" s="1"/>
  <c r="AV1183"/>
  <c r="AM1183"/>
  <c r="AP1183"/>
  <c r="AK1183"/>
  <c r="AE1183"/>
  <c r="AS1183"/>
  <c r="AL1183"/>
  <c r="AR1183"/>
  <c r="AN1183"/>
  <c r="AT1191"/>
  <c r="AV1191"/>
  <c r="AM1191"/>
  <c r="AP1191"/>
  <c r="AK1191"/>
  <c r="AE1191"/>
  <c r="AW1191"/>
  <c r="AO1191"/>
  <c r="AQ1191" s="1"/>
  <c r="AR1191"/>
  <c r="AU1191"/>
  <c r="AL1191"/>
  <c r="AW1078"/>
  <c r="AT1078"/>
  <c r="AO1078"/>
  <c r="AQ1078" s="1"/>
  <c r="AE1078"/>
  <c r="AV1078"/>
  <c r="AP1078"/>
  <c r="AK1078"/>
  <c r="AN1078"/>
  <c r="AS1078"/>
  <c r="AM1078"/>
  <c r="AW1050"/>
  <c r="AT1050"/>
  <c r="AS1050"/>
  <c r="AM1050"/>
  <c r="AE1050"/>
  <c r="AP1050"/>
  <c r="AN1050"/>
  <c r="AO1050"/>
  <c r="AQ1050" s="1"/>
  <c r="AU1050"/>
  <c r="AK1050"/>
  <c r="AW1036"/>
  <c r="AE1036"/>
  <c r="AV1036"/>
  <c r="AP1036"/>
  <c r="AK1036"/>
  <c r="AT1036"/>
  <c r="AR1036"/>
  <c r="AN1036"/>
  <c r="AU1036"/>
  <c r="AL1036"/>
  <c r="AW1016"/>
  <c r="AE1016"/>
  <c r="AV1016"/>
  <c r="AP1016"/>
  <c r="AK1016"/>
  <c r="AO1016"/>
  <c r="AQ1016" s="1"/>
  <c r="AN1016"/>
  <c r="AR1016"/>
  <c r="AT1016"/>
  <c r="AX1016" s="1"/>
  <c r="AZ1016" s="1"/>
  <c r="AU1016"/>
  <c r="AL1016"/>
  <c r="AW1002"/>
  <c r="AT1002"/>
  <c r="AS1002"/>
  <c r="AM1002"/>
  <c r="AP1002"/>
  <c r="AR1002"/>
  <c r="AO1002"/>
  <c r="AQ1002" s="1"/>
  <c r="AE1002"/>
  <c r="AV1002"/>
  <c r="AL1002"/>
  <c r="AW490"/>
  <c r="AS490"/>
  <c r="AM490"/>
  <c r="AT490"/>
  <c r="AR490"/>
  <c r="AK490"/>
  <c r="AO490"/>
  <c r="AQ490" s="1"/>
  <c r="AE490"/>
  <c r="AN490"/>
  <c r="AT433"/>
  <c r="AW433"/>
  <c r="AR433"/>
  <c r="AL433"/>
  <c r="AE433"/>
  <c r="AS433"/>
  <c r="AK433"/>
  <c r="AT420"/>
  <c r="AW420"/>
  <c r="AE420"/>
  <c r="AV420"/>
  <c r="AP420"/>
  <c r="AK420"/>
  <c r="AR420"/>
  <c r="AO420"/>
  <c r="AQ420" s="1"/>
  <c r="AE416"/>
  <c r="AV416"/>
  <c r="AP416"/>
  <c r="AK416"/>
  <c r="AN416"/>
  <c r="AT416"/>
  <c r="AW416"/>
  <c r="AT411"/>
  <c r="AW411"/>
  <c r="AO411"/>
  <c r="AQ411" s="1"/>
  <c r="AE411"/>
  <c r="AU411"/>
  <c r="AN411"/>
  <c r="AV411"/>
  <c r="AM411"/>
  <c r="AT407"/>
  <c r="AE407"/>
  <c r="AU407"/>
  <c r="AN407"/>
  <c r="AR407"/>
  <c r="AK407"/>
  <c r="AW407"/>
  <c r="AW402"/>
  <c r="AT402"/>
  <c r="AE402"/>
  <c r="AS402"/>
  <c r="AM402"/>
  <c r="AO402"/>
  <c r="AQ402" s="1"/>
  <c r="AP402"/>
  <c r="AT385"/>
  <c r="AR385"/>
  <c r="AL385"/>
  <c r="AW385"/>
  <c r="AV385"/>
  <c r="AN385"/>
  <c r="AO385"/>
  <c r="AQ385" s="1"/>
  <c r="AE385"/>
  <c r="AT375"/>
  <c r="AU375"/>
  <c r="AN375"/>
  <c r="AW375"/>
  <c r="AR375"/>
  <c r="AK375"/>
  <c r="AE375"/>
  <c r="AW362"/>
  <c r="AS362"/>
  <c r="AM362"/>
  <c r="AT362"/>
  <c r="AR362"/>
  <c r="AK362"/>
  <c r="AO362"/>
  <c r="AQ362" s="1"/>
  <c r="AT305"/>
  <c r="AW305"/>
  <c r="AR305"/>
  <c r="AL305"/>
  <c r="AS305"/>
  <c r="AK305"/>
  <c r="AT292"/>
  <c r="AW292"/>
  <c r="AE292"/>
  <c r="AV292"/>
  <c r="AP292"/>
  <c r="AK292"/>
  <c r="AR292"/>
  <c r="AO292"/>
  <c r="AQ292" s="1"/>
  <c r="AE288"/>
  <c r="AV288"/>
  <c r="AP288"/>
  <c r="AK288"/>
  <c r="AN288"/>
  <c r="AT288"/>
  <c r="AW288"/>
  <c r="AT283"/>
  <c r="AW283"/>
  <c r="AO283"/>
  <c r="AQ283" s="1"/>
  <c r="AE283"/>
  <c r="AU283"/>
  <c r="AN283"/>
  <c r="AV283"/>
  <c r="AM283"/>
  <c r="AT279"/>
  <c r="AE279"/>
  <c r="AU279"/>
  <c r="AN279"/>
  <c r="AR279"/>
  <c r="AK279"/>
  <c r="AW279"/>
  <c r="AW274"/>
  <c r="AT274"/>
  <c r="AE274"/>
  <c r="AS274"/>
  <c r="AM274"/>
  <c r="AO274"/>
  <c r="AQ274" s="1"/>
  <c r="AP274"/>
  <c r="AT257"/>
  <c r="AR257"/>
  <c r="AL257"/>
  <c r="AW257"/>
  <c r="AE257"/>
  <c r="AV257"/>
  <c r="AN257"/>
  <c r="AO257"/>
  <c r="AQ257" s="1"/>
  <c r="AT247"/>
  <c r="AU247"/>
  <c r="AN247"/>
  <c r="AW247"/>
  <c r="AE247"/>
  <c r="AR247"/>
  <c r="AK247"/>
  <c r="AW234"/>
  <c r="AS234"/>
  <c r="AM234"/>
  <c r="AT234"/>
  <c r="AR234"/>
  <c r="AK234"/>
  <c r="AO234"/>
  <c r="AQ234" s="1"/>
  <c r="AE234"/>
  <c r="AT177"/>
  <c r="AW177"/>
  <c r="AR177"/>
  <c r="AL177"/>
  <c r="AE177"/>
  <c r="AS177"/>
  <c r="AK177"/>
  <c r="AT164"/>
  <c r="AW164"/>
  <c r="AE164"/>
  <c r="AV164"/>
  <c r="AP164"/>
  <c r="AK164"/>
  <c r="AR164"/>
  <c r="AO164"/>
  <c r="AQ164" s="1"/>
  <c r="AE160"/>
  <c r="AV160"/>
  <c r="AP160"/>
  <c r="AK160"/>
  <c r="AN160"/>
  <c r="AT160"/>
  <c r="AW160"/>
  <c r="AT155"/>
  <c r="AW155"/>
  <c r="AO155"/>
  <c r="AQ155" s="1"/>
  <c r="AE155"/>
  <c r="AU155"/>
  <c r="AN155"/>
  <c r="AV155"/>
  <c r="AM155"/>
  <c r="AT151"/>
  <c r="AE151"/>
  <c r="AU151"/>
  <c r="AN151"/>
  <c r="AR151"/>
  <c r="AK151"/>
  <c r="AW151"/>
  <c r="AW146"/>
  <c r="AT146"/>
  <c r="AE146"/>
  <c r="AS146"/>
  <c r="AM146"/>
  <c r="AO146"/>
  <c r="AQ146" s="1"/>
  <c r="AP146"/>
  <c r="AT129"/>
  <c r="AR129"/>
  <c r="AL129"/>
  <c r="AW129"/>
  <c r="AV129"/>
  <c r="AN129"/>
  <c r="AO129"/>
  <c r="AQ129" s="1"/>
  <c r="AE129"/>
  <c r="AR116"/>
  <c r="AV93"/>
  <c r="AN93"/>
  <c r="AP93" s="1"/>
  <c r="AM93"/>
  <c r="AT93"/>
  <c r="AX93" s="1"/>
  <c r="AR93"/>
  <c r="AT40"/>
  <c r="AU40" s="1"/>
  <c r="V391" i="7"/>
  <c r="V395"/>
  <c r="U397"/>
  <c r="V399"/>
  <c r="U401"/>
  <c r="V403"/>
  <c r="U405"/>
  <c r="V407"/>
  <c r="U409"/>
  <c r="V411"/>
  <c r="U413"/>
  <c r="V415"/>
  <c r="U417"/>
  <c r="V419"/>
  <c r="U421"/>
  <c r="V423"/>
  <c r="U425"/>
  <c r="V427"/>
  <c r="U429"/>
  <c r="V431"/>
  <c r="U433"/>
  <c r="V435"/>
  <c r="U437"/>
  <c r="V439"/>
  <c r="U441"/>
  <c r="V443"/>
  <c r="U445"/>
  <c r="V447"/>
  <c r="U449"/>
  <c r="V451"/>
  <c r="U453"/>
  <c r="V455"/>
  <c r="U457"/>
  <c r="V459"/>
  <c r="U461"/>
  <c r="V463"/>
  <c r="U465"/>
  <c r="V467"/>
  <c r="U469"/>
  <c r="V471"/>
  <c r="U473"/>
  <c r="V475"/>
  <c r="U477"/>
  <c r="V479"/>
  <c r="U481"/>
  <c r="V483"/>
  <c r="U485"/>
  <c r="V487"/>
  <c r="U489"/>
  <c r="V491"/>
  <c r="U493"/>
  <c r="V495"/>
  <c r="U497"/>
  <c r="V499"/>
  <c r="U501"/>
  <c r="V503"/>
  <c r="U505"/>
  <c r="V507"/>
  <c r="U509"/>
  <c r="V511"/>
  <c r="U513"/>
  <c r="V515"/>
  <c r="U517"/>
  <c r="V519"/>
  <c r="U521"/>
  <c r="V523"/>
  <c r="U525"/>
  <c r="V527"/>
  <c r="U529"/>
  <c r="V531"/>
  <c r="U533"/>
  <c r="V535"/>
  <c r="U537"/>
  <c r="V539"/>
  <c r="U541"/>
  <c r="V543"/>
  <c r="U545"/>
  <c r="V547"/>
  <c r="U549"/>
  <c r="V551"/>
  <c r="U553"/>
  <c r="V555"/>
  <c r="U557"/>
  <c r="V559"/>
  <c r="U561"/>
  <c r="V563"/>
  <c r="U565"/>
  <c r="V567"/>
  <c r="U569"/>
  <c r="V571"/>
  <c r="U573"/>
  <c r="V575"/>
  <c r="U577"/>
  <c r="V579"/>
  <c r="U581"/>
  <c r="V583"/>
  <c r="U585"/>
  <c r="V587"/>
  <c r="U589"/>
  <c r="V591"/>
  <c r="U593"/>
  <c r="V595"/>
  <c r="U597"/>
  <c r="V599"/>
  <c r="U601"/>
  <c r="V603"/>
  <c r="U605"/>
  <c r="V607"/>
  <c r="U609"/>
  <c r="V611"/>
  <c r="U613"/>
  <c r="V615"/>
  <c r="U617"/>
  <c r="V619"/>
  <c r="U621"/>
  <c r="V623"/>
  <c r="U625"/>
  <c r="V627"/>
  <c r="U629"/>
  <c r="V631"/>
  <c r="U633"/>
  <c r="V635"/>
  <c r="U637"/>
  <c r="V639"/>
  <c r="U641"/>
  <c r="V643"/>
  <c r="U645"/>
  <c r="V647"/>
  <c r="U649"/>
  <c r="V651"/>
  <c r="U653"/>
  <c r="V655"/>
  <c r="U657"/>
  <c r="V659"/>
  <c r="U661"/>
  <c r="V663"/>
  <c r="U665"/>
  <c r="V667"/>
  <c r="U669"/>
  <c r="V671"/>
  <c r="U673"/>
  <c r="V675"/>
  <c r="U677"/>
  <c r="V679"/>
  <c r="U681"/>
  <c r="V683"/>
  <c r="U685"/>
  <c r="V687"/>
  <c r="U689"/>
  <c r="V691"/>
  <c r="U693"/>
  <c r="V695"/>
  <c r="U697"/>
  <c r="V699"/>
  <c r="U701"/>
  <c r="V703"/>
  <c r="U705"/>
  <c r="V707"/>
  <c r="U709"/>
  <c r="V711"/>
  <c r="U713"/>
  <c r="V715"/>
  <c r="U717"/>
  <c r="V719"/>
  <c r="U721"/>
  <c r="V723"/>
  <c r="U725"/>
  <c r="V727"/>
  <c r="U729"/>
  <c r="V731"/>
  <c r="U733"/>
  <c r="V735"/>
  <c r="U737"/>
  <c r="V739"/>
  <c r="U741"/>
  <c r="V743"/>
  <c r="U745"/>
  <c r="V747"/>
  <c r="U749"/>
  <c r="V751"/>
  <c r="U753"/>
  <c r="V755"/>
  <c r="U757"/>
  <c r="V759"/>
  <c r="U761"/>
  <c r="V763"/>
  <c r="U765"/>
  <c r="V767"/>
  <c r="U769"/>
  <c r="V771"/>
  <c r="U773"/>
  <c r="V775"/>
  <c r="U777"/>
  <c r="V779"/>
  <c r="U781"/>
  <c r="V783"/>
  <c r="U785"/>
  <c r="V787"/>
  <c r="U789"/>
  <c r="V791"/>
  <c r="U793"/>
  <c r="V795"/>
  <c r="U797"/>
  <c r="V799"/>
  <c r="U801"/>
  <c r="V803"/>
  <c r="U805"/>
  <c r="V807"/>
  <c r="U809"/>
  <c r="V811"/>
  <c r="U813"/>
  <c r="V815"/>
  <c r="U817"/>
  <c r="V819"/>
  <c r="U821"/>
  <c r="V823"/>
  <c r="U825"/>
  <c r="V827"/>
  <c r="U829"/>
  <c r="V831"/>
  <c r="U833"/>
  <c r="V835"/>
  <c r="U837"/>
  <c r="V839"/>
  <c r="U841"/>
  <c r="V843"/>
  <c r="U845"/>
  <c r="V847"/>
  <c r="U849"/>
  <c r="V851"/>
  <c r="U853"/>
  <c r="V855"/>
  <c r="U857"/>
  <c r="V859"/>
  <c r="U861"/>
  <c r="V863"/>
  <c r="U865"/>
  <c r="V867"/>
  <c r="U869"/>
  <c r="V871"/>
  <c r="U873"/>
  <c r="V875"/>
  <c r="U877"/>
  <c r="V879"/>
  <c r="U881"/>
  <c r="V883"/>
  <c r="U885"/>
  <c r="V887"/>
  <c r="U889"/>
  <c r="V891"/>
  <c r="U893"/>
  <c r="V895"/>
  <c r="U897"/>
  <c r="V899"/>
  <c r="U901"/>
  <c r="V903"/>
  <c r="U905"/>
  <c r="V907"/>
  <c r="U909"/>
  <c r="V911"/>
  <c r="U913"/>
  <c r="V915"/>
  <c r="U917"/>
  <c r="V919"/>
  <c r="U921"/>
  <c r="V923"/>
  <c r="U925"/>
  <c r="V927"/>
  <c r="U929"/>
  <c r="V931"/>
  <c r="U933"/>
  <c r="V935"/>
  <c r="U937"/>
  <c r="V939"/>
  <c r="U941"/>
  <c r="V943"/>
  <c r="U945"/>
  <c r="V947"/>
  <c r="U949"/>
  <c r="V951"/>
  <c r="U953"/>
  <c r="V955"/>
  <c r="U957"/>
  <c r="V959"/>
  <c r="U961"/>
  <c r="V963"/>
  <c r="U965"/>
  <c r="V967"/>
  <c r="U969"/>
  <c r="V971"/>
  <c r="U973"/>
  <c r="V975"/>
  <c r="U977"/>
  <c r="V979"/>
  <c r="U981"/>
  <c r="V983"/>
  <c r="U985"/>
  <c r="V987"/>
  <c r="U989"/>
  <c r="V991"/>
  <c r="U993"/>
  <c r="V995"/>
  <c r="U997"/>
  <c r="V999"/>
  <c r="U1001"/>
  <c r="V1003"/>
  <c r="U1005"/>
  <c r="V1007"/>
  <c r="U1009"/>
  <c r="V1011"/>
  <c r="U1013"/>
  <c r="V1015"/>
  <c r="U1017"/>
  <c r="V1019"/>
  <c r="U1021"/>
  <c r="V1023"/>
  <c r="U1025"/>
  <c r="V1027"/>
  <c r="U1029"/>
  <c r="V1031"/>
  <c r="U1033"/>
  <c r="V1035"/>
  <c r="U1037"/>
  <c r="V1039"/>
  <c r="U1041"/>
  <c r="V1043"/>
  <c r="U1045"/>
  <c r="V1047"/>
  <c r="U1049"/>
  <c r="V1051"/>
  <c r="U1053"/>
  <c r="V1055"/>
  <c r="U1057"/>
  <c r="V1059"/>
  <c r="U1061"/>
  <c r="V1063"/>
  <c r="U1065"/>
  <c r="V1067"/>
  <c r="U1069"/>
  <c r="V1071"/>
  <c r="U1073"/>
  <c r="V1075"/>
  <c r="U1077"/>
  <c r="V1079"/>
  <c r="U1081"/>
  <c r="V1083"/>
  <c r="U1085"/>
  <c r="V1087"/>
  <c r="U1089"/>
  <c r="V1091"/>
  <c r="U1093"/>
  <c r="V1095"/>
  <c r="U1097"/>
  <c r="V1099"/>
  <c r="U1101"/>
  <c r="V1103"/>
  <c r="U1105"/>
  <c r="V1107"/>
  <c r="U1109"/>
  <c r="V1111"/>
  <c r="U1113"/>
  <c r="V1115"/>
  <c r="U1117"/>
  <c r="V1119"/>
  <c r="U1121"/>
  <c r="V1123"/>
  <c r="U1125"/>
  <c r="V1127"/>
  <c r="U1129"/>
  <c r="V1131"/>
  <c r="U1133"/>
  <c r="V1135"/>
  <c r="U1137"/>
  <c r="V1139"/>
  <c r="U1141"/>
  <c r="V1143"/>
  <c r="U1145"/>
  <c r="V1147"/>
  <c r="U1149"/>
  <c r="V1151"/>
  <c r="U1153"/>
  <c r="V1155"/>
  <c r="U1157"/>
  <c r="V1159"/>
  <c r="U1161"/>
  <c r="V1163"/>
  <c r="U1165"/>
  <c r="V1167"/>
  <c r="U1169"/>
  <c r="V1171"/>
  <c r="U1173"/>
  <c r="V1175"/>
  <c r="U1177"/>
  <c r="V1179"/>
  <c r="U1181"/>
  <c r="V1183"/>
  <c r="U1185"/>
  <c r="V1187"/>
  <c r="U1189"/>
  <c r="V1191"/>
  <c r="U1193"/>
  <c r="V1195"/>
  <c r="U1197"/>
  <c r="V1199"/>
  <c r="U1201"/>
  <c r="V1203"/>
  <c r="U1205"/>
  <c r="V1207"/>
  <c r="U1209"/>
  <c r="V1211"/>
  <c r="U1213"/>
  <c r="V1215"/>
  <c r="U1217"/>
  <c r="V1219"/>
  <c r="U1221"/>
  <c r="V1223"/>
  <c r="U1225"/>
  <c r="V1227"/>
  <c r="U1229"/>
  <c r="V1231"/>
  <c r="U1233"/>
  <c r="V1235"/>
  <c r="U1237"/>
  <c r="V1239"/>
  <c r="U1241"/>
  <c r="V1243"/>
  <c r="U1245"/>
  <c r="V1247"/>
  <c r="U1249"/>
  <c r="V1251"/>
  <c r="U1253"/>
  <c r="V1255"/>
  <c r="U1257"/>
  <c r="V1259"/>
  <c r="U1261"/>
  <c r="V1263"/>
  <c r="U1265"/>
  <c r="V1267"/>
  <c r="U1269"/>
  <c r="V1271"/>
  <c r="U1273"/>
  <c r="V1275"/>
  <c r="U1277"/>
  <c r="V1279"/>
  <c r="U1281"/>
  <c r="V1283"/>
  <c r="U1285"/>
  <c r="V1287"/>
  <c r="U1289"/>
  <c r="V1291"/>
  <c r="U1293"/>
  <c r="V1295"/>
  <c r="U1297"/>
  <c r="V1299"/>
  <c r="U1301"/>
  <c r="V1303"/>
  <c r="U1305"/>
  <c r="V1307"/>
  <c r="U1309"/>
  <c r="V1311"/>
  <c r="U1313"/>
  <c r="V1315"/>
  <c r="U1317"/>
  <c r="V1319"/>
  <c r="U1321"/>
  <c r="V1323"/>
  <c r="U1325"/>
  <c r="V1327"/>
  <c r="U1329"/>
  <c r="V1331"/>
  <c r="U1333"/>
  <c r="V1335"/>
  <c r="U1337"/>
  <c r="V1339"/>
  <c r="U1341"/>
  <c r="V1343"/>
  <c r="U1345"/>
  <c r="V1347"/>
  <c r="U1349"/>
  <c r="V1351"/>
  <c r="U1353"/>
  <c r="V1355"/>
  <c r="U1357"/>
  <c r="V1359"/>
  <c r="U1361"/>
  <c r="V1363"/>
  <c r="U1365"/>
  <c r="V1367"/>
  <c r="U1369"/>
  <c r="V1371"/>
  <c r="U1373"/>
  <c r="V1375"/>
  <c r="U1377"/>
  <c r="V1379"/>
  <c r="U1381"/>
  <c r="V1383"/>
  <c r="U1385"/>
  <c r="V1387"/>
  <c r="U1389"/>
  <c r="V1391"/>
  <c r="U1393"/>
  <c r="V1395"/>
  <c r="U1397"/>
  <c r="V1399"/>
  <c r="U1401"/>
  <c r="V1403"/>
  <c r="U1405"/>
  <c r="V1407"/>
  <c r="U1409"/>
  <c r="V1411"/>
  <c r="U1413"/>
  <c r="V1415"/>
  <c r="U1417"/>
  <c r="V1419"/>
  <c r="U1421"/>
  <c r="V1423"/>
  <c r="U1425"/>
  <c r="V1427"/>
  <c r="U1429"/>
  <c r="V1431"/>
  <c r="U1433"/>
  <c r="V1435"/>
  <c r="U1437"/>
  <c r="V1439"/>
  <c r="U1441"/>
  <c r="V1443"/>
  <c r="U1445"/>
  <c r="V1447"/>
  <c r="U1449"/>
  <c r="V1451"/>
  <c r="U1453"/>
  <c r="V1455"/>
  <c r="U1457"/>
  <c r="V1459"/>
  <c r="U1461"/>
  <c r="V1463"/>
  <c r="U1465"/>
  <c r="V1467"/>
  <c r="U1469"/>
  <c r="V1471"/>
  <c r="U1473"/>
  <c r="V1475"/>
  <c r="U1477"/>
  <c r="V1479"/>
  <c r="U1481"/>
  <c r="V1483"/>
  <c r="U1485"/>
  <c r="V1487"/>
  <c r="U1489"/>
  <c r="V1491"/>
  <c r="U1493"/>
  <c r="V1495"/>
  <c r="U1497"/>
  <c r="V1499"/>
  <c r="U1501"/>
  <c r="V1503"/>
  <c r="U1505"/>
  <c r="V1507"/>
  <c r="V1511"/>
  <c r="V1515"/>
  <c r="V1519"/>
  <c r="V1523"/>
  <c r="V1527"/>
  <c r="V1531"/>
  <c r="V1535"/>
  <c r="V1539"/>
  <c r="V1543"/>
  <c r="V1547"/>
  <c r="V1551"/>
  <c r="V1555"/>
  <c r="V1559"/>
  <c r="V1563"/>
  <c r="V1567"/>
  <c r="V1571"/>
  <c r="V1575"/>
  <c r="V1579"/>
  <c r="V1583"/>
  <c r="V1587"/>
  <c r="V1591"/>
  <c r="V1595"/>
  <c r="V1599"/>
  <c r="V1603"/>
  <c r="V1607"/>
  <c r="V1611"/>
  <c r="V1615"/>
  <c r="V1619"/>
  <c r="V1623"/>
  <c r="V1627"/>
  <c r="V1631"/>
  <c r="V1635"/>
  <c r="V1639"/>
  <c r="V1643"/>
  <c r="V1647"/>
  <c r="V1651"/>
  <c r="V1655"/>
  <c r="V1659"/>
  <c r="V1663"/>
  <c r="V1667"/>
  <c r="V1671"/>
  <c r="V1675"/>
  <c r="V1679"/>
  <c r="V1683"/>
  <c r="V1687"/>
  <c r="V1691"/>
  <c r="V1695"/>
  <c r="V1699"/>
  <c r="V1703"/>
  <c r="V1707"/>
  <c r="V1711"/>
  <c r="V1715"/>
  <c r="V1719"/>
  <c r="V1723"/>
  <c r="V1727"/>
  <c r="V1731"/>
  <c r="V1735"/>
  <c r="V1739"/>
  <c r="V1743"/>
  <c r="V1747"/>
  <c r="V1751"/>
  <c r="V1755"/>
  <c r="V1759"/>
  <c r="V1763"/>
  <c r="V1767"/>
  <c r="V1771"/>
  <c r="V1775"/>
  <c r="V1779"/>
  <c r="V1783"/>
  <c r="V1787"/>
  <c r="V1791"/>
  <c r="V1795"/>
  <c r="V1799"/>
  <c r="V1815"/>
  <c r="V1831"/>
  <c r="V1847"/>
  <c r="AZ1183" i="4"/>
  <c r="N25" i="19"/>
  <c r="N5"/>
  <c r="O20"/>
  <c r="AA23"/>
  <c r="AD35"/>
  <c r="AH33"/>
  <c r="AB32"/>
  <c r="AF30"/>
  <c r="W28"/>
  <c r="AI25"/>
  <c r="AB24"/>
  <c r="AE24" s="1"/>
  <c r="AH22"/>
  <c r="Z17"/>
  <c r="AD16"/>
  <c r="X34"/>
  <c r="V30"/>
  <c r="U29"/>
  <c r="P27"/>
  <c r="AT27" s="1"/>
  <c r="U26"/>
  <c r="Q23"/>
  <c r="S21"/>
  <c r="AU21" s="1"/>
  <c r="T20"/>
  <c r="X18"/>
  <c r="Q17"/>
  <c r="AS17" s="1"/>
  <c r="AT1112" i="4"/>
  <c r="AX1112" s="1"/>
  <c r="AZ1112" s="1"/>
  <c r="AZ1031"/>
  <c r="AX991"/>
  <c r="AZ991" s="1"/>
  <c r="AZ939"/>
  <c r="AZ811"/>
  <c r="AZ747"/>
  <c r="AZ715"/>
  <c r="AZ683"/>
  <c r="AZ651"/>
  <c r="AZ619"/>
  <c r="AZ587"/>
  <c r="AZ555"/>
  <c r="AZ523"/>
  <c r="AK112"/>
  <c r="AT3"/>
  <c r="AW1093"/>
  <c r="AX1093" s="1"/>
  <c r="AZ1093" s="1"/>
  <c r="AU1093"/>
  <c r="AP1093"/>
  <c r="AL1093"/>
  <c r="AR1093"/>
  <c r="AM1093"/>
  <c r="AS1100"/>
  <c r="AO1100"/>
  <c r="AQ1100" s="1"/>
  <c r="AK1100"/>
  <c r="AR1100"/>
  <c r="AM1100"/>
  <c r="AW1106"/>
  <c r="AT1106"/>
  <c r="AV1106"/>
  <c r="AM1106"/>
  <c r="AS1106"/>
  <c r="AN1106"/>
  <c r="AW1109"/>
  <c r="AX1109" s="1"/>
  <c r="AZ1109" s="1"/>
  <c r="AU1109"/>
  <c r="AP1109"/>
  <c r="AL1109"/>
  <c r="AR1109"/>
  <c r="AM1109"/>
  <c r="AS1116"/>
  <c r="AO1116"/>
  <c r="AQ1116" s="1"/>
  <c r="AK1116"/>
  <c r="AR1116"/>
  <c r="AM1116"/>
  <c r="AW1122"/>
  <c r="AT1122"/>
  <c r="AV1122"/>
  <c r="AM1122"/>
  <c r="AS1122"/>
  <c r="AN1122"/>
  <c r="AW1125"/>
  <c r="AU1125"/>
  <c r="AP1125"/>
  <c r="AL1125"/>
  <c r="AT1125"/>
  <c r="AX1125" s="1"/>
  <c r="AZ1125" s="1"/>
  <c r="AR1125"/>
  <c r="AM1125"/>
  <c r="AS1132"/>
  <c r="AO1132"/>
  <c r="AQ1132" s="1"/>
  <c r="AK1132"/>
  <c r="AW1132"/>
  <c r="AX1132" s="1"/>
  <c r="AZ1132" s="1"/>
  <c r="AR1132"/>
  <c r="AM1132"/>
  <c r="AW1138"/>
  <c r="AT1138"/>
  <c r="AV1138"/>
  <c r="AM1138"/>
  <c r="AS1138"/>
  <c r="AN1138"/>
  <c r="AW1141"/>
  <c r="AU1141"/>
  <c r="AP1141"/>
  <c r="AL1141"/>
  <c r="AR1141"/>
  <c r="AM1141"/>
  <c r="AS1148"/>
  <c r="AO1148"/>
  <c r="AQ1148" s="1"/>
  <c r="AK1148"/>
  <c r="AT1148"/>
  <c r="AX1148" s="1"/>
  <c r="AR1148"/>
  <c r="AM1148"/>
  <c r="AW1154"/>
  <c r="AT1154"/>
  <c r="AV1154"/>
  <c r="AM1154"/>
  <c r="AS1154"/>
  <c r="AN1154"/>
  <c r="AS1157"/>
  <c r="AW1157"/>
  <c r="AV1157"/>
  <c r="AP1157"/>
  <c r="AL1157"/>
  <c r="AR1157"/>
  <c r="AM1157"/>
  <c r="AT1163"/>
  <c r="AX1163" s="1"/>
  <c r="AZ1163" s="1"/>
  <c r="AV1163"/>
  <c r="AM1163"/>
  <c r="AP1163"/>
  <c r="AK1163"/>
  <c r="AE1163"/>
  <c r="AU1163"/>
  <c r="AN1163"/>
  <c r="AT1199"/>
  <c r="AV1199"/>
  <c r="AM1199"/>
  <c r="AP1199"/>
  <c r="AK1199"/>
  <c r="AE1199"/>
  <c r="AS1199"/>
  <c r="AL1199"/>
  <c r="AW70"/>
  <c r="AW1076"/>
  <c r="AX1076" s="1"/>
  <c r="AZ1076" s="1"/>
  <c r="AE1076"/>
  <c r="AV1076"/>
  <c r="AP1076"/>
  <c r="AK1076"/>
  <c r="AR1076"/>
  <c r="AW1060"/>
  <c r="AE1060"/>
  <c r="AV1060"/>
  <c r="AP1060"/>
  <c r="AK1060"/>
  <c r="AT1060"/>
  <c r="AU1060"/>
  <c r="AM1060"/>
  <c r="AW1058"/>
  <c r="AT1058"/>
  <c r="AS1058"/>
  <c r="AM1058"/>
  <c r="AO1058"/>
  <c r="AQ1058" s="1"/>
  <c r="AU1058"/>
  <c r="AL1058"/>
  <c r="AW1056"/>
  <c r="AX1056" s="1"/>
  <c r="AZ1056" s="1"/>
  <c r="AE1056"/>
  <c r="AV1056"/>
  <c r="AP1056"/>
  <c r="AK1056"/>
  <c r="AS1056"/>
  <c r="AL1056"/>
  <c r="AW1028"/>
  <c r="AE1028"/>
  <c r="AV1028"/>
  <c r="AP1028"/>
  <c r="AK1028"/>
  <c r="AT1028"/>
  <c r="AU1028"/>
  <c r="AM1028"/>
  <c r="AW1026"/>
  <c r="AT1026"/>
  <c r="AS1026"/>
  <c r="AM1026"/>
  <c r="AO1026"/>
  <c r="AQ1026" s="1"/>
  <c r="AE1026"/>
  <c r="AU1026"/>
  <c r="AL1026"/>
  <c r="AW1024"/>
  <c r="AX1024" s="1"/>
  <c r="AZ1024" s="1"/>
  <c r="AE1024"/>
  <c r="AV1024"/>
  <c r="AP1024"/>
  <c r="AK1024"/>
  <c r="AS1024"/>
  <c r="AL1024"/>
  <c r="AW996"/>
  <c r="AE996"/>
  <c r="AV996"/>
  <c r="AP996"/>
  <c r="AK996"/>
  <c r="AT996"/>
  <c r="AU996"/>
  <c r="AM996"/>
  <c r="AW994"/>
  <c r="AT994"/>
  <c r="AS994"/>
  <c r="AM994"/>
  <c r="AO994"/>
  <c r="AQ994" s="1"/>
  <c r="AU994"/>
  <c r="AL994"/>
  <c r="AW992"/>
  <c r="AX992" s="1"/>
  <c r="AZ992" s="1"/>
  <c r="AE992"/>
  <c r="AV992"/>
  <c r="AP992"/>
  <c r="AK992"/>
  <c r="AS992"/>
  <c r="AL992"/>
  <c r="AW959"/>
  <c r="AU959"/>
  <c r="AN959"/>
  <c r="AT959"/>
  <c r="AO959"/>
  <c r="AQ959" s="1"/>
  <c r="AE959"/>
  <c r="AV959"/>
  <c r="AM959"/>
  <c r="AW927"/>
  <c r="AU927"/>
  <c r="AN927"/>
  <c r="AT927"/>
  <c r="AE927"/>
  <c r="AV927"/>
  <c r="AM927"/>
  <c r="AW895"/>
  <c r="AU895"/>
  <c r="AN895"/>
  <c r="AT895"/>
  <c r="AO895"/>
  <c r="AQ895" s="1"/>
  <c r="AE895"/>
  <c r="AV895"/>
  <c r="AM895"/>
  <c r="AW863"/>
  <c r="AU863"/>
  <c r="AN863"/>
  <c r="AT863"/>
  <c r="AE863"/>
  <c r="AV863"/>
  <c r="AM863"/>
  <c r="AW831"/>
  <c r="AU831"/>
  <c r="AN831"/>
  <c r="AT831"/>
  <c r="AO831"/>
  <c r="AQ831" s="1"/>
  <c r="AE831"/>
  <c r="AV831"/>
  <c r="AM831"/>
  <c r="AW799"/>
  <c r="AU799"/>
  <c r="AN799"/>
  <c r="AT799"/>
  <c r="AE799"/>
  <c r="AV799"/>
  <c r="AM799"/>
  <c r="AW767"/>
  <c r="AU767"/>
  <c r="AN767"/>
  <c r="AT767"/>
  <c r="AO767"/>
  <c r="AQ767" s="1"/>
  <c r="AE767"/>
  <c r="AV767"/>
  <c r="AM767"/>
  <c r="AW751"/>
  <c r="AU751"/>
  <c r="AN751"/>
  <c r="AE751"/>
  <c r="AR751"/>
  <c r="AK751"/>
  <c r="AT751"/>
  <c r="AW719"/>
  <c r="AU719"/>
  <c r="AN719"/>
  <c r="AE719"/>
  <c r="AR719"/>
  <c r="AK719"/>
  <c r="AT719"/>
  <c r="AW687"/>
  <c r="AU687"/>
  <c r="AN687"/>
  <c r="AE687"/>
  <c r="AR687"/>
  <c r="AK687"/>
  <c r="AT687"/>
  <c r="AW655"/>
  <c r="AU655"/>
  <c r="AN655"/>
  <c r="AE655"/>
  <c r="AR655"/>
  <c r="AK655"/>
  <c r="AT655"/>
  <c r="AW623"/>
  <c r="AU623"/>
  <c r="AN623"/>
  <c r="AE623"/>
  <c r="AR623"/>
  <c r="AK623"/>
  <c r="AT623"/>
  <c r="AW591"/>
  <c r="AU591"/>
  <c r="AN591"/>
  <c r="AE591"/>
  <c r="AR591"/>
  <c r="AK591"/>
  <c r="AT591"/>
  <c r="AW559"/>
  <c r="AU559"/>
  <c r="AN559"/>
  <c r="AE559"/>
  <c r="AR559"/>
  <c r="AK559"/>
  <c r="AT559"/>
  <c r="AW527"/>
  <c r="AU527"/>
  <c r="AN527"/>
  <c r="AE527"/>
  <c r="AR527"/>
  <c r="AK527"/>
  <c r="AT527"/>
  <c r="AW498"/>
  <c r="AT498"/>
  <c r="AS498"/>
  <c r="AM498"/>
  <c r="AE498"/>
  <c r="AP498"/>
  <c r="AT465"/>
  <c r="AW465"/>
  <c r="AR465"/>
  <c r="AL465"/>
  <c r="AS465"/>
  <c r="AK465"/>
  <c r="AW458"/>
  <c r="AS458"/>
  <c r="AM458"/>
  <c r="AR458"/>
  <c r="AK458"/>
  <c r="AT458"/>
  <c r="AE448"/>
  <c r="AV448"/>
  <c r="AP448"/>
  <c r="AK448"/>
  <c r="AT448"/>
  <c r="AX448" s="1"/>
  <c r="AZ448" s="1"/>
  <c r="AO448"/>
  <c r="AQ448" s="1"/>
  <c r="AN448"/>
  <c r="AT443"/>
  <c r="AW443"/>
  <c r="AO443"/>
  <c r="AQ443" s="1"/>
  <c r="AU443"/>
  <c r="AN443"/>
  <c r="AV443"/>
  <c r="AM443"/>
  <c r="AW434"/>
  <c r="AT434"/>
  <c r="AS434"/>
  <c r="AM434"/>
  <c r="AP434"/>
  <c r="AT401"/>
  <c r="AW401"/>
  <c r="AR401"/>
  <c r="AL401"/>
  <c r="AS401"/>
  <c r="AK401"/>
  <c r="AW394"/>
  <c r="AS394"/>
  <c r="AM394"/>
  <c r="AE394"/>
  <c r="AR394"/>
  <c r="AK394"/>
  <c r="AT394"/>
  <c r="AE384"/>
  <c r="AV384"/>
  <c r="AP384"/>
  <c r="AK384"/>
  <c r="AT384"/>
  <c r="AX384" s="1"/>
  <c r="AZ384" s="1"/>
  <c r="AO384"/>
  <c r="AQ384" s="1"/>
  <c r="AN384"/>
  <c r="AT379"/>
  <c r="AW379"/>
  <c r="AO379"/>
  <c r="AQ379" s="1"/>
  <c r="AU379"/>
  <c r="AN379"/>
  <c r="AV379"/>
  <c r="AM379"/>
  <c r="AW370"/>
  <c r="AT370"/>
  <c r="AS370"/>
  <c r="AM370"/>
  <c r="AP370"/>
  <c r="AT337"/>
  <c r="AW337"/>
  <c r="AR337"/>
  <c r="AL337"/>
  <c r="AS337"/>
  <c r="AK337"/>
  <c r="AW330"/>
  <c r="AS330"/>
  <c r="AM330"/>
  <c r="AR330"/>
  <c r="AK330"/>
  <c r="AT330"/>
  <c r="AE320"/>
  <c r="AV320"/>
  <c r="AP320"/>
  <c r="AK320"/>
  <c r="AT320"/>
  <c r="AX320" s="1"/>
  <c r="AZ320" s="1"/>
  <c r="AO320"/>
  <c r="AQ320" s="1"/>
  <c r="AN320"/>
  <c r="AT315"/>
  <c r="AW315"/>
  <c r="AO315"/>
  <c r="AQ315" s="1"/>
  <c r="AU315"/>
  <c r="AN315"/>
  <c r="AV315"/>
  <c r="AM315"/>
  <c r="AW306"/>
  <c r="AT306"/>
  <c r="AS306"/>
  <c r="AM306"/>
  <c r="AP306"/>
  <c r="AT273"/>
  <c r="AW273"/>
  <c r="AR273"/>
  <c r="AL273"/>
  <c r="AE273"/>
  <c r="AS273"/>
  <c r="AK273"/>
  <c r="AW266"/>
  <c r="AS266"/>
  <c r="AM266"/>
  <c r="AR266"/>
  <c r="AK266"/>
  <c r="AT266"/>
  <c r="AE256"/>
  <c r="AV256"/>
  <c r="AP256"/>
  <c r="AK256"/>
  <c r="AT256"/>
  <c r="AX256" s="1"/>
  <c r="AZ256" s="1"/>
  <c r="AO256"/>
  <c r="AQ256" s="1"/>
  <c r="AN256"/>
  <c r="AT251"/>
  <c r="AW251"/>
  <c r="AO251"/>
  <c r="AQ251" s="1"/>
  <c r="AU251"/>
  <c r="AN251"/>
  <c r="AE251"/>
  <c r="AV251"/>
  <c r="AM251"/>
  <c r="AW242"/>
  <c r="AT242"/>
  <c r="AS242"/>
  <c r="AM242"/>
  <c r="AE242"/>
  <c r="AP242"/>
  <c r="AT209"/>
  <c r="AW209"/>
  <c r="AR209"/>
  <c r="AL209"/>
  <c r="AS209"/>
  <c r="AK209"/>
  <c r="AW202"/>
  <c r="AS202"/>
  <c r="AM202"/>
  <c r="AR202"/>
  <c r="AK202"/>
  <c r="AT202"/>
  <c r="AE192"/>
  <c r="AV192"/>
  <c r="AP192"/>
  <c r="AK192"/>
  <c r="AT192"/>
  <c r="AX192" s="1"/>
  <c r="AZ192" s="1"/>
  <c r="AO192"/>
  <c r="AQ192" s="1"/>
  <c r="AN192"/>
  <c r="AT187"/>
  <c r="AW187"/>
  <c r="AO187"/>
  <c r="AQ187" s="1"/>
  <c r="AU187"/>
  <c r="AN187"/>
  <c r="AV187"/>
  <c r="AM187"/>
  <c r="AW178"/>
  <c r="AT178"/>
  <c r="AS178"/>
  <c r="AM178"/>
  <c r="AP178"/>
  <c r="AT145"/>
  <c r="AW145"/>
  <c r="AR145"/>
  <c r="AL145"/>
  <c r="AS145"/>
  <c r="AK145"/>
  <c r="AW138"/>
  <c r="AS138"/>
  <c r="AM138"/>
  <c r="AE138"/>
  <c r="AR138"/>
  <c r="AK138"/>
  <c r="AT138"/>
  <c r="AE128"/>
  <c r="AV128"/>
  <c r="AP128"/>
  <c r="AK128"/>
  <c r="AT128"/>
  <c r="AX128" s="1"/>
  <c r="AZ128" s="1"/>
  <c r="AO128"/>
  <c r="AQ128" s="1"/>
  <c r="AN128"/>
  <c r="AT123"/>
  <c r="AW123"/>
  <c r="AO123"/>
  <c r="AQ123" s="1"/>
  <c r="AU123"/>
  <c r="AN123"/>
  <c r="AV123"/>
  <c r="AM123"/>
  <c r="AW114"/>
  <c r="AW85"/>
  <c r="AR85"/>
  <c r="AL85"/>
  <c r="AT85"/>
  <c r="AE85"/>
  <c r="AS85"/>
  <c r="AK85"/>
  <c r="AO54"/>
  <c r="AM54"/>
  <c r="AS54"/>
  <c r="AK54"/>
  <c r="AT54" s="1"/>
  <c r="AK49"/>
  <c r="AV49" s="1"/>
  <c r="AN49"/>
  <c r="AP49" s="1"/>
  <c r="AQ49" s="1"/>
  <c r="AS49"/>
  <c r="AE49"/>
  <c r="AW49"/>
  <c r="AL49"/>
  <c r="AO26"/>
  <c r="AR26" s="1"/>
  <c r="AP26"/>
  <c r="AK26"/>
  <c r="AT26" s="1"/>
  <c r="AS26"/>
  <c r="AL26"/>
  <c r="AM26"/>
  <c r="AP17"/>
  <c r="AQ17" s="1"/>
  <c r="AK17"/>
  <c r="AT17" s="1"/>
  <c r="AU17" s="1"/>
  <c r="AS17"/>
  <c r="AL17"/>
  <c r="AN1092"/>
  <c r="AL1098"/>
  <c r="AN1101"/>
  <c r="AV1101"/>
  <c r="AP1106"/>
  <c r="AN1108"/>
  <c r="AL1114"/>
  <c r="AN1117"/>
  <c r="AP1122"/>
  <c r="AN1124"/>
  <c r="AL1130"/>
  <c r="AN1133"/>
  <c r="AP1138"/>
  <c r="AN1140"/>
  <c r="AL1146"/>
  <c r="AN1149"/>
  <c r="AP1154"/>
  <c r="AN1156"/>
  <c r="AV1156"/>
  <c r="AZ1160"/>
  <c r="AS1163"/>
  <c r="AO1167"/>
  <c r="AQ1167" s="1"/>
  <c r="AZ1168"/>
  <c r="AU1199"/>
  <c r="AX1177"/>
  <c r="AT1141"/>
  <c r="AT1116"/>
  <c r="AX1116" s="1"/>
  <c r="AZ1116" s="1"/>
  <c r="AZ1045"/>
  <c r="AZ1039"/>
  <c r="AZ1013"/>
  <c r="AZ1011"/>
  <c r="AZ1007"/>
  <c r="AZ981"/>
  <c r="AZ979"/>
  <c r="AZ956"/>
  <c r="AZ924"/>
  <c r="AZ892"/>
  <c r="AZ860"/>
  <c r="AZ828"/>
  <c r="AZ796"/>
  <c r="AZ764"/>
  <c r="AZ748"/>
  <c r="AZ684"/>
  <c r="AZ556"/>
  <c r="AW1092"/>
  <c r="AX1092" s="1"/>
  <c r="AZ1092" s="1"/>
  <c r="AS1092"/>
  <c r="AO1092"/>
  <c r="AQ1092" s="1"/>
  <c r="AK1092"/>
  <c r="AR1092"/>
  <c r="AM1092"/>
  <c r="AW1098"/>
  <c r="AV1098"/>
  <c r="AM1098"/>
  <c r="AT1098"/>
  <c r="AS1098"/>
  <c r="AN1098"/>
  <c r="AU1101"/>
  <c r="AP1101"/>
  <c r="AL1101"/>
  <c r="AT1101"/>
  <c r="AX1101" s="1"/>
  <c r="AZ1101" s="1"/>
  <c r="AR1101"/>
  <c r="AM1101"/>
  <c r="AW1108"/>
  <c r="AS1108"/>
  <c r="AO1108"/>
  <c r="AQ1108" s="1"/>
  <c r="AK1108"/>
  <c r="AT1108"/>
  <c r="AX1108" s="1"/>
  <c r="AZ1108" s="1"/>
  <c r="AR1108"/>
  <c r="AM1108"/>
  <c r="AW1114"/>
  <c r="AX1114" s="1"/>
  <c r="AZ1114" s="1"/>
  <c r="AV1114"/>
  <c r="AM1114"/>
  <c r="AS1114"/>
  <c r="AN1114"/>
  <c r="AU1117"/>
  <c r="AP1117"/>
  <c r="AL1117"/>
  <c r="AR1117"/>
  <c r="AM1117"/>
  <c r="AW1124"/>
  <c r="AS1124"/>
  <c r="AO1124"/>
  <c r="AQ1124" s="1"/>
  <c r="AK1124"/>
  <c r="AR1124"/>
  <c r="AM1124"/>
  <c r="AW1130"/>
  <c r="AX1130" s="1"/>
  <c r="AZ1130" s="1"/>
  <c r="AV1130"/>
  <c r="AM1130"/>
  <c r="AS1130"/>
  <c r="AN1130"/>
  <c r="AU1133"/>
  <c r="AP1133"/>
  <c r="AL1133"/>
  <c r="AR1133"/>
  <c r="AM1133"/>
  <c r="AW1140"/>
  <c r="AX1140" s="1"/>
  <c r="AZ1140" s="1"/>
  <c r="AS1140"/>
  <c r="AO1140"/>
  <c r="AQ1140" s="1"/>
  <c r="AK1140"/>
  <c r="AR1140"/>
  <c r="AM1140"/>
  <c r="AW1146"/>
  <c r="AX1146" s="1"/>
  <c r="AZ1146" s="1"/>
  <c r="AV1146"/>
  <c r="AM1146"/>
  <c r="AS1146"/>
  <c r="AN1146"/>
  <c r="AU1149"/>
  <c r="AP1149"/>
  <c r="AL1149"/>
  <c r="AW1149"/>
  <c r="AX1149" s="1"/>
  <c r="AZ1149" s="1"/>
  <c r="AR1149"/>
  <c r="AM1149"/>
  <c r="AW1156"/>
  <c r="AX1156" s="1"/>
  <c r="AZ1156" s="1"/>
  <c r="AS1156"/>
  <c r="AO1156"/>
  <c r="AQ1156" s="1"/>
  <c r="AK1156"/>
  <c r="AR1156"/>
  <c r="AM1156"/>
  <c r="AT1167"/>
  <c r="AX1167" s="1"/>
  <c r="AZ1167" s="1"/>
  <c r="AV1167"/>
  <c r="AM1167"/>
  <c r="AP1167"/>
  <c r="AK1167"/>
  <c r="AE1167"/>
  <c r="AS1167"/>
  <c r="AL1167"/>
  <c r="AT1175"/>
  <c r="AV1175"/>
  <c r="AM1175"/>
  <c r="AP1175"/>
  <c r="AK1175"/>
  <c r="AE1175"/>
  <c r="AW1175"/>
  <c r="AO1175"/>
  <c r="AQ1175" s="1"/>
  <c r="AT1195"/>
  <c r="AX1195" s="1"/>
  <c r="AZ1195" s="1"/>
  <c r="AV1195"/>
  <c r="AM1195"/>
  <c r="AP1195"/>
  <c r="AK1195"/>
  <c r="AE1195"/>
  <c r="AU1195"/>
  <c r="AN1195"/>
  <c r="AW1090"/>
  <c r="AT1090"/>
  <c r="AV1090"/>
  <c r="AP1090"/>
  <c r="AK1090"/>
  <c r="AO1090"/>
  <c r="AQ1090" s="1"/>
  <c r="AE1090"/>
  <c r="AS1090"/>
  <c r="AL1090"/>
  <c r="AW1082"/>
  <c r="AT1082"/>
  <c r="AV1082"/>
  <c r="AP1082"/>
  <c r="AK1082"/>
  <c r="AS1082"/>
  <c r="AL1082"/>
  <c r="AW1080"/>
  <c r="AX1080" s="1"/>
  <c r="AZ1080" s="1"/>
  <c r="AE1080"/>
  <c r="AV1080"/>
  <c r="AP1080"/>
  <c r="AK1080"/>
  <c r="AO1080"/>
  <c r="AQ1080" s="1"/>
  <c r="AU1080"/>
  <c r="AM1080"/>
  <c r="AW1074"/>
  <c r="AT1074"/>
  <c r="AV1074"/>
  <c r="AP1074"/>
  <c r="AK1074"/>
  <c r="AO1074"/>
  <c r="AQ1074" s="1"/>
  <c r="AS1074"/>
  <c r="AL1074"/>
  <c r="AW1044"/>
  <c r="AE1044"/>
  <c r="AV1044"/>
  <c r="AP1044"/>
  <c r="AK1044"/>
  <c r="AT1044"/>
  <c r="AU1044"/>
  <c r="AM1044"/>
  <c r="AW1042"/>
  <c r="AT1042"/>
  <c r="AS1042"/>
  <c r="AM1042"/>
  <c r="AO1042"/>
  <c r="AQ1042" s="1"/>
  <c r="AU1042"/>
  <c r="AL1042"/>
  <c r="AW1040"/>
  <c r="AX1040" s="1"/>
  <c r="AZ1040" s="1"/>
  <c r="AE1040"/>
  <c r="AV1040"/>
  <c r="AP1040"/>
  <c r="AK1040"/>
  <c r="AS1040"/>
  <c r="AL1040"/>
  <c r="AW1012"/>
  <c r="AE1012"/>
  <c r="AV1012"/>
  <c r="AP1012"/>
  <c r="AK1012"/>
  <c r="AT1012"/>
  <c r="AU1012"/>
  <c r="AM1012"/>
  <c r="AW1010"/>
  <c r="AT1010"/>
  <c r="AS1010"/>
  <c r="AM1010"/>
  <c r="AO1010"/>
  <c r="AQ1010" s="1"/>
  <c r="AU1010"/>
  <c r="AL1010"/>
  <c r="AW1008"/>
  <c r="AX1008" s="1"/>
  <c r="AZ1008" s="1"/>
  <c r="AE1008"/>
  <c r="AV1008"/>
  <c r="AP1008"/>
  <c r="AK1008"/>
  <c r="AS1008"/>
  <c r="AL1008"/>
  <c r="AW980"/>
  <c r="AE980"/>
  <c r="AV980"/>
  <c r="AP980"/>
  <c r="AK980"/>
  <c r="AT980"/>
  <c r="AU980"/>
  <c r="AM980"/>
  <c r="AW978"/>
  <c r="AT978"/>
  <c r="AS978"/>
  <c r="AM978"/>
  <c r="AO978"/>
  <c r="AQ978" s="1"/>
  <c r="AU978"/>
  <c r="AL978"/>
  <c r="AW975"/>
  <c r="AX975" s="1"/>
  <c r="AZ975" s="1"/>
  <c r="AU975"/>
  <c r="AN975"/>
  <c r="AE975"/>
  <c r="AR975"/>
  <c r="AK975"/>
  <c r="AW967"/>
  <c r="AT967"/>
  <c r="AU967"/>
  <c r="AN967"/>
  <c r="AE967"/>
  <c r="AV967"/>
  <c r="AM967"/>
  <c r="AW963"/>
  <c r="AX963" s="1"/>
  <c r="AZ963" s="1"/>
  <c r="AO963"/>
  <c r="AQ963" s="1"/>
  <c r="AU963"/>
  <c r="AN963"/>
  <c r="AE963"/>
  <c r="AR963"/>
  <c r="AK963"/>
  <c r="AW943"/>
  <c r="AX943" s="1"/>
  <c r="AZ943" s="1"/>
  <c r="AU943"/>
  <c r="AN943"/>
  <c r="AE943"/>
  <c r="AR943"/>
  <c r="AK943"/>
  <c r="AW935"/>
  <c r="AT935"/>
  <c r="AU935"/>
  <c r="AN935"/>
  <c r="AO935"/>
  <c r="AQ935" s="1"/>
  <c r="AE935"/>
  <c r="AV935"/>
  <c r="AM935"/>
  <c r="AW931"/>
  <c r="AX931" s="1"/>
  <c r="AZ931" s="1"/>
  <c r="AO931"/>
  <c r="AQ931" s="1"/>
  <c r="AU931"/>
  <c r="AN931"/>
  <c r="AE931"/>
  <c r="AR931"/>
  <c r="AK931"/>
  <c r="AW911"/>
  <c r="AX911" s="1"/>
  <c r="AZ911" s="1"/>
  <c r="AU911"/>
  <c r="AN911"/>
  <c r="AE911"/>
  <c r="AR911"/>
  <c r="AK911"/>
  <c r="AW903"/>
  <c r="AT903"/>
  <c r="AU903"/>
  <c r="AN903"/>
  <c r="AE903"/>
  <c r="AV903"/>
  <c r="AM903"/>
  <c r="AW899"/>
  <c r="AX899" s="1"/>
  <c r="AZ899" s="1"/>
  <c r="AO899"/>
  <c r="AQ899" s="1"/>
  <c r="AU899"/>
  <c r="AN899"/>
  <c r="AE899"/>
  <c r="AR899"/>
  <c r="AK899"/>
  <c r="AW879"/>
  <c r="AX879" s="1"/>
  <c r="AZ879" s="1"/>
  <c r="AU879"/>
  <c r="AN879"/>
  <c r="AE879"/>
  <c r="AR879"/>
  <c r="AK879"/>
  <c r="AW871"/>
  <c r="AT871"/>
  <c r="AU871"/>
  <c r="AN871"/>
  <c r="AO871"/>
  <c r="AQ871" s="1"/>
  <c r="AE871"/>
  <c r="AV871"/>
  <c r="AM871"/>
  <c r="AW867"/>
  <c r="AX867" s="1"/>
  <c r="AZ867" s="1"/>
  <c r="AO867"/>
  <c r="AQ867" s="1"/>
  <c r="AU867"/>
  <c r="AN867"/>
  <c r="AE867"/>
  <c r="AR867"/>
  <c r="AK867"/>
  <c r="AW847"/>
  <c r="AX847" s="1"/>
  <c r="AZ847" s="1"/>
  <c r="AU847"/>
  <c r="AN847"/>
  <c r="AE847"/>
  <c r="AR847"/>
  <c r="AK847"/>
  <c r="AW839"/>
  <c r="AT839"/>
  <c r="AU839"/>
  <c r="AN839"/>
  <c r="AE839"/>
  <c r="AV839"/>
  <c r="AM839"/>
  <c r="AW835"/>
  <c r="AX835" s="1"/>
  <c r="AZ835" s="1"/>
  <c r="AO835"/>
  <c r="AQ835" s="1"/>
  <c r="AU835"/>
  <c r="AN835"/>
  <c r="AE835"/>
  <c r="AR835"/>
  <c r="AK835"/>
  <c r="AW815"/>
  <c r="AX815" s="1"/>
  <c r="AZ815" s="1"/>
  <c r="AU815"/>
  <c r="AN815"/>
  <c r="AE815"/>
  <c r="AR815"/>
  <c r="AK815"/>
  <c r="AW807"/>
  <c r="AT807"/>
  <c r="AU807"/>
  <c r="AN807"/>
  <c r="AO807"/>
  <c r="AQ807" s="1"/>
  <c r="AE807"/>
  <c r="AV807"/>
  <c r="AM807"/>
  <c r="AW803"/>
  <c r="AX803" s="1"/>
  <c r="AZ803" s="1"/>
  <c r="AO803"/>
  <c r="AQ803" s="1"/>
  <c r="AU803"/>
  <c r="AN803"/>
  <c r="AE803"/>
  <c r="AR803"/>
  <c r="AK803"/>
  <c r="AW783"/>
  <c r="AX783" s="1"/>
  <c r="AZ783" s="1"/>
  <c r="AU783"/>
  <c r="AN783"/>
  <c r="AE783"/>
  <c r="AR783"/>
  <c r="AK783"/>
  <c r="AW775"/>
  <c r="AT775"/>
  <c r="AU775"/>
  <c r="AN775"/>
  <c r="AE775"/>
  <c r="AV775"/>
  <c r="AM775"/>
  <c r="AW771"/>
  <c r="AX771" s="1"/>
  <c r="AZ771" s="1"/>
  <c r="AO771"/>
  <c r="AQ771" s="1"/>
  <c r="AU771"/>
  <c r="AN771"/>
  <c r="AE771"/>
  <c r="AR771"/>
  <c r="AK771"/>
  <c r="AW735"/>
  <c r="AU735"/>
  <c r="AN735"/>
  <c r="AT735"/>
  <c r="AE735"/>
  <c r="AV735"/>
  <c r="AM735"/>
  <c r="AW703"/>
  <c r="AU703"/>
  <c r="AN703"/>
  <c r="AT703"/>
  <c r="AO703"/>
  <c r="AQ703" s="1"/>
  <c r="AE703"/>
  <c r="AV703"/>
  <c r="AM703"/>
  <c r="AW671"/>
  <c r="AU671"/>
  <c r="AN671"/>
  <c r="AT671"/>
  <c r="AE671"/>
  <c r="AV671"/>
  <c r="AM671"/>
  <c r="AW639"/>
  <c r="AU639"/>
  <c r="AN639"/>
  <c r="AT639"/>
  <c r="AO639"/>
  <c r="AQ639" s="1"/>
  <c r="AE639"/>
  <c r="AV639"/>
  <c r="AM639"/>
  <c r="AW607"/>
  <c r="AU607"/>
  <c r="AN607"/>
  <c r="AT607"/>
  <c r="AE607"/>
  <c r="AV607"/>
  <c r="AM607"/>
  <c r="AW575"/>
  <c r="AU575"/>
  <c r="AN575"/>
  <c r="AT575"/>
  <c r="AO575"/>
  <c r="AQ575" s="1"/>
  <c r="AE575"/>
  <c r="AV575"/>
  <c r="AM575"/>
  <c r="AW543"/>
  <c r="AU543"/>
  <c r="AN543"/>
  <c r="AT543"/>
  <c r="AE543"/>
  <c r="AV543"/>
  <c r="AM543"/>
  <c r="AW511"/>
  <c r="AU511"/>
  <c r="AN511"/>
  <c r="AT511"/>
  <c r="AO511"/>
  <c r="AQ511" s="1"/>
  <c r="AE511"/>
  <c r="AV511"/>
  <c r="AM511"/>
  <c r="AT499"/>
  <c r="AW499"/>
  <c r="AO499"/>
  <c r="AQ499" s="1"/>
  <c r="AU499"/>
  <c r="AN499"/>
  <c r="AV499"/>
  <c r="AM499"/>
  <c r="AT487"/>
  <c r="AW487"/>
  <c r="AU487"/>
  <c r="AN487"/>
  <c r="AO487"/>
  <c r="AQ487" s="1"/>
  <c r="AS487"/>
  <c r="AL487"/>
  <c r="AT481"/>
  <c r="AE481"/>
  <c r="AR481"/>
  <c r="AL481"/>
  <c r="AV481"/>
  <c r="AN481"/>
  <c r="AW481"/>
  <c r="AT467"/>
  <c r="AW467"/>
  <c r="AO467"/>
  <c r="AQ467" s="1"/>
  <c r="AU467"/>
  <c r="AN467"/>
  <c r="AV467"/>
  <c r="AM467"/>
  <c r="AT452"/>
  <c r="AW452"/>
  <c r="AE452"/>
  <c r="AV452"/>
  <c r="AP452"/>
  <c r="AK452"/>
  <c r="AR452"/>
  <c r="AT435"/>
  <c r="AW435"/>
  <c r="AO435"/>
  <c r="AQ435" s="1"/>
  <c r="AU435"/>
  <c r="AN435"/>
  <c r="AV435"/>
  <c r="AM435"/>
  <c r="AT423"/>
  <c r="AW423"/>
  <c r="AU423"/>
  <c r="AN423"/>
  <c r="AO423"/>
  <c r="AQ423" s="1"/>
  <c r="AE423"/>
  <c r="AS423"/>
  <c r="AL423"/>
  <c r="AT417"/>
  <c r="AE417"/>
  <c r="AR417"/>
  <c r="AL417"/>
  <c r="AV417"/>
  <c r="AN417"/>
  <c r="AW417"/>
  <c r="AT403"/>
  <c r="AW403"/>
  <c r="AO403"/>
  <c r="AQ403" s="1"/>
  <c r="AU403"/>
  <c r="AN403"/>
  <c r="AV403"/>
  <c r="AM403"/>
  <c r="AT388"/>
  <c r="AW388"/>
  <c r="AE388"/>
  <c r="AV388"/>
  <c r="AP388"/>
  <c r="AK388"/>
  <c r="AR388"/>
  <c r="AT371"/>
  <c r="AW371"/>
  <c r="AO371"/>
  <c r="AQ371" s="1"/>
  <c r="AU371"/>
  <c r="AN371"/>
  <c r="AV371"/>
  <c r="AM371"/>
  <c r="AT359"/>
  <c r="AW359"/>
  <c r="AU359"/>
  <c r="AN359"/>
  <c r="AO359"/>
  <c r="AQ359" s="1"/>
  <c r="AS359"/>
  <c r="AL359"/>
  <c r="AT353"/>
  <c r="AE353"/>
  <c r="AR353"/>
  <c r="AL353"/>
  <c r="AV353"/>
  <c r="AN353"/>
  <c r="AW353"/>
  <c r="AT339"/>
  <c r="AW339"/>
  <c r="AO339"/>
  <c r="AQ339" s="1"/>
  <c r="AU339"/>
  <c r="AN339"/>
  <c r="AE339"/>
  <c r="AV339"/>
  <c r="AM339"/>
  <c r="AT324"/>
  <c r="AW324"/>
  <c r="AE324"/>
  <c r="AV324"/>
  <c r="AP324"/>
  <c r="AK324"/>
  <c r="AR324"/>
  <c r="AT307"/>
  <c r="AW307"/>
  <c r="AO307"/>
  <c r="AQ307" s="1"/>
  <c r="AU307"/>
  <c r="AN307"/>
  <c r="AE307"/>
  <c r="AV307"/>
  <c r="AM307"/>
  <c r="AT295"/>
  <c r="AW295"/>
  <c r="AU295"/>
  <c r="AN295"/>
  <c r="AO295"/>
  <c r="AQ295" s="1"/>
  <c r="AS295"/>
  <c r="AL295"/>
  <c r="AT289"/>
  <c r="AE289"/>
  <c r="AR289"/>
  <c r="AL289"/>
  <c r="AV289"/>
  <c r="AN289"/>
  <c r="AW289"/>
  <c r="AT275"/>
  <c r="AW275"/>
  <c r="AO275"/>
  <c r="AQ275" s="1"/>
  <c r="AU275"/>
  <c r="AN275"/>
  <c r="AV275"/>
  <c r="AM275"/>
  <c r="AT260"/>
  <c r="AW260"/>
  <c r="AE260"/>
  <c r="AV260"/>
  <c r="AP260"/>
  <c r="AK260"/>
  <c r="AR260"/>
  <c r="AT243"/>
  <c r="AW243"/>
  <c r="AO243"/>
  <c r="AQ243" s="1"/>
  <c r="AU243"/>
  <c r="AN243"/>
  <c r="AV243"/>
  <c r="AM243"/>
  <c r="AT231"/>
  <c r="AW231"/>
  <c r="AU231"/>
  <c r="AN231"/>
  <c r="AO231"/>
  <c r="AQ231" s="1"/>
  <c r="AS231"/>
  <c r="AL231"/>
  <c r="AT225"/>
  <c r="AE225"/>
  <c r="AR225"/>
  <c r="AL225"/>
  <c r="AV225"/>
  <c r="AN225"/>
  <c r="AW225"/>
  <c r="AT211"/>
  <c r="AW211"/>
  <c r="AO211"/>
  <c r="AQ211" s="1"/>
  <c r="AU211"/>
  <c r="AN211"/>
  <c r="AV211"/>
  <c r="AM211"/>
  <c r="AT196"/>
  <c r="AW196"/>
  <c r="AE196"/>
  <c r="AV196"/>
  <c r="AP196"/>
  <c r="AK196"/>
  <c r="AR196"/>
  <c r="AT179"/>
  <c r="AW179"/>
  <c r="AO179"/>
  <c r="AQ179" s="1"/>
  <c r="AU179"/>
  <c r="AN179"/>
  <c r="AV179"/>
  <c r="AM179"/>
  <c r="AT167"/>
  <c r="AW167"/>
  <c r="AU167"/>
  <c r="AN167"/>
  <c r="AO167"/>
  <c r="AQ167" s="1"/>
  <c r="AE167"/>
  <c r="AS167"/>
  <c r="AL167"/>
  <c r="AT161"/>
  <c r="AE161"/>
  <c r="AR161"/>
  <c r="AL161"/>
  <c r="AV161"/>
  <c r="AN161"/>
  <c r="AW161"/>
  <c r="AT147"/>
  <c r="AW147"/>
  <c r="AO147"/>
  <c r="AQ147" s="1"/>
  <c r="AU147"/>
  <c r="AN147"/>
  <c r="AV147"/>
  <c r="AM147"/>
  <c r="AT132"/>
  <c r="AW132"/>
  <c r="AE132"/>
  <c r="AV132"/>
  <c r="AP132"/>
  <c r="AK132"/>
  <c r="AR132"/>
  <c r="AR89"/>
  <c r="AV74"/>
  <c r="AT74"/>
  <c r="AX74" s="1"/>
  <c r="AS74"/>
  <c r="AM74"/>
  <c r="AR74"/>
  <c r="AK74"/>
  <c r="AV61"/>
  <c r="AP61"/>
  <c r="AK61"/>
  <c r="AO61"/>
  <c r="AQ61" s="1"/>
  <c r="AW61"/>
  <c r="AX61" s="1"/>
  <c r="AN61"/>
  <c r="AV48"/>
  <c r="AO48"/>
  <c r="AE48"/>
  <c r="AU48"/>
  <c r="AN48"/>
  <c r="AW48"/>
  <c r="AX48" s="1"/>
  <c r="AP48"/>
  <c r="AM21"/>
  <c r="AR21"/>
  <c r="AK21"/>
  <c r="AT21" s="1"/>
  <c r="AP21"/>
  <c r="AN21"/>
  <c r="AL21"/>
  <c r="AK11"/>
  <c r="AT11" s="1"/>
  <c r="AO11"/>
  <c r="AN11"/>
  <c r="AP11" s="1"/>
  <c r="AL11"/>
  <c r="AS11"/>
  <c r="AE8"/>
  <c r="AO8"/>
  <c r="AR8" s="1"/>
  <c r="AP8"/>
  <c r="AK8"/>
  <c r="AT8" s="1"/>
  <c r="AP97"/>
  <c r="AN97"/>
  <c r="AO97"/>
  <c r="AQ97" s="1"/>
  <c r="AK97"/>
  <c r="AT97" s="1"/>
  <c r="AV87"/>
  <c r="AK87"/>
  <c r="AO87"/>
  <c r="AR87" s="1"/>
  <c r="AN87"/>
  <c r="AP87" s="1"/>
  <c r="AT87"/>
  <c r="AS87"/>
  <c r="AM87"/>
  <c r="AV27"/>
  <c r="AK27"/>
  <c r="AN27"/>
  <c r="AP27" s="1"/>
  <c r="AO27"/>
  <c r="AR27" s="1"/>
  <c r="AL27"/>
  <c r="AT27"/>
  <c r="AN7"/>
  <c r="AP7" s="1"/>
  <c r="AK7"/>
  <c r="AT7" s="1"/>
  <c r="AO7"/>
  <c r="AL7"/>
  <c r="AE7"/>
  <c r="AS7"/>
  <c r="AP1098"/>
  <c r="AX1111"/>
  <c r="AZ1111" s="1"/>
  <c r="AP1114"/>
  <c r="AX1127"/>
  <c r="AZ1127" s="1"/>
  <c r="AP1130"/>
  <c r="AZ1131"/>
  <c r="AX1143"/>
  <c r="AZ1143" s="1"/>
  <c r="AP1146"/>
  <c r="AZ1150"/>
  <c r="AZ1164"/>
  <c r="AU1167"/>
  <c r="AS1175"/>
  <c r="AZ1177"/>
  <c r="AS1195"/>
  <c r="AW1199"/>
  <c r="AX1176"/>
  <c r="AZ1176" s="1"/>
  <c r="AT1157"/>
  <c r="AW1133"/>
  <c r="AX1133" s="1"/>
  <c r="AZ1133" s="1"/>
  <c r="AZ1126"/>
  <c r="AT1124"/>
  <c r="AT1117"/>
  <c r="AX1117" s="1"/>
  <c r="AZ1117" s="1"/>
  <c r="AW1100"/>
  <c r="AX1100" s="1"/>
  <c r="AX1075"/>
  <c r="AZ1075" s="1"/>
  <c r="AZ1061"/>
  <c r="AZ1027"/>
  <c r="AZ1023"/>
  <c r="AZ997"/>
  <c r="AZ972"/>
  <c r="AX958"/>
  <c r="AZ958" s="1"/>
  <c r="AX954"/>
  <c r="AZ954" s="1"/>
  <c r="AX926"/>
  <c r="AZ926" s="1"/>
  <c r="AX922"/>
  <c r="AZ922" s="1"/>
  <c r="AX894"/>
  <c r="AZ894" s="1"/>
  <c r="AX890"/>
  <c r="AZ890" s="1"/>
  <c r="AX862"/>
  <c r="AZ862" s="1"/>
  <c r="AX858"/>
  <c r="AZ858" s="1"/>
  <c r="AZ844"/>
  <c r="AX830"/>
  <c r="AZ830" s="1"/>
  <c r="AX826"/>
  <c r="AZ826" s="1"/>
  <c r="AX798"/>
  <c r="AZ798" s="1"/>
  <c r="AX794"/>
  <c r="AZ794" s="1"/>
  <c r="AX766"/>
  <c r="AZ766" s="1"/>
  <c r="AX762"/>
  <c r="AZ762" s="1"/>
  <c r="AZ636"/>
  <c r="AZ604"/>
  <c r="AZ572"/>
  <c r="AZ540"/>
  <c r="AW743"/>
  <c r="AT743"/>
  <c r="AU743"/>
  <c r="AN743"/>
  <c r="AW739"/>
  <c r="AX739" s="1"/>
  <c r="AZ739" s="1"/>
  <c r="AO739"/>
  <c r="AQ739" s="1"/>
  <c r="AU739"/>
  <c r="AN739"/>
  <c r="AW711"/>
  <c r="AT711"/>
  <c r="AU711"/>
  <c r="AN711"/>
  <c r="AW707"/>
  <c r="AX707" s="1"/>
  <c r="AZ707" s="1"/>
  <c r="AO707"/>
  <c r="AQ707" s="1"/>
  <c r="AU707"/>
  <c r="AN707"/>
  <c r="AW679"/>
  <c r="AT679"/>
  <c r="AU679"/>
  <c r="AN679"/>
  <c r="AW675"/>
  <c r="AX675" s="1"/>
  <c r="AZ675" s="1"/>
  <c r="AO675"/>
  <c r="AQ675" s="1"/>
  <c r="AU675"/>
  <c r="AN675"/>
  <c r="AW647"/>
  <c r="AT647"/>
  <c r="AU647"/>
  <c r="AN647"/>
  <c r="AW643"/>
  <c r="AX643" s="1"/>
  <c r="AZ643" s="1"/>
  <c r="AO643"/>
  <c r="AQ643" s="1"/>
  <c r="AU643"/>
  <c r="AN643"/>
  <c r="AW615"/>
  <c r="AT615"/>
  <c r="AU615"/>
  <c r="AN615"/>
  <c r="AW611"/>
  <c r="AX611" s="1"/>
  <c r="AZ611" s="1"/>
  <c r="AO611"/>
  <c r="AQ611" s="1"/>
  <c r="AU611"/>
  <c r="AN611"/>
  <c r="AW583"/>
  <c r="AT583"/>
  <c r="AU583"/>
  <c r="AN583"/>
  <c r="AW579"/>
  <c r="AX579" s="1"/>
  <c r="AZ579" s="1"/>
  <c r="AO579"/>
  <c r="AQ579" s="1"/>
  <c r="AU579"/>
  <c r="AN579"/>
  <c r="AW551"/>
  <c r="AT551"/>
  <c r="AU551"/>
  <c r="AN551"/>
  <c r="AW547"/>
  <c r="AX547" s="1"/>
  <c r="AZ547" s="1"/>
  <c r="AO547"/>
  <c r="AQ547" s="1"/>
  <c r="AU547"/>
  <c r="AN547"/>
  <c r="AW519"/>
  <c r="AT519"/>
  <c r="AU519"/>
  <c r="AN519"/>
  <c r="AW515"/>
  <c r="AX515" s="1"/>
  <c r="AZ515" s="1"/>
  <c r="AO515"/>
  <c r="AQ515" s="1"/>
  <c r="AU515"/>
  <c r="AN515"/>
  <c r="AT489"/>
  <c r="AW489"/>
  <c r="AR489"/>
  <c r="AL489"/>
  <c r="AT476"/>
  <c r="AX476" s="1"/>
  <c r="AZ476" s="1"/>
  <c r="AE476"/>
  <c r="AV476"/>
  <c r="AP476"/>
  <c r="AK476"/>
  <c r="AT464"/>
  <c r="AX464" s="1"/>
  <c r="AZ464" s="1"/>
  <c r="AE464"/>
  <c r="AV464"/>
  <c r="AP464"/>
  <c r="AK464"/>
  <c r="AT447"/>
  <c r="AW447"/>
  <c r="AU447"/>
  <c r="AN447"/>
  <c r="AT425"/>
  <c r="AW425"/>
  <c r="AR425"/>
  <c r="AL425"/>
  <c r="AT412"/>
  <c r="AX412" s="1"/>
  <c r="AZ412" s="1"/>
  <c r="AE412"/>
  <c r="AV412"/>
  <c r="AP412"/>
  <c r="AK412"/>
  <c r="AT400"/>
  <c r="AX400" s="1"/>
  <c r="AZ400" s="1"/>
  <c r="AE400"/>
  <c r="AV400"/>
  <c r="AP400"/>
  <c r="AK400"/>
  <c r="AT383"/>
  <c r="AW383"/>
  <c r="AU383"/>
  <c r="AN383"/>
  <c r="AT361"/>
  <c r="AW361"/>
  <c r="AR361"/>
  <c r="AL361"/>
  <c r="AT348"/>
  <c r="AX348" s="1"/>
  <c r="AZ348" s="1"/>
  <c r="AE348"/>
  <c r="AV348"/>
  <c r="AP348"/>
  <c r="AK348"/>
  <c r="AT336"/>
  <c r="AX336" s="1"/>
  <c r="AZ336" s="1"/>
  <c r="AE336"/>
  <c r="AV336"/>
  <c r="AP336"/>
  <c r="AK336"/>
  <c r="AT319"/>
  <c r="AW319"/>
  <c r="AU319"/>
  <c r="AN319"/>
  <c r="AT297"/>
  <c r="AW297"/>
  <c r="AR297"/>
  <c r="AL297"/>
  <c r="AT284"/>
  <c r="AX284" s="1"/>
  <c r="AZ284" s="1"/>
  <c r="AE284"/>
  <c r="AV284"/>
  <c r="AP284"/>
  <c r="AK284"/>
  <c r="AT272"/>
  <c r="AX272" s="1"/>
  <c r="AZ272" s="1"/>
  <c r="AE272"/>
  <c r="AV272"/>
  <c r="AP272"/>
  <c r="AK272"/>
  <c r="AT255"/>
  <c r="AW255"/>
  <c r="AU255"/>
  <c r="AN255"/>
  <c r="AT233"/>
  <c r="AW233"/>
  <c r="AR233"/>
  <c r="AL233"/>
  <c r="AT220"/>
  <c r="AX220" s="1"/>
  <c r="AZ220" s="1"/>
  <c r="AE220"/>
  <c r="AV220"/>
  <c r="AP220"/>
  <c r="AK220"/>
  <c r="AT208"/>
  <c r="AX208" s="1"/>
  <c r="AZ208" s="1"/>
  <c r="AE208"/>
  <c r="AV208"/>
  <c r="AP208"/>
  <c r="AK208"/>
  <c r="AT191"/>
  <c r="AW191"/>
  <c r="AU191"/>
  <c r="AN191"/>
  <c r="AT169"/>
  <c r="AW169"/>
  <c r="AR169"/>
  <c r="AL169"/>
  <c r="AT156"/>
  <c r="AX156" s="1"/>
  <c r="AZ156" s="1"/>
  <c r="AE156"/>
  <c r="AV156"/>
  <c r="AP156"/>
  <c r="AK156"/>
  <c r="AT144"/>
  <c r="AX144" s="1"/>
  <c r="AZ144" s="1"/>
  <c r="AE144"/>
  <c r="AV144"/>
  <c r="AP144"/>
  <c r="AK144"/>
  <c r="AT127"/>
  <c r="AW127"/>
  <c r="AU127"/>
  <c r="AN127"/>
  <c r="AO121"/>
  <c r="AR121" s="1"/>
  <c r="AK121"/>
  <c r="AN121"/>
  <c r="AP121" s="1"/>
  <c r="AE121"/>
  <c r="AM116"/>
  <c r="AN116"/>
  <c r="AP116" s="1"/>
  <c r="AE116"/>
  <c r="AW116"/>
  <c r="AO111"/>
  <c r="AP111"/>
  <c r="AK111"/>
  <c r="AM111"/>
  <c r="AN111"/>
  <c r="AT111"/>
  <c r="AM107"/>
  <c r="AP107"/>
  <c r="AK107"/>
  <c r="AT107" s="1"/>
  <c r="AO107"/>
  <c r="AQ107" s="1"/>
  <c r="AO100"/>
  <c r="AK100"/>
  <c r="AT100" s="1"/>
  <c r="AM100"/>
  <c r="AN100"/>
  <c r="AP100" s="1"/>
  <c r="AE100"/>
  <c r="AS100"/>
  <c r="AM99"/>
  <c r="AP99"/>
  <c r="AE99"/>
  <c r="AW99"/>
  <c r="AR99"/>
  <c r="AV95"/>
  <c r="AT95"/>
  <c r="AX95" s="1"/>
  <c r="AS95"/>
  <c r="AM95"/>
  <c r="AT94"/>
  <c r="AK94"/>
  <c r="AO94"/>
  <c r="AR94" s="1"/>
  <c r="AP94"/>
  <c r="AU94"/>
  <c r="AE94"/>
  <c r="AW94"/>
  <c r="AK91"/>
  <c r="AT91" s="1"/>
  <c r="AN91"/>
  <c r="AP91" s="1"/>
  <c r="AL91"/>
  <c r="AK80"/>
  <c r="AT80" s="1"/>
  <c r="AU80" s="1"/>
  <c r="AN80"/>
  <c r="AP80" s="1"/>
  <c r="AE80"/>
  <c r="AV78"/>
  <c r="AK78"/>
  <c r="AM78"/>
  <c r="AE78"/>
  <c r="AL78"/>
  <c r="AK57"/>
  <c r="AT57" s="1"/>
  <c r="AO57"/>
  <c r="AE57"/>
  <c r="AW57"/>
  <c r="AR57"/>
  <c r="AK53"/>
  <c r="AM53"/>
  <c r="AW53"/>
  <c r="AR53"/>
  <c r="AO42"/>
  <c r="AR42" s="1"/>
  <c r="AK42"/>
  <c r="AT42" s="1"/>
  <c r="AN42"/>
  <c r="AP42" s="1"/>
  <c r="AO38"/>
  <c r="AK38"/>
  <c r="AT38" s="1"/>
  <c r="AM38"/>
  <c r="AN38"/>
  <c r="AP38" s="1"/>
  <c r="AS38"/>
  <c r="AP37"/>
  <c r="AQ37" s="1"/>
  <c r="AW37"/>
  <c r="AR37"/>
  <c r="AO30"/>
  <c r="AP30"/>
  <c r="AK30"/>
  <c r="AT30" s="1"/>
  <c r="AU30" s="1"/>
  <c r="AM30"/>
  <c r="AE30"/>
  <c r="AK14"/>
  <c r="AT14" s="1"/>
  <c r="AU14" s="1"/>
  <c r="AM14"/>
  <c r="AO14"/>
  <c r="AE14"/>
  <c r="AL14"/>
  <c r="AS5"/>
  <c r="AT5" s="1"/>
  <c r="AM5"/>
  <c r="AO119"/>
  <c r="AU119"/>
  <c r="AT119"/>
  <c r="AN119"/>
  <c r="AP119" s="1"/>
  <c r="AS119"/>
  <c r="AO117"/>
  <c r="AK117"/>
  <c r="AV117" s="1"/>
  <c r="AM117"/>
  <c r="AT117"/>
  <c r="AS117"/>
  <c r="AM115"/>
  <c r="AO115"/>
  <c r="AE115"/>
  <c r="AN113"/>
  <c r="AP113" s="1"/>
  <c r="AO113"/>
  <c r="AL113"/>
  <c r="AK109"/>
  <c r="AR109"/>
  <c r="AN109"/>
  <c r="AP109"/>
  <c r="AM109"/>
  <c r="AK105"/>
  <c r="AV105" s="1"/>
  <c r="AN105"/>
  <c r="AP105" s="1"/>
  <c r="AQ105" s="1"/>
  <c r="AE105"/>
  <c r="AS105"/>
  <c r="AV103"/>
  <c r="AK103"/>
  <c r="AT103" s="1"/>
  <c r="AP103"/>
  <c r="AM101"/>
  <c r="AK101"/>
  <c r="AT101" s="1"/>
  <c r="AN101"/>
  <c r="AP101" s="1"/>
  <c r="AR101"/>
  <c r="AL101"/>
  <c r="AM89"/>
  <c r="AK89"/>
  <c r="AT89" s="1"/>
  <c r="AX89" s="1"/>
  <c r="AN89"/>
  <c r="AP89" s="1"/>
  <c r="AE89"/>
  <c r="AS89"/>
  <c r="AV83"/>
  <c r="AO83"/>
  <c r="AP83"/>
  <c r="AE83"/>
  <c r="AT83"/>
  <c r="AS83"/>
  <c r="AM81"/>
  <c r="AK81"/>
  <c r="AV81" s="1"/>
  <c r="AP81"/>
  <c r="AV79"/>
  <c r="AO79"/>
  <c r="AQ79" s="1"/>
  <c r="AP79"/>
  <c r="AK79"/>
  <c r="AV77"/>
  <c r="AW77"/>
  <c r="AX77" s="1"/>
  <c r="AR77"/>
  <c r="AL77"/>
  <c r="AV75"/>
  <c r="AM75"/>
  <c r="AO75"/>
  <c r="AW75"/>
  <c r="AX75" s="1"/>
  <c r="AZ75" s="1"/>
  <c r="AR75"/>
  <c r="AO73"/>
  <c r="AK73"/>
  <c r="AV73" s="1"/>
  <c r="AT73"/>
  <c r="AN73"/>
  <c r="AP73" s="1"/>
  <c r="AE73"/>
  <c r="AK71"/>
  <c r="AV71" s="1"/>
  <c r="AN71"/>
  <c r="AP71" s="1"/>
  <c r="AQ71" s="1"/>
  <c r="AT71"/>
  <c r="AX71" s="1"/>
  <c r="AS71"/>
  <c r="AO69"/>
  <c r="AN69"/>
  <c r="AP69" s="1"/>
  <c r="AS69"/>
  <c r="AK67"/>
  <c r="AV67" s="1"/>
  <c r="AN67"/>
  <c r="AP67" s="1"/>
  <c r="AM67"/>
  <c r="AQ67" s="1"/>
  <c r="AE67"/>
  <c r="AT67"/>
  <c r="AX67" s="1"/>
  <c r="AS67"/>
  <c r="AV59"/>
  <c r="AO59"/>
  <c r="AQ59" s="1"/>
  <c r="AW59"/>
  <c r="AX59" s="1"/>
  <c r="AR59"/>
  <c r="AL59"/>
  <c r="AK55"/>
  <c r="AO55"/>
  <c r="AW55" s="1"/>
  <c r="AS55"/>
  <c r="AV51"/>
  <c r="AN51"/>
  <c r="AP51" s="1"/>
  <c r="AQ51" s="1"/>
  <c r="AE51"/>
  <c r="AW51"/>
  <c r="AR51"/>
  <c r="AM45"/>
  <c r="AR45"/>
  <c r="AN45"/>
  <c r="AP45" s="1"/>
  <c r="AL45"/>
  <c r="AV43"/>
  <c r="AL43"/>
  <c r="AV41"/>
  <c r="AE41"/>
  <c r="AT41"/>
  <c r="AU41" s="1"/>
  <c r="AS41"/>
  <c r="AM41"/>
  <c r="AT39"/>
  <c r="AX39" s="1"/>
  <c r="AM39"/>
  <c r="AN39"/>
  <c r="AP39" s="1"/>
  <c r="AR39"/>
  <c r="AL39"/>
  <c r="AV35"/>
  <c r="AO35"/>
  <c r="AE35"/>
  <c r="AT35"/>
  <c r="AS35"/>
  <c r="AM35"/>
  <c r="AP33"/>
  <c r="AV33"/>
  <c r="AU33"/>
  <c r="AO31"/>
  <c r="AW31"/>
  <c r="AX31" s="1"/>
  <c r="AZ31" s="1"/>
  <c r="AR31"/>
  <c r="AL31"/>
  <c r="AT29"/>
  <c r="AM29"/>
  <c r="AO29"/>
  <c r="AR29" s="1"/>
  <c r="AT25"/>
  <c r="AM25"/>
  <c r="AO25"/>
  <c r="AR25" s="1"/>
  <c r="AP25"/>
  <c r="AE25"/>
  <c r="AT23"/>
  <c r="AX23" s="1"/>
  <c r="AM23"/>
  <c r="AN23"/>
  <c r="AP23" s="1"/>
  <c r="AR23"/>
  <c r="AL23"/>
  <c r="AK19"/>
  <c r="AT19" s="1"/>
  <c r="AP19"/>
  <c r="AO19"/>
  <c r="AE19"/>
  <c r="AU19"/>
  <c r="AK15"/>
  <c r="AV15" s="1"/>
  <c r="AO15"/>
  <c r="AR15" s="1"/>
  <c r="AM15"/>
  <c r="AL15"/>
  <c r="AT13"/>
  <c r="AU13" s="1"/>
  <c r="AN13"/>
  <c r="AP13" s="1"/>
  <c r="AK9"/>
  <c r="AP9"/>
  <c r="AQ9" s="1"/>
  <c r="AE9"/>
  <c r="AM2"/>
  <c r="AK2"/>
  <c r="AE2"/>
  <c r="AS2"/>
  <c r="AZ760"/>
  <c r="AZ728"/>
  <c r="AZ696"/>
  <c r="AZ664"/>
  <c r="AZ632"/>
  <c r="AZ600"/>
  <c r="AZ568"/>
  <c r="AZ536"/>
  <c r="AZ504"/>
  <c r="AX440"/>
  <c r="AZ440" s="1"/>
  <c r="AX376"/>
  <c r="AZ376" s="1"/>
  <c r="AX312"/>
  <c r="AZ312" s="1"/>
  <c r="AX248"/>
  <c r="AZ248" s="1"/>
  <c r="AX184"/>
  <c r="AZ184" s="1"/>
  <c r="AZ495"/>
  <c r="AZ463"/>
  <c r="AZ431"/>
  <c r="AZ399"/>
  <c r="AZ335"/>
  <c r="AZ303"/>
  <c r="AZ271"/>
  <c r="AZ239"/>
  <c r="AZ207"/>
  <c r="AZ175"/>
  <c r="AZ143"/>
  <c r="M8" i="20"/>
  <c r="O8" s="1"/>
  <c r="AT1171" i="4"/>
  <c r="AV1171"/>
  <c r="AM1171"/>
  <c r="AW1171"/>
  <c r="AP1171"/>
  <c r="AK1171"/>
  <c r="AE1171"/>
  <c r="AT1187"/>
  <c r="AV1187"/>
  <c r="AM1187"/>
  <c r="AW1187"/>
  <c r="AP1187"/>
  <c r="AK1187"/>
  <c r="AE1187"/>
  <c r="AW1088"/>
  <c r="AX1088" s="1"/>
  <c r="AZ1088" s="1"/>
  <c r="AE1088"/>
  <c r="AV1088"/>
  <c r="AP1088"/>
  <c r="AK1088"/>
  <c r="AW1086"/>
  <c r="AT1086"/>
  <c r="AO1086"/>
  <c r="AQ1086" s="1"/>
  <c r="AV1086"/>
  <c r="AP1086"/>
  <c r="AK1086"/>
  <c r="AW1072"/>
  <c r="AX1072" s="1"/>
  <c r="AZ1072" s="1"/>
  <c r="AE1072"/>
  <c r="AV1072"/>
  <c r="AP1072"/>
  <c r="AK1072"/>
  <c r="AW1070"/>
  <c r="AT1070"/>
  <c r="AO1070"/>
  <c r="AQ1070" s="1"/>
  <c r="AV1070"/>
  <c r="AP1070"/>
  <c r="AK1070"/>
  <c r="AW1062"/>
  <c r="AT1062"/>
  <c r="AO1062"/>
  <c r="AQ1062" s="1"/>
  <c r="AE1062"/>
  <c r="AS1062"/>
  <c r="AM1062"/>
  <c r="AW1054"/>
  <c r="AT1054"/>
  <c r="AO1054"/>
  <c r="AQ1054" s="1"/>
  <c r="AS1054"/>
  <c r="AM1054"/>
  <c r="AW1046"/>
  <c r="AT1046"/>
  <c r="AO1046"/>
  <c r="AQ1046" s="1"/>
  <c r="AE1046"/>
  <c r="AS1046"/>
  <c r="AM1046"/>
  <c r="AW1038"/>
  <c r="AT1038"/>
  <c r="AO1038"/>
  <c r="AQ1038" s="1"/>
  <c r="AS1038"/>
  <c r="AM1038"/>
  <c r="AW1030"/>
  <c r="AT1030"/>
  <c r="AO1030"/>
  <c r="AQ1030" s="1"/>
  <c r="AE1030"/>
  <c r="AS1030"/>
  <c r="AM1030"/>
  <c r="AW1022"/>
  <c r="AT1022"/>
  <c r="AO1022"/>
  <c r="AQ1022" s="1"/>
  <c r="AS1022"/>
  <c r="AM1022"/>
  <c r="AW1014"/>
  <c r="AT1014"/>
  <c r="AO1014"/>
  <c r="AQ1014" s="1"/>
  <c r="AE1014"/>
  <c r="AS1014"/>
  <c r="AM1014"/>
  <c r="AW1006"/>
  <c r="AT1006"/>
  <c r="AO1006"/>
  <c r="AQ1006" s="1"/>
  <c r="AS1006"/>
  <c r="AM1006"/>
  <c r="AW998"/>
  <c r="AT998"/>
  <c r="AO998"/>
  <c r="AQ998" s="1"/>
  <c r="AE998"/>
  <c r="AS998"/>
  <c r="AM998"/>
  <c r="AW990"/>
  <c r="AT990"/>
  <c r="AO990"/>
  <c r="AQ990" s="1"/>
  <c r="AS990"/>
  <c r="AM990"/>
  <c r="AW982"/>
  <c r="AT982"/>
  <c r="AO982"/>
  <c r="AQ982" s="1"/>
  <c r="AE982"/>
  <c r="AS982"/>
  <c r="AM982"/>
  <c r="AW951"/>
  <c r="AT951"/>
  <c r="AU951"/>
  <c r="AN951"/>
  <c r="AW947"/>
  <c r="AX947" s="1"/>
  <c r="AZ947" s="1"/>
  <c r="AO947"/>
  <c r="AQ947" s="1"/>
  <c r="AU947"/>
  <c r="AN947"/>
  <c r="AW919"/>
  <c r="AT919"/>
  <c r="AU919"/>
  <c r="AN919"/>
  <c r="AW915"/>
  <c r="AX915" s="1"/>
  <c r="AZ915" s="1"/>
  <c r="AO915"/>
  <c r="AQ915" s="1"/>
  <c r="AU915"/>
  <c r="AN915"/>
  <c r="AW887"/>
  <c r="AT887"/>
  <c r="AU887"/>
  <c r="AN887"/>
  <c r="AW883"/>
  <c r="AX883" s="1"/>
  <c r="AZ883" s="1"/>
  <c r="AO883"/>
  <c r="AQ883" s="1"/>
  <c r="AU883"/>
  <c r="AN883"/>
  <c r="AW855"/>
  <c r="AT855"/>
  <c r="AU855"/>
  <c r="AN855"/>
  <c r="AW851"/>
  <c r="AX851" s="1"/>
  <c r="AZ851" s="1"/>
  <c r="AO851"/>
  <c r="AQ851" s="1"/>
  <c r="AU851"/>
  <c r="AN851"/>
  <c r="AW823"/>
  <c r="AT823"/>
  <c r="AU823"/>
  <c r="AN823"/>
  <c r="AW819"/>
  <c r="AX819" s="1"/>
  <c r="AZ819" s="1"/>
  <c r="AO819"/>
  <c r="AQ819" s="1"/>
  <c r="AU819"/>
  <c r="AN819"/>
  <c r="AW791"/>
  <c r="AT791"/>
  <c r="AU791"/>
  <c r="AN791"/>
  <c r="AW787"/>
  <c r="AX787" s="1"/>
  <c r="AZ787" s="1"/>
  <c r="AO787"/>
  <c r="AQ787" s="1"/>
  <c r="AU787"/>
  <c r="AN787"/>
  <c r="AW759"/>
  <c r="AT759"/>
  <c r="AU759"/>
  <c r="AN759"/>
  <c r="AW755"/>
  <c r="AX755" s="1"/>
  <c r="AZ755" s="1"/>
  <c r="AO755"/>
  <c r="AQ755" s="1"/>
  <c r="AU755"/>
  <c r="AN755"/>
  <c r="AW727"/>
  <c r="AT727"/>
  <c r="AU727"/>
  <c r="AN727"/>
  <c r="AW723"/>
  <c r="AX723" s="1"/>
  <c r="AZ723" s="1"/>
  <c r="AO723"/>
  <c r="AQ723" s="1"/>
  <c r="AU723"/>
  <c r="AN723"/>
  <c r="AW695"/>
  <c r="AT695"/>
  <c r="AU695"/>
  <c r="AN695"/>
  <c r="AW691"/>
  <c r="AX691" s="1"/>
  <c r="AZ691" s="1"/>
  <c r="AO691"/>
  <c r="AQ691" s="1"/>
  <c r="AU691"/>
  <c r="AN691"/>
  <c r="AW663"/>
  <c r="AT663"/>
  <c r="AU663"/>
  <c r="AN663"/>
  <c r="AW659"/>
  <c r="AX659" s="1"/>
  <c r="AZ659" s="1"/>
  <c r="AO659"/>
  <c r="AQ659" s="1"/>
  <c r="AU659"/>
  <c r="AN659"/>
  <c r="AW631"/>
  <c r="AT631"/>
  <c r="AU631"/>
  <c r="AN631"/>
  <c r="AW627"/>
  <c r="AX627" s="1"/>
  <c r="AZ627" s="1"/>
  <c r="AO627"/>
  <c r="AQ627" s="1"/>
  <c r="AU627"/>
  <c r="AN627"/>
  <c r="AW599"/>
  <c r="AT599"/>
  <c r="AU599"/>
  <c r="AN599"/>
  <c r="AW595"/>
  <c r="AX595" s="1"/>
  <c r="AZ595" s="1"/>
  <c r="AO595"/>
  <c r="AQ595" s="1"/>
  <c r="AU595"/>
  <c r="AN595"/>
  <c r="AW567"/>
  <c r="AT567"/>
  <c r="AU567"/>
  <c r="AN567"/>
  <c r="AW563"/>
  <c r="AX563" s="1"/>
  <c r="AZ563" s="1"/>
  <c r="AO563"/>
  <c r="AQ563" s="1"/>
  <c r="AU563"/>
  <c r="AN563"/>
  <c r="AW535"/>
  <c r="AT535"/>
  <c r="AU535"/>
  <c r="AN535"/>
  <c r="AW531"/>
  <c r="AX531" s="1"/>
  <c r="AZ531" s="1"/>
  <c r="AO531"/>
  <c r="AQ531" s="1"/>
  <c r="AU531"/>
  <c r="AN531"/>
  <c r="AW503"/>
  <c r="AT503"/>
  <c r="AU503"/>
  <c r="AN503"/>
  <c r="AT496"/>
  <c r="AX496" s="1"/>
  <c r="AZ496" s="1"/>
  <c r="AE496"/>
  <c r="AV496"/>
  <c r="AP496"/>
  <c r="AK496"/>
  <c r="AT479"/>
  <c r="AW479"/>
  <c r="AU479"/>
  <c r="AN479"/>
  <c r="AT457"/>
  <c r="AW457"/>
  <c r="AE457"/>
  <c r="AR457"/>
  <c r="AL457"/>
  <c r="AT444"/>
  <c r="AX444" s="1"/>
  <c r="AZ444" s="1"/>
  <c r="AE444"/>
  <c r="AV444"/>
  <c r="AP444"/>
  <c r="AK444"/>
  <c r="AT432"/>
  <c r="AX432" s="1"/>
  <c r="AZ432" s="1"/>
  <c r="AE432"/>
  <c r="AV432"/>
  <c r="AP432"/>
  <c r="AK432"/>
  <c r="AT415"/>
  <c r="AW415"/>
  <c r="AU415"/>
  <c r="AN415"/>
  <c r="AT393"/>
  <c r="AW393"/>
  <c r="AE393"/>
  <c r="AR393"/>
  <c r="AL393"/>
  <c r="AT380"/>
  <c r="AX380" s="1"/>
  <c r="AZ380" s="1"/>
  <c r="AE380"/>
  <c r="AV380"/>
  <c r="AP380"/>
  <c r="AK380"/>
  <c r="AT368"/>
  <c r="AX368" s="1"/>
  <c r="AZ368" s="1"/>
  <c r="AE368"/>
  <c r="AV368"/>
  <c r="AP368"/>
  <c r="AK368"/>
  <c r="AT351"/>
  <c r="AW351"/>
  <c r="AU351"/>
  <c r="AN351"/>
  <c r="AT329"/>
  <c r="AW329"/>
  <c r="AE329"/>
  <c r="AR329"/>
  <c r="AL329"/>
  <c r="AT316"/>
  <c r="AX316" s="1"/>
  <c r="AZ316" s="1"/>
  <c r="AE316"/>
  <c r="AV316"/>
  <c r="AP316"/>
  <c r="AK316"/>
  <c r="AT304"/>
  <c r="AX304" s="1"/>
  <c r="AZ304" s="1"/>
  <c r="AE304"/>
  <c r="AV304"/>
  <c r="AP304"/>
  <c r="AK304"/>
  <c r="AT287"/>
  <c r="AW287"/>
  <c r="AU287"/>
  <c r="AN287"/>
  <c r="AT265"/>
  <c r="AW265"/>
  <c r="AE265"/>
  <c r="AR265"/>
  <c r="AL265"/>
  <c r="AT252"/>
  <c r="AX252" s="1"/>
  <c r="AZ252" s="1"/>
  <c r="AE252"/>
  <c r="AV252"/>
  <c r="AP252"/>
  <c r="AK252"/>
  <c r="AT240"/>
  <c r="AX240" s="1"/>
  <c r="AZ240" s="1"/>
  <c r="AE240"/>
  <c r="AV240"/>
  <c r="AP240"/>
  <c r="AK240"/>
  <c r="AT223"/>
  <c r="AW223"/>
  <c r="AU223"/>
  <c r="AN223"/>
  <c r="AT201"/>
  <c r="AW201"/>
  <c r="AE201"/>
  <c r="AR201"/>
  <c r="AL201"/>
  <c r="AT188"/>
  <c r="AX188" s="1"/>
  <c r="AZ188" s="1"/>
  <c r="AE188"/>
  <c r="AV188"/>
  <c r="AP188"/>
  <c r="AK188"/>
  <c r="AT176"/>
  <c r="AX176" s="1"/>
  <c r="AZ176" s="1"/>
  <c r="AE176"/>
  <c r="AV176"/>
  <c r="AP176"/>
  <c r="AK176"/>
  <c r="AT159"/>
  <c r="AW159"/>
  <c r="AU159"/>
  <c r="AN159"/>
  <c r="AT137"/>
  <c r="AW137"/>
  <c r="AE137"/>
  <c r="AR137"/>
  <c r="AL137"/>
  <c r="AT124"/>
  <c r="AX124" s="1"/>
  <c r="AZ124" s="1"/>
  <c r="AE124"/>
  <c r="AV124"/>
  <c r="AP124"/>
  <c r="AK124"/>
  <c r="AK96"/>
  <c r="AT96" s="1"/>
  <c r="AO96"/>
  <c r="AE96"/>
  <c r="AN96"/>
  <c r="AP96" s="1"/>
  <c r="AW96"/>
  <c r="AR96"/>
  <c r="AO82"/>
  <c r="AW82" s="1"/>
  <c r="AN82"/>
  <c r="AP82" s="1"/>
  <c r="AM82"/>
  <c r="AK82"/>
  <c r="AT82" s="1"/>
  <c r="AK62"/>
  <c r="AO62"/>
  <c r="AN62"/>
  <c r="AP62" s="1"/>
  <c r="AE62"/>
  <c r="AK60"/>
  <c r="AT60" s="1"/>
  <c r="AP60"/>
  <c r="AQ60" s="1"/>
  <c r="AE60"/>
  <c r="AL60"/>
  <c r="AK58"/>
  <c r="AN58"/>
  <c r="AP58" s="1"/>
  <c r="AO58"/>
  <c r="AQ58" s="1"/>
  <c r="AM120"/>
  <c r="AO120"/>
  <c r="AE120"/>
  <c r="AK120"/>
  <c r="AT120" s="1"/>
  <c r="AL120"/>
  <c r="AT114"/>
  <c r="AM114"/>
  <c r="AU114"/>
  <c r="AN114"/>
  <c r="AP114" s="1"/>
  <c r="AR114"/>
  <c r="AL114"/>
  <c r="AK110"/>
  <c r="AP110"/>
  <c r="AO110"/>
  <c r="AE110"/>
  <c r="AW110"/>
  <c r="AR110"/>
  <c r="AK108"/>
  <c r="AT108" s="1"/>
  <c r="AO108"/>
  <c r="AQ108" s="1"/>
  <c r="AE108"/>
  <c r="AK106"/>
  <c r="AV106" s="1"/>
  <c r="AM106"/>
  <c r="AQ106" s="1"/>
  <c r="AS106"/>
  <c r="AO104"/>
  <c r="AP104"/>
  <c r="AU104"/>
  <c r="AE104"/>
  <c r="AM104"/>
  <c r="AO102"/>
  <c r="AK102"/>
  <c r="AT102" s="1"/>
  <c r="AP102"/>
  <c r="AU102"/>
  <c r="AN98"/>
  <c r="AV98"/>
  <c r="AP98"/>
  <c r="AQ98" s="1"/>
  <c r="AW98"/>
  <c r="AX98" s="1"/>
  <c r="AR98"/>
  <c r="AV92"/>
  <c r="AE92"/>
  <c r="AP92"/>
  <c r="AK92"/>
  <c r="AK90"/>
  <c r="AT90" s="1"/>
  <c r="AP90"/>
  <c r="AQ90" s="1"/>
  <c r="AV90"/>
  <c r="AL90"/>
  <c r="AO88"/>
  <c r="AK88"/>
  <c r="AE88"/>
  <c r="AP88"/>
  <c r="AK86"/>
  <c r="AV86" s="1"/>
  <c r="AM86"/>
  <c r="AN86"/>
  <c r="AP86" s="1"/>
  <c r="AS86"/>
  <c r="AO84"/>
  <c r="AT84"/>
  <c r="AN84"/>
  <c r="AP84" s="1"/>
  <c r="AR84"/>
  <c r="AE84"/>
  <c r="AU84"/>
  <c r="AV76"/>
  <c r="AK76"/>
  <c r="AT76" s="1"/>
  <c r="AO76"/>
  <c r="AR76" s="1"/>
  <c r="AE76"/>
  <c r="AM76"/>
  <c r="AV72"/>
  <c r="AE72"/>
  <c r="AT72"/>
  <c r="AX72" s="1"/>
  <c r="AS72"/>
  <c r="AM72"/>
  <c r="AV70"/>
  <c r="AN70"/>
  <c r="AP70" s="1"/>
  <c r="AQ70" s="1"/>
  <c r="AT70"/>
  <c r="AS70"/>
  <c r="AV68"/>
  <c r="AM68"/>
  <c r="AE68"/>
  <c r="AN68"/>
  <c r="AP68" s="1"/>
  <c r="AT68"/>
  <c r="AS68"/>
  <c r="AP66"/>
  <c r="AK66"/>
  <c r="AV66" s="1"/>
  <c r="AM66"/>
  <c r="AQ66" s="1"/>
  <c r="AT66"/>
  <c r="AS66"/>
  <c r="AV64"/>
  <c r="AZ64" s="1"/>
  <c r="AN64"/>
  <c r="AP64" s="1"/>
  <c r="AQ64" s="1"/>
  <c r="AE64"/>
  <c r="AU64"/>
  <c r="AN52"/>
  <c r="AP52" s="1"/>
  <c r="AQ52" s="1"/>
  <c r="AE52"/>
  <c r="AW52"/>
  <c r="AX52" s="1"/>
  <c r="AR52"/>
  <c r="AV52" s="1"/>
  <c r="AV50"/>
  <c r="AT50"/>
  <c r="AS50"/>
  <c r="AM50"/>
  <c r="AQ50" s="1"/>
  <c r="AK44"/>
  <c r="AM44"/>
  <c r="AE44"/>
  <c r="AO44"/>
  <c r="AL44"/>
  <c r="AO40"/>
  <c r="AM40"/>
  <c r="AE40"/>
  <c r="AN40"/>
  <c r="AP40" s="1"/>
  <c r="AW40"/>
  <c r="AV36"/>
  <c r="AO36"/>
  <c r="AW36" s="1"/>
  <c r="AX36" s="1"/>
  <c r="AE36"/>
  <c r="AP36"/>
  <c r="AT34"/>
  <c r="AO34"/>
  <c r="AW34" s="1"/>
  <c r="AP34"/>
  <c r="AM32"/>
  <c r="AO32"/>
  <c r="AN32"/>
  <c r="AP32" s="1"/>
  <c r="AE32"/>
  <c r="AK32"/>
  <c r="AL32"/>
  <c r="AO28"/>
  <c r="AR28" s="1"/>
  <c r="AK28"/>
  <c r="AT28" s="1"/>
  <c r="AN28"/>
  <c r="AP28" s="1"/>
  <c r="AE28"/>
  <c r="AM28"/>
  <c r="AL28"/>
  <c r="AO24"/>
  <c r="AW24" s="1"/>
  <c r="AX24" s="1"/>
  <c r="AU24"/>
  <c r="AM24"/>
  <c r="AE24"/>
  <c r="AN24"/>
  <c r="AP24" s="1"/>
  <c r="AO20"/>
  <c r="AP20"/>
  <c r="AE20"/>
  <c r="AK20"/>
  <c r="AT20" s="1"/>
  <c r="AU20" s="1"/>
  <c r="AV20" s="1"/>
  <c r="AV18"/>
  <c r="AO18"/>
  <c r="AU18"/>
  <c r="AK16"/>
  <c r="AT16" s="1"/>
  <c r="AP16"/>
  <c r="AE16"/>
  <c r="AM16"/>
  <c r="AL16"/>
  <c r="AM12"/>
  <c r="AO12"/>
  <c r="AR12" s="1"/>
  <c r="AK12"/>
  <c r="AT12" s="1"/>
  <c r="AP12"/>
  <c r="AE12"/>
  <c r="AL12"/>
  <c r="AO6"/>
  <c r="AQ6" s="1"/>
  <c r="AL6"/>
  <c r="AO4"/>
  <c r="AQ4" s="1"/>
  <c r="AK4"/>
  <c r="AT4" s="1"/>
  <c r="AE4"/>
  <c r="V1800" i="7"/>
  <c r="V1804"/>
  <c r="V1808"/>
  <c r="V1812"/>
  <c r="V1816"/>
  <c r="V1820"/>
  <c r="V1824"/>
  <c r="V1828"/>
  <c r="V1832"/>
  <c r="V1836"/>
  <c r="V1840"/>
  <c r="V1844"/>
  <c r="V1848"/>
  <c r="V1852"/>
  <c r="V1856"/>
  <c r="AR2" i="4"/>
  <c r="AL5"/>
  <c r="AR9"/>
  <c r="AS23"/>
  <c r="AL25"/>
  <c r="AN31"/>
  <c r="AP31" s="1"/>
  <c r="AL33"/>
  <c r="AL35"/>
  <c r="AU35"/>
  <c r="AS37"/>
  <c r="AP41"/>
  <c r="AS42"/>
  <c r="AP43"/>
  <c r="AT43"/>
  <c r="AU43" s="1"/>
  <c r="AL51"/>
  <c r="AT51"/>
  <c r="AL53"/>
  <c r="AL55"/>
  <c r="AN59"/>
  <c r="AU73"/>
  <c r="AU75"/>
  <c r="AN77"/>
  <c r="AR78"/>
  <c r="AT78"/>
  <c r="AN79"/>
  <c r="AW79"/>
  <c r="AX79" s="1"/>
  <c r="AL80"/>
  <c r="AW80"/>
  <c r="AR81"/>
  <c r="AT81"/>
  <c r="AX81" s="1"/>
  <c r="AS91"/>
  <c r="AX92"/>
  <c r="AN95"/>
  <c r="AL100"/>
  <c r="AS101"/>
  <c r="AR103"/>
  <c r="AS109"/>
  <c r="AL111"/>
  <c r="AR113"/>
  <c r="AT113"/>
  <c r="AS115"/>
  <c r="AS121"/>
  <c r="AP127"/>
  <c r="AL144"/>
  <c r="AS144"/>
  <c r="AM156"/>
  <c r="AU156"/>
  <c r="AM169"/>
  <c r="AU169"/>
  <c r="AP191"/>
  <c r="AL208"/>
  <c r="AS208"/>
  <c r="AM220"/>
  <c r="AU220"/>
  <c r="AM233"/>
  <c r="AU233"/>
  <c r="AP255"/>
  <c r="AL272"/>
  <c r="AS272"/>
  <c r="AM284"/>
  <c r="AU284"/>
  <c r="AM297"/>
  <c r="AU297"/>
  <c r="AP319"/>
  <c r="AL336"/>
  <c r="AS336"/>
  <c r="AM348"/>
  <c r="AU348"/>
  <c r="AM361"/>
  <c r="AU361"/>
  <c r="AP383"/>
  <c r="AL400"/>
  <c r="AS400"/>
  <c r="AM412"/>
  <c r="AU412"/>
  <c r="AM425"/>
  <c r="AU425"/>
  <c r="AP447"/>
  <c r="AL464"/>
  <c r="AS464"/>
  <c r="AM476"/>
  <c r="AU476"/>
  <c r="AM489"/>
  <c r="AU489"/>
  <c r="AK515"/>
  <c r="AR515"/>
  <c r="AM519"/>
  <c r="AV519"/>
  <c r="AK547"/>
  <c r="AR547"/>
  <c r="AM551"/>
  <c r="AV551"/>
  <c r="AK579"/>
  <c r="AR579"/>
  <c r="AM583"/>
  <c r="AV583"/>
  <c r="AK611"/>
  <c r="AR611"/>
  <c r="AM615"/>
  <c r="AV615"/>
  <c r="AK643"/>
  <c r="AR643"/>
  <c r="AM647"/>
  <c r="AV647"/>
  <c r="AK675"/>
  <c r="AR675"/>
  <c r="AM679"/>
  <c r="AV679"/>
  <c r="AK707"/>
  <c r="AR707"/>
  <c r="AM711"/>
  <c r="AV711"/>
  <c r="AK739"/>
  <c r="AR739"/>
  <c r="AM743"/>
  <c r="AV743"/>
  <c r="AZ1100"/>
  <c r="AZ1128"/>
  <c r="AZ1136"/>
  <c r="AZ1148"/>
  <c r="AR1171"/>
  <c r="AZ1172"/>
  <c r="AR1187"/>
  <c r="AZ1188"/>
  <c r="AE743"/>
  <c r="AE739"/>
  <c r="AE711"/>
  <c r="AE707"/>
  <c r="AE679"/>
  <c r="AE675"/>
  <c r="AE647"/>
  <c r="AE643"/>
  <c r="AE615"/>
  <c r="AE611"/>
  <c r="AE583"/>
  <c r="AE579"/>
  <c r="AE551"/>
  <c r="AE547"/>
  <c r="AE519"/>
  <c r="AE515"/>
  <c r="AE489"/>
  <c r="AE447"/>
  <c r="AE233"/>
  <c r="AE191"/>
  <c r="AE119"/>
  <c r="AE113"/>
  <c r="AE91"/>
  <c r="AE77"/>
  <c r="AE55"/>
  <c r="AE43"/>
  <c r="AE37"/>
  <c r="AE29"/>
  <c r="AE15"/>
  <c r="AO743"/>
  <c r="AQ743" s="1"/>
  <c r="AO679"/>
  <c r="AQ679" s="1"/>
  <c r="AO615"/>
  <c r="AQ615" s="1"/>
  <c r="AO551"/>
  <c r="AQ551" s="1"/>
  <c r="AO476"/>
  <c r="AQ476" s="1"/>
  <c r="AO412"/>
  <c r="AQ412" s="1"/>
  <c r="AO348"/>
  <c r="AQ348" s="1"/>
  <c r="AO284"/>
  <c r="AQ284" s="1"/>
  <c r="AO220"/>
  <c r="AQ220" s="1"/>
  <c r="AO156"/>
  <c r="AQ156" s="1"/>
  <c r="AN117"/>
  <c r="AP117" s="1"/>
  <c r="AM103"/>
  <c r="AO95"/>
  <c r="AQ95" s="1"/>
  <c r="AM91"/>
  <c r="AM80"/>
  <c r="AN78"/>
  <c r="AP78" s="1"/>
  <c r="AM69"/>
  <c r="AN57"/>
  <c r="AP57" s="1"/>
  <c r="AM55"/>
  <c r="AN53"/>
  <c r="AP53" s="1"/>
  <c r="AO43"/>
  <c r="AW43" s="1"/>
  <c r="AO41"/>
  <c r="AO33"/>
  <c r="AO13"/>
  <c r="AN2"/>
  <c r="AP2" s="1"/>
  <c r="AX1197"/>
  <c r="AZ1197" s="1"/>
  <c r="AX1181"/>
  <c r="AZ1181" s="1"/>
  <c r="AX1165"/>
  <c r="AZ1165" s="1"/>
  <c r="AZ1065"/>
  <c r="AZ1049"/>
  <c r="AZ1041"/>
  <c r="AZ993"/>
  <c r="AZ968"/>
  <c r="AZ936"/>
  <c r="AZ932"/>
  <c r="AZ904"/>
  <c r="AZ872"/>
  <c r="AZ868"/>
  <c r="AZ840"/>
  <c r="AZ808"/>
  <c r="AZ776"/>
  <c r="AZ744"/>
  <c r="AZ712"/>
  <c r="AZ680"/>
  <c r="AZ648"/>
  <c r="AZ616"/>
  <c r="AZ584"/>
  <c r="AZ552"/>
  <c r="AZ520"/>
  <c r="AX472"/>
  <c r="AZ472" s="1"/>
  <c r="AX408"/>
  <c r="AZ408" s="1"/>
  <c r="AX344"/>
  <c r="AZ344" s="1"/>
  <c r="AX280"/>
  <c r="AZ280" s="1"/>
  <c r="AX216"/>
  <c r="AZ216" s="1"/>
  <c r="AX152"/>
  <c r="AZ152" s="1"/>
  <c r="AT121"/>
  <c r="AK116"/>
  <c r="AT116" s="1"/>
  <c r="AK115"/>
  <c r="AV113"/>
  <c r="AK99"/>
  <c r="AT99" s="1"/>
  <c r="AK69"/>
  <c r="AV69" s="1"/>
  <c r="AK45"/>
  <c r="AT45" s="1"/>
  <c r="AX45" s="1"/>
  <c r="AK37"/>
  <c r="AT37" s="1"/>
  <c r="AN29"/>
  <c r="AP29" s="1"/>
  <c r="AW1158"/>
  <c r="AX1158" s="1"/>
  <c r="AZ1158" s="1"/>
  <c r="AU1158"/>
  <c r="AP1158"/>
  <c r="AL1158"/>
  <c r="AS1161"/>
  <c r="AO1161"/>
  <c r="AQ1161" s="1"/>
  <c r="AK1161"/>
  <c r="AW1162"/>
  <c r="AX1162" s="1"/>
  <c r="AZ1162" s="1"/>
  <c r="AU1162"/>
  <c r="AP1162"/>
  <c r="AL1162"/>
  <c r="AS1165"/>
  <c r="AO1165"/>
  <c r="AQ1165" s="1"/>
  <c r="AK1165"/>
  <c r="AW1166"/>
  <c r="AX1166" s="1"/>
  <c r="AZ1166" s="1"/>
  <c r="AU1166"/>
  <c r="AP1166"/>
  <c r="AL1166"/>
  <c r="AS1169"/>
  <c r="AO1169"/>
  <c r="AQ1169" s="1"/>
  <c r="AK1169"/>
  <c r="AW1170"/>
  <c r="AU1170"/>
  <c r="AP1170"/>
  <c r="AL1170"/>
  <c r="AS1173"/>
  <c r="AO1173"/>
  <c r="AQ1173" s="1"/>
  <c r="AK1173"/>
  <c r="AW1174"/>
  <c r="AX1174" s="1"/>
  <c r="AZ1174" s="1"/>
  <c r="AU1174"/>
  <c r="AP1174"/>
  <c r="AL1174"/>
  <c r="AS1177"/>
  <c r="AO1177"/>
  <c r="AQ1177" s="1"/>
  <c r="AK1177"/>
  <c r="AW1178"/>
  <c r="AX1178" s="1"/>
  <c r="AZ1178" s="1"/>
  <c r="AU1178"/>
  <c r="AP1178"/>
  <c r="AL1178"/>
  <c r="AS1181"/>
  <c r="AO1181"/>
  <c r="AQ1181" s="1"/>
  <c r="AK1181"/>
  <c r="AW1182"/>
  <c r="AX1182" s="1"/>
  <c r="AZ1182" s="1"/>
  <c r="AU1182"/>
  <c r="AP1182"/>
  <c r="AL1182"/>
  <c r="AS1185"/>
  <c r="AO1185"/>
  <c r="AQ1185" s="1"/>
  <c r="AK1185"/>
  <c r="AW1186"/>
  <c r="AU1186"/>
  <c r="AP1186"/>
  <c r="AL1186"/>
  <c r="AS1189"/>
  <c r="AO1189"/>
  <c r="AQ1189" s="1"/>
  <c r="AK1189"/>
  <c r="AW1190"/>
  <c r="AX1190" s="1"/>
  <c r="AZ1190" s="1"/>
  <c r="AU1190"/>
  <c r="AP1190"/>
  <c r="AL1190"/>
  <c r="AS1193"/>
  <c r="AO1193"/>
  <c r="AQ1193" s="1"/>
  <c r="AK1193"/>
  <c r="AW1194"/>
  <c r="AX1194" s="1"/>
  <c r="AZ1194" s="1"/>
  <c r="AU1194"/>
  <c r="AP1194"/>
  <c r="AL1194"/>
  <c r="AS1197"/>
  <c r="AO1197"/>
  <c r="AQ1197" s="1"/>
  <c r="AK1197"/>
  <c r="AW1198"/>
  <c r="AX1198" s="1"/>
  <c r="AZ1198" s="1"/>
  <c r="AU1198"/>
  <c r="AP1198"/>
  <c r="AL1198"/>
  <c r="AT500"/>
  <c r="AX500" s="1"/>
  <c r="AZ500" s="1"/>
  <c r="AE500"/>
  <c r="AT491"/>
  <c r="AW491"/>
  <c r="AW488"/>
  <c r="AX488" s="1"/>
  <c r="AZ488" s="1"/>
  <c r="AE488"/>
  <c r="AW474"/>
  <c r="AT474"/>
  <c r="AT468"/>
  <c r="AX468" s="1"/>
  <c r="AZ468" s="1"/>
  <c r="AE468"/>
  <c r="AT459"/>
  <c r="AW459"/>
  <c r="AW456"/>
  <c r="AX456" s="1"/>
  <c r="AZ456" s="1"/>
  <c r="AE456"/>
  <c r="AW442"/>
  <c r="AT442"/>
  <c r="AT436"/>
  <c r="AX436" s="1"/>
  <c r="AZ436" s="1"/>
  <c r="AE436"/>
  <c r="AT427"/>
  <c r="AW427"/>
  <c r="AW424"/>
  <c r="AX424" s="1"/>
  <c r="AZ424" s="1"/>
  <c r="AE424"/>
  <c r="AW410"/>
  <c r="AT410"/>
  <c r="AT404"/>
  <c r="AX404" s="1"/>
  <c r="AZ404" s="1"/>
  <c r="AE404"/>
  <c r="AT395"/>
  <c r="AW395"/>
  <c r="AW392"/>
  <c r="AX392" s="1"/>
  <c r="AZ392" s="1"/>
  <c r="AE392"/>
  <c r="AW378"/>
  <c r="AT378"/>
  <c r="AT372"/>
  <c r="AX372" s="1"/>
  <c r="AZ372" s="1"/>
  <c r="AE372"/>
  <c r="AT363"/>
  <c r="AW363"/>
  <c r="AW360"/>
  <c r="AX360" s="1"/>
  <c r="AZ360" s="1"/>
  <c r="AE360"/>
  <c r="AW346"/>
  <c r="AT346"/>
  <c r="AT340"/>
  <c r="AX340" s="1"/>
  <c r="AZ340" s="1"/>
  <c r="AE340"/>
  <c r="AT331"/>
  <c r="AW331"/>
  <c r="AW328"/>
  <c r="AX328" s="1"/>
  <c r="AZ328" s="1"/>
  <c r="AE328"/>
  <c r="AW314"/>
  <c r="AT314"/>
  <c r="AT308"/>
  <c r="AX308" s="1"/>
  <c r="AZ308" s="1"/>
  <c r="AE308"/>
  <c r="AT299"/>
  <c r="AW299"/>
  <c r="AW296"/>
  <c r="AX296" s="1"/>
  <c r="AZ296" s="1"/>
  <c r="AE296"/>
  <c r="AW282"/>
  <c r="AT282"/>
  <c r="AT276"/>
  <c r="AX276" s="1"/>
  <c r="AZ276" s="1"/>
  <c r="AE276"/>
  <c r="AT267"/>
  <c r="AW267"/>
  <c r="AW264"/>
  <c r="AX264" s="1"/>
  <c r="AZ264" s="1"/>
  <c r="AE264"/>
  <c r="AW250"/>
  <c r="AT250"/>
  <c r="AT244"/>
  <c r="AX244" s="1"/>
  <c r="AZ244" s="1"/>
  <c r="AE244"/>
  <c r="AT235"/>
  <c r="AW235"/>
  <c r="AW232"/>
  <c r="AX232" s="1"/>
  <c r="AZ232" s="1"/>
  <c r="AE232"/>
  <c r="AW218"/>
  <c r="AT218"/>
  <c r="AT212"/>
  <c r="AX212" s="1"/>
  <c r="AZ212" s="1"/>
  <c r="AE212"/>
  <c r="AT203"/>
  <c r="AW203"/>
  <c r="AW200"/>
  <c r="AX200" s="1"/>
  <c r="AZ200" s="1"/>
  <c r="AE200"/>
  <c r="AW186"/>
  <c r="AT186"/>
  <c r="AT180"/>
  <c r="AX180" s="1"/>
  <c r="AZ180" s="1"/>
  <c r="AE180"/>
  <c r="AT171"/>
  <c r="AW171"/>
  <c r="AW168"/>
  <c r="AX168" s="1"/>
  <c r="AZ168" s="1"/>
  <c r="AE168"/>
  <c r="AW154"/>
  <c r="AT154"/>
  <c r="AT148"/>
  <c r="AX148" s="1"/>
  <c r="AZ148" s="1"/>
  <c r="AE148"/>
  <c r="AT139"/>
  <c r="AW139"/>
  <c r="AW136"/>
  <c r="AX136" s="1"/>
  <c r="AZ136" s="1"/>
  <c r="AE136"/>
  <c r="AW122"/>
  <c r="AT122"/>
  <c r="AN1091"/>
  <c r="AR1091"/>
  <c r="AN1095"/>
  <c r="AR1095"/>
  <c r="AN1099"/>
  <c r="AR1099"/>
  <c r="AN1103"/>
  <c r="AR1103"/>
  <c r="AN1107"/>
  <c r="AR1107"/>
  <c r="AN1111"/>
  <c r="AR1111"/>
  <c r="AN1115"/>
  <c r="AR1115"/>
  <c r="AN1119"/>
  <c r="AR1119"/>
  <c r="AN1123"/>
  <c r="AR1123"/>
  <c r="AN1127"/>
  <c r="AR1127"/>
  <c r="AN1131"/>
  <c r="AR1131"/>
  <c r="AN1135"/>
  <c r="AR1135"/>
  <c r="AN1139"/>
  <c r="AR1139"/>
  <c r="AN1143"/>
  <c r="AR1143"/>
  <c r="AN1147"/>
  <c r="AR1147"/>
  <c r="AN1151"/>
  <c r="AR1151"/>
  <c r="AN1155"/>
  <c r="AR1155"/>
  <c r="AO1158"/>
  <c r="AQ1158" s="1"/>
  <c r="AV1158"/>
  <c r="AP1161"/>
  <c r="AV1161"/>
  <c r="AO1162"/>
  <c r="AQ1162" s="1"/>
  <c r="AV1162"/>
  <c r="AP1165"/>
  <c r="AV1165"/>
  <c r="AO1166"/>
  <c r="AQ1166" s="1"/>
  <c r="AV1166"/>
  <c r="AP1169"/>
  <c r="AV1169"/>
  <c r="AO1170"/>
  <c r="AQ1170" s="1"/>
  <c r="AV1170"/>
  <c r="AP1173"/>
  <c r="AV1173"/>
  <c r="AO1174"/>
  <c r="AQ1174" s="1"/>
  <c r="AV1174"/>
  <c r="AP1177"/>
  <c r="AV1177"/>
  <c r="AO1178"/>
  <c r="AQ1178" s="1"/>
  <c r="AV1178"/>
  <c r="AP1181"/>
  <c r="AV1181"/>
  <c r="AO1182"/>
  <c r="AQ1182" s="1"/>
  <c r="AV1182"/>
  <c r="AP1185"/>
  <c r="AV1185"/>
  <c r="AO1186"/>
  <c r="AQ1186" s="1"/>
  <c r="AV1186"/>
  <c r="AP1189"/>
  <c r="AV1189"/>
  <c r="AO1190"/>
  <c r="AQ1190" s="1"/>
  <c r="AV1190"/>
  <c r="AP1193"/>
  <c r="AV1193"/>
  <c r="AO1194"/>
  <c r="AQ1194" s="1"/>
  <c r="AV1194"/>
  <c r="AP1197"/>
  <c r="AV1197"/>
  <c r="AO1198"/>
  <c r="AQ1198" s="1"/>
  <c r="AV1198"/>
  <c r="AW1189"/>
  <c r="AX1189" s="1"/>
  <c r="AZ1189" s="1"/>
  <c r="AT1186"/>
  <c r="AX1186" s="1"/>
  <c r="AZ1186" s="1"/>
  <c r="AT1185"/>
  <c r="AX1185" s="1"/>
  <c r="AZ1185" s="1"/>
  <c r="AW1173"/>
  <c r="AX1173" s="1"/>
  <c r="AZ1173" s="1"/>
  <c r="AT1170"/>
  <c r="AT1169"/>
  <c r="AX1169" s="1"/>
  <c r="AZ1169" s="1"/>
  <c r="AW1155"/>
  <c r="AX1155" s="1"/>
  <c r="AZ1155" s="1"/>
  <c r="AW1139"/>
  <c r="AX1139" s="1"/>
  <c r="AZ1139" s="1"/>
  <c r="AW1123"/>
  <c r="AX1123" s="1"/>
  <c r="AZ1123" s="1"/>
  <c r="AW1107"/>
  <c r="AX1107" s="1"/>
  <c r="AZ1107" s="1"/>
  <c r="AW1091"/>
  <c r="AX1091" s="1"/>
  <c r="AZ1091" s="1"/>
  <c r="AZ976"/>
  <c r="AX966"/>
  <c r="AZ966" s="1"/>
  <c r="AZ960"/>
  <c r="AX950"/>
  <c r="AZ950" s="1"/>
  <c r="AZ944"/>
  <c r="AX934"/>
  <c r="AZ934" s="1"/>
  <c r="AZ928"/>
  <c r="AX918"/>
  <c r="AZ918" s="1"/>
  <c r="AZ912"/>
  <c r="AX902"/>
  <c r="AZ902" s="1"/>
  <c r="AZ896"/>
  <c r="AX886"/>
  <c r="AZ880"/>
  <c r="AX870"/>
  <c r="AZ870" s="1"/>
  <c r="AZ864"/>
  <c r="AX854"/>
  <c r="AZ848"/>
  <c r="AX838"/>
  <c r="AZ838" s="1"/>
  <c r="AZ832"/>
  <c r="AX822"/>
  <c r="AZ822" s="1"/>
  <c r="AZ816"/>
  <c r="AX806"/>
  <c r="AZ806" s="1"/>
  <c r="AZ800"/>
  <c r="AX790"/>
  <c r="AZ784"/>
  <c r="AX774"/>
  <c r="AZ774" s="1"/>
  <c r="AZ768"/>
  <c r="AX758"/>
  <c r="AZ758" s="1"/>
  <c r="AZ752"/>
  <c r="AX742"/>
  <c r="AZ742" s="1"/>
  <c r="AZ736"/>
  <c r="AX726"/>
  <c r="AZ726" s="1"/>
  <c r="AZ720"/>
  <c r="AX710"/>
  <c r="AZ710" s="1"/>
  <c r="AZ704"/>
  <c r="AX694"/>
  <c r="AZ694" s="1"/>
  <c r="AZ688"/>
  <c r="AX678"/>
  <c r="AZ678" s="1"/>
  <c r="AZ672"/>
  <c r="AX662"/>
  <c r="AZ662" s="1"/>
  <c r="AZ656"/>
  <c r="AX646"/>
  <c r="AZ646" s="1"/>
  <c r="AZ640"/>
  <c r="AX630"/>
  <c r="AZ630" s="1"/>
  <c r="AZ624"/>
  <c r="AX614"/>
  <c r="AZ614" s="1"/>
  <c r="AZ608"/>
  <c r="AX598"/>
  <c r="AZ598" s="1"/>
  <c r="AZ592"/>
  <c r="AX582"/>
  <c r="AZ582" s="1"/>
  <c r="AZ576"/>
  <c r="AX566"/>
  <c r="AZ566" s="1"/>
  <c r="AZ560"/>
  <c r="AX550"/>
  <c r="AZ550" s="1"/>
  <c r="AZ544"/>
  <c r="AX534"/>
  <c r="AZ534" s="1"/>
  <c r="AZ528"/>
  <c r="AX518"/>
  <c r="AZ518" s="1"/>
  <c r="AZ512"/>
  <c r="AX502"/>
  <c r="AZ502" s="1"/>
  <c r="AX494"/>
  <c r="AZ494" s="1"/>
  <c r="AX470"/>
  <c r="AZ470" s="1"/>
  <c r="AX462"/>
  <c r="AZ462" s="1"/>
  <c r="AX438"/>
  <c r="AZ438" s="1"/>
  <c r="AX430"/>
  <c r="AZ430" s="1"/>
  <c r="AX406"/>
  <c r="AZ406" s="1"/>
  <c r="AX398"/>
  <c r="AZ398" s="1"/>
  <c r="AX374"/>
  <c r="AX366"/>
  <c r="AZ366" s="1"/>
  <c r="AX342"/>
  <c r="AZ342" s="1"/>
  <c r="AX334"/>
  <c r="AZ334" s="1"/>
  <c r="AX310"/>
  <c r="AZ310" s="1"/>
  <c r="AX302"/>
  <c r="AZ302" s="1"/>
  <c r="AX278"/>
  <c r="AZ278" s="1"/>
  <c r="AX270"/>
  <c r="AZ270" s="1"/>
  <c r="AX246"/>
  <c r="AZ246" s="1"/>
  <c r="AX238"/>
  <c r="AZ238" s="1"/>
  <c r="AX214"/>
  <c r="AZ214" s="1"/>
  <c r="AX206"/>
  <c r="AZ206" s="1"/>
  <c r="AX182"/>
  <c r="AZ182" s="1"/>
  <c r="AX174"/>
  <c r="AZ174" s="1"/>
  <c r="AX150"/>
  <c r="AZ150" s="1"/>
  <c r="AX142"/>
  <c r="AZ142" s="1"/>
  <c r="AZ974"/>
  <c r="AZ946"/>
  <c r="AZ938"/>
  <c r="AZ914"/>
  <c r="AZ906"/>
  <c r="AZ898"/>
  <c r="AZ886"/>
  <c r="AZ882"/>
  <c r="AZ854"/>
  <c r="AZ810"/>
  <c r="AZ802"/>
  <c r="AZ790"/>
  <c r="AZ786"/>
  <c r="AZ778"/>
  <c r="AZ750"/>
  <c r="AZ746"/>
  <c r="AZ738"/>
  <c r="AZ730"/>
  <c r="AZ722"/>
  <c r="AZ714"/>
  <c r="AZ706"/>
  <c r="AZ698"/>
  <c r="AZ690"/>
  <c r="AZ686"/>
  <c r="AZ682"/>
  <c r="AZ674"/>
  <c r="AZ670"/>
  <c r="AZ666"/>
  <c r="AZ658"/>
  <c r="AZ650"/>
  <c r="AZ642"/>
  <c r="AZ638"/>
  <c r="AZ634"/>
  <c r="AZ618"/>
  <c r="AZ610"/>
  <c r="AZ602"/>
  <c r="AZ594"/>
  <c r="AZ586"/>
  <c r="AZ578"/>
  <c r="AZ574"/>
  <c r="AZ570"/>
  <c r="AZ562"/>
  <c r="AZ558"/>
  <c r="AZ554"/>
  <c r="AZ546"/>
  <c r="AZ542"/>
  <c r="AZ538"/>
  <c r="AZ530"/>
  <c r="AZ522"/>
  <c r="AZ514"/>
  <c r="AZ510"/>
  <c r="AZ506"/>
  <c r="AZ374"/>
  <c r="M10" i="20"/>
  <c r="O10" s="1"/>
  <c r="AT483" i="4"/>
  <c r="AW483"/>
  <c r="AT451"/>
  <c r="AW451"/>
  <c r="AT419"/>
  <c r="AW419"/>
  <c r="AT387"/>
  <c r="AW387"/>
  <c r="AT355"/>
  <c r="AW355"/>
  <c r="AT323"/>
  <c r="AW323"/>
  <c r="AT291"/>
  <c r="AW291"/>
  <c r="AT259"/>
  <c r="AW259"/>
  <c r="AT227"/>
  <c r="AW227"/>
  <c r="AT195"/>
  <c r="AW195"/>
  <c r="AT163"/>
  <c r="AW163"/>
  <c r="AT131"/>
  <c r="AW131"/>
  <c r="AT47"/>
  <c r="AU47" s="1"/>
  <c r="AW47"/>
  <c r="AN1160"/>
  <c r="AN1164"/>
  <c r="AN1168"/>
  <c r="AN1172"/>
  <c r="AN1176"/>
  <c r="AN1180"/>
  <c r="AN1184"/>
  <c r="AN1188"/>
  <c r="AN1192"/>
  <c r="AN1196"/>
  <c r="AX492"/>
  <c r="AZ492" s="1"/>
  <c r="AX486"/>
  <c r="AZ486" s="1"/>
  <c r="AX473"/>
  <c r="AZ473" s="1"/>
  <c r="AX460"/>
  <c r="AZ460" s="1"/>
  <c r="AX454"/>
  <c r="AZ454" s="1"/>
  <c r="AX441"/>
  <c r="AZ441" s="1"/>
  <c r="AX428"/>
  <c r="AZ428" s="1"/>
  <c r="AX422"/>
  <c r="AZ422" s="1"/>
  <c r="AX409"/>
  <c r="AZ409" s="1"/>
  <c r="AX396"/>
  <c r="AZ396" s="1"/>
  <c r="AX390"/>
  <c r="AZ390" s="1"/>
  <c r="AX377"/>
  <c r="AZ377" s="1"/>
  <c r="AX364"/>
  <c r="AZ364" s="1"/>
  <c r="AX358"/>
  <c r="AZ358" s="1"/>
  <c r="AX345"/>
  <c r="AZ345" s="1"/>
  <c r="AX332"/>
  <c r="AZ332" s="1"/>
  <c r="AX326"/>
  <c r="AZ326" s="1"/>
  <c r="AX313"/>
  <c r="AZ313" s="1"/>
  <c r="AX300"/>
  <c r="AZ300" s="1"/>
  <c r="AX294"/>
  <c r="AZ294" s="1"/>
  <c r="AX281"/>
  <c r="AZ281" s="1"/>
  <c r="AX268"/>
  <c r="AZ268" s="1"/>
  <c r="AX262"/>
  <c r="AZ262" s="1"/>
  <c r="AX249"/>
  <c r="AZ249" s="1"/>
  <c r="AX236"/>
  <c r="AZ236" s="1"/>
  <c r="AX230"/>
  <c r="AZ230" s="1"/>
  <c r="AX217"/>
  <c r="AZ217" s="1"/>
  <c r="AX204"/>
  <c r="AZ204" s="1"/>
  <c r="AX198"/>
  <c r="AZ198" s="1"/>
  <c r="AX185"/>
  <c r="AZ185" s="1"/>
  <c r="AX172"/>
  <c r="AZ172" s="1"/>
  <c r="AX166"/>
  <c r="AZ166" s="1"/>
  <c r="AX153"/>
  <c r="AZ153" s="1"/>
  <c r="AX140"/>
  <c r="AZ140" s="1"/>
  <c r="AX134"/>
  <c r="AZ134" s="1"/>
  <c r="K17" i="10"/>
  <c r="K25"/>
  <c r="L33"/>
  <c r="K33"/>
  <c r="K41"/>
  <c r="K50"/>
  <c r="K19"/>
  <c r="K27"/>
  <c r="K35"/>
  <c r="K43"/>
  <c r="K46"/>
  <c r="K48"/>
  <c r="K58"/>
  <c r="L58"/>
  <c r="M12" i="20"/>
  <c r="O12" s="1"/>
  <c r="M14"/>
  <c r="O14" s="1"/>
  <c r="M16"/>
  <c r="O16" s="1"/>
  <c r="M18"/>
  <c r="O18" s="1"/>
  <c r="M20"/>
  <c r="O20" s="1"/>
  <c r="M22"/>
  <c r="O22" s="1"/>
  <c r="M24"/>
  <c r="O24" s="1"/>
  <c r="M26"/>
  <c r="O26" s="1"/>
  <c r="M28"/>
  <c r="O28" s="1"/>
  <c r="M30"/>
  <c r="O30" s="1"/>
  <c r="M32"/>
  <c r="O32" s="1"/>
  <c r="M34"/>
  <c r="O34" s="1"/>
  <c r="M36"/>
  <c r="O36" s="1"/>
  <c r="M38"/>
  <c r="O38" s="1"/>
  <c r="M40"/>
  <c r="O40" s="1"/>
  <c r="M42"/>
  <c r="O42" s="1"/>
  <c r="M44"/>
  <c r="O44" s="1"/>
  <c r="M46"/>
  <c r="O46" s="1"/>
  <c r="M48"/>
  <c r="O48" s="1"/>
  <c r="M50"/>
  <c r="O50" s="1"/>
  <c r="M52"/>
  <c r="O52" s="1"/>
  <c r="M54"/>
  <c r="O54" s="1"/>
  <c r="M56"/>
  <c r="O56" s="1"/>
  <c r="M58"/>
  <c r="O58" s="1"/>
  <c r="M60"/>
  <c r="O60" s="1"/>
  <c r="M62"/>
  <c r="O62" s="1"/>
  <c r="M64"/>
  <c r="O64" s="1"/>
  <c r="M66"/>
  <c r="O66" s="1"/>
  <c r="M68"/>
  <c r="O68" s="1"/>
  <c r="M70"/>
  <c r="O70" s="1"/>
  <c r="M72"/>
  <c r="O72" s="1"/>
  <c r="M74"/>
  <c r="O74" s="1"/>
  <c r="M76"/>
  <c r="O76" s="1"/>
  <c r="M78"/>
  <c r="O78" s="1"/>
  <c r="M80"/>
  <c r="O80" s="1"/>
  <c r="M82"/>
  <c r="O82" s="1"/>
  <c r="M84"/>
  <c r="O84" s="1"/>
  <c r="M86"/>
  <c r="O86" s="1"/>
  <c r="M88"/>
  <c r="O88" s="1"/>
  <c r="M90"/>
  <c r="O90" s="1"/>
  <c r="M92"/>
  <c r="O92" s="1"/>
  <c r="M94"/>
  <c r="O94" s="1"/>
  <c r="M96"/>
  <c r="O96" s="1"/>
  <c r="M98"/>
  <c r="O98" s="1"/>
  <c r="K21" i="10"/>
  <c r="K29"/>
  <c r="K37"/>
  <c r="K54"/>
  <c r="K62"/>
  <c r="L62"/>
  <c r="K15"/>
  <c r="K23"/>
  <c r="K31"/>
  <c r="K39"/>
  <c r="K47"/>
  <c r="K52"/>
  <c r="K56"/>
  <c r="K64"/>
  <c r="L64"/>
  <c r="M9" i="20"/>
  <c r="O9" s="1"/>
  <c r="M11"/>
  <c r="O11" s="1"/>
  <c r="M13"/>
  <c r="O13" s="1"/>
  <c r="M15"/>
  <c r="O15" s="1"/>
  <c r="M17"/>
  <c r="O17" s="1"/>
  <c r="M19"/>
  <c r="O19" s="1"/>
  <c r="M21"/>
  <c r="O21" s="1"/>
  <c r="M23"/>
  <c r="O23" s="1"/>
  <c r="M25"/>
  <c r="O25" s="1"/>
  <c r="M27"/>
  <c r="O27" s="1"/>
  <c r="M29"/>
  <c r="O29" s="1"/>
  <c r="M31"/>
  <c r="O31" s="1"/>
  <c r="M33"/>
  <c r="O33" s="1"/>
  <c r="M35"/>
  <c r="O35" s="1"/>
  <c r="M37"/>
  <c r="O37" s="1"/>
  <c r="M39"/>
  <c r="O39" s="1"/>
  <c r="M41"/>
  <c r="O41" s="1"/>
  <c r="M43"/>
  <c r="O43" s="1"/>
  <c r="M45"/>
  <c r="O45" s="1"/>
  <c r="M47"/>
  <c r="O47" s="1"/>
  <c r="M49"/>
  <c r="O49" s="1"/>
  <c r="M51"/>
  <c r="O51" s="1"/>
  <c r="M53"/>
  <c r="O53" s="1"/>
  <c r="M55"/>
  <c r="O55" s="1"/>
  <c r="M57"/>
  <c r="O57" s="1"/>
  <c r="M59"/>
  <c r="O59" s="1"/>
  <c r="M61"/>
  <c r="O61" s="1"/>
  <c r="M63"/>
  <c r="O63" s="1"/>
  <c r="M65"/>
  <c r="O65" s="1"/>
  <c r="M67"/>
  <c r="O67" s="1"/>
  <c r="M69"/>
  <c r="O69" s="1"/>
  <c r="M71"/>
  <c r="O71" s="1"/>
  <c r="M73"/>
  <c r="O73" s="1"/>
  <c r="M75"/>
  <c r="O75" s="1"/>
  <c r="M77"/>
  <c r="O77" s="1"/>
  <c r="M79"/>
  <c r="O79" s="1"/>
  <c r="M81"/>
  <c r="O81" s="1"/>
  <c r="M83"/>
  <c r="O83" s="1"/>
  <c r="M85"/>
  <c r="O85" s="1"/>
  <c r="M87"/>
  <c r="O87" s="1"/>
  <c r="M89"/>
  <c r="O89" s="1"/>
  <c r="M91"/>
  <c r="O91" s="1"/>
  <c r="M93"/>
  <c r="O93" s="1"/>
  <c r="M95"/>
  <c r="O95" s="1"/>
  <c r="M97"/>
  <c r="O97" s="1"/>
  <c r="M99"/>
  <c r="O99" s="1"/>
  <c r="B82" i="10"/>
  <c r="B80"/>
  <c r="B64"/>
  <c r="B62"/>
  <c r="B60"/>
  <c r="B58"/>
  <c r="B56"/>
  <c r="B79"/>
  <c r="B77"/>
  <c r="B75"/>
  <c r="B73"/>
  <c r="B71"/>
  <c r="B69"/>
  <c r="B67"/>
  <c r="B14"/>
  <c r="B3"/>
  <c r="Z126" i="7"/>
  <c r="B4" i="10"/>
  <c r="Y125" i="7"/>
  <c r="C5" i="10"/>
  <c r="U124" i="7"/>
  <c r="J4" i="10" s="1"/>
  <c r="B6"/>
  <c r="Y123" i="7"/>
  <c r="C7" i="10"/>
  <c r="U122" i="7"/>
  <c r="J6" i="10" s="1"/>
  <c r="B8"/>
  <c r="Y121" i="7"/>
  <c r="C9" i="10"/>
  <c r="U120" i="7"/>
  <c r="B10" i="10"/>
  <c r="Y119" i="7"/>
  <c r="C11" i="10"/>
  <c r="U118" i="7"/>
  <c r="J11" i="10" s="1"/>
  <c r="B12"/>
  <c r="Y117" i="7"/>
  <c r="C13" i="10"/>
  <c r="K16"/>
  <c r="K18"/>
  <c r="K20"/>
  <c r="K22"/>
  <c r="K24"/>
  <c r="K26"/>
  <c r="K28"/>
  <c r="K30"/>
  <c r="K32"/>
  <c r="K34"/>
  <c r="K36"/>
  <c r="K38"/>
  <c r="K40"/>
  <c r="K42"/>
  <c r="K44"/>
  <c r="Y84" i="7"/>
  <c r="Z83"/>
  <c r="V83" s="1"/>
  <c r="B49" i="10"/>
  <c r="B51"/>
  <c r="B53"/>
  <c r="B55"/>
  <c r="U74" i="7"/>
  <c r="Y71"/>
  <c r="C61" i="10"/>
  <c r="B63"/>
  <c r="U64" i="7"/>
  <c r="J63" i="10" s="1"/>
  <c r="B66"/>
  <c r="C67"/>
  <c r="B70"/>
  <c r="C71"/>
  <c r="B74"/>
  <c r="C75"/>
  <c r="B78"/>
  <c r="K60"/>
  <c r="L60"/>
  <c r="K65"/>
  <c r="L65"/>
  <c r="Z62" i="7"/>
  <c r="Y62"/>
  <c r="Z58"/>
  <c r="Y58"/>
  <c r="Z54"/>
  <c r="Y54"/>
  <c r="Z50"/>
  <c r="Y50"/>
  <c r="K82" i="10"/>
  <c r="L82"/>
  <c r="H21" i="22"/>
  <c r="D46"/>
  <c r="S3" i="20" s="1"/>
  <c r="C19" i="22"/>
  <c r="C9"/>
  <c r="H35"/>
  <c r="AN35" s="1"/>
  <c r="Z40" i="7"/>
  <c r="Y40"/>
  <c r="Z49"/>
  <c r="Y49"/>
  <c r="K4" i="10"/>
  <c r="K6"/>
  <c r="K8"/>
  <c r="K10"/>
  <c r="K12"/>
  <c r="Y116" i="7"/>
  <c r="Y114"/>
  <c r="Y112"/>
  <c r="Y110"/>
  <c r="Y108"/>
  <c r="Y106"/>
  <c r="Y104"/>
  <c r="Y102"/>
  <c r="Y100"/>
  <c r="Y98"/>
  <c r="Y96"/>
  <c r="Y94"/>
  <c r="Y92"/>
  <c r="Y90"/>
  <c r="Y88"/>
  <c r="Y82"/>
  <c r="Z86"/>
  <c r="V86" s="1"/>
  <c r="Y85"/>
  <c r="L61" i="10"/>
  <c r="Y65" i="7"/>
  <c r="K68" i="10"/>
  <c r="K72"/>
  <c r="K76"/>
  <c r="L80"/>
  <c r="C81"/>
  <c r="C78"/>
  <c r="C76"/>
  <c r="C74"/>
  <c r="C72"/>
  <c r="C70"/>
  <c r="C68"/>
  <c r="C66"/>
  <c r="C82"/>
  <c r="C80"/>
  <c r="C64"/>
  <c r="C62"/>
  <c r="C60"/>
  <c r="C58"/>
  <c r="C56"/>
  <c r="C54"/>
  <c r="C52"/>
  <c r="C50"/>
  <c r="C48"/>
  <c r="C45"/>
  <c r="C43"/>
  <c r="C41"/>
  <c r="C39"/>
  <c r="C37"/>
  <c r="C35"/>
  <c r="C33"/>
  <c r="C31"/>
  <c r="C29"/>
  <c r="C27"/>
  <c r="C25"/>
  <c r="C23"/>
  <c r="C21"/>
  <c r="C19"/>
  <c r="C17"/>
  <c r="C15"/>
  <c r="C12"/>
  <c r="C10"/>
  <c r="C8"/>
  <c r="C6"/>
  <c r="C4"/>
  <c r="Z60" i="7"/>
  <c r="Y60"/>
  <c r="Z56"/>
  <c r="Y56"/>
  <c r="Z52"/>
  <c r="Y52"/>
  <c r="Z67"/>
  <c r="Y67"/>
  <c r="D54" i="22"/>
  <c r="C55"/>
  <c r="K55" s="1"/>
  <c r="D53"/>
  <c r="C54"/>
  <c r="K54" s="1"/>
  <c r="D52"/>
  <c r="D56"/>
  <c r="C53"/>
  <c r="K53" s="1"/>
  <c r="C14" i="10"/>
  <c r="B16"/>
  <c r="B18"/>
  <c r="B20"/>
  <c r="B22"/>
  <c r="B24"/>
  <c r="B26"/>
  <c r="B28"/>
  <c r="B30"/>
  <c r="B32"/>
  <c r="B34"/>
  <c r="B36"/>
  <c r="B38"/>
  <c r="B40"/>
  <c r="B42"/>
  <c r="B44"/>
  <c r="B46"/>
  <c r="B48"/>
  <c r="Y81" i="7"/>
  <c r="C49" i="10"/>
  <c r="U80" i="7"/>
  <c r="J49" i="10" s="1"/>
  <c r="B50"/>
  <c r="Y79" i="7"/>
  <c r="C51" i="10"/>
  <c r="U78" i="7"/>
  <c r="J51" i="10" s="1"/>
  <c r="B52"/>
  <c r="Y77" i="7"/>
  <c r="C53" i="10"/>
  <c r="U76" i="7"/>
  <c r="J53" i="10" s="1"/>
  <c r="B54"/>
  <c r="Y75" i="7"/>
  <c r="C55" i="10"/>
  <c r="B57"/>
  <c r="U72" i="7"/>
  <c r="Y68"/>
  <c r="C63" i="10"/>
  <c r="B65"/>
  <c r="Y39" i="7"/>
  <c r="L66" i="10"/>
  <c r="L67"/>
  <c r="L70"/>
  <c r="L71"/>
  <c r="L74"/>
  <c r="L75"/>
  <c r="L78"/>
  <c r="L81"/>
  <c r="Y48" i="7"/>
  <c r="L79" i="10"/>
  <c r="U4" i="7"/>
  <c r="J82" i="10" s="1"/>
  <c r="D36" i="22"/>
  <c r="F36"/>
  <c r="C16"/>
  <c r="K29"/>
  <c r="O29"/>
  <c r="K27"/>
  <c r="O27"/>
  <c r="S27"/>
  <c r="W27"/>
  <c r="AA27"/>
  <c r="AE27"/>
  <c r="AI27"/>
  <c r="AM27"/>
  <c r="K28"/>
  <c r="O28"/>
  <c r="S28"/>
  <c r="W28"/>
  <c r="AA28"/>
  <c r="AE28"/>
  <c r="AI28"/>
  <c r="AM28"/>
  <c r="AG37" i="1"/>
  <c r="AJ37" s="1"/>
  <c r="AK37" s="1"/>
  <c r="AM29" i="22"/>
  <c r="AI29"/>
  <c r="AE29"/>
  <c r="AA29"/>
  <c r="W29"/>
  <c r="S29"/>
  <c r="N29"/>
  <c r="I29"/>
  <c r="AJ28"/>
  <c r="AD28"/>
  <c r="Y28"/>
  <c r="T28"/>
  <c r="N28"/>
  <c r="I28"/>
  <c r="AJ27"/>
  <c r="AD27"/>
  <c r="Y27"/>
  <c r="T27"/>
  <c r="N27"/>
  <c r="I27"/>
  <c r="AJ26"/>
  <c r="AD26"/>
  <c r="Y26"/>
  <c r="T26"/>
  <c r="N26"/>
  <c r="K26"/>
  <c r="K36" s="1"/>
  <c r="K37" s="1"/>
  <c r="O26"/>
  <c r="O36" s="1"/>
  <c r="O37" s="1"/>
  <c r="S26"/>
  <c r="S36" s="1"/>
  <c r="S37" s="1"/>
  <c r="W26"/>
  <c r="W36" s="1"/>
  <c r="W37" s="1"/>
  <c r="AA26"/>
  <c r="AA36" s="1"/>
  <c r="AA37" s="1"/>
  <c r="AE26"/>
  <c r="AE36" s="1"/>
  <c r="AE37" s="1"/>
  <c r="AI26"/>
  <c r="AI36" s="1"/>
  <c r="AI37" s="1"/>
  <c r="AM26"/>
  <c r="AM36" s="1"/>
  <c r="AM37" s="1"/>
  <c r="AJ29"/>
  <c r="AF29"/>
  <c r="AB29"/>
  <c r="X29"/>
  <c r="X36" s="1"/>
  <c r="X37" s="1"/>
  <c r="T29"/>
  <c r="P29"/>
  <c r="J29"/>
  <c r="AK28"/>
  <c r="AF28"/>
  <c r="Z28"/>
  <c r="U28"/>
  <c r="P28"/>
  <c r="J28"/>
  <c r="AK27"/>
  <c r="AF27"/>
  <c r="Z27"/>
  <c r="U27"/>
  <c r="P27"/>
  <c r="AK26"/>
  <c r="AF26"/>
  <c r="Z26"/>
  <c r="U26"/>
  <c r="P26"/>
  <c r="AK29"/>
  <c r="AC29"/>
  <c r="AC36" s="1"/>
  <c r="AC37" s="1"/>
  <c r="Y29"/>
  <c r="U29"/>
  <c r="Q29"/>
  <c r="AL28"/>
  <c r="AG28"/>
  <c r="AB28"/>
  <c r="V28"/>
  <c r="Q28"/>
  <c r="AL27"/>
  <c r="AG27"/>
  <c r="AB27"/>
  <c r="V27"/>
  <c r="Q27"/>
  <c r="AL26"/>
  <c r="AG26"/>
  <c r="AB26"/>
  <c r="V26"/>
  <c r="Q26"/>
  <c r="Q36" s="1"/>
  <c r="Q37" s="1"/>
  <c r="L26"/>
  <c r="L36" s="1"/>
  <c r="L37" s="1"/>
  <c r="AW31" i="1"/>
  <c r="AT31"/>
  <c r="AG97" i="7"/>
  <c r="BE30" i="1"/>
  <c r="AV20"/>
  <c r="AY20"/>
  <c r="AM20"/>
  <c r="AN20" s="1"/>
  <c r="AG20"/>
  <c r="AJ20" s="1"/>
  <c r="AK20" s="1"/>
  <c r="AV7"/>
  <c r="AY7"/>
  <c r="AV36"/>
  <c r="AY36"/>
  <c r="AG36"/>
  <c r="AJ36" s="1"/>
  <c r="AK36" s="1"/>
  <c r="AM7"/>
  <c r="AN7" s="1"/>
  <c r="BE26"/>
  <c r="AM36"/>
  <c r="AN36" s="1"/>
  <c r="AG3"/>
  <c r="AG21"/>
  <c r="AJ21" s="1"/>
  <c r="AK21" s="1"/>
  <c r="AV39"/>
  <c r="AY39"/>
  <c r="BE14"/>
  <c r="AM39"/>
  <c r="AN39" s="1"/>
  <c r="AV23"/>
  <c r="AY23"/>
  <c r="AW32"/>
  <c r="AT32"/>
  <c r="AG122" i="7"/>
  <c r="AM23" i="1"/>
  <c r="AN23" s="1"/>
  <c r="BE42"/>
  <c r="AV16"/>
  <c r="AY16"/>
  <c r="AW28"/>
  <c r="AT28"/>
  <c r="AV32"/>
  <c r="AY32"/>
  <c r="AW44"/>
  <c r="AT44"/>
  <c r="AG68" i="7"/>
  <c r="AG38"/>
  <c r="AN3" i="1"/>
  <c r="AG12"/>
  <c r="AJ12" s="1"/>
  <c r="AK12" s="1"/>
  <c r="AG13"/>
  <c r="AJ13" s="1"/>
  <c r="AK13" s="1"/>
  <c r="AY15"/>
  <c r="AM16"/>
  <c r="AN16" s="1"/>
  <c r="AM19"/>
  <c r="AG28"/>
  <c r="AJ28" s="1"/>
  <c r="AK28" s="1"/>
  <c r="AG29"/>
  <c r="AJ29" s="1"/>
  <c r="AK29" s="1"/>
  <c r="AY31"/>
  <c r="AM32"/>
  <c r="AN32" s="1"/>
  <c r="AM35"/>
  <c r="AN35" s="1"/>
  <c r="AG44"/>
  <c r="AJ44" s="1"/>
  <c r="AK44" s="1"/>
  <c r="AG45"/>
  <c r="AJ45" s="1"/>
  <c r="AK45" s="1"/>
  <c r="AV12"/>
  <c r="AY12"/>
  <c r="AW24"/>
  <c r="AT24"/>
  <c r="AV28"/>
  <c r="AY28"/>
  <c r="AW40"/>
  <c r="AT40"/>
  <c r="AV44"/>
  <c r="AY44"/>
  <c r="AM12"/>
  <c r="AN12" s="1"/>
  <c r="AM15"/>
  <c r="AM28"/>
  <c r="AN28" s="1"/>
  <c r="AM31"/>
  <c r="AN31" s="1"/>
  <c r="BE35"/>
  <c r="AM44"/>
  <c r="AN44" s="1"/>
  <c r="AG10" i="7"/>
  <c r="AG12"/>
  <c r="AG16"/>
  <c r="AG18"/>
  <c r="AG39"/>
  <c r="AG45"/>
  <c r="AG47"/>
  <c r="AG49"/>
  <c r="AG64"/>
  <c r="AG71"/>
  <c r="AG74"/>
  <c r="AV8" i="1"/>
  <c r="AY8"/>
  <c r="AW20"/>
  <c r="AT20"/>
  <c r="AV24"/>
  <c r="AY24"/>
  <c r="AW36"/>
  <c r="AT36"/>
  <c r="AV40"/>
  <c r="AY40"/>
  <c r="AG57" i="7"/>
  <c r="AG55"/>
  <c r="AG5" i="1"/>
  <c r="AM8"/>
  <c r="AN8" s="1"/>
  <c r="AM11"/>
  <c r="AT23"/>
  <c r="BE23" s="1"/>
  <c r="AM24"/>
  <c r="AN24" s="1"/>
  <c r="AM27"/>
  <c r="AT39"/>
  <c r="AM40"/>
  <c r="AN40" s="1"/>
  <c r="AM43"/>
  <c r="AM9"/>
  <c r="AM13"/>
  <c r="AN13" s="1"/>
  <c r="AM17"/>
  <c r="AM21"/>
  <c r="AN21" s="1"/>
  <c r="AM25"/>
  <c r="AM29"/>
  <c r="AN29" s="1"/>
  <c r="AM33"/>
  <c r="AM37"/>
  <c r="AN37" s="1"/>
  <c r="AM41"/>
  <c r="AN41" s="1"/>
  <c r="AM45"/>
  <c r="AN45" s="1"/>
  <c r="AB95" i="27" l="1"/>
  <c r="AB99"/>
  <c r="AC92"/>
  <c r="AB131"/>
  <c r="AC88"/>
  <c r="AD474" i="7"/>
  <c r="AG474" s="1"/>
  <c r="AB101" i="27"/>
  <c r="AB112"/>
  <c r="C12" i="22"/>
  <c r="C13"/>
  <c r="C10"/>
  <c r="C20"/>
  <c r="C17"/>
  <c r="C14"/>
  <c r="C11"/>
  <c r="C21" s="1"/>
  <c r="AB104" i="27"/>
  <c r="AB151"/>
  <c r="AB119"/>
  <c r="AB43"/>
  <c r="BE34" i="1"/>
  <c r="AD261" i="7"/>
  <c r="AG261" s="1"/>
  <c r="AD23"/>
  <c r="AG23" s="1"/>
  <c r="AD17"/>
  <c r="AG17" s="1"/>
  <c r="AD11"/>
  <c r="AG11" s="1"/>
  <c r="AD500"/>
  <c r="AD476"/>
  <c r="AD440"/>
  <c r="AG440" s="1"/>
  <c r="AD376"/>
  <c r="AG376" s="1"/>
  <c r="C18" i="22"/>
  <c r="AB64" i="27"/>
  <c r="AB83"/>
  <c r="AC71"/>
  <c r="AC32"/>
  <c r="AD87" i="7"/>
  <c r="AG87" s="1"/>
  <c r="AB76" i="27"/>
  <c r="AD46" i="7"/>
  <c r="AG46" s="1"/>
  <c r="AD6"/>
  <c r="AG6" s="1"/>
  <c r="AD522"/>
  <c r="AG522" s="1"/>
  <c r="AD472"/>
  <c r="AG472" s="1"/>
  <c r="AD404"/>
  <c r="AD348"/>
  <c r="AG348" s="1"/>
  <c r="AD521"/>
  <c r="AB153" i="27"/>
  <c r="AB109"/>
  <c r="AB55"/>
  <c r="AB123"/>
  <c r="AB156"/>
  <c r="AD103" i="7"/>
  <c r="AG103" s="1"/>
  <c r="AD61"/>
  <c r="AG61" s="1"/>
  <c r="AD31"/>
  <c r="AG31" s="1"/>
  <c r="AD406"/>
  <c r="AD523"/>
  <c r="AG523" s="1"/>
  <c r="AB129" i="27"/>
  <c r="AB96"/>
  <c r="AB84"/>
  <c r="AB67"/>
  <c r="AD228" i="7"/>
  <c r="AG228" s="1"/>
  <c r="AD67"/>
  <c r="AG67" s="1"/>
  <c r="AD43"/>
  <c r="AG43" s="1"/>
  <c r="AB137" i="27"/>
  <c r="AD154" i="7"/>
  <c r="AG154" s="1"/>
  <c r="AX286" i="4"/>
  <c r="AZ286" s="1"/>
  <c r="AS23" i="19"/>
  <c r="AE28"/>
  <c r="AU26"/>
  <c r="AS29"/>
  <c r="AR17"/>
  <c r="AB7" i="27"/>
  <c r="BE38" i="1"/>
  <c r="AX158" i="4"/>
  <c r="AZ158" s="1"/>
  <c r="AX253"/>
  <c r="AZ253" s="1"/>
  <c r="AX309"/>
  <c r="AZ309" s="1"/>
  <c r="AX414"/>
  <c r="AZ414" s="1"/>
  <c r="AX677"/>
  <c r="AZ677" s="1"/>
  <c r="AX681"/>
  <c r="AZ681" s="1"/>
  <c r="AX740"/>
  <c r="AZ740" s="1"/>
  <c r="AX769"/>
  <c r="AZ769" s="1"/>
  <c r="AX843"/>
  <c r="AZ843" s="1"/>
  <c r="AX859"/>
  <c r="AZ859" s="1"/>
  <c r="AX869"/>
  <c r="AZ869" s="1"/>
  <c r="AX876"/>
  <c r="AZ876" s="1"/>
  <c r="AX1009"/>
  <c r="AZ1009" s="1"/>
  <c r="AX1035"/>
  <c r="AZ1035" s="1"/>
  <c r="AX1037"/>
  <c r="AZ1037" s="1"/>
  <c r="AX1057"/>
  <c r="AZ1057" s="1"/>
  <c r="AX1059"/>
  <c r="AZ1059" s="1"/>
  <c r="AX741"/>
  <c r="AZ741" s="1"/>
  <c r="AX889"/>
  <c r="AZ889" s="1"/>
  <c r="AD249" i="7"/>
  <c r="AG249" s="1"/>
  <c r="AX626" i="4"/>
  <c r="AZ626" s="1"/>
  <c r="U1833" i="7"/>
  <c r="U1827"/>
  <c r="U1823"/>
  <c r="U1801"/>
  <c r="V1772"/>
  <c r="U1745"/>
  <c r="V1742"/>
  <c r="V1738"/>
  <c r="U1737"/>
  <c r="U1720"/>
  <c r="U1705"/>
  <c r="AX181" i="4"/>
  <c r="AZ181" s="1"/>
  <c r="AD125" i="7"/>
  <c r="AG125" s="1"/>
  <c r="AD115"/>
  <c r="AG115" s="1"/>
  <c r="AD108"/>
  <c r="AG108" s="1"/>
  <c r="AD101"/>
  <c r="AG101" s="1"/>
  <c r="AD98"/>
  <c r="AG98" s="1"/>
  <c r="AD350"/>
  <c r="AG350" s="1"/>
  <c r="AD332"/>
  <c r="AG332" s="1"/>
  <c r="AD389"/>
  <c r="AG389" s="1"/>
  <c r="AD257"/>
  <c r="AG257" s="1"/>
  <c r="AD198"/>
  <c r="AG198" s="1"/>
  <c r="AD185"/>
  <c r="AG185" s="1"/>
  <c r="AD276"/>
  <c r="AG276" s="1"/>
  <c r="AD283"/>
  <c r="AG283" s="1"/>
  <c r="AD213"/>
  <c r="AD269"/>
  <c r="AD178"/>
  <c r="AG178" s="1"/>
  <c r="AD224"/>
  <c r="AG224" s="1"/>
  <c r="AG4" i="1"/>
  <c r="AB4"/>
  <c r="AD118" i="7"/>
  <c r="AG118" s="1"/>
  <c r="AD92"/>
  <c r="AG92" s="1"/>
  <c r="AD85"/>
  <c r="AG85" s="1"/>
  <c r="AD82"/>
  <c r="AG82" s="1"/>
  <c r="AD354"/>
  <c r="AG354" s="1"/>
  <c r="AD439"/>
  <c r="AG439" s="1"/>
  <c r="AD395"/>
  <c r="AG395" s="1"/>
  <c r="AD265"/>
  <c r="AG265" s="1"/>
  <c r="AD264"/>
  <c r="AG264" s="1"/>
  <c r="AD141"/>
  <c r="AG141" s="1"/>
  <c r="AD226"/>
  <c r="AG226" s="1"/>
  <c r="AD147"/>
  <c r="AG147" s="1"/>
  <c r="AD256"/>
  <c r="AG256" s="1"/>
  <c r="J16" i="10"/>
  <c r="V530" i="7"/>
  <c r="U157"/>
  <c r="AC20" i="27"/>
  <c r="AB23"/>
  <c r="AB59"/>
  <c r="AB35"/>
  <c r="AC52"/>
  <c r="AB75"/>
  <c r="AC27"/>
  <c r="AC11"/>
  <c r="AD281" i="7"/>
  <c r="AG281" s="1"/>
  <c r="AB87" i="27"/>
  <c r="AB3"/>
  <c r="AB71"/>
  <c r="AB39"/>
  <c r="AC36"/>
  <c r="AB56"/>
  <c r="AD527" i="7"/>
  <c r="AG527" s="1"/>
  <c r="AD528"/>
  <c r="AG528" s="1"/>
  <c r="AD529"/>
  <c r="AG529" s="1"/>
  <c r="AD530"/>
  <c r="AD531"/>
  <c r="AG531" s="1"/>
  <c r="AD119"/>
  <c r="AG119" s="1"/>
  <c r="AD117"/>
  <c r="AG117" s="1"/>
  <c r="AD109"/>
  <c r="AG109" s="1"/>
  <c r="AD93"/>
  <c r="AG93" s="1"/>
  <c r="AD59"/>
  <c r="AG59" s="1"/>
  <c r="AD4"/>
  <c r="AG4" s="1"/>
  <c r="AD392"/>
  <c r="AG392" s="1"/>
  <c r="AD286"/>
  <c r="AG286" s="1"/>
  <c r="AD200"/>
  <c r="AG200" s="1"/>
  <c r="AD297"/>
  <c r="AG297" s="1"/>
  <c r="AD227"/>
  <c r="AG227" s="1"/>
  <c r="AD296"/>
  <c r="AG296" s="1"/>
  <c r="AD357"/>
  <c r="AG357" s="1"/>
  <c r="AD127"/>
  <c r="AG127" s="1"/>
  <c r="AD116"/>
  <c r="AG116" s="1"/>
  <c r="AD3"/>
  <c r="AG3" s="1"/>
  <c r="H62" i="22" s="1"/>
  <c r="AD442" i="7"/>
  <c r="AG442" s="1"/>
  <c r="AD352"/>
  <c r="AG352" s="1"/>
  <c r="AD353"/>
  <c r="AG353" s="1"/>
  <c r="AD347"/>
  <c r="AG347" s="1"/>
  <c r="AD335"/>
  <c r="AG335" s="1"/>
  <c r="AD212"/>
  <c r="AG212" s="1"/>
  <c r="AD237"/>
  <c r="AG237" s="1"/>
  <c r="U970"/>
  <c r="AX1034" i="4"/>
  <c r="AZ1034" s="1"/>
  <c r="AX1048"/>
  <c r="AZ1048" s="1"/>
  <c r="AX1068"/>
  <c r="AZ1068" s="1"/>
  <c r="U906" i="7"/>
  <c r="V1580"/>
  <c r="U1577"/>
  <c r="U1546"/>
  <c r="U1545"/>
  <c r="U1528"/>
  <c r="U1520"/>
  <c r="V1516"/>
  <c r="U1513"/>
  <c r="U1482"/>
  <c r="U1456"/>
  <c r="V1452"/>
  <c r="U1418"/>
  <c r="U1400"/>
  <c r="U1392"/>
  <c r="V1388"/>
  <c r="U1354"/>
  <c r="U1328"/>
  <c r="V1324"/>
  <c r="U1290"/>
  <c r="U1272"/>
  <c r="U1264"/>
  <c r="V1260"/>
  <c r="U1034"/>
  <c r="V380"/>
  <c r="V364"/>
  <c r="V348"/>
  <c r="V316"/>
  <c r="V300"/>
  <c r="U309"/>
  <c r="V334"/>
  <c r="V17"/>
  <c r="V189"/>
  <c r="V181"/>
  <c r="V175"/>
  <c r="V145"/>
  <c r="V190"/>
  <c r="V182"/>
  <c r="V140"/>
  <c r="V158"/>
  <c r="V150"/>
  <c r="C31" i="22"/>
  <c r="U1851" i="7"/>
  <c r="U1761"/>
  <c r="V1750"/>
  <c r="V1746"/>
  <c r="U1681"/>
  <c r="V1646"/>
  <c r="U1633"/>
  <c r="V1556"/>
  <c r="V1849"/>
  <c r="V1845"/>
  <c r="V1841"/>
  <c r="U1816"/>
  <c r="V1774"/>
  <c r="U1706"/>
  <c r="V1678"/>
  <c r="U1616"/>
  <c r="U1585"/>
  <c r="V1554"/>
  <c r="V1466"/>
  <c r="U1466"/>
  <c r="V1338"/>
  <c r="U1338"/>
  <c r="U207"/>
  <c r="V207"/>
  <c r="U137"/>
  <c r="V137"/>
  <c r="V103"/>
  <c r="U103"/>
  <c r="V1760"/>
  <c r="U1760"/>
  <c r="U1050"/>
  <c r="V1050"/>
  <c r="U1018"/>
  <c r="V1018"/>
  <c r="U986"/>
  <c r="V986"/>
  <c r="U954"/>
  <c r="V954"/>
  <c r="U922"/>
  <c r="V922"/>
  <c r="U890"/>
  <c r="V890"/>
  <c r="U858"/>
  <c r="V858"/>
  <c r="U826"/>
  <c r="V826"/>
  <c r="U698"/>
  <c r="V698"/>
  <c r="U634"/>
  <c r="V634"/>
  <c r="V616"/>
  <c r="U616"/>
  <c r="U161"/>
  <c r="V161"/>
  <c r="U794"/>
  <c r="V794"/>
  <c r="V664"/>
  <c r="U664"/>
  <c r="U134"/>
  <c r="V134"/>
  <c r="V1594"/>
  <c r="U1594"/>
  <c r="V1530"/>
  <c r="U1530"/>
  <c r="V1402"/>
  <c r="U1402"/>
  <c r="V1274"/>
  <c r="U1274"/>
  <c r="U173"/>
  <c r="V173"/>
  <c r="U165"/>
  <c r="V165"/>
  <c r="U141"/>
  <c r="V141"/>
  <c r="U130"/>
  <c r="V130"/>
  <c r="V115"/>
  <c r="U115"/>
  <c r="V1440"/>
  <c r="U1440"/>
  <c r="V1312"/>
  <c r="U1312"/>
  <c r="U1674"/>
  <c r="V1674"/>
  <c r="U1210"/>
  <c r="V1210"/>
  <c r="U1178"/>
  <c r="V1178"/>
  <c r="U1146"/>
  <c r="V1146"/>
  <c r="U1114"/>
  <c r="V1114"/>
  <c r="U1082"/>
  <c r="V1082"/>
  <c r="U1642"/>
  <c r="V1642"/>
  <c r="V363"/>
  <c r="U363"/>
  <c r="U93"/>
  <c r="U109"/>
  <c r="U188"/>
  <c r="U156"/>
  <c r="U1160"/>
  <c r="U1080"/>
  <c r="U952"/>
  <c r="U824"/>
  <c r="U760"/>
  <c r="U680"/>
  <c r="U177"/>
  <c r="V1266"/>
  <c r="V1827"/>
  <c r="V1762"/>
  <c r="V1506"/>
  <c r="V1074"/>
  <c r="V1042"/>
  <c r="V1010"/>
  <c r="V978"/>
  <c r="V946"/>
  <c r="V914"/>
  <c r="V882"/>
  <c r="V850"/>
  <c r="V818"/>
  <c r="V770"/>
  <c r="V722"/>
  <c r="V690"/>
  <c r="V610"/>
  <c r="U778"/>
  <c r="U714"/>
  <c r="U746"/>
  <c r="U299"/>
  <c r="U1824"/>
  <c r="V1813"/>
  <c r="V1811"/>
  <c r="V1809"/>
  <c r="U1738"/>
  <c r="V1624"/>
  <c r="U1624"/>
  <c r="V458"/>
  <c r="U458"/>
  <c r="U1722"/>
  <c r="V1688"/>
  <c r="U1688"/>
  <c r="V331"/>
  <c r="U331"/>
  <c r="V1851"/>
  <c r="V1835"/>
  <c r="V1656"/>
  <c r="U1552"/>
  <c r="V36" i="22"/>
  <c r="V37" s="1"/>
  <c r="AF36"/>
  <c r="AF37" s="1"/>
  <c r="AX737" i="4"/>
  <c r="AZ737" s="1"/>
  <c r="AX126"/>
  <c r="AZ126" s="1"/>
  <c r="AX633"/>
  <c r="AZ633" s="1"/>
  <c r="AX884"/>
  <c r="AZ884" s="1"/>
  <c r="AX985"/>
  <c r="AZ985" s="1"/>
  <c r="AX275"/>
  <c r="AZ275" s="1"/>
  <c r="AX403"/>
  <c r="AZ403" s="1"/>
  <c r="AX467"/>
  <c r="AZ467" s="1"/>
  <c r="AX607"/>
  <c r="AZ607" s="1"/>
  <c r="AX639"/>
  <c r="AZ639" s="1"/>
  <c r="AX871"/>
  <c r="AZ871" s="1"/>
  <c r="AX903"/>
  <c r="AZ903" s="1"/>
  <c r="AX1010"/>
  <c r="AZ1010" s="1"/>
  <c r="AX1012"/>
  <c r="AZ1012" s="1"/>
  <c r="AX1098"/>
  <c r="AZ1098" s="1"/>
  <c r="AX1047"/>
  <c r="AZ1047" s="1"/>
  <c r="AX761"/>
  <c r="AZ761" s="1"/>
  <c r="AX821"/>
  <c r="AZ821" s="1"/>
  <c r="AX125"/>
  <c r="AZ125" s="1"/>
  <c r="AX795"/>
  <c r="AZ795" s="1"/>
  <c r="AR23" i="19"/>
  <c r="AS33"/>
  <c r="AR30"/>
  <c r="AZ52" i="4"/>
  <c r="AZ48"/>
  <c r="AX167"/>
  <c r="AZ167" s="1"/>
  <c r="AX226"/>
  <c r="AZ226" s="1"/>
  <c r="AX133"/>
  <c r="AZ133" s="1"/>
  <c r="AX165"/>
  <c r="AZ165" s="1"/>
  <c r="AT9"/>
  <c r="AX9" s="1"/>
  <c r="U1856" i="7"/>
  <c r="V1853"/>
  <c r="V1833"/>
  <c r="V1801"/>
  <c r="V1784"/>
  <c r="V1720"/>
  <c r="V1528"/>
  <c r="V1464"/>
  <c r="V1400"/>
  <c r="V1336"/>
  <c r="V1272"/>
  <c r="U47"/>
  <c r="J81" i="10" s="1"/>
  <c r="V47" i="7"/>
  <c r="J26" i="10"/>
  <c r="U91" i="7"/>
  <c r="AG521"/>
  <c r="AG481"/>
  <c r="U89"/>
  <c r="U105"/>
  <c r="U1805"/>
  <c r="U1786"/>
  <c r="U1658"/>
  <c r="V1560"/>
  <c r="U1560"/>
  <c r="V1496"/>
  <c r="U1496"/>
  <c r="V1432"/>
  <c r="U1432"/>
  <c r="V1368"/>
  <c r="U1368"/>
  <c r="V1304"/>
  <c r="U1304"/>
  <c r="V1240"/>
  <c r="U1240"/>
  <c r="V1819"/>
  <c r="U1819"/>
  <c r="V1752"/>
  <c r="U1752"/>
  <c r="V522"/>
  <c r="U522"/>
  <c r="J18" i="10"/>
  <c r="J32"/>
  <c r="J22"/>
  <c r="AG513" i="7"/>
  <c r="V394"/>
  <c r="U394"/>
  <c r="J24" i="10"/>
  <c r="J38"/>
  <c r="J36"/>
  <c r="AD113" i="7"/>
  <c r="AG113" s="1"/>
  <c r="AD110"/>
  <c r="AG110" s="1"/>
  <c r="AD105"/>
  <c r="AD102"/>
  <c r="AG102" s="1"/>
  <c r="AD86"/>
  <c r="AG86" s="1"/>
  <c r="AD76"/>
  <c r="AG76" s="1"/>
  <c r="AD57"/>
  <c r="AD50"/>
  <c r="AG50" s="1"/>
  <c r="AD33"/>
  <c r="AG33" s="1"/>
  <c r="AD21"/>
  <c r="AG21" s="1"/>
  <c r="AD14"/>
  <c r="AD8"/>
  <c r="AG8" s="1"/>
  <c r="AD402"/>
  <c r="AG402" s="1"/>
  <c r="AD303"/>
  <c r="AG303" s="1"/>
  <c r="AD263"/>
  <c r="AG263" s="1"/>
  <c r="AD396"/>
  <c r="AG396" s="1"/>
  <c r="AD290"/>
  <c r="AG290" s="1"/>
  <c r="AD238"/>
  <c r="AG238" s="1"/>
  <c r="AD287"/>
  <c r="AG287" s="1"/>
  <c r="AD192"/>
  <c r="AG192" s="1"/>
  <c r="AD164"/>
  <c r="AG164" s="1"/>
  <c r="AD173"/>
  <c r="AG173" s="1"/>
  <c r="AD216"/>
  <c r="AG216" s="1"/>
  <c r="AD225"/>
  <c r="AG225" s="1"/>
  <c r="AD181"/>
  <c r="AG181" s="1"/>
  <c r="AD223"/>
  <c r="AG223" s="1"/>
  <c r="AD446"/>
  <c r="AG446" s="1"/>
  <c r="AD431"/>
  <c r="AG431" s="1"/>
  <c r="AD136"/>
  <c r="AG136" s="1"/>
  <c r="AD217"/>
  <c r="AG217" s="1"/>
  <c r="AB24" i="27"/>
  <c r="AB48"/>
  <c r="AD107" i="7"/>
  <c r="AG107" s="1"/>
  <c r="AD99"/>
  <c r="AG99" s="1"/>
  <c r="AD58"/>
  <c r="AG58" s="1"/>
  <c r="AD47"/>
  <c r="AD30"/>
  <c r="AG30" s="1"/>
  <c r="AD15"/>
  <c r="AD9"/>
  <c r="AG9" s="1"/>
  <c r="AD7"/>
  <c r="AD493"/>
  <c r="AG493" s="1"/>
  <c r="AD289"/>
  <c r="AG289" s="1"/>
  <c r="AD298"/>
  <c r="AG298" s="1"/>
  <c r="AD282"/>
  <c r="AG282" s="1"/>
  <c r="AD190"/>
  <c r="AG190" s="1"/>
  <c r="AD241"/>
  <c r="AG241" s="1"/>
  <c r="AD174"/>
  <c r="AG174" s="1"/>
  <c r="AD150"/>
  <c r="AG150" s="1"/>
  <c r="AD159"/>
  <c r="AG159" s="1"/>
  <c r="AD270"/>
  <c r="AG270" s="1"/>
  <c r="AD184"/>
  <c r="AG184" s="1"/>
  <c r="AD236"/>
  <c r="AG236" s="1"/>
  <c r="AD191"/>
  <c r="AG191" s="1"/>
  <c r="AD356"/>
  <c r="AG356" s="1"/>
  <c r="AX1064" i="4"/>
  <c r="AZ1064" s="1"/>
  <c r="AX628"/>
  <c r="AZ628" s="1"/>
  <c r="AX756"/>
  <c r="AZ756" s="1"/>
  <c r="AX446"/>
  <c r="AZ446" s="1"/>
  <c r="AX549"/>
  <c r="AZ549" s="1"/>
  <c r="AX596"/>
  <c r="AZ596" s="1"/>
  <c r="AX665"/>
  <c r="AZ665" s="1"/>
  <c r="AX1005"/>
  <c r="AZ1005" s="1"/>
  <c r="AX1124"/>
  <c r="AZ1124" s="1"/>
  <c r="AX333"/>
  <c r="AZ333" s="1"/>
  <c r="AX700"/>
  <c r="AZ700" s="1"/>
  <c r="AX99"/>
  <c r="AQ20"/>
  <c r="AX329"/>
  <c r="AZ329" s="1"/>
  <c r="AX351"/>
  <c r="AZ351" s="1"/>
  <c r="AX503"/>
  <c r="AZ503" s="1"/>
  <c r="AX535"/>
  <c r="AZ535" s="1"/>
  <c r="AX567"/>
  <c r="AZ567" s="1"/>
  <c r="AX599"/>
  <c r="AZ599" s="1"/>
  <c r="AX631"/>
  <c r="AZ631" s="1"/>
  <c r="AX663"/>
  <c r="AZ663" s="1"/>
  <c r="AX695"/>
  <c r="AZ695" s="1"/>
  <c r="AX727"/>
  <c r="AZ727" s="1"/>
  <c r="AX759"/>
  <c r="AZ759" s="1"/>
  <c r="AX791"/>
  <c r="AZ791" s="1"/>
  <c r="AX823"/>
  <c r="AZ823" s="1"/>
  <c r="AX855"/>
  <c r="AZ855" s="1"/>
  <c r="AX887"/>
  <c r="AZ887" s="1"/>
  <c r="AX919"/>
  <c r="AZ919" s="1"/>
  <c r="AX951"/>
  <c r="AZ951" s="1"/>
  <c r="AX1014"/>
  <c r="AZ1014" s="1"/>
  <c r="AX1038"/>
  <c r="AZ1038" s="1"/>
  <c r="AX169"/>
  <c r="AZ169" s="1"/>
  <c r="AX191"/>
  <c r="AZ191" s="1"/>
  <c r="AX297"/>
  <c r="AZ297" s="1"/>
  <c r="AX319"/>
  <c r="AZ319" s="1"/>
  <c r="AX425"/>
  <c r="AZ425" s="1"/>
  <c r="AX447"/>
  <c r="AZ447" s="1"/>
  <c r="AX1141"/>
  <c r="AZ1141" s="1"/>
  <c r="AX178"/>
  <c r="AZ178" s="1"/>
  <c r="AX202"/>
  <c r="AZ202" s="1"/>
  <c r="AX242"/>
  <c r="AZ242" s="1"/>
  <c r="AX370"/>
  <c r="AZ370" s="1"/>
  <c r="AX434"/>
  <c r="AZ434" s="1"/>
  <c r="AX458"/>
  <c r="AZ458" s="1"/>
  <c r="AX498"/>
  <c r="AZ498" s="1"/>
  <c r="AX1058"/>
  <c r="AZ1058" s="1"/>
  <c r="AX1060"/>
  <c r="AZ1060" s="1"/>
  <c r="AX1154"/>
  <c r="AZ1154" s="1"/>
  <c r="AZ93"/>
  <c r="AX247"/>
  <c r="AZ247" s="1"/>
  <c r="AX257"/>
  <c r="AZ257" s="1"/>
  <c r="AX288"/>
  <c r="AZ288" s="1"/>
  <c r="AX1036"/>
  <c r="AZ1036" s="1"/>
  <c r="AX1078"/>
  <c r="AZ1078" s="1"/>
  <c r="AX210"/>
  <c r="AZ210" s="1"/>
  <c r="AX311"/>
  <c r="AZ311" s="1"/>
  <c r="AX449"/>
  <c r="AZ449" s="1"/>
  <c r="AX1020"/>
  <c r="AZ1020" s="1"/>
  <c r="AX1066"/>
  <c r="AZ1066" s="1"/>
  <c r="AX1094"/>
  <c r="AZ1094" s="1"/>
  <c r="AX349"/>
  <c r="AZ349" s="1"/>
  <c r="AX254"/>
  <c r="AZ254" s="1"/>
  <c r="AX718"/>
  <c r="AZ718" s="1"/>
  <c r="AX629"/>
  <c r="AZ629" s="1"/>
  <c r="AX724"/>
  <c r="AZ724" s="1"/>
  <c r="AX418"/>
  <c r="AZ418" s="1"/>
  <c r="AX421"/>
  <c r="AZ421" s="1"/>
  <c r="AX524"/>
  <c r="AZ524" s="1"/>
  <c r="AX548"/>
  <c r="AZ548" s="1"/>
  <c r="AX601"/>
  <c r="AZ601" s="1"/>
  <c r="AX613"/>
  <c r="AZ613" s="1"/>
  <c r="AX644"/>
  <c r="AZ644" s="1"/>
  <c r="AX833"/>
  <c r="AZ833" s="1"/>
  <c r="AX846"/>
  <c r="AZ846" s="1"/>
  <c r="AX873"/>
  <c r="AZ873" s="1"/>
  <c r="AX908"/>
  <c r="AZ908" s="1"/>
  <c r="AX1085"/>
  <c r="AZ1085" s="1"/>
  <c r="AX779"/>
  <c r="AZ779" s="1"/>
  <c r="AX1079"/>
  <c r="AZ1079" s="1"/>
  <c r="AX478"/>
  <c r="AZ478" s="1"/>
  <c r="AX516"/>
  <c r="AZ516" s="1"/>
  <c r="AX708"/>
  <c r="AZ708" s="1"/>
  <c r="AX729"/>
  <c r="AZ729" s="1"/>
  <c r="AX804"/>
  <c r="AZ804" s="1"/>
  <c r="AX814"/>
  <c r="AZ814" s="1"/>
  <c r="AX834"/>
  <c r="AZ834" s="1"/>
  <c r="AX781"/>
  <c r="AZ781" s="1"/>
  <c r="AX949"/>
  <c r="AZ949" s="1"/>
  <c r="AX517"/>
  <c r="AZ517" s="1"/>
  <c r="AX553"/>
  <c r="AZ553" s="1"/>
  <c r="AX805"/>
  <c r="AZ805" s="1"/>
  <c r="AX916"/>
  <c r="AZ916" s="1"/>
  <c r="AN33" i="1"/>
  <c r="BE33" s="1"/>
  <c r="AN25"/>
  <c r="BE25" s="1"/>
  <c r="AN17"/>
  <c r="BE17" s="1"/>
  <c r="AN9"/>
  <c r="BE9" s="1"/>
  <c r="AN27"/>
  <c r="BE27" s="1"/>
  <c r="AN19"/>
  <c r="BE19" s="1"/>
  <c r="AN43"/>
  <c r="BE43" s="1"/>
  <c r="AN11"/>
  <c r="BE11" s="1"/>
  <c r="AN15"/>
  <c r="BE15" s="1"/>
  <c r="AG36" i="22"/>
  <c r="AG37" s="1"/>
  <c r="AD131" i="7"/>
  <c r="AG131" s="1"/>
  <c r="AD183"/>
  <c r="AG183" s="1"/>
  <c r="AD203"/>
  <c r="AG203" s="1"/>
  <c r="AD233"/>
  <c r="AG233" s="1"/>
  <c r="AD243"/>
  <c r="AG243" s="1"/>
  <c r="AD180"/>
  <c r="AG180" s="1"/>
  <c r="AD220"/>
  <c r="AG220" s="1"/>
  <c r="AD135"/>
  <c r="AG135" s="1"/>
  <c r="AD301"/>
  <c r="AG301" s="1"/>
  <c r="AD246"/>
  <c r="AG246" s="1"/>
  <c r="AD207"/>
  <c r="AG207" s="1"/>
  <c r="AD144"/>
  <c r="AG144" s="1"/>
  <c r="AD176"/>
  <c r="AG176" s="1"/>
  <c r="AD210"/>
  <c r="AG210" s="1"/>
  <c r="AD230"/>
  <c r="AG230" s="1"/>
  <c r="AD234"/>
  <c r="AG234" s="1"/>
  <c r="AD342"/>
  <c r="AG342" s="1"/>
  <c r="AD133"/>
  <c r="AG133" s="1"/>
  <c r="AD169"/>
  <c r="AG169" s="1"/>
  <c r="AD239"/>
  <c r="AG239" s="1"/>
  <c r="AD271"/>
  <c r="AG271" s="1"/>
  <c r="AD252"/>
  <c r="AG252" s="1"/>
  <c r="U63"/>
  <c r="J64" i="10" s="1"/>
  <c r="V63" i="7"/>
  <c r="V1768"/>
  <c r="U1768"/>
  <c r="V1704"/>
  <c r="U1704"/>
  <c r="V1640"/>
  <c r="U1640"/>
  <c r="V1736"/>
  <c r="U1736"/>
  <c r="V347"/>
  <c r="U347"/>
  <c r="AD313"/>
  <c r="AG313" s="1"/>
  <c r="AD317"/>
  <c r="AG317" s="1"/>
  <c r="AD331"/>
  <c r="AG331" s="1"/>
  <c r="AD345"/>
  <c r="AG345" s="1"/>
  <c r="AD359"/>
  <c r="AG359" s="1"/>
  <c r="AD367"/>
  <c r="AG367" s="1"/>
  <c r="AD453"/>
  <c r="AG453" s="1"/>
  <c r="AD467"/>
  <c r="AG467" s="1"/>
  <c r="AD316"/>
  <c r="AG316" s="1"/>
  <c r="AD318"/>
  <c r="AG318" s="1"/>
  <c r="AD408"/>
  <c r="AG408" s="1"/>
  <c r="AD129"/>
  <c r="AG129" s="1"/>
  <c r="AD155"/>
  <c r="AG155" s="1"/>
  <c r="AD253"/>
  <c r="AG253" s="1"/>
  <c r="AD158"/>
  <c r="AG158" s="1"/>
  <c r="AD194"/>
  <c r="AG194" s="1"/>
  <c r="AD222"/>
  <c r="AG222" s="1"/>
  <c r="AD254"/>
  <c r="AG254" s="1"/>
  <c r="AD201"/>
  <c r="AG201" s="1"/>
  <c r="AD209"/>
  <c r="AG209" s="1"/>
  <c r="AD128"/>
  <c r="AG128" s="1"/>
  <c r="AD250"/>
  <c r="AG250" s="1"/>
  <c r="BE31" i="1"/>
  <c r="J36" i="22"/>
  <c r="J37" s="1"/>
  <c r="AD36"/>
  <c r="AD37" s="1"/>
  <c r="J55" i="10"/>
  <c r="AQ43" i="4"/>
  <c r="AQ16"/>
  <c r="AX138"/>
  <c r="AZ138" s="1"/>
  <c r="AX187"/>
  <c r="AZ187" s="1"/>
  <c r="AX337"/>
  <c r="AZ337" s="1"/>
  <c r="AX379"/>
  <c r="AZ379" s="1"/>
  <c r="AX394"/>
  <c r="AZ394" s="1"/>
  <c r="AX401"/>
  <c r="AZ401" s="1"/>
  <c r="AX443"/>
  <c r="AZ443" s="1"/>
  <c r="AX591"/>
  <c r="AZ591" s="1"/>
  <c r="AX719"/>
  <c r="AZ719" s="1"/>
  <c r="AX863"/>
  <c r="AZ863" s="1"/>
  <c r="AX895"/>
  <c r="AZ895" s="1"/>
  <c r="AX1199"/>
  <c r="AZ1199" s="1"/>
  <c r="AJ24" i="19"/>
  <c r="AE32"/>
  <c r="AE34"/>
  <c r="AR32"/>
  <c r="AV32" s="1"/>
  <c r="AR33"/>
  <c r="AX33" s="1"/>
  <c r="AX219" i="4"/>
  <c r="AZ219" s="1"/>
  <c r="AX356"/>
  <c r="AZ356" s="1"/>
  <c r="AX480"/>
  <c r="AZ480" s="1"/>
  <c r="AX1032"/>
  <c r="AZ1032" s="1"/>
  <c r="AC12" i="27"/>
  <c r="AB60"/>
  <c r="V11" i="7"/>
  <c r="AC79" i="27"/>
  <c r="AC63"/>
  <c r="AC47"/>
  <c r="AC31"/>
  <c r="AC15"/>
  <c r="AC68"/>
  <c r="AB88"/>
  <c r="AB40"/>
  <c r="AD89" i="7"/>
  <c r="AG89" s="1"/>
  <c r="AD81"/>
  <c r="AG81" s="1"/>
  <c r="AD73"/>
  <c r="AG73" s="1"/>
  <c r="AD41"/>
  <c r="AG41" s="1"/>
  <c r="U97"/>
  <c r="AX564" i="4"/>
  <c r="AZ564" s="1"/>
  <c r="AX692"/>
  <c r="AZ692" s="1"/>
  <c r="AX580"/>
  <c r="AZ580" s="1"/>
  <c r="AX1135"/>
  <c r="AZ1135" s="1"/>
  <c r="AX590"/>
  <c r="AZ590" s="1"/>
  <c r="AX782"/>
  <c r="AZ782" s="1"/>
  <c r="AX962"/>
  <c r="AZ962" s="1"/>
  <c r="AX1095"/>
  <c r="AZ1095" s="1"/>
  <c r="AX622"/>
  <c r="AZ622" s="1"/>
  <c r="AX770"/>
  <c r="AZ770" s="1"/>
  <c r="AX350"/>
  <c r="AZ350" s="1"/>
  <c r="AX900"/>
  <c r="AZ900" s="1"/>
  <c r="AX995"/>
  <c r="AZ995" s="1"/>
  <c r="V1837" i="7"/>
  <c r="V1754"/>
  <c r="AX952" i="4"/>
  <c r="AZ952" s="1"/>
  <c r="AX977"/>
  <c r="AZ977" s="1"/>
  <c r="AX526"/>
  <c r="AZ526" s="1"/>
  <c r="AX861"/>
  <c r="AZ861" s="1"/>
  <c r="AX1001"/>
  <c r="AZ1001" s="1"/>
  <c r="U1306" i="7"/>
  <c r="V1536"/>
  <c r="V1280"/>
  <c r="U1216"/>
  <c r="U1184"/>
  <c r="U1152"/>
  <c r="U1120"/>
  <c r="U1088"/>
  <c r="U1056"/>
  <c r="U1024"/>
  <c r="U992"/>
  <c r="U960"/>
  <c r="U928"/>
  <c r="U896"/>
  <c r="U864"/>
  <c r="U832"/>
  <c r="U800"/>
  <c r="U768"/>
  <c r="U736"/>
  <c r="U704"/>
  <c r="U672"/>
  <c r="U640"/>
  <c r="U608"/>
  <c r="U576"/>
  <c r="U544"/>
  <c r="U1472"/>
  <c r="U1792"/>
  <c r="U1562"/>
  <c r="AD145"/>
  <c r="AG145" s="1"/>
  <c r="AD171"/>
  <c r="AG171" s="1"/>
  <c r="AD199"/>
  <c r="AG199" s="1"/>
  <c r="AD132"/>
  <c r="AG132" s="1"/>
  <c r="AD214"/>
  <c r="AG214" s="1"/>
  <c r="AD232"/>
  <c r="AG232" s="1"/>
  <c r="V1576"/>
  <c r="U1576"/>
  <c r="V1512"/>
  <c r="U1512"/>
  <c r="V410"/>
  <c r="U410"/>
  <c r="V442"/>
  <c r="U442"/>
  <c r="AD343"/>
  <c r="AG343" s="1"/>
  <c r="AD373"/>
  <c r="AG373" s="1"/>
  <c r="AD383"/>
  <c r="AD405"/>
  <c r="AG405" s="1"/>
  <c r="AD447"/>
  <c r="AG447" s="1"/>
  <c r="AD457"/>
  <c r="AG457" s="1"/>
  <c r="AD344"/>
  <c r="AG344" s="1"/>
  <c r="AD382"/>
  <c r="AG382" s="1"/>
  <c r="AD398"/>
  <c r="AG398" s="1"/>
  <c r="AD259"/>
  <c r="AG259" s="1"/>
  <c r="AD321"/>
  <c r="AG321" s="1"/>
  <c r="AD351"/>
  <c r="AG351" s="1"/>
  <c r="AD409"/>
  <c r="AG409" s="1"/>
  <c r="AD258"/>
  <c r="AG258" s="1"/>
  <c r="AD284"/>
  <c r="AG284" s="1"/>
  <c r="AD368"/>
  <c r="AG368" s="1"/>
  <c r="AD137"/>
  <c r="AG137" s="1"/>
  <c r="AD149"/>
  <c r="AG149" s="1"/>
  <c r="AD161"/>
  <c r="AG161" s="1"/>
  <c r="AD179"/>
  <c r="AG179" s="1"/>
  <c r="AD193"/>
  <c r="AG193" s="1"/>
  <c r="AD219"/>
  <c r="AG219" s="1"/>
  <c r="AD146"/>
  <c r="AG146" s="1"/>
  <c r="AD166"/>
  <c r="AG166" s="1"/>
  <c r="AD170"/>
  <c r="AG170" s="1"/>
  <c r="AD186"/>
  <c r="AG186" s="1"/>
  <c r="AD196"/>
  <c r="AG196" s="1"/>
  <c r="AD206"/>
  <c r="AG206" s="1"/>
  <c r="AD218"/>
  <c r="AG218" s="1"/>
  <c r="AD242"/>
  <c r="AG242" s="1"/>
  <c r="AD248"/>
  <c r="AG248" s="1"/>
  <c r="U36" i="22"/>
  <c r="U37" s="1"/>
  <c r="AQ5" i="4"/>
  <c r="AD106" i="7"/>
  <c r="U61"/>
  <c r="J67" i="10" s="1"/>
  <c r="U113" i="7"/>
  <c r="AX989" i="4"/>
  <c r="AZ989" s="1"/>
  <c r="V1690" i="7"/>
  <c r="V1498"/>
  <c r="V1370"/>
  <c r="V1242"/>
  <c r="AX668" i="4"/>
  <c r="AZ668" s="1"/>
  <c r="AX852"/>
  <c r="AZ852" s="1"/>
  <c r="AX940"/>
  <c r="AZ940" s="1"/>
  <c r="V1728" i="7"/>
  <c r="V1200"/>
  <c r="V1168"/>
  <c r="V1136"/>
  <c r="V1104"/>
  <c r="V1072"/>
  <c r="V1040"/>
  <c r="V1008"/>
  <c r="V976"/>
  <c r="V944"/>
  <c r="V912"/>
  <c r="V880"/>
  <c r="V848"/>
  <c r="V816"/>
  <c r="V784"/>
  <c r="V752"/>
  <c r="V720"/>
  <c r="V688"/>
  <c r="V656"/>
  <c r="V624"/>
  <c r="V592"/>
  <c r="V560"/>
  <c r="V528"/>
  <c r="V1600"/>
  <c r="V1344"/>
  <c r="AD139"/>
  <c r="AG139" s="1"/>
  <c r="AD163"/>
  <c r="AG163" s="1"/>
  <c r="AD175"/>
  <c r="AG175" s="1"/>
  <c r="AD195"/>
  <c r="AG195" s="1"/>
  <c r="AD197"/>
  <c r="AG197" s="1"/>
  <c r="AD247"/>
  <c r="AG247" s="1"/>
  <c r="AD267"/>
  <c r="AG267" s="1"/>
  <c r="AD130"/>
  <c r="AG130" s="1"/>
  <c r="AD138"/>
  <c r="AG138" s="1"/>
  <c r="AD143"/>
  <c r="AG143" s="1"/>
  <c r="AD165"/>
  <c r="AG165" s="1"/>
  <c r="AD221"/>
  <c r="AG221" s="1"/>
  <c r="AD245"/>
  <c r="AG245" s="1"/>
  <c r="AD251"/>
  <c r="AG251" s="1"/>
  <c r="AD140"/>
  <c r="AG140" s="1"/>
  <c r="AD148"/>
  <c r="AG148" s="1"/>
  <c r="AD168"/>
  <c r="AG168" s="1"/>
  <c r="AD302"/>
  <c r="AG302" s="1"/>
  <c r="AD279"/>
  <c r="AG279" s="1"/>
  <c r="AD293"/>
  <c r="AG293" s="1"/>
  <c r="AD295"/>
  <c r="AG295" s="1"/>
  <c r="AD299"/>
  <c r="AG299" s="1"/>
  <c r="AD307"/>
  <c r="AG307" s="1"/>
  <c r="AD280"/>
  <c r="AG280" s="1"/>
  <c r="AD288"/>
  <c r="AG288" s="1"/>
  <c r="AD292"/>
  <c r="AG292" s="1"/>
  <c r="AD294"/>
  <c r="AG294" s="1"/>
  <c r="AD306"/>
  <c r="AG306" s="1"/>
  <c r="AD308"/>
  <c r="AG308" s="1"/>
  <c r="K14" i="10"/>
  <c r="L14"/>
  <c r="AC2" i="27"/>
  <c r="L2" i="10" s="1"/>
  <c r="AB2" i="27"/>
  <c r="V1448" i="7"/>
  <c r="U1448"/>
  <c r="V1384"/>
  <c r="U1384"/>
  <c r="V1320"/>
  <c r="U1320"/>
  <c r="V1256"/>
  <c r="U1256"/>
  <c r="V379"/>
  <c r="U379"/>
  <c r="V315"/>
  <c r="U315"/>
  <c r="V1608"/>
  <c r="U1608"/>
  <c r="V1544"/>
  <c r="U1544"/>
  <c r="V506"/>
  <c r="U506"/>
  <c r="J20" i="10" s="1"/>
  <c r="AD509" i="7"/>
  <c r="AG509" s="1"/>
  <c r="AD320"/>
  <c r="AG320" s="1"/>
  <c r="AD450"/>
  <c r="AG450" s="1"/>
  <c r="AD510"/>
  <c r="AG510" s="1"/>
  <c r="AD177"/>
  <c r="AG177" s="1"/>
  <c r="AD275"/>
  <c r="AD156"/>
  <c r="AG156" s="1"/>
  <c r="AD182"/>
  <c r="AG182" s="1"/>
  <c r="AD208"/>
  <c r="AG208" s="1"/>
  <c r="AD266"/>
  <c r="AG266" s="1"/>
  <c r="AD274"/>
  <c r="AG274" s="1"/>
  <c r="AD215"/>
  <c r="AD277"/>
  <c r="AG277" s="1"/>
  <c r="AD291"/>
  <c r="AG291" s="1"/>
  <c r="AD305"/>
  <c r="AG305" s="1"/>
  <c r="AD315"/>
  <c r="AG315" s="1"/>
  <c r="AD202"/>
  <c r="AG202" s="1"/>
  <c r="AD278"/>
  <c r="AG278" s="1"/>
  <c r="AD304"/>
  <c r="AG304" s="1"/>
  <c r="AD432"/>
  <c r="AG432" s="1"/>
  <c r="AD157"/>
  <c r="AG157" s="1"/>
  <c r="AD189"/>
  <c r="AG189" s="1"/>
  <c r="AD255"/>
  <c r="AG255" s="1"/>
  <c r="AD260"/>
  <c r="AG260" s="1"/>
  <c r="AD262"/>
  <c r="AG262" s="1"/>
  <c r="AR6" i="4"/>
  <c r="AV6" s="1"/>
  <c r="AQ30"/>
  <c r="AX193"/>
  <c r="AZ193" s="1"/>
  <c r="AX466"/>
  <c r="AZ466" s="1"/>
  <c r="AC28" i="27"/>
  <c r="AD111" i="7"/>
  <c r="AG111" s="1"/>
  <c r="AD91"/>
  <c r="AD51"/>
  <c r="AG51" s="1"/>
  <c r="U53"/>
  <c r="J75" i="10" s="1"/>
  <c r="AX365" i="4"/>
  <c r="AZ365" s="1"/>
  <c r="AX213"/>
  <c r="AZ213" s="1"/>
  <c r="AX1115"/>
  <c r="AZ1115" s="1"/>
  <c r="AX367"/>
  <c r="AZ367" s="1"/>
  <c r="AX537"/>
  <c r="AZ537" s="1"/>
  <c r="AX697"/>
  <c r="AZ697" s="1"/>
  <c r="AX812"/>
  <c r="AZ812" s="1"/>
  <c r="AX1063"/>
  <c r="AZ1063" s="1"/>
  <c r="V1626" i="7"/>
  <c r="AX508" i="4"/>
  <c r="AZ508" s="1"/>
  <c r="AX606"/>
  <c r="AZ606" s="1"/>
  <c r="AX930"/>
  <c r="AZ930" s="1"/>
  <c r="AX961"/>
  <c r="AZ961" s="1"/>
  <c r="AX1017"/>
  <c r="AZ1017" s="1"/>
  <c r="AX1033"/>
  <c r="AZ1033" s="1"/>
  <c r="AX569"/>
  <c r="AZ569" s="1"/>
  <c r="AX874"/>
  <c r="AZ874" s="1"/>
  <c r="AX885"/>
  <c r="AZ885" s="1"/>
  <c r="AX971"/>
  <c r="AZ971" s="1"/>
  <c r="AX1029"/>
  <c r="AZ1029" s="1"/>
  <c r="AX469"/>
  <c r="AZ469" s="1"/>
  <c r="AX734"/>
  <c r="AZ734" s="1"/>
  <c r="AX820"/>
  <c r="AZ820" s="1"/>
  <c r="AX1067"/>
  <c r="AZ1067" s="1"/>
  <c r="V1408" i="7"/>
  <c r="V1664"/>
  <c r="U73"/>
  <c r="J56" i="10" s="1"/>
  <c r="V73" i="7"/>
  <c r="V474"/>
  <c r="U474"/>
  <c r="J57" i="10" s="1"/>
  <c r="AR46" i="4"/>
  <c r="AW46"/>
  <c r="V1672" i="7"/>
  <c r="U1672"/>
  <c r="V1480"/>
  <c r="U1480"/>
  <c r="V1416"/>
  <c r="U1416"/>
  <c r="V1352"/>
  <c r="U1352"/>
  <c r="V1288"/>
  <c r="U1288"/>
  <c r="AD211"/>
  <c r="AG211" s="1"/>
  <c r="AD142"/>
  <c r="AG142" s="1"/>
  <c r="AD172"/>
  <c r="AG172" s="1"/>
  <c r="AD204"/>
  <c r="AG204" s="1"/>
  <c r="AD244"/>
  <c r="AG244" s="1"/>
  <c r="AD187"/>
  <c r="AG187" s="1"/>
  <c r="AD229"/>
  <c r="AG229" s="1"/>
  <c r="AD309"/>
  <c r="AG309" s="1"/>
  <c r="AD188"/>
  <c r="AG188" s="1"/>
  <c r="AD300"/>
  <c r="AG300" s="1"/>
  <c r="AD310"/>
  <c r="AG310" s="1"/>
  <c r="J9" i="10"/>
  <c r="AX116" i="4"/>
  <c r="AT15"/>
  <c r="AR20"/>
  <c r="AZ92"/>
  <c r="AZ74"/>
  <c r="AX559"/>
  <c r="AZ559" s="1"/>
  <c r="AX687"/>
  <c r="AZ687" s="1"/>
  <c r="AR16" i="19"/>
  <c r="AE30"/>
  <c r="AS32"/>
  <c r="AW32" s="1"/>
  <c r="AU22"/>
  <c r="U373" i="7"/>
  <c r="U293"/>
  <c r="AC4" i="27"/>
  <c r="V31" i="7"/>
  <c r="V24"/>
  <c r="AX199" i="4"/>
  <c r="AZ199" s="1"/>
  <c r="AB72" i="27"/>
  <c r="AD120" i="7"/>
  <c r="AG120" s="1"/>
  <c r="AD112"/>
  <c r="AG112" s="1"/>
  <c r="AD104"/>
  <c r="AG104" s="1"/>
  <c r="AD80"/>
  <c r="AG80" s="1"/>
  <c r="AD56"/>
  <c r="AG56" s="1"/>
  <c r="AD52"/>
  <c r="AG52" s="1"/>
  <c r="AD48"/>
  <c r="AG48" s="1"/>
  <c r="AD44"/>
  <c r="AG44" s="1"/>
  <c r="AD40"/>
  <c r="AG40" s="1"/>
  <c r="AD20"/>
  <c r="AG20" s="1"/>
  <c r="AX386" i="4"/>
  <c r="AZ386" s="1"/>
  <c r="AX676"/>
  <c r="AZ676" s="1"/>
  <c r="AX824"/>
  <c r="AZ824" s="1"/>
  <c r="AX612"/>
  <c r="AZ612" s="1"/>
  <c r="AX654"/>
  <c r="AZ654" s="1"/>
  <c r="AX532"/>
  <c r="AZ532" s="1"/>
  <c r="AX660"/>
  <c r="AZ660" s="1"/>
  <c r="AX780"/>
  <c r="AZ780" s="1"/>
  <c r="AX842"/>
  <c r="AZ842" s="1"/>
  <c r="AX46"/>
  <c r="AZ46" s="1"/>
  <c r="AX948"/>
  <c r="AZ948" s="1"/>
  <c r="V1434" i="7"/>
  <c r="AX925" i="4"/>
  <c r="AZ925" s="1"/>
  <c r="AX970"/>
  <c r="AZ970" s="1"/>
  <c r="AX973"/>
  <c r="AZ973" s="1"/>
  <c r="AX1051"/>
  <c r="AZ1051" s="1"/>
  <c r="AX983"/>
  <c r="AZ983" s="1"/>
  <c r="AJ28" i="19"/>
  <c r="BE29" i="1"/>
  <c r="BE12"/>
  <c r="BE32"/>
  <c r="BE13"/>
  <c r="N36" i="19"/>
  <c r="AX5" i="4"/>
  <c r="AU5"/>
  <c r="AV5" s="1"/>
  <c r="AZ5" s="1"/>
  <c r="AU8"/>
  <c r="AQ13"/>
  <c r="AR13"/>
  <c r="AV13" s="1"/>
  <c r="AQ41"/>
  <c r="AR41"/>
  <c r="AQ8"/>
  <c r="AW8"/>
  <c r="AX8" s="1"/>
  <c r="AX50"/>
  <c r="AU50"/>
  <c r="AQ35"/>
  <c r="AR35"/>
  <c r="AW35"/>
  <c r="AQ48"/>
  <c r="AR48"/>
  <c r="AQ10"/>
  <c r="AR10"/>
  <c r="AZ50"/>
  <c r="AT2"/>
  <c r="AZ59"/>
  <c r="AZ67"/>
  <c r="AV8"/>
  <c r="AZ61"/>
  <c r="AW41"/>
  <c r="AW6"/>
  <c r="AX6" s="1"/>
  <c r="AZ36"/>
  <c r="AZ72"/>
  <c r="AQ31"/>
  <c r="AX35"/>
  <c r="AZ35" s="1"/>
  <c r="AR43"/>
  <c r="AZ71"/>
  <c r="AZ77"/>
  <c r="AZ79"/>
  <c r="AZ81"/>
  <c r="AX57"/>
  <c r="AZ95"/>
  <c r="AV17"/>
  <c r="AX123"/>
  <c r="AZ123" s="1"/>
  <c r="AX145"/>
  <c r="AZ145" s="1"/>
  <c r="AJ32" i="19"/>
  <c r="AW10" i="4"/>
  <c r="AZ98"/>
  <c r="AW13"/>
  <c r="AX13" s="1"/>
  <c r="AV10"/>
  <c r="AX17"/>
  <c r="AR36"/>
  <c r="AV102"/>
  <c r="AQ45"/>
  <c r="AT55"/>
  <c r="AU81"/>
  <c r="AQ89"/>
  <c r="AV42"/>
  <c r="AW97"/>
  <c r="AX97" s="1"/>
  <c r="AX161"/>
  <c r="AZ161" s="1"/>
  <c r="AX225"/>
  <c r="AZ225" s="1"/>
  <c r="AX353"/>
  <c r="AZ353" s="1"/>
  <c r="AX131"/>
  <c r="AZ131" s="1"/>
  <c r="AX195"/>
  <c r="AZ195" s="1"/>
  <c r="AX259"/>
  <c r="AZ259" s="1"/>
  <c r="AX323"/>
  <c r="AZ323" s="1"/>
  <c r="AX387"/>
  <c r="AZ387" s="1"/>
  <c r="AX451"/>
  <c r="AZ451" s="1"/>
  <c r="AX139"/>
  <c r="AZ139" s="1"/>
  <c r="AX171"/>
  <c r="AZ171" s="1"/>
  <c r="AX203"/>
  <c r="AZ203" s="1"/>
  <c r="AX235"/>
  <c r="AZ235" s="1"/>
  <c r="AX267"/>
  <c r="AZ267" s="1"/>
  <c r="AX299"/>
  <c r="AZ299" s="1"/>
  <c r="AX331"/>
  <c r="AZ331" s="1"/>
  <c r="AX363"/>
  <c r="AZ363" s="1"/>
  <c r="AX395"/>
  <c r="AZ395" s="1"/>
  <c r="AX427"/>
  <c r="AZ427" s="1"/>
  <c r="AX459"/>
  <c r="AZ459" s="1"/>
  <c r="AX491"/>
  <c r="AZ491" s="1"/>
  <c r="AR30"/>
  <c r="AV30" s="1"/>
  <c r="AQ78"/>
  <c r="AQ91"/>
  <c r="AQ103"/>
  <c r="AW107"/>
  <c r="AU67"/>
  <c r="AT53"/>
  <c r="AW30"/>
  <c r="AV16"/>
  <c r="AW20"/>
  <c r="AT86"/>
  <c r="AQ86"/>
  <c r="AQ104"/>
  <c r="AW58"/>
  <c r="AV60"/>
  <c r="AV96"/>
  <c r="AX265"/>
  <c r="AZ265" s="1"/>
  <c r="AX287"/>
  <c r="AZ287" s="1"/>
  <c r="AX990"/>
  <c r="AZ990" s="1"/>
  <c r="AX1030"/>
  <c r="AZ1030" s="1"/>
  <c r="AX1054"/>
  <c r="AZ1054" s="1"/>
  <c r="AX1070"/>
  <c r="AZ1070" s="1"/>
  <c r="AX1187"/>
  <c r="AZ1187" s="1"/>
  <c r="AW29"/>
  <c r="AQ81"/>
  <c r="AQ109"/>
  <c r="AQ42"/>
  <c r="AQ99"/>
  <c r="AQ116"/>
  <c r="AW121"/>
  <c r="AX121" s="1"/>
  <c r="AX519"/>
  <c r="AZ519" s="1"/>
  <c r="AX551"/>
  <c r="AZ551" s="1"/>
  <c r="AX583"/>
  <c r="AZ583" s="1"/>
  <c r="AX615"/>
  <c r="AZ615" s="1"/>
  <c r="AX647"/>
  <c r="AZ647" s="1"/>
  <c r="AX679"/>
  <c r="AZ679" s="1"/>
  <c r="AX711"/>
  <c r="AZ711" s="1"/>
  <c r="AX743"/>
  <c r="AZ743" s="1"/>
  <c r="AX1157"/>
  <c r="AZ1157" s="1"/>
  <c r="AR97"/>
  <c r="AV97"/>
  <c r="AQ21"/>
  <c r="AX179"/>
  <c r="AZ179" s="1"/>
  <c r="AX231"/>
  <c r="AZ231" s="1"/>
  <c r="AX359"/>
  <c r="AZ359" s="1"/>
  <c r="AX423"/>
  <c r="AZ423" s="1"/>
  <c r="AX671"/>
  <c r="AZ671" s="1"/>
  <c r="AX703"/>
  <c r="AZ703" s="1"/>
  <c r="AX935"/>
  <c r="AZ935" s="1"/>
  <c r="AX967"/>
  <c r="AZ967" s="1"/>
  <c r="AX1082"/>
  <c r="AZ1082" s="1"/>
  <c r="AQ54"/>
  <c r="AX85"/>
  <c r="AZ85" s="1"/>
  <c r="AX209"/>
  <c r="AZ209" s="1"/>
  <c r="AX266"/>
  <c r="AZ266" s="1"/>
  <c r="AX306"/>
  <c r="AZ306" s="1"/>
  <c r="AX330"/>
  <c r="AZ330" s="1"/>
  <c r="AX465"/>
  <c r="AZ465" s="1"/>
  <c r="AX927"/>
  <c r="AZ927" s="1"/>
  <c r="AX959"/>
  <c r="AZ959" s="1"/>
  <c r="AX129"/>
  <c r="AZ129" s="1"/>
  <c r="AX155"/>
  <c r="AZ155" s="1"/>
  <c r="AX305"/>
  <c r="AZ305" s="1"/>
  <c r="AX362"/>
  <c r="AZ362" s="1"/>
  <c r="AX375"/>
  <c r="AZ375" s="1"/>
  <c r="AX385"/>
  <c r="AZ385" s="1"/>
  <c r="AX411"/>
  <c r="AZ411" s="1"/>
  <c r="AX490"/>
  <c r="AZ490" s="1"/>
  <c r="AX215"/>
  <c r="AZ215" s="1"/>
  <c r="AX1145"/>
  <c r="AZ1145" s="1"/>
  <c r="AX10"/>
  <c r="AX1000"/>
  <c r="AZ1000" s="1"/>
  <c r="AX1052"/>
  <c r="AZ1052" s="1"/>
  <c r="AQ68"/>
  <c r="AQ76"/>
  <c r="AV37"/>
  <c r="AV94"/>
  <c r="AX94"/>
  <c r="AU93"/>
  <c r="AX1191"/>
  <c r="AZ1191" s="1"/>
  <c r="AX1153"/>
  <c r="AZ1153" s="1"/>
  <c r="AV3"/>
  <c r="AX338"/>
  <c r="AZ338" s="1"/>
  <c r="AX343"/>
  <c r="AZ343" s="1"/>
  <c r="AX439"/>
  <c r="AZ439" s="1"/>
  <c r="AX1084"/>
  <c r="AZ1084" s="1"/>
  <c r="AX1159"/>
  <c r="AZ1159" s="1"/>
  <c r="AX327"/>
  <c r="AZ327" s="1"/>
  <c r="AX391"/>
  <c r="AZ391" s="1"/>
  <c r="C32" i="22"/>
  <c r="AN32"/>
  <c r="V514" i="7"/>
  <c r="U514"/>
  <c r="V498"/>
  <c r="U498"/>
  <c r="J28" i="10" s="1"/>
  <c r="V482" i="7"/>
  <c r="U482"/>
  <c r="J44" i="10" s="1"/>
  <c r="V466" i="7"/>
  <c r="U466"/>
  <c r="V450"/>
  <c r="U450"/>
  <c r="V434"/>
  <c r="U434"/>
  <c r="V418"/>
  <c r="U418"/>
  <c r="V402"/>
  <c r="U402"/>
  <c r="V371"/>
  <c r="U371"/>
  <c r="V355"/>
  <c r="U355"/>
  <c r="V339"/>
  <c r="U339"/>
  <c r="V307"/>
  <c r="U307"/>
  <c r="V291"/>
  <c r="U291"/>
  <c r="V132"/>
  <c r="U132"/>
  <c r="AL36" i="22"/>
  <c r="AL37" s="1"/>
  <c r="Z36"/>
  <c r="Z37" s="1"/>
  <c r="C30"/>
  <c r="C33"/>
  <c r="V387" i="7"/>
  <c r="U387"/>
  <c r="V323"/>
  <c r="U323"/>
  <c r="V148"/>
  <c r="U148"/>
  <c r="V136"/>
  <c r="U136"/>
  <c r="U83"/>
  <c r="J45" i="10" s="1"/>
  <c r="C34" i="22"/>
  <c r="BE28" i="1"/>
  <c r="AB89" i="27"/>
  <c r="AB81"/>
  <c r="AB73"/>
  <c r="AB65"/>
  <c r="AB57"/>
  <c r="AB49"/>
  <c r="AB41"/>
  <c r="AB33"/>
  <c r="AB25"/>
  <c r="AB17"/>
  <c r="AB9"/>
  <c r="AB16"/>
  <c r="AB80"/>
  <c r="AB32"/>
  <c r="AB5"/>
  <c r="AB85"/>
  <c r="AB77"/>
  <c r="AB69"/>
  <c r="AB61"/>
  <c r="AB53"/>
  <c r="AB45"/>
  <c r="AB37"/>
  <c r="AB29"/>
  <c r="AB21"/>
  <c r="AB13"/>
  <c r="BE41" i="1"/>
  <c r="BE40"/>
  <c r="BE24"/>
  <c r="BE8"/>
  <c r="BE45"/>
  <c r="BE7"/>
  <c r="BE16"/>
  <c r="BE44"/>
  <c r="BE39"/>
  <c r="AQ23" i="4"/>
  <c r="AQ93"/>
  <c r="AX82"/>
  <c r="AU82"/>
  <c r="AU26"/>
  <c r="AQ114"/>
  <c r="AV114" s="1"/>
  <c r="AQ2"/>
  <c r="AQ101"/>
  <c r="AQ118"/>
  <c r="AU12"/>
  <c r="R13" i="19"/>
  <c r="AA13"/>
  <c r="S13"/>
  <c r="Y13"/>
  <c r="Q13"/>
  <c r="W13"/>
  <c r="AD13"/>
  <c r="AG13"/>
  <c r="P13"/>
  <c r="AT13" s="1"/>
  <c r="AI13"/>
  <c r="T13"/>
  <c r="AC13"/>
  <c r="U13"/>
  <c r="AH13"/>
  <c r="AU120" i="4"/>
  <c r="AX2"/>
  <c r="AU2"/>
  <c r="AX103"/>
  <c r="AZ103" s="1"/>
  <c r="AU103"/>
  <c r="AX107"/>
  <c r="AU107"/>
  <c r="AX21"/>
  <c r="AV21"/>
  <c r="AU21"/>
  <c r="AQ53"/>
  <c r="AU38"/>
  <c r="AX118"/>
  <c r="AU118"/>
  <c r="U48" i="7"/>
  <c r="J80" i="10" s="1"/>
  <c r="V48" i="7"/>
  <c r="U68"/>
  <c r="J60" i="10" s="1"/>
  <c r="V68" i="7"/>
  <c r="U75"/>
  <c r="J54" i="10" s="1"/>
  <c r="V75" i="7"/>
  <c r="U77"/>
  <c r="J52" i="10" s="1"/>
  <c r="V77" i="7"/>
  <c r="U79"/>
  <c r="J50" i="10" s="1"/>
  <c r="V79" i="7"/>
  <c r="U81"/>
  <c r="J48" i="10" s="1"/>
  <c r="V81" i="7"/>
  <c r="U67"/>
  <c r="J8" i="10" s="1"/>
  <c r="V67" i="7"/>
  <c r="U56"/>
  <c r="J72" i="10" s="1"/>
  <c r="V56" i="7"/>
  <c r="U88"/>
  <c r="J43" i="10" s="1"/>
  <c r="V88" i="7"/>
  <c r="U96"/>
  <c r="J35" i="10" s="1"/>
  <c r="V96" i="7"/>
  <c r="U104"/>
  <c r="J27" i="10" s="1"/>
  <c r="V104" i="7"/>
  <c r="U112"/>
  <c r="J19" i="10" s="1"/>
  <c r="V112" i="7"/>
  <c r="U49"/>
  <c r="J79" i="10" s="1"/>
  <c r="V49" i="7"/>
  <c r="U54"/>
  <c r="J74" i="10" s="1"/>
  <c r="V54" i="7"/>
  <c r="U62"/>
  <c r="J66" i="10" s="1"/>
  <c r="V62" i="7"/>
  <c r="AU113" i="4"/>
  <c r="AQ32"/>
  <c r="AR32"/>
  <c r="AW32"/>
  <c r="AQ44"/>
  <c r="AW44"/>
  <c r="AR44"/>
  <c r="AX66"/>
  <c r="AZ66" s="1"/>
  <c r="AU66"/>
  <c r="AX70"/>
  <c r="AZ70" s="1"/>
  <c r="AU70"/>
  <c r="AX86"/>
  <c r="AZ86" s="1"/>
  <c r="AU86"/>
  <c r="AQ62"/>
  <c r="AW62"/>
  <c r="AR62"/>
  <c r="AU101"/>
  <c r="AV101" s="1"/>
  <c r="AX101"/>
  <c r="AQ117"/>
  <c r="AR117"/>
  <c r="AW117"/>
  <c r="AX91"/>
  <c r="AU91"/>
  <c r="AU87"/>
  <c r="AQ11"/>
  <c r="AR11"/>
  <c r="AW11"/>
  <c r="AX11" s="1"/>
  <c r="AU3"/>
  <c r="AV27" i="19"/>
  <c r="AV16"/>
  <c r="AV31"/>
  <c r="AV24"/>
  <c r="AQ3" i="4"/>
  <c r="AW3"/>
  <c r="AX3" s="1"/>
  <c r="AR3"/>
  <c r="C57" i="22"/>
  <c r="K52"/>
  <c r="K57" s="1"/>
  <c r="U32" i="7"/>
  <c r="V32"/>
  <c r="U16"/>
  <c r="V16"/>
  <c r="U10"/>
  <c r="V10"/>
  <c r="AC142" i="27"/>
  <c r="AB142"/>
  <c r="AC110"/>
  <c r="AB110"/>
  <c r="AC78"/>
  <c r="AB78"/>
  <c r="AC46"/>
  <c r="L51" i="10" s="1"/>
  <c r="AB46" i="27"/>
  <c r="AC14"/>
  <c r="AB14"/>
  <c r="AB13" i="19"/>
  <c r="X13"/>
  <c r="Z13"/>
  <c r="V13"/>
  <c r="AF13"/>
  <c r="U35" i="7"/>
  <c r="V35"/>
  <c r="U18"/>
  <c r="V18"/>
  <c r="U8"/>
  <c r="V8"/>
  <c r="AC154" i="27"/>
  <c r="AB154"/>
  <c r="AC122"/>
  <c r="AB122"/>
  <c r="AC94"/>
  <c r="AB94"/>
  <c r="AC58"/>
  <c r="AB58"/>
  <c r="AC26"/>
  <c r="AB26"/>
  <c r="Y36" i="22"/>
  <c r="Y37" s="1"/>
  <c r="BE37" i="1"/>
  <c r="AU121" i="4"/>
  <c r="AX40"/>
  <c r="AE16" i="19"/>
  <c r="AJ16" s="1"/>
  <c r="AJ29"/>
  <c r="AJ21"/>
  <c r="AR15"/>
  <c r="AE35"/>
  <c r="AJ35" s="1"/>
  <c r="AE19"/>
  <c r="AJ19" s="1"/>
  <c r="AS27"/>
  <c r="AY27" s="1"/>
  <c r="AS20"/>
  <c r="AW20" s="1"/>
  <c r="AT112" i="4"/>
  <c r="AS16" i="19"/>
  <c r="AU33"/>
  <c r="AT63" i="4"/>
  <c r="AV118"/>
  <c r="AZ118" s="1"/>
  <c r="AX1105"/>
  <c r="AZ1105" s="1"/>
  <c r="AE18" i="19"/>
  <c r="AJ18" s="1"/>
  <c r="AX984" i="4"/>
  <c r="AZ984" s="1"/>
  <c r="AX1004"/>
  <c r="AZ1004" s="1"/>
  <c r="AX1018"/>
  <c r="AZ1018" s="1"/>
  <c r="AX1179"/>
  <c r="AZ1179" s="1"/>
  <c r="AX1152"/>
  <c r="AZ1152" s="1"/>
  <c r="AX1102"/>
  <c r="AZ1102" s="1"/>
  <c r="AX455"/>
  <c r="AZ455" s="1"/>
  <c r="AX263"/>
  <c r="AZ263" s="1"/>
  <c r="D57" i="22"/>
  <c r="L52"/>
  <c r="E52"/>
  <c r="E54"/>
  <c r="L54"/>
  <c r="M54" s="1"/>
  <c r="U65" i="7"/>
  <c r="J62" i="10" s="1"/>
  <c r="V65" i="7"/>
  <c r="U82"/>
  <c r="J14" i="10" s="1"/>
  <c r="V82" i="7"/>
  <c r="U94"/>
  <c r="J37" i="10" s="1"/>
  <c r="V94" i="7"/>
  <c r="U102"/>
  <c r="J29" i="10" s="1"/>
  <c r="V102" i="7"/>
  <c r="U110"/>
  <c r="J21" i="10" s="1"/>
  <c r="V110" i="7"/>
  <c r="U117"/>
  <c r="V117"/>
  <c r="U119"/>
  <c r="J10" i="10" s="1"/>
  <c r="V119" i="7"/>
  <c r="U121"/>
  <c r="J7" i="10" s="1"/>
  <c r="V121" i="7"/>
  <c r="U123"/>
  <c r="J5" i="10" s="1"/>
  <c r="V123" i="7"/>
  <c r="U125"/>
  <c r="J3" i="10" s="1"/>
  <c r="V125" i="7"/>
  <c r="AU51" i="4"/>
  <c r="AX51"/>
  <c r="AZ51" s="1"/>
  <c r="AU15"/>
  <c r="AQ12"/>
  <c r="AW12"/>
  <c r="AX12" s="1"/>
  <c r="AX16"/>
  <c r="AU16"/>
  <c r="AU28"/>
  <c r="AV28" s="1"/>
  <c r="AW28"/>
  <c r="AX28" s="1"/>
  <c r="AQ28"/>
  <c r="AV44"/>
  <c r="AT44"/>
  <c r="AQ102"/>
  <c r="AW102"/>
  <c r="AX102" s="1"/>
  <c r="AR102"/>
  <c r="AQ120"/>
  <c r="AR120"/>
  <c r="AV120" s="1"/>
  <c r="AW120"/>
  <c r="AX120" s="1"/>
  <c r="AT58"/>
  <c r="AV58"/>
  <c r="AX60"/>
  <c r="AU60"/>
  <c r="AU96"/>
  <c r="AX96"/>
  <c r="AX29"/>
  <c r="AU29"/>
  <c r="AQ69"/>
  <c r="AR69"/>
  <c r="AW69"/>
  <c r="AQ73"/>
  <c r="AW73"/>
  <c r="AQ38"/>
  <c r="AR38"/>
  <c r="AW38"/>
  <c r="AX38" s="1"/>
  <c r="AU42"/>
  <c r="AQ100"/>
  <c r="AR100"/>
  <c r="AW100"/>
  <c r="AX100" s="1"/>
  <c r="AU7"/>
  <c r="AV7" s="1"/>
  <c r="AU27"/>
  <c r="AU54"/>
  <c r="AX32" i="19"/>
  <c r="AV22"/>
  <c r="AY23"/>
  <c r="AX23"/>
  <c r="AW23"/>
  <c r="AV23"/>
  <c r="AX28"/>
  <c r="AW28"/>
  <c r="AV28"/>
  <c r="E55" i="22"/>
  <c r="L55"/>
  <c r="M55" s="1"/>
  <c r="U44" i="7"/>
  <c r="V44"/>
  <c r="U34"/>
  <c r="V34"/>
  <c r="AC150" i="27"/>
  <c r="AB150"/>
  <c r="AC118"/>
  <c r="AB118"/>
  <c r="AC86"/>
  <c r="AB86"/>
  <c r="AC54"/>
  <c r="AB54"/>
  <c r="AC22"/>
  <c r="AB22"/>
  <c r="U36" i="7"/>
  <c r="V36"/>
  <c r="AC158" i="27"/>
  <c r="AB158"/>
  <c r="AC130"/>
  <c r="AB130"/>
  <c r="AC98"/>
  <c r="L53" i="10" s="1"/>
  <c r="AB98" i="27"/>
  <c r="AC66"/>
  <c r="AB66"/>
  <c r="AC34"/>
  <c r="AB34"/>
  <c r="AC6"/>
  <c r="AB6"/>
  <c r="O7" i="20"/>
  <c r="M6"/>
  <c r="BE20" i="1"/>
  <c r="AB36" i="22"/>
  <c r="AB37" s="1"/>
  <c r="P36"/>
  <c r="P37" s="1"/>
  <c r="AK36"/>
  <c r="AK37" s="1"/>
  <c r="T36"/>
  <c r="T37" s="1"/>
  <c r="H27"/>
  <c r="H29"/>
  <c r="I36"/>
  <c r="I37" s="1"/>
  <c r="AX122" i="4"/>
  <c r="AZ122" s="1"/>
  <c r="AX154"/>
  <c r="AZ154" s="1"/>
  <c r="AX186"/>
  <c r="AZ186" s="1"/>
  <c r="AX218"/>
  <c r="AZ218" s="1"/>
  <c r="AX250"/>
  <c r="AZ250" s="1"/>
  <c r="AX282"/>
  <c r="AZ282" s="1"/>
  <c r="AX314"/>
  <c r="AZ314" s="1"/>
  <c r="AX346"/>
  <c r="AZ346" s="1"/>
  <c r="AX378"/>
  <c r="AZ378" s="1"/>
  <c r="AX410"/>
  <c r="AZ410" s="1"/>
  <c r="AX442"/>
  <c r="AZ442" s="1"/>
  <c r="AX474"/>
  <c r="AZ474" s="1"/>
  <c r="AU111"/>
  <c r="AW4"/>
  <c r="AX4" s="1"/>
  <c r="AT32"/>
  <c r="AQ34"/>
  <c r="AT110"/>
  <c r="AR58"/>
  <c r="AX982"/>
  <c r="AZ982" s="1"/>
  <c r="AX1006"/>
  <c r="AZ1006" s="1"/>
  <c r="AX1046"/>
  <c r="AZ1046" s="1"/>
  <c r="AX1086"/>
  <c r="AZ1086" s="1"/>
  <c r="AX1171"/>
  <c r="AZ1171" s="1"/>
  <c r="AU9"/>
  <c r="AV9" s="1"/>
  <c r="AZ9" s="1"/>
  <c r="AQ29"/>
  <c r="AQ39"/>
  <c r="AX41"/>
  <c r="AZ41" s="1"/>
  <c r="AQ57"/>
  <c r="AV99"/>
  <c r="AZ99" s="1"/>
  <c r="AX289"/>
  <c r="AZ289" s="1"/>
  <c r="AX417"/>
  <c r="AZ417" s="1"/>
  <c r="AX481"/>
  <c r="AZ481" s="1"/>
  <c r="AX807"/>
  <c r="AZ807" s="1"/>
  <c r="AX839"/>
  <c r="AZ839" s="1"/>
  <c r="AX1175"/>
  <c r="AZ1175" s="1"/>
  <c r="AR54"/>
  <c r="AX623"/>
  <c r="AZ623" s="1"/>
  <c r="AX751"/>
  <c r="AZ751" s="1"/>
  <c r="AX994"/>
  <c r="AZ994" s="1"/>
  <c r="AX996"/>
  <c r="AZ996" s="1"/>
  <c r="AX1138"/>
  <c r="AZ1138" s="1"/>
  <c r="AX1106"/>
  <c r="AZ1106" s="1"/>
  <c r="AX146"/>
  <c r="AZ146" s="1"/>
  <c r="AX151"/>
  <c r="AZ151" s="1"/>
  <c r="AX402"/>
  <c r="AZ402" s="1"/>
  <c r="AX407"/>
  <c r="AZ407" s="1"/>
  <c r="AX1002"/>
  <c r="AZ1002" s="1"/>
  <c r="AX1104"/>
  <c r="AZ1104" s="1"/>
  <c r="AS31" i="19"/>
  <c r="AW31" s="1"/>
  <c r="AR34"/>
  <c r="AU18"/>
  <c r="AE20"/>
  <c r="AJ20" s="1"/>
  <c r="AE17"/>
  <c r="AJ17" s="1"/>
  <c r="AR18"/>
  <c r="AE31"/>
  <c r="AJ31" s="1"/>
  <c r="AE15"/>
  <c r="AJ15" s="1"/>
  <c r="AR26"/>
  <c r="AS34"/>
  <c r="AS30"/>
  <c r="AX30" s="1"/>
  <c r="AS26"/>
  <c r="AS22"/>
  <c r="AW22" s="1"/>
  <c r="AS18"/>
  <c r="AX183" i="4"/>
  <c r="AZ183" s="1"/>
  <c r="AX228"/>
  <c r="AZ228" s="1"/>
  <c r="AX298"/>
  <c r="AZ298" s="1"/>
  <c r="AX321"/>
  <c r="AZ321" s="1"/>
  <c r="AX352"/>
  <c r="AZ352" s="1"/>
  <c r="AX426"/>
  <c r="AZ426" s="1"/>
  <c r="AX986"/>
  <c r="AZ986" s="1"/>
  <c r="AX1121"/>
  <c r="AZ1121" s="1"/>
  <c r="AX988"/>
  <c r="AZ988" s="1"/>
  <c r="AS24" i="19"/>
  <c r="AW24" s="1"/>
  <c r="AX135" i="4"/>
  <c r="AZ135" s="1"/>
  <c r="AT56"/>
  <c r="G62" i="22"/>
  <c r="L56"/>
  <c r="M56" s="1"/>
  <c r="E56"/>
  <c r="U52" i="7"/>
  <c r="J76" i="10" s="1"/>
  <c r="V52" i="7"/>
  <c r="U60"/>
  <c r="J68" i="10" s="1"/>
  <c r="V60" i="7"/>
  <c r="U92"/>
  <c r="J39" i="10" s="1"/>
  <c r="V92" i="7"/>
  <c r="U100"/>
  <c r="J31" i="10" s="1"/>
  <c r="V100" i="7"/>
  <c r="U108"/>
  <c r="J23" i="10" s="1"/>
  <c r="V108" i="7"/>
  <c r="U116"/>
  <c r="J15" i="10" s="1"/>
  <c r="V116" i="7"/>
  <c r="U40"/>
  <c r="J65" i="10" s="1"/>
  <c r="V40" i="7"/>
  <c r="U50"/>
  <c r="J78" i="10" s="1"/>
  <c r="V50" i="7"/>
  <c r="U58"/>
  <c r="J70" i="10" s="1"/>
  <c r="V58" i="7"/>
  <c r="U71"/>
  <c r="J58" i="10" s="1"/>
  <c r="V71" i="7"/>
  <c r="U84"/>
  <c r="J47" i="10" s="1"/>
  <c r="V84" i="7"/>
  <c r="AQ18" i="4"/>
  <c r="AW18"/>
  <c r="AX18" s="1"/>
  <c r="AZ18" s="1"/>
  <c r="AR18"/>
  <c r="AQ24"/>
  <c r="AR24"/>
  <c r="AQ40"/>
  <c r="AR40"/>
  <c r="AX68"/>
  <c r="AZ68" s="1"/>
  <c r="AU68"/>
  <c r="AU76"/>
  <c r="AQ84"/>
  <c r="AV84" s="1"/>
  <c r="AW84"/>
  <c r="AX84" s="1"/>
  <c r="AQ88"/>
  <c r="AR88"/>
  <c r="AW88"/>
  <c r="AX90"/>
  <c r="AZ90" s="1"/>
  <c r="AU90"/>
  <c r="AQ15"/>
  <c r="AW15"/>
  <c r="AX15" s="1"/>
  <c r="AZ15" s="1"/>
  <c r="AQ19"/>
  <c r="AR19"/>
  <c r="AW19"/>
  <c r="AX19" s="1"/>
  <c r="AQ55"/>
  <c r="AR55"/>
  <c r="AQ83"/>
  <c r="AR83"/>
  <c r="AW83"/>
  <c r="AX83" s="1"/>
  <c r="AZ83" s="1"/>
  <c r="AQ113"/>
  <c r="AW113"/>
  <c r="AX113" s="1"/>
  <c r="AZ113" s="1"/>
  <c r="AQ115"/>
  <c r="AW115"/>
  <c r="AR115"/>
  <c r="AQ119"/>
  <c r="AR119"/>
  <c r="AV119" s="1"/>
  <c r="AW119"/>
  <c r="AX119" s="1"/>
  <c r="AQ7"/>
  <c r="AR7"/>
  <c r="AW7"/>
  <c r="AX7" s="1"/>
  <c r="AQ87"/>
  <c r="AW87"/>
  <c r="AX87" s="1"/>
  <c r="AZ87" s="1"/>
  <c r="AQ63"/>
  <c r="AW63"/>
  <c r="U41" i="7"/>
  <c r="V41"/>
  <c r="U6"/>
  <c r="V6"/>
  <c r="AC126" i="27"/>
  <c r="AB126"/>
  <c r="AC90"/>
  <c r="AB90"/>
  <c r="AC62"/>
  <c r="AB62"/>
  <c r="AC30"/>
  <c r="AB30"/>
  <c r="AQ22" i="4"/>
  <c r="AW22"/>
  <c r="AX22" s="1"/>
  <c r="U37" i="7"/>
  <c r="V37"/>
  <c r="U30"/>
  <c r="V30"/>
  <c r="U12"/>
  <c r="V12"/>
  <c r="AC138" i="27"/>
  <c r="AB138"/>
  <c r="AC106"/>
  <c r="AB106"/>
  <c r="AC74"/>
  <c r="AB74"/>
  <c r="AC38"/>
  <c r="AB38"/>
  <c r="AC10"/>
  <c r="AB10"/>
  <c r="BE21" i="1"/>
  <c r="BE36"/>
  <c r="N36" i="22"/>
  <c r="N37" s="1"/>
  <c r="AJ36"/>
  <c r="AJ37" s="1"/>
  <c r="C35"/>
  <c r="H26"/>
  <c r="AX47" i="4"/>
  <c r="AZ47" s="1"/>
  <c r="AX163"/>
  <c r="AZ163" s="1"/>
  <c r="AX227"/>
  <c r="AZ227" s="1"/>
  <c r="AX291"/>
  <c r="AZ291" s="1"/>
  <c r="AX355"/>
  <c r="AZ355" s="1"/>
  <c r="AX419"/>
  <c r="AZ419" s="1"/>
  <c r="AX483"/>
  <c r="AZ483" s="1"/>
  <c r="AX1170"/>
  <c r="AZ1170" s="1"/>
  <c r="AU25"/>
  <c r="AU99"/>
  <c r="AU83"/>
  <c r="AU71"/>
  <c r="AU57"/>
  <c r="AR4"/>
  <c r="AR34"/>
  <c r="AQ36"/>
  <c r="AW76"/>
  <c r="AX76" s="1"/>
  <c r="AZ76" s="1"/>
  <c r="AT88"/>
  <c r="AR104"/>
  <c r="AV104" s="1"/>
  <c r="AT106"/>
  <c r="AW108"/>
  <c r="AX108" s="1"/>
  <c r="AV108"/>
  <c r="AQ110"/>
  <c r="AX114"/>
  <c r="AQ96"/>
  <c r="AX137"/>
  <c r="AZ137" s="1"/>
  <c r="AX159"/>
  <c r="AZ159" s="1"/>
  <c r="AX393"/>
  <c r="AZ393" s="1"/>
  <c r="AX415"/>
  <c r="AZ415" s="1"/>
  <c r="AX998"/>
  <c r="AZ998" s="1"/>
  <c r="AX1022"/>
  <c r="AZ1022" s="1"/>
  <c r="AX1062"/>
  <c r="AZ1062" s="1"/>
  <c r="AV2"/>
  <c r="AZ2" s="1"/>
  <c r="AU23"/>
  <c r="AV23" s="1"/>
  <c r="AZ23" s="1"/>
  <c r="AU45"/>
  <c r="AV45" s="1"/>
  <c r="AZ45" s="1"/>
  <c r="AR73"/>
  <c r="AQ75"/>
  <c r="AT105"/>
  <c r="AT109"/>
  <c r="AX30"/>
  <c r="AV57"/>
  <c r="AZ57" s="1"/>
  <c r="AV80"/>
  <c r="AQ94"/>
  <c r="AU116"/>
  <c r="AV116" s="1"/>
  <c r="AZ116" s="1"/>
  <c r="AQ121"/>
  <c r="AV121" s="1"/>
  <c r="AX127"/>
  <c r="AZ127" s="1"/>
  <c r="AX233"/>
  <c r="AZ233" s="1"/>
  <c r="AX255"/>
  <c r="AZ255" s="1"/>
  <c r="AX361"/>
  <c r="AZ361" s="1"/>
  <c r="AX383"/>
  <c r="AZ383" s="1"/>
  <c r="AX489"/>
  <c r="AZ489" s="1"/>
  <c r="AU97"/>
  <c r="AX132"/>
  <c r="AZ132" s="1"/>
  <c r="AX196"/>
  <c r="AZ196" s="1"/>
  <c r="AX243"/>
  <c r="AZ243" s="1"/>
  <c r="AX295"/>
  <c r="AZ295" s="1"/>
  <c r="AX307"/>
  <c r="AZ307" s="1"/>
  <c r="AX371"/>
  <c r="AZ371" s="1"/>
  <c r="AX435"/>
  <c r="AZ435" s="1"/>
  <c r="AX487"/>
  <c r="AZ487" s="1"/>
  <c r="AX511"/>
  <c r="AZ511" s="1"/>
  <c r="AX735"/>
  <c r="AZ735" s="1"/>
  <c r="AX775"/>
  <c r="AZ775" s="1"/>
  <c r="AX978"/>
  <c r="AZ978" s="1"/>
  <c r="AX980"/>
  <c r="AZ980" s="1"/>
  <c r="AX1042"/>
  <c r="AZ1042" s="1"/>
  <c r="AX1044"/>
  <c r="AZ1044" s="1"/>
  <c r="AX1074"/>
  <c r="AZ1074" s="1"/>
  <c r="AX1090"/>
  <c r="AZ1090" s="1"/>
  <c r="AT49"/>
  <c r="AV54"/>
  <c r="AW54"/>
  <c r="AX54" s="1"/>
  <c r="AX527"/>
  <c r="AZ527" s="1"/>
  <c r="AX655"/>
  <c r="AZ655" s="1"/>
  <c r="AX767"/>
  <c r="AZ767" s="1"/>
  <c r="AX1026"/>
  <c r="AZ1026" s="1"/>
  <c r="AX1028"/>
  <c r="AZ1028" s="1"/>
  <c r="AX1122"/>
  <c r="AZ1122" s="1"/>
  <c r="AX164"/>
  <c r="AZ164" s="1"/>
  <c r="AX234"/>
  <c r="AZ234" s="1"/>
  <c r="AX274"/>
  <c r="AZ274" s="1"/>
  <c r="AX279"/>
  <c r="AZ279" s="1"/>
  <c r="AX283"/>
  <c r="AZ283" s="1"/>
  <c r="AX420"/>
  <c r="AZ420" s="1"/>
  <c r="AX1050"/>
  <c r="AZ1050" s="1"/>
  <c r="AJ34" i="19"/>
  <c r="AU34"/>
  <c r="AJ33"/>
  <c r="AJ30"/>
  <c r="AE27"/>
  <c r="AJ27" s="1"/>
  <c r="AR35"/>
  <c r="AR19"/>
  <c r="AU32"/>
  <c r="AU28"/>
  <c r="AY28" s="1"/>
  <c r="AU24"/>
  <c r="AU20"/>
  <c r="AU16"/>
  <c r="AX224" i="4"/>
  <c r="AZ224" s="1"/>
  <c r="AX241"/>
  <c r="AZ241" s="1"/>
  <c r="AX369"/>
  <c r="AZ369" s="1"/>
  <c r="AX471"/>
  <c r="AZ471" s="1"/>
  <c r="AX475"/>
  <c r="AZ475" s="1"/>
  <c r="AX484"/>
  <c r="AZ484" s="1"/>
  <c r="AX497"/>
  <c r="AZ497" s="1"/>
  <c r="O36" i="19"/>
  <c r="U39" i="7"/>
  <c r="V39"/>
  <c r="L53" i="22"/>
  <c r="M53" s="1"/>
  <c r="E53"/>
  <c r="U85" i="7"/>
  <c r="J13" i="10" s="1"/>
  <c r="V85" i="7"/>
  <c r="U90"/>
  <c r="J41" i="10" s="1"/>
  <c r="V90" i="7"/>
  <c r="U98"/>
  <c r="J33" i="10" s="1"/>
  <c r="V98" i="7"/>
  <c r="U106"/>
  <c r="J25" i="10" s="1"/>
  <c r="V106" i="7"/>
  <c r="U114"/>
  <c r="J17" i="10" s="1"/>
  <c r="V114" i="7"/>
  <c r="U126"/>
  <c r="J2" i="10" s="1"/>
  <c r="V126" i="7"/>
  <c r="AU37" i="4"/>
  <c r="AX37"/>
  <c r="AV115"/>
  <c r="AT115"/>
  <c r="AQ33"/>
  <c r="AR33"/>
  <c r="AX78"/>
  <c r="AZ78" s="1"/>
  <c r="AU78"/>
  <c r="AX53"/>
  <c r="AU53"/>
  <c r="AU34"/>
  <c r="AX34"/>
  <c r="AU108"/>
  <c r="AV62"/>
  <c r="AT62"/>
  <c r="AQ82"/>
  <c r="AR82"/>
  <c r="AQ25"/>
  <c r="AW25"/>
  <c r="AX25" s="1"/>
  <c r="AU55"/>
  <c r="AX55"/>
  <c r="AX117"/>
  <c r="AZ117" s="1"/>
  <c r="AU117"/>
  <c r="AQ14"/>
  <c r="AW14"/>
  <c r="AX14" s="1"/>
  <c r="AR14"/>
  <c r="AV14" s="1"/>
  <c r="AQ111"/>
  <c r="AR111"/>
  <c r="AV111" s="1"/>
  <c r="AW111"/>
  <c r="AX111" s="1"/>
  <c r="AQ27"/>
  <c r="AW27"/>
  <c r="AX27" s="1"/>
  <c r="AZ27" s="1"/>
  <c r="AU11"/>
  <c r="AV11" s="1"/>
  <c r="AQ26"/>
  <c r="AV26" s="1"/>
  <c r="AW26"/>
  <c r="AX26" s="1"/>
  <c r="AV20" i="19"/>
  <c r="AV30"/>
  <c r="AY33"/>
  <c r="AW33"/>
  <c r="AX17"/>
  <c r="AW17"/>
  <c r="AV17"/>
  <c r="AQ112" i="4"/>
  <c r="AW112"/>
  <c r="U42" i="7"/>
  <c r="V42"/>
  <c r="AC134" i="27"/>
  <c r="AB134"/>
  <c r="AC102"/>
  <c r="AB102"/>
  <c r="AC70"/>
  <c r="AB70"/>
  <c r="AC42"/>
  <c r="L17" i="10" s="1"/>
  <c r="AB42" i="27"/>
  <c r="U33" i="7"/>
  <c r="V33"/>
  <c r="AC146" i="27"/>
  <c r="AB146"/>
  <c r="AC114"/>
  <c r="AB114"/>
  <c r="AC82"/>
  <c r="AB82"/>
  <c r="AC50"/>
  <c r="AB50"/>
  <c r="AC18"/>
  <c r="AB18"/>
  <c r="H28" i="22"/>
  <c r="U86" i="7"/>
  <c r="J46" i="10" s="1"/>
  <c r="AR107" i="4"/>
  <c r="AQ80"/>
  <c r="AX43"/>
  <c r="AZ43" s="1"/>
  <c r="AW33"/>
  <c r="AX33" s="1"/>
  <c r="AZ33" s="1"/>
  <c r="AU4"/>
  <c r="AV4" s="1"/>
  <c r="AZ4" s="1"/>
  <c r="AX20"/>
  <c r="AZ20" s="1"/>
  <c r="AW104"/>
  <c r="AX104" s="1"/>
  <c r="AR108"/>
  <c r="AX201"/>
  <c r="AZ201" s="1"/>
  <c r="AX223"/>
  <c r="AZ223" s="1"/>
  <c r="AX457"/>
  <c r="AZ457" s="1"/>
  <c r="AX479"/>
  <c r="AZ479" s="1"/>
  <c r="AV19"/>
  <c r="AZ19" s="1"/>
  <c r="AU39"/>
  <c r="AV39" s="1"/>
  <c r="AZ39" s="1"/>
  <c r="AT69"/>
  <c r="AX73"/>
  <c r="AZ73" s="1"/>
  <c r="AU89"/>
  <c r="AV89" s="1"/>
  <c r="AZ89" s="1"/>
  <c r="AV38"/>
  <c r="AW42"/>
  <c r="AX42" s="1"/>
  <c r="AX80"/>
  <c r="AV91"/>
  <c r="AZ91" s="1"/>
  <c r="AU100"/>
  <c r="AV100" s="1"/>
  <c r="AX147"/>
  <c r="AZ147" s="1"/>
  <c r="AX211"/>
  <c r="AZ211" s="1"/>
  <c r="AX260"/>
  <c r="AZ260" s="1"/>
  <c r="AX324"/>
  <c r="AZ324" s="1"/>
  <c r="AX339"/>
  <c r="AZ339" s="1"/>
  <c r="AX388"/>
  <c r="AZ388" s="1"/>
  <c r="AX452"/>
  <c r="AZ452" s="1"/>
  <c r="AX499"/>
  <c r="AZ499" s="1"/>
  <c r="AX543"/>
  <c r="AZ543" s="1"/>
  <c r="AX575"/>
  <c r="AZ575" s="1"/>
  <c r="AX251"/>
  <c r="AZ251" s="1"/>
  <c r="AX273"/>
  <c r="AZ273" s="1"/>
  <c r="AX315"/>
  <c r="AZ315" s="1"/>
  <c r="AX799"/>
  <c r="AZ799" s="1"/>
  <c r="AX831"/>
  <c r="AZ831" s="1"/>
  <c r="AX160"/>
  <c r="AZ160" s="1"/>
  <c r="AX177"/>
  <c r="AZ177" s="1"/>
  <c r="AX292"/>
  <c r="AZ292" s="1"/>
  <c r="AX416"/>
  <c r="AZ416" s="1"/>
  <c r="AX433"/>
  <c r="AZ433" s="1"/>
  <c r="AX1118"/>
  <c r="AZ1118" s="1"/>
  <c r="AJ25" i="19"/>
  <c r="AS25"/>
  <c r="AS15"/>
  <c r="AE23"/>
  <c r="AJ23" s="1"/>
  <c r="AU29"/>
  <c r="AR29"/>
  <c r="AR25"/>
  <c r="AR21"/>
  <c r="AX170" i="4"/>
  <c r="AZ170" s="1"/>
  <c r="AX347"/>
  <c r="AZ347" s="1"/>
  <c r="AX1142"/>
  <c r="AZ1142" s="1"/>
  <c r="AS19" i="19"/>
  <c r="AE22"/>
  <c r="AJ22" s="1"/>
  <c r="AX1120" i="4"/>
  <c r="AZ1120" s="1"/>
  <c r="AU17" i="19"/>
  <c r="AY17" s="1"/>
  <c r="AS35"/>
  <c r="AU22" i="4"/>
  <c r="AV22" s="1"/>
  <c r="AZ22" s="1"/>
  <c r="AQ56"/>
  <c r="AX65"/>
  <c r="AZ65" s="1"/>
  <c r="AX1113"/>
  <c r="AZ1113" s="1"/>
  <c r="AX1096"/>
  <c r="AZ1096" s="1"/>
  <c r="AE26" i="19"/>
  <c r="AJ26" s="1"/>
  <c r="C61" i="22" l="1"/>
  <c r="H65"/>
  <c r="N64"/>
  <c r="I65"/>
  <c r="G63"/>
  <c r="P61"/>
  <c r="N63"/>
  <c r="M62"/>
  <c r="D63"/>
  <c r="K63"/>
  <c r="E64"/>
  <c r="F64"/>
  <c r="M64"/>
  <c r="C62"/>
  <c r="F65"/>
  <c r="M65"/>
  <c r="AZ6" i="4"/>
  <c r="O65" i="22"/>
  <c r="I62"/>
  <c r="O64"/>
  <c r="K61"/>
  <c r="G64"/>
  <c r="J61"/>
  <c r="C64"/>
  <c r="K65"/>
  <c r="J64"/>
  <c r="O63"/>
  <c r="N62"/>
  <c r="D61"/>
  <c r="G65"/>
  <c r="P63"/>
  <c r="O62"/>
  <c r="H61"/>
  <c r="C65"/>
  <c r="L63"/>
  <c r="P62"/>
  <c r="AD5" i="1"/>
  <c r="F61" i="22"/>
  <c r="F62"/>
  <c r="M63"/>
  <c r="J62"/>
  <c r="I61"/>
  <c r="E65"/>
  <c r="I64"/>
  <c r="H63"/>
  <c r="AZ26" i="4"/>
  <c r="K64" i="22"/>
  <c r="L65"/>
  <c r="AZ28" i="4"/>
  <c r="AV33" i="19"/>
  <c r="AY32"/>
  <c r="AZ10" i="4"/>
  <c r="AZ38"/>
  <c r="AW30" i="19"/>
  <c r="AZ21" i="4"/>
  <c r="AZ13"/>
  <c r="BE3" i="1"/>
  <c r="AD4"/>
  <c r="C63" i="22"/>
  <c r="L61"/>
  <c r="M61"/>
  <c r="D21"/>
  <c r="D62"/>
  <c r="L16" i="10"/>
  <c r="L55"/>
  <c r="AZ94" i="4"/>
  <c r="AE13" i="19"/>
  <c r="J63" i="22"/>
  <c r="AY30" i="19"/>
  <c r="AX20"/>
  <c r="AZ84" i="4"/>
  <c r="E62" i="22"/>
  <c r="AV55" i="4"/>
  <c r="AZ55" s="1"/>
  <c r="AZ97"/>
  <c r="AV53"/>
  <c r="AZ53" s="1"/>
  <c r="L59" i="10"/>
  <c r="L36"/>
  <c r="L28"/>
  <c r="L9"/>
  <c r="L10"/>
  <c r="L26"/>
  <c r="L42"/>
  <c r="L23"/>
  <c r="L39"/>
  <c r="L52"/>
  <c r="L4"/>
  <c r="L7"/>
  <c r="L22"/>
  <c r="L38"/>
  <c r="L25"/>
  <c r="L41"/>
  <c r="L50"/>
  <c r="L27"/>
  <c r="L43"/>
  <c r="L48"/>
  <c r="L21"/>
  <c r="L37"/>
  <c r="L47"/>
  <c r="L56"/>
  <c r="L45"/>
  <c r="L32"/>
  <c r="L20"/>
  <c r="L12"/>
  <c r="L6"/>
  <c r="L5"/>
  <c r="L8"/>
  <c r="L18"/>
  <c r="L34"/>
  <c r="L15"/>
  <c r="L31"/>
  <c r="L57"/>
  <c r="L3"/>
  <c r="L40"/>
  <c r="L24"/>
  <c r="L44"/>
  <c r="L11"/>
  <c r="L30"/>
  <c r="L49"/>
  <c r="L13"/>
  <c r="L19"/>
  <c r="L35"/>
  <c r="L46"/>
  <c r="L29"/>
  <c r="L54"/>
  <c r="AZ54" i="4"/>
  <c r="AZ121"/>
  <c r="O61" i="22"/>
  <c r="AZ100" i="4"/>
  <c r="AZ111"/>
  <c r="E61" i="22"/>
  <c r="P65"/>
  <c r="F63"/>
  <c r="F66" s="1"/>
  <c r="G61"/>
  <c r="D65"/>
  <c r="P64"/>
  <c r="P66" s="1"/>
  <c r="I63"/>
  <c r="I66" s="1"/>
  <c r="N61"/>
  <c r="L64"/>
  <c r="E63"/>
  <c r="Q63" s="1"/>
  <c r="N65"/>
  <c r="H64"/>
  <c r="H66" s="1"/>
  <c r="K62"/>
  <c r="J65"/>
  <c r="J66" s="1"/>
  <c r="D64"/>
  <c r="D66" s="1"/>
  <c r="L62"/>
  <c r="J12" i="10"/>
  <c r="AZ101" i="4"/>
  <c r="AZ8"/>
  <c r="R7" i="19" s="1"/>
  <c r="AY20"/>
  <c r="AZ104" i="4"/>
  <c r="AZ114"/>
  <c r="AZ96"/>
  <c r="AZ7"/>
  <c r="AZ102"/>
  <c r="AZ80"/>
  <c r="AZ108"/>
  <c r="AZ119"/>
  <c r="AZ11"/>
  <c r="AZ120"/>
  <c r="AZ3"/>
  <c r="AZ37"/>
  <c r="AZ14"/>
  <c r="AZ60"/>
  <c r="AZ16"/>
  <c r="AZ30"/>
  <c r="AZ42"/>
  <c r="AZ17"/>
  <c r="AV25"/>
  <c r="AZ25" s="1"/>
  <c r="AY16" i="19"/>
  <c r="AX27"/>
  <c r="AV12" i="4"/>
  <c r="AZ12" s="1"/>
  <c r="AV82"/>
  <c r="AZ82" s="1"/>
  <c r="AV40"/>
  <c r="AZ40" s="1"/>
  <c r="AV24"/>
  <c r="AZ24" s="1"/>
  <c r="AW27" i="19"/>
  <c r="AV107" i="4"/>
  <c r="AZ107" s="1"/>
  <c r="G66" i="22"/>
  <c r="K66"/>
  <c r="O66"/>
  <c r="AD7" i="19"/>
  <c r="U10"/>
  <c r="S10"/>
  <c r="W10"/>
  <c r="AC10"/>
  <c r="X10"/>
  <c r="Z10"/>
  <c r="P10"/>
  <c r="AT10" s="1"/>
  <c r="V10"/>
  <c r="AA10"/>
  <c r="AB10"/>
  <c r="AF10"/>
  <c r="Q10"/>
  <c r="Y10"/>
  <c r="R10"/>
  <c r="AI10"/>
  <c r="T10"/>
  <c r="AH10"/>
  <c r="AG10"/>
  <c r="AD10"/>
  <c r="P8"/>
  <c r="AT8" s="1"/>
  <c r="AI8"/>
  <c r="AA8"/>
  <c r="Q8"/>
  <c r="Y8"/>
  <c r="X8"/>
  <c r="W8"/>
  <c r="R8"/>
  <c r="S8"/>
  <c r="AG8"/>
  <c r="T8"/>
  <c r="Z8"/>
  <c r="AD8"/>
  <c r="V8"/>
  <c r="AC8"/>
  <c r="AF8"/>
  <c r="U8"/>
  <c r="AH8"/>
  <c r="AB8"/>
  <c r="AE8" s="1"/>
  <c r="AY21"/>
  <c r="AX21"/>
  <c r="AW21"/>
  <c r="AV21"/>
  <c r="AX69" i="4"/>
  <c r="AZ69" s="1"/>
  <c r="AU69"/>
  <c r="AN28" i="22"/>
  <c r="C28"/>
  <c r="AU110" i="4"/>
  <c r="AX110"/>
  <c r="AN29" i="22"/>
  <c r="C29"/>
  <c r="AX44" i="4"/>
  <c r="AZ44" s="1"/>
  <c r="AU44"/>
  <c r="AK6" i="19"/>
  <c r="AK10"/>
  <c r="AK14"/>
  <c r="AK18"/>
  <c r="AK22"/>
  <c r="AK26"/>
  <c r="AK30"/>
  <c r="AK34"/>
  <c r="AK8"/>
  <c r="AK13"/>
  <c r="AK19"/>
  <c r="AK24"/>
  <c r="AK29"/>
  <c r="AK35"/>
  <c r="AK11"/>
  <c r="AK17"/>
  <c r="AK25"/>
  <c r="AK32"/>
  <c r="AK12"/>
  <c r="AK21"/>
  <c r="AK31"/>
  <c r="AK7"/>
  <c r="AK16"/>
  <c r="AK27"/>
  <c r="AK20"/>
  <c r="AK9"/>
  <c r="AK28"/>
  <c r="AK15"/>
  <c r="AK5"/>
  <c r="AK33"/>
  <c r="AK23"/>
  <c r="M66" i="22"/>
  <c r="AY24" i="19"/>
  <c r="AY31"/>
  <c r="AW16"/>
  <c r="AV110" i="4"/>
  <c r="AZ110" s="1"/>
  <c r="AY29" i="19"/>
  <c r="AX29"/>
  <c r="AW29"/>
  <c r="AV29"/>
  <c r="AX35"/>
  <c r="AW35"/>
  <c r="AY35"/>
  <c r="AV35"/>
  <c r="AX105" i="4"/>
  <c r="AZ105" s="1"/>
  <c r="AU105"/>
  <c r="V14" i="19"/>
  <c r="AH14"/>
  <c r="AA14"/>
  <c r="X14"/>
  <c r="R14"/>
  <c r="AC14"/>
  <c r="AD14"/>
  <c r="T14"/>
  <c r="Z14"/>
  <c r="P14"/>
  <c r="AT14" s="1"/>
  <c r="S14"/>
  <c r="W14"/>
  <c r="AF14"/>
  <c r="Q14"/>
  <c r="Y14"/>
  <c r="AB14"/>
  <c r="AG14"/>
  <c r="U14"/>
  <c r="AI14"/>
  <c r="AX106" i="4"/>
  <c r="AZ106" s="1"/>
  <c r="AU106"/>
  <c r="AY25" i="19"/>
  <c r="AX25"/>
  <c r="AW25"/>
  <c r="AV25"/>
  <c r="AX62" i="4"/>
  <c r="AZ62" s="1"/>
  <c r="AU62"/>
  <c r="AX115"/>
  <c r="AZ115" s="1"/>
  <c r="AU115"/>
  <c r="AX19" i="19"/>
  <c r="AV19"/>
  <c r="AW19"/>
  <c r="AY19"/>
  <c r="AX49" i="4"/>
  <c r="AZ49" s="1"/>
  <c r="AU49"/>
  <c r="AX109"/>
  <c r="AU109"/>
  <c r="AV109" s="1"/>
  <c r="AX88"/>
  <c r="AU88"/>
  <c r="AV88" s="1"/>
  <c r="AX34" i="19"/>
  <c r="AW34"/>
  <c r="AV34"/>
  <c r="AY34"/>
  <c r="T3" i="20"/>
  <c r="O6"/>
  <c r="AV34" i="4"/>
  <c r="AZ34" s="1"/>
  <c r="AX22" i="19"/>
  <c r="C58" i="22"/>
  <c r="AX31" i="19"/>
  <c r="AX16"/>
  <c r="AU13"/>
  <c r="Q12"/>
  <c r="AD12"/>
  <c r="AI12"/>
  <c r="Y12"/>
  <c r="P12"/>
  <c r="AT12" s="1"/>
  <c r="AB12"/>
  <c r="S12"/>
  <c r="AG12"/>
  <c r="X12"/>
  <c r="T12"/>
  <c r="V12"/>
  <c r="AC12"/>
  <c r="R12"/>
  <c r="Z12"/>
  <c r="AH12"/>
  <c r="U12"/>
  <c r="AF12"/>
  <c r="W12"/>
  <c r="AA12"/>
  <c r="AX56" i="4"/>
  <c r="AU56"/>
  <c r="AV56" s="1"/>
  <c r="AX18" i="19"/>
  <c r="AW18"/>
  <c r="AV18"/>
  <c r="AY18"/>
  <c r="AU32" i="4"/>
  <c r="AX32"/>
  <c r="E57" i="22"/>
  <c r="AX63" i="4"/>
  <c r="AZ63" s="1"/>
  <c r="AU63"/>
  <c r="AW15" i="19"/>
  <c r="AX15"/>
  <c r="AY15"/>
  <c r="AV15"/>
  <c r="AY22"/>
  <c r="AV29" i="4"/>
  <c r="AZ29" s="1"/>
  <c r="AX24" i="19"/>
  <c r="V6"/>
  <c r="H36" i="22"/>
  <c r="AN26"/>
  <c r="C26"/>
  <c r="C66"/>
  <c r="AX26" i="19"/>
  <c r="AV26"/>
  <c r="AW26"/>
  <c r="AY26"/>
  <c r="AN27" i="22"/>
  <c r="C27"/>
  <c r="AX58" i="4"/>
  <c r="AZ58" s="1"/>
  <c r="AU58"/>
  <c r="L57" i="22"/>
  <c r="M57" s="1"/>
  <c r="M52"/>
  <c r="AX112" i="4"/>
  <c r="AU112"/>
  <c r="AV112" s="1"/>
  <c r="AF6" i="19"/>
  <c r="AJ13"/>
  <c r="AV32" i="4"/>
  <c r="AZ32" s="1"/>
  <c r="Z9" i="19" s="1"/>
  <c r="AS13"/>
  <c r="AR13"/>
  <c r="Q62" i="22" l="1"/>
  <c r="Q61"/>
  <c r="Y7" i="19"/>
  <c r="AE5" i="1"/>
  <c r="BE5" s="1"/>
  <c r="AE4"/>
  <c r="BE4" s="1"/>
  <c r="Q7" i="19"/>
  <c r="Q65" i="22"/>
  <c r="L66"/>
  <c r="N66"/>
  <c r="AZ109" i="4"/>
  <c r="S7" i="19"/>
  <c r="Z7"/>
  <c r="AR10"/>
  <c r="AZ56" i="4"/>
  <c r="AZ88"/>
  <c r="U7" i="19"/>
  <c r="T7"/>
  <c r="W7"/>
  <c r="X7"/>
  <c r="AF7"/>
  <c r="AC6"/>
  <c r="Q64" i="22"/>
  <c r="AH7" i="19"/>
  <c r="P7"/>
  <c r="AT7" s="1"/>
  <c r="AA7"/>
  <c r="AG7"/>
  <c r="V7"/>
  <c r="E66" i="22"/>
  <c r="AI7" i="19"/>
  <c r="AC7"/>
  <c r="AB7"/>
  <c r="AE14"/>
  <c r="AJ14" s="1"/>
  <c r="AU8"/>
  <c r="AU7"/>
  <c r="AZ112" i="4"/>
  <c r="AG5" i="19"/>
  <c r="AR12"/>
  <c r="AS12"/>
  <c r="AK36"/>
  <c r="S11"/>
  <c r="T11"/>
  <c r="V11"/>
  <c r="AF11"/>
  <c r="W11"/>
  <c r="AH11"/>
  <c r="X11"/>
  <c r="R11"/>
  <c r="AI11"/>
  <c r="Y11"/>
  <c r="U11"/>
  <c r="AA11"/>
  <c r="Z11"/>
  <c r="AC11"/>
  <c r="Q11"/>
  <c r="AD11"/>
  <c r="AB11"/>
  <c r="P11"/>
  <c r="AT11" s="1"/>
  <c r="AG11"/>
  <c r="AY13"/>
  <c r="AQ13" s="1"/>
  <c r="AX13"/>
  <c r="AW13"/>
  <c r="AV13"/>
  <c r="H37" i="22"/>
  <c r="F21" s="1"/>
  <c r="C36"/>
  <c r="C37" s="1"/>
  <c r="E21" s="1"/>
  <c r="AG6" i="19"/>
  <c r="D58" i="22"/>
  <c r="AF9" i="19"/>
  <c r="T9"/>
  <c r="AA9"/>
  <c r="R9"/>
  <c r="V9"/>
  <c r="AU14"/>
  <c r="Q5"/>
  <c r="R5"/>
  <c r="AI5"/>
  <c r="T5"/>
  <c r="Z6"/>
  <c r="P6"/>
  <c r="AT6" s="1"/>
  <c r="AD6"/>
  <c r="AV10"/>
  <c r="AJ8"/>
  <c r="AE10"/>
  <c r="AJ10" s="1"/>
  <c r="AU10"/>
  <c r="AD5"/>
  <c r="P5"/>
  <c r="X5"/>
  <c r="AF5"/>
  <c r="AF36" s="1"/>
  <c r="AH5"/>
  <c r="T6"/>
  <c r="AH6"/>
  <c r="Q6"/>
  <c r="AS6" s="1"/>
  <c r="R6"/>
  <c r="AC9"/>
  <c r="AE12"/>
  <c r="AJ12" s="1"/>
  <c r="P9"/>
  <c r="AT9" s="1"/>
  <c r="AD9"/>
  <c r="Q9"/>
  <c r="AH9"/>
  <c r="AR14"/>
  <c r="U6"/>
  <c r="X6"/>
  <c r="AR8"/>
  <c r="AS8"/>
  <c r="AA5"/>
  <c r="U5"/>
  <c r="V5"/>
  <c r="AB5"/>
  <c r="Y5"/>
  <c r="AR7"/>
  <c r="AS7"/>
  <c r="AB6"/>
  <c r="AE6" s="1"/>
  <c r="S6"/>
  <c r="AI6"/>
  <c r="AW12"/>
  <c r="U9"/>
  <c r="AG9"/>
  <c r="W9"/>
  <c r="AB9"/>
  <c r="AU12"/>
  <c r="W6"/>
  <c r="X9"/>
  <c r="AI9"/>
  <c r="Y9"/>
  <c r="S9"/>
  <c r="AS14"/>
  <c r="AS10"/>
  <c r="AY10" s="1"/>
  <c r="AC5"/>
  <c r="W5"/>
  <c r="S5"/>
  <c r="Z5"/>
  <c r="Z36" s="1"/>
  <c r="Y6"/>
  <c r="AA6"/>
  <c r="Q66" i="22" l="1"/>
  <c r="G21" s="1"/>
  <c r="AE9" i="19"/>
  <c r="V36"/>
  <c r="AX12"/>
  <c r="AE7"/>
  <c r="AJ7" s="1"/>
  <c r="AV12"/>
  <c r="AU6"/>
  <c r="AS11"/>
  <c r="AC36"/>
  <c r="AY12"/>
  <c r="AQ12" s="1"/>
  <c r="AS9"/>
  <c r="W36"/>
  <c r="AU9"/>
  <c r="U36"/>
  <c r="AD36"/>
  <c r="AG36"/>
  <c r="AE11"/>
  <c r="AJ11" s="1"/>
  <c r="AY7"/>
  <c r="AQ7" s="1"/>
  <c r="AX7"/>
  <c r="AW7"/>
  <c r="AV7"/>
  <c r="AS5"/>
  <c r="Q36"/>
  <c r="AJ9"/>
  <c r="X36"/>
  <c r="AX10"/>
  <c r="AR11"/>
  <c r="AW8"/>
  <c r="AV8"/>
  <c r="AX8"/>
  <c r="AY8"/>
  <c r="R36"/>
  <c r="AR5"/>
  <c r="AR9"/>
  <c r="AU11"/>
  <c r="AE5"/>
  <c r="AB36"/>
  <c r="AY14"/>
  <c r="AQ14" s="1"/>
  <c r="AV14"/>
  <c r="AW14"/>
  <c r="AX14"/>
  <c r="AJ6"/>
  <c r="AH36"/>
  <c r="AW10"/>
  <c r="AI36"/>
  <c r="AU5"/>
  <c r="S36"/>
  <c r="AT5"/>
  <c r="AT36" s="1"/>
  <c r="P36"/>
  <c r="Y36"/>
  <c r="AA36"/>
  <c r="AR6"/>
  <c r="T36"/>
  <c r="AU36" l="1"/>
  <c r="AS36"/>
  <c r="AY9"/>
  <c r="AQ9" s="1"/>
  <c r="AX9"/>
  <c r="AW9"/>
  <c r="AV9"/>
  <c r="AY11"/>
  <c r="AQ11" s="1"/>
  <c r="AX11"/>
  <c r="AV11"/>
  <c r="AW11"/>
  <c r="AQ8"/>
  <c r="AY6"/>
  <c r="AQ6" s="1"/>
  <c r="AX6"/>
  <c r="AW6"/>
  <c r="AV6"/>
  <c r="AE36"/>
  <c r="AJ5"/>
  <c r="AJ36" s="1"/>
  <c r="AY5"/>
  <c r="AX5"/>
  <c r="AW5"/>
  <c r="AV5"/>
  <c r="AR36"/>
  <c r="AW36" l="1"/>
  <c r="AX36"/>
  <c r="AV36"/>
  <c r="AQ5"/>
  <c r="AQ36" s="1"/>
  <c r="AY36"/>
</calcChain>
</file>

<file path=xl/comments1.xml><?xml version="1.0" encoding="utf-8"?>
<comments xmlns="http://schemas.openxmlformats.org/spreadsheetml/2006/main">
  <authors>
    <author>User</author>
  </authors>
  <commentList>
    <comment ref="AS90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之前交的教材费</t>
        </r>
      </text>
    </comment>
    <comment ref="AS123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41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11</t>
        </r>
        <r>
          <rPr>
            <sz val="9"/>
            <color indexed="81"/>
            <rFont val="宋体"/>
            <family val="3"/>
            <charset val="134"/>
          </rPr>
          <t>月交定金</t>
        </r>
      </text>
    </comment>
    <comment ref="AS263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85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355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10</t>
        </r>
        <r>
          <rPr>
            <sz val="9"/>
            <color indexed="81"/>
            <rFont val="宋体"/>
            <family val="3"/>
            <charset val="134"/>
          </rPr>
          <t>月定金</t>
        </r>
      </text>
    </comment>
    <comment ref="AS628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831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</commentList>
</comments>
</file>

<file path=xl/comments2.xml><?xml version="1.0" encoding="utf-8"?>
<comments xmlns="http://schemas.openxmlformats.org/spreadsheetml/2006/main">
  <authors>
    <author>Sky123.Org</author>
    <author>CAIWU-JING</author>
  </authors>
  <commentList>
    <comment ref="E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在册人数核对</t>
        </r>
      </text>
    </comment>
    <comment ref="F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在读人数核对</t>
        </r>
      </text>
    </comment>
    <comment ref="G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各班型在读人数核对</t>
        </r>
      </text>
    </comment>
    <comment ref="H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本月新增人数核对</t>
        </r>
      </text>
    </comment>
    <comment ref="C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大班，中班，小班</t>
        </r>
      </text>
    </comment>
    <comment ref="D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F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
周一上午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周四晚上、周日晚（不含幼儿、初中、一对一）</t>
        </r>
      </text>
    </comment>
    <comment ref="G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H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I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K60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周五、周六晚（不含幼儿、初中、一对一）</t>
        </r>
      </text>
    </comment>
    <comment ref="R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第一次开班日期在暑假期间体验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宋体"/>
            <family val="3"/>
            <charset val="134"/>
          </rPr>
          <t>就是暑假招的新生，开的新班</t>
        </r>
        <r>
          <rPr>
            <sz val="9"/>
            <color indexed="81"/>
            <rFont val="Tahoma"/>
            <family val="2"/>
          </rPr>
          <t>)</t>
        </r>
      </text>
    </comment>
  </commentList>
</comments>
</file>

<file path=xl/comments3.xml><?xml version="1.0" encoding="utf-8"?>
<comments xmlns="http://schemas.openxmlformats.org/spreadsheetml/2006/main">
  <authors>
    <author>作者</author>
    <author>SDWM</author>
  </authors>
  <commentList>
    <comment ref="G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W1" authorId="0">
      <text>
        <r>
          <rPr>
            <sz val="9"/>
            <color indexed="81"/>
            <rFont val="宋体"/>
            <family val="3"/>
            <charset val="134"/>
          </rPr>
          <t>作者:
如果开户行不是工行或建行的，必须提供XX支行。如：招行华景支行</t>
        </r>
      </text>
    </comment>
    <comment ref="BO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F3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该生为</t>
        </r>
        <r>
          <rPr>
            <sz val="9"/>
            <color indexed="81"/>
            <rFont val="Tahoma"/>
            <family val="2"/>
          </rPr>
          <t>2013</t>
        </r>
        <r>
          <rPr>
            <sz val="9"/>
            <color indexed="81"/>
            <rFont val="宋体"/>
            <family val="3"/>
            <charset val="134"/>
          </rPr>
          <t>年龙威分校拆校分到南骏分校的停读生，因此退费与南骏分校无关系</t>
        </r>
      </text>
    </comment>
    <comment ref="Q3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sz val="9"/>
            <color indexed="81"/>
            <rFont val="Tahoma"/>
            <family val="2"/>
          </rPr>
          <t xml:space="preserve">
2013</t>
        </r>
        <r>
          <rPr>
            <sz val="9"/>
            <color indexed="81"/>
            <rFont val="宋体"/>
            <family val="3"/>
            <charset val="134"/>
          </rPr>
          <t>年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>月</t>
        </r>
        <r>
          <rPr>
            <sz val="9"/>
            <color indexed="81"/>
            <rFont val="Tahoma"/>
            <family val="2"/>
          </rPr>
          <t>19</t>
        </r>
        <r>
          <rPr>
            <sz val="9"/>
            <color indexed="81"/>
            <rFont val="宋体"/>
            <family val="3"/>
            <charset val="134"/>
          </rPr>
          <t>日补六期转</t>
        </r>
        <r>
          <rPr>
            <sz val="9"/>
            <color indexed="81"/>
            <rFont val="Tahoma"/>
            <family val="2"/>
          </rPr>
          <t>9</t>
        </r>
        <r>
          <rPr>
            <sz val="9"/>
            <color indexed="81"/>
            <rFont val="宋体"/>
            <family val="3"/>
            <charset val="134"/>
          </rPr>
          <t>期初中课程</t>
        </r>
        <r>
          <rPr>
            <sz val="9"/>
            <color indexed="81"/>
            <rFont val="Tahoma"/>
            <family val="2"/>
          </rPr>
          <t>38310</t>
        </r>
        <r>
          <rPr>
            <sz val="9"/>
            <color indexed="81"/>
            <rFont val="宋体"/>
            <family val="3"/>
            <charset val="134"/>
          </rPr>
          <t>元，截止</t>
        </r>
        <r>
          <rPr>
            <sz val="9"/>
            <color indexed="81"/>
            <rFont val="Tahoma"/>
            <family val="2"/>
          </rPr>
          <t>2017</t>
        </r>
        <r>
          <rPr>
            <sz val="9"/>
            <color indexed="81"/>
            <rFont val="宋体"/>
            <family val="3"/>
            <charset val="134"/>
          </rPr>
          <t>年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宋体"/>
            <family val="3"/>
            <charset val="134"/>
          </rPr>
          <t>月剩余课程</t>
        </r>
        <r>
          <rPr>
            <sz val="9"/>
            <color indexed="81"/>
            <rFont val="Tahoma"/>
            <family val="2"/>
          </rPr>
          <t>116</t>
        </r>
        <r>
          <rPr>
            <sz val="9"/>
            <color indexed="81"/>
            <rFont val="宋体"/>
            <family val="3"/>
            <charset val="134"/>
          </rPr>
          <t>周次，按</t>
        </r>
        <r>
          <rPr>
            <sz val="9"/>
            <color indexed="81"/>
            <rFont val="Tahoma"/>
            <family val="2"/>
          </rPr>
          <t>28580/80</t>
        </r>
        <r>
          <rPr>
            <sz val="9"/>
            <color indexed="81"/>
            <rFont val="宋体"/>
            <family val="3"/>
            <charset val="134"/>
          </rPr>
          <t>的标准价扣取已学课程费用，电子账户剩余</t>
        </r>
        <r>
          <rPr>
            <sz val="9"/>
            <color indexed="81"/>
            <rFont val="Tahoma"/>
            <family val="2"/>
          </rPr>
          <t>2240</t>
        </r>
        <r>
          <rPr>
            <sz val="9"/>
            <color indexed="81"/>
            <rFont val="宋体"/>
            <family val="3"/>
            <charset val="134"/>
          </rPr>
          <t>元，扣</t>
        </r>
        <r>
          <rPr>
            <sz val="9"/>
            <color indexed="81"/>
            <rFont val="Tahoma"/>
            <family val="2"/>
          </rPr>
          <t>1%</t>
        </r>
        <r>
          <rPr>
            <sz val="9"/>
            <color indexed="81"/>
            <rFont val="宋体"/>
            <family val="3"/>
            <charset val="134"/>
          </rPr>
          <t>的刷卡手续费，应退：</t>
        </r>
        <r>
          <rPr>
            <sz val="9"/>
            <color indexed="81"/>
            <rFont val="Tahoma"/>
            <family val="2"/>
          </rPr>
          <t>38310-28580/80*54+2240=21259</t>
        </r>
        <r>
          <rPr>
            <sz val="9"/>
            <color indexed="81"/>
            <rFont val="宋体"/>
            <family val="3"/>
            <charset val="134"/>
          </rPr>
          <t>元，实退：</t>
        </r>
        <r>
          <rPr>
            <sz val="9"/>
            <color indexed="81"/>
            <rFont val="Tahoma"/>
            <family val="2"/>
          </rPr>
          <t>21046</t>
        </r>
        <r>
          <rPr>
            <sz val="9"/>
            <color indexed="81"/>
            <rFont val="宋体"/>
            <family val="3"/>
            <charset val="134"/>
          </rPr>
          <t>元</t>
        </r>
      </text>
    </comment>
    <comment ref="AJ3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该生为</t>
        </r>
        <r>
          <rPr>
            <sz val="9"/>
            <color indexed="81"/>
            <rFont val="Tahoma"/>
            <family val="2"/>
          </rPr>
          <t>2013</t>
        </r>
        <r>
          <rPr>
            <sz val="9"/>
            <color indexed="81"/>
            <rFont val="宋体"/>
            <family val="3"/>
            <charset val="134"/>
          </rPr>
          <t>年龙威分校拆校分到南骏分校的停读生，因此退费不应扣取南骏分校现任教务主任费用</t>
        </r>
      </text>
    </comment>
    <comment ref="AR3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b/>
            <sz val="9"/>
            <color indexed="81"/>
            <rFont val="宋体"/>
            <family val="3"/>
            <charset val="134"/>
          </rPr>
          <t>南骏分校无该生最后缴费业绩归属人记录</t>
        </r>
      </text>
    </comment>
    <comment ref="AV3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该生为</t>
        </r>
        <r>
          <rPr>
            <sz val="9"/>
            <color indexed="81"/>
            <rFont val="Tahoma"/>
            <family val="2"/>
          </rPr>
          <t>2013</t>
        </r>
        <r>
          <rPr>
            <sz val="9"/>
            <color indexed="81"/>
            <rFont val="宋体"/>
            <family val="3"/>
            <charset val="134"/>
          </rPr>
          <t>年龙威分校拆校分到南骏分校的停读生，因此退费不应扣取南骏分校现任招生校长费用</t>
        </r>
      </text>
    </comment>
    <comment ref="AY3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该生为</t>
        </r>
        <r>
          <rPr>
            <sz val="9"/>
            <color indexed="81"/>
            <rFont val="Tahoma"/>
            <family val="2"/>
          </rPr>
          <t>2013</t>
        </r>
        <r>
          <rPr>
            <sz val="9"/>
            <color indexed="81"/>
            <rFont val="宋体"/>
            <family val="3"/>
            <charset val="134"/>
          </rPr>
          <t>年龙威分校拆校分到南骏分校的停读生，因此退费不应扣取南骏分校现任招生校长费用</t>
        </r>
      </text>
    </comment>
    <comment ref="Q4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sz val="9"/>
            <color indexed="81"/>
            <rFont val="Tahoma"/>
            <family val="2"/>
          </rPr>
          <t xml:space="preserve">
2016</t>
        </r>
        <r>
          <rPr>
            <sz val="9"/>
            <color indexed="81"/>
            <rFont val="宋体"/>
            <family val="3"/>
            <charset val="134"/>
          </rPr>
          <t>年</t>
        </r>
        <r>
          <rPr>
            <sz val="9"/>
            <color indexed="81"/>
            <rFont val="Tahoma"/>
            <family val="2"/>
          </rPr>
          <t>11</t>
        </r>
        <r>
          <rPr>
            <sz val="9"/>
            <color indexed="81"/>
            <rFont val="宋体"/>
            <family val="3"/>
            <charset val="134"/>
          </rPr>
          <t>月</t>
        </r>
        <r>
          <rPr>
            <sz val="9"/>
            <color indexed="81"/>
            <rFont val="Tahoma"/>
            <family val="2"/>
          </rPr>
          <t>27</t>
        </r>
        <r>
          <rPr>
            <sz val="9"/>
            <color indexed="81"/>
            <rFont val="宋体"/>
            <family val="3"/>
            <charset val="134"/>
          </rPr>
          <t>日报</t>
        </r>
        <r>
          <rPr>
            <sz val="9"/>
            <color indexed="81"/>
            <rFont val="Tahoma"/>
            <family val="2"/>
          </rPr>
          <t>16</t>
        </r>
        <r>
          <rPr>
            <sz val="9"/>
            <color indexed="81"/>
            <rFont val="宋体"/>
            <family val="3"/>
            <charset val="134"/>
          </rPr>
          <t>周次小学课程</t>
        </r>
        <r>
          <rPr>
            <sz val="9"/>
            <color indexed="81"/>
            <rFont val="Tahoma"/>
            <family val="2"/>
          </rPr>
          <t>4600</t>
        </r>
        <r>
          <rPr>
            <sz val="9"/>
            <color indexed="81"/>
            <rFont val="宋体"/>
            <family val="3"/>
            <charset val="134"/>
          </rPr>
          <t>元，截止</t>
        </r>
        <r>
          <rPr>
            <sz val="9"/>
            <color indexed="81"/>
            <rFont val="Tahoma"/>
            <family val="2"/>
          </rPr>
          <t>2017</t>
        </r>
        <r>
          <rPr>
            <sz val="9"/>
            <color indexed="81"/>
            <rFont val="宋体"/>
            <family val="3"/>
            <charset val="134"/>
          </rPr>
          <t>年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宋体"/>
            <family val="3"/>
            <charset val="134"/>
          </rPr>
          <t>月剩余</t>
        </r>
        <r>
          <rPr>
            <sz val="9"/>
            <color indexed="81"/>
            <rFont val="Tahoma"/>
            <family val="2"/>
          </rPr>
          <t>23</t>
        </r>
        <r>
          <rPr>
            <sz val="9"/>
            <color indexed="81"/>
            <rFont val="宋体"/>
            <family val="3"/>
            <charset val="134"/>
          </rPr>
          <t>周次，其中</t>
        </r>
        <r>
          <rPr>
            <sz val="9"/>
            <color indexed="81"/>
            <rFont val="Tahoma"/>
            <family val="2"/>
          </rPr>
          <t>16</t>
        </r>
        <r>
          <rPr>
            <sz val="9"/>
            <color indexed="81"/>
            <rFont val="宋体"/>
            <family val="3"/>
            <charset val="134"/>
          </rPr>
          <t>周次为赠送课程不予以退费，故实退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宋体"/>
            <family val="3"/>
            <charset val="134"/>
          </rPr>
          <t>周次课程费用，扣</t>
        </r>
        <r>
          <rPr>
            <sz val="9"/>
            <color indexed="81"/>
            <rFont val="Tahoma"/>
            <family val="2"/>
          </rPr>
          <t>1%</t>
        </r>
        <r>
          <rPr>
            <sz val="9"/>
            <color indexed="81"/>
            <rFont val="宋体"/>
            <family val="3"/>
            <charset val="134"/>
          </rPr>
          <t>刷卡手续费，应退：</t>
        </r>
        <r>
          <rPr>
            <sz val="9"/>
            <color indexed="81"/>
            <rFont val="Tahoma"/>
            <family val="2"/>
          </rPr>
          <t>4600-6380/16*9=1011</t>
        </r>
        <r>
          <rPr>
            <sz val="9"/>
            <color indexed="81"/>
            <rFont val="宋体"/>
            <family val="3"/>
            <charset val="134"/>
          </rPr>
          <t>元</t>
        </r>
        <r>
          <rPr>
            <sz val="9"/>
            <color indexed="81"/>
            <rFont val="Tahoma"/>
            <family val="2"/>
          </rPr>
          <t xml:space="preserve"> ,</t>
        </r>
        <r>
          <rPr>
            <sz val="9"/>
            <color indexed="81"/>
            <rFont val="宋体"/>
            <family val="3"/>
            <charset val="134"/>
          </rPr>
          <t>实退</t>
        </r>
        <r>
          <rPr>
            <sz val="9"/>
            <color indexed="81"/>
            <rFont val="Tahoma"/>
            <family val="2"/>
          </rPr>
          <t xml:space="preserve"> :1001</t>
        </r>
        <r>
          <rPr>
            <sz val="9"/>
            <color indexed="81"/>
            <rFont val="宋体"/>
            <family val="3"/>
            <charset val="134"/>
          </rPr>
          <t>元</t>
        </r>
      </text>
    </comment>
    <comment ref="AR4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因该生</t>
        </r>
        <r>
          <rPr>
            <sz val="9"/>
            <color indexed="81"/>
            <rFont val="Tahoma"/>
            <family val="2"/>
          </rPr>
          <t>2016</t>
        </r>
        <r>
          <rPr>
            <sz val="9"/>
            <color indexed="81"/>
            <rFont val="宋体"/>
            <family val="3"/>
            <charset val="134"/>
          </rPr>
          <t>年</t>
        </r>
        <r>
          <rPr>
            <sz val="9"/>
            <color indexed="81"/>
            <rFont val="Tahoma"/>
            <family val="2"/>
          </rPr>
          <t>11</t>
        </r>
        <r>
          <rPr>
            <sz val="9"/>
            <color indexed="81"/>
            <rFont val="宋体"/>
            <family val="3"/>
            <charset val="134"/>
          </rPr>
          <t>月</t>
        </r>
        <r>
          <rPr>
            <sz val="9"/>
            <color indexed="81"/>
            <rFont val="Tahoma"/>
            <family val="2"/>
          </rPr>
          <t>27</t>
        </r>
        <r>
          <rPr>
            <sz val="9"/>
            <color indexed="81"/>
            <rFont val="宋体"/>
            <family val="3"/>
            <charset val="134"/>
          </rPr>
          <t>日续费无业绩归属人，该业绩是归属到分校</t>
        </r>
      </text>
    </comment>
    <comment ref="Q5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因该生个人所属课程不足以退费，账户剩余课程钟有</t>
        </r>
        <r>
          <rPr>
            <sz val="9"/>
            <color indexed="81"/>
            <rFont val="Tahoma"/>
            <family val="2"/>
          </rPr>
          <t>53</t>
        </r>
        <r>
          <rPr>
            <sz val="9"/>
            <color indexed="81"/>
            <rFont val="宋体"/>
            <family val="3"/>
            <charset val="134"/>
          </rPr>
          <t>周次为哥哥李鸿基结转的课程，特批按哥哥的剩余剩余课程退费，应退：</t>
        </r>
        <r>
          <rPr>
            <sz val="9"/>
            <color indexed="81"/>
            <rFont val="Tahoma"/>
            <family val="2"/>
          </rPr>
          <t>33700-42228/9*6+1400</t>
        </r>
        <r>
          <rPr>
            <sz val="9"/>
            <color indexed="81"/>
            <rFont val="宋体"/>
            <family val="3"/>
            <charset val="134"/>
          </rPr>
          <t>（教材费）</t>
        </r>
        <r>
          <rPr>
            <sz val="9"/>
            <color indexed="81"/>
            <rFont val="Tahoma"/>
            <family val="2"/>
          </rPr>
          <t>=6948</t>
        </r>
        <r>
          <rPr>
            <sz val="9"/>
            <color indexed="81"/>
            <rFont val="宋体"/>
            <family val="3"/>
            <charset val="134"/>
          </rPr>
          <t>元，扣</t>
        </r>
        <r>
          <rPr>
            <sz val="9"/>
            <color indexed="81"/>
            <rFont val="Tahoma"/>
            <family val="2"/>
          </rPr>
          <t>1%</t>
        </r>
        <r>
          <rPr>
            <sz val="9"/>
            <color indexed="81"/>
            <rFont val="宋体"/>
            <family val="3"/>
            <charset val="134"/>
          </rPr>
          <t>刷卡手续费，实退：</t>
        </r>
        <r>
          <rPr>
            <sz val="9"/>
            <color indexed="81"/>
            <rFont val="Tahoma"/>
            <family val="2"/>
          </rPr>
          <t>6878</t>
        </r>
        <r>
          <rPr>
            <sz val="9"/>
            <color indexed="81"/>
            <rFont val="宋体"/>
            <family val="3"/>
            <charset val="134"/>
          </rPr>
          <t>元</t>
        </r>
      </text>
    </comment>
  </commentList>
</comments>
</file>

<file path=xl/sharedStrings.xml><?xml version="1.0" encoding="utf-8"?>
<sst xmlns="http://schemas.openxmlformats.org/spreadsheetml/2006/main" count="74427" uniqueCount="5572">
  <si>
    <t>序号</t>
  </si>
  <si>
    <t>分校</t>
  </si>
  <si>
    <t>备注</t>
  </si>
  <si>
    <t>班级编号</t>
  </si>
  <si>
    <t>精读老师</t>
  </si>
  <si>
    <t>泛读老师</t>
  </si>
  <si>
    <t>姓名</t>
  </si>
  <si>
    <t>0.00</t>
  </si>
  <si>
    <t>方若涵</t>
  </si>
  <si>
    <t>200.00</t>
  </si>
  <si>
    <t>二年级</t>
  </si>
  <si>
    <t/>
  </si>
  <si>
    <t>四年级</t>
  </si>
  <si>
    <t>五年级</t>
  </si>
  <si>
    <t>三年级</t>
  </si>
  <si>
    <t>六年级</t>
  </si>
  <si>
    <t>一年级</t>
  </si>
  <si>
    <t>初二</t>
  </si>
  <si>
    <t>初一</t>
  </si>
  <si>
    <t>班型</t>
  </si>
  <si>
    <t>小高部</t>
  </si>
  <si>
    <t>初中部</t>
  </si>
  <si>
    <t>职位</t>
  </si>
  <si>
    <t>小计</t>
  </si>
  <si>
    <t>学生姓名</t>
  </si>
  <si>
    <t>4次课前/后</t>
  </si>
  <si>
    <t>是否首次报读</t>
  </si>
  <si>
    <t>结算方式</t>
  </si>
  <si>
    <t>退费任务数</t>
  </si>
  <si>
    <t>申请退费时间</t>
  </si>
  <si>
    <t>退费课次</t>
  </si>
  <si>
    <t>定金</t>
  </si>
  <si>
    <t>退学费金额</t>
  </si>
  <si>
    <t>教材费</t>
  </si>
  <si>
    <t>家长姓名</t>
  </si>
  <si>
    <t>联系电话</t>
  </si>
  <si>
    <t>开户行</t>
  </si>
  <si>
    <t>银行账号</t>
  </si>
  <si>
    <t>退费原因</t>
  </si>
  <si>
    <t>电话确认</t>
  </si>
  <si>
    <t>教务主任</t>
  </si>
  <si>
    <t>教学副校长</t>
  </si>
  <si>
    <t>教学校长/总监</t>
  </si>
  <si>
    <t>课程顾问/招生主任</t>
  </si>
  <si>
    <t>招生副校长</t>
  </si>
  <si>
    <t>应扣金额</t>
  </si>
  <si>
    <t>扣款合计</t>
  </si>
  <si>
    <t>金牌学员</t>
  </si>
  <si>
    <t>老生首次69期</t>
  </si>
  <si>
    <t>首次报读</t>
    <phoneticPr fontId="7" type="noConversion"/>
  </si>
  <si>
    <t>无</t>
    <phoneticPr fontId="7" type="noConversion"/>
  </si>
  <si>
    <t>减少类型</t>
  </si>
  <si>
    <t>开班日期</t>
  </si>
  <si>
    <t>结班日期</t>
  </si>
  <si>
    <t>停读学期及课次</t>
  </si>
  <si>
    <t>剩余课次</t>
  </si>
  <si>
    <t>余存学费金额</t>
  </si>
  <si>
    <t>招生顾问</t>
  </si>
  <si>
    <t>树童年级</t>
  </si>
  <si>
    <t>招生来源</t>
  </si>
  <si>
    <t>就读学校</t>
  </si>
  <si>
    <t>就读学校年级</t>
  </si>
  <si>
    <t>流失</t>
  </si>
  <si>
    <t>国际课程-已消费4次课前</t>
  </si>
  <si>
    <t>刘楚欣</t>
  </si>
  <si>
    <t>P2A</t>
  </si>
  <si>
    <t>制表人：</t>
  </si>
  <si>
    <t>审核人：</t>
  </si>
  <si>
    <t>幼儿园</t>
  </si>
  <si>
    <t>初二以上</t>
  </si>
  <si>
    <t>合计</t>
  </si>
  <si>
    <t>学校规模数</t>
  </si>
  <si>
    <t>占有率</t>
  </si>
  <si>
    <t>分校面积：</t>
  </si>
  <si>
    <t>班级数</t>
  </si>
  <si>
    <t>总计</t>
  </si>
  <si>
    <t>一、</t>
  </si>
  <si>
    <t>K01</t>
  </si>
  <si>
    <t>K03</t>
  </si>
  <si>
    <t>K04</t>
  </si>
  <si>
    <t>K05</t>
  </si>
  <si>
    <t>K06</t>
  </si>
  <si>
    <t>P01</t>
  </si>
  <si>
    <t>P02</t>
  </si>
  <si>
    <t>P03</t>
  </si>
  <si>
    <t>P1A</t>
  </si>
  <si>
    <t>P1B</t>
  </si>
  <si>
    <t>P2B</t>
  </si>
  <si>
    <t>P3A</t>
  </si>
  <si>
    <t>P3B</t>
  </si>
  <si>
    <t>P4A</t>
  </si>
  <si>
    <t>P4B</t>
  </si>
  <si>
    <t>P5A</t>
  </si>
  <si>
    <t>P5B</t>
  </si>
  <si>
    <t>P6A</t>
  </si>
  <si>
    <t>P6B</t>
  </si>
  <si>
    <t>J1A</t>
  </si>
  <si>
    <t>J1B</t>
  </si>
  <si>
    <t>J2A</t>
  </si>
  <si>
    <t>人数</t>
  </si>
  <si>
    <t>二、</t>
  </si>
  <si>
    <t>班级重要数据</t>
  </si>
  <si>
    <t>市场部新开班数据（新开班8次课之内,包含8次）</t>
  </si>
  <si>
    <t>考核班级饱和率数据</t>
  </si>
  <si>
    <t>本月班级上课次数</t>
  </si>
  <si>
    <t>本年累计上课次数</t>
  </si>
  <si>
    <t>本月停课班级数</t>
  </si>
  <si>
    <t>人数总计</t>
  </si>
  <si>
    <t>班级饱和率</t>
  </si>
  <si>
    <t>本月新开班班级编号</t>
  </si>
  <si>
    <t>本月新开班级数</t>
  </si>
  <si>
    <t>班级人数</t>
  </si>
  <si>
    <t>停课次数</t>
  </si>
  <si>
    <t>累计停课次数</t>
  </si>
  <si>
    <t>一对一</t>
  </si>
  <si>
    <t>各班型在读人数统计</t>
  </si>
  <si>
    <t>10</t>
  </si>
  <si>
    <t>11</t>
  </si>
  <si>
    <t>13</t>
  </si>
  <si>
    <t>14</t>
  </si>
  <si>
    <t>15</t>
  </si>
  <si>
    <t>16</t>
  </si>
  <si>
    <t>17</t>
  </si>
  <si>
    <t>18</t>
  </si>
  <si>
    <t>交费日期</t>
  </si>
  <si>
    <t>230.00</t>
  </si>
  <si>
    <t>QQ</t>
  </si>
  <si>
    <t>19</t>
  </si>
  <si>
    <t>E0225</t>
  </si>
  <si>
    <t>E0227</t>
  </si>
  <si>
    <t>12</t>
  </si>
  <si>
    <t>20</t>
  </si>
  <si>
    <t>泛读级别2</t>
  </si>
  <si>
    <t>泛读级别3</t>
  </si>
  <si>
    <t>K02</t>
  </si>
  <si>
    <t>01</t>
  </si>
  <si>
    <t>K34</t>
  </si>
  <si>
    <t>K56</t>
  </si>
  <si>
    <t>K12</t>
  </si>
  <si>
    <t>34</t>
  </si>
  <si>
    <t>SR7</t>
  </si>
  <si>
    <t>J2B</t>
  </si>
  <si>
    <t>J3A</t>
  </si>
  <si>
    <t>SR9</t>
  </si>
  <si>
    <t>J3B</t>
  </si>
  <si>
    <t>精读级别</t>
    <phoneticPr fontId="7" type="noConversion"/>
  </si>
  <si>
    <t>泛读级别1</t>
    <phoneticPr fontId="7" type="noConversion"/>
  </si>
  <si>
    <t>是否特色班</t>
    <phoneticPr fontId="7" type="noConversion"/>
  </si>
  <si>
    <t>学生年级</t>
    <phoneticPr fontId="7" type="noConversion"/>
  </si>
  <si>
    <t>班级序号</t>
    <phoneticPr fontId="7" type="noConversion"/>
  </si>
  <si>
    <t>班型</t>
    <phoneticPr fontId="7" type="noConversion"/>
  </si>
  <si>
    <t>适用年级</t>
    <phoneticPr fontId="7" type="noConversion"/>
  </si>
  <si>
    <t>编码</t>
    <phoneticPr fontId="7" type="noConversion"/>
  </si>
  <si>
    <t>备注</t>
    <phoneticPr fontId="7" type="noConversion"/>
  </si>
  <si>
    <t>班型2</t>
    <phoneticPr fontId="7" type="noConversion"/>
  </si>
  <si>
    <t>K01</t>
    <phoneticPr fontId="7" type="noConversion"/>
  </si>
  <si>
    <t>KGF</t>
    <phoneticPr fontId="7" type="noConversion"/>
  </si>
  <si>
    <t>T</t>
    <phoneticPr fontId="7" type="noConversion"/>
  </si>
  <si>
    <t>XD</t>
    <phoneticPr fontId="7" type="noConversion"/>
  </si>
  <si>
    <t>01</t>
    <phoneticPr fontId="7" type="noConversion"/>
  </si>
  <si>
    <t>幼儿部</t>
    <phoneticPr fontId="7" type="noConversion"/>
  </si>
  <si>
    <t>小班</t>
    <phoneticPr fontId="7" type="noConversion"/>
  </si>
  <si>
    <t>K01KGFTXD01</t>
  </si>
  <si>
    <t>kitty goes fishing（小猫钓鱼）</t>
    <phoneticPr fontId="7" type="noConversion"/>
  </si>
  <si>
    <t>曾嫦好</t>
    <phoneticPr fontId="7" type="noConversion"/>
  </si>
  <si>
    <t>000</t>
    <phoneticPr fontId="7" type="noConversion"/>
  </si>
  <si>
    <t>G</t>
    <phoneticPr fontId="7" type="noConversion"/>
  </si>
  <si>
    <t>0X</t>
    <phoneticPr fontId="7" type="noConversion"/>
  </si>
  <si>
    <t>02</t>
  </si>
  <si>
    <t>K02000G0X02</t>
  </si>
  <si>
    <t>ADP</t>
    <phoneticPr fontId="7" type="noConversion"/>
  </si>
  <si>
    <t>ZD</t>
    <phoneticPr fontId="7" type="noConversion"/>
  </si>
  <si>
    <t>03</t>
  </si>
  <si>
    <t>中班</t>
    <phoneticPr fontId="7" type="noConversion"/>
  </si>
  <si>
    <t>K03ADPTZD03</t>
  </si>
  <si>
    <t>a Dirty Pig《小脏猪》</t>
    <phoneticPr fontId="7" type="noConversion"/>
  </si>
  <si>
    <t>CAB</t>
    <phoneticPr fontId="7" type="noConversion"/>
  </si>
  <si>
    <t>0Z</t>
    <phoneticPr fontId="7" type="noConversion"/>
  </si>
  <si>
    <t>04</t>
  </si>
  <si>
    <t>K04CABG0Z04</t>
  </si>
  <si>
    <t>The Cat and the Bell《猫和铃铛》</t>
    <phoneticPr fontId="7" type="noConversion"/>
  </si>
  <si>
    <t>WAR</t>
    <phoneticPr fontId="7" type="noConversion"/>
  </si>
  <si>
    <t>0D</t>
    <phoneticPr fontId="7" type="noConversion"/>
  </si>
  <si>
    <t>05</t>
  </si>
  <si>
    <t>大班</t>
    <phoneticPr fontId="7" type="noConversion"/>
  </si>
  <si>
    <t>K05WART0D05</t>
  </si>
  <si>
    <t>The Wolf and the Rabbits《大灰狼与兔子们》</t>
    <phoneticPr fontId="7" type="noConversion"/>
  </si>
  <si>
    <t>TLP</t>
    <phoneticPr fontId="7" type="noConversion"/>
  </si>
  <si>
    <t>XZ</t>
    <phoneticPr fontId="7" type="noConversion"/>
  </si>
  <si>
    <t>06</t>
  </si>
  <si>
    <t>K06TLPGXZ06</t>
  </si>
  <si>
    <t>Three Little Pigs《三只小猪》</t>
    <phoneticPr fontId="7" type="noConversion"/>
  </si>
  <si>
    <t>P01</t>
    <phoneticPr fontId="7" type="noConversion"/>
  </si>
  <si>
    <t>K12</t>
    <phoneticPr fontId="7" type="noConversion"/>
  </si>
  <si>
    <t>12</t>
    <phoneticPr fontId="7" type="noConversion"/>
  </si>
  <si>
    <t>07</t>
  </si>
  <si>
    <t>小初部</t>
    <phoneticPr fontId="7" type="noConversion"/>
  </si>
  <si>
    <t>一年级</t>
    <phoneticPr fontId="7" type="noConversion"/>
  </si>
  <si>
    <t>P01K12T1207</t>
  </si>
  <si>
    <t>故事一期 New Phonics for kids 1课本 原版</t>
    <phoneticPr fontId="7" type="noConversion"/>
  </si>
  <si>
    <t>08</t>
  </si>
  <si>
    <t>P02K34G1208</t>
  </si>
  <si>
    <t>故事二期</t>
    <phoneticPr fontId="7" type="noConversion"/>
  </si>
  <si>
    <t>09</t>
  </si>
  <si>
    <t>P03K56T1209</t>
  </si>
  <si>
    <t>故事三期</t>
    <phoneticPr fontId="7" type="noConversion"/>
  </si>
  <si>
    <t>P1A</t>
    <phoneticPr fontId="7" type="noConversion"/>
  </si>
  <si>
    <t>F01</t>
    <phoneticPr fontId="7" type="noConversion"/>
  </si>
  <si>
    <t>23</t>
    <phoneticPr fontId="7" type="noConversion"/>
  </si>
  <si>
    <t>二年级</t>
    <phoneticPr fontId="7" type="noConversion"/>
  </si>
  <si>
    <t>P1AF01G2310</t>
  </si>
  <si>
    <t>Phonics fun 1课本 原版</t>
    <phoneticPr fontId="7" type="noConversion"/>
  </si>
  <si>
    <t>P1B</t>
    <phoneticPr fontId="7" type="noConversion"/>
  </si>
  <si>
    <t>F02</t>
    <phoneticPr fontId="7" type="noConversion"/>
  </si>
  <si>
    <t>P1BF02T1211</t>
  </si>
  <si>
    <t>Phonics fun 2课本 原版</t>
    <phoneticPr fontId="7" type="noConversion"/>
  </si>
  <si>
    <t>F03</t>
    <phoneticPr fontId="7" type="noConversion"/>
  </si>
  <si>
    <t>P2AF03G1212</t>
  </si>
  <si>
    <t>Phonics fun 3课本 原版</t>
    <phoneticPr fontId="7" type="noConversion"/>
  </si>
  <si>
    <t>F04</t>
    <phoneticPr fontId="7" type="noConversion"/>
  </si>
  <si>
    <t>小高部</t>
    <phoneticPr fontId="7" type="noConversion"/>
  </si>
  <si>
    <t>三年级</t>
    <phoneticPr fontId="7" type="noConversion"/>
  </si>
  <si>
    <t>P2BF04T3413</t>
  </si>
  <si>
    <t>Phonics fun 4课本 原版</t>
    <phoneticPr fontId="7" type="noConversion"/>
  </si>
  <si>
    <t>F05</t>
    <phoneticPr fontId="7" type="noConversion"/>
  </si>
  <si>
    <t>P3AF05G3414</t>
  </si>
  <si>
    <t>Phonics fun 5课本 原版</t>
    <phoneticPr fontId="7" type="noConversion"/>
  </si>
  <si>
    <t>F06</t>
    <phoneticPr fontId="7" type="noConversion"/>
  </si>
  <si>
    <t>P3BF06T3415</t>
  </si>
  <si>
    <t>Phonics fun 6课本 原版；bright readers 3 上册(A)</t>
    <phoneticPr fontId="7" type="noConversion"/>
  </si>
  <si>
    <t>BR3</t>
    <phoneticPr fontId="7" type="noConversion"/>
  </si>
  <si>
    <t>四年级</t>
    <phoneticPr fontId="7" type="noConversion"/>
  </si>
  <si>
    <t>P4ABR3G3416</t>
  </si>
  <si>
    <t>bright readers 3 下册(B) ；X计划5</t>
    <phoneticPr fontId="7" type="noConversion"/>
  </si>
  <si>
    <t>BR4</t>
    <phoneticPr fontId="7" type="noConversion"/>
  </si>
  <si>
    <t>45</t>
    <phoneticPr fontId="7" type="noConversion"/>
  </si>
  <si>
    <t>P4BBR4T4517</t>
  </si>
  <si>
    <t>bright readers 4 下册(A) ；X计划6</t>
    <phoneticPr fontId="7" type="noConversion"/>
  </si>
  <si>
    <t>初中部</t>
    <phoneticPr fontId="7" type="noConversion"/>
  </si>
  <si>
    <t>P5ABR4G3418</t>
  </si>
  <si>
    <t>bright readers 4 下册(B) ；X计划7</t>
    <phoneticPr fontId="7" type="noConversion"/>
  </si>
  <si>
    <t>BR5</t>
    <phoneticPr fontId="7" type="noConversion"/>
  </si>
  <si>
    <t>05</t>
    <phoneticPr fontId="7" type="noConversion"/>
  </si>
  <si>
    <t>五年级</t>
    <phoneticPr fontId="7" type="noConversion"/>
  </si>
  <si>
    <t>P5BBR5T0519</t>
  </si>
  <si>
    <t>bright readers 5 下册(A) ；X计划8</t>
    <phoneticPr fontId="7" type="noConversion"/>
  </si>
  <si>
    <t>56</t>
    <phoneticPr fontId="7" type="noConversion"/>
  </si>
  <si>
    <t>P6ABR5G5620</t>
  </si>
  <si>
    <t>bright readers 5 下册(B) ；X计划9（夏季班）</t>
    <phoneticPr fontId="7" type="noConversion"/>
  </si>
  <si>
    <t>BR6</t>
    <phoneticPr fontId="7" type="noConversion"/>
  </si>
  <si>
    <t>21</t>
  </si>
  <si>
    <t>P6ABR6T0521</t>
  </si>
  <si>
    <t>bright readers 6 下册(A) ；X计划10（秋季班）</t>
    <phoneticPr fontId="7" type="noConversion"/>
  </si>
  <si>
    <t>22</t>
  </si>
  <si>
    <t>P6BBR6G5622</t>
  </si>
  <si>
    <t>bright readers 6 下册(B) ；小升初冲刺</t>
    <phoneticPr fontId="7" type="noConversion"/>
  </si>
  <si>
    <t>SR3</t>
    <phoneticPr fontId="7" type="noConversion"/>
  </si>
  <si>
    <t>23</t>
  </si>
  <si>
    <t>六年级</t>
    <phoneticPr fontId="7" type="noConversion"/>
  </si>
  <si>
    <t>J1ASR3T5623</t>
  </si>
  <si>
    <t>新课标百科丛书3（1-7）  secondary readers</t>
    <phoneticPr fontId="7" type="noConversion"/>
  </si>
  <si>
    <t>24</t>
  </si>
  <si>
    <t>J1BSR3G5624</t>
  </si>
  <si>
    <t>新课标百科丛书3（8-14）</t>
    <phoneticPr fontId="7" type="noConversion"/>
  </si>
  <si>
    <t>SR5</t>
    <phoneticPr fontId="7" type="noConversion"/>
  </si>
  <si>
    <t>06</t>
    <phoneticPr fontId="7" type="noConversion"/>
  </si>
  <si>
    <t>25</t>
  </si>
  <si>
    <t>初一</t>
    <phoneticPr fontId="7" type="noConversion"/>
  </si>
  <si>
    <t>J2ASR5T0625</t>
  </si>
  <si>
    <t>新课标百科丛书5（1-7）</t>
    <phoneticPr fontId="7" type="noConversion"/>
  </si>
  <si>
    <t>67</t>
    <phoneticPr fontId="7" type="noConversion"/>
  </si>
  <si>
    <t>26</t>
  </si>
  <si>
    <t>J2BSR5G6726</t>
  </si>
  <si>
    <t>新课标百科丛书5（8-14）</t>
    <phoneticPr fontId="7" type="noConversion"/>
  </si>
  <si>
    <t>SR7</t>
    <phoneticPr fontId="7" type="noConversion"/>
  </si>
  <si>
    <t>78</t>
    <phoneticPr fontId="7" type="noConversion"/>
  </si>
  <si>
    <t>27</t>
  </si>
  <si>
    <t>初二</t>
    <phoneticPr fontId="7" type="noConversion"/>
  </si>
  <si>
    <t>J3ASR7T7827</t>
  </si>
  <si>
    <t>新课标百科丛书7（1-7）</t>
    <phoneticPr fontId="7" type="noConversion"/>
  </si>
  <si>
    <t>28</t>
  </si>
  <si>
    <t>J3BSR7G7828</t>
  </si>
  <si>
    <t>新课标百科丛书7（8-14）</t>
    <phoneticPr fontId="7" type="noConversion"/>
  </si>
  <si>
    <t>NS1</t>
    <phoneticPr fontId="7" type="noConversion"/>
  </si>
  <si>
    <t>SR9</t>
    <phoneticPr fontId="7" type="noConversion"/>
  </si>
  <si>
    <t>09</t>
    <phoneticPr fontId="7" type="noConversion"/>
  </si>
  <si>
    <t>29</t>
  </si>
  <si>
    <t>初三</t>
    <phoneticPr fontId="7" type="noConversion"/>
  </si>
  <si>
    <t>NS1SR9T0929</t>
  </si>
  <si>
    <t>1-4单元</t>
    <phoneticPr fontId="7" type="noConversion"/>
  </si>
  <si>
    <t>NS2</t>
    <phoneticPr fontId="7" type="noConversion"/>
  </si>
  <si>
    <t>89</t>
    <phoneticPr fontId="7" type="noConversion"/>
  </si>
  <si>
    <t>30</t>
  </si>
  <si>
    <t>NS2SR9G8930</t>
  </si>
  <si>
    <t>5-8单元</t>
    <phoneticPr fontId="7" type="noConversion"/>
  </si>
  <si>
    <t>S1B</t>
  </si>
  <si>
    <t>S2B</t>
  </si>
  <si>
    <t>一对一</t>
    <phoneticPr fontId="7" type="noConversion"/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</si>
  <si>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</si>
  <si>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</si>
  <si>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</si>
  <si>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</si>
  <si>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</si>
  <si>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</si>
  <si>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</si>
  <si>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</si>
  <si>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</si>
  <si>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</si>
  <si>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</si>
  <si>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</si>
  <si>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</si>
  <si>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</si>
  <si>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</si>
  <si>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</si>
  <si>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</si>
  <si>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</si>
  <si>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</si>
  <si>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</si>
  <si>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</si>
  <si>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</si>
  <si>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</si>
  <si>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</si>
  <si>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</si>
  <si>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</si>
  <si>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</si>
  <si>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</si>
  <si>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</si>
  <si>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</si>
  <si>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</si>
  <si>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</si>
  <si>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</si>
  <si>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</si>
  <si>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</si>
  <si>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</si>
  <si>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</si>
  <si>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</si>
  <si>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</si>
  <si>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</si>
  <si>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</si>
  <si>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</si>
  <si>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</si>
  <si>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</si>
  <si>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</si>
  <si>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</si>
  <si>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</si>
  <si>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</si>
  <si>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</si>
  <si>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</si>
  <si>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</si>
  <si>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</si>
  <si>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</si>
  <si>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</si>
  <si>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</si>
  <si>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</si>
  <si>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</si>
  <si>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</si>
  <si>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</si>
  <si>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</si>
  <si>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</si>
  <si>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</si>
  <si>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</si>
  <si>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</si>
  <si>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</si>
  <si>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</si>
  <si>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</si>
  <si>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</si>
  <si>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</si>
  <si>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</si>
  <si>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</si>
  <si>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</si>
  <si>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</si>
  <si>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</si>
  <si>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</si>
  <si>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</si>
  <si>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</si>
  <si>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</si>
  <si>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</si>
  <si>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</si>
  <si>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</si>
  <si>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</si>
  <si>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</si>
  <si>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</si>
  <si>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</si>
  <si>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</si>
  <si>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</si>
  <si>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</si>
  <si>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</si>
  <si>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</si>
  <si>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</si>
  <si>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</si>
  <si>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</si>
  <si>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</si>
  <si>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</si>
  <si>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</si>
  <si>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</si>
  <si>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</si>
  <si>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</si>
  <si>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</si>
  <si>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</si>
  <si>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</si>
  <si>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</si>
  <si>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</si>
  <si>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</si>
  <si>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</si>
  <si>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</si>
  <si>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</si>
  <si>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</si>
  <si>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</si>
  <si>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</si>
  <si>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</si>
  <si>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</si>
  <si>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</si>
  <si>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</si>
  <si>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</si>
  <si>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</si>
  <si>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</si>
  <si>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</si>
  <si>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</si>
  <si>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</si>
  <si>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</si>
  <si>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</si>
  <si>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</si>
  <si>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</si>
  <si>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</si>
  <si>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</si>
  <si>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</si>
  <si>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</si>
  <si>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</si>
  <si>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</si>
  <si>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</si>
  <si>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</si>
  <si>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</si>
  <si>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曾嫦好</t>
    <phoneticPr fontId="7" type="noConversion"/>
  </si>
  <si>
    <t>朱荣兰</t>
    <phoneticPr fontId="7" type="noConversion"/>
  </si>
  <si>
    <t>张云</t>
    <phoneticPr fontId="7" type="noConversion"/>
  </si>
  <si>
    <t>班级</t>
  </si>
  <si>
    <t>学号</t>
  </si>
  <si>
    <t>电话</t>
  </si>
  <si>
    <t>惠州滨江分校</t>
  </si>
  <si>
    <t>学管师</t>
  </si>
  <si>
    <t>工号</t>
  </si>
  <si>
    <t>学员</t>
  </si>
  <si>
    <t>签单日期</t>
  </si>
  <si>
    <t>课程/物品</t>
  </si>
  <si>
    <t>提成类别</t>
  </si>
  <si>
    <t>签单角色</t>
  </si>
  <si>
    <t>签单类型</t>
  </si>
  <si>
    <t>类别</t>
  </si>
  <si>
    <t>购买数量</t>
  </si>
  <si>
    <t>标准单价</t>
  </si>
  <si>
    <t>应交金额</t>
  </si>
  <si>
    <t>实交金额</t>
  </si>
  <si>
    <t>广州区域-周末班-英语-3.0小时次</t>
  </si>
  <si>
    <t>未指定</t>
  </si>
  <si>
    <t>主签单人</t>
  </si>
  <si>
    <t>新增</t>
  </si>
  <si>
    <t>收费</t>
  </si>
  <si>
    <t>续费</t>
  </si>
  <si>
    <t>周英</t>
  </si>
  <si>
    <t>广州区域-平时班-英语-1.5小时次</t>
  </si>
  <si>
    <t>叶华颖</t>
  </si>
  <si>
    <t>广州区域-平时班-英语-2.5小时次</t>
  </si>
  <si>
    <t>结转</t>
  </si>
  <si>
    <t>黄文芳</t>
  </si>
  <si>
    <t>广州区域-周末班-英语-1.5小时次</t>
  </si>
  <si>
    <t>黄璐瑶</t>
  </si>
  <si>
    <t>梁彩红</t>
  </si>
  <si>
    <t>陈忻雨</t>
  </si>
  <si>
    <t>黄伟君</t>
  </si>
  <si>
    <t>区家进</t>
  </si>
  <si>
    <t>洪雅雯</t>
  </si>
  <si>
    <t>代羽珊</t>
  </si>
  <si>
    <t>陈思锐</t>
  </si>
  <si>
    <t>何琳秀</t>
  </si>
  <si>
    <t>吴金菊</t>
  </si>
  <si>
    <t>蔡静</t>
  </si>
  <si>
    <t>万余斌</t>
  </si>
  <si>
    <t>冯晟哲</t>
  </si>
  <si>
    <t>课程名称</t>
  </si>
  <si>
    <t>数量</t>
  </si>
  <si>
    <t>老生连报小学2.5年拼单会员／预缴定金5000元：／其他说明：</t>
  </si>
  <si>
    <t>老生连报小学3.5年国际会员／5250X3.5（无）+320X4（教材费）-4563（12月底剩余学费）-0（无已交定金）-0（无）-0（无预减）-0（无老带新）-0（无分期）=15092／会员有效期：2016-12-30-2020-06-30／拼单对象：／PRT跟进人：林冬冬／首次缴费日期：2014-11-30缴费／其他说明：无</t>
  </si>
  <si>
    <t>老生连报小学2.5年国际会员／5250X2.5（无）+320X1（教材费）-4964（11月底剩余学费）-0（无已交定金）+1312（5250/12个月X3个月）-0（无预减）-0（无老带新）-0（无分期）=9793／会员有效期：2016-12-31-2019-8-30／拼单对象：／PRT跟进人：朱燕／首次缴费日期：2014-11-30缴费／其他说明：无</t>
  </si>
  <si>
    <t>老生购买小学教材费一套：230元套ｘ1套=230元</t>
  </si>
  <si>
    <t>老生预缴定金12000元：连报小学5年国际会员／其他说明：5年会员晚上班/丘秋兰</t>
  </si>
  <si>
    <t>老生连报初中2.5年国际会员／5250X2.5+5250除12X3个月（无）+320X4（教材费）-6285（11月底剩余学费）-0（无已交定金）-0（无）-0（无预减）-0（无老带新）-0（无分期）=9433／会员有效期：2016-12-01-2019-08-30／拼单对象：／PRT跟进人：林冬冬／首次缴费日期：2016-07-01缴费／其他说明：6285元57周次</t>
  </si>
  <si>
    <t>老生交来一套教材费230元原收据号：00011227</t>
  </si>
  <si>
    <t>老生补报小学5年国际会员／4400X5.00（无）+230X1（教材费）-0（无剩余学费）-2750（已交定金）-0（无）-0（无预减）-0（无老带新）-0（无分期）=19480元／会员有效期：2016-12-25-2021-12-25／拼单对象：／PRT跟进人：丘秋兰／首次缴费日期：2016-06-04缴费／其他说明：无</t>
  </si>
  <si>
    <t>老生连报初中游学会员／47600X1.0（新加坡+澳大利亚）+0X0（教材费）-10856（11月底剩余学费）-0（无已交定金）-0（无）-0（无预减）-0（无老带新）-0（无分期）=36744／会员有效期：／拼单对象：／PRT跟进人：李花／首次缴费日期：2014-11-30缴费／其他说明：无</t>
  </si>
  <si>
    <t>老生预缴小学3年国际会员／4400X3.0（无）+0X0（教材费）-836（12月底剩余学费）-0（无已交定金）-0（无）-0（无预减）-0（老带新）-6182（分期）=6182元／会员有效期：2016-12-24-2019-06-24／拼单对象：／PRT跟进人：陈亮／首次缴费日期：2015-09-02缴费／其他说明：miss卢特批</t>
  </si>
  <si>
    <t>老生交来一套教材费230元 李电杰</t>
  </si>
  <si>
    <t>老生交来一套教材费230元 蔡文静</t>
  </si>
  <si>
    <t>老生交来一套教材费230元 梁艳枝 （原收据编号：076900）</t>
  </si>
  <si>
    <t>老生交来一本教材费26元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</si>
  <si>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-04-30缴费／其他说明：无</t>
  </si>
  <si>
    <t>老生交来一套教材费230元原收据号码00009504</t>
  </si>
  <si>
    <t>结转费用</t>
  </si>
  <si>
    <t>老生连报小学5年国际会员／5250X5.00（无）+0X0（教材费）-0（无剩余学费）-0（无已交定金）-0（无）-0（无预减）-0（无老带新）-0（无分期）=26250元／会员有效期：2016-12-25-2021-12-25拼单对象：／PRT跟进人：李锦霞／首次缴费日期：2014-11-30缴费／其他说明：无</t>
  </si>
  <si>
    <t>老生补报小学2.5年拼单会员／5000X2.5（无）+0X0（教材费）-1833（剩余学费）-0（无已交定金）-0（无）-1250（承诺带一个新生）-0（无老带新）-0（无分期）=9417／会员有效期：2016-12-11-2019-06-11／拼单对象：／PRT跟进人：李杰／首次缴费日期：2016-09-11缴费／其他说明：和刘泽睿拼单五年会员</t>
  </si>
  <si>
    <t>老生连报小学4期国际学员／2750X4.00（无）+0X0（教材费）-0（无剩余学费）-0（无已交定金）-0（无）-0（无预减）-0（无老带新）-0（无分期）=11000元／会员有效期：／拼单对象：／PRT跟进人：李锦霞／首次缴费日期：2014-11-30缴费／其他说明：无</t>
  </si>
  <si>
    <t>老生补报小学5年国际会员／5000X5.0（无）+0X0（教材费）-0（无剩余学费）-15250（交定金）-0（无）-2500（承诺带两个新生）-0（无老带新）-7250（分期）=7250元／会员有效期：2016-12-03-2021-12-03／拼单对象：无／PRT跟进人：张君／首次缴费日期：2016-09-11缴费／其他说明：无</t>
  </si>
  <si>
    <t>老生连报小学1期国际学员／3600X1.00（无）+230X1（教材费）-0（无剩余学费）-0（无已交定金）-0（无）-0（无预减）-0（无老带新）-0（无分期）=3830元／会员有效期：无／拼单对象：／PRT跟进人：林冬冬／首次缴费日期：2014-11-30缴费／其他说明：无</t>
  </si>
  <si>
    <t>老生预缴定金3600元：连报小学2.5年拼单会员／其他说明：与学生吴兆桐平分5年会员</t>
  </si>
  <si>
    <t>老生连报小学2.5年拼单会员／5000X2.5（无）+230X1（教材费）-0（无剩余学费）-0（无已交定金）-0（无）-1250（承诺带一个新生）-0（无老带新）-0（无分期）=11480／会员有效期：2016-12-30-2019-06-30／拼单对象：余俊霖／PRT跟进人：罗利芳／首次缴费日期：2014-11-30缴费／其他说明：和余俊霖拼单5年会员</t>
  </si>
  <si>
    <t>老生补报小学5年国际会员／5000X5（无）+0X0（教材费）-0（无剩余学费）-5000（无定金）-0（无）-5000（承诺带两个新生）-0（无老带新）-0（无分期）=15000元／会员有效期：2016-12-04-2021-12-04／拼单对象：无／PRT跟进人：叶新霞／首次缴费日期：2016-10-30缴费／其他说明：参与五年返现百分之50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</si>
  <si>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耀霖／PRT跟进人：张智慧／首次缴费日期：2014-11-30缴费／其他说明：无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</si>
  <si>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婉仪／PRT跟进人：张智慧／首次缴费日期：2014-11-30缴费／其他说明：无</t>
  </si>
  <si>
    <t>老生连报初中2.0年国际会员／5250X2.0（无）+0X0（教材费）-3916（11月底剩余学费）-0（无已交定金）-1312（减出9.10.11个月的课次：5250/12个月X3个预月）-0（无预减）-0（无老带新）-0（无分期）=5271／会员有效期：2016-9-31-2018-9-30／拼单对象：／PRT跟进人：古佳艳／首次缴费日期：2014-11-30缴费／其他说明：无</t>
  </si>
  <si>
    <t>从2小时班转2.5小时班，现需要结转</t>
  </si>
  <si>
    <t>老生连报小学3年国际班会员／预缴定金2000元：／其他说明：</t>
  </si>
  <si>
    <t>老生连报小学2.5年拼单会员／4400X2.5（无）+230X1（教材费）-0（无剩余学费）-0（无已交定金）-0（无）-1250（承诺带一个新生）-0（无老带新）-0（无分期）=9980／会员有效期：2016-12-25-2019-06-25／拼单对象：唐康峻／PRT跟进人：丘秋兰／首次缴费日期：2014-11-30缴费／其他说明：与学生唐康峻平分5年会员</t>
  </si>
  <si>
    <t>老生连报小学3.0年国际会员／6000X3.0（无）+0X0（教材费）-7915（9月底剩余学费）-6000（已交定金）-150（老带新优惠劵）-0（无预减）-0（无老带新）-0（无分期）=3935／会员有效期：2016-9-01-2019-9-30／拼单对象：／PRT跟进人：李电杰／首次缴费日期：2014-11-30缴费／其他说明：报3年会员</t>
  </si>
  <si>
    <t>老生连报小学2.5年拼单会员／5000X2.50（无）+0X0（教材费）-（无剩余学费）-0（无交定金）-0（无）-0（无预减）-0（无老带新）-0（无分期）=12500元／会员有效期：2016-12-25-2019-06-25／拼单对象：李惠琳／PRT跟进人：吴胜君／首次缴费日期：2016-09-11缴费／其他说明：与李惠琳拼单5年</t>
  </si>
  <si>
    <t>学生交来一套教材费230元 朱林青</t>
  </si>
  <si>
    <t>老生连报小学5年国际会员／5000X5.0（无）+230X1（教材费）-0（无剩余学费）-0（无已交定金）-0（无）-0（无预减）-0（无老带新）-0（无分期）=25230／会员有效期：2016-12-14-2021-12-14／拼单对象：／PRT跟进人：朱林青／首次缴费日期：2015-07-11缴费／其他说明：无</t>
  </si>
  <si>
    <t>老生补报小学5年国际会员／4400X5.0（无）+0X0（教材费）-0（无剩余学费）-2750（已交定金）-0（无）-2500（承诺带一个新生）-0（无老带新）-0（无分期）=16750／会员有效期：2016-12-09-2021-12-09／拼单对象：陈泽睿／PRT跟进人：李杰／首次缴费日期：2016-08-27缴费／其他说明：和陈泽睿拼单5年会员／首次缴费日期：2016-08-27缴费／其他说</t>
  </si>
  <si>
    <t>老生补报小学1年国际学员／81.25X3.00（3次课）+0X0（教材费）-0（无剩余学费）-0（无已交定金）-0（无）-0（无预减）-0（无老带新）-0（无分期）=244元／会员有效期：／拼单对象：／PRT跟进人：陈亮／首次缴费日期：2014-11-30缴费／其他说明：81.25X3.00（3次课）</t>
  </si>
  <si>
    <t>老生连报小学5年国际会员／4400X5（无）+230X2（教材费）-0（无剩余学费）-0（无定金）-0（无）-0（无预减）-0（无老带新）-0（无分期）=22460元／会员有效期：2016-12-03-2021-12-03／拼单对象：无／PRT跟进人：陈亮／首次缴费日期：2014-11-30缴费／其他说明：无</t>
  </si>
  <si>
    <t>老生补报小学4年国际会员／5000X4.0（无）+230X2（教材费）-0（无剩余学费）-5000（已交定金）-0（无）-0（无预减）-0（无老带新）-0（无分期）=15460／会员有效期：2016-12-17-2020-12-17／拼单对象：／PRT跟进人：赖俊杰／首次缴费日期：2014-11-30缴费／其他说明：无</t>
  </si>
  <si>
    <t>老生连报小学1期国际学员／2750X1.00（无）+320X1（教材费）-0（无剩余学费）-0（无已交定金）-0（无）-0（无预减）-0（无老带新）-0（无分期）=3070元／会员有效期：无／拼单对象：／PRT跟进人：黄锦芳／首次缴费日期：2014-09-02缴费／其他说明：无</t>
  </si>
  <si>
    <t>老生交来两套教材费460元 蔡文静</t>
  </si>
  <si>
    <t>老生预缴小学2.5年拼单会员／5000X2.5（无）+0X0（教材费）-0（无剩余学费）-2750（已交定金）-0（无）-1250（承诺第一个学生）-0（老带新）-1000（分期）=8500元／会员有效期：2016-12-25-2019-6-25／拼单对象：／PRT跟进人：李杰／首次缴费日期：2016-07-17缴费／其他说明：与学生江奕贤平分5年会员</t>
  </si>
  <si>
    <t>老生补报小学2.5年拼单会员／5000X2.50（无）+0X0（教材费）-（无剩余学费）-3600（交定金）-0（无）-1250（承诺带一个新生）-0（无老带新）-0（无分期）=7650元／会员有效期：2016-12-25-2019-06-25／拼单对象：／PRT跟进人：李杰／首次缴费日期：2016-09-30缴费／其他说明：与学生江启贤拼单5年</t>
  </si>
  <si>
    <t>老生连报小学2.5年拼单会员／预缴定金7680元：／其他说明：</t>
  </si>
  <si>
    <t>老生补报小学2.5年拼单会员／5000X2.50（无）+0X0（教材费）-2128（11月底剩余学费）-0（无已交定金）-0（无）-1250（承诺带一个新生）-0（无老带新）-0（无分期）=9122元／会员有效期：2016-12-25-2019-06-25／拼单对象：何耀熙／PRT跟进人：徐潇潇／首次缴费日期：2014-11-30缴费／其他说明：与何耀熙平分5年会员</t>
  </si>
  <si>
    <t>老生补报小学2.5年拼单会员／5000X2.5（无）+230X1（教材费）-0（无剩余学费）-3600（已交定金）-0（无）-0（无预减）-0（无老带新）-0（无分期）=9130元／会员有效期：2016-12-23-2019-06-23／拼单对象：马梓轩／PRT跟进人：吴胜君／首次缴费日期：2016-10-15缴费／其他说明：与学生马梓轩平分5年</t>
  </si>
  <si>
    <t>老生交来一套教材费230元（原收据号：00008299）</t>
  </si>
  <si>
    <t xml:space="preserve"> 老生连报小学2.5年拼单会员／5000X2.5（无）+0X0（教材费）-0（无剩余学费）-3600（已交定金）-0（无）-1250（承诺带一个新生）-0（无老带新）-0（无分期）=7650／会员有效期：2016-12-31-2019-06-31／拼单对象：庞宇轩／PRT跟进人：李杰／首次缴费日期：2016-09-23缴费／其他说明：与学生庞宇轩拼单5年会员</t>
  </si>
  <si>
    <t>老生连报小学3年国际会员／8750X3.0（无）+0X0（教材费）-0（无剩余学费）-0（无已交定金）-0（无）-0（无预减）-0（无老带新）-0（无分期）=26250／会员有效期：2016-12-16-2019-12-16／拼单对象：／PRT跟进人：郭考莹／首次缴费日期：2015-09-22缴费／其他说明：miss卢特批按照三年后返现百分之50</t>
  </si>
  <si>
    <t>老生补报小学5年国际会员／5000X5.0（无）+0X0（教材费）-0（无剩余学费）-10000（交定金）-0（无）-0（无预减）-0（无老带新）-0（无分期）=15000元／会员有效期：2016-12-03-2021-12-03／拼单对象：无／PRT跟进人：朱林青／首次缴费日期：2016-04-23缴费／其他说明：</t>
  </si>
  <si>
    <t>老生连报小学2.5年拼单会员／5000X2.50（无）+0X0（教材费）-0（无剩余学费）-0（无已交定金）-0（无）-0（无预减）-0（无老带新）-0（无分期）=12500元／会员有效期：2016-12-25-2019-06-25／拼单对象：何施瑶／PRT跟进人：吴胜君／首次缴费日期：2016-09-17缴费／其他说明：与何施瑶拼单5年</t>
  </si>
  <si>
    <t>老生连报小学3年国际会员／5000X3.0（无）+230X2（教材费）-0（无剩余学费）-0（无已交定金）-0（无）-0（无预减）-0（无老带新）-0（无分期）=15460／会员有效期：2016-12-21-2019-12-21／拼单对象：／PRT跟进人：蔡文静／首次缴费日期：2015-09-12缴费／其他说明：无</t>
  </si>
  <si>
    <t>老生交来一套教材费230元原收据号码：00009172</t>
  </si>
  <si>
    <t>老生补报小学5年国际会员／5000X5.0（无）+0X0（教材费）-8294（剩余学费）-0（无已交定金）-0（无）-0（无预减）-0（无老带新）-0（无分期）=16706／会员有效期：2016-12-18-2021-12-18／拼单对象：／PRT跟进人：梁艳枝／首次缴费日期：2015-07-11缴费／其他说明：无</t>
  </si>
  <si>
    <t>老生连报小学2.5年拼单会员／4400X2.5（无）+230X5（教材费）-0（无剩余学费）-0（无已交定金）-0（无）-0（无预减）-0（无老带新）-0（无分期）=12150元／会员有效期：2016-12-22-2019-06-22／拼单对象：周金晖／PRT跟进人：丘秋兰／首次缴费日期：2016-05-21缴费／其他说明：与周金晖平分5年会员</t>
  </si>
  <si>
    <t>老生补报小学5年国际会员／5000X5.0（无）+0X0（教材费）-0（无剩余学费）-10000（已交定金）-0（无）-0（无预减）-0（无老带新）-0（无分期）=15000／会员有效期：2016-12-10-2021-12-10／拼单对象：／PRT跟进人：蔡文静／首次缴费日期：2014-11-30缴费／其他说明：无</t>
  </si>
  <si>
    <t>老生连报小学2.5年拼单会员／4400X2.5=00（无）+0X0（教材费）-0（无剩余学费）0（无交定金）-0（无）-0（无预减）-0（无老带新）-0（无分期）=8400元／会员有效期：2016-12-24-2019-12-24／拼单对象：刘思语／PRT跟进人：吴胜君／首次缴费日期：2016-12-24缴费／其他说明：与学生刘思语拼单5年</t>
  </si>
  <si>
    <t>老生交来一套教材费230元原收据号码00009146</t>
  </si>
  <si>
    <t>老生补报小学2.5年拼单会员／5000X2.5（无）+0X0（教材费）-0（无剩余学费）-2750（已交定金）-0（无）-1250（承诺带一个新生）-0（无老带新）-0（无分期）=8500／会员有效期：2016-12-17-2019-06-17／拼单对象：徐艺嘉／PRT跟进人：周英／首次缴费日期：2016-07-16缴费／其他说明：与学生徐艺嘉拼单5年</t>
  </si>
  <si>
    <t>老生交来一套教材费230元 梁艳枝 （原收据号：00007682）</t>
  </si>
  <si>
    <t>老生交来一套教材230元   罗利芳</t>
  </si>
  <si>
    <t>老生交来两套教材费460元 朱林青 （原收据号：00007805）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</si>
  <si>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李子瑜／PRT跟进人：李杰／首次缴费日期：2016-04-30缴费／其他说明：与学生李子瑜拼单5年</t>
  </si>
  <si>
    <t>老生交来一套教材费230元 杨健聪 （原收据号：00007850）</t>
  </si>
  <si>
    <t>老生连报小学3期国际学员／2750X3.00（无）+230X2（教材费）-0（无剩余学费）-0（无已交定金）-0（无）-0（无预减）-0（无老带新）-0（无分期）=8710元  ／会员有效期：／拼单对象：／PRT跟进人：杨健聪／首次缴费日期：2014-11-30缴费／其他说明：无</t>
  </si>
  <si>
    <t>老生连报小学1期国际学员／2880X1.00（无）+230X1（教材费）-0（无剩余学费）-0（无已交定金）-0（无）-0（无预减）-0（无老带新）-0（无分期）=3110元／会员有效期：／拼单对象：／PRT跟进人：朱林青／首次缴费日期：2016-05-22缴费／其他说明：无</t>
  </si>
  <si>
    <t>老生交来一套教材费230元 赖俊杰</t>
  </si>
  <si>
    <t>老生补报小学2.5年拼单会员／4400X2.5（无）+0X0（教材费）-0（无剩余学费）-2750（已交定金）-0（无）-0（无预减）-0（无老带新）-0（无分期）=8250元／会员有效期：2016-12-23-2019-06-23／拼单对象：聂睿宏／PRT跟进人：周英／首次缴费日期：2016-08-29缴费／其他说明：与新生聂睿宏平分5年</t>
  </si>
  <si>
    <t>老生连报小学1期国际学员／2260X1.00（无）+230X1（教材费）-0（无剩余学费）-0（无已交定金）-0（无）-0（无预减）-0（无老带新）-0（无分期）=2490元／会员有效期：无／拼单对象：／PRT跟进人：叶新霞／首次缴费日期：2015-11-04缴费／其他说明：无</t>
  </si>
  <si>
    <t>老生补报小学2.5年拼单会员／4400X2.50（无）+0X0（教材费）-（无剩余学费）-2750（交定金）-0（无）-0（无预减）-0（无老带新）-0（无分期）=8250元／会员有效期：2016-12-25-2019-06-25／拼单对象：李睿妮／PRT跟进人：吴胜君／首次缴费日期：2016-07-10缴费／其他说明：与李睿妮学生拼单5年</t>
  </si>
  <si>
    <t>老生连报小学2.5年拼单会员／5000X2.5（无）+230X1（教材费）-0（无剩余学费）-0（已交定金）-0（无）-0（无预减）-0（无老带新）-0（无分期）=12730／会员有效期：2016-12-31-2019-06-31／拼单对象：江沅禧／PRT跟进人：罗利芳／首次缴费日期：2016-02-18缴费／其他说明：报5年会员与江沅禧拼单</t>
  </si>
  <si>
    <t>老生连报小学3年国际会员／8333X3.0（无）+230X3（教材费）-0（无剩余学费）-0（无已交定金）-0（无）-0（无预减）-0（无老带新）-0（无分期）=25690／会员有效期：2016-12-11-2019-12-11／拼单对象：／PRT跟进人：蔡文静／首次缴费日期：2015-11-21缴费／其他说明：参与三年后返还百分之四十</t>
  </si>
  <si>
    <t>老生补报小学2.5年拼单会员／5000X2.5（无）+0X0（教材费）-7036（剩余学费）-0（无已交定金）-0（无）-1250（承诺带一个新生）-0（无老带新）-0（无分期）=4214／会员有效期：2016-12-10-2019-06-10／拼单对象：陈泽睿／PRT跟进人：李杰／首次缴费日期：2016-02-08缴费／其他说明：和陈泽睿拼单5年会员</t>
  </si>
  <si>
    <t>老生连报小学2.5年拼单会员／预缴定金500元：／其他说明：5000X2.5=12500-500（现交定金）=12000（下次补齐），与丘子伟平分5年会员</t>
  </si>
  <si>
    <t>老生连报小学2.5年拼单会员／5250X2.5（无）+320X4（教材费）-3693（12月底剩余学费）-0（无已交定金）-0（无）-0（无预减）-0（无老带新）-0（无分期）=10712／会员有效期：2017-01-01-2020-06-30／拼单对象：／PRT跟进人：林冬冬／首次缴费日期：2016-07-01缴费／其他说明：无</t>
  </si>
  <si>
    <t>老生交来一套教材费230元 罗利芳</t>
  </si>
  <si>
    <t>老生连报小学4年国际会员／5000X4.0（无）+0X0（教材费）-2492（11月底剩余学费）-0（无已交定金）-0（无）-0（无预减）-0（无老带新）-0（无分期）=17508元／会员有效期：2016-09-01-2020-09-01／拼单对象：／PRT跟进人：黄锦芳／首次缴费日期：2014-11-30缴费／其他说明：无</t>
  </si>
  <si>
    <t>老生连报小学2.5年拼单会员／4400X2.5（无）+0X0（教材费）-0（无剩余学费）-0（无已交定金）-0（无）-1100（已带新生会员杨砚乔）-0（无老带新）-0（无分期）=9900／会员有效期：2016-12-10-2019-06-10／拼单对象：乐怡／PRT跟进人：吴胜君／首次缴费日期：2016-08-26缴费／其他说明：和学生乐怡拼单5年</t>
  </si>
  <si>
    <t>老生连报小学5.0年国际会员／4400X5.0（无）+0X0（教材费）-0（无剩余学费）-2600（已交定金）-0（无）-0（无预减）-0（无老带新）-0（无分期）=19400／会员有效期：2016-12-30-2021-12-30／拼单对象：／PRT跟进人：吴胜君／首次缴费日期：2016-08-28缴费／其他说明：晚上班</t>
  </si>
  <si>
    <t xml:space="preserve">老生交来一套教材费230元 </t>
  </si>
  <si>
    <t>老生连报小学1期国际学员／3600X1.00（无）+0X0（教材费）-0（无剩余学费）-0（无已交定金）-0（无）-0（无预减）-0（无老带新）-0（无分期）=3600元／会员有效期：无／拼单对象：／PRT跟进人：丘秋兰／首次缴费日期：2016-07-28缴费／其他说明：无</t>
  </si>
  <si>
    <t>老生连报小学2.5年拼单会员／预缴定金3000元：／其他说明：与新生潘志银平分5年会员</t>
  </si>
  <si>
    <t>老生连报小学2.5年拼单会员／5400X2.50（无）+230X1（教材费）-0（无剩余学费）-0（无已交定金）-0（无）-0（无预减）-0（无老带新）-0（无分期）=13730元／会员有效期：2016-12-25-2019-06-25／拼单对象：／PRT跟进人：郭考莹／首次缴费日期：2016-02-25缴费／其他说明：无</t>
  </si>
  <si>
    <t>老生补报小学2.5年拼单会员／5250X2.5（无）+0X0（教材费）-0（无剩余学费）-2750（已交定金）-0（无）-1250（承诺带一个新生）-0（无老带新）-0（无分期）=5500／会员有效期：2016-12-18-2019-06-18／拼单对象：庞晓菲／PRT跟进人：李杰／首次缴费日期：2016-07-16缴费／其他说明：和学生庞晓菲拼单5年</t>
  </si>
  <si>
    <t>老生连报小学2期国际学员／2880X2.00（无）+0X0（教材费）-0（无剩余学费  ）-0（无已交定金）-0（无）-0（无预减）-0（无老带新）-0（无分期）=5760元  ／会员有效期：／拼单对象：／PRT跟进人：梁艳枝／首次缴费日期：2016-02-27  缴费／其他说明：无</t>
  </si>
  <si>
    <t>老生连报小学2.5年拼单会员／5000X2.5（无）+0X0（教材费）-0（无剩余学费）-2750（已交定金）-0（无）-0（无预减）-0（无老带新）-0（无分期）=9750／会员有效期：2016-12-30-2019-06-30／拼单对象：潘建锜／PRT跟进人：丘秋兰／首次缴费日期：2016-09-25缴费／其他说明：报5年会员与潘建锜拼单</t>
  </si>
  <si>
    <t>老生连报小学2.5年拼单会员／预缴定金500元：／其他说明：5000X2.5=12500-3697（2016年11月剩余学费）=8803-500（现交定金）=8303（下次补齐），与刘子墨平分5年会员</t>
  </si>
  <si>
    <t>老生交来一套教材费230元（原收据号00009157）</t>
  </si>
  <si>
    <t>老生连报小学3年国际会员／5000X5（无）+0X0（教材费）-0（无剩余学费）-0（无定金）-0（无）-2500（承诺带一个新生）-0（无老带新）-0（分期）=22500元／会员有效期：2016-12-08-2019-12-08／拼单对象：无／PRT跟进人：叶新霞／首次缴费日期：2014-11-30缴费／其他说明：读完三年后一次性返现一半</t>
  </si>
  <si>
    <t>老生连报小学2.5年拼单会员／5000X2.5（无）+0X0（教材费）-0（无剩余学费）-1000（已交定金）-0（无）-0（无预减）-0（无老带新）-0（无分期）=11500／会员有效期：2016-12-30-2019-06-30／拼单对象：林佳佳／PRT跟进人：丘秋兰／首次缴费日期：2016-07-23缴费／其他说明：报5年会员与林佳佳拼单</t>
  </si>
  <si>
    <t>老生补报小学2.5年拼单会员／5000X2.5（无）+0X0（教材费）-0（无剩余学费）-2600（已交定金）-0（无）-0（无预减）-0（无老带新）-0（无分期）=9900元／会员有效期：2016-10-15-2019-04-15／拼单对象：胡睿／PRT跟进人：吴胜君／首次缴费日期：2016-10-30缴费／其他说明：与学生胡睿平分5.5年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</si>
  <si>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龚奕萱／PRT跟进人：李杰／首次缴费日期：2016-04-30缴费／其他说明：和学生龚奕萱拼单5年</t>
  </si>
  <si>
    <t>老生预缴小学2.5年拼单会员／5000X2.5（无）+0X0（教材费）-0（无剩余学费）-3600（已交定金）-0（无）-1250（承诺第一个新生）-0（老带新）-5650（分期）=2000元／会员有效期：2016-12-30-2019-6-30／拼单对象：／PRT跟进人：李杰／首次缴费日期：2016-09-30缴费／其他说明：无</t>
  </si>
  <si>
    <t>老生补报小学5年国际会员／5000X5.0（无）+0X0（教材费）-6696（剩余学费）-0（无已交定金）-0（无）-0（无预减）-0（无老带新）-0（无分期）=18304／会员有效期：2016-12-17-2021-12-17／拼单对象：／PRT跟进人：罗利芳／首次缴费日期：2015-09-24缴费／其他说明：无</t>
  </si>
  <si>
    <t xml:space="preserve">老生购买小学教材费一套：230元套ｘ1套=230元 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</si>
  <si>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-05-21缴费／其他说明：无</t>
  </si>
  <si>
    <t>老生连报小学5.0年国际会员／4400X5.0（无）+0X0（教材费）-0（无剩余学费）-5500（已交定金）-0（无）-2500（承诺带一个新生）-0（无老带新）-0（无分期）=14000／会员有效期：2016-12-31-2021-12-31／拼单对象：／PRT跟进人：李杰／首次缴费日期：2016-10-31缴费／其他说明：无</t>
  </si>
  <si>
    <t>老生补报小学3年国际会员／6000X3.0（无）+0X0（教材费）-0（无剩余学费）-1000（已交定金）-0（无）-0（无预减）-0（无老带新）-0（无分期）=17000／会员有效期：2016-12-20-2019-12-20／拼单对象：／PRT跟进人：李锦霞／首次缴费日期：2014-11-30缴费／其他说明：无</t>
  </si>
  <si>
    <t>老生补报小学5年国际会员／4400X5.0（无）+0X0（教材费）-0（无剩余学费）-2600（交定金）-0（无）-2500（承诺带一个新生）-0（无老带新）-0（无分期）=16900元／会员有效期：2016-10-14-2021-10-14／拼单对象：无／PRT跟进人：李杰／首次缴费日期：2016-05-11缴费／其他说明：无</t>
  </si>
  <si>
    <t>老生连报小学2.5年拼单会员／5000X2.5（无）+230X1（教材费）-0（无剩余学费）-0（无已交定金）-0（无）-1200（承诺带一个新生）-0（无老带新）-0（无分期）=11530／会员有效期：2016-12-09-2019-06-09／拼单对象：叶易鹏／PRT跟进人：李杰／首次缴费日期：2016-07-12缴费／其他说明：和叶易鹏拼单5年会员</t>
  </si>
  <si>
    <t>老生交来一套教材230元   赖俊杰</t>
  </si>
  <si>
    <t>老生交来一套教材费230元原收据号码 00009370</t>
  </si>
  <si>
    <t>老生预缴定金10000元：现在结转学费部分学费为幼儿，学费部分学费为小学</t>
  </si>
  <si>
    <t>老生预缴定金10000元：连报小学2.5年拼单会员／其他说明：报3年会员，参与三年返现百分之四十</t>
  </si>
  <si>
    <t xml:space="preserve"> 老生连报小学3期国际学员／2600X3.00（无）+230X2（教材费）-0（无剩余学费）-0（无已交定金）-0（无）-0（无预减）-0（无老带新）-0（无分期）=8260元／会员有效期：无／拼单对象：／PRT跟进人：李电杰／首次缴费日期：2014-11-30缴费／其他说明：无</t>
  </si>
  <si>
    <t>老生连报小学5年国际会员／4764X5.0（无）+230X5+320X4（教材费）-0（无剩余学费）-0（无已交定金）-0（无）-0（无预减）-0（无老带新）-0（无分期）=26250／会员有效期：2016-12-11-2021-12-11／拼单对象：／PRT跟进人：黄锦芳／首次缴费日期：2014-11-30缴费／其他说明：miss卢特批</t>
  </si>
  <si>
    <t>老生补报小学5年国际会员／5000X5.0（无）+0X0（教材费）-0（无剩余学费）-2750（已交定金）-0（无）-0（无预减）-0（无老带新）-0（无分期）=22250／会员有效期：2016-12-17-2021-12-17／拼单对象：／PRT跟进人：吴胜君／首次缴费日期：2016-08-30缴费／其他说明：无</t>
  </si>
  <si>
    <t>老生补报小学2.5年拼单会员／4400X2.5（无）+0X0（教材费）-0（无剩余学费）-0（无已交定金）-0（无）-0（无预减）-0（无老带新）-6000（分期）=5000元／会员有效期：2016-09-24-2019-03-24／拼单对象：丁睿翰／PRT跟进人：吴胜君／首次缴费日期：2016-07-10缴费／其他说明：与学生丁睿翰平分5年</t>
  </si>
  <si>
    <t>老生补报小学4年国际会员／5000X4.0（无）+0X0（教材费）-2625（11月底剩余学费）-1000（已交定金）-0（无）-0（无预减）-0（无老带新）-0（无分期）=16375／会员有效期：2016-12-24-2020-12-24／拼单对象：／PRT跟进人：黄锦芳／首次缴费日期：2014-11-30缴费／其他说明：无</t>
  </si>
  <si>
    <t>老生补报小学2.5年拼单会员／5000X2.50（无）+0X0（教材费）-0（无剩余学费）-8000（交定金）-0（无）-0（无预减）-0（无老带新）-0（无分期）=4500元／  会员有效期：2016-12-03-2019-06-03／拼单对象：彭余露／PRT跟进人：徐潇潇／首次  缴费日期：2014-11-30缴费／其他说明：无</t>
  </si>
  <si>
    <t>老生连报小学3.0年国际会员／6000X3.0（无）+0X0（教材费）-3965（11月底剩余学费）-2000（已交定金）-0（无）-0（无预减）-2250（2个老带新）-0（无分期）=9785／会员有效期：2016-08-01-2019-07-30／拼单对象：／PRT跟进人：蔡文静／首次缴费日期：2015-06-21缴费／其他说明：报3年会员、两个老带新：庞韵洁、余月</t>
  </si>
  <si>
    <t>老生预缴小学2.5年拼单会员／4400X2.5（无）+0X0（教材费）-0（无剩余学费）-2750（已交定金）-0（无）-0（无预减）-0（老带新）-5250（分期）=3000元／会员有效期：2016-12-30-2019-6-30／拼单对象：／PRT跟进人：李杰／首次缴费日期：2016-05-22缴费／其他说明：无</t>
  </si>
  <si>
    <t>老生连报小学5年国际会员／4400X5（无）+230X1（教材费）-0（无剩余学费）-0（无已交定金）-0（无）-2500（承诺带一个新生）-0（无老带新）-0（无分期）=19730／会员有效期：2016-12-30-2021-12-30／拼单对象：／PRT跟进人：李杰／首次缴费日期：2016-06-26缴费／其他说明：无</t>
  </si>
  <si>
    <t>老生交来一套教材230元   李电杰</t>
  </si>
  <si>
    <t>老生交来一套教材230元   梁艳枝</t>
  </si>
  <si>
    <t>老生连报小学1期国际学员／2260X1.00（无）+230X1（教材费）-0（无剩余学费）-0（无已交定金）-150（优惠劵）-0（无预减）-0（无老带新）-0（无分期）=2340元／会员有效期：无／拼单对象：／PRT跟进人：李杰／首次缴费日期：2016-07-01缴费／其他说明：miss卢特批使用150元优惠劵</t>
  </si>
  <si>
    <t>老生补报小学2.5年拼单会员／4400X2.5（无）+0X0（教材费）-0（无剩余学费）-2750（已交定金）-0（无）-1250（承诺带一个新生）-0（无老带新）-0（无分期）=7000／会员有效期：2016-12-24-2019-06-24／拼单对象：李思颖／PRT跟进人：周英／首次缴费日期：2016-10-30缴费／其他说明：与学生李思颖拼单5年会员</t>
  </si>
  <si>
    <t xml:space="preserve"> 老生连报小学2.5年拼单会员／预缴定金1000元：／其他说明：</t>
  </si>
  <si>
    <t>老生补报小学5年国际会员／5000X2.5（无）+0X0（教材费）-0（无剩余学费）-8000（已交定金）-0（无）-2500（承诺带一个新生）-0（无老带新）-7250（分期）=7250／会员有效期：2016-12-17-2021-12-17／拼单对象：／PRT跟进人：张君／首次缴费日期：2015-04-24缴费／其他说明：6个月内分3次交清</t>
  </si>
  <si>
    <t>老生连报小学2.5年拼单会员／5000X2.50（无）+0X0（教材费）-0（无剩余学费）-2750（已交定金）-0（无）-0（无预减）-1250（老带新）-0（无分期）=8500元／会员有效期：2016-12-30-2019-06-30／拼单对象：何顺子／PRT跟进人：周英／首次缴费日期：2016-09-03缴费／其他说明：与学生何顺子拼单5年</t>
  </si>
  <si>
    <t>老生交来一套教材费230元原收据号00009508</t>
  </si>
  <si>
    <t>老生交来一套教材费230元 原收据号00009358</t>
  </si>
  <si>
    <t>老生连报小学2.5年拼单会员／5000X2.5（无）+0X0（教材费）-0（无剩余学费）-0（无已交定金）-0（无）-0（无预减）-0（无老带新）-0（无分期）=12500／会员有效期：2016-12-18-2019-06-18／拼单对象：谢森洋／PRT跟进人：周英／首次缴费日期：2015-06-28缴费／其他说明：和谢森洋拼单5年会员</t>
  </si>
  <si>
    <t>老生交来一套教材费 230元 梁玉舒</t>
  </si>
  <si>
    <t>老生补报小学5年国际会员／4400X5.0（无）+230X1（教材费）-0（无剩余学费）-2750（已交定金）-0（无）-0（无预减）-0（无老带新）-0（无分期）=19480元／会员有效期：2016-12-23-2021-12-23／拼单对象：／PRT跟进人：周英／首次缴费日期：2016-06-11缴费／其他说明：无</t>
  </si>
  <si>
    <t>老生交来一套教材费230元  梁玉舒</t>
  </si>
  <si>
    <t>老生补报小学3年拼单会员／5000X3.0（无）+230X1（教材费）-0（无剩余学费）-2750（已交定金）-0（无）-1250（承诺带一个新生）-0（无老带新）-0（无分期）=11230元／会员有效期：2016-12-24-2019-09-01／拼单对象：江渝东／PRT跟进人：丘秋兰／首次缴费日期：2016-08-28缴费／其他说明：与学生江渝东拼单5年</t>
  </si>
  <si>
    <t>老生补报小学3年国际会员／5000X3.0（无）+0X0（教材费）-3756（剩余学费）-3000（已交定金）-0（无）-0（无预减）-0（无老带新）-0（无分期）=11244／会员有效期：2016-12-18-2019-12-18／拼单对象：／PRT跟进人：蔡文静／首次缴费日期：2015-09-13缴费／其他说明：无</t>
  </si>
  <si>
    <t>老生连报小学2.5年拼单会员／5000X2.5（无）+0X0（教材费）-0（无剩余学费）-2600（已交定金）-0（无）-0（无预减）-0（无老带新）-0（无分期）=9900／会员有效期：2016-12-31-2019-06-30／拼单对象：林乐愉／PRT跟进人：吴胜君／首次缴费日期：2016-09-30缴费／其他说明：报5年会员与林乐愉拼单</t>
  </si>
  <si>
    <t>老生连报小学1期国际学员／2750X1.00（无）+230X1（教材费）-0（无剩余学费）-0（无已交定金）-0（无）-0（无预减）-0（无老带新）-0（无分期）=2980元／会员有效期：／拼单对象：／PRT跟进人：蔡文静／首次缴费日期：2015-10-17缴费／其他说明：无</t>
  </si>
  <si>
    <t>老生交来一套教材费230元 梁艳枝</t>
  </si>
  <si>
    <t>老生补报小学3年国际会员／8333X3.0（无）+230X1（教材费）-0（无剩余学费）-2750（已交定金）-0（无）-1250（承诺带一个新生）-0（无老带新）-0（无分期）=8500元／会员有效期：2016-12-24-2019-12-24／拼单对象：／PRT跟进人：李杰／首次缴费日期：2016-07-20缴费／其他说明：miss卢特批参与3年返现百分之50</t>
  </si>
  <si>
    <t>老生连报小学2.5年拼单会员／4600X2.5（无）+0X0（教材费）-0（无剩余学费）-2750（已交定金）-0（无）-0（无预减）-0（无老带新）-0（无分期）=8750／会员有效期：2016-12-30-2019-06-30／拼单对象：傅李莉／PRT跟进人：周英／首次缴费日期：2016-09-11缴费／其他说明：与傅李莉拼单5年</t>
  </si>
  <si>
    <t>老生交来一套教材230元   朱林青</t>
  </si>
  <si>
    <t>老生连报小学3年国际会员／5250X3（无）+0X0（教材费）-0（无剩余学费）-0（无定金）-0（无）-0（无预减）-0（老带新）-0（分期）=26250元／会员有效期：2016-12-06-2019-12-06／拼单对象：无／PRT跟进人：陈亮／首次缴费日期：2015-01-29缴费／其他说明：读完三年后一次性返现一半13125元</t>
  </si>
  <si>
    <t>老生连报小学2期国际学员／2880X2.00（无）+230X1（教材费）-0（无剩余学费）-0（无已交定金）-0（无）-0（无预减）-0（无老带新）-0（无分期）=5990元／会员有效期：无／拼单对象：／PRT跟进人：郭考莹／首次缴费日期：2015-09-26缴费／其他说明：无</t>
  </si>
  <si>
    <t>老生预缴定金5000元：连报小学2.5年拼单会员／其他说明：</t>
  </si>
  <si>
    <t>转结</t>
  </si>
  <si>
    <t>老生补报小学2.5年拼单会员／5000X2.50（无）+230X1（教材费）-（无剩余学费）-2750（已交定金）-0（无）-1250（承诺带一个新生）-0（无老带新）-0（无分期）=8730元／会员有效期：2016-12-25-2019-06-25／拼单对象：／PRT跟进人：李杰／首次缴费日期：2016-05-15缴费／其他说明：与陈俞安拼单5年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</si>
  <si>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周英／首次缴费日期：2016-03-26缴费／其他说明：无</t>
  </si>
  <si>
    <t>老生交来一套教材费230元 朱林青</t>
  </si>
  <si>
    <t>老生补报初中3年国际会员／5000X3.0（无）+320X6（教材费）-0（无剩余学费）-2000（已交定金）-0（无）-0（无预减）-0（无老带新）-0（无分期）=14920／会员有效期：2016-12-11-2019-12-11／拼单对象：／PRT跟进人：黄锦芳／首次缴费日期：2014-11-30缴费／其他说明：无</t>
  </si>
  <si>
    <t>老生补报小学3年国际会员／4400X3.0（无）+0X0（教材费）-2425（剩余学费）-0（无已交定金）-0（无）-0（无预减）-0（无老带新）-0（无分期）=10775／会员有效期：2016-12-17-2019-12-17／拼单对象：／PRT跟进人：陈亮／首次缴费日期：2014-11-30缴费／其他说明：miss卢特批</t>
  </si>
  <si>
    <t xml:space="preserve">老生购买幼儿教材费一套：230元×1套=230元  </t>
  </si>
  <si>
    <t>老生连报小学2期国际学员／2376X2.00（无）+320X1（教材费）-0（无剩余学费）-0（无已交定金）-0（无）-0（无预减）-0（无老带新）-0（无分期）=5072元／会员有效期：无／拼单对象：／PRT跟进人：古佳艳／首次缴费日期：2014-11-30缴费／其他说明：miss卢特批地税张局侄子打6折</t>
  </si>
  <si>
    <t>老生交来一套教材费230元</t>
  </si>
  <si>
    <t>老生交来一套教材230元</t>
  </si>
  <si>
    <t>老生连报小学3.5年国际会员／5000X3.5（无）+0X0（教材费）-6276（11月底剩余学费）-0（无已交定金）-0（无）-0（无预减）-0（无老带新）-0（无分期）=11224／会员有效期：2016-12-30-2020-06-30／拼单对象：／PRT跟进人：张智慧／首次缴费日期：2014-11-30缴费／其他说明：无</t>
  </si>
  <si>
    <t>老生连报小学1期国际学员／1980X1.00（无）+230X1（教材费）-0（无剩余学费）-0（无已交定金）-0（无）-0（无预减）-0（无老带新）-0（无分期）=2210元／会员有效期：无／拼单对象：／PRT跟进人：林冬冬／首次缴费日期：2014-11-30缴费／其他说明：十小校长儿子打5折优惠</t>
  </si>
  <si>
    <t>老生连报小学2.5年拼单会员／4400X2.5（无）+0X0（教材费）-0（无剩余学费）-2750（已交定金）-0（无）-0（无预减）-0（无老带新）-0（无分期）=8250／会员有效期：2016-12-30-2019-06-30／拼单对象：李珮勤／PRT跟进人：丘秋兰／首次缴费日期：2016-07-12缴费／其他说明：报5年会员与李珮勤拼单，晚上班</t>
  </si>
  <si>
    <t xml:space="preserve">老生补报小学5年国际会员／5000X5（无）+230X1（教材费）-0（无剩余学费）-2000（无定金）-0（无）-0（无预减）-0（无老带新）-0（无分期）=23460元／会员有效期：2016-12-04-2021-12-04／拼单对象：无／PRT跟进人：张君／首次缴费日期：2016-08-21缴费／其他说明：读完三年后参与返现百分之50 </t>
  </si>
  <si>
    <t>老生连报初中1期国际学员／2750X1.00（无）+320X1（教材费）-0（无剩余学费）-0（无已交定金）-0（无）-0（无预减）-0（无老带新）-0（无分期）=3070元／会员有效期：无／拼单对象：／PRT跟进人：黄锦芳／首次缴费日期：2015-10-31缴费／其他说明：无</t>
  </si>
  <si>
    <t>老生连报小学2.5年拼单会员／预缴定金4000元：／其他说明：与新生巫佐姗拼2.5年，先缴4000元订金38周</t>
  </si>
  <si>
    <t>老生连报小学2期国际学员／2880X2.00（无）+0X0（教材费）-0（无剩余学费）-0（无已交定金）-0（无）-0（无预减）-0（无老带新）-0（无分期）=5760元／会员有效期：无／拼单对象：／PRT跟进人：周英／首次缴费日期：2015-09-12缴费／其他说明：无</t>
  </si>
  <si>
    <t>老生补报小学2.5年拼单会员／5000X2.50（无）+0X0（教材费）-0（无剩余学费）-5500（已交定金）-0（无）-0（无预减）-0（无老带新）-0（无分期）=7000元／会员有效期：2016-12-25-2019-06-25／拼单对象：万宸／PRT跟进人：李杰／首次缴费日期：2016-09-30缴费／其他说明：与万宸拼单5年会员</t>
  </si>
  <si>
    <t>老生连报小学2期国际学员／2880X2.00（无）+230X1（教材费）-0（无剩余学费）-0（无已交定金）-0（无）-0（无预减）-0（无老带新）-0（无分期）=6182元／会员有效期：无／拼单对象：／PRT跟进人：郭考莹／首次缴费日期：2015-09-02缴费／其他说明：无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</si>
  <si>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坤铖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</si>
  <si>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嘉慧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</si>
  <si>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-12-25-2019-06-25／拼单对象：庄坤铖、庄嘉慧／PRT跟进人：郭考莹／首次缴费日期：2015-09-22缴费／其他说明：共拼单7.5年</t>
  </si>
  <si>
    <t>老生补报小学2.5年拼单会员／5000X2.5（无）+0X0（教材费）-0（无剩余学费）-2750（已交定金）-0（无）-1250（承诺带一个新生）-0（无老带新）-0（无分期）=8500元／会员有效期：2016-12-24-2019-06-24／拼单对象：何兴子／PRT跟进人：周英／首次缴费日期：2016-08-28缴费／其他说明：与学生何兴子平分5年</t>
  </si>
  <si>
    <t>老生预缴定金2750元：连报小学2.5年拼单会员／其他说明：与学生朱泽懿平分5年，惠州麦地就读</t>
  </si>
  <si>
    <t>老生连报小学2.5年拼单会员／预缴定金2750元：／其他说明：与学生朱丽媛平分5年会员，惠州麦地就读</t>
  </si>
  <si>
    <t>老生连报小学2.5年拼单会员／5000X2.5（无）+0X0（教材费）-0（无剩余学费）-2750（已交定金）-0（无）-1250（预减）-0（无老带新）-0（无分期）=8500／会员有效期：2016-12-30-2018-6-30／拼单对象：徐子杰／PRT跟进人：周英／首次缴费日期：2016-11-26缴费／其他说明：和徐子杰报5年会员</t>
  </si>
  <si>
    <t>新生连报小学1期国际学员／2750X1.00（无）+230X1（教材费）-0（无剩余学费）-0（无已交定金）-0（无）-0（无预减）-0（无老带新）-0（无分期）=2980元／会员有效期：／拼单对象：／PRT跟进人：丘秋兰／首次缴费日期：2016-12-12缴费／其他说明：无</t>
  </si>
  <si>
    <t>新生连报初中2.5年拼单会员／预缴定金2960元：／其他说明：与学生叶骅锐平分5年会员</t>
  </si>
  <si>
    <t>新生连报初中1年一对一／210X12.00（12次课）+100X1（教材费）-0（无剩余学费）-0（无已交定金）-0（无）-0（无预减）-0（无老带新）-0（无分期）=2620元／会员有效期：／拼单对象：／PRT跟进人：叶新霞／首次缴费日期：2016-12-03缴费／其他说明：一对一</t>
  </si>
  <si>
    <t>新生预缴定金500元：连报小学2.5年拼单会员／其他说明：</t>
  </si>
  <si>
    <t>老生预缴定金2250元：连报小学2.5年拼单会员／其他说明：另加1套教材费230元，12月4日交来会员定金500元</t>
  </si>
  <si>
    <t>老生补报小学2.5年拼单会员／5000X2.5（无）+230X4（教材费）-0（无剩余学费）-2750（已交定金）-0（无）-0（无预减）-1250（老带新）-0（无分期）=9420／会员有效期：2016-12-29-2019-06-29／拼单对象：汪家安／PRT跟进人：周英／首次缴费日期：2016-12-04缴费／其他说明：与学生汪家安拼单5年会员</t>
  </si>
  <si>
    <t>新生连报小学2.5年拼单会员／预缴定金3250元：／其他说明：另加一套教材费230元，与学生张栩宁平分5年</t>
  </si>
  <si>
    <t>新生预缴小学2.5年拼单会员／5250X2.5（无）+230X1（教材费）-0（无剩余学费）-0（无定金）-0（无）-0（无预减）-0（老带新）-9125（分期）=2980元／会员有效期：2016-12-04-2021-12-04／拼单对象：张钰婷／PRT跟进人：李杰／首次缴费日期：2016-12-04缴费／其他说明：与学生张钰婷平分5年会员</t>
  </si>
  <si>
    <t>老生交来一套教材230元  蔡文静</t>
  </si>
  <si>
    <t>新生连报小学1期国际学员／2750X1.00（无）+230X1（教材费）-0（无剩余学费）-0（无已交定金）-0（无）-0（无预减）-0（无老带新）-0（无分期）=2980元／会员有效期：／拼单对象：／PRT跟进人：叶新霞／首次缴费日期：2016-12-08缴费／其他说明：无</t>
  </si>
  <si>
    <t>新生连报小学5年国际会员／5250X5.0（无）+0X0（教材费）-0（无剩余学费）-0（无已交定金）-0（无）-2500（承诺带一个新生）-0（无老带新）-0（无分期）=23750／会员有效期：2016-12-09-2021-12-09／拼单对象：／PRT跟进人：叶新霞／首次缴费日期：2016-12-09缴费／其他说明：参与五年返现百分之50</t>
  </si>
  <si>
    <t>新生连报幼儿2期国际学员／1930X2.00（无）+230X2（教材费）-0（无剩余学费）-0（无已交定金）-0（无）-0（无预减）-0（无老带新）-0（无分期）=4320元／会员有效期：无／拼单对象：／PRT跟进人：吴胜君／首次缴费日期：2016-12-11缴费／其他说明：无</t>
  </si>
  <si>
    <t>新生预缴定金2260元：连报幼儿3年拼单会员／其他说明：另加1套教材费230元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</si>
  <si>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颜子蜜／PRT跟进人：周英／首次缴费日期：2016-10-15缴费／其他说明：与学生颜子蜜拼单5年会员，幼儿会员2年，小学会员1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</si>
  <si>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高子琛／PRT跟进人：周英／首次缴费日期：2016-10-15缴费／其他说明：与学生高子琛拼单5年会员,幼儿会员2年，小学会员1</t>
  </si>
  <si>
    <t>老生交来一套教材费230元 原收据号码00009362</t>
  </si>
  <si>
    <t>老生预缴小学3年国际会员／8700X2.5+3250X0.5（无）+0X0（教材费）-0（无剩余学费）-0（无已交定金）-0（无）-0（无预减）-0（老带新）-13375（分期）=10000元／会员有效期：2016-12-18-2019-12-18／拼单对象：／PRT跟进人：罗利芳／首次缴费日期：2015-01-25缴费／其他说明：小学会员2.5年，幼儿会员0.5年</t>
  </si>
  <si>
    <t>老生补报小学3年国际会员／8333X2.5+3250X0.5（无）+230X1（教材费）-0（无剩余学费）-10000（已交定金）-0（无）-0（无预减）-0（无老带新）-0（无分期）=12688／会员有效期：2016-12-25-2019-12-25／拼单对象：／PRT跟进人：罗利芳／首次缴费日期：2015-01-25缴费／其他说明：幼儿会员0.5年，小学会员2.5年</t>
  </si>
  <si>
    <t>老生补报小学2.5年拼单会员／5000X2.5（无）+0X0（教材费）-0（无剩余学费）-5500（已交定金）-0（无）-1250（承诺带一个新生）-0（无老带新）-0（无分期）=5750／会员有效期：2016-12-17-2019-06-17／拼单对象：／PRT跟进人：李朵丽／首次缴费日期：2016-05-29缴费／其他说明：无</t>
  </si>
  <si>
    <t>老生连报小学2.5年拼单会员／5000X2.5（无）+0X0（教材费）-0（无剩余学费）-2750（已交定金）-0（无）-1250（承诺带一个新生）-0（无老带新）-0（无分期）=8500／会员有效期：2016-12-31-2019-06-30／拼单对象：庞韵洁／PRT跟进人：李杰／首次缴费日期：2016-08-25缴费／其他说明：无</t>
  </si>
  <si>
    <t xml:space="preserve">老生连报小学3年国际会员／8333X3.0（无）+230X3（教材费）-0（无剩余学费）-0（无已交定金）-0（无）-0（无预减）-0（无老带新）-0（无分期）=25690／会员有效期：2016-12-24-2019-12-24／拼单对象：／PRT跟进人：梁艳枝／首次缴费日期：2016-5-30缴费／其他说明：读满三年返现百分之四十 </t>
  </si>
  <si>
    <t>老生补报小学2.5年拼单会员／4400X2.50（无）+0X0（教材费）-0（无剩余学费）-2750（交定金）-0（无）-1250（承诺带一个新生）-0（无老带新）-0（无分期）=7000元／会员有效期：2016-12-24-2019-06-24／拼单对象：钟穗谦／PRT跟进人：周英／首次缴费日期：2016-10-30缴费／其他说明：与学生钟穗谦拼单5年</t>
  </si>
  <si>
    <t>新生连报初中一对一国际学员／240X4.00（无）+0X0（教材费）-0（无剩余学费）-0（无已交定金）-0（无）-0（无预减）-0（无老带新）-0（无分期）=960元／会员有效期：／拼单对象：／PRT跟进人：林冬冬／首次缴费日期：2016-12-11缴费／其他说明：一对一，只交4次课，1.5小时一次课</t>
  </si>
  <si>
    <t>新生预缴定金2260元：连报幼儿2.5年拼单会员／其他说明：另加1套教材费230元</t>
  </si>
  <si>
    <t>老生预缴定金1600元：连报幼儿2.5年拼单会员／其他说明：miss卢特批优惠200元，12月11日报读新生会员定金18周2260元</t>
  </si>
  <si>
    <t>新生预缴定金2750元：连报小学2.5年拼单会员／其他说明：另交1套教材费230元</t>
  </si>
  <si>
    <t>新生预缴定金2000元：连报小学2.5年拼单会员／其他说明：</t>
  </si>
  <si>
    <t>新生预缴定金4770元：连报小学5年国际会员／其他说明：另加1套教材费230元</t>
  </si>
  <si>
    <t>老生补报小学5年国际会员／3250X0.5+5250X4.5（无）+0X0（教材费）-0（无剩余学费）-4770（已交定金）-0（无）-2500（承诺带一个新生）-0（无老带新）-0（无分期）=17355元／会员有效期：2016-12-22-2021-12-22／拼单对象：／PRT跟进人：李杰／首次缴费日期：2016-12-11缴费／其他说明：幼儿会员0.5年，小学会员4.5年</t>
  </si>
  <si>
    <t>新生预缴定金5250元：连报小学2.5年拼单会员／其他说明：并且交来1套教材费230元，与学生兰广平分5年会员</t>
  </si>
  <si>
    <t>新生预缴定金1000元：连报小学2.5年拼单会员／其他说明：</t>
  </si>
  <si>
    <t>新生预缴定金5000元：连报小学5年国际会员／其他说明：miss 卢特批按7月优惠团购价，2018年进班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</si>
  <si>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李梓榆，miss卢特批5年会员返现百分之五十，从2018</t>
  </si>
  <si>
    <t>新生连报初中1期国际学员／3025X1.00（无）+320X1（教材费）-0（无剩余学费）-0（无已交定金）-0（无）-0（无预减）-0（无老带新）-0（无分期）=3345元／会员有效期：无／拼单对象：／PRT跟进人：林冬冬／首次缴费日期：2014-11-30缴费／其他说明：无</t>
  </si>
  <si>
    <t>新生连报小学5年国际会员／4750X5.0（无）+0X0（教材费）-0（无剩余学费）-0（无已交定金）-0（无）-0（无预减）-0（无老带新）-0（无分期）=23750／会员有效期：2016-12-17-2021-12-17／拼单对象：／PRT跟进人：叶新霞／首次缴费日期：2016-12-17缴费／其他说明：miss卢特批按7月份优惠团购价，参与五年返现百分之50</t>
  </si>
  <si>
    <t>新生预缴定金3000元：连报幼儿2.5年拼单会员／其他说明：</t>
  </si>
  <si>
    <t>新生连报幼儿2期国际学员／2030X2.00（无）+230X1（教材费）-0（无剩余学费）-0（无已交定金）-200（优惠劵）-0（无预减）-0（无老带新）-0（无分期）=4090元／会员有效期：无／拼单对象：／PRT跟进人：吴胜君／首次缴费日期：2016-12-18缴费／其他说明：miss卢特批使用200元优惠劵</t>
  </si>
  <si>
    <t>新生预缴定金2750元：连报小学2.0年拼单会员／其他说明：另加1套教材230元</t>
  </si>
  <si>
    <t>老生连报小学2.0年拼单会员／5000X2.0（无）+230X2（教材费）-0（无剩余学费）-2750（已交定金）-0（无）-0（无预减）-0（无老带新）-0（无分期）=7710／会员有效期：2016-12-31-2018-12-31／拼单对象：谢森海／PRT跟进人：周英／首次缴费日期：2016-12-18缴费／其他说明：报5年会员与谢森海拼单</t>
  </si>
  <si>
    <t>新生连报小学5年国际会员／4750X5.0（无）+0X0（教材费）-0（无剩余学费）-0（无已交定金）-0（无）-0（无预减）-0（无老带新）-0（无分期）=23750／会员有效期：2016-12-18-2021-12-18／拼单对象：／PRT跟进人：叶新霞／首次缴费日期：2016-12-18缴费／其他说明：miss卢特批按7月份优惠价格，2018年进班，参与五年返现百分之50</t>
  </si>
  <si>
    <t>新生预缴定金5000元：连报小学5年国际会员／其他说明：miss卢特批按7月份优惠价格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</si>
  <si>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林恩彤，miss卢特批5年会员返现百分之五十，从2018</t>
  </si>
  <si>
    <t>新生预缴定金5000元：连报小学2.5年拼单会员／其他说明：</t>
  </si>
  <si>
    <t>老生补报小学2.5年拼单会员／5000X2.50（无）+230X1（教材费）-0（无剩余学费）-500（已交定金）-0（无）-0（无预减）-0（无老带新）-0（无分期）=12230元／会员有效期：2016-12-25-2019-06-25／拼单对象：凌崧珂／PRT跟进人：周英／首次缴费日期：2016-12-18缴费／其他说明：与凌崧珂拼单5年</t>
  </si>
  <si>
    <t>新生预缴小学2.5年拼单会员／5250X2.5（无）+230X1（教材费）-0（无剩余学费）-0（无定金）-0（无）-0（无预减）-0（老带新）-10375（分期）=2980元／会员有效期：2016-12-18-2019-06-18／拼单对象：李子瑜／PRT跟进人：李杰／首次缴费日期：2016-12-18缴费／其他说明：老生李子瑜平分5年，三年个月内补齐</t>
  </si>
  <si>
    <t>新生连报小学5年国际会员／4750X5.0（无）+0X0（教材费）-0（无剩余学费）-0（无已交定金）-0（无）-0（无预减）-0（无老带新）-10000（分期）=13750／会员有效期：2016-12-18-2021-12-18／拼单对象：／PRT跟进人：叶新霞／首次缴费日期：2016-12-18缴费／其他说明：miss卢特批，按7月份价格优惠，参与五年返现百分之50</t>
  </si>
  <si>
    <t>新生预缴定金2750元：连报幼儿2.5年拼单会员／其他说明：另加1套教材230元，三个月内补齐，和孙浩翔拼单5年会员</t>
  </si>
  <si>
    <t>新生连报小学1期国际学员／2750X1.00（无）+230X1（教材费）-0（无剩余学费）-0（无已交定金）-0（无）-0（无预减）-0（无老带新）-0（无分期）=2980元／会员有效期：无／拼单对象：／PRT跟进人：陈淑娴／首次缴费日期：2016-12-18缴费／其他说明：无</t>
  </si>
  <si>
    <t>新生预缴定金2750元：连报小学1期国际学员／其他说明：另加1套教材230元</t>
  </si>
  <si>
    <t>新生连报小学3年拼单会员／4400X3.0=00（无）+230X1（教材费）-0（无剩余学费）0（无交定金）-0（无）-2500（承诺带一个新生）-0（无老带新）-0（无分期）=10930元／会员有效期：2016-12-24-2019-12-24／拼单对象：苏禹嘉／PRT跟进人：吴胜君／首次缴费日期：2016-12-24缴费／其他说明：与学生苏禹嘉平分5.5年会员</t>
  </si>
  <si>
    <t>新生预缴定金2750元：连报小学2.5年拼单会员／其他说明：另加1套教材230元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</si>
  <si>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严琪锋／PRT跟进人：周英／首次缴费日期：2016-12-25缴费／其他说明：与学生严琪锋拼单5年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</si>
  <si>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邹卓艺／PRT跟进人：周英／首次缴费日期：2016-12-25缴费／其他说明：与学生邹卓艺拼单5年</t>
  </si>
  <si>
    <t>新生预缴定金2750元：连报小学2.5年拼单会员／其他说明：另交1套教材230元</t>
  </si>
  <si>
    <t>新生连报小学2.5年拼单会员／预缴定金5000元：／其他说明：</t>
  </si>
  <si>
    <t>新生预缴定金5250元：连报小学2.5年拼单会员／其他说明：另加1套教材230元，与学生何家宇平分5年会员</t>
  </si>
  <si>
    <t>新生连报小学2.5年拼单会员／预缴定金3000元：／其他说明：与老生潘志胜平分5年会员</t>
  </si>
  <si>
    <t>老生连报小学3年国际会员／8333X3.0（无）+230X3（教材费）-0（无剩余学费）-0（无已交定金）-2500（承诺带一个新生）-0（无预减）-0（无老带新）-0（无分期）=23190／会员有效期：2016-12-30-2019-12-30／拼单对象：／PRT跟进人：李电杰／首次缴费日期：2014-11-30缴费／其他说明：老生续费，晚上班报3年会员 返现50%</t>
  </si>
  <si>
    <t>新生报小学5.0年国际会员／4600X5.0（无）+230X1（教材费）-0（无剩余学费）-0（无定金）-2500（承诺带一个新生）-0（无预减）-0（老带新）-0（无分期）=20730元／会员有效期：2016-12-03-2021-12-03／拼单对象：无／PRT跟进人：陈淑娴／首次缴费日期：2016-12-30缴费／其他说明：晚上班报5年会员</t>
  </si>
  <si>
    <t>新生预缴定金2000元：连报小学2.5年拼单会员／其他说明：无</t>
  </si>
  <si>
    <t xml:space="preserve">新生连报小学5年国际会员／预缴定金5250元：／其他说明： </t>
  </si>
  <si>
    <t>单位</t>
  </si>
  <si>
    <t>费用</t>
  </si>
  <si>
    <t>分类</t>
    <phoneticPr fontId="7" type="noConversion"/>
  </si>
  <si>
    <t>小学</t>
  </si>
  <si>
    <t>1期</t>
  </si>
  <si>
    <t>1年</t>
    <phoneticPr fontId="7" type="noConversion"/>
  </si>
  <si>
    <t>新生</t>
    <phoneticPr fontId="7" type="noConversion"/>
  </si>
  <si>
    <t>小学</t>
    <phoneticPr fontId="7" type="noConversion"/>
  </si>
  <si>
    <t>1年</t>
    <phoneticPr fontId="7" type="noConversion"/>
  </si>
  <si>
    <t>2期</t>
  </si>
  <si>
    <t>新生</t>
    <phoneticPr fontId="7" type="noConversion"/>
  </si>
  <si>
    <t>小学</t>
    <phoneticPr fontId="7" type="noConversion"/>
  </si>
  <si>
    <t>2年</t>
  </si>
  <si>
    <t>2年</t>
    <phoneticPr fontId="7" type="noConversion"/>
  </si>
  <si>
    <t>3期</t>
  </si>
  <si>
    <t>2.5年</t>
    <phoneticPr fontId="7" type="noConversion"/>
  </si>
  <si>
    <t>4期</t>
  </si>
  <si>
    <t>3年</t>
    <phoneticPr fontId="7" type="noConversion"/>
  </si>
  <si>
    <t>5期</t>
  </si>
  <si>
    <t>4年</t>
  </si>
  <si>
    <t>6期</t>
  </si>
  <si>
    <t>5年</t>
  </si>
  <si>
    <t>5年</t>
    <phoneticPr fontId="7" type="noConversion"/>
  </si>
  <si>
    <t>7期</t>
  </si>
  <si>
    <t>2年</t>
    <phoneticPr fontId="7" type="noConversion"/>
  </si>
  <si>
    <t>8期</t>
  </si>
  <si>
    <t>9期</t>
  </si>
  <si>
    <t>3年</t>
    <phoneticPr fontId="7" type="noConversion"/>
  </si>
  <si>
    <t>幼儿</t>
    <phoneticPr fontId="7" type="noConversion"/>
  </si>
  <si>
    <t>10期</t>
  </si>
  <si>
    <t>11期</t>
  </si>
  <si>
    <t>2.5年</t>
    <phoneticPr fontId="7" type="noConversion"/>
  </si>
  <si>
    <t>12期</t>
  </si>
  <si>
    <t>4年</t>
    <phoneticPr fontId="7" type="noConversion"/>
  </si>
  <si>
    <t>13期</t>
  </si>
  <si>
    <t>14期</t>
  </si>
  <si>
    <t>15期</t>
  </si>
  <si>
    <t>1.0期</t>
    <phoneticPr fontId="7" type="noConversion"/>
  </si>
  <si>
    <t>2.7期</t>
    <phoneticPr fontId="7" type="noConversion"/>
  </si>
  <si>
    <t>2.8期</t>
    <phoneticPr fontId="7" type="noConversion"/>
  </si>
  <si>
    <t>2.85年</t>
    <phoneticPr fontId="7" type="noConversion"/>
  </si>
  <si>
    <t>2.9年</t>
    <phoneticPr fontId="7" type="noConversion"/>
  </si>
  <si>
    <t>2.9期</t>
    <phoneticPr fontId="7" type="noConversion"/>
  </si>
  <si>
    <t>1.0年</t>
  </si>
  <si>
    <t>1年</t>
  </si>
  <si>
    <t>3年</t>
  </si>
  <si>
    <t>3.0年</t>
  </si>
  <si>
    <t>1.5年</t>
  </si>
  <si>
    <t>3.5年</t>
  </si>
  <si>
    <r>
      <rPr>
        <sz val="9"/>
        <color theme="1"/>
        <rFont val="Tahoma"/>
        <family val="2"/>
        <charset val="134"/>
      </rPr>
      <t>合计营业额</t>
    </r>
  </si>
  <si>
    <t>精读老师</t>
    <phoneticPr fontId="8" type="noConversion"/>
  </si>
  <si>
    <t>泛读老师</t>
    <phoneticPr fontId="8" type="noConversion"/>
  </si>
  <si>
    <t>外教</t>
    <phoneticPr fontId="8" type="noConversion"/>
  </si>
  <si>
    <t>泛读老师1</t>
    <phoneticPr fontId="8" type="noConversion"/>
  </si>
  <si>
    <t>外教1</t>
    <phoneticPr fontId="8" type="noConversion"/>
  </si>
  <si>
    <r>
      <rPr>
        <sz val="9"/>
        <rFont val="宋体"/>
        <family val="3"/>
        <charset val="134"/>
      </rPr>
      <t>精读老师上课小时</t>
    </r>
    <phoneticPr fontId="8" type="noConversion"/>
  </si>
  <si>
    <r>
      <rPr>
        <sz val="9"/>
        <rFont val="宋体"/>
        <family val="3"/>
        <charset val="134"/>
      </rPr>
      <t>泛读老师上课小时</t>
    </r>
    <phoneticPr fontId="8" type="noConversion"/>
  </si>
  <si>
    <r>
      <rPr>
        <sz val="9"/>
        <rFont val="宋体"/>
        <family val="3"/>
        <charset val="134"/>
      </rPr>
      <t>外教上课小时</t>
    </r>
    <phoneticPr fontId="8" type="noConversion"/>
  </si>
  <si>
    <r>
      <rPr>
        <sz val="9"/>
        <rFont val="宋体"/>
        <family val="3"/>
        <charset val="134"/>
      </rPr>
      <t>验证</t>
    </r>
    <phoneticPr fontId="8" type="noConversion"/>
  </si>
  <si>
    <t>核对</t>
    <phoneticPr fontId="6" type="noConversion"/>
  </si>
  <si>
    <t>经营数据表</t>
    <phoneticPr fontId="6" type="noConversion"/>
  </si>
  <si>
    <t>01</t>
    <phoneticPr fontId="6" type="noConversion"/>
  </si>
  <si>
    <t>上午</t>
    <phoneticPr fontId="6" type="noConversion"/>
  </si>
  <si>
    <t>下午</t>
    <phoneticPr fontId="6" type="noConversion"/>
  </si>
  <si>
    <t>晚上</t>
    <phoneticPr fontId="6" type="noConversion"/>
  </si>
  <si>
    <t>结班日期</t>
    <phoneticPr fontId="8" type="noConversion"/>
  </si>
  <si>
    <t>时间段</t>
    <phoneticPr fontId="8" type="noConversion"/>
  </si>
  <si>
    <t>级别</t>
    <phoneticPr fontId="8" type="noConversion"/>
  </si>
  <si>
    <t>部门</t>
    <phoneticPr fontId="8" type="noConversion"/>
  </si>
  <si>
    <t>凌敏</t>
    <phoneticPr fontId="7" type="noConversion"/>
  </si>
  <si>
    <t>陈丽琼</t>
  </si>
  <si>
    <t>领袖课程国内线</t>
  </si>
  <si>
    <t>邓璞</t>
  </si>
  <si>
    <t>领袖课程国外线</t>
  </si>
  <si>
    <t>新老生首次交初中学费</t>
  </si>
  <si>
    <t>新生平时晚班</t>
  </si>
  <si>
    <t>新生一年内老生首次69期</t>
  </si>
  <si>
    <t>新生营业额</t>
  </si>
  <si>
    <t>陈琬芝</t>
  </si>
  <si>
    <t>陈娜</t>
  </si>
  <si>
    <t>区域总监</t>
    <phoneticPr fontId="7" type="noConversion"/>
  </si>
  <si>
    <t>退费类型</t>
    <phoneticPr fontId="8" type="noConversion"/>
  </si>
  <si>
    <t>结算</t>
    <phoneticPr fontId="7" type="noConversion"/>
  </si>
  <si>
    <t>负责人</t>
    <phoneticPr fontId="8" type="noConversion"/>
  </si>
  <si>
    <t>招生副校长</t>
    <phoneticPr fontId="7" type="noConversion"/>
  </si>
  <si>
    <t>教学副校长</t>
    <phoneticPr fontId="7" type="noConversion"/>
  </si>
  <si>
    <t>教务主任</t>
    <phoneticPr fontId="7" type="noConversion"/>
  </si>
  <si>
    <t>教学组长</t>
    <phoneticPr fontId="7" type="noConversion"/>
  </si>
  <si>
    <t>精读老师</t>
    <phoneticPr fontId="7" type="noConversion"/>
  </si>
  <si>
    <t>泛读老师</t>
    <phoneticPr fontId="7" type="noConversion"/>
  </si>
  <si>
    <t>招生主任</t>
    <phoneticPr fontId="7" type="noConversion"/>
  </si>
  <si>
    <t>课程顾问</t>
    <phoneticPr fontId="7" type="noConversion"/>
  </si>
  <si>
    <t>前</t>
    <phoneticPr fontId="7" type="noConversion"/>
  </si>
  <si>
    <t>后</t>
    <phoneticPr fontId="7" type="noConversion"/>
  </si>
  <si>
    <t>潘璠</t>
    <phoneticPr fontId="7" type="noConversion"/>
  </si>
  <si>
    <t>国际课程</t>
    <phoneticPr fontId="7" type="noConversion"/>
  </si>
  <si>
    <t>4次课前</t>
    <phoneticPr fontId="7" type="noConversion"/>
  </si>
  <si>
    <t>新生平时晚班</t>
    <phoneticPr fontId="7" type="noConversion"/>
  </si>
  <si>
    <t>首次报读</t>
    <phoneticPr fontId="7" type="noConversion"/>
  </si>
  <si>
    <t>杜维</t>
    <phoneticPr fontId="8" type="noConversion"/>
  </si>
  <si>
    <t>张慧</t>
    <phoneticPr fontId="7" type="noConversion"/>
  </si>
  <si>
    <t>无</t>
    <phoneticPr fontId="7" type="noConversion"/>
  </si>
  <si>
    <t>陈敏华/王丹丹/赵要</t>
    <phoneticPr fontId="7" type="noConversion"/>
  </si>
  <si>
    <t>曾俏芳</t>
    <phoneticPr fontId="7" type="noConversion"/>
  </si>
  <si>
    <t>刘素勤</t>
    <phoneticPr fontId="7" type="noConversion"/>
  </si>
  <si>
    <t>韩秀清</t>
    <phoneticPr fontId="7" type="noConversion"/>
  </si>
  <si>
    <t>陈燕旋/周秀花</t>
    <phoneticPr fontId="7" type="noConversion"/>
  </si>
  <si>
    <t>退差额</t>
    <phoneticPr fontId="7" type="noConversion"/>
  </si>
  <si>
    <t>严文</t>
    <phoneticPr fontId="8" type="noConversion"/>
  </si>
  <si>
    <t>张春燕</t>
    <phoneticPr fontId="7" type="noConversion"/>
  </si>
  <si>
    <t>陈晓明</t>
    <phoneticPr fontId="8" type="noConversion"/>
  </si>
  <si>
    <t>吴丽香</t>
    <phoneticPr fontId="7" type="noConversion"/>
  </si>
  <si>
    <t>卢顺霞</t>
    <phoneticPr fontId="8" type="noConversion"/>
  </si>
  <si>
    <t>张秋艳</t>
    <phoneticPr fontId="8" type="noConversion"/>
  </si>
  <si>
    <t>谭红艳</t>
    <phoneticPr fontId="8" type="noConversion"/>
  </si>
  <si>
    <t>袁桂芳</t>
    <phoneticPr fontId="7" type="noConversion"/>
  </si>
  <si>
    <t>肖燕</t>
    <phoneticPr fontId="8" type="noConversion"/>
  </si>
  <si>
    <t>孙志敏</t>
    <phoneticPr fontId="7" type="noConversion"/>
  </si>
  <si>
    <t>升期后人数</t>
  </si>
  <si>
    <t>升期率</t>
  </si>
  <si>
    <t>活动中心分校</t>
  </si>
  <si>
    <t>惠州麦地分校</t>
  </si>
  <si>
    <t>华景分校</t>
  </si>
  <si>
    <t>东莞阳光分校</t>
  </si>
  <si>
    <t>南骏分校</t>
  </si>
  <si>
    <t>东莞国泰分校</t>
  </si>
  <si>
    <t>信阳分校</t>
  </si>
  <si>
    <t>五羊分校</t>
  </si>
  <si>
    <t>番禺华南分校</t>
  </si>
  <si>
    <t>番禺市桥分校</t>
  </si>
  <si>
    <t>体育中心分校</t>
  </si>
  <si>
    <t>滨江东分校</t>
  </si>
  <si>
    <t>敖桂香</t>
  </si>
  <si>
    <t>新生小学国际班1年</t>
  </si>
  <si>
    <t>新生小学国际班5年</t>
  </si>
  <si>
    <t>绩效</t>
    <phoneticPr fontId="6" type="noConversion"/>
  </si>
  <si>
    <t>现有人数</t>
  </si>
  <si>
    <t>新生爱外教</t>
  </si>
  <si>
    <t>幼儿部</t>
  </si>
  <si>
    <t>小初部</t>
  </si>
  <si>
    <t>领袖课程</t>
    <phoneticPr fontId="7" type="noConversion"/>
  </si>
  <si>
    <t>4次课后</t>
    <phoneticPr fontId="7" type="noConversion"/>
  </si>
  <si>
    <t>新生或老生首次交初中学费</t>
    <phoneticPr fontId="7" type="noConversion"/>
  </si>
  <si>
    <t>二次报读</t>
    <phoneticPr fontId="7" type="noConversion"/>
  </si>
  <si>
    <t>陈欢</t>
    <phoneticPr fontId="8" type="noConversion"/>
  </si>
  <si>
    <t>梁丽婷</t>
    <phoneticPr fontId="7" type="noConversion"/>
  </si>
  <si>
    <t>无</t>
    <phoneticPr fontId="7" type="noConversion"/>
  </si>
  <si>
    <t>课程顾问</t>
    <phoneticPr fontId="7" type="noConversion"/>
  </si>
  <si>
    <t>新生幼儿国际班1年</t>
  </si>
  <si>
    <t>新生幼儿国际班3年</t>
  </si>
  <si>
    <t>新生小学国际班2年</t>
  </si>
  <si>
    <t>新生游学会员</t>
  </si>
  <si>
    <t>新生领袖课程</t>
  </si>
  <si>
    <r>
      <rPr>
        <sz val="9"/>
        <rFont val="宋体"/>
        <family val="3"/>
        <charset val="134"/>
      </rPr>
      <t>签单人</t>
    </r>
    <phoneticPr fontId="8" type="noConversion"/>
  </si>
  <si>
    <r>
      <rPr>
        <sz val="9"/>
        <rFont val="宋体"/>
        <family val="3"/>
        <charset val="134"/>
      </rPr>
      <t>报读次数</t>
    </r>
    <phoneticPr fontId="8" type="noConversion"/>
  </si>
  <si>
    <r>
      <rPr>
        <sz val="9"/>
        <rFont val="宋体"/>
        <family val="3"/>
        <charset val="134"/>
      </rPr>
      <t>是否老带新</t>
    </r>
    <phoneticPr fontId="7" type="noConversion"/>
  </si>
  <si>
    <r>
      <rPr>
        <sz val="9"/>
        <rFont val="宋体"/>
        <family val="3"/>
        <charset val="134"/>
      </rPr>
      <t>人头数</t>
    </r>
    <phoneticPr fontId="8" type="noConversion"/>
  </si>
  <si>
    <r>
      <rPr>
        <sz val="9"/>
        <rFont val="宋体"/>
        <family val="3"/>
        <charset val="134"/>
      </rPr>
      <t>净人头</t>
    </r>
    <phoneticPr fontId="8" type="noConversion"/>
  </si>
  <si>
    <r>
      <rPr>
        <sz val="9"/>
        <rFont val="宋体"/>
        <family val="3"/>
        <charset val="134"/>
      </rPr>
      <t>教材费</t>
    </r>
    <phoneticPr fontId="8" type="noConversion"/>
  </si>
  <si>
    <r>
      <rPr>
        <sz val="9"/>
        <rFont val="宋体"/>
        <family val="3"/>
        <charset val="134"/>
      </rPr>
      <t>结算业绩</t>
    </r>
    <phoneticPr fontId="8" type="noConversion"/>
  </si>
  <si>
    <r>
      <rPr>
        <sz val="9"/>
        <rFont val="宋体"/>
        <family val="3"/>
        <charset val="134"/>
      </rPr>
      <t>主要备注</t>
    </r>
  </si>
  <si>
    <r>
      <rPr>
        <sz val="9"/>
        <rFont val="宋体"/>
        <family val="3"/>
        <charset val="134"/>
      </rPr>
      <t>新老生</t>
    </r>
  </si>
  <si>
    <r>
      <rPr>
        <sz val="9"/>
        <rFont val="宋体"/>
        <family val="3"/>
        <charset val="134"/>
      </rPr>
      <t>是否连报</t>
    </r>
  </si>
  <si>
    <r>
      <rPr>
        <sz val="9"/>
        <rFont val="宋体"/>
        <family val="3"/>
        <charset val="134"/>
      </rPr>
      <t>幼儿或小学</t>
    </r>
  </si>
  <si>
    <r>
      <rPr>
        <sz val="9"/>
        <rFont val="宋体"/>
        <family val="3"/>
        <charset val="134"/>
      </rPr>
      <t>报读时长</t>
    </r>
  </si>
  <si>
    <r>
      <rPr>
        <sz val="9"/>
        <rFont val="宋体"/>
        <family val="3"/>
        <charset val="134"/>
      </rPr>
      <t>报读类型</t>
    </r>
  </si>
  <si>
    <r>
      <rPr>
        <sz val="9"/>
        <color theme="1"/>
        <rFont val="宋体"/>
        <family val="3"/>
        <charset val="134"/>
      </rPr>
      <t>报读时长分类</t>
    </r>
    <phoneticPr fontId="7" type="noConversion"/>
  </si>
  <si>
    <r>
      <rPr>
        <sz val="9"/>
        <color theme="1"/>
        <rFont val="宋体"/>
        <family val="3"/>
        <charset val="134"/>
      </rPr>
      <t>报读时长分类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</si>
  <si>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3"/>
        <charset val="134"/>
      </rPr>
      <t>报读类型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</si>
  <si>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3"/>
        <charset val="134"/>
      </rPr>
      <t>首次缴费日期</t>
    </r>
  </si>
  <si>
    <r>
      <rPr>
        <sz val="9"/>
        <color theme="1"/>
        <rFont val="宋体"/>
        <family val="3"/>
        <charset val="134"/>
      </rPr>
      <t>首次缴费日期对应类型</t>
    </r>
    <phoneticPr fontId="7" type="noConversion"/>
  </si>
  <si>
    <r>
      <rPr>
        <sz val="9"/>
        <color theme="1"/>
        <rFont val="宋体"/>
        <family val="3"/>
        <charset val="134"/>
      </rPr>
      <t>结算类型</t>
    </r>
    <r>
      <rPr>
        <sz val="9"/>
        <color theme="1"/>
        <rFont val="Arial"/>
        <family val="2"/>
      </rPr>
      <t>1</t>
    </r>
    <phoneticPr fontId="7" type="noConversion"/>
  </si>
  <si>
    <r>
      <rPr>
        <sz val="9"/>
        <color theme="1"/>
        <rFont val="宋体"/>
        <family val="3"/>
        <charset val="134"/>
      </rPr>
      <t>学习卡结算类型</t>
    </r>
    <phoneticPr fontId="7" type="noConversion"/>
  </si>
  <si>
    <r>
      <rPr>
        <sz val="9"/>
        <color theme="1"/>
        <rFont val="宋体"/>
        <family val="3"/>
        <charset val="134"/>
      </rPr>
      <t>老结算类型</t>
    </r>
    <phoneticPr fontId="7" type="noConversion"/>
  </si>
  <si>
    <r>
      <rPr>
        <sz val="9"/>
        <color theme="1"/>
        <rFont val="宋体"/>
        <family val="3"/>
        <charset val="134"/>
      </rPr>
      <t>最终结算类型</t>
    </r>
    <phoneticPr fontId="7" type="noConversion"/>
  </si>
  <si>
    <r>
      <rPr>
        <sz val="9"/>
        <color theme="1"/>
        <rFont val="宋体"/>
        <family val="3"/>
        <charset val="134"/>
      </rPr>
      <t>报读类型</t>
    </r>
    <phoneticPr fontId="7" type="noConversion"/>
  </si>
  <si>
    <r>
      <rPr>
        <sz val="9"/>
        <color theme="1"/>
        <rFont val="宋体"/>
        <family val="3"/>
        <charset val="134"/>
      </rPr>
      <t>学习卡</t>
    </r>
    <phoneticPr fontId="7" type="noConversion"/>
  </si>
  <si>
    <r>
      <rPr>
        <sz val="9"/>
        <color theme="1"/>
        <rFont val="宋体"/>
        <family val="3"/>
        <charset val="134"/>
      </rPr>
      <t>老结算</t>
    </r>
    <phoneticPr fontId="7" type="noConversion"/>
  </si>
  <si>
    <r>
      <rPr>
        <sz val="9"/>
        <rFont val="宋体"/>
        <family val="3"/>
        <charset val="134"/>
      </rPr>
      <t>国际会员</t>
    </r>
  </si>
  <si>
    <r>
      <rPr>
        <sz val="9"/>
        <rFont val="宋体"/>
        <family val="3"/>
        <charset val="134"/>
      </rPr>
      <t>国际班</t>
    </r>
    <phoneticPr fontId="7" type="noConversion"/>
  </si>
  <si>
    <r>
      <rPr>
        <sz val="9"/>
        <rFont val="宋体"/>
        <family val="3"/>
        <charset val="134"/>
      </rPr>
      <t>国际学员</t>
    </r>
  </si>
  <si>
    <r>
      <rPr>
        <sz val="9"/>
        <rFont val="宋体"/>
        <family val="3"/>
        <charset val="134"/>
      </rPr>
      <t>平时晚班</t>
    </r>
  </si>
  <si>
    <r>
      <rPr>
        <sz val="9"/>
        <color theme="1"/>
        <rFont val="宋体"/>
        <family val="3"/>
        <charset val="134"/>
      </rPr>
      <t>平时晚班</t>
    </r>
    <phoneticPr fontId="6" type="noConversion"/>
  </si>
  <si>
    <r>
      <rPr>
        <sz val="9"/>
        <rFont val="宋体"/>
        <family val="3"/>
        <charset val="134"/>
      </rPr>
      <t>一对一</t>
    </r>
  </si>
  <si>
    <r>
      <rPr>
        <sz val="9"/>
        <color theme="1"/>
        <rFont val="宋体"/>
        <family val="3"/>
        <charset val="134"/>
      </rPr>
      <t>国际班</t>
    </r>
    <phoneticPr fontId="6" type="noConversion"/>
  </si>
  <si>
    <r>
      <rPr>
        <sz val="9"/>
        <rFont val="宋体"/>
        <family val="3"/>
        <charset val="134"/>
      </rPr>
      <t>线上学员</t>
    </r>
  </si>
  <si>
    <r>
      <rPr>
        <sz val="9"/>
        <rFont val="宋体"/>
        <family val="3"/>
        <charset val="134"/>
      </rPr>
      <t>爱外教</t>
    </r>
    <phoneticPr fontId="7" type="noConversion"/>
  </si>
  <si>
    <r>
      <rPr>
        <sz val="9"/>
        <color theme="1"/>
        <rFont val="宋体"/>
        <family val="3"/>
        <charset val="134"/>
      </rPr>
      <t>拼单会员</t>
    </r>
  </si>
  <si>
    <r>
      <rPr>
        <sz val="9"/>
        <color theme="1"/>
        <rFont val="宋体"/>
        <family val="3"/>
        <charset val="134"/>
      </rPr>
      <t>国际班</t>
    </r>
    <phoneticPr fontId="7" type="noConversion"/>
  </si>
  <si>
    <r>
      <rPr>
        <sz val="9"/>
        <color theme="1"/>
        <rFont val="宋体"/>
        <family val="3"/>
        <charset val="134"/>
      </rPr>
      <t>游学会员</t>
    </r>
  </si>
  <si>
    <r>
      <rPr>
        <sz val="9"/>
        <color theme="1"/>
        <rFont val="宋体"/>
        <family val="3"/>
        <charset val="134"/>
      </rPr>
      <t>领袖课程</t>
    </r>
  </si>
  <si>
    <r>
      <rPr>
        <sz val="9"/>
        <color theme="1"/>
        <rFont val="宋体"/>
        <family val="3"/>
        <charset val="134"/>
      </rPr>
      <t>特色戏剧班</t>
    </r>
  </si>
  <si>
    <r>
      <rPr>
        <sz val="9"/>
        <color theme="1"/>
        <rFont val="宋体"/>
        <family val="3"/>
        <charset val="134"/>
      </rPr>
      <t>自然拼音班</t>
    </r>
    <phoneticPr fontId="7" type="noConversion"/>
  </si>
  <si>
    <r>
      <rPr>
        <sz val="9"/>
        <color theme="1"/>
        <rFont val="宋体"/>
        <family val="3"/>
        <charset val="134"/>
      </rPr>
      <t>国际班</t>
    </r>
  </si>
  <si>
    <r>
      <rPr>
        <sz val="9"/>
        <color theme="1"/>
        <rFont val="宋体"/>
        <family val="3"/>
        <charset val="134"/>
      </rPr>
      <t>返现会员</t>
    </r>
    <phoneticPr fontId="7" type="noConversion"/>
  </si>
  <si>
    <t>小学平时3小时班</t>
  </si>
  <si>
    <t>结算方式</t>
    <phoneticPr fontId="7" type="noConversion"/>
  </si>
  <si>
    <t>麦嘉琪</t>
  </si>
  <si>
    <t>杨砚之</t>
  </si>
  <si>
    <t>温浩弘</t>
  </si>
  <si>
    <t>余佳颖</t>
  </si>
  <si>
    <t>陈佳欣</t>
  </si>
  <si>
    <t>吴宇然</t>
  </si>
  <si>
    <t>钟铠淳</t>
  </si>
  <si>
    <t>伍梓聪</t>
  </si>
  <si>
    <t>钟祥杰</t>
  </si>
  <si>
    <t>林琳</t>
  </si>
  <si>
    <t>王艳妮</t>
  </si>
  <si>
    <t>袁文景</t>
  </si>
  <si>
    <t>许俊莹</t>
  </si>
  <si>
    <t>梁特钧</t>
  </si>
  <si>
    <t>叶承壅</t>
  </si>
  <si>
    <t>郑莹莹</t>
  </si>
  <si>
    <t>周佳佳</t>
  </si>
  <si>
    <t>陈艺菲</t>
  </si>
  <si>
    <t>黄诗桐</t>
  </si>
  <si>
    <t>雷倚晴</t>
  </si>
  <si>
    <t>陈奕辰</t>
  </si>
  <si>
    <t>黄家恒</t>
  </si>
  <si>
    <t>黄宇轩</t>
  </si>
  <si>
    <t>杨宇皓</t>
  </si>
  <si>
    <t>利珮绮</t>
  </si>
  <si>
    <t>梁洛鸣</t>
  </si>
  <si>
    <t>焦语涵</t>
  </si>
  <si>
    <t>杨迪</t>
  </si>
  <si>
    <t>廖泽熙</t>
  </si>
  <si>
    <t>魏铭俊</t>
  </si>
  <si>
    <t>庄瑜宁</t>
  </si>
  <si>
    <t>郑梓妍</t>
  </si>
  <si>
    <t>林静钧</t>
  </si>
  <si>
    <t>郁子桓</t>
  </si>
  <si>
    <t>陈薇</t>
  </si>
  <si>
    <t>连港婷</t>
  </si>
  <si>
    <t>林焰君</t>
  </si>
  <si>
    <t>关雨桐</t>
  </si>
  <si>
    <t>伍俊熙</t>
  </si>
  <si>
    <t>梁绮婷</t>
  </si>
  <si>
    <t>钟雨佳</t>
  </si>
  <si>
    <t>黄孝安</t>
  </si>
  <si>
    <t>陈兆泓</t>
  </si>
  <si>
    <t>林静怡</t>
  </si>
  <si>
    <t>陈军瑜</t>
  </si>
  <si>
    <t>庄东皓</t>
  </si>
  <si>
    <t>陆韵晴</t>
  </si>
  <si>
    <t>汤少纶</t>
  </si>
  <si>
    <t>谭艺婕</t>
  </si>
  <si>
    <t>怀淑文</t>
  </si>
  <si>
    <t>叶涵</t>
  </si>
  <si>
    <t>谢远志</t>
  </si>
  <si>
    <t>叶雨欣</t>
  </si>
  <si>
    <t>欧紫玲</t>
  </si>
  <si>
    <t>梁峻搏</t>
  </si>
  <si>
    <t>谢昊轩</t>
  </si>
  <si>
    <t>黄启隽</t>
  </si>
  <si>
    <t>严嗣智</t>
  </si>
  <si>
    <t>李承聪</t>
  </si>
  <si>
    <t>贺金宝</t>
  </si>
  <si>
    <t>郭梓键</t>
  </si>
  <si>
    <t>何沁凝</t>
  </si>
  <si>
    <t>段炼</t>
  </si>
  <si>
    <t>280.00</t>
  </si>
  <si>
    <t>拼单对象</t>
  </si>
  <si>
    <t>会员有效期开始日</t>
  </si>
  <si>
    <t>会员有效期截止日</t>
  </si>
  <si>
    <t>预减金额</t>
  </si>
  <si>
    <t>退费</t>
  </si>
  <si>
    <t>杨思达</t>
  </si>
  <si>
    <t>谭啟邦</t>
  </si>
  <si>
    <t>180.95</t>
  </si>
  <si>
    <t>E0234</t>
  </si>
  <si>
    <t>SWN</t>
  </si>
  <si>
    <t>教师姓名</t>
    <phoneticPr fontId="7" type="noConversion"/>
  </si>
  <si>
    <t>对应教学组长</t>
    <phoneticPr fontId="7" type="noConversion"/>
  </si>
  <si>
    <t>对应教务</t>
    <phoneticPr fontId="7" type="noConversion"/>
  </si>
  <si>
    <t>袁文景</t>
    <phoneticPr fontId="7" type="noConversion"/>
  </si>
  <si>
    <t>定金</t>
    <phoneticPr fontId="7" type="noConversion"/>
  </si>
  <si>
    <t>老生续64周及以上营业额</t>
    <phoneticPr fontId="7" type="noConversion"/>
  </si>
  <si>
    <t>韦江娜</t>
    <phoneticPr fontId="8" type="noConversion"/>
  </si>
  <si>
    <t>无</t>
    <phoneticPr fontId="7" type="noConversion"/>
  </si>
  <si>
    <t>柯碧清</t>
    <phoneticPr fontId="7" type="noConversion"/>
  </si>
  <si>
    <t>老生续64周及以上营业额</t>
  </si>
  <si>
    <t>二次报读</t>
    <phoneticPr fontId="7" type="noConversion"/>
  </si>
  <si>
    <t>新生幼儿国际班5年</t>
  </si>
  <si>
    <t>教材费</t>
    <phoneticPr fontId="7" type="noConversion"/>
  </si>
  <si>
    <t>老生续低于65周营业额</t>
    <phoneticPr fontId="7" type="noConversion"/>
  </si>
  <si>
    <t>刘楚欣</t>
    <phoneticPr fontId="8" type="noConversion"/>
  </si>
  <si>
    <t>蔡静</t>
    <phoneticPr fontId="7" type="noConversion"/>
  </si>
  <si>
    <t>老生续低于64周营业额营业额</t>
    <phoneticPr fontId="7" type="noConversion"/>
  </si>
  <si>
    <t>谢铭哲</t>
  </si>
  <si>
    <t>118.75</t>
  </si>
  <si>
    <t>曾怡菲</t>
  </si>
  <si>
    <t>黄柏鸿</t>
  </si>
  <si>
    <t>冯晟铭</t>
  </si>
  <si>
    <t>林珊</t>
  </si>
  <si>
    <t>孟楚翃</t>
  </si>
  <si>
    <t>罗嗣恒</t>
  </si>
  <si>
    <t>黄子淇</t>
  </si>
  <si>
    <t>E0377</t>
  </si>
  <si>
    <t>李冬艳</t>
  </si>
  <si>
    <t>276.33</t>
  </si>
  <si>
    <t>陈岱羽</t>
  </si>
  <si>
    <t>魏岚</t>
  </si>
  <si>
    <t>结转学费-老生</t>
  </si>
  <si>
    <t>陈梓诺</t>
  </si>
  <si>
    <t>林子越</t>
  </si>
  <si>
    <t>国际领袖课程（4%）</t>
  </si>
  <si>
    <t>国际领袖课程</t>
  </si>
  <si>
    <t>老生创始会员游学会员</t>
  </si>
  <si>
    <t>104.17</t>
  </si>
  <si>
    <t>廖骏豪</t>
  </si>
  <si>
    <t>E0219</t>
  </si>
  <si>
    <t>刘正轩</t>
  </si>
  <si>
    <t>4800.00</t>
  </si>
  <si>
    <t>22200.00</t>
  </si>
  <si>
    <t>梁彩红</t>
    <phoneticPr fontId="7" type="noConversion"/>
  </si>
  <si>
    <t>287.00</t>
  </si>
  <si>
    <t>林子睿</t>
  </si>
  <si>
    <t>91.46</t>
  </si>
  <si>
    <t>21950.00</t>
  </si>
  <si>
    <t>E0224</t>
  </si>
  <si>
    <t>150.00</t>
  </si>
  <si>
    <t>陈中</t>
  </si>
  <si>
    <t>69.08</t>
  </si>
  <si>
    <t>陆嘉盈</t>
  </si>
  <si>
    <t>李锦豪</t>
  </si>
  <si>
    <t>周华杰</t>
  </si>
  <si>
    <t>肖钰玲</t>
  </si>
  <si>
    <t>范玳莹</t>
  </si>
  <si>
    <t>李锦炘</t>
  </si>
  <si>
    <t>肖朝锋</t>
  </si>
  <si>
    <t>李樱桥</t>
  </si>
  <si>
    <t>王宣润</t>
  </si>
  <si>
    <t>吴彤</t>
  </si>
  <si>
    <t>海珠江南西中心</t>
  </si>
  <si>
    <t>黄子晨</t>
  </si>
  <si>
    <t>郑玺鸿</t>
  </si>
  <si>
    <t>翁璟欣</t>
  </si>
  <si>
    <t>范忠灿</t>
  </si>
  <si>
    <t>符轩霖</t>
  </si>
  <si>
    <t>林毅</t>
  </si>
  <si>
    <t>朱蕙琪</t>
  </si>
  <si>
    <t>周子壹</t>
  </si>
  <si>
    <t>越秀小北中心</t>
  </si>
  <si>
    <t>周润璟</t>
  </si>
  <si>
    <t>周乐欣</t>
  </si>
  <si>
    <t>郑妤初</t>
  </si>
  <si>
    <t>郑曼远</t>
  </si>
  <si>
    <t>郑丞均</t>
  </si>
  <si>
    <t xml:space="preserve">张远程 </t>
  </si>
  <si>
    <t>詹锶雅</t>
  </si>
  <si>
    <t>詹泓羲</t>
  </si>
  <si>
    <t>曾郁轩</t>
  </si>
  <si>
    <t>余睿</t>
  </si>
  <si>
    <t>余鸿宇</t>
  </si>
  <si>
    <t>叶迦</t>
  </si>
  <si>
    <t>越秀淘金中心</t>
  </si>
  <si>
    <t>杨恩昊</t>
  </si>
  <si>
    <t>严嗣晟</t>
  </si>
  <si>
    <t>许梓扬</t>
  </si>
  <si>
    <t>许正航</t>
  </si>
  <si>
    <t>徐子淏</t>
  </si>
  <si>
    <t>谢文翔</t>
  </si>
  <si>
    <t>谢皓霖</t>
  </si>
  <si>
    <t>夏靖淳</t>
  </si>
  <si>
    <t>伍子洋</t>
  </si>
  <si>
    <t>伍欣然</t>
  </si>
  <si>
    <t>吴子乐</t>
  </si>
  <si>
    <t>吴与行</t>
  </si>
  <si>
    <t>吴昕瑶</t>
  </si>
  <si>
    <t>翁仕临</t>
  </si>
  <si>
    <t>魏嘉蔓</t>
  </si>
  <si>
    <t>王殷哲</t>
  </si>
  <si>
    <t>王殷桐</t>
  </si>
  <si>
    <t>王奕霏</t>
  </si>
  <si>
    <t>王烯硕</t>
  </si>
  <si>
    <t>王炜欣</t>
  </si>
  <si>
    <t>王童</t>
  </si>
  <si>
    <t>王镜棋</t>
  </si>
  <si>
    <t>陶墨妍</t>
  </si>
  <si>
    <t>唐子晴</t>
  </si>
  <si>
    <t>谭善懿</t>
  </si>
  <si>
    <t>史钧贤</t>
  </si>
  <si>
    <t>佘沅熹</t>
  </si>
  <si>
    <t>全悦莹</t>
  </si>
  <si>
    <t>区舜栩</t>
  </si>
  <si>
    <t>区贝熹</t>
  </si>
  <si>
    <t>彭熙帧</t>
  </si>
  <si>
    <t>彭薇宁</t>
  </si>
  <si>
    <t>彭锦麟</t>
  </si>
  <si>
    <t>慕容子熙</t>
  </si>
  <si>
    <t>马语熙</t>
  </si>
  <si>
    <t>罗睿阳</t>
  </si>
  <si>
    <t>罗锐聪</t>
  </si>
  <si>
    <t>罗浚滔</t>
  </si>
  <si>
    <t>吕梓涵</t>
  </si>
  <si>
    <t>陆嘉桐</t>
  </si>
  <si>
    <t>刘梓堃</t>
  </si>
  <si>
    <t>刘懿文</t>
  </si>
  <si>
    <t>刘倚君</t>
  </si>
  <si>
    <t>刘彦希</t>
  </si>
  <si>
    <t>刘思含</t>
  </si>
  <si>
    <t>刘培鑫</t>
  </si>
  <si>
    <t>刘美萱</t>
  </si>
  <si>
    <t>刘峻宇</t>
  </si>
  <si>
    <t>刘丞蔚</t>
  </si>
  <si>
    <t>林子堂</t>
  </si>
  <si>
    <t>林芷璐</t>
  </si>
  <si>
    <t>林泽玲</t>
  </si>
  <si>
    <t>林泳彤</t>
  </si>
  <si>
    <t>林伊曼</t>
  </si>
  <si>
    <t>林琪琪</t>
  </si>
  <si>
    <t>梁芷曼</t>
  </si>
  <si>
    <t>梁展滔</t>
  </si>
  <si>
    <t>梁予末</t>
  </si>
  <si>
    <t>梁曼玮</t>
  </si>
  <si>
    <t>梁皓雅</t>
  </si>
  <si>
    <t>梁皓文</t>
  </si>
  <si>
    <t>梁宸嘉</t>
  </si>
  <si>
    <t>李玥璇</t>
  </si>
  <si>
    <t xml:space="preserve">李雨恒 </t>
  </si>
  <si>
    <t>李峰</t>
  </si>
  <si>
    <t>赖柏宇</t>
  </si>
  <si>
    <t>邝梓夏</t>
  </si>
  <si>
    <t>邝思橦</t>
  </si>
  <si>
    <t>柯雅涵</t>
  </si>
  <si>
    <t>简卓熹</t>
  </si>
  <si>
    <t>黄梓凌</t>
  </si>
  <si>
    <t>黄智轩</t>
  </si>
  <si>
    <t>黄舒珑</t>
  </si>
  <si>
    <t>黄敏哲</t>
  </si>
  <si>
    <t>黄浩楠</t>
  </si>
  <si>
    <t>黄伽瑜</t>
  </si>
  <si>
    <t>黄楚倩</t>
  </si>
  <si>
    <t>胡博超</t>
  </si>
  <si>
    <t>侯思羽</t>
  </si>
  <si>
    <t>何乐致</t>
  </si>
  <si>
    <t>何铠如</t>
  </si>
  <si>
    <t>郭重烨</t>
  </si>
  <si>
    <t>顾子皓</t>
  </si>
  <si>
    <t>方良楷</t>
  </si>
  <si>
    <t>段心悦</t>
  </si>
  <si>
    <t>邓焯允</t>
  </si>
  <si>
    <t>戴淳禾</t>
  </si>
  <si>
    <t>陈梓晴</t>
  </si>
  <si>
    <t>陈玥</t>
  </si>
  <si>
    <t>陈新辉</t>
  </si>
  <si>
    <t>陈思远</t>
  </si>
  <si>
    <t>陈启漳</t>
  </si>
  <si>
    <t>陈祺亮</t>
  </si>
  <si>
    <t>陈佩珩</t>
  </si>
  <si>
    <t>陈俊希</t>
  </si>
  <si>
    <t>陈俊棋</t>
  </si>
  <si>
    <t>陈钧泽</t>
  </si>
  <si>
    <t>陈菲</t>
  </si>
  <si>
    <t>陈恩希</t>
  </si>
  <si>
    <t xml:space="preserve"> 陈品源</t>
  </si>
  <si>
    <t>960.00</t>
  </si>
  <si>
    <t>760.00</t>
  </si>
  <si>
    <t>3316.00</t>
  </si>
  <si>
    <t>1920.00</t>
  </si>
  <si>
    <t>E0004</t>
  </si>
  <si>
    <t>转校</t>
  </si>
  <si>
    <t>30.00</t>
  </si>
  <si>
    <t>李乐昕</t>
  </si>
  <si>
    <t>23.75</t>
  </si>
  <si>
    <t>刘亦希</t>
  </si>
  <si>
    <t>李响</t>
  </si>
  <si>
    <t>袁瑞骐</t>
  </si>
  <si>
    <t>杨斯乔</t>
  </si>
  <si>
    <t>朱熙桐</t>
  </si>
  <si>
    <t>杨云暄</t>
  </si>
  <si>
    <t>王一晨</t>
  </si>
  <si>
    <t>E0223</t>
  </si>
  <si>
    <t>黄楚恒</t>
  </si>
  <si>
    <t>黄桐钺</t>
  </si>
  <si>
    <t>陈路佳</t>
  </si>
  <si>
    <t>谭晴</t>
  </si>
  <si>
    <t>1.00</t>
  </si>
  <si>
    <t>萧芷萦</t>
  </si>
  <si>
    <t>张心玥</t>
  </si>
  <si>
    <t>李天昊</t>
  </si>
  <si>
    <t>黄楚航</t>
  </si>
  <si>
    <t>马梓萱</t>
  </si>
  <si>
    <t>刘纪君</t>
  </si>
  <si>
    <t>曹睿泽</t>
  </si>
  <si>
    <t>广州区域-平时班-英语-3.0小时次</t>
  </si>
  <si>
    <t>25000.00</t>
  </si>
  <si>
    <t>肖智烨</t>
  </si>
  <si>
    <t>杨博文</t>
  </si>
  <si>
    <t>何佳幸</t>
  </si>
  <si>
    <t>卢嘉颖</t>
  </si>
  <si>
    <t>吴羿嘉</t>
  </si>
  <si>
    <t>黎梓睿</t>
  </si>
  <si>
    <t>涂闻</t>
  </si>
  <si>
    <t>岑昕逾</t>
  </si>
  <si>
    <t>罗昀琪</t>
  </si>
  <si>
    <t>刘嘉熙</t>
  </si>
  <si>
    <t>吴哲玮</t>
  </si>
  <si>
    <t>余政熹</t>
  </si>
  <si>
    <t>曾梓蓝</t>
  </si>
  <si>
    <t>黎展睿</t>
  </si>
  <si>
    <t>钟希璇</t>
  </si>
  <si>
    <t>黄韵婷</t>
  </si>
  <si>
    <t>流失回来</t>
  </si>
  <si>
    <t>邓梓翘</t>
  </si>
  <si>
    <t>陈奕潼</t>
  </si>
  <si>
    <t>覃浩宸</t>
  </si>
  <si>
    <t>翟梓淇</t>
  </si>
  <si>
    <t>谢开</t>
  </si>
  <si>
    <t>万楚龙</t>
  </si>
  <si>
    <t>阮韦一</t>
  </si>
  <si>
    <t>唐钧</t>
  </si>
  <si>
    <t>钦楚涵</t>
  </si>
  <si>
    <t>梁幸澄</t>
  </si>
  <si>
    <t>郭依倩</t>
  </si>
  <si>
    <t>张喻淇</t>
  </si>
  <si>
    <t>赵蕙兰</t>
  </si>
  <si>
    <t>陈乐妍</t>
  </si>
  <si>
    <t>裘奕然</t>
  </si>
  <si>
    <t>任恒睿</t>
  </si>
  <si>
    <t>余芷涵</t>
  </si>
  <si>
    <t>朱涵隽</t>
  </si>
  <si>
    <t>叶承鑫</t>
  </si>
  <si>
    <t>朱倩谊</t>
  </si>
  <si>
    <t>赵心田</t>
  </si>
  <si>
    <t>顾婉平</t>
  </si>
  <si>
    <t>广州区域-游学会员（美国东线+西线-97600元-42天）</t>
  </si>
  <si>
    <t>48944.00</t>
  </si>
  <si>
    <t>林浩锐</t>
  </si>
  <si>
    <t>钟丽婷</t>
  </si>
  <si>
    <t>林柯曼</t>
  </si>
  <si>
    <t>郭隽铭</t>
  </si>
  <si>
    <t>彭梓晴</t>
  </si>
  <si>
    <t>60.00</t>
  </si>
  <si>
    <t>林滢滢</t>
  </si>
  <si>
    <t>林炜桥</t>
  </si>
  <si>
    <t>李雨灵</t>
  </si>
  <si>
    <t>59600.00</t>
  </si>
  <si>
    <t>游学课程（北京线-五天四晚）</t>
  </si>
  <si>
    <t>4200.00</t>
  </si>
  <si>
    <t>林炜茵</t>
  </si>
  <si>
    <t>黄芷琳</t>
  </si>
  <si>
    <t>管芸希</t>
  </si>
  <si>
    <t>1176.00</t>
  </si>
  <si>
    <t>卢栩言</t>
  </si>
  <si>
    <t>2400.00</t>
  </si>
  <si>
    <t>林子鋆</t>
  </si>
  <si>
    <t>-16580.00</t>
  </si>
  <si>
    <t>-12380.00</t>
  </si>
  <si>
    <t>陈凌宇</t>
  </si>
  <si>
    <t>59900.00</t>
  </si>
  <si>
    <t>谢卓桥</t>
  </si>
  <si>
    <t>-22200.00</t>
  </si>
  <si>
    <t>卢锐翀</t>
  </si>
  <si>
    <t>高宇亮</t>
  </si>
  <si>
    <t>林景涛</t>
  </si>
  <si>
    <t>熊天爱</t>
  </si>
  <si>
    <t>曾瑞程</t>
  </si>
  <si>
    <t>-21600.00</t>
  </si>
  <si>
    <t>刘锶瀚</t>
  </si>
  <si>
    <t>黎建君</t>
  </si>
  <si>
    <t>傅海扬</t>
  </si>
  <si>
    <t>卢晓晴</t>
  </si>
  <si>
    <t>曾心</t>
  </si>
  <si>
    <t>2140.00</t>
  </si>
  <si>
    <t>翁梓杰</t>
  </si>
  <si>
    <t>戴思颖</t>
  </si>
  <si>
    <t>51189.38</t>
  </si>
  <si>
    <t>杨瑷宁</t>
  </si>
  <si>
    <t>210.00</t>
  </si>
  <si>
    <t>-19530.00</t>
  </si>
  <si>
    <t>游学课程（云南普者黑线-4300元-五天四晚）</t>
  </si>
  <si>
    <t>3010.00</t>
  </si>
  <si>
    <t>张文睿</t>
  </si>
  <si>
    <t>林熙媛</t>
  </si>
  <si>
    <t>58565.00</t>
  </si>
  <si>
    <t>梁海悦</t>
  </si>
  <si>
    <t>E0228</t>
  </si>
  <si>
    <t>E0229</t>
  </si>
  <si>
    <t>3800.00</t>
  </si>
  <si>
    <t>杨柠橦</t>
  </si>
  <si>
    <t>黄宝萱</t>
  </si>
  <si>
    <t>周炜婷</t>
  </si>
  <si>
    <t>20.00</t>
  </si>
  <si>
    <t>106.88</t>
  </si>
  <si>
    <t>3420.00</t>
  </si>
  <si>
    <t>叶筱潼</t>
  </si>
  <si>
    <t>-760.00</t>
  </si>
  <si>
    <t>覃睿</t>
  </si>
  <si>
    <t>孔思乔</t>
  </si>
  <si>
    <t>黄源勋</t>
  </si>
  <si>
    <t>番禺区域-游学会员（美国+英国-77600元-26天）</t>
  </si>
  <si>
    <t>38800.00</t>
  </si>
  <si>
    <t>黄塔媞</t>
  </si>
  <si>
    <t>吕俊希</t>
  </si>
  <si>
    <t>邓梓睿</t>
  </si>
  <si>
    <t>骆言</t>
  </si>
  <si>
    <t>谢诺熙</t>
  </si>
  <si>
    <t>陈钧俞</t>
  </si>
  <si>
    <t>文鸿翔</t>
  </si>
  <si>
    <t>方启峰</t>
  </si>
  <si>
    <t>邓可睿</t>
  </si>
  <si>
    <t>叶廷俊1</t>
  </si>
  <si>
    <t>卢志洋</t>
  </si>
  <si>
    <t>E0487</t>
  </si>
  <si>
    <t>蔡景冬</t>
  </si>
  <si>
    <t>潘家俊</t>
  </si>
  <si>
    <t>E0530</t>
  </si>
  <si>
    <t>檀天</t>
  </si>
  <si>
    <t>源思瑶</t>
  </si>
  <si>
    <t>黄泓睿</t>
  </si>
  <si>
    <t>E0531</t>
  </si>
  <si>
    <t>郑颖妍</t>
  </si>
  <si>
    <t>徐诗茵</t>
  </si>
  <si>
    <t>E0533</t>
  </si>
  <si>
    <t>黄欢笑</t>
  </si>
  <si>
    <t>黎彦莜</t>
  </si>
  <si>
    <t>E0544</t>
  </si>
  <si>
    <t>陈娇</t>
  </si>
  <si>
    <t>邓凯琳</t>
  </si>
  <si>
    <t>电子账户</t>
  </si>
  <si>
    <t>460.00</t>
  </si>
  <si>
    <t>840.00</t>
  </si>
  <si>
    <t>-960.00</t>
  </si>
  <si>
    <t>2500.00</t>
  </si>
  <si>
    <t>21600.00</t>
  </si>
  <si>
    <t>-1400.00</t>
  </si>
  <si>
    <t>-287.00</t>
  </si>
  <si>
    <t>19530.00</t>
  </si>
  <si>
    <t>800.00</t>
  </si>
  <si>
    <t>-4777.38</t>
  </si>
  <si>
    <t>-460.00</t>
  </si>
  <si>
    <t>1期秒杀</t>
  </si>
  <si>
    <t>3年</t>
    <phoneticPr fontId="6" type="noConversion"/>
  </si>
  <si>
    <t>新生游学免费读</t>
  </si>
  <si>
    <t>东莞文鼎中心</t>
  </si>
  <si>
    <t>惠州东平中心</t>
  </si>
  <si>
    <t>信阳平桥中心</t>
  </si>
  <si>
    <t>天河财富广场中心</t>
  </si>
  <si>
    <t>番禺喜盈中心</t>
  </si>
  <si>
    <t>惠州金山湖中心</t>
  </si>
  <si>
    <t>天河骏景中心</t>
  </si>
  <si>
    <t>番禺大石中心</t>
  </si>
  <si>
    <t>越秀水荫路中心</t>
  </si>
  <si>
    <t>番禺洛溪中心</t>
  </si>
  <si>
    <t>天河天府路中心</t>
  </si>
  <si>
    <t>天河帝景苑中心</t>
  </si>
  <si>
    <t>惠州江北中心</t>
  </si>
  <si>
    <t>信阳北京路中心</t>
  </si>
  <si>
    <t>天河南骏中心</t>
    <phoneticPr fontId="8" type="noConversion"/>
  </si>
  <si>
    <t>天河华景中心</t>
    <phoneticPr fontId="8" type="noConversion"/>
  </si>
  <si>
    <t>海珠滨江东中心</t>
    <phoneticPr fontId="8" type="noConversion"/>
  </si>
  <si>
    <t>越秀五羊中心</t>
    <phoneticPr fontId="8" type="noConversion"/>
  </si>
  <si>
    <t>越秀活动中心</t>
    <phoneticPr fontId="8" type="noConversion"/>
  </si>
  <si>
    <t>番禺华南中心</t>
    <phoneticPr fontId="8" type="noConversion"/>
  </si>
  <si>
    <t>番禺市桥中心</t>
    <phoneticPr fontId="8" type="noConversion"/>
  </si>
  <si>
    <t>惠州滨江中心</t>
    <phoneticPr fontId="8" type="noConversion"/>
  </si>
  <si>
    <t>惠州麦地中心</t>
    <phoneticPr fontId="8" type="noConversion"/>
  </si>
  <si>
    <t>东莞国泰中心</t>
    <phoneticPr fontId="8" type="noConversion"/>
  </si>
  <si>
    <t>东莞阳光中心</t>
    <phoneticPr fontId="8" type="noConversion"/>
  </si>
  <si>
    <t>信阳东方红中心</t>
    <phoneticPr fontId="8" type="noConversion"/>
  </si>
  <si>
    <t>严文</t>
    <phoneticPr fontId="7" type="noConversion"/>
  </si>
  <si>
    <t>区域总监</t>
    <phoneticPr fontId="7" type="noConversion"/>
  </si>
  <si>
    <t>天河体育中心</t>
    <phoneticPr fontId="8" type="noConversion"/>
  </si>
  <si>
    <t>王艳妮</t>
    <phoneticPr fontId="8" type="noConversion"/>
  </si>
  <si>
    <t>邓璞</t>
    <phoneticPr fontId="8" type="noConversion"/>
  </si>
  <si>
    <t>曾俏芳</t>
    <phoneticPr fontId="8" type="noConversion"/>
  </si>
  <si>
    <t>李花</t>
    <phoneticPr fontId="8" type="noConversion"/>
  </si>
  <si>
    <t>王红芝</t>
    <phoneticPr fontId="8" type="noConversion"/>
  </si>
  <si>
    <t>陈琬芝</t>
    <phoneticPr fontId="8" type="noConversion"/>
  </si>
  <si>
    <t>杜维</t>
    <phoneticPr fontId="7" type="noConversion"/>
  </si>
  <si>
    <t>张慧</t>
    <phoneticPr fontId="7" type="noConversion"/>
  </si>
  <si>
    <t>韦江娜</t>
    <phoneticPr fontId="7" type="noConversion"/>
  </si>
  <si>
    <t>朱晓佳</t>
    <phoneticPr fontId="7" type="noConversion"/>
  </si>
  <si>
    <t>王丹丹</t>
    <phoneticPr fontId="7" type="noConversion"/>
  </si>
  <si>
    <t>陈欢</t>
    <phoneticPr fontId="7" type="noConversion"/>
  </si>
  <si>
    <t>贺亚</t>
    <phoneticPr fontId="7" type="noConversion"/>
  </si>
  <si>
    <t>王艳妮</t>
    <phoneticPr fontId="7" type="noConversion"/>
  </si>
  <si>
    <t>袁文景</t>
    <phoneticPr fontId="7" type="noConversion"/>
  </si>
  <si>
    <t>陈晓明</t>
    <phoneticPr fontId="7" type="noConversion"/>
  </si>
  <si>
    <t>罗泳渝</t>
    <phoneticPr fontId="7" type="noConversion"/>
  </si>
  <si>
    <t>严琪</t>
    <phoneticPr fontId="7" type="noConversion"/>
  </si>
  <si>
    <t>陈光华</t>
    <phoneticPr fontId="7" type="noConversion"/>
  </si>
  <si>
    <t>李冬艳</t>
    <phoneticPr fontId="7" type="noConversion"/>
  </si>
  <si>
    <t>谭红艳</t>
    <phoneticPr fontId="7" type="noConversion"/>
  </si>
  <si>
    <t>刘素勤</t>
    <phoneticPr fontId="7" type="noConversion"/>
  </si>
  <si>
    <t>卢顺霞</t>
    <phoneticPr fontId="7" type="noConversion"/>
  </si>
  <si>
    <t>廖玉梅</t>
    <phoneticPr fontId="7" type="noConversion"/>
  </si>
  <si>
    <t>李朵丽</t>
    <phoneticPr fontId="7" type="noConversion"/>
  </si>
  <si>
    <t>张秋艳</t>
    <phoneticPr fontId="7" type="noConversion"/>
  </si>
  <si>
    <t>梁雁甜</t>
    <phoneticPr fontId="7" type="noConversion"/>
  </si>
  <si>
    <t>吴燕婷</t>
    <phoneticPr fontId="7" type="noConversion"/>
  </si>
  <si>
    <t>陈丽琼</t>
    <phoneticPr fontId="7" type="noConversion"/>
  </si>
  <si>
    <t>陈健霞</t>
    <phoneticPr fontId="7" type="noConversion"/>
  </si>
  <si>
    <t>王静怡</t>
    <phoneticPr fontId="7" type="noConversion"/>
  </si>
  <si>
    <t>肖燕</t>
    <phoneticPr fontId="7" type="noConversion"/>
  </si>
  <si>
    <t>肖燕</t>
    <phoneticPr fontId="7" type="noConversion"/>
  </si>
  <si>
    <t>汤景雯</t>
    <phoneticPr fontId="7" type="noConversion"/>
  </si>
  <si>
    <t>李小英</t>
    <phoneticPr fontId="7" type="noConversion"/>
  </si>
  <si>
    <t>李希晞</t>
  </si>
  <si>
    <t>孙亚辉</t>
    <phoneticPr fontId="8" type="noConversion"/>
  </si>
  <si>
    <t>周芳丽</t>
  </si>
  <si>
    <t>江盼盼</t>
    <phoneticPr fontId="7" type="noConversion"/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</si>
  <si>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</si>
  <si>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</si>
  <si>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</si>
  <si>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</si>
  <si>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</si>
  <si>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班级编号</t>
    <phoneticPr fontId="4" type="noConversion"/>
  </si>
  <si>
    <t>开班日期</t>
    <phoneticPr fontId="4" type="noConversion"/>
  </si>
  <si>
    <r>
      <rPr>
        <sz val="9"/>
        <color theme="1"/>
        <rFont val="Tahoma"/>
        <family val="2"/>
        <charset val="134"/>
      </rPr>
      <t>班级名称</t>
    </r>
  </si>
  <si>
    <r>
      <rPr>
        <sz val="9"/>
        <color theme="1"/>
        <rFont val="Tahoma"/>
        <family val="2"/>
        <charset val="134"/>
      </rPr>
      <t>开班日期</t>
    </r>
  </si>
  <si>
    <r>
      <rPr>
        <sz val="9"/>
        <color theme="1"/>
        <rFont val="Tahoma"/>
        <family val="2"/>
        <charset val="134"/>
      </rPr>
      <t>结班日期</t>
    </r>
  </si>
  <si>
    <r>
      <rPr>
        <sz val="9"/>
        <color theme="1"/>
        <rFont val="Tahoma"/>
        <family val="2"/>
        <charset val="134"/>
      </rPr>
      <t>上课地点</t>
    </r>
  </si>
  <si>
    <r>
      <rPr>
        <sz val="9"/>
        <color theme="1"/>
        <rFont val="Tahoma"/>
        <family val="2"/>
        <charset val="134"/>
      </rPr>
      <t>上课时间段</t>
    </r>
  </si>
  <si>
    <r>
      <rPr>
        <sz val="9"/>
        <color theme="1"/>
        <rFont val="Tahoma"/>
        <family val="2"/>
        <charset val="134"/>
      </rPr>
      <t>上课时间</t>
    </r>
  </si>
  <si>
    <r>
      <rPr>
        <sz val="9"/>
        <color theme="1"/>
        <rFont val="Tahoma"/>
        <family val="2"/>
        <charset val="134"/>
      </rPr>
      <t>上课小时数</t>
    </r>
  </si>
  <si>
    <r>
      <rPr>
        <sz val="9"/>
        <color theme="1"/>
        <rFont val="Tahoma"/>
        <family val="2"/>
        <charset val="134"/>
      </rPr>
      <t>精讲小时</t>
    </r>
  </si>
  <si>
    <r>
      <rPr>
        <sz val="9"/>
        <color theme="1"/>
        <rFont val="Tahoma"/>
        <family val="2"/>
        <charset val="134"/>
      </rPr>
      <t>泛读小时</t>
    </r>
  </si>
  <si>
    <r>
      <rPr>
        <sz val="9"/>
        <color theme="1"/>
        <rFont val="Tahoma"/>
        <family val="2"/>
        <charset val="134"/>
      </rPr>
      <t>外教小时</t>
    </r>
  </si>
  <si>
    <r>
      <rPr>
        <sz val="9"/>
        <color theme="1"/>
        <rFont val="Tahoma"/>
        <family val="2"/>
        <charset val="134"/>
      </rPr>
      <t>精讲老师</t>
    </r>
  </si>
  <si>
    <r>
      <rPr>
        <sz val="9"/>
        <color theme="1"/>
        <rFont val="Tahoma"/>
        <family val="2"/>
        <charset val="134"/>
      </rPr>
      <t>泛读老师</t>
    </r>
  </si>
  <si>
    <r>
      <rPr>
        <sz val="9"/>
        <color theme="1"/>
        <rFont val="Tahoma"/>
        <family val="2"/>
        <charset val="134"/>
      </rPr>
      <t>外教老师</t>
    </r>
  </si>
  <si>
    <r>
      <rPr>
        <sz val="9"/>
        <color theme="1"/>
        <rFont val="Tahoma"/>
        <family val="2"/>
        <charset val="134"/>
      </rPr>
      <t>学号</t>
    </r>
  </si>
  <si>
    <r>
      <rPr>
        <sz val="9"/>
        <color theme="1"/>
        <rFont val="Tahoma"/>
        <family val="2"/>
        <charset val="134"/>
      </rPr>
      <t>姓名</t>
    </r>
  </si>
  <si>
    <r>
      <rPr>
        <sz val="9"/>
        <color theme="1"/>
        <rFont val="Tahoma"/>
        <family val="2"/>
        <charset val="134"/>
      </rPr>
      <t>年级</t>
    </r>
  </si>
  <si>
    <r>
      <rPr>
        <sz val="9"/>
        <color theme="1"/>
        <rFont val="Tahoma"/>
        <family val="2"/>
        <charset val="134"/>
      </rPr>
      <t>科目</t>
    </r>
  </si>
  <si>
    <r>
      <rPr>
        <sz val="9"/>
        <color theme="1"/>
        <rFont val="Tahoma"/>
        <family val="2"/>
        <charset val="134"/>
      </rPr>
      <t>课程</t>
    </r>
  </si>
  <si>
    <r>
      <rPr>
        <sz val="9"/>
        <color theme="1"/>
        <rFont val="Tahoma"/>
        <family val="2"/>
        <charset val="134"/>
      </rPr>
      <t>班级</t>
    </r>
  </si>
  <si>
    <r>
      <rPr>
        <sz val="9"/>
        <color theme="1"/>
        <rFont val="Tahoma"/>
        <family val="2"/>
        <charset val="134"/>
      </rPr>
      <t>校区名称</t>
    </r>
  </si>
  <si>
    <r>
      <rPr>
        <sz val="9"/>
        <color theme="1"/>
        <rFont val="Tahoma"/>
        <family val="2"/>
        <charset val="134"/>
      </rPr>
      <t>上课老师</t>
    </r>
  </si>
  <si>
    <r>
      <rPr>
        <sz val="9"/>
        <color theme="1"/>
        <rFont val="Tahoma"/>
        <family val="2"/>
        <charset val="134"/>
      </rPr>
      <t>助教</t>
    </r>
  </si>
  <si>
    <r>
      <rPr>
        <sz val="9"/>
        <color theme="1"/>
        <rFont val="Tahoma"/>
        <family val="2"/>
        <charset val="134"/>
      </rPr>
      <t>学管师</t>
    </r>
  </si>
  <si>
    <r>
      <rPr>
        <sz val="9"/>
        <color theme="1"/>
        <rFont val="Tahoma"/>
        <family val="2"/>
        <charset val="134"/>
      </rPr>
      <t>在职类型</t>
    </r>
  </si>
  <si>
    <r>
      <rPr>
        <sz val="9"/>
        <color theme="1"/>
        <rFont val="Tahoma"/>
        <family val="2"/>
        <charset val="134"/>
      </rPr>
      <t>老师级别</t>
    </r>
  </si>
  <si>
    <r>
      <rPr>
        <sz val="9"/>
        <color theme="1"/>
        <rFont val="Tahoma"/>
        <family val="2"/>
        <charset val="134"/>
      </rPr>
      <t>上课时长</t>
    </r>
  </si>
  <si>
    <r>
      <rPr>
        <sz val="9"/>
        <color theme="1"/>
        <rFont val="Tahoma"/>
        <family val="2"/>
        <charset val="134"/>
      </rPr>
      <t>数量</t>
    </r>
  </si>
  <si>
    <r>
      <rPr>
        <sz val="9"/>
        <color theme="1"/>
        <rFont val="Tahoma"/>
        <family val="2"/>
        <charset val="134"/>
      </rPr>
      <t>课消金额</t>
    </r>
  </si>
  <si>
    <r>
      <rPr>
        <sz val="9"/>
        <color theme="1"/>
        <rFont val="Tahoma"/>
        <family val="2"/>
        <charset val="134"/>
      </rPr>
      <t>欠费金额</t>
    </r>
  </si>
  <si>
    <r>
      <rPr>
        <sz val="9"/>
        <color theme="1"/>
        <rFont val="Tahoma"/>
        <family val="2"/>
        <charset val="134"/>
      </rPr>
      <t>收费日期</t>
    </r>
  </si>
  <si>
    <r>
      <rPr>
        <sz val="9"/>
        <color theme="1"/>
        <rFont val="Tahoma"/>
        <family val="2"/>
        <charset val="134"/>
      </rPr>
      <t>收据号</t>
    </r>
  </si>
  <si>
    <r>
      <rPr>
        <sz val="9"/>
        <color theme="1"/>
        <rFont val="Tahoma"/>
        <family val="2"/>
        <charset val="134"/>
      </rPr>
      <t>收费校区</t>
    </r>
  </si>
  <si>
    <r>
      <rPr>
        <sz val="9"/>
        <color theme="1"/>
        <rFont val="Tahoma"/>
        <family val="2"/>
        <charset val="134"/>
      </rPr>
      <t>电话</t>
    </r>
  </si>
  <si>
    <r>
      <rPr>
        <sz val="9"/>
        <color theme="1"/>
        <rFont val="Tahoma"/>
        <family val="2"/>
        <charset val="134"/>
      </rPr>
      <t>课程名称</t>
    </r>
  </si>
  <si>
    <r>
      <rPr>
        <sz val="9"/>
        <color theme="1"/>
        <rFont val="Tahoma"/>
        <family val="2"/>
        <charset val="134"/>
      </rPr>
      <t>校区</t>
    </r>
  </si>
  <si>
    <r>
      <rPr>
        <sz val="9"/>
        <color theme="1"/>
        <rFont val="Tahoma"/>
        <family val="2"/>
        <charset val="134"/>
      </rPr>
      <t>关注微信</t>
    </r>
  </si>
  <si>
    <r>
      <rPr>
        <sz val="9"/>
        <color theme="1"/>
        <rFont val="Tahoma"/>
        <family val="2"/>
        <charset val="134"/>
      </rPr>
      <t>备注</t>
    </r>
  </si>
  <si>
    <r>
      <rPr>
        <sz val="9"/>
        <color theme="1"/>
        <rFont val="Tahoma"/>
        <family val="2"/>
        <charset val="134"/>
      </rPr>
      <t>公立学校</t>
    </r>
  </si>
  <si>
    <r>
      <rPr>
        <sz val="9"/>
        <color theme="1"/>
        <rFont val="Tahoma"/>
        <family val="2"/>
        <charset val="134"/>
      </rPr>
      <t>父亲电话</t>
    </r>
  </si>
  <si>
    <r>
      <rPr>
        <sz val="9"/>
        <color theme="1"/>
        <rFont val="Tahoma"/>
        <family val="2"/>
        <charset val="134"/>
      </rPr>
      <t>母亲电话</t>
    </r>
  </si>
  <si>
    <r>
      <rPr>
        <sz val="9"/>
        <color theme="1"/>
        <rFont val="Tahoma"/>
        <family val="2"/>
        <charset val="134"/>
      </rPr>
      <t>状态</t>
    </r>
    <phoneticPr fontId="8" type="noConversion"/>
  </si>
  <si>
    <r>
      <rPr>
        <sz val="9"/>
        <color theme="1"/>
        <rFont val="Tahoma"/>
        <family val="2"/>
        <charset val="134"/>
      </rPr>
      <t>部门</t>
    </r>
    <phoneticPr fontId="8" type="noConversion"/>
  </si>
  <si>
    <r>
      <rPr>
        <sz val="9"/>
        <color theme="1"/>
        <rFont val="Tahoma"/>
        <family val="2"/>
        <charset val="134"/>
      </rPr>
      <t>班级</t>
    </r>
    <phoneticPr fontId="8" type="noConversion"/>
  </si>
  <si>
    <r>
      <rPr>
        <sz val="9"/>
        <color theme="1"/>
        <rFont val="Tahoma"/>
        <family val="2"/>
        <charset val="134"/>
      </rPr>
      <t>精读老师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</si>
  <si>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phoneticPr fontId="8" type="noConversion"/>
  </si>
  <si>
    <r>
      <rPr>
        <sz val="9"/>
        <color theme="1"/>
        <rFont val="Tahoma"/>
        <family val="2"/>
        <charset val="134"/>
      </rPr>
      <t>外教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</si>
  <si>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</si>
  <si>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外教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</si>
  <si>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重复</t>
    </r>
    <phoneticPr fontId="8" type="noConversion"/>
  </si>
  <si>
    <r>
      <rPr>
        <sz val="9"/>
        <color theme="1"/>
        <rFont val="Tahoma"/>
        <family val="2"/>
        <charset val="134"/>
      </rPr>
      <t>出现次数</t>
    </r>
    <phoneticPr fontId="8" type="noConversion"/>
  </si>
  <si>
    <r>
      <rPr>
        <sz val="9"/>
        <color theme="1"/>
        <rFont val="Tahoma"/>
        <family val="2"/>
        <charset val="134"/>
      </rPr>
      <t>级别</t>
    </r>
    <phoneticPr fontId="8" type="noConversion"/>
  </si>
  <si>
    <r>
      <rPr>
        <sz val="9"/>
        <color theme="1"/>
        <rFont val="Tahoma"/>
        <family val="2"/>
        <charset val="134"/>
      </rPr>
      <t>时间段</t>
    </r>
    <phoneticPr fontId="8" type="noConversion"/>
  </si>
  <si>
    <r>
      <rPr>
        <sz val="9"/>
        <color theme="1"/>
        <rFont val="Tahoma"/>
        <family val="2"/>
        <charset val="134"/>
      </rPr>
      <t>小班</t>
    </r>
    <phoneticPr fontId="6" type="noConversion"/>
  </si>
  <si>
    <r>
      <rPr>
        <sz val="9"/>
        <color theme="1"/>
        <rFont val="Tahoma"/>
        <family val="2"/>
        <charset val="134"/>
      </rPr>
      <t>幼儿班</t>
    </r>
    <phoneticPr fontId="6" type="noConversion"/>
  </si>
  <si>
    <r>
      <rPr>
        <sz val="9"/>
        <color theme="1"/>
        <rFont val="Tahoma"/>
        <family val="2"/>
        <charset val="134"/>
      </rPr>
      <t>中班</t>
    </r>
    <phoneticPr fontId="6" type="noConversion"/>
  </si>
  <si>
    <r>
      <rPr>
        <sz val="9"/>
        <color theme="1"/>
        <rFont val="Tahoma"/>
        <family val="2"/>
        <charset val="134"/>
      </rPr>
      <t>大班</t>
    </r>
    <phoneticPr fontId="6" type="noConversion"/>
  </si>
  <si>
    <r>
      <rPr>
        <sz val="9"/>
        <color theme="1"/>
        <rFont val="Tahoma"/>
        <family val="2"/>
        <charset val="134"/>
      </rPr>
      <t>一年级</t>
    </r>
    <phoneticPr fontId="6" type="noConversion"/>
  </si>
  <si>
    <r>
      <rPr>
        <sz val="9"/>
        <color theme="1"/>
        <rFont val="Tahoma"/>
        <family val="2"/>
        <charset val="134"/>
      </rPr>
      <t>小学班</t>
    </r>
    <phoneticPr fontId="6" type="noConversion"/>
  </si>
  <si>
    <r>
      <rPr>
        <sz val="9"/>
        <color theme="1"/>
        <rFont val="Tahoma"/>
        <family val="2"/>
        <charset val="134"/>
      </rPr>
      <t>二年级</t>
    </r>
    <phoneticPr fontId="6" type="noConversion"/>
  </si>
  <si>
    <r>
      <rPr>
        <sz val="9"/>
        <color theme="1"/>
        <rFont val="Tahoma"/>
        <family val="2"/>
        <charset val="134"/>
      </rPr>
      <t>三年级</t>
    </r>
    <phoneticPr fontId="6" type="noConversion"/>
  </si>
  <si>
    <r>
      <rPr>
        <sz val="9"/>
        <color theme="1"/>
        <rFont val="Tahoma"/>
        <family val="2"/>
        <charset val="134"/>
      </rPr>
      <t>四年级</t>
    </r>
    <phoneticPr fontId="6" type="noConversion"/>
  </si>
  <si>
    <r>
      <rPr>
        <sz val="9"/>
        <color theme="1"/>
        <rFont val="Tahoma"/>
        <family val="2"/>
        <charset val="134"/>
      </rPr>
      <t>五年级</t>
    </r>
    <phoneticPr fontId="6" type="noConversion"/>
  </si>
  <si>
    <r>
      <rPr>
        <sz val="9"/>
        <color theme="1"/>
        <rFont val="Tahoma"/>
        <family val="2"/>
        <charset val="134"/>
      </rPr>
      <t>六年级</t>
    </r>
    <phoneticPr fontId="6" type="noConversion"/>
  </si>
  <si>
    <r>
      <rPr>
        <sz val="9"/>
        <color theme="1"/>
        <rFont val="Tahoma"/>
        <family val="2"/>
        <charset val="134"/>
      </rPr>
      <t>初一</t>
    </r>
    <phoneticPr fontId="6" type="noConversion"/>
  </si>
  <si>
    <r>
      <rPr>
        <sz val="9"/>
        <color theme="1"/>
        <rFont val="Tahoma"/>
        <family val="2"/>
        <charset val="134"/>
      </rPr>
      <t>中学班</t>
    </r>
    <phoneticPr fontId="6" type="noConversion"/>
  </si>
  <si>
    <r>
      <rPr>
        <sz val="9"/>
        <color theme="1"/>
        <rFont val="Tahoma"/>
        <family val="2"/>
        <charset val="134"/>
      </rPr>
      <t>初二</t>
    </r>
    <phoneticPr fontId="6" type="noConversion"/>
  </si>
  <si>
    <r>
      <rPr>
        <sz val="9"/>
        <color theme="1"/>
        <rFont val="Tahoma"/>
        <family val="2"/>
        <charset val="134"/>
      </rPr>
      <t>初三</t>
    </r>
    <phoneticPr fontId="6" type="noConversion"/>
  </si>
  <si>
    <r>
      <rPr>
        <sz val="9"/>
        <color theme="1"/>
        <rFont val="Tahoma"/>
        <family val="2"/>
        <charset val="134"/>
      </rPr>
      <t>高一</t>
    </r>
    <phoneticPr fontId="6" type="noConversion"/>
  </si>
  <si>
    <r>
      <rPr>
        <sz val="9"/>
        <color theme="1"/>
        <rFont val="Tahoma"/>
        <family val="2"/>
        <charset val="134"/>
      </rPr>
      <t>高二</t>
    </r>
    <phoneticPr fontId="6" type="noConversion"/>
  </si>
  <si>
    <r>
      <rPr>
        <sz val="9"/>
        <color theme="1"/>
        <rFont val="Tahoma"/>
        <family val="2"/>
        <charset val="134"/>
      </rPr>
      <t>高三</t>
    </r>
    <phoneticPr fontId="6" type="noConversion"/>
  </si>
  <si>
    <r>
      <rPr>
        <sz val="9"/>
        <color theme="1"/>
        <rFont val="Tahoma"/>
        <family val="2"/>
        <charset val="134"/>
      </rPr>
      <t>其他</t>
    </r>
    <phoneticPr fontId="6" type="noConversion"/>
  </si>
  <si>
    <r>
      <rPr>
        <sz val="9"/>
        <color theme="1"/>
        <rFont val="Tahoma"/>
        <family val="2"/>
        <charset val="134"/>
      </rPr>
      <t>班主任</t>
    </r>
  </si>
  <si>
    <r>
      <rPr>
        <sz val="9"/>
        <color theme="1"/>
        <rFont val="Tahoma"/>
        <family val="2"/>
        <charset val="134"/>
      </rPr>
      <t>默认教室</t>
    </r>
  </si>
  <si>
    <r>
      <rPr>
        <sz val="9"/>
        <color theme="1"/>
        <rFont val="Tahoma"/>
        <family val="2"/>
        <charset val="134"/>
      </rPr>
      <t>当前进度</t>
    </r>
  </si>
  <si>
    <r>
      <rPr>
        <sz val="9"/>
        <color theme="1"/>
        <rFont val="Tahoma"/>
        <family val="2"/>
        <charset val="134"/>
      </rPr>
      <t>排课结束日期</t>
    </r>
  </si>
  <si>
    <r>
      <rPr>
        <sz val="9"/>
        <color theme="1"/>
        <rFont val="Tahoma"/>
        <family val="2"/>
        <charset val="134"/>
      </rPr>
      <t>计划结业日期</t>
    </r>
  </si>
  <si>
    <r>
      <rPr>
        <sz val="9"/>
        <color theme="1"/>
        <rFont val="Tahoma"/>
        <family val="2"/>
        <charset val="134"/>
      </rPr>
      <t>类型</t>
    </r>
  </si>
  <si>
    <r>
      <rPr>
        <sz val="9"/>
        <color theme="1"/>
        <rFont val="Tahoma"/>
        <family val="2"/>
        <charset val="134"/>
      </rPr>
      <t>预招人数</t>
    </r>
  </si>
  <si>
    <r>
      <rPr>
        <sz val="9"/>
        <color theme="1"/>
        <rFont val="Tahoma"/>
        <family val="2"/>
        <charset val="134"/>
      </rPr>
      <t>当前人数</t>
    </r>
  </si>
  <si>
    <r>
      <rPr>
        <sz val="9"/>
        <color theme="1"/>
        <rFont val="Tahoma"/>
        <family val="2"/>
        <charset val="134"/>
      </rPr>
      <t>入班率</t>
    </r>
  </si>
  <si>
    <r>
      <rPr>
        <sz val="9"/>
        <color theme="1"/>
        <rFont val="Tahoma"/>
        <family val="2"/>
        <charset val="134"/>
      </rPr>
      <t>计划课次</t>
    </r>
  </si>
  <si>
    <r>
      <rPr>
        <sz val="9"/>
        <color theme="1"/>
        <rFont val="Tahoma"/>
        <family val="2"/>
        <charset val="134"/>
      </rPr>
      <t>计费单位</t>
    </r>
  </si>
  <si>
    <r>
      <rPr>
        <sz val="9"/>
        <color theme="1"/>
        <rFont val="Tahoma"/>
        <family val="2"/>
        <charset val="134"/>
      </rPr>
      <t>已排课次</t>
    </r>
  </si>
  <si>
    <r>
      <rPr>
        <sz val="9"/>
        <color theme="1"/>
        <rFont val="Tahoma"/>
        <family val="2"/>
        <charset val="134"/>
      </rPr>
      <t>已上课次</t>
    </r>
  </si>
  <si>
    <r>
      <rPr>
        <sz val="9"/>
        <color theme="1"/>
        <rFont val="Tahoma"/>
        <family val="2"/>
        <charset val="134"/>
      </rPr>
      <t>结业状态</t>
    </r>
  </si>
  <si>
    <r>
      <rPr>
        <sz val="9"/>
        <color theme="1"/>
        <rFont val="Tahoma"/>
        <family val="2"/>
        <charset val="134"/>
      </rPr>
      <t>性别</t>
    </r>
  </si>
  <si>
    <r>
      <rPr>
        <sz val="9"/>
        <color theme="1"/>
        <rFont val="Tahoma"/>
        <family val="2"/>
        <charset val="134"/>
      </rPr>
      <t>师生信</t>
    </r>
  </si>
  <si>
    <r>
      <rPr>
        <sz val="9"/>
        <color theme="1"/>
        <rFont val="Tahoma"/>
        <family val="2"/>
        <charset val="134"/>
      </rPr>
      <t>身份证</t>
    </r>
  </si>
  <si>
    <r>
      <rPr>
        <sz val="9"/>
        <color theme="1"/>
        <rFont val="Tahoma"/>
        <family val="2"/>
        <charset val="134"/>
      </rPr>
      <t>出生日期</t>
    </r>
  </si>
  <si>
    <r>
      <rPr>
        <sz val="9"/>
        <color theme="1"/>
        <rFont val="Tahoma"/>
        <family val="2"/>
        <charset val="134"/>
      </rPr>
      <t>年龄</t>
    </r>
  </si>
  <si>
    <r>
      <rPr>
        <sz val="9"/>
        <color theme="1"/>
        <rFont val="Tahoma"/>
        <family val="2"/>
        <charset val="134"/>
      </rPr>
      <t>手机号码</t>
    </r>
  </si>
  <si>
    <r>
      <rPr>
        <sz val="9"/>
        <color theme="1"/>
        <rFont val="Tahoma"/>
        <family val="2"/>
        <charset val="134"/>
      </rPr>
      <t>招生来源</t>
    </r>
  </si>
  <si>
    <r>
      <rPr>
        <sz val="9"/>
        <color theme="1"/>
        <rFont val="Tahoma"/>
        <family val="2"/>
        <charset val="134"/>
      </rPr>
      <t>来源分校</t>
    </r>
  </si>
  <si>
    <r>
      <rPr>
        <sz val="9"/>
        <color theme="1"/>
        <rFont val="Tahoma"/>
        <family val="2"/>
        <charset val="134"/>
      </rPr>
      <t>报名日期</t>
    </r>
  </si>
  <si>
    <r>
      <rPr>
        <sz val="9"/>
        <color theme="1"/>
        <rFont val="Tahoma"/>
        <family val="2"/>
        <charset val="134"/>
      </rPr>
      <t>父亲姓名</t>
    </r>
  </si>
  <si>
    <r>
      <rPr>
        <sz val="9"/>
        <color theme="1"/>
        <rFont val="Tahoma"/>
        <family val="2"/>
        <charset val="134"/>
      </rPr>
      <t>母亲姓名</t>
    </r>
  </si>
  <si>
    <r>
      <rPr>
        <sz val="9"/>
        <color theme="1"/>
        <rFont val="Tahoma"/>
        <family val="2"/>
        <charset val="134"/>
      </rPr>
      <t>家庭住址</t>
    </r>
  </si>
  <si>
    <r>
      <rPr>
        <sz val="9"/>
        <color theme="1"/>
        <rFont val="Tahoma"/>
        <family val="2"/>
        <charset val="134"/>
      </rPr>
      <t>就读学校</t>
    </r>
  </si>
  <si>
    <r>
      <rPr>
        <sz val="9"/>
        <color theme="1"/>
        <rFont val="Tahoma"/>
        <family val="2"/>
        <charset val="134"/>
      </rPr>
      <t>积分</t>
    </r>
  </si>
  <si>
    <r>
      <rPr>
        <sz val="9"/>
        <color theme="1"/>
        <rFont val="Tahoma"/>
        <family val="2"/>
        <charset val="134"/>
      </rPr>
      <t>状态</t>
    </r>
  </si>
  <si>
    <r>
      <rPr>
        <sz val="9"/>
        <color theme="1"/>
        <rFont val="Tahoma"/>
        <family val="2"/>
        <charset val="134"/>
      </rPr>
      <t>退学日期</t>
    </r>
  </si>
  <si>
    <r>
      <rPr>
        <sz val="9"/>
        <color theme="1"/>
        <rFont val="Tahoma"/>
        <family val="2"/>
        <charset val="134"/>
      </rPr>
      <t>退学原因</t>
    </r>
  </si>
  <si>
    <r>
      <rPr>
        <sz val="9"/>
        <color theme="1"/>
        <rFont val="Tahoma"/>
        <family val="2"/>
        <charset val="134"/>
      </rPr>
      <t>退学备注</t>
    </r>
  </si>
  <si>
    <r>
      <rPr>
        <sz val="9"/>
        <color theme="1"/>
        <rFont val="Tahoma"/>
        <family val="2"/>
        <charset val="134"/>
      </rPr>
      <t>电子钱包余额</t>
    </r>
  </si>
  <si>
    <r>
      <rPr>
        <sz val="9"/>
        <color theme="1"/>
        <rFont val="Tahoma"/>
        <family val="2"/>
        <charset val="134"/>
      </rPr>
      <t>欠交金额</t>
    </r>
  </si>
  <si>
    <r>
      <rPr>
        <sz val="9"/>
        <color theme="1"/>
        <rFont val="Tahoma"/>
        <family val="2"/>
        <charset val="134"/>
      </rPr>
      <t>剩余学费</t>
    </r>
  </si>
  <si>
    <r>
      <rPr>
        <sz val="9"/>
        <color theme="1"/>
        <rFont val="Tahoma"/>
        <family val="2"/>
        <charset val="134"/>
      </rPr>
      <t>账户余额</t>
    </r>
  </si>
  <si>
    <r>
      <rPr>
        <sz val="9"/>
        <color theme="1"/>
        <rFont val="Tahoma"/>
        <family val="2"/>
        <charset val="134"/>
      </rPr>
      <t>发票号</t>
    </r>
  </si>
  <si>
    <r>
      <rPr>
        <sz val="9"/>
        <color theme="1"/>
        <rFont val="Tahoma"/>
        <family val="2"/>
        <charset val="134"/>
      </rPr>
      <t>物品名称</t>
    </r>
  </si>
  <si>
    <r>
      <rPr>
        <sz val="9"/>
        <color theme="1"/>
        <rFont val="Tahoma"/>
        <family val="2"/>
        <charset val="134"/>
      </rPr>
      <t>折扣金额</t>
    </r>
    <r>
      <rPr>
        <sz val="9"/>
        <color theme="1"/>
        <rFont val="Tahoma"/>
        <family val="2"/>
      </rPr>
      <t xml:space="preserve"> </t>
    </r>
  </si>
  <si>
    <r>
      <rPr>
        <sz val="9"/>
        <color theme="1"/>
        <rFont val="Tahoma"/>
        <family val="2"/>
        <charset val="134"/>
      </rPr>
      <t>直减金额</t>
    </r>
  </si>
  <si>
    <r>
      <rPr>
        <sz val="9"/>
        <color theme="1"/>
        <rFont val="Tahoma"/>
        <family val="2"/>
        <charset val="134"/>
      </rPr>
      <t>应交金额</t>
    </r>
    <r>
      <rPr>
        <sz val="9"/>
        <color theme="1"/>
        <rFont val="Tahoma"/>
        <family val="2"/>
      </rPr>
      <t xml:space="preserve"> </t>
    </r>
  </si>
  <si>
    <r>
      <rPr>
        <sz val="9"/>
        <color theme="1"/>
        <rFont val="Tahoma"/>
        <family val="2"/>
        <charset val="134"/>
      </rPr>
      <t>交费金额</t>
    </r>
  </si>
  <si>
    <r>
      <rPr>
        <sz val="9"/>
        <color theme="1"/>
        <rFont val="Tahoma"/>
        <family val="2"/>
        <charset val="134"/>
      </rPr>
      <t>欠交金额</t>
    </r>
    <r>
      <rPr>
        <sz val="9"/>
        <color theme="1"/>
        <rFont val="Tahoma"/>
        <family val="2"/>
      </rPr>
      <t xml:space="preserve"> </t>
    </r>
  </si>
  <si>
    <r>
      <rPr>
        <sz val="9"/>
        <color theme="1"/>
        <rFont val="Tahoma"/>
        <family val="2"/>
        <charset val="134"/>
      </rPr>
      <t>电子钱包</t>
    </r>
  </si>
  <si>
    <r>
      <rPr>
        <sz val="9"/>
        <color theme="1"/>
        <rFont val="Tahoma"/>
        <family val="2"/>
        <charset val="134"/>
      </rPr>
      <t>现金</t>
    </r>
  </si>
  <si>
    <r>
      <rPr>
        <sz val="9"/>
        <color theme="1"/>
        <rFont val="Tahoma"/>
        <family val="2"/>
        <charset val="134"/>
      </rPr>
      <t>微信</t>
    </r>
  </si>
  <si>
    <r>
      <rPr>
        <sz val="9"/>
        <color theme="1"/>
        <rFont val="Tahoma"/>
        <family val="2"/>
        <charset val="134"/>
      </rPr>
      <t>支付宝</t>
    </r>
  </si>
  <si>
    <r>
      <rPr>
        <sz val="9"/>
        <color theme="1"/>
        <rFont val="Tahoma"/>
        <family val="2"/>
        <charset val="134"/>
      </rPr>
      <t>刷卡</t>
    </r>
  </si>
  <si>
    <r>
      <rPr>
        <sz val="9"/>
        <color theme="1"/>
        <rFont val="Tahoma"/>
        <family val="2"/>
        <charset val="134"/>
      </rPr>
      <t>经手人</t>
    </r>
  </si>
  <si>
    <r>
      <rPr>
        <sz val="9"/>
        <color theme="1"/>
        <rFont val="Tahoma"/>
        <family val="2"/>
        <charset val="134"/>
      </rPr>
      <t>收据类型</t>
    </r>
  </si>
  <si>
    <r>
      <rPr>
        <sz val="9"/>
        <color theme="1"/>
        <rFont val="Tahoma"/>
        <family val="2"/>
        <charset val="134"/>
      </rPr>
      <t>收款账号</t>
    </r>
  </si>
  <si>
    <r>
      <rPr>
        <sz val="9"/>
        <color theme="1"/>
        <rFont val="Tahoma"/>
        <family val="2"/>
        <charset val="134"/>
      </rPr>
      <t>付款账户</t>
    </r>
  </si>
  <si>
    <r>
      <rPr>
        <sz val="9"/>
        <color theme="1"/>
        <rFont val="Tahoma"/>
        <family val="2"/>
        <charset val="134"/>
      </rPr>
      <t>签单类型</t>
    </r>
  </si>
  <si>
    <r>
      <rPr>
        <sz val="9"/>
        <color theme="1"/>
        <rFont val="Tahoma"/>
        <family val="2"/>
        <charset val="134"/>
      </rPr>
      <t>业绩归属人</t>
    </r>
  </si>
  <si>
    <r>
      <rPr>
        <sz val="9"/>
        <color theme="1"/>
        <rFont val="Tahoma"/>
        <family val="2"/>
        <charset val="134"/>
      </rPr>
      <t>序号</t>
    </r>
    <phoneticPr fontId="4" type="noConversion"/>
  </si>
  <si>
    <r>
      <rPr>
        <sz val="9"/>
        <color theme="1"/>
        <rFont val="Tahoma"/>
        <family val="2"/>
        <charset val="134"/>
      </rPr>
      <t>月份</t>
    </r>
    <phoneticPr fontId="4" type="noConversion"/>
  </si>
  <si>
    <r>
      <rPr>
        <sz val="9"/>
        <color theme="1"/>
        <rFont val="宋体"/>
        <family val="2"/>
        <charset val="134"/>
      </rPr>
      <t>区域</t>
    </r>
    <phoneticPr fontId="4" type="noConversion"/>
  </si>
  <si>
    <t>职位</t>
    <phoneticPr fontId="4" type="noConversion"/>
  </si>
  <si>
    <r>
      <rPr>
        <sz val="9"/>
        <color theme="1"/>
        <rFont val="宋体"/>
        <family val="3"/>
        <charset val="134"/>
      </rPr>
      <t>入职日期</t>
    </r>
    <phoneticPr fontId="4" type="noConversion"/>
  </si>
  <si>
    <t>额度</t>
    <phoneticPr fontId="4" type="noConversion"/>
  </si>
  <si>
    <r>
      <rPr>
        <sz val="9"/>
        <color theme="1"/>
        <rFont val="宋体"/>
        <family val="3"/>
        <charset val="134"/>
      </rPr>
      <t>本金</t>
    </r>
    <phoneticPr fontId="4" type="noConversion"/>
  </si>
  <si>
    <r>
      <rPr>
        <sz val="9"/>
        <color theme="1"/>
        <rFont val="宋体"/>
        <family val="3"/>
        <charset val="134"/>
      </rPr>
      <t>额度</t>
    </r>
    <phoneticPr fontId="4" type="noConversion"/>
  </si>
  <si>
    <r>
      <rPr>
        <sz val="9"/>
        <color theme="1"/>
        <rFont val="宋体"/>
        <family val="3"/>
        <charset val="134"/>
      </rPr>
      <t>新生营业额</t>
    </r>
    <phoneticPr fontId="4" type="noConversion"/>
  </si>
  <si>
    <r>
      <rPr>
        <sz val="9"/>
        <color theme="1"/>
        <rFont val="宋体"/>
        <family val="3"/>
        <charset val="134"/>
      </rPr>
      <t>额度是否充足</t>
    </r>
    <phoneticPr fontId="4" type="noConversion"/>
  </si>
  <si>
    <r>
      <rPr>
        <sz val="9"/>
        <color theme="1"/>
        <rFont val="宋体"/>
        <family val="3"/>
        <charset val="134"/>
      </rPr>
      <t>人头数</t>
    </r>
    <phoneticPr fontId="2" type="noConversion"/>
  </si>
  <si>
    <r>
      <rPr>
        <sz val="9"/>
        <color theme="1"/>
        <rFont val="宋体"/>
        <family val="3"/>
        <charset val="134"/>
      </rPr>
      <t>净人头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</si>
  <si>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幼儿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</si>
  <si>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小学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</si>
  <si>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新生游学会员</t>
    </r>
    <r>
      <rPr>
        <sz val="9"/>
        <color theme="1"/>
        <rFont val="Arial"/>
        <family val="2"/>
      </rPr>
      <t>(10%)</t>
    </r>
    <phoneticPr fontId="4" type="noConversion"/>
  </si>
  <si>
    <r>
      <rPr>
        <sz val="9"/>
        <color theme="1"/>
        <rFont val="宋体"/>
        <family val="2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2"/>
        <charset val="134"/>
      </rPr>
      <t>期秒杀</t>
    </r>
    <r>
      <rPr>
        <sz val="9"/>
        <color theme="1"/>
        <rFont val="Arial"/>
        <family val="2"/>
      </rPr>
      <t>(20%)</t>
    </r>
    <phoneticPr fontId="4" type="noConversion"/>
  </si>
  <si>
    <r>
      <rPr>
        <sz val="9"/>
        <color theme="1"/>
        <rFont val="宋体"/>
        <family val="3"/>
        <charset val="134"/>
      </rPr>
      <t>新生买三送二</t>
    </r>
    <r>
      <rPr>
        <sz val="9"/>
        <color theme="1"/>
        <rFont val="Arial"/>
        <family val="2"/>
      </rPr>
      <t>(8%)</t>
    </r>
    <phoneticPr fontId="4" type="noConversion"/>
  </si>
  <si>
    <t>新生游学免费读(5%)</t>
    <phoneticPr fontId="4" type="noConversion"/>
  </si>
  <si>
    <r>
      <rPr>
        <sz val="9"/>
        <color theme="1"/>
        <rFont val="宋体"/>
        <family val="3"/>
        <charset val="134"/>
      </rPr>
      <t>老生国际班</t>
    </r>
    <r>
      <rPr>
        <sz val="9"/>
        <color theme="1"/>
        <rFont val="Arial"/>
        <family val="2"/>
      </rPr>
      <t>(3%)</t>
    </r>
    <phoneticPr fontId="2" type="noConversion"/>
  </si>
  <si>
    <r>
      <rPr>
        <sz val="9"/>
        <color theme="1"/>
        <rFont val="宋体"/>
        <family val="2"/>
        <charset val="134"/>
      </rPr>
      <t>国内领袖课程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</si>
  <si>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3"/>
        <charset val="134"/>
      </rPr>
      <t>老生游学会员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</si>
  <si>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2"/>
        <charset val="134"/>
      </rPr>
      <t>老生续费</t>
    </r>
    <r>
      <rPr>
        <sz val="9"/>
        <color theme="1"/>
        <rFont val="Arial"/>
        <family val="2"/>
      </rPr>
      <t>(3%</t>
    </r>
    <r>
      <rPr>
        <sz val="9"/>
        <color theme="1"/>
        <rFont val="宋体"/>
        <family val="2"/>
        <charset val="134"/>
      </rPr>
      <t>）</t>
    </r>
    <phoneticPr fontId="4" type="noConversion"/>
  </si>
  <si>
    <r>
      <rPr>
        <sz val="9"/>
        <color theme="1"/>
        <rFont val="宋体"/>
        <family val="3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年内追补</t>
    </r>
    <phoneticPr fontId="2" type="noConversion"/>
  </si>
  <si>
    <r>
      <rPr>
        <sz val="9"/>
        <color theme="1"/>
        <rFont val="宋体"/>
        <family val="3"/>
        <charset val="134"/>
      </rPr>
      <t>新生平时班</t>
    </r>
    <phoneticPr fontId="4" type="noConversion"/>
  </si>
  <si>
    <r>
      <rPr>
        <sz val="9"/>
        <color theme="1"/>
        <rFont val="宋体"/>
        <family val="3"/>
        <charset val="134"/>
      </rPr>
      <t>平时班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年内追补</t>
    </r>
    <phoneticPr fontId="2" type="noConversion"/>
  </si>
  <si>
    <t>会员老带新营业额</t>
    <phoneticPr fontId="2" type="noConversion"/>
  </si>
  <si>
    <r>
      <rPr>
        <sz val="9"/>
        <color theme="1"/>
        <rFont val="Tahoma"/>
        <family val="2"/>
        <charset val="134"/>
      </rPr>
      <t>签名</t>
    </r>
    <phoneticPr fontId="4" type="noConversion"/>
  </si>
  <si>
    <r>
      <t>1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(8%)</t>
    </r>
    <phoneticPr fontId="4" type="noConversion"/>
  </si>
  <si>
    <r>
      <t>3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</si>
  <si>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r>
      <t>5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(12%)</t>
    </r>
    <phoneticPr fontId="4" type="noConversion"/>
  </si>
  <si>
    <r>
      <t>2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</si>
  <si>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t>非学习卡</t>
    <phoneticPr fontId="2" type="noConversion"/>
  </si>
  <si>
    <r>
      <rPr>
        <sz val="9"/>
        <color theme="1"/>
        <rFont val="宋体"/>
        <family val="3"/>
        <charset val="134"/>
      </rPr>
      <t>新生幼儿国际班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</t>
    </r>
    <phoneticPr fontId="2" type="noConversion"/>
  </si>
  <si>
    <t>新生幼儿国际班3年</t>
    <phoneticPr fontId="2" type="noConversion"/>
  </si>
  <si>
    <t>新生幼儿国际班5年</t>
    <phoneticPr fontId="2" type="noConversion"/>
  </si>
  <si>
    <t>新生小学国际班2年</t>
    <phoneticPr fontId="2" type="noConversion"/>
  </si>
  <si>
    <t>新生游学会员</t>
    <phoneticPr fontId="4" type="noConversion"/>
  </si>
  <si>
    <t>买三送二</t>
    <phoneticPr fontId="2" type="noConversion"/>
  </si>
  <si>
    <t>老生国际班</t>
    <phoneticPr fontId="2" type="noConversion"/>
  </si>
  <si>
    <t>国内领袖课程</t>
    <phoneticPr fontId="2" type="noConversion"/>
  </si>
  <si>
    <t>老生游学会员</t>
    <phoneticPr fontId="2" type="noConversion"/>
  </si>
  <si>
    <t>新生国际班</t>
    <phoneticPr fontId="2" type="noConversion"/>
  </si>
  <si>
    <r>
      <t>1</t>
    </r>
    <r>
      <rPr>
        <sz val="9"/>
        <color theme="1"/>
        <rFont val="宋体"/>
        <family val="3"/>
        <charset val="134"/>
      </rPr>
      <t>年追补国际班</t>
    </r>
    <phoneticPr fontId="2" type="noConversion"/>
  </si>
  <si>
    <t>新生平时晚班</t>
    <phoneticPr fontId="4" type="noConversion"/>
  </si>
  <si>
    <r>
      <t>1</t>
    </r>
    <r>
      <rPr>
        <sz val="9"/>
        <color theme="1"/>
        <rFont val="宋体"/>
        <family val="3"/>
        <charset val="134"/>
      </rPr>
      <t>年追补平时晚班</t>
    </r>
    <phoneticPr fontId="2" type="noConversion"/>
  </si>
  <si>
    <r>
      <rPr>
        <sz val="9"/>
        <color theme="1"/>
        <rFont val="宋体"/>
        <family val="3"/>
        <charset val="134"/>
      </rPr>
      <t>合计</t>
    </r>
    <phoneticPr fontId="4" type="noConversion"/>
  </si>
  <si>
    <r>
      <rPr>
        <sz val="9"/>
        <color theme="1"/>
        <rFont val="Tahoma"/>
        <family val="2"/>
        <charset val="134"/>
      </rPr>
      <t>市场部</t>
    </r>
    <phoneticPr fontId="4" type="noConversion"/>
  </si>
  <si>
    <r>
      <rPr>
        <sz val="9"/>
        <color theme="1"/>
        <rFont val="Tahoma"/>
        <family val="2"/>
        <charset val="134"/>
      </rPr>
      <t>教学部</t>
    </r>
    <phoneticPr fontId="4" type="noConversion"/>
  </si>
  <si>
    <t>分校招生负责人：</t>
    <phoneticPr fontId="5" type="noConversion"/>
  </si>
  <si>
    <t>招生总监：</t>
    <phoneticPr fontId="5" type="noConversion"/>
  </si>
  <si>
    <t>说明：此表的合计总人数必须要与当月月末在册人数一致；数据源于教学部经营数据表</t>
    <phoneticPr fontId="5" type="noConversion"/>
  </si>
  <si>
    <t>序号</t>
    <phoneticPr fontId="5" type="noConversion"/>
  </si>
  <si>
    <t xml:space="preserve">    年级     学校</t>
    <phoneticPr fontId="5" type="noConversion"/>
  </si>
  <si>
    <t>初二</t>
    <phoneticPr fontId="5" type="noConversion"/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</si>
  <si>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</si>
  <si>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</si>
  <si>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</si>
  <si>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</si>
  <si>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</si>
  <si>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结班日期</t>
    <phoneticPr fontId="4" type="noConversion"/>
  </si>
  <si>
    <t>流失/退费原因</t>
    <phoneticPr fontId="4" type="noConversion"/>
  </si>
  <si>
    <t>预计复读时间</t>
    <phoneticPr fontId="4" type="noConversion"/>
  </si>
  <si>
    <t>结算月份</t>
    <phoneticPr fontId="4" type="noConversion"/>
  </si>
  <si>
    <t>课室数：</t>
    <phoneticPr fontId="5" type="noConversion"/>
  </si>
  <si>
    <t>开课时间段（收费课程）：</t>
    <phoneticPr fontId="5" type="noConversion"/>
  </si>
  <si>
    <t>开课时间段</t>
    <phoneticPr fontId="5" type="noConversion"/>
  </si>
  <si>
    <t>班级数</t>
    <phoneticPr fontId="5" type="noConversion"/>
  </si>
  <si>
    <t>在册学生学期状态表（国际班课程）</t>
    <phoneticPr fontId="5" type="noConversion"/>
  </si>
  <si>
    <t xml:space="preserve">    年级
班级</t>
    <phoneticPr fontId="5" type="noConversion"/>
  </si>
  <si>
    <t>总人数</t>
    <phoneticPr fontId="5" type="noConversion"/>
  </si>
  <si>
    <t>未进班</t>
    <phoneticPr fontId="5" type="noConversion"/>
  </si>
  <si>
    <t>预报名</t>
    <phoneticPr fontId="5" type="noConversion"/>
  </si>
  <si>
    <t>停读（预计可复学）</t>
    <phoneticPr fontId="5" type="noConversion"/>
  </si>
  <si>
    <t>停读（预计不可复学已结算续费）</t>
    <phoneticPr fontId="5" type="noConversion"/>
  </si>
  <si>
    <t>实际在班人数</t>
    <phoneticPr fontId="5" type="noConversion"/>
  </si>
  <si>
    <t>J2B</t>
    <phoneticPr fontId="2" type="noConversion"/>
  </si>
  <si>
    <t>J3A</t>
    <phoneticPr fontId="2" type="noConversion"/>
  </si>
  <si>
    <t>J3B</t>
    <phoneticPr fontId="2" type="noConversion"/>
  </si>
  <si>
    <t>一对一</t>
    <phoneticPr fontId="2" type="noConversion"/>
  </si>
  <si>
    <t>NS1</t>
    <phoneticPr fontId="2" type="noConversion"/>
  </si>
  <si>
    <t>项目</t>
    <phoneticPr fontId="5" type="noConversion"/>
  </si>
  <si>
    <t>人数</t>
    <phoneticPr fontId="5" type="noConversion"/>
  </si>
  <si>
    <t>本月初在册学生人数（包含未进班、停课）</t>
    <phoneticPr fontId="5" type="noConversion"/>
  </si>
  <si>
    <t xml:space="preserve">   加：本月新生人数</t>
    <phoneticPr fontId="5" type="noConversion"/>
  </si>
  <si>
    <t xml:space="preserve"> 其他学校转入</t>
    <phoneticPr fontId="5" type="noConversion"/>
  </si>
  <si>
    <t xml:space="preserve"> 流失回来学生</t>
    <phoneticPr fontId="5" type="noConversion"/>
  </si>
  <si>
    <t>减：本月流失学生人数（不含退费）</t>
    <phoneticPr fontId="5" type="noConversion"/>
  </si>
  <si>
    <t xml:space="preserve"> 本月退费学生</t>
    <phoneticPr fontId="5" type="noConversion"/>
  </si>
  <si>
    <t xml:space="preserve">      转校学生</t>
    <phoneticPr fontId="5" type="noConversion"/>
  </si>
  <si>
    <t>等于：本月底在册学生人数（包含未进班、停课）</t>
    <phoneticPr fontId="5" type="noConversion"/>
  </si>
  <si>
    <t>部门</t>
    <phoneticPr fontId="5" type="noConversion"/>
  </si>
  <si>
    <t>当月数据（包含市场部新开班级，不包含停读及进班人数）</t>
    <phoneticPr fontId="5" type="noConversion"/>
  </si>
  <si>
    <t>本月升期(本月结业班级)</t>
    <phoneticPr fontId="5" type="noConversion"/>
  </si>
  <si>
    <t>本月新增停课学生数</t>
    <phoneticPr fontId="2" type="noConversion"/>
  </si>
  <si>
    <t>当月班级数</t>
    <phoneticPr fontId="5" type="noConversion"/>
  </si>
  <si>
    <t>现有班级数</t>
    <phoneticPr fontId="5" type="noConversion"/>
  </si>
  <si>
    <t>升期后班级数</t>
    <phoneticPr fontId="5" type="noConversion"/>
  </si>
  <si>
    <t>幼儿部</t>
    <phoneticPr fontId="5" type="noConversion"/>
  </si>
  <si>
    <t>小初部</t>
    <phoneticPr fontId="5" type="noConversion"/>
  </si>
  <si>
    <t>一对一</t>
    <phoneticPr fontId="5" type="noConversion"/>
  </si>
  <si>
    <t>幼儿班</t>
    <phoneticPr fontId="2" type="noConversion"/>
  </si>
  <si>
    <t>小学周末白天班</t>
    <phoneticPr fontId="2" type="noConversion"/>
  </si>
  <si>
    <t>中学班</t>
    <phoneticPr fontId="2" type="noConversion"/>
  </si>
  <si>
    <t>小学平时1.5小时班</t>
    <phoneticPr fontId="2" type="noConversion"/>
  </si>
  <si>
    <t>小学平时2小时班</t>
    <phoneticPr fontId="2" type="noConversion"/>
  </si>
  <si>
    <t>小学平时2.5小时班</t>
    <phoneticPr fontId="2" type="noConversion"/>
  </si>
  <si>
    <t>周日晚上</t>
    <phoneticPr fontId="2" type="noConversion"/>
  </si>
  <si>
    <t>周五晚上</t>
    <phoneticPr fontId="2" type="noConversion"/>
  </si>
  <si>
    <t>周六晚上</t>
    <phoneticPr fontId="2" type="noConversion"/>
  </si>
  <si>
    <t>一对一</t>
    <phoneticPr fontId="2" type="noConversion"/>
  </si>
  <si>
    <t>暑假班（或寒假）</t>
    <phoneticPr fontId="2" type="noConversion"/>
  </si>
  <si>
    <t>序号</t>
    <phoneticPr fontId="4" type="noConversion"/>
  </si>
  <si>
    <t>月份</t>
    <phoneticPr fontId="4" type="noConversion"/>
  </si>
  <si>
    <t>退费类型</t>
    <phoneticPr fontId="5" type="noConversion"/>
  </si>
  <si>
    <t>学号</t>
    <phoneticPr fontId="4" type="noConversion"/>
  </si>
  <si>
    <t>结算类型</t>
    <phoneticPr fontId="4" type="noConversion"/>
  </si>
  <si>
    <t>年级</t>
    <phoneticPr fontId="4" type="noConversion"/>
  </si>
  <si>
    <t>本次退费课程的缴费时间</t>
    <phoneticPr fontId="4" type="noConversion"/>
  </si>
  <si>
    <t>教学组长(精读)</t>
    <phoneticPr fontId="4" type="noConversion"/>
  </si>
  <si>
    <t>店长总监</t>
    <phoneticPr fontId="4" type="noConversion"/>
  </si>
  <si>
    <t>确认</t>
    <phoneticPr fontId="4" type="noConversion"/>
  </si>
  <si>
    <t>确认</t>
    <phoneticPr fontId="4" type="noConversion"/>
  </si>
  <si>
    <t>女</t>
  </si>
  <si>
    <t>2017-06-25</t>
  </si>
  <si>
    <t>1</t>
  </si>
  <si>
    <t>在读</t>
  </si>
  <si>
    <t>2160.00</t>
  </si>
  <si>
    <t>男</t>
  </si>
  <si>
    <t>05-地推</t>
  </si>
  <si>
    <t>2017-06-18</t>
  </si>
  <si>
    <t>中班</t>
  </si>
  <si>
    <t>980.00</t>
  </si>
  <si>
    <t>2</t>
  </si>
  <si>
    <t>01-老带新</t>
  </si>
  <si>
    <t>海珠滨江东中心</t>
  </si>
  <si>
    <t>1210.00</t>
  </si>
  <si>
    <t>08-电话咨询</t>
  </si>
  <si>
    <t>2017-05-20</t>
  </si>
  <si>
    <t>2017-06-24</t>
  </si>
  <si>
    <t>03-课题：自然拼音</t>
  </si>
  <si>
    <t>1880.00</t>
  </si>
  <si>
    <t>3</t>
  </si>
  <si>
    <t>2017-06-28</t>
  </si>
  <si>
    <t>2017-06-29</t>
  </si>
  <si>
    <t>2017-05-07</t>
  </si>
  <si>
    <t>2017-06-30</t>
  </si>
  <si>
    <t>07-网络咨询</t>
  </si>
  <si>
    <t>大班</t>
  </si>
  <si>
    <t>小班</t>
  </si>
  <si>
    <t>8</t>
  </si>
  <si>
    <t>2017-05-08</t>
  </si>
  <si>
    <t>6</t>
  </si>
  <si>
    <t>06-上门咨询</t>
  </si>
  <si>
    <t>04-课题：演讲</t>
  </si>
  <si>
    <t>4</t>
  </si>
  <si>
    <t>在线报名</t>
  </si>
  <si>
    <t>10-其他渠道推荐</t>
  </si>
  <si>
    <t>2017-03-25</t>
  </si>
  <si>
    <t>广州市越秀区东风东路小学</t>
  </si>
  <si>
    <t>2017-07-01</t>
  </si>
  <si>
    <t>2017-05-29</t>
  </si>
  <si>
    <t>2017-05-30</t>
  </si>
  <si>
    <t>2017-05-25</t>
  </si>
  <si>
    <t>其他</t>
  </si>
  <si>
    <t>未进班</t>
  </si>
  <si>
    <t>3小时</t>
  </si>
  <si>
    <t>00-小学英语课程</t>
  </si>
  <si>
    <t>01-广州区域</t>
  </si>
  <si>
    <t>0.0%</t>
  </si>
  <si>
    <t>次</t>
  </si>
  <si>
    <t>0</t>
  </si>
  <si>
    <t>未结业</t>
  </si>
  <si>
    <t>交费</t>
  </si>
  <si>
    <t>已打印</t>
  </si>
  <si>
    <t>广州区域-周末班-英语-3.0小时次(48次)</t>
  </si>
  <si>
    <t>广州区域-周末班-英语-3.0小时次(16次)</t>
  </si>
  <si>
    <t>新生</t>
  </si>
  <si>
    <t>转出</t>
  </si>
  <si>
    <t>转入</t>
  </si>
  <si>
    <t>S02670</t>
  </si>
  <si>
    <t>左欣怡</t>
  </si>
  <si>
    <t>18928871753</t>
  </si>
  <si>
    <t>天河南骏中心</t>
  </si>
  <si>
    <t>华南理工大学附属实验学校</t>
  </si>
  <si>
    <t>S02669</t>
  </si>
  <si>
    <t>邹星龙</t>
  </si>
  <si>
    <t>13763332165</t>
  </si>
  <si>
    <t>天河区龙口西小学</t>
  </si>
  <si>
    <t>S14662</t>
  </si>
  <si>
    <t>邹欣然</t>
  </si>
  <si>
    <t>2009-09-09</t>
  </si>
  <si>
    <t>7</t>
  </si>
  <si>
    <t>18588665559</t>
  </si>
  <si>
    <t>13751871590</t>
  </si>
  <si>
    <t>广州市天河区陶育路小学</t>
  </si>
  <si>
    <t>S10928</t>
  </si>
  <si>
    <t>邹瀚贤</t>
  </si>
  <si>
    <t>13798172130</t>
  </si>
  <si>
    <t>广州市政府机关幼儿园</t>
  </si>
  <si>
    <t>3596.00</t>
  </si>
  <si>
    <t>S11037</t>
  </si>
  <si>
    <t>祝小有</t>
  </si>
  <si>
    <t>13922251117</t>
  </si>
  <si>
    <t>广州启蒙中英文幼儿园</t>
  </si>
  <si>
    <t>S16100</t>
  </si>
  <si>
    <t>祝翎轩</t>
  </si>
  <si>
    <t>2012-09-01</t>
  </si>
  <si>
    <t>15989040901</t>
  </si>
  <si>
    <t>2017-06-21</t>
  </si>
  <si>
    <t>S07585</t>
  </si>
  <si>
    <t>朱梓歆</t>
  </si>
  <si>
    <t>2011-12-12</t>
  </si>
  <si>
    <t>5</t>
  </si>
  <si>
    <t>13610060102</t>
  </si>
  <si>
    <t>2016-12-29</t>
  </si>
  <si>
    <t>13609645300</t>
  </si>
  <si>
    <t>金海幼儿园</t>
  </si>
  <si>
    <t>S12670</t>
  </si>
  <si>
    <t>朱芷彤</t>
  </si>
  <si>
    <t>2012-12-27</t>
  </si>
  <si>
    <t>13802790119</t>
  </si>
  <si>
    <t>2017-05-10</t>
  </si>
  <si>
    <t>15999955189</t>
  </si>
  <si>
    <t>990.00</t>
  </si>
  <si>
    <t>S02668</t>
  </si>
  <si>
    <t>朱雅琪</t>
  </si>
  <si>
    <t>18926112695</t>
  </si>
  <si>
    <t>天河区五一小学</t>
  </si>
  <si>
    <t>S07932</t>
  </si>
  <si>
    <t>朱希文</t>
  </si>
  <si>
    <t>2010-01-30</t>
  </si>
  <si>
    <t>13826403990</t>
  </si>
  <si>
    <t>2017-02-11</t>
  </si>
  <si>
    <t>朱劲林</t>
  </si>
  <si>
    <t>13826403980</t>
  </si>
  <si>
    <t>黎恩茵</t>
  </si>
  <si>
    <t>S02667</t>
  </si>
  <si>
    <t>朱珮嘉</t>
  </si>
  <si>
    <t>13922717814</t>
  </si>
  <si>
    <t>天河区华阳小学</t>
  </si>
  <si>
    <t>S13164</t>
  </si>
  <si>
    <t>朱凌羽</t>
  </si>
  <si>
    <t>15913142309</t>
  </si>
  <si>
    <t>2017-05-12</t>
  </si>
  <si>
    <t>S02666</t>
  </si>
  <si>
    <t>朱骏昊</t>
  </si>
  <si>
    <t>13926108468</t>
  </si>
  <si>
    <t>广州市第四十七中学</t>
  </si>
  <si>
    <t>4900.00</t>
  </si>
  <si>
    <t>S02665</t>
  </si>
  <si>
    <t>朱婧睿</t>
  </si>
  <si>
    <t>13726768585</t>
  </si>
  <si>
    <t>S08039</t>
  </si>
  <si>
    <t>周紫陌</t>
  </si>
  <si>
    <t>2010-07-23</t>
  </si>
  <si>
    <t>13760857505</t>
  </si>
  <si>
    <t>2017-02-19</t>
  </si>
  <si>
    <t>周阳</t>
  </si>
  <si>
    <t>赵康茵</t>
  </si>
  <si>
    <t>广州市天河龙口西路538号B2栋1406</t>
  </si>
  <si>
    <t>S16783</t>
  </si>
  <si>
    <t>周子淳</t>
  </si>
  <si>
    <t>2006-01-13</t>
  </si>
  <si>
    <t>13822200209</t>
  </si>
  <si>
    <t>09-教师推荐</t>
  </si>
  <si>
    <t>广州市天河区五一小学</t>
  </si>
  <si>
    <t>S02664</t>
  </si>
  <si>
    <t>周雨洋</t>
  </si>
  <si>
    <t>13798074526</t>
  </si>
  <si>
    <t>邹丽萍</t>
  </si>
  <si>
    <t>已退学</t>
  </si>
  <si>
    <t>2017-01-19</t>
  </si>
  <si>
    <t>孩子无兴趣（不想学了）</t>
  </si>
  <si>
    <t>S13152</t>
  </si>
  <si>
    <t>周逸欣</t>
  </si>
  <si>
    <t>18664812288</t>
  </si>
  <si>
    <t>广州军区空军直属机关第二幼儿园</t>
  </si>
  <si>
    <t>S02663</t>
  </si>
  <si>
    <t>周仪</t>
  </si>
  <si>
    <t>18928878539</t>
  </si>
  <si>
    <t>S08056</t>
  </si>
  <si>
    <t>周廷科</t>
  </si>
  <si>
    <t>2009-09-22</t>
  </si>
  <si>
    <t>15818889599</t>
  </si>
  <si>
    <t>2017-02-23</t>
  </si>
  <si>
    <t>S16731</t>
  </si>
  <si>
    <t>周明杰</t>
  </si>
  <si>
    <t>13609005265</t>
  </si>
  <si>
    <t>S13156</t>
  </si>
  <si>
    <t>周凯曦</t>
  </si>
  <si>
    <t>2012-04-05</t>
  </si>
  <si>
    <t>13760738770</t>
  </si>
  <si>
    <t>陈铭纯</t>
  </si>
  <si>
    <t>S02662</t>
  </si>
  <si>
    <t>钟子欣</t>
  </si>
  <si>
    <t>13902255688</t>
  </si>
  <si>
    <t>S07913</t>
  </si>
  <si>
    <t>钟悦心</t>
  </si>
  <si>
    <t>2008-06-30</t>
  </si>
  <si>
    <t>9</t>
  </si>
  <si>
    <t>13570979852</t>
  </si>
  <si>
    <t>2017-02-09</t>
  </si>
  <si>
    <t>13322800367</t>
  </si>
  <si>
    <t>48800.00</t>
  </si>
  <si>
    <t>S02661</t>
  </si>
  <si>
    <t>钟宇茵</t>
  </si>
  <si>
    <t>13610105709</t>
  </si>
  <si>
    <t>48800.50</t>
  </si>
  <si>
    <t>S16652</t>
  </si>
  <si>
    <t>钟咏恩</t>
  </si>
  <si>
    <t>2012-06-29</t>
  </si>
  <si>
    <t>13570970215</t>
  </si>
  <si>
    <t>S02660</t>
  </si>
  <si>
    <t>钟思璇</t>
  </si>
  <si>
    <t>13925031682</t>
  </si>
  <si>
    <t>S16455</t>
  </si>
  <si>
    <t>钟瑞桐</t>
  </si>
  <si>
    <t>13726822530</t>
  </si>
  <si>
    <t>广州市天河区侨乐小学</t>
  </si>
  <si>
    <t>S02659</t>
  </si>
  <si>
    <t>钟佩琦</t>
  </si>
  <si>
    <t>13710366661</t>
  </si>
  <si>
    <t>2537.50</t>
  </si>
  <si>
    <t>S02658</t>
  </si>
  <si>
    <t>钟茂源</t>
  </si>
  <si>
    <t>13332833703</t>
  </si>
  <si>
    <t>广州市幼儿师范学校附属幼儿园</t>
  </si>
  <si>
    <t>50431.72</t>
  </si>
  <si>
    <t>S10700</t>
  </si>
  <si>
    <t>郑梓煜</t>
  </si>
  <si>
    <t>13808881185</t>
  </si>
  <si>
    <t>丽晴轩幼儿园</t>
  </si>
  <si>
    <t>S10712</t>
  </si>
  <si>
    <t>郑奕桦</t>
  </si>
  <si>
    <t>2007-12-24</t>
  </si>
  <si>
    <t>13503051109</t>
  </si>
  <si>
    <t>天河区长湴小学</t>
  </si>
  <si>
    <t>S02657</t>
  </si>
  <si>
    <t>郑雅兰</t>
  </si>
  <si>
    <t>13926099119</t>
  </si>
  <si>
    <t>S02656</t>
  </si>
  <si>
    <t>郑林佳</t>
  </si>
  <si>
    <t>18613180707</t>
  </si>
  <si>
    <t>S07661</t>
  </si>
  <si>
    <t>郑立暄</t>
  </si>
  <si>
    <t>2005-11-17</t>
  </si>
  <si>
    <t>13682258789</t>
  </si>
  <si>
    <t>2017-01-08</t>
  </si>
  <si>
    <t>林秀蓉</t>
  </si>
  <si>
    <t>8625.00</t>
  </si>
  <si>
    <t>S02655</t>
  </si>
  <si>
    <t>郑凯文</t>
  </si>
  <si>
    <t>13929520088</t>
  </si>
  <si>
    <t>广州市天河区汇景新城幼儿园</t>
  </si>
  <si>
    <t>S02654</t>
  </si>
  <si>
    <t>郑敬深</t>
  </si>
  <si>
    <t>13902218318</t>
  </si>
  <si>
    <t>广州市海珠区知信小学</t>
  </si>
  <si>
    <t>S13176</t>
  </si>
  <si>
    <t>郑瑾瑜</t>
  </si>
  <si>
    <t>2011-04-22</t>
  </si>
  <si>
    <t>18680280422</t>
  </si>
  <si>
    <t>郑玄弘</t>
  </si>
  <si>
    <t>13570287750</t>
  </si>
  <si>
    <t>毛娜</t>
  </si>
  <si>
    <t>S08194</t>
  </si>
  <si>
    <t>郑岱轩</t>
  </si>
  <si>
    <t>2009-06-01</t>
  </si>
  <si>
    <t>13760883201</t>
  </si>
  <si>
    <t>2017-03-03</t>
  </si>
  <si>
    <t>许璇儿</t>
  </si>
  <si>
    <t>19375.00</t>
  </si>
  <si>
    <t>S12699</t>
  </si>
  <si>
    <t>赵迎曦</t>
  </si>
  <si>
    <t>2012-11-01</t>
  </si>
  <si>
    <t>13560085422</t>
  </si>
  <si>
    <t>王小姐</t>
  </si>
  <si>
    <t>S02653</t>
  </si>
  <si>
    <t>赵常欢</t>
  </si>
  <si>
    <t>13672400233</t>
  </si>
  <si>
    <t>S09950</t>
  </si>
  <si>
    <t>张梓祺0598</t>
  </si>
  <si>
    <t>13829780598</t>
  </si>
  <si>
    <t>2017-05-06</t>
  </si>
  <si>
    <t>S02652</t>
  </si>
  <si>
    <t>张埻</t>
  </si>
  <si>
    <t>13825033313</t>
  </si>
  <si>
    <t>学习效果不好（如成绩无法提高）</t>
  </si>
  <si>
    <t>S10214</t>
  </si>
  <si>
    <t>张郑轩</t>
  </si>
  <si>
    <t>2011-04-27</t>
  </si>
  <si>
    <t>18688880616</t>
  </si>
  <si>
    <t>18664643939</t>
  </si>
  <si>
    <t>S10901</t>
  </si>
  <si>
    <t>张语桐</t>
  </si>
  <si>
    <t>18922191229</t>
  </si>
  <si>
    <t>113中学陶育实验学校</t>
  </si>
  <si>
    <t>3108.75</t>
  </si>
  <si>
    <t>S02651</t>
  </si>
  <si>
    <t>张茵雷</t>
  </si>
  <si>
    <t>13609789118</t>
  </si>
  <si>
    <t>S13510</t>
  </si>
  <si>
    <t>张一帆7597</t>
  </si>
  <si>
    <t>2010-12-20</t>
  </si>
  <si>
    <t>13631467597</t>
  </si>
  <si>
    <t>2017-05-14</t>
  </si>
  <si>
    <t>黄芳</t>
  </si>
  <si>
    <t>广州市天河区鸣远幼儿园</t>
  </si>
  <si>
    <t>S02650</t>
  </si>
  <si>
    <t>张洋浩桢</t>
  </si>
  <si>
    <t>13926050807</t>
  </si>
  <si>
    <t>2017-04-30</t>
  </si>
  <si>
    <t>S14914</t>
  </si>
  <si>
    <t>张桠侨</t>
  </si>
  <si>
    <t>2009-08-17</t>
  </si>
  <si>
    <t>13719039537</t>
  </si>
  <si>
    <t>2017-05-21</t>
  </si>
  <si>
    <t>S02649</t>
  </si>
  <si>
    <t>张轩赫</t>
  </si>
  <si>
    <t>30800.00</t>
  </si>
  <si>
    <t>S02648</t>
  </si>
  <si>
    <t>张馨月0169</t>
  </si>
  <si>
    <t>18926100169</t>
  </si>
  <si>
    <t>2016-08-20</t>
  </si>
  <si>
    <t>天河华景中心</t>
  </si>
  <si>
    <t>S02647</t>
  </si>
  <si>
    <t>张馨</t>
  </si>
  <si>
    <t>13798027288</t>
  </si>
  <si>
    <t>S12731</t>
  </si>
  <si>
    <t>张文轩2122</t>
  </si>
  <si>
    <t>2013-06-08</t>
  </si>
  <si>
    <t>13826122122</t>
  </si>
  <si>
    <t>2017-05-11</t>
  </si>
  <si>
    <t>51977.83</t>
  </si>
  <si>
    <t>S02646</t>
  </si>
  <si>
    <t>张天骄</t>
  </si>
  <si>
    <t>15913114586</t>
  </si>
  <si>
    <t>2012-09-23</t>
  </si>
  <si>
    <t>广州市第四十七中学汇景实验学校</t>
  </si>
  <si>
    <t>7612.50</t>
  </si>
  <si>
    <t>S02645</t>
  </si>
  <si>
    <t>张思恩</t>
  </si>
  <si>
    <t>13828425834</t>
  </si>
  <si>
    <t>S02644</t>
  </si>
  <si>
    <t>张升平</t>
  </si>
  <si>
    <t>13316272977</t>
  </si>
  <si>
    <t>S02643</t>
  </si>
  <si>
    <t>张倩维</t>
  </si>
  <si>
    <t>13184367301</t>
  </si>
  <si>
    <t>S10099</t>
  </si>
  <si>
    <t>张铭轩2415</t>
  </si>
  <si>
    <t>2009-02-01</t>
  </si>
  <si>
    <t>15913122415</t>
  </si>
  <si>
    <t>13828011979</t>
  </si>
  <si>
    <t>S02642</t>
  </si>
  <si>
    <t>张茗茹</t>
  </si>
  <si>
    <t>广州军区空军直属机关幼儿园</t>
  </si>
  <si>
    <t>52956.46</t>
  </si>
  <si>
    <t>S02641</t>
  </si>
  <si>
    <t>张明臻</t>
  </si>
  <si>
    <t>13570084284</t>
  </si>
  <si>
    <t>32200.00</t>
  </si>
  <si>
    <t>S02640</t>
  </si>
  <si>
    <t>张明浩</t>
  </si>
  <si>
    <t>13660597441</t>
  </si>
  <si>
    <t>S02639</t>
  </si>
  <si>
    <t>张柳欣</t>
  </si>
  <si>
    <t>13710918283</t>
  </si>
  <si>
    <t>S07508</t>
  </si>
  <si>
    <t>张坤忠</t>
  </si>
  <si>
    <t>13570482887</t>
  </si>
  <si>
    <t>2016-12-22</t>
  </si>
  <si>
    <t>张泽璇</t>
  </si>
  <si>
    <t>20000.00</t>
  </si>
  <si>
    <t>S02638</t>
  </si>
  <si>
    <t>张康妮</t>
  </si>
  <si>
    <t>13925049988</t>
  </si>
  <si>
    <t>S02637</t>
  </si>
  <si>
    <t>张俊林</t>
  </si>
  <si>
    <t>S11051</t>
  </si>
  <si>
    <t>张静如</t>
  </si>
  <si>
    <t>13924268686</t>
  </si>
  <si>
    <t>广州市白云区华师附中实验小学</t>
  </si>
  <si>
    <t>S02636</t>
  </si>
  <si>
    <t>张景旭</t>
  </si>
  <si>
    <t>13802530216</t>
  </si>
  <si>
    <t>2126.01</t>
  </si>
  <si>
    <t>S02635</t>
  </si>
  <si>
    <t>张景涵</t>
  </si>
  <si>
    <t>13763312162</t>
  </si>
  <si>
    <t>S08515</t>
  </si>
  <si>
    <t>张嘉城</t>
  </si>
  <si>
    <t>2006-04-10</t>
  </si>
  <si>
    <t>18819817555</t>
  </si>
  <si>
    <t>2017-03-31</t>
  </si>
  <si>
    <t>张奎先</t>
  </si>
  <si>
    <t>18819817666</t>
  </si>
  <si>
    <t>S02634</t>
  </si>
  <si>
    <t>张家豪</t>
  </si>
  <si>
    <t>13556136903</t>
  </si>
  <si>
    <t>S16680</t>
  </si>
  <si>
    <t>张佳渝</t>
  </si>
  <si>
    <t>2009-08-10</t>
  </si>
  <si>
    <t>13570229502</t>
  </si>
  <si>
    <t>广州市天河区龙口西小学</t>
  </si>
  <si>
    <t>S16106</t>
  </si>
  <si>
    <t>张蘅辉</t>
  </si>
  <si>
    <t>13570591163</t>
  </si>
  <si>
    <t>S02633</t>
  </si>
  <si>
    <t>张浩宇</t>
  </si>
  <si>
    <t>18922341011</t>
  </si>
  <si>
    <t>2016-11-30</t>
  </si>
  <si>
    <t>孩子压力过大（如参加中考）</t>
  </si>
  <si>
    <t>11月申请退费</t>
  </si>
  <si>
    <t>4780.69</t>
  </si>
  <si>
    <t>S12710</t>
  </si>
  <si>
    <t>张德睿</t>
  </si>
  <si>
    <t>2008-07-30</t>
  </si>
  <si>
    <t>13926011828</t>
  </si>
  <si>
    <t>戴淑君</t>
  </si>
  <si>
    <t>S09908</t>
  </si>
  <si>
    <t>张德邦</t>
  </si>
  <si>
    <t>2011-04-19</t>
  </si>
  <si>
    <t>S07721</t>
  </si>
  <si>
    <t>张楚瑜</t>
  </si>
  <si>
    <t>2012-03-10</t>
  </si>
  <si>
    <t>13580353373</t>
  </si>
  <si>
    <t>2017-01-14</t>
  </si>
  <si>
    <t>18819820689</t>
  </si>
  <si>
    <t>刘小兰</t>
  </si>
  <si>
    <t>中大附属幼儿园</t>
  </si>
  <si>
    <t>S02632</t>
  </si>
  <si>
    <t>张楚冉</t>
  </si>
  <si>
    <t>13500002090</t>
  </si>
  <si>
    <t>广州市华侨外国语学校</t>
  </si>
  <si>
    <t>1958.46</t>
  </si>
  <si>
    <t>S10878</t>
  </si>
  <si>
    <t>张弛1698</t>
  </si>
  <si>
    <t>13678941698</t>
  </si>
  <si>
    <t>S14653</t>
  </si>
  <si>
    <t>詹子宸</t>
  </si>
  <si>
    <t>2010-07-10</t>
  </si>
  <si>
    <t>13570250263</t>
  </si>
  <si>
    <t>杨吉</t>
  </si>
  <si>
    <t>S02631</t>
  </si>
  <si>
    <t>曾韵伊</t>
  </si>
  <si>
    <t>13533170921</t>
  </si>
  <si>
    <t>S02630</t>
  </si>
  <si>
    <t>曾延宽</t>
  </si>
  <si>
    <t>13902265579</t>
  </si>
  <si>
    <t>S02629</t>
  </si>
  <si>
    <t>曾星然</t>
  </si>
  <si>
    <t>18002220909</t>
  </si>
  <si>
    <t>汇景心园幼儿园</t>
  </si>
  <si>
    <t>S02628</t>
  </si>
  <si>
    <t>曾心彤</t>
  </si>
  <si>
    <t>13929552030</t>
  </si>
  <si>
    <t>S02627</t>
  </si>
  <si>
    <t>曾琬淇</t>
  </si>
  <si>
    <t>广州市天河中学</t>
  </si>
  <si>
    <t>结转剩余课次及学费给弟弟曾星然</t>
  </si>
  <si>
    <t>S02626</t>
  </si>
  <si>
    <t>袁梓慧</t>
  </si>
  <si>
    <t>13924006009</t>
  </si>
  <si>
    <t>S02625</t>
  </si>
  <si>
    <t>袁正熙</t>
  </si>
  <si>
    <t>13580328513</t>
  </si>
  <si>
    <t>天河区华康小学</t>
  </si>
  <si>
    <t>S02624</t>
  </si>
  <si>
    <t>袁野</t>
  </si>
  <si>
    <t>13600007585</t>
  </si>
  <si>
    <t>剩余学费结转给表弟张嘉城</t>
  </si>
  <si>
    <t>S02623</t>
  </si>
  <si>
    <t>袁梦</t>
  </si>
  <si>
    <t>13560038166</t>
  </si>
  <si>
    <t>S13181</t>
  </si>
  <si>
    <t>袁朗峰</t>
  </si>
  <si>
    <t>15813308056</t>
  </si>
  <si>
    <t>天河区体育西路小学</t>
  </si>
  <si>
    <t>S02622</t>
  </si>
  <si>
    <t>袁鸿文</t>
  </si>
  <si>
    <t>13826276432</t>
  </si>
  <si>
    <t>S09921</t>
  </si>
  <si>
    <t>虞鹭飞</t>
  </si>
  <si>
    <t>2011-04-28</t>
  </si>
  <si>
    <t>13560394471</t>
  </si>
  <si>
    <t>华南理工大学幼儿园</t>
  </si>
  <si>
    <t>S08260</t>
  </si>
  <si>
    <t>余宗翰</t>
  </si>
  <si>
    <t>2011-08-16</t>
  </si>
  <si>
    <t>13632199933</t>
  </si>
  <si>
    <t>2017-03-09</t>
  </si>
  <si>
    <t>S02621</t>
  </si>
  <si>
    <t>余芷轩</t>
  </si>
  <si>
    <t>13430399933</t>
  </si>
  <si>
    <t>60156.48</t>
  </si>
  <si>
    <t>S02620</t>
  </si>
  <si>
    <t>余欣怡</t>
  </si>
  <si>
    <t>15800299681</t>
  </si>
  <si>
    <t>S10985</t>
  </si>
  <si>
    <t>尹紫涵</t>
  </si>
  <si>
    <t>13719056932</t>
  </si>
  <si>
    <t>S06188</t>
  </si>
  <si>
    <t>殷聆菲</t>
  </si>
  <si>
    <t>13929561639</t>
  </si>
  <si>
    <t>2016-11-24</t>
  </si>
  <si>
    <t>52116.00</t>
  </si>
  <si>
    <t>S09310</t>
  </si>
  <si>
    <t>易思桐</t>
  </si>
  <si>
    <t>2009-03-26</t>
  </si>
  <si>
    <t>18933909385</t>
  </si>
  <si>
    <t>2017-04-15</t>
  </si>
  <si>
    <t>易国承</t>
  </si>
  <si>
    <t>胡远红</t>
  </si>
  <si>
    <t>S12705</t>
  </si>
  <si>
    <t>叶梓曦</t>
  </si>
  <si>
    <t>2013-04-27</t>
  </si>
  <si>
    <t>13602416405</t>
  </si>
  <si>
    <t>13602416110</t>
  </si>
  <si>
    <t>S02619</t>
  </si>
  <si>
    <t>叶芷荧</t>
  </si>
  <si>
    <t>18011863162</t>
  </si>
  <si>
    <t>S07954</t>
  </si>
  <si>
    <t>叶可昕</t>
  </si>
  <si>
    <t>2009-11-11</t>
  </si>
  <si>
    <t>13711788842</t>
  </si>
  <si>
    <t>2017-02-12</t>
  </si>
  <si>
    <t>叶剑锋</t>
  </si>
  <si>
    <t>13825158068</t>
  </si>
  <si>
    <t>S02618</t>
  </si>
  <si>
    <t>叶嘉盛</t>
  </si>
  <si>
    <t>18688386835</t>
  </si>
  <si>
    <t>广州市第七十五中学</t>
  </si>
  <si>
    <t>10144.00</t>
  </si>
  <si>
    <t>S02617</t>
  </si>
  <si>
    <t>叶华怡</t>
  </si>
  <si>
    <t>13719310549</t>
  </si>
  <si>
    <t>S02616</t>
  </si>
  <si>
    <t>叶博文</t>
  </si>
  <si>
    <t>18922100137</t>
  </si>
  <si>
    <t>S02615</t>
  </si>
  <si>
    <t>姚沁妍</t>
  </si>
  <si>
    <t>13929533178</t>
  </si>
  <si>
    <t>S02614</t>
  </si>
  <si>
    <t>姚丁睿</t>
  </si>
  <si>
    <t>13570497059</t>
  </si>
  <si>
    <t>广州市天河区中怡幼儿园</t>
  </si>
  <si>
    <t>S02613</t>
  </si>
  <si>
    <t>杨紫晴</t>
  </si>
  <si>
    <t>13632320009</t>
  </si>
  <si>
    <t>天河区四十七中汇景实验学校</t>
  </si>
  <si>
    <t>S02612</t>
  </si>
  <si>
    <t>杨子萱</t>
  </si>
  <si>
    <t>13682283706</t>
  </si>
  <si>
    <t>S14531</t>
  </si>
  <si>
    <t>杨智涵8011</t>
  </si>
  <si>
    <t>2011-06-18</t>
  </si>
  <si>
    <t>13929518011</t>
  </si>
  <si>
    <t>S16113</t>
  </si>
  <si>
    <t>杨泽培</t>
  </si>
  <si>
    <t>2008-11-01</t>
  </si>
  <si>
    <t>13533371033</t>
  </si>
  <si>
    <t>S14874</t>
  </si>
  <si>
    <t>杨泽瀚</t>
  </si>
  <si>
    <t>2011-03-12</t>
  </si>
  <si>
    <t>13570229772</t>
  </si>
  <si>
    <t>天河区龙口西幼儿园</t>
  </si>
  <si>
    <t>S02611</t>
  </si>
  <si>
    <t>杨玥</t>
  </si>
  <si>
    <t>13533439649</t>
  </si>
  <si>
    <t>S02610</t>
  </si>
  <si>
    <t>杨欣熙</t>
  </si>
  <si>
    <t>13929582812</t>
  </si>
  <si>
    <t>S02609</t>
  </si>
  <si>
    <t>杨婉宁</t>
  </si>
  <si>
    <t>18602033939</t>
  </si>
  <si>
    <t>S02608</t>
  </si>
  <si>
    <t>杨淞麟</t>
  </si>
  <si>
    <t>13924102774</t>
  </si>
  <si>
    <t>S02607</t>
  </si>
  <si>
    <t>杨思宇5006</t>
  </si>
  <si>
    <t>13924085006</t>
  </si>
  <si>
    <t>2013-03-10</t>
  </si>
  <si>
    <t>11964.11</t>
  </si>
  <si>
    <t>S10235</t>
  </si>
  <si>
    <t>杨润达</t>
  </si>
  <si>
    <t>2010-08-30</t>
  </si>
  <si>
    <t>13580381610</t>
  </si>
  <si>
    <t>S02606</t>
  </si>
  <si>
    <t>杨濡嫣</t>
  </si>
  <si>
    <t>13650709824</t>
  </si>
  <si>
    <t>S02605</t>
  </si>
  <si>
    <t>杨淇茵</t>
  </si>
  <si>
    <t>天河区汇景新城实验小学</t>
  </si>
  <si>
    <t>30000.00</t>
  </si>
  <si>
    <t>S12685</t>
  </si>
  <si>
    <t>杨其霖</t>
  </si>
  <si>
    <t>2012-05-23</t>
  </si>
  <si>
    <t>13710880809</t>
  </si>
  <si>
    <t>杨宁鹏</t>
  </si>
  <si>
    <t>1350300921</t>
  </si>
  <si>
    <t>刘燕琼</t>
  </si>
  <si>
    <t>天河区帝景苑幼儿园</t>
  </si>
  <si>
    <t>810.00</t>
  </si>
  <si>
    <t>S02604</t>
  </si>
  <si>
    <t>杨明浩</t>
  </si>
  <si>
    <t>13694299616</t>
  </si>
  <si>
    <t>12032.48</t>
  </si>
  <si>
    <t>S02603</t>
  </si>
  <si>
    <t>杨乐婷</t>
  </si>
  <si>
    <t>13539876338</t>
  </si>
  <si>
    <t>S02602</t>
  </si>
  <si>
    <t>杨家源</t>
  </si>
  <si>
    <t>13570456224</t>
  </si>
  <si>
    <t>S02601</t>
  </si>
  <si>
    <t>杨濠歌</t>
  </si>
  <si>
    <t>13434233665</t>
  </si>
  <si>
    <t>S10835</t>
  </si>
  <si>
    <t>杨恩溢</t>
  </si>
  <si>
    <t>18620038393</t>
  </si>
  <si>
    <t>天河实验幼儿园</t>
  </si>
  <si>
    <t>1190.00</t>
  </si>
  <si>
    <t>S02600</t>
  </si>
  <si>
    <t>羊沐容</t>
  </si>
  <si>
    <t>13924085692</t>
  </si>
  <si>
    <t>S02599</t>
  </si>
  <si>
    <t>严梓轩</t>
  </si>
  <si>
    <t>13352816789</t>
  </si>
  <si>
    <t>岭南中英文小学</t>
  </si>
  <si>
    <t>S13139</t>
  </si>
  <si>
    <t>严艺灵</t>
  </si>
  <si>
    <t>2009-09-07</t>
  </si>
  <si>
    <t>13825125683</t>
  </si>
  <si>
    <t>廖文丽</t>
  </si>
  <si>
    <t>S02598</t>
  </si>
  <si>
    <t>严钧6357</t>
  </si>
  <si>
    <t>13927336357</t>
  </si>
  <si>
    <t>2014-09-20</t>
  </si>
  <si>
    <t>3529.27</t>
  </si>
  <si>
    <t>S02597</t>
  </si>
  <si>
    <t>薛元媛</t>
  </si>
  <si>
    <t>13809206836</t>
  </si>
  <si>
    <t>S02596</t>
  </si>
  <si>
    <t>许钰灵</t>
  </si>
  <si>
    <t>13922208110</t>
  </si>
  <si>
    <t>S02595</t>
  </si>
  <si>
    <t>许玉谦</t>
  </si>
  <si>
    <t>18620210516</t>
  </si>
  <si>
    <t>S02594</t>
  </si>
  <si>
    <t>许晓</t>
  </si>
  <si>
    <t>13570430697</t>
  </si>
  <si>
    <t>广东省委机关幼儿院</t>
  </si>
  <si>
    <t>S13173</t>
  </si>
  <si>
    <t>许靖芸</t>
  </si>
  <si>
    <t>2009-11-16</t>
  </si>
  <si>
    <t>13711205876</t>
  </si>
  <si>
    <t>云凌</t>
  </si>
  <si>
    <t>S02593</t>
  </si>
  <si>
    <t>许嘉仪</t>
  </si>
  <si>
    <t>13322811827</t>
  </si>
  <si>
    <t>S16226</t>
  </si>
  <si>
    <t>徐梓桐</t>
  </si>
  <si>
    <t>2009-11-06</t>
  </si>
  <si>
    <t>13392117600</t>
  </si>
  <si>
    <t>2017-06-22</t>
  </si>
  <si>
    <t>S07569</t>
  </si>
  <si>
    <t>徐子睿</t>
  </si>
  <si>
    <t>13808863657</t>
  </si>
  <si>
    <t>2016-12-28</t>
  </si>
  <si>
    <t>张小晓</t>
  </si>
  <si>
    <t>18520069209</t>
  </si>
  <si>
    <t>S13171</t>
  </si>
  <si>
    <t>徐馨雨</t>
  </si>
  <si>
    <t>2011-08-03</t>
  </si>
  <si>
    <t>18922168312</t>
  </si>
  <si>
    <t>徐法江</t>
  </si>
  <si>
    <t>18922168311</t>
  </si>
  <si>
    <t>李影</t>
  </si>
  <si>
    <t>S02592</t>
  </si>
  <si>
    <t>徐涵</t>
  </si>
  <si>
    <t>13926194139</t>
  </si>
  <si>
    <t>S02591</t>
  </si>
  <si>
    <t>徐丹蕾</t>
  </si>
  <si>
    <t>13719284221</t>
  </si>
  <si>
    <t>华南理工大学附属中学</t>
  </si>
  <si>
    <t>6419.04</t>
  </si>
  <si>
    <t>S12050</t>
  </si>
  <si>
    <t>熊诗晨</t>
  </si>
  <si>
    <t>13710487681</t>
  </si>
  <si>
    <t>2017-05-09</t>
  </si>
  <si>
    <t>S12737</t>
  </si>
  <si>
    <t>熊曹洋</t>
  </si>
  <si>
    <t>13302322862</t>
  </si>
  <si>
    <t>广州市天河区龙口中路幼儿园</t>
  </si>
  <si>
    <t>S02590</t>
  </si>
  <si>
    <t>谢宗润</t>
  </si>
  <si>
    <t>13922198826</t>
  </si>
  <si>
    <t>天河区五山小学</t>
  </si>
  <si>
    <t>S12696</t>
  </si>
  <si>
    <t>谢雨暄</t>
  </si>
  <si>
    <t>13929536945</t>
  </si>
  <si>
    <t>怡乐幼儿园</t>
  </si>
  <si>
    <t>S16781</t>
  </si>
  <si>
    <t>谢依恬</t>
  </si>
  <si>
    <t>2010-07-11</t>
  </si>
  <si>
    <t>13825055163</t>
  </si>
  <si>
    <t>S02589</t>
  </si>
  <si>
    <t>谢一腾</t>
  </si>
  <si>
    <t>15902080203</t>
  </si>
  <si>
    <t>广州金太阳幼儿园</t>
  </si>
  <si>
    <t>S02588</t>
  </si>
  <si>
    <t>谢欣彤</t>
  </si>
  <si>
    <t>13825072222</t>
  </si>
  <si>
    <t>S16779</t>
  </si>
  <si>
    <t>谢汶钊</t>
  </si>
  <si>
    <t>2009-03-14</t>
  </si>
  <si>
    <t>13826022617</t>
  </si>
  <si>
    <t>广州市海珠区海联路小学</t>
  </si>
  <si>
    <t>S15899</t>
  </si>
  <si>
    <t>谢嘉皓_试听</t>
  </si>
  <si>
    <t>13434117071</t>
  </si>
  <si>
    <t>试听</t>
  </si>
  <si>
    <t>S07359</t>
  </si>
  <si>
    <t>谢高峻</t>
  </si>
  <si>
    <t>2010-07-06</t>
  </si>
  <si>
    <t>13922747601</t>
  </si>
  <si>
    <t>2016-12-11</t>
  </si>
  <si>
    <t>高继红</t>
  </si>
  <si>
    <t>国际会员</t>
  </si>
  <si>
    <t>S02587</t>
  </si>
  <si>
    <t>肖栩洁</t>
  </si>
  <si>
    <t>13312800223</t>
  </si>
  <si>
    <t>S16137</t>
  </si>
  <si>
    <t>肖晋诚</t>
  </si>
  <si>
    <t>2009-12-30</t>
  </si>
  <si>
    <t>13726749547</t>
  </si>
  <si>
    <t>S16201</t>
  </si>
  <si>
    <t>肖涵婧</t>
  </si>
  <si>
    <t>2010-04-01</t>
  </si>
  <si>
    <t>13560328328</t>
  </si>
  <si>
    <t>S02586</t>
  </si>
  <si>
    <t>肖晗1576</t>
  </si>
  <si>
    <t>13922121576</t>
  </si>
  <si>
    <t>2012-09-16</t>
  </si>
  <si>
    <t>S13120</t>
  </si>
  <si>
    <t>肖丁一</t>
  </si>
  <si>
    <t>13268134775</t>
  </si>
  <si>
    <t>S02585</t>
  </si>
  <si>
    <t>向恒欣</t>
  </si>
  <si>
    <t>13642724393</t>
  </si>
  <si>
    <t>S02584</t>
  </si>
  <si>
    <t>夏紫萱</t>
  </si>
  <si>
    <t>13570014652</t>
  </si>
  <si>
    <t>S02583</t>
  </si>
  <si>
    <t>夏瑶</t>
  </si>
  <si>
    <t>13580541907</t>
  </si>
  <si>
    <t>11月退费</t>
  </si>
  <si>
    <t>4381.76</t>
  </si>
  <si>
    <t>S02582</t>
  </si>
  <si>
    <t>夏伯文</t>
  </si>
  <si>
    <t>18664685902</t>
  </si>
  <si>
    <t>广州市绿翠现代实验学校</t>
  </si>
  <si>
    <t>S02581</t>
  </si>
  <si>
    <t>伍晓雨</t>
  </si>
  <si>
    <t>13622252251</t>
  </si>
  <si>
    <t>2017-02-28</t>
  </si>
  <si>
    <t>S16107</t>
  </si>
  <si>
    <t>伍顺7129</t>
  </si>
  <si>
    <t>2009-06-28</t>
  </si>
  <si>
    <t>13326497129</t>
  </si>
  <si>
    <t>S06199</t>
  </si>
  <si>
    <t>伍淑祯</t>
  </si>
  <si>
    <t>13622882198</t>
  </si>
  <si>
    <t>新爱婴早教中心</t>
  </si>
  <si>
    <t>2017-01-02</t>
  </si>
  <si>
    <t>时间冲突（如参加其他课程）</t>
  </si>
  <si>
    <t>2016年12月流失</t>
  </si>
  <si>
    <t>S02580</t>
  </si>
  <si>
    <t>伍珊</t>
  </si>
  <si>
    <t>13533016888</t>
  </si>
  <si>
    <t>807.99</t>
  </si>
  <si>
    <t>S02579</t>
  </si>
  <si>
    <t>伍凌</t>
  </si>
  <si>
    <t>S16780</t>
  </si>
  <si>
    <t>吴子墨</t>
  </si>
  <si>
    <t>13922295252</t>
  </si>
  <si>
    <t>S10627</t>
  </si>
  <si>
    <t>吴振睿</t>
  </si>
  <si>
    <t>18666081666</t>
  </si>
  <si>
    <t>吴俊</t>
  </si>
  <si>
    <t>18620226898</t>
  </si>
  <si>
    <t>3457.83</t>
  </si>
  <si>
    <t>S10643</t>
  </si>
  <si>
    <t>吴振铭</t>
  </si>
  <si>
    <t>186202268998</t>
  </si>
  <si>
    <t>广东省委机关幼儿园</t>
  </si>
  <si>
    <t>S13123</t>
  </si>
  <si>
    <t>吴樾</t>
  </si>
  <si>
    <t>13560176510</t>
  </si>
  <si>
    <t>广州市协和小学</t>
  </si>
  <si>
    <t>S07173</t>
  </si>
  <si>
    <t>吴易辰</t>
  </si>
  <si>
    <t>13925104765</t>
  </si>
  <si>
    <t>2016-11-13</t>
  </si>
  <si>
    <t>13925112378</t>
  </si>
  <si>
    <t>广州华南农业大学附属小学</t>
  </si>
  <si>
    <t>S12706</t>
  </si>
  <si>
    <t>吴一涵</t>
  </si>
  <si>
    <t>2013-01-12</t>
  </si>
  <si>
    <t>13760883420</t>
  </si>
  <si>
    <t>曾璇</t>
  </si>
  <si>
    <t>S02578</t>
  </si>
  <si>
    <t>吴文杰</t>
  </si>
  <si>
    <t>15918838670</t>
  </si>
  <si>
    <t>S02577</t>
  </si>
  <si>
    <t>吴思睿7232</t>
  </si>
  <si>
    <t>13640687232</t>
  </si>
  <si>
    <t>2014-06-21</t>
  </si>
  <si>
    <t>S02576</t>
  </si>
  <si>
    <t>吴尚婕</t>
  </si>
  <si>
    <t>13822483336</t>
  </si>
  <si>
    <t>S02575</t>
  </si>
  <si>
    <t>吴柯锜</t>
  </si>
  <si>
    <t>13826124457</t>
  </si>
  <si>
    <t>2104.94</t>
  </si>
  <si>
    <t>S11078</t>
  </si>
  <si>
    <t>吴婧童</t>
  </si>
  <si>
    <t>13712797135</t>
  </si>
  <si>
    <t>S13141</t>
  </si>
  <si>
    <t>吴嘉玥</t>
  </si>
  <si>
    <t>2008-11-12</t>
  </si>
  <si>
    <t>13430222218</t>
  </si>
  <si>
    <t>S02574</t>
  </si>
  <si>
    <t>吴嘉南</t>
  </si>
  <si>
    <t>13631395379</t>
  </si>
  <si>
    <t>S09935</t>
  </si>
  <si>
    <t>吴佳妮</t>
  </si>
  <si>
    <t>13060896987</t>
  </si>
  <si>
    <t>天河区远景幼儿园</t>
  </si>
  <si>
    <t>S02573</t>
  </si>
  <si>
    <t>吴冰凌</t>
  </si>
  <si>
    <t>13925058349</t>
  </si>
  <si>
    <t>S02572</t>
  </si>
  <si>
    <t>吴邦诚</t>
  </si>
  <si>
    <t>18922127878</t>
  </si>
  <si>
    <t>S16773</t>
  </si>
  <si>
    <t>巫浩荣</t>
  </si>
  <si>
    <t>13682293669</t>
  </si>
  <si>
    <t>S13148</t>
  </si>
  <si>
    <t>文梓旭</t>
  </si>
  <si>
    <t>13660584570</t>
  </si>
  <si>
    <t>S02571</t>
  </si>
  <si>
    <t>文子妍</t>
  </si>
  <si>
    <t>13710886310</t>
  </si>
  <si>
    <t>41705.03</t>
  </si>
  <si>
    <t>S10054</t>
  </si>
  <si>
    <t>文杨乔</t>
  </si>
  <si>
    <t>2012-03-29</t>
  </si>
  <si>
    <t>13711034450</t>
  </si>
  <si>
    <t>吴小姐</t>
  </si>
  <si>
    <t>S02570</t>
  </si>
  <si>
    <t>温子晞</t>
  </si>
  <si>
    <t>15011850480</t>
  </si>
  <si>
    <t>2665.38</t>
  </si>
  <si>
    <t>S02569</t>
  </si>
  <si>
    <t>温悦尔</t>
  </si>
  <si>
    <t>S10039</t>
  </si>
  <si>
    <t>温童翔</t>
  </si>
  <si>
    <t>13632428289</t>
  </si>
  <si>
    <t>广州市越秀区中星小学</t>
  </si>
  <si>
    <t>3177.83</t>
  </si>
  <si>
    <t>S16597</t>
  </si>
  <si>
    <t>温泓罡</t>
  </si>
  <si>
    <t>13710888020</t>
  </si>
  <si>
    <t>S12656</t>
  </si>
  <si>
    <t>魏子奕</t>
  </si>
  <si>
    <t>2013-01-22</t>
  </si>
  <si>
    <t>13760606907</t>
  </si>
  <si>
    <t>农圣依</t>
  </si>
  <si>
    <t>S02568</t>
  </si>
  <si>
    <t>魏通</t>
  </si>
  <si>
    <t>13924090972</t>
  </si>
  <si>
    <t>S02567</t>
  </si>
  <si>
    <t>魏兰璎</t>
  </si>
  <si>
    <t>18028622116</t>
  </si>
  <si>
    <t>S08036</t>
  </si>
  <si>
    <t>魏焕恩</t>
  </si>
  <si>
    <t>2012-10-23</t>
  </si>
  <si>
    <t>15013030337</t>
  </si>
  <si>
    <t>S02566</t>
  </si>
  <si>
    <t>韦佳烨</t>
  </si>
  <si>
    <t>13924012669</t>
  </si>
  <si>
    <t>52700.00</t>
  </si>
  <si>
    <t>S12703</t>
  </si>
  <si>
    <t>王梓悦</t>
  </si>
  <si>
    <t>2012-12-09</t>
  </si>
  <si>
    <t>13570102121</t>
  </si>
  <si>
    <t>13570106161</t>
  </si>
  <si>
    <t>林小满</t>
  </si>
  <si>
    <t>S02565</t>
  </si>
  <si>
    <t>王梓潼</t>
  </si>
  <si>
    <t>18927593335</t>
  </si>
  <si>
    <t>S13030</t>
  </si>
  <si>
    <t>王梓睿0853</t>
  </si>
  <si>
    <t>2010-03-01</t>
  </si>
  <si>
    <t>13719280853</t>
  </si>
  <si>
    <t>S10132</t>
  </si>
  <si>
    <t>王梓涵5859</t>
  </si>
  <si>
    <t>2007-08-28</t>
  </si>
  <si>
    <t>18926105859</t>
  </si>
  <si>
    <t>王鑫</t>
  </si>
  <si>
    <t>S02564</t>
  </si>
  <si>
    <t>王梓丞</t>
  </si>
  <si>
    <t>13922287982</t>
  </si>
  <si>
    <t>S02563</t>
  </si>
  <si>
    <t>王梓畅</t>
  </si>
  <si>
    <t>13808822298</t>
  </si>
  <si>
    <t>S12674</t>
  </si>
  <si>
    <t>王梓6896</t>
  </si>
  <si>
    <t>2008-05-08</t>
  </si>
  <si>
    <t>13632376896</t>
  </si>
  <si>
    <t>S15566</t>
  </si>
  <si>
    <t>王子凌</t>
  </si>
  <si>
    <t>2011-09-28</t>
  </si>
  <si>
    <t>18928512291</t>
  </si>
  <si>
    <t>2017-06-11</t>
  </si>
  <si>
    <t>4030.00</t>
  </si>
  <si>
    <t>S02562</t>
  </si>
  <si>
    <t>王智博</t>
  </si>
  <si>
    <t>13580539454</t>
  </si>
  <si>
    <t>S02561</t>
  </si>
  <si>
    <t>王钰霖</t>
  </si>
  <si>
    <t>13392645610</t>
  </si>
  <si>
    <t>02-课题：童话剧</t>
  </si>
  <si>
    <t>2017-02-01</t>
  </si>
  <si>
    <t>南骏转入华景</t>
  </si>
  <si>
    <t>S02560</t>
  </si>
  <si>
    <t>王昱哲</t>
  </si>
  <si>
    <t>18925119568</t>
  </si>
  <si>
    <t>天河区体育东小学</t>
  </si>
  <si>
    <t>S06206</t>
  </si>
  <si>
    <t>王宇翔</t>
  </si>
  <si>
    <t>18933944690</t>
  </si>
  <si>
    <t>2016-11-25</t>
  </si>
  <si>
    <t>S02559</t>
  </si>
  <si>
    <t>王宇晞</t>
  </si>
  <si>
    <t>13825190240</t>
  </si>
  <si>
    <t>广州市越秀区育才学校</t>
  </si>
  <si>
    <t>报读其他机构</t>
  </si>
  <si>
    <t>S02558</t>
  </si>
  <si>
    <t>王奕菡</t>
  </si>
  <si>
    <t>13719287418</t>
  </si>
  <si>
    <t>广州市海珠区赤岗东小学</t>
  </si>
  <si>
    <t>S10344</t>
  </si>
  <si>
    <t>王一鸣9711</t>
  </si>
  <si>
    <t>15521329711</t>
  </si>
  <si>
    <t>广州市暨南大学附属小学</t>
  </si>
  <si>
    <t>S06909</t>
  </si>
  <si>
    <t>王一鸣</t>
  </si>
  <si>
    <t>13569778852</t>
  </si>
  <si>
    <t>信阳东方红中心</t>
  </si>
  <si>
    <t>信阳市第一实验小学</t>
  </si>
  <si>
    <t>S02557</t>
  </si>
  <si>
    <t>王一安</t>
  </si>
  <si>
    <t>18688393873</t>
  </si>
  <si>
    <t>S16096</t>
  </si>
  <si>
    <t>王雅滢</t>
  </si>
  <si>
    <t>13725310234</t>
  </si>
  <si>
    <t>S10870</t>
  </si>
  <si>
    <t>王熙</t>
  </si>
  <si>
    <t>18620826300</t>
  </si>
  <si>
    <t>S02556</t>
  </si>
  <si>
    <t>王茹萱</t>
  </si>
  <si>
    <t>13902203082</t>
  </si>
  <si>
    <t>3153.04</t>
  </si>
  <si>
    <t>S13168</t>
  </si>
  <si>
    <t>王乐然</t>
  </si>
  <si>
    <t>2010-05-31</t>
  </si>
  <si>
    <t>13560382342</t>
  </si>
  <si>
    <t>13570977892</t>
  </si>
  <si>
    <t>S10790</t>
  </si>
  <si>
    <t>王康睿5730</t>
  </si>
  <si>
    <t>2010-10-01</t>
  </si>
  <si>
    <t>13316135730</t>
  </si>
  <si>
    <t>S02555</t>
  </si>
  <si>
    <t>王均</t>
  </si>
  <si>
    <t>13533220502</t>
  </si>
  <si>
    <t>S02554</t>
  </si>
  <si>
    <t>王嘉皓</t>
  </si>
  <si>
    <t>13925076918</t>
  </si>
  <si>
    <t>S02553</t>
  </si>
  <si>
    <t>王佳旺</t>
  </si>
  <si>
    <t>13922295155</t>
  </si>
  <si>
    <t>5265.33</t>
  </si>
  <si>
    <t>S02552</t>
  </si>
  <si>
    <t>王骅悦</t>
  </si>
  <si>
    <t>13560243430</t>
  </si>
  <si>
    <t>S02551</t>
  </si>
  <si>
    <t>王骅妍</t>
  </si>
  <si>
    <t>广州思源学校</t>
  </si>
  <si>
    <t>S09316</t>
  </si>
  <si>
    <t>王浩然6511</t>
  </si>
  <si>
    <t>2010-01-01</t>
  </si>
  <si>
    <t>15818196511</t>
  </si>
  <si>
    <t>13922122656</t>
  </si>
  <si>
    <t>苏瑜</t>
  </si>
  <si>
    <t>S13144</t>
  </si>
  <si>
    <t>王城珺</t>
  </si>
  <si>
    <t>13560039682</t>
  </si>
  <si>
    <t>S10243</t>
  </si>
  <si>
    <t>王朝立</t>
  </si>
  <si>
    <t>2009-07-08</t>
  </si>
  <si>
    <t>13725487659</t>
  </si>
  <si>
    <t>S13158</t>
  </si>
  <si>
    <t>王昶钧</t>
  </si>
  <si>
    <t>2010-02-02</t>
  </si>
  <si>
    <t>13682218581</t>
  </si>
  <si>
    <t>王昱</t>
  </si>
  <si>
    <t>13437838744</t>
  </si>
  <si>
    <t>林翠芬</t>
  </si>
  <si>
    <t>2901.50</t>
  </si>
  <si>
    <t>S02550</t>
  </si>
  <si>
    <t>汪子翔</t>
  </si>
  <si>
    <t>13922215121</t>
  </si>
  <si>
    <t>S02549</t>
  </si>
  <si>
    <t>汪子琪</t>
  </si>
  <si>
    <t>13570495836</t>
  </si>
  <si>
    <t>3315.99</t>
  </si>
  <si>
    <t>S09716</t>
  </si>
  <si>
    <t>汪良谦</t>
  </si>
  <si>
    <t>2009-01-02</t>
  </si>
  <si>
    <t>13060642808</t>
  </si>
  <si>
    <t>2017-04-29</t>
  </si>
  <si>
    <t>王旭东</t>
  </si>
  <si>
    <t>S02548</t>
  </si>
  <si>
    <t>汪良邦</t>
  </si>
  <si>
    <t>15817163524</t>
  </si>
  <si>
    <t>S09968</t>
  </si>
  <si>
    <t>凃晨枫</t>
  </si>
  <si>
    <t>2007-09-24</t>
  </si>
  <si>
    <t>13600487485</t>
  </si>
  <si>
    <t>S09944</t>
  </si>
  <si>
    <t>田宇涵</t>
  </si>
  <si>
    <t>13760877048</t>
  </si>
  <si>
    <t>S06187</t>
  </si>
  <si>
    <t>田笑薇</t>
  </si>
  <si>
    <t>13826031756</t>
  </si>
  <si>
    <t>广州市荔湾区西关实验小学</t>
  </si>
  <si>
    <t>S13150</t>
  </si>
  <si>
    <t>田凌菲</t>
  </si>
  <si>
    <t>13826098897</t>
  </si>
  <si>
    <t>S13149</t>
  </si>
  <si>
    <t>田凌凡</t>
  </si>
  <si>
    <t>S02547</t>
  </si>
  <si>
    <t>遆羿帆</t>
  </si>
  <si>
    <t>13808868122</t>
  </si>
  <si>
    <t>S02546</t>
  </si>
  <si>
    <t>唐乐桐</t>
  </si>
  <si>
    <t>18620292010</t>
  </si>
  <si>
    <t>S02545</t>
  </si>
  <si>
    <t>唐基航</t>
  </si>
  <si>
    <t>13724896368</t>
  </si>
  <si>
    <t>S02544</t>
  </si>
  <si>
    <t>汤星月</t>
  </si>
  <si>
    <t>18666080960</t>
  </si>
  <si>
    <t>10460.22</t>
  </si>
  <si>
    <t>S06193</t>
  </si>
  <si>
    <t>谭晓萱</t>
  </si>
  <si>
    <t>13600475564</t>
  </si>
  <si>
    <t>广州市越秀区育才实验学校</t>
  </si>
  <si>
    <t>S02543</t>
  </si>
  <si>
    <t>谭乔元</t>
  </si>
  <si>
    <t>13763333256</t>
  </si>
  <si>
    <t>S10566</t>
  </si>
  <si>
    <t>谭祺昱</t>
  </si>
  <si>
    <t>13570987465</t>
  </si>
  <si>
    <t>01-老带新,03-课题：自然拼音</t>
  </si>
  <si>
    <t>S11009</t>
  </si>
  <si>
    <t>谭佩琳</t>
  </si>
  <si>
    <t>13433923860</t>
  </si>
  <si>
    <t>天河区石牌小学</t>
  </si>
  <si>
    <t>S02542</t>
  </si>
  <si>
    <t>覃梓然</t>
  </si>
  <si>
    <t>13711393887</t>
  </si>
  <si>
    <t>广州市第十七中学</t>
  </si>
  <si>
    <t>921.69</t>
  </si>
  <si>
    <t>S08521</t>
  </si>
  <si>
    <t>孙泽宇</t>
  </si>
  <si>
    <t>13602777078</t>
  </si>
  <si>
    <t>孙延金</t>
  </si>
  <si>
    <t>王霞</t>
  </si>
  <si>
    <t>S16093</t>
  </si>
  <si>
    <t>孙泽莹</t>
  </si>
  <si>
    <t>18719410221</t>
  </si>
  <si>
    <t>天河区瀚景幼儿园</t>
  </si>
  <si>
    <t>S16224</t>
  </si>
  <si>
    <t>孙逸梦</t>
  </si>
  <si>
    <t>2012-11-22</t>
  </si>
  <si>
    <t>13710442146</t>
  </si>
  <si>
    <t>广州市天河区万锦国际幼儿园</t>
  </si>
  <si>
    <t>S16125</t>
  </si>
  <si>
    <t>孙一冰</t>
  </si>
  <si>
    <t>18998302481</t>
  </si>
  <si>
    <t>天河区御景小学</t>
  </si>
  <si>
    <t>S10770</t>
  </si>
  <si>
    <t>孙绍杰</t>
  </si>
  <si>
    <t>2013-05-24</t>
  </si>
  <si>
    <t>13697440422</t>
  </si>
  <si>
    <t>S02541</t>
  </si>
  <si>
    <t>粟蔚然</t>
  </si>
  <si>
    <t>13609792163</t>
  </si>
  <si>
    <t>S02540</t>
  </si>
  <si>
    <t>苏子芸</t>
  </si>
  <si>
    <t>13798132358</t>
  </si>
  <si>
    <t>S10372</t>
  </si>
  <si>
    <t>苏子忻</t>
  </si>
  <si>
    <t>13544409335</t>
  </si>
  <si>
    <t>S10516</t>
  </si>
  <si>
    <t>苏子彤</t>
  </si>
  <si>
    <t>2010-07-13</t>
  </si>
  <si>
    <t>13318316116</t>
  </si>
  <si>
    <t>S10530</t>
  </si>
  <si>
    <t>苏贤</t>
  </si>
  <si>
    <t>13602813421</t>
  </si>
  <si>
    <t>870.00</t>
  </si>
  <si>
    <t>S13140</t>
  </si>
  <si>
    <t>苏恒杰</t>
  </si>
  <si>
    <t>2010-07-01</t>
  </si>
  <si>
    <t>13724830375</t>
  </si>
  <si>
    <t>陈晓梅</t>
  </si>
  <si>
    <t>S02539</t>
  </si>
  <si>
    <t>宋勇熹</t>
  </si>
  <si>
    <t>15002036691</t>
  </si>
  <si>
    <t>S16149</t>
  </si>
  <si>
    <t>宋若曦</t>
  </si>
  <si>
    <t>2008-10-24</t>
  </si>
  <si>
    <t>13678942746</t>
  </si>
  <si>
    <t>S07663</t>
  </si>
  <si>
    <t>宋若菲</t>
  </si>
  <si>
    <t>13710205141</t>
  </si>
  <si>
    <t>胡华珍</t>
  </si>
  <si>
    <t>广州市天河区五山花园幼儿园</t>
  </si>
  <si>
    <t>4710.28</t>
  </si>
  <si>
    <t>S09973</t>
  </si>
  <si>
    <t>宋锦乐</t>
  </si>
  <si>
    <t>2010-01-05</t>
  </si>
  <si>
    <t>13824407814</t>
  </si>
  <si>
    <t>S07706</t>
  </si>
  <si>
    <t>宋承骏</t>
  </si>
  <si>
    <t>2010-12-01</t>
  </si>
  <si>
    <t>13824461257</t>
  </si>
  <si>
    <t>2017-01-12</t>
  </si>
  <si>
    <t>邢叶</t>
  </si>
  <si>
    <t>天河区龙空中幼儿园</t>
  </si>
  <si>
    <t>S02538</t>
  </si>
  <si>
    <t>石晗</t>
  </si>
  <si>
    <t>13544578505</t>
  </si>
  <si>
    <t>S02537</t>
  </si>
  <si>
    <t>盛汇</t>
  </si>
  <si>
    <t>13600469701</t>
  </si>
  <si>
    <t>S02536</t>
  </si>
  <si>
    <t>申诗玥</t>
  </si>
  <si>
    <t>13751897675</t>
  </si>
  <si>
    <t>S02535</t>
  </si>
  <si>
    <t>申峤纯</t>
  </si>
  <si>
    <t>15323332320</t>
  </si>
  <si>
    <t>S13169</t>
  </si>
  <si>
    <t>佘佳桐</t>
  </si>
  <si>
    <t>13925198828</t>
  </si>
  <si>
    <t>S06194</t>
  </si>
  <si>
    <t>邵希萍</t>
  </si>
  <si>
    <t>18902223616</t>
  </si>
  <si>
    <t>S02534</t>
  </si>
  <si>
    <t>邵思焜</t>
  </si>
  <si>
    <t>13763308498</t>
  </si>
  <si>
    <t>S09956</t>
  </si>
  <si>
    <t>阮子桐</t>
  </si>
  <si>
    <t>18027324796</t>
  </si>
  <si>
    <t>S11827</t>
  </si>
  <si>
    <t>13632330102</t>
  </si>
  <si>
    <t>广州市天河区龙口西幼儿园</t>
  </si>
  <si>
    <t>S02533</t>
  </si>
  <si>
    <t>阮芊馨</t>
  </si>
  <si>
    <t>13926196060</t>
  </si>
  <si>
    <t>48800.84</t>
  </si>
  <si>
    <t>S12841</t>
  </si>
  <si>
    <t>茹千航</t>
  </si>
  <si>
    <t>13826489376</t>
  </si>
  <si>
    <t>S02532</t>
  </si>
  <si>
    <t>容梓祺</t>
  </si>
  <si>
    <t>13802545580</t>
  </si>
  <si>
    <t>S02531</t>
  </si>
  <si>
    <t>任彤玥</t>
  </si>
  <si>
    <t>15360572752</t>
  </si>
  <si>
    <t>21516.00</t>
  </si>
  <si>
    <t>S02530</t>
  </si>
  <si>
    <t>任迦辉</t>
  </si>
  <si>
    <t>13902233735</t>
  </si>
  <si>
    <t>S12728</t>
  </si>
  <si>
    <t>饶雅怡</t>
  </si>
  <si>
    <t>13631330706</t>
  </si>
  <si>
    <t>S10890</t>
  </si>
  <si>
    <t>曲乐文</t>
  </si>
  <si>
    <t>13044221179</t>
  </si>
  <si>
    <t>荟雅苑幼儿园</t>
  </si>
  <si>
    <t>S02529</t>
  </si>
  <si>
    <t>曲翰辉</t>
  </si>
  <si>
    <t>13802906416</t>
  </si>
  <si>
    <t>广东外语外贸大学附设外语学校</t>
  </si>
  <si>
    <t>初三</t>
  </si>
  <si>
    <t>31356.00</t>
  </si>
  <si>
    <t>S12079</t>
  </si>
  <si>
    <t>18022886896</t>
  </si>
  <si>
    <t>S02528</t>
  </si>
  <si>
    <t>邱颍冉</t>
  </si>
  <si>
    <t>13926070814</t>
  </si>
  <si>
    <t>22197.40</t>
  </si>
  <si>
    <t>S02527</t>
  </si>
  <si>
    <t>邱逸琳</t>
  </si>
  <si>
    <t>13502949069</t>
  </si>
  <si>
    <t>S16187</t>
  </si>
  <si>
    <t>邱炜轩</t>
  </si>
  <si>
    <t>2010-09-26</t>
  </si>
  <si>
    <t>13602790012</t>
  </si>
  <si>
    <t>广州市天河区华南农业大学附属小学</t>
  </si>
  <si>
    <t>S16101</t>
  </si>
  <si>
    <t>邱思铭</t>
  </si>
  <si>
    <t>2009-01-01</t>
  </si>
  <si>
    <t>13560030423</t>
  </si>
  <si>
    <t>S02526</t>
  </si>
  <si>
    <t>邱丹彦</t>
  </si>
  <si>
    <t>13725470936</t>
  </si>
  <si>
    <t>天河区第一实验小学</t>
  </si>
  <si>
    <t>S16726</t>
  </si>
  <si>
    <t>乔子崧</t>
  </si>
  <si>
    <t>2013-06-19</t>
  </si>
  <si>
    <t>13342812992</t>
  </si>
  <si>
    <t>广州市黄埔职业技术学校附属东港幼儿园</t>
  </si>
  <si>
    <t>S02525</t>
  </si>
  <si>
    <t>钱俊伊</t>
  </si>
  <si>
    <t>13922766758</t>
  </si>
  <si>
    <t>S10780</t>
  </si>
  <si>
    <t>蒲芝辰</t>
  </si>
  <si>
    <t>18680231066</t>
  </si>
  <si>
    <t>天河区天润幼儿园</t>
  </si>
  <si>
    <t>S08267</t>
  </si>
  <si>
    <t>彭海博</t>
  </si>
  <si>
    <t>2009-10-01</t>
  </si>
  <si>
    <t>13316098769</t>
  </si>
  <si>
    <t>2017-03-10</t>
  </si>
  <si>
    <t>S13163</t>
  </si>
  <si>
    <t>潘恪贤</t>
  </si>
  <si>
    <t>13502457264</t>
  </si>
  <si>
    <t>S16098</t>
  </si>
  <si>
    <t>潘慧娟</t>
  </si>
  <si>
    <t>13632267094</t>
  </si>
  <si>
    <t>S12823</t>
  </si>
  <si>
    <t>潘浩铭</t>
  </si>
  <si>
    <t>13672423926</t>
  </si>
  <si>
    <t>S13185</t>
  </si>
  <si>
    <t>欧宝锴</t>
  </si>
  <si>
    <t>13711626450</t>
  </si>
  <si>
    <t>S07989</t>
  </si>
  <si>
    <t>宁旭</t>
  </si>
  <si>
    <t>2009-03-01</t>
  </si>
  <si>
    <t>18011786178</t>
  </si>
  <si>
    <t>2017-02-18</t>
  </si>
  <si>
    <t>宁刚</t>
  </si>
  <si>
    <t>13544560823</t>
  </si>
  <si>
    <t>3246.92</t>
  </si>
  <si>
    <t>S02524</t>
  </si>
  <si>
    <t>宁晨</t>
  </si>
  <si>
    <t>15818120349</t>
  </si>
  <si>
    <t>S02523</t>
  </si>
  <si>
    <t>倪策</t>
  </si>
  <si>
    <t>13533060697</t>
  </si>
  <si>
    <t>900.00</t>
  </si>
  <si>
    <t>S02522</t>
  </si>
  <si>
    <t>莫思韵</t>
  </si>
  <si>
    <t>13602801410</t>
  </si>
  <si>
    <t>S02521</t>
  </si>
  <si>
    <t>莫思欣</t>
  </si>
  <si>
    <t>S02520</t>
  </si>
  <si>
    <t>莫铠维</t>
  </si>
  <si>
    <t>13924201234</t>
  </si>
  <si>
    <t>S02519</t>
  </si>
  <si>
    <t>莫昊阳</t>
  </si>
  <si>
    <t>13729884338</t>
  </si>
  <si>
    <t>S10821</t>
  </si>
  <si>
    <t>莫凡</t>
  </si>
  <si>
    <t>13926114464</t>
  </si>
  <si>
    <t>S07760</t>
  </si>
  <si>
    <t>苗恭溥</t>
  </si>
  <si>
    <t>13360567134</t>
  </si>
  <si>
    <t>2017-01-15</t>
  </si>
  <si>
    <t>13312878900</t>
  </si>
  <si>
    <t>S02518</t>
  </si>
  <si>
    <t>毛馨妤</t>
  </si>
  <si>
    <t>15920324532</t>
  </si>
  <si>
    <t>S13363</t>
  </si>
  <si>
    <t>毛斐霆</t>
  </si>
  <si>
    <t>2010-03-19</t>
  </si>
  <si>
    <t>13926181602</t>
  </si>
  <si>
    <t>2017-05-13</t>
  </si>
  <si>
    <t>13926021315</t>
  </si>
  <si>
    <t>S02517</t>
  </si>
  <si>
    <t>马羽辰</t>
  </si>
  <si>
    <t>18666009591</t>
  </si>
  <si>
    <t>路途太远（如转学）</t>
  </si>
  <si>
    <t>因家长无时间接送学生，故申请退费</t>
  </si>
  <si>
    <t>S02516</t>
  </si>
  <si>
    <t>马浩宇</t>
  </si>
  <si>
    <t>13697450259</t>
  </si>
  <si>
    <t>S02515</t>
  </si>
  <si>
    <t>罗梓泰</t>
  </si>
  <si>
    <t>13360587638</t>
  </si>
  <si>
    <t>S16645</t>
  </si>
  <si>
    <t>罗玥熹</t>
  </si>
  <si>
    <t>13682269234</t>
  </si>
  <si>
    <t>S02514</t>
  </si>
  <si>
    <t>罗旭垣</t>
  </si>
  <si>
    <t>18998332292</t>
  </si>
  <si>
    <t>S10302</t>
  </si>
  <si>
    <t>罗嘉琪</t>
  </si>
  <si>
    <t>2007-07-11</t>
  </si>
  <si>
    <t>18026269963</t>
  </si>
  <si>
    <t>S02513</t>
  </si>
  <si>
    <t>罗晨</t>
  </si>
  <si>
    <t>18702095560</t>
  </si>
  <si>
    <t>S02512</t>
  </si>
  <si>
    <t>吕紫玥</t>
  </si>
  <si>
    <t>13697475277</t>
  </si>
  <si>
    <t>S08495</t>
  </si>
  <si>
    <t>陆悦灵</t>
  </si>
  <si>
    <t>2008-07-12</t>
  </si>
  <si>
    <t>18988992276</t>
  </si>
  <si>
    <t>2017-03-26</t>
  </si>
  <si>
    <t>陆继财</t>
  </si>
  <si>
    <t>13560029167</t>
  </si>
  <si>
    <t>叶桂枝</t>
  </si>
  <si>
    <t>S02511</t>
  </si>
  <si>
    <t>陆玥锜</t>
  </si>
  <si>
    <t>13533001688</t>
  </si>
  <si>
    <t>S02510</t>
  </si>
  <si>
    <t>陆浩贤</t>
  </si>
  <si>
    <t>18922377018</t>
  </si>
  <si>
    <t>S02509</t>
  </si>
  <si>
    <t>鲁子瑜</t>
  </si>
  <si>
    <t>18620095343</t>
  </si>
  <si>
    <t>S02508</t>
  </si>
  <si>
    <t>卢岳鸣</t>
  </si>
  <si>
    <t>18688886556</t>
  </si>
  <si>
    <t>S09895</t>
  </si>
  <si>
    <t>卢昱恺</t>
  </si>
  <si>
    <t>2010-04-22</t>
  </si>
  <si>
    <t>13342821982</t>
  </si>
  <si>
    <t>S02507</t>
  </si>
  <si>
    <t>卢宇皓</t>
  </si>
  <si>
    <t>15360886630</t>
  </si>
  <si>
    <t>广州市民政局幼儿园</t>
  </si>
  <si>
    <t>S02506</t>
  </si>
  <si>
    <t>卢思羽</t>
  </si>
  <si>
    <t>13609753591</t>
  </si>
  <si>
    <t>S02505</t>
  </si>
  <si>
    <t>卢俊文</t>
  </si>
  <si>
    <t>13660253961</t>
  </si>
  <si>
    <t>S02504</t>
  </si>
  <si>
    <t>卢嘉琪</t>
  </si>
  <si>
    <t>13925187088</t>
  </si>
  <si>
    <t>2016-12-31</t>
  </si>
  <si>
    <t>S10380</t>
  </si>
  <si>
    <t>龙泽昊</t>
  </si>
  <si>
    <t>2008-08-20</t>
  </si>
  <si>
    <t>13802526294</t>
  </si>
  <si>
    <t>育华小学</t>
  </si>
  <si>
    <t>S02503</t>
  </si>
  <si>
    <t>刘泽涵</t>
  </si>
  <si>
    <t>13538719995</t>
  </si>
  <si>
    <t>S10296</t>
  </si>
  <si>
    <t>刘悦能</t>
  </si>
  <si>
    <t>2007-04-27</t>
  </si>
  <si>
    <t>15002025698</t>
  </si>
  <si>
    <t>S02502</t>
  </si>
  <si>
    <t>刘懿萱0509</t>
  </si>
  <si>
    <t>13600060509</t>
  </si>
  <si>
    <t>92700.00</t>
  </si>
  <si>
    <t>S02501</t>
  </si>
  <si>
    <t>刘雅暄</t>
  </si>
  <si>
    <t>13924131618</t>
  </si>
  <si>
    <t>S10396</t>
  </si>
  <si>
    <t>刘昕宇6068</t>
  </si>
  <si>
    <t>13580456068</t>
  </si>
  <si>
    <t>S02500</t>
  </si>
  <si>
    <t>刘伟玲</t>
  </si>
  <si>
    <t>13434333992</t>
  </si>
  <si>
    <t>S02499</t>
  </si>
  <si>
    <t>刘桥</t>
  </si>
  <si>
    <t>15915969351</t>
  </si>
  <si>
    <t>5364.58</t>
  </si>
  <si>
    <t>S13153</t>
  </si>
  <si>
    <t>刘骐明</t>
  </si>
  <si>
    <t>2013-08-24</t>
  </si>
  <si>
    <t>18620908822</t>
  </si>
  <si>
    <t>黄梅艳</t>
  </si>
  <si>
    <t>S10181</t>
  </si>
  <si>
    <t>刘垲烨</t>
  </si>
  <si>
    <t>15013084488</t>
  </si>
  <si>
    <t>天河区龙洞小学</t>
  </si>
  <si>
    <t>S07708</t>
  </si>
  <si>
    <t>刘俊萌</t>
  </si>
  <si>
    <t>18922416852</t>
  </si>
  <si>
    <t>2017-01-13</t>
  </si>
  <si>
    <t>朱艳辉</t>
  </si>
  <si>
    <t>S15559</t>
  </si>
  <si>
    <t>刘隽</t>
  </si>
  <si>
    <t>15815865995</t>
  </si>
  <si>
    <t>冯宇萍</t>
  </si>
  <si>
    <t>天河区先烈东小学</t>
  </si>
  <si>
    <t>S01245</t>
  </si>
  <si>
    <t>刘嘉琪</t>
  </si>
  <si>
    <t>13546989909</t>
  </si>
  <si>
    <t>东莞阳光中心</t>
  </si>
  <si>
    <t>南城阳光第一小学</t>
  </si>
  <si>
    <t>搬家</t>
  </si>
  <si>
    <t>201612流失</t>
  </si>
  <si>
    <t>860.00</t>
  </si>
  <si>
    <t>S12659</t>
  </si>
  <si>
    <t>刘浩沣</t>
  </si>
  <si>
    <t>2010-10-19</t>
  </si>
  <si>
    <t>23802528051</t>
  </si>
  <si>
    <t>刘路珍</t>
  </si>
  <si>
    <t>13802528051</t>
  </si>
  <si>
    <t>S02498</t>
  </si>
  <si>
    <t>刘晨宇</t>
  </si>
  <si>
    <t>13922715502</t>
  </si>
  <si>
    <t>S12406</t>
  </si>
  <si>
    <t>刘辰熙</t>
  </si>
  <si>
    <t>18665723930</t>
  </si>
  <si>
    <t>S02497</t>
  </si>
  <si>
    <t>刘秉哲</t>
  </si>
  <si>
    <t>13828499518</t>
  </si>
  <si>
    <t>S02496</t>
  </si>
  <si>
    <t>林梓钊</t>
  </si>
  <si>
    <t>18675865968</t>
  </si>
  <si>
    <t>S06190</t>
  </si>
  <si>
    <t>林梓涵</t>
  </si>
  <si>
    <t>13620848598</t>
  </si>
  <si>
    <t>天河区四海小学</t>
  </si>
  <si>
    <t>S12682</t>
  </si>
  <si>
    <t>林子铨</t>
  </si>
  <si>
    <t>2007-05-01</t>
  </si>
  <si>
    <t>13538820646</t>
  </si>
  <si>
    <t>林利斌</t>
  </si>
  <si>
    <t>S02495</t>
  </si>
  <si>
    <t>林之韵</t>
  </si>
  <si>
    <t>13924059335</t>
  </si>
  <si>
    <t>S09593</t>
  </si>
  <si>
    <t>林煜琪</t>
  </si>
  <si>
    <t>2011-09-04</t>
  </si>
  <si>
    <t>13570132909</t>
  </si>
  <si>
    <t>2017-04-23</t>
  </si>
  <si>
    <t>林文鹏</t>
  </si>
  <si>
    <t>方蓝羚</t>
  </si>
  <si>
    <t>13450224572</t>
  </si>
  <si>
    <t>S02494</t>
  </si>
  <si>
    <t>林已晞</t>
  </si>
  <si>
    <t>13826003295</t>
  </si>
  <si>
    <t>30625.00</t>
  </si>
  <si>
    <t>S07371</t>
  </si>
  <si>
    <t>林一鸣</t>
  </si>
  <si>
    <t>2009-11-03</t>
  </si>
  <si>
    <t>15360067284</t>
  </si>
  <si>
    <t>陈丽珊</t>
  </si>
  <si>
    <t>拼单会员</t>
  </si>
  <si>
    <t>18800.00</t>
  </si>
  <si>
    <t>S02493</t>
  </si>
  <si>
    <t>林野</t>
  </si>
  <si>
    <t>13609786765</t>
  </si>
  <si>
    <t>S07744</t>
  </si>
  <si>
    <t>林欣盈</t>
  </si>
  <si>
    <t>13602772758</t>
  </si>
  <si>
    <t>杨文珊</t>
  </si>
  <si>
    <t>S02492</t>
  </si>
  <si>
    <t>林筱语</t>
  </si>
  <si>
    <t>13501508208</t>
  </si>
  <si>
    <t>华南师范大学附属小学</t>
  </si>
  <si>
    <t>S12250</t>
  </si>
  <si>
    <t>林晓瑜</t>
  </si>
  <si>
    <t>13926128100</t>
  </si>
  <si>
    <t>3319.67</t>
  </si>
  <si>
    <t>S02491</t>
  </si>
  <si>
    <t>林伟乐</t>
  </si>
  <si>
    <t>15915992194</t>
  </si>
  <si>
    <t>广州市第113中学</t>
  </si>
  <si>
    <t>S09252</t>
  </si>
  <si>
    <t>林思萱</t>
  </si>
  <si>
    <t>2010-01-22</t>
  </si>
  <si>
    <t>15622265660</t>
  </si>
  <si>
    <t>2017-04-12</t>
  </si>
  <si>
    <t>林智</t>
  </si>
  <si>
    <t>18680274743</t>
  </si>
  <si>
    <t>孙蔼容</t>
  </si>
  <si>
    <t>23333.33</t>
  </si>
  <si>
    <t>S02490</t>
  </si>
  <si>
    <t>林沛聪</t>
  </si>
  <si>
    <t>13928994758</t>
  </si>
  <si>
    <t>S10201</t>
  </si>
  <si>
    <t>林沐然</t>
  </si>
  <si>
    <t>13060968003</t>
  </si>
  <si>
    <t>S16104</t>
  </si>
  <si>
    <t>林俊全</t>
  </si>
  <si>
    <t>2010-09-11</t>
  </si>
  <si>
    <t>13922113112</t>
  </si>
  <si>
    <t>S13167</t>
  </si>
  <si>
    <t>林隽茼</t>
  </si>
  <si>
    <t>2013-11-26</t>
  </si>
  <si>
    <t>13632369827</t>
  </si>
  <si>
    <t>S16571</t>
  </si>
  <si>
    <t>林靖洋</t>
  </si>
  <si>
    <t>13926496772</t>
  </si>
  <si>
    <t>S16575</t>
  </si>
  <si>
    <t>林靖雅</t>
  </si>
  <si>
    <t>S02489</t>
  </si>
  <si>
    <t>林冠亨</t>
  </si>
  <si>
    <t>13922446845</t>
  </si>
  <si>
    <t>S16900</t>
  </si>
  <si>
    <t>廖梓凌</t>
  </si>
  <si>
    <t>2011-01-23</t>
  </si>
  <si>
    <t>13828477750</t>
  </si>
  <si>
    <t>S08023</t>
  </si>
  <si>
    <t>廖鹏程</t>
  </si>
  <si>
    <t>2009-04-02</t>
  </si>
  <si>
    <t>13602809388</t>
  </si>
  <si>
    <t>廖远胜</t>
  </si>
  <si>
    <t>18819803828</t>
  </si>
  <si>
    <t>18400.00</t>
  </si>
  <si>
    <t>S02488</t>
  </si>
  <si>
    <t>梁梓政</t>
  </si>
  <si>
    <t>18638188188</t>
  </si>
  <si>
    <t>S10394</t>
  </si>
  <si>
    <t>梁梓彤</t>
  </si>
  <si>
    <t>18620030677</t>
  </si>
  <si>
    <t>S09900</t>
  </si>
  <si>
    <t>梁文杰2923</t>
  </si>
  <si>
    <t>2010-08-28</t>
  </si>
  <si>
    <t>13602232923</t>
  </si>
  <si>
    <t>4156.00</t>
  </si>
  <si>
    <t>S02487</t>
  </si>
  <si>
    <t>梁柳</t>
  </si>
  <si>
    <t>13902239064</t>
  </si>
  <si>
    <t>广州外国语学校</t>
  </si>
  <si>
    <t>S11101</t>
  </si>
  <si>
    <t>梁垲唐</t>
  </si>
  <si>
    <t>13660539330</t>
  </si>
  <si>
    <t>S08171</t>
  </si>
  <si>
    <t>梁俊峰</t>
  </si>
  <si>
    <t>2007-11-24</t>
  </si>
  <si>
    <t>13600051578</t>
  </si>
  <si>
    <t>13922218623</t>
  </si>
  <si>
    <t>冯张连</t>
  </si>
  <si>
    <t>S02486</t>
  </si>
  <si>
    <t>梁杰玮</t>
  </si>
  <si>
    <t>13602899831</t>
  </si>
  <si>
    <t>S06195</t>
  </si>
  <si>
    <t>梁嘉慈</t>
  </si>
  <si>
    <t>13822190009</t>
  </si>
  <si>
    <t>S08255</t>
  </si>
  <si>
    <t>梁佳颖</t>
  </si>
  <si>
    <t>13826022855</t>
  </si>
  <si>
    <t>2017-03-08</t>
  </si>
  <si>
    <t>S08494</t>
  </si>
  <si>
    <t>李紫萱</t>
  </si>
  <si>
    <t>2008-01-14</t>
  </si>
  <si>
    <t>13710594494</t>
  </si>
  <si>
    <t>李耀峰</t>
  </si>
  <si>
    <t>13922169808</t>
  </si>
  <si>
    <t>曾颖</t>
  </si>
  <si>
    <t>天河区棠下小学</t>
  </si>
  <si>
    <t>S09923</t>
  </si>
  <si>
    <t>李子玥3219</t>
  </si>
  <si>
    <t>2009-11-18</t>
  </si>
  <si>
    <t>13560113219</t>
  </si>
  <si>
    <t>13926005090</t>
  </si>
  <si>
    <t>S09930</t>
  </si>
  <si>
    <t>李子天5090</t>
  </si>
  <si>
    <t>S02485</t>
  </si>
  <si>
    <t>李芷君</t>
  </si>
  <si>
    <t>13610044661</t>
  </si>
  <si>
    <t>S09916</t>
  </si>
  <si>
    <t>李钊仪</t>
  </si>
  <si>
    <t>15302384922</t>
  </si>
  <si>
    <t>S08565</t>
  </si>
  <si>
    <t>李悦童</t>
  </si>
  <si>
    <t>2010-08-09</t>
  </si>
  <si>
    <t>18666626332</t>
  </si>
  <si>
    <t>2017-04-06</t>
  </si>
  <si>
    <t>黄晓珊</t>
  </si>
  <si>
    <t>学生不想来上课，兴趣不大</t>
  </si>
  <si>
    <t>S06201</t>
  </si>
  <si>
    <t>李昱楠</t>
  </si>
  <si>
    <t>13076872417</t>
  </si>
  <si>
    <t>广州市八一实验学校</t>
  </si>
  <si>
    <t>6240.00</t>
  </si>
  <si>
    <t>S07761</t>
  </si>
  <si>
    <t>李雨彤</t>
  </si>
  <si>
    <t>2010-07-18</t>
  </si>
  <si>
    <t>15902024804</t>
  </si>
  <si>
    <t>闫娟</t>
  </si>
  <si>
    <t>52396.00</t>
  </si>
  <si>
    <t>S02484</t>
  </si>
  <si>
    <t>李雨佳</t>
  </si>
  <si>
    <t>15920130018</t>
  </si>
  <si>
    <t>S02483</t>
  </si>
  <si>
    <t>李与同</t>
  </si>
  <si>
    <t>18988921808</t>
  </si>
  <si>
    <t>S02482</t>
  </si>
  <si>
    <t>李颖彤</t>
  </si>
  <si>
    <t>18688325788</t>
  </si>
  <si>
    <t>31500.00</t>
  </si>
  <si>
    <t>S02481</t>
  </si>
  <si>
    <t>李奕萱</t>
  </si>
  <si>
    <t>13725108348</t>
  </si>
  <si>
    <t>29750.00</t>
  </si>
  <si>
    <t>S02480</t>
  </si>
  <si>
    <t>李宜臻</t>
  </si>
  <si>
    <t>18818916227</t>
  </si>
  <si>
    <t>S08353</t>
  </si>
  <si>
    <t>李伊彤</t>
  </si>
  <si>
    <t>2010-07-29</t>
  </si>
  <si>
    <t>13660021891</t>
  </si>
  <si>
    <t>2017-03-17</t>
  </si>
  <si>
    <t>李谨</t>
  </si>
  <si>
    <t>18988911166</t>
  </si>
  <si>
    <t>麦远平</t>
  </si>
  <si>
    <t>97600.00</t>
  </si>
  <si>
    <t>S02479</t>
  </si>
  <si>
    <t>李伊然</t>
  </si>
  <si>
    <t>18926110666</t>
  </si>
  <si>
    <t>S16589</t>
  </si>
  <si>
    <t>李一桢</t>
  </si>
  <si>
    <t>13889904420</t>
  </si>
  <si>
    <t>S02478</t>
  </si>
  <si>
    <t>李欣</t>
  </si>
  <si>
    <t>13710862639</t>
  </si>
  <si>
    <t>3238.57</t>
  </si>
  <si>
    <t>S02477</t>
  </si>
  <si>
    <t>李昕瑶</t>
  </si>
  <si>
    <t>13928906226</t>
  </si>
  <si>
    <t>S02476</t>
  </si>
  <si>
    <t>李昕烁</t>
  </si>
  <si>
    <t>13322808168</t>
  </si>
  <si>
    <t>2276.65</t>
  </si>
  <si>
    <t>S02475</t>
  </si>
  <si>
    <t>李心然2630</t>
  </si>
  <si>
    <t>13724872630</t>
  </si>
  <si>
    <t>2016-09-25</t>
  </si>
  <si>
    <t>S02474</t>
  </si>
  <si>
    <t>李向涵</t>
  </si>
  <si>
    <t>18666021436</t>
  </si>
  <si>
    <t>S02473</t>
  </si>
  <si>
    <t>李贤乐</t>
  </si>
  <si>
    <t>13711648576</t>
  </si>
  <si>
    <t>5435.10</t>
  </si>
  <si>
    <t>S02472</t>
  </si>
  <si>
    <t>李苏南</t>
  </si>
  <si>
    <t>13922768312</t>
  </si>
  <si>
    <t>4691.51</t>
  </si>
  <si>
    <t>S02471</t>
  </si>
  <si>
    <t>李思源</t>
  </si>
  <si>
    <t>13926440864</t>
  </si>
  <si>
    <t>S10159</t>
  </si>
  <si>
    <t>李思遥6885</t>
  </si>
  <si>
    <t>13826256885</t>
  </si>
  <si>
    <t>S12826</t>
  </si>
  <si>
    <t>李思睿7946</t>
  </si>
  <si>
    <t>13809777946</t>
  </si>
  <si>
    <t>3599.67</t>
  </si>
  <si>
    <t>S02470</t>
  </si>
  <si>
    <t>李淑莹</t>
  </si>
  <si>
    <t>13925044823</t>
  </si>
  <si>
    <t>韩氏早教幼儿园</t>
  </si>
  <si>
    <t>S02469</t>
  </si>
  <si>
    <t>李诗泳</t>
  </si>
  <si>
    <t>13751886899</t>
  </si>
  <si>
    <t>广州市华师附中番禺学校</t>
  </si>
  <si>
    <t>6552.00</t>
  </si>
  <si>
    <t>S02468</t>
  </si>
  <si>
    <t>李睿</t>
  </si>
  <si>
    <t>13829759720</t>
  </si>
  <si>
    <t>广州市执信中学</t>
  </si>
  <si>
    <t>2017-01-31</t>
  </si>
  <si>
    <t>父母工作调动</t>
  </si>
  <si>
    <t>2017年1月18日申请退费</t>
  </si>
  <si>
    <t>S13266</t>
  </si>
  <si>
    <t>李梦娆</t>
  </si>
  <si>
    <t>2009-12-17</t>
  </si>
  <si>
    <t>18520091696</t>
  </si>
  <si>
    <t>S02467</t>
  </si>
  <si>
    <t>李孟璘</t>
  </si>
  <si>
    <t>13682299738</t>
  </si>
  <si>
    <t>5220.00</t>
  </si>
  <si>
    <t>S02466</t>
  </si>
  <si>
    <t>李璐妍</t>
  </si>
  <si>
    <t>13875625888</t>
  </si>
  <si>
    <t>S13083</t>
  </si>
  <si>
    <t>李立夫</t>
  </si>
  <si>
    <t>13903013466</t>
  </si>
  <si>
    <t>李晓锋</t>
  </si>
  <si>
    <t>S13162</t>
  </si>
  <si>
    <t>李隽熙</t>
  </si>
  <si>
    <t>2010-06-30</t>
  </si>
  <si>
    <t>13729807746</t>
  </si>
  <si>
    <t>李彬</t>
  </si>
  <si>
    <t>18816806768</t>
  </si>
  <si>
    <t>刘纹</t>
  </si>
  <si>
    <t>S02465</t>
  </si>
  <si>
    <t>李佳晔</t>
  </si>
  <si>
    <t>13924260985</t>
  </si>
  <si>
    <t>2647.88</t>
  </si>
  <si>
    <t>S02464</t>
  </si>
  <si>
    <t>李佳霖</t>
  </si>
  <si>
    <t>18502083979</t>
  </si>
  <si>
    <t>S02463</t>
  </si>
  <si>
    <t>李华松</t>
  </si>
  <si>
    <t>13902216852</t>
  </si>
  <si>
    <t>S02462</t>
  </si>
  <si>
    <t>李弘锐</t>
  </si>
  <si>
    <t>13711184033</t>
  </si>
  <si>
    <t>S02461</t>
  </si>
  <si>
    <t>李瀚达</t>
  </si>
  <si>
    <t>13826457826</t>
  </si>
  <si>
    <t>S10305</t>
  </si>
  <si>
    <t>李国鸿</t>
  </si>
  <si>
    <t>2007-05-14</t>
  </si>
  <si>
    <t>13660422845</t>
  </si>
  <si>
    <t>S10407</t>
  </si>
  <si>
    <t>李冠毅</t>
  </si>
  <si>
    <t>13632103680</t>
  </si>
  <si>
    <t>S02460</t>
  </si>
  <si>
    <t>李承锴</t>
  </si>
  <si>
    <t>13926471378</t>
  </si>
  <si>
    <t>S02459</t>
  </si>
  <si>
    <t>黎子杰</t>
  </si>
  <si>
    <t>13922450602</t>
  </si>
  <si>
    <t>S10190</t>
  </si>
  <si>
    <t>黎树铭</t>
  </si>
  <si>
    <t>2011-04-26</t>
  </si>
  <si>
    <t>13825078583</t>
  </si>
  <si>
    <t>S16022</t>
  </si>
  <si>
    <t>黎沛宜</t>
  </si>
  <si>
    <t>2013-03-29</t>
  </si>
  <si>
    <t>13825063640</t>
  </si>
  <si>
    <t>S02458</t>
  </si>
  <si>
    <t>黎晨</t>
  </si>
  <si>
    <t>13925092305</t>
  </si>
  <si>
    <t>S10991</t>
  </si>
  <si>
    <t>雷一诺</t>
  </si>
  <si>
    <t>18666228330</t>
  </si>
  <si>
    <t>S11000</t>
  </si>
  <si>
    <t>雷骐</t>
  </si>
  <si>
    <t>S02457</t>
  </si>
  <si>
    <t>劳泽炜</t>
  </si>
  <si>
    <t>13808873831</t>
  </si>
  <si>
    <t>S02456</t>
  </si>
  <si>
    <t>劳宇恒</t>
  </si>
  <si>
    <t>15800033376</t>
  </si>
  <si>
    <t>4222.25</t>
  </si>
  <si>
    <t>S10735</t>
  </si>
  <si>
    <t>蓝天毓</t>
  </si>
  <si>
    <t>13660381927</t>
  </si>
  <si>
    <t>广州市天河区长征小学</t>
  </si>
  <si>
    <t>S02455</t>
  </si>
  <si>
    <t>赖怡丹</t>
  </si>
  <si>
    <t>13622219363</t>
  </si>
  <si>
    <t>17456.25</t>
  </si>
  <si>
    <t>S10046</t>
  </si>
  <si>
    <t>赖舒晴</t>
  </si>
  <si>
    <t>13711476114</t>
  </si>
  <si>
    <t>王霜</t>
  </si>
  <si>
    <t>S02454</t>
  </si>
  <si>
    <t>邝悦琳</t>
  </si>
  <si>
    <t>13602709423</t>
  </si>
  <si>
    <t>5825.40</t>
  </si>
  <si>
    <t>S16775</t>
  </si>
  <si>
    <t>柯林纹0960</t>
  </si>
  <si>
    <t>2009-05-27</t>
  </si>
  <si>
    <t>13556180960</t>
  </si>
  <si>
    <t>S12974</t>
  </si>
  <si>
    <t>柯皓</t>
  </si>
  <si>
    <t>13570471927</t>
  </si>
  <si>
    <t>天河区东圃幼儿园</t>
  </si>
  <si>
    <t>S02453</t>
  </si>
  <si>
    <t>康洪铭</t>
  </si>
  <si>
    <t>15818815606</t>
  </si>
  <si>
    <t>S02452</t>
  </si>
  <si>
    <t>阚一诺</t>
  </si>
  <si>
    <t>13926099858</t>
  </si>
  <si>
    <t>53366.48</t>
  </si>
  <si>
    <t>S02451</t>
  </si>
  <si>
    <t>金钰华</t>
  </si>
  <si>
    <t>13352819913</t>
  </si>
  <si>
    <t>S10221</t>
  </si>
  <si>
    <t>姜映琳</t>
  </si>
  <si>
    <t>13751728837</t>
  </si>
  <si>
    <t>S11063</t>
  </si>
  <si>
    <t>姜亦楠</t>
  </si>
  <si>
    <t>13798098397</t>
  </si>
  <si>
    <t>13798099397</t>
  </si>
  <si>
    <t>S17550</t>
  </si>
  <si>
    <t>姜欣彤8660</t>
  </si>
  <si>
    <t>18665598660</t>
  </si>
  <si>
    <t>18740.00</t>
  </si>
  <si>
    <t>S13174</t>
  </si>
  <si>
    <t>江姿烨</t>
  </si>
  <si>
    <t>2010-02-04</t>
  </si>
  <si>
    <t>13006884927</t>
  </si>
  <si>
    <t>关萍</t>
  </si>
  <si>
    <t>S09888</t>
  </si>
  <si>
    <t>江泽恺</t>
  </si>
  <si>
    <t>2010-02-26</t>
  </si>
  <si>
    <t>13924086432</t>
  </si>
  <si>
    <t>18665673698</t>
  </si>
  <si>
    <t>S02450</t>
  </si>
  <si>
    <t>江盈熹</t>
  </si>
  <si>
    <t>13650709869</t>
  </si>
  <si>
    <t>S16768</t>
  </si>
  <si>
    <t>江宣鸿宇</t>
  </si>
  <si>
    <t>2011-03-28</t>
  </si>
  <si>
    <t>13724874926</t>
  </si>
  <si>
    <t>S02449</t>
  </si>
  <si>
    <t>贾禹煊</t>
  </si>
  <si>
    <t>18011766689</t>
  </si>
  <si>
    <t>S02448</t>
  </si>
  <si>
    <t>黄梓昊</t>
  </si>
  <si>
    <t>13802969967</t>
  </si>
  <si>
    <t>S07548</t>
  </si>
  <si>
    <t>黄梓成</t>
  </si>
  <si>
    <t>2016-12-25</t>
  </si>
  <si>
    <t>13922789454</t>
  </si>
  <si>
    <t>黄先生</t>
  </si>
  <si>
    <t>13825095876</t>
  </si>
  <si>
    <t>张思嘉</t>
  </si>
  <si>
    <t>S07437</t>
  </si>
  <si>
    <t>黄子烨</t>
  </si>
  <si>
    <t>2005-08-20</t>
  </si>
  <si>
    <t>13622234339</t>
  </si>
  <si>
    <t>2016-12-17</t>
  </si>
  <si>
    <t>S10352</t>
  </si>
  <si>
    <t>黄子洋2622</t>
  </si>
  <si>
    <t>13631412622</t>
  </si>
  <si>
    <t>S09892</t>
  </si>
  <si>
    <t>黄子涵2185</t>
  </si>
  <si>
    <t>2009-01-29</t>
  </si>
  <si>
    <t>18922122185</t>
  </si>
  <si>
    <t>黄木源</t>
  </si>
  <si>
    <t>18665723178</t>
  </si>
  <si>
    <t>陈晓华</t>
  </si>
  <si>
    <t>S02447</t>
  </si>
  <si>
    <t>黄倬浩</t>
  </si>
  <si>
    <t>13503012382</t>
  </si>
  <si>
    <t>2015-06-28</t>
  </si>
  <si>
    <t>S02446</t>
  </si>
  <si>
    <t>黄臻</t>
  </si>
  <si>
    <t>13802449304</t>
  </si>
  <si>
    <t>S10918</t>
  </si>
  <si>
    <t>黄藝</t>
  </si>
  <si>
    <t>15989191766</t>
  </si>
  <si>
    <t>S02445</t>
  </si>
  <si>
    <t>黄希玮</t>
  </si>
  <si>
    <t>S02444</t>
  </si>
  <si>
    <t>黄婷婷</t>
  </si>
  <si>
    <t>13711022226</t>
  </si>
  <si>
    <t>结转剩余课次及学费给弟弟黄春献</t>
  </si>
  <si>
    <t>S10385</t>
  </si>
  <si>
    <t>黄思行</t>
  </si>
  <si>
    <t>13760672251</t>
  </si>
  <si>
    <t>S13471</t>
  </si>
  <si>
    <t>黄思澄</t>
  </si>
  <si>
    <t>2013-07-28</t>
  </si>
  <si>
    <t>18675868763</t>
  </si>
  <si>
    <t>13719218772</t>
  </si>
  <si>
    <t>广州市天河区华景泽晖幼儿园</t>
  </si>
  <si>
    <t>S07477</t>
  </si>
  <si>
    <t>黄帅翔</t>
  </si>
  <si>
    <t>2010-03-16</t>
  </si>
  <si>
    <t>13560192018</t>
  </si>
  <si>
    <t>2016-12-18</t>
  </si>
  <si>
    <t>全维维</t>
  </si>
  <si>
    <t>S02443</t>
  </si>
  <si>
    <t>黄麟越</t>
  </si>
  <si>
    <t>15603013443</t>
  </si>
  <si>
    <t>2349.17</t>
  </si>
  <si>
    <t>S02442</t>
  </si>
  <si>
    <t>黄丽榕5165</t>
  </si>
  <si>
    <t>13316005165</t>
  </si>
  <si>
    <t>2016-07-20</t>
  </si>
  <si>
    <t>31150.00</t>
  </si>
  <si>
    <t>S09897</t>
  </si>
  <si>
    <t>黄兰婷</t>
  </si>
  <si>
    <t>13711508582</t>
  </si>
  <si>
    <t>S07607</t>
  </si>
  <si>
    <t>黄俊宁</t>
  </si>
  <si>
    <t>2008-02-15</t>
  </si>
  <si>
    <t>13660003777</t>
  </si>
  <si>
    <t>黄升聪</t>
  </si>
  <si>
    <t>洪丽娜</t>
  </si>
  <si>
    <t>13533486448</t>
  </si>
  <si>
    <t>S02441</t>
  </si>
  <si>
    <t>黄琮胜</t>
  </si>
  <si>
    <t>13825187567</t>
  </si>
  <si>
    <t>S07931</t>
  </si>
  <si>
    <t>黄从熙</t>
  </si>
  <si>
    <t>2009-01-04</t>
  </si>
  <si>
    <t>13922201099</t>
  </si>
  <si>
    <t>叶国梅</t>
  </si>
  <si>
    <t>S02440</t>
  </si>
  <si>
    <t>黄春献</t>
  </si>
  <si>
    <t>S07608</t>
  </si>
  <si>
    <t>黄春润</t>
  </si>
  <si>
    <t>S16097</t>
  </si>
  <si>
    <t>黄楚岚</t>
  </si>
  <si>
    <t>2010-07-05</t>
  </si>
  <si>
    <t>13660812124</t>
  </si>
  <si>
    <t>S10366</t>
  </si>
  <si>
    <t>胡耀琦</t>
  </si>
  <si>
    <t>2006-10-22</t>
  </si>
  <si>
    <t>13926415888</t>
  </si>
  <si>
    <t>广州市越秀区育才小学</t>
  </si>
  <si>
    <t>S02439</t>
  </si>
  <si>
    <t>胡彦超</t>
  </si>
  <si>
    <t>13416215951</t>
  </si>
  <si>
    <t>S10801</t>
  </si>
  <si>
    <t>胡轩溢</t>
  </si>
  <si>
    <t>15603003033</t>
  </si>
  <si>
    <t>天河区天府路小学</t>
  </si>
  <si>
    <t>S10061</t>
  </si>
  <si>
    <t>胡雯童</t>
  </si>
  <si>
    <t>2010-03-04</t>
  </si>
  <si>
    <t>18022883321</t>
  </si>
  <si>
    <t>13678904439</t>
  </si>
  <si>
    <t>李施斯</t>
  </si>
  <si>
    <t>S12803</t>
  </si>
  <si>
    <t>胡温庭</t>
  </si>
  <si>
    <t>2008-06-26</t>
  </si>
  <si>
    <t>13699731166</t>
  </si>
  <si>
    <t>13699731183</t>
  </si>
  <si>
    <t>S06192</t>
  </si>
  <si>
    <t>胡恬</t>
  </si>
  <si>
    <t>广州市天河区泰安幼儿园</t>
  </si>
  <si>
    <t>S02438</t>
  </si>
  <si>
    <t>胡铭轩</t>
  </si>
  <si>
    <t>13430243319</t>
  </si>
  <si>
    <t>S07576</t>
  </si>
  <si>
    <t>胡美莹</t>
  </si>
  <si>
    <t>2009-06-07</t>
  </si>
  <si>
    <t>13570504583</t>
  </si>
  <si>
    <t>陈映英</t>
  </si>
  <si>
    <t>S13145</t>
  </si>
  <si>
    <t>胡刘昕伦</t>
  </si>
  <si>
    <t>2011-09-05</t>
  </si>
  <si>
    <t>13512735816</t>
  </si>
  <si>
    <t>刘琼</t>
  </si>
  <si>
    <t>广东省公安厅幼儿园</t>
  </si>
  <si>
    <t>S02437</t>
  </si>
  <si>
    <t>胡家莹</t>
  </si>
  <si>
    <t>13902220313</t>
  </si>
  <si>
    <t>S02436</t>
  </si>
  <si>
    <t>胡德胜</t>
  </si>
  <si>
    <t>13826029229</t>
  </si>
  <si>
    <t>S09209</t>
  </si>
  <si>
    <t>胡德平</t>
  </si>
  <si>
    <t>2013-01-03</t>
  </si>
  <si>
    <t>2017-04-09</t>
  </si>
  <si>
    <t>谭淑芬</t>
  </si>
  <si>
    <t>广州市天河区金太阳幼儿园</t>
  </si>
  <si>
    <t>S17202</t>
  </si>
  <si>
    <t>侯景元</t>
  </si>
  <si>
    <t>13922126306</t>
  </si>
  <si>
    <t>S02435</t>
  </si>
  <si>
    <t>贺振轩</t>
  </si>
  <si>
    <t>18666001082</t>
  </si>
  <si>
    <t>S10356</t>
  </si>
  <si>
    <t>何予希</t>
  </si>
  <si>
    <t>13570397212</t>
  </si>
  <si>
    <t>S02434</t>
  </si>
  <si>
    <t>何炫桦</t>
  </si>
  <si>
    <t>13602762144</t>
  </si>
  <si>
    <t>S02433</t>
  </si>
  <si>
    <t>何睿祺</t>
  </si>
  <si>
    <t>18673135665</t>
  </si>
  <si>
    <t>S16102</t>
  </si>
  <si>
    <t>何骏希</t>
  </si>
  <si>
    <t>18924134046</t>
  </si>
  <si>
    <t>S02432</t>
  </si>
  <si>
    <t>何炯</t>
  </si>
  <si>
    <t>13423660341</t>
  </si>
  <si>
    <t>10843.46</t>
  </si>
  <si>
    <t>S10330</t>
  </si>
  <si>
    <t>何家安</t>
  </si>
  <si>
    <t>2011-03-16</t>
  </si>
  <si>
    <t>13710611912</t>
  </si>
  <si>
    <t>S02431</t>
  </si>
  <si>
    <t>何佳珂</t>
  </si>
  <si>
    <t>18011958569</t>
  </si>
  <si>
    <t>S07914</t>
  </si>
  <si>
    <t>何翰霖</t>
  </si>
  <si>
    <t>2009-10-24</t>
  </si>
  <si>
    <t>13922127029</t>
  </si>
  <si>
    <t>2017-02-10</t>
  </si>
  <si>
    <t>何健星</t>
  </si>
  <si>
    <t>13926040266</t>
  </si>
  <si>
    <t>张帆</t>
  </si>
  <si>
    <t>1班</t>
  </si>
  <si>
    <t>21400.00</t>
  </si>
  <si>
    <t>S10269</t>
  </si>
  <si>
    <t>何柏熙0922</t>
  </si>
  <si>
    <t>18022880922</t>
  </si>
  <si>
    <t>S10260</t>
  </si>
  <si>
    <t>何柏涛</t>
  </si>
  <si>
    <t>罗静</t>
  </si>
  <si>
    <t>S02430</t>
  </si>
  <si>
    <t>何艾霖</t>
  </si>
  <si>
    <t>13602889323</t>
  </si>
  <si>
    <t>S13182</t>
  </si>
  <si>
    <t>郝思睿</t>
  </si>
  <si>
    <t>18922743580</t>
  </si>
  <si>
    <t>S02429</t>
  </si>
  <si>
    <t>韩雨竹</t>
  </si>
  <si>
    <t>13729880699</t>
  </si>
  <si>
    <t>S08131</t>
  </si>
  <si>
    <t>郭子钧</t>
  </si>
  <si>
    <t>2009-10-09</t>
  </si>
  <si>
    <t>13711024555</t>
  </si>
  <si>
    <t>2017-02-26</t>
  </si>
  <si>
    <t>郭丽莹</t>
  </si>
  <si>
    <t>S02428</t>
  </si>
  <si>
    <t>郭芷彤7107</t>
  </si>
  <si>
    <t>13763307107</t>
  </si>
  <si>
    <t>S16359</t>
  </si>
  <si>
    <t>郭玥希</t>
  </si>
  <si>
    <t>2014-09-14</t>
  </si>
  <si>
    <t>13570234474</t>
  </si>
  <si>
    <t>2017-06-23</t>
  </si>
  <si>
    <t>S12724</t>
  </si>
  <si>
    <t>郭昱辰</t>
  </si>
  <si>
    <t>S09197</t>
  </si>
  <si>
    <t>郭彤萱</t>
  </si>
  <si>
    <t>2011-03-09</t>
  </si>
  <si>
    <t>15820295565</t>
  </si>
  <si>
    <t>吴利琴</t>
  </si>
  <si>
    <t>S02427</t>
  </si>
  <si>
    <t>郭品烔</t>
  </si>
  <si>
    <t>13332807532</t>
  </si>
  <si>
    <t>S16105</t>
  </si>
  <si>
    <t>关艳阳</t>
  </si>
  <si>
    <t>2008-12-07</t>
  </si>
  <si>
    <t>15915941311</t>
  </si>
  <si>
    <t>S08214</t>
  </si>
  <si>
    <t>关鑫</t>
  </si>
  <si>
    <t>2008-01-03</t>
  </si>
  <si>
    <t>15814890158</t>
  </si>
  <si>
    <t>2017-03-04</t>
  </si>
  <si>
    <t>关宏宇</t>
  </si>
  <si>
    <t>13922123312</t>
  </si>
  <si>
    <t>朱楚香</t>
  </si>
  <si>
    <t>S02426</t>
  </si>
  <si>
    <t>关杰洋</t>
  </si>
  <si>
    <t>13802533542</t>
  </si>
  <si>
    <t>S06205</t>
  </si>
  <si>
    <t>顾珊瑜</t>
  </si>
  <si>
    <t>13631440688</t>
  </si>
  <si>
    <t>S08254</t>
  </si>
  <si>
    <t>高莉雅</t>
  </si>
  <si>
    <t>13822299498</t>
  </si>
  <si>
    <t>S12331</t>
  </si>
  <si>
    <t>高皓月</t>
  </si>
  <si>
    <t>2013-06-29</t>
  </si>
  <si>
    <t>13580554190</t>
  </si>
  <si>
    <t>S02425</t>
  </si>
  <si>
    <t>符云翔</t>
  </si>
  <si>
    <t>13719477708</t>
  </si>
  <si>
    <t>2014-03-08</t>
  </si>
  <si>
    <t>48800.37</t>
  </si>
  <si>
    <t>S12657</t>
  </si>
  <si>
    <t>冯孜维</t>
  </si>
  <si>
    <t>13427527583</t>
  </si>
  <si>
    <t>张广婷</t>
  </si>
  <si>
    <t>S09961</t>
  </si>
  <si>
    <t>冯奕慈</t>
  </si>
  <si>
    <t>13802881993</t>
  </si>
  <si>
    <t>S14737</t>
  </si>
  <si>
    <t>冯炜程</t>
  </si>
  <si>
    <t>2011-03-08</t>
  </si>
  <si>
    <t>13392110600</t>
  </si>
  <si>
    <t>S09952</t>
  </si>
  <si>
    <t>冯敏敏</t>
  </si>
  <si>
    <t>2012-01-01</t>
  </si>
  <si>
    <t>李宝雯</t>
  </si>
  <si>
    <t>S13142</t>
  </si>
  <si>
    <t>方欣悦</t>
  </si>
  <si>
    <t>13825200239</t>
  </si>
  <si>
    <t>S09905</t>
  </si>
  <si>
    <t>方宁</t>
  </si>
  <si>
    <t>13826287446</t>
  </si>
  <si>
    <t>S12523</t>
  </si>
  <si>
    <t>范子高</t>
  </si>
  <si>
    <t>13560359692</t>
  </si>
  <si>
    <t>13798168852</t>
  </si>
  <si>
    <t>S07722</t>
  </si>
  <si>
    <t>范依馨</t>
  </si>
  <si>
    <t>2011-10-17</t>
  </si>
  <si>
    <t>13725270993</t>
  </si>
  <si>
    <t>范永强</t>
  </si>
  <si>
    <t>18027192483</t>
  </si>
  <si>
    <t>葛丽珍</t>
  </si>
  <si>
    <t>3571.43</t>
  </si>
  <si>
    <t>S13146</t>
  </si>
  <si>
    <t>范煊怡</t>
  </si>
  <si>
    <t>13711220752</t>
  </si>
  <si>
    <t>S16598</t>
  </si>
  <si>
    <t>范舒涵</t>
  </si>
  <si>
    <t>13922745424</t>
  </si>
  <si>
    <t>S16601</t>
  </si>
  <si>
    <t>范泓熙</t>
  </si>
  <si>
    <t>2010-04-28</t>
  </si>
  <si>
    <t>S15350</t>
  </si>
  <si>
    <t>段奕彤</t>
  </si>
  <si>
    <t>13580558208</t>
  </si>
  <si>
    <t>S02424</t>
  </si>
  <si>
    <t>段沣轩</t>
  </si>
  <si>
    <t>S02423</t>
  </si>
  <si>
    <t>杜艺文</t>
  </si>
  <si>
    <t>13728048964</t>
  </si>
  <si>
    <t>S02422</t>
  </si>
  <si>
    <t>杜依琳</t>
  </si>
  <si>
    <t>18666024948</t>
  </si>
  <si>
    <t>S09262</t>
  </si>
  <si>
    <t>杜姝瑶</t>
  </si>
  <si>
    <t>2010-02-01</t>
  </si>
  <si>
    <t>13430341783</t>
  </si>
  <si>
    <t>2017-04-13</t>
  </si>
  <si>
    <t>何伟苑</t>
  </si>
  <si>
    <t>1586364</t>
  </si>
  <si>
    <t>S02421</t>
  </si>
  <si>
    <t>杜南宏</t>
  </si>
  <si>
    <t>13760667046</t>
  </si>
  <si>
    <t>S10281</t>
  </si>
  <si>
    <t>杜璟熙</t>
  </si>
  <si>
    <t>2009-08-16</t>
  </si>
  <si>
    <t>13710375043</t>
  </si>
  <si>
    <t>3668.75</t>
  </si>
  <si>
    <t>S17343</t>
  </si>
  <si>
    <t>董自如</t>
  </si>
  <si>
    <t>18122308933</t>
  </si>
  <si>
    <t>华南师范大学附属幼儿园</t>
  </si>
  <si>
    <t>S08189</t>
  </si>
  <si>
    <t>邓梓昕5173</t>
  </si>
  <si>
    <t>2008-09-24</t>
  </si>
  <si>
    <t>13609055173</t>
  </si>
  <si>
    <t>2017-03-01</t>
  </si>
  <si>
    <t>邓杰锋</t>
  </si>
  <si>
    <t>1360955173</t>
  </si>
  <si>
    <t>陈瑜</t>
  </si>
  <si>
    <t>13926123140</t>
  </si>
  <si>
    <t>S14823</t>
  </si>
  <si>
    <t>邓梓浩</t>
  </si>
  <si>
    <t>2010-02-14</t>
  </si>
  <si>
    <t>13929530152</t>
  </si>
  <si>
    <t>S02420</t>
  </si>
  <si>
    <t>邓之聿</t>
  </si>
  <si>
    <t>13728066799</t>
  </si>
  <si>
    <t>广州市天河外国语学校</t>
  </si>
  <si>
    <t>22032.00</t>
  </si>
  <si>
    <t>S02419</t>
  </si>
  <si>
    <t>邓之尚</t>
  </si>
  <si>
    <t>18926261126</t>
  </si>
  <si>
    <t>8491.00</t>
  </si>
  <si>
    <t>S02418</t>
  </si>
  <si>
    <t>邓颖乐</t>
  </si>
  <si>
    <t>13602769335</t>
  </si>
  <si>
    <t>4734.46</t>
  </si>
  <si>
    <t>S12679</t>
  </si>
  <si>
    <t>邓亦璇</t>
  </si>
  <si>
    <t>13822156130</t>
  </si>
  <si>
    <t>月度活动课</t>
  </si>
  <si>
    <t>S08067</t>
  </si>
  <si>
    <t>邓熙岚</t>
  </si>
  <si>
    <t>2010-03-02</t>
  </si>
  <si>
    <t>13902242610</t>
  </si>
  <si>
    <t>2017-02-24</t>
  </si>
  <si>
    <t>邓志锋</t>
  </si>
  <si>
    <t>13168807580</t>
  </si>
  <si>
    <t>翁莉</t>
  </si>
  <si>
    <t>2班</t>
  </si>
  <si>
    <t>S02417</t>
  </si>
  <si>
    <t>邓瑞涵</t>
  </si>
  <si>
    <t>13539819885</t>
  </si>
  <si>
    <t>S12973</t>
  </si>
  <si>
    <t>邓乔予</t>
  </si>
  <si>
    <t>2012-02-24</t>
  </si>
  <si>
    <t>13640337621</t>
  </si>
  <si>
    <t>邓学辉</t>
  </si>
  <si>
    <t>13318716867</t>
  </si>
  <si>
    <t>8346.00</t>
  </si>
  <si>
    <t>S10231</t>
  </si>
  <si>
    <t>邓皓俊</t>
  </si>
  <si>
    <t>13719377330</t>
  </si>
  <si>
    <t>S02416</t>
  </si>
  <si>
    <t>邓涵月</t>
  </si>
  <si>
    <t>13138646919</t>
  </si>
  <si>
    <t>S08257</t>
  </si>
  <si>
    <t>单玟希</t>
  </si>
  <si>
    <t>2011-01-24</t>
  </si>
  <si>
    <t>15913108151</t>
  </si>
  <si>
    <t>S02415</t>
  </si>
  <si>
    <t>戴梓煊</t>
  </si>
  <si>
    <t>13632402220</t>
  </si>
  <si>
    <t>广州市白云区培英实验小学</t>
  </si>
  <si>
    <t>S09914</t>
  </si>
  <si>
    <t>丛熙茜</t>
  </si>
  <si>
    <t>13580577063</t>
  </si>
  <si>
    <t>S10847</t>
  </si>
  <si>
    <t>程天瑞</t>
  </si>
  <si>
    <t>13828457182</t>
  </si>
  <si>
    <t>S02414</t>
  </si>
  <si>
    <t>成柏萱</t>
  </si>
  <si>
    <t>13544308397</t>
  </si>
  <si>
    <t>7339.61</t>
  </si>
  <si>
    <t>S12691</t>
  </si>
  <si>
    <t>谌思言</t>
  </si>
  <si>
    <t>2012-11-03</t>
  </si>
  <si>
    <t>13533107710</t>
  </si>
  <si>
    <t>岭南中英文幼儿园</t>
  </si>
  <si>
    <t>S10151</t>
  </si>
  <si>
    <t>陈佐瑾</t>
  </si>
  <si>
    <t>18126753709</t>
  </si>
  <si>
    <t>S02413</t>
  </si>
  <si>
    <t>陈致一</t>
  </si>
  <si>
    <t>18665711974</t>
  </si>
  <si>
    <t>8116.00</t>
  </si>
  <si>
    <t>S13143</t>
  </si>
  <si>
    <t>陈志昊</t>
  </si>
  <si>
    <t>13710243850</t>
  </si>
  <si>
    <t>S08195</t>
  </si>
  <si>
    <t>陈芷萱8988</t>
  </si>
  <si>
    <t>2009-06-21</t>
  </si>
  <si>
    <t>13570098988</t>
  </si>
  <si>
    <t>陈为为</t>
  </si>
  <si>
    <t>13802509640</t>
  </si>
  <si>
    <t>刘苑</t>
  </si>
  <si>
    <t>S02412</t>
  </si>
  <si>
    <t>陈贞熹</t>
  </si>
  <si>
    <t>18620730063</t>
  </si>
  <si>
    <t>126.92</t>
  </si>
  <si>
    <t>S02411</t>
  </si>
  <si>
    <t>陈兆君</t>
  </si>
  <si>
    <t>13539766610</t>
  </si>
  <si>
    <t>中山大学附属中学</t>
  </si>
  <si>
    <t>19050.74</t>
  </si>
  <si>
    <t>S08341</t>
  </si>
  <si>
    <t>陈玥旖</t>
  </si>
  <si>
    <t>2009-06-30</t>
  </si>
  <si>
    <t>13060634340</t>
  </si>
  <si>
    <t>2017-03-15</t>
  </si>
  <si>
    <t>郑敏</t>
  </si>
  <si>
    <t>S02410</t>
  </si>
  <si>
    <t>陈昱霖1499</t>
  </si>
  <si>
    <t>13925051499</t>
  </si>
  <si>
    <t>2014-09-08</t>
  </si>
  <si>
    <t>S06196</t>
  </si>
  <si>
    <t>陈宇浩</t>
  </si>
  <si>
    <t>18664853631</t>
  </si>
  <si>
    <t>S02409</t>
  </si>
  <si>
    <t>陈宥霖</t>
  </si>
  <si>
    <t>51784.03</t>
  </si>
  <si>
    <t>S10156</t>
  </si>
  <si>
    <t>陈佑琳</t>
  </si>
  <si>
    <t>2011-08-29</t>
  </si>
  <si>
    <t>18926102796</t>
  </si>
  <si>
    <t>S12802</t>
  </si>
  <si>
    <t>陈泳苏</t>
  </si>
  <si>
    <t>13826434395</t>
  </si>
  <si>
    <t>庞燕丽</t>
  </si>
  <si>
    <t>S02408</t>
  </si>
  <si>
    <t>陈奕舟7788</t>
  </si>
  <si>
    <t>13560357788</t>
  </si>
  <si>
    <t>2011-07-17</t>
  </si>
  <si>
    <t>S02407</t>
  </si>
  <si>
    <t>陈奕忻</t>
  </si>
  <si>
    <t>15302243960</t>
  </si>
  <si>
    <t>S16103</t>
  </si>
  <si>
    <t>陈晓莉</t>
  </si>
  <si>
    <t>2009-12-13</t>
  </si>
  <si>
    <t>13828425656</t>
  </si>
  <si>
    <t>S02406</t>
  </si>
  <si>
    <t>陈相宇2809</t>
  </si>
  <si>
    <t>13925082809</t>
  </si>
  <si>
    <t>2015-09-05</t>
  </si>
  <si>
    <t>S07747</t>
  </si>
  <si>
    <t>陈曦0030</t>
  </si>
  <si>
    <t>2010-04-25</t>
  </si>
  <si>
    <t>13711370030</t>
  </si>
  <si>
    <t>劳慧</t>
  </si>
  <si>
    <t>S02405</t>
  </si>
  <si>
    <t>陈希勤</t>
  </si>
  <si>
    <t>13802519545</t>
  </si>
  <si>
    <t>2302.87</t>
  </si>
  <si>
    <t>S10389</t>
  </si>
  <si>
    <t>陈思榆</t>
  </si>
  <si>
    <t>18680230001</t>
  </si>
  <si>
    <t>S02404</t>
  </si>
  <si>
    <t>陈思颖3778</t>
  </si>
  <si>
    <t>13902303778</t>
  </si>
  <si>
    <t>S08133</t>
  </si>
  <si>
    <t>陈思颖2633</t>
  </si>
  <si>
    <t>18666082633</t>
  </si>
  <si>
    <t>张静怡</t>
  </si>
  <si>
    <t>S02403</t>
  </si>
  <si>
    <t>陈思琪</t>
  </si>
  <si>
    <t>13923097106</t>
  </si>
  <si>
    <t>S02402</t>
  </si>
  <si>
    <t>陈睿言</t>
  </si>
  <si>
    <t>13826068996</t>
  </si>
  <si>
    <t>S02401</t>
  </si>
  <si>
    <t>陈瑞霖</t>
  </si>
  <si>
    <t>13826138807</t>
  </si>
  <si>
    <t>天河区第二实验幼儿园</t>
  </si>
  <si>
    <t>S02400</t>
  </si>
  <si>
    <t>陈柔安8528</t>
  </si>
  <si>
    <t>18122288528</t>
  </si>
  <si>
    <t>2010-07-28</t>
  </si>
  <si>
    <t>S08256</t>
  </si>
  <si>
    <t>陈沁元</t>
  </si>
  <si>
    <t>13570061641</t>
  </si>
  <si>
    <t>天河区银河小学</t>
  </si>
  <si>
    <t>S02399</t>
  </si>
  <si>
    <t>陈芊希</t>
  </si>
  <si>
    <t>13726807029</t>
  </si>
  <si>
    <t>广州市番禺区香江育才实验学校</t>
  </si>
  <si>
    <t>16443.98</t>
  </si>
  <si>
    <t>S16225</t>
  </si>
  <si>
    <t>陈芊贝</t>
  </si>
  <si>
    <t>2015-01-23</t>
  </si>
  <si>
    <t>13711758988</t>
  </si>
  <si>
    <t>S16776</t>
  </si>
  <si>
    <t>陈沐蓉</t>
  </si>
  <si>
    <t>2009-08-14</t>
  </si>
  <si>
    <t>13903053181</t>
  </si>
  <si>
    <t>S11020</t>
  </si>
  <si>
    <t>陈沐琪</t>
  </si>
  <si>
    <t>15918691190</t>
  </si>
  <si>
    <t>S09946</t>
  </si>
  <si>
    <t>陈俊宁</t>
  </si>
  <si>
    <t>13926159777</t>
  </si>
  <si>
    <t>王思恩</t>
  </si>
  <si>
    <t>S16099</t>
  </si>
  <si>
    <t>陈俊霖5591</t>
  </si>
  <si>
    <t>2008-11-28</t>
  </si>
  <si>
    <t>13620405591</t>
  </si>
  <si>
    <t>S02398</t>
  </si>
  <si>
    <t>陈锦昊</t>
  </si>
  <si>
    <t>13570230663</t>
  </si>
  <si>
    <t>S09256</t>
  </si>
  <si>
    <t>陈佳乐1215</t>
  </si>
  <si>
    <t>2009-12-29</t>
  </si>
  <si>
    <t>13533601215</t>
  </si>
  <si>
    <t>陈子贵</t>
  </si>
  <si>
    <t>伍敏</t>
  </si>
  <si>
    <t>S07842</t>
  </si>
  <si>
    <t>陈泓羲</t>
  </si>
  <si>
    <t>13503037312</t>
  </si>
  <si>
    <t>2017-01-21</t>
  </si>
  <si>
    <t>S14918</t>
  </si>
  <si>
    <t>陈郭子琳</t>
  </si>
  <si>
    <t>13710987805</t>
  </si>
  <si>
    <t>S02397</t>
  </si>
  <si>
    <t>车林轩</t>
  </si>
  <si>
    <t>13660581750</t>
  </si>
  <si>
    <t>7725.52</t>
  </si>
  <si>
    <t>S10753</t>
  </si>
  <si>
    <t>曹月如</t>
  </si>
  <si>
    <t>13926076601</t>
  </si>
  <si>
    <t>S02396</t>
  </si>
  <si>
    <t>曹烯玥</t>
  </si>
  <si>
    <t>13660881566</t>
  </si>
  <si>
    <t>S02395</t>
  </si>
  <si>
    <t>曹烯隽</t>
  </si>
  <si>
    <t>13660881556</t>
  </si>
  <si>
    <t>S02394</t>
  </si>
  <si>
    <t>曹嗣卓</t>
  </si>
  <si>
    <t>13802783505</t>
  </si>
  <si>
    <t>S12654</t>
  </si>
  <si>
    <t>蔡懿妮</t>
  </si>
  <si>
    <t>2008-06-29</t>
  </si>
  <si>
    <t>13392610282</t>
  </si>
  <si>
    <t>梁晓莹</t>
  </si>
  <si>
    <t>S02393</t>
  </si>
  <si>
    <t>蔡士宏</t>
  </si>
  <si>
    <t>13903050449</t>
  </si>
  <si>
    <t>S02392</t>
  </si>
  <si>
    <t>蔡孟航</t>
  </si>
  <si>
    <t>13925122102</t>
  </si>
  <si>
    <t>S02391</t>
  </si>
  <si>
    <t>蔡佳乐</t>
  </si>
  <si>
    <t>17076778221</t>
  </si>
  <si>
    <t>S08520</t>
  </si>
  <si>
    <t>蔡泓毅</t>
  </si>
  <si>
    <t>2009-10-30</t>
  </si>
  <si>
    <t>13929592082</t>
  </si>
  <si>
    <t>蔡剑华</t>
  </si>
  <si>
    <t>13560102118</t>
  </si>
  <si>
    <t>李晓霞</t>
  </si>
  <si>
    <t>S02390</t>
  </si>
  <si>
    <t>蔡皓年</t>
  </si>
  <si>
    <t>13500022328</t>
  </si>
  <si>
    <t>S12986</t>
  </si>
  <si>
    <t>毕轩畅</t>
  </si>
  <si>
    <t>18903053105</t>
  </si>
  <si>
    <t>S02389</t>
  </si>
  <si>
    <t>毕然</t>
  </si>
  <si>
    <t>13925063118</t>
  </si>
  <si>
    <t>S02388</t>
  </si>
  <si>
    <t>保思雨</t>
  </si>
  <si>
    <t>13711787885</t>
  </si>
  <si>
    <t>S12662</t>
  </si>
  <si>
    <t>白敏桦</t>
  </si>
  <si>
    <t>2012-10-01</t>
  </si>
  <si>
    <t>13302286664</t>
  </si>
  <si>
    <t>陈青云</t>
  </si>
  <si>
    <t>广州区域未进班</t>
  </si>
  <si>
    <t>J1BSR5G5617</t>
  </si>
  <si>
    <t>梁丽婷,马凯琼,STA MARIA ANTONIO III BILLONES</t>
  </si>
  <si>
    <t>李小倩</t>
  </si>
  <si>
    <t>Class06-7</t>
  </si>
  <si>
    <t>周六14:00~17:00</t>
  </si>
  <si>
    <t>37.5%</t>
  </si>
  <si>
    <t>J3ASR7G7806</t>
  </si>
  <si>
    <t>萧泽秀,黎洁瑜,STA MARIA ANTONIO III BILLONES</t>
  </si>
  <si>
    <t>Class04</t>
  </si>
  <si>
    <t>56.2%</t>
  </si>
  <si>
    <t>P3BF06G3421</t>
  </si>
  <si>
    <t>黎洁瑜,覃爱怡,STA MARIA ANTONIO III BILLONES</t>
  </si>
  <si>
    <t>Class08</t>
  </si>
  <si>
    <t>31.2%</t>
  </si>
  <si>
    <t>停读</t>
  </si>
  <si>
    <t>广州区域停读</t>
  </si>
  <si>
    <t>陈欢</t>
  </si>
  <si>
    <t>K03000GXZ23</t>
  </si>
  <si>
    <t>陈敏华,STA MARIA ANTONIO III BILLONES</t>
  </si>
  <si>
    <t>Class11</t>
  </si>
  <si>
    <t>周五17:00~18:30</t>
  </si>
  <si>
    <t>1.5小时</t>
  </si>
  <si>
    <t>01-幼儿英语课程</t>
  </si>
  <si>
    <t>P2A一对三01</t>
  </si>
  <si>
    <t>广州区域-一对一-英语（一年级-五年级）</t>
  </si>
  <si>
    <t>张佩</t>
  </si>
  <si>
    <t>已结业</t>
  </si>
  <si>
    <t>广州区域-游学会员（2016年48800元）_殷聆菲_吴易辰_戴梓煊_杨濠歌_顾珊瑜_王宇翔_韦佳烨</t>
  </si>
  <si>
    <t>广州区域-游学会员（2016年48800元）</t>
  </si>
  <si>
    <t>P6A一对一02</t>
  </si>
  <si>
    <t>黎洁瑜</t>
  </si>
  <si>
    <t>Class09</t>
  </si>
  <si>
    <t>周日16:00~18:00</t>
  </si>
  <si>
    <t>2小时</t>
  </si>
  <si>
    <t>6.2%</t>
  </si>
  <si>
    <t>金牌P01K12G1202</t>
  </si>
  <si>
    <t>广州区域转金牌前国际课程</t>
  </si>
  <si>
    <t>STA MARIA ANTONIO III BILLONES,萧泽秀</t>
  </si>
  <si>
    <t>金牌J1BSR5G5617</t>
  </si>
  <si>
    <t>广州区域金牌学员</t>
  </si>
  <si>
    <t>梁丽婷,马凯琼,兼职外教</t>
  </si>
  <si>
    <t>金牌P01K12G1235</t>
  </si>
  <si>
    <t>赖情佳,张佩,兼职外教</t>
  </si>
  <si>
    <t>会员P1BF02G2327</t>
  </si>
  <si>
    <t>广州区域会员学员</t>
  </si>
  <si>
    <t>陈敏华,马凯琼,STA MARIA ANTONIO III BILLONES</t>
  </si>
  <si>
    <t>会员P2BF04G3415</t>
  </si>
  <si>
    <t>张佩,STA MARIA ANTONIO III BILLONES,赖情佳</t>
  </si>
  <si>
    <t>Class02-3</t>
  </si>
  <si>
    <t>会员P3BF06G3421</t>
  </si>
  <si>
    <t>会员P5ABR5G4509</t>
  </si>
  <si>
    <t>萧泽秀,马凯琼,STA MARIA ANTONIO III BILLONES</t>
  </si>
  <si>
    <t>Class05</t>
  </si>
  <si>
    <t>K03ADPGZD32</t>
  </si>
  <si>
    <t>萧泽秀,STA MARIA ANTONIO III BILLONES</t>
  </si>
  <si>
    <t>Class16</t>
  </si>
  <si>
    <t>周六09:00~10:30</t>
  </si>
  <si>
    <t>71.4%</t>
  </si>
  <si>
    <t>广州区域-游学会员（2016年48800元）_黄帅翔</t>
  </si>
  <si>
    <t>广州区域-游学会员（2016年48800元）_张茗茹</t>
  </si>
  <si>
    <t>100.0%</t>
  </si>
  <si>
    <t>P1BF02G2326</t>
  </si>
  <si>
    <t>赖情佳,STA MARIA ANTONIO III BILLONES,萧泽秀</t>
  </si>
  <si>
    <t>周六09:00~12:00</t>
  </si>
  <si>
    <t>75.0%</t>
  </si>
  <si>
    <t>P02K34G1235</t>
  </si>
  <si>
    <t>赖情佳,覃爱怡,STA MARIA ANTONIO III BILLONES</t>
  </si>
  <si>
    <t>68.8%</t>
  </si>
  <si>
    <t>P4A一对三04</t>
  </si>
  <si>
    <t>张佩,STA MARIA ANTONIO III BILLONES</t>
  </si>
  <si>
    <t>周六14:00~16:00</t>
  </si>
  <si>
    <t>60.0%</t>
  </si>
  <si>
    <t>P01K12G1239</t>
  </si>
  <si>
    <t>赖情佳,STA MARIA ANTONIO III BILLONES,陈敏华</t>
  </si>
  <si>
    <t>周四16:30~19:30</t>
  </si>
  <si>
    <t>J3B一对二40</t>
  </si>
  <si>
    <t>黎洁瑜,YoYO</t>
  </si>
  <si>
    <t>周六13:30~15:30</t>
  </si>
  <si>
    <t>18.8%</t>
  </si>
  <si>
    <t>J1BSR4G6711</t>
  </si>
  <si>
    <t>张佩,覃爱怡,STA MARIA ANTONIO III BILLONES</t>
  </si>
  <si>
    <t>周日09:00~12:00</t>
  </si>
  <si>
    <t>P1BF02G1237</t>
  </si>
  <si>
    <t>萧泽秀,赖情佳,STA MARIA ANTONIO III BILLONES</t>
  </si>
  <si>
    <t>43.8%</t>
  </si>
  <si>
    <t>P1BF02G2333</t>
  </si>
  <si>
    <t>周日14:00~17:00</t>
  </si>
  <si>
    <t>J1BSR4G6712</t>
  </si>
  <si>
    <t>张佩,STA MARIA ANTONIO III BILLONES,黎洁瑜</t>
  </si>
  <si>
    <t>P5BBR5G5609</t>
  </si>
  <si>
    <t>P01一对一05</t>
  </si>
  <si>
    <t>陈敏华</t>
  </si>
  <si>
    <t>周四16:30~17:30</t>
  </si>
  <si>
    <t>1小时</t>
  </si>
  <si>
    <t>J1ASR3G6724</t>
  </si>
  <si>
    <t>P03K56G1228</t>
  </si>
  <si>
    <t>覃爱怡,STA MARIA ANTONIO III BILLONES,易青梅</t>
  </si>
  <si>
    <t>P3BF06G3415</t>
  </si>
  <si>
    <t>K05000GXD36</t>
  </si>
  <si>
    <t>萧泽秀,Marry</t>
  </si>
  <si>
    <t>周四19:30~21:00</t>
  </si>
  <si>
    <t>64.3%</t>
  </si>
  <si>
    <t>P5ABR5G4518</t>
  </si>
  <si>
    <t>P6BBR6G5610</t>
  </si>
  <si>
    <t>P2BF03G2327</t>
  </si>
  <si>
    <t>黎洁瑜,STA MARIA ANTONIO III BILLONES,赖情佳</t>
  </si>
  <si>
    <t>P3BF06G3413</t>
  </si>
  <si>
    <t>P5BBR6G5616</t>
  </si>
  <si>
    <t>Class10</t>
  </si>
  <si>
    <t>62.5%</t>
  </si>
  <si>
    <t>P03F02G1202</t>
  </si>
  <si>
    <t>王玲,赖情佳,STA MARIA ANTONIO III BILLONES</t>
  </si>
  <si>
    <t>81.2%</t>
  </si>
  <si>
    <t>P02K34G1229</t>
  </si>
  <si>
    <t>萧泽秀,YoYO,黎洁瑜</t>
  </si>
  <si>
    <t>周三15:30~18:30</t>
  </si>
  <si>
    <t>P01K12G1241</t>
  </si>
  <si>
    <t>P5BBR6G5622</t>
  </si>
  <si>
    <t>张佩,YoYO,赖情佳</t>
  </si>
  <si>
    <t>周三16:00~19:00</t>
  </si>
  <si>
    <t>35.7%</t>
  </si>
  <si>
    <t>P02K34G1238</t>
  </si>
  <si>
    <t>K03ADPGZD42</t>
  </si>
  <si>
    <t>覃爱怡,STA MARIA ANTONIO III BILLONES</t>
  </si>
  <si>
    <t>周日10:00~11:30</t>
  </si>
  <si>
    <t>K01000GXZ46</t>
  </si>
  <si>
    <t>覃爱怡,Marry</t>
  </si>
  <si>
    <t>周四19:00~20:30</t>
  </si>
  <si>
    <t>P03F01G1231</t>
  </si>
  <si>
    <t>黎洁瑜,萧泽秀,YoYO</t>
  </si>
  <si>
    <t>P01K12G1248</t>
  </si>
  <si>
    <t>易青梅,覃爱怡,STA MARIA ANTONIO III BILLONES</t>
  </si>
  <si>
    <t>25.0%</t>
  </si>
  <si>
    <t>K03000GXZ49</t>
  </si>
  <si>
    <t>易青梅,STA MARIA ANTONIO III BILLONES</t>
  </si>
  <si>
    <t>周五17:30~19:00</t>
  </si>
  <si>
    <t>K04000GXZ51</t>
  </si>
  <si>
    <t>周五18:00~19:30</t>
  </si>
  <si>
    <t>P03F01G2334</t>
  </si>
  <si>
    <t>赖情佳,张佩,Abdul</t>
  </si>
  <si>
    <t>J3BSR9G0807</t>
  </si>
  <si>
    <t>李玲,兼职外教</t>
  </si>
  <si>
    <t>周六13:00~15:00</t>
  </si>
  <si>
    <t>12.5%</t>
  </si>
  <si>
    <t>P02K34G1202</t>
  </si>
  <si>
    <t>王玲,张佩,STA MARIA ANTONIO III BILLONES</t>
  </si>
  <si>
    <t>P01K12G1235</t>
  </si>
  <si>
    <t>P02K34G1228</t>
  </si>
  <si>
    <t>陈敏华,张佩,STA MARIA ANTONIO III BILLONES</t>
  </si>
  <si>
    <t>P1AF01G1237</t>
  </si>
  <si>
    <t>P1AF01G2326</t>
  </si>
  <si>
    <t>赖情佳,STA MARIA ANTONIO III BILLONES,马凯琼</t>
  </si>
  <si>
    <t>P1BF02G2327</t>
  </si>
  <si>
    <t>陈敏华,STA MARIA ANTONIO III BILLONES,萧泽秀</t>
  </si>
  <si>
    <t>P1AF01G2333</t>
  </si>
  <si>
    <t>周日14:30~17:30</t>
  </si>
  <si>
    <t>P3AF05G3413</t>
  </si>
  <si>
    <t>萧泽秀,陈欢,STA MARIA ANTONIO III BILLONES</t>
  </si>
  <si>
    <t>P3AF05G3415</t>
  </si>
  <si>
    <t>张佩,STA MARIA ANTONIO III BILLONES,李玲</t>
  </si>
  <si>
    <t>P5ABR5G4516</t>
  </si>
  <si>
    <t>李玲,张佩,STA MARIA ANTONIO III BILLONES</t>
  </si>
  <si>
    <t>P4ABR3G4518</t>
  </si>
  <si>
    <t>张佩,STA MARIA ANTONIO III BILLONES,萧泽秀</t>
  </si>
  <si>
    <t>周六02:00~05:00</t>
  </si>
  <si>
    <t>P5ABR5G4509</t>
  </si>
  <si>
    <t>P6ABR5G5611</t>
  </si>
  <si>
    <t>P6ABR5G5610</t>
  </si>
  <si>
    <t>P6BSR7G5624</t>
  </si>
  <si>
    <t>李玲,赖情佳,STA MARIA ANTONIO III BILLONES</t>
  </si>
  <si>
    <t>J1ASR3G6712</t>
  </si>
  <si>
    <t>李玲,马凯琼,STA MARIA ANTONIO III BILLONES</t>
  </si>
  <si>
    <t>P6BBR6G5625</t>
  </si>
  <si>
    <t>李玲,STA MARIA ANTONIO III BILLONES,萧泽秀</t>
  </si>
  <si>
    <t>P5A一对六01</t>
  </si>
  <si>
    <t>马凯琼,张佩</t>
  </si>
  <si>
    <t>K04000GXD36</t>
  </si>
  <si>
    <t>K05000GXZ04</t>
  </si>
  <si>
    <t>P01K12G1231</t>
  </si>
  <si>
    <t>周三五日09:00~12:00</t>
  </si>
  <si>
    <t>P01K12G1234</t>
  </si>
  <si>
    <t>P2AF05G3414</t>
  </si>
  <si>
    <t>马凯琼,兼职外教,赖情佳</t>
  </si>
  <si>
    <t>周三18:00~21:00</t>
  </si>
  <si>
    <t>P4BBR4G4522</t>
  </si>
  <si>
    <t>张佩,兼职外教,赖情佳</t>
  </si>
  <si>
    <t>P4B一对一01</t>
  </si>
  <si>
    <t>王丹丹</t>
  </si>
  <si>
    <t>Class17</t>
  </si>
  <si>
    <t>P5ABR4G4508</t>
  </si>
  <si>
    <t>广州区域-平时班-英语-2.0小时次</t>
  </si>
  <si>
    <t>马凯琼,兼职外教</t>
  </si>
  <si>
    <t>周三17:00~19:00</t>
  </si>
  <si>
    <t>P01K12G1229</t>
  </si>
  <si>
    <t>萧泽秀,李玲,Alex</t>
  </si>
  <si>
    <t>P4A一对一</t>
  </si>
  <si>
    <t>李洁徐</t>
  </si>
  <si>
    <t>P01K12G1238</t>
  </si>
  <si>
    <t>赖情佳,张佩,STA MARIA ANTONIO III BILLONES</t>
  </si>
  <si>
    <t>P6B一对一02</t>
  </si>
  <si>
    <t>黄思雅</t>
  </si>
  <si>
    <t>P5ABR5G4522</t>
  </si>
  <si>
    <t>张佩,赖情佳,Alex</t>
  </si>
  <si>
    <t>P4BBR4G4518</t>
  </si>
  <si>
    <t>P02K34G1234</t>
  </si>
  <si>
    <t>赖情佳,Alex,张佩</t>
  </si>
  <si>
    <t>P02K34G1231</t>
  </si>
  <si>
    <t>陈敏华,Alex,萧泽秀</t>
  </si>
  <si>
    <t>J1ASR3G6711</t>
  </si>
  <si>
    <t>00002303,00007664</t>
  </si>
  <si>
    <t>00002305,00007694</t>
  </si>
  <si>
    <t>00002306,00040650</t>
  </si>
  <si>
    <t>00002307</t>
  </si>
  <si>
    <t>00021139,00040655</t>
  </si>
  <si>
    <t>00002309,00006645</t>
  </si>
  <si>
    <t>00007951,00007783,00035821</t>
  </si>
  <si>
    <t>00002311,00035823</t>
  </si>
  <si>
    <t>00007750</t>
  </si>
  <si>
    <t>00002320,00020276</t>
  </si>
  <si>
    <t>00002321</t>
  </si>
  <si>
    <t>广州区域-周末班-英语-2.0小时次</t>
  </si>
  <si>
    <t>00022198</t>
  </si>
  <si>
    <t>00002323,00007792,00015603</t>
  </si>
  <si>
    <t>00002324,00006656,00050673</t>
  </si>
  <si>
    <t>00002325,00007828</t>
  </si>
  <si>
    <t>00002326,00007796</t>
  </si>
  <si>
    <t>00002327</t>
  </si>
  <si>
    <t>00002329,00007661,00040631</t>
  </si>
  <si>
    <t>00002330</t>
  </si>
  <si>
    <t>00002331,00042495</t>
  </si>
  <si>
    <t>00002332</t>
  </si>
  <si>
    <t>00002333</t>
  </si>
  <si>
    <t>00002334</t>
  </si>
  <si>
    <t>00002335</t>
  </si>
  <si>
    <t>00007715</t>
  </si>
  <si>
    <t>00002337,00007716</t>
  </si>
  <si>
    <t>00002338</t>
  </si>
  <si>
    <t>00002339,00007602,00019073</t>
  </si>
  <si>
    <t>00002340</t>
  </si>
  <si>
    <t>00007771,00037276</t>
  </si>
  <si>
    <t>00002342</t>
  </si>
  <si>
    <t>00002343,00007797,00027619</t>
  </si>
  <si>
    <t>00026057</t>
  </si>
  <si>
    <t>00007901,00034889</t>
  </si>
  <si>
    <t>00007773,00035029</t>
  </si>
  <si>
    <t>00002464</t>
  </si>
  <si>
    <t>00002465,00015615</t>
  </si>
  <si>
    <t>00002466,00036393</t>
  </si>
  <si>
    <t>00002467,00007830</t>
  </si>
  <si>
    <t>00002468,00035748</t>
  </si>
  <si>
    <t>00002469,00007885,00015613</t>
  </si>
  <si>
    <t>00002471,00007883</t>
  </si>
  <si>
    <t>00002473,00007793,00019295,00034980</t>
  </si>
  <si>
    <t>00002474,00048737</t>
  </si>
  <si>
    <t>00025201</t>
  </si>
  <si>
    <t>00002476</t>
  </si>
  <si>
    <t>00002477</t>
  </si>
  <si>
    <t>00002478,00033501</t>
  </si>
  <si>
    <t>00002479</t>
  </si>
  <si>
    <t>00002480,00007891</t>
  </si>
  <si>
    <t>00002481</t>
  </si>
  <si>
    <t>00002483,00007798</t>
  </si>
  <si>
    <t>00002484,00006643</t>
  </si>
  <si>
    <t>00002486</t>
  </si>
  <si>
    <t>00002488,00037250</t>
  </si>
  <si>
    <t>00002490,00007827,00015617,00018062,00039120,00048735</t>
  </si>
  <si>
    <t>00002491,00006931</t>
  </si>
  <si>
    <t>00002492</t>
  </si>
  <si>
    <t>00002493</t>
  </si>
  <si>
    <t>00002494</t>
  </si>
  <si>
    <t>00002497</t>
  </si>
  <si>
    <t>00002498,00007612</t>
  </si>
  <si>
    <t>00002499</t>
  </si>
  <si>
    <t>00002500,00036291</t>
  </si>
  <si>
    <t>00002501</t>
  </si>
  <si>
    <t>00002502,00020353</t>
  </si>
  <si>
    <t>00002503</t>
  </si>
  <si>
    <t>00007711,00040494</t>
  </si>
  <si>
    <t>00002505</t>
  </si>
  <si>
    <t>00002507</t>
  </si>
  <si>
    <t>00002509,00015612</t>
  </si>
  <si>
    <t>00002510</t>
  </si>
  <si>
    <t>00002511</t>
  </si>
  <si>
    <t>00002512,00040489</t>
  </si>
  <si>
    <t>00002513</t>
  </si>
  <si>
    <t>00002514</t>
  </si>
  <si>
    <t>00002515</t>
  </si>
  <si>
    <t>00002517,00007662,00012175</t>
  </si>
  <si>
    <t>00002518,00006667</t>
  </si>
  <si>
    <t>00002519</t>
  </si>
  <si>
    <t>00002520</t>
  </si>
  <si>
    <t>00002521</t>
  </si>
  <si>
    <t>00002522,00007894</t>
  </si>
  <si>
    <t>00002523</t>
  </si>
  <si>
    <t>00022197</t>
  </si>
  <si>
    <t>00002526,00037273</t>
  </si>
  <si>
    <t>00002530,00007646</t>
  </si>
  <si>
    <t>00002531</t>
  </si>
  <si>
    <t>00002532</t>
  </si>
  <si>
    <t>00007856,00020278</t>
  </si>
  <si>
    <t>00002536</t>
  </si>
  <si>
    <t>00007954</t>
  </si>
  <si>
    <t>00002538</t>
  </si>
  <si>
    <t>00002539,00007791,00035924</t>
  </si>
  <si>
    <t>00002540</t>
  </si>
  <si>
    <t>00002541,00007887,00028056</t>
  </si>
  <si>
    <t>00002542,00006666,00025486</t>
  </si>
  <si>
    <t>00002545,00025399</t>
  </si>
  <si>
    <t>00007746</t>
  </si>
  <si>
    <t>00002549,00025073</t>
  </si>
  <si>
    <t>00017766</t>
  </si>
  <si>
    <t>00002551</t>
  </si>
  <si>
    <t>00002555,00007659,00035779</t>
  </si>
  <si>
    <t>00002552,00007713,00045475</t>
  </si>
  <si>
    <t>00002554,00007800</t>
  </si>
  <si>
    <t>00002556,00039197</t>
  </si>
  <si>
    <t>00002558</t>
  </si>
  <si>
    <t>00002561</t>
  </si>
  <si>
    <t>00002562</t>
  </si>
  <si>
    <t>00002564</t>
  </si>
  <si>
    <t>00002565,00007672</t>
  </si>
  <si>
    <t>00002566,00007811</t>
  </si>
  <si>
    <t>00002567</t>
  </si>
  <si>
    <t>00002568</t>
  </si>
  <si>
    <t>00002570</t>
  </si>
  <si>
    <t>00007765,00014338,00035628</t>
  </si>
  <si>
    <t>00002572</t>
  </si>
  <si>
    <t>00002573,00018112</t>
  </si>
  <si>
    <t>00002575,00007881,00039143</t>
  </si>
  <si>
    <t>00002576,00007884</t>
  </si>
  <si>
    <t>00002578</t>
  </si>
  <si>
    <t>00002579,00035377</t>
  </si>
  <si>
    <t>00002580,00007838,00039498</t>
  </si>
  <si>
    <t>00002581</t>
  </si>
  <si>
    <t>00002583,00007608</t>
  </si>
  <si>
    <t>00002585</t>
  </si>
  <si>
    <t>00002586,00007877,00039145</t>
  </si>
  <si>
    <t>00002587,00007813</t>
  </si>
  <si>
    <t>00002588,00008755</t>
  </si>
  <si>
    <t>00002589,00007795,00026728,00026729,00040633</t>
  </si>
  <si>
    <t>00002590,00034994</t>
  </si>
  <si>
    <t>00002591,00007696</t>
  </si>
  <si>
    <t>00007683</t>
  </si>
  <si>
    <t>00002593</t>
  </si>
  <si>
    <t>00002594,00015619,00019135,00045252</t>
  </si>
  <si>
    <t>00002347</t>
  </si>
  <si>
    <t>00002349,00035140</t>
  </si>
  <si>
    <t>00002350</t>
  </si>
  <si>
    <t>00002352</t>
  </si>
  <si>
    <t>00002355,00019969</t>
  </si>
  <si>
    <t>00002356,00007724</t>
  </si>
  <si>
    <t>00002357,00007601,00019100</t>
  </si>
  <si>
    <t>00014911</t>
  </si>
  <si>
    <t>00007598</t>
  </si>
  <si>
    <t>00002359,00007598</t>
  </si>
  <si>
    <t>00002360,00007801,00007801</t>
  </si>
  <si>
    <t>00002361,00007832</t>
  </si>
  <si>
    <t>00002363</t>
  </si>
  <si>
    <t>00002366,00007879</t>
  </si>
  <si>
    <t>00002367</t>
  </si>
  <si>
    <t>00002368</t>
  </si>
  <si>
    <t>00002369</t>
  </si>
  <si>
    <t>00017774</t>
  </si>
  <si>
    <t>00002371,00007803,00007803</t>
  </si>
  <si>
    <t>00002372,00007831</t>
  </si>
  <si>
    <t>00002376</t>
  </si>
  <si>
    <t>00002378</t>
  </si>
  <si>
    <t>00002379,00007810,00040493</t>
  </si>
  <si>
    <t>00002380</t>
  </si>
  <si>
    <t>00025200</t>
  </si>
  <si>
    <t>00002382,00007660</t>
  </si>
  <si>
    <t>00002383,00011431,00035019</t>
  </si>
  <si>
    <t>00002384,00007650,00015642,00034989</t>
  </si>
  <si>
    <t>00007757</t>
  </si>
  <si>
    <t>00002386,00007893,00013715,00040620</t>
  </si>
  <si>
    <t>00002387</t>
  </si>
  <si>
    <t>00002388</t>
  </si>
  <si>
    <t>00002389,00007888,00048736</t>
  </si>
  <si>
    <t>00002390,00006664,00039336</t>
  </si>
  <si>
    <t>00002391</t>
  </si>
  <si>
    <t>00012079,00019003</t>
  </si>
  <si>
    <t>00002394</t>
  </si>
  <si>
    <t>00007956</t>
  </si>
  <si>
    <t>00007956,00035367</t>
  </si>
  <si>
    <t>00002395</t>
  </si>
  <si>
    <t>00002396</t>
  </si>
  <si>
    <t>00002399,00018997</t>
  </si>
  <si>
    <t>00002400,00007878</t>
  </si>
  <si>
    <t>00002401</t>
  </si>
  <si>
    <t>00002402,00007876,00013406</t>
  </si>
  <si>
    <t>00002404</t>
  </si>
  <si>
    <t>00007843</t>
  </si>
  <si>
    <t>00007902</t>
  </si>
  <si>
    <t>00002407,00007695</t>
  </si>
  <si>
    <t>00007744,00045008</t>
  </si>
  <si>
    <t>00002409,00007892,00015616</t>
  </si>
  <si>
    <t>00002410</t>
  </si>
  <si>
    <t>00002411,00007826,00026622</t>
  </si>
  <si>
    <t>00002412</t>
  </si>
  <si>
    <t>00002413,00007654,00036372</t>
  </si>
  <si>
    <t>00007900,00036265</t>
  </si>
  <si>
    <t>00002415,00007697,00042492</t>
  </si>
  <si>
    <t>00002416,00009385,00025556,00039500</t>
  </si>
  <si>
    <t>00002417</t>
  </si>
  <si>
    <t>00002419</t>
  </si>
  <si>
    <t>00002420</t>
  </si>
  <si>
    <t>00002313</t>
  </si>
  <si>
    <t>00021032,00033505</t>
  </si>
  <si>
    <t>00002315,00006663,00050944</t>
  </si>
  <si>
    <t>00002317,00026202</t>
  </si>
  <si>
    <t>00002421</t>
  </si>
  <si>
    <t>00002424,00007890</t>
  </si>
  <si>
    <t>00002426,00007600,00015611</t>
  </si>
  <si>
    <t>00002427,00007799</t>
  </si>
  <si>
    <t>00025199</t>
  </si>
  <si>
    <t>00002430,00007829</t>
  </si>
  <si>
    <t>00002431,00007645,00014953,00039211</t>
  </si>
  <si>
    <t>00014953</t>
  </si>
  <si>
    <t>00007786</t>
  </si>
  <si>
    <t>00002433,00007658</t>
  </si>
  <si>
    <t>00002434,00007723</t>
  </si>
  <si>
    <t>00002436,00040499</t>
  </si>
  <si>
    <t>00002438,00007889,00026727</t>
  </si>
  <si>
    <t>00002440</t>
  </si>
  <si>
    <t>00002442,00034996</t>
  </si>
  <si>
    <t>00002443</t>
  </si>
  <si>
    <t>00002445</t>
  </si>
  <si>
    <t>00002444,00007794</t>
  </si>
  <si>
    <t>00002446</t>
  </si>
  <si>
    <t>00002447,00007647,00020420</t>
  </si>
  <si>
    <t>00002448,00007788,00034852</t>
  </si>
  <si>
    <t>00002450,00007886,00015614</t>
  </si>
  <si>
    <t>00002451,00021037</t>
  </si>
  <si>
    <t>00002452,00035442</t>
  </si>
  <si>
    <t>00002453</t>
  </si>
  <si>
    <t>00002455,00007882</t>
  </si>
  <si>
    <t>00007670</t>
  </si>
  <si>
    <t>00007686,00025389</t>
  </si>
  <si>
    <t>00002460,00034977</t>
  </si>
  <si>
    <t>00002461,00007787</t>
  </si>
  <si>
    <t>00006312,00019994</t>
  </si>
  <si>
    <t>00006432,00007596,00037241</t>
  </si>
  <si>
    <t>00006432</t>
  </si>
  <si>
    <t>00006433</t>
  </si>
  <si>
    <t>00006434</t>
  </si>
  <si>
    <t>00007959,00040663</t>
  </si>
  <si>
    <t>00007959</t>
  </si>
  <si>
    <t>00011384,00011714</t>
  </si>
  <si>
    <t>00011421,00011723</t>
  </si>
  <si>
    <t>00012515,00016980,00040629</t>
  </si>
  <si>
    <t>00013712</t>
  </si>
  <si>
    <t>00014235,00039192</t>
  </si>
  <si>
    <t>00014839</t>
  </si>
  <si>
    <t>00014913,00040664</t>
  </si>
  <si>
    <t>00015461</t>
  </si>
  <si>
    <t>00015950</t>
  </si>
  <si>
    <t>00015951</t>
  </si>
  <si>
    <t>00017809</t>
  </si>
  <si>
    <t>00017834</t>
  </si>
  <si>
    <t>00018175</t>
  </si>
  <si>
    <t>00019060,00035382</t>
  </si>
  <si>
    <t>00019068</t>
  </si>
  <si>
    <t>00019070</t>
  </si>
  <si>
    <t>00019080</t>
  </si>
  <si>
    <t>00019081,00037259</t>
  </si>
  <si>
    <t>00019084</t>
  </si>
  <si>
    <t>00019089,00045192</t>
  </si>
  <si>
    <t>00020335,00055370</t>
  </si>
  <si>
    <t>00020260</t>
  </si>
  <si>
    <t>00025577</t>
  </si>
  <si>
    <t>00020362,00030298</t>
  </si>
  <si>
    <t>00020361,00032159,00032162</t>
  </si>
  <si>
    <t>00020452,00026725,00052676</t>
  </si>
  <si>
    <t>00021022,00037270</t>
  </si>
  <si>
    <t>00021395</t>
  </si>
  <si>
    <t>00021450,00036254</t>
  </si>
  <si>
    <t>00021461</t>
  </si>
  <si>
    <t>00021948,00045473</t>
  </si>
  <si>
    <t>00022121,00037257</t>
  </si>
  <si>
    <t>00022748,00040661</t>
  </si>
  <si>
    <t>广州区域-平时班-英语自然拼音-1小时次</t>
  </si>
  <si>
    <t>00023268,00040645</t>
  </si>
  <si>
    <t>00023436,00040502</t>
  </si>
  <si>
    <t>00023987</t>
  </si>
  <si>
    <t>00023910,00037070</t>
  </si>
  <si>
    <t>00023990</t>
  </si>
  <si>
    <t>00024449,00039917</t>
  </si>
  <si>
    <t>00025539</t>
  </si>
  <si>
    <t>00024452,00035451</t>
  </si>
  <si>
    <t>00024593</t>
  </si>
  <si>
    <t>00029915</t>
  </si>
  <si>
    <t>00024845,00037245</t>
  </si>
  <si>
    <t>00025412,00040659</t>
  </si>
  <si>
    <t>00025717</t>
  </si>
  <si>
    <t>00026714,00027202,00043884</t>
  </si>
  <si>
    <t>00026717,00040653</t>
  </si>
  <si>
    <t>00027307</t>
  </si>
  <si>
    <t>00027295,00031810</t>
  </si>
  <si>
    <t>00027299,00048738</t>
  </si>
  <si>
    <t>00028742</t>
  </si>
  <si>
    <t>00028813</t>
  </si>
  <si>
    <t>00034645,00034646</t>
  </si>
  <si>
    <t>00034648,00034649</t>
  </si>
  <si>
    <t>00029997,00029999,00044077,00044078,00050154</t>
  </si>
  <si>
    <t>00030051</t>
  </si>
  <si>
    <t>00053500</t>
  </si>
  <si>
    <t>00032942,00032943,00054562,00054563</t>
  </si>
  <si>
    <t>00035040</t>
  </si>
  <si>
    <t>00035303</t>
  </si>
  <si>
    <t>00035316</t>
  </si>
  <si>
    <t>00035330</t>
  </si>
  <si>
    <t>00035345</t>
  </si>
  <si>
    <t>00035582</t>
  </si>
  <si>
    <t>00035655</t>
  </si>
  <si>
    <t>00035670</t>
  </si>
  <si>
    <t>00035680</t>
  </si>
  <si>
    <t>00035768</t>
  </si>
  <si>
    <t>00035959</t>
  </si>
  <si>
    <t>00035970</t>
  </si>
  <si>
    <t>00036020</t>
  </si>
  <si>
    <t>00036240</t>
  </si>
  <si>
    <t>00036309</t>
  </si>
  <si>
    <t>00036647</t>
  </si>
  <si>
    <t>00036663</t>
  </si>
  <si>
    <t>00036730</t>
  </si>
  <si>
    <t>00037008</t>
  </si>
  <si>
    <t>00037055</t>
  </si>
  <si>
    <t>00037157</t>
  </si>
  <si>
    <t>00038616,00051430</t>
  </si>
  <si>
    <t>00039429</t>
  </si>
  <si>
    <t>00039432</t>
  </si>
  <si>
    <t>00039433</t>
  </si>
  <si>
    <t>00039435</t>
  </si>
  <si>
    <t>00039439</t>
  </si>
  <si>
    <t>00039510</t>
  </si>
  <si>
    <t>00040001</t>
  </si>
  <si>
    <t>00040005</t>
  </si>
  <si>
    <t>00040688</t>
  </si>
  <si>
    <t>00040691</t>
  </si>
  <si>
    <t>00040741</t>
  </si>
  <si>
    <t>00044089</t>
  </si>
  <si>
    <t>00040720,00055497</t>
  </si>
  <si>
    <t>00051859</t>
  </si>
  <si>
    <t>00041394</t>
  </si>
  <si>
    <t>00041764</t>
  </si>
  <si>
    <t>00054486</t>
  </si>
  <si>
    <t>00054490</t>
  </si>
  <si>
    <t>广州市天河区华阳小学</t>
  </si>
  <si>
    <t>广州区域-平时班-英语-3.0小时次(48次)</t>
  </si>
  <si>
    <t>梁艳娇(主签单人)</t>
  </si>
  <si>
    <t>00056469</t>
  </si>
  <si>
    <t>广州区域-平时班-英语-1.5小时次(16次)</t>
  </si>
  <si>
    <t>田林(主签单人)</t>
  </si>
  <si>
    <t>广州区域-平时班-英语-3.0小时次(16次)</t>
  </si>
  <si>
    <t>梁丽婷(主签单人)</t>
  </si>
  <si>
    <t>00052582</t>
  </si>
  <si>
    <t>00052363</t>
  </si>
  <si>
    <t>林丹萍</t>
  </si>
  <si>
    <t>00050673</t>
  </si>
  <si>
    <t>全职</t>
  </si>
  <si>
    <t>3.00小时</t>
  </si>
  <si>
    <t>1.00次</t>
  </si>
  <si>
    <t>254.84</t>
  </si>
  <si>
    <t>覃爱怡</t>
  </si>
  <si>
    <t>赖情佳</t>
  </si>
  <si>
    <t>157.50</t>
  </si>
  <si>
    <t>00002424</t>
  </si>
  <si>
    <t>STA MARIA ANTONIO III BILLONES,黎洁瑜</t>
  </si>
  <si>
    <t>00007716</t>
  </si>
  <si>
    <t>萧泽秀</t>
  </si>
  <si>
    <t>Marry</t>
  </si>
  <si>
    <t>1.50小时</t>
  </si>
  <si>
    <t>142.86</t>
  </si>
  <si>
    <t>175.00</t>
  </si>
  <si>
    <t>易青梅</t>
  </si>
  <si>
    <t>STA MARIA ANTONIO III BILLONES</t>
  </si>
  <si>
    <t>147.71</t>
  </si>
  <si>
    <t>00002309</t>
  </si>
  <si>
    <t>00022748</t>
  </si>
  <si>
    <t>00002357</t>
  </si>
  <si>
    <t>STA MARIA ANTONIO III BILLONES,赖情佳</t>
  </si>
  <si>
    <t>187.50</t>
  </si>
  <si>
    <t>285.73</t>
  </si>
  <si>
    <t>00002587</t>
  </si>
  <si>
    <t>2.00小时</t>
  </si>
  <si>
    <t>185.19</t>
  </si>
  <si>
    <t>145.83</t>
  </si>
  <si>
    <t>STA MARIA ANTONIO III BILLONES,王玲</t>
  </si>
  <si>
    <t>00020276</t>
  </si>
  <si>
    <t>00024452</t>
  </si>
  <si>
    <t>00011421</t>
  </si>
  <si>
    <t>131.25</t>
  </si>
  <si>
    <t>00002305</t>
  </si>
  <si>
    <t>208.33</t>
  </si>
  <si>
    <t>梁丽婷</t>
  </si>
  <si>
    <t>214.29</t>
  </si>
  <si>
    <t>00020420</t>
  </si>
  <si>
    <t>87.50</t>
  </si>
  <si>
    <t>00002469</t>
  </si>
  <si>
    <t>239.25</t>
  </si>
  <si>
    <t>158.42</t>
  </si>
  <si>
    <t>00002315</t>
  </si>
  <si>
    <t>00011384</t>
  </si>
  <si>
    <t>325.18</t>
  </si>
  <si>
    <t>00016980</t>
  </si>
  <si>
    <t>248.22</t>
  </si>
  <si>
    <t>287.50</t>
  </si>
  <si>
    <t>00002389</t>
  </si>
  <si>
    <t>243.16</t>
  </si>
  <si>
    <t>237.58</t>
  </si>
  <si>
    <t>00002400</t>
  </si>
  <si>
    <t>00002306</t>
  </si>
  <si>
    <t>00014913</t>
  </si>
  <si>
    <t>王玲</t>
  </si>
  <si>
    <t>178.95</t>
  </si>
  <si>
    <t>288.21</t>
  </si>
  <si>
    <t>00002526</t>
  </si>
  <si>
    <t>00002488</t>
  </si>
  <si>
    <t>00002530</t>
  </si>
  <si>
    <t>2017-02-22</t>
  </si>
  <si>
    <t>00021948</t>
  </si>
  <si>
    <t>281.25</t>
  </si>
  <si>
    <t>00002556</t>
  </si>
  <si>
    <t>264.72</t>
  </si>
  <si>
    <t>00002438</t>
  </si>
  <si>
    <t>00002407</t>
  </si>
  <si>
    <t>308.33</t>
  </si>
  <si>
    <t>00025412</t>
  </si>
  <si>
    <t>300.77</t>
  </si>
  <si>
    <t>00002326</t>
  </si>
  <si>
    <t>00002450</t>
  </si>
  <si>
    <t>2017-01-18</t>
  </si>
  <si>
    <t>00019135</t>
  </si>
  <si>
    <t>252.69</t>
  </si>
  <si>
    <t>00002478</t>
  </si>
  <si>
    <t>140.00</t>
  </si>
  <si>
    <t>00002509</t>
  </si>
  <si>
    <t>00034980</t>
  </si>
  <si>
    <t>00014338</t>
  </si>
  <si>
    <t>203.13</t>
  </si>
  <si>
    <t>2017-03-11</t>
  </si>
  <si>
    <t>00025073</t>
  </si>
  <si>
    <t>2016-12-03</t>
  </si>
  <si>
    <t>00007783</t>
  </si>
  <si>
    <t>165.79</t>
  </si>
  <si>
    <t>00025389</t>
  </si>
  <si>
    <t>00021139</t>
  </si>
  <si>
    <t>231.19</t>
  </si>
  <si>
    <t>00002575</t>
  </si>
  <si>
    <t>263.61</t>
  </si>
  <si>
    <t>245.89</t>
  </si>
  <si>
    <t>00002452</t>
  </si>
  <si>
    <t>219.00</t>
  </si>
  <si>
    <t>00006656</t>
  </si>
  <si>
    <t>00002325</t>
  </si>
  <si>
    <t>288.33</t>
  </si>
  <si>
    <t>00024845</t>
  </si>
  <si>
    <t>285.95</t>
  </si>
  <si>
    <t>00045475</t>
  </si>
  <si>
    <t>00002583</t>
  </si>
  <si>
    <t>00002554</t>
  </si>
  <si>
    <t>175.85</t>
  </si>
  <si>
    <t>00002433</t>
  </si>
  <si>
    <t>2017-03-19</t>
  </si>
  <si>
    <t>160.22</t>
  </si>
  <si>
    <t>00034648</t>
  </si>
  <si>
    <t>00035382</t>
  </si>
  <si>
    <t>157.14</t>
  </si>
  <si>
    <t>00025486</t>
  </si>
  <si>
    <t>186.40</t>
  </si>
  <si>
    <t>00007901</t>
  </si>
  <si>
    <t>00002566</t>
  </si>
  <si>
    <t>00002384</t>
  </si>
  <si>
    <t>00019081</t>
  </si>
  <si>
    <t>00019073</t>
  </si>
  <si>
    <t>2016-11-26</t>
  </si>
  <si>
    <t>2017-03-18</t>
  </si>
  <si>
    <t>2017-05-17</t>
  </si>
  <si>
    <t>00042495</t>
  </si>
  <si>
    <t>244.99</t>
  </si>
  <si>
    <t>00018112</t>
  </si>
  <si>
    <t>00012175</t>
  </si>
  <si>
    <t>281.81</t>
  </si>
  <si>
    <t>259.76</t>
  </si>
  <si>
    <t>231.25</t>
  </si>
  <si>
    <t>00002580</t>
  </si>
  <si>
    <t>293.48</t>
  </si>
  <si>
    <t>2017-01-17</t>
  </si>
  <si>
    <t>00019003</t>
  </si>
  <si>
    <t>00007711</t>
  </si>
  <si>
    <t>238.67</t>
  </si>
  <si>
    <t>00002512</t>
  </si>
  <si>
    <t>169.44</t>
  </si>
  <si>
    <t>292.84</t>
  </si>
  <si>
    <t>2017-03-05</t>
  </si>
  <si>
    <t>00002474</t>
  </si>
  <si>
    <t>00020362</t>
  </si>
  <si>
    <t>00045008</t>
  </si>
  <si>
    <t>00002372</t>
  </si>
  <si>
    <t>00002383</t>
  </si>
  <si>
    <t>00007900</t>
  </si>
  <si>
    <t>00002588</t>
  </si>
  <si>
    <t>00002518</t>
  </si>
  <si>
    <t>00034645</t>
  </si>
  <si>
    <t>2017-02-06</t>
  </si>
  <si>
    <t>00019969</t>
  </si>
  <si>
    <t>00002413</t>
  </si>
  <si>
    <t>00002491</t>
  </si>
  <si>
    <t>YoYO</t>
  </si>
  <si>
    <t>305.10</t>
  </si>
  <si>
    <t>2017-03-24</t>
  </si>
  <si>
    <t>00019089</t>
  </si>
  <si>
    <t>273.95</t>
  </si>
  <si>
    <t>00002483</t>
  </si>
  <si>
    <t>240.18</t>
  </si>
  <si>
    <t>2017-04-26</t>
  </si>
  <si>
    <t>00031810</t>
  </si>
  <si>
    <t>285.40</t>
  </si>
  <si>
    <t>00002586</t>
  </si>
  <si>
    <t>00039336</t>
  </si>
  <si>
    <t>2016-12-21</t>
  </si>
  <si>
    <t>00013406</t>
  </si>
  <si>
    <t>00002409</t>
  </si>
  <si>
    <t>00002466</t>
  </si>
  <si>
    <t>00018997</t>
  </si>
  <si>
    <t>00002349</t>
  </si>
  <si>
    <t>290.81</t>
  </si>
  <si>
    <t>00002411</t>
  </si>
  <si>
    <t>00002329</t>
  </si>
  <si>
    <t>305.21</t>
  </si>
  <si>
    <t>00002328</t>
  </si>
  <si>
    <t>2017-03-28</t>
  </si>
  <si>
    <t>00026728</t>
  </si>
  <si>
    <t>00020361</t>
  </si>
  <si>
    <t>1.00小时</t>
  </si>
  <si>
    <t>00040645</t>
  </si>
  <si>
    <t>00040499</t>
  </si>
  <si>
    <t>268.75</t>
  </si>
  <si>
    <t>00002576</t>
  </si>
  <si>
    <t>2016-11-20</t>
  </si>
  <si>
    <t>00007773</t>
  </si>
  <si>
    <t>00026725</t>
  </si>
  <si>
    <t>282.00</t>
  </si>
  <si>
    <t>2017-01-11</t>
  </si>
  <si>
    <t>00018062</t>
  </si>
  <si>
    <t>00026717</t>
  </si>
  <si>
    <t>258.00</t>
  </si>
  <si>
    <t>00002386</t>
  </si>
  <si>
    <t>00027299</t>
  </si>
  <si>
    <t>00044077</t>
  </si>
  <si>
    <t>00034852</t>
  </si>
  <si>
    <t>289.81</t>
  </si>
  <si>
    <t>00002311</t>
  </si>
  <si>
    <t>232.06</t>
  </si>
  <si>
    <t>00002356</t>
  </si>
  <si>
    <t>00002323</t>
  </si>
  <si>
    <t>00037270</t>
  </si>
  <si>
    <t>00002442</t>
  </si>
  <si>
    <t>00042492</t>
  </si>
  <si>
    <t>00002361</t>
  </si>
  <si>
    <t>202.36</t>
  </si>
  <si>
    <t>00002455</t>
  </si>
  <si>
    <t>311.76</t>
  </si>
  <si>
    <t>00025556</t>
  </si>
  <si>
    <t>2017-06-17</t>
  </si>
  <si>
    <t>00054562</t>
  </si>
  <si>
    <t>00002382</t>
  </si>
  <si>
    <t>2017-04-08</t>
  </si>
  <si>
    <t>00028056</t>
  </si>
  <si>
    <t>2017-04-02</t>
  </si>
  <si>
    <t>00027619</t>
  </si>
  <si>
    <t>00002366</t>
  </si>
  <si>
    <t>247.43</t>
  </si>
  <si>
    <t>00002460</t>
  </si>
  <si>
    <t>158.47</t>
  </si>
  <si>
    <t>00002484</t>
  </si>
  <si>
    <t>00021032</t>
  </si>
  <si>
    <t>00002539</t>
  </si>
  <si>
    <t>2017-06-01</t>
  </si>
  <si>
    <t>244.80</t>
  </si>
  <si>
    <t>00002500</t>
  </si>
  <si>
    <t>00002465</t>
  </si>
  <si>
    <t>00020278</t>
  </si>
  <si>
    <t>00021450</t>
  </si>
  <si>
    <t>00040720</t>
  </si>
  <si>
    <t>00002461</t>
  </si>
  <si>
    <t>00014235</t>
  </si>
  <si>
    <t>00025399</t>
  </si>
  <si>
    <t>00051430</t>
  </si>
  <si>
    <t>289.24</t>
  </si>
  <si>
    <t>00002468</t>
  </si>
  <si>
    <t>00023910</t>
  </si>
  <si>
    <t>55.54</t>
  </si>
  <si>
    <t>00002591</t>
  </si>
  <si>
    <t>61.25</t>
  </si>
  <si>
    <t>00002565</t>
  </si>
  <si>
    <t>178.57</t>
  </si>
  <si>
    <t>00002522</t>
  </si>
  <si>
    <t>00040493</t>
  </si>
  <si>
    <t>263.70</t>
  </si>
  <si>
    <t>00002590</t>
  </si>
  <si>
    <t>00002360</t>
  </si>
  <si>
    <t>232.38</t>
  </si>
  <si>
    <t>00019994</t>
  </si>
  <si>
    <t>280.42</t>
  </si>
  <si>
    <t>00007803</t>
  </si>
  <si>
    <t>00002579</t>
  </si>
  <si>
    <t>00022121</t>
  </si>
  <si>
    <t>00002434</t>
  </si>
  <si>
    <t>00002303</t>
  </si>
  <si>
    <t>00002471</t>
  </si>
  <si>
    <t>00020452</t>
  </si>
  <si>
    <t>00007771</t>
  </si>
  <si>
    <t>284.07</t>
  </si>
  <si>
    <t>00002427</t>
  </si>
  <si>
    <t>00027202</t>
  </si>
  <si>
    <t>00026202</t>
  </si>
  <si>
    <t>299.24</t>
  </si>
  <si>
    <t>2017-02-25</t>
  </si>
  <si>
    <t>00002426</t>
  </si>
  <si>
    <t>00002430</t>
  </si>
  <si>
    <t>00002444</t>
  </si>
  <si>
    <t>00002480</t>
  </si>
  <si>
    <t>00002467</t>
  </si>
  <si>
    <t>130.85</t>
  </si>
  <si>
    <t>332.28</t>
  </si>
  <si>
    <t>00021037</t>
  </si>
  <si>
    <t>00020353</t>
  </si>
  <si>
    <t>260.41</t>
  </si>
  <si>
    <t>00055370</t>
  </si>
  <si>
    <t>252.78</t>
  </si>
  <si>
    <t>211.15</t>
  </si>
  <si>
    <t>00002508</t>
  </si>
  <si>
    <t>00035779</t>
  </si>
  <si>
    <t>117.50</t>
  </si>
  <si>
    <t>14:00-17:00</t>
  </si>
  <si>
    <t>周六</t>
  </si>
  <si>
    <t>2017-04-01</t>
  </si>
  <si>
    <t>2017-08-01</t>
  </si>
  <si>
    <t>周日</t>
  </si>
  <si>
    <t>2017-05-03</t>
  </si>
  <si>
    <t>2017-09-04</t>
  </si>
  <si>
    <t>15:30-18:30</t>
  </si>
  <si>
    <t>周三</t>
  </si>
  <si>
    <t>16:30-19:30</t>
  </si>
  <si>
    <t>周四</t>
  </si>
  <si>
    <t>2016-09-29</t>
  </si>
  <si>
    <t>2017-01-29</t>
  </si>
  <si>
    <t>19:30-21:00</t>
  </si>
  <si>
    <t>2016-09-11</t>
  </si>
  <si>
    <t>2016-09-07</t>
  </si>
  <si>
    <t>2017-03-07</t>
  </si>
  <si>
    <t>09:00-12:00</t>
  </si>
  <si>
    <t>周三五日</t>
  </si>
  <si>
    <t>2017-03-20</t>
  </si>
  <si>
    <t>2016-11-19</t>
  </si>
  <si>
    <t>李玲</t>
  </si>
  <si>
    <t>2016-09-10</t>
  </si>
  <si>
    <t>2017-01-10</t>
  </si>
  <si>
    <t>2017-07-08</t>
  </si>
  <si>
    <t>2017-08-06</t>
  </si>
  <si>
    <t>2017-04-28</t>
  </si>
  <si>
    <t>17:00-18:30</t>
  </si>
  <si>
    <t>周五</t>
  </si>
  <si>
    <t>2017-09-18</t>
  </si>
  <si>
    <t>16:00-19:00</t>
  </si>
  <si>
    <t>2016-11-27</t>
  </si>
  <si>
    <t>2017-03-27</t>
  </si>
  <si>
    <t>2017-06-02</t>
  </si>
  <si>
    <t>2017-10-01</t>
  </si>
  <si>
    <t>18:00-19:30</t>
  </si>
  <si>
    <t>2016-09-03</t>
  </si>
  <si>
    <t>2017-01-03</t>
  </si>
  <si>
    <t>2017-07-10</t>
  </si>
  <si>
    <t>2016-09-01</t>
  </si>
  <si>
    <t>2017-01-01</t>
  </si>
  <si>
    <t>16:00-18:00</t>
  </si>
  <si>
    <t>14:30-17:30</t>
  </si>
  <si>
    <t>2017-04-16</t>
  </si>
  <si>
    <t>2017-07-17</t>
  </si>
  <si>
    <t>2016-11-12</t>
  </si>
  <si>
    <t>2017-03-12</t>
  </si>
  <si>
    <t>2017-05-31</t>
  </si>
  <si>
    <t>09:00-10:30</t>
  </si>
  <si>
    <t>Alex</t>
  </si>
  <si>
    <t>2016-08-24</t>
  </si>
  <si>
    <t>13:00-15:00</t>
  </si>
  <si>
    <t>2017-05-27</t>
  </si>
  <si>
    <t>2016-07-15</t>
  </si>
  <si>
    <t>2016-11-15</t>
  </si>
  <si>
    <t>18:00-21:00</t>
  </si>
  <si>
    <t>2016-07-19</t>
  </si>
  <si>
    <t>马凯琼</t>
  </si>
  <si>
    <t>2016-03-02</t>
  </si>
  <si>
    <t>2016-07-02</t>
  </si>
  <si>
    <t>17:00-19:00</t>
  </si>
  <si>
    <t>2017-06-07</t>
  </si>
  <si>
    <t>2017-09-07</t>
  </si>
  <si>
    <t>2017-09-28</t>
  </si>
  <si>
    <t>2017-05-19</t>
  </si>
  <si>
    <t>2016-10-07</t>
  </si>
  <si>
    <t>2017-02-07</t>
  </si>
  <si>
    <t>2017-03-13</t>
  </si>
  <si>
    <t>2016-11-05</t>
  </si>
  <si>
    <t>2017-11-02</t>
  </si>
  <si>
    <t>17:30-19:00</t>
  </si>
  <si>
    <t>2017-11-21</t>
  </si>
  <si>
    <t>10:00-11:30</t>
  </si>
  <si>
    <t>2017-02-08</t>
  </si>
  <si>
    <t>14:00-16:00</t>
  </si>
  <si>
    <t>2016-12-24</t>
  </si>
  <si>
    <t>2017-10-26</t>
  </si>
  <si>
    <t>19:00-20:30</t>
  </si>
  <si>
    <t>2016-10-23</t>
  </si>
  <si>
    <t>2016-07-10</t>
  </si>
  <si>
    <t>2017-07-31</t>
  </si>
  <si>
    <t>2017-07-25</t>
  </si>
  <si>
    <t>13:30-15:30</t>
  </si>
  <si>
    <t>2016-01-22</t>
  </si>
  <si>
    <t>2016-07-22</t>
  </si>
  <si>
    <t>2017-10-21</t>
  </si>
  <si>
    <t>Abdul</t>
  </si>
  <si>
    <t>2016-11-06</t>
  </si>
  <si>
    <t>2017-03-06</t>
  </si>
  <si>
    <t>2016-08-23</t>
  </si>
  <si>
    <t>2016-12-23</t>
  </si>
  <si>
    <t>02:00-05:00</t>
  </si>
  <si>
    <t>2017-07-09</t>
  </si>
  <si>
    <t>16:30-17:30</t>
  </si>
  <si>
    <t>2016-12-04</t>
  </si>
  <si>
    <t>2016-02-28</t>
  </si>
  <si>
    <t>2017-05-18</t>
  </si>
  <si>
    <t>广州区域-创始会员(2017年97600元)</t>
  </si>
  <si>
    <t>广州区域-游学会员（美国线-48800元-21天）</t>
  </si>
  <si>
    <t>广州区域-金牌学员（30000元）</t>
  </si>
  <si>
    <t>梁艳娇</t>
  </si>
  <si>
    <t>顾问</t>
  </si>
  <si>
    <t>田林</t>
  </si>
  <si>
    <t>未进班</t>
    <phoneticPr fontId="2" type="noConversion"/>
  </si>
  <si>
    <t>周六上午</t>
  </si>
  <si>
    <t>周六下午</t>
  </si>
  <si>
    <t>周日上午</t>
  </si>
  <si>
    <t>周日下午</t>
  </si>
  <si>
    <t>周五下午</t>
  </si>
  <si>
    <t>周三下午</t>
  </si>
  <si>
    <t>周四下午</t>
  </si>
  <si>
    <t>周四晚上</t>
  </si>
  <si>
    <t>周五晚上</t>
  </si>
  <si>
    <t>国际课程</t>
  </si>
  <si>
    <t>4次课后</t>
  </si>
  <si>
    <t>非学习卡</t>
  </si>
  <si>
    <t>萧泽秀</t>
    <phoneticPr fontId="4" type="noConversion"/>
  </si>
  <si>
    <t>梁丽婷</t>
    <phoneticPr fontId="4" type="noConversion"/>
  </si>
  <si>
    <t>3524.89</t>
  </si>
  <si>
    <t>S19330</t>
  </si>
  <si>
    <t>邓婕妤</t>
  </si>
  <si>
    <t>13450288016</t>
  </si>
  <si>
    <t>2017-07-26</t>
  </si>
  <si>
    <t>广州市天河区名雅幼儿园</t>
  </si>
  <si>
    <t>21937.50</t>
  </si>
  <si>
    <t>18344.57</t>
  </si>
  <si>
    <t>2625.17</t>
  </si>
  <si>
    <t>51985.17</t>
  </si>
  <si>
    <t>14437.61</t>
  </si>
  <si>
    <t>30743.00</t>
  </si>
  <si>
    <t>4714.18</t>
  </si>
  <si>
    <t>S12797</t>
  </si>
  <si>
    <t>林弘悦</t>
  </si>
  <si>
    <t>13602843059</t>
  </si>
  <si>
    <t>7028.16</t>
  </si>
  <si>
    <t>2832.42</t>
  </si>
  <si>
    <t>4657.08</t>
  </si>
  <si>
    <t>6173.14</t>
  </si>
  <si>
    <t>31631.75</t>
  </si>
  <si>
    <t>31168.40</t>
  </si>
  <si>
    <t>49142.87</t>
  </si>
  <si>
    <t>2017-07-27</t>
  </si>
  <si>
    <t>22116.00</t>
  </si>
  <si>
    <t>17200.00</t>
  </si>
  <si>
    <t>9975.00</t>
  </si>
  <si>
    <t>5664.76</t>
  </si>
  <si>
    <t>7966.06</t>
  </si>
  <si>
    <t>22407.04</t>
  </si>
  <si>
    <t>19576.00</t>
  </si>
  <si>
    <t>5974.69</t>
  </si>
  <si>
    <t>2348.83</t>
  </si>
  <si>
    <t>23125.00</t>
  </si>
  <si>
    <t>20548.43</t>
  </si>
  <si>
    <t>160.00</t>
  </si>
  <si>
    <t>6191.00</t>
  </si>
  <si>
    <t>13468.36</t>
  </si>
  <si>
    <t>19080.00</t>
  </si>
  <si>
    <t>735.00</t>
  </si>
  <si>
    <t>4013.14</t>
  </si>
  <si>
    <t>32812.50</t>
  </si>
  <si>
    <t>822.50</t>
  </si>
  <si>
    <t>22950.00</t>
  </si>
  <si>
    <t>17462.73</t>
  </si>
  <si>
    <t>14299.86</t>
  </si>
  <si>
    <t>29400.00</t>
  </si>
  <si>
    <t>7104.90</t>
  </si>
  <si>
    <t>33105.95</t>
  </si>
  <si>
    <t>29225.00</t>
  </si>
  <si>
    <t>15758.50</t>
  </si>
  <si>
    <t>546.25</t>
  </si>
  <si>
    <t>17571.71</t>
  </si>
  <si>
    <t>3322.79</t>
  </si>
  <si>
    <t>4173.21</t>
  </si>
  <si>
    <t>4315.92</t>
  </si>
  <si>
    <t>16800.00</t>
  </si>
  <si>
    <t>593.75</t>
  </si>
  <si>
    <t>31831.56</t>
  </si>
  <si>
    <t>1224.98</t>
  </si>
  <si>
    <t>S17056</t>
  </si>
  <si>
    <t>刘子傲</t>
  </si>
  <si>
    <t>13922716222</t>
  </si>
  <si>
    <t>张婷</t>
  </si>
  <si>
    <t>4315.00</t>
  </si>
  <si>
    <t>17437.50</t>
  </si>
  <si>
    <t>S15565</t>
  </si>
  <si>
    <t>任子安</t>
  </si>
  <si>
    <t>13922201887</t>
  </si>
  <si>
    <t>任恩亮</t>
  </si>
  <si>
    <t>13922201287</t>
  </si>
  <si>
    <t>苏燕</t>
  </si>
  <si>
    <t>4718.75</t>
  </si>
  <si>
    <t>14714.29</t>
  </si>
  <si>
    <t>S18433</t>
  </si>
  <si>
    <t>陈沁妤</t>
  </si>
  <si>
    <t>13316098877</t>
  </si>
  <si>
    <t>2017-07-11</t>
  </si>
  <si>
    <t>34825.00</t>
  </si>
  <si>
    <t>5969.42</t>
  </si>
  <si>
    <t>796.25</t>
  </si>
  <si>
    <t>20110.20</t>
  </si>
  <si>
    <t>9649.33</t>
  </si>
  <si>
    <t>780.00</t>
  </si>
  <si>
    <t>8337.50</t>
  </si>
  <si>
    <t>20754.00</t>
  </si>
  <si>
    <t>18563.00</t>
  </si>
  <si>
    <t>34720.01</t>
  </si>
  <si>
    <t>18600.00</t>
  </si>
  <si>
    <t>42966.78</t>
  </si>
  <si>
    <t>29575.00</t>
  </si>
  <si>
    <t>30450.00</t>
  </si>
  <si>
    <t>11050.16</t>
  </si>
  <si>
    <t>26344.26</t>
  </si>
  <si>
    <t>33600.00</t>
  </si>
  <si>
    <t>1300.62</t>
  </si>
  <si>
    <t>32549.98</t>
  </si>
  <si>
    <t>2300.50</t>
  </si>
  <si>
    <t>19687.50</t>
  </si>
  <si>
    <t>29925.00</t>
  </si>
  <si>
    <t>16454.10</t>
  </si>
  <si>
    <t>13702.50</t>
  </si>
  <si>
    <t>41200.00</t>
  </si>
  <si>
    <t>20316.00</t>
  </si>
  <si>
    <t>23316.00</t>
  </si>
  <si>
    <t>6846.27</t>
  </si>
  <si>
    <t>21916.00</t>
  </si>
  <si>
    <t>16479.40</t>
  </si>
  <si>
    <t>35005.00</t>
  </si>
  <si>
    <t>2556.05</t>
  </si>
  <si>
    <t>17812.50</t>
  </si>
  <si>
    <t>S18133</t>
  </si>
  <si>
    <t>李馨钰</t>
  </si>
  <si>
    <t>13710844864</t>
  </si>
  <si>
    <t>8911.75</t>
  </si>
  <si>
    <t>12365.67</t>
  </si>
  <si>
    <t>2763.33</t>
  </si>
  <si>
    <t>16928.15</t>
  </si>
  <si>
    <t>3142.86</t>
  </si>
  <si>
    <t>2417.92</t>
  </si>
  <si>
    <t>1330.00</t>
  </si>
  <si>
    <t>S15756</t>
  </si>
  <si>
    <t>陈泓霖9999</t>
  </si>
  <si>
    <t>13533009999</t>
  </si>
  <si>
    <t>30065.00</t>
  </si>
  <si>
    <t>2694.25</t>
  </si>
  <si>
    <t>23107.67</t>
  </si>
  <si>
    <t>14437.60</t>
  </si>
  <si>
    <t>984.68</t>
  </si>
  <si>
    <t>13137.63</t>
  </si>
  <si>
    <t>35805.00</t>
  </si>
  <si>
    <t>3464.78</t>
  </si>
  <si>
    <t>8304.28</t>
  </si>
  <si>
    <t>4742.85</t>
  </si>
  <si>
    <t>17708.33</t>
  </si>
  <si>
    <t>7143.99</t>
  </si>
  <si>
    <t>3108.67</t>
  </si>
  <si>
    <t>705.00</t>
  </si>
  <si>
    <t>34825.01</t>
  </si>
  <si>
    <t>2556.09</t>
  </si>
  <si>
    <t>30275.00</t>
  </si>
  <si>
    <t>22916.67</t>
  </si>
  <si>
    <t>2487.00</t>
  </si>
  <si>
    <t>S18131</t>
  </si>
  <si>
    <t>孟怀钰9655</t>
  </si>
  <si>
    <t>18818859655</t>
  </si>
  <si>
    <t>刘莎</t>
  </si>
  <si>
    <t>8491.06</t>
  </si>
  <si>
    <t>15418.47</t>
  </si>
  <si>
    <t>15459.59</t>
  </si>
  <si>
    <t>28700.00</t>
  </si>
  <si>
    <t>20475.00</t>
  </si>
  <si>
    <t>2130.08</t>
  </si>
  <si>
    <t>21666.67</t>
  </si>
  <si>
    <t>11425.00</t>
  </si>
  <si>
    <t>940.00</t>
  </si>
  <si>
    <t>4172.93</t>
  </si>
  <si>
    <t>30500.12</t>
  </si>
  <si>
    <t>720.00</t>
  </si>
  <si>
    <t>50838.00</t>
  </si>
  <si>
    <t>S15652</t>
  </si>
  <si>
    <t>刘恒乐9835</t>
  </si>
  <si>
    <t>13533389835</t>
  </si>
  <si>
    <t>51290.36</t>
  </si>
  <si>
    <t>15750.19</t>
  </si>
  <si>
    <t>3116.08</t>
  </si>
  <si>
    <t>S18132</t>
  </si>
  <si>
    <t>孟紫钰9655</t>
  </si>
  <si>
    <t>4025.00</t>
  </si>
  <si>
    <t>20990.50</t>
  </si>
  <si>
    <t>12268.61</t>
  </si>
  <si>
    <t>30825.00</t>
  </si>
  <si>
    <t>S15657</t>
  </si>
  <si>
    <t>马梓萱9349</t>
  </si>
  <si>
    <t>13926159349</t>
  </si>
  <si>
    <t>4203.75</t>
  </si>
  <si>
    <t>S15774</t>
  </si>
  <si>
    <t>黎语</t>
  </si>
  <si>
    <t>13763319194</t>
  </si>
  <si>
    <t>34371.04</t>
  </si>
  <si>
    <t>15750.09</t>
  </si>
  <si>
    <t>14875.10</t>
  </si>
  <si>
    <t>18333.33</t>
  </si>
  <si>
    <t>6887.43</t>
  </si>
  <si>
    <t>35201.00</t>
  </si>
  <si>
    <t>18643.45</t>
  </si>
  <si>
    <t>30325.75</t>
  </si>
  <si>
    <t>S16518</t>
  </si>
  <si>
    <t>李承翰</t>
  </si>
  <si>
    <t>13580587277</t>
  </si>
  <si>
    <t>9308.00</t>
  </si>
  <si>
    <t>14786.01</t>
  </si>
  <si>
    <t>S08053</t>
  </si>
  <si>
    <t>敖浩辰</t>
  </si>
  <si>
    <t>13512727074</t>
  </si>
  <si>
    <t>2017-02-20</t>
  </si>
  <si>
    <t>该生未在南骏分校报读</t>
  </si>
  <si>
    <t>7350.88</t>
  </si>
  <si>
    <t>3645.51</t>
  </si>
  <si>
    <t>12127.50</t>
  </si>
  <si>
    <t>31893.75</t>
  </si>
  <si>
    <t>49080.10</t>
  </si>
  <si>
    <t>3108.77</t>
  </si>
  <si>
    <t>9850.00</t>
  </si>
  <si>
    <t>2763.35</t>
  </si>
  <si>
    <t>9150.48</t>
  </si>
  <si>
    <t>10165.27</t>
  </si>
  <si>
    <t>30100.00</t>
  </si>
  <si>
    <t>31375.00</t>
  </si>
  <si>
    <t>45422.50</t>
  </si>
  <si>
    <t>3894.53</t>
  </si>
  <si>
    <t>19199.99</t>
  </si>
  <si>
    <t>1898.00</t>
  </si>
  <si>
    <t>30380.00</t>
  </si>
  <si>
    <t>10947.00</t>
  </si>
  <si>
    <t>40035.84</t>
  </si>
  <si>
    <t>6701.79</t>
  </si>
  <si>
    <t>20947.00</t>
  </si>
  <si>
    <t>823.75</t>
  </si>
  <si>
    <t>22899.33</t>
  </si>
  <si>
    <t>27784.36</t>
  </si>
  <si>
    <t>33233.00</t>
  </si>
  <si>
    <t>S16514</t>
  </si>
  <si>
    <t>18620045060</t>
  </si>
  <si>
    <t>S19361</t>
  </si>
  <si>
    <t>宋维欣</t>
  </si>
  <si>
    <t>18664841127</t>
  </si>
  <si>
    <t>28316.00</t>
  </si>
  <si>
    <t>35832.00</t>
  </si>
  <si>
    <t>4295.20</t>
  </si>
  <si>
    <t>8264.53</t>
  </si>
  <si>
    <t>15642.72</t>
  </si>
  <si>
    <t>11573.40</t>
  </si>
  <si>
    <t>10360.00</t>
  </si>
  <si>
    <t>14300.01</t>
  </si>
  <si>
    <t>20180.00</t>
  </si>
  <si>
    <t>7908.50</t>
  </si>
  <si>
    <t>1480.00</t>
  </si>
  <si>
    <t>598.49</t>
  </si>
  <si>
    <t>3099.93</t>
  </si>
  <si>
    <t>21024.40</t>
  </si>
  <si>
    <t>8113.20</t>
  </si>
  <si>
    <t>22685.59</t>
  </si>
  <si>
    <t>660.04</t>
  </si>
  <si>
    <t>45877.25</t>
  </si>
  <si>
    <t>16200.00</t>
  </si>
  <si>
    <t>4490.00</t>
  </si>
  <si>
    <t>S12796</t>
  </si>
  <si>
    <t>林弘毅</t>
  </si>
  <si>
    <t>13808812111</t>
  </si>
  <si>
    <t>孔小姐</t>
  </si>
  <si>
    <t>2556.08</t>
  </si>
  <si>
    <t>2555.98</t>
  </si>
  <si>
    <t>21716.00</t>
  </si>
  <si>
    <t>4401.43</t>
  </si>
  <si>
    <t>4032.50</t>
  </si>
  <si>
    <t>S15503</t>
  </si>
  <si>
    <t>龙冠豪</t>
  </si>
  <si>
    <t>13570255566</t>
  </si>
  <si>
    <t>18929528058</t>
  </si>
  <si>
    <t>S17993</t>
  </si>
  <si>
    <t>黄俊宁0422</t>
  </si>
  <si>
    <t>2007-10-10</t>
  </si>
  <si>
    <t>13539990422</t>
  </si>
  <si>
    <t>2017-07-06</t>
  </si>
  <si>
    <t>50680.00</t>
  </si>
  <si>
    <t>18480.00</t>
  </si>
  <si>
    <t>38151.00</t>
  </si>
  <si>
    <t>2388.72</t>
  </si>
  <si>
    <t>33396.00</t>
  </si>
  <si>
    <t>19400.00</t>
  </si>
  <si>
    <t>3108.78</t>
  </si>
  <si>
    <t>14328.47</t>
  </si>
  <si>
    <t>越秀五羊中心</t>
  </si>
  <si>
    <t>542.22</t>
  </si>
  <si>
    <t>34300.00</t>
  </si>
  <si>
    <t>19001.33</t>
  </si>
  <si>
    <t>18706.00</t>
  </si>
  <si>
    <t>12705.00</t>
  </si>
  <si>
    <t>8203.50</t>
  </si>
  <si>
    <t>14175.00</t>
  </si>
  <si>
    <t>27887.34</t>
  </si>
  <si>
    <t>24573.14</t>
  </si>
  <si>
    <t>19446.67</t>
  </si>
  <si>
    <t>S18323</t>
  </si>
  <si>
    <t>符雅熙</t>
  </si>
  <si>
    <t>13924267022</t>
  </si>
  <si>
    <t>148.13</t>
  </si>
  <si>
    <t>30555.00</t>
  </si>
  <si>
    <t>1436.82</t>
  </si>
  <si>
    <t>15214.59</t>
  </si>
  <si>
    <t>2388.91</t>
  </si>
  <si>
    <t>11000.00</t>
  </si>
  <si>
    <t>9562.81</t>
  </si>
  <si>
    <t>10928.78</t>
  </si>
  <si>
    <t>7809.39</t>
  </si>
  <si>
    <t>11024.33</t>
  </si>
  <si>
    <t>22066.00</t>
  </si>
  <si>
    <t>14423.73</t>
  </si>
  <si>
    <t>1974.00</t>
  </si>
  <si>
    <t>14069.02</t>
  </si>
  <si>
    <t>15916.00</t>
  </si>
  <si>
    <t>19950.00</t>
  </si>
  <si>
    <t>6612.50</t>
  </si>
  <si>
    <t>S19326</t>
  </si>
  <si>
    <t>张悦4221</t>
  </si>
  <si>
    <t>13719304221</t>
  </si>
  <si>
    <t>5351.84</t>
  </si>
  <si>
    <t>无合适时间段（开班时间）</t>
  </si>
  <si>
    <t>48756.26</t>
  </si>
  <si>
    <t>78.6%</t>
  </si>
  <si>
    <t>赖情佳,易青梅,YoYO</t>
  </si>
  <si>
    <t>P3AF04G3426</t>
  </si>
  <si>
    <t>周二四日09:00~12:00</t>
  </si>
  <si>
    <t>J3BSR9G8906</t>
  </si>
  <si>
    <t>J2ASR7G6717</t>
  </si>
  <si>
    <t>P5BBR5G5618</t>
  </si>
  <si>
    <t>易青梅,张佩,Anna Khimonenko</t>
  </si>
  <si>
    <t>P4ABR5G4521</t>
  </si>
  <si>
    <t>黎洁瑜,覃爱怡,Anna Khimonenko</t>
  </si>
  <si>
    <t>P03F01G2335</t>
  </si>
  <si>
    <t>赖情佳,覃爱怡,Anna Khimonenko</t>
  </si>
  <si>
    <t>P3AF05G2337</t>
  </si>
  <si>
    <t>易青梅,萧泽秀,Saleh Abdul Qahar</t>
  </si>
  <si>
    <t>P2B一对一08</t>
  </si>
  <si>
    <t>陈晓娜</t>
  </si>
  <si>
    <t>周日09:00~11:00</t>
  </si>
  <si>
    <t>P2BF03G3433</t>
  </si>
  <si>
    <t>黎洁瑜,萧泽秀,Saleh Abdul Qahar</t>
  </si>
  <si>
    <t>P02K34G3439</t>
  </si>
  <si>
    <t>周四15:30~18:30</t>
  </si>
  <si>
    <t>K04000GXZ50</t>
  </si>
  <si>
    <t>00002328,00007663,00060708,00060709</t>
  </si>
  <si>
    <t>00002495,00006665,00057413</t>
  </si>
  <si>
    <t>00062294</t>
  </si>
  <si>
    <t>00011232</t>
  </si>
  <si>
    <t>00066595</t>
  </si>
  <si>
    <t>00035546</t>
  </si>
  <si>
    <t>00035808</t>
  </si>
  <si>
    <t>00053508,00060649</t>
  </si>
  <si>
    <t>00060217</t>
  </si>
  <si>
    <t>00060216</t>
  </si>
  <si>
    <t>00050134,00050135,00060253,00060254</t>
  </si>
  <si>
    <t>00050781,00050782,00066307,00066308</t>
  </si>
  <si>
    <t>00051350,00051378,00064724,00064725</t>
  </si>
  <si>
    <t>00051382,00051383,00060219,00060221</t>
  </si>
  <si>
    <t>00051677,00051679,00064728,00064729</t>
  </si>
  <si>
    <t>00051699,00051710,00064747,00064748</t>
  </si>
  <si>
    <t>00053982,00053984,00064744,00064745</t>
  </si>
  <si>
    <t>00053990,00053993,00064750,00064751</t>
  </si>
  <si>
    <t>00055496,00055499,00064742,00064743</t>
  </si>
  <si>
    <t>00060391</t>
  </si>
  <si>
    <t>00060394</t>
  </si>
  <si>
    <t>00060400</t>
  </si>
  <si>
    <t>游学会员</t>
    <phoneticPr fontId="6" type="noConversion"/>
  </si>
  <si>
    <t>金牌会员</t>
    <phoneticPr fontId="6" type="noConversion"/>
  </si>
  <si>
    <t>00066459</t>
  </si>
  <si>
    <t>POS机—拉卡拉刷卡（冯少珍）</t>
  </si>
  <si>
    <t>7309</t>
  </si>
  <si>
    <t>新生连报小学1期国际学员／1880X1（净人头：0.1）+0X0（教材费：无）-0（剩余学费：无）-0（已交定金）-0（无）-0（预减：无）-0（老带新：新生名字）=1880元／会员有效期：无／拼单对象：无／／首次缴费日期：2017-07-26／老带新：无／1期秒杀／其他说明：新生报16周次小学课程，树童18周年庆活动享受2折优惠，该学费折扣活动一律不退费或转让课次</t>
  </si>
  <si>
    <t>00066311</t>
  </si>
  <si>
    <t>2837</t>
  </si>
  <si>
    <t>新生连报小学1期国际学员／980X1（净人头：0.1）+0X0（教材费：无）-0（剩余学费：无）-0（已交定金）-0（无）-0（预减：无）-0（老带新：新生名字）=980元／会员有效期：无／拼单对象：无／／首次缴费日期：2017-07-26／老带新：何睿祺／1期秒杀／其他说明：新生报16周次幼儿课程，树童18周年庆活动享受2折优惠，该学费折扣活动一律不退费或转让课次</t>
  </si>
  <si>
    <t>00066297</t>
  </si>
  <si>
    <t>0031</t>
  </si>
  <si>
    <t>00061924</t>
  </si>
  <si>
    <t>7181</t>
  </si>
  <si>
    <t>新生连报小学1期国际学员／1880X1（净人头：0.1）+0X0（教材费：无）-0（剩余学费：无）-0（已交定金）-0（无）-0（预减：无）-0（老带新：新生名字）=1880元／会员有效期：无／拼单对象：无／／首次缴费日期：2017-07-11／老带新：无／1期秒杀／其他说明：新生报16周次小学课程，树童18周年庆活动享受2折优惠，该学费折扣活动一律不退费或转让课次</t>
  </si>
  <si>
    <t>00061199</t>
  </si>
  <si>
    <t>1581</t>
  </si>
  <si>
    <t>00061196</t>
  </si>
  <si>
    <t>新生连报小学1期国际学员／1880X1（净人头：0）+0X0（教材费：无）-0（剩余学费：无）-0（已交定金）-0（无）-0（预减：无）-0（老带新：新生名字）=1880元／会员有效期：无／拼单对象：无／／首次缴费日期：2017-07-09／老带新：张轩赫／1期秒杀／其他说明：新生报16周次小学课程，树童18周年庆活动享受2折优惠，该学费折扣活动一律不退费或转让课次</t>
  </si>
  <si>
    <t>5146</t>
  </si>
  <si>
    <t>9243</t>
  </si>
  <si>
    <t>00059890</t>
  </si>
  <si>
    <t>8184</t>
  </si>
  <si>
    <t>新生连报小学1期国际学员／1880X1（净人头：0.1）+0X0（教材费：无）-0（剩余学费：无）-0（已交定金）-0（无）-0（预减：无）-0（老带新：新生名字）=1880元／会员有效期：无／拼单对象：无／／首次缴费日期：2017-07-06／老带新：无／1期秒杀／其他说明：新生报16周次小学课程，树童18周年庆活动享受2折优惠，该学费折扣活动一律不退费或转让课次</t>
  </si>
  <si>
    <t>00060708</t>
  </si>
  <si>
    <t>4440</t>
  </si>
  <si>
    <t>00057383</t>
  </si>
  <si>
    <t>1910</t>
  </si>
  <si>
    <t>00057374</t>
  </si>
  <si>
    <t>2017-07-21 17:00</t>
  </si>
  <si>
    <t>2017-07-13 09:00</t>
  </si>
  <si>
    <t>2017-07-14 09:00</t>
  </si>
  <si>
    <t>2017-07-16 14:00</t>
  </si>
  <si>
    <t>2017-07-08 09:00</t>
  </si>
  <si>
    <t>2017-07-16 10:00</t>
  </si>
  <si>
    <t>2017-07-11 14:00</t>
  </si>
  <si>
    <t>2017-07-02 10:00</t>
  </si>
  <si>
    <t>2017-07-12 09:00</t>
  </si>
  <si>
    <t>2017-07-14 14:00</t>
  </si>
  <si>
    <t>2017-07-06 09:00</t>
  </si>
  <si>
    <t>2017-07-11 09:00</t>
  </si>
  <si>
    <t>2017-07-09 09:00</t>
  </si>
  <si>
    <t>2017-07-12 14:00</t>
  </si>
  <si>
    <t>2017-07-19 09:00</t>
  </si>
  <si>
    <t>2017-07-18 14:00</t>
  </si>
  <si>
    <t>2017-07-14 15:30</t>
  </si>
  <si>
    <t>萧泽秀,Saleh Abdul Qahar</t>
  </si>
  <si>
    <t>2017-07-02 09:00</t>
  </si>
  <si>
    <t>2017-07-19 15:30</t>
  </si>
  <si>
    <t>2017-07-15 09:00</t>
  </si>
  <si>
    <t>2017-07-15 14:00</t>
  </si>
  <si>
    <t>2017-07-16 09:00</t>
  </si>
  <si>
    <t>2017-07-12 15:30</t>
  </si>
  <si>
    <t>2017-07-04 09:00</t>
  </si>
  <si>
    <t>2017-07-07 14:00</t>
  </si>
  <si>
    <t>覃爱怡,Saleh Abdul Qahar</t>
  </si>
  <si>
    <t>2017-07-07 15:30</t>
  </si>
  <si>
    <t>2017-07-05 14:00</t>
  </si>
  <si>
    <t>2017-07-06 14:00</t>
  </si>
  <si>
    <t>2017-07-18 09:00</t>
  </si>
  <si>
    <t>2017-07-13 14:00</t>
  </si>
  <si>
    <t>2017-07-04 14:00</t>
  </si>
  <si>
    <t>2017-07-07 09:00</t>
  </si>
  <si>
    <t>易青梅,Saleh Abdul Qahar</t>
  </si>
  <si>
    <t>207.25</t>
  </si>
  <si>
    <t>2017-07-02 16:30</t>
  </si>
  <si>
    <t>2017-07-02 14:00</t>
  </si>
  <si>
    <t>2017-07-05 09:00</t>
  </si>
  <si>
    <t>2017-07-19 14:00</t>
  </si>
  <si>
    <t>2017-07-09 15:30</t>
  </si>
  <si>
    <t>2017-07-06 15:30</t>
  </si>
  <si>
    <t>2017-07-07 17:30</t>
  </si>
  <si>
    <t>覃爱怡,Anna Khimonenko</t>
  </si>
  <si>
    <t>2017-07-01 14:00</t>
  </si>
  <si>
    <t>00040502</t>
  </si>
  <si>
    <t>2017-07-05 16:30</t>
  </si>
  <si>
    <t>2017-07-21 09:00</t>
  </si>
  <si>
    <t>方雪燕,Saleh Abdul Qahar</t>
  </si>
  <si>
    <t>2017-07-02 15:30</t>
  </si>
  <si>
    <t>2017-07-06 19:30</t>
  </si>
  <si>
    <t>2017-07-09 14:00</t>
  </si>
  <si>
    <t>2017-07-05 15:30</t>
  </si>
  <si>
    <t>2017-07-07 16:30</t>
  </si>
  <si>
    <t>Anna Khimonenko,黎洁瑜</t>
  </si>
  <si>
    <t>2017-07-05 16:00</t>
  </si>
  <si>
    <t>2017-07-01 09:00</t>
  </si>
  <si>
    <t>张佩,Saleh Abdul Qahar</t>
  </si>
  <si>
    <t>2017-07-13 19:30</t>
  </si>
  <si>
    <t>2017-07-25 18:00</t>
  </si>
  <si>
    <t>2017-07-21</t>
  </si>
  <si>
    <t>00064742</t>
  </si>
  <si>
    <t>Saleh Abdul Qahar,王玲</t>
  </si>
  <si>
    <t>2017-07-21 18:00</t>
  </si>
  <si>
    <t>00064744</t>
  </si>
  <si>
    <t>2017-07-13 19:00</t>
  </si>
  <si>
    <t>2017-07-01 13:30</t>
  </si>
  <si>
    <t>2017-07-08 14:00</t>
  </si>
  <si>
    <t>00035451</t>
  </si>
  <si>
    <t>2017-07-23 18:00</t>
  </si>
  <si>
    <t>2017-07-07</t>
  </si>
  <si>
    <t>00060253</t>
  </si>
  <si>
    <t>2017-07-20 19:30</t>
  </si>
  <si>
    <t>2017-07-07 18:00</t>
  </si>
  <si>
    <t>2017-07-04 15:30</t>
  </si>
  <si>
    <t>2017-07-09 10:00</t>
  </si>
  <si>
    <t>2017-07-16 15:30</t>
  </si>
  <si>
    <t>2017-07-06 19:00</t>
  </si>
  <si>
    <t>00026729</t>
  </si>
  <si>
    <t>2017-07-22 18:00</t>
  </si>
  <si>
    <t>00064747</t>
  </si>
  <si>
    <t>00064750</t>
  </si>
  <si>
    <t>张佩,Anna Khimonenko</t>
  </si>
  <si>
    <t>246.29</t>
  </si>
  <si>
    <t>2017-07-07 17:00</t>
  </si>
  <si>
    <t>Saleh Abdul Qahar,赖情佳</t>
  </si>
  <si>
    <t>00064724</t>
  </si>
  <si>
    <t>22.59</t>
  </si>
  <si>
    <t>00060649</t>
  </si>
  <si>
    <t>00033501</t>
  </si>
  <si>
    <t>2017-07-20 18:00</t>
  </si>
  <si>
    <t>00060219</t>
  </si>
  <si>
    <t>2017-07-13 18:00</t>
  </si>
  <si>
    <t>00064728</t>
  </si>
  <si>
    <t>2017-07-14 17:30</t>
  </si>
  <si>
    <t>2017-07-20 19:00</t>
  </si>
  <si>
    <t>2017-07-13</t>
  </si>
  <si>
    <t>2017-07-21 17:30</t>
  </si>
  <si>
    <t>2017-07-14 17:00</t>
  </si>
  <si>
    <t>2017-07-14 18:00</t>
  </si>
  <si>
    <t>00066307</t>
  </si>
  <si>
    <t>00039197</t>
  </si>
  <si>
    <t>Saleh Abdul Qahar,黎洁瑜</t>
  </si>
  <si>
    <t>Anna Khimonenko,赖情佳</t>
  </si>
  <si>
    <t>00035140</t>
  </si>
  <si>
    <t>272.00</t>
  </si>
  <si>
    <t>00007612</t>
  </si>
  <si>
    <t>2017-07-06 18:00</t>
  </si>
  <si>
    <t>00035442</t>
  </si>
  <si>
    <t>00057413</t>
  </si>
  <si>
    <t>00039917</t>
  </si>
  <si>
    <t>2017-11-01</t>
  </si>
  <si>
    <t>周二四日</t>
  </si>
  <si>
    <t>2017-12-01</t>
  </si>
  <si>
    <t>2017-10-31</t>
  </si>
  <si>
    <t>Saleh Abdul Qahar</t>
  </si>
  <si>
    <t>2017-11-09</t>
  </si>
  <si>
    <t>Anna Khimonenko</t>
  </si>
  <si>
    <t>09:00-11:00</t>
  </si>
  <si>
    <t>2017-12-31</t>
  </si>
  <si>
    <t>黄俊宁0422</t>
    <phoneticPr fontId="6" type="noConversion"/>
  </si>
  <si>
    <t>广州区域会员学员</t>
    <phoneticPr fontId="6" type="noConversion"/>
  </si>
  <si>
    <t>S02506</t>
    <phoneticPr fontId="2" type="noConversion"/>
  </si>
  <si>
    <t>S06192</t>
    <phoneticPr fontId="2" type="noConversion"/>
  </si>
  <si>
    <t>S02640</t>
    <phoneticPr fontId="2" type="noConversion"/>
  </si>
  <si>
    <t>S02529</t>
    <phoneticPr fontId="2" type="noConversion"/>
  </si>
  <si>
    <t>S02636</t>
    <phoneticPr fontId="2" type="noConversion"/>
  </si>
  <si>
    <t>J1BSR4G6711</t>
    <phoneticPr fontId="2" type="noConversion"/>
  </si>
  <si>
    <t>P6BBR6G5610</t>
    <phoneticPr fontId="2" type="noConversion"/>
  </si>
  <si>
    <t>P03K56G1228</t>
    <phoneticPr fontId="2" type="noConversion"/>
  </si>
  <si>
    <t>停读</t>
    <phoneticPr fontId="2" type="noConversion"/>
  </si>
  <si>
    <t>P5BBR6G5616</t>
    <phoneticPr fontId="2" type="noConversion"/>
  </si>
  <si>
    <t>已结业</t>
    <phoneticPr fontId="6" type="noConversion"/>
  </si>
  <si>
    <t>6.2/6.2/6.7/7.1</t>
    <phoneticPr fontId="2" type="noConversion"/>
  </si>
  <si>
    <t>K03/K03/P01/K04</t>
    <phoneticPr fontId="2" type="noConversion"/>
  </si>
  <si>
    <t>停读</t>
    <phoneticPr fontId="4" type="noConversion"/>
  </si>
  <si>
    <t>P03F02G1202</t>
    <phoneticPr fontId="2" type="noConversion"/>
  </si>
  <si>
    <t>王玲</t>
    <phoneticPr fontId="4" type="noConversion"/>
  </si>
  <si>
    <t>郑娟</t>
    <phoneticPr fontId="4" type="noConversion"/>
  </si>
  <si>
    <t>范玲玲</t>
    <phoneticPr fontId="4" type="noConversion"/>
  </si>
  <si>
    <t>田林</t>
    <phoneticPr fontId="4" type="noConversion"/>
  </si>
  <si>
    <t>王丽秀</t>
    <phoneticPr fontId="4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</si>
  <si>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年国际学员／</t>
    </r>
    <r>
      <rPr>
        <sz val="9"/>
        <color theme="1"/>
        <rFont val="Tahoma"/>
        <family val="2"/>
      </rPr>
      <t>16580X1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-16580</t>
    </r>
    <r>
      <rPr>
        <sz val="9"/>
        <color theme="1"/>
        <rFont val="宋体"/>
        <family val="3"/>
        <charset val="134"/>
      </rPr>
      <t>（华阳教导主任子女）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（老带新：新生名字）</t>
    </r>
    <r>
      <rPr>
        <sz val="9"/>
        <color theme="1"/>
        <rFont val="Tahoma"/>
        <family val="2"/>
      </rPr>
      <t>=0</t>
    </r>
    <r>
      <rPr>
        <sz val="9"/>
        <color theme="1"/>
        <rFont val="宋体"/>
        <family val="3"/>
        <charset val="134"/>
      </rPr>
      <t>元／会员有效期：无／拼单对象：无／／首次缴费日期：</t>
    </r>
    <r>
      <rPr>
        <sz val="9"/>
        <color theme="1"/>
        <rFont val="Tahoma"/>
        <family val="2"/>
      </rPr>
      <t>2017-07-08</t>
    </r>
    <r>
      <rPr>
        <sz val="9"/>
        <color theme="1"/>
        <rFont val="宋体"/>
        <family val="3"/>
        <charset val="134"/>
      </rPr>
      <t>／老带新：无／／其他说明：华阳小学教导主任子女免费就读</t>
    </r>
    <r>
      <rPr>
        <sz val="9"/>
        <color theme="1"/>
        <rFont val="Tahoma"/>
        <family val="2"/>
      </rPr>
      <t>.</t>
    </r>
    <phoneticPr fontId="7" type="noConversion"/>
  </si>
  <si>
    <r>
      <rPr>
        <sz val="9"/>
        <color theme="1"/>
        <rFont val="宋体"/>
        <family val="3"/>
        <charset val="134"/>
      </rPr>
      <t>老生创始游学会员</t>
    </r>
    <r>
      <rPr>
        <sz val="9"/>
        <color theme="1"/>
        <rFont val="Arial"/>
        <family val="2"/>
      </rPr>
      <t>(5%)</t>
    </r>
    <phoneticPr fontId="2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</si>
  <si>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期国际学员／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（老带新：新生名字）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元／会员有效期：无／拼单对象：无／／首次缴费日期：</t>
    </r>
    <r>
      <rPr>
        <sz val="9"/>
        <color theme="1"/>
        <rFont val="Tahoma"/>
        <family val="2"/>
      </rPr>
      <t>2017-07-01</t>
    </r>
    <r>
      <rPr>
        <sz val="9"/>
        <color theme="1"/>
        <rFont val="宋体"/>
        <family val="3"/>
        <charset val="134"/>
      </rPr>
      <t>／老带新：黄梓成／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期秒杀／其他说明：新生报</t>
    </r>
    <r>
      <rPr>
        <sz val="9"/>
        <color theme="1"/>
        <rFont val="Tahoma"/>
        <family val="2"/>
      </rPr>
      <t>16</t>
    </r>
    <r>
      <rPr>
        <sz val="9"/>
        <color theme="1"/>
        <rFont val="宋体"/>
        <family val="3"/>
        <charset val="134"/>
      </rPr>
      <t>周次小学课程，树童</t>
    </r>
    <r>
      <rPr>
        <sz val="9"/>
        <color theme="1"/>
        <rFont val="Tahoma"/>
        <family val="2"/>
      </rPr>
      <t>18</t>
    </r>
    <r>
      <rPr>
        <sz val="9"/>
        <color theme="1"/>
        <rFont val="宋体"/>
        <family val="3"/>
        <charset val="134"/>
      </rPr>
      <t>周年庆活动享受</t>
    </r>
    <r>
      <rPr>
        <sz val="9"/>
        <color theme="1"/>
        <rFont val="Tahoma"/>
        <family val="2"/>
      </rPr>
      <t>2</t>
    </r>
    <r>
      <rPr>
        <sz val="9"/>
        <color theme="1"/>
        <rFont val="宋体"/>
        <family val="3"/>
        <charset val="134"/>
      </rPr>
      <t>折优惠，该学费折扣活动一律不退费或转让课次</t>
    </r>
    <phoneticPr fontId="7" type="noConversion"/>
  </si>
  <si>
    <t>龙威分校</t>
    <phoneticPr fontId="4" type="noConversion"/>
  </si>
  <si>
    <t>南骏分校</t>
    <phoneticPr fontId="4" type="noConversion"/>
  </si>
  <si>
    <t>该生为龙威分校学生</t>
    <phoneticPr fontId="4" type="noConversion"/>
  </si>
  <si>
    <t>黄国林</t>
    <phoneticPr fontId="4" type="noConversion"/>
  </si>
  <si>
    <t>兴业银行广州市天河支行</t>
    <phoneticPr fontId="4" type="noConversion"/>
  </si>
  <si>
    <t>966666393444504713</t>
    <phoneticPr fontId="4" type="noConversion"/>
  </si>
  <si>
    <t>该生以读完高中课程，不需继续读树童课程</t>
    <phoneticPr fontId="4" type="noConversion"/>
  </si>
  <si>
    <t>13802906416</t>
    <phoneticPr fontId="4" type="noConversion"/>
  </si>
  <si>
    <t>中国建设银行广东省分行</t>
    <phoneticPr fontId="4" type="noConversion"/>
  </si>
  <si>
    <t>6227003329330535793</t>
    <phoneticPr fontId="4" type="noConversion"/>
  </si>
  <si>
    <t>因安排了其他课程，没有时间继续树童课程</t>
    <phoneticPr fontId="4" type="noConversion"/>
  </si>
  <si>
    <t>13802530216</t>
    <phoneticPr fontId="4" type="noConversion"/>
  </si>
  <si>
    <t>李金花</t>
    <phoneticPr fontId="4" type="noConversion"/>
  </si>
  <si>
    <t>中国工商银行新塘银行</t>
    <phoneticPr fontId="4" type="noConversion"/>
  </si>
  <si>
    <t>6212263602036909901</t>
    <phoneticPr fontId="4" type="noConversion"/>
  </si>
  <si>
    <t>因家住增城，路途太远，不想来</t>
    <phoneticPr fontId="4" type="noConversion"/>
  </si>
  <si>
    <t>13925044823</t>
    <phoneticPr fontId="4" type="noConversion"/>
  </si>
  <si>
    <t>因该生剩余课费用不足以退费，账户剩余课程有53周次为结账哥哥李鸿基的，特批按哥哥剩余课次退费</t>
    <phoneticPr fontId="4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</si>
  <si>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年国际学员／</t>
    </r>
    <r>
      <rPr>
        <sz val="9"/>
        <color theme="1"/>
        <rFont val="Tahoma"/>
        <family val="2"/>
      </rPr>
      <t>16580X1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1.2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（老带新：新生名字）</t>
    </r>
    <r>
      <rPr>
        <sz val="9"/>
        <color theme="1"/>
        <rFont val="Tahoma"/>
        <family val="2"/>
      </rPr>
      <t>=16580</t>
    </r>
    <r>
      <rPr>
        <sz val="9"/>
        <color theme="1"/>
        <rFont val="宋体"/>
        <family val="3"/>
        <charset val="134"/>
      </rPr>
      <t>元／会员有效期：无／拼单对象：无／／首次缴费日期：</t>
    </r>
    <r>
      <rPr>
        <sz val="9"/>
        <color theme="1"/>
        <rFont val="Tahoma"/>
        <family val="2"/>
      </rPr>
      <t>2017-07-09</t>
    </r>
    <r>
      <rPr>
        <sz val="9"/>
        <color theme="1"/>
        <rFont val="宋体"/>
        <family val="3"/>
        <charset val="134"/>
      </rPr>
      <t>／老带新：张轩赫／买三送二／其他说明：老生报</t>
    </r>
    <r>
      <rPr>
        <sz val="9"/>
        <color theme="1"/>
        <rFont val="Tahoma"/>
        <family val="2"/>
      </rPr>
      <t>48</t>
    </r>
    <r>
      <rPr>
        <sz val="9"/>
        <color theme="1"/>
        <rFont val="宋体"/>
        <family val="3"/>
        <charset val="134"/>
      </rPr>
      <t>周次小学课程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</si>
  <si>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年国际学员／</t>
    </r>
    <r>
      <rPr>
        <sz val="9"/>
        <color theme="1"/>
        <rFont val="Tahoma"/>
        <family val="2"/>
      </rPr>
      <t>16580X1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1.2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（老带新：新生名字）</t>
    </r>
    <r>
      <rPr>
        <sz val="9"/>
        <color theme="1"/>
        <rFont val="Tahoma"/>
        <family val="2"/>
      </rPr>
      <t>=16580</t>
    </r>
    <r>
      <rPr>
        <sz val="9"/>
        <color theme="1"/>
        <rFont val="宋体"/>
        <family val="3"/>
        <charset val="134"/>
      </rPr>
      <t>元／会员有效期：无／拼单对象：无／／首次缴费日期：</t>
    </r>
    <r>
      <rPr>
        <sz val="9"/>
        <color theme="1"/>
        <rFont val="Tahoma"/>
        <family val="2"/>
      </rPr>
      <t>2017-07-01</t>
    </r>
    <r>
      <rPr>
        <sz val="9"/>
        <color theme="1"/>
        <rFont val="宋体"/>
        <family val="3"/>
        <charset val="134"/>
      </rPr>
      <t>／老带新：黄梓成／买三送二／其他说明：新生报</t>
    </r>
    <r>
      <rPr>
        <sz val="9"/>
        <color theme="1"/>
        <rFont val="Tahoma"/>
        <family val="2"/>
      </rPr>
      <t>48</t>
    </r>
    <r>
      <rPr>
        <sz val="9"/>
        <color theme="1"/>
        <rFont val="宋体"/>
        <family val="3"/>
        <charset val="134"/>
      </rPr>
      <t>周次小学课程</t>
    </r>
    <phoneticPr fontId="7" type="noConversion"/>
  </si>
  <si>
    <r>
      <rPr>
        <sz val="9"/>
        <color theme="1"/>
        <rFont val="宋体"/>
        <family val="3"/>
        <charset val="134"/>
      </rPr>
      <t>老生连报小学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年国际学员／</t>
    </r>
    <r>
      <rPr>
        <sz val="9"/>
        <color theme="1"/>
        <rFont val="Tahoma"/>
        <family val="2"/>
      </rPr>
      <t>16580X1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（老带新：新生名字）</t>
    </r>
    <r>
      <rPr>
        <sz val="9"/>
        <color theme="1"/>
        <rFont val="Tahoma"/>
        <family val="2"/>
      </rPr>
      <t>=16580</t>
    </r>
    <r>
      <rPr>
        <sz val="9"/>
        <color theme="1"/>
        <rFont val="宋体"/>
        <family val="3"/>
        <charset val="134"/>
      </rPr>
      <t>元／会员有效期：无／拼单对象：无／／首次缴费日期：</t>
    </r>
    <r>
      <rPr>
        <sz val="9"/>
        <color theme="1"/>
        <rFont val="Tahoma"/>
        <family val="2"/>
      </rPr>
      <t>2016-07-01</t>
    </r>
    <r>
      <rPr>
        <sz val="9"/>
        <color theme="1"/>
        <rFont val="宋体"/>
        <family val="3"/>
        <charset val="134"/>
      </rPr>
      <t>前缴费／老带新：无／买三送二／其他说明：老生报</t>
    </r>
    <r>
      <rPr>
        <sz val="9"/>
        <color theme="1"/>
        <rFont val="Tahoma"/>
        <family val="2"/>
      </rPr>
      <t>48</t>
    </r>
    <r>
      <rPr>
        <sz val="9"/>
        <color theme="1"/>
        <rFont val="宋体"/>
        <family val="3"/>
        <charset val="134"/>
      </rPr>
      <t>周次小学课程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</si>
  <si>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年国际学员／</t>
    </r>
    <r>
      <rPr>
        <sz val="9"/>
        <color theme="1"/>
        <rFont val="Tahoma"/>
        <family val="2"/>
      </rPr>
      <t>16580X1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0.6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-6632</t>
    </r>
    <r>
      <rPr>
        <sz val="9"/>
        <color theme="1"/>
        <rFont val="宋体"/>
        <family val="3"/>
        <charset val="134"/>
      </rPr>
      <t>（华阳教师子女）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（老带新：新生名字）</t>
    </r>
    <r>
      <rPr>
        <sz val="9"/>
        <color theme="1"/>
        <rFont val="Tahoma"/>
        <family val="2"/>
      </rPr>
      <t>=9948</t>
    </r>
    <r>
      <rPr>
        <sz val="9"/>
        <color theme="1"/>
        <rFont val="宋体"/>
        <family val="3"/>
        <charset val="134"/>
      </rPr>
      <t>元／会员有效期：无／拼单对象：无／／首次缴费日期：</t>
    </r>
    <r>
      <rPr>
        <sz val="9"/>
        <color theme="1"/>
        <rFont val="Tahoma"/>
        <family val="2"/>
      </rPr>
      <t>2017-07-08</t>
    </r>
    <r>
      <rPr>
        <sz val="9"/>
        <color theme="1"/>
        <rFont val="宋体"/>
        <family val="3"/>
        <charset val="134"/>
      </rPr>
      <t>／老带新：无／／其他说明：华阳小学教师子女享六折优惠</t>
    </r>
    <r>
      <rPr>
        <sz val="9"/>
        <color theme="1"/>
        <rFont val="Tahoma"/>
        <family val="2"/>
      </rPr>
      <t>.</t>
    </r>
    <phoneticPr fontId="7" type="noConversion"/>
  </si>
  <si>
    <t>新生连报小学1年国际学员／16580X1（净人头：0.6）+0X0（教材费：无）-0（剩余学费：无）-0（已交定金）-6632（华阳教导主任子女）-0（预减：无）-0（老带新：新生名字）=9948元／会员有效期：无／拼单对象：无／／首次缴费日期：2017-07-08／老带新：无／／其他说明：华阳小学教导主任子女享六折优惠.</t>
    <phoneticPr fontId="7" type="noConversion"/>
  </si>
</sst>
</file>

<file path=xl/styles.xml><?xml version="1.0" encoding="utf-8"?>
<styleSheet xmlns="http://schemas.openxmlformats.org/spreadsheetml/2006/main">
  <numFmts count="7">
    <numFmt numFmtId="41" formatCode="_ * #,##0_ ;_ * \-#,##0_ ;_ * &quot;-&quot;_ ;_ @_ "/>
    <numFmt numFmtId="43" formatCode="_ * #,##0.00_ ;_ * \-#,##0.00_ ;_ * &quot;-&quot;??_ ;_ @_ "/>
    <numFmt numFmtId="176" formatCode="_ * #,##0.0_ ;_ * \-#,##0.0_ ;_ * &quot;-&quot;??_ ;_ @_ "/>
    <numFmt numFmtId="177" formatCode="_ * #,##0_ ;_ * \-#,##0_ ;_ * &quot;-&quot;??_ ;_ @_ "/>
    <numFmt numFmtId="178" formatCode="_-* #,##0_-;\-* #,##0_-;_-* &quot;-&quot;_-;_-@_-"/>
    <numFmt numFmtId="179" formatCode="0.0%"/>
    <numFmt numFmtId="180" formatCode="yyyy&quot;年&quot;m&quot;月&quot;;@"/>
  </numFmts>
  <fonts count="28">
    <font>
      <sz val="11"/>
      <color theme="1"/>
      <name val="Tahoma"/>
      <family val="2"/>
      <charset val="134"/>
    </font>
    <font>
      <sz val="11"/>
      <color theme="1"/>
      <name val="宋体"/>
      <family val="2"/>
      <charset val="134"/>
      <scheme val="minor"/>
    </font>
    <font>
      <sz val="9"/>
      <name val="Tahoma"/>
      <family val="2"/>
      <charset val="134"/>
    </font>
    <font>
      <sz val="11"/>
      <color theme="1"/>
      <name val="Tahoma"/>
      <family val="2"/>
      <charset val="134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theme="1"/>
      <name val="宋体"/>
      <family val="2"/>
      <charset val="134"/>
      <scheme val="minor"/>
    </font>
    <font>
      <b/>
      <sz val="16"/>
      <name val="Arial"/>
      <family val="2"/>
    </font>
    <font>
      <sz val="9"/>
      <color theme="1"/>
      <name val="Arial"/>
      <family val="2"/>
    </font>
    <font>
      <sz val="9"/>
      <color theme="1"/>
      <name val="Tahoma"/>
      <family val="2"/>
      <charset val="134"/>
    </font>
    <font>
      <sz val="9"/>
      <color theme="1"/>
      <name val="宋体"/>
      <family val="2"/>
      <charset val="134"/>
    </font>
    <font>
      <sz val="9"/>
      <color theme="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theme="1"/>
      <name val="Tahoma"/>
      <family val="2"/>
    </font>
    <font>
      <b/>
      <sz val="18"/>
      <color theme="1"/>
      <name val="宋体"/>
      <family val="3"/>
      <charset val="134"/>
      <scheme val="minor"/>
    </font>
    <font>
      <sz val="10"/>
      <name val="Arial"/>
      <family val="2"/>
    </font>
    <font>
      <b/>
      <sz val="16"/>
      <name val="宋体"/>
      <family val="3"/>
      <charset val="134"/>
    </font>
    <font>
      <sz val="12"/>
      <name val="宋体"/>
      <family val="3"/>
      <charset val="134"/>
    </font>
    <font>
      <b/>
      <sz val="9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9"/>
      <color indexed="8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2">
    <xf numFmtId="0" fontId="0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8" fillId="0" borderId="0">
      <alignment vertical="center"/>
    </xf>
    <xf numFmtId="43" fontId="18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43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18" fillId="0" borderId="0" applyProtection="0">
      <alignment vertical="center"/>
    </xf>
    <xf numFmtId="43" fontId="22" fillId="0" borderId="0" applyFont="0" applyFill="0" applyBorder="0" applyAlignment="0" applyProtection="0">
      <alignment vertical="center"/>
    </xf>
  </cellStyleXfs>
  <cellXfs count="269">
    <xf numFmtId="0" fontId="0" fillId="0" borderId="0" xfId="0">
      <alignment vertical="center"/>
    </xf>
    <xf numFmtId="0" fontId="7" fillId="3" borderId="1" xfId="0" applyFont="1" applyFill="1" applyBorder="1" applyAlignment="1">
      <alignment horizontal="center" vertical="center"/>
    </xf>
    <xf numFmtId="0" fontId="0" fillId="0" borderId="0" xfId="0" applyAlignment="1"/>
    <xf numFmtId="0" fontId="7" fillId="2" borderId="1" xfId="0" applyFont="1" applyFill="1" applyBorder="1" applyAlignment="1" applyProtection="1">
      <alignment horizontal="center" vertical="center"/>
    </xf>
    <xf numFmtId="0" fontId="7" fillId="0" borderId="1" xfId="0" applyFont="1" applyBorder="1" applyAlignment="1">
      <alignment horizontal="left" vertical="center"/>
    </xf>
    <xf numFmtId="41" fontId="7" fillId="0" borderId="1" xfId="1" applyFont="1" applyFill="1" applyBorder="1" applyAlignment="1" applyProtection="1">
      <alignment horizontal="center" vertical="center"/>
    </xf>
    <xf numFmtId="41" fontId="7" fillId="0" borderId="1" xfId="1" applyFont="1" applyFill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3" borderId="1" xfId="0" applyFont="1" applyFill="1" applyBorder="1" applyAlignment="1" applyProtection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41" fontId="7" fillId="0" borderId="1" xfId="1" applyFont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9" fillId="0" borderId="0" xfId="0" applyFont="1">
      <alignment vertical="center"/>
    </xf>
    <xf numFmtId="0" fontId="9" fillId="5" borderId="1" xfId="0" applyFont="1" applyFill="1" applyBorder="1">
      <alignment vertical="center"/>
    </xf>
    <xf numFmtId="0" fontId="10" fillId="5" borderId="1" xfId="0" applyFont="1" applyFill="1" applyBorder="1">
      <alignment vertical="center"/>
    </xf>
    <xf numFmtId="0" fontId="16" fillId="5" borderId="1" xfId="0" applyFont="1" applyFill="1" applyBorder="1">
      <alignment vertical="center"/>
    </xf>
    <xf numFmtId="0" fontId="0" fillId="0" borderId="1" xfId="0" applyBorder="1">
      <alignment vertical="center"/>
    </xf>
    <xf numFmtId="14" fontId="0" fillId="0" borderId="0" xfId="0" applyNumberFormat="1">
      <alignment vertical="center"/>
    </xf>
    <xf numFmtId="0" fontId="16" fillId="0" borderId="1" xfId="0" applyFont="1" applyBorder="1">
      <alignment vertical="center"/>
    </xf>
    <xf numFmtId="14" fontId="16" fillId="0" borderId="1" xfId="0" applyNumberFormat="1" applyFont="1" applyBorder="1">
      <alignment vertical="center"/>
    </xf>
    <xf numFmtId="14" fontId="10" fillId="5" borderId="1" xfId="0" applyNumberFormat="1" applyFont="1" applyFill="1" applyBorder="1">
      <alignment vertical="center"/>
    </xf>
    <xf numFmtId="14" fontId="16" fillId="5" borderId="1" xfId="0" applyNumberFormat="1" applyFont="1" applyFill="1" applyBorder="1">
      <alignment vertical="center"/>
    </xf>
    <xf numFmtId="176" fontId="0" fillId="0" borderId="0" xfId="2" applyNumberFormat="1" applyFont="1">
      <alignment vertical="center"/>
    </xf>
    <xf numFmtId="177" fontId="0" fillId="0" borderId="0" xfId="2" applyNumberFormat="1" applyFont="1">
      <alignment vertical="center"/>
    </xf>
    <xf numFmtId="177" fontId="0" fillId="0" borderId="1" xfId="2" applyNumberFormat="1" applyFont="1" applyBorder="1">
      <alignment vertical="center"/>
    </xf>
    <xf numFmtId="0" fontId="10" fillId="0" borderId="1" xfId="0" applyFont="1" applyBorder="1">
      <alignment vertical="center"/>
    </xf>
    <xf numFmtId="177" fontId="10" fillId="0" borderId="1" xfId="2" applyNumberFormat="1" applyFont="1" applyBorder="1">
      <alignment vertical="center"/>
    </xf>
    <xf numFmtId="14" fontId="16" fillId="4" borderId="1" xfId="0" applyNumberFormat="1" applyFont="1" applyFill="1" applyBorder="1">
      <alignment vertical="center"/>
    </xf>
    <xf numFmtId="0" fontId="16" fillId="4" borderId="1" xfId="0" applyFont="1" applyFill="1" applyBorder="1">
      <alignment vertical="center"/>
    </xf>
    <xf numFmtId="176" fontId="0" fillId="0" borderId="1" xfId="2" applyNumberFormat="1" applyFont="1" applyBorder="1">
      <alignment vertical="center"/>
    </xf>
    <xf numFmtId="176" fontId="10" fillId="0" borderId="1" xfId="2" applyNumberFormat="1" applyFont="1" applyBorder="1">
      <alignment vertical="center"/>
    </xf>
    <xf numFmtId="0" fontId="9" fillId="6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178" fontId="9" fillId="0" borderId="1" xfId="1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12" fillId="0" borderId="3" xfId="4" applyFont="1" applyBorder="1" applyAlignment="1">
      <alignment horizontal="center" vertical="center" wrapText="1"/>
    </xf>
    <xf numFmtId="0" fontId="9" fillId="0" borderId="1" xfId="2" applyNumberFormat="1" applyFont="1" applyBorder="1" applyAlignment="1">
      <alignment horizontal="center" vertical="center"/>
    </xf>
    <xf numFmtId="0" fontId="9" fillId="0" borderId="1" xfId="4" applyFont="1" applyBorder="1" applyAlignment="1">
      <alignment horizontal="center" vertical="center"/>
    </xf>
    <xf numFmtId="14" fontId="9" fillId="0" borderId="1" xfId="4" applyNumberFormat="1" applyFont="1" applyBorder="1">
      <alignment vertical="center"/>
    </xf>
    <xf numFmtId="176" fontId="9" fillId="5" borderId="1" xfId="2" applyNumberFormat="1" applyFont="1" applyFill="1" applyBorder="1" applyAlignment="1">
      <alignment horizontal="center" vertical="center"/>
    </xf>
    <xf numFmtId="14" fontId="9" fillId="3" borderId="1" xfId="2" applyNumberFormat="1" applyFont="1" applyFill="1" applyBorder="1">
      <alignment vertical="center"/>
    </xf>
    <xf numFmtId="14" fontId="9" fillId="3" borderId="1" xfId="2" applyNumberFormat="1" applyFont="1" applyFill="1" applyBorder="1" applyAlignment="1">
      <alignment horizontal="center" vertical="center"/>
    </xf>
    <xf numFmtId="177" fontId="9" fillId="3" borderId="1" xfId="2" applyNumberFormat="1" applyFont="1" applyFill="1" applyBorder="1">
      <alignment vertical="center"/>
    </xf>
    <xf numFmtId="14" fontId="9" fillId="5" borderId="1" xfId="2" applyNumberFormat="1" applyFont="1" applyFill="1" applyBorder="1">
      <alignment vertical="center"/>
    </xf>
    <xf numFmtId="177" fontId="9" fillId="0" borderId="1" xfId="2" applyNumberFormat="1" applyFont="1" applyFill="1" applyBorder="1">
      <alignment vertical="center"/>
    </xf>
    <xf numFmtId="176" fontId="9" fillId="0" borderId="1" xfId="2" applyNumberFormat="1" applyFont="1" applyFill="1" applyBorder="1">
      <alignment vertical="center"/>
    </xf>
    <xf numFmtId="177" fontId="9" fillId="6" borderId="1" xfId="2" applyNumberFormat="1" applyFont="1" applyFill="1" applyBorder="1">
      <alignment vertical="center"/>
    </xf>
    <xf numFmtId="177" fontId="9" fillId="0" borderId="1" xfId="2" applyNumberFormat="1" applyFont="1" applyBorder="1">
      <alignment vertical="center"/>
    </xf>
    <xf numFmtId="14" fontId="12" fillId="3" borderId="1" xfId="2" applyNumberFormat="1" applyFont="1" applyFill="1" applyBorder="1">
      <alignment vertical="center"/>
    </xf>
    <xf numFmtId="14" fontId="12" fillId="3" borderId="1" xfId="2" applyNumberFormat="1" applyFont="1" applyFill="1" applyBorder="1" applyAlignment="1" applyProtection="1">
      <alignment horizontal="center" vertical="center"/>
    </xf>
    <xf numFmtId="177" fontId="9" fillId="3" borderId="1" xfId="2" applyNumberFormat="1" applyFont="1" applyFill="1" applyBorder="1" applyProtection="1">
      <alignment vertical="center"/>
    </xf>
    <xf numFmtId="14" fontId="12" fillId="3" borderId="1" xfId="2" applyNumberFormat="1" applyFont="1" applyFill="1" applyBorder="1" applyProtection="1">
      <alignment vertical="center"/>
    </xf>
    <xf numFmtId="14" fontId="9" fillId="3" borderId="1" xfId="2" applyNumberFormat="1" applyFont="1" applyFill="1" applyBorder="1" applyAlignment="1" applyProtection="1">
      <alignment horizontal="center" vertical="center"/>
    </xf>
    <xf numFmtId="14" fontId="9" fillId="3" borderId="1" xfId="2" applyNumberFormat="1" applyFont="1" applyFill="1" applyBorder="1" applyProtection="1">
      <alignment vertical="center"/>
    </xf>
    <xf numFmtId="176" fontId="9" fillId="5" borderId="1" xfId="2" applyNumberFormat="1" applyFont="1" applyFill="1" applyBorder="1" applyAlignment="1" applyProtection="1">
      <alignment horizontal="center" vertical="center"/>
    </xf>
    <xf numFmtId="0" fontId="9" fillId="0" borderId="1" xfId="0" applyFont="1" applyBorder="1" applyAlignment="1">
      <alignment vertical="center"/>
    </xf>
    <xf numFmtId="0" fontId="9" fillId="0" borderId="1" xfId="4" applyFont="1" applyFill="1" applyBorder="1" applyAlignment="1">
      <alignment horizontal="center" vertical="center"/>
    </xf>
    <xf numFmtId="0" fontId="9" fillId="0" borderId="1" xfId="4" applyFont="1" applyFill="1" applyBorder="1">
      <alignment vertical="center"/>
    </xf>
    <xf numFmtId="14" fontId="9" fillId="0" borderId="1" xfId="4" applyNumberFormat="1" applyFont="1" applyFill="1" applyBorder="1">
      <alignment vertical="center"/>
    </xf>
    <xf numFmtId="176" fontId="9" fillId="0" borderId="1" xfId="2" applyNumberFormat="1" applyFont="1" applyFill="1" applyBorder="1" applyAlignment="1">
      <alignment horizontal="center" vertical="center"/>
    </xf>
    <xf numFmtId="14" fontId="9" fillId="0" borderId="1" xfId="2" applyNumberFormat="1" applyFont="1" applyFill="1" applyBorder="1">
      <alignment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Fill="1" applyBorder="1" applyAlignment="1">
      <alignment vertical="center"/>
    </xf>
    <xf numFmtId="177" fontId="9" fillId="0" borderId="1" xfId="0" applyNumberFormat="1" applyFont="1" applyBorder="1" applyAlignment="1">
      <alignment vertical="center"/>
    </xf>
    <xf numFmtId="177" fontId="9" fillId="0" borderId="1" xfId="2" applyNumberFormat="1" applyFont="1" applyBorder="1" applyProtection="1">
      <alignment vertical="center"/>
    </xf>
    <xf numFmtId="49" fontId="5" fillId="0" borderId="0" xfId="5" applyNumberFormat="1" applyFont="1" applyFill="1" applyBorder="1" applyAlignment="1">
      <alignment horizontal="left" vertical="center"/>
    </xf>
    <xf numFmtId="0" fontId="5" fillId="0" borderId="0" xfId="5" applyFont="1" applyFill="1" applyBorder="1" applyAlignment="1">
      <alignment horizontal="center" vertical="center"/>
    </xf>
    <xf numFmtId="0" fontId="19" fillId="0" borderId="0" xfId="5" applyFont="1" applyFill="1" applyBorder="1" applyAlignment="1">
      <alignment horizontal="center" vertical="center"/>
    </xf>
    <xf numFmtId="179" fontId="5" fillId="0" borderId="0" xfId="3" applyNumberFormat="1" applyFont="1" applyFill="1" applyBorder="1" applyAlignment="1">
      <alignment horizontal="center" vertical="center"/>
    </xf>
    <xf numFmtId="49" fontId="20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0" fontId="20" fillId="0" borderId="0" xfId="5" applyFont="1" applyAlignment="1">
      <alignment vertical="center"/>
    </xf>
    <xf numFmtId="179" fontId="20" fillId="0" borderId="0" xfId="3" applyNumberFormat="1" applyFont="1" applyAlignment="1">
      <alignment vertical="center"/>
    </xf>
    <xf numFmtId="41" fontId="5" fillId="0" borderId="0" xfId="1" applyFont="1" applyFill="1" applyAlignment="1">
      <alignment vertical="center"/>
    </xf>
    <xf numFmtId="41" fontId="20" fillId="0" borderId="0" xfId="1" applyFont="1" applyFill="1" applyAlignment="1">
      <alignment vertical="center"/>
    </xf>
    <xf numFmtId="49" fontId="21" fillId="0" borderId="4" xfId="5" applyNumberFormat="1" applyFont="1" applyFill="1" applyBorder="1" applyAlignment="1">
      <alignment horizontal="center" vertical="center" wrapText="1"/>
    </xf>
    <xf numFmtId="0" fontId="21" fillId="0" borderId="4" xfId="5" applyFont="1" applyFill="1" applyBorder="1" applyAlignment="1">
      <alignment horizontal="center" vertical="center" wrapText="1"/>
    </xf>
    <xf numFmtId="0" fontId="21" fillId="0" borderId="1" xfId="5" applyFont="1" applyFill="1" applyBorder="1" applyAlignment="1">
      <alignment horizontal="center" vertical="center" wrapText="1"/>
    </xf>
    <xf numFmtId="179" fontId="5" fillId="0" borderId="1" xfId="3" applyNumberFormat="1" applyFont="1" applyFill="1" applyBorder="1" applyAlignment="1">
      <alignment horizontal="center" vertical="center" wrapText="1"/>
    </xf>
    <xf numFmtId="49" fontId="5" fillId="0" borderId="1" xfId="5" applyNumberFormat="1" applyFont="1" applyFill="1" applyBorder="1" applyAlignment="1">
      <alignment horizontal="center" vertical="center"/>
    </xf>
    <xf numFmtId="0" fontId="5" fillId="0" borderId="1" xfId="5" applyFont="1" applyFill="1" applyBorder="1" applyAlignment="1">
      <alignment horizontal="center" vertical="center"/>
    </xf>
    <xf numFmtId="177" fontId="5" fillId="0" borderId="1" xfId="6" applyNumberFormat="1" applyFont="1" applyFill="1" applyBorder="1" applyAlignment="1">
      <alignment vertical="center"/>
    </xf>
    <xf numFmtId="179" fontId="5" fillId="0" borderId="1" xfId="3" applyNumberFormat="1" applyFont="1" applyFill="1" applyBorder="1" applyAlignment="1">
      <alignment vertical="center"/>
    </xf>
    <xf numFmtId="0" fontId="5" fillId="3" borderId="1" xfId="5" applyFont="1" applyFill="1" applyBorder="1" applyAlignment="1" applyProtection="1">
      <alignment horizontal="left" vertical="center"/>
    </xf>
    <xf numFmtId="177" fontId="5" fillId="3" borderId="1" xfId="6" applyNumberFormat="1" applyFont="1" applyFill="1" applyBorder="1" applyAlignment="1">
      <alignment vertical="center"/>
    </xf>
    <xf numFmtId="177" fontId="5" fillId="3" borderId="1" xfId="6" applyNumberFormat="1" applyFont="1" applyFill="1" applyBorder="1" applyAlignment="1" applyProtection="1">
      <alignment vertical="center"/>
    </xf>
    <xf numFmtId="180" fontId="7" fillId="0" borderId="1" xfId="0" applyNumberFormat="1" applyFont="1" applyBorder="1" applyAlignment="1">
      <alignment horizontal="center" vertical="center" wrapText="1"/>
    </xf>
    <xf numFmtId="0" fontId="7" fillId="3" borderId="1" xfId="0" applyFont="1" applyFill="1" applyBorder="1" applyAlignment="1">
      <alignment vertical="center"/>
    </xf>
    <xf numFmtId="41" fontId="7" fillId="3" borderId="1" xfId="1" applyFont="1" applyFill="1" applyBorder="1">
      <alignment vertical="center"/>
    </xf>
    <xf numFmtId="41" fontId="7" fillId="0" borderId="1" xfId="1" applyFont="1" applyFill="1" applyBorder="1">
      <alignment vertical="center"/>
    </xf>
    <xf numFmtId="0" fontId="7" fillId="0" borderId="1" xfId="0" applyFont="1" applyBorder="1" applyAlignment="1">
      <alignment vertical="center"/>
    </xf>
    <xf numFmtId="14" fontId="7" fillId="3" borderId="1" xfId="0" applyNumberFormat="1" applyFont="1" applyFill="1" applyBorder="1" applyAlignment="1">
      <alignment vertical="center"/>
    </xf>
    <xf numFmtId="180" fontId="7" fillId="5" borderId="1" xfId="0" applyNumberFormat="1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7" fillId="3" borderId="1" xfId="0" applyFont="1" applyFill="1" applyBorder="1" applyAlignment="1" applyProtection="1">
      <alignment vertical="center"/>
    </xf>
    <xf numFmtId="0" fontId="6" fillId="3" borderId="1" xfId="7" applyFont="1" applyFill="1" applyBorder="1" applyAlignment="1" applyProtection="1">
      <alignment horizontal="center" vertical="center"/>
    </xf>
    <xf numFmtId="0" fontId="6" fillId="3" borderId="1" xfId="7" applyFont="1" applyFill="1" applyBorder="1" applyProtection="1">
      <alignment vertical="center"/>
    </xf>
    <xf numFmtId="0" fontId="23" fillId="0" borderId="0" xfId="5" applyFont="1" applyAlignment="1">
      <alignment horizontal="left" vertical="center" wrapText="1"/>
    </xf>
    <xf numFmtId="49" fontId="23" fillId="0" borderId="0" xfId="5" applyNumberFormat="1" applyFont="1" applyAlignment="1">
      <alignment horizontal="left" vertical="center" wrapText="1"/>
    </xf>
    <xf numFmtId="0" fontId="24" fillId="0" borderId="0" xfId="5" applyFont="1" applyFill="1" applyAlignment="1">
      <alignment vertical="top"/>
    </xf>
    <xf numFmtId="49" fontId="24" fillId="0" borderId="0" xfId="5" applyNumberFormat="1" applyFont="1" applyFill="1" applyAlignment="1">
      <alignment vertical="top"/>
    </xf>
    <xf numFmtId="49" fontId="25" fillId="0" borderId="1" xfId="5" applyNumberFormat="1" applyFont="1" applyFill="1" applyBorder="1" applyAlignment="1">
      <alignment vertical="top"/>
    </xf>
    <xf numFmtId="43" fontId="25" fillId="3" borderId="1" xfId="2" applyFont="1" applyFill="1" applyBorder="1" applyAlignment="1">
      <alignment vertical="top"/>
    </xf>
    <xf numFmtId="0" fontId="25" fillId="0" borderId="0" xfId="5" applyFont="1" applyFill="1" applyAlignment="1">
      <alignment vertical="top"/>
    </xf>
    <xf numFmtId="0" fontId="25" fillId="0" borderId="1" xfId="5" applyFont="1" applyFill="1" applyBorder="1" applyAlignment="1">
      <alignment vertical="top"/>
    </xf>
    <xf numFmtId="49" fontId="25" fillId="0" borderId="1" xfId="5" applyNumberFormat="1" applyFont="1" applyFill="1" applyBorder="1" applyAlignment="1">
      <alignment horizontal="right" vertical="top"/>
    </xf>
    <xf numFmtId="0" fontId="25" fillId="0" borderId="1" xfId="5" applyFont="1" applyFill="1" applyBorder="1" applyAlignment="1">
      <alignment horizontal="right" vertical="top"/>
    </xf>
    <xf numFmtId="49" fontId="24" fillId="3" borderId="1" xfId="5" applyNumberFormat="1" applyFont="1" applyFill="1" applyBorder="1" applyAlignment="1" applyProtection="1">
      <alignment horizontal="center" vertical="top"/>
    </xf>
    <xf numFmtId="43" fontId="24" fillId="0" borderId="1" xfId="2" applyFont="1" applyFill="1" applyBorder="1" applyAlignment="1">
      <alignment vertical="top"/>
    </xf>
    <xf numFmtId="43" fontId="24" fillId="0" borderId="0" xfId="2" applyFont="1" applyFill="1" applyAlignment="1">
      <alignment vertical="top"/>
    </xf>
    <xf numFmtId="49" fontId="24" fillId="3" borderId="1" xfId="5" applyNumberFormat="1" applyFont="1" applyFill="1" applyBorder="1" applyAlignment="1">
      <alignment horizontal="center" vertical="top"/>
    </xf>
    <xf numFmtId="49" fontId="24" fillId="0" borderId="1" xfId="5" applyNumberFormat="1" applyFont="1" applyFill="1" applyBorder="1" applyAlignment="1">
      <alignment vertical="top"/>
    </xf>
    <xf numFmtId="43" fontId="24" fillId="8" borderId="1" xfId="5" applyNumberFormat="1" applyFont="1" applyFill="1" applyBorder="1" applyAlignment="1">
      <alignment vertical="top"/>
    </xf>
    <xf numFmtId="177" fontId="24" fillId="0" borderId="0" xfId="2" applyNumberFormat="1" applyFont="1" applyFill="1" applyAlignment="1">
      <alignment vertical="top"/>
    </xf>
    <xf numFmtId="49" fontId="25" fillId="0" borderId="0" xfId="5" applyNumberFormat="1" applyFont="1" applyFill="1" applyBorder="1" applyAlignment="1">
      <alignment vertical="top"/>
    </xf>
    <xf numFmtId="0" fontId="25" fillId="0" borderId="0" xfId="5" applyFont="1" applyFill="1" applyBorder="1" applyAlignment="1">
      <alignment vertical="top"/>
    </xf>
    <xf numFmtId="0" fontId="25" fillId="0" borderId="0" xfId="5" applyFont="1" applyFill="1" applyAlignment="1">
      <alignment horizontal="center" vertical="center" wrapText="1"/>
    </xf>
    <xf numFmtId="49" fontId="25" fillId="0" borderId="4" xfId="5" applyNumberFormat="1" applyFont="1" applyFill="1" applyBorder="1" applyAlignment="1">
      <alignment horizontal="center" vertical="center" wrapText="1"/>
    </xf>
    <xf numFmtId="0" fontId="25" fillId="8" borderId="1" xfId="5" applyFont="1" applyFill="1" applyBorder="1" applyAlignment="1">
      <alignment horizontal="center" vertical="center" wrapText="1"/>
    </xf>
    <xf numFmtId="0" fontId="25" fillId="0" borderId="1" xfId="5" applyFont="1" applyFill="1" applyBorder="1" applyAlignment="1">
      <alignment horizontal="center" vertical="center" wrapText="1"/>
    </xf>
    <xf numFmtId="0" fontId="25" fillId="3" borderId="1" xfId="5" applyFont="1" applyFill="1" applyBorder="1" applyAlignment="1">
      <alignment horizontal="center" vertical="center" wrapText="1"/>
    </xf>
    <xf numFmtId="41" fontId="24" fillId="0" borderId="0" xfId="5" applyNumberFormat="1" applyFont="1" applyFill="1" applyAlignment="1">
      <alignment vertical="top"/>
    </xf>
    <xf numFmtId="177" fontId="24" fillId="8" borderId="1" xfId="8" applyNumberFormat="1" applyFont="1" applyFill="1" applyBorder="1" applyAlignment="1">
      <alignment vertical="top"/>
    </xf>
    <xf numFmtId="177" fontId="24" fillId="0" borderId="1" xfId="8" applyNumberFormat="1" applyFont="1" applyFill="1" applyBorder="1" applyAlignment="1">
      <alignment vertical="top"/>
    </xf>
    <xf numFmtId="177" fontId="24" fillId="3" borderId="1" xfId="8" applyNumberFormat="1" applyFont="1" applyFill="1" applyBorder="1" applyAlignment="1">
      <alignment vertical="top"/>
    </xf>
    <xf numFmtId="177" fontId="24" fillId="0" borderId="0" xfId="5" applyNumberFormat="1" applyFont="1" applyFill="1" applyAlignment="1">
      <alignment vertical="top"/>
    </xf>
    <xf numFmtId="0" fontId="25" fillId="0" borderId="0" xfId="5" applyFont="1" applyFill="1" applyAlignment="1">
      <alignment horizontal="center" vertical="center"/>
    </xf>
    <xf numFmtId="0" fontId="25" fillId="0" borderId="1" xfId="5" applyFont="1" applyFill="1" applyBorder="1" applyAlignment="1">
      <alignment horizontal="center" vertical="center"/>
    </xf>
    <xf numFmtId="0" fontId="25" fillId="0" borderId="0" xfId="5" applyFont="1" applyFill="1" applyBorder="1" applyAlignment="1">
      <alignment horizontal="center" vertical="center"/>
    </xf>
    <xf numFmtId="177" fontId="24" fillId="0" borderId="0" xfId="8" applyNumberFormat="1" applyFont="1" applyFill="1" applyBorder="1" applyAlignment="1">
      <alignment vertical="top"/>
    </xf>
    <xf numFmtId="49" fontId="24" fillId="0" borderId="0" xfId="5" applyNumberFormat="1" applyFont="1" applyFill="1" applyBorder="1" applyAlignment="1">
      <alignment vertical="top"/>
    </xf>
    <xf numFmtId="0" fontId="24" fillId="0" borderId="0" xfId="5" applyFont="1" applyFill="1" applyBorder="1" applyAlignment="1">
      <alignment vertical="top"/>
    </xf>
    <xf numFmtId="49" fontId="24" fillId="0" borderId="1" xfId="5" applyNumberFormat="1" applyFont="1" applyFill="1" applyBorder="1" applyAlignment="1">
      <alignment horizontal="center" vertical="top"/>
    </xf>
    <xf numFmtId="0" fontId="24" fillId="0" borderId="1" xfId="8" applyNumberFormat="1" applyFont="1" applyFill="1" applyBorder="1" applyAlignment="1" applyProtection="1">
      <alignment horizontal="center" vertical="top"/>
    </xf>
    <xf numFmtId="177" fontId="24" fillId="0" borderId="1" xfId="8" applyNumberFormat="1" applyFont="1" applyFill="1" applyBorder="1" applyAlignment="1" applyProtection="1">
      <alignment horizontal="center" vertical="top"/>
    </xf>
    <xf numFmtId="43" fontId="24" fillId="8" borderId="1" xfId="8" applyFont="1" applyFill="1" applyBorder="1" applyAlignment="1">
      <alignment horizontal="center" vertical="top"/>
    </xf>
    <xf numFmtId="43" fontId="25" fillId="3" borderId="1" xfId="2" applyFont="1" applyFill="1" applyBorder="1" applyAlignment="1">
      <alignment horizontal="center" vertical="center"/>
    </xf>
    <xf numFmtId="14" fontId="25" fillId="3" borderId="1" xfId="5" applyNumberFormat="1" applyFont="1" applyFill="1" applyBorder="1" applyAlignment="1">
      <alignment horizontal="center" vertical="center" wrapText="1"/>
    </xf>
    <xf numFmtId="43" fontId="24" fillId="3" borderId="1" xfId="8" applyFont="1" applyFill="1" applyBorder="1" applyAlignment="1" applyProtection="1">
      <alignment horizontal="center" vertical="top"/>
    </xf>
    <xf numFmtId="43" fontId="24" fillId="8" borderId="1" xfId="8" applyFont="1" applyFill="1" applyBorder="1" applyAlignment="1" applyProtection="1">
      <alignment horizontal="center" vertical="top"/>
    </xf>
    <xf numFmtId="10" fontId="24" fillId="8" borderId="1" xfId="9" applyNumberFormat="1" applyFont="1" applyFill="1" applyBorder="1" applyAlignment="1">
      <alignment vertical="top"/>
    </xf>
    <xf numFmtId="0" fontId="25" fillId="0" borderId="8" xfId="5" applyFont="1" applyFill="1" applyBorder="1" applyAlignment="1">
      <alignment horizontal="center" vertical="center" wrapText="1"/>
    </xf>
    <xf numFmtId="0" fontId="24" fillId="0" borderId="0" xfId="5" applyFont="1" applyFill="1" applyAlignment="1">
      <alignment horizontal="center" vertical="top"/>
    </xf>
    <xf numFmtId="43" fontId="24" fillId="0" borderId="1" xfId="8" applyFont="1" applyFill="1" applyBorder="1" applyAlignment="1" applyProtection="1">
      <alignment horizontal="center" vertical="top"/>
    </xf>
    <xf numFmtId="14" fontId="25" fillId="3" borderId="1" xfId="5" applyNumberFormat="1" applyFont="1" applyFill="1" applyBorder="1" applyAlignment="1" applyProtection="1">
      <alignment horizontal="center" vertical="center" wrapText="1"/>
    </xf>
    <xf numFmtId="177" fontId="24" fillId="0" borderId="5" xfId="8" applyNumberFormat="1" applyFont="1" applyFill="1" applyBorder="1" applyAlignment="1">
      <alignment vertical="top"/>
    </xf>
    <xf numFmtId="177" fontId="24" fillId="0" borderId="1" xfId="8" applyNumberFormat="1" applyFont="1" applyFill="1" applyBorder="1" applyAlignment="1">
      <alignment horizontal="center" vertical="top"/>
    </xf>
    <xf numFmtId="177" fontId="24" fillId="0" borderId="5" xfId="8" applyNumberFormat="1" applyFont="1" applyFill="1" applyBorder="1" applyAlignment="1" applyProtection="1">
      <alignment vertical="top"/>
    </xf>
    <xf numFmtId="0" fontId="24" fillId="0" borderId="1" xfId="5" applyFont="1" applyFill="1" applyBorder="1" applyAlignment="1">
      <alignment horizontal="center" vertical="top"/>
    </xf>
    <xf numFmtId="177" fontId="24" fillId="8" borderId="1" xfId="8" applyNumberFormat="1" applyFont="1" applyFill="1" applyBorder="1" applyAlignment="1">
      <alignment horizontal="center" vertical="top"/>
    </xf>
    <xf numFmtId="49" fontId="24" fillId="0" borderId="0" xfId="5" applyNumberFormat="1" applyFont="1" applyFill="1" applyBorder="1" applyAlignment="1">
      <alignment horizontal="left" vertical="top"/>
    </xf>
    <xf numFmtId="177" fontId="24" fillId="0" borderId="0" xfId="5" applyNumberFormat="1" applyFont="1" applyFill="1" applyBorder="1" applyAlignment="1">
      <alignment horizontal="left" vertical="top"/>
    </xf>
    <xf numFmtId="0" fontId="24" fillId="0" borderId="0" xfId="5" applyFont="1" applyFill="1" applyBorder="1" applyAlignment="1">
      <alignment horizontal="left" vertical="top"/>
    </xf>
    <xf numFmtId="0" fontId="24" fillId="0" borderId="0" xfId="5" applyFont="1" applyFill="1" applyBorder="1" applyAlignment="1">
      <alignment horizontal="center" vertical="top"/>
    </xf>
    <xf numFmtId="0" fontId="25" fillId="0" borderId="0" xfId="5" applyFont="1" applyFill="1" applyAlignment="1">
      <alignment horizontal="center" vertical="top"/>
    </xf>
    <xf numFmtId="49" fontId="25" fillId="0" borderId="1" xfId="5" applyNumberFormat="1" applyFont="1" applyFill="1" applyBorder="1" applyAlignment="1">
      <alignment horizontal="center" vertical="center" wrapText="1"/>
    </xf>
    <xf numFmtId="0" fontId="25" fillId="0" borderId="5" xfId="5" applyFont="1" applyFill="1" applyBorder="1" applyAlignment="1">
      <alignment horizontal="center" vertical="center" wrapText="1"/>
    </xf>
    <xf numFmtId="0" fontId="25" fillId="0" borderId="5" xfId="5" applyFont="1" applyFill="1" applyBorder="1" applyAlignment="1" applyProtection="1">
      <alignment horizontal="center" vertical="center" wrapText="1"/>
    </xf>
    <xf numFmtId="0" fontId="25" fillId="3" borderId="5" xfId="5" applyFont="1" applyFill="1" applyBorder="1" applyAlignment="1" applyProtection="1">
      <alignment horizontal="center" vertical="center" wrapText="1"/>
    </xf>
    <xf numFmtId="0" fontId="25" fillId="3" borderId="5" xfId="5" applyFont="1" applyFill="1" applyBorder="1" applyAlignment="1">
      <alignment horizontal="center" vertical="center" wrapText="1"/>
    </xf>
    <xf numFmtId="0" fontId="25" fillId="0" borderId="0" xfId="5" applyFont="1" applyFill="1" applyBorder="1" applyAlignment="1">
      <alignment horizontal="center" vertical="center" wrapText="1"/>
    </xf>
    <xf numFmtId="177" fontId="25" fillId="0" borderId="5" xfId="8" applyNumberFormat="1" applyFont="1" applyFill="1" applyBorder="1" applyAlignment="1">
      <alignment horizontal="left" vertical="top"/>
    </xf>
    <xf numFmtId="43" fontId="24" fillId="0" borderId="1" xfId="2" applyFont="1" applyFill="1" applyBorder="1" applyAlignment="1" applyProtection="1">
      <alignment horizontal="center" vertical="top"/>
    </xf>
    <xf numFmtId="177" fontId="25" fillId="0" borderId="0" xfId="8" applyNumberFormat="1" applyFont="1" applyFill="1" applyBorder="1" applyAlignment="1">
      <alignment horizontal="left" vertical="top"/>
    </xf>
    <xf numFmtId="49" fontId="24" fillId="8" borderId="1" xfId="5" applyNumberFormat="1" applyFont="1" applyFill="1" applyBorder="1" applyAlignment="1">
      <alignment horizontal="center" vertical="top"/>
    </xf>
    <xf numFmtId="177" fontId="24" fillId="8" borderId="5" xfId="8" applyNumberFormat="1" applyFont="1" applyFill="1" applyBorder="1" applyAlignment="1">
      <alignment vertical="top"/>
    </xf>
    <xf numFmtId="49" fontId="26" fillId="0" borderId="1" xfId="10" applyNumberFormat="1" applyFont="1" applyFill="1" applyBorder="1" applyAlignment="1">
      <alignment horizontal="center" vertical="center" wrapText="1"/>
    </xf>
    <xf numFmtId="49" fontId="26" fillId="0" borderId="2" xfId="10" applyNumberFormat="1" applyFont="1" applyFill="1" applyBorder="1" applyAlignment="1">
      <alignment horizontal="center" vertical="center" wrapText="1"/>
    </xf>
    <xf numFmtId="177" fontId="26" fillId="0" borderId="1" xfId="2" applyNumberFormat="1" applyFont="1" applyFill="1" applyBorder="1" applyAlignment="1">
      <alignment horizontal="center" vertical="center" wrapText="1"/>
    </xf>
    <xf numFmtId="0" fontId="6" fillId="0" borderId="1" xfId="7" applyFont="1" applyBorder="1" applyAlignment="1">
      <alignment horizontal="center" vertical="center" wrapText="1"/>
    </xf>
    <xf numFmtId="0" fontId="6" fillId="2" borderId="1" xfId="7" applyFont="1" applyFill="1" applyBorder="1" applyProtection="1">
      <alignment vertical="center"/>
    </xf>
    <xf numFmtId="0" fontId="6" fillId="2" borderId="1" xfId="7" applyFont="1" applyFill="1" applyBorder="1" applyAlignment="1">
      <alignment horizontal="center" vertical="center"/>
    </xf>
    <xf numFmtId="0" fontId="6" fillId="9" borderId="1" xfId="7" applyFont="1" applyFill="1" applyBorder="1" applyProtection="1">
      <alignment vertical="center"/>
    </xf>
    <xf numFmtId="0" fontId="6" fillId="10" borderId="1" xfId="7" applyFont="1" applyFill="1" applyBorder="1" applyProtection="1">
      <alignment vertical="center"/>
    </xf>
    <xf numFmtId="14" fontId="6" fillId="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Protection="1">
      <alignment vertical="center"/>
    </xf>
    <xf numFmtId="177" fontId="6" fillId="10" borderId="1" xfId="2" applyNumberFormat="1" applyFont="1" applyFill="1" applyBorder="1" applyProtection="1">
      <alignment vertical="center"/>
    </xf>
    <xf numFmtId="177" fontId="6" fillId="0" borderId="1" xfId="2" applyNumberFormat="1" applyFont="1" applyBorder="1">
      <alignment vertical="center"/>
    </xf>
    <xf numFmtId="49" fontId="6" fillId="10" borderId="1" xfId="7" applyNumberFormat="1" applyFont="1" applyFill="1" applyBorder="1">
      <alignment vertical="center"/>
    </xf>
    <xf numFmtId="49" fontId="6" fillId="10" borderId="1" xfId="7" applyNumberFormat="1" applyFont="1" applyFill="1" applyBorder="1" applyAlignment="1" applyProtection="1">
      <alignment horizontal="center" vertical="center"/>
    </xf>
    <xf numFmtId="0" fontId="6" fillId="0" borderId="1" xfId="7" applyFont="1" applyFill="1" applyBorder="1" applyProtection="1">
      <alignment vertical="center"/>
    </xf>
    <xf numFmtId="49" fontId="6" fillId="10" borderId="1" xfId="7" applyNumberFormat="1" applyFont="1" applyFill="1" applyBorder="1" applyProtection="1">
      <alignment vertical="center"/>
    </xf>
    <xf numFmtId="0" fontId="6" fillId="0" borderId="1" xfId="7" applyFont="1" applyFill="1" applyBorder="1" applyAlignment="1" applyProtection="1">
      <alignment horizontal="center" vertical="center"/>
    </xf>
    <xf numFmtId="177" fontId="6" fillId="0" borderId="1" xfId="11" applyNumberFormat="1" applyFont="1" applyBorder="1">
      <alignment vertical="center"/>
    </xf>
    <xf numFmtId="0" fontId="6" fillId="0" borderId="1" xfId="7" applyFont="1" applyFill="1" applyBorder="1">
      <alignment vertical="center"/>
    </xf>
    <xf numFmtId="0" fontId="6" fillId="10" borderId="1" xfId="7" applyFont="1" applyFill="1" applyBorder="1" applyAlignment="1" applyProtection="1">
      <alignment horizontal="center" vertical="center"/>
    </xf>
    <xf numFmtId="0" fontId="6" fillId="0" borderId="1" xfId="7" applyFont="1" applyFill="1" applyBorder="1" applyAlignment="1">
      <alignment horizontal="center" vertical="center"/>
    </xf>
    <xf numFmtId="14" fontId="6" fillId="0" borderId="1" xfId="7" applyNumberFormat="1" applyFont="1" applyFill="1" applyBorder="1" applyAlignment="1" applyProtection="1">
      <alignment vertical="center"/>
    </xf>
    <xf numFmtId="0" fontId="6" fillId="2" borderId="1" xfId="7" applyFont="1" applyFill="1" applyBorder="1">
      <alignment vertical="center"/>
    </xf>
    <xf numFmtId="0" fontId="0" fillId="3" borderId="1" xfId="0" applyFill="1" applyBorder="1">
      <alignment vertical="center"/>
    </xf>
    <xf numFmtId="177" fontId="16" fillId="5" borderId="1" xfId="2" applyNumberFormat="1" applyFont="1" applyFill="1" applyBorder="1">
      <alignment vertical="center"/>
    </xf>
    <xf numFmtId="177" fontId="16" fillId="4" borderId="1" xfId="2" applyNumberFormat="1" applyFont="1" applyFill="1" applyBorder="1">
      <alignment vertical="center"/>
    </xf>
    <xf numFmtId="177" fontId="16" fillId="0" borderId="1" xfId="2" applyNumberFormat="1" applyFont="1" applyBorder="1">
      <alignment vertical="center"/>
    </xf>
    <xf numFmtId="0" fontId="12" fillId="5" borderId="1" xfId="0" applyFont="1" applyFill="1" applyBorder="1">
      <alignment vertical="center"/>
    </xf>
    <xf numFmtId="0" fontId="16" fillId="5" borderId="1" xfId="0" applyFont="1" applyFill="1" applyBorder="1" applyProtection="1">
      <alignment vertical="center"/>
    </xf>
    <xf numFmtId="14" fontId="9" fillId="5" borderId="1" xfId="0" applyNumberFormat="1" applyFont="1" applyFill="1" applyBorder="1">
      <alignment vertical="center"/>
    </xf>
    <xf numFmtId="0" fontId="9" fillId="5" borderId="1" xfId="0" applyFont="1" applyFill="1" applyBorder="1" applyProtection="1">
      <alignment vertical="center"/>
    </xf>
    <xf numFmtId="14" fontId="12" fillId="3" borderId="1" xfId="2" applyNumberFormat="1" applyFont="1" applyFill="1" applyBorder="1" applyAlignment="1">
      <alignment horizontal="center" vertical="center"/>
    </xf>
    <xf numFmtId="0" fontId="12" fillId="5" borderId="1" xfId="0" applyFont="1" applyFill="1" applyBorder="1" applyProtection="1">
      <alignment vertical="center"/>
    </xf>
    <xf numFmtId="0" fontId="0" fillId="0" borderId="0" xfId="0" applyProtection="1">
      <alignment vertical="center"/>
    </xf>
    <xf numFmtId="14" fontId="16" fillId="5" borderId="1" xfId="0" applyNumberFormat="1" applyFont="1" applyFill="1" applyBorder="1" applyProtection="1">
      <alignment vertical="center"/>
    </xf>
    <xf numFmtId="177" fontId="16" fillId="5" borderId="1" xfId="2" applyNumberFormat="1" applyFont="1" applyFill="1" applyBorder="1" applyProtection="1">
      <alignment vertical="center"/>
    </xf>
    <xf numFmtId="14" fontId="9" fillId="5" borderId="1" xfId="0" applyNumberFormat="1" applyFont="1" applyFill="1" applyBorder="1" applyProtection="1">
      <alignment vertical="center"/>
    </xf>
    <xf numFmtId="0" fontId="9" fillId="6" borderId="2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43" fontId="17" fillId="0" borderId="0" xfId="2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78" fontId="9" fillId="0" borderId="1" xfId="1" applyNumberFormat="1" applyFont="1" applyBorder="1" applyAlignment="1">
      <alignment horizontal="center" vertical="center" wrapText="1"/>
    </xf>
    <xf numFmtId="14" fontId="9" fillId="0" borderId="2" xfId="0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2" xfId="4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0" fontId="9" fillId="7" borderId="2" xfId="4" applyFont="1" applyFill="1" applyBorder="1" applyAlignment="1">
      <alignment horizontal="center" vertical="center" wrapText="1"/>
    </xf>
    <xf numFmtId="0" fontId="9" fillId="7" borderId="3" xfId="4" applyFont="1" applyFill="1" applyBorder="1" applyAlignment="1">
      <alignment horizontal="center" vertical="center" wrapText="1"/>
    </xf>
    <xf numFmtId="0" fontId="12" fillId="0" borderId="2" xfId="4" applyFont="1" applyBorder="1" applyAlignment="1">
      <alignment horizontal="center" vertical="center" wrapText="1"/>
    </xf>
    <xf numFmtId="0" fontId="11" fillId="6" borderId="2" xfId="0" applyFont="1" applyFill="1" applyBorder="1" applyAlignment="1">
      <alignment horizontal="center" vertical="center" wrapText="1"/>
    </xf>
    <xf numFmtId="0" fontId="8" fillId="0" borderId="0" xfId="5" applyFont="1" applyFill="1" applyBorder="1" applyAlignment="1">
      <alignment horizontal="center" vertical="center"/>
    </xf>
    <xf numFmtId="0" fontId="25" fillId="0" borderId="1" xfId="5" applyFont="1" applyFill="1" applyBorder="1" applyAlignment="1">
      <alignment horizontal="center" vertical="center" wrapText="1"/>
    </xf>
    <xf numFmtId="0" fontId="25" fillId="0" borderId="2" xfId="5" applyFont="1" applyFill="1" applyBorder="1" applyAlignment="1">
      <alignment horizontal="center" vertical="center" wrapText="1"/>
    </xf>
    <xf numFmtId="0" fontId="25" fillId="0" borderId="3" xfId="5" applyFont="1" applyFill="1" applyBorder="1" applyAlignment="1">
      <alignment horizontal="center" vertical="center" wrapText="1"/>
    </xf>
    <xf numFmtId="0" fontId="25" fillId="0" borderId="5" xfId="5" applyFont="1" applyFill="1" applyBorder="1" applyAlignment="1">
      <alignment horizontal="center" vertical="center" wrapText="1"/>
    </xf>
    <xf numFmtId="0" fontId="25" fillId="0" borderId="7" xfId="5" applyFont="1" applyFill="1" applyBorder="1" applyAlignment="1">
      <alignment horizontal="center" vertical="center" wrapText="1"/>
    </xf>
    <xf numFmtId="0" fontId="23" fillId="0" borderId="0" xfId="5" applyFont="1" applyAlignment="1">
      <alignment horizontal="center" vertical="center" wrapText="1"/>
    </xf>
    <xf numFmtId="0" fontId="25" fillId="0" borderId="1" xfId="5" applyFont="1" applyFill="1" applyBorder="1" applyAlignment="1">
      <alignment horizontal="center" vertical="center"/>
    </xf>
    <xf numFmtId="0" fontId="24" fillId="0" borderId="1" xfId="5" applyFont="1" applyFill="1" applyBorder="1" applyAlignment="1">
      <alignment horizontal="left" vertical="top" wrapText="1"/>
    </xf>
    <xf numFmtId="0" fontId="24" fillId="0" borderId="1" xfId="5" applyFont="1" applyFill="1" applyBorder="1" applyAlignment="1">
      <alignment horizontal="left" vertical="top"/>
    </xf>
    <xf numFmtId="0" fontId="24" fillId="0" borderId="1" xfId="5" applyFont="1" applyFill="1" applyBorder="1" applyAlignment="1">
      <alignment horizontal="center" vertical="top"/>
    </xf>
    <xf numFmtId="0" fontId="24" fillId="0" borderId="9" xfId="5" applyFont="1" applyFill="1" applyBorder="1" applyAlignment="1">
      <alignment horizontal="left" vertical="top"/>
    </xf>
    <xf numFmtId="0" fontId="25" fillId="8" borderId="2" xfId="5" applyFont="1" applyFill="1" applyBorder="1" applyAlignment="1">
      <alignment horizontal="center" vertical="center" wrapText="1"/>
    </xf>
    <xf numFmtId="0" fontId="25" fillId="8" borderId="3" xfId="5" applyFont="1" applyFill="1" applyBorder="1" applyAlignment="1">
      <alignment horizontal="center" vertical="center" wrapText="1"/>
    </xf>
    <xf numFmtId="49" fontId="25" fillId="0" borderId="1" xfId="5" applyNumberFormat="1" applyFont="1" applyFill="1" applyBorder="1" applyAlignment="1">
      <alignment horizontal="center" vertical="center" wrapText="1"/>
    </xf>
    <xf numFmtId="0" fontId="24" fillId="0" borderId="1" xfId="5" applyFont="1" applyFill="1" applyBorder="1" applyAlignment="1">
      <alignment horizontal="center" vertical="top" wrapText="1"/>
    </xf>
    <xf numFmtId="49" fontId="25" fillId="0" borderId="2" xfId="5" applyNumberFormat="1" applyFont="1" applyFill="1" applyBorder="1" applyAlignment="1">
      <alignment horizontal="center" vertical="center" wrapText="1"/>
    </xf>
    <xf numFmtId="49" fontId="25" fillId="0" borderId="3" xfId="5" applyNumberFormat="1" applyFont="1" applyFill="1" applyBorder="1" applyAlignment="1">
      <alignment horizontal="center" vertical="center" wrapText="1"/>
    </xf>
    <xf numFmtId="0" fontId="25" fillId="0" borderId="6" xfId="5" applyFont="1" applyFill="1" applyBorder="1" applyAlignment="1">
      <alignment horizontal="center" vertical="center" wrapText="1"/>
    </xf>
    <xf numFmtId="49" fontId="26" fillId="0" borderId="5" xfId="10" applyNumberFormat="1" applyFont="1" applyFill="1" applyBorder="1" applyAlignment="1">
      <alignment horizontal="center" vertical="center" wrapText="1"/>
    </xf>
    <xf numFmtId="49" fontId="26" fillId="0" borderId="6" xfId="10" applyNumberFormat="1" applyFont="1" applyFill="1" applyBorder="1" applyAlignment="1">
      <alignment horizontal="center" vertical="center" wrapText="1"/>
    </xf>
    <xf numFmtId="49" fontId="26" fillId="0" borderId="7" xfId="10" applyNumberFormat="1" applyFont="1" applyFill="1" applyBorder="1" applyAlignment="1">
      <alignment horizontal="center" vertical="center" wrapText="1"/>
    </xf>
    <xf numFmtId="177" fontId="26" fillId="0" borderId="2" xfId="2" applyNumberFormat="1" applyFont="1" applyFill="1" applyBorder="1" applyAlignment="1">
      <alignment horizontal="center" vertical="center" wrapText="1"/>
    </xf>
    <xf numFmtId="177" fontId="26" fillId="0" borderId="3" xfId="2" applyNumberFormat="1" applyFont="1" applyFill="1" applyBorder="1" applyAlignment="1">
      <alignment horizontal="center" vertical="center" wrapText="1"/>
    </xf>
    <xf numFmtId="49" fontId="26" fillId="0" borderId="1" xfId="10" applyNumberFormat="1" applyFont="1" applyFill="1" applyBorder="1" applyAlignment="1">
      <alignment horizontal="center" vertical="center" wrapText="1"/>
    </xf>
    <xf numFmtId="49" fontId="26" fillId="0" borderId="2" xfId="10" applyNumberFormat="1" applyFont="1" applyFill="1" applyBorder="1" applyAlignment="1">
      <alignment horizontal="center" vertical="center" wrapText="1"/>
    </xf>
    <xf numFmtId="49" fontId="26" fillId="0" borderId="3" xfId="10" applyNumberFormat="1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14" fontId="26" fillId="0" borderId="1" xfId="10" applyNumberFormat="1" applyFont="1" applyFill="1" applyBorder="1" applyAlignment="1">
      <alignment horizontal="center" vertical="center" wrapText="1"/>
    </xf>
    <xf numFmtId="177" fontId="26" fillId="0" borderId="1" xfId="2" applyNumberFormat="1" applyFont="1" applyFill="1" applyBorder="1" applyAlignment="1">
      <alignment horizontal="center" vertical="center" wrapText="1"/>
    </xf>
  </cellXfs>
  <cellStyles count="12">
    <cellStyle name="百分比" xfId="3" builtinId="5"/>
    <cellStyle name="百分比 19" xfId="9"/>
    <cellStyle name="常规" xfId="0" builtinId="0"/>
    <cellStyle name="常规 103 2 26 16" xfId="7"/>
    <cellStyle name="常规 119" xfId="4"/>
    <cellStyle name="常规 22" xfId="5"/>
    <cellStyle name="常规_Sheet1 2 3" xfId="10"/>
    <cellStyle name="千位分隔" xfId="2" builtinId="3"/>
    <cellStyle name="千位分隔 17" xfId="8"/>
    <cellStyle name="千位分隔 20" xfId="6"/>
    <cellStyle name="千位分隔 30" xfId="11"/>
    <cellStyle name="千位分隔[0]" xfId="1" builtinId="6"/>
  </cellStyles>
  <dxfs count="48"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7&#24180;5&#26376;&#28392;&#27743;&#19996;&#20998;&#26657;&#32463;&#33829;&#25968;&#25454;(&#32456;&#26497;&#29256;-&#27599;&#26376;3&#26085;&#20934;&#26102;&#20132;&#65289;0701-&#27169;&#26495;-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27491;&#31295;/Season/2017&#24180;/4&#26376;&#20221;/&#22871;&#34920;/2017&#24180;4&#26376;&#28392;&#27743;&#19996;&#20998;&#26657;&#22871;&#34920;/3&#26376;&#20221;/2017&#24180;3&#26376;&#28392;&#27743;&#19996;&#20998;&#26657;&#22871;&#34920;/2017&#24180;2&#26376;&#28392;&#27743;&#19996;&#20998;&#26657;&#32463;&#33829;&#25968;&#25454;(&#32456;&#26497;&#29256;)-&#27599;&#26376;3&#26085;&#20934;&#26102;&#20132;2-17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F2" t="str">
            <v>分类</v>
          </cell>
        </row>
        <row r="3">
          <cell r="E3" t="str">
            <v>1期</v>
          </cell>
          <cell r="F3" t="str">
            <v>1年</v>
          </cell>
          <cell r="J3" t="str">
            <v>小学1年</v>
          </cell>
          <cell r="K3" t="str">
            <v>1年</v>
          </cell>
        </row>
        <row r="4">
          <cell r="E4" t="str">
            <v>2期</v>
          </cell>
          <cell r="F4" t="str">
            <v>1年</v>
          </cell>
          <cell r="J4" t="str">
            <v>小学2年</v>
          </cell>
          <cell r="K4" t="str">
            <v>2年</v>
          </cell>
        </row>
        <row r="5">
          <cell r="E5" t="str">
            <v>3期</v>
          </cell>
          <cell r="F5" t="str">
            <v>1年</v>
          </cell>
          <cell r="J5" t="str">
            <v>小学2.5年</v>
          </cell>
          <cell r="K5" t="str">
            <v>2年</v>
          </cell>
        </row>
        <row r="6">
          <cell r="E6" t="str">
            <v>4期</v>
          </cell>
          <cell r="F6" t="str">
            <v>1年</v>
          </cell>
          <cell r="J6" t="str">
            <v>小学3年</v>
          </cell>
          <cell r="K6" t="str">
            <v>2年</v>
          </cell>
        </row>
        <row r="7">
          <cell r="E7" t="str">
            <v>5期</v>
          </cell>
          <cell r="F7" t="str">
            <v>1年</v>
          </cell>
          <cell r="J7" t="str">
            <v>小学4年</v>
          </cell>
          <cell r="K7" t="str">
            <v>2年</v>
          </cell>
        </row>
        <row r="8">
          <cell r="E8" t="str">
            <v>6期</v>
          </cell>
          <cell r="F8" t="str">
            <v>2年</v>
          </cell>
          <cell r="J8" t="str">
            <v>小学5年</v>
          </cell>
          <cell r="K8" t="str">
            <v>5年</v>
          </cell>
        </row>
        <row r="9">
          <cell r="E9" t="str">
            <v>7期</v>
          </cell>
          <cell r="F9" t="str">
            <v>2年</v>
          </cell>
        </row>
        <row r="10">
          <cell r="E10" t="str">
            <v>8期</v>
          </cell>
          <cell r="F10" t="str">
            <v>2年</v>
          </cell>
        </row>
        <row r="11">
          <cell r="E11" t="str">
            <v>9期</v>
          </cell>
          <cell r="F11" t="str">
            <v>3年</v>
          </cell>
          <cell r="J11" t="str">
            <v>幼儿1年</v>
          </cell>
          <cell r="K11" t="str">
            <v>1年</v>
          </cell>
        </row>
        <row r="12">
          <cell r="E12" t="str">
            <v>10期</v>
          </cell>
          <cell r="F12" t="str">
            <v>3年</v>
          </cell>
          <cell r="J12" t="str">
            <v>幼儿2年</v>
          </cell>
          <cell r="K12" t="str">
            <v>3年</v>
          </cell>
        </row>
        <row r="13">
          <cell r="E13" t="str">
            <v>11期</v>
          </cell>
          <cell r="F13" t="str">
            <v>3年</v>
          </cell>
          <cell r="J13" t="str">
            <v>幼儿2.5年</v>
          </cell>
          <cell r="K13" t="str">
            <v>3年</v>
          </cell>
        </row>
        <row r="14">
          <cell r="E14" t="str">
            <v>12期</v>
          </cell>
          <cell r="F14" t="str">
            <v>4年</v>
          </cell>
          <cell r="J14" t="str">
            <v>幼儿3年</v>
          </cell>
          <cell r="K14" t="str">
            <v>3年</v>
          </cell>
        </row>
        <row r="15">
          <cell r="E15" t="str">
            <v>13期</v>
          </cell>
          <cell r="F15" t="str">
            <v>4年</v>
          </cell>
          <cell r="J15" t="str">
            <v>幼儿4年</v>
          </cell>
          <cell r="K15" t="str">
            <v>3年</v>
          </cell>
        </row>
        <row r="16">
          <cell r="E16" t="str">
            <v>14期</v>
          </cell>
          <cell r="F16" t="str">
            <v>4年</v>
          </cell>
          <cell r="J16" t="str">
            <v>幼儿5年</v>
          </cell>
          <cell r="K16" t="str">
            <v>5年</v>
          </cell>
        </row>
        <row r="17">
          <cell r="E17" t="str">
            <v>15期</v>
          </cell>
          <cell r="F17" t="str">
            <v>5年</v>
          </cell>
        </row>
        <row r="18">
          <cell r="E18" t="str">
            <v>1.0期</v>
          </cell>
          <cell r="F18" t="str">
            <v>1年</v>
          </cell>
        </row>
        <row r="19">
          <cell r="E19" t="str">
            <v>2.7期</v>
          </cell>
          <cell r="F19" t="str">
            <v>1年</v>
          </cell>
        </row>
        <row r="20">
          <cell r="E20" t="str">
            <v>2.8期</v>
          </cell>
          <cell r="F20" t="str">
            <v>1年</v>
          </cell>
        </row>
        <row r="21">
          <cell r="E21" t="str">
            <v>2.85年</v>
          </cell>
          <cell r="F21" t="str">
            <v>3年</v>
          </cell>
        </row>
        <row r="22">
          <cell r="E22" t="str">
            <v>2.9年</v>
          </cell>
          <cell r="F22" t="str">
            <v>3年</v>
          </cell>
        </row>
        <row r="23">
          <cell r="E23" t="str">
            <v>2.9期</v>
          </cell>
          <cell r="F23" t="str">
            <v>1年</v>
          </cell>
        </row>
        <row r="24">
          <cell r="E24" t="str">
            <v>1.0年</v>
          </cell>
          <cell r="F24" t="str">
            <v>1年</v>
          </cell>
        </row>
        <row r="25">
          <cell r="E25" t="str">
            <v>1年</v>
          </cell>
          <cell r="F25" t="str">
            <v>1年</v>
          </cell>
        </row>
        <row r="26">
          <cell r="E26" t="str">
            <v>1年</v>
          </cell>
          <cell r="F26" t="str">
            <v>1年</v>
          </cell>
        </row>
        <row r="27">
          <cell r="E27" t="str">
            <v>1年</v>
          </cell>
          <cell r="F27" t="str">
            <v>1年</v>
          </cell>
        </row>
        <row r="28">
          <cell r="E28" t="str">
            <v>1年</v>
          </cell>
          <cell r="F28" t="str">
            <v>1年</v>
          </cell>
        </row>
        <row r="29">
          <cell r="E29" t="str">
            <v>1年</v>
          </cell>
          <cell r="F29" t="str">
            <v>1年</v>
          </cell>
        </row>
        <row r="30">
          <cell r="E30" t="str">
            <v>2年</v>
          </cell>
          <cell r="F30" t="str">
            <v>2年</v>
          </cell>
        </row>
        <row r="31">
          <cell r="E31" t="str">
            <v>2年</v>
          </cell>
          <cell r="F31" t="str">
            <v>2年</v>
          </cell>
        </row>
        <row r="32">
          <cell r="E32" t="str">
            <v>2年</v>
          </cell>
          <cell r="F32" t="str">
            <v>2年</v>
          </cell>
        </row>
        <row r="33">
          <cell r="E33" t="str">
            <v>3年</v>
          </cell>
          <cell r="F33" t="str">
            <v>3年</v>
          </cell>
        </row>
        <row r="34">
          <cell r="E34" t="str">
            <v>3年</v>
          </cell>
          <cell r="F34" t="str">
            <v>3年</v>
          </cell>
        </row>
        <row r="35">
          <cell r="E35" t="str">
            <v>3年</v>
          </cell>
          <cell r="F35" t="str">
            <v>3年</v>
          </cell>
        </row>
        <row r="36">
          <cell r="E36" t="str">
            <v>4年</v>
          </cell>
          <cell r="F36" t="str">
            <v>4年</v>
          </cell>
        </row>
        <row r="37">
          <cell r="E37" t="str">
            <v>4年</v>
          </cell>
          <cell r="F37" t="str">
            <v>4年</v>
          </cell>
        </row>
        <row r="38">
          <cell r="E38" t="str">
            <v>4年</v>
          </cell>
          <cell r="F38" t="str">
            <v>4年</v>
          </cell>
        </row>
        <row r="39">
          <cell r="E39" t="str">
            <v>5年</v>
          </cell>
          <cell r="F39" t="str">
            <v>5年</v>
          </cell>
        </row>
        <row r="41">
          <cell r="E41" t="str">
            <v>1.0年</v>
          </cell>
          <cell r="F41" t="str">
            <v>1年</v>
          </cell>
        </row>
        <row r="42">
          <cell r="E42" t="str">
            <v>3.0年</v>
          </cell>
          <cell r="F42" t="str">
            <v>3年</v>
          </cell>
        </row>
        <row r="43">
          <cell r="E43" t="str">
            <v>1.5年</v>
          </cell>
          <cell r="F43" t="str">
            <v>1年</v>
          </cell>
        </row>
        <row r="44">
          <cell r="E44" t="str">
            <v>3.5年</v>
          </cell>
          <cell r="F44" t="str">
            <v>3年</v>
          </cell>
        </row>
        <row r="46">
          <cell r="E46" t="str">
            <v>2.5年</v>
          </cell>
          <cell r="F46" t="str">
            <v>2年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班级名称</v>
          </cell>
          <cell r="B1" t="str">
            <v>课程名称</v>
          </cell>
          <cell r="C1" t="str">
            <v>上课老师</v>
          </cell>
          <cell r="D1" t="str">
            <v>班主任</v>
          </cell>
          <cell r="E1" t="str">
            <v>默认教室</v>
          </cell>
          <cell r="F1" t="str">
            <v>开班日期</v>
          </cell>
          <cell r="G1" t="str">
            <v>上课时间</v>
          </cell>
          <cell r="H1" t="str">
            <v>年级</v>
          </cell>
          <cell r="I1" t="str">
            <v>科目</v>
          </cell>
          <cell r="J1" t="str">
            <v>类型</v>
          </cell>
          <cell r="K1" t="str">
            <v>预招人数</v>
          </cell>
          <cell r="L1" t="str">
            <v>当前人数</v>
          </cell>
          <cell r="M1" t="str">
            <v>入班率</v>
          </cell>
          <cell r="N1" t="str">
            <v>计划课次</v>
          </cell>
          <cell r="O1" t="str">
            <v>计费单位</v>
          </cell>
          <cell r="P1" t="str">
            <v>已排课次</v>
          </cell>
          <cell r="Q1" t="str">
            <v>已上课次</v>
          </cell>
          <cell r="R1" t="str">
            <v>结业状态</v>
          </cell>
          <cell r="S1" t="str">
            <v>精读老师上课小时</v>
          </cell>
          <cell r="T1" t="str">
            <v>泛读老师上课小时</v>
          </cell>
          <cell r="U1" t="str">
            <v>外教上课小时</v>
          </cell>
          <cell r="V1" t="str">
            <v>验证</v>
          </cell>
          <cell r="W1" t="str">
            <v>精读老师</v>
          </cell>
          <cell r="X1" t="str">
            <v>泛读老师</v>
          </cell>
          <cell r="Y1" t="str">
            <v>外教</v>
          </cell>
          <cell r="Z1" t="str">
            <v>泛读老师1</v>
          </cell>
          <cell r="AA1" t="str">
            <v>外教1</v>
          </cell>
          <cell r="AD1" t="str">
            <v>结班日期</v>
          </cell>
          <cell r="AE1" t="str">
            <v>时间段</v>
          </cell>
          <cell r="AF1" t="str">
            <v>级别</v>
          </cell>
          <cell r="AG1" t="str">
            <v>部门</v>
          </cell>
        </row>
        <row r="2">
          <cell r="A2" t="str">
            <v>未进班</v>
          </cell>
          <cell r="B2" t="str">
            <v>广州区域未进班</v>
          </cell>
          <cell r="C2" t="str">
            <v/>
          </cell>
          <cell r="D2" t="str">
            <v/>
          </cell>
          <cell r="E2" t="str">
            <v/>
          </cell>
          <cell r="F2">
            <v>1</v>
          </cell>
          <cell r="G2" t="str">
            <v/>
          </cell>
          <cell r="H2" t="str">
            <v/>
          </cell>
          <cell r="I2" t="str">
            <v>00-小学英语课程</v>
          </cell>
          <cell r="J2" t="str">
            <v>01-广州区域</v>
          </cell>
          <cell r="K2">
            <v>0</v>
          </cell>
          <cell r="L2">
            <v>12</v>
          </cell>
          <cell r="M2" t="str">
            <v>0.0%</v>
          </cell>
          <cell r="N2">
            <v>0</v>
          </cell>
          <cell r="O2" t="str">
            <v>次</v>
          </cell>
          <cell r="P2" t="str">
            <v>0</v>
          </cell>
          <cell r="Q2" t="str">
            <v>0</v>
          </cell>
          <cell r="R2" t="str">
            <v>未结业</v>
          </cell>
          <cell r="V2">
            <v>0</v>
          </cell>
          <cell r="W2" t="str">
            <v/>
          </cell>
          <cell r="X2" t="str">
            <v/>
          </cell>
          <cell r="Y2" t="str">
            <v/>
          </cell>
          <cell r="Z2" t="str">
            <v/>
          </cell>
          <cell r="AA2" t="str">
            <v/>
          </cell>
          <cell r="AB2">
            <v>0</v>
          </cell>
          <cell r="AC2">
            <v>0</v>
          </cell>
          <cell r="AD2">
            <v>1</v>
          </cell>
          <cell r="AE2" t="str">
            <v/>
          </cell>
          <cell r="AF2" t="str">
            <v>未进班</v>
          </cell>
          <cell r="AG2" t="e">
            <v>#N/A</v>
          </cell>
          <cell r="AH2" t="str">
            <v/>
          </cell>
          <cell r="AI2" t="str">
            <v/>
          </cell>
        </row>
        <row r="3">
          <cell r="A3" t="str">
            <v>P2BF04G3402</v>
          </cell>
          <cell r="B3" t="str">
            <v>广州区域-平时班-英语-2.5小时次</v>
          </cell>
          <cell r="C3" t="str">
            <v>袁文景,许俊莹,Javid</v>
          </cell>
          <cell r="D3" t="str">
            <v>袁文景</v>
          </cell>
          <cell r="E3" t="str">
            <v>class02</v>
          </cell>
          <cell r="F3">
            <v>42622</v>
          </cell>
          <cell r="G3" t="str">
            <v>周五18:30~21:00</v>
          </cell>
          <cell r="H3" t="str">
            <v>2.5小时</v>
          </cell>
          <cell r="I3" t="str">
            <v>00-小学英语课程</v>
          </cell>
          <cell r="J3" t="str">
            <v>01-广州区域</v>
          </cell>
          <cell r="K3">
            <v>16</v>
          </cell>
          <cell r="L3">
            <v>9</v>
          </cell>
          <cell r="M3" t="str">
            <v>56.2%</v>
          </cell>
          <cell r="N3">
            <v>18</v>
          </cell>
          <cell r="O3" t="str">
            <v>次</v>
          </cell>
          <cell r="P3" t="str">
            <v>23</v>
          </cell>
          <cell r="Q3" t="str">
            <v>11</v>
          </cell>
          <cell r="R3" t="str">
            <v>未结业</v>
          </cell>
          <cell r="S3">
            <v>1</v>
          </cell>
          <cell r="T3">
            <v>1</v>
          </cell>
          <cell r="U3">
            <v>0.5</v>
          </cell>
          <cell r="V3">
            <v>0</v>
          </cell>
          <cell r="W3" t="str">
            <v>袁文景</v>
          </cell>
          <cell r="X3" t="str">
            <v>许俊莹</v>
          </cell>
          <cell r="Y3" t="str">
            <v>Javid</v>
          </cell>
          <cell r="Z3" t="str">
            <v>许俊莹</v>
          </cell>
          <cell r="AA3" t="str">
            <v>Javid</v>
          </cell>
          <cell r="AB3">
            <v>3</v>
          </cell>
          <cell r="AC3">
            <v>6</v>
          </cell>
          <cell r="AD3">
            <v>42748</v>
          </cell>
          <cell r="AE3" t="str">
            <v>周五晚上</v>
          </cell>
          <cell r="AF3" t="str">
            <v>P2B</v>
          </cell>
          <cell r="AG3" t="str">
            <v>小高部</v>
          </cell>
          <cell r="AH3" t="str">
            <v>周五</v>
          </cell>
          <cell r="AI3" t="str">
            <v>18</v>
          </cell>
        </row>
        <row r="4">
          <cell r="A4" t="str">
            <v>P4ABR3G0501</v>
          </cell>
          <cell r="B4" t="str">
            <v>广州区域-平时班-英语-2.5小时次</v>
          </cell>
          <cell r="C4" t="str">
            <v>吴金菊,Javid,袁文景</v>
          </cell>
          <cell r="D4" t="str">
            <v>吴金菊</v>
          </cell>
          <cell r="E4" t="str">
            <v>class01</v>
          </cell>
          <cell r="F4">
            <v>42671</v>
          </cell>
          <cell r="G4" t="str">
            <v>周五18:30~21:00</v>
          </cell>
          <cell r="H4" t="str">
            <v>2.5小时</v>
          </cell>
          <cell r="I4" t="str">
            <v>00-小学英语课程</v>
          </cell>
          <cell r="J4" t="str">
            <v>01-广州区域</v>
          </cell>
          <cell r="K4">
            <v>16</v>
          </cell>
          <cell r="L4">
            <v>6</v>
          </cell>
          <cell r="M4" t="str">
            <v>37.5%</v>
          </cell>
          <cell r="N4">
            <v>20</v>
          </cell>
          <cell r="O4" t="str">
            <v>次</v>
          </cell>
          <cell r="P4" t="str">
            <v>16</v>
          </cell>
          <cell r="Q4" t="str">
            <v>12</v>
          </cell>
          <cell r="R4" t="str">
            <v>未结业</v>
          </cell>
          <cell r="S4">
            <v>1</v>
          </cell>
          <cell r="T4">
            <v>1</v>
          </cell>
          <cell r="U4">
            <v>0.5</v>
          </cell>
          <cell r="V4">
            <v>0</v>
          </cell>
          <cell r="W4" t="str">
            <v>吴金菊</v>
          </cell>
          <cell r="X4" t="str">
            <v>袁文景</v>
          </cell>
          <cell r="Y4" t="str">
            <v>Javid</v>
          </cell>
          <cell r="Z4" t="str">
            <v>Javid</v>
          </cell>
          <cell r="AA4" t="str">
            <v>袁文景</v>
          </cell>
          <cell r="AB4">
            <v>5</v>
          </cell>
          <cell r="AC4">
            <v>5</v>
          </cell>
          <cell r="AD4">
            <v>42811</v>
          </cell>
          <cell r="AE4" t="str">
            <v>周五晚上</v>
          </cell>
          <cell r="AF4" t="str">
            <v>P4A</v>
          </cell>
          <cell r="AG4" t="str">
            <v>小高部</v>
          </cell>
          <cell r="AH4" t="str">
            <v>周五</v>
          </cell>
          <cell r="AI4" t="str">
            <v>18</v>
          </cell>
        </row>
        <row r="5">
          <cell r="A5" t="str">
            <v>J1BSR4G0709</v>
          </cell>
          <cell r="B5" t="str">
            <v>广州区域-周末班-英语-3.0小时次</v>
          </cell>
          <cell r="C5" t="str">
            <v>梁惠雯,柯芷媚,Javid</v>
          </cell>
          <cell r="D5" t="str">
            <v>梁惠雯</v>
          </cell>
          <cell r="E5" t="str">
            <v>class10</v>
          </cell>
          <cell r="F5">
            <v>42701</v>
          </cell>
          <cell r="G5" t="str">
            <v>周日09:00~12:00</v>
          </cell>
          <cell r="H5" t="str">
            <v>3小时</v>
          </cell>
          <cell r="I5" t="str">
            <v>00-小学英语课程</v>
          </cell>
          <cell r="J5" t="str">
            <v>01-广州区域</v>
          </cell>
          <cell r="K5">
            <v>16</v>
          </cell>
          <cell r="L5">
            <v>7</v>
          </cell>
          <cell r="M5" t="str">
            <v>43.8%</v>
          </cell>
          <cell r="N5">
            <v>24</v>
          </cell>
          <cell r="O5" t="str">
            <v>次</v>
          </cell>
          <cell r="P5" t="str">
            <v>12</v>
          </cell>
          <cell r="Q5" t="str">
            <v>11</v>
          </cell>
          <cell r="R5" t="str">
            <v>未结业</v>
          </cell>
          <cell r="S5">
            <v>1.5</v>
          </cell>
          <cell r="T5">
            <v>1</v>
          </cell>
          <cell r="U5">
            <v>0.5</v>
          </cell>
          <cell r="V5">
            <v>0</v>
          </cell>
          <cell r="W5" t="str">
            <v>梁惠雯</v>
          </cell>
          <cell r="X5" t="str">
            <v>柯芷媚</v>
          </cell>
          <cell r="Y5" t="str">
            <v>Javid</v>
          </cell>
          <cell r="Z5" t="str">
            <v>柯芷媚</v>
          </cell>
          <cell r="AA5" t="str">
            <v>Javid</v>
          </cell>
          <cell r="AB5">
            <v>3</v>
          </cell>
          <cell r="AC5">
            <v>6</v>
          </cell>
          <cell r="AD5">
            <v>42869</v>
          </cell>
          <cell r="AE5" t="str">
            <v>周日上午</v>
          </cell>
          <cell r="AF5" t="str">
            <v>J1B</v>
          </cell>
          <cell r="AG5" t="str">
            <v>初中部</v>
          </cell>
          <cell r="AH5" t="str">
            <v>周日</v>
          </cell>
          <cell r="AI5" t="str">
            <v>09</v>
          </cell>
        </row>
        <row r="6">
          <cell r="A6" t="str">
            <v>J2ASR2G0701</v>
          </cell>
          <cell r="B6" t="str">
            <v>广州区域-周末班-英语-3.0小时次</v>
          </cell>
          <cell r="C6" t="str">
            <v>王艳妮,Javid,许俊莹</v>
          </cell>
          <cell r="D6" t="str">
            <v>王艳妮</v>
          </cell>
          <cell r="E6" t="str">
            <v/>
          </cell>
          <cell r="F6">
            <v>42701</v>
          </cell>
          <cell r="G6" t="str">
            <v>周日09:00~12:00</v>
          </cell>
          <cell r="H6" t="str">
            <v>3小时</v>
          </cell>
          <cell r="I6" t="str">
            <v>00-小学英语课程</v>
          </cell>
          <cell r="J6" t="str">
            <v>01-广州区域</v>
          </cell>
          <cell r="K6">
            <v>16</v>
          </cell>
          <cell r="L6">
            <v>4</v>
          </cell>
          <cell r="M6" t="str">
            <v>25.0%</v>
          </cell>
          <cell r="N6">
            <v>24</v>
          </cell>
          <cell r="O6" t="str">
            <v>次</v>
          </cell>
          <cell r="P6" t="str">
            <v>27</v>
          </cell>
          <cell r="Q6" t="str">
            <v>9</v>
          </cell>
          <cell r="R6" t="str">
            <v>未结业</v>
          </cell>
          <cell r="S6">
            <v>1.5</v>
          </cell>
          <cell r="T6">
            <v>1</v>
          </cell>
          <cell r="U6">
            <v>0.5</v>
          </cell>
          <cell r="V6">
            <v>0</v>
          </cell>
          <cell r="W6" t="str">
            <v>王艳妮</v>
          </cell>
          <cell r="X6" t="str">
            <v>许俊莹</v>
          </cell>
          <cell r="Y6" t="str">
            <v>Javid</v>
          </cell>
          <cell r="Z6" t="str">
            <v>Javid</v>
          </cell>
          <cell r="AA6" t="str">
            <v>许俊莹</v>
          </cell>
          <cell r="AB6">
            <v>5</v>
          </cell>
          <cell r="AC6">
            <v>5</v>
          </cell>
          <cell r="AD6">
            <v>42869</v>
          </cell>
          <cell r="AE6" t="str">
            <v>周日上午</v>
          </cell>
          <cell r="AF6" t="str">
            <v>J2A</v>
          </cell>
          <cell r="AG6" t="str">
            <v>初中部</v>
          </cell>
          <cell r="AH6" t="str">
            <v>周日</v>
          </cell>
          <cell r="AI6" t="str">
            <v>09</v>
          </cell>
        </row>
        <row r="7">
          <cell r="A7" t="str">
            <v>J1BSR3G0602</v>
          </cell>
          <cell r="B7" t="str">
            <v>广州区域-周末班-英语-3.0小时次</v>
          </cell>
          <cell r="C7" t="str">
            <v>梁惠雯,许俊莹,Helen</v>
          </cell>
          <cell r="D7" t="str">
            <v>梁惠雯</v>
          </cell>
          <cell r="E7" t="str">
            <v>class05</v>
          </cell>
          <cell r="F7">
            <v>42700</v>
          </cell>
          <cell r="G7" t="str">
            <v>周六09:00~12:00</v>
          </cell>
          <cell r="H7" t="str">
            <v>3小时</v>
          </cell>
          <cell r="I7" t="str">
            <v>00-小学英语课程</v>
          </cell>
          <cell r="J7" t="str">
            <v>01-广州区域</v>
          </cell>
          <cell r="K7">
            <v>16</v>
          </cell>
          <cell r="L7">
            <v>5</v>
          </cell>
          <cell r="M7" t="str">
            <v>31.2%</v>
          </cell>
          <cell r="N7">
            <v>24</v>
          </cell>
          <cell r="O7" t="str">
            <v>次</v>
          </cell>
          <cell r="P7" t="str">
            <v>30</v>
          </cell>
          <cell r="Q7" t="str">
            <v>10</v>
          </cell>
          <cell r="R7" t="str">
            <v>未结业</v>
          </cell>
          <cell r="S7">
            <v>1.5</v>
          </cell>
          <cell r="T7">
            <v>1</v>
          </cell>
          <cell r="U7">
            <v>0.5</v>
          </cell>
          <cell r="V7">
            <v>0</v>
          </cell>
          <cell r="W7" t="str">
            <v>梁惠雯</v>
          </cell>
          <cell r="X7" t="str">
            <v>许俊莹</v>
          </cell>
          <cell r="Y7" t="str">
            <v>Helen</v>
          </cell>
          <cell r="Z7" t="str">
            <v>许俊莹</v>
          </cell>
          <cell r="AA7" t="str">
            <v>Helen</v>
          </cell>
          <cell r="AB7">
            <v>3</v>
          </cell>
          <cell r="AC7">
            <v>6</v>
          </cell>
          <cell r="AD7">
            <v>42868</v>
          </cell>
          <cell r="AE7" t="str">
            <v>周六上午</v>
          </cell>
          <cell r="AF7" t="str">
            <v>J1B</v>
          </cell>
          <cell r="AG7" t="str">
            <v>初中部</v>
          </cell>
          <cell r="AH7" t="str">
            <v>周六</v>
          </cell>
          <cell r="AI7" t="str">
            <v>09</v>
          </cell>
        </row>
        <row r="8">
          <cell r="A8" t="str">
            <v>J2BSR7G0713</v>
          </cell>
          <cell r="B8" t="str">
            <v>广州区域-周末班-英语-3.0小时次</v>
          </cell>
          <cell r="C8" t="str">
            <v>张云,梁惠雯,OLIVIER THOMAS</v>
          </cell>
          <cell r="D8" t="str">
            <v>张云</v>
          </cell>
          <cell r="E8" t="str">
            <v>class10</v>
          </cell>
          <cell r="F8">
            <v>42567</v>
          </cell>
          <cell r="G8" t="str">
            <v>周六14:00~17:00</v>
          </cell>
          <cell r="H8" t="str">
            <v>3小时</v>
          </cell>
          <cell r="I8" t="str">
            <v>00-小学英语课程</v>
          </cell>
          <cell r="J8" t="str">
            <v>01-广州区域</v>
          </cell>
          <cell r="K8">
            <v>16</v>
          </cell>
          <cell r="L8">
            <v>0</v>
          </cell>
          <cell r="M8" t="str">
            <v>0.0%</v>
          </cell>
          <cell r="N8">
            <v>24</v>
          </cell>
          <cell r="O8" t="str">
            <v>次</v>
          </cell>
          <cell r="P8" t="str">
            <v>5</v>
          </cell>
          <cell r="Q8" t="str">
            <v>5</v>
          </cell>
          <cell r="R8" t="str">
            <v>未结业</v>
          </cell>
          <cell r="S8">
            <v>1.5</v>
          </cell>
          <cell r="T8">
            <v>1</v>
          </cell>
          <cell r="U8">
            <v>0.5</v>
          </cell>
          <cell r="V8">
            <v>0</v>
          </cell>
          <cell r="W8" t="str">
            <v>张云</v>
          </cell>
          <cell r="X8" t="str">
            <v>梁惠雯</v>
          </cell>
          <cell r="Y8" t="str">
            <v>OLIVIER TH</v>
          </cell>
          <cell r="Z8" t="str">
            <v>梁惠雯</v>
          </cell>
          <cell r="AA8" t="str">
            <v>OLIVIER TH</v>
          </cell>
          <cell r="AB8">
            <v>3</v>
          </cell>
          <cell r="AC8">
            <v>6</v>
          </cell>
          <cell r="AD8">
            <v>42735</v>
          </cell>
          <cell r="AE8" t="str">
            <v>周六下午</v>
          </cell>
          <cell r="AF8" t="str">
            <v>J2B</v>
          </cell>
          <cell r="AG8" t="str">
            <v>初中部</v>
          </cell>
          <cell r="AH8" t="str">
            <v>周六</v>
          </cell>
          <cell r="AI8" t="str">
            <v>14</v>
          </cell>
        </row>
        <row r="9">
          <cell r="A9" t="str">
            <v>J3ASR7G8901</v>
          </cell>
          <cell r="B9" t="str">
            <v>广州区域-周末班-英语-3.0小时次</v>
          </cell>
          <cell r="C9" t="str">
            <v>张云,Clavin,柯芷媚</v>
          </cell>
          <cell r="D9" t="str">
            <v>张云</v>
          </cell>
          <cell r="E9" t="str">
            <v>class10</v>
          </cell>
          <cell r="F9">
            <v>42567</v>
          </cell>
          <cell r="G9" t="str">
            <v>周六14:00~17:00</v>
          </cell>
          <cell r="H9" t="str">
            <v>3小时</v>
          </cell>
          <cell r="I9" t="str">
            <v>00-小学英语课程</v>
          </cell>
          <cell r="J9" t="str">
            <v>01-广州区域</v>
          </cell>
          <cell r="K9">
            <v>16</v>
          </cell>
          <cell r="L9">
            <v>4</v>
          </cell>
          <cell r="M9" t="str">
            <v>25.0%</v>
          </cell>
          <cell r="N9">
            <v>24</v>
          </cell>
          <cell r="O9" t="str">
            <v>次</v>
          </cell>
          <cell r="P9" t="str">
            <v>25</v>
          </cell>
          <cell r="Q9" t="str">
            <v>11</v>
          </cell>
          <cell r="R9" t="str">
            <v>未结业</v>
          </cell>
          <cell r="S9">
            <v>1.5</v>
          </cell>
          <cell r="T9">
            <v>1</v>
          </cell>
          <cell r="U9">
            <v>0.5</v>
          </cell>
          <cell r="V9">
            <v>0</v>
          </cell>
          <cell r="W9" t="str">
            <v>张云</v>
          </cell>
          <cell r="X9" t="str">
            <v>柯芷媚</v>
          </cell>
          <cell r="Y9" t="str">
            <v>Clavin</v>
          </cell>
          <cell r="Z9" t="str">
            <v>Clavin</v>
          </cell>
          <cell r="AA9" t="str">
            <v>柯芷媚</v>
          </cell>
          <cell r="AB9">
            <v>6</v>
          </cell>
          <cell r="AC9">
            <v>6</v>
          </cell>
          <cell r="AD9">
            <v>42735</v>
          </cell>
          <cell r="AE9" t="str">
            <v>周六下午</v>
          </cell>
          <cell r="AF9" t="str">
            <v>J3A</v>
          </cell>
          <cell r="AG9" t="str">
            <v>初中部</v>
          </cell>
          <cell r="AH9" t="str">
            <v>周六</v>
          </cell>
          <cell r="AI9" t="str">
            <v>14</v>
          </cell>
        </row>
        <row r="10">
          <cell r="A10" t="str">
            <v>P02000G0121</v>
          </cell>
          <cell r="B10" t="str">
            <v>广州区域-周末班-英语-3.0小时次</v>
          </cell>
          <cell r="C10" t="str">
            <v>何琳秀,OLIVIER THOMAS,蔡静</v>
          </cell>
          <cell r="D10" t="str">
            <v>何琳秀</v>
          </cell>
          <cell r="E10" t="str">
            <v>class08</v>
          </cell>
          <cell r="F10">
            <v>42623</v>
          </cell>
          <cell r="G10" t="str">
            <v>周六09:00~12:00</v>
          </cell>
          <cell r="H10" t="str">
            <v>3小时</v>
          </cell>
          <cell r="I10" t="str">
            <v>00-小学英语课程</v>
          </cell>
          <cell r="J10" t="str">
            <v>01-广州区域</v>
          </cell>
          <cell r="K10">
            <v>16</v>
          </cell>
          <cell r="L10">
            <v>0</v>
          </cell>
          <cell r="M10" t="str">
            <v>0.0%</v>
          </cell>
          <cell r="N10">
            <v>16</v>
          </cell>
          <cell r="O10" t="str">
            <v>次</v>
          </cell>
          <cell r="P10" t="str">
            <v>6</v>
          </cell>
          <cell r="Q10" t="str">
            <v>6</v>
          </cell>
          <cell r="R10" t="str">
            <v>未结业</v>
          </cell>
          <cell r="S10">
            <v>1.5</v>
          </cell>
          <cell r="T10">
            <v>1</v>
          </cell>
          <cell r="U10">
            <v>0.5</v>
          </cell>
          <cell r="V10">
            <v>0</v>
          </cell>
          <cell r="W10" t="str">
            <v>何琳秀</v>
          </cell>
          <cell r="X10" t="str">
            <v>蔡静</v>
          </cell>
          <cell r="Y10" t="str">
            <v>OLIVIER THOMAS</v>
          </cell>
          <cell r="Z10" t="str">
            <v>OLIVIER THOMAS</v>
          </cell>
          <cell r="AA10" t="str">
            <v>蔡静</v>
          </cell>
          <cell r="AB10">
            <v>14</v>
          </cell>
          <cell r="AC10">
            <v>14</v>
          </cell>
          <cell r="AD10">
            <v>42735</v>
          </cell>
          <cell r="AE10" t="str">
            <v>周六上午</v>
          </cell>
          <cell r="AF10" t="str">
            <v>P02</v>
          </cell>
          <cell r="AG10" t="str">
            <v>小初部</v>
          </cell>
          <cell r="AH10" t="str">
            <v>周六</v>
          </cell>
          <cell r="AI10" t="str">
            <v>09</v>
          </cell>
        </row>
        <row r="11">
          <cell r="A11" t="str">
            <v>P1BF04G0202</v>
          </cell>
          <cell r="B11" t="str">
            <v>广州区域-周末班-英语-3.0小时次</v>
          </cell>
          <cell r="C11" t="str">
            <v>袁文景,Julia,柯芷媚</v>
          </cell>
          <cell r="D11" t="str">
            <v>袁文景</v>
          </cell>
          <cell r="E11" t="str">
            <v>class04</v>
          </cell>
          <cell r="F11">
            <v>42680</v>
          </cell>
          <cell r="G11" t="str">
            <v>周日09:00~12:00</v>
          </cell>
          <cell r="H11" t="str">
            <v>3小时</v>
          </cell>
          <cell r="I11" t="str">
            <v>00-小学英语课程</v>
          </cell>
          <cell r="J11" t="str">
            <v>01-广州区域</v>
          </cell>
          <cell r="K11">
            <v>16</v>
          </cell>
          <cell r="L11">
            <v>8</v>
          </cell>
          <cell r="M11" t="str">
            <v>50.0%</v>
          </cell>
          <cell r="N11">
            <v>18</v>
          </cell>
          <cell r="O11" t="str">
            <v>次</v>
          </cell>
          <cell r="P11" t="str">
            <v>15</v>
          </cell>
          <cell r="Q11" t="str">
            <v>11</v>
          </cell>
          <cell r="R11" t="str">
            <v>未结业</v>
          </cell>
          <cell r="S11">
            <v>1.5</v>
          </cell>
          <cell r="T11">
            <v>1</v>
          </cell>
          <cell r="U11">
            <v>0.5</v>
          </cell>
          <cell r="V11">
            <v>0</v>
          </cell>
          <cell r="W11" t="str">
            <v>袁文景</v>
          </cell>
          <cell r="X11" t="str">
            <v>柯芷媚</v>
          </cell>
          <cell r="Y11" t="str">
            <v>Julia</v>
          </cell>
          <cell r="Z11" t="str">
            <v>Julia</v>
          </cell>
          <cell r="AA11" t="str">
            <v>柯芷媚</v>
          </cell>
          <cell r="AB11">
            <v>5</v>
          </cell>
          <cell r="AC11">
            <v>5</v>
          </cell>
          <cell r="AD11">
            <v>42806</v>
          </cell>
          <cell r="AE11" t="str">
            <v>周日上午</v>
          </cell>
          <cell r="AF11" t="str">
            <v>P1B</v>
          </cell>
          <cell r="AG11" t="str">
            <v>小初部</v>
          </cell>
          <cell r="AH11" t="str">
            <v>周日</v>
          </cell>
          <cell r="AI11" t="str">
            <v>09</v>
          </cell>
        </row>
        <row r="12">
          <cell r="A12" t="str">
            <v>P1AF01G1219</v>
          </cell>
          <cell r="B12" t="str">
            <v>广州区域-周末班-英语-3.0小时次</v>
          </cell>
          <cell r="C12" t="str">
            <v>何琳秀,OLIVIER THOMAS,梁惠雯</v>
          </cell>
          <cell r="D12" t="str">
            <v>何琳秀</v>
          </cell>
          <cell r="E12" t="str">
            <v>class02</v>
          </cell>
          <cell r="F12">
            <v>42617</v>
          </cell>
          <cell r="G12" t="str">
            <v>周日14:00~17:00</v>
          </cell>
          <cell r="H12" t="str">
            <v>3小时</v>
          </cell>
          <cell r="I12" t="str">
            <v>00-小学英语课程</v>
          </cell>
          <cell r="J12" t="str">
            <v>01-广州区域</v>
          </cell>
          <cell r="K12">
            <v>16</v>
          </cell>
          <cell r="L12">
            <v>0</v>
          </cell>
          <cell r="M12" t="str">
            <v>0.0%</v>
          </cell>
          <cell r="N12">
            <v>18</v>
          </cell>
          <cell r="O12" t="str">
            <v>次</v>
          </cell>
          <cell r="P12" t="str">
            <v>6</v>
          </cell>
          <cell r="Q12" t="str">
            <v>6</v>
          </cell>
          <cell r="R12" t="str">
            <v>未结业</v>
          </cell>
          <cell r="S12">
            <v>1.5</v>
          </cell>
          <cell r="T12">
            <v>1</v>
          </cell>
          <cell r="U12">
            <v>0.5</v>
          </cell>
          <cell r="V12">
            <v>0</v>
          </cell>
          <cell r="W12" t="str">
            <v>何琳秀</v>
          </cell>
          <cell r="X12" t="str">
            <v>梁惠雯</v>
          </cell>
          <cell r="Y12" t="str">
            <v>OLIVIER THOMAS</v>
          </cell>
          <cell r="Z12" t="str">
            <v>OLIVIER THOMAS</v>
          </cell>
          <cell r="AA12" t="str">
            <v>梁惠雯</v>
          </cell>
          <cell r="AB12">
            <v>14</v>
          </cell>
          <cell r="AC12">
            <v>14</v>
          </cell>
          <cell r="AD12">
            <v>42743</v>
          </cell>
          <cell r="AE12" t="str">
            <v>周日下午</v>
          </cell>
          <cell r="AF12" t="str">
            <v>P1A</v>
          </cell>
          <cell r="AG12" t="str">
            <v>小初部</v>
          </cell>
          <cell r="AH12" t="str">
            <v>周日</v>
          </cell>
          <cell r="AI12" t="str">
            <v>14</v>
          </cell>
        </row>
        <row r="13">
          <cell r="A13" t="str">
            <v>P2BF05G2301</v>
          </cell>
          <cell r="B13" t="str">
            <v>广州区域-周末班-英语-3.0小时次</v>
          </cell>
          <cell r="C13" t="str">
            <v>梁惠雯,何琳秀,Javid</v>
          </cell>
          <cell r="D13" t="str">
            <v>梁惠雯</v>
          </cell>
          <cell r="E13" t="str">
            <v>class01</v>
          </cell>
          <cell r="F13">
            <v>42701</v>
          </cell>
          <cell r="G13" t="str">
            <v>周日09:00~12:00</v>
          </cell>
          <cell r="H13" t="str">
            <v>3小时</v>
          </cell>
          <cell r="I13" t="str">
            <v>00-小学英语课程</v>
          </cell>
          <cell r="J13" t="str">
            <v>01-广州区域</v>
          </cell>
          <cell r="K13">
            <v>16</v>
          </cell>
          <cell r="L13">
            <v>12</v>
          </cell>
          <cell r="M13" t="str">
            <v>75.0%</v>
          </cell>
          <cell r="N13">
            <v>18</v>
          </cell>
          <cell r="O13" t="str">
            <v>次</v>
          </cell>
          <cell r="P13" t="str">
            <v>29</v>
          </cell>
          <cell r="Q13" t="str">
            <v>11</v>
          </cell>
          <cell r="R13" t="str">
            <v>未结业</v>
          </cell>
          <cell r="S13">
            <v>1.5</v>
          </cell>
          <cell r="T13">
            <v>1</v>
          </cell>
          <cell r="U13">
            <v>0.5</v>
          </cell>
          <cell r="V13">
            <v>0</v>
          </cell>
          <cell r="W13" t="str">
            <v>梁惠雯</v>
          </cell>
          <cell r="X13" t="str">
            <v>何琳秀</v>
          </cell>
          <cell r="Y13" t="str">
            <v>Javid</v>
          </cell>
          <cell r="Z13" t="str">
            <v>何琳秀</v>
          </cell>
          <cell r="AA13" t="str">
            <v>Javid</v>
          </cell>
          <cell r="AB13">
            <v>3</v>
          </cell>
          <cell r="AC13">
            <v>6</v>
          </cell>
          <cell r="AD13">
            <v>42827</v>
          </cell>
          <cell r="AE13" t="str">
            <v>周日上午</v>
          </cell>
          <cell r="AF13" t="str">
            <v>P2B</v>
          </cell>
          <cell r="AG13" t="str">
            <v>小高部</v>
          </cell>
          <cell r="AH13" t="str">
            <v>周日</v>
          </cell>
          <cell r="AI13" t="str">
            <v>09</v>
          </cell>
        </row>
        <row r="14">
          <cell r="A14" t="str">
            <v>P1BF02G3407</v>
          </cell>
          <cell r="B14" t="str">
            <v>广州区域-周末班-英语-3.0小时次</v>
          </cell>
          <cell r="C14" t="str">
            <v>吴金菊,柯芷媚,Helen</v>
          </cell>
          <cell r="D14" t="str">
            <v>吴金菊</v>
          </cell>
          <cell r="E14" t="str">
            <v>class03</v>
          </cell>
          <cell r="F14">
            <v>42672</v>
          </cell>
          <cell r="G14" t="str">
            <v>周六09:00~12:00</v>
          </cell>
          <cell r="H14" t="str">
            <v>3小时</v>
          </cell>
          <cell r="I14" t="str">
            <v>00-小学英语课程</v>
          </cell>
          <cell r="J14" t="str">
            <v>01-广州区域</v>
          </cell>
          <cell r="K14">
            <v>16</v>
          </cell>
          <cell r="L14">
            <v>9</v>
          </cell>
          <cell r="M14" t="str">
            <v>56.2%</v>
          </cell>
          <cell r="N14">
            <v>18</v>
          </cell>
          <cell r="O14" t="str">
            <v>次</v>
          </cell>
          <cell r="P14" t="str">
            <v>16</v>
          </cell>
          <cell r="Q14" t="str">
            <v>11</v>
          </cell>
          <cell r="R14" t="str">
            <v>未结业</v>
          </cell>
          <cell r="S14">
            <v>1.5</v>
          </cell>
          <cell r="T14">
            <v>1</v>
          </cell>
          <cell r="U14">
            <v>0.5</v>
          </cell>
          <cell r="V14">
            <v>0</v>
          </cell>
          <cell r="W14" t="str">
            <v>吴金菊</v>
          </cell>
          <cell r="X14" t="str">
            <v>柯芷媚</v>
          </cell>
          <cell r="Y14" t="str">
            <v>Helen</v>
          </cell>
          <cell r="Z14" t="str">
            <v>柯芷媚</v>
          </cell>
          <cell r="AA14" t="str">
            <v>Helen</v>
          </cell>
          <cell r="AB14">
            <v>3</v>
          </cell>
          <cell r="AC14">
            <v>6</v>
          </cell>
          <cell r="AD14">
            <v>42798</v>
          </cell>
          <cell r="AE14" t="str">
            <v>周六上午</v>
          </cell>
          <cell r="AF14" t="str">
            <v>P1B</v>
          </cell>
          <cell r="AG14" t="str">
            <v>小初部</v>
          </cell>
          <cell r="AH14" t="str">
            <v>周六</v>
          </cell>
          <cell r="AI14" t="str">
            <v>09</v>
          </cell>
        </row>
        <row r="15">
          <cell r="A15" t="str">
            <v>P3AF05G3403</v>
          </cell>
          <cell r="B15" t="str">
            <v>广州区域-周末班-英语-3.0小时次</v>
          </cell>
          <cell r="C15" t="str">
            <v>袁文景,何琳秀,Clavin</v>
          </cell>
          <cell r="D15" t="str">
            <v>袁文景</v>
          </cell>
          <cell r="E15" t="str">
            <v>class04</v>
          </cell>
          <cell r="F15">
            <v>42565</v>
          </cell>
          <cell r="G15" t="str">
            <v>周六14:00~17:00</v>
          </cell>
          <cell r="H15" t="str">
            <v>3小时</v>
          </cell>
          <cell r="I15" t="str">
            <v>00-小学英语课程</v>
          </cell>
          <cell r="J15" t="str">
            <v>01-广州区域</v>
          </cell>
          <cell r="K15">
            <v>16</v>
          </cell>
          <cell r="L15">
            <v>13</v>
          </cell>
          <cell r="M15" t="str">
            <v>81.2%</v>
          </cell>
          <cell r="N15">
            <v>18</v>
          </cell>
          <cell r="O15" t="str">
            <v>次</v>
          </cell>
          <cell r="P15" t="str">
            <v>13</v>
          </cell>
          <cell r="Q15" t="str">
            <v>11</v>
          </cell>
          <cell r="R15" t="str">
            <v>未结业</v>
          </cell>
          <cell r="S15">
            <v>1.5</v>
          </cell>
          <cell r="T15">
            <v>1</v>
          </cell>
          <cell r="U15">
            <v>0.5</v>
          </cell>
          <cell r="V15">
            <v>0</v>
          </cell>
          <cell r="W15" t="str">
            <v>袁文景</v>
          </cell>
          <cell r="X15" t="str">
            <v>何琳秀</v>
          </cell>
          <cell r="Y15" t="str">
            <v>Clavin</v>
          </cell>
          <cell r="Z15" t="str">
            <v>何琳秀</v>
          </cell>
          <cell r="AA15" t="str">
            <v>Clavin</v>
          </cell>
          <cell r="AB15">
            <v>3</v>
          </cell>
          <cell r="AC15">
            <v>6</v>
          </cell>
          <cell r="AD15">
            <v>42691</v>
          </cell>
          <cell r="AE15" t="str">
            <v>周六下午</v>
          </cell>
          <cell r="AF15" t="str">
            <v>P3A</v>
          </cell>
          <cell r="AG15" t="str">
            <v>小高部</v>
          </cell>
          <cell r="AH15" t="str">
            <v>周六</v>
          </cell>
          <cell r="AI15" t="str">
            <v>14</v>
          </cell>
        </row>
        <row r="16">
          <cell r="A16" t="str">
            <v>P3AF05G3402</v>
          </cell>
          <cell r="B16" t="str">
            <v>广州区域-周末班-英语-3.0小时次</v>
          </cell>
          <cell r="C16" t="str">
            <v>何琳秀,OLIVIER THOMAS,梁惠雯</v>
          </cell>
          <cell r="D16" t="str">
            <v>何琳秀</v>
          </cell>
          <cell r="E16" t="str">
            <v>class01</v>
          </cell>
          <cell r="F16">
            <v>42605</v>
          </cell>
          <cell r="G16" t="str">
            <v>周六14:00~17:00</v>
          </cell>
          <cell r="H16" t="str">
            <v>3小时</v>
          </cell>
          <cell r="I16" t="str">
            <v>00-小学英语课程</v>
          </cell>
          <cell r="J16" t="str">
            <v>01-广州区域</v>
          </cell>
          <cell r="K16">
            <v>16</v>
          </cell>
          <cell r="L16">
            <v>0</v>
          </cell>
          <cell r="M16" t="str">
            <v>0.0%</v>
          </cell>
          <cell r="N16">
            <v>18</v>
          </cell>
          <cell r="O16" t="str">
            <v>次</v>
          </cell>
          <cell r="P16" t="str">
            <v>2</v>
          </cell>
          <cell r="Q16" t="str">
            <v>2</v>
          </cell>
          <cell r="R16" t="str">
            <v>未结业</v>
          </cell>
          <cell r="S16">
            <v>1.5</v>
          </cell>
          <cell r="T16">
            <v>1</v>
          </cell>
          <cell r="U16">
            <v>0.5</v>
          </cell>
          <cell r="V16">
            <v>0</v>
          </cell>
          <cell r="W16" t="str">
            <v>何琳秀</v>
          </cell>
          <cell r="X16" t="str">
            <v>梁惠雯</v>
          </cell>
          <cell r="Y16" t="str">
            <v>OLIVIER THOMAS</v>
          </cell>
          <cell r="Z16" t="str">
            <v>OLIVIER THOMAS</v>
          </cell>
          <cell r="AA16" t="str">
            <v>梁惠雯</v>
          </cell>
          <cell r="AB16">
            <v>14</v>
          </cell>
          <cell r="AC16">
            <v>14</v>
          </cell>
          <cell r="AD16">
            <v>42731</v>
          </cell>
          <cell r="AE16" t="str">
            <v>周六下午</v>
          </cell>
          <cell r="AF16" t="str">
            <v>P3A</v>
          </cell>
          <cell r="AG16" t="str">
            <v>小高部</v>
          </cell>
          <cell r="AH16" t="str">
            <v>周六</v>
          </cell>
          <cell r="AI16" t="str">
            <v>14</v>
          </cell>
        </row>
        <row r="17">
          <cell r="A17" t="str">
            <v>P3AF05G3406</v>
          </cell>
          <cell r="B17" t="str">
            <v>广州区域-周末班-英语-3.0小时次</v>
          </cell>
          <cell r="C17" t="str">
            <v>吴金菊,许俊莹,Helen</v>
          </cell>
          <cell r="D17" t="str">
            <v>吴金菊</v>
          </cell>
          <cell r="E17" t="str">
            <v>class01</v>
          </cell>
          <cell r="F17">
            <v>42665</v>
          </cell>
          <cell r="G17" t="str">
            <v>周六09:00~12:00</v>
          </cell>
          <cell r="H17" t="str">
            <v>3小时</v>
          </cell>
          <cell r="I17" t="str">
            <v>00-小学英语课程</v>
          </cell>
          <cell r="J17" t="str">
            <v>01-广州区域</v>
          </cell>
          <cell r="K17">
            <v>16</v>
          </cell>
          <cell r="L17">
            <v>12</v>
          </cell>
          <cell r="M17" t="str">
            <v>75.0%</v>
          </cell>
          <cell r="N17">
            <v>18</v>
          </cell>
          <cell r="O17" t="str">
            <v>次</v>
          </cell>
          <cell r="P17" t="str">
            <v>18</v>
          </cell>
          <cell r="Q17" t="str">
            <v>12</v>
          </cell>
          <cell r="R17" t="str">
            <v>未结业</v>
          </cell>
          <cell r="S17">
            <v>1.5</v>
          </cell>
          <cell r="T17">
            <v>1</v>
          </cell>
          <cell r="U17">
            <v>0.5</v>
          </cell>
          <cell r="V17">
            <v>0</v>
          </cell>
          <cell r="W17" t="str">
            <v>吴金菊</v>
          </cell>
          <cell r="X17" t="str">
            <v>许俊莹</v>
          </cell>
          <cell r="Y17" t="str">
            <v>Helen</v>
          </cell>
          <cell r="Z17" t="str">
            <v>许俊莹</v>
          </cell>
          <cell r="AA17" t="str">
            <v>Helen</v>
          </cell>
          <cell r="AB17">
            <v>3</v>
          </cell>
          <cell r="AC17">
            <v>6</v>
          </cell>
          <cell r="AD17">
            <v>42791</v>
          </cell>
          <cell r="AE17" t="str">
            <v>周六上午</v>
          </cell>
          <cell r="AF17" t="str">
            <v>P3A</v>
          </cell>
          <cell r="AG17" t="str">
            <v>小高部</v>
          </cell>
          <cell r="AH17" t="str">
            <v>周六</v>
          </cell>
          <cell r="AI17" t="str">
            <v>09</v>
          </cell>
        </row>
        <row r="18">
          <cell r="A18" t="str">
            <v>P3BF06G3410</v>
          </cell>
          <cell r="B18" t="str">
            <v>广州区域-周末班-英语-3.0小时次</v>
          </cell>
          <cell r="C18" t="str">
            <v>袁文景,何琳秀,Javid</v>
          </cell>
          <cell r="D18" t="str">
            <v>袁文景</v>
          </cell>
          <cell r="E18" t="str">
            <v>class02</v>
          </cell>
          <cell r="F18">
            <v>42686</v>
          </cell>
          <cell r="G18" t="str">
            <v>周六09:00~12:00</v>
          </cell>
          <cell r="H18" t="str">
            <v>3小时</v>
          </cell>
          <cell r="I18" t="str">
            <v>00-小学英语课程</v>
          </cell>
          <cell r="J18" t="str">
            <v>01-广州区域</v>
          </cell>
          <cell r="K18">
            <v>16</v>
          </cell>
          <cell r="L18">
            <v>8</v>
          </cell>
          <cell r="M18" t="str">
            <v>50.0%</v>
          </cell>
          <cell r="N18">
            <v>18</v>
          </cell>
          <cell r="O18" t="str">
            <v>次</v>
          </cell>
          <cell r="P18" t="str">
            <v>14</v>
          </cell>
          <cell r="Q18" t="str">
            <v>11</v>
          </cell>
          <cell r="R18" t="str">
            <v>未结业</v>
          </cell>
          <cell r="S18">
            <v>1.5</v>
          </cell>
          <cell r="T18">
            <v>1</v>
          </cell>
          <cell r="U18">
            <v>0.5</v>
          </cell>
          <cell r="V18">
            <v>0</v>
          </cell>
          <cell r="W18" t="str">
            <v>袁文景</v>
          </cell>
          <cell r="X18" t="str">
            <v>何琳秀</v>
          </cell>
          <cell r="Y18" t="str">
            <v>Javid</v>
          </cell>
          <cell r="Z18" t="str">
            <v>何琳秀</v>
          </cell>
          <cell r="AA18" t="str">
            <v>Javid</v>
          </cell>
          <cell r="AB18">
            <v>3</v>
          </cell>
          <cell r="AC18">
            <v>6</v>
          </cell>
          <cell r="AD18">
            <v>42812</v>
          </cell>
          <cell r="AE18" t="str">
            <v>周六上午</v>
          </cell>
          <cell r="AF18" t="str">
            <v>P3B</v>
          </cell>
          <cell r="AG18" t="str">
            <v>小高部</v>
          </cell>
          <cell r="AH18" t="str">
            <v>周六</v>
          </cell>
          <cell r="AI18" t="str">
            <v>09</v>
          </cell>
        </row>
        <row r="19">
          <cell r="A19" t="str">
            <v>P5ABR3G4503</v>
          </cell>
          <cell r="B19" t="str">
            <v>广州区域-周末班-英语-3.0小时次</v>
          </cell>
          <cell r="C19" t="str">
            <v>许俊莹,袁文景,Clavin</v>
          </cell>
          <cell r="D19" t="str">
            <v>许俊莹</v>
          </cell>
          <cell r="E19" t="str">
            <v>class02</v>
          </cell>
          <cell r="F19">
            <v>42686</v>
          </cell>
          <cell r="G19" t="str">
            <v>周六14:00~17:00</v>
          </cell>
          <cell r="H19" t="str">
            <v>3小时</v>
          </cell>
          <cell r="I19" t="str">
            <v>00-小学英语课程</v>
          </cell>
          <cell r="J19" t="str">
            <v>01-广州区域</v>
          </cell>
          <cell r="K19">
            <v>16</v>
          </cell>
          <cell r="L19">
            <v>7</v>
          </cell>
          <cell r="M19" t="str">
            <v>43.8%</v>
          </cell>
          <cell r="N19">
            <v>18</v>
          </cell>
          <cell r="O19" t="str">
            <v>次</v>
          </cell>
          <cell r="P19" t="str">
            <v>14</v>
          </cell>
          <cell r="Q19" t="str">
            <v>11</v>
          </cell>
          <cell r="R19" t="str">
            <v>未结业</v>
          </cell>
          <cell r="S19">
            <v>1.5</v>
          </cell>
          <cell r="T19">
            <v>1</v>
          </cell>
          <cell r="U19">
            <v>0.5</v>
          </cell>
          <cell r="V19">
            <v>0</v>
          </cell>
          <cell r="W19" t="str">
            <v>许俊莹</v>
          </cell>
          <cell r="X19" t="str">
            <v>袁文景</v>
          </cell>
          <cell r="Y19" t="str">
            <v>Clavin</v>
          </cell>
          <cell r="Z19" t="str">
            <v>袁文景</v>
          </cell>
          <cell r="AA19" t="str">
            <v>Clavin</v>
          </cell>
          <cell r="AB19">
            <v>3</v>
          </cell>
          <cell r="AC19">
            <v>6</v>
          </cell>
          <cell r="AD19">
            <v>42812</v>
          </cell>
          <cell r="AE19" t="str">
            <v>周六下午</v>
          </cell>
          <cell r="AF19" t="str">
            <v>P5A</v>
          </cell>
          <cell r="AG19" t="str">
            <v>初中部</v>
          </cell>
          <cell r="AH19" t="str">
            <v>周六</v>
          </cell>
          <cell r="AI19" t="str">
            <v>14</v>
          </cell>
        </row>
        <row r="20">
          <cell r="A20" t="str">
            <v>P5ABR4G4514</v>
          </cell>
          <cell r="B20" t="str">
            <v>广州区域-周末班-英语-3.0小时次</v>
          </cell>
          <cell r="C20" t="str">
            <v>蔡静,许俊莹,Julia</v>
          </cell>
          <cell r="D20" t="str">
            <v>蔡静</v>
          </cell>
          <cell r="E20" t="str">
            <v>class01</v>
          </cell>
          <cell r="F20">
            <v>42701</v>
          </cell>
          <cell r="G20" t="str">
            <v>周日09:00~12:00</v>
          </cell>
          <cell r="H20" t="str">
            <v>3小时</v>
          </cell>
          <cell r="I20" t="str">
            <v>00-小学英语课程</v>
          </cell>
          <cell r="J20" t="str">
            <v>01-广州区域</v>
          </cell>
          <cell r="K20">
            <v>16</v>
          </cell>
          <cell r="L20">
            <v>9</v>
          </cell>
          <cell r="M20" t="str">
            <v>56.2%</v>
          </cell>
          <cell r="N20">
            <v>18</v>
          </cell>
          <cell r="O20" t="str">
            <v>次</v>
          </cell>
          <cell r="P20" t="str">
            <v>10</v>
          </cell>
          <cell r="Q20" t="str">
            <v>9</v>
          </cell>
          <cell r="R20" t="str">
            <v>未结业</v>
          </cell>
          <cell r="S20">
            <v>1.5</v>
          </cell>
          <cell r="T20">
            <v>1</v>
          </cell>
          <cell r="U20">
            <v>0.5</v>
          </cell>
          <cell r="V20">
            <v>0</v>
          </cell>
          <cell r="W20" t="str">
            <v>蔡静</v>
          </cell>
          <cell r="X20" t="str">
            <v>许俊莹</v>
          </cell>
          <cell r="Y20" t="str">
            <v>Julia</v>
          </cell>
          <cell r="Z20" t="str">
            <v>许俊莹</v>
          </cell>
          <cell r="AA20" t="str">
            <v>Julia</v>
          </cell>
          <cell r="AB20">
            <v>3</v>
          </cell>
          <cell r="AC20">
            <v>6</v>
          </cell>
          <cell r="AD20">
            <v>42827</v>
          </cell>
          <cell r="AE20" t="str">
            <v>周日上午</v>
          </cell>
          <cell r="AF20" t="str">
            <v>P5A</v>
          </cell>
          <cell r="AG20" t="str">
            <v>初中部</v>
          </cell>
          <cell r="AH20" t="str">
            <v>周日</v>
          </cell>
          <cell r="AI20" t="str">
            <v>09</v>
          </cell>
        </row>
        <row r="21">
          <cell r="A21" t="str">
            <v>P5ABR5G4515</v>
          </cell>
          <cell r="B21" t="str">
            <v>广州区域-周末班-英语-3.0小时次</v>
          </cell>
          <cell r="C21" t="str">
            <v>蔡静,柯芷媚,Javid</v>
          </cell>
          <cell r="D21" t="str">
            <v>蔡静</v>
          </cell>
          <cell r="E21" t="str">
            <v>class04</v>
          </cell>
          <cell r="F21">
            <v>42700</v>
          </cell>
          <cell r="G21" t="str">
            <v>周六09:00~12:00</v>
          </cell>
          <cell r="H21" t="str">
            <v>3小时</v>
          </cell>
          <cell r="I21" t="str">
            <v>00-小学英语课程</v>
          </cell>
          <cell r="J21" t="str">
            <v>01-广州区域</v>
          </cell>
          <cell r="K21">
            <v>16</v>
          </cell>
          <cell r="L21">
            <v>12</v>
          </cell>
          <cell r="M21" t="str">
            <v>75.0%</v>
          </cell>
          <cell r="N21">
            <v>18</v>
          </cell>
          <cell r="O21" t="str">
            <v>次</v>
          </cell>
          <cell r="P21" t="str">
            <v>11</v>
          </cell>
          <cell r="Q21" t="str">
            <v>10</v>
          </cell>
          <cell r="R21" t="str">
            <v>未结业</v>
          </cell>
          <cell r="S21">
            <v>1.5</v>
          </cell>
          <cell r="T21">
            <v>1</v>
          </cell>
          <cell r="U21">
            <v>0.5</v>
          </cell>
          <cell r="V21">
            <v>0</v>
          </cell>
          <cell r="W21" t="str">
            <v>蔡静</v>
          </cell>
          <cell r="X21" t="str">
            <v>柯芷媚</v>
          </cell>
          <cell r="Y21" t="str">
            <v>Javid</v>
          </cell>
          <cell r="Z21" t="str">
            <v>柯芷媚</v>
          </cell>
          <cell r="AA21" t="str">
            <v>Javid</v>
          </cell>
          <cell r="AB21">
            <v>3</v>
          </cell>
          <cell r="AC21">
            <v>6</v>
          </cell>
          <cell r="AD21">
            <v>42826</v>
          </cell>
          <cell r="AE21" t="str">
            <v>周六上午</v>
          </cell>
          <cell r="AF21" t="str">
            <v>P5A</v>
          </cell>
          <cell r="AG21" t="str">
            <v>初中部</v>
          </cell>
          <cell r="AH21" t="str">
            <v>周六</v>
          </cell>
          <cell r="AI21" t="str">
            <v>09</v>
          </cell>
        </row>
        <row r="22">
          <cell r="A22" t="str">
            <v>P5ABR4G4518</v>
          </cell>
          <cell r="B22" t="str">
            <v>广州区域-周末班-英语-3.0小时次</v>
          </cell>
          <cell r="C22" t="str">
            <v>吴金菊,柯芷媚,OLIVIER THOMAS</v>
          </cell>
          <cell r="D22" t="str">
            <v>吴金菊</v>
          </cell>
          <cell r="E22" t="str">
            <v>class05</v>
          </cell>
          <cell r="F22">
            <v>42687</v>
          </cell>
          <cell r="G22" t="str">
            <v>周日14:00~17:00</v>
          </cell>
          <cell r="H22" t="str">
            <v>3小时</v>
          </cell>
          <cell r="I22" t="str">
            <v>00-小学英语课程</v>
          </cell>
          <cell r="J22" t="str">
            <v>01-广州区域</v>
          </cell>
          <cell r="K22">
            <v>16</v>
          </cell>
          <cell r="L22">
            <v>0</v>
          </cell>
          <cell r="M22" t="str">
            <v>0.0%</v>
          </cell>
          <cell r="N22">
            <v>18</v>
          </cell>
          <cell r="O22" t="str">
            <v>次</v>
          </cell>
          <cell r="P22" t="str">
            <v>5</v>
          </cell>
          <cell r="Q22" t="str">
            <v>5</v>
          </cell>
          <cell r="R22" t="str">
            <v>未结业</v>
          </cell>
          <cell r="S22">
            <v>1.5</v>
          </cell>
          <cell r="T22">
            <v>1</v>
          </cell>
          <cell r="U22">
            <v>0.5</v>
          </cell>
          <cell r="V22">
            <v>0</v>
          </cell>
          <cell r="W22" t="str">
            <v>吴金菊</v>
          </cell>
          <cell r="X22" t="str">
            <v>柯芷媚</v>
          </cell>
          <cell r="Y22" t="str">
            <v>OLIVIER TH</v>
          </cell>
          <cell r="Z22" t="str">
            <v>柯芷媚</v>
          </cell>
          <cell r="AA22" t="str">
            <v>OLIVIER TH</v>
          </cell>
          <cell r="AB22">
            <v>3</v>
          </cell>
          <cell r="AC22">
            <v>6</v>
          </cell>
          <cell r="AD22">
            <v>42813</v>
          </cell>
          <cell r="AE22" t="str">
            <v>周日下午</v>
          </cell>
          <cell r="AF22" t="str">
            <v>P5A</v>
          </cell>
          <cell r="AG22" t="str">
            <v>初中部</v>
          </cell>
          <cell r="AH22" t="str">
            <v>周日</v>
          </cell>
          <cell r="AI22" t="str">
            <v>14</v>
          </cell>
        </row>
        <row r="23">
          <cell r="A23" t="str">
            <v>P5BBR4G5608</v>
          </cell>
          <cell r="B23" t="str">
            <v>广州区域-周末班-英语-3.0小时次</v>
          </cell>
          <cell r="C23" t="str">
            <v>吴金菊,Javid,蔡静</v>
          </cell>
          <cell r="D23" t="str">
            <v>吴金菊</v>
          </cell>
          <cell r="E23" t="str">
            <v>class08</v>
          </cell>
          <cell r="F23">
            <v>42673</v>
          </cell>
          <cell r="G23" t="str">
            <v>周日09:00~12:00</v>
          </cell>
          <cell r="H23" t="str">
            <v>3小时</v>
          </cell>
          <cell r="I23" t="str">
            <v>00-小学英语课程</v>
          </cell>
          <cell r="J23" t="str">
            <v>01-广州区域</v>
          </cell>
          <cell r="K23">
            <v>16</v>
          </cell>
          <cell r="L23">
            <v>11</v>
          </cell>
          <cell r="M23" t="str">
            <v>68.8%</v>
          </cell>
          <cell r="N23">
            <v>18</v>
          </cell>
          <cell r="O23" t="str">
            <v>次</v>
          </cell>
          <cell r="P23" t="str">
            <v>16</v>
          </cell>
          <cell r="Q23" t="str">
            <v>11</v>
          </cell>
          <cell r="R23" t="str">
            <v>未结业</v>
          </cell>
          <cell r="S23">
            <v>1.5</v>
          </cell>
          <cell r="T23">
            <v>1</v>
          </cell>
          <cell r="U23">
            <v>0.5</v>
          </cell>
          <cell r="V23">
            <v>0</v>
          </cell>
          <cell r="W23" t="str">
            <v>吴金菊</v>
          </cell>
          <cell r="X23" t="str">
            <v>蔡静</v>
          </cell>
          <cell r="Y23" t="str">
            <v>Javid</v>
          </cell>
          <cell r="Z23" t="str">
            <v>Javid</v>
          </cell>
          <cell r="AA23" t="str">
            <v>蔡静</v>
          </cell>
          <cell r="AB23">
            <v>5</v>
          </cell>
          <cell r="AC23">
            <v>5</v>
          </cell>
          <cell r="AD23">
            <v>42799</v>
          </cell>
          <cell r="AE23" t="str">
            <v>周日上午</v>
          </cell>
          <cell r="AF23" t="str">
            <v>P5B</v>
          </cell>
          <cell r="AG23" t="str">
            <v>初中部</v>
          </cell>
          <cell r="AH23" t="str">
            <v>周日</v>
          </cell>
          <cell r="AI23" t="str">
            <v>09</v>
          </cell>
        </row>
        <row r="24">
          <cell r="A24" t="str">
            <v>P6ABR5G0616</v>
          </cell>
          <cell r="B24" t="str">
            <v>广州区域-周末班-英语-3.0小时次</v>
          </cell>
          <cell r="C24" t="str">
            <v>吴金菊,许俊莹,Helen</v>
          </cell>
          <cell r="D24" t="str">
            <v>吴金菊</v>
          </cell>
          <cell r="E24" t="str">
            <v>class07</v>
          </cell>
          <cell r="F24">
            <v>43058</v>
          </cell>
          <cell r="G24" t="str">
            <v>周六09:00~12:00</v>
          </cell>
          <cell r="H24" t="str">
            <v>3小时</v>
          </cell>
          <cell r="I24" t="str">
            <v>00-小学英语课程</v>
          </cell>
          <cell r="J24" t="str">
            <v>01-广州区域</v>
          </cell>
          <cell r="K24">
            <v>16</v>
          </cell>
          <cell r="L24">
            <v>10</v>
          </cell>
          <cell r="M24" t="str">
            <v>62.5%</v>
          </cell>
          <cell r="N24">
            <v>18</v>
          </cell>
          <cell r="O24" t="str">
            <v>次</v>
          </cell>
          <cell r="P24" t="str">
            <v>14</v>
          </cell>
          <cell r="Q24" t="str">
            <v>12</v>
          </cell>
          <cell r="R24" t="str">
            <v>未结业</v>
          </cell>
          <cell r="S24">
            <v>1.5</v>
          </cell>
          <cell r="T24">
            <v>1</v>
          </cell>
          <cell r="U24">
            <v>0.5</v>
          </cell>
          <cell r="V24">
            <v>0</v>
          </cell>
          <cell r="W24" t="str">
            <v>吴金菊</v>
          </cell>
          <cell r="X24" t="str">
            <v>许俊莹</v>
          </cell>
          <cell r="Y24" t="str">
            <v>Helen</v>
          </cell>
          <cell r="Z24" t="str">
            <v>许俊莹</v>
          </cell>
          <cell r="AA24" t="str">
            <v>Helen</v>
          </cell>
          <cell r="AB24">
            <v>3</v>
          </cell>
          <cell r="AC24">
            <v>6</v>
          </cell>
          <cell r="AD24">
            <v>43184</v>
          </cell>
          <cell r="AE24" t="str">
            <v>周六上午</v>
          </cell>
          <cell r="AF24" t="str">
            <v>P6A</v>
          </cell>
          <cell r="AG24" t="str">
            <v>初中部</v>
          </cell>
          <cell r="AH24" t="str">
            <v>周六</v>
          </cell>
          <cell r="AI24" t="str">
            <v>09</v>
          </cell>
        </row>
        <row r="25">
          <cell r="A25" t="str">
            <v>P5BBR5G4517</v>
          </cell>
          <cell r="B25" t="str">
            <v>广州区域-周末班-英语-3.0小时次</v>
          </cell>
          <cell r="C25" t="str">
            <v>梁惠雯</v>
          </cell>
          <cell r="D25" t="str">
            <v>杨冬梅</v>
          </cell>
          <cell r="E25" t="str">
            <v>class05</v>
          </cell>
          <cell r="F25">
            <v>42605</v>
          </cell>
          <cell r="G25" t="str">
            <v>周六14:00~17:00</v>
          </cell>
          <cell r="H25" t="str">
            <v>3小时</v>
          </cell>
          <cell r="I25" t="str">
            <v>00-小学英语课程</v>
          </cell>
          <cell r="J25" t="str">
            <v>01-广州区域</v>
          </cell>
          <cell r="K25">
            <v>16</v>
          </cell>
          <cell r="L25">
            <v>0</v>
          </cell>
          <cell r="M25" t="str">
            <v>0.0%</v>
          </cell>
          <cell r="N25">
            <v>18</v>
          </cell>
          <cell r="O25" t="str">
            <v>次</v>
          </cell>
          <cell r="P25" t="str">
            <v>0</v>
          </cell>
          <cell r="Q25" t="str">
            <v>0</v>
          </cell>
          <cell r="R25" t="str">
            <v>未结业</v>
          </cell>
          <cell r="V25">
            <v>0</v>
          </cell>
          <cell r="W25" t="str">
            <v>梁惠雯</v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>
            <v>0</v>
          </cell>
          <cell r="AC25">
            <v>0</v>
          </cell>
          <cell r="AD25">
            <v>42731</v>
          </cell>
          <cell r="AE25" t="str">
            <v>周六下午</v>
          </cell>
          <cell r="AF25" t="str">
            <v>P5B</v>
          </cell>
          <cell r="AG25" t="str">
            <v>初中部</v>
          </cell>
          <cell r="AH25" t="str">
            <v>周六</v>
          </cell>
          <cell r="AI25" t="str">
            <v>14</v>
          </cell>
        </row>
        <row r="26">
          <cell r="A26" t="str">
            <v>P6BSR4G0612</v>
          </cell>
          <cell r="B26" t="str">
            <v>广州区域-周末班-英语-3.0小时次</v>
          </cell>
          <cell r="C26" t="str">
            <v>吴金菊,许俊莹,Javid</v>
          </cell>
          <cell r="D26" t="str">
            <v>吴金菊</v>
          </cell>
          <cell r="E26" t="str">
            <v>class07</v>
          </cell>
          <cell r="F26">
            <v>42673</v>
          </cell>
          <cell r="G26" t="str">
            <v>周日09:00~12:00</v>
          </cell>
          <cell r="H26" t="str">
            <v>3小时</v>
          </cell>
          <cell r="I26" t="str">
            <v>00-小学英语课程</v>
          </cell>
          <cell r="J26" t="str">
            <v>01-广州区域</v>
          </cell>
          <cell r="K26">
            <v>16</v>
          </cell>
          <cell r="L26">
            <v>9</v>
          </cell>
          <cell r="M26" t="str">
            <v>56.2%</v>
          </cell>
          <cell r="N26">
            <v>18</v>
          </cell>
          <cell r="O26" t="str">
            <v>次</v>
          </cell>
          <cell r="P26" t="str">
            <v>17</v>
          </cell>
          <cell r="Q26" t="str">
            <v>12</v>
          </cell>
          <cell r="R26" t="str">
            <v>未结业</v>
          </cell>
          <cell r="S26">
            <v>1.5</v>
          </cell>
          <cell r="T26">
            <v>1</v>
          </cell>
          <cell r="U26">
            <v>0.5</v>
          </cell>
          <cell r="V26">
            <v>0</v>
          </cell>
          <cell r="W26" t="str">
            <v>吴金菊</v>
          </cell>
          <cell r="X26" t="str">
            <v>许俊莹</v>
          </cell>
          <cell r="Y26" t="str">
            <v>Javid</v>
          </cell>
          <cell r="Z26" t="str">
            <v>许俊莹</v>
          </cell>
          <cell r="AA26" t="str">
            <v>Javid</v>
          </cell>
          <cell r="AB26">
            <v>3</v>
          </cell>
          <cell r="AC26">
            <v>6</v>
          </cell>
          <cell r="AD26">
            <v>42799</v>
          </cell>
          <cell r="AE26" t="str">
            <v>周日上午</v>
          </cell>
          <cell r="AF26" t="str">
            <v>P6B</v>
          </cell>
          <cell r="AG26" t="str">
            <v>初中部</v>
          </cell>
          <cell r="AH26" t="str">
            <v>周日</v>
          </cell>
          <cell r="AI26" t="str">
            <v>09</v>
          </cell>
        </row>
        <row r="27">
          <cell r="A27" t="str">
            <v>P6BBR4G0605</v>
          </cell>
          <cell r="B27" t="str">
            <v>广州区域-周末班-英语-3.0小时次</v>
          </cell>
          <cell r="C27" t="str">
            <v>何琳秀,Julia,柯芷媚</v>
          </cell>
          <cell r="D27" t="str">
            <v>何琳秀</v>
          </cell>
          <cell r="E27" t="str">
            <v>class05</v>
          </cell>
          <cell r="F27">
            <v>42659</v>
          </cell>
          <cell r="G27" t="str">
            <v>周日09:00~12:00</v>
          </cell>
          <cell r="H27" t="str">
            <v>3小时</v>
          </cell>
          <cell r="I27" t="str">
            <v>00-小学英语课程</v>
          </cell>
          <cell r="J27" t="str">
            <v>01-广州区域</v>
          </cell>
          <cell r="K27">
            <v>16</v>
          </cell>
          <cell r="L27">
            <v>4</v>
          </cell>
          <cell r="M27" t="str">
            <v>25.0%</v>
          </cell>
          <cell r="N27">
            <v>18</v>
          </cell>
          <cell r="O27" t="str">
            <v>次</v>
          </cell>
          <cell r="P27" t="str">
            <v>16</v>
          </cell>
          <cell r="Q27" t="str">
            <v>9</v>
          </cell>
          <cell r="R27" t="str">
            <v>未结业</v>
          </cell>
          <cell r="S27">
            <v>1.5</v>
          </cell>
          <cell r="T27">
            <v>1</v>
          </cell>
          <cell r="U27">
            <v>0.5</v>
          </cell>
          <cell r="V27">
            <v>0</v>
          </cell>
          <cell r="W27" t="str">
            <v>何琳秀</v>
          </cell>
          <cell r="X27" t="str">
            <v>柯芷媚</v>
          </cell>
          <cell r="Y27" t="str">
            <v>Julia</v>
          </cell>
          <cell r="Z27" t="str">
            <v>Julia</v>
          </cell>
          <cell r="AA27" t="str">
            <v>柯芷媚</v>
          </cell>
          <cell r="AB27">
            <v>5</v>
          </cell>
          <cell r="AC27">
            <v>5</v>
          </cell>
          <cell r="AD27">
            <v>42785</v>
          </cell>
          <cell r="AE27" t="str">
            <v>周日上午</v>
          </cell>
          <cell r="AF27" t="str">
            <v>P6B</v>
          </cell>
          <cell r="AG27" t="str">
            <v>初中部</v>
          </cell>
          <cell r="AH27" t="str">
            <v>周日</v>
          </cell>
          <cell r="AI27" t="str">
            <v>09</v>
          </cell>
        </row>
        <row r="28">
          <cell r="A28" t="str">
            <v>P6BBR6G0604</v>
          </cell>
          <cell r="B28" t="str">
            <v>广州区域-周末班-英语-3.0小时次</v>
          </cell>
          <cell r="C28" t="str">
            <v>梁惠雯,许俊莹,Helen</v>
          </cell>
          <cell r="D28" t="str">
            <v>梁惠雯</v>
          </cell>
          <cell r="E28" t="str">
            <v>class07</v>
          </cell>
          <cell r="F28">
            <v>42658</v>
          </cell>
          <cell r="G28" t="str">
            <v>周六09:00~12:00</v>
          </cell>
          <cell r="H28" t="str">
            <v>3小时</v>
          </cell>
          <cell r="I28" t="str">
            <v>00-小学英语课程</v>
          </cell>
          <cell r="J28" t="str">
            <v>01-广州区域</v>
          </cell>
          <cell r="K28">
            <v>16</v>
          </cell>
          <cell r="L28">
            <v>7</v>
          </cell>
          <cell r="M28" t="str">
            <v>43.8%</v>
          </cell>
          <cell r="N28">
            <v>18</v>
          </cell>
          <cell r="O28" t="str">
            <v>次</v>
          </cell>
          <cell r="P28" t="str">
            <v>18</v>
          </cell>
          <cell r="Q28" t="str">
            <v>11</v>
          </cell>
          <cell r="R28" t="str">
            <v>未结业</v>
          </cell>
          <cell r="S28">
            <v>1.5</v>
          </cell>
          <cell r="T28">
            <v>1</v>
          </cell>
          <cell r="U28">
            <v>0.5</v>
          </cell>
          <cell r="V28">
            <v>0</v>
          </cell>
          <cell r="W28" t="str">
            <v>梁惠雯</v>
          </cell>
          <cell r="X28" t="str">
            <v>许俊莹</v>
          </cell>
          <cell r="Y28" t="str">
            <v>Helen</v>
          </cell>
          <cell r="Z28" t="str">
            <v>许俊莹</v>
          </cell>
          <cell r="AA28" t="str">
            <v>Helen</v>
          </cell>
          <cell r="AB28">
            <v>3</v>
          </cell>
          <cell r="AC28">
            <v>6</v>
          </cell>
          <cell r="AD28">
            <v>42784</v>
          </cell>
          <cell r="AE28" t="str">
            <v>周六上午</v>
          </cell>
          <cell r="AF28" t="str">
            <v>P6B</v>
          </cell>
          <cell r="AG28" t="str">
            <v>初中部</v>
          </cell>
          <cell r="AH28" t="str">
            <v>周六</v>
          </cell>
          <cell r="AI28" t="str">
            <v>09</v>
          </cell>
        </row>
        <row r="29">
          <cell r="A29" t="str">
            <v>滨江东停读学生</v>
          </cell>
          <cell r="B29" t="str">
            <v>广州区域停读</v>
          </cell>
          <cell r="C29" t="str">
            <v/>
          </cell>
          <cell r="D29" t="str">
            <v/>
          </cell>
          <cell r="E29" t="str">
            <v/>
          </cell>
          <cell r="F29">
            <v>42795</v>
          </cell>
          <cell r="G29" t="str">
            <v/>
          </cell>
          <cell r="H29" t="str">
            <v/>
          </cell>
          <cell r="I29" t="str">
            <v/>
          </cell>
          <cell r="J29" t="str">
            <v>01-广州区域</v>
          </cell>
          <cell r="K29">
            <v>500</v>
          </cell>
          <cell r="L29">
            <v>1</v>
          </cell>
          <cell r="M29" t="str">
            <v>0.2%</v>
          </cell>
          <cell r="N29">
            <v>0</v>
          </cell>
          <cell r="O29" t="str">
            <v>次</v>
          </cell>
          <cell r="P29" t="str">
            <v>0</v>
          </cell>
          <cell r="Q29" t="str">
            <v>0</v>
          </cell>
          <cell r="R29" t="str">
            <v>未结业</v>
          </cell>
          <cell r="S29">
            <v>1.5</v>
          </cell>
          <cell r="T29">
            <v>1</v>
          </cell>
          <cell r="U29">
            <v>0.5</v>
          </cell>
          <cell r="V29" t="e">
            <v>#VALUE!</v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>
            <v>0</v>
          </cell>
          <cell r="AC29">
            <v>0</v>
          </cell>
          <cell r="AD29">
            <v>42795</v>
          </cell>
          <cell r="AE29" t="str">
            <v/>
          </cell>
          <cell r="AF29" t="str">
            <v>滨江东</v>
          </cell>
          <cell r="AG29" t="e">
            <v>#N/A</v>
          </cell>
          <cell r="AH29" t="str">
            <v/>
          </cell>
          <cell r="AI29" t="str">
            <v/>
          </cell>
        </row>
        <row r="30">
          <cell r="A30" t="str">
            <v>JS1A03</v>
          </cell>
          <cell r="B30" t="str">
            <v>广州区域停读</v>
          </cell>
          <cell r="C30" t="str">
            <v/>
          </cell>
          <cell r="D30" t="str">
            <v/>
          </cell>
          <cell r="E30" t="str">
            <v/>
          </cell>
          <cell r="F30">
            <v>1</v>
          </cell>
          <cell r="G30" t="str">
            <v/>
          </cell>
          <cell r="H30" t="str">
            <v/>
          </cell>
          <cell r="I30" t="str">
            <v/>
          </cell>
          <cell r="J30" t="str">
            <v>01-广州区域</v>
          </cell>
          <cell r="K30">
            <v>0</v>
          </cell>
          <cell r="L30">
            <v>1</v>
          </cell>
          <cell r="M30" t="str">
            <v>0.0%</v>
          </cell>
          <cell r="N30">
            <v>0</v>
          </cell>
          <cell r="O30" t="str">
            <v>次</v>
          </cell>
          <cell r="P30" t="str">
            <v>0</v>
          </cell>
          <cell r="Q30" t="str">
            <v>0</v>
          </cell>
          <cell r="R30" t="str">
            <v>未结业</v>
          </cell>
          <cell r="S30">
            <v>1.5</v>
          </cell>
          <cell r="T30">
            <v>1</v>
          </cell>
          <cell r="U30">
            <v>0.5</v>
          </cell>
          <cell r="V30" t="e">
            <v>#VALUE!</v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>
            <v>0</v>
          </cell>
          <cell r="AC30">
            <v>0</v>
          </cell>
          <cell r="AD30">
            <v>1</v>
          </cell>
          <cell r="AE30" t="str">
            <v/>
          </cell>
          <cell r="AF30" t="str">
            <v>JS1</v>
          </cell>
          <cell r="AG30" t="e">
            <v>#N/A</v>
          </cell>
          <cell r="AH30" t="str">
            <v/>
          </cell>
          <cell r="AI30" t="str">
            <v/>
          </cell>
        </row>
        <row r="31">
          <cell r="A31" t="str">
            <v>停读</v>
          </cell>
          <cell r="B31" t="str">
            <v>广州区域停读</v>
          </cell>
          <cell r="C31" t="str">
            <v/>
          </cell>
          <cell r="D31" t="str">
            <v/>
          </cell>
          <cell r="E31" t="str">
            <v/>
          </cell>
          <cell r="F31">
            <v>1</v>
          </cell>
          <cell r="G31" t="str">
            <v/>
          </cell>
          <cell r="H31" t="str">
            <v/>
          </cell>
          <cell r="I31" t="str">
            <v/>
          </cell>
          <cell r="J31" t="str">
            <v>01-广州区域</v>
          </cell>
          <cell r="K31">
            <v>0</v>
          </cell>
          <cell r="L31">
            <v>0</v>
          </cell>
          <cell r="M31" t="str">
            <v>0.0%</v>
          </cell>
          <cell r="N31">
            <v>0</v>
          </cell>
          <cell r="O31" t="str">
            <v>次</v>
          </cell>
          <cell r="P31" t="str">
            <v>0</v>
          </cell>
          <cell r="Q31" t="str">
            <v>0</v>
          </cell>
          <cell r="R31" t="str">
            <v>未结业</v>
          </cell>
          <cell r="S31">
            <v>1.5</v>
          </cell>
          <cell r="T31">
            <v>1</v>
          </cell>
          <cell r="U31">
            <v>0.5</v>
          </cell>
          <cell r="V31" t="e">
            <v>#VALUE!</v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>
            <v>0</v>
          </cell>
          <cell r="AC31">
            <v>0</v>
          </cell>
          <cell r="AD31">
            <v>1</v>
          </cell>
          <cell r="AE31" t="str">
            <v/>
          </cell>
          <cell r="AF31" t="str">
            <v>停读</v>
          </cell>
          <cell r="AG31" t="e">
            <v>#N/A</v>
          </cell>
          <cell r="AH31" t="str">
            <v/>
          </cell>
          <cell r="AI31" t="str">
            <v/>
          </cell>
        </row>
        <row r="32">
          <cell r="A32" t="str">
            <v>停读</v>
          </cell>
          <cell r="B32" t="str">
            <v>广州区域停读</v>
          </cell>
          <cell r="C32" t="str">
            <v>何琳秀</v>
          </cell>
          <cell r="D32" t="str">
            <v/>
          </cell>
          <cell r="E32" t="str">
            <v/>
          </cell>
          <cell r="F32">
            <v>1</v>
          </cell>
          <cell r="G32" t="str">
            <v/>
          </cell>
          <cell r="H32" t="str">
            <v/>
          </cell>
          <cell r="I32" t="str">
            <v/>
          </cell>
          <cell r="J32" t="str">
            <v>01-广州区域</v>
          </cell>
          <cell r="K32">
            <v>0</v>
          </cell>
          <cell r="L32">
            <v>0</v>
          </cell>
          <cell r="M32" t="str">
            <v>0.0%</v>
          </cell>
          <cell r="N32">
            <v>0</v>
          </cell>
          <cell r="O32" t="str">
            <v>次</v>
          </cell>
          <cell r="P32" t="str">
            <v>0</v>
          </cell>
          <cell r="Q32" t="str">
            <v>0</v>
          </cell>
          <cell r="R32" t="str">
            <v>未结业</v>
          </cell>
          <cell r="S32">
            <v>1.5</v>
          </cell>
          <cell r="T32">
            <v>1</v>
          </cell>
          <cell r="U32">
            <v>0.5</v>
          </cell>
          <cell r="V32" t="e">
            <v>#VALUE!</v>
          </cell>
          <cell r="W32" t="str">
            <v>何琳秀</v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>
            <v>0</v>
          </cell>
          <cell r="AC32">
            <v>0</v>
          </cell>
          <cell r="AD32">
            <v>1</v>
          </cell>
          <cell r="AE32" t="str">
            <v/>
          </cell>
          <cell r="AF32" t="str">
            <v>停读</v>
          </cell>
          <cell r="AG32" t="e">
            <v>#N/A</v>
          </cell>
          <cell r="AH32" t="str">
            <v/>
          </cell>
          <cell r="AI32" t="str">
            <v/>
          </cell>
        </row>
        <row r="33">
          <cell r="A33" t="str">
            <v>停读</v>
          </cell>
          <cell r="B33" t="str">
            <v>广州区域停读</v>
          </cell>
          <cell r="C33" t="str">
            <v>梁惠雯</v>
          </cell>
          <cell r="D33" t="str">
            <v/>
          </cell>
          <cell r="E33" t="str">
            <v/>
          </cell>
          <cell r="F33">
            <v>1</v>
          </cell>
          <cell r="G33" t="str">
            <v/>
          </cell>
          <cell r="H33" t="str">
            <v/>
          </cell>
          <cell r="I33" t="str">
            <v/>
          </cell>
          <cell r="J33" t="str">
            <v>01-广州区域</v>
          </cell>
          <cell r="K33">
            <v>0</v>
          </cell>
          <cell r="L33">
            <v>0</v>
          </cell>
          <cell r="M33" t="str">
            <v>0.0%</v>
          </cell>
          <cell r="N33">
            <v>0</v>
          </cell>
          <cell r="O33" t="str">
            <v>次</v>
          </cell>
          <cell r="P33" t="str">
            <v>0</v>
          </cell>
          <cell r="Q33" t="str">
            <v>0</v>
          </cell>
          <cell r="R33" t="str">
            <v>未结业</v>
          </cell>
          <cell r="S33">
            <v>1</v>
          </cell>
          <cell r="T33">
            <v>1</v>
          </cell>
          <cell r="U33">
            <v>0.5</v>
          </cell>
          <cell r="V33" t="e">
            <v>#VALUE!</v>
          </cell>
          <cell r="W33" t="str">
            <v>梁惠雯</v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>
            <v>0</v>
          </cell>
          <cell r="AC33">
            <v>0</v>
          </cell>
          <cell r="AD33">
            <v>1</v>
          </cell>
          <cell r="AE33" t="str">
            <v/>
          </cell>
          <cell r="AF33" t="str">
            <v>停读</v>
          </cell>
          <cell r="AG33" t="e">
            <v>#N/A</v>
          </cell>
          <cell r="AH33" t="str">
            <v/>
          </cell>
          <cell r="AI33" t="str">
            <v/>
          </cell>
        </row>
        <row r="34">
          <cell r="A34" t="str">
            <v>停读</v>
          </cell>
          <cell r="B34" t="str">
            <v>广州区域停读</v>
          </cell>
          <cell r="C34" t="str">
            <v/>
          </cell>
          <cell r="D34" t="str">
            <v/>
          </cell>
          <cell r="E34" t="str">
            <v/>
          </cell>
          <cell r="F34">
            <v>1</v>
          </cell>
          <cell r="G34" t="str">
            <v/>
          </cell>
          <cell r="H34" t="str">
            <v/>
          </cell>
          <cell r="I34" t="str">
            <v/>
          </cell>
          <cell r="J34" t="str">
            <v>01-广州区域</v>
          </cell>
          <cell r="K34">
            <v>0</v>
          </cell>
          <cell r="L34">
            <v>0</v>
          </cell>
          <cell r="M34" t="str">
            <v>0.0%</v>
          </cell>
          <cell r="N34">
            <v>0</v>
          </cell>
          <cell r="O34" t="str">
            <v>次</v>
          </cell>
          <cell r="P34" t="str">
            <v>0</v>
          </cell>
          <cell r="Q34" t="str">
            <v>0</v>
          </cell>
          <cell r="R34" t="str">
            <v>未结业</v>
          </cell>
          <cell r="S34">
            <v>1</v>
          </cell>
          <cell r="T34">
            <v>1</v>
          </cell>
          <cell r="U34">
            <v>0.5</v>
          </cell>
          <cell r="V34" t="e">
            <v>#VALUE!</v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>
            <v>0</v>
          </cell>
          <cell r="AC34">
            <v>0</v>
          </cell>
          <cell r="AD34">
            <v>1</v>
          </cell>
          <cell r="AE34" t="str">
            <v/>
          </cell>
          <cell r="AF34" t="str">
            <v>停读</v>
          </cell>
          <cell r="AG34" t="str">
            <v>小初部</v>
          </cell>
          <cell r="AH34" t="str">
            <v/>
          </cell>
          <cell r="AI34" t="str">
            <v/>
          </cell>
        </row>
        <row r="35">
          <cell r="A35" t="str">
            <v>停读</v>
          </cell>
          <cell r="B35" t="str">
            <v>广州区域停读</v>
          </cell>
          <cell r="C35" t="str">
            <v>袁文景</v>
          </cell>
          <cell r="D35" t="str">
            <v/>
          </cell>
          <cell r="E35" t="str">
            <v/>
          </cell>
          <cell r="F35">
            <v>1</v>
          </cell>
          <cell r="G35" t="str">
            <v/>
          </cell>
          <cell r="H35" t="str">
            <v/>
          </cell>
          <cell r="I35" t="str">
            <v/>
          </cell>
          <cell r="J35" t="str">
            <v>01-广州区域</v>
          </cell>
          <cell r="K35">
            <v>0</v>
          </cell>
          <cell r="L35">
            <v>0</v>
          </cell>
          <cell r="M35" t="str">
            <v>0.0%</v>
          </cell>
          <cell r="N35">
            <v>0</v>
          </cell>
          <cell r="O35" t="str">
            <v>次</v>
          </cell>
          <cell r="P35" t="str">
            <v>0</v>
          </cell>
          <cell r="Q35" t="str">
            <v>0</v>
          </cell>
          <cell r="R35" t="str">
            <v>未结业</v>
          </cell>
          <cell r="S35">
            <v>1</v>
          </cell>
          <cell r="T35">
            <v>1</v>
          </cell>
          <cell r="U35">
            <v>0.5</v>
          </cell>
          <cell r="V35" t="e">
            <v>#VALUE!</v>
          </cell>
          <cell r="W35" t="str">
            <v>袁文景</v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>
            <v>0</v>
          </cell>
          <cell r="AC35">
            <v>0</v>
          </cell>
          <cell r="AD35">
            <v>1</v>
          </cell>
          <cell r="AE35" t="str">
            <v/>
          </cell>
          <cell r="AF35" t="str">
            <v>停读</v>
          </cell>
          <cell r="AG35" t="e">
            <v>#N/A</v>
          </cell>
          <cell r="AH35" t="str">
            <v/>
          </cell>
          <cell r="AI35" t="str">
            <v/>
          </cell>
        </row>
        <row r="36">
          <cell r="A36" t="str">
            <v>停读</v>
          </cell>
          <cell r="B36" t="str">
            <v>广州区域停读</v>
          </cell>
          <cell r="C36" t="str">
            <v/>
          </cell>
          <cell r="D36" t="str">
            <v/>
          </cell>
          <cell r="E36" t="str">
            <v/>
          </cell>
          <cell r="F36">
            <v>1</v>
          </cell>
          <cell r="G36" t="str">
            <v/>
          </cell>
          <cell r="H36" t="str">
            <v/>
          </cell>
          <cell r="I36" t="str">
            <v/>
          </cell>
          <cell r="J36" t="str">
            <v>01-广州区域</v>
          </cell>
          <cell r="K36">
            <v>0</v>
          </cell>
          <cell r="L36">
            <v>69</v>
          </cell>
          <cell r="M36" t="str">
            <v>0.0%</v>
          </cell>
          <cell r="N36">
            <v>0</v>
          </cell>
          <cell r="O36" t="str">
            <v>次</v>
          </cell>
          <cell r="P36" t="str">
            <v>0</v>
          </cell>
          <cell r="Q36" t="str">
            <v>0</v>
          </cell>
          <cell r="R36" t="str">
            <v>未结业</v>
          </cell>
          <cell r="S36">
            <v>1</v>
          </cell>
          <cell r="T36">
            <v>0</v>
          </cell>
          <cell r="U36">
            <v>0.5</v>
          </cell>
          <cell r="V36" t="e">
            <v>#VALUE!</v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>
            <v>0</v>
          </cell>
          <cell r="AC36">
            <v>0</v>
          </cell>
          <cell r="AD36">
            <v>1</v>
          </cell>
          <cell r="AE36" t="str">
            <v/>
          </cell>
          <cell r="AF36" t="str">
            <v>停读</v>
          </cell>
          <cell r="AG36" t="e">
            <v>#N/A</v>
          </cell>
          <cell r="AH36" t="str">
            <v/>
          </cell>
          <cell r="AI36" t="str">
            <v/>
          </cell>
        </row>
        <row r="37">
          <cell r="A37" t="str">
            <v>K04000GXZ20</v>
          </cell>
          <cell r="B37" t="str">
            <v>广州区域-周末班-英语-1.5小时次</v>
          </cell>
          <cell r="C37" t="str">
            <v>袁文景,Helen</v>
          </cell>
          <cell r="D37" t="str">
            <v>袁文景</v>
          </cell>
          <cell r="E37" t="str">
            <v>class06</v>
          </cell>
          <cell r="F37">
            <v>42617</v>
          </cell>
          <cell r="G37" t="str">
            <v>周日10:30~12:00</v>
          </cell>
          <cell r="H37" t="str">
            <v>1.5小时</v>
          </cell>
          <cell r="I37" t="str">
            <v>01-幼儿英语课程</v>
          </cell>
          <cell r="J37" t="str">
            <v>01-广州区域</v>
          </cell>
          <cell r="K37">
            <v>16</v>
          </cell>
          <cell r="L37">
            <v>9</v>
          </cell>
          <cell r="M37" t="str">
            <v>56.2%</v>
          </cell>
          <cell r="N37">
            <v>21</v>
          </cell>
          <cell r="O37" t="str">
            <v>次</v>
          </cell>
          <cell r="P37" t="str">
            <v>24</v>
          </cell>
          <cell r="Q37" t="str">
            <v>11</v>
          </cell>
          <cell r="R37" t="str">
            <v>未结业</v>
          </cell>
          <cell r="S37">
            <v>1</v>
          </cell>
          <cell r="T37">
            <v>0</v>
          </cell>
          <cell r="U37">
            <v>0.5</v>
          </cell>
          <cell r="V37">
            <v>0</v>
          </cell>
          <cell r="W37" t="str">
            <v>袁文景</v>
          </cell>
          <cell r="X37" t="str">
            <v/>
          </cell>
          <cell r="Y37" t="str">
            <v>Helen</v>
          </cell>
          <cell r="Z37" t="str">
            <v>Helen</v>
          </cell>
          <cell r="AA37" t="str">
            <v/>
          </cell>
          <cell r="AB37">
            <v>5</v>
          </cell>
          <cell r="AC37">
            <v>5</v>
          </cell>
          <cell r="AD37">
            <v>42764</v>
          </cell>
          <cell r="AE37" t="str">
            <v>周日上午</v>
          </cell>
          <cell r="AF37" t="str">
            <v>K04</v>
          </cell>
          <cell r="AG37" t="str">
            <v>幼儿部</v>
          </cell>
          <cell r="AH37" t="str">
            <v>周日</v>
          </cell>
          <cell r="AI37" t="str">
            <v>10</v>
          </cell>
        </row>
        <row r="38">
          <cell r="A38" t="str">
            <v>SWNPK1TZD02</v>
          </cell>
          <cell r="B38" t="str">
            <v>广州区域-周末班-英语-1.5小时次</v>
          </cell>
          <cell r="C38" t="str">
            <v>袁文景,Helen</v>
          </cell>
          <cell r="D38" t="str">
            <v>袁文景</v>
          </cell>
          <cell r="E38" t="str">
            <v>class06</v>
          </cell>
          <cell r="F38">
            <v>42686</v>
          </cell>
          <cell r="G38" t="str">
            <v>周六10:30~12:00</v>
          </cell>
          <cell r="H38" t="str">
            <v>1.5小时</v>
          </cell>
          <cell r="I38" t="str">
            <v>01-幼儿英语课程</v>
          </cell>
          <cell r="J38" t="str">
            <v>01-广州区域</v>
          </cell>
          <cell r="K38">
            <v>16</v>
          </cell>
          <cell r="L38">
            <v>4</v>
          </cell>
          <cell r="M38" t="str">
            <v>25.0%</v>
          </cell>
          <cell r="N38">
            <v>21</v>
          </cell>
          <cell r="O38" t="str">
            <v>次</v>
          </cell>
          <cell r="P38" t="str">
            <v>14</v>
          </cell>
          <cell r="Q38" t="str">
            <v>11</v>
          </cell>
          <cell r="R38" t="str">
            <v>未结业</v>
          </cell>
          <cell r="S38">
            <v>1</v>
          </cell>
          <cell r="T38">
            <v>0</v>
          </cell>
          <cell r="U38">
            <v>0.5</v>
          </cell>
          <cell r="V38">
            <v>0</v>
          </cell>
          <cell r="W38" t="str">
            <v>袁文景</v>
          </cell>
          <cell r="X38" t="str">
            <v/>
          </cell>
          <cell r="Y38" t="str">
            <v>Helen</v>
          </cell>
          <cell r="Z38" t="str">
            <v>Helen</v>
          </cell>
          <cell r="AA38" t="str">
            <v/>
          </cell>
          <cell r="AB38">
            <v>5</v>
          </cell>
          <cell r="AC38">
            <v>5</v>
          </cell>
          <cell r="AD38">
            <v>42833</v>
          </cell>
          <cell r="AE38" t="str">
            <v>周六上午</v>
          </cell>
          <cell r="AF38" t="str">
            <v>SWN</v>
          </cell>
          <cell r="AG38" t="e">
            <v>#N/A</v>
          </cell>
          <cell r="AH38" t="str">
            <v>周六</v>
          </cell>
          <cell r="AI38" t="str">
            <v>10</v>
          </cell>
        </row>
        <row r="39">
          <cell r="A39" t="str">
            <v>K05000GZD01</v>
          </cell>
          <cell r="B39" t="str">
            <v>广州区域-平时班-英语-1.5小时次</v>
          </cell>
          <cell r="C39" t="str">
            <v>何琳秀,OLIVIER THOMAS</v>
          </cell>
          <cell r="D39" t="str">
            <v>何琳秀</v>
          </cell>
          <cell r="E39" t="str">
            <v>class06</v>
          </cell>
          <cell r="F39">
            <v>42559</v>
          </cell>
          <cell r="G39" t="str">
            <v>周四17:00~18:30</v>
          </cell>
          <cell r="H39" t="str">
            <v>1.5小时</v>
          </cell>
          <cell r="I39" t="str">
            <v>01-幼儿英语课程</v>
          </cell>
          <cell r="J39" t="str">
            <v>01-广州区域</v>
          </cell>
          <cell r="K39">
            <v>16</v>
          </cell>
          <cell r="L39">
            <v>0</v>
          </cell>
          <cell r="M39" t="str">
            <v>0.0%</v>
          </cell>
          <cell r="N39">
            <v>21</v>
          </cell>
          <cell r="O39" t="str">
            <v>次</v>
          </cell>
          <cell r="P39" t="str">
            <v>26</v>
          </cell>
          <cell r="Q39" t="str">
            <v>5</v>
          </cell>
          <cell r="R39" t="str">
            <v>未结业</v>
          </cell>
          <cell r="S39">
            <v>1</v>
          </cell>
          <cell r="T39">
            <v>0</v>
          </cell>
          <cell r="U39">
            <v>0.5</v>
          </cell>
          <cell r="V39">
            <v>0</v>
          </cell>
          <cell r="W39" t="str">
            <v>何琳秀</v>
          </cell>
          <cell r="X39" t="str">
            <v/>
          </cell>
          <cell r="Y39" t="str">
            <v>OLIVIER THOMAS</v>
          </cell>
          <cell r="Z39" t="str">
            <v>OLIVIER THOMAS</v>
          </cell>
          <cell r="AA39" t="str">
            <v/>
          </cell>
          <cell r="AB39">
            <v>14</v>
          </cell>
          <cell r="AC39">
            <v>14</v>
          </cell>
          <cell r="AD39">
            <v>42706</v>
          </cell>
          <cell r="AE39" t="str">
            <v>周四下午</v>
          </cell>
          <cell r="AF39" t="str">
            <v>K05</v>
          </cell>
          <cell r="AG39" t="str">
            <v>幼儿部</v>
          </cell>
          <cell r="AH39" t="str">
            <v>周四</v>
          </cell>
          <cell r="AI39" t="str">
            <v>17</v>
          </cell>
        </row>
        <row r="40">
          <cell r="A40" t="str">
            <v>金牌学员</v>
          </cell>
          <cell r="B40" t="str">
            <v>广州区域金牌学员</v>
          </cell>
          <cell r="C40" t="str">
            <v/>
          </cell>
          <cell r="D40" t="str">
            <v/>
          </cell>
          <cell r="E40" t="str">
            <v/>
          </cell>
          <cell r="F40">
            <v>1</v>
          </cell>
          <cell r="G40" t="str">
            <v/>
          </cell>
          <cell r="H40" t="str">
            <v>3小时</v>
          </cell>
          <cell r="I40" t="str">
            <v>00-小学英语课程</v>
          </cell>
          <cell r="J40" t="str">
            <v>01-广州区域</v>
          </cell>
          <cell r="K40">
            <v>0</v>
          </cell>
          <cell r="L40">
            <v>2</v>
          </cell>
          <cell r="M40" t="str">
            <v>0.0%</v>
          </cell>
          <cell r="N40">
            <v>0</v>
          </cell>
          <cell r="O40" t="str">
            <v>次</v>
          </cell>
          <cell r="P40" t="str">
            <v>0</v>
          </cell>
          <cell r="Q40" t="str">
            <v>0</v>
          </cell>
          <cell r="R40" t="str">
            <v>未结业</v>
          </cell>
          <cell r="S40">
            <v>1</v>
          </cell>
          <cell r="T40">
            <v>0</v>
          </cell>
          <cell r="U40">
            <v>0</v>
          </cell>
          <cell r="V40">
            <v>-2</v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>
            <v>0</v>
          </cell>
          <cell r="AC40">
            <v>0</v>
          </cell>
          <cell r="AD40">
            <v>1</v>
          </cell>
          <cell r="AE40" t="str">
            <v/>
          </cell>
          <cell r="AF40" t="str">
            <v>金牌学</v>
          </cell>
          <cell r="AG40" t="e">
            <v>#N/A</v>
          </cell>
          <cell r="AH40" t="str">
            <v/>
          </cell>
          <cell r="AI40" t="str">
            <v/>
          </cell>
        </row>
        <row r="41">
          <cell r="A41" t="str">
            <v>会员学员</v>
          </cell>
          <cell r="B41" t="str">
            <v>广州区域会员学员</v>
          </cell>
          <cell r="C41" t="str">
            <v/>
          </cell>
          <cell r="D41" t="str">
            <v/>
          </cell>
          <cell r="E41" t="str">
            <v/>
          </cell>
          <cell r="F41">
            <v>1</v>
          </cell>
          <cell r="G41" t="str">
            <v/>
          </cell>
          <cell r="H41" t="str">
            <v>3小时</v>
          </cell>
          <cell r="I41" t="str">
            <v>00-小学英语课程</v>
          </cell>
          <cell r="J41" t="str">
            <v>01-广州区域</v>
          </cell>
          <cell r="K41">
            <v>0</v>
          </cell>
          <cell r="L41">
            <v>1</v>
          </cell>
          <cell r="M41" t="str">
            <v>0.0%</v>
          </cell>
          <cell r="N41">
            <v>0</v>
          </cell>
          <cell r="O41" t="str">
            <v>次</v>
          </cell>
          <cell r="P41" t="str">
            <v>0</v>
          </cell>
          <cell r="Q41" t="str">
            <v>0</v>
          </cell>
          <cell r="R41" t="str">
            <v>未结业</v>
          </cell>
          <cell r="S41">
            <v>1</v>
          </cell>
          <cell r="T41">
            <v>0</v>
          </cell>
          <cell r="U41">
            <v>0</v>
          </cell>
          <cell r="V41">
            <v>-2</v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>
            <v>0</v>
          </cell>
          <cell r="AC41">
            <v>0</v>
          </cell>
          <cell r="AD41">
            <v>1</v>
          </cell>
          <cell r="AE41" t="str">
            <v/>
          </cell>
          <cell r="AF41" t="str">
            <v>会员学</v>
          </cell>
          <cell r="AG41" t="e">
            <v>#N/A</v>
          </cell>
          <cell r="AH41" t="str">
            <v/>
          </cell>
          <cell r="AI41" t="str">
            <v/>
          </cell>
        </row>
        <row r="42">
          <cell r="A42" t="str">
            <v>广州区域-一对一-英语（一年级-五年级）_陈宇宁</v>
          </cell>
          <cell r="B42" t="str">
            <v>广州区域-一对一-英语（一年级-五年级）</v>
          </cell>
          <cell r="C42" t="str">
            <v>梁惠雯</v>
          </cell>
          <cell r="D42" t="str">
            <v>梁惠雯</v>
          </cell>
          <cell r="E42" t="str">
            <v>class10</v>
          </cell>
          <cell r="F42">
            <v>42701</v>
          </cell>
          <cell r="G42" t="str">
            <v>周日14:00~15:00</v>
          </cell>
          <cell r="H42" t="str">
            <v>1小时</v>
          </cell>
          <cell r="I42" t="str">
            <v>00-小学英语课程</v>
          </cell>
          <cell r="J42" t="str">
            <v>01-广州区域</v>
          </cell>
          <cell r="K42">
            <v>1</v>
          </cell>
          <cell r="L42">
            <v>1</v>
          </cell>
          <cell r="M42" t="str">
            <v>100.0%</v>
          </cell>
          <cell r="N42">
            <v>0</v>
          </cell>
          <cell r="O42" t="str">
            <v>小时</v>
          </cell>
          <cell r="P42" t="str">
            <v>6</v>
          </cell>
          <cell r="Q42" t="str">
            <v>6</v>
          </cell>
          <cell r="R42" t="str">
            <v>未结业</v>
          </cell>
          <cell r="S42">
            <v>1</v>
          </cell>
          <cell r="T42">
            <v>0</v>
          </cell>
          <cell r="U42">
            <v>0</v>
          </cell>
          <cell r="V42">
            <v>0</v>
          </cell>
          <cell r="W42" t="str">
            <v>梁惠雯</v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>
            <v>0</v>
          </cell>
          <cell r="AC42">
            <v>0</v>
          </cell>
          <cell r="AD42">
            <v>42701</v>
          </cell>
          <cell r="AE42" t="str">
            <v>一对一</v>
          </cell>
          <cell r="AF42" t="str">
            <v>一对一</v>
          </cell>
          <cell r="AG42" t="str">
            <v>一对一</v>
          </cell>
          <cell r="AH42" t="str">
            <v>周日</v>
          </cell>
          <cell r="AI42" t="str">
            <v>14</v>
          </cell>
        </row>
        <row r="43">
          <cell r="A43" t="str">
            <v>P4ABR3G0422</v>
          </cell>
          <cell r="B43" t="str">
            <v>广州区域-平时班-英语-2.5小时次</v>
          </cell>
          <cell r="C43" t="str">
            <v>吴金菊,许俊莹,Javid</v>
          </cell>
          <cell r="D43" t="str">
            <v>吴金菊</v>
          </cell>
          <cell r="E43" t="str">
            <v>class05</v>
          </cell>
          <cell r="F43">
            <v>42671</v>
          </cell>
          <cell r="G43" t="str">
            <v>周五18:30~21:00</v>
          </cell>
          <cell r="H43" t="str">
            <v>2.5小时</v>
          </cell>
          <cell r="I43" t="str">
            <v>00-小学英语课程</v>
          </cell>
          <cell r="J43" t="str">
            <v>01-广州区域</v>
          </cell>
          <cell r="K43">
            <v>16</v>
          </cell>
          <cell r="L43">
            <v>5</v>
          </cell>
          <cell r="M43" t="str">
            <v>31.2%</v>
          </cell>
          <cell r="N43">
            <v>20</v>
          </cell>
          <cell r="O43" t="str">
            <v>次</v>
          </cell>
          <cell r="P43" t="str">
            <v>17</v>
          </cell>
          <cell r="Q43" t="str">
            <v>12</v>
          </cell>
          <cell r="R43" t="str">
            <v>未结业</v>
          </cell>
          <cell r="S43">
            <v>1</v>
          </cell>
          <cell r="T43">
            <v>1</v>
          </cell>
          <cell r="U43">
            <v>0.5</v>
          </cell>
          <cell r="V43">
            <v>0</v>
          </cell>
          <cell r="W43" t="str">
            <v>吴金菊</v>
          </cell>
          <cell r="X43" t="str">
            <v>许俊莹</v>
          </cell>
          <cell r="Y43" t="str">
            <v>Javid</v>
          </cell>
          <cell r="Z43" t="str">
            <v>许俊莹</v>
          </cell>
          <cell r="AA43" t="str">
            <v>Javid</v>
          </cell>
          <cell r="AB43">
            <v>3</v>
          </cell>
          <cell r="AC43">
            <v>6</v>
          </cell>
          <cell r="AD43">
            <v>42811</v>
          </cell>
          <cell r="AE43" t="str">
            <v>周五晚上</v>
          </cell>
          <cell r="AF43" t="str">
            <v>P4A</v>
          </cell>
          <cell r="AG43" t="str">
            <v>小高部</v>
          </cell>
          <cell r="AH43" t="str">
            <v>周五</v>
          </cell>
          <cell r="AI43" t="str">
            <v>18</v>
          </cell>
        </row>
        <row r="44">
          <cell r="A44" t="str">
            <v>广州区域游学会员(48800元)_杨天瑛</v>
          </cell>
          <cell r="B44" t="str">
            <v>广州区域游学会员(48800元)</v>
          </cell>
          <cell r="C44" t="str">
            <v/>
          </cell>
          <cell r="D44" t="str">
            <v/>
          </cell>
          <cell r="E44" t="str">
            <v/>
          </cell>
          <cell r="F44">
            <v>42707.484672488397</v>
          </cell>
          <cell r="G44" t="str">
            <v/>
          </cell>
          <cell r="H44" t="str">
            <v/>
          </cell>
          <cell r="I44" t="str">
            <v/>
          </cell>
          <cell r="J44" t="str">
            <v>01-广州区域</v>
          </cell>
          <cell r="K44">
            <v>1</v>
          </cell>
          <cell r="L44">
            <v>0</v>
          </cell>
          <cell r="M44" t="str">
            <v>0.0%</v>
          </cell>
          <cell r="N44">
            <v>0</v>
          </cell>
          <cell r="O44" t="str">
            <v>次</v>
          </cell>
          <cell r="P44" t="str">
            <v>0</v>
          </cell>
          <cell r="Q44" t="str">
            <v>0</v>
          </cell>
          <cell r="R44" t="str">
            <v>未结业</v>
          </cell>
          <cell r="V44">
            <v>0</v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>
            <v>0</v>
          </cell>
          <cell r="AC44">
            <v>0</v>
          </cell>
          <cell r="AD44">
            <v>42707.484672488397</v>
          </cell>
          <cell r="AE44" t="str">
            <v/>
          </cell>
          <cell r="AF44" t="str">
            <v>广州区</v>
          </cell>
          <cell r="AG44" t="e">
            <v>#N/A</v>
          </cell>
          <cell r="AH44" t="str">
            <v/>
          </cell>
          <cell r="AI44" t="str">
            <v/>
          </cell>
        </row>
        <row r="45">
          <cell r="A45" t="str">
            <v>广州区域游学会员(48800元)_邓梓和</v>
          </cell>
          <cell r="B45" t="str">
            <v>广州区域游学会员(48800元)</v>
          </cell>
          <cell r="C45" t="str">
            <v/>
          </cell>
          <cell r="D45" t="str">
            <v/>
          </cell>
          <cell r="E45" t="str">
            <v/>
          </cell>
          <cell r="F45">
            <v>42712.742470138903</v>
          </cell>
          <cell r="G45" t="str">
            <v/>
          </cell>
          <cell r="H45" t="str">
            <v/>
          </cell>
          <cell r="I45" t="str">
            <v/>
          </cell>
          <cell r="J45" t="str">
            <v>01-广州区域</v>
          </cell>
          <cell r="K45">
            <v>1</v>
          </cell>
          <cell r="L45">
            <v>1</v>
          </cell>
          <cell r="M45" t="str">
            <v>100.0%</v>
          </cell>
          <cell r="N45">
            <v>0</v>
          </cell>
          <cell r="O45" t="str">
            <v>次</v>
          </cell>
          <cell r="P45" t="str">
            <v>0</v>
          </cell>
          <cell r="Q45" t="str">
            <v>0</v>
          </cell>
          <cell r="R45" t="str">
            <v>未结业</v>
          </cell>
          <cell r="V45">
            <v>0</v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>
            <v>0</v>
          </cell>
          <cell r="AC45">
            <v>0</v>
          </cell>
          <cell r="AD45">
            <v>42712.742470138903</v>
          </cell>
          <cell r="AE45" t="str">
            <v/>
          </cell>
          <cell r="AF45" t="str">
            <v>广州区</v>
          </cell>
          <cell r="AG45" t="e">
            <v>#N/A</v>
          </cell>
          <cell r="AH45" t="str">
            <v/>
          </cell>
          <cell r="AI45" t="str">
            <v/>
          </cell>
        </row>
        <row r="46">
          <cell r="A46" t="str">
            <v>广州区域游学会员(48800元)_廖子乐</v>
          </cell>
          <cell r="B46" t="str">
            <v>广州区域游学会员(48800元)</v>
          </cell>
          <cell r="C46" t="str">
            <v/>
          </cell>
          <cell r="D46" t="str">
            <v/>
          </cell>
          <cell r="E46" t="str">
            <v/>
          </cell>
          <cell r="F46">
            <v>42712.762408796298</v>
          </cell>
          <cell r="G46" t="str">
            <v/>
          </cell>
          <cell r="H46" t="str">
            <v/>
          </cell>
          <cell r="I46" t="str">
            <v/>
          </cell>
          <cell r="J46" t="str">
            <v>01-广州区域</v>
          </cell>
          <cell r="K46">
            <v>1</v>
          </cell>
          <cell r="L46">
            <v>1</v>
          </cell>
          <cell r="M46" t="str">
            <v>100.0%</v>
          </cell>
          <cell r="N46">
            <v>0</v>
          </cell>
          <cell r="O46" t="str">
            <v>次</v>
          </cell>
          <cell r="P46" t="str">
            <v>0</v>
          </cell>
          <cell r="Q46" t="str">
            <v>0</v>
          </cell>
          <cell r="R46" t="str">
            <v>未结业</v>
          </cell>
          <cell r="V46">
            <v>0</v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>
            <v>0</v>
          </cell>
          <cell r="AC46">
            <v>0</v>
          </cell>
          <cell r="AD46">
            <v>42712.762408796298</v>
          </cell>
          <cell r="AE46" t="str">
            <v/>
          </cell>
          <cell r="AF46" t="str">
            <v>广州区</v>
          </cell>
          <cell r="AG46" t="e">
            <v>#N/A</v>
          </cell>
          <cell r="AH46" t="str">
            <v/>
          </cell>
          <cell r="AI46" t="str">
            <v/>
          </cell>
        </row>
        <row r="47">
          <cell r="A47" t="str">
            <v>广州区域游学会员(48800元)_李雯琦</v>
          </cell>
          <cell r="B47" t="str">
            <v>广州区域游学会员(48800元)</v>
          </cell>
          <cell r="C47" t="str">
            <v/>
          </cell>
          <cell r="D47" t="str">
            <v/>
          </cell>
          <cell r="E47" t="str">
            <v/>
          </cell>
          <cell r="F47">
            <v>42712.786825578703</v>
          </cell>
          <cell r="G47" t="str">
            <v/>
          </cell>
          <cell r="H47" t="str">
            <v/>
          </cell>
          <cell r="I47" t="str">
            <v/>
          </cell>
          <cell r="J47" t="str">
            <v>01-广州区域</v>
          </cell>
          <cell r="K47">
            <v>1</v>
          </cell>
          <cell r="L47">
            <v>0</v>
          </cell>
          <cell r="M47" t="str">
            <v>0.0%</v>
          </cell>
          <cell r="N47">
            <v>0</v>
          </cell>
          <cell r="O47" t="str">
            <v>次</v>
          </cell>
          <cell r="P47" t="str">
            <v>0</v>
          </cell>
          <cell r="Q47" t="str">
            <v>0</v>
          </cell>
          <cell r="R47" t="str">
            <v>未结业</v>
          </cell>
          <cell r="V47">
            <v>0</v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>
            <v>0</v>
          </cell>
          <cell r="AC47">
            <v>0</v>
          </cell>
          <cell r="AD47">
            <v>42712.786825578703</v>
          </cell>
          <cell r="AE47" t="str">
            <v/>
          </cell>
          <cell r="AF47" t="str">
            <v>广州区</v>
          </cell>
          <cell r="AG47" t="e">
            <v>#N/A</v>
          </cell>
          <cell r="AH47" t="str">
            <v/>
          </cell>
          <cell r="AI47" t="str">
            <v/>
          </cell>
        </row>
        <row r="48">
          <cell r="A48" t="str">
            <v>广州区域游学会员(48800元)_张子墨</v>
          </cell>
          <cell r="B48" t="str">
            <v>广州区域游学会员(48800元)</v>
          </cell>
          <cell r="C48" t="str">
            <v/>
          </cell>
          <cell r="D48" t="str">
            <v/>
          </cell>
          <cell r="E48" t="str">
            <v/>
          </cell>
          <cell r="F48">
            <v>42715.636624108804</v>
          </cell>
          <cell r="G48" t="str">
            <v/>
          </cell>
          <cell r="H48" t="str">
            <v/>
          </cell>
          <cell r="I48" t="str">
            <v/>
          </cell>
          <cell r="J48" t="str">
            <v>01-广州区域</v>
          </cell>
          <cell r="K48">
            <v>1</v>
          </cell>
          <cell r="L48">
            <v>1</v>
          </cell>
          <cell r="M48" t="str">
            <v>100.0%</v>
          </cell>
          <cell r="N48">
            <v>0</v>
          </cell>
          <cell r="O48" t="str">
            <v>次</v>
          </cell>
          <cell r="P48" t="str">
            <v>0</v>
          </cell>
          <cell r="Q48" t="str">
            <v>0</v>
          </cell>
          <cell r="R48" t="str">
            <v>未结业</v>
          </cell>
          <cell r="V48">
            <v>0</v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>
            <v>0</v>
          </cell>
          <cell r="AC48">
            <v>0</v>
          </cell>
          <cell r="AD48">
            <v>42715.636624108804</v>
          </cell>
          <cell r="AE48" t="str">
            <v/>
          </cell>
          <cell r="AF48" t="str">
            <v>广州区</v>
          </cell>
          <cell r="AG48" t="e">
            <v>#N/A</v>
          </cell>
          <cell r="AH48" t="str">
            <v/>
          </cell>
          <cell r="AI48" t="str">
            <v/>
          </cell>
        </row>
        <row r="49">
          <cell r="A49" t="str">
            <v>广州区域游学会员(48800元)_曾子轩</v>
          </cell>
          <cell r="B49" t="str">
            <v>广州区域游学会员(48800元)</v>
          </cell>
          <cell r="C49" t="str">
            <v/>
          </cell>
          <cell r="D49" t="str">
            <v/>
          </cell>
          <cell r="E49" t="str">
            <v/>
          </cell>
          <cell r="F49">
            <v>42727.906433414297</v>
          </cell>
          <cell r="G49" t="str">
            <v/>
          </cell>
          <cell r="H49" t="str">
            <v/>
          </cell>
          <cell r="I49" t="str">
            <v/>
          </cell>
          <cell r="J49" t="str">
            <v>01-广州区域</v>
          </cell>
          <cell r="K49">
            <v>1</v>
          </cell>
          <cell r="L49">
            <v>0</v>
          </cell>
          <cell r="M49" t="str">
            <v>0.0%</v>
          </cell>
          <cell r="N49">
            <v>0</v>
          </cell>
          <cell r="O49" t="str">
            <v>次</v>
          </cell>
          <cell r="P49" t="str">
            <v>0</v>
          </cell>
          <cell r="Q49" t="str">
            <v>0</v>
          </cell>
          <cell r="R49" t="str">
            <v>未结业</v>
          </cell>
          <cell r="V49">
            <v>0</v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>
            <v>0</v>
          </cell>
          <cell r="AC49">
            <v>0</v>
          </cell>
          <cell r="AD49">
            <v>42727.906433414297</v>
          </cell>
          <cell r="AE49" t="str">
            <v/>
          </cell>
          <cell r="AF49" t="str">
            <v>广州区</v>
          </cell>
          <cell r="AG49" t="e">
            <v>#N/A</v>
          </cell>
          <cell r="AH49" t="str">
            <v/>
          </cell>
          <cell r="AI49" t="str">
            <v/>
          </cell>
        </row>
        <row r="50">
          <cell r="A50" t="str">
            <v>广州区域游学会员(48800元)_梁朝岚</v>
          </cell>
          <cell r="B50" t="str">
            <v>广州区域游学会员(48800元)</v>
          </cell>
          <cell r="C50" t="str">
            <v/>
          </cell>
          <cell r="D50" t="str">
            <v/>
          </cell>
          <cell r="E50" t="str">
            <v/>
          </cell>
          <cell r="F50">
            <v>42733.760591203703</v>
          </cell>
          <cell r="G50" t="str">
            <v/>
          </cell>
          <cell r="H50" t="str">
            <v/>
          </cell>
          <cell r="I50" t="str">
            <v/>
          </cell>
          <cell r="J50" t="str">
            <v>01-广州区域</v>
          </cell>
          <cell r="K50">
            <v>1</v>
          </cell>
          <cell r="L50">
            <v>1</v>
          </cell>
          <cell r="M50" t="str">
            <v>100.0%</v>
          </cell>
          <cell r="N50">
            <v>0</v>
          </cell>
          <cell r="O50" t="str">
            <v>次</v>
          </cell>
          <cell r="P50" t="str">
            <v>0</v>
          </cell>
          <cell r="Q50" t="str">
            <v>0</v>
          </cell>
          <cell r="R50" t="str">
            <v>未结业</v>
          </cell>
          <cell r="V50">
            <v>0</v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>
            <v>0</v>
          </cell>
          <cell r="AC50">
            <v>0</v>
          </cell>
          <cell r="AD50">
            <v>42733.760591203703</v>
          </cell>
          <cell r="AE50" t="str">
            <v/>
          </cell>
          <cell r="AF50" t="str">
            <v>广州区</v>
          </cell>
          <cell r="AG50" t="e">
            <v>#N/A</v>
          </cell>
          <cell r="AH50" t="str">
            <v/>
          </cell>
          <cell r="AI50" t="str">
            <v/>
          </cell>
        </row>
        <row r="51">
          <cell r="A51" t="str">
            <v>P1AF01G0103</v>
          </cell>
          <cell r="B51" t="str">
            <v>广州区域-周末班-英语-3.0小时次</v>
          </cell>
          <cell r="C51" t="str">
            <v>袁文景,柯芷媚,Helen</v>
          </cell>
          <cell r="D51" t="str">
            <v>袁文景</v>
          </cell>
          <cell r="E51" t="str">
            <v>class04</v>
          </cell>
          <cell r="F51">
            <v>42680</v>
          </cell>
          <cell r="G51" t="str">
            <v>周日14:00~17:00</v>
          </cell>
          <cell r="H51" t="str">
            <v>3小时</v>
          </cell>
          <cell r="I51" t="str">
            <v>00-小学英语课程</v>
          </cell>
          <cell r="J51" t="str">
            <v>01-广州区域</v>
          </cell>
          <cell r="K51">
            <v>16</v>
          </cell>
          <cell r="L51">
            <v>4</v>
          </cell>
          <cell r="M51" t="str">
            <v>25.0%</v>
          </cell>
          <cell r="N51">
            <v>18</v>
          </cell>
          <cell r="O51" t="str">
            <v>次</v>
          </cell>
          <cell r="P51" t="str">
            <v>15</v>
          </cell>
          <cell r="Q51" t="str">
            <v>11</v>
          </cell>
          <cell r="R51" t="str">
            <v>未结业</v>
          </cell>
          <cell r="S51">
            <v>1.5</v>
          </cell>
          <cell r="T51">
            <v>1</v>
          </cell>
          <cell r="U51">
            <v>0.5</v>
          </cell>
          <cell r="V51">
            <v>0</v>
          </cell>
          <cell r="W51" t="str">
            <v>袁文景</v>
          </cell>
          <cell r="X51" t="str">
            <v>柯芷媚</v>
          </cell>
          <cell r="Y51" t="str">
            <v>Helen</v>
          </cell>
          <cell r="Z51" t="str">
            <v>柯芷媚</v>
          </cell>
          <cell r="AA51" t="str">
            <v>Helen</v>
          </cell>
          <cell r="AB51">
            <v>3</v>
          </cell>
          <cell r="AC51">
            <v>6</v>
          </cell>
          <cell r="AD51">
            <v>42806</v>
          </cell>
          <cell r="AE51" t="str">
            <v>周日下午</v>
          </cell>
          <cell r="AF51" t="str">
            <v>P1A</v>
          </cell>
          <cell r="AG51" t="str">
            <v>小初部</v>
          </cell>
          <cell r="AH51" t="str">
            <v>周日</v>
          </cell>
          <cell r="AI51" t="str">
            <v>14</v>
          </cell>
        </row>
        <row r="52">
          <cell r="A52" t="str">
            <v>广州区域游学会员(48800元)_韩铭泽</v>
          </cell>
          <cell r="B52" t="str">
            <v>广州区域游学会员(48800元)</v>
          </cell>
          <cell r="C52" t="str">
            <v/>
          </cell>
          <cell r="D52" t="str">
            <v/>
          </cell>
          <cell r="E52" t="str">
            <v/>
          </cell>
          <cell r="F52">
            <v>42734.773263576397</v>
          </cell>
          <cell r="G52" t="str">
            <v/>
          </cell>
          <cell r="H52" t="str">
            <v/>
          </cell>
          <cell r="I52" t="str">
            <v/>
          </cell>
          <cell r="J52" t="str">
            <v>01-广州区域</v>
          </cell>
          <cell r="K52">
            <v>1</v>
          </cell>
          <cell r="L52">
            <v>1</v>
          </cell>
          <cell r="M52" t="str">
            <v>100.0%</v>
          </cell>
          <cell r="N52">
            <v>0</v>
          </cell>
          <cell r="O52" t="str">
            <v>次</v>
          </cell>
          <cell r="P52" t="str">
            <v>0</v>
          </cell>
          <cell r="Q52" t="str">
            <v>0</v>
          </cell>
          <cell r="R52" t="str">
            <v>未结业</v>
          </cell>
          <cell r="V52">
            <v>0</v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>
            <v>0</v>
          </cell>
          <cell r="AC52">
            <v>0</v>
          </cell>
          <cell r="AD52">
            <v>42734.773263576397</v>
          </cell>
          <cell r="AE52" t="str">
            <v/>
          </cell>
          <cell r="AF52" t="str">
            <v>广州区</v>
          </cell>
          <cell r="AG52" t="e">
            <v>#N/A</v>
          </cell>
          <cell r="AH52" t="str">
            <v/>
          </cell>
          <cell r="AI52" t="str">
            <v/>
          </cell>
        </row>
        <row r="53">
          <cell r="A53" t="str">
            <v>P3BF06G3402</v>
          </cell>
          <cell r="B53" t="str">
            <v>广州区域-周末班-英语-3.0小时次</v>
          </cell>
          <cell r="C53" t="str">
            <v>何琳秀,柯芷媚,Helen</v>
          </cell>
          <cell r="D53" t="str">
            <v>何琳秀</v>
          </cell>
          <cell r="E53" t="str">
            <v>class01</v>
          </cell>
          <cell r="F53">
            <v>42721</v>
          </cell>
          <cell r="G53" t="str">
            <v>周六14:00~17:00</v>
          </cell>
          <cell r="H53" t="str">
            <v>3小时</v>
          </cell>
          <cell r="I53" t="str">
            <v>00-小学英语课程</v>
          </cell>
          <cell r="J53" t="str">
            <v>01-广州区域</v>
          </cell>
          <cell r="K53">
            <v>16</v>
          </cell>
          <cell r="L53">
            <v>6</v>
          </cell>
          <cell r="M53" t="str">
            <v>37.5%</v>
          </cell>
          <cell r="N53">
            <v>18</v>
          </cell>
          <cell r="O53" t="str">
            <v>次</v>
          </cell>
          <cell r="P53" t="str">
            <v>8</v>
          </cell>
          <cell r="Q53" t="str">
            <v>8</v>
          </cell>
          <cell r="R53" t="str">
            <v>未结业</v>
          </cell>
          <cell r="S53">
            <v>1.5</v>
          </cell>
          <cell r="T53">
            <v>1</v>
          </cell>
          <cell r="U53">
            <v>0.5</v>
          </cell>
          <cell r="V53">
            <v>0</v>
          </cell>
          <cell r="W53" t="str">
            <v>何琳秀</v>
          </cell>
          <cell r="X53" t="str">
            <v>柯芷媚</v>
          </cell>
          <cell r="Y53" t="str">
            <v>Helen</v>
          </cell>
          <cell r="Z53" t="str">
            <v>柯芷媚</v>
          </cell>
          <cell r="AA53" t="str">
            <v>Helen</v>
          </cell>
          <cell r="AB53">
            <v>3</v>
          </cell>
          <cell r="AC53">
            <v>6</v>
          </cell>
          <cell r="AD53">
            <v>42847</v>
          </cell>
          <cell r="AE53" t="str">
            <v>周六下午</v>
          </cell>
          <cell r="AF53" t="str">
            <v>P3B</v>
          </cell>
          <cell r="AG53" t="str">
            <v>小高部</v>
          </cell>
          <cell r="AH53" t="str">
            <v>周六</v>
          </cell>
          <cell r="AI53" t="str">
            <v>14</v>
          </cell>
        </row>
        <row r="54">
          <cell r="A54" t="str">
            <v>广州区域-一对一-英语（初三以上）_陈思欣</v>
          </cell>
          <cell r="B54" t="str">
            <v>广州区域-一对一-英语（初三以上）</v>
          </cell>
          <cell r="C54" t="str">
            <v>柯芷媚</v>
          </cell>
          <cell r="D54" t="str">
            <v/>
          </cell>
          <cell r="E54" t="str">
            <v/>
          </cell>
          <cell r="F54">
            <v>42740.604904479202</v>
          </cell>
          <cell r="G54" t="str">
            <v/>
          </cell>
          <cell r="H54" t="str">
            <v>1小时</v>
          </cell>
          <cell r="I54" t="str">
            <v>02-初中英语课程</v>
          </cell>
          <cell r="J54" t="str">
            <v>01-广州区域</v>
          </cell>
          <cell r="K54">
            <v>1</v>
          </cell>
          <cell r="L54">
            <v>1</v>
          </cell>
          <cell r="M54" t="str">
            <v>100.0%</v>
          </cell>
          <cell r="N54">
            <v>0</v>
          </cell>
          <cell r="O54" t="str">
            <v>小时</v>
          </cell>
          <cell r="P54" t="str">
            <v>10</v>
          </cell>
          <cell r="Q54" t="str">
            <v>10</v>
          </cell>
          <cell r="R54" t="str">
            <v>未结业</v>
          </cell>
          <cell r="S54">
            <v>1</v>
          </cell>
          <cell r="T54">
            <v>0</v>
          </cell>
          <cell r="U54">
            <v>0</v>
          </cell>
          <cell r="V54">
            <v>0</v>
          </cell>
          <cell r="W54" t="str">
            <v>柯芷媚</v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>
            <v>0</v>
          </cell>
          <cell r="AC54">
            <v>0</v>
          </cell>
          <cell r="AD54">
            <v>42740.604904479202</v>
          </cell>
          <cell r="AE54" t="str">
            <v>一对一</v>
          </cell>
          <cell r="AF54" t="str">
            <v>一对一</v>
          </cell>
          <cell r="AG54" t="str">
            <v>一对一</v>
          </cell>
          <cell r="AH54" t="str">
            <v/>
          </cell>
          <cell r="AI54" t="str">
            <v/>
          </cell>
        </row>
        <row r="55">
          <cell r="A55" t="str">
            <v>J3ASR8G0813</v>
          </cell>
          <cell r="B55" t="str">
            <v>广州区域-周末班-英语-3.0小时次</v>
          </cell>
          <cell r="C55" t="str">
            <v>张云,Helen,梁惠雯</v>
          </cell>
          <cell r="D55" t="str">
            <v>张云</v>
          </cell>
          <cell r="E55" t="str">
            <v>class10</v>
          </cell>
          <cell r="F55">
            <v>42742</v>
          </cell>
          <cell r="G55" t="str">
            <v>周六09:00~12:00</v>
          </cell>
          <cell r="H55" t="str">
            <v>3小时</v>
          </cell>
          <cell r="I55" t="str">
            <v>00-小学英语课程</v>
          </cell>
          <cell r="J55" t="str">
            <v>01-广州区域</v>
          </cell>
          <cell r="K55">
            <v>16</v>
          </cell>
          <cell r="L55">
            <v>8</v>
          </cell>
          <cell r="M55" t="str">
            <v>50.0%</v>
          </cell>
          <cell r="N55">
            <v>24</v>
          </cell>
          <cell r="O55" t="str">
            <v>次</v>
          </cell>
          <cell r="P55" t="str">
            <v>6</v>
          </cell>
          <cell r="Q55" t="str">
            <v>6</v>
          </cell>
          <cell r="R55" t="str">
            <v>未结业</v>
          </cell>
          <cell r="S55">
            <v>1.5</v>
          </cell>
          <cell r="T55">
            <v>1</v>
          </cell>
          <cell r="U55">
            <v>0.5</v>
          </cell>
          <cell r="V55">
            <v>0</v>
          </cell>
          <cell r="W55" t="str">
            <v>张云</v>
          </cell>
          <cell r="X55" t="str">
            <v>梁惠雯</v>
          </cell>
          <cell r="Y55" t="str">
            <v>Helen</v>
          </cell>
          <cell r="Z55" t="str">
            <v>Helen</v>
          </cell>
          <cell r="AA55" t="str">
            <v>梁惠雯</v>
          </cell>
          <cell r="AB55">
            <v>5</v>
          </cell>
          <cell r="AC55">
            <v>5</v>
          </cell>
          <cell r="AD55">
            <v>42910</v>
          </cell>
          <cell r="AE55" t="str">
            <v>周六上午</v>
          </cell>
          <cell r="AF55" t="str">
            <v>J3A</v>
          </cell>
          <cell r="AG55" t="str">
            <v>初中部</v>
          </cell>
          <cell r="AH55" t="str">
            <v>周六</v>
          </cell>
          <cell r="AI55" t="str">
            <v>09</v>
          </cell>
        </row>
        <row r="56">
          <cell r="A56" t="str">
            <v>K06000GZD01</v>
          </cell>
          <cell r="B56" t="str">
            <v>广州区域-平时班-英语-1.5小时次</v>
          </cell>
          <cell r="C56" t="str">
            <v>何琳秀,Javid</v>
          </cell>
          <cell r="D56" t="str">
            <v>何琳秀</v>
          </cell>
          <cell r="E56" t="str">
            <v>class06</v>
          </cell>
          <cell r="F56">
            <v>42740</v>
          </cell>
          <cell r="G56" t="str">
            <v>周四05:00~06:30</v>
          </cell>
          <cell r="H56" t="str">
            <v>1.5小时</v>
          </cell>
          <cell r="I56" t="str">
            <v>01-幼儿英语课程</v>
          </cell>
          <cell r="J56" t="str">
            <v>01-广州区域</v>
          </cell>
          <cell r="K56">
            <v>16</v>
          </cell>
          <cell r="L56">
            <v>9</v>
          </cell>
          <cell r="M56" t="str">
            <v>56.2%</v>
          </cell>
          <cell r="N56">
            <v>21</v>
          </cell>
          <cell r="O56" t="str">
            <v>次</v>
          </cell>
          <cell r="P56" t="str">
            <v>5</v>
          </cell>
          <cell r="Q56" t="str">
            <v>5</v>
          </cell>
          <cell r="R56" t="str">
            <v>未结业</v>
          </cell>
          <cell r="S56">
            <v>1</v>
          </cell>
          <cell r="T56">
            <v>0</v>
          </cell>
          <cell r="U56">
            <v>0.5</v>
          </cell>
          <cell r="V56">
            <v>0</v>
          </cell>
          <cell r="W56" t="str">
            <v>何琳秀</v>
          </cell>
          <cell r="X56" t="str">
            <v/>
          </cell>
          <cell r="Y56" t="str">
            <v>Javid</v>
          </cell>
          <cell r="Z56" t="str">
            <v>Javid</v>
          </cell>
          <cell r="AA56" t="str">
            <v/>
          </cell>
          <cell r="AB56">
            <v>5</v>
          </cell>
          <cell r="AC56">
            <v>5</v>
          </cell>
          <cell r="AD56">
            <v>42887</v>
          </cell>
          <cell r="AE56" t="str">
            <v>周四上午</v>
          </cell>
          <cell r="AF56" t="str">
            <v>K06</v>
          </cell>
          <cell r="AG56" t="str">
            <v>幼儿部</v>
          </cell>
          <cell r="AH56" t="str">
            <v>周四</v>
          </cell>
          <cell r="AI56" t="str">
            <v>05</v>
          </cell>
        </row>
        <row r="57">
          <cell r="A57" t="str">
            <v>P1BF02G2319</v>
          </cell>
          <cell r="B57" t="str">
            <v>广州区域-周末班-英语-3.0小时次</v>
          </cell>
          <cell r="C57" t="str">
            <v>何琳秀,柯芷媚,Helen</v>
          </cell>
          <cell r="D57" t="str">
            <v>何琳秀</v>
          </cell>
          <cell r="E57" t="str">
            <v>class02</v>
          </cell>
          <cell r="F57">
            <v>42748</v>
          </cell>
          <cell r="G57" t="str">
            <v>周日14:00~17:00</v>
          </cell>
          <cell r="H57" t="str">
            <v>3小时</v>
          </cell>
          <cell r="I57" t="str">
            <v>00-小学英语课程</v>
          </cell>
          <cell r="J57" t="str">
            <v>01-广州区域</v>
          </cell>
          <cell r="K57">
            <v>16</v>
          </cell>
          <cell r="L57">
            <v>12</v>
          </cell>
          <cell r="M57" t="str">
            <v>75.0%</v>
          </cell>
          <cell r="N57">
            <v>16</v>
          </cell>
          <cell r="O57" t="str">
            <v>次</v>
          </cell>
          <cell r="P57" t="str">
            <v>4</v>
          </cell>
          <cell r="Q57" t="str">
            <v>4</v>
          </cell>
          <cell r="R57" t="str">
            <v>未结业</v>
          </cell>
          <cell r="S57">
            <v>1.5</v>
          </cell>
          <cell r="T57">
            <v>1</v>
          </cell>
          <cell r="U57">
            <v>0.5</v>
          </cell>
          <cell r="V57">
            <v>0</v>
          </cell>
          <cell r="W57" t="str">
            <v>何琳秀</v>
          </cell>
          <cell r="X57" t="str">
            <v>柯芷媚</v>
          </cell>
          <cell r="Y57" t="str">
            <v>Helen</v>
          </cell>
          <cell r="Z57" t="str">
            <v>柯芷媚</v>
          </cell>
          <cell r="AA57" t="str">
            <v>Helen</v>
          </cell>
          <cell r="AB57">
            <v>3</v>
          </cell>
          <cell r="AC57">
            <v>6</v>
          </cell>
          <cell r="AD57">
            <v>42860</v>
          </cell>
          <cell r="AE57" t="str">
            <v>周日下午</v>
          </cell>
          <cell r="AF57" t="str">
            <v>P1B</v>
          </cell>
          <cell r="AG57" t="str">
            <v>小初部</v>
          </cell>
          <cell r="AH57" t="str">
            <v>周日</v>
          </cell>
          <cell r="AI57" t="str">
            <v>14</v>
          </cell>
        </row>
        <row r="58">
          <cell r="A58" t="str">
            <v>P1AF01G1221</v>
          </cell>
          <cell r="B58" t="str">
            <v>广州区域-周末班-英语-3.0小时次</v>
          </cell>
          <cell r="C58" t="str">
            <v>何琳秀,蔡静,Helen</v>
          </cell>
          <cell r="D58" t="str">
            <v>何琳秀</v>
          </cell>
          <cell r="E58" t="str">
            <v>class08</v>
          </cell>
          <cell r="F58">
            <v>42752</v>
          </cell>
          <cell r="G58" t="str">
            <v>周六09:00~12:00</v>
          </cell>
          <cell r="H58" t="str">
            <v>3小时</v>
          </cell>
          <cell r="I58" t="str">
            <v>00-小学英语课程</v>
          </cell>
          <cell r="J58" t="str">
            <v>01-广州区域</v>
          </cell>
          <cell r="K58">
            <v>16</v>
          </cell>
          <cell r="L58">
            <v>6</v>
          </cell>
          <cell r="M58" t="str">
            <v>37.5%</v>
          </cell>
          <cell r="N58">
            <v>16</v>
          </cell>
          <cell r="O58" t="str">
            <v>次</v>
          </cell>
          <cell r="P58" t="str">
            <v>3</v>
          </cell>
          <cell r="Q58" t="str">
            <v>3</v>
          </cell>
          <cell r="R58" t="str">
            <v>未结业</v>
          </cell>
          <cell r="S58">
            <v>1.5</v>
          </cell>
          <cell r="T58">
            <v>1</v>
          </cell>
          <cell r="U58">
            <v>0.5</v>
          </cell>
          <cell r="V58">
            <v>0</v>
          </cell>
          <cell r="W58" t="str">
            <v>何琳秀</v>
          </cell>
          <cell r="X58" t="str">
            <v>蔡静</v>
          </cell>
          <cell r="Y58" t="str">
            <v>Helen</v>
          </cell>
          <cell r="Z58" t="str">
            <v>蔡静</v>
          </cell>
          <cell r="AA58" t="str">
            <v>Helen</v>
          </cell>
          <cell r="AB58">
            <v>2</v>
          </cell>
          <cell r="AC58">
            <v>4</v>
          </cell>
          <cell r="AD58">
            <v>42864</v>
          </cell>
          <cell r="AE58" t="str">
            <v>周六上午</v>
          </cell>
          <cell r="AF58" t="str">
            <v>P1A</v>
          </cell>
          <cell r="AG58" t="str">
            <v>小初部</v>
          </cell>
          <cell r="AH58" t="str">
            <v>周六</v>
          </cell>
          <cell r="AI58" t="str">
            <v>09</v>
          </cell>
        </row>
        <row r="59">
          <cell r="A59" t="str">
            <v>P01K12T0123</v>
          </cell>
          <cell r="B59" t="str">
            <v>广州区域-周末班-英语-3.0小时次</v>
          </cell>
          <cell r="C59" t="str">
            <v>柯芷媚,Helen,吴金菊</v>
          </cell>
          <cell r="D59" t="str">
            <v>柯芷媚</v>
          </cell>
          <cell r="E59" t="str">
            <v/>
          </cell>
          <cell r="F59">
            <v>42791</v>
          </cell>
          <cell r="G59" t="str">
            <v>周六14:00~17:00</v>
          </cell>
          <cell r="H59" t="str">
            <v>3小时</v>
          </cell>
          <cell r="I59" t="str">
            <v>00-小学英语课程</v>
          </cell>
          <cell r="J59" t="str">
            <v>01-广州区域</v>
          </cell>
          <cell r="K59">
            <v>0</v>
          </cell>
          <cell r="L59">
            <v>6</v>
          </cell>
          <cell r="M59" t="str">
            <v>0.0%</v>
          </cell>
          <cell r="N59">
            <v>16</v>
          </cell>
          <cell r="O59" t="str">
            <v>次</v>
          </cell>
          <cell r="P59" t="str">
            <v>1</v>
          </cell>
          <cell r="Q59" t="str">
            <v>1</v>
          </cell>
          <cell r="R59" t="str">
            <v>未结业</v>
          </cell>
          <cell r="S59">
            <v>1.5</v>
          </cell>
          <cell r="T59">
            <v>1</v>
          </cell>
          <cell r="U59">
            <v>0.5</v>
          </cell>
          <cell r="V59">
            <v>0</v>
          </cell>
          <cell r="W59" t="str">
            <v>柯芷媚</v>
          </cell>
          <cell r="X59" t="str">
            <v>吴金菊</v>
          </cell>
          <cell r="Y59" t="str">
            <v>Helen</v>
          </cell>
          <cell r="Z59" t="str">
            <v>Helen</v>
          </cell>
          <cell r="AA59" t="str">
            <v>吴金菊</v>
          </cell>
          <cell r="AB59">
            <v>5</v>
          </cell>
          <cell r="AC59">
            <v>5</v>
          </cell>
          <cell r="AD59">
            <v>42903</v>
          </cell>
          <cell r="AE59" t="str">
            <v>周六下午</v>
          </cell>
          <cell r="AF59" t="str">
            <v>P01</v>
          </cell>
          <cell r="AG59" t="str">
            <v>小初部</v>
          </cell>
          <cell r="AH59" t="str">
            <v>周六</v>
          </cell>
          <cell r="AI59" t="str">
            <v>14</v>
          </cell>
        </row>
        <row r="60">
          <cell r="V60">
            <v>0</v>
          </cell>
          <cell r="W60">
            <v>0</v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>
            <v>0</v>
          </cell>
          <cell r="AC60">
            <v>0</v>
          </cell>
          <cell r="AD60">
            <v>0</v>
          </cell>
          <cell r="AE60" t="str">
            <v/>
          </cell>
          <cell r="AF60" t="str">
            <v/>
          </cell>
          <cell r="AG60" t="e">
            <v>#N/A</v>
          </cell>
          <cell r="AH60" t="str">
            <v/>
          </cell>
          <cell r="AI60" t="str">
            <v/>
          </cell>
        </row>
        <row r="61">
          <cell r="V61">
            <v>0</v>
          </cell>
          <cell r="W61">
            <v>0</v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>
            <v>0</v>
          </cell>
          <cell r="AC61">
            <v>0</v>
          </cell>
          <cell r="AD61">
            <v>0</v>
          </cell>
          <cell r="AE61" t="str">
            <v/>
          </cell>
          <cell r="AF61" t="str">
            <v/>
          </cell>
          <cell r="AG61" t="e">
            <v>#N/A</v>
          </cell>
          <cell r="AH61" t="str">
            <v/>
          </cell>
          <cell r="AI61" t="str">
            <v/>
          </cell>
        </row>
        <row r="62">
          <cell r="V62">
            <v>0</v>
          </cell>
          <cell r="W62">
            <v>0</v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>
            <v>0</v>
          </cell>
          <cell r="AC62">
            <v>0</v>
          </cell>
          <cell r="AD62">
            <v>0</v>
          </cell>
          <cell r="AE62" t="str">
            <v/>
          </cell>
          <cell r="AF62" t="str">
            <v/>
          </cell>
          <cell r="AG62" t="e">
            <v>#N/A</v>
          </cell>
          <cell r="AH62" t="str">
            <v/>
          </cell>
          <cell r="AI62" t="str">
            <v/>
          </cell>
        </row>
        <row r="63">
          <cell r="V63">
            <v>0</v>
          </cell>
          <cell r="W63">
            <v>0</v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>
            <v>0</v>
          </cell>
          <cell r="AC63">
            <v>0</v>
          </cell>
          <cell r="AD63">
            <v>0</v>
          </cell>
          <cell r="AE63" t="str">
            <v/>
          </cell>
          <cell r="AF63" t="str">
            <v/>
          </cell>
          <cell r="AG63" t="e">
            <v>#N/A</v>
          </cell>
          <cell r="AH63" t="str">
            <v/>
          </cell>
          <cell r="AI63" t="str">
            <v/>
          </cell>
        </row>
        <row r="64">
          <cell r="V64">
            <v>0</v>
          </cell>
          <cell r="W64">
            <v>0</v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>
            <v>0</v>
          </cell>
          <cell r="AC64">
            <v>0</v>
          </cell>
          <cell r="AD64">
            <v>0</v>
          </cell>
          <cell r="AE64" t="str">
            <v/>
          </cell>
          <cell r="AF64" t="str">
            <v/>
          </cell>
          <cell r="AG64" t="e">
            <v>#N/A</v>
          </cell>
          <cell r="AH64" t="e">
            <v>#REF!</v>
          </cell>
          <cell r="AI64" t="e">
            <v>#REF!</v>
          </cell>
        </row>
        <row r="65">
          <cell r="V65">
            <v>0</v>
          </cell>
          <cell r="W65">
            <v>0</v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>
            <v>0</v>
          </cell>
          <cell r="AC65">
            <v>0</v>
          </cell>
          <cell r="AD65">
            <v>0</v>
          </cell>
          <cell r="AE65" t="str">
            <v/>
          </cell>
          <cell r="AF65" t="str">
            <v/>
          </cell>
          <cell r="AG65" t="e">
            <v>#N/A</v>
          </cell>
          <cell r="AH65" t="str">
            <v/>
          </cell>
          <cell r="AI65" t="str">
            <v/>
          </cell>
        </row>
        <row r="66">
          <cell r="V66">
            <v>0</v>
          </cell>
          <cell r="W66">
            <v>0</v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>
            <v>0</v>
          </cell>
          <cell r="AC66">
            <v>0</v>
          </cell>
          <cell r="AD66">
            <v>0</v>
          </cell>
          <cell r="AE66" t="str">
            <v/>
          </cell>
          <cell r="AF66" t="str">
            <v/>
          </cell>
          <cell r="AG66" t="e">
            <v>#N/A</v>
          </cell>
          <cell r="AH66" t="str">
            <v/>
          </cell>
          <cell r="AI66" t="str">
            <v/>
          </cell>
        </row>
        <row r="67">
          <cell r="V67">
            <v>0</v>
          </cell>
          <cell r="W67">
            <v>0</v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>
            <v>0</v>
          </cell>
          <cell r="AC67">
            <v>0</v>
          </cell>
          <cell r="AD67">
            <v>0</v>
          </cell>
          <cell r="AE67" t="str">
            <v/>
          </cell>
          <cell r="AF67" t="str">
            <v/>
          </cell>
          <cell r="AG67" t="e">
            <v>#N/A</v>
          </cell>
          <cell r="AH67" t="str">
            <v/>
          </cell>
          <cell r="AI67" t="str">
            <v/>
          </cell>
        </row>
        <row r="68">
          <cell r="V68">
            <v>0</v>
          </cell>
          <cell r="W68">
            <v>0</v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>
            <v>0</v>
          </cell>
          <cell r="AC68">
            <v>0</v>
          </cell>
          <cell r="AD68">
            <v>0</v>
          </cell>
          <cell r="AE68" t="str">
            <v/>
          </cell>
          <cell r="AF68" t="str">
            <v/>
          </cell>
          <cell r="AG68" t="e">
            <v>#N/A</v>
          </cell>
          <cell r="AH68" t="str">
            <v/>
          </cell>
          <cell r="AI68" t="str">
            <v/>
          </cell>
        </row>
        <row r="69">
          <cell r="V69">
            <v>0</v>
          </cell>
          <cell r="W69">
            <v>0</v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>
            <v>0</v>
          </cell>
          <cell r="AC69">
            <v>0</v>
          </cell>
          <cell r="AD69">
            <v>0</v>
          </cell>
          <cell r="AE69" t="str">
            <v/>
          </cell>
          <cell r="AF69" t="str">
            <v/>
          </cell>
          <cell r="AG69" t="e">
            <v>#N/A</v>
          </cell>
          <cell r="AH69" t="str">
            <v/>
          </cell>
          <cell r="AI69" t="str">
            <v/>
          </cell>
        </row>
        <row r="70">
          <cell r="V70">
            <v>0</v>
          </cell>
          <cell r="W70">
            <v>0</v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>
            <v>0</v>
          </cell>
          <cell r="AC70">
            <v>0</v>
          </cell>
          <cell r="AD70">
            <v>0</v>
          </cell>
          <cell r="AE70" t="str">
            <v/>
          </cell>
          <cell r="AF70" t="str">
            <v/>
          </cell>
          <cell r="AG70" t="e">
            <v>#N/A</v>
          </cell>
          <cell r="AH70" t="str">
            <v/>
          </cell>
          <cell r="AI70" t="str">
            <v/>
          </cell>
        </row>
        <row r="71">
          <cell r="V71">
            <v>0</v>
          </cell>
          <cell r="W71">
            <v>0</v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>
            <v>0</v>
          </cell>
          <cell r="AC71">
            <v>0</v>
          </cell>
          <cell r="AD71">
            <v>0</v>
          </cell>
          <cell r="AE71" t="str">
            <v/>
          </cell>
          <cell r="AF71" t="str">
            <v/>
          </cell>
          <cell r="AG71" t="e">
            <v>#N/A</v>
          </cell>
          <cell r="AH71" t="str">
            <v/>
          </cell>
          <cell r="AI71" t="str">
            <v/>
          </cell>
        </row>
        <row r="72">
          <cell r="V72">
            <v>0</v>
          </cell>
          <cell r="W72">
            <v>0</v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>
            <v>0</v>
          </cell>
          <cell r="AC72">
            <v>0</v>
          </cell>
          <cell r="AD72">
            <v>0</v>
          </cell>
          <cell r="AE72" t="str">
            <v/>
          </cell>
          <cell r="AF72" t="str">
            <v/>
          </cell>
          <cell r="AG72" t="e">
            <v>#N/A</v>
          </cell>
          <cell r="AH72" t="str">
            <v/>
          </cell>
          <cell r="AI72" t="str">
            <v/>
          </cell>
        </row>
        <row r="73">
          <cell r="V73">
            <v>0</v>
          </cell>
          <cell r="W73">
            <v>0</v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>
            <v>0</v>
          </cell>
          <cell r="AC73">
            <v>0</v>
          </cell>
          <cell r="AD73">
            <v>0</v>
          </cell>
          <cell r="AE73" t="str">
            <v/>
          </cell>
          <cell r="AF73" t="str">
            <v/>
          </cell>
          <cell r="AG73" t="e">
            <v>#N/A</v>
          </cell>
          <cell r="AH73" t="str">
            <v/>
          </cell>
          <cell r="AI73" t="str">
            <v/>
          </cell>
        </row>
        <row r="74">
          <cell r="V74">
            <v>0</v>
          </cell>
          <cell r="W74">
            <v>0</v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>
            <v>0</v>
          </cell>
          <cell r="AC74">
            <v>0</v>
          </cell>
          <cell r="AD74">
            <v>0</v>
          </cell>
          <cell r="AE74" t="str">
            <v/>
          </cell>
          <cell r="AF74" t="str">
            <v/>
          </cell>
          <cell r="AG74" t="e">
            <v>#N/A</v>
          </cell>
          <cell r="AH74" t="str">
            <v/>
          </cell>
          <cell r="AI74" t="str">
            <v/>
          </cell>
        </row>
        <row r="75">
          <cell r="V75">
            <v>0</v>
          </cell>
          <cell r="W75">
            <v>0</v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>
            <v>0</v>
          </cell>
          <cell r="AC75">
            <v>0</v>
          </cell>
          <cell r="AD75">
            <v>0</v>
          </cell>
          <cell r="AE75" t="str">
            <v/>
          </cell>
          <cell r="AF75" t="str">
            <v/>
          </cell>
          <cell r="AG75" t="e">
            <v>#N/A</v>
          </cell>
          <cell r="AH75" t="str">
            <v/>
          </cell>
          <cell r="AI75" t="str">
            <v/>
          </cell>
        </row>
        <row r="76">
          <cell r="V76">
            <v>0</v>
          </cell>
          <cell r="W76">
            <v>0</v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>
            <v>0</v>
          </cell>
          <cell r="AC76">
            <v>0</v>
          </cell>
          <cell r="AD76">
            <v>0</v>
          </cell>
          <cell r="AE76" t="str">
            <v/>
          </cell>
          <cell r="AF76" t="str">
            <v/>
          </cell>
          <cell r="AG76" t="e">
            <v>#N/A</v>
          </cell>
          <cell r="AH76" t="str">
            <v/>
          </cell>
          <cell r="AI76" t="str">
            <v/>
          </cell>
        </row>
        <row r="77">
          <cell r="V77">
            <v>0</v>
          </cell>
          <cell r="W77">
            <v>0</v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>
            <v>0</v>
          </cell>
          <cell r="AC77">
            <v>0</v>
          </cell>
          <cell r="AD77">
            <v>0</v>
          </cell>
          <cell r="AE77" t="str">
            <v/>
          </cell>
          <cell r="AF77" t="str">
            <v/>
          </cell>
          <cell r="AG77" t="e">
            <v>#N/A</v>
          </cell>
          <cell r="AH77" t="str">
            <v/>
          </cell>
          <cell r="AI77" t="str">
            <v/>
          </cell>
        </row>
        <row r="78">
          <cell r="V78">
            <v>0</v>
          </cell>
          <cell r="W78">
            <v>0</v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>
            <v>0</v>
          </cell>
          <cell r="AC78">
            <v>0</v>
          </cell>
          <cell r="AD78">
            <v>0</v>
          </cell>
          <cell r="AE78" t="str">
            <v/>
          </cell>
          <cell r="AF78" t="str">
            <v/>
          </cell>
          <cell r="AG78" t="e">
            <v>#N/A</v>
          </cell>
          <cell r="AH78" t="str">
            <v/>
          </cell>
          <cell r="AI78" t="str">
            <v/>
          </cell>
        </row>
        <row r="79">
          <cell r="V79">
            <v>0</v>
          </cell>
          <cell r="W79">
            <v>0</v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>
            <v>0</v>
          </cell>
          <cell r="AC79">
            <v>0</v>
          </cell>
          <cell r="AD79">
            <v>0</v>
          </cell>
          <cell r="AE79" t="str">
            <v/>
          </cell>
          <cell r="AF79" t="str">
            <v/>
          </cell>
          <cell r="AG79" t="e">
            <v>#N/A</v>
          </cell>
          <cell r="AH79" t="str">
            <v/>
          </cell>
          <cell r="AI79" t="str">
            <v/>
          </cell>
        </row>
        <row r="80">
          <cell r="V80">
            <v>0</v>
          </cell>
          <cell r="W80">
            <v>0</v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>
            <v>0</v>
          </cell>
          <cell r="AC80">
            <v>0</v>
          </cell>
          <cell r="AD80">
            <v>0</v>
          </cell>
          <cell r="AE80" t="str">
            <v/>
          </cell>
          <cell r="AF80" t="str">
            <v/>
          </cell>
          <cell r="AG80" t="e">
            <v>#N/A</v>
          </cell>
          <cell r="AH80" t="str">
            <v/>
          </cell>
          <cell r="AI80" t="str">
            <v/>
          </cell>
        </row>
        <row r="81">
          <cell r="V81">
            <v>0</v>
          </cell>
          <cell r="W81">
            <v>0</v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>
            <v>0</v>
          </cell>
          <cell r="AC81">
            <v>0</v>
          </cell>
          <cell r="AD81">
            <v>0</v>
          </cell>
          <cell r="AE81" t="str">
            <v/>
          </cell>
          <cell r="AF81" t="str">
            <v/>
          </cell>
          <cell r="AG81" t="e">
            <v>#N/A</v>
          </cell>
          <cell r="AH81" t="str">
            <v/>
          </cell>
          <cell r="AI81" t="str">
            <v/>
          </cell>
        </row>
        <row r="82">
          <cell r="V82">
            <v>0</v>
          </cell>
          <cell r="W82">
            <v>0</v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>
            <v>0</v>
          </cell>
          <cell r="AC82">
            <v>0</v>
          </cell>
          <cell r="AD82">
            <v>0</v>
          </cell>
          <cell r="AE82" t="str">
            <v/>
          </cell>
          <cell r="AF82" t="str">
            <v/>
          </cell>
          <cell r="AG82" t="e">
            <v>#N/A</v>
          </cell>
          <cell r="AH82" t="str">
            <v/>
          </cell>
          <cell r="AI82" t="str">
            <v/>
          </cell>
        </row>
        <row r="83">
          <cell r="V83">
            <v>0</v>
          </cell>
          <cell r="W83">
            <v>0</v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>
            <v>0</v>
          </cell>
          <cell r="AC83">
            <v>0</v>
          </cell>
          <cell r="AD83">
            <v>0</v>
          </cell>
          <cell r="AE83" t="str">
            <v/>
          </cell>
          <cell r="AF83" t="str">
            <v/>
          </cell>
          <cell r="AG83" t="e">
            <v>#N/A</v>
          </cell>
          <cell r="AH83" t="str">
            <v/>
          </cell>
          <cell r="AI83" t="str">
            <v/>
          </cell>
        </row>
        <row r="84">
          <cell r="V84">
            <v>0</v>
          </cell>
          <cell r="W84">
            <v>0</v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>
            <v>0</v>
          </cell>
          <cell r="AC84">
            <v>0</v>
          </cell>
          <cell r="AD84">
            <v>0</v>
          </cell>
          <cell r="AE84" t="str">
            <v/>
          </cell>
          <cell r="AF84" t="str">
            <v/>
          </cell>
          <cell r="AG84" t="e">
            <v>#N/A</v>
          </cell>
          <cell r="AH84" t="str">
            <v/>
          </cell>
          <cell r="AI84" t="str">
            <v/>
          </cell>
        </row>
        <row r="85">
          <cell r="V85">
            <v>0</v>
          </cell>
          <cell r="W85">
            <v>0</v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>
            <v>0</v>
          </cell>
          <cell r="AC85">
            <v>0</v>
          </cell>
          <cell r="AD85">
            <v>0</v>
          </cell>
          <cell r="AE85" t="str">
            <v/>
          </cell>
          <cell r="AF85" t="str">
            <v/>
          </cell>
          <cell r="AG85" t="e">
            <v>#N/A</v>
          </cell>
          <cell r="AH85" t="str">
            <v/>
          </cell>
          <cell r="AI85" t="str">
            <v/>
          </cell>
        </row>
        <row r="86">
          <cell r="V86">
            <v>0</v>
          </cell>
          <cell r="W86">
            <v>0</v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>
            <v>0</v>
          </cell>
          <cell r="AC86">
            <v>0</v>
          </cell>
          <cell r="AD86">
            <v>0</v>
          </cell>
          <cell r="AE86" t="str">
            <v/>
          </cell>
          <cell r="AF86" t="str">
            <v/>
          </cell>
          <cell r="AG86" t="e">
            <v>#N/A</v>
          </cell>
          <cell r="AH86" t="str">
            <v/>
          </cell>
          <cell r="AI86" t="str">
            <v/>
          </cell>
        </row>
        <row r="87">
          <cell r="V87">
            <v>0</v>
          </cell>
          <cell r="W87">
            <v>0</v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>
            <v>0</v>
          </cell>
          <cell r="AC87">
            <v>0</v>
          </cell>
          <cell r="AD87">
            <v>0</v>
          </cell>
          <cell r="AE87" t="str">
            <v/>
          </cell>
          <cell r="AF87" t="str">
            <v/>
          </cell>
          <cell r="AG87" t="e">
            <v>#N/A</v>
          </cell>
          <cell r="AH87" t="str">
            <v/>
          </cell>
          <cell r="AI87" t="str">
            <v/>
          </cell>
        </row>
        <row r="88">
          <cell r="V88">
            <v>0</v>
          </cell>
          <cell r="W88">
            <v>0</v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>
            <v>0</v>
          </cell>
          <cell r="AC88">
            <v>0</v>
          </cell>
          <cell r="AD88">
            <v>0</v>
          </cell>
          <cell r="AE88" t="str">
            <v/>
          </cell>
          <cell r="AF88" t="str">
            <v/>
          </cell>
          <cell r="AG88" t="e">
            <v>#N/A</v>
          </cell>
          <cell r="AH88" t="str">
            <v/>
          </cell>
          <cell r="AI88" t="str">
            <v/>
          </cell>
        </row>
        <row r="89">
          <cell r="V89">
            <v>0</v>
          </cell>
          <cell r="W89">
            <v>0</v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>
            <v>0</v>
          </cell>
          <cell r="AC89">
            <v>0</v>
          </cell>
          <cell r="AD89">
            <v>0</v>
          </cell>
          <cell r="AE89" t="str">
            <v/>
          </cell>
          <cell r="AF89" t="str">
            <v/>
          </cell>
          <cell r="AG89" t="e">
            <v>#N/A</v>
          </cell>
          <cell r="AH89" t="str">
            <v/>
          </cell>
          <cell r="AI89" t="str">
            <v/>
          </cell>
        </row>
        <row r="90">
          <cell r="V90">
            <v>0</v>
          </cell>
          <cell r="W90">
            <v>0</v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>
            <v>0</v>
          </cell>
          <cell r="AC90">
            <v>0</v>
          </cell>
          <cell r="AD90">
            <v>0</v>
          </cell>
          <cell r="AE90" t="str">
            <v/>
          </cell>
          <cell r="AF90" t="str">
            <v/>
          </cell>
          <cell r="AG90" t="e">
            <v>#N/A</v>
          </cell>
          <cell r="AH90" t="str">
            <v/>
          </cell>
          <cell r="AI90" t="str">
            <v/>
          </cell>
        </row>
        <row r="91">
          <cell r="V91">
            <v>0</v>
          </cell>
          <cell r="W91">
            <v>0</v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>
            <v>0</v>
          </cell>
          <cell r="AC91">
            <v>0</v>
          </cell>
          <cell r="AD91">
            <v>0</v>
          </cell>
          <cell r="AE91" t="str">
            <v/>
          </cell>
          <cell r="AF91" t="str">
            <v/>
          </cell>
          <cell r="AG91" t="e">
            <v>#N/A</v>
          </cell>
          <cell r="AH91" t="str">
            <v/>
          </cell>
          <cell r="AI91" t="str">
            <v/>
          </cell>
        </row>
        <row r="92">
          <cell r="V92">
            <v>0</v>
          </cell>
          <cell r="W92">
            <v>0</v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>
            <v>0</v>
          </cell>
          <cell r="AC92">
            <v>0</v>
          </cell>
          <cell r="AD92">
            <v>0</v>
          </cell>
          <cell r="AE92" t="str">
            <v/>
          </cell>
          <cell r="AF92" t="str">
            <v/>
          </cell>
          <cell r="AG92" t="e">
            <v>#N/A</v>
          </cell>
          <cell r="AH92" t="str">
            <v/>
          </cell>
          <cell r="AI92" t="str">
            <v/>
          </cell>
        </row>
        <row r="93">
          <cell r="V93">
            <v>0</v>
          </cell>
          <cell r="W93">
            <v>0</v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>
            <v>0</v>
          </cell>
          <cell r="AC93">
            <v>0</v>
          </cell>
          <cell r="AD93">
            <v>0</v>
          </cell>
          <cell r="AE93" t="str">
            <v/>
          </cell>
          <cell r="AF93" t="str">
            <v/>
          </cell>
          <cell r="AG93" t="e">
            <v>#N/A</v>
          </cell>
          <cell r="AH93" t="str">
            <v/>
          </cell>
          <cell r="AI93" t="str">
            <v/>
          </cell>
        </row>
        <row r="94">
          <cell r="V94">
            <v>0</v>
          </cell>
          <cell r="W94">
            <v>0</v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>
            <v>0</v>
          </cell>
          <cell r="AC94">
            <v>0</v>
          </cell>
          <cell r="AD94">
            <v>0</v>
          </cell>
          <cell r="AE94" t="str">
            <v/>
          </cell>
          <cell r="AF94" t="str">
            <v/>
          </cell>
          <cell r="AG94" t="e">
            <v>#N/A</v>
          </cell>
          <cell r="AH94" t="str">
            <v/>
          </cell>
          <cell r="AI94" t="str">
            <v/>
          </cell>
        </row>
        <row r="95">
          <cell r="V95">
            <v>0</v>
          </cell>
          <cell r="W95">
            <v>0</v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>
            <v>0</v>
          </cell>
          <cell r="AC95">
            <v>0</v>
          </cell>
          <cell r="AD95">
            <v>0</v>
          </cell>
          <cell r="AE95" t="str">
            <v/>
          </cell>
          <cell r="AF95" t="str">
            <v/>
          </cell>
          <cell r="AG95" t="e">
            <v>#N/A</v>
          </cell>
          <cell r="AH95" t="str">
            <v/>
          </cell>
          <cell r="AI95" t="str">
            <v/>
          </cell>
        </row>
        <row r="96">
          <cell r="V96">
            <v>0</v>
          </cell>
          <cell r="W96">
            <v>0</v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>
            <v>0</v>
          </cell>
          <cell r="AC96">
            <v>0</v>
          </cell>
          <cell r="AD96">
            <v>0</v>
          </cell>
          <cell r="AE96" t="str">
            <v/>
          </cell>
          <cell r="AF96" t="str">
            <v/>
          </cell>
          <cell r="AG96" t="e">
            <v>#N/A</v>
          </cell>
          <cell r="AH96" t="str">
            <v/>
          </cell>
          <cell r="AI96" t="str">
            <v/>
          </cell>
        </row>
        <row r="97">
          <cell r="V97">
            <v>0</v>
          </cell>
          <cell r="W97">
            <v>0</v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>
            <v>0</v>
          </cell>
          <cell r="AC97">
            <v>0</v>
          </cell>
          <cell r="AD97">
            <v>0</v>
          </cell>
          <cell r="AE97" t="str">
            <v/>
          </cell>
          <cell r="AF97" t="str">
            <v/>
          </cell>
          <cell r="AG97" t="e">
            <v>#N/A</v>
          </cell>
          <cell r="AH97" t="str">
            <v/>
          </cell>
          <cell r="AI97" t="str">
            <v/>
          </cell>
        </row>
        <row r="98">
          <cell r="V98">
            <v>0</v>
          </cell>
          <cell r="W98">
            <v>0</v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>
            <v>0</v>
          </cell>
          <cell r="AC98">
            <v>0</v>
          </cell>
          <cell r="AD98">
            <v>0</v>
          </cell>
          <cell r="AE98" t="str">
            <v/>
          </cell>
          <cell r="AF98" t="str">
            <v/>
          </cell>
          <cell r="AG98" t="e">
            <v>#N/A</v>
          </cell>
          <cell r="AH98" t="str">
            <v/>
          </cell>
          <cell r="AI98" t="str">
            <v/>
          </cell>
        </row>
        <row r="99">
          <cell r="V99">
            <v>0</v>
          </cell>
          <cell r="W99">
            <v>0</v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>
            <v>0</v>
          </cell>
          <cell r="AC99">
            <v>0</v>
          </cell>
          <cell r="AD99">
            <v>0</v>
          </cell>
          <cell r="AE99" t="str">
            <v/>
          </cell>
          <cell r="AF99" t="str">
            <v/>
          </cell>
          <cell r="AG99" t="e">
            <v>#N/A</v>
          </cell>
          <cell r="AH99" t="str">
            <v/>
          </cell>
          <cell r="AI99" t="str">
            <v/>
          </cell>
        </row>
        <row r="100">
          <cell r="V100">
            <v>0</v>
          </cell>
          <cell r="W100">
            <v>0</v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>
            <v>0</v>
          </cell>
          <cell r="AC100">
            <v>0</v>
          </cell>
          <cell r="AD100">
            <v>0</v>
          </cell>
          <cell r="AE100" t="str">
            <v/>
          </cell>
          <cell r="AF100" t="str">
            <v/>
          </cell>
          <cell r="AG100" t="e">
            <v>#N/A</v>
          </cell>
          <cell r="AH100" t="str">
            <v/>
          </cell>
          <cell r="AI100" t="str">
            <v/>
          </cell>
        </row>
        <row r="101">
          <cell r="V101">
            <v>0</v>
          </cell>
          <cell r="W101">
            <v>0</v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>
            <v>0</v>
          </cell>
          <cell r="AC101">
            <v>0</v>
          </cell>
          <cell r="AD101">
            <v>0</v>
          </cell>
          <cell r="AE101" t="str">
            <v/>
          </cell>
          <cell r="AF101" t="str">
            <v/>
          </cell>
          <cell r="AG101" t="e">
            <v>#N/A</v>
          </cell>
          <cell r="AH101" t="str">
            <v/>
          </cell>
          <cell r="AI101" t="str">
            <v/>
          </cell>
        </row>
        <row r="102">
          <cell r="V102">
            <v>0</v>
          </cell>
          <cell r="W102">
            <v>0</v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>
            <v>0</v>
          </cell>
          <cell r="AC102">
            <v>0</v>
          </cell>
          <cell r="AD102">
            <v>0</v>
          </cell>
          <cell r="AE102" t="str">
            <v/>
          </cell>
          <cell r="AF102" t="str">
            <v/>
          </cell>
          <cell r="AG102" t="e">
            <v>#N/A</v>
          </cell>
          <cell r="AH102" t="str">
            <v/>
          </cell>
          <cell r="AI102" t="str">
            <v/>
          </cell>
        </row>
        <row r="103">
          <cell r="V103">
            <v>0</v>
          </cell>
          <cell r="W103">
            <v>0</v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>
            <v>0</v>
          </cell>
          <cell r="AC103">
            <v>0</v>
          </cell>
          <cell r="AD103">
            <v>0</v>
          </cell>
          <cell r="AE103" t="str">
            <v/>
          </cell>
          <cell r="AF103" t="str">
            <v/>
          </cell>
          <cell r="AG103" t="e">
            <v>#N/A</v>
          </cell>
          <cell r="AH103" t="str">
            <v/>
          </cell>
          <cell r="AI103" t="str">
            <v/>
          </cell>
        </row>
        <row r="104">
          <cell r="V104">
            <v>0</v>
          </cell>
          <cell r="W104">
            <v>0</v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>
            <v>0</v>
          </cell>
          <cell r="AC104">
            <v>0</v>
          </cell>
          <cell r="AD104">
            <v>0</v>
          </cell>
          <cell r="AE104" t="str">
            <v/>
          </cell>
          <cell r="AF104" t="str">
            <v/>
          </cell>
          <cell r="AG104" t="e">
            <v>#N/A</v>
          </cell>
          <cell r="AH104" t="str">
            <v/>
          </cell>
          <cell r="AI104" t="str">
            <v/>
          </cell>
        </row>
        <row r="105">
          <cell r="V105">
            <v>0</v>
          </cell>
          <cell r="W105">
            <v>0</v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>
            <v>0</v>
          </cell>
          <cell r="AC105">
            <v>0</v>
          </cell>
          <cell r="AD105">
            <v>0</v>
          </cell>
          <cell r="AE105" t="str">
            <v/>
          </cell>
          <cell r="AF105" t="str">
            <v/>
          </cell>
          <cell r="AG105" t="e">
            <v>#N/A</v>
          </cell>
          <cell r="AH105" t="str">
            <v/>
          </cell>
          <cell r="AI105" t="str">
            <v/>
          </cell>
        </row>
        <row r="106">
          <cell r="V106">
            <v>0</v>
          </cell>
          <cell r="W106">
            <v>0</v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>
            <v>0</v>
          </cell>
          <cell r="AC106">
            <v>0</v>
          </cell>
          <cell r="AD106">
            <v>0</v>
          </cell>
          <cell r="AE106" t="str">
            <v/>
          </cell>
          <cell r="AF106" t="str">
            <v/>
          </cell>
          <cell r="AG106" t="e">
            <v>#N/A</v>
          </cell>
          <cell r="AH106" t="str">
            <v/>
          </cell>
          <cell r="AI106" t="str">
            <v/>
          </cell>
        </row>
        <row r="107">
          <cell r="V107">
            <v>0</v>
          </cell>
          <cell r="W107">
            <v>0</v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>
            <v>0</v>
          </cell>
          <cell r="AC107">
            <v>0</v>
          </cell>
          <cell r="AD107">
            <v>0</v>
          </cell>
          <cell r="AE107" t="str">
            <v/>
          </cell>
          <cell r="AF107" t="str">
            <v/>
          </cell>
          <cell r="AG107" t="e">
            <v>#N/A</v>
          </cell>
          <cell r="AH107" t="str">
            <v/>
          </cell>
          <cell r="AI107" t="str">
            <v/>
          </cell>
        </row>
        <row r="108">
          <cell r="V108">
            <v>0</v>
          </cell>
          <cell r="W108">
            <v>0</v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>
            <v>0</v>
          </cell>
          <cell r="AC108">
            <v>0</v>
          </cell>
          <cell r="AD108">
            <v>0</v>
          </cell>
          <cell r="AE108" t="str">
            <v/>
          </cell>
          <cell r="AF108" t="str">
            <v/>
          </cell>
          <cell r="AG108" t="e">
            <v>#N/A</v>
          </cell>
          <cell r="AH108" t="str">
            <v/>
          </cell>
          <cell r="AI108" t="str">
            <v/>
          </cell>
        </row>
        <row r="109">
          <cell r="V109">
            <v>0</v>
          </cell>
          <cell r="W109">
            <v>0</v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>
            <v>0</v>
          </cell>
          <cell r="AC109">
            <v>0</v>
          </cell>
          <cell r="AD109">
            <v>0</v>
          </cell>
          <cell r="AE109" t="str">
            <v/>
          </cell>
          <cell r="AF109" t="str">
            <v/>
          </cell>
          <cell r="AG109" t="e">
            <v>#N/A</v>
          </cell>
          <cell r="AH109" t="str">
            <v/>
          </cell>
          <cell r="AI109" t="str">
            <v/>
          </cell>
        </row>
        <row r="110">
          <cell r="V110">
            <v>0</v>
          </cell>
          <cell r="W110">
            <v>0</v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>
            <v>0</v>
          </cell>
          <cell r="AC110">
            <v>0</v>
          </cell>
          <cell r="AD110">
            <v>0</v>
          </cell>
          <cell r="AE110" t="str">
            <v/>
          </cell>
          <cell r="AF110" t="str">
            <v/>
          </cell>
          <cell r="AG110" t="e">
            <v>#N/A</v>
          </cell>
          <cell r="AH110" t="str">
            <v/>
          </cell>
          <cell r="AI110" t="str">
            <v/>
          </cell>
        </row>
        <row r="111">
          <cell r="V111">
            <v>0</v>
          </cell>
          <cell r="W111">
            <v>0</v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>
            <v>0</v>
          </cell>
          <cell r="AC111">
            <v>0</v>
          </cell>
          <cell r="AD111">
            <v>0</v>
          </cell>
          <cell r="AE111" t="str">
            <v/>
          </cell>
          <cell r="AF111" t="str">
            <v/>
          </cell>
          <cell r="AG111" t="e">
            <v>#N/A</v>
          </cell>
          <cell r="AH111" t="str">
            <v/>
          </cell>
          <cell r="AI111" t="str">
            <v/>
          </cell>
        </row>
        <row r="112">
          <cell r="V112">
            <v>0</v>
          </cell>
          <cell r="W112">
            <v>0</v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>
            <v>0</v>
          </cell>
          <cell r="AC112">
            <v>0</v>
          </cell>
          <cell r="AD112">
            <v>0</v>
          </cell>
          <cell r="AE112" t="str">
            <v/>
          </cell>
          <cell r="AF112" t="str">
            <v/>
          </cell>
          <cell r="AG112" t="e">
            <v>#N/A</v>
          </cell>
          <cell r="AH112" t="str">
            <v/>
          </cell>
          <cell r="AI112" t="str">
            <v/>
          </cell>
        </row>
        <row r="113">
          <cell r="V113">
            <v>0</v>
          </cell>
          <cell r="W113">
            <v>0</v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>
            <v>0</v>
          </cell>
          <cell r="AC113">
            <v>0</v>
          </cell>
          <cell r="AD113">
            <v>0</v>
          </cell>
          <cell r="AE113" t="str">
            <v/>
          </cell>
          <cell r="AF113" t="str">
            <v/>
          </cell>
          <cell r="AG113" t="e">
            <v>#N/A</v>
          </cell>
          <cell r="AH113" t="str">
            <v/>
          </cell>
          <cell r="AI113" t="str">
            <v/>
          </cell>
        </row>
        <row r="114">
          <cell r="V114">
            <v>0</v>
          </cell>
          <cell r="W114">
            <v>0</v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>
            <v>0</v>
          </cell>
          <cell r="AC114">
            <v>0</v>
          </cell>
          <cell r="AD114">
            <v>0</v>
          </cell>
          <cell r="AE114" t="str">
            <v/>
          </cell>
          <cell r="AF114" t="str">
            <v/>
          </cell>
          <cell r="AG114" t="e">
            <v>#N/A</v>
          </cell>
          <cell r="AH114" t="str">
            <v/>
          </cell>
          <cell r="AI114" t="str">
            <v/>
          </cell>
        </row>
        <row r="115">
          <cell r="V115">
            <v>0</v>
          </cell>
          <cell r="W115">
            <v>0</v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>
            <v>0</v>
          </cell>
          <cell r="AC115">
            <v>0</v>
          </cell>
          <cell r="AD115">
            <v>0</v>
          </cell>
          <cell r="AE115" t="str">
            <v/>
          </cell>
          <cell r="AF115" t="str">
            <v/>
          </cell>
          <cell r="AG115" t="e">
            <v>#N/A</v>
          </cell>
          <cell r="AH115" t="str">
            <v/>
          </cell>
          <cell r="AI115" t="str">
            <v/>
          </cell>
        </row>
        <row r="116">
          <cell r="V116">
            <v>0</v>
          </cell>
          <cell r="W116">
            <v>0</v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>
            <v>0</v>
          </cell>
          <cell r="AC116">
            <v>0</v>
          </cell>
          <cell r="AD116">
            <v>0</v>
          </cell>
          <cell r="AE116" t="str">
            <v/>
          </cell>
          <cell r="AF116" t="str">
            <v/>
          </cell>
          <cell r="AG116" t="e">
            <v>#N/A</v>
          </cell>
          <cell r="AH116" t="str">
            <v/>
          </cell>
          <cell r="AI116" t="str">
            <v/>
          </cell>
        </row>
        <row r="117">
          <cell r="V117">
            <v>0</v>
          </cell>
          <cell r="W117">
            <v>0</v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>
            <v>0</v>
          </cell>
          <cell r="AC117">
            <v>0</v>
          </cell>
          <cell r="AD117">
            <v>0</v>
          </cell>
          <cell r="AE117" t="str">
            <v/>
          </cell>
          <cell r="AF117" t="str">
            <v/>
          </cell>
          <cell r="AG117" t="e">
            <v>#N/A</v>
          </cell>
          <cell r="AH117" t="str">
            <v/>
          </cell>
          <cell r="AI117" t="str">
            <v/>
          </cell>
        </row>
        <row r="118">
          <cell r="V118">
            <v>0</v>
          </cell>
          <cell r="W118">
            <v>0</v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>
            <v>0</v>
          </cell>
          <cell r="AC118">
            <v>0</v>
          </cell>
          <cell r="AD118">
            <v>0</v>
          </cell>
          <cell r="AE118" t="str">
            <v/>
          </cell>
          <cell r="AF118" t="str">
            <v/>
          </cell>
          <cell r="AG118" t="e">
            <v>#N/A</v>
          </cell>
          <cell r="AH118" t="str">
            <v/>
          </cell>
          <cell r="AI118" t="str">
            <v/>
          </cell>
        </row>
        <row r="119">
          <cell r="V119">
            <v>0</v>
          </cell>
          <cell r="W119">
            <v>0</v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>
            <v>0</v>
          </cell>
          <cell r="AC119">
            <v>0</v>
          </cell>
          <cell r="AD119">
            <v>0</v>
          </cell>
          <cell r="AE119" t="str">
            <v/>
          </cell>
          <cell r="AF119" t="str">
            <v/>
          </cell>
          <cell r="AG119" t="e">
            <v>#N/A</v>
          </cell>
          <cell r="AH119" t="str">
            <v/>
          </cell>
          <cell r="AI119" t="str">
            <v/>
          </cell>
        </row>
        <row r="120">
          <cell r="V120">
            <v>0</v>
          </cell>
          <cell r="W120">
            <v>0</v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>
            <v>0</v>
          </cell>
          <cell r="AC120">
            <v>0</v>
          </cell>
          <cell r="AD120">
            <v>0</v>
          </cell>
          <cell r="AE120" t="str">
            <v/>
          </cell>
          <cell r="AF120" t="str">
            <v/>
          </cell>
          <cell r="AG120" t="e">
            <v>#N/A</v>
          </cell>
          <cell r="AH120" t="str">
            <v/>
          </cell>
          <cell r="AI120" t="str">
            <v/>
          </cell>
        </row>
        <row r="121">
          <cell r="V121">
            <v>0</v>
          </cell>
          <cell r="W121">
            <v>0</v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>
            <v>0</v>
          </cell>
          <cell r="AC121">
            <v>0</v>
          </cell>
          <cell r="AD121">
            <v>0</v>
          </cell>
          <cell r="AE121" t="str">
            <v/>
          </cell>
          <cell r="AF121" t="str">
            <v/>
          </cell>
          <cell r="AG121" t="e">
            <v>#N/A</v>
          </cell>
          <cell r="AH121" t="str">
            <v/>
          </cell>
          <cell r="AI121" t="str">
            <v/>
          </cell>
        </row>
        <row r="122">
          <cell r="V122">
            <v>0</v>
          </cell>
          <cell r="W122">
            <v>0</v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>
            <v>0</v>
          </cell>
          <cell r="AC122">
            <v>0</v>
          </cell>
          <cell r="AD122">
            <v>0</v>
          </cell>
          <cell r="AE122" t="str">
            <v/>
          </cell>
          <cell r="AF122" t="str">
            <v/>
          </cell>
          <cell r="AG122" t="e">
            <v>#N/A</v>
          </cell>
          <cell r="AH122" t="str">
            <v/>
          </cell>
          <cell r="AI122" t="str">
            <v/>
          </cell>
        </row>
        <row r="123">
          <cell r="V123">
            <v>0</v>
          </cell>
          <cell r="W123">
            <v>0</v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>
            <v>0</v>
          </cell>
          <cell r="AC123">
            <v>0</v>
          </cell>
          <cell r="AD123">
            <v>0</v>
          </cell>
          <cell r="AE123" t="str">
            <v/>
          </cell>
          <cell r="AF123" t="str">
            <v/>
          </cell>
          <cell r="AG123" t="e">
            <v>#N/A</v>
          </cell>
          <cell r="AH123" t="str">
            <v/>
          </cell>
          <cell r="AI123" t="str">
            <v/>
          </cell>
        </row>
        <row r="124">
          <cell r="V124">
            <v>0</v>
          </cell>
          <cell r="W124">
            <v>0</v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>
            <v>0</v>
          </cell>
          <cell r="AC124">
            <v>0</v>
          </cell>
          <cell r="AD124">
            <v>0</v>
          </cell>
          <cell r="AE124" t="str">
            <v/>
          </cell>
          <cell r="AF124" t="str">
            <v/>
          </cell>
          <cell r="AG124" t="e">
            <v>#N/A</v>
          </cell>
          <cell r="AH124" t="str">
            <v/>
          </cell>
          <cell r="AI124" t="str">
            <v/>
          </cell>
        </row>
        <row r="125">
          <cell r="V125">
            <v>0</v>
          </cell>
          <cell r="W125">
            <v>0</v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>
            <v>0</v>
          </cell>
          <cell r="AC125">
            <v>0</v>
          </cell>
          <cell r="AD125">
            <v>0</v>
          </cell>
          <cell r="AE125" t="str">
            <v/>
          </cell>
          <cell r="AF125" t="str">
            <v/>
          </cell>
          <cell r="AG125" t="e">
            <v>#N/A</v>
          </cell>
          <cell r="AH125" t="str">
            <v/>
          </cell>
          <cell r="AI125" t="str">
            <v/>
          </cell>
        </row>
        <row r="126">
          <cell r="V126">
            <v>0</v>
          </cell>
          <cell r="W126">
            <v>0</v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>
            <v>0</v>
          </cell>
          <cell r="AC126">
            <v>0</v>
          </cell>
          <cell r="AD126">
            <v>0</v>
          </cell>
          <cell r="AE126" t="str">
            <v/>
          </cell>
          <cell r="AF126" t="str">
            <v/>
          </cell>
          <cell r="AG126" t="e">
            <v>#N/A</v>
          </cell>
          <cell r="AH126" t="str">
            <v/>
          </cell>
          <cell r="AI126" t="str">
            <v/>
          </cell>
        </row>
        <row r="127">
          <cell r="V127">
            <v>0</v>
          </cell>
          <cell r="W127">
            <v>0</v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>
            <v>0</v>
          </cell>
          <cell r="AC127">
            <v>0</v>
          </cell>
          <cell r="AD127">
            <v>0</v>
          </cell>
          <cell r="AE127" t="str">
            <v/>
          </cell>
          <cell r="AF127" t="str">
            <v/>
          </cell>
          <cell r="AG127" t="e">
            <v>#N/A</v>
          </cell>
          <cell r="AH127" t="str">
            <v/>
          </cell>
          <cell r="AI127" t="str">
            <v/>
          </cell>
        </row>
        <row r="128">
          <cell r="V128">
            <v>0</v>
          </cell>
          <cell r="W128">
            <v>0</v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>
            <v>0</v>
          </cell>
          <cell r="AC128">
            <v>0</v>
          </cell>
          <cell r="AD128">
            <v>0</v>
          </cell>
          <cell r="AE128" t="str">
            <v/>
          </cell>
          <cell r="AF128" t="str">
            <v/>
          </cell>
          <cell r="AG128" t="e">
            <v>#N/A</v>
          </cell>
          <cell r="AH128" t="str">
            <v/>
          </cell>
          <cell r="AI128" t="str">
            <v/>
          </cell>
        </row>
        <row r="129">
          <cell r="V129">
            <v>0</v>
          </cell>
          <cell r="W129">
            <v>0</v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>
            <v>0</v>
          </cell>
          <cell r="AC129">
            <v>0</v>
          </cell>
          <cell r="AD129">
            <v>0</v>
          </cell>
          <cell r="AE129" t="str">
            <v/>
          </cell>
          <cell r="AF129" t="str">
            <v/>
          </cell>
          <cell r="AG129" t="e">
            <v>#N/A</v>
          </cell>
          <cell r="AH129" t="str">
            <v/>
          </cell>
          <cell r="AI129" t="str">
            <v/>
          </cell>
        </row>
        <row r="130">
          <cell r="V130">
            <v>0</v>
          </cell>
          <cell r="W130">
            <v>0</v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>
            <v>0</v>
          </cell>
          <cell r="AC130">
            <v>0</v>
          </cell>
          <cell r="AD130">
            <v>0</v>
          </cell>
          <cell r="AE130" t="str">
            <v/>
          </cell>
          <cell r="AF130" t="str">
            <v/>
          </cell>
          <cell r="AG130" t="e">
            <v>#N/A</v>
          </cell>
          <cell r="AH130" t="str">
            <v/>
          </cell>
          <cell r="AI130" t="str">
            <v/>
          </cell>
        </row>
        <row r="131">
          <cell r="V131">
            <v>0</v>
          </cell>
          <cell r="W131">
            <v>0</v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>
            <v>0</v>
          </cell>
          <cell r="AC131">
            <v>0</v>
          </cell>
          <cell r="AD131">
            <v>0</v>
          </cell>
          <cell r="AE131" t="str">
            <v/>
          </cell>
          <cell r="AF131" t="str">
            <v/>
          </cell>
          <cell r="AG131" t="e">
            <v>#N/A</v>
          </cell>
          <cell r="AH131" t="str">
            <v/>
          </cell>
          <cell r="AI131" t="str">
            <v/>
          </cell>
        </row>
        <row r="132">
          <cell r="V132">
            <v>0</v>
          </cell>
          <cell r="W132">
            <v>0</v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>
            <v>0</v>
          </cell>
          <cell r="AC132">
            <v>0</v>
          </cell>
          <cell r="AD132">
            <v>0</v>
          </cell>
          <cell r="AE132" t="str">
            <v/>
          </cell>
          <cell r="AF132" t="str">
            <v/>
          </cell>
          <cell r="AG132" t="e">
            <v>#N/A</v>
          </cell>
          <cell r="AH132" t="str">
            <v/>
          </cell>
          <cell r="AI132" t="str">
            <v/>
          </cell>
        </row>
        <row r="133">
          <cell r="V133">
            <v>0</v>
          </cell>
          <cell r="W133">
            <v>0</v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>
            <v>0</v>
          </cell>
          <cell r="AC133">
            <v>0</v>
          </cell>
          <cell r="AD133">
            <v>0</v>
          </cell>
          <cell r="AE133" t="str">
            <v/>
          </cell>
          <cell r="AF133" t="str">
            <v/>
          </cell>
          <cell r="AG133" t="e">
            <v>#N/A</v>
          </cell>
          <cell r="AH133" t="str">
            <v/>
          </cell>
          <cell r="AI133" t="str">
            <v/>
          </cell>
        </row>
        <row r="134">
          <cell r="V134">
            <v>0</v>
          </cell>
          <cell r="W134">
            <v>0</v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>
            <v>0</v>
          </cell>
          <cell r="AC134">
            <v>0</v>
          </cell>
          <cell r="AD134">
            <v>0</v>
          </cell>
          <cell r="AE134" t="str">
            <v/>
          </cell>
          <cell r="AF134" t="str">
            <v/>
          </cell>
          <cell r="AG134" t="e">
            <v>#N/A</v>
          </cell>
          <cell r="AH134" t="str">
            <v/>
          </cell>
          <cell r="AI134" t="str">
            <v/>
          </cell>
        </row>
        <row r="135">
          <cell r="V135">
            <v>0</v>
          </cell>
          <cell r="W135">
            <v>0</v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>
            <v>0</v>
          </cell>
          <cell r="AC135">
            <v>0</v>
          </cell>
          <cell r="AD135">
            <v>0</v>
          </cell>
          <cell r="AE135" t="str">
            <v/>
          </cell>
          <cell r="AF135" t="str">
            <v/>
          </cell>
          <cell r="AG135" t="e">
            <v>#N/A</v>
          </cell>
          <cell r="AH135" t="str">
            <v/>
          </cell>
          <cell r="AI135" t="str">
            <v/>
          </cell>
        </row>
        <row r="136">
          <cell r="V136">
            <v>0</v>
          </cell>
          <cell r="W136">
            <v>0</v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>
            <v>0</v>
          </cell>
          <cell r="AC136">
            <v>0</v>
          </cell>
          <cell r="AD136">
            <v>0</v>
          </cell>
          <cell r="AE136" t="str">
            <v/>
          </cell>
          <cell r="AF136" t="str">
            <v/>
          </cell>
          <cell r="AG136" t="e">
            <v>#N/A</v>
          </cell>
          <cell r="AH136" t="str">
            <v/>
          </cell>
          <cell r="AI136" t="str">
            <v/>
          </cell>
        </row>
        <row r="137">
          <cell r="V137">
            <v>0</v>
          </cell>
          <cell r="W137">
            <v>0</v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>
            <v>0</v>
          </cell>
          <cell r="AC137">
            <v>0</v>
          </cell>
          <cell r="AD137">
            <v>0</v>
          </cell>
          <cell r="AE137" t="str">
            <v/>
          </cell>
          <cell r="AF137" t="str">
            <v/>
          </cell>
          <cell r="AG137" t="e">
            <v>#N/A</v>
          </cell>
          <cell r="AH137" t="str">
            <v/>
          </cell>
          <cell r="AI137" t="str">
            <v/>
          </cell>
        </row>
        <row r="138">
          <cell r="V138">
            <v>0</v>
          </cell>
          <cell r="W138">
            <v>0</v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>
            <v>0</v>
          </cell>
          <cell r="AC138">
            <v>0</v>
          </cell>
          <cell r="AD138">
            <v>0</v>
          </cell>
          <cell r="AE138" t="str">
            <v/>
          </cell>
          <cell r="AF138" t="str">
            <v/>
          </cell>
          <cell r="AG138" t="e">
            <v>#N/A</v>
          </cell>
          <cell r="AH138" t="str">
            <v/>
          </cell>
          <cell r="AI138" t="str">
            <v/>
          </cell>
        </row>
        <row r="139">
          <cell r="V139">
            <v>0</v>
          </cell>
          <cell r="W139">
            <v>0</v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>
            <v>0</v>
          </cell>
          <cell r="AC139">
            <v>0</v>
          </cell>
          <cell r="AD139">
            <v>0</v>
          </cell>
          <cell r="AE139" t="str">
            <v/>
          </cell>
          <cell r="AF139" t="str">
            <v/>
          </cell>
          <cell r="AG139" t="e">
            <v>#N/A</v>
          </cell>
          <cell r="AH139" t="str">
            <v/>
          </cell>
          <cell r="AI139" t="str">
            <v/>
          </cell>
        </row>
        <row r="140">
          <cell r="V140">
            <v>0</v>
          </cell>
          <cell r="W140">
            <v>0</v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>
            <v>0</v>
          </cell>
          <cell r="AC140">
            <v>0</v>
          </cell>
          <cell r="AD140">
            <v>0</v>
          </cell>
          <cell r="AE140" t="str">
            <v/>
          </cell>
          <cell r="AF140" t="str">
            <v/>
          </cell>
          <cell r="AG140" t="e">
            <v>#N/A</v>
          </cell>
          <cell r="AH140" t="str">
            <v/>
          </cell>
          <cell r="AI140" t="str">
            <v/>
          </cell>
        </row>
        <row r="141">
          <cell r="V141">
            <v>0</v>
          </cell>
          <cell r="W141">
            <v>0</v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>
            <v>0</v>
          </cell>
          <cell r="AC141">
            <v>0</v>
          </cell>
          <cell r="AD141">
            <v>0</v>
          </cell>
          <cell r="AE141" t="str">
            <v/>
          </cell>
          <cell r="AF141" t="str">
            <v/>
          </cell>
          <cell r="AG141" t="e">
            <v>#N/A</v>
          </cell>
          <cell r="AH141" t="str">
            <v/>
          </cell>
          <cell r="AI141" t="str">
            <v/>
          </cell>
        </row>
        <row r="142">
          <cell r="V142">
            <v>0</v>
          </cell>
          <cell r="W142">
            <v>0</v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>
            <v>0</v>
          </cell>
          <cell r="AC142">
            <v>0</v>
          </cell>
          <cell r="AD142">
            <v>0</v>
          </cell>
          <cell r="AE142" t="str">
            <v/>
          </cell>
          <cell r="AF142" t="str">
            <v/>
          </cell>
          <cell r="AG142" t="e">
            <v>#N/A</v>
          </cell>
          <cell r="AH142" t="str">
            <v/>
          </cell>
          <cell r="AI142" t="str">
            <v/>
          </cell>
        </row>
        <row r="143">
          <cell r="V143">
            <v>0</v>
          </cell>
          <cell r="W143">
            <v>0</v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>
            <v>0</v>
          </cell>
          <cell r="AC143">
            <v>0</v>
          </cell>
          <cell r="AD143">
            <v>0</v>
          </cell>
          <cell r="AE143" t="str">
            <v/>
          </cell>
          <cell r="AF143" t="str">
            <v/>
          </cell>
          <cell r="AG143" t="e">
            <v>#N/A</v>
          </cell>
          <cell r="AH143" t="str">
            <v/>
          </cell>
          <cell r="AI143" t="str">
            <v/>
          </cell>
        </row>
        <row r="144">
          <cell r="V144">
            <v>0</v>
          </cell>
          <cell r="W144">
            <v>0</v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>
            <v>0</v>
          </cell>
          <cell r="AC144">
            <v>0</v>
          </cell>
          <cell r="AD144">
            <v>0</v>
          </cell>
          <cell r="AE144" t="str">
            <v/>
          </cell>
          <cell r="AF144" t="str">
            <v/>
          </cell>
          <cell r="AG144" t="e">
            <v>#N/A</v>
          </cell>
          <cell r="AH144" t="str">
            <v/>
          </cell>
          <cell r="AI144" t="str">
            <v/>
          </cell>
        </row>
        <row r="145">
          <cell r="V145">
            <v>0</v>
          </cell>
          <cell r="W145">
            <v>0</v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>
            <v>0</v>
          </cell>
          <cell r="AC145">
            <v>0</v>
          </cell>
          <cell r="AD145">
            <v>0</v>
          </cell>
          <cell r="AE145" t="str">
            <v/>
          </cell>
          <cell r="AF145" t="str">
            <v/>
          </cell>
          <cell r="AG145" t="e">
            <v>#N/A</v>
          </cell>
          <cell r="AH145" t="str">
            <v/>
          </cell>
          <cell r="AI145" t="str">
            <v/>
          </cell>
        </row>
        <row r="146">
          <cell r="V146">
            <v>0</v>
          </cell>
          <cell r="W146">
            <v>0</v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>
            <v>0</v>
          </cell>
          <cell r="AC146">
            <v>0</v>
          </cell>
          <cell r="AD146">
            <v>0</v>
          </cell>
          <cell r="AE146" t="str">
            <v/>
          </cell>
          <cell r="AF146" t="str">
            <v/>
          </cell>
          <cell r="AG146" t="e">
            <v>#N/A</v>
          </cell>
          <cell r="AH146" t="str">
            <v/>
          </cell>
          <cell r="AI146" t="str">
            <v/>
          </cell>
        </row>
        <row r="147">
          <cell r="V147">
            <v>0</v>
          </cell>
          <cell r="W147">
            <v>0</v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>
            <v>0</v>
          </cell>
          <cell r="AC147">
            <v>0</v>
          </cell>
          <cell r="AD147">
            <v>0</v>
          </cell>
          <cell r="AE147" t="str">
            <v/>
          </cell>
          <cell r="AF147" t="str">
            <v/>
          </cell>
          <cell r="AG147" t="e">
            <v>#N/A</v>
          </cell>
          <cell r="AH147" t="str">
            <v/>
          </cell>
          <cell r="AI147" t="str">
            <v/>
          </cell>
        </row>
        <row r="148">
          <cell r="V148">
            <v>0</v>
          </cell>
          <cell r="W148">
            <v>0</v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>
            <v>0</v>
          </cell>
          <cell r="AC148">
            <v>0</v>
          </cell>
          <cell r="AD148">
            <v>0</v>
          </cell>
          <cell r="AE148" t="str">
            <v/>
          </cell>
          <cell r="AF148" t="str">
            <v/>
          </cell>
          <cell r="AG148" t="e">
            <v>#N/A</v>
          </cell>
          <cell r="AH148" t="str">
            <v/>
          </cell>
          <cell r="AI148" t="str">
            <v/>
          </cell>
        </row>
        <row r="149">
          <cell r="V149">
            <v>0</v>
          </cell>
          <cell r="W149">
            <v>0</v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>
            <v>0</v>
          </cell>
          <cell r="AC149">
            <v>0</v>
          </cell>
          <cell r="AD149">
            <v>0</v>
          </cell>
          <cell r="AE149" t="str">
            <v/>
          </cell>
          <cell r="AF149" t="str">
            <v/>
          </cell>
          <cell r="AG149" t="e">
            <v>#N/A</v>
          </cell>
          <cell r="AH149" t="str">
            <v/>
          </cell>
          <cell r="AI149" t="str">
            <v/>
          </cell>
        </row>
        <row r="150">
          <cell r="V150">
            <v>0</v>
          </cell>
          <cell r="W150">
            <v>0</v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>
            <v>0</v>
          </cell>
          <cell r="AC150">
            <v>0</v>
          </cell>
          <cell r="AD150">
            <v>0</v>
          </cell>
          <cell r="AE150" t="str">
            <v/>
          </cell>
          <cell r="AF150" t="str">
            <v/>
          </cell>
          <cell r="AG150" t="e">
            <v>#N/A</v>
          </cell>
          <cell r="AH150" t="str">
            <v/>
          </cell>
          <cell r="AI150" t="str">
            <v/>
          </cell>
        </row>
        <row r="151">
          <cell r="V151">
            <v>0</v>
          </cell>
          <cell r="W151">
            <v>0</v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>
            <v>0</v>
          </cell>
          <cell r="AC151">
            <v>0</v>
          </cell>
          <cell r="AD151">
            <v>0</v>
          </cell>
          <cell r="AE151" t="str">
            <v/>
          </cell>
          <cell r="AF151" t="str">
            <v/>
          </cell>
          <cell r="AG151" t="e">
            <v>#N/A</v>
          </cell>
          <cell r="AH151" t="str">
            <v/>
          </cell>
          <cell r="AI151" t="str">
            <v/>
          </cell>
        </row>
        <row r="152">
          <cell r="V152">
            <v>0</v>
          </cell>
          <cell r="W152">
            <v>0</v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>
            <v>0</v>
          </cell>
          <cell r="AC152">
            <v>0</v>
          </cell>
          <cell r="AD152">
            <v>0</v>
          </cell>
          <cell r="AE152" t="str">
            <v/>
          </cell>
          <cell r="AF152" t="str">
            <v/>
          </cell>
          <cell r="AG152" t="e">
            <v>#N/A</v>
          </cell>
          <cell r="AH152" t="str">
            <v/>
          </cell>
          <cell r="AI152" t="str">
            <v/>
          </cell>
        </row>
        <row r="153">
          <cell r="V153">
            <v>0</v>
          </cell>
          <cell r="W153">
            <v>0</v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>
            <v>0</v>
          </cell>
          <cell r="AC153">
            <v>0</v>
          </cell>
          <cell r="AD153">
            <v>0</v>
          </cell>
          <cell r="AE153" t="str">
            <v/>
          </cell>
          <cell r="AF153" t="str">
            <v/>
          </cell>
          <cell r="AG153" t="e">
            <v>#N/A</v>
          </cell>
          <cell r="AH153" t="str">
            <v/>
          </cell>
          <cell r="AI153" t="str">
            <v/>
          </cell>
        </row>
        <row r="154">
          <cell r="V154">
            <v>0</v>
          </cell>
          <cell r="W154">
            <v>0</v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>
            <v>0</v>
          </cell>
          <cell r="AC154">
            <v>0</v>
          </cell>
          <cell r="AD154">
            <v>0</v>
          </cell>
          <cell r="AE154" t="str">
            <v/>
          </cell>
          <cell r="AF154" t="str">
            <v/>
          </cell>
          <cell r="AG154" t="e">
            <v>#N/A</v>
          </cell>
          <cell r="AH154" t="str">
            <v/>
          </cell>
          <cell r="AI154" t="str">
            <v/>
          </cell>
        </row>
        <row r="155">
          <cell r="V155">
            <v>0</v>
          </cell>
          <cell r="W155">
            <v>0</v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>
            <v>0</v>
          </cell>
          <cell r="AC155">
            <v>0</v>
          </cell>
          <cell r="AD155">
            <v>0</v>
          </cell>
          <cell r="AE155" t="str">
            <v/>
          </cell>
          <cell r="AF155" t="str">
            <v/>
          </cell>
          <cell r="AG155" t="e">
            <v>#N/A</v>
          </cell>
          <cell r="AH155" t="str">
            <v/>
          </cell>
          <cell r="AI155" t="str">
            <v/>
          </cell>
        </row>
        <row r="156">
          <cell r="V156">
            <v>0</v>
          </cell>
          <cell r="W156">
            <v>0</v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>
            <v>0</v>
          </cell>
          <cell r="AC156">
            <v>0</v>
          </cell>
          <cell r="AD156">
            <v>0</v>
          </cell>
          <cell r="AE156" t="str">
            <v/>
          </cell>
          <cell r="AF156" t="str">
            <v/>
          </cell>
          <cell r="AG156" t="e">
            <v>#N/A</v>
          </cell>
          <cell r="AH156" t="str">
            <v/>
          </cell>
          <cell r="AI156" t="str">
            <v/>
          </cell>
        </row>
        <row r="157">
          <cell r="V157">
            <v>0</v>
          </cell>
          <cell r="W157">
            <v>0</v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>
            <v>0</v>
          </cell>
          <cell r="AC157">
            <v>0</v>
          </cell>
          <cell r="AD157">
            <v>0</v>
          </cell>
          <cell r="AE157" t="str">
            <v/>
          </cell>
          <cell r="AF157" t="str">
            <v/>
          </cell>
          <cell r="AG157" t="e">
            <v>#N/A</v>
          </cell>
          <cell r="AH157" t="str">
            <v/>
          </cell>
          <cell r="AI157" t="str">
            <v/>
          </cell>
        </row>
        <row r="158">
          <cell r="V158">
            <v>0</v>
          </cell>
          <cell r="W158">
            <v>0</v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>
            <v>0</v>
          </cell>
          <cell r="AC158">
            <v>0</v>
          </cell>
          <cell r="AD158">
            <v>0</v>
          </cell>
          <cell r="AE158" t="str">
            <v/>
          </cell>
          <cell r="AF158" t="str">
            <v/>
          </cell>
          <cell r="AG158" t="e">
            <v>#N/A</v>
          </cell>
          <cell r="AH158" t="str">
            <v/>
          </cell>
          <cell r="AI158" t="str">
            <v/>
          </cell>
        </row>
        <row r="159">
          <cell r="V159">
            <v>0</v>
          </cell>
          <cell r="W159">
            <v>0</v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>
            <v>0</v>
          </cell>
          <cell r="AC159">
            <v>0</v>
          </cell>
          <cell r="AD159">
            <v>0</v>
          </cell>
          <cell r="AE159" t="str">
            <v/>
          </cell>
          <cell r="AF159" t="str">
            <v/>
          </cell>
          <cell r="AG159" t="e">
            <v>#N/A</v>
          </cell>
          <cell r="AH159" t="str">
            <v/>
          </cell>
          <cell r="AI159" t="str">
            <v/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26" sqref="F26"/>
    </sheetView>
  </sheetViews>
  <sheetFormatPr defaultRowHeight="14.25"/>
  <sheetData/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9"/>
  <sheetViews>
    <sheetView workbookViewId="0">
      <pane xSplit="2" ySplit="2" topLeftCell="C18" activePane="bottomRight" state="frozen"/>
      <selection pane="topRight" activeCell="D1" sqref="D1"/>
      <selection pane="bottomLeft" activeCell="A3" sqref="A3"/>
      <selection pane="bottomRight" activeCell="A32" sqref="A32:XFD32"/>
    </sheetView>
  </sheetViews>
  <sheetFormatPr defaultRowHeight="18" customHeight="1"/>
  <cols>
    <col min="1" max="1" width="6.875" customWidth="1"/>
    <col min="2" max="2" width="6.125" customWidth="1"/>
    <col min="3" max="3" width="6.25" customWidth="1"/>
    <col min="4" max="4" width="5.875" customWidth="1"/>
    <col min="5" max="5" width="6.625" customWidth="1"/>
    <col min="6" max="6" width="5.625" customWidth="1"/>
    <col min="7" max="7" width="4.875" customWidth="1"/>
    <col min="8" max="8" width="8.125" customWidth="1"/>
    <col min="9" max="9" width="8.5" customWidth="1"/>
    <col min="10" max="10" width="16.125" bestFit="1" customWidth="1"/>
    <col min="11" max="11" width="52.875" bestFit="1" customWidth="1"/>
    <col min="12" max="12" width="8.125" customWidth="1"/>
    <col min="13" max="13" width="11.625" bestFit="1" customWidth="1"/>
  </cols>
  <sheetData>
    <row r="1" spans="1:13" ht="35.25" customHeight="1">
      <c r="A1" t="s">
        <v>145</v>
      </c>
      <c r="B1" t="s">
        <v>146</v>
      </c>
      <c r="C1" t="s">
        <v>132</v>
      </c>
      <c r="D1" t="s">
        <v>133</v>
      </c>
      <c r="E1" t="s">
        <v>147</v>
      </c>
      <c r="F1" t="s">
        <v>148</v>
      </c>
      <c r="G1" t="s">
        <v>149</v>
      </c>
      <c r="H1" t="s">
        <v>150</v>
      </c>
      <c r="I1" t="s">
        <v>151</v>
      </c>
      <c r="J1" t="s">
        <v>152</v>
      </c>
      <c r="K1" t="s">
        <v>153</v>
      </c>
      <c r="L1" t="s">
        <v>154</v>
      </c>
    </row>
    <row r="2" spans="1:13" ht="18" customHeight="1">
      <c r="A2" t="s">
        <v>155</v>
      </c>
      <c r="B2" t="s">
        <v>156</v>
      </c>
      <c r="E2" t="s">
        <v>157</v>
      </c>
      <c r="F2" t="s">
        <v>158</v>
      </c>
      <c r="G2" t="s">
        <v>159</v>
      </c>
      <c r="H2" t="s">
        <v>160</v>
      </c>
      <c r="I2" t="s">
        <v>161</v>
      </c>
      <c r="J2" t="s">
        <v>162</v>
      </c>
      <c r="K2" t="s">
        <v>163</v>
      </c>
      <c r="L2" t="s">
        <v>160</v>
      </c>
      <c r="M2" t="s">
        <v>164</v>
      </c>
    </row>
    <row r="3" spans="1:13" ht="18" customHeight="1">
      <c r="A3" t="s">
        <v>134</v>
      </c>
      <c r="B3" t="s">
        <v>165</v>
      </c>
      <c r="E3" t="s">
        <v>166</v>
      </c>
      <c r="F3" t="s">
        <v>167</v>
      </c>
      <c r="G3" t="s">
        <v>168</v>
      </c>
      <c r="H3" t="s">
        <v>160</v>
      </c>
      <c r="I3" t="s">
        <v>161</v>
      </c>
      <c r="J3" t="s">
        <v>169</v>
      </c>
      <c r="L3" t="s">
        <v>160</v>
      </c>
      <c r="M3" t="s">
        <v>432</v>
      </c>
    </row>
    <row r="4" spans="1:13" ht="18" customHeight="1">
      <c r="A4" t="s">
        <v>78</v>
      </c>
      <c r="B4" t="s">
        <v>170</v>
      </c>
      <c r="E4" t="s">
        <v>157</v>
      </c>
      <c r="F4" t="s">
        <v>171</v>
      </c>
      <c r="G4" t="s">
        <v>172</v>
      </c>
      <c r="H4" t="s">
        <v>160</v>
      </c>
      <c r="I4" t="s">
        <v>173</v>
      </c>
      <c r="J4" t="s">
        <v>174</v>
      </c>
      <c r="K4" t="s">
        <v>175</v>
      </c>
      <c r="L4" t="s">
        <v>160</v>
      </c>
      <c r="M4" t="s">
        <v>432</v>
      </c>
    </row>
    <row r="5" spans="1:13" ht="18" customHeight="1">
      <c r="A5" t="s">
        <v>79</v>
      </c>
      <c r="B5" t="s">
        <v>176</v>
      </c>
      <c r="E5" t="s">
        <v>166</v>
      </c>
      <c r="F5" t="s">
        <v>177</v>
      </c>
      <c r="G5" t="s">
        <v>178</v>
      </c>
      <c r="H5" t="s">
        <v>160</v>
      </c>
      <c r="I5" t="s">
        <v>173</v>
      </c>
      <c r="J5" t="s">
        <v>179</v>
      </c>
      <c r="K5" t="s">
        <v>180</v>
      </c>
      <c r="L5" t="s">
        <v>160</v>
      </c>
      <c r="M5" t="s">
        <v>432</v>
      </c>
    </row>
    <row r="6" spans="1:13" ht="18" customHeight="1">
      <c r="A6" t="s">
        <v>80</v>
      </c>
      <c r="B6" t="s">
        <v>181</v>
      </c>
      <c r="E6" t="s">
        <v>157</v>
      </c>
      <c r="F6" t="s">
        <v>182</v>
      </c>
      <c r="G6" t="s">
        <v>183</v>
      </c>
      <c r="H6" t="s">
        <v>160</v>
      </c>
      <c r="I6" t="s">
        <v>184</v>
      </c>
      <c r="J6" t="s">
        <v>185</v>
      </c>
      <c r="K6" t="s">
        <v>186</v>
      </c>
      <c r="L6" t="s">
        <v>160</v>
      </c>
      <c r="M6" t="s">
        <v>432</v>
      </c>
    </row>
    <row r="7" spans="1:13" ht="18" customHeight="1">
      <c r="A7" t="s">
        <v>81</v>
      </c>
      <c r="B7" t="s">
        <v>187</v>
      </c>
      <c r="E7" t="s">
        <v>166</v>
      </c>
      <c r="F7" t="s">
        <v>188</v>
      </c>
      <c r="G7" t="s">
        <v>189</v>
      </c>
      <c r="H7" t="s">
        <v>160</v>
      </c>
      <c r="I7" t="s">
        <v>184</v>
      </c>
      <c r="J7" t="s">
        <v>190</v>
      </c>
      <c r="K7" t="s">
        <v>191</v>
      </c>
      <c r="L7" t="s">
        <v>160</v>
      </c>
      <c r="M7" t="s">
        <v>432</v>
      </c>
    </row>
    <row r="8" spans="1:13" ht="18" customHeight="1">
      <c r="A8" t="s">
        <v>192</v>
      </c>
      <c r="B8" t="s">
        <v>193</v>
      </c>
      <c r="C8" t="s">
        <v>136</v>
      </c>
      <c r="D8" t="s">
        <v>137</v>
      </c>
      <c r="E8" t="s">
        <v>157</v>
      </c>
      <c r="F8" t="s">
        <v>194</v>
      </c>
      <c r="G8" t="s">
        <v>195</v>
      </c>
      <c r="H8" t="s">
        <v>196</v>
      </c>
      <c r="I8" t="s">
        <v>197</v>
      </c>
      <c r="J8" t="s">
        <v>198</v>
      </c>
      <c r="K8" t="s">
        <v>199</v>
      </c>
      <c r="L8" t="s">
        <v>196</v>
      </c>
      <c r="M8" t="s">
        <v>433</v>
      </c>
    </row>
    <row r="9" spans="1:13" ht="18" customHeight="1">
      <c r="A9" t="s">
        <v>83</v>
      </c>
      <c r="B9" t="s">
        <v>136</v>
      </c>
      <c r="C9" t="s">
        <v>138</v>
      </c>
      <c r="D9" t="s">
        <v>137</v>
      </c>
      <c r="E9" t="s">
        <v>166</v>
      </c>
      <c r="F9" t="s">
        <v>194</v>
      </c>
      <c r="G9" t="s">
        <v>200</v>
      </c>
      <c r="H9" t="s">
        <v>196</v>
      </c>
      <c r="I9" t="s">
        <v>197</v>
      </c>
      <c r="J9" t="s">
        <v>201</v>
      </c>
      <c r="K9" t="s">
        <v>202</v>
      </c>
      <c r="L9" t="s">
        <v>196</v>
      </c>
      <c r="M9" t="s">
        <v>433</v>
      </c>
    </row>
    <row r="10" spans="1:13" ht="18" customHeight="1">
      <c r="A10" t="s">
        <v>84</v>
      </c>
      <c r="B10" t="s">
        <v>137</v>
      </c>
      <c r="C10" t="s">
        <v>138</v>
      </c>
      <c r="D10" t="s">
        <v>136</v>
      </c>
      <c r="E10" t="s">
        <v>157</v>
      </c>
      <c r="F10" t="s">
        <v>194</v>
      </c>
      <c r="G10" t="s">
        <v>203</v>
      </c>
      <c r="H10" t="s">
        <v>196</v>
      </c>
      <c r="I10" t="s">
        <v>197</v>
      </c>
      <c r="J10" t="s">
        <v>204</v>
      </c>
      <c r="K10" t="s">
        <v>205</v>
      </c>
      <c r="L10" t="s">
        <v>196</v>
      </c>
      <c r="M10" t="s">
        <v>433</v>
      </c>
    </row>
    <row r="11" spans="1:13" ht="18" customHeight="1">
      <c r="A11" t="s">
        <v>206</v>
      </c>
      <c r="B11" t="s">
        <v>207</v>
      </c>
      <c r="E11" t="s">
        <v>166</v>
      </c>
      <c r="F11" t="s">
        <v>208</v>
      </c>
      <c r="G11" t="s">
        <v>116</v>
      </c>
      <c r="H11" t="s">
        <v>196</v>
      </c>
      <c r="I11" t="s">
        <v>209</v>
      </c>
      <c r="J11" t="s">
        <v>210</v>
      </c>
      <c r="K11" t="s">
        <v>211</v>
      </c>
      <c r="L11" t="s">
        <v>196</v>
      </c>
      <c r="M11" t="s">
        <v>433</v>
      </c>
    </row>
    <row r="12" spans="1:13" ht="18" customHeight="1">
      <c r="A12" t="s">
        <v>212</v>
      </c>
      <c r="B12" t="s">
        <v>213</v>
      </c>
      <c r="E12" t="s">
        <v>157</v>
      </c>
      <c r="F12" t="s">
        <v>194</v>
      </c>
      <c r="G12" t="s">
        <v>117</v>
      </c>
      <c r="H12" t="s">
        <v>196</v>
      </c>
      <c r="I12" t="s">
        <v>209</v>
      </c>
      <c r="J12" t="s">
        <v>214</v>
      </c>
      <c r="K12" t="s">
        <v>215</v>
      </c>
      <c r="L12" t="s">
        <v>196</v>
      </c>
      <c r="M12" t="s">
        <v>433</v>
      </c>
    </row>
    <row r="13" spans="1:13" ht="18" customHeight="1">
      <c r="A13" t="s">
        <v>65</v>
      </c>
      <c r="B13" t="s">
        <v>216</v>
      </c>
      <c r="E13" t="s">
        <v>166</v>
      </c>
      <c r="F13" t="s">
        <v>194</v>
      </c>
      <c r="G13" t="s">
        <v>130</v>
      </c>
      <c r="H13" t="s">
        <v>196</v>
      </c>
      <c r="I13" t="s">
        <v>209</v>
      </c>
      <c r="J13" t="s">
        <v>217</v>
      </c>
      <c r="K13" t="s">
        <v>218</v>
      </c>
      <c r="L13" t="s">
        <v>196</v>
      </c>
      <c r="M13" t="s">
        <v>433</v>
      </c>
    </row>
    <row r="14" spans="1:13" ht="18" customHeight="1">
      <c r="A14" t="s">
        <v>87</v>
      </c>
      <c r="B14" t="s">
        <v>219</v>
      </c>
      <c r="E14" t="s">
        <v>157</v>
      </c>
      <c r="F14" t="s">
        <v>139</v>
      </c>
      <c r="G14" t="s">
        <v>118</v>
      </c>
      <c r="H14" t="s">
        <v>220</v>
      </c>
      <c r="I14" t="s">
        <v>221</v>
      </c>
      <c r="J14" t="s">
        <v>222</v>
      </c>
      <c r="K14" t="s">
        <v>223</v>
      </c>
      <c r="L14" t="s">
        <v>220</v>
      </c>
      <c r="M14" t="s">
        <v>433</v>
      </c>
    </row>
    <row r="15" spans="1:13" ht="18" customHeight="1">
      <c r="A15" t="s">
        <v>88</v>
      </c>
      <c r="B15" t="s">
        <v>224</v>
      </c>
      <c r="E15" t="s">
        <v>166</v>
      </c>
      <c r="F15" t="s">
        <v>139</v>
      </c>
      <c r="G15" t="s">
        <v>119</v>
      </c>
      <c r="H15" t="s">
        <v>220</v>
      </c>
      <c r="I15" t="s">
        <v>221</v>
      </c>
      <c r="J15" t="s">
        <v>225</v>
      </c>
      <c r="K15" t="s">
        <v>226</v>
      </c>
      <c r="L15" t="s">
        <v>220</v>
      </c>
      <c r="M15" t="s">
        <v>433</v>
      </c>
    </row>
    <row r="16" spans="1:13" ht="18" customHeight="1">
      <c r="A16" t="s">
        <v>89</v>
      </c>
      <c r="B16" t="s">
        <v>227</v>
      </c>
      <c r="E16" t="s">
        <v>157</v>
      </c>
      <c r="F16" t="s">
        <v>139</v>
      </c>
      <c r="G16" t="s">
        <v>120</v>
      </c>
      <c r="H16" t="s">
        <v>220</v>
      </c>
      <c r="I16" t="s">
        <v>221</v>
      </c>
      <c r="J16" t="s">
        <v>228</v>
      </c>
      <c r="K16" t="s">
        <v>229</v>
      </c>
      <c r="L16" t="s">
        <v>220</v>
      </c>
      <c r="M16" t="s">
        <v>433</v>
      </c>
    </row>
    <row r="17" spans="1:13" ht="18" customHeight="1">
      <c r="A17" t="s">
        <v>90</v>
      </c>
      <c r="B17" t="s">
        <v>230</v>
      </c>
      <c r="E17" t="s">
        <v>166</v>
      </c>
      <c r="F17" t="s">
        <v>139</v>
      </c>
      <c r="G17" t="s">
        <v>121</v>
      </c>
      <c r="H17" t="s">
        <v>220</v>
      </c>
      <c r="I17" t="s">
        <v>231</v>
      </c>
      <c r="J17" t="s">
        <v>232</v>
      </c>
      <c r="K17" t="s">
        <v>233</v>
      </c>
      <c r="L17" t="s">
        <v>220</v>
      </c>
      <c r="M17" t="s">
        <v>433</v>
      </c>
    </row>
    <row r="18" spans="1:13" ht="18" customHeight="1">
      <c r="A18" t="s">
        <v>91</v>
      </c>
      <c r="B18" t="s">
        <v>234</v>
      </c>
      <c r="E18" t="s">
        <v>157</v>
      </c>
      <c r="F18" t="s">
        <v>235</v>
      </c>
      <c r="G18" t="s">
        <v>122</v>
      </c>
      <c r="H18" t="s">
        <v>220</v>
      </c>
      <c r="I18" t="s">
        <v>231</v>
      </c>
      <c r="J18" t="s">
        <v>236</v>
      </c>
      <c r="K18" t="s">
        <v>237</v>
      </c>
      <c r="L18" t="s">
        <v>238</v>
      </c>
      <c r="M18" t="s">
        <v>434</v>
      </c>
    </row>
    <row r="19" spans="1:13" ht="18" customHeight="1">
      <c r="A19" t="s">
        <v>92</v>
      </c>
      <c r="B19" t="s">
        <v>234</v>
      </c>
      <c r="E19" t="s">
        <v>166</v>
      </c>
      <c r="F19" t="s">
        <v>139</v>
      </c>
      <c r="G19" t="s">
        <v>123</v>
      </c>
      <c r="H19" t="s">
        <v>21</v>
      </c>
      <c r="I19" t="s">
        <v>231</v>
      </c>
      <c r="J19" t="s">
        <v>239</v>
      </c>
      <c r="K19" t="s">
        <v>240</v>
      </c>
      <c r="L19" t="s">
        <v>238</v>
      </c>
      <c r="M19" t="s">
        <v>434</v>
      </c>
    </row>
    <row r="20" spans="1:13" ht="18" customHeight="1">
      <c r="A20" t="s">
        <v>93</v>
      </c>
      <c r="B20" t="s">
        <v>241</v>
      </c>
      <c r="E20" t="s">
        <v>157</v>
      </c>
      <c r="F20" t="s">
        <v>242</v>
      </c>
      <c r="G20" t="s">
        <v>127</v>
      </c>
      <c r="H20" t="s">
        <v>21</v>
      </c>
      <c r="I20" t="s">
        <v>243</v>
      </c>
      <c r="J20" t="s">
        <v>244</v>
      </c>
      <c r="K20" t="s">
        <v>245</v>
      </c>
      <c r="L20" t="s">
        <v>238</v>
      </c>
      <c r="M20" t="s">
        <v>434</v>
      </c>
    </row>
    <row r="21" spans="1:13" ht="18" customHeight="1">
      <c r="A21" t="s">
        <v>94</v>
      </c>
      <c r="B21" t="s">
        <v>241</v>
      </c>
      <c r="E21" t="s">
        <v>166</v>
      </c>
      <c r="F21" t="s">
        <v>246</v>
      </c>
      <c r="G21" t="s">
        <v>131</v>
      </c>
      <c r="H21" t="s">
        <v>238</v>
      </c>
      <c r="I21" t="s">
        <v>243</v>
      </c>
      <c r="J21" t="s">
        <v>247</v>
      </c>
      <c r="K21" t="s">
        <v>248</v>
      </c>
      <c r="L21" t="s">
        <v>238</v>
      </c>
      <c r="M21" t="s">
        <v>434</v>
      </c>
    </row>
    <row r="22" spans="1:13" ht="18" customHeight="1">
      <c r="A22" t="s">
        <v>94</v>
      </c>
      <c r="B22" t="s">
        <v>249</v>
      </c>
      <c r="E22" t="s">
        <v>157</v>
      </c>
      <c r="F22" t="s">
        <v>242</v>
      </c>
      <c r="G22" t="s">
        <v>250</v>
      </c>
      <c r="H22" t="s">
        <v>238</v>
      </c>
      <c r="I22" t="s">
        <v>243</v>
      </c>
      <c r="J22" t="s">
        <v>251</v>
      </c>
      <c r="K22" t="s">
        <v>252</v>
      </c>
      <c r="L22" t="s">
        <v>238</v>
      </c>
      <c r="M22" t="s">
        <v>434</v>
      </c>
    </row>
    <row r="23" spans="1:13" ht="18" customHeight="1">
      <c r="A23" t="s">
        <v>95</v>
      </c>
      <c r="B23" t="s">
        <v>249</v>
      </c>
      <c r="E23" t="s">
        <v>166</v>
      </c>
      <c r="F23" t="s">
        <v>246</v>
      </c>
      <c r="G23" t="s">
        <v>253</v>
      </c>
      <c r="H23" t="s">
        <v>238</v>
      </c>
      <c r="I23" t="s">
        <v>243</v>
      </c>
      <c r="J23" t="s">
        <v>254</v>
      </c>
      <c r="K23" t="s">
        <v>255</v>
      </c>
      <c r="L23" t="s">
        <v>238</v>
      </c>
      <c r="M23" t="s">
        <v>434</v>
      </c>
    </row>
    <row r="24" spans="1:13" ht="18" customHeight="1">
      <c r="A24" t="s">
        <v>96</v>
      </c>
      <c r="B24" t="s">
        <v>256</v>
      </c>
      <c r="E24" t="s">
        <v>157</v>
      </c>
      <c r="F24" t="s">
        <v>246</v>
      </c>
      <c r="G24" t="s">
        <v>257</v>
      </c>
      <c r="H24" t="s">
        <v>238</v>
      </c>
      <c r="I24" t="s">
        <v>258</v>
      </c>
      <c r="J24" t="s">
        <v>259</v>
      </c>
      <c r="K24" t="s">
        <v>260</v>
      </c>
      <c r="L24" t="s">
        <v>238</v>
      </c>
      <c r="M24" t="s">
        <v>434</v>
      </c>
    </row>
    <row r="25" spans="1:13" ht="18" customHeight="1">
      <c r="A25" t="s">
        <v>97</v>
      </c>
      <c r="B25" t="s">
        <v>256</v>
      </c>
      <c r="E25" t="s">
        <v>166</v>
      </c>
      <c r="F25" t="s">
        <v>246</v>
      </c>
      <c r="G25" t="s">
        <v>261</v>
      </c>
      <c r="H25" t="s">
        <v>238</v>
      </c>
      <c r="I25" t="s">
        <v>258</v>
      </c>
      <c r="J25" t="s">
        <v>262</v>
      </c>
      <c r="K25" t="s">
        <v>263</v>
      </c>
      <c r="L25" t="s">
        <v>238</v>
      </c>
      <c r="M25" t="s">
        <v>434</v>
      </c>
    </row>
    <row r="26" spans="1:13" ht="18" customHeight="1">
      <c r="A26" t="s">
        <v>98</v>
      </c>
      <c r="B26" t="s">
        <v>264</v>
      </c>
      <c r="C26" t="s">
        <v>140</v>
      </c>
      <c r="E26" t="s">
        <v>157</v>
      </c>
      <c r="F26" t="s">
        <v>265</v>
      </c>
      <c r="G26" t="s">
        <v>266</v>
      </c>
      <c r="H26" t="s">
        <v>238</v>
      </c>
      <c r="I26" t="s">
        <v>267</v>
      </c>
      <c r="J26" t="s">
        <v>268</v>
      </c>
      <c r="K26" t="s">
        <v>269</v>
      </c>
      <c r="L26" t="s">
        <v>238</v>
      </c>
      <c r="M26" t="s">
        <v>434</v>
      </c>
    </row>
    <row r="27" spans="1:13" ht="18" customHeight="1">
      <c r="A27" t="s">
        <v>141</v>
      </c>
      <c r="B27" t="s">
        <v>264</v>
      </c>
      <c r="C27" t="s">
        <v>140</v>
      </c>
      <c r="E27" t="s">
        <v>166</v>
      </c>
      <c r="F27" t="s">
        <v>270</v>
      </c>
      <c r="G27" t="s">
        <v>271</v>
      </c>
      <c r="H27" t="s">
        <v>238</v>
      </c>
      <c r="I27" t="s">
        <v>267</v>
      </c>
      <c r="J27" t="s">
        <v>272</v>
      </c>
      <c r="K27" t="s">
        <v>273</v>
      </c>
      <c r="L27" t="s">
        <v>238</v>
      </c>
      <c r="M27" t="s">
        <v>434</v>
      </c>
    </row>
    <row r="28" spans="1:13" ht="18" customHeight="1">
      <c r="A28" t="s">
        <v>142</v>
      </c>
      <c r="B28" t="s">
        <v>274</v>
      </c>
      <c r="C28" t="s">
        <v>143</v>
      </c>
      <c r="E28" t="s">
        <v>157</v>
      </c>
      <c r="F28" t="s">
        <v>275</v>
      </c>
      <c r="G28" t="s">
        <v>276</v>
      </c>
      <c r="H28" t="s">
        <v>238</v>
      </c>
      <c r="I28" t="s">
        <v>277</v>
      </c>
      <c r="J28" t="s">
        <v>278</v>
      </c>
      <c r="K28" t="s">
        <v>279</v>
      </c>
      <c r="L28" t="s">
        <v>238</v>
      </c>
      <c r="M28" t="s">
        <v>434</v>
      </c>
    </row>
    <row r="29" spans="1:13" ht="18" customHeight="1">
      <c r="A29" t="s">
        <v>144</v>
      </c>
      <c r="B29" t="s">
        <v>274</v>
      </c>
      <c r="C29" t="s">
        <v>143</v>
      </c>
      <c r="E29" t="s">
        <v>166</v>
      </c>
      <c r="F29" t="s">
        <v>275</v>
      </c>
      <c r="G29" t="s">
        <v>280</v>
      </c>
      <c r="H29" t="s">
        <v>238</v>
      </c>
      <c r="I29" t="s">
        <v>277</v>
      </c>
      <c r="J29" t="s">
        <v>281</v>
      </c>
      <c r="K29" t="s">
        <v>282</v>
      </c>
      <c r="L29" t="s">
        <v>238</v>
      </c>
      <c r="M29" t="s">
        <v>434</v>
      </c>
    </row>
    <row r="30" spans="1:13" ht="18" customHeight="1">
      <c r="A30" t="s">
        <v>283</v>
      </c>
      <c r="B30" t="s">
        <v>284</v>
      </c>
      <c r="E30" t="s">
        <v>157</v>
      </c>
      <c r="F30" t="s">
        <v>285</v>
      </c>
      <c r="G30" t="s">
        <v>286</v>
      </c>
      <c r="H30" t="s">
        <v>238</v>
      </c>
      <c r="I30" t="s">
        <v>287</v>
      </c>
      <c r="J30" t="s">
        <v>288</v>
      </c>
      <c r="K30" t="s">
        <v>289</v>
      </c>
      <c r="L30" t="s">
        <v>238</v>
      </c>
      <c r="M30" t="s">
        <v>434</v>
      </c>
    </row>
    <row r="31" spans="1:13" ht="18" customHeight="1">
      <c r="A31" t="s">
        <v>290</v>
      </c>
      <c r="B31" t="s">
        <v>284</v>
      </c>
      <c r="E31" t="s">
        <v>166</v>
      </c>
      <c r="F31" t="s">
        <v>291</v>
      </c>
      <c r="G31" t="s">
        <v>292</v>
      </c>
      <c r="H31" t="s">
        <v>238</v>
      </c>
      <c r="I31" t="s">
        <v>287</v>
      </c>
      <c r="J31" t="s">
        <v>293</v>
      </c>
      <c r="K31" t="s">
        <v>294</v>
      </c>
      <c r="L31" t="s">
        <v>238</v>
      </c>
      <c r="M31" t="s">
        <v>434</v>
      </c>
    </row>
    <row r="32" spans="1:13" ht="18" customHeight="1">
      <c r="A32" t="s">
        <v>974</v>
      </c>
    </row>
    <row r="33" spans="1:12" ht="18" customHeight="1">
      <c r="A33" t="s">
        <v>295</v>
      </c>
      <c r="F33" t="s">
        <v>135</v>
      </c>
      <c r="G33" t="s">
        <v>135</v>
      </c>
      <c r="H33" t="s">
        <v>196</v>
      </c>
      <c r="I33" t="s">
        <v>209</v>
      </c>
      <c r="L33" t="s">
        <v>196</v>
      </c>
    </row>
    <row r="34" spans="1:12" ht="18" customHeight="1">
      <c r="A34" t="s">
        <v>296</v>
      </c>
      <c r="F34" t="s">
        <v>168</v>
      </c>
      <c r="H34" t="s">
        <v>220</v>
      </c>
      <c r="I34" t="s">
        <v>221</v>
      </c>
      <c r="L34" t="s">
        <v>220</v>
      </c>
    </row>
    <row r="35" spans="1:12" ht="18" customHeight="1">
      <c r="F35" t="s">
        <v>172</v>
      </c>
    </row>
    <row r="36" spans="1:12" ht="18" customHeight="1">
      <c r="F36" t="s">
        <v>178</v>
      </c>
    </row>
    <row r="37" spans="1:12" ht="18" customHeight="1">
      <c r="F37" t="s">
        <v>183</v>
      </c>
    </row>
    <row r="38" spans="1:12" ht="18" customHeight="1">
      <c r="F38" t="s">
        <v>189</v>
      </c>
    </row>
    <row r="39" spans="1:12" ht="18" customHeight="1">
      <c r="F39" t="s">
        <v>195</v>
      </c>
    </row>
    <row r="40" spans="1:12" ht="18" customHeight="1">
      <c r="F40" t="s">
        <v>200</v>
      </c>
    </row>
    <row r="41" spans="1:12" ht="18" customHeight="1">
      <c r="F41" t="s">
        <v>203</v>
      </c>
    </row>
    <row r="42" spans="1:12" ht="18" customHeight="1">
      <c r="F42" t="s">
        <v>188</v>
      </c>
    </row>
    <row r="43" spans="1:12" ht="18" customHeight="1">
      <c r="A43" t="s">
        <v>297</v>
      </c>
      <c r="G43" t="s">
        <v>286</v>
      </c>
      <c r="H43" t="s">
        <v>196</v>
      </c>
    </row>
    <row r="44" spans="1:12" ht="18" customHeight="1">
      <c r="G44" t="s">
        <v>292</v>
      </c>
    </row>
    <row r="45" spans="1:12" ht="18" customHeight="1">
      <c r="G45" t="s">
        <v>298</v>
      </c>
    </row>
    <row r="46" spans="1:12" ht="18" customHeight="1">
      <c r="G46" t="s">
        <v>299</v>
      </c>
    </row>
    <row r="47" spans="1:12" ht="18" customHeight="1">
      <c r="G47" t="s">
        <v>300</v>
      </c>
    </row>
    <row r="48" spans="1:12" ht="18" customHeight="1">
      <c r="G48" t="s">
        <v>139</v>
      </c>
    </row>
    <row r="49" spans="7:7" ht="18" customHeight="1">
      <c r="G49" t="s">
        <v>301</v>
      </c>
    </row>
    <row r="50" spans="7:7" ht="18" customHeight="1">
      <c r="G50" t="s">
        <v>302</v>
      </c>
    </row>
    <row r="51" spans="7:7" ht="18" customHeight="1">
      <c r="G51" t="s">
        <v>303</v>
      </c>
    </row>
    <row r="52" spans="7:7" ht="18" customHeight="1">
      <c r="G52" t="s">
        <v>304</v>
      </c>
    </row>
    <row r="53" spans="7:7" ht="18" customHeight="1">
      <c r="G53" t="s">
        <v>305</v>
      </c>
    </row>
    <row r="54" spans="7:7" ht="18" customHeight="1">
      <c r="G54" t="s">
        <v>306</v>
      </c>
    </row>
    <row r="55" spans="7:7" ht="18" customHeight="1">
      <c r="G55" t="s">
        <v>307</v>
      </c>
    </row>
    <row r="56" spans="7:7" ht="18" customHeight="1">
      <c r="G56" t="s">
        <v>308</v>
      </c>
    </row>
    <row r="57" spans="7:7" ht="18" customHeight="1">
      <c r="G57" t="s">
        <v>309</v>
      </c>
    </row>
    <row r="58" spans="7:7" ht="18" customHeight="1">
      <c r="G58" t="s">
        <v>310</v>
      </c>
    </row>
    <row r="59" spans="7:7" ht="18" customHeight="1">
      <c r="G59" t="s">
        <v>311</v>
      </c>
    </row>
    <row r="60" spans="7:7" ht="18" customHeight="1">
      <c r="G60" t="s">
        <v>312</v>
      </c>
    </row>
    <row r="61" spans="7:7" ht="18" customHeight="1">
      <c r="G61" t="s">
        <v>313</v>
      </c>
    </row>
    <row r="62" spans="7:7" ht="18" customHeight="1">
      <c r="G62" t="s">
        <v>314</v>
      </c>
    </row>
    <row r="63" spans="7:7" ht="18" customHeight="1">
      <c r="G63" t="s">
        <v>315</v>
      </c>
    </row>
    <row r="64" spans="7:7" ht="18" customHeight="1">
      <c r="G64" t="s">
        <v>316</v>
      </c>
    </row>
    <row r="65" spans="7:7" ht="18" customHeight="1">
      <c r="G65" t="s">
        <v>317</v>
      </c>
    </row>
    <row r="66" spans="7:7" ht="18" customHeight="1">
      <c r="G66" t="s">
        <v>318</v>
      </c>
    </row>
    <row r="67" spans="7:7" ht="18" customHeight="1">
      <c r="G67" t="s">
        <v>319</v>
      </c>
    </row>
    <row r="68" spans="7:7" ht="18" customHeight="1">
      <c r="G68" t="s">
        <v>320</v>
      </c>
    </row>
    <row r="69" spans="7:7" ht="18" customHeight="1">
      <c r="G69" t="s">
        <v>321</v>
      </c>
    </row>
    <row r="70" spans="7:7" ht="18" customHeight="1">
      <c r="G70" t="s">
        <v>322</v>
      </c>
    </row>
    <row r="71" spans="7:7" ht="18" customHeight="1">
      <c r="G71" t="s">
        <v>323</v>
      </c>
    </row>
    <row r="72" spans="7:7" ht="18" customHeight="1">
      <c r="G72" t="s">
        <v>324</v>
      </c>
    </row>
    <row r="73" spans="7:7" ht="18" customHeight="1">
      <c r="G73" t="s">
        <v>325</v>
      </c>
    </row>
    <row r="74" spans="7:7" ht="18" customHeight="1">
      <c r="G74" t="s">
        <v>326</v>
      </c>
    </row>
    <row r="75" spans="7:7" ht="18" customHeight="1">
      <c r="G75" t="s">
        <v>327</v>
      </c>
    </row>
    <row r="76" spans="7:7" ht="18" customHeight="1">
      <c r="G76" t="s">
        <v>328</v>
      </c>
    </row>
    <row r="77" spans="7:7" ht="18" customHeight="1">
      <c r="G77" t="s">
        <v>329</v>
      </c>
    </row>
    <row r="78" spans="7:7" ht="18" customHeight="1">
      <c r="G78" t="s">
        <v>330</v>
      </c>
    </row>
    <row r="79" spans="7:7" ht="18" customHeight="1">
      <c r="G79" t="s">
        <v>331</v>
      </c>
    </row>
    <row r="80" spans="7:7" ht="18" customHeight="1">
      <c r="G80" t="s">
        <v>332</v>
      </c>
    </row>
    <row r="81" spans="7:7" ht="18" customHeight="1">
      <c r="G81" t="s">
        <v>333</v>
      </c>
    </row>
    <row r="82" spans="7:7" ht="18" customHeight="1">
      <c r="G82" t="s">
        <v>334</v>
      </c>
    </row>
    <row r="83" spans="7:7" ht="18" customHeight="1">
      <c r="G83" t="s">
        <v>335</v>
      </c>
    </row>
    <row r="84" spans="7:7" ht="18" customHeight="1">
      <c r="G84" t="s">
        <v>336</v>
      </c>
    </row>
    <row r="85" spans="7:7" ht="18" customHeight="1">
      <c r="G85" t="s">
        <v>337</v>
      </c>
    </row>
    <row r="86" spans="7:7" ht="18" customHeight="1">
      <c r="G86" t="s">
        <v>338</v>
      </c>
    </row>
    <row r="87" spans="7:7" ht="18" customHeight="1">
      <c r="G87" t="s">
        <v>339</v>
      </c>
    </row>
    <row r="88" spans="7:7" ht="18" customHeight="1">
      <c r="G88" t="s">
        <v>340</v>
      </c>
    </row>
    <row r="89" spans="7:7" ht="18" customHeight="1">
      <c r="G89" t="s">
        <v>341</v>
      </c>
    </row>
    <row r="90" spans="7:7" ht="18" customHeight="1">
      <c r="G90" t="s">
        <v>342</v>
      </c>
    </row>
    <row r="91" spans="7:7" ht="18" customHeight="1">
      <c r="G91" t="s">
        <v>343</v>
      </c>
    </row>
    <row r="92" spans="7:7" ht="18" customHeight="1">
      <c r="G92" t="s">
        <v>344</v>
      </c>
    </row>
    <row r="93" spans="7:7" ht="18" customHeight="1">
      <c r="G93" t="s">
        <v>345</v>
      </c>
    </row>
    <row r="94" spans="7:7" ht="18" customHeight="1">
      <c r="G94" t="s">
        <v>346</v>
      </c>
    </row>
    <row r="95" spans="7:7" ht="18" customHeight="1">
      <c r="G95" t="s">
        <v>347</v>
      </c>
    </row>
    <row r="96" spans="7:7" ht="18" customHeight="1">
      <c r="G96" t="s">
        <v>348</v>
      </c>
    </row>
    <row r="97" spans="7:7" ht="18" customHeight="1">
      <c r="G97" t="s">
        <v>349</v>
      </c>
    </row>
    <row r="98" spans="7:7" ht="18" customHeight="1">
      <c r="G98" t="s">
        <v>350</v>
      </c>
    </row>
    <row r="99" spans="7:7" ht="18" customHeight="1">
      <c r="G99" t="s">
        <v>351</v>
      </c>
    </row>
    <row r="100" spans="7:7" ht="18" customHeight="1">
      <c r="G100" t="s">
        <v>352</v>
      </c>
    </row>
    <row r="101" spans="7:7" ht="18" customHeight="1">
      <c r="G101" t="s">
        <v>353</v>
      </c>
    </row>
    <row r="102" spans="7:7" ht="18" customHeight="1">
      <c r="G102" t="s">
        <v>354</v>
      </c>
    </row>
    <row r="103" spans="7:7" ht="18" customHeight="1">
      <c r="G103" t="s">
        <v>355</v>
      </c>
    </row>
    <row r="104" spans="7:7" ht="18" customHeight="1">
      <c r="G104" t="s">
        <v>356</v>
      </c>
    </row>
    <row r="105" spans="7:7" ht="18" customHeight="1">
      <c r="G105" t="s">
        <v>357</v>
      </c>
    </row>
    <row r="106" spans="7:7" ht="18" customHeight="1">
      <c r="G106" t="s">
        <v>358</v>
      </c>
    </row>
    <row r="107" spans="7:7" ht="18" customHeight="1">
      <c r="G107" t="s">
        <v>359</v>
      </c>
    </row>
    <row r="108" spans="7:7" ht="18" customHeight="1">
      <c r="G108" t="s">
        <v>360</v>
      </c>
    </row>
    <row r="109" spans="7:7" ht="18" customHeight="1">
      <c r="G109" t="s">
        <v>361</v>
      </c>
    </row>
    <row r="110" spans="7:7" ht="18" customHeight="1">
      <c r="G110" t="s">
        <v>362</v>
      </c>
    </row>
    <row r="111" spans="7:7" ht="18" customHeight="1">
      <c r="G111" t="s">
        <v>363</v>
      </c>
    </row>
    <row r="112" spans="7:7" ht="18" customHeight="1">
      <c r="G112" t="s">
        <v>364</v>
      </c>
    </row>
    <row r="113" spans="7:7" ht="18" customHeight="1">
      <c r="G113" t="s">
        <v>365</v>
      </c>
    </row>
    <row r="114" spans="7:7" ht="18" customHeight="1">
      <c r="G114" t="s">
        <v>366</v>
      </c>
    </row>
    <row r="115" spans="7:7" ht="18" customHeight="1">
      <c r="G115" t="s">
        <v>367</v>
      </c>
    </row>
    <row r="116" spans="7:7" ht="18" customHeight="1">
      <c r="G116" t="s">
        <v>368</v>
      </c>
    </row>
    <row r="117" spans="7:7" ht="18" customHeight="1">
      <c r="G117" t="s">
        <v>369</v>
      </c>
    </row>
    <row r="118" spans="7:7" ht="18" customHeight="1">
      <c r="G118" t="s">
        <v>370</v>
      </c>
    </row>
    <row r="119" spans="7:7" ht="18" customHeight="1">
      <c r="G119" t="s">
        <v>371</v>
      </c>
    </row>
    <row r="120" spans="7:7" ht="18" customHeight="1">
      <c r="G120" t="s">
        <v>372</v>
      </c>
    </row>
    <row r="121" spans="7:7" ht="18" customHeight="1">
      <c r="G121" t="s">
        <v>373</v>
      </c>
    </row>
    <row r="122" spans="7:7" ht="18" customHeight="1">
      <c r="G122" t="s">
        <v>374</v>
      </c>
    </row>
    <row r="123" spans="7:7" ht="18" customHeight="1">
      <c r="G123" t="s">
        <v>375</v>
      </c>
    </row>
    <row r="124" spans="7:7" ht="18" customHeight="1">
      <c r="G124" t="s">
        <v>376</v>
      </c>
    </row>
    <row r="125" spans="7:7" ht="18" customHeight="1">
      <c r="G125" t="s">
        <v>377</v>
      </c>
    </row>
    <row r="126" spans="7:7" ht="18" customHeight="1">
      <c r="G126" t="s">
        <v>378</v>
      </c>
    </row>
    <row r="127" spans="7:7" ht="18" customHeight="1">
      <c r="G127" t="s">
        <v>379</v>
      </c>
    </row>
    <row r="128" spans="7:7" ht="18" customHeight="1">
      <c r="G128" t="s">
        <v>380</v>
      </c>
    </row>
    <row r="129" spans="7:7" ht="18" customHeight="1">
      <c r="G129" t="s">
        <v>381</v>
      </c>
    </row>
    <row r="130" spans="7:7" ht="18" customHeight="1">
      <c r="G130" t="s">
        <v>382</v>
      </c>
    </row>
    <row r="131" spans="7:7" ht="18" customHeight="1">
      <c r="G131" t="s">
        <v>383</v>
      </c>
    </row>
    <row r="132" spans="7:7" ht="18" customHeight="1">
      <c r="G132" t="s">
        <v>384</v>
      </c>
    </row>
    <row r="133" spans="7:7" ht="18" customHeight="1">
      <c r="G133" t="s">
        <v>385</v>
      </c>
    </row>
    <row r="134" spans="7:7" ht="18" customHeight="1">
      <c r="G134" t="s">
        <v>386</v>
      </c>
    </row>
    <row r="135" spans="7:7" ht="18" customHeight="1">
      <c r="G135" t="s">
        <v>387</v>
      </c>
    </row>
    <row r="136" spans="7:7" ht="18" customHeight="1">
      <c r="G136" t="s">
        <v>388</v>
      </c>
    </row>
    <row r="137" spans="7:7" ht="18" customHeight="1">
      <c r="G137" t="s">
        <v>389</v>
      </c>
    </row>
    <row r="138" spans="7:7" ht="18" customHeight="1">
      <c r="G138" t="s">
        <v>390</v>
      </c>
    </row>
    <row r="139" spans="7:7" ht="18" customHeight="1">
      <c r="G139" t="s">
        <v>391</v>
      </c>
    </row>
    <row r="140" spans="7:7" ht="18" customHeight="1">
      <c r="G140" t="s">
        <v>392</v>
      </c>
    </row>
    <row r="141" spans="7:7" ht="18" customHeight="1">
      <c r="G141" t="s">
        <v>393</v>
      </c>
    </row>
    <row r="142" spans="7:7" ht="18" customHeight="1">
      <c r="G142" t="s">
        <v>394</v>
      </c>
    </row>
    <row r="143" spans="7:7" ht="18" customHeight="1">
      <c r="G143" t="s">
        <v>395</v>
      </c>
    </row>
    <row r="144" spans="7:7" ht="18" customHeight="1">
      <c r="G144" t="s">
        <v>396</v>
      </c>
    </row>
    <row r="145" spans="7:7" ht="18" customHeight="1">
      <c r="G145" t="s">
        <v>397</v>
      </c>
    </row>
    <row r="146" spans="7:7" ht="18" customHeight="1">
      <c r="G146" t="s">
        <v>398</v>
      </c>
    </row>
    <row r="147" spans="7:7" ht="18" customHeight="1">
      <c r="G147" t="s">
        <v>399</v>
      </c>
    </row>
    <row r="148" spans="7:7" ht="18" customHeight="1">
      <c r="G148" t="s">
        <v>400</v>
      </c>
    </row>
    <row r="149" spans="7:7" ht="18" customHeight="1">
      <c r="G149" t="s">
        <v>401</v>
      </c>
    </row>
    <row r="150" spans="7:7" ht="18" customHeight="1">
      <c r="G150" t="s">
        <v>402</v>
      </c>
    </row>
    <row r="151" spans="7:7" ht="18" customHeight="1">
      <c r="G151" t="s">
        <v>403</v>
      </c>
    </row>
    <row r="152" spans="7:7" ht="18" customHeight="1">
      <c r="G152" t="s">
        <v>404</v>
      </c>
    </row>
    <row r="153" spans="7:7" ht="18" customHeight="1">
      <c r="G153" t="s">
        <v>405</v>
      </c>
    </row>
    <row r="154" spans="7:7" ht="18" customHeight="1">
      <c r="G154" t="s">
        <v>406</v>
      </c>
    </row>
    <row r="155" spans="7:7" ht="18" customHeight="1">
      <c r="G155" t="s">
        <v>407</v>
      </c>
    </row>
    <row r="156" spans="7:7" ht="18" customHeight="1">
      <c r="G156" t="s">
        <v>408</v>
      </c>
    </row>
    <row r="157" spans="7:7" ht="18" customHeight="1">
      <c r="G157" t="s">
        <v>409</v>
      </c>
    </row>
    <row r="158" spans="7:7" ht="18" customHeight="1">
      <c r="G158" t="s">
        <v>410</v>
      </c>
    </row>
    <row r="159" spans="7:7" ht="18" customHeight="1">
      <c r="G159" t="s">
        <v>411</v>
      </c>
    </row>
    <row r="160" spans="7:7" ht="18" customHeight="1">
      <c r="G160" t="s">
        <v>412</v>
      </c>
    </row>
    <row r="161" spans="7:7" ht="18" customHeight="1">
      <c r="G161" t="s">
        <v>413</v>
      </c>
    </row>
    <row r="162" spans="7:7" ht="18" customHeight="1">
      <c r="G162" t="s">
        <v>414</v>
      </c>
    </row>
    <row r="163" spans="7:7" ht="18" customHeight="1">
      <c r="G163" t="s">
        <v>415</v>
      </c>
    </row>
    <row r="164" spans="7:7" ht="18" customHeight="1">
      <c r="G164" t="s">
        <v>416</v>
      </c>
    </row>
    <row r="165" spans="7:7" ht="18" customHeight="1">
      <c r="G165" t="s">
        <v>417</v>
      </c>
    </row>
    <row r="166" spans="7:7" ht="18" customHeight="1">
      <c r="G166" t="s">
        <v>418</v>
      </c>
    </row>
    <row r="167" spans="7:7" ht="18" customHeight="1">
      <c r="G167" t="s">
        <v>419</v>
      </c>
    </row>
    <row r="168" spans="7:7" ht="18" customHeight="1">
      <c r="G168" t="s">
        <v>420</v>
      </c>
    </row>
    <row r="169" spans="7:7" ht="18" customHeight="1">
      <c r="G169" t="s">
        <v>421</v>
      </c>
    </row>
    <row r="170" spans="7:7" ht="18" customHeight="1">
      <c r="G170" t="s">
        <v>422</v>
      </c>
    </row>
    <row r="171" spans="7:7" ht="18" customHeight="1">
      <c r="G171" t="s">
        <v>423</v>
      </c>
    </row>
    <row r="172" spans="7:7" ht="18" customHeight="1">
      <c r="G172" t="s">
        <v>424</v>
      </c>
    </row>
    <row r="173" spans="7:7" ht="18" customHeight="1">
      <c r="G173" t="s">
        <v>425</v>
      </c>
    </row>
    <row r="174" spans="7:7" ht="18" customHeight="1">
      <c r="G174" t="s">
        <v>426</v>
      </c>
    </row>
    <row r="175" spans="7:7" ht="18" customHeight="1">
      <c r="G175" t="s">
        <v>427</v>
      </c>
    </row>
    <row r="176" spans="7:7" ht="18" customHeight="1">
      <c r="G176" t="s">
        <v>428</v>
      </c>
    </row>
    <row r="177" spans="7:7" ht="18" customHeight="1">
      <c r="G177" t="s">
        <v>429</v>
      </c>
    </row>
    <row r="178" spans="7:7" ht="18" customHeight="1">
      <c r="G178" t="s">
        <v>430</v>
      </c>
    </row>
    <row r="179" spans="7:7" ht="18" customHeight="1">
      <c r="G179" t="s">
        <v>431</v>
      </c>
    </row>
  </sheetData>
  <phoneticPr fontId="6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92D050"/>
  </sheetPr>
  <dimension ref="A1:AG617"/>
  <sheetViews>
    <sheetView workbookViewId="0">
      <pane xSplit="10" ySplit="4" topLeftCell="K220" activePane="bottomRight" state="frozen"/>
      <selection pane="topRight" activeCell="K1" sqref="K1"/>
      <selection pane="bottomLeft" activeCell="A5" sqref="A5"/>
      <selection pane="bottomRight" activeCell="E238" sqref="E238"/>
    </sheetView>
  </sheetViews>
  <sheetFormatPr defaultRowHeight="14.25"/>
  <cols>
    <col min="3" max="3" width="4.875" customWidth="1"/>
    <col min="4" max="7" width="9" customWidth="1"/>
    <col min="8" max="8" width="10.875" customWidth="1"/>
    <col min="11" max="12" width="9.875" customWidth="1"/>
    <col min="13" max="19" width="9" customWidth="1"/>
    <col min="20" max="20" width="13" customWidth="1"/>
    <col min="23" max="25" width="9" customWidth="1"/>
    <col min="26" max="29" width="5.75" customWidth="1"/>
    <col min="30" max="30" width="11.125" customWidth="1"/>
    <col min="32" max="32" width="10.125" customWidth="1"/>
    <col min="34" max="34" width="5.75" customWidth="1"/>
  </cols>
  <sheetData>
    <row r="1" spans="1:33">
      <c r="A1" s="24" t="s">
        <v>436</v>
      </c>
      <c r="B1" s="25" t="s">
        <v>1428</v>
      </c>
      <c r="C1" s="25" t="s">
        <v>1499</v>
      </c>
      <c r="D1" s="25" t="s">
        <v>1500</v>
      </c>
      <c r="E1" s="25" t="s">
        <v>1501</v>
      </c>
      <c r="F1" s="25" t="s">
        <v>1502</v>
      </c>
      <c r="G1" s="25" t="s">
        <v>1503</v>
      </c>
      <c r="H1" s="25" t="s">
        <v>1504</v>
      </c>
      <c r="I1" s="25" t="s">
        <v>1505</v>
      </c>
      <c r="J1" s="25" t="s">
        <v>1506</v>
      </c>
      <c r="K1" s="25" t="s">
        <v>1507</v>
      </c>
      <c r="L1" s="25" t="s">
        <v>1448</v>
      </c>
      <c r="M1" s="25" t="s">
        <v>1436</v>
      </c>
      <c r="N1" s="25" t="s">
        <v>1508</v>
      </c>
      <c r="O1" s="25" t="s">
        <v>1452</v>
      </c>
      <c r="P1" s="25" t="s">
        <v>1509</v>
      </c>
      <c r="Q1" s="25" t="s">
        <v>1453</v>
      </c>
      <c r="R1" s="25" t="s">
        <v>1510</v>
      </c>
      <c r="S1" s="25" t="s">
        <v>126</v>
      </c>
      <c r="T1" s="25" t="s">
        <v>1511</v>
      </c>
      <c r="U1" s="25" t="s">
        <v>1429</v>
      </c>
      <c r="V1" s="25" t="s">
        <v>1432</v>
      </c>
      <c r="W1" s="25" t="s">
        <v>1450</v>
      </c>
      <c r="X1" s="25" t="s">
        <v>1512</v>
      </c>
      <c r="Y1" s="25" t="s">
        <v>1490</v>
      </c>
      <c r="Z1" s="25" t="s">
        <v>1513</v>
      </c>
      <c r="AA1" s="25" t="s">
        <v>1514</v>
      </c>
      <c r="AB1" s="25" t="s">
        <v>1515</v>
      </c>
      <c r="AC1" s="25" t="s">
        <v>1516</v>
      </c>
      <c r="AD1" s="25" t="s">
        <v>1517</v>
      </c>
      <c r="AE1" s="25" t="s">
        <v>1518</v>
      </c>
      <c r="AF1" s="25" t="s">
        <v>1519</v>
      </c>
      <c r="AG1" s="25" t="s">
        <v>1520</v>
      </c>
    </row>
    <row r="2" spans="1:33">
      <c r="A2" s="25" t="s">
        <v>3199</v>
      </c>
      <c r="B2" s="25" t="s">
        <v>3200</v>
      </c>
      <c r="C2" s="25" t="s">
        <v>1666</v>
      </c>
      <c r="D2" s="25" t="s">
        <v>11</v>
      </c>
      <c r="E2" s="25" t="s">
        <v>11</v>
      </c>
      <c r="F2" s="25" t="s">
        <v>11</v>
      </c>
      <c r="G2" s="25" t="s">
        <v>11</v>
      </c>
      <c r="H2" s="25" t="s">
        <v>3201</v>
      </c>
      <c r="I2" s="25" t="s">
        <v>11</v>
      </c>
      <c r="J2" s="25" t="s">
        <v>11</v>
      </c>
      <c r="K2" s="25" t="s">
        <v>11</v>
      </c>
      <c r="L2" s="25" t="s">
        <v>1721</v>
      </c>
      <c r="M2" s="25" t="s">
        <v>11</v>
      </c>
      <c r="N2" s="25" t="s">
        <v>11</v>
      </c>
      <c r="O2" s="25" t="s">
        <v>11</v>
      </c>
      <c r="P2" s="25" t="s">
        <v>11</v>
      </c>
      <c r="Q2" s="25" t="s">
        <v>11</v>
      </c>
      <c r="R2" s="25" t="s">
        <v>11</v>
      </c>
      <c r="S2" s="25" t="s">
        <v>11</v>
      </c>
      <c r="T2" s="25" t="s">
        <v>1786</v>
      </c>
      <c r="U2" s="25" t="s">
        <v>17</v>
      </c>
      <c r="V2" s="25" t="s">
        <v>11</v>
      </c>
      <c r="W2" s="25" t="s">
        <v>11</v>
      </c>
      <c r="X2" s="25">
        <v>0</v>
      </c>
      <c r="Y2" s="25" t="s">
        <v>11</v>
      </c>
      <c r="Z2" s="25" t="s">
        <v>1664</v>
      </c>
      <c r="AA2" s="25" t="s">
        <v>11</v>
      </c>
      <c r="AB2" s="25" t="s">
        <v>11</v>
      </c>
      <c r="AC2" s="25" t="s">
        <v>11</v>
      </c>
      <c r="AD2" s="25">
        <v>400</v>
      </c>
      <c r="AE2" s="25">
        <v>0</v>
      </c>
      <c r="AF2" s="25">
        <v>3124.89</v>
      </c>
      <c r="AG2" s="25" t="s">
        <v>5022</v>
      </c>
    </row>
    <row r="3" spans="1:33">
      <c r="A3" s="25" t="s">
        <v>3946</v>
      </c>
      <c r="B3" s="25" t="s">
        <v>3947</v>
      </c>
      <c r="C3" s="25" t="s">
        <v>1666</v>
      </c>
      <c r="D3" s="25" t="s">
        <v>11</v>
      </c>
      <c r="E3" s="25" t="s">
        <v>11</v>
      </c>
      <c r="F3" s="25" t="s">
        <v>11</v>
      </c>
      <c r="G3" s="25" t="s">
        <v>11</v>
      </c>
      <c r="H3" s="25" t="s">
        <v>3948</v>
      </c>
      <c r="I3" s="212" t="s">
        <v>1672</v>
      </c>
      <c r="J3" s="25" t="s">
        <v>11</v>
      </c>
      <c r="K3" s="25" t="s">
        <v>1683</v>
      </c>
      <c r="L3" s="25" t="s">
        <v>1721</v>
      </c>
      <c r="M3" s="25" t="s">
        <v>11</v>
      </c>
      <c r="N3" s="25" t="s">
        <v>11</v>
      </c>
      <c r="O3" s="25" t="s">
        <v>11</v>
      </c>
      <c r="P3" s="25" t="s">
        <v>11</v>
      </c>
      <c r="Q3" s="25" t="s">
        <v>3948</v>
      </c>
      <c r="R3" s="25" t="s">
        <v>11</v>
      </c>
      <c r="S3" s="25" t="s">
        <v>11</v>
      </c>
      <c r="T3" s="25" t="s">
        <v>1742</v>
      </c>
      <c r="U3" s="25" t="s">
        <v>1687</v>
      </c>
      <c r="V3" s="25" t="s">
        <v>11</v>
      </c>
      <c r="W3" s="25" t="s">
        <v>11</v>
      </c>
      <c r="X3" s="25">
        <v>0</v>
      </c>
      <c r="Y3" s="25" t="s">
        <v>11</v>
      </c>
      <c r="Z3" s="25" t="s">
        <v>1664</v>
      </c>
      <c r="AA3" s="25" t="s">
        <v>11</v>
      </c>
      <c r="AB3" s="25" t="s">
        <v>11</v>
      </c>
      <c r="AC3" s="25" t="s">
        <v>11</v>
      </c>
      <c r="AD3" s="25">
        <v>0</v>
      </c>
      <c r="AE3" s="25">
        <v>0</v>
      </c>
      <c r="AF3" s="25">
        <v>960</v>
      </c>
      <c r="AG3" s="25" t="s">
        <v>1160</v>
      </c>
    </row>
    <row r="4" spans="1:33">
      <c r="A4" s="25" t="s">
        <v>3422</v>
      </c>
      <c r="B4" s="25" t="s">
        <v>3423</v>
      </c>
      <c r="C4" s="25" t="s">
        <v>1666</v>
      </c>
      <c r="D4" s="25" t="s">
        <v>11</v>
      </c>
      <c r="E4" s="25" t="s">
        <v>11</v>
      </c>
      <c r="F4" s="25" t="s">
        <v>3424</v>
      </c>
      <c r="G4" s="25" t="s">
        <v>1688</v>
      </c>
      <c r="H4" s="25" t="s">
        <v>3425</v>
      </c>
      <c r="I4" s="25" t="s">
        <v>1667</v>
      </c>
      <c r="J4" s="25" t="s">
        <v>1721</v>
      </c>
      <c r="K4" s="25" t="s">
        <v>1662</v>
      </c>
      <c r="L4" s="25" t="s">
        <v>1721</v>
      </c>
      <c r="M4" s="25" t="s">
        <v>11</v>
      </c>
      <c r="N4" s="25" t="s">
        <v>11</v>
      </c>
      <c r="O4" s="25" t="s">
        <v>11</v>
      </c>
      <c r="P4" s="25" t="s">
        <v>11</v>
      </c>
      <c r="Q4" s="25" t="s">
        <v>3425</v>
      </c>
      <c r="R4" s="25" t="s">
        <v>11</v>
      </c>
      <c r="S4" s="25" t="s">
        <v>11</v>
      </c>
      <c r="T4" s="25" t="s">
        <v>1804</v>
      </c>
      <c r="U4" s="25" t="s">
        <v>10</v>
      </c>
      <c r="V4" s="25" t="s">
        <v>1671</v>
      </c>
      <c r="W4" s="25" t="s">
        <v>11</v>
      </c>
      <c r="X4" s="25">
        <v>0</v>
      </c>
      <c r="Y4" s="25" t="s">
        <v>11</v>
      </c>
      <c r="Z4" s="25" t="s">
        <v>1664</v>
      </c>
      <c r="AA4" s="25" t="s">
        <v>11</v>
      </c>
      <c r="AB4" s="25" t="s">
        <v>11</v>
      </c>
      <c r="AC4" s="25" t="s">
        <v>11</v>
      </c>
      <c r="AD4" s="25">
        <v>0</v>
      </c>
      <c r="AE4" s="25">
        <v>0</v>
      </c>
      <c r="AF4" s="25">
        <v>1880</v>
      </c>
      <c r="AG4" s="25" t="s">
        <v>1679</v>
      </c>
    </row>
    <row r="5" spans="1:33">
      <c r="A5" s="25" t="s">
        <v>3562</v>
      </c>
      <c r="B5" s="25" t="s">
        <v>3563</v>
      </c>
      <c r="C5" s="25" t="s">
        <v>1666</v>
      </c>
      <c r="D5" s="25" t="s">
        <v>11</v>
      </c>
      <c r="E5" s="25" t="s">
        <v>11</v>
      </c>
      <c r="F5" s="25" t="s">
        <v>3564</v>
      </c>
      <c r="G5" s="25" t="s">
        <v>116</v>
      </c>
      <c r="H5" s="25" t="s">
        <v>3565</v>
      </c>
      <c r="I5" s="25" t="s">
        <v>1672</v>
      </c>
      <c r="J5" s="25" t="s">
        <v>11</v>
      </c>
      <c r="K5" s="25" t="s">
        <v>1683</v>
      </c>
      <c r="L5" s="25" t="s">
        <v>1721</v>
      </c>
      <c r="M5" s="25" t="s">
        <v>11</v>
      </c>
      <c r="N5" s="25" t="s">
        <v>11</v>
      </c>
      <c r="O5" s="25" t="s">
        <v>11</v>
      </c>
      <c r="P5" s="25" t="s">
        <v>11</v>
      </c>
      <c r="Q5" s="25" t="s">
        <v>3565</v>
      </c>
      <c r="R5" s="25" t="s">
        <v>11</v>
      </c>
      <c r="S5" s="25" t="s">
        <v>11</v>
      </c>
      <c r="T5" s="25" t="s">
        <v>3566</v>
      </c>
      <c r="U5" s="25" t="s">
        <v>12</v>
      </c>
      <c r="V5" s="25" t="s">
        <v>1680</v>
      </c>
      <c r="W5" s="25" t="s">
        <v>11</v>
      </c>
      <c r="X5" s="25">
        <v>0</v>
      </c>
      <c r="Y5" s="25" t="s">
        <v>11</v>
      </c>
      <c r="Z5" s="25" t="s">
        <v>1664</v>
      </c>
      <c r="AA5" s="25" t="s">
        <v>11</v>
      </c>
      <c r="AB5" s="25" t="s">
        <v>11</v>
      </c>
      <c r="AC5" s="25" t="s">
        <v>11</v>
      </c>
      <c r="AD5" s="25">
        <v>280</v>
      </c>
      <c r="AE5" s="25">
        <v>0</v>
      </c>
      <c r="AF5" s="25">
        <v>3316</v>
      </c>
      <c r="AG5" s="25" t="s">
        <v>1738</v>
      </c>
    </row>
    <row r="6" spans="1:33">
      <c r="A6" s="25" t="s">
        <v>5023</v>
      </c>
      <c r="B6" s="25" t="s">
        <v>5024</v>
      </c>
      <c r="C6" s="25" t="s">
        <v>1661</v>
      </c>
      <c r="D6" s="25" t="s">
        <v>11</v>
      </c>
      <c r="E6" s="25" t="s">
        <v>11</v>
      </c>
      <c r="F6" s="25" t="s">
        <v>11</v>
      </c>
      <c r="G6" s="25" t="s">
        <v>11</v>
      </c>
      <c r="H6" s="25" t="s">
        <v>5025</v>
      </c>
      <c r="I6" s="25" t="s">
        <v>1672</v>
      </c>
      <c r="J6" s="25" t="s">
        <v>1721</v>
      </c>
      <c r="K6" s="25" t="s">
        <v>5026</v>
      </c>
      <c r="L6" s="25" t="s">
        <v>1721</v>
      </c>
      <c r="M6" s="25" t="s">
        <v>11</v>
      </c>
      <c r="N6" s="25" t="s">
        <v>11</v>
      </c>
      <c r="O6" s="25" t="s">
        <v>11</v>
      </c>
      <c r="P6" s="25" t="s">
        <v>11</v>
      </c>
      <c r="Q6" s="25" t="s">
        <v>11</v>
      </c>
      <c r="R6" s="25" t="s">
        <v>11</v>
      </c>
      <c r="S6" s="25" t="s">
        <v>11</v>
      </c>
      <c r="T6" s="25" t="s">
        <v>5027</v>
      </c>
      <c r="U6" s="25" t="s">
        <v>1686</v>
      </c>
      <c r="V6" s="25" t="s">
        <v>11</v>
      </c>
      <c r="W6" s="25" t="s">
        <v>11</v>
      </c>
      <c r="X6" s="25">
        <v>0</v>
      </c>
      <c r="Y6" s="25" t="s">
        <v>11</v>
      </c>
      <c r="Z6" s="25" t="s">
        <v>1664</v>
      </c>
      <c r="AA6" s="25" t="s">
        <v>11</v>
      </c>
      <c r="AB6" s="25" t="s">
        <v>11</v>
      </c>
      <c r="AC6" s="25" t="s">
        <v>11</v>
      </c>
      <c r="AD6" s="25">
        <v>230</v>
      </c>
      <c r="AE6" s="25">
        <v>0</v>
      </c>
      <c r="AF6" s="25">
        <v>980</v>
      </c>
      <c r="AG6" s="25" t="s">
        <v>1674</v>
      </c>
    </row>
    <row r="7" spans="1:33">
      <c r="A7" s="25" t="s">
        <v>2261</v>
      </c>
      <c r="B7" s="25" t="s">
        <v>2262</v>
      </c>
      <c r="C7" s="25" t="s">
        <v>1661</v>
      </c>
      <c r="D7" s="25" t="s">
        <v>11</v>
      </c>
      <c r="E7" s="25" t="s">
        <v>11</v>
      </c>
      <c r="F7" s="25" t="s">
        <v>11</v>
      </c>
      <c r="G7" s="25" t="s">
        <v>11</v>
      </c>
      <c r="H7" s="25" t="s">
        <v>2263</v>
      </c>
      <c r="I7" s="25" t="s">
        <v>11</v>
      </c>
      <c r="J7" s="25" t="s">
        <v>11</v>
      </c>
      <c r="K7" s="25" t="s">
        <v>11</v>
      </c>
      <c r="L7" s="25" t="s">
        <v>1721</v>
      </c>
      <c r="M7" s="25" t="s">
        <v>11</v>
      </c>
      <c r="N7" s="25" t="s">
        <v>11</v>
      </c>
      <c r="O7" s="25" t="s">
        <v>11</v>
      </c>
      <c r="P7" s="25" t="s">
        <v>11</v>
      </c>
      <c r="Q7" s="25" t="s">
        <v>11</v>
      </c>
      <c r="R7" s="25" t="s">
        <v>11</v>
      </c>
      <c r="S7" s="25" t="s">
        <v>11</v>
      </c>
      <c r="T7" s="211" t="s">
        <v>1726</v>
      </c>
      <c r="U7" s="211" t="s">
        <v>14</v>
      </c>
      <c r="V7" s="25" t="s">
        <v>11</v>
      </c>
      <c r="W7" s="25" t="s">
        <v>11</v>
      </c>
      <c r="X7" s="25">
        <v>0</v>
      </c>
      <c r="Y7" s="25" t="s">
        <v>11</v>
      </c>
      <c r="Z7" s="25" t="s">
        <v>1664</v>
      </c>
      <c r="AA7" s="25" t="s">
        <v>11</v>
      </c>
      <c r="AB7" s="25" t="s">
        <v>11</v>
      </c>
      <c r="AC7" s="25" t="s">
        <v>11</v>
      </c>
      <c r="AD7" s="25">
        <v>0</v>
      </c>
      <c r="AE7" s="25">
        <v>0</v>
      </c>
      <c r="AF7" s="25">
        <v>21937.5</v>
      </c>
      <c r="AG7" s="25" t="s">
        <v>5028</v>
      </c>
    </row>
    <row r="8" spans="1:33">
      <c r="A8" s="25" t="s">
        <v>1748</v>
      </c>
      <c r="B8" s="25" t="s">
        <v>1749</v>
      </c>
      <c r="C8" s="25" t="s">
        <v>1661</v>
      </c>
      <c r="D8" s="25" t="s">
        <v>11</v>
      </c>
      <c r="E8" s="25" t="s">
        <v>11</v>
      </c>
      <c r="F8" s="25" t="s">
        <v>1750</v>
      </c>
      <c r="G8" s="25" t="s">
        <v>1751</v>
      </c>
      <c r="H8" s="25" t="s">
        <v>1752</v>
      </c>
      <c r="I8" s="25" t="s">
        <v>1672</v>
      </c>
      <c r="J8" s="25" t="s">
        <v>11</v>
      </c>
      <c r="K8" s="25" t="s">
        <v>1753</v>
      </c>
      <c r="L8" s="25" t="s">
        <v>1721</v>
      </c>
      <c r="M8" s="25" t="s">
        <v>11</v>
      </c>
      <c r="N8" s="25" t="s">
        <v>11</v>
      </c>
      <c r="O8" s="25" t="s">
        <v>1754</v>
      </c>
      <c r="P8" s="25" t="s">
        <v>11</v>
      </c>
      <c r="Q8" s="25" t="s">
        <v>1752</v>
      </c>
      <c r="R8" s="25" t="s">
        <v>11</v>
      </c>
      <c r="S8" s="25" t="s">
        <v>11</v>
      </c>
      <c r="T8" s="25" t="s">
        <v>1755</v>
      </c>
      <c r="U8" s="25" t="s">
        <v>1669</v>
      </c>
      <c r="V8" s="25" t="s">
        <v>1663</v>
      </c>
      <c r="W8" s="25" t="s">
        <v>11</v>
      </c>
      <c r="X8" s="25">
        <v>0</v>
      </c>
      <c r="Y8" s="25" t="s">
        <v>11</v>
      </c>
      <c r="Z8" s="25" t="s">
        <v>1664</v>
      </c>
      <c r="AA8" s="25" t="s">
        <v>11</v>
      </c>
      <c r="AB8" s="25" t="s">
        <v>11</v>
      </c>
      <c r="AC8" s="25" t="s">
        <v>11</v>
      </c>
      <c r="AD8" s="25">
        <v>0</v>
      </c>
      <c r="AE8" s="25">
        <v>0</v>
      </c>
      <c r="AF8" s="25">
        <v>18344.57</v>
      </c>
      <c r="AG8" s="25" t="s">
        <v>5029</v>
      </c>
    </row>
    <row r="9" spans="1:33">
      <c r="A9" s="25" t="s">
        <v>3803</v>
      </c>
      <c r="B9" s="25" t="s">
        <v>3804</v>
      </c>
      <c r="C9" s="25" t="s">
        <v>1666</v>
      </c>
      <c r="D9" s="25" t="s">
        <v>11</v>
      </c>
      <c r="E9" s="25" t="s">
        <v>11</v>
      </c>
      <c r="F9" s="25" t="s">
        <v>3805</v>
      </c>
      <c r="G9" s="25" t="s">
        <v>1730</v>
      </c>
      <c r="H9" s="25" t="s">
        <v>3806</v>
      </c>
      <c r="I9" s="25" t="s">
        <v>1672</v>
      </c>
      <c r="J9" s="25" t="s">
        <v>1721</v>
      </c>
      <c r="K9" s="25" t="s">
        <v>1955</v>
      </c>
      <c r="L9" s="25" t="s">
        <v>1350</v>
      </c>
      <c r="M9" s="25" t="s">
        <v>11</v>
      </c>
      <c r="N9" s="25" t="s">
        <v>11</v>
      </c>
      <c r="O9" s="25" t="s">
        <v>11</v>
      </c>
      <c r="P9" s="25" t="s">
        <v>11</v>
      </c>
      <c r="Q9" s="25" t="s">
        <v>3806</v>
      </c>
      <c r="R9" s="25" t="s">
        <v>11</v>
      </c>
      <c r="S9" s="25" t="s">
        <v>11</v>
      </c>
      <c r="T9" s="25" t="s">
        <v>1726</v>
      </c>
      <c r="U9" s="25" t="s">
        <v>16</v>
      </c>
      <c r="V9" s="25" t="s">
        <v>119</v>
      </c>
      <c r="W9" s="25" t="s">
        <v>11</v>
      </c>
      <c r="X9" s="25">
        <v>0</v>
      </c>
      <c r="Y9" s="25" t="s">
        <v>11</v>
      </c>
      <c r="Z9" s="25" t="s">
        <v>1664</v>
      </c>
      <c r="AA9" s="25" t="s">
        <v>11</v>
      </c>
      <c r="AB9" s="25" t="s">
        <v>11</v>
      </c>
      <c r="AC9" s="25" t="s">
        <v>11</v>
      </c>
      <c r="AD9" s="25">
        <v>0</v>
      </c>
      <c r="AE9" s="25">
        <v>0</v>
      </c>
      <c r="AF9" s="25">
        <v>2625.17</v>
      </c>
      <c r="AG9" s="25" t="s">
        <v>5030</v>
      </c>
    </row>
    <row r="10" spans="1:33">
      <c r="A10" s="25" t="s">
        <v>3265</v>
      </c>
      <c r="B10" s="25" t="s">
        <v>3266</v>
      </c>
      <c r="C10" s="25" t="s">
        <v>1661</v>
      </c>
      <c r="D10" s="25" t="s">
        <v>11</v>
      </c>
      <c r="E10" s="25" t="s">
        <v>11</v>
      </c>
      <c r="F10" s="25" t="s">
        <v>3267</v>
      </c>
      <c r="G10" s="25" t="s">
        <v>1730</v>
      </c>
      <c r="H10" s="25" t="s">
        <v>3268</v>
      </c>
      <c r="I10" s="212" t="s">
        <v>1672</v>
      </c>
      <c r="J10" s="25" t="s">
        <v>1721</v>
      </c>
      <c r="K10" s="25" t="s">
        <v>3269</v>
      </c>
      <c r="L10" s="25" t="s">
        <v>1721</v>
      </c>
      <c r="M10" s="25" t="s">
        <v>11</v>
      </c>
      <c r="N10" s="25" t="s">
        <v>3270</v>
      </c>
      <c r="O10" s="25" t="s">
        <v>3271</v>
      </c>
      <c r="P10" s="25" t="s">
        <v>3272</v>
      </c>
      <c r="Q10" s="25" t="s">
        <v>3268</v>
      </c>
      <c r="R10" s="25" t="s">
        <v>11</v>
      </c>
      <c r="S10" s="25" t="s">
        <v>11</v>
      </c>
      <c r="T10" s="25" t="s">
        <v>1697</v>
      </c>
      <c r="U10" s="25" t="s">
        <v>16</v>
      </c>
      <c r="V10" s="25" t="s">
        <v>117</v>
      </c>
      <c r="W10" s="25" t="s">
        <v>11</v>
      </c>
      <c r="X10" s="25">
        <v>0</v>
      </c>
      <c r="Y10" s="25" t="s">
        <v>11</v>
      </c>
      <c r="Z10" s="25" t="s">
        <v>1664</v>
      </c>
      <c r="AA10" s="25" t="s">
        <v>11</v>
      </c>
      <c r="AB10" s="25" t="s">
        <v>11</v>
      </c>
      <c r="AC10" s="25" t="s">
        <v>11</v>
      </c>
      <c r="AD10" s="25">
        <v>0</v>
      </c>
      <c r="AE10" s="25">
        <v>0</v>
      </c>
      <c r="AF10" s="25">
        <v>97600</v>
      </c>
      <c r="AG10" s="25" t="s">
        <v>3273</v>
      </c>
    </row>
    <row r="11" spans="1:33">
      <c r="A11" s="25" t="s">
        <v>3312</v>
      </c>
      <c r="B11" s="25" t="s">
        <v>3313</v>
      </c>
      <c r="C11" s="25" t="s">
        <v>1666</v>
      </c>
      <c r="D11" s="25" t="s">
        <v>11</v>
      </c>
      <c r="E11" s="25" t="s">
        <v>11</v>
      </c>
      <c r="F11" s="25" t="s">
        <v>11</v>
      </c>
      <c r="G11" s="25" t="s">
        <v>11</v>
      </c>
      <c r="H11" s="25" t="s">
        <v>3314</v>
      </c>
      <c r="I11" s="212" t="s">
        <v>1695</v>
      </c>
      <c r="J11" s="25" t="s">
        <v>11</v>
      </c>
      <c r="K11" s="25" t="s">
        <v>1760</v>
      </c>
      <c r="L11" s="25" t="s">
        <v>1350</v>
      </c>
      <c r="M11" s="25" t="s">
        <v>11</v>
      </c>
      <c r="N11" s="25" t="s">
        <v>11</v>
      </c>
      <c r="O11" s="25" t="s">
        <v>11</v>
      </c>
      <c r="P11" s="25" t="s">
        <v>11</v>
      </c>
      <c r="Q11" s="25" t="s">
        <v>3314</v>
      </c>
      <c r="R11" s="25" t="s">
        <v>11</v>
      </c>
      <c r="S11" s="25" t="s">
        <v>11</v>
      </c>
      <c r="T11" s="25" t="s">
        <v>1726</v>
      </c>
      <c r="U11" s="25" t="s">
        <v>16</v>
      </c>
      <c r="V11" s="25" t="s">
        <v>11</v>
      </c>
      <c r="W11" s="25" t="s">
        <v>11</v>
      </c>
      <c r="X11" s="25">
        <v>0</v>
      </c>
      <c r="Y11" s="25" t="s">
        <v>11</v>
      </c>
      <c r="Z11" s="25" t="s">
        <v>1664</v>
      </c>
      <c r="AA11" s="25" t="s">
        <v>11</v>
      </c>
      <c r="AB11" s="25" t="s">
        <v>11</v>
      </c>
      <c r="AC11" s="25" t="s">
        <v>11</v>
      </c>
      <c r="AD11" s="25">
        <v>560</v>
      </c>
      <c r="AE11" s="25">
        <v>0</v>
      </c>
      <c r="AF11" s="25">
        <v>51425.17</v>
      </c>
      <c r="AG11" s="25" t="s">
        <v>5031</v>
      </c>
    </row>
    <row r="12" spans="1:33">
      <c r="A12" s="25" t="s">
        <v>3074</v>
      </c>
      <c r="B12" s="25" t="s">
        <v>3075</v>
      </c>
      <c r="C12" s="25" t="s">
        <v>1666</v>
      </c>
      <c r="D12" s="25" t="s">
        <v>11</v>
      </c>
      <c r="E12" s="25" t="s">
        <v>11</v>
      </c>
      <c r="F12" s="25" t="s">
        <v>11</v>
      </c>
      <c r="G12" s="25" t="s">
        <v>11</v>
      </c>
      <c r="H12" s="25" t="s">
        <v>3076</v>
      </c>
      <c r="I12" s="25" t="s">
        <v>1691</v>
      </c>
      <c r="J12" s="25" t="s">
        <v>11</v>
      </c>
      <c r="K12" s="25" t="s">
        <v>1760</v>
      </c>
      <c r="L12" s="25" t="s">
        <v>1721</v>
      </c>
      <c r="M12" s="25" t="s">
        <v>11</v>
      </c>
      <c r="N12" s="25" t="s">
        <v>11</v>
      </c>
      <c r="O12" s="25" t="s">
        <v>11</v>
      </c>
      <c r="P12" s="25" t="s">
        <v>11</v>
      </c>
      <c r="Q12" s="25" t="s">
        <v>3076</v>
      </c>
      <c r="R12" s="25" t="s">
        <v>11</v>
      </c>
      <c r="S12" s="25" t="s">
        <v>11</v>
      </c>
      <c r="T12" s="25" t="s">
        <v>2348</v>
      </c>
      <c r="U12" s="25" t="s">
        <v>1669</v>
      </c>
      <c r="V12" s="212" t="s">
        <v>11</v>
      </c>
      <c r="W12" s="25" t="s">
        <v>11</v>
      </c>
      <c r="X12" s="25">
        <v>0</v>
      </c>
      <c r="Y12" s="25" t="s">
        <v>11</v>
      </c>
      <c r="Z12" s="25" t="s">
        <v>1664</v>
      </c>
      <c r="AA12" s="25" t="s">
        <v>11</v>
      </c>
      <c r="AB12" s="25" t="s">
        <v>11</v>
      </c>
      <c r="AC12" s="25" t="s">
        <v>11</v>
      </c>
      <c r="AD12" s="25">
        <v>230</v>
      </c>
      <c r="AE12" s="25">
        <v>0</v>
      </c>
      <c r="AF12" s="25">
        <v>760</v>
      </c>
      <c r="AG12" s="25" t="s">
        <v>1762</v>
      </c>
    </row>
    <row r="13" spans="1:33">
      <c r="A13" s="25" t="s">
        <v>1947</v>
      </c>
      <c r="B13" s="25" t="s">
        <v>1948</v>
      </c>
      <c r="C13" s="25" t="s">
        <v>1666</v>
      </c>
      <c r="D13" s="25" t="s">
        <v>11</v>
      </c>
      <c r="E13" s="25" t="s">
        <v>11</v>
      </c>
      <c r="F13" s="25" t="s">
        <v>11</v>
      </c>
      <c r="G13" s="25" t="s">
        <v>11</v>
      </c>
      <c r="H13" s="25" t="s">
        <v>1949</v>
      </c>
      <c r="I13" s="25" t="s">
        <v>11</v>
      </c>
      <c r="J13" s="25" t="s">
        <v>11</v>
      </c>
      <c r="K13" s="25" t="s">
        <v>11</v>
      </c>
      <c r="L13" s="25" t="s">
        <v>1721</v>
      </c>
      <c r="M13" s="25" t="s">
        <v>11</v>
      </c>
      <c r="N13" s="25" t="s">
        <v>11</v>
      </c>
      <c r="O13" s="25" t="s">
        <v>11</v>
      </c>
      <c r="P13" s="25" t="s">
        <v>11</v>
      </c>
      <c r="Q13" s="25" t="s">
        <v>11</v>
      </c>
      <c r="R13" s="25" t="s">
        <v>11</v>
      </c>
      <c r="S13" s="25" t="s">
        <v>11</v>
      </c>
      <c r="T13" s="25" t="s">
        <v>1726</v>
      </c>
      <c r="U13" s="25" t="s">
        <v>10</v>
      </c>
      <c r="V13" s="25" t="s">
        <v>11</v>
      </c>
      <c r="W13" s="25" t="s">
        <v>11</v>
      </c>
      <c r="X13" s="25">
        <v>0</v>
      </c>
      <c r="Y13" s="25" t="s">
        <v>11</v>
      </c>
      <c r="Z13" s="25" t="s">
        <v>1809</v>
      </c>
      <c r="AA13" s="25" t="s">
        <v>1950</v>
      </c>
      <c r="AB13" s="25" t="s">
        <v>1811</v>
      </c>
      <c r="AC13" s="25" t="s">
        <v>11</v>
      </c>
      <c r="AD13" s="25">
        <v>0</v>
      </c>
      <c r="AE13" s="25">
        <v>0</v>
      </c>
      <c r="AF13" s="25">
        <v>0</v>
      </c>
      <c r="AG13" s="25" t="s">
        <v>7</v>
      </c>
    </row>
    <row r="14" spans="1:33">
      <c r="A14" s="25" t="s">
        <v>2296</v>
      </c>
      <c r="B14" s="25" t="s">
        <v>2297</v>
      </c>
      <c r="C14" s="25" t="s">
        <v>1661</v>
      </c>
      <c r="D14" s="25" t="s">
        <v>11</v>
      </c>
      <c r="E14" s="25" t="s">
        <v>11</v>
      </c>
      <c r="F14" s="25" t="s">
        <v>11</v>
      </c>
      <c r="G14" s="25" t="s">
        <v>11</v>
      </c>
      <c r="H14" s="25" t="s">
        <v>2298</v>
      </c>
      <c r="I14" s="25" t="s">
        <v>11</v>
      </c>
      <c r="J14" s="25" t="s">
        <v>11</v>
      </c>
      <c r="K14" s="25" t="s">
        <v>11</v>
      </c>
      <c r="L14" s="25" t="s">
        <v>1721</v>
      </c>
      <c r="M14" s="25" t="s">
        <v>11</v>
      </c>
      <c r="N14" s="25" t="s">
        <v>11</v>
      </c>
      <c r="O14" s="25" t="s">
        <v>11</v>
      </c>
      <c r="P14" s="25" t="s">
        <v>11</v>
      </c>
      <c r="Q14" s="25" t="s">
        <v>11</v>
      </c>
      <c r="R14" s="25" t="s">
        <v>11</v>
      </c>
      <c r="S14" s="25" t="s">
        <v>11</v>
      </c>
      <c r="T14" s="25" t="s">
        <v>1726</v>
      </c>
      <c r="U14" s="25" t="s">
        <v>13</v>
      </c>
      <c r="V14" s="25" t="s">
        <v>11</v>
      </c>
      <c r="W14" s="25" t="s">
        <v>11</v>
      </c>
      <c r="X14" s="25">
        <v>0</v>
      </c>
      <c r="Y14" s="25" t="s">
        <v>11</v>
      </c>
      <c r="Z14" s="25" t="s">
        <v>1664</v>
      </c>
      <c r="AA14" s="25" t="s">
        <v>11</v>
      </c>
      <c r="AB14" s="25" t="s">
        <v>11</v>
      </c>
      <c r="AC14" s="25" t="s">
        <v>11</v>
      </c>
      <c r="AD14" s="25">
        <v>0</v>
      </c>
      <c r="AE14" s="25">
        <v>0</v>
      </c>
      <c r="AF14" s="25">
        <v>14437.61</v>
      </c>
      <c r="AG14" s="25" t="s">
        <v>5032</v>
      </c>
    </row>
    <row r="15" spans="1:33">
      <c r="A15" s="25" t="s">
        <v>3227</v>
      </c>
      <c r="B15" s="25" t="s">
        <v>3228</v>
      </c>
      <c r="C15" s="25" t="s">
        <v>1661</v>
      </c>
      <c r="D15" s="25" t="s">
        <v>11</v>
      </c>
      <c r="E15" s="25" t="s">
        <v>11</v>
      </c>
      <c r="F15" s="25" t="s">
        <v>11</v>
      </c>
      <c r="G15" s="25" t="s">
        <v>11</v>
      </c>
      <c r="H15" s="25" t="s">
        <v>3229</v>
      </c>
      <c r="I15" s="212" t="s">
        <v>1672</v>
      </c>
      <c r="J15" s="25" t="s">
        <v>11</v>
      </c>
      <c r="K15" s="25" t="s">
        <v>1922</v>
      </c>
      <c r="L15" s="25" t="s">
        <v>1721</v>
      </c>
      <c r="M15" s="25" t="s">
        <v>11</v>
      </c>
      <c r="N15" s="25" t="s">
        <v>11</v>
      </c>
      <c r="O15" s="25" t="s">
        <v>11</v>
      </c>
      <c r="P15" s="25" t="s">
        <v>11</v>
      </c>
      <c r="Q15" s="25" t="s">
        <v>11</v>
      </c>
      <c r="R15" s="25" t="s">
        <v>11</v>
      </c>
      <c r="S15" s="25" t="s">
        <v>11</v>
      </c>
      <c r="T15" s="25" t="s">
        <v>1726</v>
      </c>
      <c r="U15" s="25" t="s">
        <v>10</v>
      </c>
      <c r="V15" s="25" t="s">
        <v>11</v>
      </c>
      <c r="W15" s="25" t="s">
        <v>11</v>
      </c>
      <c r="X15" s="25">
        <v>0</v>
      </c>
      <c r="Y15" s="25" t="s">
        <v>11</v>
      </c>
      <c r="Z15" s="25" t="s">
        <v>1664</v>
      </c>
      <c r="AA15" s="25" t="s">
        <v>11</v>
      </c>
      <c r="AB15" s="25" t="s">
        <v>11</v>
      </c>
      <c r="AC15" s="25" t="s">
        <v>11</v>
      </c>
      <c r="AD15" s="25">
        <v>280</v>
      </c>
      <c r="AE15" s="25">
        <v>0</v>
      </c>
      <c r="AF15" s="25">
        <v>3316</v>
      </c>
      <c r="AG15" s="25" t="s">
        <v>1738</v>
      </c>
    </row>
    <row r="16" spans="1:33">
      <c r="A16" s="25" t="s">
        <v>3121</v>
      </c>
      <c r="B16" s="25" t="s">
        <v>3122</v>
      </c>
      <c r="C16" s="25" t="s">
        <v>1661</v>
      </c>
      <c r="D16" s="25" t="s">
        <v>11</v>
      </c>
      <c r="E16" s="25" t="s">
        <v>11</v>
      </c>
      <c r="F16" s="25" t="s">
        <v>11</v>
      </c>
      <c r="G16" s="25" t="s">
        <v>11</v>
      </c>
      <c r="H16" s="25" t="s">
        <v>3123</v>
      </c>
      <c r="I16" s="25" t="s">
        <v>11</v>
      </c>
      <c r="J16" s="25" t="s">
        <v>11</v>
      </c>
      <c r="K16" s="25" t="s">
        <v>11</v>
      </c>
      <c r="L16" s="25" t="s">
        <v>1721</v>
      </c>
      <c r="M16" s="25" t="s">
        <v>11</v>
      </c>
      <c r="N16" s="25" t="s">
        <v>11</v>
      </c>
      <c r="O16" s="25" t="s">
        <v>11</v>
      </c>
      <c r="P16" s="25" t="s">
        <v>11</v>
      </c>
      <c r="Q16" s="25" t="s">
        <v>11</v>
      </c>
      <c r="R16" s="25" t="s">
        <v>11</v>
      </c>
      <c r="S16" s="25" t="s">
        <v>11</v>
      </c>
      <c r="T16" s="25" t="s">
        <v>3124</v>
      </c>
      <c r="U16" s="25" t="s">
        <v>16</v>
      </c>
      <c r="V16" s="25" t="s">
        <v>11</v>
      </c>
      <c r="W16" s="25" t="s">
        <v>11</v>
      </c>
      <c r="X16" s="25">
        <v>0</v>
      </c>
      <c r="Y16" s="25" t="s">
        <v>11</v>
      </c>
      <c r="Z16" s="25" t="s">
        <v>1664</v>
      </c>
      <c r="AA16" s="25" t="s">
        <v>11</v>
      </c>
      <c r="AB16" s="25" t="s">
        <v>11</v>
      </c>
      <c r="AC16" s="25" t="s">
        <v>11</v>
      </c>
      <c r="AD16" s="25">
        <v>280</v>
      </c>
      <c r="AE16" s="25">
        <v>0</v>
      </c>
      <c r="AF16" s="25">
        <v>30463</v>
      </c>
      <c r="AG16" s="25" t="s">
        <v>5033</v>
      </c>
    </row>
    <row r="17" spans="1:33">
      <c r="A17" s="25" t="s">
        <v>3071</v>
      </c>
      <c r="B17" s="25" t="s">
        <v>3072</v>
      </c>
      <c r="C17" s="25" t="s">
        <v>1666</v>
      </c>
      <c r="D17" s="25" t="s">
        <v>11</v>
      </c>
      <c r="E17" s="25" t="s">
        <v>11</v>
      </c>
      <c r="F17" s="25" t="s">
        <v>11</v>
      </c>
      <c r="G17" s="25" t="s">
        <v>11</v>
      </c>
      <c r="H17" s="25" t="s">
        <v>3073</v>
      </c>
      <c r="I17" s="25" t="s">
        <v>11</v>
      </c>
      <c r="J17" s="25" t="s">
        <v>11</v>
      </c>
      <c r="K17" s="25" t="s">
        <v>11</v>
      </c>
      <c r="L17" s="25" t="s">
        <v>1721</v>
      </c>
      <c r="M17" s="25" t="s">
        <v>11</v>
      </c>
      <c r="N17" s="25" t="s">
        <v>11</v>
      </c>
      <c r="O17" s="25" t="s">
        <v>11</v>
      </c>
      <c r="P17" s="25" t="s">
        <v>11</v>
      </c>
      <c r="Q17" s="25" t="s">
        <v>11</v>
      </c>
      <c r="R17" s="25" t="s">
        <v>11</v>
      </c>
      <c r="S17" s="25" t="s">
        <v>11</v>
      </c>
      <c r="T17" s="25" t="s">
        <v>1726</v>
      </c>
      <c r="U17" s="25" t="s">
        <v>13</v>
      </c>
      <c r="V17" s="25" t="s">
        <v>11</v>
      </c>
      <c r="W17" s="25" t="s">
        <v>11</v>
      </c>
      <c r="X17" s="25">
        <v>0</v>
      </c>
      <c r="Y17" s="25" t="s">
        <v>11</v>
      </c>
      <c r="Z17" s="25" t="s">
        <v>1664</v>
      </c>
      <c r="AA17" s="25" t="s">
        <v>11</v>
      </c>
      <c r="AB17" s="25" t="s">
        <v>11</v>
      </c>
      <c r="AC17" s="25" t="s">
        <v>11</v>
      </c>
      <c r="AD17" s="25">
        <v>640</v>
      </c>
      <c r="AE17" s="25">
        <v>0</v>
      </c>
      <c r="AF17" s="25">
        <v>4074.18</v>
      </c>
      <c r="AG17" s="25" t="s">
        <v>5034</v>
      </c>
    </row>
    <row r="18" spans="1:33">
      <c r="A18" s="25" t="s">
        <v>3186</v>
      </c>
      <c r="B18" s="25" t="s">
        <v>3187</v>
      </c>
      <c r="C18" s="25" t="s">
        <v>1661</v>
      </c>
      <c r="D18" s="25" t="s">
        <v>11</v>
      </c>
      <c r="E18" s="25" t="s">
        <v>11</v>
      </c>
      <c r="F18" s="25" t="s">
        <v>11</v>
      </c>
      <c r="G18" s="25" t="s">
        <v>11</v>
      </c>
      <c r="H18" s="25" t="s">
        <v>3188</v>
      </c>
      <c r="I18" s="25" t="s">
        <v>11</v>
      </c>
      <c r="J18" s="25" t="s">
        <v>11</v>
      </c>
      <c r="K18" s="25" t="s">
        <v>11</v>
      </c>
      <c r="L18" s="25" t="s">
        <v>1721</v>
      </c>
      <c r="M18" s="25" t="s">
        <v>11</v>
      </c>
      <c r="N18" s="25" t="s">
        <v>11</v>
      </c>
      <c r="O18" s="25" t="s">
        <v>11</v>
      </c>
      <c r="P18" s="25" t="s">
        <v>11</v>
      </c>
      <c r="Q18" s="25" t="s">
        <v>11</v>
      </c>
      <c r="R18" s="25" t="s">
        <v>11</v>
      </c>
      <c r="S18" s="25" t="s">
        <v>11</v>
      </c>
      <c r="T18" s="25" t="s">
        <v>3189</v>
      </c>
      <c r="U18" s="25" t="s">
        <v>18</v>
      </c>
      <c r="V18" s="25" t="s">
        <v>11</v>
      </c>
      <c r="W18" s="25" t="s">
        <v>11</v>
      </c>
      <c r="X18" s="25">
        <v>0</v>
      </c>
      <c r="Y18" s="25" t="s">
        <v>11</v>
      </c>
      <c r="Z18" s="25" t="s">
        <v>1809</v>
      </c>
      <c r="AA18" s="25" t="s">
        <v>1950</v>
      </c>
      <c r="AB18" s="25" t="s">
        <v>2051</v>
      </c>
      <c r="AC18" s="25" t="s">
        <v>11</v>
      </c>
      <c r="AD18" s="25">
        <v>0</v>
      </c>
      <c r="AE18" s="25">
        <v>0</v>
      </c>
      <c r="AF18" s="25">
        <v>0</v>
      </c>
      <c r="AG18" s="25" t="s">
        <v>7</v>
      </c>
    </row>
    <row r="19" spans="1:33">
      <c r="A19" s="25" t="s">
        <v>3057</v>
      </c>
      <c r="B19" s="25" t="s">
        <v>3058</v>
      </c>
      <c r="C19" s="25" t="s">
        <v>1661</v>
      </c>
      <c r="D19" s="25" t="s">
        <v>11</v>
      </c>
      <c r="E19" s="25" t="s">
        <v>11</v>
      </c>
      <c r="F19" s="25" t="s">
        <v>11</v>
      </c>
      <c r="G19" s="25" t="s">
        <v>11</v>
      </c>
      <c r="H19" s="25" t="s">
        <v>3059</v>
      </c>
      <c r="I19" s="212" t="s">
        <v>11</v>
      </c>
      <c r="J19" s="25" t="s">
        <v>11</v>
      </c>
      <c r="K19" s="25" t="s">
        <v>11</v>
      </c>
      <c r="L19" s="25" t="s">
        <v>3060</v>
      </c>
      <c r="M19" s="25" t="s">
        <v>11</v>
      </c>
      <c r="N19" s="25" t="s">
        <v>11</v>
      </c>
      <c r="O19" s="25" t="s">
        <v>11</v>
      </c>
      <c r="P19" s="25" t="s">
        <v>11</v>
      </c>
      <c r="Q19" s="25" t="s">
        <v>11</v>
      </c>
      <c r="R19" s="25" t="s">
        <v>11</v>
      </c>
      <c r="S19" s="25" t="s">
        <v>11</v>
      </c>
      <c r="T19" s="25" t="s">
        <v>3061</v>
      </c>
      <c r="U19" s="25" t="s">
        <v>14</v>
      </c>
      <c r="V19" s="25" t="s">
        <v>11</v>
      </c>
      <c r="W19" s="25" t="s">
        <v>11</v>
      </c>
      <c r="X19" s="25">
        <v>0</v>
      </c>
      <c r="Y19" s="25" t="s">
        <v>11</v>
      </c>
      <c r="Z19" s="25" t="s">
        <v>1809</v>
      </c>
      <c r="AA19" s="25" t="s">
        <v>3008</v>
      </c>
      <c r="AB19" s="25" t="s">
        <v>3062</v>
      </c>
      <c r="AC19" s="25" t="s">
        <v>3063</v>
      </c>
      <c r="AD19" s="25">
        <v>860</v>
      </c>
      <c r="AE19" s="25">
        <v>0</v>
      </c>
      <c r="AF19" s="25">
        <v>0</v>
      </c>
      <c r="AG19" s="25" t="s">
        <v>3064</v>
      </c>
    </row>
    <row r="20" spans="1:33">
      <c r="A20" s="25" t="s">
        <v>5035</v>
      </c>
      <c r="B20" s="25" t="s">
        <v>5036</v>
      </c>
      <c r="C20" s="25" t="s">
        <v>1666</v>
      </c>
      <c r="D20" s="25" t="s">
        <v>11</v>
      </c>
      <c r="E20" s="25" t="s">
        <v>11</v>
      </c>
      <c r="F20" s="25" t="s">
        <v>11</v>
      </c>
      <c r="G20" s="25" t="s">
        <v>11</v>
      </c>
      <c r="H20" s="25" t="s">
        <v>5037</v>
      </c>
      <c r="I20" s="25" t="s">
        <v>1691</v>
      </c>
      <c r="J20" s="25" t="s">
        <v>11</v>
      </c>
      <c r="K20" s="25" t="s">
        <v>1760</v>
      </c>
      <c r="L20" s="25" t="s">
        <v>1721</v>
      </c>
      <c r="M20" s="25" t="s">
        <v>11</v>
      </c>
      <c r="N20" s="25" t="s">
        <v>11</v>
      </c>
      <c r="O20" s="25" t="s">
        <v>11</v>
      </c>
      <c r="P20" s="25" t="s">
        <v>11</v>
      </c>
      <c r="Q20" s="25" t="s">
        <v>11</v>
      </c>
      <c r="R20" s="25" t="s">
        <v>11</v>
      </c>
      <c r="S20" s="25" t="s">
        <v>11</v>
      </c>
      <c r="T20" s="25" t="s">
        <v>2332</v>
      </c>
      <c r="U20" s="25" t="s">
        <v>1669</v>
      </c>
      <c r="V20" s="25" t="s">
        <v>11</v>
      </c>
      <c r="W20" s="25" t="s">
        <v>11</v>
      </c>
      <c r="X20" s="25">
        <v>0</v>
      </c>
      <c r="Y20" s="25" t="s">
        <v>11</v>
      </c>
      <c r="Z20" s="25" t="s">
        <v>1664</v>
      </c>
      <c r="AA20" s="25" t="s">
        <v>11</v>
      </c>
      <c r="AB20" s="25" t="s">
        <v>11</v>
      </c>
      <c r="AC20" s="25" t="s">
        <v>11</v>
      </c>
      <c r="AD20" s="25">
        <v>0</v>
      </c>
      <c r="AE20" s="25">
        <v>0</v>
      </c>
      <c r="AF20" s="25">
        <v>870</v>
      </c>
      <c r="AG20" s="25" t="s">
        <v>2763</v>
      </c>
    </row>
    <row r="21" spans="1:33">
      <c r="A21" s="25" t="s">
        <v>2004</v>
      </c>
      <c r="B21" s="25" t="s">
        <v>2005</v>
      </c>
      <c r="C21" s="25" t="s">
        <v>1661</v>
      </c>
      <c r="D21" s="25" t="s">
        <v>11</v>
      </c>
      <c r="E21" s="25" t="s">
        <v>11</v>
      </c>
      <c r="F21" s="25" t="s">
        <v>11</v>
      </c>
      <c r="G21" s="25" t="s">
        <v>11</v>
      </c>
      <c r="H21" s="25" t="s">
        <v>2006</v>
      </c>
      <c r="I21" s="212" t="s">
        <v>11</v>
      </c>
      <c r="J21" s="25" t="s">
        <v>11</v>
      </c>
      <c r="K21" s="25" t="s">
        <v>11</v>
      </c>
      <c r="L21" s="25" t="s">
        <v>1721</v>
      </c>
      <c r="M21" s="25" t="s">
        <v>11</v>
      </c>
      <c r="N21" s="25" t="s">
        <v>11</v>
      </c>
      <c r="O21" s="25" t="s">
        <v>11</v>
      </c>
      <c r="P21" s="25" t="s">
        <v>11</v>
      </c>
      <c r="Q21" s="25" t="s">
        <v>11</v>
      </c>
      <c r="R21" s="25" t="s">
        <v>11</v>
      </c>
      <c r="S21" s="25" t="s">
        <v>11</v>
      </c>
      <c r="T21" s="25" t="s">
        <v>1726</v>
      </c>
      <c r="U21" s="25" t="s">
        <v>15</v>
      </c>
      <c r="V21" s="25" t="s">
        <v>11</v>
      </c>
      <c r="W21" s="25" t="s">
        <v>11</v>
      </c>
      <c r="X21" s="25">
        <v>0</v>
      </c>
      <c r="Y21" s="25" t="s">
        <v>11</v>
      </c>
      <c r="Z21" s="25" t="s">
        <v>1664</v>
      </c>
      <c r="AA21" s="25" t="s">
        <v>11</v>
      </c>
      <c r="AB21" s="25" t="s">
        <v>11</v>
      </c>
      <c r="AC21" s="25" t="s">
        <v>11</v>
      </c>
      <c r="AD21" s="25">
        <v>0</v>
      </c>
      <c r="AE21" s="25">
        <v>0</v>
      </c>
      <c r="AF21" s="25">
        <v>7028.16</v>
      </c>
      <c r="AG21" s="25" t="s">
        <v>5038</v>
      </c>
    </row>
    <row r="22" spans="1:33">
      <c r="A22" s="25" t="s">
        <v>2146</v>
      </c>
      <c r="B22" s="25" t="s">
        <v>2147</v>
      </c>
      <c r="C22" s="25" t="s">
        <v>1666</v>
      </c>
      <c r="D22" s="25" t="s">
        <v>11</v>
      </c>
      <c r="E22" s="25" t="s">
        <v>11</v>
      </c>
      <c r="F22" s="25" t="s">
        <v>2148</v>
      </c>
      <c r="G22" s="25" t="s">
        <v>1688</v>
      </c>
      <c r="H22" s="25" t="s">
        <v>2149</v>
      </c>
      <c r="I22" s="212" t="s">
        <v>1672</v>
      </c>
      <c r="J22" s="25" t="s">
        <v>11</v>
      </c>
      <c r="K22" s="25" t="s">
        <v>2150</v>
      </c>
      <c r="L22" s="25" t="s">
        <v>1721</v>
      </c>
      <c r="M22" s="25" t="s">
        <v>11</v>
      </c>
      <c r="N22" s="25" t="s">
        <v>2151</v>
      </c>
      <c r="O22" s="25" t="s">
        <v>11</v>
      </c>
      <c r="P22" s="25" t="s">
        <v>2152</v>
      </c>
      <c r="Q22" s="25" t="s">
        <v>11</v>
      </c>
      <c r="R22" s="25" t="s">
        <v>11</v>
      </c>
      <c r="S22" s="25" t="s">
        <v>11</v>
      </c>
      <c r="T22" s="25" t="s">
        <v>1778</v>
      </c>
      <c r="U22" s="25" t="s">
        <v>10</v>
      </c>
      <c r="V22" s="212" t="s">
        <v>1688</v>
      </c>
      <c r="W22" s="25" t="s">
        <v>11</v>
      </c>
      <c r="X22" s="25">
        <v>0</v>
      </c>
      <c r="Y22" s="25" t="s">
        <v>11</v>
      </c>
      <c r="Z22" s="25" t="s">
        <v>1664</v>
      </c>
      <c r="AA22" s="25" t="s">
        <v>11</v>
      </c>
      <c r="AB22" s="25" t="s">
        <v>11</v>
      </c>
      <c r="AC22" s="25" t="s">
        <v>11</v>
      </c>
      <c r="AD22" s="25">
        <v>0</v>
      </c>
      <c r="AE22" s="25">
        <v>0</v>
      </c>
      <c r="AF22" s="25">
        <v>23333.33</v>
      </c>
      <c r="AG22" s="25" t="s">
        <v>3141</v>
      </c>
    </row>
    <row r="23" spans="1:33">
      <c r="A23" s="25" t="s">
        <v>3970</v>
      </c>
      <c r="B23" s="25" t="s">
        <v>3971</v>
      </c>
      <c r="C23" s="25" t="s">
        <v>1666</v>
      </c>
      <c r="D23" s="25" t="s">
        <v>11</v>
      </c>
      <c r="E23" s="25" t="s">
        <v>11</v>
      </c>
      <c r="F23" s="25" t="s">
        <v>11</v>
      </c>
      <c r="G23" s="25" t="s">
        <v>11</v>
      </c>
      <c r="H23" s="25" t="s">
        <v>3972</v>
      </c>
      <c r="I23" s="25" t="s">
        <v>1695</v>
      </c>
      <c r="J23" s="25" t="s">
        <v>11</v>
      </c>
      <c r="K23" s="25" t="s">
        <v>3208</v>
      </c>
      <c r="L23" s="25" t="s">
        <v>1721</v>
      </c>
      <c r="M23" s="25" t="s">
        <v>11</v>
      </c>
      <c r="N23" s="25" t="s">
        <v>11</v>
      </c>
      <c r="O23" s="25" t="s">
        <v>11</v>
      </c>
      <c r="P23" s="25" t="s">
        <v>11</v>
      </c>
      <c r="Q23" s="25" t="s">
        <v>11</v>
      </c>
      <c r="R23" s="25" t="s">
        <v>11</v>
      </c>
      <c r="S23" s="25" t="s">
        <v>11</v>
      </c>
      <c r="T23" s="25" t="s">
        <v>3973</v>
      </c>
      <c r="U23" s="25" t="s">
        <v>10</v>
      </c>
      <c r="V23" s="212" t="s">
        <v>11</v>
      </c>
      <c r="W23" s="25" t="s">
        <v>11</v>
      </c>
      <c r="X23" s="25">
        <v>0</v>
      </c>
      <c r="Y23" s="25" t="s">
        <v>11</v>
      </c>
      <c r="Z23" s="25" t="s">
        <v>1664</v>
      </c>
      <c r="AA23" s="25" t="s">
        <v>11</v>
      </c>
      <c r="AB23" s="25" t="s">
        <v>11</v>
      </c>
      <c r="AC23" s="25" t="s">
        <v>11</v>
      </c>
      <c r="AD23" s="25">
        <v>0</v>
      </c>
      <c r="AE23" s="25">
        <v>0</v>
      </c>
      <c r="AF23" s="25">
        <v>2832.42</v>
      </c>
      <c r="AG23" s="25" t="s">
        <v>5039</v>
      </c>
    </row>
    <row r="24" spans="1:33">
      <c r="A24" s="25" t="s">
        <v>4038</v>
      </c>
      <c r="B24" s="25" t="s">
        <v>4039</v>
      </c>
      <c r="C24" s="25" t="s">
        <v>1666</v>
      </c>
      <c r="D24" s="25" t="s">
        <v>11</v>
      </c>
      <c r="E24" s="25" t="s">
        <v>11</v>
      </c>
      <c r="F24" s="25" t="s">
        <v>11</v>
      </c>
      <c r="G24" s="25" t="s">
        <v>11</v>
      </c>
      <c r="H24" s="25" t="s">
        <v>4040</v>
      </c>
      <c r="I24" s="25" t="s">
        <v>11</v>
      </c>
      <c r="J24" s="25" t="s">
        <v>11</v>
      </c>
      <c r="K24" s="25" t="s">
        <v>11</v>
      </c>
      <c r="L24" s="25" t="s">
        <v>1721</v>
      </c>
      <c r="M24" s="25" t="s">
        <v>11</v>
      </c>
      <c r="N24" s="25" t="s">
        <v>11</v>
      </c>
      <c r="O24" s="25" t="s">
        <v>11</v>
      </c>
      <c r="P24" s="25" t="s">
        <v>11</v>
      </c>
      <c r="Q24" s="25" t="s">
        <v>11</v>
      </c>
      <c r="R24" s="25" t="s">
        <v>11</v>
      </c>
      <c r="S24" s="25" t="s">
        <v>11</v>
      </c>
      <c r="T24" s="25" t="s">
        <v>1766</v>
      </c>
      <c r="U24" s="25" t="s">
        <v>12</v>
      </c>
      <c r="V24" s="212" t="s">
        <v>11</v>
      </c>
      <c r="W24" s="25" t="s">
        <v>11</v>
      </c>
      <c r="X24" s="25">
        <v>0</v>
      </c>
      <c r="Y24" s="25" t="s">
        <v>11</v>
      </c>
      <c r="Z24" s="25" t="s">
        <v>1664</v>
      </c>
      <c r="AA24" s="25" t="s">
        <v>11</v>
      </c>
      <c r="AB24" s="25" t="s">
        <v>11</v>
      </c>
      <c r="AC24" s="25" t="s">
        <v>11</v>
      </c>
      <c r="AD24" s="25">
        <v>280</v>
      </c>
      <c r="AE24" s="25">
        <v>0</v>
      </c>
      <c r="AF24" s="25">
        <v>4377.08</v>
      </c>
      <c r="AG24" s="25" t="s">
        <v>5040</v>
      </c>
    </row>
    <row r="25" spans="1:33">
      <c r="A25" s="25" t="s">
        <v>2538</v>
      </c>
      <c r="B25" s="25" t="s">
        <v>2539</v>
      </c>
      <c r="C25" s="25" t="s">
        <v>1661</v>
      </c>
      <c r="D25" s="25" t="s">
        <v>11</v>
      </c>
      <c r="E25" s="25" t="s">
        <v>11</v>
      </c>
      <c r="F25" s="25" t="s">
        <v>11</v>
      </c>
      <c r="G25" s="25" t="s">
        <v>11</v>
      </c>
      <c r="H25" s="25" t="s">
        <v>2540</v>
      </c>
      <c r="I25" s="212" t="s">
        <v>11</v>
      </c>
      <c r="J25" s="25" t="s">
        <v>11</v>
      </c>
      <c r="K25" s="25" t="s">
        <v>11</v>
      </c>
      <c r="L25" s="25" t="s">
        <v>1721</v>
      </c>
      <c r="M25" s="25" t="s">
        <v>11</v>
      </c>
      <c r="N25" s="25" t="s">
        <v>11</v>
      </c>
      <c r="O25" s="25" t="s">
        <v>11</v>
      </c>
      <c r="P25" s="25" t="s">
        <v>11</v>
      </c>
      <c r="Q25" s="25" t="s">
        <v>11</v>
      </c>
      <c r="R25" s="25" t="s">
        <v>11</v>
      </c>
      <c r="S25" s="25" t="s">
        <v>11</v>
      </c>
      <c r="T25" s="25" t="s">
        <v>2348</v>
      </c>
      <c r="U25" s="25" t="s">
        <v>1669</v>
      </c>
      <c r="V25" s="212" t="s">
        <v>11</v>
      </c>
      <c r="W25" s="25" t="s">
        <v>11</v>
      </c>
      <c r="X25" s="25">
        <v>0</v>
      </c>
      <c r="Y25" s="25" t="s">
        <v>11</v>
      </c>
      <c r="Z25" s="25" t="s">
        <v>1664</v>
      </c>
      <c r="AA25" s="25" t="s">
        <v>11</v>
      </c>
      <c r="AB25" s="25" t="s">
        <v>11</v>
      </c>
      <c r="AC25" s="25" t="s">
        <v>11</v>
      </c>
      <c r="AD25" s="25">
        <v>0</v>
      </c>
      <c r="AE25" s="25">
        <v>0</v>
      </c>
      <c r="AF25" s="25">
        <v>6173.14</v>
      </c>
      <c r="AG25" s="25" t="s">
        <v>5041</v>
      </c>
    </row>
    <row r="26" spans="1:33">
      <c r="A26" s="25" t="s">
        <v>2420</v>
      </c>
      <c r="B26" s="211" t="s">
        <v>2421</v>
      </c>
      <c r="C26" s="25" t="s">
        <v>1661</v>
      </c>
      <c r="D26" s="25" t="s">
        <v>11</v>
      </c>
      <c r="E26" s="25" t="s">
        <v>11</v>
      </c>
      <c r="F26" s="25" t="s">
        <v>11</v>
      </c>
      <c r="G26" s="25" t="s">
        <v>11</v>
      </c>
      <c r="H26" s="25" t="s">
        <v>2418</v>
      </c>
      <c r="I26" s="25" t="s">
        <v>11</v>
      </c>
      <c r="J26" s="25" t="s">
        <v>11</v>
      </c>
      <c r="K26" s="25" t="s">
        <v>11</v>
      </c>
      <c r="L26" s="25" t="s">
        <v>1721</v>
      </c>
      <c r="M26" s="25" t="s">
        <v>11</v>
      </c>
      <c r="N26" s="25" t="s">
        <v>11</v>
      </c>
      <c r="O26" s="25" t="s">
        <v>11</v>
      </c>
      <c r="P26" s="25" t="s">
        <v>11</v>
      </c>
      <c r="Q26" s="25" t="s">
        <v>11</v>
      </c>
      <c r="R26" s="25" t="s">
        <v>11</v>
      </c>
      <c r="S26" s="25" t="s">
        <v>11</v>
      </c>
      <c r="T26" s="25" t="s">
        <v>1726</v>
      </c>
      <c r="U26" s="25" t="s">
        <v>10</v>
      </c>
      <c r="V26" s="212" t="s">
        <v>11</v>
      </c>
      <c r="W26" s="25" t="s">
        <v>11</v>
      </c>
      <c r="X26" s="25">
        <v>0</v>
      </c>
      <c r="Y26" s="25" t="s">
        <v>11</v>
      </c>
      <c r="Z26" s="25" t="s">
        <v>1809</v>
      </c>
      <c r="AA26" s="25" t="s">
        <v>2033</v>
      </c>
      <c r="AB26" s="25" t="s">
        <v>1811</v>
      </c>
      <c r="AC26" s="25" t="s">
        <v>11</v>
      </c>
      <c r="AD26" s="25">
        <v>0</v>
      </c>
      <c r="AE26" s="25">
        <v>0</v>
      </c>
      <c r="AF26" s="25">
        <v>0</v>
      </c>
      <c r="AG26" s="25" t="s">
        <v>7</v>
      </c>
    </row>
    <row r="27" spans="1:33">
      <c r="A27" s="25" t="s">
        <v>4051</v>
      </c>
      <c r="B27" s="25" t="s">
        <v>4052</v>
      </c>
      <c r="C27" s="25" t="s">
        <v>1666</v>
      </c>
      <c r="D27" s="25" t="s">
        <v>11</v>
      </c>
      <c r="E27" s="25" t="s">
        <v>11</v>
      </c>
      <c r="F27" s="25" t="s">
        <v>11</v>
      </c>
      <c r="G27" s="25" t="s">
        <v>11</v>
      </c>
      <c r="H27" s="25" t="s">
        <v>4053</v>
      </c>
      <c r="I27" s="25" t="s">
        <v>11</v>
      </c>
      <c r="J27" s="25" t="s">
        <v>11</v>
      </c>
      <c r="K27" s="25" t="s">
        <v>11</v>
      </c>
      <c r="L27" s="25" t="s">
        <v>1721</v>
      </c>
      <c r="M27" s="25" t="s">
        <v>11</v>
      </c>
      <c r="N27" s="25" t="s">
        <v>11</v>
      </c>
      <c r="O27" s="25" t="s">
        <v>11</v>
      </c>
      <c r="P27" s="25" t="s">
        <v>11</v>
      </c>
      <c r="Q27" s="25" t="s">
        <v>11</v>
      </c>
      <c r="R27" s="25" t="s">
        <v>11</v>
      </c>
      <c r="S27" s="25" t="s">
        <v>11</v>
      </c>
      <c r="T27" s="25" t="s">
        <v>2106</v>
      </c>
      <c r="U27" s="25" t="s">
        <v>14</v>
      </c>
      <c r="V27" s="212" t="s">
        <v>11</v>
      </c>
      <c r="W27" s="25" t="s">
        <v>11</v>
      </c>
      <c r="X27" s="25">
        <v>0</v>
      </c>
      <c r="Y27" s="25" t="s">
        <v>11</v>
      </c>
      <c r="Z27" s="25" t="s">
        <v>1664</v>
      </c>
      <c r="AA27" s="25" t="s">
        <v>11</v>
      </c>
      <c r="AB27" s="25" t="s">
        <v>11</v>
      </c>
      <c r="AC27" s="25" t="s">
        <v>11</v>
      </c>
      <c r="AD27" s="25">
        <v>0</v>
      </c>
      <c r="AE27" s="25">
        <v>0</v>
      </c>
      <c r="AF27" s="25">
        <v>31631.75</v>
      </c>
      <c r="AG27" s="25" t="s">
        <v>5042</v>
      </c>
    </row>
    <row r="28" spans="1:33">
      <c r="A28" s="25" t="s">
        <v>2062</v>
      </c>
      <c r="B28" s="25" t="s">
        <v>2063</v>
      </c>
      <c r="C28" s="25" t="s">
        <v>1661</v>
      </c>
      <c r="D28" s="25" t="s">
        <v>11</v>
      </c>
      <c r="E28" s="25" t="s">
        <v>11</v>
      </c>
      <c r="F28" s="25" t="s">
        <v>2064</v>
      </c>
      <c r="G28" s="25" t="s">
        <v>1751</v>
      </c>
      <c r="H28" s="25" t="s">
        <v>2065</v>
      </c>
      <c r="I28" s="25" t="s">
        <v>1691</v>
      </c>
      <c r="J28" s="25" t="s">
        <v>11</v>
      </c>
      <c r="K28" s="25" t="s">
        <v>2066</v>
      </c>
      <c r="L28" s="25" t="s">
        <v>1721</v>
      </c>
      <c r="M28" s="25" t="s">
        <v>11</v>
      </c>
      <c r="N28" s="25" t="s">
        <v>11</v>
      </c>
      <c r="O28" s="25" t="s">
        <v>2067</v>
      </c>
      <c r="P28" s="25" t="s">
        <v>2068</v>
      </c>
      <c r="Q28" s="25" t="s">
        <v>2065</v>
      </c>
      <c r="R28" s="25" t="s">
        <v>11</v>
      </c>
      <c r="S28" s="25" t="s">
        <v>11</v>
      </c>
      <c r="T28" s="25" t="s">
        <v>2069</v>
      </c>
      <c r="U28" s="25" t="s">
        <v>1669</v>
      </c>
      <c r="V28" s="212" t="s">
        <v>11</v>
      </c>
      <c r="W28" s="25" t="s">
        <v>11</v>
      </c>
      <c r="X28" s="25">
        <v>0</v>
      </c>
      <c r="Y28" s="25" t="s">
        <v>11</v>
      </c>
      <c r="Z28" s="25" t="s">
        <v>1664</v>
      </c>
      <c r="AA28" s="25" t="s">
        <v>11</v>
      </c>
      <c r="AB28" s="25" t="s">
        <v>11</v>
      </c>
      <c r="AC28" s="25" t="s">
        <v>11</v>
      </c>
      <c r="AD28" s="25">
        <v>0</v>
      </c>
      <c r="AE28" s="25">
        <v>0</v>
      </c>
      <c r="AF28" s="25">
        <v>3571.43</v>
      </c>
      <c r="AG28" s="25" t="s">
        <v>3754</v>
      </c>
    </row>
    <row r="29" spans="1:33">
      <c r="A29" s="25" t="s">
        <v>2676</v>
      </c>
      <c r="B29" s="25" t="s">
        <v>2677</v>
      </c>
      <c r="C29" s="25" t="s">
        <v>1666</v>
      </c>
      <c r="D29" s="25" t="s">
        <v>11</v>
      </c>
      <c r="E29" s="25" t="s">
        <v>11</v>
      </c>
      <c r="F29" s="25" t="s">
        <v>2678</v>
      </c>
      <c r="G29" s="25" t="s">
        <v>1838</v>
      </c>
      <c r="H29" s="25" t="s">
        <v>2679</v>
      </c>
      <c r="I29" s="212" t="s">
        <v>1691</v>
      </c>
      <c r="J29" s="25" t="s">
        <v>11</v>
      </c>
      <c r="K29" s="25" t="s">
        <v>1922</v>
      </c>
      <c r="L29" s="25" t="s">
        <v>1721</v>
      </c>
      <c r="M29" s="25" t="s">
        <v>11</v>
      </c>
      <c r="N29" s="25" t="s">
        <v>11</v>
      </c>
      <c r="O29" s="25" t="s">
        <v>11</v>
      </c>
      <c r="P29" s="25" t="s">
        <v>11</v>
      </c>
      <c r="Q29" s="25" t="s">
        <v>2679</v>
      </c>
      <c r="R29" s="25" t="s">
        <v>11</v>
      </c>
      <c r="S29" s="25" t="s">
        <v>11</v>
      </c>
      <c r="T29" s="25" t="s">
        <v>1726</v>
      </c>
      <c r="U29" s="25" t="s">
        <v>14</v>
      </c>
      <c r="V29" s="25" t="s">
        <v>11</v>
      </c>
      <c r="W29" s="25" t="s">
        <v>11</v>
      </c>
      <c r="X29" s="25">
        <v>0</v>
      </c>
      <c r="Y29" s="25" t="s">
        <v>11</v>
      </c>
      <c r="Z29" s="25" t="s">
        <v>1664</v>
      </c>
      <c r="AA29" s="25" t="s">
        <v>11</v>
      </c>
      <c r="AB29" s="25" t="s">
        <v>11</v>
      </c>
      <c r="AC29" s="25" t="s">
        <v>11</v>
      </c>
      <c r="AD29" s="25">
        <v>0</v>
      </c>
      <c r="AE29" s="25">
        <v>0</v>
      </c>
      <c r="AF29" s="25">
        <v>3316</v>
      </c>
      <c r="AG29" s="25" t="s">
        <v>1162</v>
      </c>
    </row>
    <row r="30" spans="1:33">
      <c r="A30" s="25" t="s">
        <v>2734</v>
      </c>
      <c r="B30" s="25" t="s">
        <v>2735</v>
      </c>
      <c r="C30" s="25" t="s">
        <v>1661</v>
      </c>
      <c r="D30" s="25" t="s">
        <v>11</v>
      </c>
      <c r="E30" s="25" t="s">
        <v>11</v>
      </c>
      <c r="F30" s="25" t="s">
        <v>2736</v>
      </c>
      <c r="G30" s="25" t="s">
        <v>1693</v>
      </c>
      <c r="H30" s="25" t="s">
        <v>2737</v>
      </c>
      <c r="I30" s="25" t="s">
        <v>1685</v>
      </c>
      <c r="J30" s="25" t="s">
        <v>1721</v>
      </c>
      <c r="K30" s="25" t="s">
        <v>2303</v>
      </c>
      <c r="L30" s="25" t="s">
        <v>1721</v>
      </c>
      <c r="M30" s="25" t="s">
        <v>11</v>
      </c>
      <c r="N30" s="25" t="s">
        <v>11</v>
      </c>
      <c r="O30" s="25" t="s">
        <v>11</v>
      </c>
      <c r="P30" s="25" t="s">
        <v>11</v>
      </c>
      <c r="Q30" s="25" t="s">
        <v>11</v>
      </c>
      <c r="R30" s="25" t="s">
        <v>11</v>
      </c>
      <c r="S30" s="25" t="s">
        <v>11</v>
      </c>
      <c r="T30" s="25" t="s">
        <v>2738</v>
      </c>
      <c r="U30" s="25" t="s">
        <v>1669</v>
      </c>
      <c r="V30" s="25" t="s">
        <v>11</v>
      </c>
      <c r="W30" s="25" t="s">
        <v>11</v>
      </c>
      <c r="X30" s="25">
        <v>0</v>
      </c>
      <c r="Y30" s="25" t="s">
        <v>11</v>
      </c>
      <c r="Z30" s="25" t="s">
        <v>1664</v>
      </c>
      <c r="AA30" s="25" t="s">
        <v>11</v>
      </c>
      <c r="AB30" s="25" t="s">
        <v>11</v>
      </c>
      <c r="AC30" s="25" t="s">
        <v>11</v>
      </c>
      <c r="AD30" s="25">
        <v>0</v>
      </c>
      <c r="AE30" s="25">
        <v>0</v>
      </c>
      <c r="AF30" s="25">
        <v>980</v>
      </c>
      <c r="AG30" s="25" t="s">
        <v>1670</v>
      </c>
    </row>
    <row r="31" spans="1:33">
      <c r="A31" s="25" t="s">
        <v>2601</v>
      </c>
      <c r="B31" s="25" t="s">
        <v>2602</v>
      </c>
      <c r="C31" s="25" t="s">
        <v>1666</v>
      </c>
      <c r="D31" s="25" t="s">
        <v>11</v>
      </c>
      <c r="E31" s="25" t="s">
        <v>11</v>
      </c>
      <c r="F31" s="25" t="s">
        <v>11</v>
      </c>
      <c r="G31" s="25" t="s">
        <v>11</v>
      </c>
      <c r="H31" s="25" t="s">
        <v>2603</v>
      </c>
      <c r="I31" s="25" t="s">
        <v>11</v>
      </c>
      <c r="J31" s="25" t="s">
        <v>11</v>
      </c>
      <c r="K31" s="25" t="s">
        <v>11</v>
      </c>
      <c r="L31" s="25" t="s">
        <v>1721</v>
      </c>
      <c r="M31" s="25" t="s">
        <v>11</v>
      </c>
      <c r="N31" s="25" t="s">
        <v>11</v>
      </c>
      <c r="O31" s="25" t="s">
        <v>11</v>
      </c>
      <c r="P31" s="25" t="s">
        <v>11</v>
      </c>
      <c r="Q31" s="25" t="s">
        <v>11</v>
      </c>
      <c r="R31" s="25" t="s">
        <v>11</v>
      </c>
      <c r="S31" s="25" t="s">
        <v>11</v>
      </c>
      <c r="T31" s="25" t="s">
        <v>1726</v>
      </c>
      <c r="U31" s="25" t="s">
        <v>15</v>
      </c>
      <c r="V31" s="25" t="s">
        <v>11</v>
      </c>
      <c r="W31" s="25" t="s">
        <v>11</v>
      </c>
      <c r="X31" s="25">
        <v>0</v>
      </c>
      <c r="Y31" s="25" t="s">
        <v>11</v>
      </c>
      <c r="Z31" s="25" t="s">
        <v>1664</v>
      </c>
      <c r="AA31" s="25" t="s">
        <v>11</v>
      </c>
      <c r="AB31" s="25" t="s">
        <v>11</v>
      </c>
      <c r="AC31" s="25" t="s">
        <v>11</v>
      </c>
      <c r="AD31" s="25">
        <v>0</v>
      </c>
      <c r="AE31" s="25">
        <v>0</v>
      </c>
      <c r="AF31" s="25">
        <v>3177.83</v>
      </c>
      <c r="AG31" s="25" t="s">
        <v>2509</v>
      </c>
    </row>
    <row r="32" spans="1:33">
      <c r="A32" s="25" t="s">
        <v>3558</v>
      </c>
      <c r="B32" s="25" t="s">
        <v>3559</v>
      </c>
      <c r="C32" s="25" t="s">
        <v>1661</v>
      </c>
      <c r="D32" s="25" t="s">
        <v>11</v>
      </c>
      <c r="E32" s="25" t="s">
        <v>11</v>
      </c>
      <c r="F32" s="25" t="s">
        <v>3560</v>
      </c>
      <c r="G32" s="25" t="s">
        <v>1730</v>
      </c>
      <c r="H32" s="25" t="s">
        <v>3561</v>
      </c>
      <c r="I32" s="212" t="s">
        <v>1667</v>
      </c>
      <c r="J32" s="25" t="s">
        <v>1721</v>
      </c>
      <c r="K32" s="25" t="s">
        <v>1747</v>
      </c>
      <c r="L32" s="25" t="s">
        <v>1721</v>
      </c>
      <c r="M32" s="25" t="s">
        <v>11</v>
      </c>
      <c r="N32" s="25" t="s">
        <v>11</v>
      </c>
      <c r="O32" s="25" t="s">
        <v>11</v>
      </c>
      <c r="P32" s="25" t="s">
        <v>11</v>
      </c>
      <c r="Q32" s="25" t="s">
        <v>3561</v>
      </c>
      <c r="R32" s="25" t="s">
        <v>11</v>
      </c>
      <c r="S32" s="25" t="s">
        <v>11</v>
      </c>
      <c r="T32" s="25" t="s">
        <v>2043</v>
      </c>
      <c r="U32" s="25" t="s">
        <v>16</v>
      </c>
      <c r="V32" s="25" t="s">
        <v>116</v>
      </c>
      <c r="W32" s="25" t="s">
        <v>11</v>
      </c>
      <c r="X32" s="25">
        <v>0</v>
      </c>
      <c r="Y32" s="25" t="s">
        <v>11</v>
      </c>
      <c r="Z32" s="25" t="s">
        <v>1664</v>
      </c>
      <c r="AA32" s="25" t="s">
        <v>11</v>
      </c>
      <c r="AB32" s="25" t="s">
        <v>11</v>
      </c>
      <c r="AC32" s="25" t="s">
        <v>11</v>
      </c>
      <c r="AD32" s="25">
        <v>0</v>
      </c>
      <c r="AE32" s="25">
        <v>0</v>
      </c>
      <c r="AF32" s="25">
        <v>1880</v>
      </c>
      <c r="AG32" s="25" t="s">
        <v>1679</v>
      </c>
    </row>
    <row r="33" spans="1:33">
      <c r="A33" s="25" t="s">
        <v>2435</v>
      </c>
      <c r="B33" s="25" t="s">
        <v>2436</v>
      </c>
      <c r="C33" s="25" t="s">
        <v>1661</v>
      </c>
      <c r="D33" s="25" t="s">
        <v>11</v>
      </c>
      <c r="E33" s="25" t="s">
        <v>11</v>
      </c>
      <c r="F33" s="25" t="s">
        <v>11</v>
      </c>
      <c r="G33" s="25" t="s">
        <v>11</v>
      </c>
      <c r="H33" s="25" t="s">
        <v>2437</v>
      </c>
      <c r="I33" s="25" t="s">
        <v>1685</v>
      </c>
      <c r="J33" s="25" t="s">
        <v>11</v>
      </c>
      <c r="K33" s="25" t="s">
        <v>1782</v>
      </c>
      <c r="L33" s="25" t="s">
        <v>1721</v>
      </c>
      <c r="M33" s="25" t="s">
        <v>11</v>
      </c>
      <c r="N33" s="25" t="s">
        <v>11</v>
      </c>
      <c r="O33" s="25" t="s">
        <v>11</v>
      </c>
      <c r="P33" s="25" t="s">
        <v>11</v>
      </c>
      <c r="Q33" s="25" t="s">
        <v>2437</v>
      </c>
      <c r="R33" s="25" t="s">
        <v>11</v>
      </c>
      <c r="S33" s="25" t="s">
        <v>11</v>
      </c>
      <c r="T33" s="25" t="s">
        <v>2438</v>
      </c>
      <c r="U33" s="25" t="s">
        <v>16</v>
      </c>
      <c r="V33" s="25" t="s">
        <v>11</v>
      </c>
      <c r="W33" s="25" t="s">
        <v>11</v>
      </c>
      <c r="X33" s="25">
        <v>0</v>
      </c>
      <c r="Y33" s="25" t="s">
        <v>11</v>
      </c>
      <c r="Z33" s="25" t="s">
        <v>1664</v>
      </c>
      <c r="AA33" s="25" t="s">
        <v>11</v>
      </c>
      <c r="AB33" s="25" t="s">
        <v>11</v>
      </c>
      <c r="AC33" s="25" t="s">
        <v>11</v>
      </c>
      <c r="AD33" s="25">
        <v>0</v>
      </c>
      <c r="AE33" s="25">
        <v>0</v>
      </c>
      <c r="AF33" s="25">
        <v>3316</v>
      </c>
      <c r="AG33" s="25" t="s">
        <v>1162</v>
      </c>
    </row>
    <row r="34" spans="1:33">
      <c r="A34" s="25" t="s">
        <v>2852</v>
      </c>
      <c r="B34" s="25" t="s">
        <v>2853</v>
      </c>
      <c r="C34" s="25" t="s">
        <v>1661</v>
      </c>
      <c r="D34" s="25" t="s">
        <v>11</v>
      </c>
      <c r="E34" s="25" t="s">
        <v>11</v>
      </c>
      <c r="F34" s="25" t="s">
        <v>11</v>
      </c>
      <c r="G34" s="25"/>
      <c r="H34" s="25" t="s">
        <v>2854</v>
      </c>
      <c r="I34" s="212" t="s">
        <v>11</v>
      </c>
      <c r="J34" s="25" t="s">
        <v>11</v>
      </c>
      <c r="K34" s="25" t="s">
        <v>11</v>
      </c>
      <c r="L34" s="25" t="s">
        <v>1721</v>
      </c>
      <c r="M34" s="25" t="s">
        <v>11</v>
      </c>
      <c r="N34" s="25" t="s">
        <v>11</v>
      </c>
      <c r="O34" s="25" t="s">
        <v>11</v>
      </c>
      <c r="P34" s="25" t="s">
        <v>11</v>
      </c>
      <c r="Q34" s="25" t="s">
        <v>11</v>
      </c>
      <c r="R34" s="25" t="s">
        <v>11</v>
      </c>
      <c r="S34" s="25" t="s">
        <v>11</v>
      </c>
      <c r="T34" s="25" t="s">
        <v>1778</v>
      </c>
      <c r="U34" s="25" t="s">
        <v>18</v>
      </c>
      <c r="V34" s="25" t="s">
        <v>11</v>
      </c>
      <c r="W34" s="25" t="s">
        <v>11</v>
      </c>
      <c r="X34" s="25">
        <v>0</v>
      </c>
      <c r="Y34" s="25" t="s">
        <v>11</v>
      </c>
      <c r="Z34" s="25" t="s">
        <v>1664</v>
      </c>
      <c r="AA34" s="25" t="s">
        <v>11</v>
      </c>
      <c r="AB34" s="25" t="s">
        <v>11</v>
      </c>
      <c r="AC34" s="25" t="s">
        <v>11</v>
      </c>
      <c r="AD34" s="25">
        <v>0</v>
      </c>
      <c r="AE34" s="25">
        <v>0</v>
      </c>
      <c r="AF34" s="25">
        <v>22197.4</v>
      </c>
      <c r="AG34" s="25" t="s">
        <v>2855</v>
      </c>
    </row>
    <row r="35" spans="1:33">
      <c r="A35" s="25" t="s">
        <v>1951</v>
      </c>
      <c r="B35" s="25" t="s">
        <v>1952</v>
      </c>
      <c r="C35" s="25" t="s">
        <v>1666</v>
      </c>
      <c r="D35" s="25" t="s">
        <v>11</v>
      </c>
      <c r="E35" s="25" t="s">
        <v>11</v>
      </c>
      <c r="F35" s="25" t="s">
        <v>1953</v>
      </c>
      <c r="G35" s="25" t="s">
        <v>1730</v>
      </c>
      <c r="H35" s="25" t="s">
        <v>1954</v>
      </c>
      <c r="I35" s="25" t="s">
        <v>1672</v>
      </c>
      <c r="J35" s="25" t="s">
        <v>1721</v>
      </c>
      <c r="K35" s="25" t="s">
        <v>1955</v>
      </c>
      <c r="L35" s="25" t="s">
        <v>1721</v>
      </c>
      <c r="M35" s="25" t="s">
        <v>11</v>
      </c>
      <c r="N35" s="25" t="s">
        <v>11</v>
      </c>
      <c r="O35" s="25" t="s">
        <v>11</v>
      </c>
      <c r="P35" s="25" t="s">
        <v>11</v>
      </c>
      <c r="Q35" s="25" t="s">
        <v>1954</v>
      </c>
      <c r="R35" s="25" t="s">
        <v>11</v>
      </c>
      <c r="S35" s="25" t="s">
        <v>11</v>
      </c>
      <c r="T35" s="25" t="s">
        <v>1726</v>
      </c>
      <c r="U35" s="25" t="s">
        <v>10</v>
      </c>
      <c r="V35" s="25" t="s">
        <v>11</v>
      </c>
      <c r="W35" s="25" t="s">
        <v>11</v>
      </c>
      <c r="X35" s="25">
        <v>0</v>
      </c>
      <c r="Y35" s="25" t="s">
        <v>11</v>
      </c>
      <c r="Z35" s="25" t="s">
        <v>1664</v>
      </c>
      <c r="AA35" s="25" t="s">
        <v>11</v>
      </c>
      <c r="AB35" s="25" t="s">
        <v>11</v>
      </c>
      <c r="AC35" s="25" t="s">
        <v>11</v>
      </c>
      <c r="AD35" s="25">
        <v>0</v>
      </c>
      <c r="AE35" s="25">
        <v>0</v>
      </c>
      <c r="AF35" s="25">
        <v>3316</v>
      </c>
      <c r="AG35" s="25" t="s">
        <v>1162</v>
      </c>
    </row>
    <row r="36" spans="1:33">
      <c r="A36" s="25" t="s">
        <v>3402</v>
      </c>
      <c r="B36" s="25" t="s">
        <v>3403</v>
      </c>
      <c r="C36" s="25" t="s">
        <v>1666</v>
      </c>
      <c r="D36" s="25" t="s">
        <v>11</v>
      </c>
      <c r="E36" s="25" t="s">
        <v>11</v>
      </c>
      <c r="F36" s="25" t="s">
        <v>11</v>
      </c>
      <c r="G36" s="25" t="s">
        <v>11</v>
      </c>
      <c r="H36" s="25" t="s">
        <v>3404</v>
      </c>
      <c r="I36" s="25" t="s">
        <v>11</v>
      </c>
      <c r="J36" s="25" t="s">
        <v>11</v>
      </c>
      <c r="K36" s="25" t="s">
        <v>11</v>
      </c>
      <c r="L36" s="25" t="s">
        <v>1721</v>
      </c>
      <c r="M36" s="25" t="s">
        <v>11</v>
      </c>
      <c r="N36" s="25" t="s">
        <v>11</v>
      </c>
      <c r="O36" s="25" t="s">
        <v>11</v>
      </c>
      <c r="P36" s="25" t="s">
        <v>11</v>
      </c>
      <c r="Q36" s="25" t="s">
        <v>11</v>
      </c>
      <c r="R36" s="25" t="s">
        <v>11</v>
      </c>
      <c r="S36" s="25" t="s">
        <v>11</v>
      </c>
      <c r="T36" s="25" t="s">
        <v>3124</v>
      </c>
      <c r="U36" s="25" t="s">
        <v>18</v>
      </c>
      <c r="V36" s="25" t="s">
        <v>11</v>
      </c>
      <c r="W36" s="25" t="s">
        <v>11</v>
      </c>
      <c r="X36" s="25">
        <v>0</v>
      </c>
      <c r="Y36" s="25" t="s">
        <v>11</v>
      </c>
      <c r="Z36" s="25" t="s">
        <v>1664</v>
      </c>
      <c r="AA36" s="25" t="s">
        <v>11</v>
      </c>
      <c r="AB36" s="25" t="s">
        <v>11</v>
      </c>
      <c r="AC36" s="25" t="s">
        <v>11</v>
      </c>
      <c r="AD36" s="25">
        <v>280</v>
      </c>
      <c r="AE36" s="25">
        <v>0</v>
      </c>
      <c r="AF36" s="25">
        <v>3942.25</v>
      </c>
      <c r="AG36" s="25" t="s">
        <v>3405</v>
      </c>
    </row>
    <row r="37" spans="1:33">
      <c r="A37" s="25" t="s">
        <v>3017</v>
      </c>
      <c r="B37" s="25" t="s">
        <v>3018</v>
      </c>
      <c r="C37" s="25" t="s">
        <v>1666</v>
      </c>
      <c r="D37" s="25" t="s">
        <v>11</v>
      </c>
      <c r="E37" s="25" t="s">
        <v>11</v>
      </c>
      <c r="F37" s="25" t="s">
        <v>3019</v>
      </c>
      <c r="G37" s="25" t="s">
        <v>116</v>
      </c>
      <c r="H37" s="25" t="s">
        <v>3020</v>
      </c>
      <c r="I37" s="25" t="s">
        <v>1672</v>
      </c>
      <c r="J37" s="25" t="s">
        <v>11</v>
      </c>
      <c r="K37" s="25" t="s">
        <v>1683</v>
      </c>
      <c r="L37" s="25" t="s">
        <v>1721</v>
      </c>
      <c r="M37" s="25" t="s">
        <v>11</v>
      </c>
      <c r="N37" s="25" t="s">
        <v>11</v>
      </c>
      <c r="O37" s="25" t="s">
        <v>11</v>
      </c>
      <c r="P37" s="25" t="s">
        <v>11</v>
      </c>
      <c r="Q37" s="25" t="s">
        <v>3020</v>
      </c>
      <c r="R37" s="25" t="s">
        <v>11</v>
      </c>
      <c r="S37" s="25" t="s">
        <v>11</v>
      </c>
      <c r="T37" s="25" t="s">
        <v>1766</v>
      </c>
      <c r="U37" s="25" t="s">
        <v>12</v>
      </c>
      <c r="V37" s="25" t="s">
        <v>1663</v>
      </c>
      <c r="W37" s="25" t="s">
        <v>11</v>
      </c>
      <c r="X37" s="25">
        <v>0</v>
      </c>
      <c r="Y37" s="25" t="s">
        <v>11</v>
      </c>
      <c r="Z37" s="25" t="s">
        <v>1664</v>
      </c>
      <c r="AA37" s="25" t="s">
        <v>11</v>
      </c>
      <c r="AB37" s="25" t="s">
        <v>11</v>
      </c>
      <c r="AC37" s="25" t="s">
        <v>11</v>
      </c>
      <c r="AD37" s="25">
        <v>280</v>
      </c>
      <c r="AE37" s="25">
        <v>0</v>
      </c>
      <c r="AF37" s="25">
        <v>3316</v>
      </c>
      <c r="AG37" s="25" t="s">
        <v>1738</v>
      </c>
    </row>
    <row r="38" spans="1:33">
      <c r="A38" s="25" t="s">
        <v>3653</v>
      </c>
      <c r="B38" s="25" t="s">
        <v>3654</v>
      </c>
      <c r="C38" s="25" t="s">
        <v>1666</v>
      </c>
      <c r="D38" s="25" t="s">
        <v>11</v>
      </c>
      <c r="E38" s="25" t="s">
        <v>11</v>
      </c>
      <c r="F38" s="25" t="s">
        <v>11</v>
      </c>
      <c r="G38" s="25" t="s">
        <v>11</v>
      </c>
      <c r="H38" s="25" t="s">
        <v>3655</v>
      </c>
      <c r="I38" s="25" t="s">
        <v>1672</v>
      </c>
      <c r="J38" s="25" t="s">
        <v>11</v>
      </c>
      <c r="K38" s="25" t="s">
        <v>1683</v>
      </c>
      <c r="L38" s="25" t="s">
        <v>1350</v>
      </c>
      <c r="M38" s="25" t="s">
        <v>11</v>
      </c>
      <c r="N38" s="25" t="s">
        <v>11</v>
      </c>
      <c r="O38" s="25" t="s">
        <v>11</v>
      </c>
      <c r="P38" s="25" t="s">
        <v>11</v>
      </c>
      <c r="Q38" s="25" t="s">
        <v>11</v>
      </c>
      <c r="R38" s="25" t="s">
        <v>11</v>
      </c>
      <c r="S38" s="25" t="s">
        <v>11</v>
      </c>
      <c r="T38" s="216" t="s">
        <v>1766</v>
      </c>
      <c r="U38" s="216" t="s">
        <v>12</v>
      </c>
      <c r="V38" s="25" t="s">
        <v>11</v>
      </c>
      <c r="W38" s="25" t="s">
        <v>11</v>
      </c>
      <c r="X38" s="25">
        <v>0</v>
      </c>
      <c r="Y38" s="25" t="s">
        <v>11</v>
      </c>
      <c r="Z38" s="25" t="s">
        <v>1664</v>
      </c>
      <c r="AA38" s="25" t="s">
        <v>11</v>
      </c>
      <c r="AB38" s="25" t="s">
        <v>11</v>
      </c>
      <c r="AC38" s="25" t="s">
        <v>11</v>
      </c>
      <c r="AD38" s="25">
        <v>0</v>
      </c>
      <c r="AE38" s="25">
        <v>0</v>
      </c>
      <c r="AF38" s="25">
        <v>2901.5</v>
      </c>
      <c r="AG38" s="25" t="s">
        <v>2659</v>
      </c>
    </row>
    <row r="39" spans="1:33">
      <c r="A39" s="25" t="s">
        <v>2541</v>
      </c>
      <c r="B39" s="25" t="s">
        <v>2542</v>
      </c>
      <c r="C39" s="25" t="s">
        <v>1666</v>
      </c>
      <c r="D39" s="25" t="s">
        <v>11</v>
      </c>
      <c r="E39" s="25" t="s">
        <v>11</v>
      </c>
      <c r="F39" s="25" t="s">
        <v>2543</v>
      </c>
      <c r="G39" s="25" t="s">
        <v>1730</v>
      </c>
      <c r="H39" s="25" t="s">
        <v>2544</v>
      </c>
      <c r="I39" s="25" t="s">
        <v>1691</v>
      </c>
      <c r="J39" s="25" t="s">
        <v>11</v>
      </c>
      <c r="K39" s="25" t="s">
        <v>1782</v>
      </c>
      <c r="L39" s="25" t="s">
        <v>1721</v>
      </c>
      <c r="M39" s="25" t="s">
        <v>11</v>
      </c>
      <c r="N39" s="25" t="s">
        <v>11</v>
      </c>
      <c r="O39" s="25" t="s">
        <v>11</v>
      </c>
      <c r="P39" s="25" t="s">
        <v>11</v>
      </c>
      <c r="Q39" s="25" t="s">
        <v>2544</v>
      </c>
      <c r="R39" s="25" t="s">
        <v>11</v>
      </c>
      <c r="S39" s="25" t="s">
        <v>11</v>
      </c>
      <c r="T39" s="25" t="s">
        <v>1726</v>
      </c>
      <c r="U39" s="25" t="s">
        <v>16</v>
      </c>
      <c r="V39" s="25" t="s">
        <v>11</v>
      </c>
      <c r="W39" s="25" t="s">
        <v>11</v>
      </c>
      <c r="X39" s="25">
        <v>0</v>
      </c>
      <c r="Y39" s="25" t="s">
        <v>11</v>
      </c>
      <c r="Z39" s="25" t="s">
        <v>1664</v>
      </c>
      <c r="AA39" s="25" t="s">
        <v>11</v>
      </c>
      <c r="AB39" s="25" t="s">
        <v>11</v>
      </c>
      <c r="AC39" s="25" t="s">
        <v>11</v>
      </c>
      <c r="AD39" s="25">
        <v>280</v>
      </c>
      <c r="AE39" s="25">
        <v>0</v>
      </c>
      <c r="AF39" s="25">
        <v>3316</v>
      </c>
      <c r="AG39" s="25" t="s">
        <v>1738</v>
      </c>
    </row>
    <row r="40" spans="1:33">
      <c r="A40" s="25" t="s">
        <v>2575</v>
      </c>
      <c r="B40" s="25" t="s">
        <v>2576</v>
      </c>
      <c r="C40" s="25" t="s">
        <v>1666</v>
      </c>
      <c r="D40" s="25" t="s">
        <v>11</v>
      </c>
      <c r="E40" s="25" t="s">
        <v>11</v>
      </c>
      <c r="F40" s="25" t="s">
        <v>11</v>
      </c>
      <c r="G40" s="25" t="s">
        <v>11</v>
      </c>
      <c r="H40" s="25" t="s">
        <v>2577</v>
      </c>
      <c r="I40" s="25" t="s">
        <v>11</v>
      </c>
      <c r="J40" s="25" t="s">
        <v>11</v>
      </c>
      <c r="K40" s="25" t="s">
        <v>11</v>
      </c>
      <c r="L40" s="25" t="s">
        <v>1721</v>
      </c>
      <c r="M40" s="25" t="s">
        <v>11</v>
      </c>
      <c r="N40" s="25" t="s">
        <v>11</v>
      </c>
      <c r="O40" s="25" t="s">
        <v>11</v>
      </c>
      <c r="P40" s="25" t="s">
        <v>11</v>
      </c>
      <c r="Q40" s="25" t="s">
        <v>11</v>
      </c>
      <c r="R40" s="25" t="s">
        <v>11</v>
      </c>
      <c r="S40" s="25" t="s">
        <v>11</v>
      </c>
      <c r="T40" s="25" t="s">
        <v>2578</v>
      </c>
      <c r="U40" s="25" t="s">
        <v>10</v>
      </c>
      <c r="V40" s="25" t="s">
        <v>11</v>
      </c>
      <c r="W40" s="25" t="s">
        <v>11</v>
      </c>
      <c r="X40" s="25">
        <v>0</v>
      </c>
      <c r="Y40" s="25" t="s">
        <v>11</v>
      </c>
      <c r="Z40" s="25" t="s">
        <v>1664</v>
      </c>
      <c r="AA40" s="25" t="s">
        <v>11</v>
      </c>
      <c r="AB40" s="25" t="s">
        <v>11</v>
      </c>
      <c r="AC40" s="25" t="s">
        <v>11</v>
      </c>
      <c r="AD40" s="25">
        <v>0</v>
      </c>
      <c r="AE40" s="25">
        <v>0</v>
      </c>
      <c r="AF40" s="25">
        <v>31168.400000000001</v>
      </c>
      <c r="AG40" s="25" t="s">
        <v>5043</v>
      </c>
    </row>
    <row r="41" spans="1:33">
      <c r="A41" s="25" t="s">
        <v>2212</v>
      </c>
      <c r="B41" s="25" t="s">
        <v>2213</v>
      </c>
      <c r="C41" s="25" t="s">
        <v>1661</v>
      </c>
      <c r="D41" s="25" t="s">
        <v>11</v>
      </c>
      <c r="E41" s="25" t="s">
        <v>11</v>
      </c>
      <c r="F41" s="25" t="s">
        <v>11</v>
      </c>
      <c r="G41" s="25" t="s">
        <v>11</v>
      </c>
      <c r="H41" s="25" t="s">
        <v>2214</v>
      </c>
      <c r="I41" s="25" t="s">
        <v>11</v>
      </c>
      <c r="J41" s="25" t="s">
        <v>11</v>
      </c>
      <c r="K41" s="25" t="s">
        <v>11</v>
      </c>
      <c r="L41" s="25" t="s">
        <v>1721</v>
      </c>
      <c r="M41" s="25" t="s">
        <v>1808</v>
      </c>
      <c r="N41" s="25" t="s">
        <v>11</v>
      </c>
      <c r="O41" s="25" t="s">
        <v>11</v>
      </c>
      <c r="P41" s="25" t="s">
        <v>11</v>
      </c>
      <c r="Q41" s="25" t="s">
        <v>11</v>
      </c>
      <c r="R41" s="25" t="s">
        <v>11</v>
      </c>
      <c r="S41" s="25" t="s">
        <v>11</v>
      </c>
      <c r="T41" s="25" t="s">
        <v>1726</v>
      </c>
      <c r="U41" s="25" t="s">
        <v>15</v>
      </c>
      <c r="V41" s="25" t="s">
        <v>11</v>
      </c>
      <c r="W41" s="25" t="s">
        <v>11</v>
      </c>
      <c r="X41" s="25">
        <v>0</v>
      </c>
      <c r="Y41" s="25" t="s">
        <v>11</v>
      </c>
      <c r="Z41" s="25" t="s">
        <v>1809</v>
      </c>
      <c r="AA41" s="25" t="s">
        <v>1810</v>
      </c>
      <c r="AB41" s="25" t="s">
        <v>1811</v>
      </c>
      <c r="AC41" s="25" t="s">
        <v>11</v>
      </c>
      <c r="AD41" s="25">
        <v>0</v>
      </c>
      <c r="AE41" s="25">
        <v>0</v>
      </c>
      <c r="AF41" s="25">
        <v>0</v>
      </c>
      <c r="AG41" s="25" t="s">
        <v>7</v>
      </c>
    </row>
    <row r="42" spans="1:33">
      <c r="A42" s="25" t="s">
        <v>2182</v>
      </c>
      <c r="B42" s="25" t="s">
        <v>2183</v>
      </c>
      <c r="C42" s="25" t="s">
        <v>1666</v>
      </c>
      <c r="D42" s="25" t="s">
        <v>11</v>
      </c>
      <c r="E42" s="25" t="s">
        <v>11</v>
      </c>
      <c r="F42" s="25" t="s">
        <v>11</v>
      </c>
      <c r="G42" s="25" t="s">
        <v>11</v>
      </c>
      <c r="H42" s="25" t="s">
        <v>2184</v>
      </c>
      <c r="I42" s="212" t="s">
        <v>11</v>
      </c>
      <c r="J42" s="25" t="s">
        <v>11</v>
      </c>
      <c r="K42" s="25" t="s">
        <v>11</v>
      </c>
      <c r="L42" s="25" t="s">
        <v>1721</v>
      </c>
      <c r="M42" s="25" t="s">
        <v>11</v>
      </c>
      <c r="N42" s="25" t="s">
        <v>11</v>
      </c>
      <c r="O42" s="25" t="s">
        <v>11</v>
      </c>
      <c r="P42" s="25" t="s">
        <v>11</v>
      </c>
      <c r="Q42" s="25" t="s">
        <v>11</v>
      </c>
      <c r="R42" s="25" t="s">
        <v>11</v>
      </c>
      <c r="S42" s="25" t="s">
        <v>11</v>
      </c>
      <c r="T42" s="25" t="s">
        <v>2185</v>
      </c>
      <c r="U42" s="25" t="s">
        <v>1669</v>
      </c>
      <c r="V42" s="25" t="s">
        <v>11</v>
      </c>
      <c r="W42" s="25" t="s">
        <v>11</v>
      </c>
      <c r="X42" s="25">
        <v>0</v>
      </c>
      <c r="Y42" s="25" t="s">
        <v>11</v>
      </c>
      <c r="Z42" s="25" t="s">
        <v>1664</v>
      </c>
      <c r="AA42" s="25" t="s">
        <v>11</v>
      </c>
      <c r="AB42" s="25" t="s">
        <v>11</v>
      </c>
      <c r="AC42" s="25" t="s">
        <v>11</v>
      </c>
      <c r="AD42" s="25">
        <v>0.01</v>
      </c>
      <c r="AE42" s="25">
        <v>0</v>
      </c>
      <c r="AF42" s="25">
        <v>49142.86</v>
      </c>
      <c r="AG42" s="25" t="s">
        <v>5044</v>
      </c>
    </row>
    <row r="43" spans="1:33">
      <c r="A43" s="25" t="s">
        <v>2999</v>
      </c>
      <c r="B43" s="25" t="s">
        <v>3000</v>
      </c>
      <c r="C43" s="25" t="s">
        <v>1661</v>
      </c>
      <c r="D43" s="25" t="s">
        <v>11</v>
      </c>
      <c r="E43" s="25" t="s">
        <v>11</v>
      </c>
      <c r="F43" s="25" t="s">
        <v>11</v>
      </c>
      <c r="G43" s="25" t="s">
        <v>11</v>
      </c>
      <c r="H43" s="25" t="s">
        <v>3001</v>
      </c>
      <c r="I43" s="212" t="s">
        <v>1672</v>
      </c>
      <c r="J43" s="25" t="s">
        <v>11</v>
      </c>
      <c r="K43" s="25" t="s">
        <v>11</v>
      </c>
      <c r="L43" s="25" t="s">
        <v>1721</v>
      </c>
      <c r="M43" s="25" t="s">
        <v>11</v>
      </c>
      <c r="N43" s="25" t="s">
        <v>11</v>
      </c>
      <c r="O43" s="25" t="s">
        <v>11</v>
      </c>
      <c r="P43" s="25" t="s">
        <v>11</v>
      </c>
      <c r="Q43" s="25" t="s">
        <v>11</v>
      </c>
      <c r="R43" s="25" t="s">
        <v>11</v>
      </c>
      <c r="S43" s="25" t="s">
        <v>11</v>
      </c>
      <c r="T43" s="25" t="s">
        <v>2508</v>
      </c>
      <c r="U43" s="25" t="s">
        <v>15</v>
      </c>
      <c r="V43" s="25" t="s">
        <v>11</v>
      </c>
      <c r="W43" s="25" t="s">
        <v>11</v>
      </c>
      <c r="X43" s="25">
        <v>0</v>
      </c>
      <c r="Y43" s="25" t="s">
        <v>11</v>
      </c>
      <c r="Z43" s="25" t="s">
        <v>1809</v>
      </c>
      <c r="AA43" s="25" t="s">
        <v>5045</v>
      </c>
      <c r="AB43" s="25" t="s">
        <v>2051</v>
      </c>
      <c r="AC43" s="25" t="s">
        <v>11</v>
      </c>
      <c r="AD43" s="25">
        <v>0</v>
      </c>
      <c r="AE43" s="25">
        <v>0</v>
      </c>
      <c r="AF43" s="25">
        <v>0</v>
      </c>
      <c r="AG43" s="25" t="s">
        <v>7</v>
      </c>
    </row>
    <row r="44" spans="1:33">
      <c r="A44" s="25" t="s">
        <v>3668</v>
      </c>
      <c r="B44" s="25" t="s">
        <v>3669</v>
      </c>
      <c r="C44" s="25" t="s">
        <v>1661</v>
      </c>
      <c r="D44" s="25" t="s">
        <v>11</v>
      </c>
      <c r="E44" s="25" t="s">
        <v>11</v>
      </c>
      <c r="F44" s="25" t="s">
        <v>3670</v>
      </c>
      <c r="G44" s="25" t="s">
        <v>1730</v>
      </c>
      <c r="H44" s="25" t="s">
        <v>3671</v>
      </c>
      <c r="I44" s="25" t="s">
        <v>1672</v>
      </c>
      <c r="J44" s="25" t="s">
        <v>1721</v>
      </c>
      <c r="K44" s="25" t="s">
        <v>3672</v>
      </c>
      <c r="L44" s="25" t="s">
        <v>1721</v>
      </c>
      <c r="M44" s="25" t="s">
        <v>11</v>
      </c>
      <c r="N44" s="25" t="s">
        <v>11</v>
      </c>
      <c r="O44" s="25" t="s">
        <v>11</v>
      </c>
      <c r="P44" s="25" t="s">
        <v>3673</v>
      </c>
      <c r="Q44" s="25" t="s">
        <v>3671</v>
      </c>
      <c r="R44" s="25" t="s">
        <v>11</v>
      </c>
      <c r="S44" s="25" t="s">
        <v>11</v>
      </c>
      <c r="T44" s="25" t="s">
        <v>1726</v>
      </c>
      <c r="U44" s="25" t="s">
        <v>16</v>
      </c>
      <c r="V44" s="25" t="s">
        <v>1730</v>
      </c>
      <c r="W44" s="25" t="s">
        <v>11</v>
      </c>
      <c r="X44" s="25">
        <v>0</v>
      </c>
      <c r="Y44" s="25" t="s">
        <v>11</v>
      </c>
      <c r="Z44" s="25" t="s">
        <v>1664</v>
      </c>
      <c r="AA44" s="25" t="s">
        <v>11</v>
      </c>
      <c r="AB44" s="25" t="s">
        <v>11</v>
      </c>
      <c r="AC44" s="25" t="s">
        <v>11</v>
      </c>
      <c r="AD44" s="25">
        <v>0</v>
      </c>
      <c r="AE44" s="25">
        <v>0</v>
      </c>
      <c r="AF44" s="25">
        <v>22116</v>
      </c>
      <c r="AG44" s="25" t="s">
        <v>5046</v>
      </c>
    </row>
    <row r="45" spans="1:33">
      <c r="A45" s="25" t="s">
        <v>3336</v>
      </c>
      <c r="B45" s="25" t="s">
        <v>3337</v>
      </c>
      <c r="C45" s="25" t="s">
        <v>1666</v>
      </c>
      <c r="D45" s="25" t="s">
        <v>11</v>
      </c>
      <c r="E45" s="25" t="s">
        <v>11</v>
      </c>
      <c r="F45" s="25" t="s">
        <v>11</v>
      </c>
      <c r="G45" s="25" t="s">
        <v>11</v>
      </c>
      <c r="H45" s="25" t="s">
        <v>3338</v>
      </c>
      <c r="I45" s="25" t="s">
        <v>11</v>
      </c>
      <c r="J45" s="25" t="s">
        <v>11</v>
      </c>
      <c r="K45" s="25" t="s">
        <v>11</v>
      </c>
      <c r="L45" s="25" t="s">
        <v>1721</v>
      </c>
      <c r="M45" s="25" t="s">
        <v>11</v>
      </c>
      <c r="N45" s="25" t="s">
        <v>11</v>
      </c>
      <c r="O45" s="25" t="s">
        <v>11</v>
      </c>
      <c r="P45" s="25" t="s">
        <v>11</v>
      </c>
      <c r="Q45" s="25" t="s">
        <v>11</v>
      </c>
      <c r="R45" s="25" t="s">
        <v>11</v>
      </c>
      <c r="S45" s="25" t="s">
        <v>11</v>
      </c>
      <c r="T45" s="25" t="s">
        <v>1726</v>
      </c>
      <c r="U45" s="25" t="s">
        <v>15</v>
      </c>
      <c r="V45" s="25" t="s">
        <v>11</v>
      </c>
      <c r="W45" s="25" t="s">
        <v>11</v>
      </c>
      <c r="X45" s="25">
        <v>0</v>
      </c>
      <c r="Y45" s="25" t="s">
        <v>11</v>
      </c>
      <c r="Z45" s="25" t="s">
        <v>1664</v>
      </c>
      <c r="AA45" s="25" t="s">
        <v>11</v>
      </c>
      <c r="AB45" s="25" t="s">
        <v>11</v>
      </c>
      <c r="AC45" s="25" t="s">
        <v>11</v>
      </c>
      <c r="AD45" s="25">
        <v>0</v>
      </c>
      <c r="AE45" s="25">
        <v>0</v>
      </c>
      <c r="AF45" s="25">
        <v>5220</v>
      </c>
      <c r="AG45" s="25" t="s">
        <v>3339</v>
      </c>
    </row>
    <row r="46" spans="1:33">
      <c r="A46" s="25" t="s">
        <v>3107</v>
      </c>
      <c r="B46" s="25" t="s">
        <v>3108</v>
      </c>
      <c r="C46" s="25" t="s">
        <v>1666</v>
      </c>
      <c r="D46" s="25" t="s">
        <v>11</v>
      </c>
      <c r="E46" s="25" t="s">
        <v>11</v>
      </c>
      <c r="F46" s="25" t="s">
        <v>3109</v>
      </c>
      <c r="G46" s="25" t="s">
        <v>1730</v>
      </c>
      <c r="H46" s="25" t="s">
        <v>3110</v>
      </c>
      <c r="I46" s="25" t="s">
        <v>1691</v>
      </c>
      <c r="J46" s="25" t="s">
        <v>11</v>
      </c>
      <c r="K46" s="25" t="s">
        <v>2365</v>
      </c>
      <c r="L46" s="25" t="s">
        <v>1721</v>
      </c>
      <c r="M46" s="25" t="s">
        <v>11</v>
      </c>
      <c r="N46" s="25" t="s">
        <v>11</v>
      </c>
      <c r="O46" s="25" t="s">
        <v>11</v>
      </c>
      <c r="P46" s="25" t="s">
        <v>3111</v>
      </c>
      <c r="Q46" s="25" t="s">
        <v>3110</v>
      </c>
      <c r="R46" s="25" t="s">
        <v>11</v>
      </c>
      <c r="S46" s="25" t="s">
        <v>11</v>
      </c>
      <c r="T46" s="25" t="s">
        <v>2043</v>
      </c>
      <c r="U46" s="25" t="s">
        <v>16</v>
      </c>
      <c r="V46" s="25" t="s">
        <v>1688</v>
      </c>
      <c r="W46" s="25" t="s">
        <v>11</v>
      </c>
      <c r="X46" s="25">
        <v>0</v>
      </c>
      <c r="Y46" s="25" t="s">
        <v>3112</v>
      </c>
      <c r="Z46" s="25" t="s">
        <v>1664</v>
      </c>
      <c r="AA46" s="25" t="s">
        <v>11</v>
      </c>
      <c r="AB46" s="25" t="s">
        <v>11</v>
      </c>
      <c r="AC46" s="25" t="s">
        <v>11</v>
      </c>
      <c r="AD46" s="25">
        <v>0</v>
      </c>
      <c r="AE46" s="25">
        <v>0</v>
      </c>
      <c r="AF46" s="25">
        <v>17200</v>
      </c>
      <c r="AG46" s="25" t="s">
        <v>5047</v>
      </c>
    </row>
    <row r="47" spans="1:33">
      <c r="A47" s="25" t="s">
        <v>2405</v>
      </c>
      <c r="B47" s="25" t="s">
        <v>2406</v>
      </c>
      <c r="C47" s="25" t="s">
        <v>1666</v>
      </c>
      <c r="D47" s="25" t="s">
        <v>11</v>
      </c>
      <c r="E47" s="25" t="s">
        <v>11</v>
      </c>
      <c r="F47" s="25" t="s">
        <v>2407</v>
      </c>
      <c r="G47" s="25" t="s">
        <v>1688</v>
      </c>
      <c r="H47" s="25" t="s">
        <v>2408</v>
      </c>
      <c r="I47" s="25" t="s">
        <v>1667</v>
      </c>
      <c r="J47" s="25" t="s">
        <v>1721</v>
      </c>
      <c r="K47" s="25" t="s">
        <v>1747</v>
      </c>
      <c r="L47" s="25" t="s">
        <v>1721</v>
      </c>
      <c r="M47" s="25" t="s">
        <v>11</v>
      </c>
      <c r="N47" s="25" t="s">
        <v>11</v>
      </c>
      <c r="O47" s="25" t="s">
        <v>11</v>
      </c>
      <c r="P47" s="25" t="s">
        <v>11</v>
      </c>
      <c r="Q47" s="25" t="s">
        <v>2408</v>
      </c>
      <c r="R47" s="25" t="s">
        <v>11</v>
      </c>
      <c r="S47" s="25" t="s">
        <v>11</v>
      </c>
      <c r="T47" s="25" t="s">
        <v>1804</v>
      </c>
      <c r="U47" s="25" t="s">
        <v>10</v>
      </c>
      <c r="V47" s="25" t="s">
        <v>1663</v>
      </c>
      <c r="W47" s="25" t="s">
        <v>11</v>
      </c>
      <c r="X47" s="25">
        <v>0</v>
      </c>
      <c r="Y47" s="25" t="s">
        <v>11</v>
      </c>
      <c r="Z47" s="25" t="s">
        <v>1664</v>
      </c>
      <c r="AA47" s="25" t="s">
        <v>11</v>
      </c>
      <c r="AB47" s="25" t="s">
        <v>11</v>
      </c>
      <c r="AC47" s="25" t="s">
        <v>11</v>
      </c>
      <c r="AD47" s="25">
        <v>280</v>
      </c>
      <c r="AE47" s="25">
        <v>0</v>
      </c>
      <c r="AF47" s="25">
        <v>1880</v>
      </c>
      <c r="AG47" s="25" t="s">
        <v>1665</v>
      </c>
    </row>
    <row r="48" spans="1:33">
      <c r="A48" s="25" t="s">
        <v>2633</v>
      </c>
      <c r="B48" s="25" t="s">
        <v>2634</v>
      </c>
      <c r="C48" s="25" t="s">
        <v>1661</v>
      </c>
      <c r="D48" s="25" t="s">
        <v>11</v>
      </c>
      <c r="E48" s="25" t="s">
        <v>11</v>
      </c>
      <c r="F48" s="25" t="s">
        <v>11</v>
      </c>
      <c r="G48" s="25" t="s">
        <v>11</v>
      </c>
      <c r="H48" s="25" t="s">
        <v>2635</v>
      </c>
      <c r="I48" s="212" t="s">
        <v>11</v>
      </c>
      <c r="J48" s="25" t="s">
        <v>11</v>
      </c>
      <c r="K48" s="25" t="s">
        <v>11</v>
      </c>
      <c r="L48" s="25" t="s">
        <v>1721</v>
      </c>
      <c r="M48" s="25" t="s">
        <v>11</v>
      </c>
      <c r="N48" s="25" t="s">
        <v>11</v>
      </c>
      <c r="O48" s="25" t="s">
        <v>11</v>
      </c>
      <c r="P48" s="25" t="s">
        <v>11</v>
      </c>
      <c r="Q48" s="25" t="s">
        <v>11</v>
      </c>
      <c r="R48" s="25" t="s">
        <v>11</v>
      </c>
      <c r="S48" s="25" t="s">
        <v>11</v>
      </c>
      <c r="T48" s="25" t="s">
        <v>1786</v>
      </c>
      <c r="U48" s="25" t="s">
        <v>17</v>
      </c>
      <c r="V48" s="25" t="s">
        <v>11</v>
      </c>
      <c r="W48" s="25" t="s">
        <v>11</v>
      </c>
      <c r="X48" s="25">
        <v>0</v>
      </c>
      <c r="Y48" s="25" t="s">
        <v>11</v>
      </c>
      <c r="Z48" s="25" t="s">
        <v>1664</v>
      </c>
      <c r="AA48" s="25" t="s">
        <v>11</v>
      </c>
      <c r="AB48" s="25" t="s">
        <v>11</v>
      </c>
      <c r="AC48" s="25" t="s">
        <v>11</v>
      </c>
      <c r="AD48" s="25">
        <v>0</v>
      </c>
      <c r="AE48" s="25">
        <v>0</v>
      </c>
      <c r="AF48" s="25">
        <v>9975</v>
      </c>
      <c r="AG48" s="25" t="s">
        <v>5048</v>
      </c>
    </row>
    <row r="49" spans="1:33">
      <c r="A49" s="25" t="s">
        <v>2524</v>
      </c>
      <c r="B49" s="25" t="s">
        <v>2525</v>
      </c>
      <c r="C49" s="25" t="s">
        <v>1666</v>
      </c>
      <c r="D49" s="25" t="s">
        <v>11</v>
      </c>
      <c r="E49" s="25" t="s">
        <v>11</v>
      </c>
      <c r="F49" s="25" t="s">
        <v>2526</v>
      </c>
      <c r="G49" s="25" t="s">
        <v>1693</v>
      </c>
      <c r="H49" s="25" t="s">
        <v>2527</v>
      </c>
      <c r="I49" s="25" t="s">
        <v>1667</v>
      </c>
      <c r="J49" s="25" t="s">
        <v>1721</v>
      </c>
      <c r="K49" s="25" t="s">
        <v>1795</v>
      </c>
      <c r="L49" s="25" t="s">
        <v>1721</v>
      </c>
      <c r="M49" s="25" t="s">
        <v>11</v>
      </c>
      <c r="N49" s="25" t="s">
        <v>11</v>
      </c>
      <c r="O49" s="25" t="s">
        <v>11</v>
      </c>
      <c r="P49" s="25" t="s">
        <v>11</v>
      </c>
      <c r="Q49" s="25" t="s">
        <v>2527</v>
      </c>
      <c r="R49" s="25" t="s">
        <v>11</v>
      </c>
      <c r="S49" s="25" t="s">
        <v>11</v>
      </c>
      <c r="T49" s="25" t="s">
        <v>1742</v>
      </c>
      <c r="U49" s="25" t="s">
        <v>1687</v>
      </c>
      <c r="V49" s="25" t="s">
        <v>11</v>
      </c>
      <c r="W49" s="25" t="s">
        <v>11</v>
      </c>
      <c r="X49" s="25">
        <v>0</v>
      </c>
      <c r="Y49" s="25" t="s">
        <v>11</v>
      </c>
      <c r="Z49" s="25" t="s">
        <v>1664</v>
      </c>
      <c r="AA49" s="25" t="s">
        <v>11</v>
      </c>
      <c r="AB49" s="25" t="s">
        <v>11</v>
      </c>
      <c r="AC49" s="25" t="s">
        <v>11</v>
      </c>
      <c r="AD49" s="25">
        <v>0</v>
      </c>
      <c r="AE49" s="25">
        <v>0</v>
      </c>
      <c r="AF49" s="25">
        <v>5664.76</v>
      </c>
      <c r="AG49" s="25" t="s">
        <v>5049</v>
      </c>
    </row>
    <row r="50" spans="1:33">
      <c r="A50" s="25" t="s">
        <v>3959</v>
      </c>
      <c r="B50" s="25" t="s">
        <v>3960</v>
      </c>
      <c r="C50" s="25" t="s">
        <v>1666</v>
      </c>
      <c r="D50" s="25" t="s">
        <v>11</v>
      </c>
      <c r="E50" s="25" t="s">
        <v>11</v>
      </c>
      <c r="F50" s="25" t="s">
        <v>11</v>
      </c>
      <c r="G50" s="25" t="s">
        <v>11</v>
      </c>
      <c r="H50" s="25" t="s">
        <v>3961</v>
      </c>
      <c r="I50" s="25" t="s">
        <v>11</v>
      </c>
      <c r="J50" s="25" t="s">
        <v>11</v>
      </c>
      <c r="K50" s="25" t="s">
        <v>11</v>
      </c>
      <c r="L50" s="25" t="s">
        <v>1721</v>
      </c>
      <c r="M50" s="25" t="s">
        <v>1808</v>
      </c>
      <c r="N50" s="25" t="s">
        <v>11</v>
      </c>
      <c r="O50" s="25" t="s">
        <v>11</v>
      </c>
      <c r="P50" s="25" t="s">
        <v>11</v>
      </c>
      <c r="Q50" s="25" t="s">
        <v>11</v>
      </c>
      <c r="R50" s="25" t="s">
        <v>11</v>
      </c>
      <c r="S50" s="25" t="s">
        <v>11</v>
      </c>
      <c r="T50" s="25" t="s">
        <v>1742</v>
      </c>
      <c r="U50" s="25" t="s">
        <v>1669</v>
      </c>
      <c r="V50" s="25" t="s">
        <v>11</v>
      </c>
      <c r="W50" s="25" t="s">
        <v>11</v>
      </c>
      <c r="X50" s="25">
        <v>0</v>
      </c>
      <c r="Y50" s="25" t="s">
        <v>11</v>
      </c>
      <c r="Z50" s="25" t="s">
        <v>1664</v>
      </c>
      <c r="AA50" s="25" t="s">
        <v>11</v>
      </c>
      <c r="AB50" s="25" t="s">
        <v>11</v>
      </c>
      <c r="AC50" s="25" t="s">
        <v>11</v>
      </c>
      <c r="AD50" s="25">
        <v>0</v>
      </c>
      <c r="AE50" s="25">
        <v>0</v>
      </c>
      <c r="AF50" s="25">
        <v>7966.06</v>
      </c>
      <c r="AG50" s="25" t="s">
        <v>5050</v>
      </c>
    </row>
    <row r="51" spans="1:33">
      <c r="A51" s="25" t="s">
        <v>2425</v>
      </c>
      <c r="B51" s="25" t="s">
        <v>2426</v>
      </c>
      <c r="C51" s="25" t="s">
        <v>1666</v>
      </c>
      <c r="D51" s="25" t="s">
        <v>11</v>
      </c>
      <c r="E51" s="25" t="s">
        <v>11</v>
      </c>
      <c r="F51" s="25" t="s">
        <v>11</v>
      </c>
      <c r="G51" s="25" t="s">
        <v>11</v>
      </c>
      <c r="H51" s="25" t="s">
        <v>2427</v>
      </c>
      <c r="I51" s="212" t="s">
        <v>1691</v>
      </c>
      <c r="J51" s="25" t="s">
        <v>11</v>
      </c>
      <c r="K51" s="25" t="s">
        <v>1683</v>
      </c>
      <c r="L51" s="25" t="s">
        <v>1721</v>
      </c>
      <c r="M51" s="25" t="s">
        <v>11</v>
      </c>
      <c r="N51" s="25" t="s">
        <v>2428</v>
      </c>
      <c r="O51" s="25" t="s">
        <v>2429</v>
      </c>
      <c r="P51" s="25" t="s">
        <v>11</v>
      </c>
      <c r="Q51" s="25" t="s">
        <v>2427</v>
      </c>
      <c r="R51" s="25" t="s">
        <v>11</v>
      </c>
      <c r="S51" s="25" t="s">
        <v>11</v>
      </c>
      <c r="T51" s="25" t="s">
        <v>1726</v>
      </c>
      <c r="U51" s="25" t="s">
        <v>15</v>
      </c>
      <c r="V51" s="25" t="s">
        <v>11</v>
      </c>
      <c r="W51" s="25" t="s">
        <v>11</v>
      </c>
      <c r="X51" s="25">
        <v>0</v>
      </c>
      <c r="Y51" s="25" t="s">
        <v>11</v>
      </c>
      <c r="Z51" s="25" t="s">
        <v>1664</v>
      </c>
      <c r="AA51" s="25" t="s">
        <v>11</v>
      </c>
      <c r="AB51" s="25" t="s">
        <v>11</v>
      </c>
      <c r="AC51" s="25" t="s">
        <v>11</v>
      </c>
      <c r="AD51" s="25">
        <v>280</v>
      </c>
      <c r="AE51" s="25">
        <v>0</v>
      </c>
      <c r="AF51" s="25">
        <v>3177.83</v>
      </c>
      <c r="AG51" s="25" t="s">
        <v>2430</v>
      </c>
    </row>
    <row r="52" spans="1:33">
      <c r="A52" s="25" t="s">
        <v>3662</v>
      </c>
      <c r="B52" s="25" t="s">
        <v>3663</v>
      </c>
      <c r="C52" s="25" t="s">
        <v>1666</v>
      </c>
      <c r="D52" s="25" t="s">
        <v>11</v>
      </c>
      <c r="E52" s="25" t="s">
        <v>11</v>
      </c>
      <c r="F52" s="25" t="s">
        <v>11</v>
      </c>
      <c r="G52" s="25" t="s">
        <v>11</v>
      </c>
      <c r="H52" s="25" t="s">
        <v>3664</v>
      </c>
      <c r="I52" s="25" t="s">
        <v>1685</v>
      </c>
      <c r="J52" s="25" t="s">
        <v>11</v>
      </c>
      <c r="K52" s="25" t="s">
        <v>1782</v>
      </c>
      <c r="L52" s="25" t="s">
        <v>1721</v>
      </c>
      <c r="M52" s="25" t="s">
        <v>11</v>
      </c>
      <c r="N52" s="25" t="s">
        <v>11</v>
      </c>
      <c r="O52" s="25" t="s">
        <v>11</v>
      </c>
      <c r="P52" s="25" t="s">
        <v>11</v>
      </c>
      <c r="Q52" s="25" t="s">
        <v>3664</v>
      </c>
      <c r="R52" s="25" t="s">
        <v>11</v>
      </c>
      <c r="S52" s="25" t="s">
        <v>11</v>
      </c>
      <c r="T52" s="25" t="s">
        <v>1742</v>
      </c>
      <c r="U52" s="25" t="s">
        <v>1669</v>
      </c>
      <c r="V52" s="25" t="s">
        <v>11</v>
      </c>
      <c r="W52" s="25" t="s">
        <v>11</v>
      </c>
      <c r="X52" s="25">
        <v>0</v>
      </c>
      <c r="Y52" s="25" t="s">
        <v>11</v>
      </c>
      <c r="Z52" s="25" t="s">
        <v>1664</v>
      </c>
      <c r="AA52" s="25" t="s">
        <v>11</v>
      </c>
      <c r="AB52" s="25" t="s">
        <v>11</v>
      </c>
      <c r="AC52" s="25" t="s">
        <v>11</v>
      </c>
      <c r="AD52" s="25">
        <v>0</v>
      </c>
      <c r="AE52" s="25">
        <v>0</v>
      </c>
      <c r="AF52" s="25">
        <v>960</v>
      </c>
      <c r="AG52" s="25" t="s">
        <v>1160</v>
      </c>
    </row>
    <row r="53" spans="1:33">
      <c r="A53" s="25" t="s">
        <v>2764</v>
      </c>
      <c r="B53" s="25" t="s">
        <v>2765</v>
      </c>
      <c r="C53" s="25" t="s">
        <v>1666</v>
      </c>
      <c r="D53" s="25" t="s">
        <v>11</v>
      </c>
      <c r="E53" s="25" t="s">
        <v>11</v>
      </c>
      <c r="F53" s="25" t="s">
        <v>2766</v>
      </c>
      <c r="G53" s="25" t="s">
        <v>1730</v>
      </c>
      <c r="H53" s="25" t="s">
        <v>2767</v>
      </c>
      <c r="I53" s="212" t="s">
        <v>1672</v>
      </c>
      <c r="J53" s="25" t="s">
        <v>1721</v>
      </c>
      <c r="K53" s="25" t="s">
        <v>1782</v>
      </c>
      <c r="L53" s="25" t="s">
        <v>1721</v>
      </c>
      <c r="M53" s="25" t="s">
        <v>11</v>
      </c>
      <c r="N53" s="25" t="s">
        <v>11</v>
      </c>
      <c r="O53" s="25" t="s">
        <v>11</v>
      </c>
      <c r="P53" s="25" t="s">
        <v>2768</v>
      </c>
      <c r="Q53" s="25" t="s">
        <v>2767</v>
      </c>
      <c r="R53" s="25" t="s">
        <v>11</v>
      </c>
      <c r="S53" s="25" t="s">
        <v>11</v>
      </c>
      <c r="T53" s="25" t="s">
        <v>1726</v>
      </c>
      <c r="U53" s="25" t="s">
        <v>16</v>
      </c>
      <c r="V53" s="25" t="s">
        <v>1690</v>
      </c>
      <c r="W53" s="25" t="s">
        <v>11</v>
      </c>
      <c r="X53" s="25">
        <v>0</v>
      </c>
      <c r="Y53" s="25" t="s">
        <v>11</v>
      </c>
      <c r="Z53" s="25" t="s">
        <v>1664</v>
      </c>
      <c r="AA53" s="25" t="s">
        <v>11</v>
      </c>
      <c r="AB53" s="25" t="s">
        <v>11</v>
      </c>
      <c r="AC53" s="25" t="s">
        <v>11</v>
      </c>
      <c r="AD53" s="25">
        <v>280</v>
      </c>
      <c r="AE53" s="25">
        <v>0</v>
      </c>
      <c r="AF53" s="25">
        <v>3316</v>
      </c>
      <c r="AG53" s="25" t="s">
        <v>1738</v>
      </c>
    </row>
    <row r="54" spans="1:33">
      <c r="A54" s="25" t="s">
        <v>2291</v>
      </c>
      <c r="B54" s="25" t="s">
        <v>2292</v>
      </c>
      <c r="C54" s="25" t="s">
        <v>1661</v>
      </c>
      <c r="D54" s="25" t="s">
        <v>11</v>
      </c>
      <c r="E54" s="25" t="s">
        <v>11</v>
      </c>
      <c r="F54" s="25" t="s">
        <v>2293</v>
      </c>
      <c r="G54" s="25" t="s">
        <v>1730</v>
      </c>
      <c r="H54" s="25" t="s">
        <v>2294</v>
      </c>
      <c r="I54" s="25" t="s">
        <v>1672</v>
      </c>
      <c r="J54" s="25" t="s">
        <v>1721</v>
      </c>
      <c r="K54" s="25" t="s">
        <v>1782</v>
      </c>
      <c r="L54" s="25" t="s">
        <v>1721</v>
      </c>
      <c r="M54" s="25" t="s">
        <v>11</v>
      </c>
      <c r="N54" s="25" t="s">
        <v>11</v>
      </c>
      <c r="O54" s="25" t="s">
        <v>11</v>
      </c>
      <c r="P54" s="25" t="s">
        <v>2295</v>
      </c>
      <c r="Q54" s="25" t="s">
        <v>2294</v>
      </c>
      <c r="R54" s="25" t="s">
        <v>11</v>
      </c>
      <c r="S54" s="25" t="s">
        <v>11</v>
      </c>
      <c r="T54" s="25" t="s">
        <v>1726</v>
      </c>
      <c r="U54" s="25" t="s">
        <v>16</v>
      </c>
      <c r="V54" s="25" t="s">
        <v>11</v>
      </c>
      <c r="W54" s="25" t="s">
        <v>11</v>
      </c>
      <c r="X54" s="25">
        <v>0</v>
      </c>
      <c r="Y54" s="25" t="s">
        <v>11</v>
      </c>
      <c r="Z54" s="25" t="s">
        <v>1664</v>
      </c>
      <c r="AA54" s="25" t="s">
        <v>11</v>
      </c>
      <c r="AB54" s="25" t="s">
        <v>11</v>
      </c>
      <c r="AC54" s="25" t="s">
        <v>11</v>
      </c>
      <c r="AD54" s="25">
        <v>0</v>
      </c>
      <c r="AE54" s="25">
        <v>0</v>
      </c>
      <c r="AF54" s="25">
        <v>3316</v>
      </c>
      <c r="AG54" s="25" t="s">
        <v>1162</v>
      </c>
    </row>
    <row r="55" spans="1:33">
      <c r="A55" s="25" t="s">
        <v>2173</v>
      </c>
      <c r="B55" s="25" t="s">
        <v>2174</v>
      </c>
      <c r="C55" s="25" t="s">
        <v>1661</v>
      </c>
      <c r="D55" s="25" t="s">
        <v>11</v>
      </c>
      <c r="E55" s="25" t="s">
        <v>11</v>
      </c>
      <c r="F55" s="25" t="s">
        <v>11</v>
      </c>
      <c r="G55" s="25" t="s">
        <v>11</v>
      </c>
      <c r="H55" s="25" t="s">
        <v>2175</v>
      </c>
      <c r="I55" s="25" t="s">
        <v>11</v>
      </c>
      <c r="J55" s="25" t="s">
        <v>11</v>
      </c>
      <c r="K55" s="25" t="s">
        <v>11</v>
      </c>
      <c r="L55" s="25" t="s">
        <v>1721</v>
      </c>
      <c r="M55" s="25" t="s">
        <v>11</v>
      </c>
      <c r="N55" s="25" t="s">
        <v>11</v>
      </c>
      <c r="O55" s="25" t="s">
        <v>11</v>
      </c>
      <c r="P55" s="25" t="s">
        <v>11</v>
      </c>
      <c r="Q55" s="25" t="s">
        <v>11</v>
      </c>
      <c r="R55" s="25" t="s">
        <v>11</v>
      </c>
      <c r="S55" s="25" t="s">
        <v>11</v>
      </c>
      <c r="T55" s="25" t="s">
        <v>1726</v>
      </c>
      <c r="U55" s="25" t="s">
        <v>10</v>
      </c>
      <c r="V55" s="25" t="s">
        <v>11</v>
      </c>
      <c r="W55" s="25" t="s">
        <v>11</v>
      </c>
      <c r="X55" s="25">
        <v>0</v>
      </c>
      <c r="Y55" s="25" t="s">
        <v>11</v>
      </c>
      <c r="Z55" s="25" t="s">
        <v>1664</v>
      </c>
      <c r="AA55" s="25" t="s">
        <v>11</v>
      </c>
      <c r="AB55" s="25" t="s">
        <v>11</v>
      </c>
      <c r="AC55" s="25" t="s">
        <v>11</v>
      </c>
      <c r="AD55" s="25">
        <v>280</v>
      </c>
      <c r="AE55" s="25">
        <v>0</v>
      </c>
      <c r="AF55" s="25">
        <v>22127.040000000001</v>
      </c>
      <c r="AG55" s="25" t="s">
        <v>5051</v>
      </c>
    </row>
    <row r="56" spans="1:33">
      <c r="A56" s="25" t="s">
        <v>2317</v>
      </c>
      <c r="B56" s="25" t="s">
        <v>2318</v>
      </c>
      <c r="C56" s="25" t="s">
        <v>1666</v>
      </c>
      <c r="D56" s="25" t="s">
        <v>11</v>
      </c>
      <c r="E56" s="25" t="s">
        <v>11</v>
      </c>
      <c r="F56" s="25" t="s">
        <v>11</v>
      </c>
      <c r="G56" s="25" t="s">
        <v>11</v>
      </c>
      <c r="H56" s="25" t="s">
        <v>2319</v>
      </c>
      <c r="I56" s="212" t="s">
        <v>11</v>
      </c>
      <c r="J56" s="25" t="s">
        <v>11</v>
      </c>
      <c r="K56" s="25" t="s">
        <v>11</v>
      </c>
      <c r="L56" s="25" t="s">
        <v>1721</v>
      </c>
      <c r="M56" s="25" t="s">
        <v>11</v>
      </c>
      <c r="N56" s="25" t="s">
        <v>11</v>
      </c>
      <c r="O56" s="25" t="s">
        <v>11</v>
      </c>
      <c r="P56" s="25" t="s">
        <v>11</v>
      </c>
      <c r="Q56" s="25" t="s">
        <v>11</v>
      </c>
      <c r="R56" s="25" t="s">
        <v>11</v>
      </c>
      <c r="S56" s="25" t="s">
        <v>11</v>
      </c>
      <c r="T56" s="25" t="s">
        <v>1726</v>
      </c>
      <c r="U56" s="25" t="s">
        <v>16</v>
      </c>
      <c r="V56" s="25" t="s">
        <v>11</v>
      </c>
      <c r="W56" s="25" t="s">
        <v>11</v>
      </c>
      <c r="X56" s="25">
        <v>0</v>
      </c>
      <c r="Y56" s="25" t="s">
        <v>11</v>
      </c>
      <c r="Z56" s="25" t="s">
        <v>1664</v>
      </c>
      <c r="AA56" s="25" t="s">
        <v>11</v>
      </c>
      <c r="AB56" s="25" t="s">
        <v>11</v>
      </c>
      <c r="AC56" s="25" t="s">
        <v>11</v>
      </c>
      <c r="AD56" s="25">
        <v>0</v>
      </c>
      <c r="AE56" s="25">
        <v>0</v>
      </c>
      <c r="AF56" s="25">
        <v>19576</v>
      </c>
      <c r="AG56" s="25" t="s">
        <v>5052</v>
      </c>
    </row>
    <row r="57" spans="1:33">
      <c r="A57" s="25" t="s">
        <v>2545</v>
      </c>
      <c r="B57" s="25" t="s">
        <v>2546</v>
      </c>
      <c r="C57" s="25" t="s">
        <v>1666</v>
      </c>
      <c r="D57" s="25" t="s">
        <v>11</v>
      </c>
      <c r="E57" s="25" t="s">
        <v>11</v>
      </c>
      <c r="F57" s="25" t="s">
        <v>2547</v>
      </c>
      <c r="G57" s="25" t="s">
        <v>1838</v>
      </c>
      <c r="H57" s="25" t="s">
        <v>2548</v>
      </c>
      <c r="I57" s="25" t="s">
        <v>1692</v>
      </c>
      <c r="J57" s="25" t="s">
        <v>11</v>
      </c>
      <c r="K57" s="25" t="s">
        <v>1683</v>
      </c>
      <c r="L57" s="25" t="s">
        <v>1721</v>
      </c>
      <c r="M57" s="25" t="s">
        <v>11</v>
      </c>
      <c r="N57" s="25" t="s">
        <v>2549</v>
      </c>
      <c r="O57" s="25" t="s">
        <v>11</v>
      </c>
      <c r="P57" s="25" t="s">
        <v>11</v>
      </c>
      <c r="Q57" s="25" t="s">
        <v>2548</v>
      </c>
      <c r="R57" s="25" t="s">
        <v>11</v>
      </c>
      <c r="S57" s="25" t="s">
        <v>11</v>
      </c>
      <c r="T57" s="25" t="s">
        <v>1804</v>
      </c>
      <c r="U57" s="25" t="s">
        <v>12</v>
      </c>
      <c r="V57" s="25" t="s">
        <v>11</v>
      </c>
      <c r="W57" s="25" t="s">
        <v>11</v>
      </c>
      <c r="X57" s="25">
        <v>0</v>
      </c>
      <c r="Y57" s="25" t="s">
        <v>11</v>
      </c>
      <c r="Z57" s="25" t="s">
        <v>1664</v>
      </c>
      <c r="AA57" s="25" t="s">
        <v>11</v>
      </c>
      <c r="AB57" s="25" t="s">
        <v>11</v>
      </c>
      <c r="AC57" s="25" t="s">
        <v>11</v>
      </c>
      <c r="AD57" s="25">
        <v>280</v>
      </c>
      <c r="AE57" s="25">
        <v>0</v>
      </c>
      <c r="AF57" s="25">
        <v>3316</v>
      </c>
      <c r="AG57" s="25" t="s">
        <v>1738</v>
      </c>
    </row>
    <row r="58" spans="1:33">
      <c r="A58" s="25" t="s">
        <v>3949</v>
      </c>
      <c r="B58" s="25" t="s">
        <v>3950</v>
      </c>
      <c r="C58" s="25" t="s">
        <v>1661</v>
      </c>
      <c r="D58" s="25" t="s">
        <v>11</v>
      </c>
      <c r="E58" s="25" t="s">
        <v>11</v>
      </c>
      <c r="F58" s="25" t="s">
        <v>11</v>
      </c>
      <c r="G58" s="25" t="s">
        <v>11</v>
      </c>
      <c r="H58" s="25" t="s">
        <v>3951</v>
      </c>
      <c r="I58" s="25" t="s">
        <v>11</v>
      </c>
      <c r="J58" s="25" t="s">
        <v>11</v>
      </c>
      <c r="K58" s="25" t="s">
        <v>3040</v>
      </c>
      <c r="L58" s="25" t="s">
        <v>1721</v>
      </c>
      <c r="M58" s="25" t="s">
        <v>11</v>
      </c>
      <c r="N58" s="25" t="s">
        <v>11</v>
      </c>
      <c r="O58" s="25" t="s">
        <v>11</v>
      </c>
      <c r="P58" s="25" t="s">
        <v>11</v>
      </c>
      <c r="Q58" s="25" t="s">
        <v>11</v>
      </c>
      <c r="R58" s="25" t="s">
        <v>11</v>
      </c>
      <c r="S58" s="25" t="s">
        <v>11</v>
      </c>
      <c r="T58" s="25" t="s">
        <v>2578</v>
      </c>
      <c r="U58" s="25" t="s">
        <v>12</v>
      </c>
      <c r="V58" s="25" t="s">
        <v>11</v>
      </c>
      <c r="W58" s="25" t="s">
        <v>11</v>
      </c>
      <c r="X58" s="25">
        <v>0</v>
      </c>
      <c r="Y58" s="25" t="s">
        <v>11</v>
      </c>
      <c r="Z58" s="25" t="s">
        <v>1664</v>
      </c>
      <c r="AA58" s="25" t="s">
        <v>11</v>
      </c>
      <c r="AB58" s="25" t="s">
        <v>11</v>
      </c>
      <c r="AC58" s="25" t="s">
        <v>11</v>
      </c>
      <c r="AD58" s="25">
        <v>560</v>
      </c>
      <c r="AE58" s="25">
        <v>0</v>
      </c>
      <c r="AF58" s="25">
        <v>5414.69</v>
      </c>
      <c r="AG58" s="25" t="s">
        <v>5053</v>
      </c>
    </row>
    <row r="59" spans="1:33">
      <c r="A59" s="25" t="s">
        <v>3043</v>
      </c>
      <c r="B59" s="25" t="s">
        <v>3044</v>
      </c>
      <c r="C59" s="25" t="s">
        <v>1666</v>
      </c>
      <c r="D59" s="25" t="s">
        <v>11</v>
      </c>
      <c r="E59" s="25" t="s">
        <v>11</v>
      </c>
      <c r="F59" s="25" t="s">
        <v>11</v>
      </c>
      <c r="G59" s="25" t="s">
        <v>11</v>
      </c>
      <c r="H59" s="25" t="s">
        <v>3045</v>
      </c>
      <c r="I59" s="212" t="s">
        <v>1672</v>
      </c>
      <c r="J59" s="25" t="s">
        <v>11</v>
      </c>
      <c r="K59" s="25" t="s">
        <v>1683</v>
      </c>
      <c r="L59" s="25" t="s">
        <v>1721</v>
      </c>
      <c r="M59" s="25" t="s">
        <v>11</v>
      </c>
      <c r="N59" s="25" t="s">
        <v>11</v>
      </c>
      <c r="O59" s="25" t="s">
        <v>11</v>
      </c>
      <c r="P59" s="25" t="s">
        <v>11</v>
      </c>
      <c r="Q59" s="25" t="s">
        <v>3045</v>
      </c>
      <c r="R59" s="25" t="s">
        <v>11</v>
      </c>
      <c r="S59" s="25" t="s">
        <v>11</v>
      </c>
      <c r="T59" s="25" t="s">
        <v>3046</v>
      </c>
      <c r="U59" s="25" t="s">
        <v>14</v>
      </c>
      <c r="V59" s="25" t="s">
        <v>11</v>
      </c>
      <c r="W59" s="25" t="s">
        <v>11</v>
      </c>
      <c r="X59" s="25">
        <v>0</v>
      </c>
      <c r="Y59" s="25" t="s">
        <v>11</v>
      </c>
      <c r="Z59" s="25" t="s">
        <v>1664</v>
      </c>
      <c r="AA59" s="25" t="s">
        <v>11</v>
      </c>
      <c r="AB59" s="25" t="s">
        <v>11</v>
      </c>
      <c r="AC59" s="25" t="s">
        <v>11</v>
      </c>
      <c r="AD59" s="25">
        <v>0</v>
      </c>
      <c r="AE59" s="25">
        <v>0</v>
      </c>
      <c r="AF59" s="25">
        <v>2348.83</v>
      </c>
      <c r="AG59" s="25" t="s">
        <v>5054</v>
      </c>
    </row>
    <row r="60" spans="1:33">
      <c r="A60" s="25" t="s">
        <v>2070</v>
      </c>
      <c r="B60" s="25" t="s">
        <v>2071</v>
      </c>
      <c r="C60" s="25" t="s">
        <v>1661</v>
      </c>
      <c r="D60" s="25" t="s">
        <v>11</v>
      </c>
      <c r="E60" s="25" t="s">
        <v>11</v>
      </c>
      <c r="F60" s="25" t="s">
        <v>11</v>
      </c>
      <c r="G60" s="25" t="s">
        <v>11</v>
      </c>
      <c r="H60" s="25" t="s">
        <v>2072</v>
      </c>
      <c r="I60" s="212" t="s">
        <v>11</v>
      </c>
      <c r="J60" s="25" t="s">
        <v>11</v>
      </c>
      <c r="K60" s="25" t="s">
        <v>11</v>
      </c>
      <c r="L60" s="25" t="s">
        <v>1721</v>
      </c>
      <c r="M60" s="25" t="s">
        <v>11</v>
      </c>
      <c r="N60" s="25" t="s">
        <v>11</v>
      </c>
      <c r="O60" s="25" t="s">
        <v>11</v>
      </c>
      <c r="P60" s="25" t="s">
        <v>11</v>
      </c>
      <c r="Q60" s="25" t="s">
        <v>11</v>
      </c>
      <c r="R60" s="25" t="s">
        <v>11</v>
      </c>
      <c r="S60" s="25" t="s">
        <v>11</v>
      </c>
      <c r="T60" s="216" t="s">
        <v>2073</v>
      </c>
      <c r="U60" s="216" t="s">
        <v>17</v>
      </c>
      <c r="V60" s="25" t="s">
        <v>11</v>
      </c>
      <c r="W60" s="25" t="s">
        <v>11</v>
      </c>
      <c r="X60" s="25">
        <v>0</v>
      </c>
      <c r="Y60" s="25" t="s">
        <v>11</v>
      </c>
      <c r="Z60" s="25" t="s">
        <v>1664</v>
      </c>
      <c r="AA60" s="25" t="s">
        <v>11</v>
      </c>
      <c r="AB60" s="25" t="s">
        <v>11</v>
      </c>
      <c r="AC60" s="25" t="s">
        <v>11</v>
      </c>
      <c r="AD60" s="25">
        <v>0</v>
      </c>
      <c r="AE60" s="25">
        <v>0</v>
      </c>
      <c r="AF60" s="25">
        <v>1958.46</v>
      </c>
      <c r="AG60" s="25" t="s">
        <v>2074</v>
      </c>
    </row>
    <row r="61" spans="1:33">
      <c r="A61" s="25" t="s">
        <v>2716</v>
      </c>
      <c r="B61" s="25" t="s">
        <v>2717</v>
      </c>
      <c r="C61" s="25" t="s">
        <v>1661</v>
      </c>
      <c r="D61" s="25" t="s">
        <v>11</v>
      </c>
      <c r="E61" s="25" t="s">
        <v>11</v>
      </c>
      <c r="F61" s="25" t="s">
        <v>11</v>
      </c>
      <c r="G61" s="25" t="s">
        <v>11</v>
      </c>
      <c r="H61" s="25" t="s">
        <v>2718</v>
      </c>
      <c r="I61" s="25" t="s">
        <v>1672</v>
      </c>
      <c r="J61" s="25" t="s">
        <v>11</v>
      </c>
      <c r="K61" s="25" t="s">
        <v>1683</v>
      </c>
      <c r="L61" s="25" t="s">
        <v>1721</v>
      </c>
      <c r="M61" s="25" t="s">
        <v>11</v>
      </c>
      <c r="N61" s="25" t="s">
        <v>11</v>
      </c>
      <c r="O61" s="25" t="s">
        <v>11</v>
      </c>
      <c r="P61" s="25" t="s">
        <v>11</v>
      </c>
      <c r="Q61" s="25" t="s">
        <v>2718</v>
      </c>
      <c r="R61" s="25" t="s">
        <v>11</v>
      </c>
      <c r="S61" s="25" t="s">
        <v>11</v>
      </c>
      <c r="T61" s="25" t="s">
        <v>2719</v>
      </c>
      <c r="U61" s="25" t="s">
        <v>10</v>
      </c>
      <c r="V61" s="25" t="s">
        <v>11</v>
      </c>
      <c r="W61" s="25" t="s">
        <v>11</v>
      </c>
      <c r="X61" s="25">
        <v>0</v>
      </c>
      <c r="Y61" s="25" t="s">
        <v>11</v>
      </c>
      <c r="Z61" s="25" t="s">
        <v>1664</v>
      </c>
      <c r="AA61" s="25" t="s">
        <v>11</v>
      </c>
      <c r="AB61" s="25" t="s">
        <v>11</v>
      </c>
      <c r="AC61" s="25" t="s">
        <v>11</v>
      </c>
      <c r="AD61" s="25">
        <v>0</v>
      </c>
      <c r="AE61" s="25">
        <v>0</v>
      </c>
      <c r="AF61" s="25">
        <v>2348.83</v>
      </c>
      <c r="AG61" s="25" t="s">
        <v>5054</v>
      </c>
    </row>
    <row r="62" spans="1:33">
      <c r="A62" s="25" t="s">
        <v>3979</v>
      </c>
      <c r="B62" s="25" t="s">
        <v>3980</v>
      </c>
      <c r="C62" s="25" t="s">
        <v>1661</v>
      </c>
      <c r="D62" s="25" t="s">
        <v>11</v>
      </c>
      <c r="E62" s="25" t="s">
        <v>11</v>
      </c>
      <c r="F62" s="25" t="s">
        <v>3981</v>
      </c>
      <c r="G62" s="25" t="s">
        <v>1671</v>
      </c>
      <c r="H62" s="25" t="s">
        <v>3982</v>
      </c>
      <c r="I62" s="212" t="s">
        <v>1685</v>
      </c>
      <c r="J62" s="25" t="s">
        <v>1721</v>
      </c>
      <c r="K62" s="25" t="s">
        <v>2303</v>
      </c>
      <c r="L62" s="25" t="s">
        <v>1721</v>
      </c>
      <c r="M62" s="25" t="s">
        <v>11</v>
      </c>
      <c r="N62" s="25" t="s">
        <v>11</v>
      </c>
      <c r="O62" s="25" t="s">
        <v>11</v>
      </c>
      <c r="P62" s="25" t="s">
        <v>11</v>
      </c>
      <c r="Q62" s="25" t="s">
        <v>11</v>
      </c>
      <c r="R62" s="25" t="s">
        <v>11</v>
      </c>
      <c r="S62" s="25" t="s">
        <v>11</v>
      </c>
      <c r="T62" s="216" t="s">
        <v>2738</v>
      </c>
      <c r="U62" s="216" t="s">
        <v>1687</v>
      </c>
      <c r="V62" s="25" t="s">
        <v>11</v>
      </c>
      <c r="W62" s="25" t="s">
        <v>11</v>
      </c>
      <c r="X62" s="25">
        <v>0</v>
      </c>
      <c r="Y62" s="25" t="s">
        <v>11</v>
      </c>
      <c r="Z62" s="25" t="s">
        <v>1664</v>
      </c>
      <c r="AA62" s="25" t="s">
        <v>11</v>
      </c>
      <c r="AB62" s="25" t="s">
        <v>11</v>
      </c>
      <c r="AC62" s="25" t="s">
        <v>11</v>
      </c>
      <c r="AD62" s="25">
        <v>0</v>
      </c>
      <c r="AE62" s="25">
        <v>0</v>
      </c>
      <c r="AF62" s="25">
        <v>980</v>
      </c>
      <c r="AG62" s="25" t="s">
        <v>1670</v>
      </c>
    </row>
    <row r="63" spans="1:33">
      <c r="A63" s="25" t="s">
        <v>2667</v>
      </c>
      <c r="B63" s="25" t="s">
        <v>2668</v>
      </c>
      <c r="C63" s="25" t="s">
        <v>1666</v>
      </c>
      <c r="D63" s="25" t="s">
        <v>11</v>
      </c>
      <c r="E63" s="25" t="s">
        <v>11</v>
      </c>
      <c r="F63" s="25" t="s">
        <v>2669</v>
      </c>
      <c r="G63" s="25" t="s">
        <v>1688</v>
      </c>
      <c r="H63" s="25" t="s">
        <v>2670</v>
      </c>
      <c r="I63" s="25" t="s">
        <v>1672</v>
      </c>
      <c r="J63" s="25" t="s">
        <v>11</v>
      </c>
      <c r="K63" s="25" t="s">
        <v>2671</v>
      </c>
      <c r="L63" s="25" t="s">
        <v>1721</v>
      </c>
      <c r="M63" s="25" t="s">
        <v>11</v>
      </c>
      <c r="N63" s="25" t="s">
        <v>2672</v>
      </c>
      <c r="O63" s="25" t="s">
        <v>2670</v>
      </c>
      <c r="P63" s="25" t="s">
        <v>11</v>
      </c>
      <c r="Q63" s="25" t="s">
        <v>11</v>
      </c>
      <c r="R63" s="25" t="s">
        <v>11</v>
      </c>
      <c r="S63" s="25" t="s">
        <v>11</v>
      </c>
      <c r="T63" s="25" t="s">
        <v>1778</v>
      </c>
      <c r="U63" s="25" t="s">
        <v>10</v>
      </c>
      <c r="V63" s="25" t="s">
        <v>1680</v>
      </c>
      <c r="W63" s="25" t="s">
        <v>11</v>
      </c>
      <c r="X63" s="25">
        <v>0</v>
      </c>
      <c r="Y63" s="25" t="s">
        <v>11</v>
      </c>
      <c r="Z63" s="25" t="s">
        <v>1664</v>
      </c>
      <c r="AA63" s="25" t="s">
        <v>11</v>
      </c>
      <c r="AB63" s="25" t="s">
        <v>11</v>
      </c>
      <c r="AC63" s="25" t="s">
        <v>11</v>
      </c>
      <c r="AD63" s="25">
        <v>0</v>
      </c>
      <c r="AE63" s="25">
        <v>0</v>
      </c>
      <c r="AF63" s="25">
        <v>23125</v>
      </c>
      <c r="AG63" s="25" t="s">
        <v>5055</v>
      </c>
    </row>
    <row r="64" spans="1:33">
      <c r="A64" s="25" t="s">
        <v>2872</v>
      </c>
      <c r="B64" s="25" t="s">
        <v>2873</v>
      </c>
      <c r="C64" s="25" t="s">
        <v>1666</v>
      </c>
      <c r="D64" s="25" t="s">
        <v>11</v>
      </c>
      <c r="E64" s="25" t="s">
        <v>11</v>
      </c>
      <c r="F64" s="25" t="s">
        <v>2874</v>
      </c>
      <c r="G64" s="25" t="s">
        <v>1693</v>
      </c>
      <c r="H64" s="25" t="s">
        <v>2875</v>
      </c>
      <c r="I64" s="25" t="s">
        <v>1667</v>
      </c>
      <c r="J64" s="25" t="s">
        <v>1721</v>
      </c>
      <c r="K64" s="25" t="s">
        <v>1662</v>
      </c>
      <c r="L64" s="25" t="s">
        <v>1721</v>
      </c>
      <c r="M64" s="25" t="s">
        <v>11</v>
      </c>
      <c r="N64" s="25" t="s">
        <v>11</v>
      </c>
      <c r="O64" s="25" t="s">
        <v>11</v>
      </c>
      <c r="P64" s="25" t="s">
        <v>11</v>
      </c>
      <c r="Q64" s="25" t="s">
        <v>2875</v>
      </c>
      <c r="R64" s="25" t="s">
        <v>11</v>
      </c>
      <c r="S64" s="25" t="s">
        <v>11</v>
      </c>
      <c r="T64" s="25" t="s">
        <v>2876</v>
      </c>
      <c r="U64" s="25" t="s">
        <v>1687</v>
      </c>
      <c r="V64" s="25" t="s">
        <v>11</v>
      </c>
      <c r="W64" s="25" t="s">
        <v>11</v>
      </c>
      <c r="X64" s="25">
        <v>0</v>
      </c>
      <c r="Y64" s="25" t="s">
        <v>11</v>
      </c>
      <c r="Z64" s="25" t="s">
        <v>1664</v>
      </c>
      <c r="AA64" s="25" t="s">
        <v>11</v>
      </c>
      <c r="AB64" s="25" t="s">
        <v>11</v>
      </c>
      <c r="AC64" s="25" t="s">
        <v>11</v>
      </c>
      <c r="AD64" s="25">
        <v>0</v>
      </c>
      <c r="AE64" s="25">
        <v>0</v>
      </c>
      <c r="AF64" s="25">
        <v>980</v>
      </c>
      <c r="AG64" s="25" t="s">
        <v>1670</v>
      </c>
    </row>
    <row r="65" spans="1:33">
      <c r="A65" s="25" t="s">
        <v>2889</v>
      </c>
      <c r="B65" s="25" t="s">
        <v>2890</v>
      </c>
      <c r="C65" s="25" t="s">
        <v>1666</v>
      </c>
      <c r="D65" s="25" t="s">
        <v>11</v>
      </c>
      <c r="E65" s="25" t="s">
        <v>11</v>
      </c>
      <c r="F65" s="25" t="s">
        <v>11</v>
      </c>
      <c r="G65" s="25" t="s">
        <v>11</v>
      </c>
      <c r="H65" s="25" t="s">
        <v>2891</v>
      </c>
      <c r="I65" s="25" t="s">
        <v>1672</v>
      </c>
      <c r="J65" s="25" t="s">
        <v>1721</v>
      </c>
      <c r="K65" s="25" t="s">
        <v>1782</v>
      </c>
      <c r="L65" s="25" t="s">
        <v>1721</v>
      </c>
      <c r="M65" s="25" t="s">
        <v>11</v>
      </c>
      <c r="N65" s="25" t="s">
        <v>11</v>
      </c>
      <c r="O65" s="25" t="s">
        <v>11</v>
      </c>
      <c r="P65" s="25" t="s">
        <v>11</v>
      </c>
      <c r="Q65" s="25" t="s">
        <v>11</v>
      </c>
      <c r="R65" s="25" t="s">
        <v>11</v>
      </c>
      <c r="S65" s="25" t="s">
        <v>11</v>
      </c>
      <c r="T65" s="25" t="s">
        <v>1766</v>
      </c>
      <c r="U65" s="25" t="s">
        <v>14</v>
      </c>
      <c r="V65" s="25" t="s">
        <v>11</v>
      </c>
      <c r="W65" s="25" t="s">
        <v>11</v>
      </c>
      <c r="X65" s="25">
        <v>0</v>
      </c>
      <c r="Y65" s="25" t="s">
        <v>11</v>
      </c>
      <c r="Z65" s="25" t="s">
        <v>1664</v>
      </c>
      <c r="AA65" s="25" t="s">
        <v>11</v>
      </c>
      <c r="AB65" s="25" t="s">
        <v>11</v>
      </c>
      <c r="AC65" s="25" t="s">
        <v>11</v>
      </c>
      <c r="AD65" s="25">
        <v>280</v>
      </c>
      <c r="AE65" s="25">
        <v>0</v>
      </c>
      <c r="AF65" s="25">
        <v>3316</v>
      </c>
      <c r="AG65" s="25" t="s">
        <v>1738</v>
      </c>
    </row>
    <row r="66" spans="1:33">
      <c r="A66" s="25" t="s">
        <v>3190</v>
      </c>
      <c r="B66" s="25" t="s">
        <v>3191</v>
      </c>
      <c r="C66" s="25" t="s">
        <v>1666</v>
      </c>
      <c r="D66" s="25" t="s">
        <v>11</v>
      </c>
      <c r="E66" s="25" t="s">
        <v>11</v>
      </c>
      <c r="F66" s="25" t="s">
        <v>11</v>
      </c>
      <c r="G66" s="25" t="s">
        <v>11</v>
      </c>
      <c r="H66" s="25" t="s">
        <v>3192</v>
      </c>
      <c r="I66" s="25" t="s">
        <v>1672</v>
      </c>
      <c r="J66" s="25" t="s">
        <v>11</v>
      </c>
      <c r="K66" s="25" t="s">
        <v>1683</v>
      </c>
      <c r="L66" s="25" t="s">
        <v>1721</v>
      </c>
      <c r="M66" s="25" t="s">
        <v>11</v>
      </c>
      <c r="N66" s="25" t="s">
        <v>11</v>
      </c>
      <c r="O66" s="25" t="s">
        <v>11</v>
      </c>
      <c r="P66" s="25" t="s">
        <v>11</v>
      </c>
      <c r="Q66" s="25" t="s">
        <v>3192</v>
      </c>
      <c r="R66" s="25" t="s">
        <v>11</v>
      </c>
      <c r="S66" s="25" t="s">
        <v>11</v>
      </c>
      <c r="T66" s="25" t="s">
        <v>3046</v>
      </c>
      <c r="U66" s="25" t="s">
        <v>10</v>
      </c>
      <c r="V66" s="25" t="s">
        <v>11</v>
      </c>
      <c r="W66" s="25" t="s">
        <v>11</v>
      </c>
      <c r="X66" s="25">
        <v>0</v>
      </c>
      <c r="Y66" s="25" t="s">
        <v>11</v>
      </c>
      <c r="Z66" s="25" t="s">
        <v>1664</v>
      </c>
      <c r="AA66" s="25" t="s">
        <v>11</v>
      </c>
      <c r="AB66" s="25" t="s">
        <v>11</v>
      </c>
      <c r="AC66" s="25" t="s">
        <v>11</v>
      </c>
      <c r="AD66" s="25">
        <v>0</v>
      </c>
      <c r="AE66" s="25">
        <v>0</v>
      </c>
      <c r="AF66" s="25">
        <v>2348.83</v>
      </c>
      <c r="AG66" s="25" t="s">
        <v>5054</v>
      </c>
    </row>
    <row r="67" spans="1:33">
      <c r="A67" s="25" t="s">
        <v>2840</v>
      </c>
      <c r="B67" s="25" t="s">
        <v>2841</v>
      </c>
      <c r="C67" s="25" t="s">
        <v>1666</v>
      </c>
      <c r="D67" s="25" t="s">
        <v>11</v>
      </c>
      <c r="E67" s="25" t="s">
        <v>11</v>
      </c>
      <c r="F67" s="25" t="s">
        <v>11</v>
      </c>
      <c r="G67" s="25" t="s">
        <v>11</v>
      </c>
      <c r="H67" s="25" t="s">
        <v>2842</v>
      </c>
      <c r="I67" s="25" t="s">
        <v>1672</v>
      </c>
      <c r="J67" s="25" t="s">
        <v>11</v>
      </c>
      <c r="K67" s="25" t="s">
        <v>1683</v>
      </c>
      <c r="L67" s="25" t="s">
        <v>1721</v>
      </c>
      <c r="M67" s="25" t="s">
        <v>11</v>
      </c>
      <c r="N67" s="25" t="s">
        <v>11</v>
      </c>
      <c r="O67" s="25" t="s">
        <v>11</v>
      </c>
      <c r="P67" s="25" t="s">
        <v>11</v>
      </c>
      <c r="Q67" s="25" t="s">
        <v>2842</v>
      </c>
      <c r="R67" s="25" t="s">
        <v>11</v>
      </c>
      <c r="S67" s="25" t="s">
        <v>11</v>
      </c>
      <c r="T67" s="25" t="s">
        <v>2843</v>
      </c>
      <c r="U67" s="25" t="s">
        <v>1687</v>
      </c>
      <c r="V67" s="25" t="s">
        <v>11</v>
      </c>
      <c r="W67" s="25" t="s">
        <v>11</v>
      </c>
      <c r="X67" s="25">
        <v>0</v>
      </c>
      <c r="Y67" s="25" t="s">
        <v>11</v>
      </c>
      <c r="Z67" s="25" t="s">
        <v>1664</v>
      </c>
      <c r="AA67" s="25" t="s">
        <v>11</v>
      </c>
      <c r="AB67" s="25" t="s">
        <v>11</v>
      </c>
      <c r="AC67" s="25" t="s">
        <v>11</v>
      </c>
      <c r="AD67" s="25">
        <v>230</v>
      </c>
      <c r="AE67" s="25">
        <v>0</v>
      </c>
      <c r="AF67" s="25">
        <v>760</v>
      </c>
      <c r="AG67" s="25" t="s">
        <v>1762</v>
      </c>
    </row>
    <row r="68" spans="1:33">
      <c r="A68" s="25" t="s">
        <v>2371</v>
      </c>
      <c r="B68" s="25" t="s">
        <v>2372</v>
      </c>
      <c r="C68" s="25" t="s">
        <v>1666</v>
      </c>
      <c r="D68" s="25" t="s">
        <v>11</v>
      </c>
      <c r="E68" s="25" t="s">
        <v>11</v>
      </c>
      <c r="F68" s="25" t="s">
        <v>2373</v>
      </c>
      <c r="G68" s="25" t="s">
        <v>1730</v>
      </c>
      <c r="H68" s="25" t="s">
        <v>2374</v>
      </c>
      <c r="I68" s="25" t="s">
        <v>1667</v>
      </c>
      <c r="J68" s="25" t="s">
        <v>1721</v>
      </c>
      <c r="K68" s="25" t="s">
        <v>1747</v>
      </c>
      <c r="L68" s="25" t="s">
        <v>1721</v>
      </c>
      <c r="M68" s="25" t="s">
        <v>11</v>
      </c>
      <c r="N68" s="25" t="s">
        <v>11</v>
      </c>
      <c r="O68" s="25" t="s">
        <v>11</v>
      </c>
      <c r="P68" s="25" t="s">
        <v>11</v>
      </c>
      <c r="Q68" s="25" t="s">
        <v>2374</v>
      </c>
      <c r="R68" s="25" t="s">
        <v>11</v>
      </c>
      <c r="S68" s="25" t="s">
        <v>11</v>
      </c>
      <c r="T68" s="25" t="s">
        <v>2043</v>
      </c>
      <c r="U68" s="25" t="s">
        <v>16</v>
      </c>
      <c r="V68" s="25" t="s">
        <v>1663</v>
      </c>
      <c r="W68" s="25" t="s">
        <v>11</v>
      </c>
      <c r="X68" s="25">
        <v>0</v>
      </c>
      <c r="Y68" s="25" t="s">
        <v>11</v>
      </c>
      <c r="Z68" s="25" t="s">
        <v>1664</v>
      </c>
      <c r="AA68" s="25" t="s">
        <v>11</v>
      </c>
      <c r="AB68" s="25" t="s">
        <v>11</v>
      </c>
      <c r="AC68" s="25" t="s">
        <v>11</v>
      </c>
      <c r="AD68" s="25">
        <v>0</v>
      </c>
      <c r="AE68" s="25">
        <v>0</v>
      </c>
      <c r="AF68" s="25">
        <v>1880</v>
      </c>
      <c r="AG68" s="25" t="s">
        <v>1679</v>
      </c>
    </row>
    <row r="69" spans="1:33">
      <c r="A69" s="25" t="s">
        <v>3933</v>
      </c>
      <c r="B69" s="25" t="s">
        <v>3934</v>
      </c>
      <c r="C69" s="25" t="s">
        <v>1666</v>
      </c>
      <c r="D69" s="25" t="s">
        <v>11</v>
      </c>
      <c r="E69" s="25" t="s">
        <v>11</v>
      </c>
      <c r="F69" s="25" t="s">
        <v>11</v>
      </c>
      <c r="G69" s="25" t="s">
        <v>11</v>
      </c>
      <c r="H69" s="25" t="s">
        <v>3935</v>
      </c>
      <c r="I69" s="25" t="s">
        <v>11</v>
      </c>
      <c r="J69" s="25" t="s">
        <v>11</v>
      </c>
      <c r="K69" s="25" t="s">
        <v>3936</v>
      </c>
      <c r="L69" s="25" t="s">
        <v>1721</v>
      </c>
      <c r="M69" s="25" t="s">
        <v>11</v>
      </c>
      <c r="N69" s="25" t="s">
        <v>11</v>
      </c>
      <c r="O69" s="25" t="s">
        <v>11</v>
      </c>
      <c r="P69" s="25" t="s">
        <v>11</v>
      </c>
      <c r="Q69" s="25" t="s">
        <v>11</v>
      </c>
      <c r="R69" s="25" t="s">
        <v>11</v>
      </c>
      <c r="S69" s="25" t="s">
        <v>11</v>
      </c>
      <c r="T69" s="25" t="s">
        <v>1778</v>
      </c>
      <c r="U69" s="25" t="s">
        <v>15</v>
      </c>
      <c r="V69" s="212" t="s">
        <v>11</v>
      </c>
      <c r="W69" s="25" t="s">
        <v>11</v>
      </c>
      <c r="X69" s="25">
        <v>0</v>
      </c>
      <c r="Y69" s="25" t="s">
        <v>11</v>
      </c>
      <c r="Z69" s="25" t="s">
        <v>1664</v>
      </c>
      <c r="AA69" s="25" t="s">
        <v>11</v>
      </c>
      <c r="AB69" s="25" t="s">
        <v>11</v>
      </c>
      <c r="AC69" s="25" t="s">
        <v>11</v>
      </c>
      <c r="AD69" s="25">
        <v>0</v>
      </c>
      <c r="AE69" s="25">
        <v>0</v>
      </c>
      <c r="AF69" s="25">
        <v>20548.43</v>
      </c>
      <c r="AG69" s="25" t="s">
        <v>5056</v>
      </c>
    </row>
    <row r="70" spans="1:33">
      <c r="A70" s="25" t="s">
        <v>2909</v>
      </c>
      <c r="B70" s="25" t="s">
        <v>2910</v>
      </c>
      <c r="C70" s="25" t="s">
        <v>1666</v>
      </c>
      <c r="D70" s="25" t="s">
        <v>11</v>
      </c>
      <c r="E70" s="25" t="s">
        <v>11</v>
      </c>
      <c r="F70" s="25" t="s">
        <v>11</v>
      </c>
      <c r="G70" s="25" t="s">
        <v>11</v>
      </c>
      <c r="H70" s="25" t="s">
        <v>2911</v>
      </c>
      <c r="I70" s="212" t="s">
        <v>11</v>
      </c>
      <c r="J70" s="25" t="s">
        <v>11</v>
      </c>
      <c r="K70" s="25" t="s">
        <v>11</v>
      </c>
      <c r="L70" s="25" t="s">
        <v>1721</v>
      </c>
      <c r="M70" s="25" t="s">
        <v>11</v>
      </c>
      <c r="N70" s="25" t="s">
        <v>11</v>
      </c>
      <c r="O70" s="25" t="s">
        <v>11</v>
      </c>
      <c r="P70" s="25" t="s">
        <v>11</v>
      </c>
      <c r="Q70" s="25" t="s">
        <v>11</v>
      </c>
      <c r="R70" s="25" t="s">
        <v>11</v>
      </c>
      <c r="S70" s="25" t="s">
        <v>11</v>
      </c>
      <c r="T70" s="25" t="s">
        <v>1726</v>
      </c>
      <c r="U70" s="25" t="s">
        <v>15</v>
      </c>
      <c r="V70" s="25" t="s">
        <v>11</v>
      </c>
      <c r="W70" s="25" t="s">
        <v>11</v>
      </c>
      <c r="X70" s="25">
        <v>0</v>
      </c>
      <c r="Y70" s="25" t="s">
        <v>11</v>
      </c>
      <c r="Z70" s="25" t="s">
        <v>1664</v>
      </c>
      <c r="AA70" s="25" t="s">
        <v>11</v>
      </c>
      <c r="AB70" s="25" t="s">
        <v>11</v>
      </c>
      <c r="AC70" s="25" t="s">
        <v>11</v>
      </c>
      <c r="AD70" s="25">
        <v>160</v>
      </c>
      <c r="AE70" s="25">
        <v>0</v>
      </c>
      <c r="AF70" s="25">
        <v>0</v>
      </c>
      <c r="AG70" s="25" t="s">
        <v>5057</v>
      </c>
    </row>
    <row r="71" spans="1:33">
      <c r="A71" s="25" t="s">
        <v>3812</v>
      </c>
      <c r="B71" s="25" t="s">
        <v>3813</v>
      </c>
      <c r="C71" s="25" t="s">
        <v>1666</v>
      </c>
      <c r="D71" s="25" t="s">
        <v>11</v>
      </c>
      <c r="E71" s="25" t="s">
        <v>11</v>
      </c>
      <c r="F71" s="25" t="s">
        <v>11</v>
      </c>
      <c r="G71" s="25" t="s">
        <v>11</v>
      </c>
      <c r="H71" s="25" t="s">
        <v>3814</v>
      </c>
      <c r="I71" s="25" t="s">
        <v>11</v>
      </c>
      <c r="J71" s="25" t="s">
        <v>11</v>
      </c>
      <c r="K71" s="25" t="s">
        <v>11</v>
      </c>
      <c r="L71" s="25" t="s">
        <v>1721</v>
      </c>
      <c r="M71" s="25" t="s">
        <v>11</v>
      </c>
      <c r="N71" s="25" t="s">
        <v>11</v>
      </c>
      <c r="O71" s="25" t="s">
        <v>11</v>
      </c>
      <c r="P71" s="25" t="s">
        <v>11</v>
      </c>
      <c r="Q71" s="25" t="s">
        <v>11</v>
      </c>
      <c r="R71" s="25" t="s">
        <v>11</v>
      </c>
      <c r="S71" s="25" t="s">
        <v>11</v>
      </c>
      <c r="T71" s="25" t="s">
        <v>1726</v>
      </c>
      <c r="U71" s="25" t="s">
        <v>10</v>
      </c>
      <c r="V71" s="25" t="s">
        <v>11</v>
      </c>
      <c r="W71" s="25" t="s">
        <v>11</v>
      </c>
      <c r="X71" s="25">
        <v>0</v>
      </c>
      <c r="Y71" s="25" t="s">
        <v>11</v>
      </c>
      <c r="Z71" s="25" t="s">
        <v>1664</v>
      </c>
      <c r="AA71" s="25" t="s">
        <v>11</v>
      </c>
      <c r="AB71" s="25" t="s">
        <v>11</v>
      </c>
      <c r="AC71" s="25" t="s">
        <v>11</v>
      </c>
      <c r="AD71" s="25">
        <v>0</v>
      </c>
      <c r="AE71" s="25">
        <v>0</v>
      </c>
      <c r="AF71" s="25">
        <v>6191</v>
      </c>
      <c r="AG71" s="25" t="s">
        <v>5058</v>
      </c>
    </row>
    <row r="72" spans="1:33">
      <c r="A72" s="25" t="s">
        <v>2230</v>
      </c>
      <c r="B72" s="25" t="s">
        <v>2231</v>
      </c>
      <c r="C72" s="25" t="s">
        <v>1661</v>
      </c>
      <c r="D72" s="25" t="s">
        <v>11</v>
      </c>
      <c r="E72" s="25" t="s">
        <v>11</v>
      </c>
      <c r="F72" s="25" t="s">
        <v>11</v>
      </c>
      <c r="G72" s="25" t="s">
        <v>11</v>
      </c>
      <c r="H72" s="25" t="s">
        <v>2188</v>
      </c>
      <c r="I72" s="212" t="s">
        <v>11</v>
      </c>
      <c r="J72" s="25" t="s">
        <v>11</v>
      </c>
      <c r="K72" s="25" t="s">
        <v>11</v>
      </c>
      <c r="L72" s="25" t="s">
        <v>1721</v>
      </c>
      <c r="M72" s="25" t="s">
        <v>11</v>
      </c>
      <c r="N72" s="25" t="s">
        <v>11</v>
      </c>
      <c r="O72" s="25" t="s">
        <v>11</v>
      </c>
      <c r="P72" s="25" t="s">
        <v>11</v>
      </c>
      <c r="Q72" s="25" t="s">
        <v>11</v>
      </c>
      <c r="R72" s="25" t="s">
        <v>11</v>
      </c>
      <c r="S72" s="25" t="s">
        <v>11</v>
      </c>
      <c r="T72" s="216" t="s">
        <v>2232</v>
      </c>
      <c r="U72" s="216" t="s">
        <v>10</v>
      </c>
      <c r="V72" s="25" t="s">
        <v>11</v>
      </c>
      <c r="W72" s="25" t="s">
        <v>11</v>
      </c>
      <c r="X72" s="25">
        <v>0</v>
      </c>
      <c r="Y72" s="25" t="s">
        <v>11</v>
      </c>
      <c r="Z72" s="25" t="s">
        <v>1664</v>
      </c>
      <c r="AA72" s="25" t="s">
        <v>11</v>
      </c>
      <c r="AB72" s="25" t="s">
        <v>11</v>
      </c>
      <c r="AC72" s="25" t="s">
        <v>11</v>
      </c>
      <c r="AD72" s="25">
        <v>0</v>
      </c>
      <c r="AE72" s="25">
        <v>0</v>
      </c>
      <c r="AF72" s="25">
        <v>30000</v>
      </c>
      <c r="AG72" s="25" t="s">
        <v>2233</v>
      </c>
    </row>
    <row r="73" spans="1:33">
      <c r="A73" s="25" t="s">
        <v>2013</v>
      </c>
      <c r="B73" s="25" t="s">
        <v>2014</v>
      </c>
      <c r="C73" s="25" t="s">
        <v>1661</v>
      </c>
      <c r="D73" s="25" t="s">
        <v>11</v>
      </c>
      <c r="E73" s="25" t="s">
        <v>11</v>
      </c>
      <c r="F73" s="25" t="s">
        <v>11</v>
      </c>
      <c r="G73" s="25" t="s">
        <v>11</v>
      </c>
      <c r="H73" s="25" t="s">
        <v>2015</v>
      </c>
      <c r="I73" s="212" t="s">
        <v>11</v>
      </c>
      <c r="J73" s="25" t="s">
        <v>11</v>
      </c>
      <c r="K73" s="25" t="s">
        <v>11</v>
      </c>
      <c r="L73" s="25" t="s">
        <v>1721</v>
      </c>
      <c r="M73" s="25" t="s">
        <v>11</v>
      </c>
      <c r="N73" s="25" t="s">
        <v>11</v>
      </c>
      <c r="O73" s="25" t="s">
        <v>11</v>
      </c>
      <c r="P73" s="25" t="s">
        <v>11</v>
      </c>
      <c r="Q73" s="25" t="s">
        <v>11</v>
      </c>
      <c r="R73" s="25" t="s">
        <v>11</v>
      </c>
      <c r="S73" s="25" t="s">
        <v>11</v>
      </c>
      <c r="T73" s="25" t="s">
        <v>1726</v>
      </c>
      <c r="U73" s="25" t="s">
        <v>15</v>
      </c>
      <c r="V73" s="25" t="s">
        <v>11</v>
      </c>
      <c r="W73" s="25" t="s">
        <v>11</v>
      </c>
      <c r="X73" s="25">
        <v>0</v>
      </c>
      <c r="Y73" s="25" t="s">
        <v>11</v>
      </c>
      <c r="Z73" s="25" t="s">
        <v>1664</v>
      </c>
      <c r="AA73" s="25" t="s">
        <v>11</v>
      </c>
      <c r="AB73" s="25" t="s">
        <v>11</v>
      </c>
      <c r="AC73" s="25" t="s">
        <v>11</v>
      </c>
      <c r="AD73" s="25">
        <v>400</v>
      </c>
      <c r="AE73" s="25">
        <v>0</v>
      </c>
      <c r="AF73" s="25">
        <v>13068.36</v>
      </c>
      <c r="AG73" s="25" t="s">
        <v>5059</v>
      </c>
    </row>
    <row r="74" spans="1:33">
      <c r="A74" s="25" t="s">
        <v>1799</v>
      </c>
      <c r="B74" s="25" t="s">
        <v>1800</v>
      </c>
      <c r="C74" s="25" t="s">
        <v>1661</v>
      </c>
      <c r="D74" s="25" t="s">
        <v>11</v>
      </c>
      <c r="E74" s="25" t="s">
        <v>11</v>
      </c>
      <c r="F74" s="25" t="s">
        <v>1801</v>
      </c>
      <c r="G74" s="25" t="s">
        <v>117</v>
      </c>
      <c r="H74" s="25" t="s">
        <v>1802</v>
      </c>
      <c r="I74" s="25" t="s">
        <v>1803</v>
      </c>
      <c r="J74" s="25" t="s">
        <v>1721</v>
      </c>
      <c r="K74" s="25" t="s">
        <v>1662</v>
      </c>
      <c r="L74" s="25" t="s">
        <v>1721</v>
      </c>
      <c r="M74" s="25" t="s">
        <v>11</v>
      </c>
      <c r="N74" s="25" t="s">
        <v>11</v>
      </c>
      <c r="O74" s="25" t="s">
        <v>11</v>
      </c>
      <c r="P74" s="25" t="s">
        <v>11</v>
      </c>
      <c r="Q74" s="25" t="s">
        <v>1802</v>
      </c>
      <c r="R74" s="25" t="s">
        <v>11</v>
      </c>
      <c r="S74" s="25" t="s">
        <v>11</v>
      </c>
      <c r="T74" s="216" t="s">
        <v>1804</v>
      </c>
      <c r="U74" s="216" t="s">
        <v>13</v>
      </c>
      <c r="V74" s="25" t="s">
        <v>1671</v>
      </c>
      <c r="W74" s="25" t="s">
        <v>11</v>
      </c>
      <c r="X74" s="25">
        <v>0</v>
      </c>
      <c r="Y74" s="25" t="s">
        <v>11</v>
      </c>
      <c r="Z74" s="25" t="s">
        <v>1664</v>
      </c>
      <c r="AA74" s="25" t="s">
        <v>11</v>
      </c>
      <c r="AB74" s="25" t="s">
        <v>11</v>
      </c>
      <c r="AC74" s="25" t="s">
        <v>11</v>
      </c>
      <c r="AD74" s="25">
        <v>280</v>
      </c>
      <c r="AE74" s="25">
        <v>0</v>
      </c>
      <c r="AF74" s="25">
        <v>1880</v>
      </c>
      <c r="AG74" s="25" t="s">
        <v>1665</v>
      </c>
    </row>
    <row r="75" spans="1:33">
      <c r="A75" s="25" t="s">
        <v>2264</v>
      </c>
      <c r="B75" s="25" t="s">
        <v>2265</v>
      </c>
      <c r="C75" s="25" t="s">
        <v>1666</v>
      </c>
      <c r="D75" s="25" t="s">
        <v>11</v>
      </c>
      <c r="E75" s="25" t="s">
        <v>11</v>
      </c>
      <c r="F75" s="25" t="s">
        <v>11</v>
      </c>
      <c r="G75" s="25" t="s">
        <v>11</v>
      </c>
      <c r="H75" s="25" t="s">
        <v>2266</v>
      </c>
      <c r="I75" s="25" t="s">
        <v>11</v>
      </c>
      <c r="J75" s="25" t="s">
        <v>11</v>
      </c>
      <c r="K75" s="25" t="s">
        <v>11</v>
      </c>
      <c r="L75" s="25" t="s">
        <v>1721</v>
      </c>
      <c r="M75" s="25" t="s">
        <v>11</v>
      </c>
      <c r="N75" s="25" t="s">
        <v>11</v>
      </c>
      <c r="O75" s="25" t="s">
        <v>11</v>
      </c>
      <c r="P75" s="25" t="s">
        <v>11</v>
      </c>
      <c r="Q75" s="25" t="s">
        <v>11</v>
      </c>
      <c r="R75" s="25" t="s">
        <v>11</v>
      </c>
      <c r="S75" s="25" t="s">
        <v>11</v>
      </c>
      <c r="T75" s="25" t="s">
        <v>2267</v>
      </c>
      <c r="U75" s="25" t="s">
        <v>14</v>
      </c>
      <c r="V75" s="25" t="s">
        <v>11</v>
      </c>
      <c r="W75" s="25" t="s">
        <v>11</v>
      </c>
      <c r="X75" s="25">
        <v>0</v>
      </c>
      <c r="Y75" s="25" t="s">
        <v>11</v>
      </c>
      <c r="Z75" s="25" t="s">
        <v>1664</v>
      </c>
      <c r="AA75" s="25" t="s">
        <v>11</v>
      </c>
      <c r="AB75" s="25" t="s">
        <v>11</v>
      </c>
      <c r="AC75" s="25" t="s">
        <v>11</v>
      </c>
      <c r="AD75" s="25">
        <v>280</v>
      </c>
      <c r="AE75" s="25">
        <v>0</v>
      </c>
      <c r="AF75" s="25">
        <v>18800</v>
      </c>
      <c r="AG75" s="25" t="s">
        <v>5060</v>
      </c>
    </row>
    <row r="76" spans="1:33">
      <c r="A76" s="25" t="s">
        <v>2912</v>
      </c>
      <c r="B76" s="25" t="s">
        <v>2913</v>
      </c>
      <c r="C76" s="25" t="s">
        <v>1666</v>
      </c>
      <c r="D76" s="25" t="s">
        <v>11</v>
      </c>
      <c r="E76" s="25" t="s">
        <v>11</v>
      </c>
      <c r="F76" s="25" t="s">
        <v>11</v>
      </c>
      <c r="G76" s="25" t="s">
        <v>11</v>
      </c>
      <c r="H76" s="25" t="s">
        <v>2914</v>
      </c>
      <c r="I76" s="25" t="s">
        <v>11</v>
      </c>
      <c r="J76" s="25" t="s">
        <v>11</v>
      </c>
      <c r="K76" s="25" t="s">
        <v>11</v>
      </c>
      <c r="L76" s="25" t="s">
        <v>1721</v>
      </c>
      <c r="M76" s="25" t="s">
        <v>1808</v>
      </c>
      <c r="N76" s="25" t="s">
        <v>11</v>
      </c>
      <c r="O76" s="25" t="s">
        <v>11</v>
      </c>
      <c r="P76" s="25" t="s">
        <v>11</v>
      </c>
      <c r="Q76" s="25" t="s">
        <v>11</v>
      </c>
      <c r="R76" s="25" t="s">
        <v>11</v>
      </c>
      <c r="S76" s="25" t="s">
        <v>11</v>
      </c>
      <c r="T76" s="25" t="s">
        <v>1726</v>
      </c>
      <c r="U76" s="25" t="s">
        <v>13</v>
      </c>
      <c r="V76" s="25" t="s">
        <v>11</v>
      </c>
      <c r="W76" s="25" t="s">
        <v>11</v>
      </c>
      <c r="X76" s="25">
        <v>0</v>
      </c>
      <c r="Y76" s="25" t="s">
        <v>11</v>
      </c>
      <c r="Z76" s="25" t="s">
        <v>1664</v>
      </c>
      <c r="AA76" s="25" t="s">
        <v>11</v>
      </c>
      <c r="AB76" s="25" t="s">
        <v>11</v>
      </c>
      <c r="AC76" s="25" t="s">
        <v>11</v>
      </c>
      <c r="AD76" s="25">
        <v>0</v>
      </c>
      <c r="AE76" s="25">
        <v>0</v>
      </c>
      <c r="AF76" s="25">
        <v>900</v>
      </c>
      <c r="AG76" s="25" t="s">
        <v>2915</v>
      </c>
    </row>
    <row r="77" spans="1:33">
      <c r="A77" s="25" t="s">
        <v>1847</v>
      </c>
      <c r="B77" s="25" t="s">
        <v>1848</v>
      </c>
      <c r="C77" s="25" t="s">
        <v>11</v>
      </c>
      <c r="D77" s="25" t="s">
        <v>11</v>
      </c>
      <c r="E77" s="25" t="s">
        <v>11</v>
      </c>
      <c r="F77" s="25" t="s">
        <v>1849</v>
      </c>
      <c r="G77" s="25" t="s">
        <v>1751</v>
      </c>
      <c r="H77" s="25" t="s">
        <v>1850</v>
      </c>
      <c r="I77" s="25" t="s">
        <v>1667</v>
      </c>
      <c r="J77" s="25" t="s">
        <v>1721</v>
      </c>
      <c r="K77" s="25" t="s">
        <v>1662</v>
      </c>
      <c r="L77" s="25" t="s">
        <v>1721</v>
      </c>
      <c r="M77" s="25" t="s">
        <v>11</v>
      </c>
      <c r="N77" s="25" t="s">
        <v>11</v>
      </c>
      <c r="O77" s="25" t="s">
        <v>11</v>
      </c>
      <c r="P77" s="25" t="s">
        <v>11</v>
      </c>
      <c r="Q77" s="25" t="s">
        <v>11</v>
      </c>
      <c r="R77" s="25" t="s">
        <v>11</v>
      </c>
      <c r="S77" s="25" t="s">
        <v>11</v>
      </c>
      <c r="T77" s="25" t="s">
        <v>1755</v>
      </c>
      <c r="U77" s="25" t="s">
        <v>1669</v>
      </c>
      <c r="V77" s="25" t="s">
        <v>11</v>
      </c>
      <c r="W77" s="25" t="s">
        <v>11</v>
      </c>
      <c r="X77" s="25">
        <v>0</v>
      </c>
      <c r="Y77" s="25" t="s">
        <v>11</v>
      </c>
      <c r="Z77" s="25" t="s">
        <v>1664</v>
      </c>
      <c r="AA77" s="25" t="s">
        <v>11</v>
      </c>
      <c r="AB77" s="25" t="s">
        <v>11</v>
      </c>
      <c r="AC77" s="25" t="s">
        <v>11</v>
      </c>
      <c r="AD77" s="25">
        <v>0</v>
      </c>
      <c r="AE77" s="25">
        <v>0</v>
      </c>
      <c r="AF77" s="25">
        <v>735</v>
      </c>
      <c r="AG77" s="25" t="s">
        <v>5061</v>
      </c>
    </row>
    <row r="78" spans="1:33">
      <c r="A78" s="25" t="s">
        <v>2776</v>
      </c>
      <c r="B78" s="25" t="s">
        <v>2777</v>
      </c>
      <c r="C78" s="25" t="s">
        <v>1661</v>
      </c>
      <c r="D78" s="25" t="s">
        <v>11</v>
      </c>
      <c r="E78" s="25" t="s">
        <v>11</v>
      </c>
      <c r="F78" s="25" t="s">
        <v>11</v>
      </c>
      <c r="G78" s="25" t="s">
        <v>11</v>
      </c>
      <c r="H78" s="25" t="s">
        <v>2778</v>
      </c>
      <c r="I78" s="25" t="s">
        <v>1672</v>
      </c>
      <c r="J78" s="25" t="s">
        <v>11</v>
      </c>
      <c r="K78" s="25" t="s">
        <v>1886</v>
      </c>
      <c r="L78" s="25" t="s">
        <v>1721</v>
      </c>
      <c r="M78" s="25" t="s">
        <v>11</v>
      </c>
      <c r="N78" s="25" t="s">
        <v>11</v>
      </c>
      <c r="O78" s="25" t="s">
        <v>11</v>
      </c>
      <c r="P78" s="25" t="s">
        <v>2779</v>
      </c>
      <c r="Q78" s="25" t="s">
        <v>2778</v>
      </c>
      <c r="R78" s="25" t="s">
        <v>11</v>
      </c>
      <c r="S78" s="25" t="s">
        <v>11</v>
      </c>
      <c r="T78" s="25" t="s">
        <v>2780</v>
      </c>
      <c r="U78" s="25" t="s">
        <v>1686</v>
      </c>
      <c r="V78" s="25" t="s">
        <v>11</v>
      </c>
      <c r="W78" s="25" t="s">
        <v>11</v>
      </c>
      <c r="X78" s="25">
        <v>0</v>
      </c>
      <c r="Y78" s="25" t="s">
        <v>11</v>
      </c>
      <c r="Z78" s="25" t="s">
        <v>1664</v>
      </c>
      <c r="AA78" s="25" t="s">
        <v>11</v>
      </c>
      <c r="AB78" s="25" t="s">
        <v>11</v>
      </c>
      <c r="AC78" s="25" t="s">
        <v>11</v>
      </c>
      <c r="AD78" s="25">
        <v>0</v>
      </c>
      <c r="AE78" s="25">
        <v>0</v>
      </c>
      <c r="AF78" s="25">
        <v>4013.14</v>
      </c>
      <c r="AG78" s="25" t="s">
        <v>5062</v>
      </c>
    </row>
    <row r="79" spans="1:33">
      <c r="A79" s="25" t="s">
        <v>2250</v>
      </c>
      <c r="B79" s="25" t="s">
        <v>2251</v>
      </c>
      <c r="C79" s="25" t="s">
        <v>1666</v>
      </c>
      <c r="D79" s="25" t="s">
        <v>11</v>
      </c>
      <c r="E79" s="25" t="s">
        <v>11</v>
      </c>
      <c r="F79" s="25" t="s">
        <v>11</v>
      </c>
      <c r="G79" s="25" t="s">
        <v>11</v>
      </c>
      <c r="H79" s="25" t="s">
        <v>2252</v>
      </c>
      <c r="I79" s="25" t="s">
        <v>11</v>
      </c>
      <c r="J79" s="25" t="s">
        <v>11</v>
      </c>
      <c r="K79" s="25" t="s">
        <v>11</v>
      </c>
      <c r="L79" s="25" t="s">
        <v>1721</v>
      </c>
      <c r="M79" s="25" t="s">
        <v>11</v>
      </c>
      <c r="N79" s="25" t="s">
        <v>11</v>
      </c>
      <c r="O79" s="25" t="s">
        <v>11</v>
      </c>
      <c r="P79" s="25" t="s">
        <v>11</v>
      </c>
      <c r="Q79" s="25" t="s">
        <v>11</v>
      </c>
      <c r="R79" s="25" t="s">
        <v>11</v>
      </c>
      <c r="S79" s="25" t="s">
        <v>11</v>
      </c>
      <c r="T79" s="25" t="s">
        <v>1726</v>
      </c>
      <c r="U79" s="25" t="s">
        <v>12</v>
      </c>
      <c r="V79" s="25" t="s">
        <v>11</v>
      </c>
      <c r="W79" s="25" t="s">
        <v>11</v>
      </c>
      <c r="X79" s="25">
        <v>0</v>
      </c>
      <c r="Y79" s="25" t="s">
        <v>11</v>
      </c>
      <c r="Z79" s="25" t="s">
        <v>1664</v>
      </c>
      <c r="AA79" s="25" t="s">
        <v>11</v>
      </c>
      <c r="AB79" s="25" t="s">
        <v>11</v>
      </c>
      <c r="AC79" s="25" t="s">
        <v>11</v>
      </c>
      <c r="AD79" s="25">
        <v>0</v>
      </c>
      <c r="AE79" s="25">
        <v>0</v>
      </c>
      <c r="AF79" s="25">
        <v>32812.5</v>
      </c>
      <c r="AG79" s="25" t="s">
        <v>5063</v>
      </c>
    </row>
    <row r="80" spans="1:33">
      <c r="A80" s="25" t="s">
        <v>3929</v>
      </c>
      <c r="B80" s="25" t="s">
        <v>3930</v>
      </c>
      <c r="C80" s="25" t="s">
        <v>1661</v>
      </c>
      <c r="D80" s="25" t="s">
        <v>11</v>
      </c>
      <c r="E80" s="25" t="s">
        <v>11</v>
      </c>
      <c r="F80" s="25" t="s">
        <v>3931</v>
      </c>
      <c r="G80" s="25" t="s">
        <v>1730</v>
      </c>
      <c r="H80" s="25" t="s">
        <v>3932</v>
      </c>
      <c r="I80" s="212" t="s">
        <v>1678</v>
      </c>
      <c r="J80" s="25" t="s">
        <v>1721</v>
      </c>
      <c r="K80" s="25" t="s">
        <v>1747</v>
      </c>
      <c r="L80" s="25" t="s">
        <v>1350</v>
      </c>
      <c r="M80" s="25" t="s">
        <v>11</v>
      </c>
      <c r="N80" s="25" t="s">
        <v>11</v>
      </c>
      <c r="O80" s="25" t="s">
        <v>11</v>
      </c>
      <c r="P80" s="25" t="s">
        <v>11</v>
      </c>
      <c r="Q80" s="25" t="s">
        <v>3932</v>
      </c>
      <c r="R80" s="25" t="s">
        <v>11</v>
      </c>
      <c r="S80" s="25" t="s">
        <v>11</v>
      </c>
      <c r="T80" s="25" t="s">
        <v>1857</v>
      </c>
      <c r="U80" s="25" t="s">
        <v>16</v>
      </c>
      <c r="V80" s="25" t="s">
        <v>1671</v>
      </c>
      <c r="W80" s="25" t="s">
        <v>11</v>
      </c>
      <c r="X80" s="25">
        <v>0</v>
      </c>
      <c r="Y80" s="25" t="s">
        <v>11</v>
      </c>
      <c r="Z80" s="25" t="s">
        <v>1664</v>
      </c>
      <c r="AA80" s="25" t="s">
        <v>11</v>
      </c>
      <c r="AB80" s="25" t="s">
        <v>11</v>
      </c>
      <c r="AC80" s="25" t="s">
        <v>11</v>
      </c>
      <c r="AD80" s="25">
        <v>0</v>
      </c>
      <c r="AE80" s="25">
        <v>0</v>
      </c>
      <c r="AF80" s="25">
        <v>822.5</v>
      </c>
      <c r="AG80" s="25" t="s">
        <v>5064</v>
      </c>
    </row>
    <row r="81" spans="1:33">
      <c r="A81" s="25" t="s">
        <v>3860</v>
      </c>
      <c r="B81" s="25" t="s">
        <v>3861</v>
      </c>
      <c r="C81" s="25" t="s">
        <v>1666</v>
      </c>
      <c r="D81" s="25" t="s">
        <v>11</v>
      </c>
      <c r="E81" s="25" t="s">
        <v>11</v>
      </c>
      <c r="F81" s="25" t="s">
        <v>11</v>
      </c>
      <c r="G81" s="25" t="s">
        <v>11</v>
      </c>
      <c r="H81" s="25" t="s">
        <v>3862</v>
      </c>
      <c r="I81" s="25" t="s">
        <v>1691</v>
      </c>
      <c r="J81" s="25" t="s">
        <v>11</v>
      </c>
      <c r="K81" s="25" t="s">
        <v>1683</v>
      </c>
      <c r="L81" s="25" t="s">
        <v>1350</v>
      </c>
      <c r="M81" s="25" t="s">
        <v>11</v>
      </c>
      <c r="N81" s="25" t="s">
        <v>11</v>
      </c>
      <c r="O81" s="25" t="s">
        <v>11</v>
      </c>
      <c r="P81" s="25" t="s">
        <v>11</v>
      </c>
      <c r="Q81" s="25" t="s">
        <v>3862</v>
      </c>
      <c r="R81" s="25" t="s">
        <v>11</v>
      </c>
      <c r="S81" s="25" t="s">
        <v>11</v>
      </c>
      <c r="T81" s="25" t="s">
        <v>1722</v>
      </c>
      <c r="U81" s="25" t="s">
        <v>16</v>
      </c>
      <c r="V81" s="25" t="s">
        <v>1693</v>
      </c>
      <c r="W81" s="25" t="s">
        <v>11</v>
      </c>
      <c r="X81" s="25">
        <v>0</v>
      </c>
      <c r="Y81" s="25" t="s">
        <v>11</v>
      </c>
      <c r="Z81" s="25" t="s">
        <v>1664</v>
      </c>
      <c r="AA81" s="25" t="s">
        <v>11</v>
      </c>
      <c r="AB81" s="25" t="s">
        <v>11</v>
      </c>
      <c r="AC81" s="25" t="s">
        <v>11</v>
      </c>
      <c r="AD81" s="25">
        <v>0</v>
      </c>
      <c r="AE81" s="25">
        <v>0</v>
      </c>
      <c r="AF81" s="25">
        <v>2625.17</v>
      </c>
      <c r="AG81" s="25" t="s">
        <v>5030</v>
      </c>
    </row>
    <row r="82" spans="1:33">
      <c r="A82" s="25" t="s">
        <v>2725</v>
      </c>
      <c r="B82" s="25" t="s">
        <v>2726</v>
      </c>
      <c r="C82" s="25" t="s">
        <v>1666</v>
      </c>
      <c r="D82" s="25" t="s">
        <v>11</v>
      </c>
      <c r="E82" s="25" t="s">
        <v>11</v>
      </c>
      <c r="F82" s="25" t="s">
        <v>2293</v>
      </c>
      <c r="G82" s="25" t="s">
        <v>1730</v>
      </c>
      <c r="H82" s="25" t="s">
        <v>2727</v>
      </c>
      <c r="I82" s="212" t="s">
        <v>1672</v>
      </c>
      <c r="J82" s="25" t="s">
        <v>1721</v>
      </c>
      <c r="K82" s="25" t="s">
        <v>2033</v>
      </c>
      <c r="L82" s="25" t="s">
        <v>1721</v>
      </c>
      <c r="M82" s="25" t="s">
        <v>11</v>
      </c>
      <c r="N82" s="25" t="s">
        <v>2728</v>
      </c>
      <c r="O82" s="25" t="s">
        <v>11</v>
      </c>
      <c r="P82" s="25" t="s">
        <v>2729</v>
      </c>
      <c r="Q82" s="25" t="s">
        <v>2727</v>
      </c>
      <c r="R82" s="25" t="s">
        <v>11</v>
      </c>
      <c r="S82" s="25" t="s">
        <v>11</v>
      </c>
      <c r="T82" s="25" t="s">
        <v>1726</v>
      </c>
      <c r="U82" s="25" t="s">
        <v>16</v>
      </c>
      <c r="V82" s="25" t="s">
        <v>1688</v>
      </c>
      <c r="W82" s="25" t="s">
        <v>11</v>
      </c>
      <c r="X82" s="25">
        <v>0</v>
      </c>
      <c r="Y82" s="25" t="s">
        <v>11</v>
      </c>
      <c r="Z82" s="25" t="s">
        <v>1664</v>
      </c>
      <c r="AA82" s="25" t="s">
        <v>11</v>
      </c>
      <c r="AB82" s="25" t="s">
        <v>11</v>
      </c>
      <c r="AC82" s="25" t="s">
        <v>11</v>
      </c>
      <c r="AD82" s="25">
        <v>0</v>
      </c>
      <c r="AE82" s="25">
        <v>0</v>
      </c>
      <c r="AF82" s="25">
        <v>22950</v>
      </c>
      <c r="AG82" s="25" t="s">
        <v>5065</v>
      </c>
    </row>
    <row r="83" spans="1:33">
      <c r="A83" s="25" t="s">
        <v>3193</v>
      </c>
      <c r="B83" s="25" t="s">
        <v>3194</v>
      </c>
      <c r="C83" s="25" t="s">
        <v>1666</v>
      </c>
      <c r="D83" s="25" t="s">
        <v>11</v>
      </c>
      <c r="E83" s="25" t="s">
        <v>11</v>
      </c>
      <c r="F83" s="25" t="s">
        <v>3195</v>
      </c>
      <c r="G83" s="25" t="s">
        <v>1838</v>
      </c>
      <c r="H83" s="25" t="s">
        <v>3196</v>
      </c>
      <c r="I83" s="212" t="s">
        <v>1672</v>
      </c>
      <c r="J83" s="25" t="s">
        <v>1721</v>
      </c>
      <c r="K83" s="25" t="s">
        <v>2404</v>
      </c>
      <c r="L83" s="25" t="s">
        <v>1350</v>
      </c>
      <c r="M83" s="25" t="s">
        <v>11</v>
      </c>
      <c r="N83" s="25" t="s">
        <v>11</v>
      </c>
      <c r="O83" s="25" t="s">
        <v>3197</v>
      </c>
      <c r="P83" s="25" t="s">
        <v>3198</v>
      </c>
      <c r="Q83" s="25" t="s">
        <v>3196</v>
      </c>
      <c r="R83" s="25" t="s">
        <v>11</v>
      </c>
      <c r="S83" s="25" t="s">
        <v>11</v>
      </c>
      <c r="T83" s="25" t="s">
        <v>3046</v>
      </c>
      <c r="U83" s="25" t="s">
        <v>14</v>
      </c>
      <c r="V83" s="25" t="s">
        <v>1693</v>
      </c>
      <c r="W83" s="25" t="s">
        <v>11</v>
      </c>
      <c r="X83" s="25">
        <v>0</v>
      </c>
      <c r="Y83" s="25" t="s">
        <v>11</v>
      </c>
      <c r="Z83" s="25" t="s">
        <v>1664</v>
      </c>
      <c r="AA83" s="25" t="s">
        <v>11</v>
      </c>
      <c r="AB83" s="25" t="s">
        <v>11</v>
      </c>
      <c r="AC83" s="25" t="s">
        <v>11</v>
      </c>
      <c r="AD83" s="25">
        <v>0</v>
      </c>
      <c r="AE83" s="25">
        <v>0</v>
      </c>
      <c r="AF83" s="25">
        <v>48800</v>
      </c>
      <c r="AG83" s="25" t="s">
        <v>1842</v>
      </c>
    </row>
    <row r="84" spans="1:33">
      <c r="A84" s="25" t="s">
        <v>4018</v>
      </c>
      <c r="B84" s="25" t="s">
        <v>4019</v>
      </c>
      <c r="C84" s="25" t="s">
        <v>1661</v>
      </c>
      <c r="D84" s="25" t="s">
        <v>11</v>
      </c>
      <c r="E84" s="25" t="s">
        <v>11</v>
      </c>
      <c r="F84" s="25" t="s">
        <v>11</v>
      </c>
      <c r="G84" s="25" t="s">
        <v>11</v>
      </c>
      <c r="H84" s="25" t="s">
        <v>4020</v>
      </c>
      <c r="I84" s="25" t="s">
        <v>1672</v>
      </c>
      <c r="J84" s="25" t="s">
        <v>11</v>
      </c>
      <c r="K84" s="25" t="s">
        <v>1683</v>
      </c>
      <c r="L84" s="25" t="s">
        <v>1721</v>
      </c>
      <c r="M84" s="25" t="s">
        <v>11</v>
      </c>
      <c r="N84" s="25" t="s">
        <v>11</v>
      </c>
      <c r="O84" s="25" t="s">
        <v>11</v>
      </c>
      <c r="P84" s="25" t="s">
        <v>11</v>
      </c>
      <c r="Q84" s="25" t="s">
        <v>4020</v>
      </c>
      <c r="R84" s="25" t="s">
        <v>11</v>
      </c>
      <c r="S84" s="25" t="s">
        <v>11</v>
      </c>
      <c r="T84" s="25" t="s">
        <v>1726</v>
      </c>
      <c r="U84" s="25" t="s">
        <v>10</v>
      </c>
      <c r="V84" s="25" t="s">
        <v>1693</v>
      </c>
      <c r="W84" s="25" t="s">
        <v>11</v>
      </c>
      <c r="X84" s="25">
        <v>0</v>
      </c>
      <c r="Y84" s="25" t="s">
        <v>11</v>
      </c>
      <c r="Z84" s="25" t="s">
        <v>1664</v>
      </c>
      <c r="AA84" s="25" t="s">
        <v>11</v>
      </c>
      <c r="AB84" s="25" t="s">
        <v>11</v>
      </c>
      <c r="AC84" s="25" t="s">
        <v>11</v>
      </c>
      <c r="AD84" s="25">
        <v>280</v>
      </c>
      <c r="AE84" s="25">
        <v>0</v>
      </c>
      <c r="AF84" s="25">
        <v>3316</v>
      </c>
      <c r="AG84" s="25" t="s">
        <v>1738</v>
      </c>
    </row>
    <row r="85" spans="1:33">
      <c r="A85" s="25" t="s">
        <v>3391</v>
      </c>
      <c r="B85" s="25" t="s">
        <v>3392</v>
      </c>
      <c r="C85" s="25" t="s">
        <v>1666</v>
      </c>
      <c r="D85" s="25" t="s">
        <v>11</v>
      </c>
      <c r="E85" s="25" t="s">
        <v>11</v>
      </c>
      <c r="F85" s="25" t="s">
        <v>11</v>
      </c>
      <c r="G85" s="25" t="s">
        <v>11</v>
      </c>
      <c r="H85" s="25" t="s">
        <v>3393</v>
      </c>
      <c r="I85" s="25" t="s">
        <v>11</v>
      </c>
      <c r="J85" s="25" t="s">
        <v>11</v>
      </c>
      <c r="K85" s="25" t="s">
        <v>11</v>
      </c>
      <c r="L85" s="25" t="s">
        <v>1721</v>
      </c>
      <c r="M85" s="25" t="s">
        <v>11</v>
      </c>
      <c r="N85" s="25" t="s">
        <v>11</v>
      </c>
      <c r="O85" s="25" t="s">
        <v>11</v>
      </c>
      <c r="P85" s="25" t="s">
        <v>11</v>
      </c>
      <c r="Q85" s="25" t="s">
        <v>11</v>
      </c>
      <c r="R85" s="25" t="s">
        <v>11</v>
      </c>
      <c r="S85" s="25" t="s">
        <v>11</v>
      </c>
      <c r="T85" s="25" t="s">
        <v>1726</v>
      </c>
      <c r="U85" s="25" t="s">
        <v>13</v>
      </c>
      <c r="V85" s="25" t="s">
        <v>11</v>
      </c>
      <c r="W85" s="25" t="s">
        <v>11</v>
      </c>
      <c r="X85" s="25">
        <v>0</v>
      </c>
      <c r="Y85" s="25" t="s">
        <v>11</v>
      </c>
      <c r="Z85" s="25" t="s">
        <v>1809</v>
      </c>
      <c r="AA85" s="25" t="s">
        <v>2404</v>
      </c>
      <c r="AB85" s="25" t="s">
        <v>2414</v>
      </c>
      <c r="AC85" s="25" t="s">
        <v>11</v>
      </c>
      <c r="AD85" s="25">
        <v>0</v>
      </c>
      <c r="AE85" s="25">
        <v>0</v>
      </c>
      <c r="AF85" s="25">
        <v>0</v>
      </c>
      <c r="AG85" s="25" t="s">
        <v>7</v>
      </c>
    </row>
    <row r="86" spans="1:33">
      <c r="A86" s="25" t="s">
        <v>3038</v>
      </c>
      <c r="B86" s="25" t="s">
        <v>3039</v>
      </c>
      <c r="C86" s="25" t="s">
        <v>1666</v>
      </c>
      <c r="D86" s="25" t="s">
        <v>11</v>
      </c>
      <c r="E86" s="25" t="s">
        <v>11</v>
      </c>
      <c r="F86" s="25" t="s">
        <v>3040</v>
      </c>
      <c r="G86" s="25" t="s">
        <v>1680</v>
      </c>
      <c r="H86" s="25" t="s">
        <v>3041</v>
      </c>
      <c r="I86" s="212" t="s">
        <v>1672</v>
      </c>
      <c r="J86" s="25" t="s">
        <v>1721</v>
      </c>
      <c r="K86" s="25" t="s">
        <v>1782</v>
      </c>
      <c r="L86" s="25" t="s">
        <v>1721</v>
      </c>
      <c r="M86" s="25" t="s">
        <v>11</v>
      </c>
      <c r="N86" s="25" t="s">
        <v>11</v>
      </c>
      <c r="O86" s="25" t="s">
        <v>11</v>
      </c>
      <c r="P86" s="25" t="s">
        <v>3042</v>
      </c>
      <c r="Q86" s="25" t="s">
        <v>3041</v>
      </c>
      <c r="R86" s="25" t="s">
        <v>11</v>
      </c>
      <c r="S86" s="25" t="s">
        <v>11</v>
      </c>
      <c r="T86" s="25" t="s">
        <v>2332</v>
      </c>
      <c r="U86" s="25" t="s">
        <v>1687</v>
      </c>
      <c r="V86" s="25" t="s">
        <v>11</v>
      </c>
      <c r="W86" s="25" t="s">
        <v>11</v>
      </c>
      <c r="X86" s="25">
        <v>0</v>
      </c>
      <c r="Y86" s="25" t="s">
        <v>11</v>
      </c>
      <c r="Z86" s="25" t="s">
        <v>1664</v>
      </c>
      <c r="AA86" s="25" t="s">
        <v>11</v>
      </c>
      <c r="AB86" s="25" t="s">
        <v>11</v>
      </c>
      <c r="AC86" s="25" t="s">
        <v>11</v>
      </c>
      <c r="AD86" s="25">
        <v>0</v>
      </c>
      <c r="AE86" s="25">
        <v>0</v>
      </c>
      <c r="AF86" s="25">
        <v>960</v>
      </c>
      <c r="AG86" s="25" t="s">
        <v>1160</v>
      </c>
    </row>
    <row r="87" spans="1:33">
      <c r="A87" s="25" t="s">
        <v>3508</v>
      </c>
      <c r="B87" s="25" t="s">
        <v>3509</v>
      </c>
      <c r="C87" s="25" t="s">
        <v>1661</v>
      </c>
      <c r="D87" s="25" t="s">
        <v>11</v>
      </c>
      <c r="E87" s="25" t="s">
        <v>11</v>
      </c>
      <c r="F87" s="25" t="s">
        <v>11</v>
      </c>
      <c r="G87" s="25" t="s">
        <v>11</v>
      </c>
      <c r="H87" s="25" t="s">
        <v>3510</v>
      </c>
      <c r="I87" s="25" t="s">
        <v>11</v>
      </c>
      <c r="J87" s="25" t="s">
        <v>11</v>
      </c>
      <c r="K87" s="25" t="s">
        <v>11</v>
      </c>
      <c r="L87" s="25" t="s">
        <v>1721</v>
      </c>
      <c r="M87" s="25" t="s">
        <v>11</v>
      </c>
      <c r="N87" s="25" t="s">
        <v>11</v>
      </c>
      <c r="O87" s="25" t="s">
        <v>11</v>
      </c>
      <c r="P87" s="25" t="s">
        <v>11</v>
      </c>
      <c r="Q87" s="25" t="s">
        <v>11</v>
      </c>
      <c r="R87" s="25" t="s">
        <v>11</v>
      </c>
      <c r="S87" s="25" t="s">
        <v>11</v>
      </c>
      <c r="T87" s="25" t="s">
        <v>1786</v>
      </c>
      <c r="U87" s="25" t="s">
        <v>18</v>
      </c>
      <c r="V87" s="25" t="s">
        <v>11</v>
      </c>
      <c r="W87" s="25" t="s">
        <v>11</v>
      </c>
      <c r="X87" s="25">
        <v>0</v>
      </c>
      <c r="Y87" s="25" t="s">
        <v>11</v>
      </c>
      <c r="Z87" s="25" t="s">
        <v>1809</v>
      </c>
      <c r="AA87" s="25" t="s">
        <v>1950</v>
      </c>
      <c r="AB87" s="25" t="s">
        <v>2051</v>
      </c>
      <c r="AC87" s="25" t="s">
        <v>3511</v>
      </c>
      <c r="AD87" s="25">
        <v>0</v>
      </c>
      <c r="AE87" s="25">
        <v>0</v>
      </c>
      <c r="AF87" s="25">
        <v>0</v>
      </c>
      <c r="AG87" s="25" t="s">
        <v>7</v>
      </c>
    </row>
    <row r="88" spans="1:33">
      <c r="A88" s="25" t="s">
        <v>1858</v>
      </c>
      <c r="B88" s="25" t="s">
        <v>1859</v>
      </c>
      <c r="C88" s="25" t="s">
        <v>1661</v>
      </c>
      <c r="D88" s="25" t="s">
        <v>11</v>
      </c>
      <c r="E88" s="25" t="s">
        <v>11</v>
      </c>
      <c r="F88" s="25" t="s">
        <v>11</v>
      </c>
      <c r="G88" s="25" t="s">
        <v>11</v>
      </c>
      <c r="H88" s="25" t="s">
        <v>1860</v>
      </c>
      <c r="I88" s="25" t="s">
        <v>11</v>
      </c>
      <c r="J88" s="25" t="s">
        <v>11</v>
      </c>
      <c r="K88" s="25" t="s">
        <v>11</v>
      </c>
      <c r="L88" s="25" t="s">
        <v>1721</v>
      </c>
      <c r="M88" s="25" t="s">
        <v>11</v>
      </c>
      <c r="N88" s="25" t="s">
        <v>11</v>
      </c>
      <c r="O88" s="25" t="s">
        <v>11</v>
      </c>
      <c r="P88" s="25" t="s">
        <v>11</v>
      </c>
      <c r="Q88" s="25" t="s">
        <v>11</v>
      </c>
      <c r="R88" s="25" t="s">
        <v>11</v>
      </c>
      <c r="S88" s="25" t="s">
        <v>11</v>
      </c>
      <c r="T88" s="25" t="s">
        <v>1726</v>
      </c>
      <c r="U88" s="25" t="s">
        <v>10</v>
      </c>
      <c r="V88" s="25" t="s">
        <v>11</v>
      </c>
      <c r="W88" s="25" t="s">
        <v>11</v>
      </c>
      <c r="X88" s="25">
        <v>0</v>
      </c>
      <c r="Y88" s="25" t="s">
        <v>11</v>
      </c>
      <c r="Z88" s="25" t="s">
        <v>1664</v>
      </c>
      <c r="AA88" s="25" t="s">
        <v>11</v>
      </c>
      <c r="AB88" s="25" t="s">
        <v>11</v>
      </c>
      <c r="AC88" s="25" t="s">
        <v>11</v>
      </c>
      <c r="AD88" s="25">
        <v>0</v>
      </c>
      <c r="AE88" s="25">
        <v>0</v>
      </c>
      <c r="AF88" s="25">
        <v>2537.5</v>
      </c>
      <c r="AG88" s="25" t="s">
        <v>1861</v>
      </c>
    </row>
    <row r="89" spans="1:33">
      <c r="A89" s="25" t="s">
        <v>1979</v>
      </c>
      <c r="B89" s="25" t="s">
        <v>1980</v>
      </c>
      <c r="C89" s="25" t="s">
        <v>1661</v>
      </c>
      <c r="D89" s="25" t="s">
        <v>11</v>
      </c>
      <c r="E89" s="25" t="s">
        <v>11</v>
      </c>
      <c r="F89" s="25" t="s">
        <v>11</v>
      </c>
      <c r="G89" s="25" t="s">
        <v>11</v>
      </c>
      <c r="H89" s="25" t="s">
        <v>1981</v>
      </c>
      <c r="I89" s="25" t="s">
        <v>11</v>
      </c>
      <c r="J89" s="25" t="s">
        <v>11</v>
      </c>
      <c r="K89" s="25" t="s">
        <v>11</v>
      </c>
      <c r="L89" s="25" t="s">
        <v>1721</v>
      </c>
      <c r="M89" s="25" t="s">
        <v>11</v>
      </c>
      <c r="N89" s="25" t="s">
        <v>11</v>
      </c>
      <c r="O89" s="25" t="s">
        <v>11</v>
      </c>
      <c r="P89" s="25" t="s">
        <v>11</v>
      </c>
      <c r="Q89" s="25" t="s">
        <v>11</v>
      </c>
      <c r="R89" s="25" t="s">
        <v>11</v>
      </c>
      <c r="S89" s="25" t="s">
        <v>11</v>
      </c>
      <c r="T89" s="25" t="s">
        <v>1778</v>
      </c>
      <c r="U89" s="25" t="s">
        <v>15</v>
      </c>
      <c r="V89" s="25" t="s">
        <v>11</v>
      </c>
      <c r="W89" s="25" t="s">
        <v>11</v>
      </c>
      <c r="X89" s="25">
        <v>0</v>
      </c>
      <c r="Y89" s="25" t="s">
        <v>11</v>
      </c>
      <c r="Z89" s="25" t="s">
        <v>1664</v>
      </c>
      <c r="AA89" s="25" t="s">
        <v>11</v>
      </c>
      <c r="AB89" s="25" t="s">
        <v>11</v>
      </c>
      <c r="AC89" s="25" t="s">
        <v>11</v>
      </c>
      <c r="AD89" s="25">
        <v>400</v>
      </c>
      <c r="AE89" s="25">
        <v>0</v>
      </c>
      <c r="AF89" s="25">
        <v>17062.73</v>
      </c>
      <c r="AG89" s="25" t="s">
        <v>5066</v>
      </c>
    </row>
    <row r="90" spans="1:33">
      <c r="A90" s="25" t="s">
        <v>3077</v>
      </c>
      <c r="B90" s="25" t="s">
        <v>3078</v>
      </c>
      <c r="C90" s="25" t="s">
        <v>1666</v>
      </c>
      <c r="D90" s="25" t="s">
        <v>11</v>
      </c>
      <c r="E90" s="25" t="s">
        <v>11</v>
      </c>
      <c r="F90" s="25" t="s">
        <v>11</v>
      </c>
      <c r="G90" s="25" t="s">
        <v>11</v>
      </c>
      <c r="H90" s="25" t="s">
        <v>3079</v>
      </c>
      <c r="I90" s="25" t="s">
        <v>11</v>
      </c>
      <c r="J90" s="25" t="s">
        <v>11</v>
      </c>
      <c r="K90" s="25" t="s">
        <v>11</v>
      </c>
      <c r="L90" s="25" t="s">
        <v>1721</v>
      </c>
      <c r="M90" s="25" t="s">
        <v>11</v>
      </c>
      <c r="N90" s="25" t="s">
        <v>11</v>
      </c>
      <c r="O90" s="25" t="s">
        <v>11</v>
      </c>
      <c r="P90" s="25" t="s">
        <v>11</v>
      </c>
      <c r="Q90" s="25" t="s">
        <v>11</v>
      </c>
      <c r="R90" s="25" t="s">
        <v>11</v>
      </c>
      <c r="S90" s="25" t="s">
        <v>11</v>
      </c>
      <c r="T90" s="25" t="s">
        <v>1726</v>
      </c>
      <c r="U90" s="25" t="s">
        <v>15</v>
      </c>
      <c r="V90" s="25" t="s">
        <v>11</v>
      </c>
      <c r="W90" s="25" t="s">
        <v>11</v>
      </c>
      <c r="X90" s="25">
        <v>0</v>
      </c>
      <c r="Y90" s="25" t="s">
        <v>11</v>
      </c>
      <c r="Z90" s="25" t="s">
        <v>1664</v>
      </c>
      <c r="AA90" s="25" t="s">
        <v>11</v>
      </c>
      <c r="AB90" s="25" t="s">
        <v>11</v>
      </c>
      <c r="AC90" s="25" t="s">
        <v>11</v>
      </c>
      <c r="AD90" s="25">
        <v>800</v>
      </c>
      <c r="AE90" s="25">
        <v>0</v>
      </c>
      <c r="AF90" s="25">
        <v>13499.86</v>
      </c>
      <c r="AG90" s="25" t="s">
        <v>5067</v>
      </c>
    </row>
    <row r="91" spans="1:33">
      <c r="A91" s="25" t="s">
        <v>2834</v>
      </c>
      <c r="B91" s="25" t="s">
        <v>2835</v>
      </c>
      <c r="C91" s="25" t="s">
        <v>1666</v>
      </c>
      <c r="D91" s="25" t="s">
        <v>11</v>
      </c>
      <c r="E91" s="25" t="s">
        <v>11</v>
      </c>
      <c r="F91" s="25" t="s">
        <v>11</v>
      </c>
      <c r="G91" s="25" t="s">
        <v>11</v>
      </c>
      <c r="H91" s="25" t="s">
        <v>2836</v>
      </c>
      <c r="I91" s="25" t="s">
        <v>11</v>
      </c>
      <c r="J91" s="25" t="s">
        <v>11</v>
      </c>
      <c r="K91" s="25" t="s">
        <v>11</v>
      </c>
      <c r="L91" s="25" t="s">
        <v>1721</v>
      </c>
      <c r="M91" s="25" t="s">
        <v>11</v>
      </c>
      <c r="N91" s="25" t="s">
        <v>11</v>
      </c>
      <c r="O91" s="25" t="s">
        <v>11</v>
      </c>
      <c r="P91" s="25" t="s">
        <v>11</v>
      </c>
      <c r="Q91" s="25" t="s">
        <v>11</v>
      </c>
      <c r="R91" s="25" t="s">
        <v>11</v>
      </c>
      <c r="S91" s="25" t="s">
        <v>11</v>
      </c>
      <c r="T91" s="25" t="s">
        <v>1726</v>
      </c>
      <c r="U91" s="25" t="s">
        <v>13</v>
      </c>
      <c r="V91" s="25" t="s">
        <v>11</v>
      </c>
      <c r="W91" s="25" t="s">
        <v>11</v>
      </c>
      <c r="X91" s="25">
        <v>0</v>
      </c>
      <c r="Y91" s="25" t="s">
        <v>11</v>
      </c>
      <c r="Z91" s="25" t="s">
        <v>1664</v>
      </c>
      <c r="AA91" s="25" t="s">
        <v>11</v>
      </c>
      <c r="AB91" s="25" t="s">
        <v>11</v>
      </c>
      <c r="AC91" s="25" t="s">
        <v>11</v>
      </c>
      <c r="AD91" s="25">
        <v>0</v>
      </c>
      <c r="AE91" s="25">
        <v>0</v>
      </c>
      <c r="AF91" s="25">
        <v>29400</v>
      </c>
      <c r="AG91" s="25" t="s">
        <v>5068</v>
      </c>
    </row>
    <row r="92" spans="1:33">
      <c r="A92" s="25" t="s">
        <v>2747</v>
      </c>
      <c r="B92" s="25" t="s">
        <v>2748</v>
      </c>
      <c r="C92" s="25" t="s">
        <v>1666</v>
      </c>
      <c r="D92" s="25" t="s">
        <v>11</v>
      </c>
      <c r="E92" s="25" t="s">
        <v>11</v>
      </c>
      <c r="F92" s="25" t="s">
        <v>11</v>
      </c>
      <c r="G92" s="25" t="s">
        <v>11</v>
      </c>
      <c r="H92" s="25" t="s">
        <v>2749</v>
      </c>
      <c r="I92" s="25" t="s">
        <v>11</v>
      </c>
      <c r="J92" s="25" t="s">
        <v>11</v>
      </c>
      <c r="K92" s="25" t="s">
        <v>11</v>
      </c>
      <c r="L92" s="25" t="s">
        <v>1721</v>
      </c>
      <c r="M92" s="25" t="s">
        <v>11</v>
      </c>
      <c r="N92" s="25" t="s">
        <v>11</v>
      </c>
      <c r="O92" s="25" t="s">
        <v>11</v>
      </c>
      <c r="P92" s="25" t="s">
        <v>11</v>
      </c>
      <c r="Q92" s="25" t="s">
        <v>11</v>
      </c>
      <c r="R92" s="25" t="s">
        <v>11</v>
      </c>
      <c r="S92" s="25" t="s">
        <v>11</v>
      </c>
      <c r="T92" s="25" t="s">
        <v>1726</v>
      </c>
      <c r="U92" s="25" t="s">
        <v>13</v>
      </c>
      <c r="V92" s="212" t="s">
        <v>11</v>
      </c>
      <c r="W92" s="25" t="s">
        <v>11</v>
      </c>
      <c r="X92" s="25">
        <v>0</v>
      </c>
      <c r="Y92" s="25" t="s">
        <v>11</v>
      </c>
      <c r="Z92" s="25" t="s">
        <v>1664</v>
      </c>
      <c r="AA92" s="25" t="s">
        <v>11</v>
      </c>
      <c r="AB92" s="25" t="s">
        <v>11</v>
      </c>
      <c r="AC92" s="25" t="s">
        <v>11</v>
      </c>
      <c r="AD92" s="25">
        <v>280</v>
      </c>
      <c r="AE92" s="25">
        <v>0</v>
      </c>
      <c r="AF92" s="25">
        <v>6824.9</v>
      </c>
      <c r="AG92" s="25" t="s">
        <v>5069</v>
      </c>
    </row>
    <row r="93" spans="1:33">
      <c r="A93" s="25" t="s">
        <v>3546</v>
      </c>
      <c r="B93" s="25" t="s">
        <v>3547</v>
      </c>
      <c r="C93" s="25" t="s">
        <v>1666</v>
      </c>
      <c r="D93" s="25" t="s">
        <v>11</v>
      </c>
      <c r="E93" s="25" t="s">
        <v>11</v>
      </c>
      <c r="F93" s="25" t="s">
        <v>11</v>
      </c>
      <c r="G93" s="25" t="s">
        <v>11</v>
      </c>
      <c r="H93" s="25" t="s">
        <v>3548</v>
      </c>
      <c r="I93" s="25" t="s">
        <v>11</v>
      </c>
      <c r="J93" s="25" t="s">
        <v>11</v>
      </c>
      <c r="K93" s="25" t="s">
        <v>11</v>
      </c>
      <c r="L93" s="25" t="s">
        <v>1721</v>
      </c>
      <c r="M93" s="25" t="s">
        <v>11</v>
      </c>
      <c r="N93" s="25" t="s">
        <v>11</v>
      </c>
      <c r="O93" s="25" t="s">
        <v>11</v>
      </c>
      <c r="P93" s="25" t="s">
        <v>11</v>
      </c>
      <c r="Q93" s="25" t="s">
        <v>11</v>
      </c>
      <c r="R93" s="25" t="s">
        <v>11</v>
      </c>
      <c r="S93" s="25" t="s">
        <v>11</v>
      </c>
      <c r="T93" s="25" t="s">
        <v>1726</v>
      </c>
      <c r="U93" s="25" t="s">
        <v>14</v>
      </c>
      <c r="V93" s="212" t="s">
        <v>11</v>
      </c>
      <c r="W93" s="25" t="s">
        <v>11</v>
      </c>
      <c r="X93" s="25">
        <v>0</v>
      </c>
      <c r="Y93" s="25" t="s">
        <v>11</v>
      </c>
      <c r="Z93" s="25" t="s">
        <v>1664</v>
      </c>
      <c r="AA93" s="25" t="s">
        <v>11</v>
      </c>
      <c r="AB93" s="25" t="s">
        <v>11</v>
      </c>
      <c r="AC93" s="25" t="s">
        <v>11</v>
      </c>
      <c r="AD93" s="25">
        <v>0</v>
      </c>
      <c r="AE93" s="25">
        <v>0</v>
      </c>
      <c r="AF93" s="25">
        <v>33105.949999999997</v>
      </c>
      <c r="AG93" s="25" t="s">
        <v>5070</v>
      </c>
    </row>
    <row r="94" spans="1:33">
      <c r="A94" s="25" t="s">
        <v>2610</v>
      </c>
      <c r="B94" s="25" t="s">
        <v>2611</v>
      </c>
      <c r="C94" s="25" t="s">
        <v>1661</v>
      </c>
      <c r="D94" s="25" t="s">
        <v>11</v>
      </c>
      <c r="E94" s="25" t="s">
        <v>11</v>
      </c>
      <c r="F94" s="25" t="s">
        <v>11</v>
      </c>
      <c r="G94" s="25" t="s">
        <v>11</v>
      </c>
      <c r="H94" s="25" t="s">
        <v>2612</v>
      </c>
      <c r="I94" s="25" t="s">
        <v>11</v>
      </c>
      <c r="J94" s="25" t="s">
        <v>11</v>
      </c>
      <c r="K94" s="25" t="s">
        <v>11</v>
      </c>
      <c r="L94" s="25" t="s">
        <v>1721</v>
      </c>
      <c r="M94" s="25" t="s">
        <v>11</v>
      </c>
      <c r="N94" s="25" t="s">
        <v>11</v>
      </c>
      <c r="O94" s="25" t="s">
        <v>11</v>
      </c>
      <c r="P94" s="25" t="s">
        <v>11</v>
      </c>
      <c r="Q94" s="25" t="s">
        <v>11</v>
      </c>
      <c r="R94" s="25" t="s">
        <v>11</v>
      </c>
      <c r="S94" s="25" t="s">
        <v>11</v>
      </c>
      <c r="T94" s="25" t="s">
        <v>1786</v>
      </c>
      <c r="U94" s="25" t="s">
        <v>18</v>
      </c>
      <c r="V94" s="212" t="s">
        <v>11</v>
      </c>
      <c r="W94" s="25" t="s">
        <v>11</v>
      </c>
      <c r="X94" s="25">
        <v>0</v>
      </c>
      <c r="Y94" s="25" t="s">
        <v>11</v>
      </c>
      <c r="Z94" s="25" t="s">
        <v>1664</v>
      </c>
      <c r="AA94" s="25" t="s">
        <v>11</v>
      </c>
      <c r="AB94" s="25" t="s">
        <v>11</v>
      </c>
      <c r="AC94" s="25" t="s">
        <v>11</v>
      </c>
      <c r="AD94" s="25">
        <v>0</v>
      </c>
      <c r="AE94" s="25">
        <v>0</v>
      </c>
      <c r="AF94" s="25">
        <v>3153.04</v>
      </c>
      <c r="AG94" s="25" t="s">
        <v>2613</v>
      </c>
    </row>
    <row r="95" spans="1:33">
      <c r="A95" s="25" t="s">
        <v>2690</v>
      </c>
      <c r="B95" s="25" t="s">
        <v>2691</v>
      </c>
      <c r="C95" s="25" t="s">
        <v>1666</v>
      </c>
      <c r="D95" s="25" t="s">
        <v>11</v>
      </c>
      <c r="E95" s="25" t="s">
        <v>11</v>
      </c>
      <c r="F95" s="25" t="s">
        <v>11</v>
      </c>
      <c r="G95" s="25" t="s">
        <v>11</v>
      </c>
      <c r="H95" s="25" t="s">
        <v>2689</v>
      </c>
      <c r="I95" s="25" t="s">
        <v>1691</v>
      </c>
      <c r="J95" s="25" t="s">
        <v>1721</v>
      </c>
      <c r="K95" s="25" t="s">
        <v>1782</v>
      </c>
      <c r="L95" s="25" t="s">
        <v>1721</v>
      </c>
      <c r="M95" s="25" t="s">
        <v>11</v>
      </c>
      <c r="N95" s="25" t="s">
        <v>11</v>
      </c>
      <c r="O95" s="25" t="s">
        <v>11</v>
      </c>
      <c r="P95" s="25" t="s">
        <v>11</v>
      </c>
      <c r="Q95" s="25" t="s">
        <v>11</v>
      </c>
      <c r="R95" s="25" t="s">
        <v>11</v>
      </c>
      <c r="S95" s="25" t="s">
        <v>11</v>
      </c>
      <c r="T95" s="25" t="s">
        <v>1726</v>
      </c>
      <c r="U95" s="25" t="s">
        <v>16</v>
      </c>
      <c r="V95" s="212" t="s">
        <v>11</v>
      </c>
      <c r="W95" s="25" t="s">
        <v>11</v>
      </c>
      <c r="X95" s="25">
        <v>0</v>
      </c>
      <c r="Y95" s="25" t="s">
        <v>11</v>
      </c>
      <c r="Z95" s="25" t="s">
        <v>1664</v>
      </c>
      <c r="AA95" s="25" t="s">
        <v>11</v>
      </c>
      <c r="AB95" s="25" t="s">
        <v>11</v>
      </c>
      <c r="AC95" s="25" t="s">
        <v>11</v>
      </c>
      <c r="AD95" s="25">
        <v>0</v>
      </c>
      <c r="AE95" s="25">
        <v>0</v>
      </c>
      <c r="AF95" s="25">
        <v>3316</v>
      </c>
      <c r="AG95" s="25" t="s">
        <v>1162</v>
      </c>
    </row>
    <row r="96" spans="1:33">
      <c r="A96" s="25" t="s">
        <v>3103</v>
      </c>
      <c r="B96" s="25" t="s">
        <v>3104</v>
      </c>
      <c r="C96" s="25" t="s">
        <v>1666</v>
      </c>
      <c r="D96" s="25" t="s">
        <v>11</v>
      </c>
      <c r="E96" s="25" t="s">
        <v>11</v>
      </c>
      <c r="F96" s="25" t="s">
        <v>11</v>
      </c>
      <c r="G96" s="25" t="s">
        <v>11</v>
      </c>
      <c r="H96" s="25" t="s">
        <v>3105</v>
      </c>
      <c r="I96" s="25" t="s">
        <v>11</v>
      </c>
      <c r="J96" s="25" t="s">
        <v>11</v>
      </c>
      <c r="K96" s="25" t="s">
        <v>11</v>
      </c>
      <c r="L96" s="25" t="s">
        <v>1721</v>
      </c>
      <c r="M96" s="25" t="s">
        <v>11</v>
      </c>
      <c r="N96" s="25" t="s">
        <v>11</v>
      </c>
      <c r="O96" s="25" t="s">
        <v>11</v>
      </c>
      <c r="P96" s="25" t="s">
        <v>11</v>
      </c>
      <c r="Q96" s="25" t="s">
        <v>11</v>
      </c>
      <c r="R96" s="25" t="s">
        <v>11</v>
      </c>
      <c r="S96" s="25" t="s">
        <v>11</v>
      </c>
      <c r="T96" s="25" t="s">
        <v>1726</v>
      </c>
      <c r="U96" s="25" t="s">
        <v>12</v>
      </c>
      <c r="V96" s="212" t="s">
        <v>11</v>
      </c>
      <c r="W96" s="25" t="s">
        <v>11</v>
      </c>
      <c r="X96" s="25">
        <v>0</v>
      </c>
      <c r="Y96" s="25" t="s">
        <v>11</v>
      </c>
      <c r="Z96" s="25" t="s">
        <v>1664</v>
      </c>
      <c r="AA96" s="25" t="s">
        <v>11</v>
      </c>
      <c r="AB96" s="25" t="s">
        <v>11</v>
      </c>
      <c r="AC96" s="25" t="s">
        <v>11</v>
      </c>
      <c r="AD96" s="25">
        <v>0</v>
      </c>
      <c r="AE96" s="25">
        <v>0</v>
      </c>
      <c r="AF96" s="25">
        <v>29225</v>
      </c>
      <c r="AG96" s="25" t="s">
        <v>5071</v>
      </c>
    </row>
    <row r="97" spans="1:33">
      <c r="A97" s="25" t="s">
        <v>1993</v>
      </c>
      <c r="B97" s="25" t="s">
        <v>1994</v>
      </c>
      <c r="C97" s="25" t="s">
        <v>1661</v>
      </c>
      <c r="D97" s="25" t="s">
        <v>11</v>
      </c>
      <c r="E97" s="25" t="s">
        <v>11</v>
      </c>
      <c r="F97" s="25" t="s">
        <v>11</v>
      </c>
      <c r="G97" s="25" t="s">
        <v>11</v>
      </c>
      <c r="H97" s="25" t="s">
        <v>1966</v>
      </c>
      <c r="I97" s="25" t="s">
        <v>11</v>
      </c>
      <c r="J97" s="25" t="s">
        <v>11</v>
      </c>
      <c r="K97" s="25" t="s">
        <v>11</v>
      </c>
      <c r="L97" s="25" t="s">
        <v>1721</v>
      </c>
      <c r="M97" s="25" t="s">
        <v>11</v>
      </c>
      <c r="N97" s="25" t="s">
        <v>11</v>
      </c>
      <c r="O97" s="25" t="s">
        <v>11</v>
      </c>
      <c r="P97" s="25" t="s">
        <v>11</v>
      </c>
      <c r="Q97" s="25" t="s">
        <v>11</v>
      </c>
      <c r="R97" s="25" t="s">
        <v>11</v>
      </c>
      <c r="S97" s="25" t="s">
        <v>11</v>
      </c>
      <c r="T97" s="25" t="s">
        <v>1995</v>
      </c>
      <c r="U97" s="25" t="s">
        <v>1669</v>
      </c>
      <c r="V97" s="212" t="s">
        <v>11</v>
      </c>
      <c r="W97" s="25" t="s">
        <v>11</v>
      </c>
      <c r="X97" s="25">
        <v>0</v>
      </c>
      <c r="Y97" s="25" t="s">
        <v>11</v>
      </c>
      <c r="Z97" s="25" t="s">
        <v>1664</v>
      </c>
      <c r="AA97" s="25" t="s">
        <v>11</v>
      </c>
      <c r="AB97" s="25" t="s">
        <v>11</v>
      </c>
      <c r="AC97" s="25" t="s">
        <v>11</v>
      </c>
      <c r="AD97" s="25">
        <v>840.25</v>
      </c>
      <c r="AE97" s="25">
        <v>0</v>
      </c>
      <c r="AF97" s="25">
        <v>52116.21</v>
      </c>
      <c r="AG97" s="25" t="s">
        <v>1996</v>
      </c>
    </row>
    <row r="98" spans="1:33">
      <c r="A98" s="25" t="s">
        <v>1805</v>
      </c>
      <c r="B98" s="25" t="s">
        <v>1806</v>
      </c>
      <c r="C98" s="25" t="s">
        <v>1661</v>
      </c>
      <c r="D98" s="25" t="s">
        <v>11</v>
      </c>
      <c r="E98" s="25" t="s">
        <v>11</v>
      </c>
      <c r="F98" s="25" t="s">
        <v>11</v>
      </c>
      <c r="G98" s="25" t="s">
        <v>11</v>
      </c>
      <c r="H98" s="25" t="s">
        <v>1807</v>
      </c>
      <c r="I98" s="25" t="s">
        <v>11</v>
      </c>
      <c r="J98" s="25" t="s">
        <v>11</v>
      </c>
      <c r="K98" s="25" t="s">
        <v>11</v>
      </c>
      <c r="L98" s="25" t="s">
        <v>1721</v>
      </c>
      <c r="M98" s="25" t="s">
        <v>1808</v>
      </c>
      <c r="N98" s="25" t="s">
        <v>11</v>
      </c>
      <c r="O98" s="25" t="s">
        <v>11</v>
      </c>
      <c r="P98" s="25" t="s">
        <v>11</v>
      </c>
      <c r="Q98" s="25" t="s">
        <v>11</v>
      </c>
      <c r="R98" s="25" t="s">
        <v>11</v>
      </c>
      <c r="S98" s="25" t="s">
        <v>11</v>
      </c>
      <c r="T98" s="25" t="s">
        <v>1726</v>
      </c>
      <c r="U98" s="25" t="s">
        <v>15</v>
      </c>
      <c r="V98" s="25" t="s">
        <v>11</v>
      </c>
      <c r="W98" s="25" t="s">
        <v>11</v>
      </c>
      <c r="X98" s="25">
        <v>0</v>
      </c>
      <c r="Y98" s="25" t="s">
        <v>11</v>
      </c>
      <c r="Z98" s="25" t="s">
        <v>1809</v>
      </c>
      <c r="AA98" s="25" t="s">
        <v>1810</v>
      </c>
      <c r="AB98" s="25" t="s">
        <v>1811</v>
      </c>
      <c r="AC98" s="25" t="s">
        <v>11</v>
      </c>
      <c r="AD98" s="25">
        <v>0</v>
      </c>
      <c r="AE98" s="25">
        <v>0</v>
      </c>
      <c r="AF98" s="25">
        <v>0</v>
      </c>
      <c r="AG98" s="25" t="s">
        <v>7</v>
      </c>
    </row>
    <row r="99" spans="1:33">
      <c r="A99" s="25" t="s">
        <v>3758</v>
      </c>
      <c r="B99" s="25" t="s">
        <v>3759</v>
      </c>
      <c r="C99" s="25" t="s">
        <v>1661</v>
      </c>
      <c r="D99" s="25" t="s">
        <v>11</v>
      </c>
      <c r="E99" s="25" t="s">
        <v>11</v>
      </c>
      <c r="F99" s="25" t="s">
        <v>11</v>
      </c>
      <c r="G99" s="25" t="s">
        <v>11</v>
      </c>
      <c r="H99" s="25" t="s">
        <v>3760</v>
      </c>
      <c r="I99" s="212" t="s">
        <v>1667</v>
      </c>
      <c r="J99" s="25" t="s">
        <v>1721</v>
      </c>
      <c r="K99" s="25" t="s">
        <v>1677</v>
      </c>
      <c r="L99" s="25" t="s">
        <v>1721</v>
      </c>
      <c r="M99" s="25" t="s">
        <v>11</v>
      </c>
      <c r="N99" s="25" t="s">
        <v>11</v>
      </c>
      <c r="O99" s="25" t="s">
        <v>11</v>
      </c>
      <c r="P99" s="25" t="s">
        <v>11</v>
      </c>
      <c r="Q99" s="25" t="s">
        <v>11</v>
      </c>
      <c r="R99" s="25" t="s">
        <v>11</v>
      </c>
      <c r="S99" s="25" t="s">
        <v>11</v>
      </c>
      <c r="T99" s="25" t="s">
        <v>2719</v>
      </c>
      <c r="U99" s="25" t="s">
        <v>16</v>
      </c>
      <c r="V99" s="25" t="s">
        <v>11</v>
      </c>
      <c r="W99" s="25" t="s">
        <v>11</v>
      </c>
      <c r="X99" s="25">
        <v>0</v>
      </c>
      <c r="Y99" s="25" t="s">
        <v>11</v>
      </c>
      <c r="Z99" s="25" t="s">
        <v>1664</v>
      </c>
      <c r="AA99" s="25" t="s">
        <v>11</v>
      </c>
      <c r="AB99" s="25" t="s">
        <v>11</v>
      </c>
      <c r="AC99" s="25" t="s">
        <v>11</v>
      </c>
      <c r="AD99" s="25">
        <v>280</v>
      </c>
      <c r="AE99" s="25">
        <v>0</v>
      </c>
      <c r="AF99" s="25">
        <v>1880</v>
      </c>
      <c r="AG99" s="25" t="s">
        <v>1665</v>
      </c>
    </row>
    <row r="100" spans="1:33">
      <c r="A100" s="25" t="s">
        <v>4041</v>
      </c>
      <c r="B100" s="25" t="s">
        <v>4042</v>
      </c>
      <c r="C100" s="25" t="s">
        <v>1661</v>
      </c>
      <c r="D100" s="25" t="s">
        <v>11</v>
      </c>
      <c r="E100" s="25" t="s">
        <v>11</v>
      </c>
      <c r="F100" s="25" t="s">
        <v>11</v>
      </c>
      <c r="G100" s="25" t="s">
        <v>11</v>
      </c>
      <c r="H100" s="25" t="s">
        <v>4043</v>
      </c>
      <c r="I100" s="212" t="s">
        <v>11</v>
      </c>
      <c r="J100" s="25" t="s">
        <v>11</v>
      </c>
      <c r="K100" s="25" t="s">
        <v>11</v>
      </c>
      <c r="L100" s="25" t="s">
        <v>1721</v>
      </c>
      <c r="M100" s="25" t="s">
        <v>11</v>
      </c>
      <c r="N100" s="25" t="s">
        <v>11</v>
      </c>
      <c r="O100" s="25" t="s">
        <v>11</v>
      </c>
      <c r="P100" s="25" t="s">
        <v>11</v>
      </c>
      <c r="Q100" s="25" t="s">
        <v>11</v>
      </c>
      <c r="R100" s="25" t="s">
        <v>11</v>
      </c>
      <c r="S100" s="25" t="s">
        <v>11</v>
      </c>
      <c r="T100" s="25" t="s">
        <v>3216</v>
      </c>
      <c r="U100" s="25" t="s">
        <v>14</v>
      </c>
      <c r="V100" s="25" t="s">
        <v>11</v>
      </c>
      <c r="W100" s="25" t="s">
        <v>11</v>
      </c>
      <c r="X100" s="25">
        <v>0</v>
      </c>
      <c r="Y100" s="25" t="s">
        <v>11</v>
      </c>
      <c r="Z100" s="25" t="s">
        <v>1664</v>
      </c>
      <c r="AA100" s="25" t="s">
        <v>11</v>
      </c>
      <c r="AB100" s="25" t="s">
        <v>11</v>
      </c>
      <c r="AC100" s="25" t="s">
        <v>11</v>
      </c>
      <c r="AD100" s="25">
        <v>0</v>
      </c>
      <c r="AE100" s="25">
        <v>0</v>
      </c>
      <c r="AF100" s="25">
        <v>15758.5</v>
      </c>
      <c r="AG100" s="25" t="s">
        <v>5072</v>
      </c>
    </row>
    <row r="101" spans="1:33">
      <c r="A101" s="25" t="s">
        <v>2743</v>
      </c>
      <c r="B101" s="25" t="s">
        <v>2744</v>
      </c>
      <c r="C101" s="25" t="s">
        <v>1666</v>
      </c>
      <c r="D101" s="25" t="s">
        <v>11</v>
      </c>
      <c r="E101" s="25" t="s">
        <v>11</v>
      </c>
      <c r="F101" s="25" t="s">
        <v>2745</v>
      </c>
      <c r="G101" s="25" t="s">
        <v>1693</v>
      </c>
      <c r="H101" s="25" t="s">
        <v>2746</v>
      </c>
      <c r="I101" s="25" t="s">
        <v>1691</v>
      </c>
      <c r="J101" s="25" t="s">
        <v>11</v>
      </c>
      <c r="K101" s="25" t="s">
        <v>1683</v>
      </c>
      <c r="L101" s="25" t="s">
        <v>1721</v>
      </c>
      <c r="M101" s="25" t="s">
        <v>11</v>
      </c>
      <c r="N101" s="25" t="s">
        <v>11</v>
      </c>
      <c r="O101" s="25" t="s">
        <v>11</v>
      </c>
      <c r="P101" s="25" t="s">
        <v>11</v>
      </c>
      <c r="Q101" s="25" t="s">
        <v>2746</v>
      </c>
      <c r="R101" s="25" t="s">
        <v>11</v>
      </c>
      <c r="S101" s="25" t="s">
        <v>11</v>
      </c>
      <c r="T101" s="25" t="s">
        <v>1946</v>
      </c>
      <c r="U101" s="25" t="s">
        <v>1687</v>
      </c>
      <c r="V101" s="25" t="s">
        <v>11</v>
      </c>
      <c r="W101" s="25" t="s">
        <v>11</v>
      </c>
      <c r="X101" s="25">
        <v>0</v>
      </c>
      <c r="Y101" s="25" t="s">
        <v>11</v>
      </c>
      <c r="Z101" s="25" t="s">
        <v>1664</v>
      </c>
      <c r="AA101" s="25" t="s">
        <v>11</v>
      </c>
      <c r="AB101" s="25" t="s">
        <v>11</v>
      </c>
      <c r="AC101" s="25" t="s">
        <v>11</v>
      </c>
      <c r="AD101" s="25">
        <v>0</v>
      </c>
      <c r="AE101" s="25">
        <v>0</v>
      </c>
      <c r="AF101" s="25">
        <v>546.25</v>
      </c>
      <c r="AG101" s="25" t="s">
        <v>5073</v>
      </c>
    </row>
    <row r="102" spans="1:33">
      <c r="A102" s="25" t="s">
        <v>3302</v>
      </c>
      <c r="B102" s="25" t="s">
        <v>3303</v>
      </c>
      <c r="C102" s="25" t="s">
        <v>1666</v>
      </c>
      <c r="D102" s="25" t="s">
        <v>11</v>
      </c>
      <c r="E102" s="25" t="s">
        <v>11</v>
      </c>
      <c r="F102" s="25" t="s">
        <v>11</v>
      </c>
      <c r="G102" s="25" t="s">
        <v>11</v>
      </c>
      <c r="H102" s="25" t="s">
        <v>3304</v>
      </c>
      <c r="I102" s="25" t="s">
        <v>11</v>
      </c>
      <c r="J102" s="25" t="s">
        <v>11</v>
      </c>
      <c r="K102" s="25" t="s">
        <v>11</v>
      </c>
      <c r="L102" s="25" t="s">
        <v>1721</v>
      </c>
      <c r="M102" s="25" t="s">
        <v>11</v>
      </c>
      <c r="N102" s="25" t="s">
        <v>11</v>
      </c>
      <c r="O102" s="25" t="s">
        <v>11</v>
      </c>
      <c r="P102" s="25" t="s">
        <v>11</v>
      </c>
      <c r="Q102" s="25" t="s">
        <v>11</v>
      </c>
      <c r="R102" s="25" t="s">
        <v>11</v>
      </c>
      <c r="S102" s="25" t="s">
        <v>11</v>
      </c>
      <c r="T102" s="25" t="s">
        <v>2098</v>
      </c>
      <c r="U102" s="25" t="s">
        <v>17</v>
      </c>
      <c r="V102" s="25" t="s">
        <v>11</v>
      </c>
      <c r="W102" s="25" t="s">
        <v>11</v>
      </c>
      <c r="X102" s="25">
        <v>0</v>
      </c>
      <c r="Y102" s="25" t="s">
        <v>11</v>
      </c>
      <c r="Z102" s="25" t="s">
        <v>1664</v>
      </c>
      <c r="AA102" s="25" t="s">
        <v>11</v>
      </c>
      <c r="AB102" s="25" t="s">
        <v>11</v>
      </c>
      <c r="AC102" s="25" t="s">
        <v>11</v>
      </c>
      <c r="AD102" s="25">
        <v>100</v>
      </c>
      <c r="AE102" s="25">
        <v>0</v>
      </c>
      <c r="AF102" s="25">
        <v>4591.51</v>
      </c>
      <c r="AG102" s="25" t="s">
        <v>3305</v>
      </c>
    </row>
    <row r="103" spans="1:33">
      <c r="A103" s="25" t="s">
        <v>3643</v>
      </c>
      <c r="B103" s="25" t="s">
        <v>3644</v>
      </c>
      <c r="C103" s="25" t="s">
        <v>1666</v>
      </c>
      <c r="D103" s="25" t="s">
        <v>11</v>
      </c>
      <c r="E103" s="25" t="s">
        <v>11</v>
      </c>
      <c r="F103" s="25" t="s">
        <v>3645</v>
      </c>
      <c r="G103" s="25" t="s">
        <v>1730</v>
      </c>
      <c r="H103" s="25" t="s">
        <v>3646</v>
      </c>
      <c r="I103" s="25" t="s">
        <v>1672</v>
      </c>
      <c r="J103" s="25" t="s">
        <v>1721</v>
      </c>
      <c r="K103" s="25" t="s">
        <v>3647</v>
      </c>
      <c r="L103" s="25" t="s">
        <v>1721</v>
      </c>
      <c r="M103" s="25" t="s">
        <v>11</v>
      </c>
      <c r="N103" s="25" t="s">
        <v>3648</v>
      </c>
      <c r="O103" s="25" t="s">
        <v>3649</v>
      </c>
      <c r="P103" s="25" t="s">
        <v>3650</v>
      </c>
      <c r="Q103" s="25" t="s">
        <v>3646</v>
      </c>
      <c r="R103" s="25" t="s">
        <v>11</v>
      </c>
      <c r="S103" s="25" t="s">
        <v>11</v>
      </c>
      <c r="T103" s="216" t="s">
        <v>1722</v>
      </c>
      <c r="U103" s="216" t="s">
        <v>16</v>
      </c>
      <c r="V103" s="25" t="s">
        <v>3651</v>
      </c>
      <c r="W103" s="25" t="s">
        <v>11</v>
      </c>
      <c r="X103" s="25">
        <v>0</v>
      </c>
      <c r="Y103" s="25" t="s">
        <v>11</v>
      </c>
      <c r="Z103" s="25" t="s">
        <v>1664</v>
      </c>
      <c r="AA103" s="25" t="s">
        <v>11</v>
      </c>
      <c r="AB103" s="25" t="s">
        <v>11</v>
      </c>
      <c r="AC103" s="25" t="s">
        <v>11</v>
      </c>
      <c r="AD103" s="25">
        <v>0</v>
      </c>
      <c r="AE103" s="25">
        <v>0</v>
      </c>
      <c r="AF103" s="25">
        <v>20000</v>
      </c>
      <c r="AG103" s="25" t="s">
        <v>2012</v>
      </c>
    </row>
    <row r="104" spans="1:33">
      <c r="A104" s="25" t="s">
        <v>3956</v>
      </c>
      <c r="B104" s="25" t="s">
        <v>3957</v>
      </c>
      <c r="C104" s="25" t="s">
        <v>1661</v>
      </c>
      <c r="D104" s="25" t="s">
        <v>11</v>
      </c>
      <c r="E104" s="25" t="s">
        <v>11</v>
      </c>
      <c r="F104" s="25" t="s">
        <v>11</v>
      </c>
      <c r="G104" s="25" t="s">
        <v>11</v>
      </c>
      <c r="H104" s="25" t="s">
        <v>3958</v>
      </c>
      <c r="I104" s="25" t="s">
        <v>11</v>
      </c>
      <c r="J104" s="25" t="s">
        <v>11</v>
      </c>
      <c r="K104" s="25" t="s">
        <v>11</v>
      </c>
      <c r="L104" s="25" t="s">
        <v>1721</v>
      </c>
      <c r="M104" s="25" t="s">
        <v>11</v>
      </c>
      <c r="N104" s="25" t="s">
        <v>11</v>
      </c>
      <c r="O104" s="25" t="s">
        <v>11</v>
      </c>
      <c r="P104" s="25" t="s">
        <v>11</v>
      </c>
      <c r="Q104" s="25" t="s">
        <v>11</v>
      </c>
      <c r="R104" s="25" t="s">
        <v>11</v>
      </c>
      <c r="S104" s="25" t="s">
        <v>11</v>
      </c>
      <c r="T104" s="25" t="s">
        <v>2595</v>
      </c>
      <c r="U104" s="25" t="s">
        <v>10</v>
      </c>
      <c r="V104" s="25" t="s">
        <v>11</v>
      </c>
      <c r="W104" s="25" t="s">
        <v>11</v>
      </c>
      <c r="X104" s="25">
        <v>0</v>
      </c>
      <c r="Y104" s="25" t="s">
        <v>11</v>
      </c>
      <c r="Z104" s="25" t="s">
        <v>1664</v>
      </c>
      <c r="AA104" s="25" t="s">
        <v>11</v>
      </c>
      <c r="AB104" s="25" t="s">
        <v>11</v>
      </c>
      <c r="AC104" s="25" t="s">
        <v>11</v>
      </c>
      <c r="AD104" s="25">
        <v>0</v>
      </c>
      <c r="AE104" s="25">
        <v>0</v>
      </c>
      <c r="AF104" s="25">
        <v>17571.71</v>
      </c>
      <c r="AG104" s="25" t="s">
        <v>5074</v>
      </c>
    </row>
    <row r="105" spans="1:33">
      <c r="A105" s="25" t="s">
        <v>2093</v>
      </c>
      <c r="B105" s="25" t="s">
        <v>2094</v>
      </c>
      <c r="C105" s="25" t="s">
        <v>1661</v>
      </c>
      <c r="D105" s="25" t="s">
        <v>11</v>
      </c>
      <c r="E105" s="25" t="s">
        <v>11</v>
      </c>
      <c r="F105" s="25" t="s">
        <v>11</v>
      </c>
      <c r="G105" s="25" t="s">
        <v>11</v>
      </c>
      <c r="H105" s="25" t="s">
        <v>2095</v>
      </c>
      <c r="I105" s="25" t="s">
        <v>11</v>
      </c>
      <c r="J105" s="25" t="s">
        <v>11</v>
      </c>
      <c r="K105" s="25" t="s">
        <v>11</v>
      </c>
      <c r="L105" s="25" t="s">
        <v>1721</v>
      </c>
      <c r="M105" s="25" t="s">
        <v>11</v>
      </c>
      <c r="N105" s="25" t="s">
        <v>11</v>
      </c>
      <c r="O105" s="25" t="s">
        <v>11</v>
      </c>
      <c r="P105" s="25" t="s">
        <v>11</v>
      </c>
      <c r="Q105" s="25" t="s">
        <v>11</v>
      </c>
      <c r="R105" s="25" t="s">
        <v>11</v>
      </c>
      <c r="S105" s="25" t="s">
        <v>11</v>
      </c>
      <c r="T105" s="216" t="s">
        <v>1786</v>
      </c>
      <c r="U105" s="216" t="s">
        <v>17</v>
      </c>
      <c r="V105" s="25" t="s">
        <v>11</v>
      </c>
      <c r="W105" s="25" t="s">
        <v>11</v>
      </c>
      <c r="X105" s="25">
        <v>0</v>
      </c>
      <c r="Y105" s="25" t="s">
        <v>11</v>
      </c>
      <c r="Z105" s="25" t="s">
        <v>1664</v>
      </c>
      <c r="AA105" s="25" t="s">
        <v>11</v>
      </c>
      <c r="AB105" s="25" t="s">
        <v>11</v>
      </c>
      <c r="AC105" s="25" t="s">
        <v>11</v>
      </c>
      <c r="AD105" s="25">
        <v>0</v>
      </c>
      <c r="AE105" s="25">
        <v>0</v>
      </c>
      <c r="AF105" s="25">
        <v>3322.79</v>
      </c>
      <c r="AG105" s="25" t="s">
        <v>5075</v>
      </c>
    </row>
    <row r="106" spans="1:33">
      <c r="A106" s="25" t="s">
        <v>3262</v>
      </c>
      <c r="B106" s="25" t="s">
        <v>3263</v>
      </c>
      <c r="C106" s="25" t="s">
        <v>1666</v>
      </c>
      <c r="D106" s="25" t="s">
        <v>11</v>
      </c>
      <c r="E106" s="25" t="s">
        <v>11</v>
      </c>
      <c r="F106" s="25" t="s">
        <v>11</v>
      </c>
      <c r="G106" s="25" t="s">
        <v>11</v>
      </c>
      <c r="H106" s="25" t="s">
        <v>3264</v>
      </c>
      <c r="I106" s="25" t="s">
        <v>11</v>
      </c>
      <c r="J106" s="25" t="s">
        <v>11</v>
      </c>
      <c r="K106" s="25" t="s">
        <v>11</v>
      </c>
      <c r="L106" s="25" t="s">
        <v>1721</v>
      </c>
      <c r="M106" s="25" t="s">
        <v>1808</v>
      </c>
      <c r="N106" s="25" t="s">
        <v>11</v>
      </c>
      <c r="O106" s="25" t="s">
        <v>11</v>
      </c>
      <c r="P106" s="25" t="s">
        <v>11</v>
      </c>
      <c r="Q106" s="25" t="s">
        <v>11</v>
      </c>
      <c r="R106" s="25" t="s">
        <v>11</v>
      </c>
      <c r="S106" s="25" t="s">
        <v>11</v>
      </c>
      <c r="T106" s="25" t="s">
        <v>1865</v>
      </c>
      <c r="U106" s="25" t="s">
        <v>1669</v>
      </c>
      <c r="V106" s="25" t="s">
        <v>11</v>
      </c>
      <c r="W106" s="25" t="s">
        <v>11</v>
      </c>
      <c r="X106" s="25">
        <v>0</v>
      </c>
      <c r="Y106" s="25" t="s">
        <v>11</v>
      </c>
      <c r="Z106" s="25" t="s">
        <v>1664</v>
      </c>
      <c r="AA106" s="25" t="s">
        <v>11</v>
      </c>
      <c r="AB106" s="25" t="s">
        <v>11</v>
      </c>
      <c r="AC106" s="25" t="s">
        <v>11</v>
      </c>
      <c r="AD106" s="25">
        <v>0</v>
      </c>
      <c r="AE106" s="25">
        <v>0</v>
      </c>
      <c r="AF106" s="25">
        <v>4173.21</v>
      </c>
      <c r="AG106" s="25" t="s">
        <v>5076</v>
      </c>
    </row>
    <row r="107" spans="1:33">
      <c r="A107" s="25" t="s">
        <v>2287</v>
      </c>
      <c r="B107" s="25" t="s">
        <v>2288</v>
      </c>
      <c r="C107" s="25" t="s">
        <v>1666</v>
      </c>
      <c r="D107" s="25" t="s">
        <v>11</v>
      </c>
      <c r="E107" s="25" t="s">
        <v>11</v>
      </c>
      <c r="F107" s="25"/>
      <c r="G107" s="25" t="s">
        <v>11</v>
      </c>
      <c r="H107" s="25" t="s">
        <v>2289</v>
      </c>
      <c r="I107" s="212" t="s">
        <v>11</v>
      </c>
      <c r="J107" s="25" t="s">
        <v>11</v>
      </c>
      <c r="K107" s="25" t="s">
        <v>11</v>
      </c>
      <c r="L107" s="25" t="s">
        <v>1721</v>
      </c>
      <c r="M107" s="25" t="s">
        <v>1808</v>
      </c>
      <c r="N107" s="25" t="s">
        <v>11</v>
      </c>
      <c r="O107" s="25" t="s">
        <v>11</v>
      </c>
      <c r="P107" s="25" t="s">
        <v>11</v>
      </c>
      <c r="Q107" s="25" t="s">
        <v>11</v>
      </c>
      <c r="R107" s="25" t="s">
        <v>11</v>
      </c>
      <c r="S107" s="25" t="s">
        <v>11</v>
      </c>
      <c r="T107" s="25" t="s">
        <v>2290</v>
      </c>
      <c r="U107" s="25" t="s">
        <v>1669</v>
      </c>
      <c r="V107" s="25" t="s">
        <v>11</v>
      </c>
      <c r="W107" s="25" t="s">
        <v>11</v>
      </c>
      <c r="X107" s="25">
        <v>0</v>
      </c>
      <c r="Y107" s="25" t="s">
        <v>11</v>
      </c>
      <c r="Z107" s="25" t="s">
        <v>1664</v>
      </c>
      <c r="AA107" s="25" t="s">
        <v>11</v>
      </c>
      <c r="AB107" s="25" t="s">
        <v>11</v>
      </c>
      <c r="AC107" s="25" t="s">
        <v>11</v>
      </c>
      <c r="AD107" s="25">
        <v>0</v>
      </c>
      <c r="AE107" s="25">
        <v>0</v>
      </c>
      <c r="AF107" s="25">
        <v>4315.92</v>
      </c>
      <c r="AG107" s="25" t="s">
        <v>5077</v>
      </c>
    </row>
    <row r="108" spans="1:33">
      <c r="A108" s="25" t="s">
        <v>3743</v>
      </c>
      <c r="B108" s="25" t="s">
        <v>3744</v>
      </c>
      <c r="C108" s="25" t="s">
        <v>1666</v>
      </c>
      <c r="D108" s="25" t="s">
        <v>11</v>
      </c>
      <c r="E108" s="25" t="s">
        <v>11</v>
      </c>
      <c r="F108" s="25" t="s">
        <v>11</v>
      </c>
      <c r="G108" s="25" t="s">
        <v>11</v>
      </c>
      <c r="H108" s="25" t="s">
        <v>3745</v>
      </c>
      <c r="I108" s="25" t="s">
        <v>1672</v>
      </c>
      <c r="J108" s="25" t="s">
        <v>11</v>
      </c>
      <c r="K108" s="25" t="s">
        <v>1760</v>
      </c>
      <c r="L108" s="25" t="s">
        <v>1721</v>
      </c>
      <c r="M108" s="25" t="s">
        <v>11</v>
      </c>
      <c r="N108" s="25" t="s">
        <v>11</v>
      </c>
      <c r="O108" s="25" t="s">
        <v>3746</v>
      </c>
      <c r="P108" s="25" t="s">
        <v>11</v>
      </c>
      <c r="Q108" s="25" t="s">
        <v>3745</v>
      </c>
      <c r="R108" s="25" t="s">
        <v>11</v>
      </c>
      <c r="S108" s="25" t="s">
        <v>11</v>
      </c>
      <c r="T108" s="25" t="s">
        <v>1726</v>
      </c>
      <c r="U108" s="25" t="s">
        <v>10</v>
      </c>
      <c r="V108" s="25" t="s">
        <v>11</v>
      </c>
      <c r="W108" s="25" t="s">
        <v>11</v>
      </c>
      <c r="X108" s="25">
        <v>0</v>
      </c>
      <c r="Y108" s="25" t="s">
        <v>11</v>
      </c>
      <c r="Z108" s="25" t="s">
        <v>1664</v>
      </c>
      <c r="AA108" s="25" t="s">
        <v>11</v>
      </c>
      <c r="AB108" s="25" t="s">
        <v>11</v>
      </c>
      <c r="AC108" s="25" t="s">
        <v>11</v>
      </c>
      <c r="AD108" s="25">
        <v>280</v>
      </c>
      <c r="AE108" s="25">
        <v>0</v>
      </c>
      <c r="AF108" s="25">
        <v>3039.67</v>
      </c>
      <c r="AG108" s="25" t="s">
        <v>3128</v>
      </c>
    </row>
    <row r="109" spans="1:33">
      <c r="A109" s="25" t="s">
        <v>2921</v>
      </c>
      <c r="B109" s="25" t="s">
        <v>2922</v>
      </c>
      <c r="C109" s="25" t="s">
        <v>1666</v>
      </c>
      <c r="D109" s="25" t="s">
        <v>11</v>
      </c>
      <c r="E109" s="25" t="s">
        <v>11</v>
      </c>
      <c r="F109" s="25" t="s">
        <v>11</v>
      </c>
      <c r="G109" s="25" t="s">
        <v>11</v>
      </c>
      <c r="H109" s="25" t="s">
        <v>2923</v>
      </c>
      <c r="I109" s="25" t="s">
        <v>11</v>
      </c>
      <c r="J109" s="25" t="s">
        <v>11</v>
      </c>
      <c r="K109" s="25" t="s">
        <v>11</v>
      </c>
      <c r="L109" s="25" t="s">
        <v>1721</v>
      </c>
      <c r="M109" s="25" t="s">
        <v>1808</v>
      </c>
      <c r="N109" s="25" t="s">
        <v>11</v>
      </c>
      <c r="O109" s="25" t="s">
        <v>11</v>
      </c>
      <c r="P109" s="25" t="s">
        <v>11</v>
      </c>
      <c r="Q109" s="25" t="s">
        <v>11</v>
      </c>
      <c r="R109" s="25" t="s">
        <v>11</v>
      </c>
      <c r="S109" s="25" t="s">
        <v>11</v>
      </c>
      <c r="T109" s="25" t="s">
        <v>1726</v>
      </c>
      <c r="U109" s="25" t="s">
        <v>10</v>
      </c>
      <c r="V109" s="25" t="s">
        <v>11</v>
      </c>
      <c r="W109" s="25" t="s">
        <v>11</v>
      </c>
      <c r="X109" s="25">
        <v>0</v>
      </c>
      <c r="Y109" s="25" t="s">
        <v>11</v>
      </c>
      <c r="Z109" s="25" t="s">
        <v>1809</v>
      </c>
      <c r="AA109" s="25" t="s">
        <v>1810</v>
      </c>
      <c r="AB109" s="25" t="s">
        <v>1926</v>
      </c>
      <c r="AC109" s="25" t="s">
        <v>11</v>
      </c>
      <c r="AD109" s="25">
        <v>0</v>
      </c>
      <c r="AE109" s="25">
        <v>0</v>
      </c>
      <c r="AF109" s="25">
        <v>0</v>
      </c>
      <c r="AG109" s="25" t="s">
        <v>7</v>
      </c>
    </row>
    <row r="110" spans="1:33">
      <c r="A110" s="25" t="s">
        <v>2368</v>
      </c>
      <c r="B110" s="25" t="s">
        <v>2369</v>
      </c>
      <c r="C110" s="25" t="s">
        <v>1661</v>
      </c>
      <c r="D110" s="25" t="s">
        <v>11</v>
      </c>
      <c r="E110" s="25" t="s">
        <v>11</v>
      </c>
      <c r="F110" s="25" t="s">
        <v>11</v>
      </c>
      <c r="G110" s="25" t="s">
        <v>11</v>
      </c>
      <c r="H110" s="25" t="s">
        <v>2370</v>
      </c>
      <c r="I110" s="25" t="s">
        <v>11</v>
      </c>
      <c r="J110" s="25" t="s">
        <v>11</v>
      </c>
      <c r="K110" s="25" t="s">
        <v>11</v>
      </c>
      <c r="L110" s="25" t="s">
        <v>1721</v>
      </c>
      <c r="M110" s="25" t="s">
        <v>1808</v>
      </c>
      <c r="N110" s="25" t="s">
        <v>11</v>
      </c>
      <c r="O110" s="25" t="s">
        <v>11</v>
      </c>
      <c r="P110" s="25" t="s">
        <v>11</v>
      </c>
      <c r="Q110" s="25" t="s">
        <v>11</v>
      </c>
      <c r="R110" s="25" t="s">
        <v>11</v>
      </c>
      <c r="S110" s="25" t="s">
        <v>11</v>
      </c>
      <c r="T110" s="25" t="s">
        <v>1726</v>
      </c>
      <c r="U110" s="25" t="s">
        <v>16</v>
      </c>
      <c r="V110" s="25" t="s">
        <v>11</v>
      </c>
      <c r="W110" s="25" t="s">
        <v>11</v>
      </c>
      <c r="X110" s="25">
        <v>0</v>
      </c>
      <c r="Y110" s="25" t="s">
        <v>11</v>
      </c>
      <c r="Z110" s="25" t="s">
        <v>1664</v>
      </c>
      <c r="AA110" s="25" t="s">
        <v>11</v>
      </c>
      <c r="AB110" s="25" t="s">
        <v>11</v>
      </c>
      <c r="AC110" s="25" t="s">
        <v>11</v>
      </c>
      <c r="AD110" s="25">
        <v>0</v>
      </c>
      <c r="AE110" s="25">
        <v>0</v>
      </c>
      <c r="AF110" s="25">
        <v>18400</v>
      </c>
      <c r="AG110" s="25" t="s">
        <v>3174</v>
      </c>
    </row>
    <row r="111" spans="1:33">
      <c r="A111" s="25" t="s">
        <v>2153</v>
      </c>
      <c r="B111" s="25" t="s">
        <v>2154</v>
      </c>
      <c r="C111" s="25" t="s">
        <v>1666</v>
      </c>
      <c r="D111" s="25" t="s">
        <v>11</v>
      </c>
      <c r="E111" s="25" t="s">
        <v>11</v>
      </c>
      <c r="F111" s="25" t="s">
        <v>2155</v>
      </c>
      <c r="G111" s="25" t="s">
        <v>1693</v>
      </c>
      <c r="H111" s="25" t="s">
        <v>2156</v>
      </c>
      <c r="I111" s="25" t="s">
        <v>1672</v>
      </c>
      <c r="J111" s="25" t="s">
        <v>11</v>
      </c>
      <c r="K111" s="25" t="s">
        <v>1760</v>
      </c>
      <c r="L111" s="25" t="s">
        <v>1721</v>
      </c>
      <c r="M111" s="25" t="s">
        <v>11</v>
      </c>
      <c r="N111" s="25" t="s">
        <v>11</v>
      </c>
      <c r="O111" s="25" t="s">
        <v>2157</v>
      </c>
      <c r="P111" s="25" t="s">
        <v>11</v>
      </c>
      <c r="Q111" s="25" t="s">
        <v>2156</v>
      </c>
      <c r="R111" s="25" t="s">
        <v>11</v>
      </c>
      <c r="S111" s="25" t="s">
        <v>11</v>
      </c>
      <c r="T111" s="25" t="s">
        <v>1737</v>
      </c>
      <c r="U111" s="25" t="s">
        <v>1687</v>
      </c>
      <c r="V111" s="25" t="s">
        <v>11</v>
      </c>
      <c r="W111" s="25" t="s">
        <v>11</v>
      </c>
      <c r="X111" s="25">
        <v>0</v>
      </c>
      <c r="Y111" s="25" t="s">
        <v>11</v>
      </c>
      <c r="Z111" s="25" t="s">
        <v>1664</v>
      </c>
      <c r="AA111" s="25" t="s">
        <v>11</v>
      </c>
      <c r="AB111" s="25" t="s">
        <v>11</v>
      </c>
      <c r="AC111" s="25" t="s">
        <v>11</v>
      </c>
      <c r="AD111" s="25">
        <v>230</v>
      </c>
      <c r="AE111" s="25">
        <v>0</v>
      </c>
      <c r="AF111" s="25">
        <v>760</v>
      </c>
      <c r="AG111" s="25" t="s">
        <v>1762</v>
      </c>
    </row>
    <row r="112" spans="1:33">
      <c r="A112" s="25" t="s">
        <v>3168</v>
      </c>
      <c r="B112" s="25" t="s">
        <v>3169</v>
      </c>
      <c r="C112" s="25" t="s">
        <v>1666</v>
      </c>
      <c r="D112" s="25" t="s">
        <v>11</v>
      </c>
      <c r="E112" s="25" t="s">
        <v>11</v>
      </c>
      <c r="F112" s="25" t="s">
        <v>3170</v>
      </c>
      <c r="G112" s="25" t="s">
        <v>1688</v>
      </c>
      <c r="H112" s="25" t="s">
        <v>3171</v>
      </c>
      <c r="I112" s="25" t="s">
        <v>1672</v>
      </c>
      <c r="J112" s="25" t="s">
        <v>11</v>
      </c>
      <c r="K112" s="25" t="s">
        <v>1795</v>
      </c>
      <c r="L112" s="25" t="s">
        <v>1721</v>
      </c>
      <c r="M112" s="25" t="s">
        <v>11</v>
      </c>
      <c r="N112" s="25" t="s">
        <v>3172</v>
      </c>
      <c r="O112" s="25" t="s">
        <v>3173</v>
      </c>
      <c r="P112" s="25" t="s">
        <v>11</v>
      </c>
      <c r="Q112" s="25" t="s">
        <v>3171</v>
      </c>
      <c r="R112" s="25" t="s">
        <v>11</v>
      </c>
      <c r="S112" s="25" t="s">
        <v>11</v>
      </c>
      <c r="T112" s="25" t="s">
        <v>1766</v>
      </c>
      <c r="U112" s="25" t="s">
        <v>10</v>
      </c>
      <c r="V112" s="25" t="s">
        <v>1680</v>
      </c>
      <c r="W112" s="25" t="s">
        <v>11</v>
      </c>
      <c r="X112" s="25">
        <v>0</v>
      </c>
      <c r="Y112" s="25" t="s">
        <v>11</v>
      </c>
      <c r="Z112" s="25" t="s">
        <v>1664</v>
      </c>
      <c r="AA112" s="25" t="s">
        <v>11</v>
      </c>
      <c r="AB112" s="25" t="s">
        <v>11</v>
      </c>
      <c r="AC112" s="25" t="s">
        <v>11</v>
      </c>
      <c r="AD112" s="25">
        <v>0</v>
      </c>
      <c r="AE112" s="25">
        <v>0</v>
      </c>
      <c r="AF112" s="25">
        <v>16800</v>
      </c>
      <c r="AG112" s="25" t="s">
        <v>5078</v>
      </c>
    </row>
    <row r="113" spans="1:33">
      <c r="A113" s="25" t="s">
        <v>2001</v>
      </c>
      <c r="B113" s="25" t="s">
        <v>2002</v>
      </c>
      <c r="C113" s="25" t="s">
        <v>1666</v>
      </c>
      <c r="D113" s="25" t="s">
        <v>11</v>
      </c>
      <c r="E113" s="25" t="s">
        <v>11</v>
      </c>
      <c r="F113" s="25" t="s">
        <v>11</v>
      </c>
      <c r="G113" s="25" t="s">
        <v>11</v>
      </c>
      <c r="H113" s="25" t="s">
        <v>2003</v>
      </c>
      <c r="I113" s="212" t="s">
        <v>1667</v>
      </c>
      <c r="J113" s="25" t="s">
        <v>11</v>
      </c>
      <c r="K113" s="25" t="s">
        <v>11</v>
      </c>
      <c r="L113" s="25" t="s">
        <v>1721</v>
      </c>
      <c r="M113" s="25" t="s">
        <v>11</v>
      </c>
      <c r="N113" s="25" t="s">
        <v>11</v>
      </c>
      <c r="O113" s="25" t="s">
        <v>11</v>
      </c>
      <c r="P113" s="25" t="s">
        <v>11</v>
      </c>
      <c r="Q113" s="25" t="s">
        <v>11</v>
      </c>
      <c r="R113" s="25" t="s">
        <v>11</v>
      </c>
      <c r="S113" s="25" t="s">
        <v>11</v>
      </c>
      <c r="T113" s="25" t="s">
        <v>1726</v>
      </c>
      <c r="U113" s="25" t="s">
        <v>15</v>
      </c>
      <c r="V113" s="25" t="s">
        <v>11</v>
      </c>
      <c r="W113" s="25" t="s">
        <v>11</v>
      </c>
      <c r="X113" s="25">
        <v>0</v>
      </c>
      <c r="Y113" s="25" t="s">
        <v>11</v>
      </c>
      <c r="Z113" s="25" t="s">
        <v>1809</v>
      </c>
      <c r="AA113" s="25" t="s">
        <v>5045</v>
      </c>
      <c r="AB113" s="25" t="s">
        <v>1811</v>
      </c>
      <c r="AC113" s="25" t="s">
        <v>11</v>
      </c>
      <c r="AD113" s="25">
        <v>0</v>
      </c>
      <c r="AE113" s="25">
        <v>0</v>
      </c>
      <c r="AF113" s="25">
        <v>0</v>
      </c>
      <c r="AG113" s="25" t="s">
        <v>7</v>
      </c>
    </row>
    <row r="114" spans="1:33">
      <c r="A114" s="25" t="s">
        <v>2730</v>
      </c>
      <c r="B114" s="25" t="s">
        <v>2731</v>
      </c>
      <c r="C114" s="25" t="s">
        <v>1661</v>
      </c>
      <c r="D114" s="25" t="s">
        <v>11</v>
      </c>
      <c r="E114" s="25" t="s">
        <v>11</v>
      </c>
      <c r="F114" s="25" t="s">
        <v>11</v>
      </c>
      <c r="G114" s="25" t="s">
        <v>11</v>
      </c>
      <c r="H114" s="25" t="s">
        <v>2732</v>
      </c>
      <c r="I114" s="212" t="s">
        <v>1667</v>
      </c>
      <c r="J114" s="25" t="s">
        <v>1721</v>
      </c>
      <c r="K114" s="25" t="s">
        <v>1747</v>
      </c>
      <c r="L114" s="25" t="s">
        <v>1721</v>
      </c>
      <c r="M114" s="25" t="s">
        <v>11</v>
      </c>
      <c r="N114" s="25" t="s">
        <v>11</v>
      </c>
      <c r="O114" s="25" t="s">
        <v>11</v>
      </c>
      <c r="P114" s="25" t="s">
        <v>11</v>
      </c>
      <c r="Q114" s="25" t="s">
        <v>2732</v>
      </c>
      <c r="R114" s="25" t="s">
        <v>11</v>
      </c>
      <c r="S114" s="25" t="s">
        <v>11</v>
      </c>
      <c r="T114" s="25" t="s">
        <v>2733</v>
      </c>
      <c r="U114" s="25" t="s">
        <v>1687</v>
      </c>
      <c r="V114" s="25" t="s">
        <v>11</v>
      </c>
      <c r="W114" s="25" t="s">
        <v>11</v>
      </c>
      <c r="X114" s="25">
        <v>0</v>
      </c>
      <c r="Y114" s="25" t="s">
        <v>11</v>
      </c>
      <c r="Z114" s="25" t="s">
        <v>1664</v>
      </c>
      <c r="AA114" s="25" t="s">
        <v>11</v>
      </c>
      <c r="AB114" s="25" t="s">
        <v>11</v>
      </c>
      <c r="AC114" s="25" t="s">
        <v>11</v>
      </c>
      <c r="AD114" s="25">
        <v>230</v>
      </c>
      <c r="AE114" s="25">
        <v>0</v>
      </c>
      <c r="AF114" s="25">
        <v>980</v>
      </c>
      <c r="AG114" s="25" t="s">
        <v>1674</v>
      </c>
    </row>
    <row r="115" spans="1:33">
      <c r="A115" s="25" t="s">
        <v>2107</v>
      </c>
      <c r="B115" s="25" t="s">
        <v>2108</v>
      </c>
      <c r="C115" s="25" t="s">
        <v>1661</v>
      </c>
      <c r="D115" s="25" t="s">
        <v>11</v>
      </c>
      <c r="E115" s="25" t="s">
        <v>11</v>
      </c>
      <c r="F115" s="25" t="s">
        <v>11</v>
      </c>
      <c r="G115" s="25" t="s">
        <v>11</v>
      </c>
      <c r="H115" s="25" t="s">
        <v>2109</v>
      </c>
      <c r="I115" s="25" t="s">
        <v>11</v>
      </c>
      <c r="J115" s="25" t="s">
        <v>11</v>
      </c>
      <c r="K115" s="25" t="s">
        <v>11</v>
      </c>
      <c r="L115" s="25" t="s">
        <v>1721</v>
      </c>
      <c r="M115" s="25" t="s">
        <v>11</v>
      </c>
      <c r="N115" s="25" t="s">
        <v>11</v>
      </c>
      <c r="O115" s="25" t="s">
        <v>11</v>
      </c>
      <c r="P115" s="25" t="s">
        <v>11</v>
      </c>
      <c r="Q115" s="25" t="s">
        <v>11</v>
      </c>
      <c r="R115" s="25" t="s">
        <v>11</v>
      </c>
      <c r="S115" s="25" t="s">
        <v>11</v>
      </c>
      <c r="T115" s="25" t="s">
        <v>1786</v>
      </c>
      <c r="U115" s="25" t="s">
        <v>18</v>
      </c>
      <c r="V115" s="25" t="s">
        <v>11</v>
      </c>
      <c r="W115" s="25" t="s">
        <v>11</v>
      </c>
      <c r="X115" s="25">
        <v>0</v>
      </c>
      <c r="Y115" s="25" t="s">
        <v>11</v>
      </c>
      <c r="Z115" s="25" t="s">
        <v>1809</v>
      </c>
      <c r="AA115" s="25" t="s">
        <v>2033</v>
      </c>
      <c r="AB115" s="25" t="s">
        <v>1811</v>
      </c>
      <c r="AC115" s="25" t="s">
        <v>2110</v>
      </c>
      <c r="AD115" s="25">
        <v>0</v>
      </c>
      <c r="AE115" s="25">
        <v>0</v>
      </c>
      <c r="AF115" s="25">
        <v>0</v>
      </c>
      <c r="AG115" s="25" t="s">
        <v>7</v>
      </c>
    </row>
    <row r="116" spans="1:33">
      <c r="A116" s="25" t="s">
        <v>2850</v>
      </c>
      <c r="B116" s="25" t="s">
        <v>1222</v>
      </c>
      <c r="C116" s="25" t="s">
        <v>1666</v>
      </c>
      <c r="D116" s="25" t="s">
        <v>11</v>
      </c>
      <c r="E116" s="25" t="s">
        <v>11</v>
      </c>
      <c r="F116" s="25" t="s">
        <v>11</v>
      </c>
      <c r="G116" s="25" t="s">
        <v>11</v>
      </c>
      <c r="H116" s="25" t="s">
        <v>2851</v>
      </c>
      <c r="I116" s="25" t="s">
        <v>1695</v>
      </c>
      <c r="J116" s="25" t="s">
        <v>1037</v>
      </c>
      <c r="K116" s="25" t="s">
        <v>2328</v>
      </c>
      <c r="L116" s="25" t="s">
        <v>1721</v>
      </c>
      <c r="M116" s="25" t="s">
        <v>11</v>
      </c>
      <c r="N116" s="25" t="s">
        <v>11</v>
      </c>
      <c r="O116" s="25" t="s">
        <v>11</v>
      </c>
      <c r="P116" s="25" t="s">
        <v>11</v>
      </c>
      <c r="Q116" s="25" t="s">
        <v>11</v>
      </c>
      <c r="R116" s="25" t="s">
        <v>11</v>
      </c>
      <c r="S116" s="25" t="s">
        <v>11</v>
      </c>
      <c r="T116" s="25" t="s">
        <v>2819</v>
      </c>
      <c r="U116" s="25" t="s">
        <v>1687</v>
      </c>
      <c r="V116" s="25" t="s">
        <v>11</v>
      </c>
      <c r="W116" s="25" t="s">
        <v>11</v>
      </c>
      <c r="X116" s="25">
        <v>0</v>
      </c>
      <c r="Y116" s="25" t="s">
        <v>11</v>
      </c>
      <c r="Z116" s="25" t="s">
        <v>1664</v>
      </c>
      <c r="AA116" s="25" t="s">
        <v>11</v>
      </c>
      <c r="AB116" s="25" t="s">
        <v>11</v>
      </c>
      <c r="AC116" s="25" t="s">
        <v>11</v>
      </c>
      <c r="AD116" s="25">
        <v>0</v>
      </c>
      <c r="AE116" s="25">
        <v>0</v>
      </c>
      <c r="AF116" s="25">
        <v>593.75</v>
      </c>
      <c r="AG116" s="25" t="s">
        <v>5079</v>
      </c>
    </row>
    <row r="117" spans="1:33">
      <c r="A117" s="25" t="s">
        <v>2103</v>
      </c>
      <c r="B117" s="25" t="s">
        <v>2104</v>
      </c>
      <c r="C117" s="25" t="s">
        <v>1666</v>
      </c>
      <c r="D117" s="25" t="s">
        <v>11</v>
      </c>
      <c r="E117" s="25" t="s">
        <v>11</v>
      </c>
      <c r="F117" s="25" t="s">
        <v>11</v>
      </c>
      <c r="G117" s="25" t="s">
        <v>11</v>
      </c>
      <c r="H117" s="25" t="s">
        <v>2105</v>
      </c>
      <c r="I117" s="25" t="s">
        <v>11</v>
      </c>
      <c r="J117" s="25" t="s">
        <v>11</v>
      </c>
      <c r="K117" s="25" t="s">
        <v>11</v>
      </c>
      <c r="L117" s="25" t="s">
        <v>1721</v>
      </c>
      <c r="M117" s="25" t="s">
        <v>11</v>
      </c>
      <c r="N117" s="25" t="s">
        <v>11</v>
      </c>
      <c r="O117" s="25" t="s">
        <v>11</v>
      </c>
      <c r="P117" s="25" t="s">
        <v>11</v>
      </c>
      <c r="Q117" s="25" t="s">
        <v>11</v>
      </c>
      <c r="R117" s="25" t="s">
        <v>11</v>
      </c>
      <c r="S117" s="25" t="s">
        <v>11</v>
      </c>
      <c r="T117" s="25" t="s">
        <v>2106</v>
      </c>
      <c r="U117" s="25" t="s">
        <v>10</v>
      </c>
      <c r="V117" s="25" t="s">
        <v>11</v>
      </c>
      <c r="W117" s="25" t="s">
        <v>11</v>
      </c>
      <c r="X117" s="25">
        <v>0</v>
      </c>
      <c r="Y117" s="25" t="s">
        <v>11</v>
      </c>
      <c r="Z117" s="25" t="s">
        <v>1664</v>
      </c>
      <c r="AA117" s="25" t="s">
        <v>11</v>
      </c>
      <c r="AB117" s="25" t="s">
        <v>11</v>
      </c>
      <c r="AC117" s="25" t="s">
        <v>11</v>
      </c>
      <c r="AD117" s="25">
        <v>0</v>
      </c>
      <c r="AE117" s="25">
        <v>0</v>
      </c>
      <c r="AF117" s="25">
        <v>31831.56</v>
      </c>
      <c r="AG117" s="25" t="s">
        <v>5080</v>
      </c>
    </row>
    <row r="118" spans="1:33">
      <c r="A118" s="25" t="s">
        <v>3908</v>
      </c>
      <c r="B118" s="25" t="s">
        <v>3909</v>
      </c>
      <c r="C118" s="25" t="s">
        <v>1666</v>
      </c>
      <c r="D118" s="25" t="s">
        <v>11</v>
      </c>
      <c r="E118" s="25" t="s">
        <v>11</v>
      </c>
      <c r="F118" s="25" t="s">
        <v>11</v>
      </c>
      <c r="G118" s="25" t="s">
        <v>11</v>
      </c>
      <c r="H118" s="25" t="s">
        <v>3910</v>
      </c>
      <c r="I118" s="25" t="s">
        <v>11</v>
      </c>
      <c r="J118" s="25" t="s">
        <v>11</v>
      </c>
      <c r="K118" s="25" t="s">
        <v>2144</v>
      </c>
      <c r="L118" s="25" t="s">
        <v>1721</v>
      </c>
      <c r="M118" s="25" t="s">
        <v>11</v>
      </c>
      <c r="N118" s="25" t="s">
        <v>11</v>
      </c>
      <c r="O118" s="25" t="s">
        <v>11</v>
      </c>
      <c r="P118" s="25" t="s">
        <v>11</v>
      </c>
      <c r="Q118" s="25" t="s">
        <v>11</v>
      </c>
      <c r="R118" s="25" t="s">
        <v>11</v>
      </c>
      <c r="S118" s="25" t="s">
        <v>11</v>
      </c>
      <c r="T118" s="25" t="s">
        <v>2708</v>
      </c>
      <c r="U118" s="25" t="s">
        <v>12</v>
      </c>
      <c r="V118" s="25" t="s">
        <v>11</v>
      </c>
      <c r="W118" s="25" t="s">
        <v>11</v>
      </c>
      <c r="X118" s="25">
        <v>0</v>
      </c>
      <c r="Y118" s="25" t="s">
        <v>11</v>
      </c>
      <c r="Z118" s="25" t="s">
        <v>1809</v>
      </c>
      <c r="AA118" s="25" t="s">
        <v>3008</v>
      </c>
      <c r="AB118" s="25" t="s">
        <v>1811</v>
      </c>
      <c r="AC118" s="25" t="s">
        <v>2415</v>
      </c>
      <c r="AD118" s="25">
        <v>0</v>
      </c>
      <c r="AE118" s="25">
        <v>0</v>
      </c>
      <c r="AF118" s="25">
        <v>0</v>
      </c>
      <c r="AG118" s="25" t="s">
        <v>7</v>
      </c>
    </row>
    <row r="119" spans="1:33">
      <c r="A119" s="25" t="s">
        <v>2445</v>
      </c>
      <c r="B119" s="25" t="s">
        <v>2446</v>
      </c>
      <c r="C119" s="25" t="s">
        <v>1666</v>
      </c>
      <c r="D119" s="25" t="s">
        <v>11</v>
      </c>
      <c r="E119" s="25" t="s">
        <v>11</v>
      </c>
      <c r="F119" s="25" t="s">
        <v>2447</v>
      </c>
      <c r="G119" s="25" t="s">
        <v>1693</v>
      </c>
      <c r="H119" s="25" t="s">
        <v>2448</v>
      </c>
      <c r="I119" s="25" t="s">
        <v>1672</v>
      </c>
      <c r="J119" s="25" t="s">
        <v>11</v>
      </c>
      <c r="K119" s="25" t="s">
        <v>1760</v>
      </c>
      <c r="L119" s="25" t="s">
        <v>1721</v>
      </c>
      <c r="M119" s="25" t="s">
        <v>11</v>
      </c>
      <c r="N119" s="25" t="s">
        <v>11</v>
      </c>
      <c r="O119" s="25" t="s">
        <v>11</v>
      </c>
      <c r="P119" s="25" t="s">
        <v>2449</v>
      </c>
      <c r="Q119" s="25" t="s">
        <v>2448</v>
      </c>
      <c r="R119" s="25" t="s">
        <v>11</v>
      </c>
      <c r="S119" s="25" t="s">
        <v>11</v>
      </c>
      <c r="T119" s="25" t="s">
        <v>1737</v>
      </c>
      <c r="U119" s="25" t="s">
        <v>1687</v>
      </c>
      <c r="V119" s="25" t="s">
        <v>11</v>
      </c>
      <c r="W119" s="25" t="s">
        <v>11</v>
      </c>
      <c r="X119" s="25">
        <v>0</v>
      </c>
      <c r="Y119" s="25" t="s">
        <v>11</v>
      </c>
      <c r="Z119" s="25" t="s">
        <v>1664</v>
      </c>
      <c r="AA119" s="25" t="s">
        <v>11</v>
      </c>
      <c r="AB119" s="25" t="s">
        <v>11</v>
      </c>
      <c r="AC119" s="25" t="s">
        <v>11</v>
      </c>
      <c r="AD119" s="25">
        <v>230</v>
      </c>
      <c r="AE119" s="25">
        <v>0</v>
      </c>
      <c r="AF119" s="25">
        <v>760</v>
      </c>
      <c r="AG119" s="25" t="s">
        <v>1762</v>
      </c>
    </row>
    <row r="120" spans="1:33">
      <c r="A120" s="25" t="s">
        <v>3028</v>
      </c>
      <c r="B120" s="25" t="s">
        <v>3029</v>
      </c>
      <c r="C120" s="25" t="s">
        <v>1666</v>
      </c>
      <c r="D120" s="25" t="s">
        <v>11</v>
      </c>
      <c r="E120" s="25" t="s">
        <v>11</v>
      </c>
      <c r="F120" s="25" t="s">
        <v>11</v>
      </c>
      <c r="G120" s="25" t="s">
        <v>11</v>
      </c>
      <c r="H120" s="25" t="s">
        <v>3030</v>
      </c>
      <c r="I120" s="25" t="s">
        <v>1672</v>
      </c>
      <c r="J120" s="25" t="s">
        <v>11</v>
      </c>
      <c r="K120" s="25" t="s">
        <v>1683</v>
      </c>
      <c r="L120" s="25" t="s">
        <v>1721</v>
      </c>
      <c r="M120" s="25" t="s">
        <v>11</v>
      </c>
      <c r="N120" s="25" t="s">
        <v>11</v>
      </c>
      <c r="O120" s="25" t="s">
        <v>11</v>
      </c>
      <c r="P120" s="25" t="s">
        <v>11</v>
      </c>
      <c r="Q120" s="25" t="s">
        <v>3030</v>
      </c>
      <c r="R120" s="25" t="s">
        <v>11</v>
      </c>
      <c r="S120" s="25" t="s">
        <v>11</v>
      </c>
      <c r="T120" s="25" t="s">
        <v>1722</v>
      </c>
      <c r="U120" s="25" t="s">
        <v>16</v>
      </c>
      <c r="V120" s="25" t="s">
        <v>1663</v>
      </c>
      <c r="W120" s="25" t="s">
        <v>11</v>
      </c>
      <c r="X120" s="25">
        <v>0</v>
      </c>
      <c r="Y120" s="25" t="s">
        <v>11</v>
      </c>
      <c r="Z120" s="25" t="s">
        <v>1664</v>
      </c>
      <c r="AA120" s="25" t="s">
        <v>11</v>
      </c>
      <c r="AB120" s="25" t="s">
        <v>11</v>
      </c>
      <c r="AC120" s="25" t="s">
        <v>11</v>
      </c>
      <c r="AD120" s="25">
        <v>280</v>
      </c>
      <c r="AE120" s="25">
        <v>0</v>
      </c>
      <c r="AF120" s="25">
        <v>3316</v>
      </c>
      <c r="AG120" s="25" t="s">
        <v>1738</v>
      </c>
    </row>
    <row r="121" spans="1:33">
      <c r="A121" s="25" t="s">
        <v>3002</v>
      </c>
      <c r="B121" s="25" t="s">
        <v>3003</v>
      </c>
      <c r="C121" s="25" t="s">
        <v>1666</v>
      </c>
      <c r="D121" s="25" t="s">
        <v>11</v>
      </c>
      <c r="E121" s="25" t="s">
        <v>11</v>
      </c>
      <c r="F121" s="25" t="s">
        <v>11</v>
      </c>
      <c r="G121" s="25" t="s">
        <v>11</v>
      </c>
      <c r="H121" s="25" t="s">
        <v>3004</v>
      </c>
      <c r="I121" s="25" t="s">
        <v>11</v>
      </c>
      <c r="J121" s="25" t="s">
        <v>11</v>
      </c>
      <c r="K121" s="25" t="s">
        <v>11</v>
      </c>
      <c r="L121" s="25" t="s">
        <v>1721</v>
      </c>
      <c r="M121" s="25" t="s">
        <v>11</v>
      </c>
      <c r="N121" s="25" t="s">
        <v>11</v>
      </c>
      <c r="O121" s="25" t="s">
        <v>11</v>
      </c>
      <c r="P121" s="25" t="s">
        <v>11</v>
      </c>
      <c r="Q121" s="25" t="s">
        <v>11</v>
      </c>
      <c r="R121" s="25" t="s">
        <v>11</v>
      </c>
      <c r="S121" s="25" t="s">
        <v>11</v>
      </c>
      <c r="T121" s="25" t="s">
        <v>2098</v>
      </c>
      <c r="U121" s="25" t="s">
        <v>17</v>
      </c>
      <c r="V121" s="25" t="s">
        <v>11</v>
      </c>
      <c r="W121" s="25" t="s">
        <v>11</v>
      </c>
      <c r="X121" s="25">
        <v>0</v>
      </c>
      <c r="Y121" s="25" t="s">
        <v>11</v>
      </c>
      <c r="Z121" s="25" t="s">
        <v>1664</v>
      </c>
      <c r="AA121" s="25" t="s">
        <v>11</v>
      </c>
      <c r="AB121" s="25" t="s">
        <v>11</v>
      </c>
      <c r="AC121" s="25" t="s">
        <v>11</v>
      </c>
      <c r="AD121" s="25">
        <v>0</v>
      </c>
      <c r="AE121" s="25">
        <v>0</v>
      </c>
      <c r="AF121" s="25">
        <v>1224.98</v>
      </c>
      <c r="AG121" s="25" t="s">
        <v>5081</v>
      </c>
    </row>
    <row r="122" spans="1:33">
      <c r="A122" s="25" t="s">
        <v>3761</v>
      </c>
      <c r="B122" s="25" t="s">
        <v>3762</v>
      </c>
      <c r="C122" s="25" t="s">
        <v>1666</v>
      </c>
      <c r="D122" s="25" t="s">
        <v>11</v>
      </c>
      <c r="E122" s="25" t="s">
        <v>11</v>
      </c>
      <c r="F122" s="25" t="s">
        <v>3763</v>
      </c>
      <c r="G122" s="25" t="s">
        <v>1730</v>
      </c>
      <c r="H122" s="25" t="s">
        <v>2512</v>
      </c>
      <c r="I122" s="212" t="s">
        <v>1667</v>
      </c>
      <c r="J122" s="25" t="s">
        <v>1721</v>
      </c>
      <c r="K122" s="25" t="s">
        <v>1677</v>
      </c>
      <c r="L122" s="25" t="s">
        <v>1721</v>
      </c>
      <c r="M122" s="25" t="s">
        <v>11</v>
      </c>
      <c r="N122" s="25" t="s">
        <v>11</v>
      </c>
      <c r="O122" s="25" t="s">
        <v>11</v>
      </c>
      <c r="P122" s="25" t="s">
        <v>11</v>
      </c>
      <c r="Q122" s="25" t="s">
        <v>11</v>
      </c>
      <c r="R122" s="25" t="s">
        <v>11</v>
      </c>
      <c r="S122" s="25" t="s">
        <v>11</v>
      </c>
      <c r="T122" s="25" t="s">
        <v>2043</v>
      </c>
      <c r="U122" s="25" t="s">
        <v>16</v>
      </c>
      <c r="V122" s="25" t="s">
        <v>11</v>
      </c>
      <c r="W122" s="25" t="s">
        <v>11</v>
      </c>
      <c r="X122" s="25">
        <v>0</v>
      </c>
      <c r="Y122" s="25" t="s">
        <v>11</v>
      </c>
      <c r="Z122" s="25" t="s">
        <v>1664</v>
      </c>
      <c r="AA122" s="25" t="s">
        <v>11</v>
      </c>
      <c r="AB122" s="25" t="s">
        <v>11</v>
      </c>
      <c r="AC122" s="25" t="s">
        <v>11</v>
      </c>
      <c r="AD122" s="25">
        <v>280</v>
      </c>
      <c r="AE122" s="25">
        <v>0</v>
      </c>
      <c r="AF122" s="25">
        <v>1880</v>
      </c>
      <c r="AG122" s="25" t="s">
        <v>1665</v>
      </c>
    </row>
    <row r="123" spans="1:33">
      <c r="A123" s="25" t="s">
        <v>3230</v>
      </c>
      <c r="B123" s="25" t="s">
        <v>3231</v>
      </c>
      <c r="C123" s="25" t="s">
        <v>1661</v>
      </c>
      <c r="D123" s="25" t="s">
        <v>11</v>
      </c>
      <c r="E123" s="25" t="s">
        <v>11</v>
      </c>
      <c r="F123" s="25" t="s">
        <v>3232</v>
      </c>
      <c r="G123" s="25" t="s">
        <v>1690</v>
      </c>
      <c r="H123" s="25" t="s">
        <v>3233</v>
      </c>
      <c r="I123" s="25" t="s">
        <v>1672</v>
      </c>
      <c r="J123" s="25" t="s">
        <v>1721</v>
      </c>
      <c r="K123" s="25" t="s">
        <v>3234</v>
      </c>
      <c r="L123" s="25" t="s">
        <v>1721</v>
      </c>
      <c r="M123" s="25" t="s">
        <v>11</v>
      </c>
      <c r="N123" s="25" t="s">
        <v>11</v>
      </c>
      <c r="O123" s="25" t="s">
        <v>11</v>
      </c>
      <c r="P123" s="25" t="s">
        <v>3235</v>
      </c>
      <c r="Q123" s="25" t="s">
        <v>3233</v>
      </c>
      <c r="R123" s="25" t="s">
        <v>11</v>
      </c>
      <c r="S123" s="25" t="s">
        <v>11</v>
      </c>
      <c r="T123" s="25" t="s">
        <v>1726</v>
      </c>
      <c r="U123" s="25" t="s">
        <v>16</v>
      </c>
      <c r="V123" s="25" t="s">
        <v>1688</v>
      </c>
      <c r="W123" s="25" t="s">
        <v>11</v>
      </c>
      <c r="X123" s="25">
        <v>0</v>
      </c>
      <c r="Y123" s="25" t="s">
        <v>11</v>
      </c>
      <c r="Z123" s="25" t="s">
        <v>1809</v>
      </c>
      <c r="AA123" s="25" t="s">
        <v>1684</v>
      </c>
      <c r="AB123" s="25" t="s">
        <v>1811</v>
      </c>
      <c r="AC123" s="25" t="s">
        <v>3236</v>
      </c>
      <c r="AD123" s="25">
        <v>0</v>
      </c>
      <c r="AE123" s="25">
        <v>0</v>
      </c>
      <c r="AF123" s="25">
        <v>0</v>
      </c>
      <c r="AG123" s="25" t="s">
        <v>7</v>
      </c>
    </row>
    <row r="124" spans="1:33">
      <c r="A124" s="25" t="s">
        <v>3893</v>
      </c>
      <c r="B124" s="25" t="s">
        <v>3894</v>
      </c>
      <c r="C124" s="25" t="s">
        <v>1666</v>
      </c>
      <c r="D124" s="25" t="s">
        <v>11</v>
      </c>
      <c r="E124" s="25" t="s">
        <v>11</v>
      </c>
      <c r="F124" s="25" t="s">
        <v>11</v>
      </c>
      <c r="G124" s="25" t="s">
        <v>11</v>
      </c>
      <c r="H124" s="25" t="s">
        <v>3895</v>
      </c>
      <c r="I124" s="25" t="s">
        <v>11</v>
      </c>
      <c r="J124" s="25" t="s">
        <v>11</v>
      </c>
      <c r="K124" s="25" t="s">
        <v>11</v>
      </c>
      <c r="L124" s="25" t="s">
        <v>1721</v>
      </c>
      <c r="M124" s="25" t="s">
        <v>11</v>
      </c>
      <c r="N124" s="25" t="s">
        <v>11</v>
      </c>
      <c r="O124" s="25" t="s">
        <v>11</v>
      </c>
      <c r="P124" s="25" t="s">
        <v>11</v>
      </c>
      <c r="Q124" s="25" t="s">
        <v>11</v>
      </c>
      <c r="R124" s="25" t="s">
        <v>11</v>
      </c>
      <c r="S124" s="25" t="s">
        <v>11</v>
      </c>
      <c r="T124" s="25" t="s">
        <v>3896</v>
      </c>
      <c r="U124" s="25" t="s">
        <v>2848</v>
      </c>
      <c r="V124" s="25" t="s">
        <v>11</v>
      </c>
      <c r="W124" s="25" t="s">
        <v>11</v>
      </c>
      <c r="X124" s="25">
        <v>0</v>
      </c>
      <c r="Y124" s="25" t="s">
        <v>11</v>
      </c>
      <c r="Z124" s="25" t="s">
        <v>1664</v>
      </c>
      <c r="AA124" s="25" t="s">
        <v>11</v>
      </c>
      <c r="AB124" s="25" t="s">
        <v>11</v>
      </c>
      <c r="AC124" s="25" t="s">
        <v>11</v>
      </c>
      <c r="AD124" s="25">
        <v>400</v>
      </c>
      <c r="AE124" s="25">
        <v>0</v>
      </c>
      <c r="AF124" s="25">
        <v>18650.740000000002</v>
      </c>
      <c r="AG124" s="25" t="s">
        <v>3897</v>
      </c>
    </row>
    <row r="125" spans="1:33">
      <c r="A125" s="25" t="s">
        <v>3994</v>
      </c>
      <c r="B125" s="25" t="s">
        <v>3995</v>
      </c>
      <c r="C125" s="25" t="s">
        <v>1666</v>
      </c>
      <c r="D125" s="25" t="s">
        <v>11</v>
      </c>
      <c r="E125" s="25" t="s">
        <v>11</v>
      </c>
      <c r="F125" s="25" t="s">
        <v>3996</v>
      </c>
      <c r="G125" s="25" t="s">
        <v>1688</v>
      </c>
      <c r="H125" s="25" t="s">
        <v>3997</v>
      </c>
      <c r="I125" s="25" t="s">
        <v>1667</v>
      </c>
      <c r="J125" s="25" t="s">
        <v>1721</v>
      </c>
      <c r="K125" s="25" t="s">
        <v>1747</v>
      </c>
      <c r="L125" s="25" t="s">
        <v>1721</v>
      </c>
      <c r="M125" s="25" t="s">
        <v>11</v>
      </c>
      <c r="N125" s="25" t="s">
        <v>11</v>
      </c>
      <c r="O125" s="25" t="s">
        <v>11</v>
      </c>
      <c r="P125" s="25" t="s">
        <v>11</v>
      </c>
      <c r="Q125" s="25" t="s">
        <v>3997</v>
      </c>
      <c r="R125" s="25" t="s">
        <v>11</v>
      </c>
      <c r="S125" s="25" t="s">
        <v>11</v>
      </c>
      <c r="T125" s="25" t="s">
        <v>2719</v>
      </c>
      <c r="U125" s="25" t="s">
        <v>10</v>
      </c>
      <c r="V125" s="25" t="s">
        <v>1680</v>
      </c>
      <c r="W125" s="25" t="s">
        <v>11</v>
      </c>
      <c r="X125" s="25">
        <v>0</v>
      </c>
      <c r="Y125" s="25" t="s">
        <v>11</v>
      </c>
      <c r="Z125" s="25" t="s">
        <v>1664</v>
      </c>
      <c r="AA125" s="25" t="s">
        <v>11</v>
      </c>
      <c r="AB125" s="25" t="s">
        <v>11</v>
      </c>
      <c r="AC125" s="25" t="s">
        <v>11</v>
      </c>
      <c r="AD125" s="25">
        <v>280</v>
      </c>
      <c r="AE125" s="25">
        <v>0</v>
      </c>
      <c r="AF125" s="25">
        <v>1880</v>
      </c>
      <c r="AG125" s="25" t="s">
        <v>1665</v>
      </c>
    </row>
    <row r="126" spans="1:33">
      <c r="A126" s="25" t="s">
        <v>5082</v>
      </c>
      <c r="B126" s="25" t="s">
        <v>5083</v>
      </c>
      <c r="C126" s="25" t="s">
        <v>1666</v>
      </c>
      <c r="D126" s="25" t="s">
        <v>11</v>
      </c>
      <c r="E126" s="25" t="s">
        <v>11</v>
      </c>
      <c r="F126" s="25" t="s">
        <v>11</v>
      </c>
      <c r="G126" s="25" t="s">
        <v>11</v>
      </c>
      <c r="H126" s="25" t="s">
        <v>5084</v>
      </c>
      <c r="I126" s="25" t="s">
        <v>1672</v>
      </c>
      <c r="J126" s="25" t="s">
        <v>1721</v>
      </c>
      <c r="K126" s="25" t="s">
        <v>1681</v>
      </c>
      <c r="L126" s="25" t="s">
        <v>1721</v>
      </c>
      <c r="M126" s="25" t="s">
        <v>11</v>
      </c>
      <c r="N126" s="25" t="s">
        <v>11</v>
      </c>
      <c r="O126" s="25" t="s">
        <v>11</v>
      </c>
      <c r="P126" s="25" t="s">
        <v>5085</v>
      </c>
      <c r="Q126" s="25" t="s">
        <v>5084</v>
      </c>
      <c r="R126" s="25" t="s">
        <v>11</v>
      </c>
      <c r="S126" s="25" t="s">
        <v>11</v>
      </c>
      <c r="T126" s="25" t="s">
        <v>1755</v>
      </c>
      <c r="U126" s="25" t="s">
        <v>1687</v>
      </c>
      <c r="V126" s="25" t="s">
        <v>11</v>
      </c>
      <c r="W126" s="25" t="s">
        <v>11</v>
      </c>
      <c r="X126" s="25">
        <v>0</v>
      </c>
      <c r="Y126" s="25" t="s">
        <v>11</v>
      </c>
      <c r="Z126" s="25" t="s">
        <v>1664</v>
      </c>
      <c r="AA126" s="25" t="s">
        <v>11</v>
      </c>
      <c r="AB126" s="25" t="s">
        <v>11</v>
      </c>
      <c r="AC126" s="25" t="s">
        <v>11</v>
      </c>
      <c r="AD126" s="25">
        <v>230</v>
      </c>
      <c r="AE126" s="25">
        <v>0</v>
      </c>
      <c r="AF126" s="25">
        <v>4085</v>
      </c>
      <c r="AG126" s="25" t="s">
        <v>5086</v>
      </c>
    </row>
    <row r="127" spans="1:33">
      <c r="A127" s="25" t="s">
        <v>3224</v>
      </c>
      <c r="B127" s="25" t="s">
        <v>3225</v>
      </c>
      <c r="C127" s="25" t="s">
        <v>1661</v>
      </c>
      <c r="D127" s="25" t="s">
        <v>11</v>
      </c>
      <c r="E127" s="25" t="s">
        <v>11</v>
      </c>
      <c r="F127" s="25" t="s">
        <v>11</v>
      </c>
      <c r="G127" s="25" t="s">
        <v>11</v>
      </c>
      <c r="H127" s="25" t="s">
        <v>3226</v>
      </c>
      <c r="I127" s="25" t="s">
        <v>11</v>
      </c>
      <c r="J127" s="25" t="s">
        <v>11</v>
      </c>
      <c r="K127" s="25" t="s">
        <v>11</v>
      </c>
      <c r="L127" s="25" t="s">
        <v>1721</v>
      </c>
      <c r="M127" s="25" t="s">
        <v>11</v>
      </c>
      <c r="N127" s="25" t="s">
        <v>11</v>
      </c>
      <c r="O127" s="25" t="s">
        <v>11</v>
      </c>
      <c r="P127" s="25" t="s">
        <v>11</v>
      </c>
      <c r="Q127" s="25" t="s">
        <v>11</v>
      </c>
      <c r="R127" s="25" t="s">
        <v>11</v>
      </c>
      <c r="S127" s="25" t="s">
        <v>11</v>
      </c>
      <c r="T127" s="25" t="s">
        <v>1786</v>
      </c>
      <c r="U127" s="25" t="s">
        <v>17</v>
      </c>
      <c r="V127" s="25" t="s">
        <v>11</v>
      </c>
      <c r="W127" s="25" t="s">
        <v>11</v>
      </c>
      <c r="X127" s="25">
        <v>0</v>
      </c>
      <c r="Y127" s="25" t="s">
        <v>11</v>
      </c>
      <c r="Z127" s="25" t="s">
        <v>1664</v>
      </c>
      <c r="AA127" s="25" t="s">
        <v>11</v>
      </c>
      <c r="AB127" s="25" t="s">
        <v>11</v>
      </c>
      <c r="AC127" s="25" t="s">
        <v>11</v>
      </c>
      <c r="AD127" s="25">
        <v>0</v>
      </c>
      <c r="AE127" s="25">
        <v>0</v>
      </c>
      <c r="AF127" s="25">
        <v>17437.5</v>
      </c>
      <c r="AG127" s="25" t="s">
        <v>5087</v>
      </c>
    </row>
    <row r="128" spans="1:33">
      <c r="A128" s="25" t="s">
        <v>3277</v>
      </c>
      <c r="B128" s="25" t="s">
        <v>3278</v>
      </c>
      <c r="C128" s="25" t="s">
        <v>1666</v>
      </c>
      <c r="D128" s="25" t="s">
        <v>11</v>
      </c>
      <c r="E128" s="25" t="s">
        <v>11</v>
      </c>
      <c r="F128" s="25" t="s">
        <v>11</v>
      </c>
      <c r="G128" s="25" t="s">
        <v>11</v>
      </c>
      <c r="H128" s="25" t="s">
        <v>3279</v>
      </c>
      <c r="I128" s="25" t="s">
        <v>1667</v>
      </c>
      <c r="J128" s="25" t="s">
        <v>1721</v>
      </c>
      <c r="K128" s="25" t="s">
        <v>1677</v>
      </c>
      <c r="L128" s="25" t="s">
        <v>1721</v>
      </c>
      <c r="M128" s="25" t="s">
        <v>11</v>
      </c>
      <c r="N128" s="25" t="s">
        <v>11</v>
      </c>
      <c r="O128" s="25" t="s">
        <v>11</v>
      </c>
      <c r="P128" s="25" t="s">
        <v>11</v>
      </c>
      <c r="Q128" s="25" t="s">
        <v>11</v>
      </c>
      <c r="R128" s="25" t="s">
        <v>11</v>
      </c>
      <c r="S128" s="25" t="s">
        <v>11</v>
      </c>
      <c r="T128" s="25" t="s">
        <v>2043</v>
      </c>
      <c r="U128" s="25" t="s">
        <v>10</v>
      </c>
      <c r="V128" s="25" t="s">
        <v>11</v>
      </c>
      <c r="W128" s="25" t="s">
        <v>11</v>
      </c>
      <c r="X128" s="25">
        <v>0</v>
      </c>
      <c r="Y128" s="25" t="s">
        <v>11</v>
      </c>
      <c r="Z128" s="25" t="s">
        <v>1664</v>
      </c>
      <c r="AA128" s="25" t="s">
        <v>11</v>
      </c>
      <c r="AB128" s="25" t="s">
        <v>11</v>
      </c>
      <c r="AC128" s="25" t="s">
        <v>11</v>
      </c>
      <c r="AD128" s="25">
        <v>280</v>
      </c>
      <c r="AE128" s="25">
        <v>0</v>
      </c>
      <c r="AF128" s="25">
        <v>1880</v>
      </c>
      <c r="AG128" s="25" t="s">
        <v>1665</v>
      </c>
    </row>
    <row r="129" spans="1:33">
      <c r="A129" s="25" t="s">
        <v>5088</v>
      </c>
      <c r="B129" s="25" t="s">
        <v>5089</v>
      </c>
      <c r="C129" s="25" t="s">
        <v>1666</v>
      </c>
      <c r="D129" s="25" t="s">
        <v>11</v>
      </c>
      <c r="E129" s="25" t="s">
        <v>11</v>
      </c>
      <c r="F129" s="25" t="s">
        <v>11</v>
      </c>
      <c r="G129" s="25" t="s">
        <v>11</v>
      </c>
      <c r="H129" s="25" t="s">
        <v>5090</v>
      </c>
      <c r="I129" s="25" t="s">
        <v>1691</v>
      </c>
      <c r="J129" s="25" t="s">
        <v>11</v>
      </c>
      <c r="K129" s="25" t="s">
        <v>2564</v>
      </c>
      <c r="L129" s="25" t="s">
        <v>1721</v>
      </c>
      <c r="M129" s="25" t="s">
        <v>11</v>
      </c>
      <c r="N129" s="25" t="s">
        <v>5091</v>
      </c>
      <c r="O129" s="25" t="s">
        <v>5092</v>
      </c>
      <c r="P129" s="25" t="s">
        <v>5093</v>
      </c>
      <c r="Q129" s="25" t="s">
        <v>5090</v>
      </c>
      <c r="R129" s="25" t="s">
        <v>11</v>
      </c>
      <c r="S129" s="25" t="s">
        <v>11</v>
      </c>
      <c r="T129" s="25" t="s">
        <v>1755</v>
      </c>
      <c r="U129" s="25" t="s">
        <v>1669</v>
      </c>
      <c r="V129" s="25" t="s">
        <v>11</v>
      </c>
      <c r="W129" s="25" t="s">
        <v>11</v>
      </c>
      <c r="X129" s="25">
        <v>0</v>
      </c>
      <c r="Y129" s="25" t="s">
        <v>11</v>
      </c>
      <c r="Z129" s="25" t="s">
        <v>1664</v>
      </c>
      <c r="AA129" s="25" t="s">
        <v>11</v>
      </c>
      <c r="AB129" s="25" t="s">
        <v>11</v>
      </c>
      <c r="AC129" s="25" t="s">
        <v>11</v>
      </c>
      <c r="AD129" s="25">
        <v>230</v>
      </c>
      <c r="AE129" s="25">
        <v>0</v>
      </c>
      <c r="AF129" s="25">
        <v>4488.75</v>
      </c>
      <c r="AG129" s="25" t="s">
        <v>5094</v>
      </c>
    </row>
    <row r="130" spans="1:33">
      <c r="A130" s="25" t="s">
        <v>2310</v>
      </c>
      <c r="B130" s="25" t="s">
        <v>2311</v>
      </c>
      <c r="C130" s="25" t="s">
        <v>1661</v>
      </c>
      <c r="D130" s="25" t="s">
        <v>11</v>
      </c>
      <c r="E130" s="25" t="s">
        <v>11</v>
      </c>
      <c r="F130" s="25" t="s">
        <v>2312</v>
      </c>
      <c r="G130" s="25" t="s">
        <v>1751</v>
      </c>
      <c r="H130" s="25" t="s">
        <v>2313</v>
      </c>
      <c r="I130" s="25" t="s">
        <v>1672</v>
      </c>
      <c r="J130" s="25" t="s">
        <v>1721</v>
      </c>
      <c r="K130" s="25" t="s">
        <v>1782</v>
      </c>
      <c r="L130" s="25" t="s">
        <v>1721</v>
      </c>
      <c r="M130" s="25" t="s">
        <v>11</v>
      </c>
      <c r="N130" s="25" t="s">
        <v>2314</v>
      </c>
      <c r="O130" s="25" t="s">
        <v>2315</v>
      </c>
      <c r="P130" s="25" t="s">
        <v>2316</v>
      </c>
      <c r="Q130" s="25" t="s">
        <v>2313</v>
      </c>
      <c r="R130" s="25" t="s">
        <v>11</v>
      </c>
      <c r="S130" s="25" t="s">
        <v>11</v>
      </c>
      <c r="T130" s="25" t="s">
        <v>1726</v>
      </c>
      <c r="U130" s="25" t="s">
        <v>1686</v>
      </c>
      <c r="V130" s="25" t="s">
        <v>11</v>
      </c>
      <c r="W130" s="25" t="s">
        <v>11</v>
      </c>
      <c r="X130" s="25">
        <v>0</v>
      </c>
      <c r="Y130" s="25" t="s">
        <v>11</v>
      </c>
      <c r="Z130" s="25" t="s">
        <v>1664</v>
      </c>
      <c r="AA130" s="25" t="s">
        <v>11</v>
      </c>
      <c r="AB130" s="25" t="s">
        <v>11</v>
      </c>
      <c r="AC130" s="25" t="s">
        <v>11</v>
      </c>
      <c r="AD130" s="25">
        <v>280</v>
      </c>
      <c r="AE130" s="25">
        <v>0</v>
      </c>
      <c r="AF130" s="25">
        <v>52116</v>
      </c>
      <c r="AG130" s="25" t="s">
        <v>3247</v>
      </c>
    </row>
    <row r="131" spans="1:33">
      <c r="A131" s="25" t="s">
        <v>4054</v>
      </c>
      <c r="B131" s="25" t="s">
        <v>4055</v>
      </c>
      <c r="C131" s="25" t="s">
        <v>1666</v>
      </c>
      <c r="D131" s="25" t="s">
        <v>11</v>
      </c>
      <c r="E131" s="25" t="s">
        <v>11</v>
      </c>
      <c r="F131" s="25" t="s">
        <v>11</v>
      </c>
      <c r="G131" s="25" t="s">
        <v>11</v>
      </c>
      <c r="H131" s="25" t="s">
        <v>4056</v>
      </c>
      <c r="I131" s="25" t="s">
        <v>1695</v>
      </c>
      <c r="J131" s="25" t="s">
        <v>11</v>
      </c>
      <c r="K131" s="25" t="s">
        <v>1760</v>
      </c>
      <c r="L131" s="25" t="s">
        <v>1721</v>
      </c>
      <c r="M131" s="25" t="s">
        <v>11</v>
      </c>
      <c r="N131" s="25" t="s">
        <v>11</v>
      </c>
      <c r="O131" s="25" t="s">
        <v>11</v>
      </c>
      <c r="P131" s="25" t="s">
        <v>11</v>
      </c>
      <c r="Q131" s="25" t="s">
        <v>4056</v>
      </c>
      <c r="R131" s="25" t="s">
        <v>11</v>
      </c>
      <c r="S131" s="25" t="s">
        <v>11</v>
      </c>
      <c r="T131" s="25" t="s">
        <v>2205</v>
      </c>
      <c r="U131" s="25" t="s">
        <v>1669</v>
      </c>
      <c r="V131" s="25" t="s">
        <v>11</v>
      </c>
      <c r="W131" s="25" t="s">
        <v>11</v>
      </c>
      <c r="X131" s="25">
        <v>0</v>
      </c>
      <c r="Y131" s="25" t="s">
        <v>11</v>
      </c>
      <c r="Z131" s="25" t="s">
        <v>1664</v>
      </c>
      <c r="AA131" s="25" t="s">
        <v>11</v>
      </c>
      <c r="AB131" s="25" t="s">
        <v>11</v>
      </c>
      <c r="AC131" s="25" t="s">
        <v>11</v>
      </c>
      <c r="AD131" s="25">
        <v>0</v>
      </c>
      <c r="AE131" s="25">
        <v>0</v>
      </c>
      <c r="AF131" s="25">
        <v>960</v>
      </c>
      <c r="AG131" s="25" t="s">
        <v>1160</v>
      </c>
    </row>
    <row r="132" spans="1:33">
      <c r="A132" s="25" t="s">
        <v>2930</v>
      </c>
      <c r="B132" s="25" t="s">
        <v>2931</v>
      </c>
      <c r="C132" s="25" t="s">
        <v>1666</v>
      </c>
      <c r="D132" s="25" t="s">
        <v>11</v>
      </c>
      <c r="E132" s="25" t="s">
        <v>11</v>
      </c>
      <c r="F132" s="25" t="s">
        <v>11</v>
      </c>
      <c r="G132" s="25" t="s">
        <v>11</v>
      </c>
      <c r="H132" s="25" t="s">
        <v>2932</v>
      </c>
      <c r="I132" s="25" t="s">
        <v>1672</v>
      </c>
      <c r="J132" s="25" t="s">
        <v>11</v>
      </c>
      <c r="K132" s="25" t="s">
        <v>2933</v>
      </c>
      <c r="L132" s="25" t="s">
        <v>1721</v>
      </c>
      <c r="M132" s="25" t="s">
        <v>11</v>
      </c>
      <c r="N132" s="25" t="s">
        <v>11</v>
      </c>
      <c r="O132" s="25" t="s">
        <v>2934</v>
      </c>
      <c r="P132" s="25" t="s">
        <v>11</v>
      </c>
      <c r="Q132" s="25" t="s">
        <v>2932</v>
      </c>
      <c r="R132" s="25" t="s">
        <v>11</v>
      </c>
      <c r="S132" s="25" t="s">
        <v>11</v>
      </c>
      <c r="T132" s="25" t="s">
        <v>1865</v>
      </c>
      <c r="U132" s="25" t="s">
        <v>1669</v>
      </c>
      <c r="V132" s="25" t="s">
        <v>11</v>
      </c>
      <c r="W132" s="25" t="s">
        <v>11</v>
      </c>
      <c r="X132" s="25">
        <v>0</v>
      </c>
      <c r="Y132" s="25" t="s">
        <v>11</v>
      </c>
      <c r="Z132" s="25" t="s">
        <v>1664</v>
      </c>
      <c r="AA132" s="25" t="s">
        <v>11</v>
      </c>
      <c r="AB132" s="25" t="s">
        <v>11</v>
      </c>
      <c r="AC132" s="25" t="s">
        <v>11</v>
      </c>
      <c r="AD132" s="25">
        <v>0</v>
      </c>
      <c r="AE132" s="25">
        <v>0</v>
      </c>
      <c r="AF132" s="25">
        <v>14714.29</v>
      </c>
      <c r="AG132" s="25" t="s">
        <v>5095</v>
      </c>
    </row>
    <row r="133" spans="1:33">
      <c r="A133" s="25" t="s">
        <v>2467</v>
      </c>
      <c r="B133" s="25" t="s">
        <v>2468</v>
      </c>
      <c r="C133" s="25" t="s">
        <v>1661</v>
      </c>
      <c r="D133" s="25" t="s">
        <v>11</v>
      </c>
      <c r="E133" s="25" t="s">
        <v>11</v>
      </c>
      <c r="F133" s="25" t="s">
        <v>2469</v>
      </c>
      <c r="G133" s="25" t="s">
        <v>1688</v>
      </c>
      <c r="H133" s="25" t="s">
        <v>2470</v>
      </c>
      <c r="I133" s="25" t="s">
        <v>1672</v>
      </c>
      <c r="J133" s="25" t="s">
        <v>1721</v>
      </c>
      <c r="K133" s="25" t="s">
        <v>1782</v>
      </c>
      <c r="L133" s="25" t="s">
        <v>1721</v>
      </c>
      <c r="M133" s="25" t="s">
        <v>11</v>
      </c>
      <c r="N133" s="25" t="s">
        <v>11</v>
      </c>
      <c r="O133" s="25" t="s">
        <v>11</v>
      </c>
      <c r="P133" s="25" t="s">
        <v>11</v>
      </c>
      <c r="Q133" s="25" t="s">
        <v>11</v>
      </c>
      <c r="R133" s="25" t="s">
        <v>11</v>
      </c>
      <c r="S133" s="25" t="s">
        <v>11</v>
      </c>
      <c r="T133" s="25" t="s">
        <v>1804</v>
      </c>
      <c r="U133" s="25" t="s">
        <v>10</v>
      </c>
      <c r="V133" s="25" t="s">
        <v>11</v>
      </c>
      <c r="W133" s="25" t="s">
        <v>11</v>
      </c>
      <c r="X133" s="25">
        <v>0</v>
      </c>
      <c r="Y133" s="25" t="s">
        <v>11</v>
      </c>
      <c r="Z133" s="25" t="s">
        <v>1664</v>
      </c>
      <c r="AA133" s="25" t="s">
        <v>11</v>
      </c>
      <c r="AB133" s="25" t="s">
        <v>11</v>
      </c>
      <c r="AC133" s="25" t="s">
        <v>11</v>
      </c>
      <c r="AD133" s="25">
        <v>0</v>
      </c>
      <c r="AE133" s="25">
        <v>0</v>
      </c>
      <c r="AF133" s="25">
        <v>3316</v>
      </c>
      <c r="AG133" s="25" t="s">
        <v>1162</v>
      </c>
    </row>
    <row r="134" spans="1:33">
      <c r="A134" s="25" t="s">
        <v>2078</v>
      </c>
      <c r="B134" s="25" t="s">
        <v>2079</v>
      </c>
      <c r="C134" s="25" t="s">
        <v>1666</v>
      </c>
      <c r="D134" s="25" t="s">
        <v>11</v>
      </c>
      <c r="E134" s="25" t="s">
        <v>11</v>
      </c>
      <c r="F134" s="25" t="s">
        <v>2080</v>
      </c>
      <c r="G134" s="25" t="s">
        <v>1730</v>
      </c>
      <c r="H134" s="25" t="s">
        <v>2081</v>
      </c>
      <c r="I134" s="25" t="s">
        <v>1672</v>
      </c>
      <c r="J134" s="25" t="s">
        <v>11</v>
      </c>
      <c r="K134" s="25" t="s">
        <v>1676</v>
      </c>
      <c r="L134" s="25" t="s">
        <v>1721</v>
      </c>
      <c r="M134" s="25" t="s">
        <v>11</v>
      </c>
      <c r="N134" s="25" t="s">
        <v>11</v>
      </c>
      <c r="O134" s="25" t="s">
        <v>11</v>
      </c>
      <c r="P134" s="25" t="s">
        <v>2082</v>
      </c>
      <c r="Q134" s="25" t="s">
        <v>2081</v>
      </c>
      <c r="R134" s="25" t="s">
        <v>11</v>
      </c>
      <c r="S134" s="25" t="s">
        <v>11</v>
      </c>
      <c r="T134" s="25" t="s">
        <v>1726</v>
      </c>
      <c r="U134" s="25" t="s">
        <v>16</v>
      </c>
      <c r="V134" s="25" t="s">
        <v>118</v>
      </c>
      <c r="W134" s="25" t="s">
        <v>11</v>
      </c>
      <c r="X134" s="25">
        <v>0</v>
      </c>
      <c r="Y134" s="25" t="s">
        <v>11</v>
      </c>
      <c r="Z134" s="25" t="s">
        <v>1664</v>
      </c>
      <c r="AA134" s="25" t="s">
        <v>11</v>
      </c>
      <c r="AB134" s="25" t="s">
        <v>11</v>
      </c>
      <c r="AC134" s="25" t="s">
        <v>11</v>
      </c>
      <c r="AD134" s="25">
        <v>0</v>
      </c>
      <c r="AE134" s="25">
        <v>0</v>
      </c>
      <c r="AF134" s="25">
        <v>3316</v>
      </c>
      <c r="AG134" s="25" t="s">
        <v>1162</v>
      </c>
    </row>
    <row r="135" spans="1:33">
      <c r="A135" s="25" t="s">
        <v>5096</v>
      </c>
      <c r="B135" s="25" t="s">
        <v>5097</v>
      </c>
      <c r="C135" s="25" t="s">
        <v>1661</v>
      </c>
      <c r="D135" s="25" t="s">
        <v>11</v>
      </c>
      <c r="E135" s="25" t="s">
        <v>11</v>
      </c>
      <c r="F135" s="25" t="s">
        <v>11</v>
      </c>
      <c r="G135" s="25" t="s">
        <v>11</v>
      </c>
      <c r="H135" s="25" t="s">
        <v>5098</v>
      </c>
      <c r="I135" s="25" t="s">
        <v>1691</v>
      </c>
      <c r="J135" s="25" t="s">
        <v>1721</v>
      </c>
      <c r="K135" s="25" t="s">
        <v>5099</v>
      </c>
      <c r="L135" s="25" t="s">
        <v>1721</v>
      </c>
      <c r="M135" s="25" t="s">
        <v>11</v>
      </c>
      <c r="N135" s="25" t="s">
        <v>11</v>
      </c>
      <c r="O135" s="25" t="s">
        <v>11</v>
      </c>
      <c r="P135" s="25" t="s">
        <v>11</v>
      </c>
      <c r="Q135" s="25" t="s">
        <v>11</v>
      </c>
      <c r="R135" s="25" t="s">
        <v>11</v>
      </c>
      <c r="S135" s="25" t="s">
        <v>11</v>
      </c>
      <c r="T135" s="25" t="s">
        <v>2043</v>
      </c>
      <c r="U135" s="25" t="s">
        <v>14</v>
      </c>
      <c r="V135" s="25" t="s">
        <v>11</v>
      </c>
      <c r="W135" s="25" t="s">
        <v>11</v>
      </c>
      <c r="X135" s="25">
        <v>0</v>
      </c>
      <c r="Y135" s="25" t="s">
        <v>11</v>
      </c>
      <c r="Z135" s="25" t="s">
        <v>1664</v>
      </c>
      <c r="AA135" s="25" t="s">
        <v>11</v>
      </c>
      <c r="AB135" s="25" t="s">
        <v>11</v>
      </c>
      <c r="AC135" s="25" t="s">
        <v>11</v>
      </c>
      <c r="AD135" s="25">
        <v>280</v>
      </c>
      <c r="AE135" s="25">
        <v>0</v>
      </c>
      <c r="AF135" s="25">
        <v>1880</v>
      </c>
      <c r="AG135" s="25" t="s">
        <v>1665</v>
      </c>
    </row>
    <row r="136" spans="1:33">
      <c r="A136" s="25" t="s">
        <v>3148</v>
      </c>
      <c r="B136" s="25" t="s">
        <v>3149</v>
      </c>
      <c r="C136" s="25" t="s">
        <v>1666</v>
      </c>
      <c r="D136" s="25" t="s">
        <v>11</v>
      </c>
      <c r="E136" s="25" t="s">
        <v>11</v>
      </c>
      <c r="F136" s="25" t="s">
        <v>3150</v>
      </c>
      <c r="G136" s="25" t="s">
        <v>1690</v>
      </c>
      <c r="H136" s="25" t="s">
        <v>3151</v>
      </c>
      <c r="I136" s="25" t="s">
        <v>1667</v>
      </c>
      <c r="J136" s="25" t="s">
        <v>1721</v>
      </c>
      <c r="K136" s="25" t="s">
        <v>1747</v>
      </c>
      <c r="L136" s="25" t="s">
        <v>1721</v>
      </c>
      <c r="M136" s="25" t="s">
        <v>11</v>
      </c>
      <c r="N136" s="25" t="s">
        <v>11</v>
      </c>
      <c r="O136" s="25" t="s">
        <v>11</v>
      </c>
      <c r="P136" s="25" t="s">
        <v>11</v>
      </c>
      <c r="Q136" s="25" t="s">
        <v>3151</v>
      </c>
      <c r="R136" s="25" t="s">
        <v>11</v>
      </c>
      <c r="S136" s="25" t="s">
        <v>11</v>
      </c>
      <c r="T136" s="25" t="s">
        <v>2043</v>
      </c>
      <c r="U136" s="25" t="s">
        <v>16</v>
      </c>
      <c r="V136" s="25" t="s">
        <v>11</v>
      </c>
      <c r="W136" s="25" t="s">
        <v>11</v>
      </c>
      <c r="X136" s="25">
        <v>0</v>
      </c>
      <c r="Y136" s="25" t="s">
        <v>11</v>
      </c>
      <c r="Z136" s="25" t="s">
        <v>1664</v>
      </c>
      <c r="AA136" s="25" t="s">
        <v>11</v>
      </c>
      <c r="AB136" s="25" t="s">
        <v>11</v>
      </c>
      <c r="AC136" s="25" t="s">
        <v>11</v>
      </c>
      <c r="AD136" s="25">
        <v>280</v>
      </c>
      <c r="AE136" s="25">
        <v>0</v>
      </c>
      <c r="AF136" s="25">
        <v>1880</v>
      </c>
      <c r="AG136" s="25" t="s">
        <v>1665</v>
      </c>
    </row>
    <row r="137" spans="1:33">
      <c r="A137" s="25" t="s">
        <v>3665</v>
      </c>
      <c r="B137" s="25" t="s">
        <v>3666</v>
      </c>
      <c r="C137" s="25" t="s">
        <v>1661</v>
      </c>
      <c r="D137" s="25" t="s">
        <v>11</v>
      </c>
      <c r="E137" s="25" t="s">
        <v>11</v>
      </c>
      <c r="F137" s="25" t="s">
        <v>11</v>
      </c>
      <c r="G137" s="25" t="s">
        <v>11</v>
      </c>
      <c r="H137" s="25" t="s">
        <v>3667</v>
      </c>
      <c r="I137" s="25" t="s">
        <v>11</v>
      </c>
      <c r="J137" s="25" t="s">
        <v>11</v>
      </c>
      <c r="K137" s="25" t="s">
        <v>11</v>
      </c>
      <c r="L137" s="25" t="s">
        <v>1721</v>
      </c>
      <c r="M137" s="25" t="s">
        <v>11</v>
      </c>
      <c r="N137" s="25" t="s">
        <v>11</v>
      </c>
      <c r="O137" s="25" t="s">
        <v>11</v>
      </c>
      <c r="P137" s="25" t="s">
        <v>11</v>
      </c>
      <c r="Q137" s="25" t="s">
        <v>11</v>
      </c>
      <c r="R137" s="25" t="s">
        <v>11</v>
      </c>
      <c r="S137" s="25" t="s">
        <v>11</v>
      </c>
      <c r="T137" s="25" t="s">
        <v>1726</v>
      </c>
      <c r="U137" s="25" t="s">
        <v>14</v>
      </c>
      <c r="V137" s="25" t="s">
        <v>11</v>
      </c>
      <c r="W137" s="25" t="s">
        <v>11</v>
      </c>
      <c r="X137" s="25">
        <v>0</v>
      </c>
      <c r="Y137" s="25" t="s">
        <v>11</v>
      </c>
      <c r="Z137" s="25" t="s">
        <v>1664</v>
      </c>
      <c r="AA137" s="25" t="s">
        <v>11</v>
      </c>
      <c r="AB137" s="25" t="s">
        <v>11</v>
      </c>
      <c r="AC137" s="25" t="s">
        <v>11</v>
      </c>
      <c r="AD137" s="25">
        <v>0</v>
      </c>
      <c r="AE137" s="25">
        <v>0</v>
      </c>
      <c r="AF137" s="25">
        <v>34825</v>
      </c>
      <c r="AG137" s="25" t="s">
        <v>5100</v>
      </c>
    </row>
    <row r="138" spans="1:33">
      <c r="A138" s="25" t="s">
        <v>2218</v>
      </c>
      <c r="B138" s="25" t="s">
        <v>2219</v>
      </c>
      <c r="C138" s="25" t="s">
        <v>1661</v>
      </c>
      <c r="D138" s="25" t="s">
        <v>11</v>
      </c>
      <c r="E138" s="25" t="s">
        <v>11</v>
      </c>
      <c r="F138" s="25" t="s">
        <v>11</v>
      </c>
      <c r="G138" s="25" t="s">
        <v>11</v>
      </c>
      <c r="H138" s="25" t="s">
        <v>2220</v>
      </c>
      <c r="I138" s="25" t="s">
        <v>11</v>
      </c>
      <c r="J138" s="25" t="s">
        <v>11</v>
      </c>
      <c r="K138" s="25" t="s">
        <v>2221</v>
      </c>
      <c r="L138" s="25" t="s">
        <v>1721</v>
      </c>
      <c r="M138" s="25" t="s">
        <v>11</v>
      </c>
      <c r="N138" s="25" t="s">
        <v>11</v>
      </c>
      <c r="O138" s="25" t="s">
        <v>11</v>
      </c>
      <c r="P138" s="25" t="s">
        <v>11</v>
      </c>
      <c r="Q138" s="25" t="s">
        <v>11</v>
      </c>
      <c r="R138" s="25" t="s">
        <v>11</v>
      </c>
      <c r="S138" s="25" t="s">
        <v>11</v>
      </c>
      <c r="T138" s="25" t="s">
        <v>1726</v>
      </c>
      <c r="U138" s="25" t="s">
        <v>15</v>
      </c>
      <c r="V138" s="25" t="s">
        <v>11</v>
      </c>
      <c r="W138" s="25" t="s">
        <v>11</v>
      </c>
      <c r="X138" s="25">
        <v>0</v>
      </c>
      <c r="Y138" s="25" t="s">
        <v>11</v>
      </c>
      <c r="Z138" s="25" t="s">
        <v>1664</v>
      </c>
      <c r="AA138" s="25" t="s">
        <v>11</v>
      </c>
      <c r="AB138" s="25" t="s">
        <v>11</v>
      </c>
      <c r="AC138" s="25" t="s">
        <v>11</v>
      </c>
      <c r="AD138" s="25">
        <v>560</v>
      </c>
      <c r="AE138" s="25">
        <v>0</v>
      </c>
      <c r="AF138" s="25">
        <v>11404.11</v>
      </c>
      <c r="AG138" s="25" t="s">
        <v>2222</v>
      </c>
    </row>
    <row r="139" spans="1:33">
      <c r="A139" s="25" t="s">
        <v>2556</v>
      </c>
      <c r="B139" s="25" t="s">
        <v>2557</v>
      </c>
      <c r="C139" s="25" t="s">
        <v>1666</v>
      </c>
      <c r="D139" s="25" t="s">
        <v>11</v>
      </c>
      <c r="E139" s="25" t="s">
        <v>11</v>
      </c>
      <c r="F139" s="25" t="s">
        <v>2558</v>
      </c>
      <c r="G139" s="25" t="s">
        <v>1838</v>
      </c>
      <c r="H139" s="25" t="s">
        <v>2559</v>
      </c>
      <c r="I139" s="25" t="s">
        <v>1691</v>
      </c>
      <c r="J139" s="25" t="s">
        <v>11</v>
      </c>
      <c r="K139" s="25" t="s">
        <v>1760</v>
      </c>
      <c r="L139" s="25" t="s">
        <v>1721</v>
      </c>
      <c r="M139" s="25" t="s">
        <v>11</v>
      </c>
      <c r="N139" s="25" t="s">
        <v>11</v>
      </c>
      <c r="O139" s="25" t="s">
        <v>11</v>
      </c>
      <c r="P139" s="25" t="s">
        <v>11</v>
      </c>
      <c r="Q139" s="25" t="s">
        <v>2559</v>
      </c>
      <c r="R139" s="25" t="s">
        <v>11</v>
      </c>
      <c r="S139" s="25" t="s">
        <v>11</v>
      </c>
      <c r="T139" s="25" t="s">
        <v>1726</v>
      </c>
      <c r="U139" s="25" t="s">
        <v>14</v>
      </c>
      <c r="V139" s="25" t="s">
        <v>11</v>
      </c>
      <c r="W139" s="25" t="s">
        <v>11</v>
      </c>
      <c r="X139" s="25">
        <v>0</v>
      </c>
      <c r="Y139" s="25" t="s">
        <v>11</v>
      </c>
      <c r="Z139" s="25" t="s">
        <v>1664</v>
      </c>
      <c r="AA139" s="25" t="s">
        <v>11</v>
      </c>
      <c r="AB139" s="25" t="s">
        <v>11</v>
      </c>
      <c r="AC139" s="25" t="s">
        <v>11</v>
      </c>
      <c r="AD139" s="25">
        <v>0</v>
      </c>
      <c r="AE139" s="25">
        <v>0</v>
      </c>
      <c r="AF139" s="25">
        <v>3316</v>
      </c>
      <c r="AG139" s="25" t="s">
        <v>1162</v>
      </c>
    </row>
    <row r="140" spans="1:33">
      <c r="A140" s="25" t="s">
        <v>2660</v>
      </c>
      <c r="B140" s="25" t="s">
        <v>2661</v>
      </c>
      <c r="C140" s="25" t="s">
        <v>1666</v>
      </c>
      <c r="D140" s="25" t="s">
        <v>11</v>
      </c>
      <c r="E140" s="25" t="s">
        <v>11</v>
      </c>
      <c r="F140" s="25" t="s">
        <v>11</v>
      </c>
      <c r="G140" s="25" t="s">
        <v>11</v>
      </c>
      <c r="H140" s="25" t="s">
        <v>2662</v>
      </c>
      <c r="I140" s="25" t="s">
        <v>11</v>
      </c>
      <c r="J140" s="25" t="s">
        <v>11</v>
      </c>
      <c r="K140" s="25" t="s">
        <v>11</v>
      </c>
      <c r="L140" s="25" t="s">
        <v>1721</v>
      </c>
      <c r="M140" s="25" t="s">
        <v>11</v>
      </c>
      <c r="N140" s="25" t="s">
        <v>11</v>
      </c>
      <c r="O140" s="25" t="s">
        <v>11</v>
      </c>
      <c r="P140" s="25" t="s">
        <v>11</v>
      </c>
      <c r="Q140" s="25" t="s">
        <v>11</v>
      </c>
      <c r="R140" s="25" t="s">
        <v>11</v>
      </c>
      <c r="S140" s="25" t="s">
        <v>11</v>
      </c>
      <c r="T140" s="25" t="s">
        <v>1726</v>
      </c>
      <c r="U140" s="25" t="s">
        <v>13</v>
      </c>
      <c r="V140" s="25" t="s">
        <v>11</v>
      </c>
      <c r="W140" s="25" t="s">
        <v>11</v>
      </c>
      <c r="X140" s="25">
        <v>0</v>
      </c>
      <c r="Y140" s="25" t="s">
        <v>11</v>
      </c>
      <c r="Z140" s="25" t="s">
        <v>1664</v>
      </c>
      <c r="AA140" s="25" t="s">
        <v>11</v>
      </c>
      <c r="AB140" s="25" t="s">
        <v>11</v>
      </c>
      <c r="AC140" s="25" t="s">
        <v>11</v>
      </c>
      <c r="AD140" s="25">
        <v>280</v>
      </c>
      <c r="AE140" s="25">
        <v>0</v>
      </c>
      <c r="AF140" s="25">
        <v>5689.42</v>
      </c>
      <c r="AG140" s="25" t="s">
        <v>5101</v>
      </c>
    </row>
    <row r="141" spans="1:33">
      <c r="A141" s="25" t="s">
        <v>3726</v>
      </c>
      <c r="B141" s="25" t="s">
        <v>3727</v>
      </c>
      <c r="C141" s="25" t="s">
        <v>1661</v>
      </c>
      <c r="D141" s="25" t="s">
        <v>11</v>
      </c>
      <c r="E141" s="25" t="s">
        <v>11</v>
      </c>
      <c r="F141" s="25" t="s">
        <v>11</v>
      </c>
      <c r="G141" s="25" t="s">
        <v>11</v>
      </c>
      <c r="H141" s="25" t="s">
        <v>3728</v>
      </c>
      <c r="I141" s="25" t="s">
        <v>1691</v>
      </c>
      <c r="J141" s="25" t="s">
        <v>11</v>
      </c>
      <c r="K141" s="25" t="s">
        <v>1922</v>
      </c>
      <c r="L141" s="25" t="s">
        <v>1721</v>
      </c>
      <c r="M141" s="25" t="s">
        <v>11</v>
      </c>
      <c r="N141" s="25" t="s">
        <v>11</v>
      </c>
      <c r="O141" s="25" t="s">
        <v>11</v>
      </c>
      <c r="P141" s="25" t="s">
        <v>11</v>
      </c>
      <c r="Q141" s="25" t="s">
        <v>11</v>
      </c>
      <c r="R141" s="25" t="s">
        <v>11</v>
      </c>
      <c r="S141" s="25" t="s">
        <v>11</v>
      </c>
      <c r="T141" s="25" t="s">
        <v>1726</v>
      </c>
      <c r="U141" s="25" t="s">
        <v>16</v>
      </c>
      <c r="V141" s="25" t="s">
        <v>11</v>
      </c>
      <c r="W141" s="25" t="s">
        <v>11</v>
      </c>
      <c r="X141" s="25">
        <v>0</v>
      </c>
      <c r="Y141" s="25" t="s">
        <v>11</v>
      </c>
      <c r="Z141" s="25" t="s">
        <v>1664</v>
      </c>
      <c r="AA141" s="25" t="s">
        <v>11</v>
      </c>
      <c r="AB141" s="25" t="s">
        <v>11</v>
      </c>
      <c r="AC141" s="25" t="s">
        <v>11</v>
      </c>
      <c r="AD141" s="25">
        <v>0</v>
      </c>
      <c r="AE141" s="25">
        <v>0</v>
      </c>
      <c r="AF141" s="25">
        <v>3316</v>
      </c>
      <c r="AG141" s="25" t="s">
        <v>1162</v>
      </c>
    </row>
    <row r="142" spans="1:33">
      <c r="A142" s="25" t="s">
        <v>2892</v>
      </c>
      <c r="B142" s="25" t="s">
        <v>2893</v>
      </c>
      <c r="C142" s="25" t="s">
        <v>1661</v>
      </c>
      <c r="D142" s="25" t="s">
        <v>11</v>
      </c>
      <c r="E142" s="25" t="s">
        <v>11</v>
      </c>
      <c r="F142" s="25" t="s">
        <v>11</v>
      </c>
      <c r="G142" s="25" t="s">
        <v>11</v>
      </c>
      <c r="H142" s="25" t="s">
        <v>2894</v>
      </c>
      <c r="I142" s="25" t="s">
        <v>1667</v>
      </c>
      <c r="J142" s="25" t="s">
        <v>1721</v>
      </c>
      <c r="K142" s="25" t="s">
        <v>1747</v>
      </c>
      <c r="L142" s="25" t="s">
        <v>1721</v>
      </c>
      <c r="M142" s="25" t="s">
        <v>11</v>
      </c>
      <c r="N142" s="25" t="s">
        <v>11</v>
      </c>
      <c r="O142" s="25" t="s">
        <v>11</v>
      </c>
      <c r="P142" s="25" t="s">
        <v>11</v>
      </c>
      <c r="Q142" s="25" t="s">
        <v>2894</v>
      </c>
      <c r="R142" s="25" t="s">
        <v>11</v>
      </c>
      <c r="S142" s="25" t="s">
        <v>11</v>
      </c>
      <c r="T142" s="25" t="s">
        <v>2719</v>
      </c>
      <c r="U142" s="25" t="s">
        <v>10</v>
      </c>
      <c r="V142" s="25" t="s">
        <v>1671</v>
      </c>
      <c r="W142" s="25" t="s">
        <v>11</v>
      </c>
      <c r="X142" s="25">
        <v>0</v>
      </c>
      <c r="Y142" s="25" t="s">
        <v>11</v>
      </c>
      <c r="Z142" s="25" t="s">
        <v>1664</v>
      </c>
      <c r="AA142" s="25" t="s">
        <v>11</v>
      </c>
      <c r="AB142" s="25" t="s">
        <v>11</v>
      </c>
      <c r="AC142" s="25" t="s">
        <v>11</v>
      </c>
      <c r="AD142" s="25">
        <v>280</v>
      </c>
      <c r="AE142" s="25">
        <v>0</v>
      </c>
      <c r="AF142" s="25">
        <v>1880</v>
      </c>
      <c r="AG142" s="25" t="s">
        <v>1665</v>
      </c>
    </row>
    <row r="143" spans="1:33">
      <c r="A143" s="25" t="s">
        <v>2039</v>
      </c>
      <c r="B143" s="25" t="s">
        <v>2040</v>
      </c>
      <c r="C143" s="25" t="s">
        <v>1661</v>
      </c>
      <c r="D143" s="25" t="s">
        <v>11</v>
      </c>
      <c r="E143" s="25" t="s">
        <v>11</v>
      </c>
      <c r="F143" s="25" t="s">
        <v>2041</v>
      </c>
      <c r="G143" s="25" t="s">
        <v>1730</v>
      </c>
      <c r="H143" s="25" t="s">
        <v>2042</v>
      </c>
      <c r="I143" s="25" t="s">
        <v>1678</v>
      </c>
      <c r="J143" s="25" t="s">
        <v>1721</v>
      </c>
      <c r="K143" s="25" t="s">
        <v>1662</v>
      </c>
      <c r="L143" s="25" t="s">
        <v>1350</v>
      </c>
      <c r="M143" s="25" t="s">
        <v>11</v>
      </c>
      <c r="N143" s="25" t="s">
        <v>11</v>
      </c>
      <c r="O143" s="25" t="s">
        <v>11</v>
      </c>
      <c r="P143" s="25" t="s">
        <v>11</v>
      </c>
      <c r="Q143" s="25" t="s">
        <v>2042</v>
      </c>
      <c r="R143" s="25" t="s">
        <v>11</v>
      </c>
      <c r="S143" s="25" t="s">
        <v>11</v>
      </c>
      <c r="T143" s="25" t="s">
        <v>2043</v>
      </c>
      <c r="U143" s="25" t="s">
        <v>10</v>
      </c>
      <c r="V143" s="25" t="s">
        <v>118</v>
      </c>
      <c r="W143" s="25" t="s">
        <v>11</v>
      </c>
      <c r="X143" s="25">
        <v>0</v>
      </c>
      <c r="Y143" s="25" t="s">
        <v>11</v>
      </c>
      <c r="Z143" s="25" t="s">
        <v>1664</v>
      </c>
      <c r="AA143" s="25" t="s">
        <v>11</v>
      </c>
      <c r="AB143" s="25" t="s">
        <v>11</v>
      </c>
      <c r="AC143" s="25" t="s">
        <v>11</v>
      </c>
      <c r="AD143" s="25">
        <v>0</v>
      </c>
      <c r="AE143" s="25">
        <v>0</v>
      </c>
      <c r="AF143" s="25">
        <v>822.5</v>
      </c>
      <c r="AG143" s="25" t="s">
        <v>5064</v>
      </c>
    </row>
    <row r="144" spans="1:33">
      <c r="A144" s="25" t="s">
        <v>2705</v>
      </c>
      <c r="B144" s="25" t="s">
        <v>2706</v>
      </c>
      <c r="C144" s="25" t="s">
        <v>1661</v>
      </c>
      <c r="D144" s="25" t="s">
        <v>11</v>
      </c>
      <c r="E144" s="25" t="s">
        <v>11</v>
      </c>
      <c r="F144" s="25" t="s">
        <v>11</v>
      </c>
      <c r="G144" s="25" t="s">
        <v>11</v>
      </c>
      <c r="H144" s="25" t="s">
        <v>2707</v>
      </c>
      <c r="I144" s="25" t="s">
        <v>11</v>
      </c>
      <c r="J144" s="25" t="s">
        <v>11</v>
      </c>
      <c r="K144" s="25" t="s">
        <v>2144</v>
      </c>
      <c r="L144" s="25" t="s">
        <v>1721</v>
      </c>
      <c r="M144" s="25" t="s">
        <v>11</v>
      </c>
      <c r="N144" s="25" t="s">
        <v>11</v>
      </c>
      <c r="O144" s="25" t="s">
        <v>11</v>
      </c>
      <c r="P144" s="25" t="s">
        <v>11</v>
      </c>
      <c r="Q144" s="25" t="s">
        <v>11</v>
      </c>
      <c r="R144" s="25" t="s">
        <v>11</v>
      </c>
      <c r="S144" s="25" t="s">
        <v>11</v>
      </c>
      <c r="T144" s="25" t="s">
        <v>2708</v>
      </c>
      <c r="U144" s="25" t="s">
        <v>18</v>
      </c>
      <c r="V144" s="25" t="s">
        <v>11</v>
      </c>
      <c r="W144" s="25" t="s">
        <v>11</v>
      </c>
      <c r="X144" s="25">
        <v>0</v>
      </c>
      <c r="Y144" s="25" t="s">
        <v>11</v>
      </c>
      <c r="Z144" s="25" t="s">
        <v>1809</v>
      </c>
      <c r="AA144" s="25" t="s">
        <v>2413</v>
      </c>
      <c r="AB144" s="25" t="s">
        <v>2051</v>
      </c>
      <c r="AC144" s="25" t="s">
        <v>2415</v>
      </c>
      <c r="AD144" s="25">
        <v>0</v>
      </c>
      <c r="AE144" s="25">
        <v>0</v>
      </c>
      <c r="AF144" s="25">
        <v>0</v>
      </c>
      <c r="AG144" s="25" t="s">
        <v>7</v>
      </c>
    </row>
    <row r="145" spans="1:33">
      <c r="A145" s="25" t="s">
        <v>3790</v>
      </c>
      <c r="B145" s="25" t="s">
        <v>3791</v>
      </c>
      <c r="C145" s="25" t="s">
        <v>11</v>
      </c>
      <c r="D145" s="25" t="s">
        <v>11</v>
      </c>
      <c r="E145" s="25" t="s">
        <v>11</v>
      </c>
      <c r="F145" s="25" t="s">
        <v>11</v>
      </c>
      <c r="G145" s="25" t="s">
        <v>11</v>
      </c>
      <c r="H145" s="25" t="s">
        <v>3792</v>
      </c>
      <c r="I145" s="25" t="s">
        <v>1667</v>
      </c>
      <c r="J145" s="25" t="s">
        <v>1721</v>
      </c>
      <c r="K145" s="25" t="s">
        <v>1684</v>
      </c>
      <c r="L145" s="25" t="s">
        <v>1721</v>
      </c>
      <c r="M145" s="25" t="s">
        <v>11</v>
      </c>
      <c r="N145" s="25" t="s">
        <v>11</v>
      </c>
      <c r="O145" s="25" t="s">
        <v>11</v>
      </c>
      <c r="P145" s="25" t="s">
        <v>11</v>
      </c>
      <c r="Q145" s="25" t="s">
        <v>11</v>
      </c>
      <c r="R145" s="25" t="s">
        <v>11</v>
      </c>
      <c r="S145" s="25" t="s">
        <v>11</v>
      </c>
      <c r="T145" s="25" t="s">
        <v>3793</v>
      </c>
      <c r="U145" s="25" t="s">
        <v>1687</v>
      </c>
      <c r="V145" s="25" t="s">
        <v>11</v>
      </c>
      <c r="W145" s="25" t="s">
        <v>11</v>
      </c>
      <c r="X145" s="25">
        <v>0</v>
      </c>
      <c r="Y145" s="25" t="s">
        <v>11</v>
      </c>
      <c r="Z145" s="25" t="s">
        <v>1664</v>
      </c>
      <c r="AA145" s="25" t="s">
        <v>11</v>
      </c>
      <c r="AB145" s="25" t="s">
        <v>11</v>
      </c>
      <c r="AC145" s="25" t="s">
        <v>11</v>
      </c>
      <c r="AD145" s="25">
        <v>0</v>
      </c>
      <c r="AE145" s="25">
        <v>0</v>
      </c>
      <c r="AF145" s="25">
        <v>796.25</v>
      </c>
      <c r="AG145" s="25" t="s">
        <v>5102</v>
      </c>
    </row>
    <row r="146" spans="1:33">
      <c r="A146" s="25" t="s">
        <v>3202</v>
      </c>
      <c r="B146" s="25" t="s">
        <v>3203</v>
      </c>
      <c r="C146" s="25" t="s">
        <v>1661</v>
      </c>
      <c r="D146" s="25" t="s">
        <v>11</v>
      </c>
      <c r="E146" s="25" t="s">
        <v>11</v>
      </c>
      <c r="F146" s="25" t="s">
        <v>11</v>
      </c>
      <c r="G146" s="25" t="s">
        <v>11</v>
      </c>
      <c r="H146" s="25" t="s">
        <v>3204</v>
      </c>
      <c r="I146" s="25" t="s">
        <v>11</v>
      </c>
      <c r="J146" s="25" t="s">
        <v>11</v>
      </c>
      <c r="K146" s="25" t="s">
        <v>2144</v>
      </c>
      <c r="L146" s="25" t="s">
        <v>1721</v>
      </c>
      <c r="M146" s="25" t="s">
        <v>11</v>
      </c>
      <c r="N146" s="25" t="s">
        <v>11</v>
      </c>
      <c r="O146" s="25" t="s">
        <v>11</v>
      </c>
      <c r="P146" s="25" t="s">
        <v>11</v>
      </c>
      <c r="Q146" s="25" t="s">
        <v>11</v>
      </c>
      <c r="R146" s="25" t="s">
        <v>11</v>
      </c>
      <c r="S146" s="25" t="s">
        <v>11</v>
      </c>
      <c r="T146" s="25" t="s">
        <v>1726</v>
      </c>
      <c r="U146" s="25" t="s">
        <v>14</v>
      </c>
      <c r="V146" s="25" t="s">
        <v>11</v>
      </c>
      <c r="W146" s="25" t="s">
        <v>11</v>
      </c>
      <c r="X146" s="25">
        <v>0</v>
      </c>
      <c r="Y146" s="25" t="s">
        <v>11</v>
      </c>
      <c r="Z146" s="25" t="s">
        <v>1809</v>
      </c>
      <c r="AA146" s="25" t="s">
        <v>2413</v>
      </c>
      <c r="AB146" s="25" t="s">
        <v>2414</v>
      </c>
      <c r="AC146" s="25" t="s">
        <v>2415</v>
      </c>
      <c r="AD146" s="25">
        <v>0</v>
      </c>
      <c r="AE146" s="25">
        <v>0</v>
      </c>
      <c r="AF146" s="25">
        <v>0</v>
      </c>
      <c r="AG146" s="25" t="s">
        <v>7</v>
      </c>
    </row>
    <row r="147" spans="1:33">
      <c r="A147" s="25" t="s">
        <v>2985</v>
      </c>
      <c r="B147" s="25" t="s">
        <v>2986</v>
      </c>
      <c r="C147" s="25" t="s">
        <v>1666</v>
      </c>
      <c r="D147" s="25" t="s">
        <v>11</v>
      </c>
      <c r="E147" s="25" t="s">
        <v>11</v>
      </c>
      <c r="F147" s="25" t="s">
        <v>11</v>
      </c>
      <c r="G147" s="25" t="s">
        <v>11</v>
      </c>
      <c r="H147" s="25" t="s">
        <v>2987</v>
      </c>
      <c r="I147" s="25" t="s">
        <v>11</v>
      </c>
      <c r="J147" s="25" t="s">
        <v>11</v>
      </c>
      <c r="K147" s="25" t="s">
        <v>11</v>
      </c>
      <c r="L147" s="25" t="s">
        <v>1721</v>
      </c>
      <c r="M147" s="25" t="s">
        <v>11</v>
      </c>
      <c r="N147" s="25" t="s">
        <v>11</v>
      </c>
      <c r="O147" s="25" t="s">
        <v>11</v>
      </c>
      <c r="P147" s="25" t="s">
        <v>11</v>
      </c>
      <c r="Q147" s="25" t="s">
        <v>11</v>
      </c>
      <c r="R147" s="25" t="s">
        <v>11</v>
      </c>
      <c r="S147" s="25" t="s">
        <v>11</v>
      </c>
      <c r="T147" s="25" t="s">
        <v>1726</v>
      </c>
      <c r="U147" s="25" t="s">
        <v>14</v>
      </c>
      <c r="V147" s="25" t="s">
        <v>11</v>
      </c>
      <c r="W147" s="25" t="s">
        <v>11</v>
      </c>
      <c r="X147" s="25">
        <v>0</v>
      </c>
      <c r="Y147" s="25" t="s">
        <v>11</v>
      </c>
      <c r="Z147" s="25" t="s">
        <v>1664</v>
      </c>
      <c r="AA147" s="25" t="s">
        <v>11</v>
      </c>
      <c r="AB147" s="25" t="s">
        <v>11</v>
      </c>
      <c r="AC147" s="25" t="s">
        <v>11</v>
      </c>
      <c r="AD147" s="25">
        <v>0</v>
      </c>
      <c r="AE147" s="25">
        <v>0</v>
      </c>
      <c r="AF147" s="25">
        <v>20110.2</v>
      </c>
      <c r="AG147" s="25" t="s">
        <v>5103</v>
      </c>
    </row>
    <row r="148" spans="1:33">
      <c r="A148" s="25" t="s">
        <v>3684</v>
      </c>
      <c r="B148" s="25" t="s">
        <v>3685</v>
      </c>
      <c r="C148" s="25" t="s">
        <v>1661</v>
      </c>
      <c r="D148" s="25" t="s">
        <v>11</v>
      </c>
      <c r="E148" s="25" t="s">
        <v>11</v>
      </c>
      <c r="F148" s="25" t="s">
        <v>3686</v>
      </c>
      <c r="G148" s="25" t="s">
        <v>1690</v>
      </c>
      <c r="H148" s="25" t="s">
        <v>3687</v>
      </c>
      <c r="I148" s="25" t="s">
        <v>1672</v>
      </c>
      <c r="J148" s="25" t="s">
        <v>1721</v>
      </c>
      <c r="K148" s="25" t="s">
        <v>3611</v>
      </c>
      <c r="L148" s="25" t="s">
        <v>1721</v>
      </c>
      <c r="M148" s="25" t="s">
        <v>11</v>
      </c>
      <c r="N148" s="25" t="s">
        <v>11</v>
      </c>
      <c r="O148" s="25" t="s">
        <v>11</v>
      </c>
      <c r="P148" s="25" t="s">
        <v>3688</v>
      </c>
      <c r="Q148" s="25" t="s">
        <v>3687</v>
      </c>
      <c r="R148" s="25" t="s">
        <v>11</v>
      </c>
      <c r="S148" s="25" t="s">
        <v>11</v>
      </c>
      <c r="T148" s="25" t="s">
        <v>2332</v>
      </c>
      <c r="U148" s="25" t="s">
        <v>1686</v>
      </c>
      <c r="V148" s="25" t="s">
        <v>11</v>
      </c>
      <c r="W148" s="25" t="s">
        <v>11</v>
      </c>
      <c r="X148" s="25">
        <v>0</v>
      </c>
      <c r="Y148" s="25" t="s">
        <v>11</v>
      </c>
      <c r="Z148" s="25" t="s">
        <v>1664</v>
      </c>
      <c r="AA148" s="25" t="s">
        <v>11</v>
      </c>
      <c r="AB148" s="25" t="s">
        <v>11</v>
      </c>
      <c r="AC148" s="25" t="s">
        <v>11</v>
      </c>
      <c r="AD148" s="25">
        <v>0</v>
      </c>
      <c r="AE148" s="25">
        <v>0</v>
      </c>
      <c r="AF148" s="25">
        <v>9649.33</v>
      </c>
      <c r="AG148" s="25" t="s">
        <v>5104</v>
      </c>
    </row>
    <row r="149" spans="1:33">
      <c r="A149" s="25" t="s">
        <v>2760</v>
      </c>
      <c r="B149" s="25" t="s">
        <v>2761</v>
      </c>
      <c r="C149" s="25" t="s">
        <v>1661</v>
      </c>
      <c r="D149" s="25" t="s">
        <v>11</v>
      </c>
      <c r="E149" s="25" t="s">
        <v>11</v>
      </c>
      <c r="F149" s="25" t="s">
        <v>11</v>
      </c>
      <c r="G149" s="25" t="s">
        <v>11</v>
      </c>
      <c r="H149" s="25" t="s">
        <v>2762</v>
      </c>
      <c r="I149" s="25" t="s">
        <v>1672</v>
      </c>
      <c r="J149" s="25" t="s">
        <v>11</v>
      </c>
      <c r="K149" s="25" t="s">
        <v>1683</v>
      </c>
      <c r="L149" s="25" t="s">
        <v>1721</v>
      </c>
      <c r="M149" s="25" t="s">
        <v>11</v>
      </c>
      <c r="N149" s="25" t="s">
        <v>11</v>
      </c>
      <c r="O149" s="25" t="s">
        <v>11</v>
      </c>
      <c r="P149" s="25" t="s">
        <v>11</v>
      </c>
      <c r="Q149" s="25" t="s">
        <v>2762</v>
      </c>
      <c r="R149" s="25" t="s">
        <v>11</v>
      </c>
      <c r="S149" s="25" t="s">
        <v>11</v>
      </c>
      <c r="T149" s="25" t="s">
        <v>2259</v>
      </c>
      <c r="U149" s="25" t="s">
        <v>1669</v>
      </c>
      <c r="V149" s="25" t="s">
        <v>11</v>
      </c>
      <c r="W149" s="25" t="s">
        <v>11</v>
      </c>
      <c r="X149" s="25">
        <v>0</v>
      </c>
      <c r="Y149" s="25" t="s">
        <v>11</v>
      </c>
      <c r="Z149" s="25" t="s">
        <v>1664</v>
      </c>
      <c r="AA149" s="25" t="s">
        <v>11</v>
      </c>
      <c r="AB149" s="25" t="s">
        <v>11</v>
      </c>
      <c r="AC149" s="25" t="s">
        <v>11</v>
      </c>
      <c r="AD149" s="25">
        <v>0</v>
      </c>
      <c r="AE149" s="25">
        <v>0</v>
      </c>
      <c r="AF149" s="25">
        <v>780</v>
      </c>
      <c r="AG149" s="25" t="s">
        <v>5105</v>
      </c>
    </row>
    <row r="150" spans="1:33">
      <c r="A150" s="25" t="s">
        <v>1882</v>
      </c>
      <c r="B150" s="25" t="s">
        <v>1883</v>
      </c>
      <c r="C150" s="25" t="s">
        <v>1666</v>
      </c>
      <c r="D150" s="25" t="s">
        <v>11</v>
      </c>
      <c r="E150" s="25" t="s">
        <v>11</v>
      </c>
      <c r="F150" s="25" t="s">
        <v>1884</v>
      </c>
      <c r="G150" s="25" t="s">
        <v>117</v>
      </c>
      <c r="H150" s="25" t="s">
        <v>1885</v>
      </c>
      <c r="I150" s="25" t="s">
        <v>1691</v>
      </c>
      <c r="J150" s="25" t="s">
        <v>11</v>
      </c>
      <c r="K150" s="25" t="s">
        <v>1886</v>
      </c>
      <c r="L150" s="25" t="s">
        <v>1721</v>
      </c>
      <c r="M150" s="25" t="s">
        <v>11</v>
      </c>
      <c r="N150" s="25" t="s">
        <v>11</v>
      </c>
      <c r="O150" s="25" t="s">
        <v>11</v>
      </c>
      <c r="P150" s="25" t="s">
        <v>1887</v>
      </c>
      <c r="Q150" s="25" t="s">
        <v>1885</v>
      </c>
      <c r="R150" s="25" t="s">
        <v>11</v>
      </c>
      <c r="S150" s="25" t="s">
        <v>11</v>
      </c>
      <c r="T150" s="25" t="s">
        <v>1726</v>
      </c>
      <c r="U150" s="25" t="s">
        <v>13</v>
      </c>
      <c r="V150" s="25" t="s">
        <v>1671</v>
      </c>
      <c r="W150" s="25" t="s">
        <v>11</v>
      </c>
      <c r="X150" s="25">
        <v>0</v>
      </c>
      <c r="Y150" s="25" t="s">
        <v>11</v>
      </c>
      <c r="Z150" s="25" t="s">
        <v>1664</v>
      </c>
      <c r="AA150" s="25" t="s">
        <v>11</v>
      </c>
      <c r="AB150" s="25" t="s">
        <v>11</v>
      </c>
      <c r="AC150" s="25" t="s">
        <v>11</v>
      </c>
      <c r="AD150" s="25">
        <v>0</v>
      </c>
      <c r="AE150" s="25">
        <v>0</v>
      </c>
      <c r="AF150" s="25">
        <v>8337.5</v>
      </c>
      <c r="AG150" s="25" t="s">
        <v>5106</v>
      </c>
    </row>
    <row r="151" spans="1:33">
      <c r="A151" s="25" t="s">
        <v>2158</v>
      </c>
      <c r="B151" s="25" t="s">
        <v>2159</v>
      </c>
      <c r="C151" s="25" t="s">
        <v>1661</v>
      </c>
      <c r="D151" s="25" t="s">
        <v>11</v>
      </c>
      <c r="E151" s="25" t="s">
        <v>11</v>
      </c>
      <c r="F151" s="25" t="s">
        <v>11</v>
      </c>
      <c r="G151" s="25" t="s">
        <v>11</v>
      </c>
      <c r="H151" s="25" t="s">
        <v>2160</v>
      </c>
      <c r="I151" s="25" t="s">
        <v>11</v>
      </c>
      <c r="J151" s="25" t="s">
        <v>11</v>
      </c>
      <c r="K151" s="25" t="s">
        <v>11</v>
      </c>
      <c r="L151" s="25" t="s">
        <v>1721</v>
      </c>
      <c r="M151" s="25" t="s">
        <v>11</v>
      </c>
      <c r="N151" s="25" t="s">
        <v>11</v>
      </c>
      <c r="O151" s="25" t="s">
        <v>11</v>
      </c>
      <c r="P151" s="25" t="s">
        <v>11</v>
      </c>
      <c r="Q151" s="25" t="s">
        <v>11</v>
      </c>
      <c r="R151" s="25" t="s">
        <v>11</v>
      </c>
      <c r="S151" s="25" t="s">
        <v>11</v>
      </c>
      <c r="T151" s="25" t="s">
        <v>1766</v>
      </c>
      <c r="U151" s="25" t="s">
        <v>12</v>
      </c>
      <c r="V151" s="25" t="s">
        <v>11</v>
      </c>
      <c r="W151" s="25" t="s">
        <v>11</v>
      </c>
      <c r="X151" s="25">
        <v>0</v>
      </c>
      <c r="Y151" s="25" t="s">
        <v>11</v>
      </c>
      <c r="Z151" s="25" t="s">
        <v>1664</v>
      </c>
      <c r="AA151" s="25" t="s">
        <v>11</v>
      </c>
      <c r="AB151" s="25" t="s">
        <v>11</v>
      </c>
      <c r="AC151" s="25" t="s">
        <v>11</v>
      </c>
      <c r="AD151" s="25">
        <v>0</v>
      </c>
      <c r="AE151" s="25">
        <v>0</v>
      </c>
      <c r="AF151" s="25">
        <v>20754</v>
      </c>
      <c r="AG151" s="25" t="s">
        <v>5107</v>
      </c>
    </row>
    <row r="152" spans="1:33">
      <c r="A152" s="25" t="s">
        <v>2450</v>
      </c>
      <c r="B152" s="25" t="s">
        <v>2451</v>
      </c>
      <c r="C152" s="25" t="s">
        <v>1666</v>
      </c>
      <c r="D152" s="25" t="s">
        <v>11</v>
      </c>
      <c r="E152" s="25" t="s">
        <v>11</v>
      </c>
      <c r="F152" s="25" t="s">
        <v>11</v>
      </c>
      <c r="G152" s="25" t="s">
        <v>11</v>
      </c>
      <c r="H152" s="25" t="s">
        <v>2452</v>
      </c>
      <c r="I152" s="25" t="s">
        <v>11</v>
      </c>
      <c r="J152" s="25" t="s">
        <v>11</v>
      </c>
      <c r="K152" s="25" t="s">
        <v>11</v>
      </c>
      <c r="L152" s="25" t="s">
        <v>1721</v>
      </c>
      <c r="M152" s="25" t="s">
        <v>11</v>
      </c>
      <c r="N152" s="25" t="s">
        <v>11</v>
      </c>
      <c r="O152" s="25" t="s">
        <v>11</v>
      </c>
      <c r="P152" s="25" t="s">
        <v>11</v>
      </c>
      <c r="Q152" s="25" t="s">
        <v>11</v>
      </c>
      <c r="R152" s="25" t="s">
        <v>11</v>
      </c>
      <c r="S152" s="25" t="s">
        <v>11</v>
      </c>
      <c r="T152" s="25" t="s">
        <v>1726</v>
      </c>
      <c r="U152" s="25" t="s">
        <v>14</v>
      </c>
      <c r="V152" s="25" t="s">
        <v>11</v>
      </c>
      <c r="W152" s="25" t="s">
        <v>11</v>
      </c>
      <c r="X152" s="25">
        <v>0</v>
      </c>
      <c r="Y152" s="25" t="s">
        <v>11</v>
      </c>
      <c r="Z152" s="25" t="s">
        <v>1664</v>
      </c>
      <c r="AA152" s="25" t="s">
        <v>11</v>
      </c>
      <c r="AB152" s="25" t="s">
        <v>11</v>
      </c>
      <c r="AC152" s="25" t="s">
        <v>11</v>
      </c>
      <c r="AD152" s="25">
        <v>0</v>
      </c>
      <c r="AE152" s="25">
        <v>0</v>
      </c>
      <c r="AF152" s="25">
        <v>31500</v>
      </c>
      <c r="AG152" s="25" t="s">
        <v>3257</v>
      </c>
    </row>
    <row r="153" spans="1:33">
      <c r="A153" s="25" t="s">
        <v>1734</v>
      </c>
      <c r="B153" s="25" t="s">
        <v>1735</v>
      </c>
      <c r="C153" s="25" t="s">
        <v>1666</v>
      </c>
      <c r="D153" s="25" t="s">
        <v>11</v>
      </c>
      <c r="E153" s="25" t="s">
        <v>11</v>
      </c>
      <c r="F153" s="25" t="s">
        <v>11</v>
      </c>
      <c r="G153" s="25" t="s">
        <v>11</v>
      </c>
      <c r="H153" s="25" t="s">
        <v>1736</v>
      </c>
      <c r="I153" s="25" t="s">
        <v>1691</v>
      </c>
      <c r="J153" s="25" t="s">
        <v>11</v>
      </c>
      <c r="K153" s="25" t="s">
        <v>1683</v>
      </c>
      <c r="L153" s="25" t="s">
        <v>1721</v>
      </c>
      <c r="M153" s="25" t="s">
        <v>11</v>
      </c>
      <c r="N153" s="25" t="s">
        <v>11</v>
      </c>
      <c r="O153" s="25" t="s">
        <v>11</v>
      </c>
      <c r="P153" s="25" t="s">
        <v>11</v>
      </c>
      <c r="Q153" s="25" t="s">
        <v>1736</v>
      </c>
      <c r="R153" s="25" t="s">
        <v>11</v>
      </c>
      <c r="S153" s="25" t="s">
        <v>11</v>
      </c>
      <c r="T153" s="25" t="s">
        <v>1737</v>
      </c>
      <c r="U153" s="25" t="s">
        <v>1686</v>
      </c>
      <c r="V153" s="25" t="s">
        <v>11</v>
      </c>
      <c r="W153" s="25" t="s">
        <v>11</v>
      </c>
      <c r="X153" s="25">
        <v>0</v>
      </c>
      <c r="Y153" s="25" t="s">
        <v>11</v>
      </c>
      <c r="Z153" s="25" t="s">
        <v>1664</v>
      </c>
      <c r="AA153" s="25" t="s">
        <v>11</v>
      </c>
      <c r="AB153" s="25" t="s">
        <v>11</v>
      </c>
      <c r="AC153" s="25" t="s">
        <v>11</v>
      </c>
      <c r="AD153" s="25">
        <v>280</v>
      </c>
      <c r="AE153" s="25">
        <v>0</v>
      </c>
      <c r="AF153" s="25">
        <v>3316</v>
      </c>
      <c r="AG153" s="25" t="s">
        <v>1738</v>
      </c>
    </row>
    <row r="154" spans="1:33">
      <c r="A154" s="25" t="s">
        <v>2059</v>
      </c>
      <c r="B154" s="25" t="s">
        <v>2060</v>
      </c>
      <c r="C154" s="25" t="s">
        <v>1666</v>
      </c>
      <c r="D154" s="25" t="s">
        <v>11</v>
      </c>
      <c r="E154" s="25" t="s">
        <v>11</v>
      </c>
      <c r="F154" s="25" t="s">
        <v>2061</v>
      </c>
      <c r="G154" s="25" t="s">
        <v>1690</v>
      </c>
      <c r="H154" s="25" t="s">
        <v>2057</v>
      </c>
      <c r="I154" s="25" t="s">
        <v>1672</v>
      </c>
      <c r="J154" s="25" t="s">
        <v>11</v>
      </c>
      <c r="K154" s="25" t="s">
        <v>1922</v>
      </c>
      <c r="L154" s="25" t="s">
        <v>1721</v>
      </c>
      <c r="M154" s="25" t="s">
        <v>11</v>
      </c>
      <c r="N154" s="25" t="s">
        <v>11</v>
      </c>
      <c r="O154" s="25" t="s">
        <v>11</v>
      </c>
      <c r="P154" s="25" t="s">
        <v>11</v>
      </c>
      <c r="Q154" s="25" t="s">
        <v>2057</v>
      </c>
      <c r="R154" s="25" t="s">
        <v>11</v>
      </c>
      <c r="S154" s="25" t="s">
        <v>11</v>
      </c>
      <c r="T154" s="25" t="s">
        <v>1737</v>
      </c>
      <c r="U154" s="25" t="s">
        <v>1686</v>
      </c>
      <c r="V154" s="25" t="s">
        <v>11</v>
      </c>
      <c r="W154" s="25" t="s">
        <v>11</v>
      </c>
      <c r="X154" s="25">
        <v>0</v>
      </c>
      <c r="Y154" s="25" t="s">
        <v>11</v>
      </c>
      <c r="Z154" s="25" t="s">
        <v>1664</v>
      </c>
      <c r="AA154" s="25" t="s">
        <v>11</v>
      </c>
      <c r="AB154" s="25" t="s">
        <v>11</v>
      </c>
      <c r="AC154" s="25" t="s">
        <v>11</v>
      </c>
      <c r="AD154" s="25">
        <v>0</v>
      </c>
      <c r="AE154" s="25">
        <v>0</v>
      </c>
      <c r="AF154" s="25">
        <v>3316</v>
      </c>
      <c r="AG154" s="25" t="s">
        <v>1162</v>
      </c>
    </row>
    <row r="155" spans="1:33">
      <c r="A155" s="25" t="s">
        <v>2692</v>
      </c>
      <c r="B155" s="25" t="s">
        <v>2693</v>
      </c>
      <c r="C155" s="25" t="s">
        <v>1666</v>
      </c>
      <c r="D155" s="25" t="s">
        <v>11</v>
      </c>
      <c r="E155" s="25" t="s">
        <v>11</v>
      </c>
      <c r="F155" s="25" t="s">
        <v>11</v>
      </c>
      <c r="G155" s="25" t="s">
        <v>11</v>
      </c>
      <c r="H155" s="25" t="s">
        <v>2694</v>
      </c>
      <c r="I155" s="25" t="s">
        <v>11</v>
      </c>
      <c r="J155" s="25" t="s">
        <v>11</v>
      </c>
      <c r="K155" s="25" t="s">
        <v>11</v>
      </c>
      <c r="L155" s="25" t="s">
        <v>1721</v>
      </c>
      <c r="M155" s="25" t="s">
        <v>11</v>
      </c>
      <c r="N155" s="25" t="s">
        <v>11</v>
      </c>
      <c r="O155" s="25" t="s">
        <v>11</v>
      </c>
      <c r="P155" s="25" t="s">
        <v>11</v>
      </c>
      <c r="Q155" s="25" t="s">
        <v>11</v>
      </c>
      <c r="R155" s="25" t="s">
        <v>11</v>
      </c>
      <c r="S155" s="25" t="s">
        <v>11</v>
      </c>
      <c r="T155" s="25" t="s">
        <v>1875</v>
      </c>
      <c r="U155" s="25" t="s">
        <v>13</v>
      </c>
      <c r="V155" s="25" t="s">
        <v>11</v>
      </c>
      <c r="W155" s="25" t="s">
        <v>11</v>
      </c>
      <c r="X155" s="25">
        <v>0</v>
      </c>
      <c r="Y155" s="25" t="s">
        <v>11</v>
      </c>
      <c r="Z155" s="25" t="s">
        <v>1664</v>
      </c>
      <c r="AA155" s="25" t="s">
        <v>11</v>
      </c>
      <c r="AB155" s="25" t="s">
        <v>11</v>
      </c>
      <c r="AC155" s="25" t="s">
        <v>11</v>
      </c>
      <c r="AD155" s="25">
        <v>0</v>
      </c>
      <c r="AE155" s="25">
        <v>0</v>
      </c>
      <c r="AF155" s="25">
        <v>18563</v>
      </c>
      <c r="AG155" s="25" t="s">
        <v>5108</v>
      </c>
    </row>
    <row r="156" spans="1:33">
      <c r="A156" s="25" t="s">
        <v>3596</v>
      </c>
      <c r="B156" s="25" t="s">
        <v>3597</v>
      </c>
      <c r="C156" s="25" t="s">
        <v>11</v>
      </c>
      <c r="D156" s="25" t="s">
        <v>11</v>
      </c>
      <c r="E156" s="25" t="s">
        <v>11</v>
      </c>
      <c r="F156" s="25" t="s">
        <v>3598</v>
      </c>
      <c r="G156" s="25" t="s">
        <v>1751</v>
      </c>
      <c r="H156" s="25" t="s">
        <v>3599</v>
      </c>
      <c r="I156" s="25" t="s">
        <v>1672</v>
      </c>
      <c r="J156" s="25" t="s">
        <v>1721</v>
      </c>
      <c r="K156" s="25" t="s">
        <v>1782</v>
      </c>
      <c r="L156" s="25" t="s">
        <v>1721</v>
      </c>
      <c r="M156" s="25" t="s">
        <v>11</v>
      </c>
      <c r="N156" s="25" t="s">
        <v>11</v>
      </c>
      <c r="O156" s="25" t="s">
        <v>11</v>
      </c>
      <c r="P156" s="25" t="s">
        <v>3600</v>
      </c>
      <c r="Q156" s="25" t="s">
        <v>3599</v>
      </c>
      <c r="R156" s="25" t="s">
        <v>11</v>
      </c>
      <c r="S156" s="25" t="s">
        <v>11</v>
      </c>
      <c r="T156" s="25" t="s">
        <v>3601</v>
      </c>
      <c r="U156" s="25" t="s">
        <v>1669</v>
      </c>
      <c r="V156" s="25" t="s">
        <v>11</v>
      </c>
      <c r="W156" s="25" t="s">
        <v>11</v>
      </c>
      <c r="X156" s="25">
        <v>0</v>
      </c>
      <c r="Y156" s="25" t="s">
        <v>11</v>
      </c>
      <c r="Z156" s="25" t="s">
        <v>1664</v>
      </c>
      <c r="AA156" s="25" t="s">
        <v>11</v>
      </c>
      <c r="AB156" s="25" t="s">
        <v>11</v>
      </c>
      <c r="AC156" s="25" t="s">
        <v>11</v>
      </c>
      <c r="AD156" s="25">
        <v>0</v>
      </c>
      <c r="AE156" s="25">
        <v>0</v>
      </c>
      <c r="AF156" s="25">
        <v>960</v>
      </c>
      <c r="AG156" s="25" t="s">
        <v>1160</v>
      </c>
    </row>
    <row r="157" spans="1:33">
      <c r="A157" s="25" t="s">
        <v>3998</v>
      </c>
      <c r="B157" s="25" t="s">
        <v>3999</v>
      </c>
      <c r="C157" s="25" t="s">
        <v>1666</v>
      </c>
      <c r="D157" s="25" t="s">
        <v>11</v>
      </c>
      <c r="E157" s="25" t="s">
        <v>11</v>
      </c>
      <c r="F157" s="25" t="s">
        <v>11</v>
      </c>
      <c r="G157" s="25" t="s">
        <v>11</v>
      </c>
      <c r="H157" s="25" t="s">
        <v>4000</v>
      </c>
      <c r="I157" s="25" t="s">
        <v>11</v>
      </c>
      <c r="J157" s="25" t="s">
        <v>11</v>
      </c>
      <c r="K157" s="25" t="s">
        <v>11</v>
      </c>
      <c r="L157" s="25" t="s">
        <v>1721</v>
      </c>
      <c r="M157" s="25" t="s">
        <v>11</v>
      </c>
      <c r="N157" s="25" t="s">
        <v>11</v>
      </c>
      <c r="O157" s="25" t="s">
        <v>11</v>
      </c>
      <c r="P157" s="25" t="s">
        <v>11</v>
      </c>
      <c r="Q157" s="25" t="s">
        <v>11</v>
      </c>
      <c r="R157" s="25" t="s">
        <v>11</v>
      </c>
      <c r="S157" s="25" t="s">
        <v>11</v>
      </c>
      <c r="T157" s="25" t="s">
        <v>1726</v>
      </c>
      <c r="U157" s="25" t="s">
        <v>14</v>
      </c>
      <c r="V157" s="25" t="s">
        <v>11</v>
      </c>
      <c r="W157" s="25" t="s">
        <v>11</v>
      </c>
      <c r="X157" s="25">
        <v>0</v>
      </c>
      <c r="Y157" s="25" t="s">
        <v>11</v>
      </c>
      <c r="Z157" s="25" t="s">
        <v>1664</v>
      </c>
      <c r="AA157" s="25" t="s">
        <v>11</v>
      </c>
      <c r="AB157" s="25" t="s">
        <v>11</v>
      </c>
      <c r="AC157" s="25" t="s">
        <v>11</v>
      </c>
      <c r="AD157" s="25">
        <v>1120</v>
      </c>
      <c r="AE157" s="25">
        <v>0</v>
      </c>
      <c r="AF157" s="25">
        <v>33600.01</v>
      </c>
      <c r="AG157" s="25" t="s">
        <v>5109</v>
      </c>
    </row>
    <row r="158" spans="1:33">
      <c r="A158" s="25" t="s">
        <v>2168</v>
      </c>
      <c r="B158" s="25" t="s">
        <v>2169</v>
      </c>
      <c r="C158" s="25" t="s">
        <v>1666</v>
      </c>
      <c r="D158" s="25" t="s">
        <v>11</v>
      </c>
      <c r="E158" s="25" t="s">
        <v>11</v>
      </c>
      <c r="F158" s="25" t="s">
        <v>11</v>
      </c>
      <c r="G158" s="25" t="s">
        <v>11</v>
      </c>
      <c r="H158" s="25" t="s">
        <v>2170</v>
      </c>
      <c r="I158" s="25" t="s">
        <v>11</v>
      </c>
      <c r="J158" s="25" t="s">
        <v>11</v>
      </c>
      <c r="K158" s="25" t="s">
        <v>11</v>
      </c>
      <c r="L158" s="25" t="s">
        <v>1721</v>
      </c>
      <c r="M158" s="25" t="s">
        <v>11</v>
      </c>
      <c r="N158" s="25" t="s">
        <v>11</v>
      </c>
      <c r="O158" s="25" t="s">
        <v>11</v>
      </c>
      <c r="P158" s="25" t="s">
        <v>11</v>
      </c>
      <c r="Q158" s="25" t="s">
        <v>11</v>
      </c>
      <c r="R158" s="25" t="s">
        <v>11</v>
      </c>
      <c r="S158" s="25" t="s">
        <v>11</v>
      </c>
      <c r="T158" s="25" t="s">
        <v>2171</v>
      </c>
      <c r="U158" s="25" t="s">
        <v>17</v>
      </c>
      <c r="V158" s="25" t="s">
        <v>11</v>
      </c>
      <c r="W158" s="25" t="s">
        <v>11</v>
      </c>
      <c r="X158" s="25">
        <v>0</v>
      </c>
      <c r="Y158" s="25" t="s">
        <v>11</v>
      </c>
      <c r="Z158" s="25" t="s">
        <v>1664</v>
      </c>
      <c r="AA158" s="25" t="s">
        <v>11</v>
      </c>
      <c r="AB158" s="25" t="s">
        <v>11</v>
      </c>
      <c r="AC158" s="25" t="s">
        <v>11</v>
      </c>
      <c r="AD158" s="25">
        <v>640</v>
      </c>
      <c r="AE158" s="25">
        <v>0</v>
      </c>
      <c r="AF158" s="25">
        <v>9504</v>
      </c>
      <c r="AG158" s="25" t="s">
        <v>2172</v>
      </c>
    </row>
    <row r="159" spans="1:33">
      <c r="A159" s="25" t="s">
        <v>3117</v>
      </c>
      <c r="B159" s="25" t="s">
        <v>3118</v>
      </c>
      <c r="C159" s="25" t="s">
        <v>1661</v>
      </c>
      <c r="D159" s="25" t="s">
        <v>11</v>
      </c>
      <c r="E159" s="25" t="s">
        <v>11</v>
      </c>
      <c r="F159" s="25" t="s">
        <v>11</v>
      </c>
      <c r="G159" s="25" t="s">
        <v>11</v>
      </c>
      <c r="H159" s="25" t="s">
        <v>3119</v>
      </c>
      <c r="I159" s="25" t="s">
        <v>1672</v>
      </c>
      <c r="J159" s="25" t="s">
        <v>11</v>
      </c>
      <c r="K159" s="25" t="s">
        <v>2933</v>
      </c>
      <c r="L159" s="25" t="s">
        <v>1721</v>
      </c>
      <c r="M159" s="25" t="s">
        <v>11</v>
      </c>
      <c r="N159" s="25" t="s">
        <v>11</v>
      </c>
      <c r="O159" s="25" t="s">
        <v>11</v>
      </c>
      <c r="P159" s="25" t="s">
        <v>3120</v>
      </c>
      <c r="Q159" s="25" t="s">
        <v>3119</v>
      </c>
      <c r="R159" s="25" t="s">
        <v>11</v>
      </c>
      <c r="S159" s="25" t="s">
        <v>11</v>
      </c>
      <c r="T159" s="25" t="s">
        <v>1726</v>
      </c>
      <c r="U159" s="25" t="s">
        <v>16</v>
      </c>
      <c r="V159" s="25" t="s">
        <v>116</v>
      </c>
      <c r="W159" s="25" t="s">
        <v>11</v>
      </c>
      <c r="X159" s="25">
        <v>0</v>
      </c>
      <c r="Y159" s="25" t="s">
        <v>11</v>
      </c>
      <c r="Z159" s="25" t="s">
        <v>1664</v>
      </c>
      <c r="AA159" s="25" t="s">
        <v>11</v>
      </c>
      <c r="AB159" s="25" t="s">
        <v>11</v>
      </c>
      <c r="AC159" s="25" t="s">
        <v>11</v>
      </c>
      <c r="AD159" s="25">
        <v>0</v>
      </c>
      <c r="AE159" s="25">
        <v>0</v>
      </c>
      <c r="AF159" s="25">
        <v>18600</v>
      </c>
      <c r="AG159" s="25" t="s">
        <v>5110</v>
      </c>
    </row>
    <row r="160" spans="1:33">
      <c r="A160" s="25" t="s">
        <v>3506</v>
      </c>
      <c r="B160" s="25" t="s">
        <v>3507</v>
      </c>
      <c r="C160" s="25" t="s">
        <v>1666</v>
      </c>
      <c r="D160" s="25" t="s">
        <v>11</v>
      </c>
      <c r="E160" s="25" t="s">
        <v>11</v>
      </c>
      <c r="F160" s="25" t="s">
        <v>11</v>
      </c>
      <c r="G160" s="25" t="s">
        <v>11</v>
      </c>
      <c r="H160" s="25" t="s">
        <v>3473</v>
      </c>
      <c r="I160" s="25" t="s">
        <v>11</v>
      </c>
      <c r="J160" s="25" t="s">
        <v>11</v>
      </c>
      <c r="K160" s="25" t="s">
        <v>11</v>
      </c>
      <c r="L160" s="25" t="s">
        <v>1721</v>
      </c>
      <c r="M160" s="25" t="s">
        <v>11</v>
      </c>
      <c r="N160" s="25" t="s">
        <v>11</v>
      </c>
      <c r="O160" s="25" t="s">
        <v>11</v>
      </c>
      <c r="P160" s="25" t="s">
        <v>11</v>
      </c>
      <c r="Q160" s="25" t="s">
        <v>11</v>
      </c>
      <c r="R160" s="25" t="s">
        <v>11</v>
      </c>
      <c r="S160" s="25" t="s">
        <v>11</v>
      </c>
      <c r="T160" s="25" t="s">
        <v>1778</v>
      </c>
      <c r="U160" s="25" t="s">
        <v>12</v>
      </c>
      <c r="V160" s="25" t="s">
        <v>11</v>
      </c>
      <c r="W160" s="25" t="s">
        <v>11</v>
      </c>
      <c r="X160" s="25">
        <v>0</v>
      </c>
      <c r="Y160" s="25" t="s">
        <v>11</v>
      </c>
      <c r="Z160" s="25" t="s">
        <v>1664</v>
      </c>
      <c r="AA160" s="25" t="s">
        <v>11</v>
      </c>
      <c r="AB160" s="25" t="s">
        <v>11</v>
      </c>
      <c r="AC160" s="25" t="s">
        <v>11</v>
      </c>
      <c r="AD160" s="25">
        <v>1120</v>
      </c>
      <c r="AE160" s="25">
        <v>0</v>
      </c>
      <c r="AF160" s="25">
        <v>41846.78</v>
      </c>
      <c r="AG160" s="25" t="s">
        <v>5111</v>
      </c>
    </row>
    <row r="161" spans="1:33">
      <c r="A161" s="25" t="s">
        <v>3464</v>
      </c>
      <c r="B161" s="25" t="s">
        <v>3465</v>
      </c>
      <c r="C161" s="25" t="s">
        <v>1666</v>
      </c>
      <c r="D161" s="25" t="s">
        <v>11</v>
      </c>
      <c r="E161" s="25" t="s">
        <v>11</v>
      </c>
      <c r="F161" s="25" t="s">
        <v>3466</v>
      </c>
      <c r="G161" s="25" t="s">
        <v>1690</v>
      </c>
      <c r="H161" s="25" t="s">
        <v>3467</v>
      </c>
      <c r="I161" s="25" t="s">
        <v>1667</v>
      </c>
      <c r="J161" s="25" t="s">
        <v>1721</v>
      </c>
      <c r="K161" s="25" t="s">
        <v>1662</v>
      </c>
      <c r="L161" s="25" t="s">
        <v>1721</v>
      </c>
      <c r="M161" s="25" t="s">
        <v>11</v>
      </c>
      <c r="N161" s="25" t="s">
        <v>11</v>
      </c>
      <c r="O161" s="25" t="s">
        <v>11</v>
      </c>
      <c r="P161" s="25" t="s">
        <v>11</v>
      </c>
      <c r="Q161" s="25" t="s">
        <v>3467</v>
      </c>
      <c r="R161" s="25" t="s">
        <v>11</v>
      </c>
      <c r="S161" s="25" t="s">
        <v>11</v>
      </c>
      <c r="T161" s="25" t="s">
        <v>2043</v>
      </c>
      <c r="U161" s="25" t="s">
        <v>16</v>
      </c>
      <c r="V161" s="25" t="s">
        <v>11</v>
      </c>
      <c r="W161" s="25" t="s">
        <v>11</v>
      </c>
      <c r="X161" s="25">
        <v>0</v>
      </c>
      <c r="Y161" s="25" t="s">
        <v>11</v>
      </c>
      <c r="Z161" s="25" t="s">
        <v>1664</v>
      </c>
      <c r="AA161" s="25" t="s">
        <v>11</v>
      </c>
      <c r="AB161" s="25" t="s">
        <v>11</v>
      </c>
      <c r="AC161" s="25" t="s">
        <v>11</v>
      </c>
      <c r="AD161" s="25">
        <v>280</v>
      </c>
      <c r="AE161" s="25">
        <v>0</v>
      </c>
      <c r="AF161" s="25">
        <v>1880</v>
      </c>
      <c r="AG161" s="25" t="s">
        <v>1665</v>
      </c>
    </row>
    <row r="162" spans="1:33">
      <c r="A162" s="25" t="s">
        <v>3704</v>
      </c>
      <c r="B162" s="25" t="s">
        <v>3705</v>
      </c>
      <c r="C162" s="25" t="s">
        <v>1666</v>
      </c>
      <c r="D162" s="25" t="s">
        <v>11</v>
      </c>
      <c r="E162" s="25" t="s">
        <v>11</v>
      </c>
      <c r="F162" s="25" t="s">
        <v>11</v>
      </c>
      <c r="G162" s="25" t="s">
        <v>11</v>
      </c>
      <c r="H162" s="25" t="s">
        <v>3706</v>
      </c>
      <c r="I162" s="25" t="s">
        <v>11</v>
      </c>
      <c r="J162" s="25" t="s">
        <v>11</v>
      </c>
      <c r="K162" s="25" t="s">
        <v>11</v>
      </c>
      <c r="L162" s="25" t="s">
        <v>1721</v>
      </c>
      <c r="M162" s="25" t="s">
        <v>11</v>
      </c>
      <c r="N162" s="25" t="s">
        <v>11</v>
      </c>
      <c r="O162" s="25" t="s">
        <v>11</v>
      </c>
      <c r="P162" s="25" t="s">
        <v>11</v>
      </c>
      <c r="Q162" s="25" t="s">
        <v>11</v>
      </c>
      <c r="R162" s="25" t="s">
        <v>11</v>
      </c>
      <c r="S162" s="25" t="s">
        <v>11</v>
      </c>
      <c r="T162" s="25" t="s">
        <v>1726</v>
      </c>
      <c r="U162" s="25" t="s">
        <v>14</v>
      </c>
      <c r="V162" s="25" t="s">
        <v>11</v>
      </c>
      <c r="W162" s="25" t="s">
        <v>11</v>
      </c>
      <c r="X162" s="25">
        <v>0</v>
      </c>
      <c r="Y162" s="25" t="s">
        <v>11</v>
      </c>
      <c r="Z162" s="25" t="s">
        <v>1664</v>
      </c>
      <c r="AA162" s="25" t="s">
        <v>11</v>
      </c>
      <c r="AB162" s="25" t="s">
        <v>11</v>
      </c>
      <c r="AC162" s="25" t="s">
        <v>11</v>
      </c>
      <c r="AD162" s="25">
        <v>0</v>
      </c>
      <c r="AE162" s="25">
        <v>0</v>
      </c>
      <c r="AF162" s="25">
        <v>29575</v>
      </c>
      <c r="AG162" s="25" t="s">
        <v>5112</v>
      </c>
    </row>
    <row r="163" spans="1:33">
      <c r="A163" s="25" t="s">
        <v>2016</v>
      </c>
      <c r="B163" s="25" t="s">
        <v>2017</v>
      </c>
      <c r="C163" s="25" t="s">
        <v>1666</v>
      </c>
      <c r="D163" s="25" t="s">
        <v>11</v>
      </c>
      <c r="E163" s="25" t="s">
        <v>11</v>
      </c>
      <c r="F163" s="25" t="s">
        <v>11</v>
      </c>
      <c r="G163" s="25" t="s">
        <v>11</v>
      </c>
      <c r="H163" s="25" t="s">
        <v>2006</v>
      </c>
      <c r="I163" s="25" t="s">
        <v>11</v>
      </c>
      <c r="J163" s="25" t="s">
        <v>11</v>
      </c>
      <c r="K163" s="25" t="s">
        <v>11</v>
      </c>
      <c r="L163" s="25" t="s">
        <v>1721</v>
      </c>
      <c r="M163" s="25" t="s">
        <v>11</v>
      </c>
      <c r="N163" s="25" t="s">
        <v>11</v>
      </c>
      <c r="O163" s="25" t="s">
        <v>11</v>
      </c>
      <c r="P163" s="25" t="s">
        <v>11</v>
      </c>
      <c r="Q163" s="25" t="s">
        <v>11</v>
      </c>
      <c r="R163" s="25" t="s">
        <v>11</v>
      </c>
      <c r="S163" s="25" t="s">
        <v>11</v>
      </c>
      <c r="T163" s="25" t="s">
        <v>1778</v>
      </c>
      <c r="U163" s="25" t="s">
        <v>16</v>
      </c>
      <c r="V163" s="25" t="s">
        <v>11</v>
      </c>
      <c r="W163" s="25" t="s">
        <v>11</v>
      </c>
      <c r="X163" s="25">
        <v>0</v>
      </c>
      <c r="Y163" s="25" t="s">
        <v>11</v>
      </c>
      <c r="Z163" s="25" t="s">
        <v>1664</v>
      </c>
      <c r="AA163" s="25" t="s">
        <v>11</v>
      </c>
      <c r="AB163" s="25" t="s">
        <v>11</v>
      </c>
      <c r="AC163" s="25" t="s">
        <v>11</v>
      </c>
      <c r="AD163" s="25">
        <v>0</v>
      </c>
      <c r="AE163" s="25">
        <v>0</v>
      </c>
      <c r="AF163" s="25">
        <v>31150</v>
      </c>
      <c r="AG163" s="25" t="s">
        <v>3535</v>
      </c>
    </row>
    <row r="164" spans="1:33">
      <c r="A164" s="25" t="s">
        <v>2518</v>
      </c>
      <c r="B164" s="25" t="s">
        <v>2519</v>
      </c>
      <c r="C164" s="25" t="s">
        <v>1666</v>
      </c>
      <c r="D164" s="25" t="s">
        <v>11</v>
      </c>
      <c r="E164" s="25" t="s">
        <v>11</v>
      </c>
      <c r="F164" s="25" t="s">
        <v>11</v>
      </c>
      <c r="G164" s="25" t="s">
        <v>11</v>
      </c>
      <c r="H164" s="25" t="s">
        <v>2520</v>
      </c>
      <c r="I164" s="25" t="s">
        <v>11</v>
      </c>
      <c r="J164" s="25" t="s">
        <v>11</v>
      </c>
      <c r="K164" s="25" t="s">
        <v>11</v>
      </c>
      <c r="L164" s="25" t="s">
        <v>1721</v>
      </c>
      <c r="M164" s="25" t="s">
        <v>11</v>
      </c>
      <c r="N164" s="25" t="s">
        <v>11</v>
      </c>
      <c r="O164" s="25" t="s">
        <v>11</v>
      </c>
      <c r="P164" s="25" t="s">
        <v>11</v>
      </c>
      <c r="Q164" s="25" t="s">
        <v>11</v>
      </c>
      <c r="R164" s="25" t="s">
        <v>11</v>
      </c>
      <c r="S164" s="25" t="s">
        <v>11</v>
      </c>
      <c r="T164" s="25" t="s">
        <v>1726</v>
      </c>
      <c r="U164" s="25" t="s">
        <v>14</v>
      </c>
      <c r="V164" s="25" t="s">
        <v>11</v>
      </c>
      <c r="W164" s="25" t="s">
        <v>11</v>
      </c>
      <c r="X164" s="25">
        <v>0</v>
      </c>
      <c r="Y164" s="25" t="s">
        <v>11</v>
      </c>
      <c r="Z164" s="25" t="s">
        <v>1664</v>
      </c>
      <c r="AA164" s="25" t="s">
        <v>11</v>
      </c>
      <c r="AB164" s="25" t="s">
        <v>11</v>
      </c>
      <c r="AC164" s="25" t="s">
        <v>11</v>
      </c>
      <c r="AD164" s="25">
        <v>0</v>
      </c>
      <c r="AE164" s="25">
        <v>0</v>
      </c>
      <c r="AF164" s="25">
        <v>30450</v>
      </c>
      <c r="AG164" s="25" t="s">
        <v>5113</v>
      </c>
    </row>
    <row r="165" spans="1:33">
      <c r="A165" s="25" t="s">
        <v>1816</v>
      </c>
      <c r="B165" s="25" t="s">
        <v>1817</v>
      </c>
      <c r="C165" s="25" t="s">
        <v>1661</v>
      </c>
      <c r="D165" s="25" t="s">
        <v>11</v>
      </c>
      <c r="E165" s="25" t="s">
        <v>11</v>
      </c>
      <c r="F165" s="25" t="s">
        <v>11</v>
      </c>
      <c r="G165" s="25" t="s">
        <v>11</v>
      </c>
      <c r="H165" s="25" t="s">
        <v>1818</v>
      </c>
      <c r="I165" s="25" t="s">
        <v>11</v>
      </c>
      <c r="J165" s="25" t="s">
        <v>11</v>
      </c>
      <c r="K165" s="25" t="s">
        <v>11</v>
      </c>
      <c r="L165" s="25" t="s">
        <v>1721</v>
      </c>
      <c r="M165" s="25" t="s">
        <v>11</v>
      </c>
      <c r="N165" s="25" t="s">
        <v>11</v>
      </c>
      <c r="O165" s="25" t="s">
        <v>11</v>
      </c>
      <c r="P165" s="25" t="s">
        <v>11</v>
      </c>
      <c r="Q165" s="25" t="s">
        <v>11</v>
      </c>
      <c r="R165" s="25" t="s">
        <v>11</v>
      </c>
      <c r="S165" s="25" t="s">
        <v>11</v>
      </c>
      <c r="T165" s="25" t="s">
        <v>1726</v>
      </c>
      <c r="U165" s="25" t="s">
        <v>13</v>
      </c>
      <c r="V165" s="25" t="s">
        <v>11</v>
      </c>
      <c r="W165" s="25" t="s">
        <v>11</v>
      </c>
      <c r="X165" s="25">
        <v>0</v>
      </c>
      <c r="Y165" s="25" t="s">
        <v>11</v>
      </c>
      <c r="Z165" s="25" t="s">
        <v>1664</v>
      </c>
      <c r="AA165" s="25" t="s">
        <v>11</v>
      </c>
      <c r="AB165" s="25" t="s">
        <v>11</v>
      </c>
      <c r="AC165" s="25" t="s">
        <v>11</v>
      </c>
      <c r="AD165" s="25">
        <v>400</v>
      </c>
      <c r="AE165" s="25">
        <v>0</v>
      </c>
      <c r="AF165" s="25">
        <v>10650.16</v>
      </c>
      <c r="AG165" s="25" t="s">
        <v>5114</v>
      </c>
    </row>
    <row r="166" spans="1:33">
      <c r="A166" s="25" t="s">
        <v>2808</v>
      </c>
      <c r="B166" s="25" t="s">
        <v>2809</v>
      </c>
      <c r="C166" s="25" t="s">
        <v>1661</v>
      </c>
      <c r="D166" s="25" t="s">
        <v>11</v>
      </c>
      <c r="E166" s="25" t="s">
        <v>11</v>
      </c>
      <c r="F166" s="25" t="s">
        <v>11</v>
      </c>
      <c r="G166" s="25" t="s">
        <v>11</v>
      </c>
      <c r="H166" s="25" t="s">
        <v>2810</v>
      </c>
      <c r="I166" s="25" t="s">
        <v>11</v>
      </c>
      <c r="J166" s="25" t="s">
        <v>11</v>
      </c>
      <c r="K166" s="25" t="s">
        <v>2144</v>
      </c>
      <c r="L166" s="25" t="s">
        <v>1721</v>
      </c>
      <c r="M166" s="25" t="s">
        <v>11</v>
      </c>
      <c r="N166" s="25" t="s">
        <v>11</v>
      </c>
      <c r="O166" s="25" t="s">
        <v>11</v>
      </c>
      <c r="P166" s="25" t="s">
        <v>11</v>
      </c>
      <c r="Q166" s="25" t="s">
        <v>11</v>
      </c>
      <c r="R166" s="25" t="s">
        <v>11</v>
      </c>
      <c r="S166" s="25" t="s">
        <v>11</v>
      </c>
      <c r="T166" s="25" t="s">
        <v>2189</v>
      </c>
      <c r="U166" s="25" t="s">
        <v>18</v>
      </c>
      <c r="V166" s="25" t="s">
        <v>11</v>
      </c>
      <c r="W166" s="25" t="s">
        <v>11</v>
      </c>
      <c r="X166" s="25">
        <v>0</v>
      </c>
      <c r="Y166" s="25" t="s">
        <v>11</v>
      </c>
      <c r="Z166" s="25" t="s">
        <v>1809</v>
      </c>
      <c r="AA166" s="25" t="s">
        <v>1810</v>
      </c>
      <c r="AB166" s="25" t="s">
        <v>2051</v>
      </c>
      <c r="AC166" s="25" t="s">
        <v>11</v>
      </c>
      <c r="AD166" s="25">
        <v>0</v>
      </c>
      <c r="AE166" s="25">
        <v>0</v>
      </c>
      <c r="AF166" s="25">
        <v>0</v>
      </c>
      <c r="AG166" s="25" t="s">
        <v>7</v>
      </c>
    </row>
    <row r="167" spans="1:33">
      <c r="A167" s="25" t="s">
        <v>3764</v>
      </c>
      <c r="B167" s="25" t="s">
        <v>3765</v>
      </c>
      <c r="C167" s="25" t="s">
        <v>1661</v>
      </c>
      <c r="D167" s="25" t="s">
        <v>11</v>
      </c>
      <c r="E167" s="25" t="s">
        <v>11</v>
      </c>
      <c r="F167" s="25" t="s">
        <v>11</v>
      </c>
      <c r="G167" s="25" t="s">
        <v>11</v>
      </c>
      <c r="H167" s="25" t="s">
        <v>3766</v>
      </c>
      <c r="I167" s="25" t="s">
        <v>1672</v>
      </c>
      <c r="J167" s="25" t="s">
        <v>11</v>
      </c>
      <c r="K167" s="25" t="s">
        <v>1699</v>
      </c>
      <c r="L167" s="25" t="s">
        <v>1721</v>
      </c>
      <c r="M167" s="25" t="s">
        <v>11</v>
      </c>
      <c r="N167" s="25" t="s">
        <v>11</v>
      </c>
      <c r="O167" s="25" t="s">
        <v>11</v>
      </c>
      <c r="P167" s="25" t="s">
        <v>11</v>
      </c>
      <c r="Q167" s="25" t="s">
        <v>11</v>
      </c>
      <c r="R167" s="25" t="s">
        <v>11</v>
      </c>
      <c r="S167" s="25" t="s">
        <v>11</v>
      </c>
      <c r="T167" s="25" t="s">
        <v>3613</v>
      </c>
      <c r="U167" s="25" t="s">
        <v>1687</v>
      </c>
      <c r="V167" s="25" t="s">
        <v>11</v>
      </c>
      <c r="W167" s="25" t="s">
        <v>11</v>
      </c>
      <c r="X167" s="25">
        <v>0</v>
      </c>
      <c r="Y167" s="25" t="s">
        <v>11</v>
      </c>
      <c r="Z167" s="25" t="s">
        <v>1664</v>
      </c>
      <c r="AA167" s="25" t="s">
        <v>11</v>
      </c>
      <c r="AB167" s="25" t="s">
        <v>11</v>
      </c>
      <c r="AC167" s="25" t="s">
        <v>11</v>
      </c>
      <c r="AD167" s="25">
        <v>0</v>
      </c>
      <c r="AE167" s="25">
        <v>0</v>
      </c>
      <c r="AF167" s="25">
        <v>960</v>
      </c>
      <c r="AG167" s="25" t="s">
        <v>1160</v>
      </c>
    </row>
    <row r="168" spans="1:33">
      <c r="A168" s="25" t="s">
        <v>3471</v>
      </c>
      <c r="B168" s="25" t="s">
        <v>3472</v>
      </c>
      <c r="C168" s="25" t="s">
        <v>1666</v>
      </c>
      <c r="D168" s="25" t="s">
        <v>11</v>
      </c>
      <c r="E168" s="25" t="s">
        <v>11</v>
      </c>
      <c r="F168" s="25" t="s">
        <v>11</v>
      </c>
      <c r="G168" s="25" t="s">
        <v>11</v>
      </c>
      <c r="H168" s="25" t="s">
        <v>3473</v>
      </c>
      <c r="I168" s="25" t="s">
        <v>11</v>
      </c>
      <c r="J168" s="25" t="s">
        <v>11</v>
      </c>
      <c r="K168" s="25" t="s">
        <v>11</v>
      </c>
      <c r="L168" s="25" t="s">
        <v>1721</v>
      </c>
      <c r="M168" s="25" t="s">
        <v>11</v>
      </c>
      <c r="N168" s="25" t="s">
        <v>11</v>
      </c>
      <c r="O168" s="25" t="s">
        <v>11</v>
      </c>
      <c r="P168" s="25" t="s">
        <v>11</v>
      </c>
      <c r="Q168" s="25" t="s">
        <v>11</v>
      </c>
      <c r="R168" s="25" t="s">
        <v>11</v>
      </c>
      <c r="S168" s="25" t="s">
        <v>11</v>
      </c>
      <c r="T168" s="25" t="s">
        <v>1778</v>
      </c>
      <c r="U168" s="25" t="s">
        <v>15</v>
      </c>
      <c r="V168" s="25" t="s">
        <v>11</v>
      </c>
      <c r="W168" s="25" t="s">
        <v>11</v>
      </c>
      <c r="X168" s="25">
        <v>0</v>
      </c>
      <c r="Y168" s="25" t="s">
        <v>11</v>
      </c>
      <c r="Z168" s="25" t="s">
        <v>1664</v>
      </c>
      <c r="AA168" s="25" t="s">
        <v>11</v>
      </c>
      <c r="AB168" s="25" t="s">
        <v>11</v>
      </c>
      <c r="AC168" s="25" t="s">
        <v>11</v>
      </c>
      <c r="AD168" s="25">
        <v>1200</v>
      </c>
      <c r="AE168" s="25">
        <v>0</v>
      </c>
      <c r="AF168" s="25">
        <v>25144.26</v>
      </c>
      <c r="AG168" s="25" t="s">
        <v>5115</v>
      </c>
    </row>
    <row r="169" spans="1:33">
      <c r="A169" s="25" t="s">
        <v>2824</v>
      </c>
      <c r="B169" s="25" t="s">
        <v>2825</v>
      </c>
      <c r="C169" s="25" t="s">
        <v>1666</v>
      </c>
      <c r="D169" s="25" t="s">
        <v>11</v>
      </c>
      <c r="E169" s="25" t="s">
        <v>11</v>
      </c>
      <c r="F169" s="25" t="s">
        <v>11</v>
      </c>
      <c r="G169" s="25" t="s">
        <v>11</v>
      </c>
      <c r="H169" s="25" t="s">
        <v>2826</v>
      </c>
      <c r="I169" s="25" t="s">
        <v>1695</v>
      </c>
      <c r="J169" s="25" t="s">
        <v>11</v>
      </c>
      <c r="K169" s="25" t="s">
        <v>1760</v>
      </c>
      <c r="L169" s="25" t="s">
        <v>1721</v>
      </c>
      <c r="M169" s="25" t="s">
        <v>11</v>
      </c>
      <c r="N169" s="25" t="s">
        <v>11</v>
      </c>
      <c r="O169" s="25" t="s">
        <v>11</v>
      </c>
      <c r="P169" s="25" t="s">
        <v>11</v>
      </c>
      <c r="Q169" s="25" t="s">
        <v>2826</v>
      </c>
      <c r="R169" s="25" t="s">
        <v>11</v>
      </c>
      <c r="S169" s="25" t="s">
        <v>11</v>
      </c>
      <c r="T169" s="25" t="s">
        <v>2241</v>
      </c>
      <c r="U169" s="25" t="s">
        <v>1669</v>
      </c>
      <c r="V169" s="25" t="s">
        <v>11</v>
      </c>
      <c r="W169" s="25" t="s">
        <v>11</v>
      </c>
      <c r="X169" s="25">
        <v>0</v>
      </c>
      <c r="Y169" s="25" t="s">
        <v>11</v>
      </c>
      <c r="Z169" s="25" t="s">
        <v>1664</v>
      </c>
      <c r="AA169" s="25" t="s">
        <v>11</v>
      </c>
      <c r="AB169" s="25" t="s">
        <v>11</v>
      </c>
      <c r="AC169" s="25" t="s">
        <v>11</v>
      </c>
      <c r="AD169" s="25">
        <v>230</v>
      </c>
      <c r="AE169" s="25">
        <v>0</v>
      </c>
      <c r="AF169" s="25">
        <v>750</v>
      </c>
      <c r="AG169" s="25" t="s">
        <v>1670</v>
      </c>
    </row>
    <row r="170" spans="1:33">
      <c r="A170" s="25" t="s">
        <v>1959</v>
      </c>
      <c r="B170" s="25" t="s">
        <v>1960</v>
      </c>
      <c r="C170" s="25" t="s">
        <v>1661</v>
      </c>
      <c r="D170" s="25" t="s">
        <v>11</v>
      </c>
      <c r="E170" s="25" t="s">
        <v>11</v>
      </c>
      <c r="F170" s="25" t="s">
        <v>11</v>
      </c>
      <c r="G170" s="25" t="s">
        <v>11</v>
      </c>
      <c r="H170" s="25" t="s">
        <v>1961</v>
      </c>
      <c r="I170" s="25" t="s">
        <v>11</v>
      </c>
      <c r="J170" s="25" t="s">
        <v>11</v>
      </c>
      <c r="K170" s="25" t="s">
        <v>1962</v>
      </c>
      <c r="L170" s="25" t="s">
        <v>1963</v>
      </c>
      <c r="M170" s="25" t="s">
        <v>11</v>
      </c>
      <c r="N170" s="25" t="s">
        <v>11</v>
      </c>
      <c r="O170" s="25" t="s">
        <v>11</v>
      </c>
      <c r="P170" s="25" t="s">
        <v>11</v>
      </c>
      <c r="Q170" s="25" t="s">
        <v>11</v>
      </c>
      <c r="R170" s="25" t="s">
        <v>11</v>
      </c>
      <c r="S170" s="25" t="s">
        <v>11</v>
      </c>
      <c r="T170" s="25" t="s">
        <v>1766</v>
      </c>
      <c r="U170" s="25" t="s">
        <v>12</v>
      </c>
      <c r="V170" s="25" t="s">
        <v>11</v>
      </c>
      <c r="W170" s="25" t="s">
        <v>11</v>
      </c>
      <c r="X170" s="25">
        <v>0</v>
      </c>
      <c r="Y170" s="25" t="s">
        <v>11</v>
      </c>
      <c r="Z170" s="25" t="s">
        <v>1664</v>
      </c>
      <c r="AA170" s="25" t="s">
        <v>11</v>
      </c>
      <c r="AB170" s="25" t="s">
        <v>11</v>
      </c>
      <c r="AC170" s="25" t="s">
        <v>11</v>
      </c>
      <c r="AD170" s="25">
        <v>0</v>
      </c>
      <c r="AE170" s="25">
        <v>0</v>
      </c>
      <c r="AF170" s="25">
        <v>0</v>
      </c>
      <c r="AG170" s="25" t="s">
        <v>7</v>
      </c>
    </row>
    <row r="171" spans="1:33">
      <c r="A171" s="25" t="s">
        <v>1879</v>
      </c>
      <c r="B171" s="25" t="s">
        <v>1880</v>
      </c>
      <c r="C171" s="25" t="s">
        <v>1661</v>
      </c>
      <c r="D171" s="25" t="s">
        <v>11</v>
      </c>
      <c r="E171" s="25" t="s">
        <v>11</v>
      </c>
      <c r="F171" s="25" t="s">
        <v>11</v>
      </c>
      <c r="G171" s="25" t="s">
        <v>11</v>
      </c>
      <c r="H171" s="25" t="s">
        <v>1881</v>
      </c>
      <c r="I171" s="25" t="s">
        <v>11</v>
      </c>
      <c r="J171" s="25" t="s">
        <v>11</v>
      </c>
      <c r="K171" s="25" t="s">
        <v>11</v>
      </c>
      <c r="L171" s="25" t="s">
        <v>1721</v>
      </c>
      <c r="M171" s="25" t="s">
        <v>11</v>
      </c>
      <c r="N171" s="25" t="s">
        <v>11</v>
      </c>
      <c r="O171" s="25" t="s">
        <v>11</v>
      </c>
      <c r="P171" s="25" t="s">
        <v>11</v>
      </c>
      <c r="Q171" s="25" t="s">
        <v>11</v>
      </c>
      <c r="R171" s="25" t="s">
        <v>11</v>
      </c>
      <c r="S171" s="25" t="s">
        <v>11</v>
      </c>
      <c r="T171" s="25" t="s">
        <v>1726</v>
      </c>
      <c r="U171" s="25" t="s">
        <v>10</v>
      </c>
      <c r="V171" s="25" t="s">
        <v>11</v>
      </c>
      <c r="W171" s="25" t="s">
        <v>11</v>
      </c>
      <c r="X171" s="25">
        <v>0</v>
      </c>
      <c r="Y171" s="25" t="s">
        <v>11</v>
      </c>
      <c r="Z171" s="25" t="s">
        <v>1664</v>
      </c>
      <c r="AA171" s="25" t="s">
        <v>11</v>
      </c>
      <c r="AB171" s="25" t="s">
        <v>11</v>
      </c>
      <c r="AC171" s="25" t="s">
        <v>11</v>
      </c>
      <c r="AD171" s="25">
        <v>0</v>
      </c>
      <c r="AE171" s="25">
        <v>0</v>
      </c>
      <c r="AF171" s="25">
        <v>33600</v>
      </c>
      <c r="AG171" s="25" t="s">
        <v>5116</v>
      </c>
    </row>
    <row r="172" spans="1:33">
      <c r="A172" s="25" t="s">
        <v>2793</v>
      </c>
      <c r="B172" s="25" t="s">
        <v>2794</v>
      </c>
      <c r="C172" s="25" t="s">
        <v>1666</v>
      </c>
      <c r="D172" s="25" t="s">
        <v>11</v>
      </c>
      <c r="E172" s="25" t="s">
        <v>11</v>
      </c>
      <c r="F172" s="25" t="s">
        <v>11</v>
      </c>
      <c r="G172" s="25" t="s">
        <v>11</v>
      </c>
      <c r="H172" s="25" t="s">
        <v>2795</v>
      </c>
      <c r="I172" s="25" t="s">
        <v>11</v>
      </c>
      <c r="J172" s="25" t="s">
        <v>11</v>
      </c>
      <c r="K172" s="25" t="s">
        <v>11</v>
      </c>
      <c r="L172" s="25" t="s">
        <v>1721</v>
      </c>
      <c r="M172" s="25" t="s">
        <v>11</v>
      </c>
      <c r="N172" s="25" t="s">
        <v>11</v>
      </c>
      <c r="O172" s="25" t="s">
        <v>11</v>
      </c>
      <c r="P172" s="25" t="s">
        <v>11</v>
      </c>
      <c r="Q172" s="25" t="s">
        <v>11</v>
      </c>
      <c r="R172" s="25" t="s">
        <v>11</v>
      </c>
      <c r="S172" s="25" t="s">
        <v>11</v>
      </c>
      <c r="T172" s="25" t="s">
        <v>1786</v>
      </c>
      <c r="U172" s="25" t="s">
        <v>17</v>
      </c>
      <c r="V172" s="25" t="s">
        <v>11</v>
      </c>
      <c r="W172" s="25" t="s">
        <v>11</v>
      </c>
      <c r="X172" s="25">
        <v>0</v>
      </c>
      <c r="Y172" s="25" t="s">
        <v>11</v>
      </c>
      <c r="Z172" s="25" t="s">
        <v>1664</v>
      </c>
      <c r="AA172" s="25" t="s">
        <v>11</v>
      </c>
      <c r="AB172" s="25" t="s">
        <v>11</v>
      </c>
      <c r="AC172" s="25" t="s">
        <v>11</v>
      </c>
      <c r="AD172" s="25">
        <v>0</v>
      </c>
      <c r="AE172" s="25">
        <v>0</v>
      </c>
      <c r="AF172" s="25">
        <v>1300.6199999999999</v>
      </c>
      <c r="AG172" s="25" t="s">
        <v>5117</v>
      </c>
    </row>
    <row r="173" spans="1:33">
      <c r="A173" s="25" t="s">
        <v>3332</v>
      </c>
      <c r="B173" s="25" t="s">
        <v>3333</v>
      </c>
      <c r="C173" s="25" t="s">
        <v>1661</v>
      </c>
      <c r="D173" s="25" t="s">
        <v>11</v>
      </c>
      <c r="E173" s="25" t="s">
        <v>11</v>
      </c>
      <c r="F173" s="25" t="s">
        <v>3334</v>
      </c>
      <c r="G173" s="25" t="s">
        <v>1730</v>
      </c>
      <c r="H173" s="25" t="s">
        <v>3335</v>
      </c>
      <c r="I173" s="25" t="s">
        <v>1672</v>
      </c>
      <c r="J173" s="25" t="s">
        <v>1721</v>
      </c>
      <c r="K173" s="25" t="s">
        <v>2942</v>
      </c>
      <c r="L173" s="25" t="s">
        <v>1721</v>
      </c>
      <c r="M173" s="25" t="s">
        <v>11</v>
      </c>
      <c r="N173" s="25" t="s">
        <v>11</v>
      </c>
      <c r="O173" s="25" t="s">
        <v>11</v>
      </c>
      <c r="P173" s="25" t="s">
        <v>11</v>
      </c>
      <c r="Q173" s="25" t="s">
        <v>3335</v>
      </c>
      <c r="R173" s="25" t="s">
        <v>11</v>
      </c>
      <c r="S173" s="25" t="s">
        <v>11</v>
      </c>
      <c r="T173" s="25" t="s">
        <v>1726</v>
      </c>
      <c r="U173" s="25" t="s">
        <v>16</v>
      </c>
      <c r="V173" s="25" t="s">
        <v>119</v>
      </c>
      <c r="W173" s="25" t="s">
        <v>11</v>
      </c>
      <c r="X173" s="25">
        <v>0</v>
      </c>
      <c r="Y173" s="25" t="s">
        <v>11</v>
      </c>
      <c r="Z173" s="25" t="s">
        <v>1664</v>
      </c>
      <c r="AA173" s="25" t="s">
        <v>11</v>
      </c>
      <c r="AB173" s="25" t="s">
        <v>11</v>
      </c>
      <c r="AC173" s="25" t="s">
        <v>11</v>
      </c>
      <c r="AD173" s="25">
        <v>280</v>
      </c>
      <c r="AE173" s="25">
        <v>0</v>
      </c>
      <c r="AF173" s="25">
        <v>3316</v>
      </c>
      <c r="AG173" s="25" t="s">
        <v>1738</v>
      </c>
    </row>
    <row r="174" spans="1:33">
      <c r="A174" s="25" t="s">
        <v>3820</v>
      </c>
      <c r="B174" s="25" t="s">
        <v>3821</v>
      </c>
      <c r="C174" s="25" t="s">
        <v>1661</v>
      </c>
      <c r="D174" s="25" t="s">
        <v>11</v>
      </c>
      <c r="E174" s="25" t="s">
        <v>11</v>
      </c>
      <c r="F174" s="25" t="s">
        <v>11</v>
      </c>
      <c r="G174" s="25" t="s">
        <v>11</v>
      </c>
      <c r="H174" s="25" t="s">
        <v>3822</v>
      </c>
      <c r="I174" s="25" t="s">
        <v>3823</v>
      </c>
      <c r="J174" s="25" t="s">
        <v>1721</v>
      </c>
      <c r="K174" s="25" t="s">
        <v>1971</v>
      </c>
      <c r="L174" s="25" t="s">
        <v>1721</v>
      </c>
      <c r="M174" s="25" t="s">
        <v>11</v>
      </c>
      <c r="N174" s="25" t="s">
        <v>11</v>
      </c>
      <c r="O174" s="25" t="s">
        <v>11</v>
      </c>
      <c r="P174" s="25" t="s">
        <v>11</v>
      </c>
      <c r="Q174" s="25" t="s">
        <v>11</v>
      </c>
      <c r="R174" s="25" t="s">
        <v>11</v>
      </c>
      <c r="S174" s="25" t="s">
        <v>11</v>
      </c>
      <c r="T174" s="25" t="s">
        <v>1737</v>
      </c>
      <c r="U174" s="25" t="s">
        <v>1687</v>
      </c>
      <c r="V174" s="25" t="s">
        <v>11</v>
      </c>
      <c r="W174" s="25" t="s">
        <v>11</v>
      </c>
      <c r="X174" s="25">
        <v>0</v>
      </c>
      <c r="Y174" s="25" t="s">
        <v>11</v>
      </c>
      <c r="Z174" s="25" t="s">
        <v>1664</v>
      </c>
      <c r="AA174" s="25" t="s">
        <v>11</v>
      </c>
      <c r="AB174" s="25" t="s">
        <v>11</v>
      </c>
      <c r="AC174" s="25" t="s">
        <v>11</v>
      </c>
      <c r="AD174" s="25">
        <v>0</v>
      </c>
      <c r="AE174" s="25">
        <v>0</v>
      </c>
      <c r="AF174" s="25">
        <v>760</v>
      </c>
      <c r="AG174" s="25" t="s">
        <v>1161</v>
      </c>
    </row>
    <row r="175" spans="1:33">
      <c r="A175" s="25" t="s">
        <v>3554</v>
      </c>
      <c r="B175" s="25" t="s">
        <v>3555</v>
      </c>
      <c r="C175" s="25" t="s">
        <v>1666</v>
      </c>
      <c r="D175" s="25" t="s">
        <v>11</v>
      </c>
      <c r="E175" s="25" t="s">
        <v>11</v>
      </c>
      <c r="F175" s="25" t="s">
        <v>11</v>
      </c>
      <c r="G175" s="25" t="s">
        <v>11</v>
      </c>
      <c r="H175" s="25" t="s">
        <v>3510</v>
      </c>
      <c r="I175" s="25" t="s">
        <v>11</v>
      </c>
      <c r="J175" s="25" t="s">
        <v>11</v>
      </c>
      <c r="K175" s="25" t="s">
        <v>11</v>
      </c>
      <c r="L175" s="25" t="s">
        <v>1721</v>
      </c>
      <c r="M175" s="25" t="s">
        <v>11</v>
      </c>
      <c r="N175" s="25" t="s">
        <v>11</v>
      </c>
      <c r="O175" s="25" t="s">
        <v>11</v>
      </c>
      <c r="P175" s="25" t="s">
        <v>11</v>
      </c>
      <c r="Q175" s="25" t="s">
        <v>11</v>
      </c>
      <c r="R175" s="25" t="s">
        <v>11</v>
      </c>
      <c r="S175" s="25" t="s">
        <v>11</v>
      </c>
      <c r="T175" s="25" t="s">
        <v>1726</v>
      </c>
      <c r="U175" s="25" t="s">
        <v>12</v>
      </c>
      <c r="V175" s="25" t="s">
        <v>11</v>
      </c>
      <c r="W175" s="25" t="s">
        <v>11</v>
      </c>
      <c r="X175" s="25">
        <v>0</v>
      </c>
      <c r="Y175" s="25" t="s">
        <v>11</v>
      </c>
      <c r="Z175" s="25" t="s">
        <v>1664</v>
      </c>
      <c r="AA175" s="25" t="s">
        <v>11</v>
      </c>
      <c r="AB175" s="25" t="s">
        <v>11</v>
      </c>
      <c r="AC175" s="25" t="s">
        <v>11</v>
      </c>
      <c r="AD175" s="25">
        <v>0</v>
      </c>
      <c r="AE175" s="25">
        <v>0</v>
      </c>
      <c r="AF175" s="25">
        <v>32549.98</v>
      </c>
      <c r="AG175" s="25" t="s">
        <v>5118</v>
      </c>
    </row>
    <row r="176" spans="1:33">
      <c r="A176" s="25" t="s">
        <v>1779</v>
      </c>
      <c r="B176" s="25" t="s">
        <v>1780</v>
      </c>
      <c r="C176" s="25" t="s">
        <v>1661</v>
      </c>
      <c r="D176" s="25" t="s">
        <v>11</v>
      </c>
      <c r="E176" s="25" t="s">
        <v>11</v>
      </c>
      <c r="F176" s="25" t="s">
        <v>11</v>
      </c>
      <c r="G176" s="25" t="s">
        <v>11</v>
      </c>
      <c r="H176" s="25" t="s">
        <v>1781</v>
      </c>
      <c r="I176" s="25" t="s">
        <v>1672</v>
      </c>
      <c r="J176" s="25" t="s">
        <v>1721</v>
      </c>
      <c r="K176" s="25" t="s">
        <v>1782</v>
      </c>
      <c r="L176" s="25" t="s">
        <v>1721</v>
      </c>
      <c r="M176" s="25" t="s">
        <v>11</v>
      </c>
      <c r="N176" s="25" t="s">
        <v>11</v>
      </c>
      <c r="O176" s="25" t="s">
        <v>11</v>
      </c>
      <c r="P176" s="25" t="s">
        <v>11</v>
      </c>
      <c r="Q176" s="25" t="s">
        <v>11</v>
      </c>
      <c r="R176" s="25" t="s">
        <v>11</v>
      </c>
      <c r="S176" s="25" t="s">
        <v>11</v>
      </c>
      <c r="T176" s="25" t="s">
        <v>1742</v>
      </c>
      <c r="U176" s="25" t="s">
        <v>1687</v>
      </c>
      <c r="V176" s="25" t="s">
        <v>11</v>
      </c>
      <c r="W176" s="25" t="s">
        <v>11</v>
      </c>
      <c r="X176" s="25">
        <v>0</v>
      </c>
      <c r="Y176" s="25" t="s">
        <v>11</v>
      </c>
      <c r="Z176" s="25" t="s">
        <v>1664</v>
      </c>
      <c r="AA176" s="25" t="s">
        <v>11</v>
      </c>
      <c r="AB176" s="25" t="s">
        <v>11</v>
      </c>
      <c r="AC176" s="25" t="s">
        <v>11</v>
      </c>
      <c r="AD176" s="25">
        <v>0</v>
      </c>
      <c r="AE176" s="25">
        <v>0</v>
      </c>
      <c r="AF176" s="25">
        <v>960</v>
      </c>
      <c r="AG176" s="25" t="s">
        <v>1160</v>
      </c>
    </row>
    <row r="177" spans="1:33">
      <c r="A177" s="25" t="s">
        <v>3248</v>
      </c>
      <c r="B177" s="25" t="s">
        <v>3249</v>
      </c>
      <c r="C177" s="25" t="s">
        <v>1661</v>
      </c>
      <c r="D177" s="25" t="s">
        <v>11</v>
      </c>
      <c r="E177" s="25" t="s">
        <v>11</v>
      </c>
      <c r="F177" s="25" t="s">
        <v>11</v>
      </c>
      <c r="G177" s="25" t="s">
        <v>11</v>
      </c>
      <c r="H177" s="25" t="s">
        <v>3250</v>
      </c>
      <c r="I177" s="25" t="s">
        <v>11</v>
      </c>
      <c r="J177" s="25" t="s">
        <v>11</v>
      </c>
      <c r="K177" s="25" t="s">
        <v>11</v>
      </c>
      <c r="L177" s="25" t="s">
        <v>1721</v>
      </c>
      <c r="M177" s="25" t="s">
        <v>11</v>
      </c>
      <c r="N177" s="25" t="s">
        <v>11</v>
      </c>
      <c r="O177" s="25" t="s">
        <v>11</v>
      </c>
      <c r="P177" s="25" t="s">
        <v>11</v>
      </c>
      <c r="Q177" s="25" t="s">
        <v>11</v>
      </c>
      <c r="R177" s="25" t="s">
        <v>11</v>
      </c>
      <c r="S177" s="25" t="s">
        <v>11</v>
      </c>
      <c r="T177" s="25" t="s">
        <v>1726</v>
      </c>
      <c r="U177" s="25" t="s">
        <v>10</v>
      </c>
      <c r="V177" s="25" t="s">
        <v>11</v>
      </c>
      <c r="W177" s="25" t="s">
        <v>11</v>
      </c>
      <c r="X177" s="25">
        <v>0</v>
      </c>
      <c r="Y177" s="25" t="s">
        <v>11</v>
      </c>
      <c r="Z177" s="25" t="s">
        <v>1664</v>
      </c>
      <c r="AA177" s="25" t="s">
        <v>11</v>
      </c>
      <c r="AB177" s="25" t="s">
        <v>11</v>
      </c>
      <c r="AC177" s="25" t="s">
        <v>11</v>
      </c>
      <c r="AD177" s="25">
        <v>0</v>
      </c>
      <c r="AE177" s="25">
        <v>0</v>
      </c>
      <c r="AF177" s="25">
        <v>2300.5</v>
      </c>
      <c r="AG177" s="25" t="s">
        <v>5119</v>
      </c>
    </row>
    <row r="178" spans="1:33">
      <c r="A178" s="25" t="s">
        <v>2186</v>
      </c>
      <c r="B178" s="25" t="s">
        <v>2187</v>
      </c>
      <c r="C178" s="25" t="s">
        <v>1661</v>
      </c>
      <c r="D178" s="25" t="s">
        <v>11</v>
      </c>
      <c r="E178" s="25" t="s">
        <v>11</v>
      </c>
      <c r="F178" s="25" t="s">
        <v>11</v>
      </c>
      <c r="G178" s="25" t="s">
        <v>11</v>
      </c>
      <c r="H178" s="25" t="s">
        <v>2188</v>
      </c>
      <c r="I178" s="25" t="s">
        <v>11</v>
      </c>
      <c r="J178" s="25" t="s">
        <v>11</v>
      </c>
      <c r="K178" s="25" t="s">
        <v>11</v>
      </c>
      <c r="L178" s="25" t="s">
        <v>1721</v>
      </c>
      <c r="M178" s="25" t="s">
        <v>11</v>
      </c>
      <c r="N178" s="25" t="s">
        <v>11</v>
      </c>
      <c r="O178" s="25" t="s">
        <v>11</v>
      </c>
      <c r="P178" s="25" t="s">
        <v>11</v>
      </c>
      <c r="Q178" s="25" t="s">
        <v>11</v>
      </c>
      <c r="R178" s="25" t="s">
        <v>11</v>
      </c>
      <c r="S178" s="25" t="s">
        <v>11</v>
      </c>
      <c r="T178" s="25" t="s">
        <v>2189</v>
      </c>
      <c r="U178" s="25" t="s">
        <v>12</v>
      </c>
      <c r="V178" s="25" t="s">
        <v>11</v>
      </c>
      <c r="W178" s="25" t="s">
        <v>11</v>
      </c>
      <c r="X178" s="25">
        <v>0</v>
      </c>
      <c r="Y178" s="25" t="s">
        <v>11</v>
      </c>
      <c r="Z178" s="25" t="s">
        <v>1664</v>
      </c>
      <c r="AA178" s="25" t="s">
        <v>11</v>
      </c>
      <c r="AB178" s="25" t="s">
        <v>11</v>
      </c>
      <c r="AC178" s="25" t="s">
        <v>11</v>
      </c>
      <c r="AD178" s="25">
        <v>0</v>
      </c>
      <c r="AE178" s="25">
        <v>0</v>
      </c>
      <c r="AF178" s="25">
        <v>19687.5</v>
      </c>
      <c r="AG178" s="25" t="s">
        <v>5120</v>
      </c>
    </row>
    <row r="179" spans="1:33">
      <c r="A179" s="25" t="s">
        <v>1923</v>
      </c>
      <c r="B179" s="25" t="s">
        <v>1924</v>
      </c>
      <c r="C179" s="25" t="s">
        <v>1666</v>
      </c>
      <c r="D179" s="25" t="s">
        <v>11</v>
      </c>
      <c r="E179" s="25" t="s">
        <v>11</v>
      </c>
      <c r="F179" s="25" t="s">
        <v>11</v>
      </c>
      <c r="G179" s="25" t="s">
        <v>11</v>
      </c>
      <c r="H179" s="25" t="s">
        <v>1925</v>
      </c>
      <c r="I179" s="25" t="s">
        <v>11</v>
      </c>
      <c r="J179" s="25" t="s">
        <v>11</v>
      </c>
      <c r="K179" s="25" t="s">
        <v>11</v>
      </c>
      <c r="L179" s="25" t="s">
        <v>1721</v>
      </c>
      <c r="M179" s="25" t="s">
        <v>11</v>
      </c>
      <c r="N179" s="25" t="s">
        <v>11</v>
      </c>
      <c r="O179" s="25" t="s">
        <v>11</v>
      </c>
      <c r="P179" s="25" t="s">
        <v>11</v>
      </c>
      <c r="Q179" s="25" t="s">
        <v>11</v>
      </c>
      <c r="R179" s="25" t="s">
        <v>11</v>
      </c>
      <c r="S179" s="25" t="s">
        <v>11</v>
      </c>
      <c r="T179" s="25" t="s">
        <v>1726</v>
      </c>
      <c r="U179" s="25" t="s">
        <v>13</v>
      </c>
      <c r="V179" s="25" t="s">
        <v>11</v>
      </c>
      <c r="W179" s="25" t="s">
        <v>11</v>
      </c>
      <c r="X179" s="25">
        <v>0</v>
      </c>
      <c r="Y179" s="25" t="s">
        <v>11</v>
      </c>
      <c r="Z179" s="25" t="s">
        <v>1809</v>
      </c>
      <c r="AA179" s="25" t="s">
        <v>1684</v>
      </c>
      <c r="AB179" s="25" t="s">
        <v>1926</v>
      </c>
      <c r="AC179" s="25" t="s">
        <v>11</v>
      </c>
      <c r="AD179" s="25">
        <v>0</v>
      </c>
      <c r="AE179" s="25">
        <v>0</v>
      </c>
      <c r="AF179" s="25">
        <v>0</v>
      </c>
      <c r="AG179" s="25" t="s">
        <v>7</v>
      </c>
    </row>
    <row r="180" spans="1:33">
      <c r="A180" s="25" t="s">
        <v>2991</v>
      </c>
      <c r="B180" s="25" t="s">
        <v>2992</v>
      </c>
      <c r="C180" s="25" t="s">
        <v>1666</v>
      </c>
      <c r="D180" s="25" t="s">
        <v>11</v>
      </c>
      <c r="E180" s="25" t="s">
        <v>11</v>
      </c>
      <c r="F180" s="25" t="s">
        <v>2993</v>
      </c>
      <c r="G180" s="25" t="s">
        <v>1730</v>
      </c>
      <c r="H180" s="25" t="s">
        <v>2994</v>
      </c>
      <c r="I180" s="25" t="s">
        <v>1672</v>
      </c>
      <c r="J180" s="25" t="s">
        <v>11</v>
      </c>
      <c r="K180" s="25" t="s">
        <v>1922</v>
      </c>
      <c r="L180" s="25" t="s">
        <v>1721</v>
      </c>
      <c r="M180" s="25" t="s">
        <v>11</v>
      </c>
      <c r="N180" s="25" t="s">
        <v>11</v>
      </c>
      <c r="O180" s="25" t="s">
        <v>11</v>
      </c>
      <c r="P180" s="25" t="s">
        <v>11</v>
      </c>
      <c r="Q180" s="25" t="s">
        <v>2994</v>
      </c>
      <c r="R180" s="25" t="s">
        <v>11</v>
      </c>
      <c r="S180" s="25" t="s">
        <v>11</v>
      </c>
      <c r="T180" s="25" t="s">
        <v>1726</v>
      </c>
      <c r="U180" s="25" t="s">
        <v>16</v>
      </c>
      <c r="V180" s="25" t="s">
        <v>11</v>
      </c>
      <c r="W180" s="25" t="s">
        <v>11</v>
      </c>
      <c r="X180" s="25">
        <v>0</v>
      </c>
      <c r="Y180" s="25" t="s">
        <v>11</v>
      </c>
      <c r="Z180" s="25" t="s">
        <v>1664</v>
      </c>
      <c r="AA180" s="25" t="s">
        <v>11</v>
      </c>
      <c r="AB180" s="25" t="s">
        <v>11</v>
      </c>
      <c r="AC180" s="25" t="s">
        <v>11</v>
      </c>
      <c r="AD180" s="25">
        <v>0</v>
      </c>
      <c r="AE180" s="25">
        <v>0</v>
      </c>
      <c r="AF180" s="25">
        <v>3316</v>
      </c>
      <c r="AG180" s="25" t="s">
        <v>1162</v>
      </c>
    </row>
    <row r="181" spans="1:33">
      <c r="A181" s="25" t="s">
        <v>3430</v>
      </c>
      <c r="B181" s="25" t="s">
        <v>3431</v>
      </c>
      <c r="C181" s="25" t="s">
        <v>1666</v>
      </c>
      <c r="D181" s="25" t="s">
        <v>11</v>
      </c>
      <c r="E181" s="25" t="s">
        <v>11</v>
      </c>
      <c r="F181" s="25" t="s">
        <v>11</v>
      </c>
      <c r="G181" s="25" t="s">
        <v>11</v>
      </c>
      <c r="H181" s="25" t="s">
        <v>3432</v>
      </c>
      <c r="I181" s="25" t="s">
        <v>11</v>
      </c>
      <c r="J181" s="25" t="s">
        <v>11</v>
      </c>
      <c r="K181" s="25" t="s">
        <v>11</v>
      </c>
      <c r="L181" s="25" t="s">
        <v>1721</v>
      </c>
      <c r="M181" s="25" t="s">
        <v>11</v>
      </c>
      <c r="N181" s="25" t="s">
        <v>11</v>
      </c>
      <c r="O181" s="25" t="s">
        <v>11</v>
      </c>
      <c r="P181" s="25" t="s">
        <v>11</v>
      </c>
      <c r="Q181" s="25" t="s">
        <v>11</v>
      </c>
      <c r="R181" s="25" t="s">
        <v>11</v>
      </c>
      <c r="S181" s="25" t="s">
        <v>11</v>
      </c>
      <c r="T181" s="25" t="s">
        <v>1726</v>
      </c>
      <c r="U181" s="25" t="s">
        <v>10</v>
      </c>
      <c r="V181" s="25" t="s">
        <v>11</v>
      </c>
      <c r="W181" s="25" t="s">
        <v>11</v>
      </c>
      <c r="X181" s="25">
        <v>0</v>
      </c>
      <c r="Y181" s="25" t="s">
        <v>11</v>
      </c>
      <c r="Z181" s="25" t="s">
        <v>1664</v>
      </c>
      <c r="AA181" s="25" t="s">
        <v>11</v>
      </c>
      <c r="AB181" s="25" t="s">
        <v>11</v>
      </c>
      <c r="AC181" s="25" t="s">
        <v>11</v>
      </c>
      <c r="AD181" s="25">
        <v>0</v>
      </c>
      <c r="AE181" s="25">
        <v>0</v>
      </c>
      <c r="AF181" s="25">
        <v>29925</v>
      </c>
      <c r="AG181" s="25" t="s">
        <v>5121</v>
      </c>
    </row>
    <row r="182" spans="1:33">
      <c r="A182" s="25" t="s">
        <v>2750</v>
      </c>
      <c r="B182" s="25" t="s">
        <v>2751</v>
      </c>
      <c r="C182" s="25" t="s">
        <v>1661</v>
      </c>
      <c r="D182" s="25" t="s">
        <v>11</v>
      </c>
      <c r="E182" s="25" t="s">
        <v>11</v>
      </c>
      <c r="F182" s="25" t="s">
        <v>11</v>
      </c>
      <c r="G182" s="25" t="s">
        <v>11</v>
      </c>
      <c r="H182" s="25" t="s">
        <v>2752</v>
      </c>
      <c r="I182" s="25" t="s">
        <v>11</v>
      </c>
      <c r="J182" s="25" t="s">
        <v>11</v>
      </c>
      <c r="K182" s="25" t="s">
        <v>11</v>
      </c>
      <c r="L182" s="25" t="s">
        <v>1721</v>
      </c>
      <c r="M182" s="25" t="s">
        <v>11</v>
      </c>
      <c r="N182" s="25" t="s">
        <v>11</v>
      </c>
      <c r="O182" s="25" t="s">
        <v>11</v>
      </c>
      <c r="P182" s="25" t="s">
        <v>11</v>
      </c>
      <c r="Q182" s="25" t="s">
        <v>11</v>
      </c>
      <c r="R182" s="25" t="s">
        <v>11</v>
      </c>
      <c r="S182" s="25" t="s">
        <v>11</v>
      </c>
      <c r="T182" s="25" t="s">
        <v>1766</v>
      </c>
      <c r="U182" s="25" t="s">
        <v>14</v>
      </c>
      <c r="V182" s="25" t="s">
        <v>11</v>
      </c>
      <c r="W182" s="25" t="s">
        <v>11</v>
      </c>
      <c r="X182" s="25">
        <v>0</v>
      </c>
      <c r="Y182" s="25" t="s">
        <v>11</v>
      </c>
      <c r="Z182" s="25" t="s">
        <v>1664</v>
      </c>
      <c r="AA182" s="25" t="s">
        <v>11</v>
      </c>
      <c r="AB182" s="25" t="s">
        <v>11</v>
      </c>
      <c r="AC182" s="25" t="s">
        <v>11</v>
      </c>
      <c r="AD182" s="25">
        <v>0</v>
      </c>
      <c r="AE182" s="25">
        <v>0</v>
      </c>
      <c r="AF182" s="25">
        <v>16454.099999999999</v>
      </c>
      <c r="AG182" s="25" t="s">
        <v>5122</v>
      </c>
    </row>
    <row r="183" spans="1:33">
      <c r="A183" s="25" t="s">
        <v>1985</v>
      </c>
      <c r="B183" s="25" t="s">
        <v>1986</v>
      </c>
      <c r="C183" s="25" t="s">
        <v>1661</v>
      </c>
      <c r="D183" s="25" t="s">
        <v>11</v>
      </c>
      <c r="E183" s="25" t="s">
        <v>11</v>
      </c>
      <c r="F183" s="25" t="s">
        <v>11</v>
      </c>
      <c r="G183" s="25" t="s">
        <v>11</v>
      </c>
      <c r="H183" s="25" t="s">
        <v>1987</v>
      </c>
      <c r="I183" s="25" t="s">
        <v>11</v>
      </c>
      <c r="J183" s="25" t="s">
        <v>11</v>
      </c>
      <c r="K183" s="25" t="s">
        <v>11</v>
      </c>
      <c r="L183" s="25" t="s">
        <v>1721</v>
      </c>
      <c r="M183" s="25" t="s">
        <v>11</v>
      </c>
      <c r="N183" s="25" t="s">
        <v>11</v>
      </c>
      <c r="O183" s="25" t="s">
        <v>11</v>
      </c>
      <c r="P183" s="25" t="s">
        <v>11</v>
      </c>
      <c r="Q183" s="25" t="s">
        <v>11</v>
      </c>
      <c r="R183" s="25" t="s">
        <v>11</v>
      </c>
      <c r="S183" s="25" t="s">
        <v>11</v>
      </c>
      <c r="T183" s="25" t="s">
        <v>1935</v>
      </c>
      <c r="U183" s="25" t="s">
        <v>14</v>
      </c>
      <c r="V183" s="25" t="s">
        <v>11</v>
      </c>
      <c r="W183" s="25" t="s">
        <v>11</v>
      </c>
      <c r="X183" s="25">
        <v>0</v>
      </c>
      <c r="Y183" s="25" t="s">
        <v>11</v>
      </c>
      <c r="Z183" s="25" t="s">
        <v>1664</v>
      </c>
      <c r="AA183" s="25" t="s">
        <v>11</v>
      </c>
      <c r="AB183" s="25" t="s">
        <v>11</v>
      </c>
      <c r="AC183" s="25" t="s">
        <v>11</v>
      </c>
      <c r="AD183" s="25">
        <v>0</v>
      </c>
      <c r="AE183" s="25">
        <v>0</v>
      </c>
      <c r="AF183" s="25">
        <v>13702.5</v>
      </c>
      <c r="AG183" s="25" t="s">
        <v>5123</v>
      </c>
    </row>
    <row r="184" spans="1:33">
      <c r="A184" s="25" t="s">
        <v>2464</v>
      </c>
      <c r="B184" s="25" t="s">
        <v>2465</v>
      </c>
      <c r="C184" s="25" t="s">
        <v>1661</v>
      </c>
      <c r="D184" s="25" t="s">
        <v>11</v>
      </c>
      <c r="E184" s="25" t="s">
        <v>11</v>
      </c>
      <c r="F184" s="25" t="s">
        <v>11</v>
      </c>
      <c r="G184" s="25" t="s">
        <v>11</v>
      </c>
      <c r="H184" s="25" t="s">
        <v>2466</v>
      </c>
      <c r="I184" s="25" t="s">
        <v>1694</v>
      </c>
      <c r="J184" s="25" t="s">
        <v>11</v>
      </c>
      <c r="K184" s="25" t="s">
        <v>1683</v>
      </c>
      <c r="L184" s="25" t="s">
        <v>1721</v>
      </c>
      <c r="M184" s="25" t="s">
        <v>11</v>
      </c>
      <c r="N184" s="25" t="s">
        <v>11</v>
      </c>
      <c r="O184" s="25" t="s">
        <v>11</v>
      </c>
      <c r="P184" s="25" t="s">
        <v>11</v>
      </c>
      <c r="Q184" s="25" t="s">
        <v>2466</v>
      </c>
      <c r="R184" s="25" t="s">
        <v>11</v>
      </c>
      <c r="S184" s="25" t="s">
        <v>11</v>
      </c>
      <c r="T184" s="25" t="s">
        <v>1722</v>
      </c>
      <c r="U184" s="25" t="s">
        <v>14</v>
      </c>
      <c r="V184" s="25" t="s">
        <v>11</v>
      </c>
      <c r="W184" s="25" t="s">
        <v>11</v>
      </c>
      <c r="X184" s="25">
        <v>0</v>
      </c>
      <c r="Y184" s="25" t="s">
        <v>11</v>
      </c>
      <c r="Z184" s="25" t="s">
        <v>1664</v>
      </c>
      <c r="AA184" s="25" t="s">
        <v>11</v>
      </c>
      <c r="AB184" s="25" t="s">
        <v>11</v>
      </c>
      <c r="AC184" s="25" t="s">
        <v>11</v>
      </c>
      <c r="AD184" s="25">
        <v>280</v>
      </c>
      <c r="AE184" s="25">
        <v>0</v>
      </c>
      <c r="AF184" s="25">
        <v>3316</v>
      </c>
      <c r="AG184" s="25" t="s">
        <v>1738</v>
      </c>
    </row>
    <row r="185" spans="1:33">
      <c r="A185" s="25" t="s">
        <v>2361</v>
      </c>
      <c r="B185" s="25" t="s">
        <v>2362</v>
      </c>
      <c r="C185" s="25" t="s">
        <v>1666</v>
      </c>
      <c r="D185" s="25" t="s">
        <v>11</v>
      </c>
      <c r="E185" s="25" t="s">
        <v>11</v>
      </c>
      <c r="F185" s="25" t="s">
        <v>2363</v>
      </c>
      <c r="G185" s="25" t="s">
        <v>1730</v>
      </c>
      <c r="H185" s="25" t="s">
        <v>2364</v>
      </c>
      <c r="I185" s="25" t="s">
        <v>1691</v>
      </c>
      <c r="J185" s="25" t="s">
        <v>11</v>
      </c>
      <c r="K185" s="25" t="s">
        <v>2365</v>
      </c>
      <c r="L185" s="25" t="s">
        <v>1721</v>
      </c>
      <c r="M185" s="25" t="s">
        <v>11</v>
      </c>
      <c r="N185" s="25" t="s">
        <v>11</v>
      </c>
      <c r="O185" s="25" t="s">
        <v>11</v>
      </c>
      <c r="P185" s="25" t="s">
        <v>2366</v>
      </c>
      <c r="Q185" s="25" t="s">
        <v>2364</v>
      </c>
      <c r="R185" s="25" t="s">
        <v>11</v>
      </c>
      <c r="S185" s="25" t="s">
        <v>11</v>
      </c>
      <c r="T185" s="25" t="s">
        <v>1804</v>
      </c>
      <c r="U185" s="25" t="s">
        <v>16</v>
      </c>
      <c r="V185" s="25" t="s">
        <v>1671</v>
      </c>
      <c r="W185" s="25" t="s">
        <v>11</v>
      </c>
      <c r="X185" s="25">
        <v>0</v>
      </c>
      <c r="Y185" s="25" t="s">
        <v>2367</v>
      </c>
      <c r="Z185" s="25" t="s">
        <v>1664</v>
      </c>
      <c r="AA185" s="25" t="s">
        <v>11</v>
      </c>
      <c r="AB185" s="25" t="s">
        <v>11</v>
      </c>
      <c r="AC185" s="25" t="s">
        <v>11</v>
      </c>
      <c r="AD185" s="25">
        <v>0</v>
      </c>
      <c r="AE185" s="25">
        <v>0</v>
      </c>
      <c r="AF185" s="25">
        <v>41200</v>
      </c>
      <c r="AG185" s="25" t="s">
        <v>5124</v>
      </c>
    </row>
    <row r="186" spans="1:33">
      <c r="A186" s="25" t="s">
        <v>3437</v>
      </c>
      <c r="B186" s="25" t="s">
        <v>3438</v>
      </c>
      <c r="C186" s="25" t="s">
        <v>1666</v>
      </c>
      <c r="D186" s="25" t="s">
        <v>11</v>
      </c>
      <c r="E186" s="25" t="s">
        <v>11</v>
      </c>
      <c r="F186" s="25" t="s">
        <v>11</v>
      </c>
      <c r="G186" s="25" t="s">
        <v>11</v>
      </c>
      <c r="H186" s="25" t="s">
        <v>3439</v>
      </c>
      <c r="I186" s="25" t="s">
        <v>11</v>
      </c>
      <c r="J186" s="25" t="s">
        <v>11</v>
      </c>
      <c r="K186" s="25" t="s">
        <v>11</v>
      </c>
      <c r="L186" s="25" t="s">
        <v>1721</v>
      </c>
      <c r="M186" s="25" t="s">
        <v>11</v>
      </c>
      <c r="N186" s="25" t="s">
        <v>11</v>
      </c>
      <c r="O186" s="25" t="s">
        <v>11</v>
      </c>
      <c r="P186" s="25" t="s">
        <v>11</v>
      </c>
      <c r="Q186" s="25" t="s">
        <v>11</v>
      </c>
      <c r="R186" s="25" t="s">
        <v>11</v>
      </c>
      <c r="S186" s="25" t="s">
        <v>11</v>
      </c>
      <c r="T186" s="25" t="s">
        <v>2189</v>
      </c>
      <c r="U186" s="25" t="s">
        <v>17</v>
      </c>
      <c r="V186" s="25" t="s">
        <v>11</v>
      </c>
      <c r="W186" s="25" t="s">
        <v>11</v>
      </c>
      <c r="X186" s="25">
        <v>0</v>
      </c>
      <c r="Y186" s="25" t="s">
        <v>11</v>
      </c>
      <c r="Z186" s="25" t="s">
        <v>1809</v>
      </c>
      <c r="AA186" s="25" t="s">
        <v>3329</v>
      </c>
      <c r="AB186" s="25" t="s">
        <v>2051</v>
      </c>
      <c r="AC186" s="25" t="s">
        <v>11</v>
      </c>
      <c r="AD186" s="25">
        <v>0</v>
      </c>
      <c r="AE186" s="25">
        <v>0</v>
      </c>
      <c r="AF186" s="25">
        <v>0</v>
      </c>
      <c r="AG186" s="25" t="s">
        <v>7</v>
      </c>
    </row>
    <row r="187" spans="1:33">
      <c r="A187" s="25" t="s">
        <v>1727</v>
      </c>
      <c r="B187" s="25" t="s">
        <v>1728</v>
      </c>
      <c r="C187" s="25" t="s">
        <v>1661</v>
      </c>
      <c r="D187" s="25" t="s">
        <v>11</v>
      </c>
      <c r="E187" s="25" t="s">
        <v>11</v>
      </c>
      <c r="F187" s="25" t="s">
        <v>1729</v>
      </c>
      <c r="G187" s="25" t="s">
        <v>1730</v>
      </c>
      <c r="H187" s="25" t="s">
        <v>1731</v>
      </c>
      <c r="I187" s="25" t="s">
        <v>1672</v>
      </c>
      <c r="J187" s="25" t="s">
        <v>1721</v>
      </c>
      <c r="K187" s="25" t="s">
        <v>1676</v>
      </c>
      <c r="L187" s="25" t="s">
        <v>1350</v>
      </c>
      <c r="M187" s="25" t="s">
        <v>11</v>
      </c>
      <c r="N187" s="25" t="s">
        <v>11</v>
      </c>
      <c r="O187" s="25" t="s">
        <v>1732</v>
      </c>
      <c r="P187" s="25" t="s">
        <v>11</v>
      </c>
      <c r="Q187" s="25" t="s">
        <v>1731</v>
      </c>
      <c r="R187" s="25" t="s">
        <v>11</v>
      </c>
      <c r="S187" s="25" t="s">
        <v>11</v>
      </c>
      <c r="T187" s="25" t="s">
        <v>1733</v>
      </c>
      <c r="U187" s="25" t="s">
        <v>16</v>
      </c>
      <c r="V187" s="25" t="s">
        <v>1663</v>
      </c>
      <c r="W187" s="25" t="s">
        <v>11</v>
      </c>
      <c r="X187" s="25">
        <v>0</v>
      </c>
      <c r="Y187" s="25" t="s">
        <v>11</v>
      </c>
      <c r="Z187" s="25" t="s">
        <v>1664</v>
      </c>
      <c r="AA187" s="25" t="s">
        <v>11</v>
      </c>
      <c r="AB187" s="25" t="s">
        <v>11</v>
      </c>
      <c r="AC187" s="25" t="s">
        <v>11</v>
      </c>
      <c r="AD187" s="25">
        <v>0</v>
      </c>
      <c r="AE187" s="25">
        <v>0</v>
      </c>
      <c r="AF187" s="25">
        <v>2625.17</v>
      </c>
      <c r="AG187" s="25" t="s">
        <v>5030</v>
      </c>
    </row>
    <row r="188" spans="1:33">
      <c r="A188" s="25" t="s">
        <v>2474</v>
      </c>
      <c r="B188" s="25" t="s">
        <v>2475</v>
      </c>
      <c r="C188" s="25" t="s">
        <v>1661</v>
      </c>
      <c r="D188" s="25" t="s">
        <v>11</v>
      </c>
      <c r="E188" s="25" t="s">
        <v>11</v>
      </c>
      <c r="F188" s="25" t="s">
        <v>11</v>
      </c>
      <c r="G188" s="25" t="s">
        <v>11</v>
      </c>
      <c r="H188" s="25" t="s">
        <v>2476</v>
      </c>
      <c r="I188" s="25" t="s">
        <v>1672</v>
      </c>
      <c r="J188" s="25" t="s">
        <v>11</v>
      </c>
      <c r="K188" s="25" t="s">
        <v>1922</v>
      </c>
      <c r="L188" s="25" t="s">
        <v>1721</v>
      </c>
      <c r="M188" s="25" t="s">
        <v>11</v>
      </c>
      <c r="N188" s="25" t="s">
        <v>11</v>
      </c>
      <c r="O188" s="25" t="s">
        <v>11</v>
      </c>
      <c r="P188" s="25" t="s">
        <v>11</v>
      </c>
      <c r="Q188" s="25" t="s">
        <v>2476</v>
      </c>
      <c r="R188" s="25" t="s">
        <v>11</v>
      </c>
      <c r="S188" s="25" t="s">
        <v>11</v>
      </c>
      <c r="T188" s="25" t="s">
        <v>2477</v>
      </c>
      <c r="U188" s="25" t="s">
        <v>1669</v>
      </c>
      <c r="V188" s="25" t="s">
        <v>11</v>
      </c>
      <c r="W188" s="25" t="s">
        <v>11</v>
      </c>
      <c r="X188" s="25">
        <v>0</v>
      </c>
      <c r="Y188" s="25" t="s">
        <v>11</v>
      </c>
      <c r="Z188" s="25" t="s">
        <v>1664</v>
      </c>
      <c r="AA188" s="25" t="s">
        <v>11</v>
      </c>
      <c r="AB188" s="25" t="s">
        <v>11</v>
      </c>
      <c r="AC188" s="25" t="s">
        <v>11</v>
      </c>
      <c r="AD188" s="25">
        <v>0</v>
      </c>
      <c r="AE188" s="25">
        <v>0</v>
      </c>
      <c r="AF188" s="25">
        <v>960</v>
      </c>
      <c r="AG188" s="25" t="s">
        <v>1160</v>
      </c>
    </row>
    <row r="189" spans="1:33">
      <c r="A189" s="25" t="s">
        <v>2830</v>
      </c>
      <c r="B189" s="25" t="s">
        <v>2831</v>
      </c>
      <c r="C189" s="25" t="s">
        <v>1661</v>
      </c>
      <c r="D189" s="25" t="s">
        <v>11</v>
      </c>
      <c r="E189" s="25" t="s">
        <v>11</v>
      </c>
      <c r="F189" s="25" t="s">
        <v>11</v>
      </c>
      <c r="G189" s="25" t="s">
        <v>11</v>
      </c>
      <c r="H189" s="25" t="s">
        <v>2832</v>
      </c>
      <c r="I189" s="25" t="s">
        <v>11</v>
      </c>
      <c r="J189" s="25" t="s">
        <v>11</v>
      </c>
      <c r="K189" s="25" t="s">
        <v>11</v>
      </c>
      <c r="L189" s="25" t="s">
        <v>1721</v>
      </c>
      <c r="M189" s="25" t="s">
        <v>11</v>
      </c>
      <c r="N189" s="25" t="s">
        <v>11</v>
      </c>
      <c r="O189" s="25" t="s">
        <v>11</v>
      </c>
      <c r="P189" s="25" t="s">
        <v>11</v>
      </c>
      <c r="Q189" s="25" t="s">
        <v>11</v>
      </c>
      <c r="R189" s="25" t="s">
        <v>11</v>
      </c>
      <c r="S189" s="25" t="s">
        <v>11</v>
      </c>
      <c r="T189" s="25" t="s">
        <v>1726</v>
      </c>
      <c r="U189" s="25" t="s">
        <v>16</v>
      </c>
      <c r="V189" s="25" t="s">
        <v>11</v>
      </c>
      <c r="W189" s="25" t="s">
        <v>11</v>
      </c>
      <c r="X189" s="25">
        <v>0</v>
      </c>
      <c r="Y189" s="25" t="s">
        <v>11</v>
      </c>
      <c r="Z189" s="25" t="s">
        <v>1664</v>
      </c>
      <c r="AA189" s="25" t="s">
        <v>11</v>
      </c>
      <c r="AB189" s="25" t="s">
        <v>11</v>
      </c>
      <c r="AC189" s="25" t="s">
        <v>11</v>
      </c>
      <c r="AD189" s="25">
        <v>0</v>
      </c>
      <c r="AE189" s="25">
        <v>0</v>
      </c>
      <c r="AF189" s="25">
        <v>20316</v>
      </c>
      <c r="AG189" s="25" t="s">
        <v>5125</v>
      </c>
    </row>
    <row r="190" spans="1:33">
      <c r="A190" s="25" t="s">
        <v>2720</v>
      </c>
      <c r="B190" s="25" t="s">
        <v>2721</v>
      </c>
      <c r="C190" s="25" t="s">
        <v>1661</v>
      </c>
      <c r="D190" s="25" t="s">
        <v>11</v>
      </c>
      <c r="E190" s="25" t="s">
        <v>11</v>
      </c>
      <c r="F190" s="25" t="s">
        <v>11</v>
      </c>
      <c r="G190" s="25" t="s">
        <v>11</v>
      </c>
      <c r="H190" s="25" t="s">
        <v>2722</v>
      </c>
      <c r="I190" s="25" t="s">
        <v>11</v>
      </c>
      <c r="J190" s="25" t="s">
        <v>11</v>
      </c>
      <c r="K190" s="25" t="s">
        <v>11</v>
      </c>
      <c r="L190" s="25" t="s">
        <v>1347</v>
      </c>
      <c r="M190" s="25" t="s">
        <v>11</v>
      </c>
      <c r="N190" s="25" t="s">
        <v>11</v>
      </c>
      <c r="O190" s="25" t="s">
        <v>11</v>
      </c>
      <c r="P190" s="25" t="s">
        <v>11</v>
      </c>
      <c r="Q190" s="25" t="s">
        <v>11</v>
      </c>
      <c r="R190" s="25" t="s">
        <v>11</v>
      </c>
      <c r="S190" s="25" t="s">
        <v>11</v>
      </c>
      <c r="T190" s="25" t="s">
        <v>2723</v>
      </c>
      <c r="U190" s="25" t="s">
        <v>18</v>
      </c>
      <c r="V190" s="25" t="s">
        <v>11</v>
      </c>
      <c r="W190" s="25" t="s">
        <v>11</v>
      </c>
      <c r="X190" s="25">
        <v>0</v>
      </c>
      <c r="Y190" s="25" t="s">
        <v>11</v>
      </c>
      <c r="Z190" s="25" t="s">
        <v>1664</v>
      </c>
      <c r="AA190" s="25" t="s">
        <v>11</v>
      </c>
      <c r="AB190" s="25" t="s">
        <v>11</v>
      </c>
      <c r="AC190" s="25" t="s">
        <v>11</v>
      </c>
      <c r="AD190" s="25">
        <v>400</v>
      </c>
      <c r="AE190" s="25">
        <v>0</v>
      </c>
      <c r="AF190" s="25">
        <v>521.69000000000005</v>
      </c>
      <c r="AG190" s="25" t="s">
        <v>2724</v>
      </c>
    </row>
    <row r="191" spans="1:33">
      <c r="A191" s="25" t="s">
        <v>2884</v>
      </c>
      <c r="B191" s="25" t="s">
        <v>2885</v>
      </c>
      <c r="C191" s="25" t="s">
        <v>1666</v>
      </c>
      <c r="D191" s="25" t="s">
        <v>11</v>
      </c>
      <c r="E191" s="25" t="s">
        <v>11</v>
      </c>
      <c r="F191" s="25" t="s">
        <v>2886</v>
      </c>
      <c r="G191" s="25" t="s">
        <v>1730</v>
      </c>
      <c r="H191" s="25" t="s">
        <v>2887</v>
      </c>
      <c r="I191" s="25" t="s">
        <v>1672</v>
      </c>
      <c r="J191" s="25" t="s">
        <v>1721</v>
      </c>
      <c r="K191" s="25" t="s">
        <v>2888</v>
      </c>
      <c r="L191" s="25" t="s">
        <v>1721</v>
      </c>
      <c r="M191" s="25" t="s">
        <v>11</v>
      </c>
      <c r="N191" s="25" t="s">
        <v>11</v>
      </c>
      <c r="O191" s="25" t="s">
        <v>11</v>
      </c>
      <c r="P191" s="25" t="s">
        <v>11</v>
      </c>
      <c r="Q191" s="25" t="s">
        <v>11</v>
      </c>
      <c r="R191" s="25" t="s">
        <v>11</v>
      </c>
      <c r="S191" s="25" t="s">
        <v>11</v>
      </c>
      <c r="T191" s="25" t="s">
        <v>1726</v>
      </c>
      <c r="U191" s="25" t="s">
        <v>16</v>
      </c>
      <c r="V191" s="25" t="s">
        <v>1663</v>
      </c>
      <c r="W191" s="25" t="s">
        <v>11</v>
      </c>
      <c r="X191" s="25">
        <v>0</v>
      </c>
      <c r="Y191" s="25" t="s">
        <v>11</v>
      </c>
      <c r="Z191" s="25" t="s">
        <v>1664</v>
      </c>
      <c r="AA191" s="25" t="s">
        <v>11</v>
      </c>
      <c r="AB191" s="25" t="s">
        <v>11</v>
      </c>
      <c r="AC191" s="25" t="s">
        <v>11</v>
      </c>
      <c r="AD191" s="25">
        <v>0</v>
      </c>
      <c r="AE191" s="25">
        <v>0</v>
      </c>
      <c r="AF191" s="25">
        <v>23316</v>
      </c>
      <c r="AG191" s="25" t="s">
        <v>5126</v>
      </c>
    </row>
    <row r="192" spans="1:33">
      <c r="A192" s="25" t="s">
        <v>3161</v>
      </c>
      <c r="B192" s="25" t="s">
        <v>3162</v>
      </c>
      <c r="C192" s="25" t="s">
        <v>1666</v>
      </c>
      <c r="D192" s="25" t="s">
        <v>11</v>
      </c>
      <c r="E192" s="25" t="s">
        <v>11</v>
      </c>
      <c r="F192" s="25" t="s">
        <v>11</v>
      </c>
      <c r="G192" s="25" t="s">
        <v>11</v>
      </c>
      <c r="H192" s="25" t="s">
        <v>3163</v>
      </c>
      <c r="I192" s="25" t="s">
        <v>11</v>
      </c>
      <c r="J192" s="25" t="s">
        <v>11</v>
      </c>
      <c r="K192" s="25" t="s">
        <v>11</v>
      </c>
      <c r="L192" s="25" t="s">
        <v>1350</v>
      </c>
      <c r="M192" s="25" t="s">
        <v>1808</v>
      </c>
      <c r="N192" s="25" t="s">
        <v>11</v>
      </c>
      <c r="O192" s="25" t="s">
        <v>11</v>
      </c>
      <c r="P192" s="25" t="s">
        <v>11</v>
      </c>
      <c r="Q192" s="25" t="s">
        <v>11</v>
      </c>
      <c r="R192" s="25" t="s">
        <v>11</v>
      </c>
      <c r="S192" s="25" t="s">
        <v>11</v>
      </c>
      <c r="T192" s="25" t="s">
        <v>2348</v>
      </c>
      <c r="U192" s="25" t="s">
        <v>1669</v>
      </c>
      <c r="V192" s="25" t="s">
        <v>11</v>
      </c>
      <c r="W192" s="25" t="s">
        <v>11</v>
      </c>
      <c r="X192" s="25">
        <v>0</v>
      </c>
      <c r="Y192" s="25" t="s">
        <v>11</v>
      </c>
      <c r="Z192" s="25" t="s">
        <v>1664</v>
      </c>
      <c r="AA192" s="25" t="s">
        <v>11</v>
      </c>
      <c r="AB192" s="25" t="s">
        <v>11</v>
      </c>
      <c r="AC192" s="25" t="s">
        <v>11</v>
      </c>
      <c r="AD192" s="25">
        <v>0</v>
      </c>
      <c r="AE192" s="25">
        <v>0</v>
      </c>
      <c r="AF192" s="25">
        <v>6846.27</v>
      </c>
      <c r="AG192" s="25" t="s">
        <v>5127</v>
      </c>
    </row>
    <row r="193" spans="1:33">
      <c r="A193" s="25" t="s">
        <v>3410</v>
      </c>
      <c r="B193" s="25" t="s">
        <v>3411</v>
      </c>
      <c r="C193" s="25" t="s">
        <v>1661</v>
      </c>
      <c r="D193" s="25" t="s">
        <v>11</v>
      </c>
      <c r="E193" s="25" t="s">
        <v>11</v>
      </c>
      <c r="F193" s="25" t="s">
        <v>11</v>
      </c>
      <c r="G193" s="25" t="s">
        <v>11</v>
      </c>
      <c r="H193" s="25" t="s">
        <v>3412</v>
      </c>
      <c r="I193" s="25" t="s">
        <v>11</v>
      </c>
      <c r="J193" s="25" t="s">
        <v>11</v>
      </c>
      <c r="K193" s="25" t="s">
        <v>11</v>
      </c>
      <c r="L193" s="25" t="s">
        <v>1721</v>
      </c>
      <c r="M193" s="25" t="s">
        <v>11</v>
      </c>
      <c r="N193" s="25" t="s">
        <v>11</v>
      </c>
      <c r="O193" s="25" t="s">
        <v>11</v>
      </c>
      <c r="P193" s="25" t="s">
        <v>11</v>
      </c>
      <c r="Q193" s="25" t="s">
        <v>11</v>
      </c>
      <c r="R193" s="25" t="s">
        <v>11</v>
      </c>
      <c r="S193" s="25" t="s">
        <v>11</v>
      </c>
      <c r="T193" s="25" t="s">
        <v>1786</v>
      </c>
      <c r="U193" s="25" t="s">
        <v>18</v>
      </c>
      <c r="V193" s="25" t="s">
        <v>11</v>
      </c>
      <c r="W193" s="25" t="s">
        <v>11</v>
      </c>
      <c r="X193" s="25">
        <v>0</v>
      </c>
      <c r="Y193" s="25" t="s">
        <v>11</v>
      </c>
      <c r="Z193" s="25" t="s">
        <v>1664</v>
      </c>
      <c r="AA193" s="25" t="s">
        <v>11</v>
      </c>
      <c r="AB193" s="25" t="s">
        <v>11</v>
      </c>
      <c r="AC193" s="25" t="s">
        <v>11</v>
      </c>
      <c r="AD193" s="25">
        <v>800</v>
      </c>
      <c r="AE193" s="25">
        <v>0</v>
      </c>
      <c r="AF193" s="25">
        <v>16656.25</v>
      </c>
      <c r="AG193" s="25" t="s">
        <v>3413</v>
      </c>
    </row>
    <row r="194" spans="1:33">
      <c r="A194" s="25" t="s">
        <v>3740</v>
      </c>
      <c r="B194" s="25" t="s">
        <v>3741</v>
      </c>
      <c r="C194" s="25" t="s">
        <v>1666</v>
      </c>
      <c r="D194" s="25" t="s">
        <v>11</v>
      </c>
      <c r="E194" s="25" t="s">
        <v>11</v>
      </c>
      <c r="F194" s="25" t="s">
        <v>11</v>
      </c>
      <c r="G194" s="25" t="s">
        <v>11</v>
      </c>
      <c r="H194" s="25" t="s">
        <v>3742</v>
      </c>
      <c r="I194" s="25" t="s">
        <v>1695</v>
      </c>
      <c r="J194" s="25" t="s">
        <v>11</v>
      </c>
      <c r="K194" s="25" t="s">
        <v>1922</v>
      </c>
      <c r="L194" s="25" t="s">
        <v>1721</v>
      </c>
      <c r="M194" s="25" t="s">
        <v>11</v>
      </c>
      <c r="N194" s="25" t="s">
        <v>11</v>
      </c>
      <c r="O194" s="25" t="s">
        <v>11</v>
      </c>
      <c r="P194" s="25" t="s">
        <v>11</v>
      </c>
      <c r="Q194" s="25" t="s">
        <v>11</v>
      </c>
      <c r="R194" s="25" t="s">
        <v>11</v>
      </c>
      <c r="S194" s="25" t="s">
        <v>11</v>
      </c>
      <c r="T194" s="25" t="s">
        <v>1726</v>
      </c>
      <c r="U194" s="25" t="s">
        <v>16</v>
      </c>
      <c r="V194" s="25" t="s">
        <v>1730</v>
      </c>
      <c r="W194" s="25" t="s">
        <v>11</v>
      </c>
      <c r="X194" s="25">
        <v>0</v>
      </c>
      <c r="Y194" s="25" t="s">
        <v>11</v>
      </c>
      <c r="Z194" s="25" t="s">
        <v>1664</v>
      </c>
      <c r="AA194" s="25" t="s">
        <v>11</v>
      </c>
      <c r="AB194" s="25" t="s">
        <v>11</v>
      </c>
      <c r="AC194" s="25" t="s">
        <v>11</v>
      </c>
      <c r="AD194" s="25">
        <v>840</v>
      </c>
      <c r="AE194" s="25">
        <v>0</v>
      </c>
      <c r="AF194" s="25">
        <v>3316</v>
      </c>
      <c r="AG194" s="25" t="s">
        <v>3185</v>
      </c>
    </row>
    <row r="195" spans="1:33">
      <c r="A195" s="25" t="s">
        <v>3937</v>
      </c>
      <c r="B195" s="25" t="s">
        <v>3938</v>
      </c>
      <c r="C195" s="25" t="s">
        <v>1661</v>
      </c>
      <c r="D195" s="25" t="s">
        <v>11</v>
      </c>
      <c r="E195" s="25" t="s">
        <v>11</v>
      </c>
      <c r="F195" s="25" t="s">
        <v>3939</v>
      </c>
      <c r="G195" s="25" t="s">
        <v>1730</v>
      </c>
      <c r="H195" s="25" t="s">
        <v>3940</v>
      </c>
      <c r="I195" s="25" t="s">
        <v>1672</v>
      </c>
      <c r="J195" s="25" t="s">
        <v>11</v>
      </c>
      <c r="K195" s="25" t="s">
        <v>2933</v>
      </c>
      <c r="L195" s="25" t="s">
        <v>1721</v>
      </c>
      <c r="M195" s="25" t="s">
        <v>11</v>
      </c>
      <c r="N195" s="25" t="s">
        <v>11</v>
      </c>
      <c r="O195" s="25" t="s">
        <v>11</v>
      </c>
      <c r="P195" s="25" t="s">
        <v>3941</v>
      </c>
      <c r="Q195" s="25" t="s">
        <v>3940</v>
      </c>
      <c r="R195" s="25" t="s">
        <v>11</v>
      </c>
      <c r="S195" s="25" t="s">
        <v>11</v>
      </c>
      <c r="T195" s="25" t="s">
        <v>1726</v>
      </c>
      <c r="U195" s="25" t="s">
        <v>16</v>
      </c>
      <c r="V195" s="25" t="s">
        <v>11</v>
      </c>
      <c r="W195" s="25" t="s">
        <v>11</v>
      </c>
      <c r="X195" s="25">
        <v>0</v>
      </c>
      <c r="Y195" s="25" t="s">
        <v>11</v>
      </c>
      <c r="Z195" s="25" t="s">
        <v>1664</v>
      </c>
      <c r="AA195" s="25" t="s">
        <v>11</v>
      </c>
      <c r="AB195" s="25" t="s">
        <v>11</v>
      </c>
      <c r="AC195" s="25" t="s">
        <v>11</v>
      </c>
      <c r="AD195" s="25">
        <v>0</v>
      </c>
      <c r="AE195" s="25">
        <v>0</v>
      </c>
      <c r="AF195" s="25">
        <v>21916</v>
      </c>
      <c r="AG195" s="25" t="s">
        <v>5128</v>
      </c>
    </row>
    <row r="196" spans="1:33">
      <c r="A196" s="25" t="s">
        <v>3145</v>
      </c>
      <c r="B196" s="25" t="s">
        <v>3146</v>
      </c>
      <c r="C196" s="25" t="s">
        <v>1666</v>
      </c>
      <c r="D196" s="25" t="s">
        <v>11</v>
      </c>
      <c r="E196" s="25" t="s">
        <v>11</v>
      </c>
      <c r="F196" s="25" t="s">
        <v>11</v>
      </c>
      <c r="G196" s="25" t="s">
        <v>11</v>
      </c>
      <c r="H196" s="25" t="s">
        <v>3147</v>
      </c>
      <c r="I196" s="25" t="s">
        <v>1672</v>
      </c>
      <c r="J196" s="25" t="s">
        <v>11</v>
      </c>
      <c r="K196" s="25" t="s">
        <v>1683</v>
      </c>
      <c r="L196" s="25" t="s">
        <v>1721</v>
      </c>
      <c r="M196" s="25" t="s">
        <v>11</v>
      </c>
      <c r="N196" s="25" t="s">
        <v>11</v>
      </c>
      <c r="O196" s="25" t="s">
        <v>11</v>
      </c>
      <c r="P196" s="25" t="s">
        <v>11</v>
      </c>
      <c r="Q196" s="25" t="s">
        <v>3147</v>
      </c>
      <c r="R196" s="25" t="s">
        <v>11</v>
      </c>
      <c r="S196" s="25" t="s">
        <v>11</v>
      </c>
      <c r="T196" s="25" t="s">
        <v>1726</v>
      </c>
      <c r="U196" s="25" t="s">
        <v>14</v>
      </c>
      <c r="V196" s="25" t="s">
        <v>1671</v>
      </c>
      <c r="W196" s="25" t="s">
        <v>11</v>
      </c>
      <c r="X196" s="25">
        <v>0</v>
      </c>
      <c r="Y196" s="25" t="s">
        <v>11</v>
      </c>
      <c r="Z196" s="25" t="s">
        <v>1664</v>
      </c>
      <c r="AA196" s="25" t="s">
        <v>11</v>
      </c>
      <c r="AB196" s="25" t="s">
        <v>11</v>
      </c>
      <c r="AC196" s="25" t="s">
        <v>11</v>
      </c>
      <c r="AD196" s="25">
        <v>0</v>
      </c>
      <c r="AE196" s="25">
        <v>0</v>
      </c>
      <c r="AF196" s="25">
        <v>3316</v>
      </c>
      <c r="AG196" s="25" t="s">
        <v>1162</v>
      </c>
    </row>
    <row r="197" spans="1:33">
      <c r="A197" s="25" t="s">
        <v>4060</v>
      </c>
      <c r="B197" s="25" t="s">
        <v>4061</v>
      </c>
      <c r="C197" s="25" t="s">
        <v>1661</v>
      </c>
      <c r="D197" s="25" t="s">
        <v>11</v>
      </c>
      <c r="E197" s="25" t="s">
        <v>11</v>
      </c>
      <c r="F197" s="25" t="s">
        <v>11</v>
      </c>
      <c r="G197" s="25" t="s">
        <v>11</v>
      </c>
      <c r="H197" s="25" t="s">
        <v>4062</v>
      </c>
      <c r="I197" s="25" t="s">
        <v>11</v>
      </c>
      <c r="J197" s="25" t="s">
        <v>11</v>
      </c>
      <c r="K197" s="25" t="s">
        <v>11</v>
      </c>
      <c r="L197" s="25" t="s">
        <v>1721</v>
      </c>
      <c r="M197" s="25" t="s">
        <v>11</v>
      </c>
      <c r="N197" s="25" t="s">
        <v>11</v>
      </c>
      <c r="O197" s="25" t="s">
        <v>11</v>
      </c>
      <c r="P197" s="25" t="s">
        <v>11</v>
      </c>
      <c r="Q197" s="25" t="s">
        <v>11</v>
      </c>
      <c r="R197" s="25" t="s">
        <v>11</v>
      </c>
      <c r="S197" s="25" t="s">
        <v>11</v>
      </c>
      <c r="T197" s="25" t="s">
        <v>2444</v>
      </c>
      <c r="U197" s="25" t="s">
        <v>15</v>
      </c>
      <c r="V197" s="25" t="s">
        <v>11</v>
      </c>
      <c r="W197" s="25" t="s">
        <v>11</v>
      </c>
      <c r="X197" s="25">
        <v>0</v>
      </c>
      <c r="Y197" s="25" t="s">
        <v>11</v>
      </c>
      <c r="Z197" s="25" t="s">
        <v>1664</v>
      </c>
      <c r="AA197" s="25" t="s">
        <v>11</v>
      </c>
      <c r="AB197" s="25" t="s">
        <v>11</v>
      </c>
      <c r="AC197" s="25" t="s">
        <v>11</v>
      </c>
      <c r="AD197" s="25">
        <v>0</v>
      </c>
      <c r="AE197" s="25">
        <v>0</v>
      </c>
      <c r="AF197" s="25">
        <v>16479.400000000001</v>
      </c>
      <c r="AG197" s="25" t="s">
        <v>5129</v>
      </c>
    </row>
    <row r="198" spans="1:33">
      <c r="A198" s="25" t="s">
        <v>3875</v>
      </c>
      <c r="B198" s="25" t="s">
        <v>3876</v>
      </c>
      <c r="C198" s="25" t="s">
        <v>1666</v>
      </c>
      <c r="D198" s="25" t="s">
        <v>11</v>
      </c>
      <c r="E198" s="25" t="s">
        <v>11</v>
      </c>
      <c r="F198" s="25" t="s">
        <v>11</v>
      </c>
      <c r="G198" s="25" t="s">
        <v>11</v>
      </c>
      <c r="H198" s="25" t="s">
        <v>3877</v>
      </c>
      <c r="I198" s="25" t="s">
        <v>11</v>
      </c>
      <c r="J198" s="25" t="s">
        <v>11</v>
      </c>
      <c r="K198" s="25" t="s">
        <v>11</v>
      </c>
      <c r="L198" s="25" t="s">
        <v>1721</v>
      </c>
      <c r="M198" s="25" t="s">
        <v>11</v>
      </c>
      <c r="N198" s="25" t="s">
        <v>11</v>
      </c>
      <c r="O198" s="25" t="s">
        <v>11</v>
      </c>
      <c r="P198" s="25" t="s">
        <v>11</v>
      </c>
      <c r="Q198" s="25" t="s">
        <v>11</v>
      </c>
      <c r="R198" s="25" t="s">
        <v>11</v>
      </c>
      <c r="S198" s="25" t="s">
        <v>11</v>
      </c>
      <c r="T198" s="25" t="s">
        <v>3124</v>
      </c>
      <c r="U198" s="25" t="s">
        <v>13</v>
      </c>
      <c r="V198" s="25" t="s">
        <v>11</v>
      </c>
      <c r="W198" s="25" t="s">
        <v>11</v>
      </c>
      <c r="X198" s="25">
        <v>0</v>
      </c>
      <c r="Y198" s="25" t="s">
        <v>11</v>
      </c>
      <c r="Z198" s="25" t="s">
        <v>1664</v>
      </c>
      <c r="AA198" s="25" t="s">
        <v>11</v>
      </c>
      <c r="AB198" s="25" t="s">
        <v>11</v>
      </c>
      <c r="AC198" s="25" t="s">
        <v>11</v>
      </c>
      <c r="AD198" s="25">
        <v>460</v>
      </c>
      <c r="AE198" s="25">
        <v>0</v>
      </c>
      <c r="AF198" s="25">
        <v>7656</v>
      </c>
      <c r="AG198" s="25" t="s">
        <v>3878</v>
      </c>
    </row>
    <row r="199" spans="1:33">
      <c r="A199" s="25" t="s">
        <v>3536</v>
      </c>
      <c r="B199" s="25" t="s">
        <v>3537</v>
      </c>
      <c r="C199" s="25" t="s">
        <v>1661</v>
      </c>
      <c r="D199" s="25" t="s">
        <v>11</v>
      </c>
      <c r="E199" s="25" t="s">
        <v>11</v>
      </c>
      <c r="F199" s="25" t="s">
        <v>11</v>
      </c>
      <c r="G199" s="25" t="s">
        <v>11</v>
      </c>
      <c r="H199" s="25" t="s">
        <v>3538</v>
      </c>
      <c r="I199" s="25" t="s">
        <v>1672</v>
      </c>
      <c r="J199" s="25" t="s">
        <v>1721</v>
      </c>
      <c r="K199" s="25" t="s">
        <v>1922</v>
      </c>
      <c r="L199" s="25" t="s">
        <v>1721</v>
      </c>
      <c r="M199" s="25" t="s">
        <v>11</v>
      </c>
      <c r="N199" s="25" t="s">
        <v>11</v>
      </c>
      <c r="O199" s="25" t="s">
        <v>11</v>
      </c>
      <c r="P199" s="25" t="s">
        <v>11</v>
      </c>
      <c r="Q199" s="25" t="s">
        <v>11</v>
      </c>
      <c r="R199" s="25" t="s">
        <v>11</v>
      </c>
      <c r="S199" s="25" t="s">
        <v>11</v>
      </c>
      <c r="T199" s="25" t="s">
        <v>1726</v>
      </c>
      <c r="U199" s="25" t="s">
        <v>16</v>
      </c>
      <c r="V199" s="25" t="s">
        <v>11</v>
      </c>
      <c r="W199" s="25" t="s">
        <v>11</v>
      </c>
      <c r="X199" s="25">
        <v>0</v>
      </c>
      <c r="Y199" s="25" t="s">
        <v>11</v>
      </c>
      <c r="Z199" s="25" t="s">
        <v>1664</v>
      </c>
      <c r="AA199" s="25" t="s">
        <v>11</v>
      </c>
      <c r="AB199" s="25" t="s">
        <v>11</v>
      </c>
      <c r="AC199" s="25" t="s">
        <v>11</v>
      </c>
      <c r="AD199" s="25">
        <v>0</v>
      </c>
      <c r="AE199" s="25">
        <v>0</v>
      </c>
      <c r="AF199" s="25">
        <v>3316</v>
      </c>
      <c r="AG199" s="25" t="s">
        <v>1162</v>
      </c>
    </row>
    <row r="200" spans="1:33">
      <c r="A200" s="25" t="s">
        <v>3836</v>
      </c>
      <c r="B200" s="25" t="s">
        <v>3837</v>
      </c>
      <c r="C200" s="25" t="s">
        <v>1661</v>
      </c>
      <c r="D200" s="25" t="s">
        <v>11</v>
      </c>
      <c r="E200" s="25" t="s">
        <v>11</v>
      </c>
      <c r="F200" s="25" t="s">
        <v>3838</v>
      </c>
      <c r="G200" s="25" t="s">
        <v>1751</v>
      </c>
      <c r="H200" s="25" t="s">
        <v>3839</v>
      </c>
      <c r="I200" s="25" t="s">
        <v>1672</v>
      </c>
      <c r="J200" s="25" t="s">
        <v>11</v>
      </c>
      <c r="K200" s="25" t="s">
        <v>1971</v>
      </c>
      <c r="L200" s="25" t="s">
        <v>1350</v>
      </c>
      <c r="M200" s="25" t="s">
        <v>11</v>
      </c>
      <c r="N200" s="25" t="s">
        <v>3840</v>
      </c>
      <c r="O200" s="25" t="s">
        <v>3841</v>
      </c>
      <c r="P200" s="25" t="s">
        <v>11</v>
      </c>
      <c r="Q200" s="25" t="s">
        <v>3839</v>
      </c>
      <c r="R200" s="25" t="s">
        <v>11</v>
      </c>
      <c r="S200" s="25" t="s">
        <v>11</v>
      </c>
      <c r="T200" s="25" t="s">
        <v>2477</v>
      </c>
      <c r="U200" s="25" t="s">
        <v>1669</v>
      </c>
      <c r="V200" s="25" t="s">
        <v>11</v>
      </c>
      <c r="W200" s="25" t="s">
        <v>11</v>
      </c>
      <c r="X200" s="25">
        <v>0</v>
      </c>
      <c r="Y200" s="25" t="s">
        <v>11</v>
      </c>
      <c r="Z200" s="25" t="s">
        <v>1664</v>
      </c>
      <c r="AA200" s="25" t="s">
        <v>11</v>
      </c>
      <c r="AB200" s="25" t="s">
        <v>11</v>
      </c>
      <c r="AC200" s="25" t="s">
        <v>11</v>
      </c>
      <c r="AD200" s="25">
        <v>230</v>
      </c>
      <c r="AE200" s="25">
        <v>0</v>
      </c>
      <c r="AF200" s="25">
        <v>8116</v>
      </c>
      <c r="AG200" s="25" t="s">
        <v>3842</v>
      </c>
    </row>
    <row r="201" spans="1:33">
      <c r="A201" s="25" t="s">
        <v>2284</v>
      </c>
      <c r="B201" s="25" t="s">
        <v>2285</v>
      </c>
      <c r="C201" s="25" t="s">
        <v>1666</v>
      </c>
      <c r="D201" s="25" t="s">
        <v>11</v>
      </c>
      <c r="E201" s="25" t="s">
        <v>11</v>
      </c>
      <c r="F201" s="25" t="s">
        <v>11</v>
      </c>
      <c r="G201" s="25" t="s">
        <v>11</v>
      </c>
      <c r="H201" s="25" t="s">
        <v>2286</v>
      </c>
      <c r="I201" s="25" t="s">
        <v>11</v>
      </c>
      <c r="J201" s="25" t="s">
        <v>11</v>
      </c>
      <c r="K201" s="25" t="s">
        <v>11</v>
      </c>
      <c r="L201" s="25" t="s">
        <v>1721</v>
      </c>
      <c r="M201" s="25" t="s">
        <v>11</v>
      </c>
      <c r="N201" s="25" t="s">
        <v>11</v>
      </c>
      <c r="O201" s="25" t="s">
        <v>11</v>
      </c>
      <c r="P201" s="25" t="s">
        <v>11</v>
      </c>
      <c r="Q201" s="25" t="s">
        <v>11</v>
      </c>
      <c r="R201" s="25" t="s">
        <v>11</v>
      </c>
      <c r="S201" s="25" t="s">
        <v>11</v>
      </c>
      <c r="T201" s="25" t="s">
        <v>1726</v>
      </c>
      <c r="U201" s="25" t="s">
        <v>10</v>
      </c>
      <c r="V201" s="25" t="s">
        <v>11</v>
      </c>
      <c r="W201" s="25" t="s">
        <v>11</v>
      </c>
      <c r="X201" s="25">
        <v>0</v>
      </c>
      <c r="Y201" s="25" t="s">
        <v>11</v>
      </c>
      <c r="Z201" s="25" t="s">
        <v>1664</v>
      </c>
      <c r="AA201" s="25" t="s">
        <v>11</v>
      </c>
      <c r="AB201" s="25" t="s">
        <v>11</v>
      </c>
      <c r="AC201" s="25" t="s">
        <v>11</v>
      </c>
      <c r="AD201" s="25">
        <v>280</v>
      </c>
      <c r="AE201" s="25">
        <v>0</v>
      </c>
      <c r="AF201" s="25">
        <v>34725</v>
      </c>
      <c r="AG201" s="25" t="s">
        <v>5130</v>
      </c>
    </row>
    <row r="202" spans="1:33">
      <c r="A202" s="25" t="s">
        <v>2409</v>
      </c>
      <c r="B202" s="25" t="s">
        <v>2410</v>
      </c>
      <c r="C202" s="25" t="s">
        <v>1661</v>
      </c>
      <c r="D202" s="25" t="s">
        <v>11</v>
      </c>
      <c r="E202" s="25" t="s">
        <v>11</v>
      </c>
      <c r="F202" s="25" t="s">
        <v>11</v>
      </c>
      <c r="G202" s="25" t="s">
        <v>11</v>
      </c>
      <c r="H202" s="25" t="s">
        <v>2411</v>
      </c>
      <c r="I202" s="25" t="s">
        <v>11</v>
      </c>
      <c r="J202" s="25" t="s">
        <v>11</v>
      </c>
      <c r="K202" s="25" t="s">
        <v>2144</v>
      </c>
      <c r="L202" s="25" t="s">
        <v>1721</v>
      </c>
      <c r="M202" s="25" t="s">
        <v>1808</v>
      </c>
      <c r="N202" s="25" t="s">
        <v>11</v>
      </c>
      <c r="O202" s="25" t="s">
        <v>11</v>
      </c>
      <c r="P202" s="25" t="s">
        <v>11</v>
      </c>
      <c r="Q202" s="25" t="s">
        <v>11</v>
      </c>
      <c r="R202" s="25" t="s">
        <v>11</v>
      </c>
      <c r="S202" s="25" t="s">
        <v>11</v>
      </c>
      <c r="T202" s="25" t="s">
        <v>2412</v>
      </c>
      <c r="U202" s="25" t="s">
        <v>1669</v>
      </c>
      <c r="V202" s="25" t="s">
        <v>11</v>
      </c>
      <c r="W202" s="25" t="s">
        <v>11</v>
      </c>
      <c r="X202" s="25">
        <v>0</v>
      </c>
      <c r="Y202" s="25" t="s">
        <v>11</v>
      </c>
      <c r="Z202" s="25" t="s">
        <v>1809</v>
      </c>
      <c r="AA202" s="25" t="s">
        <v>2413</v>
      </c>
      <c r="AB202" s="25" t="s">
        <v>2414</v>
      </c>
      <c r="AC202" s="25" t="s">
        <v>2415</v>
      </c>
      <c r="AD202" s="25">
        <v>0</v>
      </c>
      <c r="AE202" s="25">
        <v>0</v>
      </c>
      <c r="AF202" s="25">
        <v>0</v>
      </c>
      <c r="AG202" s="25" t="s">
        <v>7</v>
      </c>
    </row>
    <row r="203" spans="1:33">
      <c r="A203" s="25" t="s">
        <v>2018</v>
      </c>
      <c r="B203" s="25" t="s">
        <v>2019</v>
      </c>
      <c r="C203" s="25" t="s">
        <v>1661</v>
      </c>
      <c r="D203" s="25" t="s">
        <v>11</v>
      </c>
      <c r="E203" s="25" t="s">
        <v>11</v>
      </c>
      <c r="F203" s="25" t="s">
        <v>11</v>
      </c>
      <c r="G203" s="25" t="s">
        <v>11</v>
      </c>
      <c r="H203" s="25" t="s">
        <v>2020</v>
      </c>
      <c r="I203" s="25" t="s">
        <v>1667</v>
      </c>
      <c r="J203" s="25" t="s">
        <v>11</v>
      </c>
      <c r="K203" s="25" t="s">
        <v>1683</v>
      </c>
      <c r="L203" s="25" t="s">
        <v>1721</v>
      </c>
      <c r="M203" s="25" t="s">
        <v>11</v>
      </c>
      <c r="N203" s="25" t="s">
        <v>11</v>
      </c>
      <c r="O203" s="25" t="s">
        <v>11</v>
      </c>
      <c r="P203" s="25" t="s">
        <v>11</v>
      </c>
      <c r="Q203" s="25" t="s">
        <v>2020</v>
      </c>
      <c r="R203" s="25" t="s">
        <v>11</v>
      </c>
      <c r="S203" s="25" t="s">
        <v>11</v>
      </c>
      <c r="T203" s="25" t="s">
        <v>2021</v>
      </c>
      <c r="U203" s="25" t="s">
        <v>16</v>
      </c>
      <c r="V203" s="25" t="s">
        <v>11</v>
      </c>
      <c r="W203" s="25" t="s">
        <v>11</v>
      </c>
      <c r="X203" s="25">
        <v>0</v>
      </c>
      <c r="Y203" s="25" t="s">
        <v>11</v>
      </c>
      <c r="Z203" s="25" t="s">
        <v>1664</v>
      </c>
      <c r="AA203" s="25" t="s">
        <v>11</v>
      </c>
      <c r="AB203" s="25" t="s">
        <v>11</v>
      </c>
      <c r="AC203" s="25" t="s">
        <v>11</v>
      </c>
      <c r="AD203" s="25">
        <v>280</v>
      </c>
      <c r="AE203" s="25">
        <v>0</v>
      </c>
      <c r="AF203" s="25">
        <v>3316</v>
      </c>
      <c r="AG203" s="25" t="s">
        <v>1738</v>
      </c>
    </row>
    <row r="204" spans="1:33">
      <c r="A204" s="25" t="s">
        <v>1964</v>
      </c>
      <c r="B204" s="25" t="s">
        <v>1965</v>
      </c>
      <c r="C204" s="25" t="s">
        <v>1661</v>
      </c>
      <c r="D204" s="25" t="s">
        <v>11</v>
      </c>
      <c r="E204" s="25" t="s">
        <v>11</v>
      </c>
      <c r="F204" s="25" t="s">
        <v>11</v>
      </c>
      <c r="G204" s="25" t="s">
        <v>11</v>
      </c>
      <c r="H204" s="25" t="s">
        <v>1966</v>
      </c>
      <c r="I204" s="25" t="s">
        <v>11</v>
      </c>
      <c r="J204" s="25" t="s">
        <v>11</v>
      </c>
      <c r="K204" s="25" t="s">
        <v>11</v>
      </c>
      <c r="L204" s="25" t="s">
        <v>1721</v>
      </c>
      <c r="M204" s="25" t="s">
        <v>11</v>
      </c>
      <c r="N204" s="25" t="s">
        <v>11</v>
      </c>
      <c r="O204" s="25" t="s">
        <v>11</v>
      </c>
      <c r="P204" s="25" t="s">
        <v>11</v>
      </c>
      <c r="Q204" s="25" t="s">
        <v>11</v>
      </c>
      <c r="R204" s="25" t="s">
        <v>11</v>
      </c>
      <c r="S204" s="25" t="s">
        <v>11</v>
      </c>
      <c r="T204" s="25" t="s">
        <v>1786</v>
      </c>
      <c r="U204" s="25" t="s">
        <v>17</v>
      </c>
      <c r="V204" s="25" t="s">
        <v>11</v>
      </c>
      <c r="W204" s="25" t="s">
        <v>11</v>
      </c>
      <c r="X204" s="25">
        <v>0</v>
      </c>
      <c r="Y204" s="25" t="s">
        <v>11</v>
      </c>
      <c r="Z204" s="25" t="s">
        <v>1664</v>
      </c>
      <c r="AA204" s="25" t="s">
        <v>11</v>
      </c>
      <c r="AB204" s="25" t="s">
        <v>11</v>
      </c>
      <c r="AC204" s="25" t="s">
        <v>11</v>
      </c>
      <c r="AD204" s="25">
        <v>0</v>
      </c>
      <c r="AE204" s="25">
        <v>0</v>
      </c>
      <c r="AF204" s="25">
        <v>2556.0500000000002</v>
      </c>
      <c r="AG204" s="25" t="s">
        <v>5131</v>
      </c>
    </row>
    <row r="205" spans="1:33">
      <c r="A205" s="25" t="s">
        <v>3383</v>
      </c>
      <c r="B205" s="25" t="s">
        <v>3384</v>
      </c>
      <c r="C205" s="25" t="s">
        <v>1666</v>
      </c>
      <c r="D205" s="25" t="s">
        <v>11</v>
      </c>
      <c r="E205" s="25" t="s">
        <v>11</v>
      </c>
      <c r="F205" s="25" t="s">
        <v>3385</v>
      </c>
      <c r="G205" s="25" t="s">
        <v>1690</v>
      </c>
      <c r="H205" s="25" t="s">
        <v>3386</v>
      </c>
      <c r="I205" s="25" t="s">
        <v>1672</v>
      </c>
      <c r="J205" s="25" t="s">
        <v>11</v>
      </c>
      <c r="K205" s="25" t="s">
        <v>1683</v>
      </c>
      <c r="L205" s="25" t="s">
        <v>1721</v>
      </c>
      <c r="M205" s="25" t="s">
        <v>11</v>
      </c>
      <c r="N205" s="25" t="s">
        <v>11</v>
      </c>
      <c r="O205" s="25" t="s">
        <v>11</v>
      </c>
      <c r="P205" s="25" t="s">
        <v>11</v>
      </c>
      <c r="Q205" s="25" t="s">
        <v>3386</v>
      </c>
      <c r="R205" s="25" t="s">
        <v>11</v>
      </c>
      <c r="S205" s="25" t="s">
        <v>11</v>
      </c>
      <c r="T205" s="25" t="s">
        <v>1726</v>
      </c>
      <c r="U205" s="25" t="s">
        <v>16</v>
      </c>
      <c r="V205" s="25" t="s">
        <v>11</v>
      </c>
      <c r="W205" s="25" t="s">
        <v>11</v>
      </c>
      <c r="X205" s="25">
        <v>0</v>
      </c>
      <c r="Y205" s="25" t="s">
        <v>11</v>
      </c>
      <c r="Z205" s="25" t="s">
        <v>1664</v>
      </c>
      <c r="AA205" s="25" t="s">
        <v>11</v>
      </c>
      <c r="AB205" s="25" t="s">
        <v>11</v>
      </c>
      <c r="AC205" s="25" t="s">
        <v>11</v>
      </c>
      <c r="AD205" s="25">
        <v>280</v>
      </c>
      <c r="AE205" s="25">
        <v>0</v>
      </c>
      <c r="AF205" s="25">
        <v>3316</v>
      </c>
      <c r="AG205" s="25" t="s">
        <v>1738</v>
      </c>
    </row>
    <row r="206" spans="1:33">
      <c r="A206" s="25" t="s">
        <v>2604</v>
      </c>
      <c r="B206" s="25" t="s">
        <v>2605</v>
      </c>
      <c r="C206" s="25" t="s">
        <v>1661</v>
      </c>
      <c r="D206" s="25" t="s">
        <v>11</v>
      </c>
      <c r="E206" s="25" t="s">
        <v>11</v>
      </c>
      <c r="F206" s="25" t="s">
        <v>2377</v>
      </c>
      <c r="G206" s="25" t="s">
        <v>1730</v>
      </c>
      <c r="H206" s="25" t="s">
        <v>2606</v>
      </c>
      <c r="I206" s="25" t="s">
        <v>1667</v>
      </c>
      <c r="J206" s="25" t="s">
        <v>1721</v>
      </c>
      <c r="K206" s="25" t="s">
        <v>1747</v>
      </c>
      <c r="L206" s="25" t="s">
        <v>1721</v>
      </c>
      <c r="M206" s="25" t="s">
        <v>11</v>
      </c>
      <c r="N206" s="25" t="s">
        <v>11</v>
      </c>
      <c r="O206" s="25" t="s">
        <v>11</v>
      </c>
      <c r="P206" s="25" t="s">
        <v>11</v>
      </c>
      <c r="Q206" s="25" t="s">
        <v>2606</v>
      </c>
      <c r="R206" s="25" t="s">
        <v>11</v>
      </c>
      <c r="S206" s="25" t="s">
        <v>11</v>
      </c>
      <c r="T206" s="25" t="s">
        <v>2043</v>
      </c>
      <c r="U206" s="25" t="s">
        <v>16</v>
      </c>
      <c r="V206" s="25" t="s">
        <v>1690</v>
      </c>
      <c r="W206" s="25" t="s">
        <v>11</v>
      </c>
      <c r="X206" s="25">
        <v>0</v>
      </c>
      <c r="Y206" s="25" t="s">
        <v>11</v>
      </c>
      <c r="Z206" s="25" t="s">
        <v>1664</v>
      </c>
      <c r="AA206" s="25" t="s">
        <v>11</v>
      </c>
      <c r="AB206" s="25" t="s">
        <v>11</v>
      </c>
      <c r="AC206" s="25" t="s">
        <v>11</v>
      </c>
      <c r="AD206" s="25">
        <v>280</v>
      </c>
      <c r="AE206" s="25">
        <v>0</v>
      </c>
      <c r="AF206" s="25">
        <v>1880</v>
      </c>
      <c r="AG206" s="25" t="s">
        <v>1665</v>
      </c>
    </row>
    <row r="207" spans="1:33">
      <c r="A207" s="25" t="s">
        <v>2487</v>
      </c>
      <c r="B207" s="25" t="s">
        <v>2488</v>
      </c>
      <c r="C207" s="25" t="s">
        <v>1666</v>
      </c>
      <c r="D207" s="25" t="s">
        <v>11</v>
      </c>
      <c r="E207" s="25" t="s">
        <v>11</v>
      </c>
      <c r="F207" s="25" t="s">
        <v>11</v>
      </c>
      <c r="G207" s="25" t="s">
        <v>11</v>
      </c>
      <c r="H207" s="25" t="s">
        <v>2489</v>
      </c>
      <c r="I207" s="25" t="s">
        <v>1672</v>
      </c>
      <c r="J207" s="25" t="s">
        <v>1721</v>
      </c>
      <c r="K207" s="25" t="s">
        <v>1782</v>
      </c>
      <c r="L207" s="25" t="s">
        <v>1721</v>
      </c>
      <c r="M207" s="25" t="s">
        <v>11</v>
      </c>
      <c r="N207" s="25" t="s">
        <v>11</v>
      </c>
      <c r="O207" s="25" t="s">
        <v>11</v>
      </c>
      <c r="P207" s="25" t="s">
        <v>11</v>
      </c>
      <c r="Q207" s="25" t="s">
        <v>11</v>
      </c>
      <c r="R207" s="25" t="s">
        <v>11</v>
      </c>
      <c r="S207" s="25" t="s">
        <v>11</v>
      </c>
      <c r="T207" s="25" t="s">
        <v>2348</v>
      </c>
      <c r="U207" s="25" t="s">
        <v>1687</v>
      </c>
      <c r="V207" s="25" t="s">
        <v>11</v>
      </c>
      <c r="W207" s="25" t="s">
        <v>11</v>
      </c>
      <c r="X207" s="25">
        <v>0</v>
      </c>
      <c r="Y207" s="25" t="s">
        <v>11</v>
      </c>
      <c r="Z207" s="25" t="s">
        <v>1664</v>
      </c>
      <c r="AA207" s="25" t="s">
        <v>11</v>
      </c>
      <c r="AB207" s="25" t="s">
        <v>11</v>
      </c>
      <c r="AC207" s="25" t="s">
        <v>11</v>
      </c>
      <c r="AD207" s="25">
        <v>0</v>
      </c>
      <c r="AE207" s="25">
        <v>0</v>
      </c>
      <c r="AF207" s="25">
        <v>546.25</v>
      </c>
      <c r="AG207" s="25" t="s">
        <v>5073</v>
      </c>
    </row>
    <row r="208" spans="1:33">
      <c r="A208" s="25" t="s">
        <v>2856</v>
      </c>
      <c r="B208" s="25" t="s">
        <v>2857</v>
      </c>
      <c r="C208" s="25" t="s">
        <v>1661</v>
      </c>
      <c r="D208" s="25" t="s">
        <v>11</v>
      </c>
      <c r="E208" s="25" t="s">
        <v>11</v>
      </c>
      <c r="F208" s="25" t="s">
        <v>11</v>
      </c>
      <c r="G208" s="25" t="s">
        <v>11</v>
      </c>
      <c r="H208" s="25" t="s">
        <v>2858</v>
      </c>
      <c r="I208" s="25" t="s">
        <v>11</v>
      </c>
      <c r="J208" s="25" t="s">
        <v>11</v>
      </c>
      <c r="K208" s="25" t="s">
        <v>11</v>
      </c>
      <c r="L208" s="25" t="s">
        <v>1721</v>
      </c>
      <c r="M208" s="25" t="s">
        <v>11</v>
      </c>
      <c r="N208" s="25" t="s">
        <v>11</v>
      </c>
      <c r="O208" s="25" t="s">
        <v>11</v>
      </c>
      <c r="P208" s="25" t="s">
        <v>11</v>
      </c>
      <c r="Q208" s="25" t="s">
        <v>11</v>
      </c>
      <c r="R208" s="25" t="s">
        <v>11</v>
      </c>
      <c r="S208" s="25" t="s">
        <v>11</v>
      </c>
      <c r="T208" s="25" t="s">
        <v>1726</v>
      </c>
      <c r="U208" s="25" t="s">
        <v>15</v>
      </c>
      <c r="V208" s="25" t="s">
        <v>11</v>
      </c>
      <c r="W208" s="25" t="s">
        <v>11</v>
      </c>
      <c r="X208" s="25">
        <v>0</v>
      </c>
      <c r="Y208" s="25" t="s">
        <v>11</v>
      </c>
      <c r="Z208" s="25" t="s">
        <v>1664</v>
      </c>
      <c r="AA208" s="25" t="s">
        <v>11</v>
      </c>
      <c r="AB208" s="25" t="s">
        <v>11</v>
      </c>
      <c r="AC208" s="25" t="s">
        <v>11</v>
      </c>
      <c r="AD208" s="25">
        <v>0</v>
      </c>
      <c r="AE208" s="25">
        <v>0</v>
      </c>
      <c r="AF208" s="25">
        <v>17812.5</v>
      </c>
      <c r="AG208" s="25" t="s">
        <v>5132</v>
      </c>
    </row>
    <row r="209" spans="1:33">
      <c r="A209" s="25" t="s">
        <v>3656</v>
      </c>
      <c r="B209" s="25" t="s">
        <v>3657</v>
      </c>
      <c r="C209" s="25" t="s">
        <v>1666</v>
      </c>
      <c r="D209" s="25" t="s">
        <v>11</v>
      </c>
      <c r="E209" s="25" t="s">
        <v>11</v>
      </c>
      <c r="F209" s="25" t="s">
        <v>11</v>
      </c>
      <c r="G209" s="25" t="s">
        <v>11</v>
      </c>
      <c r="H209" s="25" t="s">
        <v>3655</v>
      </c>
      <c r="I209" s="25" t="s">
        <v>1672</v>
      </c>
      <c r="J209" s="25" t="s">
        <v>11</v>
      </c>
      <c r="K209" s="25" t="s">
        <v>1683</v>
      </c>
      <c r="L209" s="25" t="s">
        <v>1350</v>
      </c>
      <c r="M209" s="25" t="s">
        <v>11</v>
      </c>
      <c r="N209" s="25" t="s">
        <v>11</v>
      </c>
      <c r="O209" s="25" t="s">
        <v>11</v>
      </c>
      <c r="P209" s="25" t="s">
        <v>3658</v>
      </c>
      <c r="Q209" s="25" t="s">
        <v>3655</v>
      </c>
      <c r="R209" s="25" t="s">
        <v>11</v>
      </c>
      <c r="S209" s="25" t="s">
        <v>11</v>
      </c>
      <c r="T209" s="25" t="s">
        <v>1766</v>
      </c>
      <c r="U209" s="25" t="s">
        <v>12</v>
      </c>
      <c r="V209" s="25" t="s">
        <v>11</v>
      </c>
      <c r="W209" s="25" t="s">
        <v>11</v>
      </c>
      <c r="X209" s="25">
        <v>0</v>
      </c>
      <c r="Y209" s="25" t="s">
        <v>11</v>
      </c>
      <c r="Z209" s="25" t="s">
        <v>1664</v>
      </c>
      <c r="AA209" s="25" t="s">
        <v>11</v>
      </c>
      <c r="AB209" s="25" t="s">
        <v>11</v>
      </c>
      <c r="AC209" s="25" t="s">
        <v>11</v>
      </c>
      <c r="AD209" s="25">
        <v>0</v>
      </c>
      <c r="AE209" s="25">
        <v>0</v>
      </c>
      <c r="AF209" s="25">
        <v>2901.5</v>
      </c>
      <c r="AG209" s="25" t="s">
        <v>2659</v>
      </c>
    </row>
    <row r="210" spans="1:33">
      <c r="A210" s="25" t="s">
        <v>5133</v>
      </c>
      <c r="B210" s="25" t="s">
        <v>5134</v>
      </c>
      <c r="C210" s="25" t="s">
        <v>1661</v>
      </c>
      <c r="D210" s="25" t="s">
        <v>11</v>
      </c>
      <c r="E210" s="25" t="s">
        <v>11</v>
      </c>
      <c r="F210" s="25" t="s">
        <v>11</v>
      </c>
      <c r="G210" s="25" t="s">
        <v>11</v>
      </c>
      <c r="H210" s="25" t="s">
        <v>5135</v>
      </c>
      <c r="I210" s="25" t="s">
        <v>1803</v>
      </c>
      <c r="J210" s="25" t="s">
        <v>11</v>
      </c>
      <c r="K210" s="25" t="s">
        <v>4928</v>
      </c>
      <c r="L210" s="25" t="s">
        <v>1721</v>
      </c>
      <c r="M210" s="25" t="s">
        <v>11</v>
      </c>
      <c r="N210" s="25" t="s">
        <v>11</v>
      </c>
      <c r="O210" s="25" t="s">
        <v>11</v>
      </c>
      <c r="P210" s="25" t="s">
        <v>11</v>
      </c>
      <c r="Q210" s="25" t="s">
        <v>5135</v>
      </c>
      <c r="R210" s="25" t="s">
        <v>11</v>
      </c>
      <c r="S210" s="25" t="s">
        <v>11</v>
      </c>
      <c r="T210" s="25" t="s">
        <v>4616</v>
      </c>
      <c r="U210" s="25" t="s">
        <v>15</v>
      </c>
      <c r="V210" s="25" t="s">
        <v>1671</v>
      </c>
      <c r="W210" s="25" t="s">
        <v>11</v>
      </c>
      <c r="X210" s="25">
        <v>0</v>
      </c>
      <c r="Y210" s="25" t="s">
        <v>11</v>
      </c>
      <c r="Z210" s="25" t="s">
        <v>1664</v>
      </c>
      <c r="AA210" s="25" t="s">
        <v>11</v>
      </c>
      <c r="AB210" s="25" t="s">
        <v>11</v>
      </c>
      <c r="AC210" s="25" t="s">
        <v>11</v>
      </c>
      <c r="AD210" s="25">
        <v>0</v>
      </c>
      <c r="AE210" s="25">
        <v>0</v>
      </c>
      <c r="AF210" s="25">
        <v>8911.75</v>
      </c>
      <c r="AG210" s="25" t="s">
        <v>5136</v>
      </c>
    </row>
    <row r="211" spans="1:33">
      <c r="A211" s="25" t="s">
        <v>3692</v>
      </c>
      <c r="B211" s="25" t="s">
        <v>3693</v>
      </c>
      <c r="C211" s="25" t="s">
        <v>1661</v>
      </c>
      <c r="D211" s="25" t="s">
        <v>11</v>
      </c>
      <c r="E211" s="25" t="s">
        <v>11</v>
      </c>
      <c r="F211" s="25" t="s">
        <v>3694</v>
      </c>
      <c r="G211" s="25" t="s">
        <v>1688</v>
      </c>
      <c r="H211" s="25" t="s">
        <v>3695</v>
      </c>
      <c r="I211" s="25" t="s">
        <v>1667</v>
      </c>
      <c r="J211" s="25" t="s">
        <v>1721</v>
      </c>
      <c r="K211" s="25" t="s">
        <v>1747</v>
      </c>
      <c r="L211" s="25" t="s">
        <v>1721</v>
      </c>
      <c r="M211" s="25" t="s">
        <v>11</v>
      </c>
      <c r="N211" s="25" t="s">
        <v>11</v>
      </c>
      <c r="O211" s="25" t="s">
        <v>11</v>
      </c>
      <c r="P211" s="25" t="s">
        <v>11</v>
      </c>
      <c r="Q211" s="25" t="s">
        <v>3695</v>
      </c>
      <c r="R211" s="25" t="s">
        <v>11</v>
      </c>
      <c r="S211" s="25" t="s">
        <v>11</v>
      </c>
      <c r="T211" s="25" t="s">
        <v>2719</v>
      </c>
      <c r="U211" s="25" t="s">
        <v>10</v>
      </c>
      <c r="V211" s="25" t="s">
        <v>1693</v>
      </c>
      <c r="W211" s="25" t="s">
        <v>11</v>
      </c>
      <c r="X211" s="25">
        <v>0</v>
      </c>
      <c r="Y211" s="25" t="s">
        <v>11</v>
      </c>
      <c r="Z211" s="25" t="s">
        <v>1664</v>
      </c>
      <c r="AA211" s="25" t="s">
        <v>11</v>
      </c>
      <c r="AB211" s="25" t="s">
        <v>11</v>
      </c>
      <c r="AC211" s="25" t="s">
        <v>11</v>
      </c>
      <c r="AD211" s="25">
        <v>280</v>
      </c>
      <c r="AE211" s="25">
        <v>0</v>
      </c>
      <c r="AF211" s="25">
        <v>1880</v>
      </c>
      <c r="AG211" s="25" t="s">
        <v>1665</v>
      </c>
    </row>
    <row r="212" spans="1:33">
      <c r="A212" s="25" t="s">
        <v>1956</v>
      </c>
      <c r="B212" s="25" t="s">
        <v>1957</v>
      </c>
      <c r="C212" s="25" t="s">
        <v>1666</v>
      </c>
      <c r="D212" s="25" t="s">
        <v>11</v>
      </c>
      <c r="E212" s="25" t="s">
        <v>11</v>
      </c>
      <c r="F212" s="25" t="s">
        <v>11</v>
      </c>
      <c r="G212" s="25" t="s">
        <v>11</v>
      </c>
      <c r="H212" s="25" t="s">
        <v>1931</v>
      </c>
      <c r="I212" s="25" t="s">
        <v>11</v>
      </c>
      <c r="J212" s="25" t="s">
        <v>11</v>
      </c>
      <c r="K212" s="25" t="s">
        <v>11</v>
      </c>
      <c r="L212" s="25" t="s">
        <v>1721</v>
      </c>
      <c r="M212" s="25" t="s">
        <v>11</v>
      </c>
      <c r="N212" s="25" t="s">
        <v>11</v>
      </c>
      <c r="O212" s="25" t="s">
        <v>11</v>
      </c>
      <c r="P212" s="25" t="s">
        <v>11</v>
      </c>
      <c r="Q212" s="25" t="s">
        <v>11</v>
      </c>
      <c r="R212" s="25" t="s">
        <v>11</v>
      </c>
      <c r="S212" s="25" t="s">
        <v>11</v>
      </c>
      <c r="T212" s="25" t="s">
        <v>1726</v>
      </c>
      <c r="U212" s="25" t="s">
        <v>14</v>
      </c>
      <c r="V212" s="25" t="s">
        <v>11</v>
      </c>
      <c r="W212" s="25" t="s">
        <v>11</v>
      </c>
      <c r="X212" s="25">
        <v>0</v>
      </c>
      <c r="Y212" s="25" t="s">
        <v>11</v>
      </c>
      <c r="Z212" s="25" t="s">
        <v>1664</v>
      </c>
      <c r="AA212" s="25" t="s">
        <v>11</v>
      </c>
      <c r="AB212" s="25" t="s">
        <v>11</v>
      </c>
      <c r="AC212" s="25" t="s">
        <v>11</v>
      </c>
      <c r="AD212" s="25">
        <v>0</v>
      </c>
      <c r="AE212" s="25">
        <v>0</v>
      </c>
      <c r="AF212" s="25">
        <v>29750</v>
      </c>
      <c r="AG212" s="25" t="s">
        <v>3261</v>
      </c>
    </row>
    <row r="213" spans="1:33">
      <c r="A213" s="25" t="s">
        <v>2141</v>
      </c>
      <c r="B213" s="25" t="s">
        <v>2142</v>
      </c>
      <c r="C213" s="25" t="s">
        <v>1661</v>
      </c>
      <c r="D213" s="25" t="s">
        <v>11</v>
      </c>
      <c r="E213" s="25" t="s">
        <v>11</v>
      </c>
      <c r="F213" s="25" t="s">
        <v>11</v>
      </c>
      <c r="G213" s="25" t="s">
        <v>11</v>
      </c>
      <c r="H213" s="25" t="s">
        <v>2143</v>
      </c>
      <c r="I213" s="25" t="s">
        <v>11</v>
      </c>
      <c r="J213" s="25" t="s">
        <v>11</v>
      </c>
      <c r="K213" s="25" t="s">
        <v>2144</v>
      </c>
      <c r="L213" s="25" t="s">
        <v>1721</v>
      </c>
      <c r="M213" s="25" t="s">
        <v>11</v>
      </c>
      <c r="N213" s="25" t="s">
        <v>11</v>
      </c>
      <c r="O213" s="25" t="s">
        <v>11</v>
      </c>
      <c r="P213" s="25" t="s">
        <v>11</v>
      </c>
      <c r="Q213" s="25" t="s">
        <v>2143</v>
      </c>
      <c r="R213" s="25" t="s">
        <v>11</v>
      </c>
      <c r="S213" s="25" t="s">
        <v>11</v>
      </c>
      <c r="T213" s="25" t="s">
        <v>1726</v>
      </c>
      <c r="U213" s="25" t="s">
        <v>16</v>
      </c>
      <c r="V213" s="25" t="s">
        <v>11</v>
      </c>
      <c r="W213" s="25" t="s">
        <v>11</v>
      </c>
      <c r="X213" s="25">
        <v>0</v>
      </c>
      <c r="Y213" s="25" t="s">
        <v>11</v>
      </c>
      <c r="Z213" s="25" t="s">
        <v>1664</v>
      </c>
      <c r="AA213" s="25" t="s">
        <v>11</v>
      </c>
      <c r="AB213" s="25" t="s">
        <v>11</v>
      </c>
      <c r="AC213" s="25" t="s">
        <v>11</v>
      </c>
      <c r="AD213" s="25">
        <v>0</v>
      </c>
      <c r="AE213" s="25">
        <v>0</v>
      </c>
      <c r="AF213" s="25">
        <v>52116</v>
      </c>
      <c r="AG213" s="25" t="s">
        <v>2145</v>
      </c>
    </row>
    <row r="214" spans="1:33">
      <c r="A214" s="25" t="s">
        <v>1783</v>
      </c>
      <c r="B214" s="25" t="s">
        <v>1784</v>
      </c>
      <c r="C214" s="25" t="s">
        <v>1666</v>
      </c>
      <c r="D214" s="25" t="s">
        <v>11</v>
      </c>
      <c r="E214" s="25" t="s">
        <v>11</v>
      </c>
      <c r="F214" s="25" t="s">
        <v>11</v>
      </c>
      <c r="G214" s="25" t="s">
        <v>11</v>
      </c>
      <c r="H214" s="25" t="s">
        <v>1785</v>
      </c>
      <c r="I214" s="25" t="s">
        <v>11</v>
      </c>
      <c r="J214" s="25" t="s">
        <v>11</v>
      </c>
      <c r="K214" s="25" t="s">
        <v>11</v>
      </c>
      <c r="L214" s="25" t="s">
        <v>1721</v>
      </c>
      <c r="M214" s="25" t="s">
        <v>11</v>
      </c>
      <c r="N214" s="25" t="s">
        <v>11</v>
      </c>
      <c r="O214" s="25" t="s">
        <v>11</v>
      </c>
      <c r="P214" s="25" t="s">
        <v>11</v>
      </c>
      <c r="Q214" s="25" t="s">
        <v>11</v>
      </c>
      <c r="R214" s="25" t="s">
        <v>11</v>
      </c>
      <c r="S214" s="25" t="s">
        <v>11</v>
      </c>
      <c r="T214" s="25" t="s">
        <v>1786</v>
      </c>
      <c r="U214" s="25" t="s">
        <v>17</v>
      </c>
      <c r="V214" s="25" t="s">
        <v>11</v>
      </c>
      <c r="W214" s="25" t="s">
        <v>11</v>
      </c>
      <c r="X214" s="25">
        <v>0</v>
      </c>
      <c r="Y214" s="25" t="s">
        <v>11</v>
      </c>
      <c r="Z214" s="25" t="s">
        <v>1664</v>
      </c>
      <c r="AA214" s="25" t="s">
        <v>11</v>
      </c>
      <c r="AB214" s="25" t="s">
        <v>11</v>
      </c>
      <c r="AC214" s="25" t="s">
        <v>11</v>
      </c>
      <c r="AD214" s="25">
        <v>0</v>
      </c>
      <c r="AE214" s="25">
        <v>0</v>
      </c>
      <c r="AF214" s="25">
        <v>4900</v>
      </c>
      <c r="AG214" s="25" t="s">
        <v>1787</v>
      </c>
    </row>
    <row r="215" spans="1:33">
      <c r="A215" s="25" t="s">
        <v>2121</v>
      </c>
      <c r="B215" s="25" t="s">
        <v>2122</v>
      </c>
      <c r="C215" s="25" t="s">
        <v>1666</v>
      </c>
      <c r="D215" s="25" t="s">
        <v>11</v>
      </c>
      <c r="E215" s="25" t="s">
        <v>11</v>
      </c>
      <c r="F215" s="25" t="s">
        <v>2123</v>
      </c>
      <c r="G215" s="25" t="s">
        <v>1690</v>
      </c>
      <c r="H215" s="25" t="s">
        <v>2124</v>
      </c>
      <c r="I215" s="25" t="s">
        <v>1672</v>
      </c>
      <c r="J215" s="25" t="s">
        <v>11</v>
      </c>
      <c r="K215" s="25" t="s">
        <v>1922</v>
      </c>
      <c r="L215" s="25" t="s">
        <v>1721</v>
      </c>
      <c r="M215" s="25" t="s">
        <v>11</v>
      </c>
      <c r="N215" s="25" t="s">
        <v>11</v>
      </c>
      <c r="O215" s="25" t="s">
        <v>2124</v>
      </c>
      <c r="P215" s="25" t="s">
        <v>11</v>
      </c>
      <c r="Q215" s="25" t="s">
        <v>11</v>
      </c>
      <c r="R215" s="25" t="s">
        <v>11</v>
      </c>
      <c r="S215" s="25" t="s">
        <v>11</v>
      </c>
      <c r="T215" s="25" t="s">
        <v>2125</v>
      </c>
      <c r="U215" s="25" t="s">
        <v>1686</v>
      </c>
      <c r="V215" s="25" t="s">
        <v>11</v>
      </c>
      <c r="W215" s="25" t="s">
        <v>11</v>
      </c>
      <c r="X215" s="25">
        <v>0</v>
      </c>
      <c r="Y215" s="25" t="s">
        <v>11</v>
      </c>
      <c r="Z215" s="25" t="s">
        <v>1664</v>
      </c>
      <c r="AA215" s="25" t="s">
        <v>11</v>
      </c>
      <c r="AB215" s="25" t="s">
        <v>11</v>
      </c>
      <c r="AC215" s="25" t="s">
        <v>11</v>
      </c>
      <c r="AD215" s="25">
        <v>280</v>
      </c>
      <c r="AE215" s="25">
        <v>0</v>
      </c>
      <c r="AF215" s="25">
        <v>3316</v>
      </c>
      <c r="AG215" s="25" t="s">
        <v>1738</v>
      </c>
    </row>
    <row r="216" spans="1:33">
      <c r="A216" s="25" t="s">
        <v>2086</v>
      </c>
      <c r="B216" s="25" t="s">
        <v>2087</v>
      </c>
      <c r="C216" s="25" t="s">
        <v>1666</v>
      </c>
      <c r="D216" s="25" t="s">
        <v>11</v>
      </c>
      <c r="E216" s="25" t="s">
        <v>11</v>
      </c>
      <c r="F216" s="25" t="s">
        <v>11</v>
      </c>
      <c r="G216" s="25" t="s">
        <v>11</v>
      </c>
      <c r="H216" s="25" t="s">
        <v>2088</v>
      </c>
      <c r="I216" s="25" t="s">
        <v>11</v>
      </c>
      <c r="J216" s="25" t="s">
        <v>11</v>
      </c>
      <c r="K216" s="25" t="s">
        <v>11</v>
      </c>
      <c r="L216" s="25" t="s">
        <v>1721</v>
      </c>
      <c r="M216" s="25" t="s">
        <v>1808</v>
      </c>
      <c r="N216" s="25" t="s">
        <v>11</v>
      </c>
      <c r="O216" s="25" t="s">
        <v>11</v>
      </c>
      <c r="P216" s="25" t="s">
        <v>11</v>
      </c>
      <c r="Q216" s="25" t="s">
        <v>11</v>
      </c>
      <c r="R216" s="25" t="s">
        <v>11</v>
      </c>
      <c r="S216" s="25" t="s">
        <v>11</v>
      </c>
      <c r="T216" s="25" t="s">
        <v>1742</v>
      </c>
      <c r="U216" s="25" t="s">
        <v>1669</v>
      </c>
      <c r="V216" s="25" t="s">
        <v>11</v>
      </c>
      <c r="W216" s="25" t="s">
        <v>11</v>
      </c>
      <c r="X216" s="25">
        <v>0</v>
      </c>
      <c r="Y216" s="25" t="s">
        <v>11</v>
      </c>
      <c r="Z216" s="25" t="s">
        <v>1664</v>
      </c>
      <c r="AA216" s="25" t="s">
        <v>11</v>
      </c>
      <c r="AB216" s="25" t="s">
        <v>11</v>
      </c>
      <c r="AC216" s="25" t="s">
        <v>11</v>
      </c>
      <c r="AD216" s="25">
        <v>230</v>
      </c>
      <c r="AE216" s="25">
        <v>0</v>
      </c>
      <c r="AF216" s="25">
        <v>12135.67</v>
      </c>
      <c r="AG216" s="25" t="s">
        <v>5137</v>
      </c>
    </row>
    <row r="217" spans="1:33">
      <c r="A217" s="25" t="s">
        <v>3159</v>
      </c>
      <c r="B217" s="25" t="s">
        <v>3160</v>
      </c>
      <c r="C217" s="25" t="s">
        <v>1661</v>
      </c>
      <c r="D217" s="25" t="s">
        <v>11</v>
      </c>
      <c r="E217" s="25" t="s">
        <v>11</v>
      </c>
      <c r="F217" s="25" t="s">
        <v>11</v>
      </c>
      <c r="G217" s="25" t="s">
        <v>11</v>
      </c>
      <c r="H217" s="25" t="s">
        <v>3158</v>
      </c>
      <c r="I217" s="25" t="s">
        <v>1667</v>
      </c>
      <c r="J217" s="25" t="s">
        <v>1721</v>
      </c>
      <c r="K217" s="25" t="s">
        <v>1677</v>
      </c>
      <c r="L217" s="25" t="s">
        <v>1721</v>
      </c>
      <c r="M217" s="25" t="s">
        <v>11</v>
      </c>
      <c r="N217" s="25" t="s">
        <v>11</v>
      </c>
      <c r="O217" s="25" t="s">
        <v>11</v>
      </c>
      <c r="P217" s="25" t="s">
        <v>11</v>
      </c>
      <c r="Q217" s="25" t="s">
        <v>11</v>
      </c>
      <c r="R217" s="25" t="s">
        <v>11</v>
      </c>
      <c r="S217" s="25" t="s">
        <v>11</v>
      </c>
      <c r="T217" s="25" t="s">
        <v>2348</v>
      </c>
      <c r="U217" s="25" t="s">
        <v>1669</v>
      </c>
      <c r="V217" s="25" t="s">
        <v>11</v>
      </c>
      <c r="W217" s="25" t="s">
        <v>11</v>
      </c>
      <c r="X217" s="25">
        <v>0</v>
      </c>
      <c r="Y217" s="25" t="s">
        <v>11</v>
      </c>
      <c r="Z217" s="25" t="s">
        <v>1664</v>
      </c>
      <c r="AA217" s="25" t="s">
        <v>11</v>
      </c>
      <c r="AB217" s="25" t="s">
        <v>11</v>
      </c>
      <c r="AC217" s="25" t="s">
        <v>11</v>
      </c>
      <c r="AD217" s="25">
        <v>0</v>
      </c>
      <c r="AE217" s="25">
        <v>0</v>
      </c>
      <c r="AF217" s="25">
        <v>980</v>
      </c>
      <c r="AG217" s="25" t="s">
        <v>1670</v>
      </c>
    </row>
    <row r="218" spans="1:33">
      <c r="A218" s="25" t="s">
        <v>3824</v>
      </c>
      <c r="B218" s="25" t="s">
        <v>3825</v>
      </c>
      <c r="C218" s="25" t="s">
        <v>1661</v>
      </c>
      <c r="D218" s="25" t="s">
        <v>11</v>
      </c>
      <c r="E218" s="25" t="s">
        <v>11</v>
      </c>
      <c r="F218" s="25" t="s">
        <v>3826</v>
      </c>
      <c r="G218" s="25" t="s">
        <v>1730</v>
      </c>
      <c r="H218" s="25" t="s">
        <v>3827</v>
      </c>
      <c r="I218" s="25" t="s">
        <v>1672</v>
      </c>
      <c r="J218" s="25" t="s">
        <v>1721</v>
      </c>
      <c r="K218" s="25" t="s">
        <v>3828</v>
      </c>
      <c r="L218" s="25" t="s">
        <v>1721</v>
      </c>
      <c r="M218" s="25" t="s">
        <v>11</v>
      </c>
      <c r="N218" s="25" t="s">
        <v>3829</v>
      </c>
      <c r="O218" s="25" t="s">
        <v>3830</v>
      </c>
      <c r="P218" s="25" t="s">
        <v>3831</v>
      </c>
      <c r="Q218" s="25" t="s">
        <v>3827</v>
      </c>
      <c r="R218" s="25" t="s">
        <v>11</v>
      </c>
      <c r="S218" s="25" t="s">
        <v>11</v>
      </c>
      <c r="T218" s="25" t="s">
        <v>1726</v>
      </c>
      <c r="U218" s="25" t="s">
        <v>16</v>
      </c>
      <c r="V218" s="25" t="s">
        <v>3832</v>
      </c>
      <c r="W218" s="25" t="s">
        <v>11</v>
      </c>
      <c r="X218" s="25">
        <v>0</v>
      </c>
      <c r="Y218" s="25" t="s">
        <v>11</v>
      </c>
      <c r="Z218" s="25" t="s">
        <v>1664</v>
      </c>
      <c r="AA218" s="25" t="s">
        <v>11</v>
      </c>
      <c r="AB218" s="25" t="s">
        <v>11</v>
      </c>
      <c r="AC218" s="25" t="s">
        <v>11</v>
      </c>
      <c r="AD218" s="25">
        <v>0</v>
      </c>
      <c r="AE218" s="25">
        <v>0</v>
      </c>
      <c r="AF218" s="25">
        <v>22116</v>
      </c>
      <c r="AG218" s="25" t="s">
        <v>5046</v>
      </c>
    </row>
    <row r="219" spans="1:33">
      <c r="A219" s="25" t="s">
        <v>3682</v>
      </c>
      <c r="B219" s="25" t="s">
        <v>3683</v>
      </c>
      <c r="C219" s="25" t="s">
        <v>1666</v>
      </c>
      <c r="D219" s="25" t="s">
        <v>11</v>
      </c>
      <c r="E219" s="25" t="s">
        <v>11</v>
      </c>
      <c r="F219" s="25" t="s">
        <v>11</v>
      </c>
      <c r="G219" s="25" t="s">
        <v>11</v>
      </c>
      <c r="H219" s="25" t="s">
        <v>1970</v>
      </c>
      <c r="I219" s="25" t="s">
        <v>1672</v>
      </c>
      <c r="J219" s="25" t="s">
        <v>1721</v>
      </c>
      <c r="K219" s="25" t="s">
        <v>1971</v>
      </c>
      <c r="L219" s="25" t="s">
        <v>1721</v>
      </c>
      <c r="M219" s="25" t="s">
        <v>11</v>
      </c>
      <c r="N219" s="25" t="s">
        <v>11</v>
      </c>
      <c r="O219" s="25" t="s">
        <v>11</v>
      </c>
      <c r="P219" s="25" t="s">
        <v>11</v>
      </c>
      <c r="Q219" s="25" t="s">
        <v>11</v>
      </c>
      <c r="R219" s="25" t="s">
        <v>11</v>
      </c>
      <c r="S219" s="25" t="s">
        <v>11</v>
      </c>
      <c r="T219" s="25" t="s">
        <v>3613</v>
      </c>
      <c r="U219" s="25" t="s">
        <v>1687</v>
      </c>
      <c r="V219" s="25" t="s">
        <v>11</v>
      </c>
      <c r="W219" s="25" t="s">
        <v>11</v>
      </c>
      <c r="X219" s="25">
        <v>0</v>
      </c>
      <c r="Y219" s="25" t="s">
        <v>11</v>
      </c>
      <c r="Z219" s="25" t="s">
        <v>1664</v>
      </c>
      <c r="AA219" s="25" t="s">
        <v>11</v>
      </c>
      <c r="AB219" s="25" t="s">
        <v>11</v>
      </c>
      <c r="AC219" s="25" t="s">
        <v>11</v>
      </c>
      <c r="AD219" s="25">
        <v>230</v>
      </c>
      <c r="AE219" s="25">
        <v>0</v>
      </c>
      <c r="AF219" s="25">
        <v>960</v>
      </c>
      <c r="AG219" s="25" t="s">
        <v>2260</v>
      </c>
    </row>
    <row r="220" spans="1:33">
      <c r="A220" s="25" t="s">
        <v>3380</v>
      </c>
      <c r="B220" s="25" t="s">
        <v>3381</v>
      </c>
      <c r="C220" s="25" t="s">
        <v>1666</v>
      </c>
      <c r="D220" s="25" t="s">
        <v>11</v>
      </c>
      <c r="E220" s="25" t="s">
        <v>11</v>
      </c>
      <c r="F220" s="25" t="s">
        <v>11</v>
      </c>
      <c r="G220" s="25" t="s">
        <v>11</v>
      </c>
      <c r="H220" s="25" t="s">
        <v>3382</v>
      </c>
      <c r="I220" s="25" t="s">
        <v>11</v>
      </c>
      <c r="J220" s="25" t="s">
        <v>11</v>
      </c>
      <c r="K220" s="25" t="s">
        <v>11</v>
      </c>
      <c r="L220" s="25" t="s">
        <v>1721</v>
      </c>
      <c r="M220" s="25" t="s">
        <v>11</v>
      </c>
      <c r="N220" s="25" t="s">
        <v>11</v>
      </c>
      <c r="O220" s="25" t="s">
        <v>11</v>
      </c>
      <c r="P220" s="25" t="s">
        <v>11</v>
      </c>
      <c r="Q220" s="25" t="s">
        <v>11</v>
      </c>
      <c r="R220" s="25" t="s">
        <v>11</v>
      </c>
      <c r="S220" s="25" t="s">
        <v>11</v>
      </c>
      <c r="T220" s="25" t="s">
        <v>2336</v>
      </c>
      <c r="U220" s="25" t="s">
        <v>12</v>
      </c>
      <c r="V220" s="25" t="s">
        <v>11</v>
      </c>
      <c r="W220" s="25" t="s">
        <v>11</v>
      </c>
      <c r="X220" s="25">
        <v>0</v>
      </c>
      <c r="Y220" s="25" t="s">
        <v>11</v>
      </c>
      <c r="Z220" s="25" t="s">
        <v>1664</v>
      </c>
      <c r="AA220" s="25" t="s">
        <v>11</v>
      </c>
      <c r="AB220" s="25" t="s">
        <v>11</v>
      </c>
      <c r="AC220" s="25" t="s">
        <v>11</v>
      </c>
      <c r="AD220" s="25">
        <v>0</v>
      </c>
      <c r="AE220" s="25">
        <v>0</v>
      </c>
      <c r="AF220" s="25">
        <v>29750</v>
      </c>
      <c r="AG220" s="25" t="s">
        <v>3261</v>
      </c>
    </row>
    <row r="221" spans="1:33">
      <c r="A221" s="25" t="s">
        <v>3857</v>
      </c>
      <c r="B221" s="25" t="s">
        <v>3858</v>
      </c>
      <c r="C221" s="25" t="s">
        <v>1661</v>
      </c>
      <c r="D221" s="25" t="s">
        <v>11</v>
      </c>
      <c r="E221" s="25" t="s">
        <v>11</v>
      </c>
      <c r="F221" s="25" t="s">
        <v>11</v>
      </c>
      <c r="G221" s="25" t="s">
        <v>11</v>
      </c>
      <c r="H221" s="25" t="s">
        <v>3859</v>
      </c>
      <c r="I221" s="25" t="s">
        <v>1672</v>
      </c>
      <c r="J221" s="25" t="s">
        <v>11</v>
      </c>
      <c r="K221" s="25" t="s">
        <v>1922</v>
      </c>
      <c r="L221" s="25" t="s">
        <v>1721</v>
      </c>
      <c r="M221" s="25" t="s">
        <v>11</v>
      </c>
      <c r="N221" s="25" t="s">
        <v>11</v>
      </c>
      <c r="O221" s="25" t="s">
        <v>11</v>
      </c>
      <c r="P221" s="25" t="s">
        <v>11</v>
      </c>
      <c r="Q221" s="25" t="s">
        <v>11</v>
      </c>
      <c r="R221" s="25" t="s">
        <v>11</v>
      </c>
      <c r="S221" s="25" t="s">
        <v>11</v>
      </c>
      <c r="T221" s="25" t="s">
        <v>1726</v>
      </c>
      <c r="U221" s="25" t="s">
        <v>16</v>
      </c>
      <c r="V221" s="25" t="s">
        <v>11</v>
      </c>
      <c r="W221" s="25" t="s">
        <v>11</v>
      </c>
      <c r="X221" s="25">
        <v>0</v>
      </c>
      <c r="Y221" s="25" t="s">
        <v>11</v>
      </c>
      <c r="Z221" s="25" t="s">
        <v>1664</v>
      </c>
      <c r="AA221" s="25" t="s">
        <v>11</v>
      </c>
      <c r="AB221" s="25" t="s">
        <v>11</v>
      </c>
      <c r="AC221" s="25" t="s">
        <v>11</v>
      </c>
      <c r="AD221" s="25">
        <v>280</v>
      </c>
      <c r="AE221" s="25">
        <v>0</v>
      </c>
      <c r="AF221" s="25">
        <v>3316</v>
      </c>
      <c r="AG221" s="25" t="s">
        <v>1738</v>
      </c>
    </row>
    <row r="222" spans="1:33">
      <c r="A222" s="25" t="s">
        <v>2383</v>
      </c>
      <c r="B222" s="25" t="s">
        <v>2384</v>
      </c>
      <c r="C222" s="25" t="s">
        <v>1666</v>
      </c>
      <c r="D222" s="25" t="s">
        <v>11</v>
      </c>
      <c r="E222" s="25" t="s">
        <v>11</v>
      </c>
      <c r="F222" s="25" t="s">
        <v>11</v>
      </c>
      <c r="G222" s="25" t="s">
        <v>11</v>
      </c>
      <c r="H222" s="25" t="s">
        <v>2385</v>
      </c>
      <c r="I222" s="25" t="s">
        <v>1685</v>
      </c>
      <c r="J222" s="25" t="s">
        <v>11</v>
      </c>
      <c r="K222" s="25" t="s">
        <v>1782</v>
      </c>
      <c r="L222" s="25" t="s">
        <v>1721</v>
      </c>
      <c r="M222" s="25" t="s">
        <v>11</v>
      </c>
      <c r="N222" s="25" t="s">
        <v>11</v>
      </c>
      <c r="O222" s="25" t="s">
        <v>11</v>
      </c>
      <c r="P222" s="25" t="s">
        <v>11</v>
      </c>
      <c r="Q222" s="25" t="s">
        <v>2385</v>
      </c>
      <c r="R222" s="25" t="s">
        <v>11</v>
      </c>
      <c r="S222" s="25" t="s">
        <v>11</v>
      </c>
      <c r="T222" s="25" t="s">
        <v>1726</v>
      </c>
      <c r="U222" s="25" t="s">
        <v>16</v>
      </c>
      <c r="V222" s="25" t="s">
        <v>1688</v>
      </c>
      <c r="W222" s="25" t="s">
        <v>11</v>
      </c>
      <c r="X222" s="25">
        <v>0</v>
      </c>
      <c r="Y222" s="25" t="s">
        <v>11</v>
      </c>
      <c r="Z222" s="25" t="s">
        <v>1664</v>
      </c>
      <c r="AA222" s="25" t="s">
        <v>11</v>
      </c>
      <c r="AB222" s="25" t="s">
        <v>11</v>
      </c>
      <c r="AC222" s="25" t="s">
        <v>11</v>
      </c>
      <c r="AD222" s="25">
        <v>0</v>
      </c>
      <c r="AE222" s="25">
        <v>0</v>
      </c>
      <c r="AF222" s="25">
        <v>3316</v>
      </c>
      <c r="AG222" s="25" t="s">
        <v>1162</v>
      </c>
    </row>
    <row r="223" spans="1:33">
      <c r="A223" s="25" t="s">
        <v>2955</v>
      </c>
      <c r="B223" s="25" t="s">
        <v>2956</v>
      </c>
      <c r="C223" s="25" t="s">
        <v>11</v>
      </c>
      <c r="D223" s="25" t="s">
        <v>11</v>
      </c>
      <c r="E223" s="25" t="s">
        <v>11</v>
      </c>
      <c r="F223" s="25" t="s">
        <v>11</v>
      </c>
      <c r="G223" s="25" t="s">
        <v>11</v>
      </c>
      <c r="H223" s="25" t="s">
        <v>2957</v>
      </c>
      <c r="I223" s="25" t="s">
        <v>1667</v>
      </c>
      <c r="J223" s="25" t="s">
        <v>1721</v>
      </c>
      <c r="K223" s="25" t="s">
        <v>1662</v>
      </c>
      <c r="L223" s="25" t="s">
        <v>1721</v>
      </c>
      <c r="M223" s="25" t="s">
        <v>11</v>
      </c>
      <c r="N223" s="25" t="s">
        <v>11</v>
      </c>
      <c r="O223" s="25" t="s">
        <v>11</v>
      </c>
      <c r="P223" s="25" t="s">
        <v>11</v>
      </c>
      <c r="Q223" s="25" t="s">
        <v>11</v>
      </c>
      <c r="R223" s="25" t="s">
        <v>11</v>
      </c>
      <c r="S223" s="25" t="s">
        <v>11</v>
      </c>
      <c r="T223" s="25" t="s">
        <v>1755</v>
      </c>
      <c r="U223" s="25" t="s">
        <v>1669</v>
      </c>
      <c r="V223" s="25" t="s">
        <v>11</v>
      </c>
      <c r="W223" s="25" t="s">
        <v>11</v>
      </c>
      <c r="X223" s="25">
        <v>0</v>
      </c>
      <c r="Y223" s="25" t="s">
        <v>11</v>
      </c>
      <c r="Z223" s="25" t="s">
        <v>1664</v>
      </c>
      <c r="AA223" s="25" t="s">
        <v>11</v>
      </c>
      <c r="AB223" s="25" t="s">
        <v>11</v>
      </c>
      <c r="AC223" s="25" t="s">
        <v>11</v>
      </c>
      <c r="AD223" s="25">
        <v>0</v>
      </c>
      <c r="AE223" s="25">
        <v>0</v>
      </c>
      <c r="AF223" s="25">
        <v>735</v>
      </c>
      <c r="AG223" s="25" t="s">
        <v>5061</v>
      </c>
    </row>
    <row r="224" spans="1:33">
      <c r="A224" s="25" t="s">
        <v>3794</v>
      </c>
      <c r="B224" s="25" t="s">
        <v>3795</v>
      </c>
      <c r="C224" s="25" t="s">
        <v>1661</v>
      </c>
      <c r="D224" s="25" t="s">
        <v>11</v>
      </c>
      <c r="E224" s="25" t="s">
        <v>11</v>
      </c>
      <c r="F224" s="25" t="s">
        <v>3796</v>
      </c>
      <c r="G224" s="25" t="s">
        <v>1688</v>
      </c>
      <c r="H224" s="25" t="s">
        <v>3797</v>
      </c>
      <c r="I224" s="25" t="s">
        <v>1678</v>
      </c>
      <c r="J224" s="25" t="s">
        <v>1721</v>
      </c>
      <c r="K224" s="25" t="s">
        <v>3798</v>
      </c>
      <c r="L224" s="25" t="s">
        <v>1721</v>
      </c>
      <c r="M224" s="25" t="s">
        <v>11</v>
      </c>
      <c r="N224" s="25" t="s">
        <v>3799</v>
      </c>
      <c r="O224" s="25" t="s">
        <v>3800</v>
      </c>
      <c r="P224" s="25" t="s">
        <v>3801</v>
      </c>
      <c r="Q224" s="25" t="s">
        <v>3802</v>
      </c>
      <c r="R224" s="25" t="s">
        <v>11</v>
      </c>
      <c r="S224" s="25" t="s">
        <v>11</v>
      </c>
      <c r="T224" s="25" t="s">
        <v>1726</v>
      </c>
      <c r="U224" s="25" t="s">
        <v>10</v>
      </c>
      <c r="V224" s="25" t="s">
        <v>1693</v>
      </c>
      <c r="W224" s="25" t="s">
        <v>11</v>
      </c>
      <c r="X224" s="25">
        <v>0</v>
      </c>
      <c r="Y224" s="25" t="s">
        <v>11</v>
      </c>
      <c r="Z224" s="25" t="s">
        <v>1664</v>
      </c>
      <c r="AA224" s="25" t="s">
        <v>11</v>
      </c>
      <c r="AB224" s="25" t="s">
        <v>11</v>
      </c>
      <c r="AC224" s="25" t="s">
        <v>11</v>
      </c>
      <c r="AD224" s="25">
        <v>0</v>
      </c>
      <c r="AE224" s="25">
        <v>0</v>
      </c>
      <c r="AF224" s="25">
        <v>2763.33</v>
      </c>
      <c r="AG224" s="25" t="s">
        <v>5138</v>
      </c>
    </row>
    <row r="225" spans="1:33">
      <c r="A225" s="25" t="s">
        <v>3987</v>
      </c>
      <c r="B225" s="25" t="s">
        <v>3988</v>
      </c>
      <c r="C225" s="25" t="s">
        <v>1661</v>
      </c>
      <c r="D225" s="25" t="s">
        <v>11</v>
      </c>
      <c r="E225" s="25" t="s">
        <v>11</v>
      </c>
      <c r="F225" s="25" t="s">
        <v>11</v>
      </c>
      <c r="G225" s="25" t="s">
        <v>11</v>
      </c>
      <c r="H225" s="25" t="s">
        <v>3989</v>
      </c>
      <c r="I225" s="25" t="s">
        <v>1691</v>
      </c>
      <c r="J225" s="25" t="s">
        <v>11</v>
      </c>
      <c r="K225" s="25" t="s">
        <v>1683</v>
      </c>
      <c r="L225" s="25" t="s">
        <v>1721</v>
      </c>
      <c r="M225" s="25" t="s">
        <v>11</v>
      </c>
      <c r="N225" s="25" t="s">
        <v>11</v>
      </c>
      <c r="O225" s="25" t="s">
        <v>3989</v>
      </c>
      <c r="P225" s="25" t="s">
        <v>11</v>
      </c>
      <c r="Q225" s="25" t="s">
        <v>11</v>
      </c>
      <c r="R225" s="25" t="s">
        <v>11</v>
      </c>
      <c r="S225" s="25" t="s">
        <v>11</v>
      </c>
      <c r="T225" s="25" t="s">
        <v>1742</v>
      </c>
      <c r="U225" s="25" t="s">
        <v>1687</v>
      </c>
      <c r="V225" s="25" t="s">
        <v>11</v>
      </c>
      <c r="W225" s="25" t="s">
        <v>11</v>
      </c>
      <c r="X225" s="25">
        <v>0</v>
      </c>
      <c r="Y225" s="25" t="s">
        <v>11</v>
      </c>
      <c r="Z225" s="25" t="s">
        <v>1664</v>
      </c>
      <c r="AA225" s="25" t="s">
        <v>11</v>
      </c>
      <c r="AB225" s="25" t="s">
        <v>11</v>
      </c>
      <c r="AC225" s="25" t="s">
        <v>11</v>
      </c>
      <c r="AD225" s="25">
        <v>230</v>
      </c>
      <c r="AE225" s="25">
        <v>0</v>
      </c>
      <c r="AF225" s="25">
        <v>960</v>
      </c>
      <c r="AG225" s="25" t="s">
        <v>2260</v>
      </c>
    </row>
    <row r="226" spans="1:33">
      <c r="A226" s="25" t="s">
        <v>2817</v>
      </c>
      <c r="B226" s="25" t="s">
        <v>1214</v>
      </c>
      <c r="C226" s="25" t="s">
        <v>1666</v>
      </c>
      <c r="D226" s="25" t="s">
        <v>11</v>
      </c>
      <c r="E226" s="25" t="s">
        <v>11</v>
      </c>
      <c r="F226" s="25" t="s">
        <v>11</v>
      </c>
      <c r="G226" s="25" t="s">
        <v>11</v>
      </c>
      <c r="H226" s="25" t="s">
        <v>2818</v>
      </c>
      <c r="I226" s="25" t="s">
        <v>1672</v>
      </c>
      <c r="J226" s="25" t="s">
        <v>1037</v>
      </c>
      <c r="K226" s="25" t="s">
        <v>1689</v>
      </c>
      <c r="L226" s="25" t="s">
        <v>1721</v>
      </c>
      <c r="M226" s="25" t="s">
        <v>11</v>
      </c>
      <c r="N226" s="25" t="s">
        <v>11</v>
      </c>
      <c r="O226" s="25" t="s">
        <v>11</v>
      </c>
      <c r="P226" s="25" t="s">
        <v>11</v>
      </c>
      <c r="Q226" s="25" t="s">
        <v>11</v>
      </c>
      <c r="R226" s="25" t="s">
        <v>11</v>
      </c>
      <c r="S226" s="25" t="s">
        <v>11</v>
      </c>
      <c r="T226" s="25" t="s">
        <v>2819</v>
      </c>
      <c r="U226" s="25" t="s">
        <v>1669</v>
      </c>
      <c r="V226" s="25" t="s">
        <v>11</v>
      </c>
      <c r="W226" s="25" t="s">
        <v>11</v>
      </c>
      <c r="X226" s="25">
        <v>0</v>
      </c>
      <c r="Y226" s="25" t="s">
        <v>11</v>
      </c>
      <c r="Z226" s="25" t="s">
        <v>1664</v>
      </c>
      <c r="AA226" s="25" t="s">
        <v>11</v>
      </c>
      <c r="AB226" s="25" t="s">
        <v>11</v>
      </c>
      <c r="AC226" s="25" t="s">
        <v>11</v>
      </c>
      <c r="AD226" s="25">
        <v>0</v>
      </c>
      <c r="AE226" s="25">
        <v>0</v>
      </c>
      <c r="AF226" s="25">
        <v>760</v>
      </c>
      <c r="AG226" s="25" t="s">
        <v>1161</v>
      </c>
    </row>
    <row r="227" spans="1:33">
      <c r="A227" s="25" t="s">
        <v>2553</v>
      </c>
      <c r="B227" s="25" t="s">
        <v>2554</v>
      </c>
      <c r="C227" s="25" t="s">
        <v>1666</v>
      </c>
      <c r="D227" s="25" t="s">
        <v>11</v>
      </c>
      <c r="E227" s="25" t="s">
        <v>11</v>
      </c>
      <c r="F227" s="25" t="s">
        <v>11</v>
      </c>
      <c r="G227" s="25" t="s">
        <v>11</v>
      </c>
      <c r="H227" s="25" t="s">
        <v>2555</v>
      </c>
      <c r="I227" s="25" t="s">
        <v>11</v>
      </c>
      <c r="J227" s="25" t="s">
        <v>11</v>
      </c>
      <c r="K227" s="25" t="s">
        <v>11</v>
      </c>
      <c r="L227" s="25" t="s">
        <v>1721</v>
      </c>
      <c r="M227" s="25" t="s">
        <v>11</v>
      </c>
      <c r="N227" s="25" t="s">
        <v>11</v>
      </c>
      <c r="O227" s="25" t="s">
        <v>11</v>
      </c>
      <c r="P227" s="25" t="s">
        <v>11</v>
      </c>
      <c r="Q227" s="25" t="s">
        <v>11</v>
      </c>
      <c r="R227" s="25" t="s">
        <v>11</v>
      </c>
      <c r="S227" s="25" t="s">
        <v>11</v>
      </c>
      <c r="T227" s="25" t="s">
        <v>1726</v>
      </c>
      <c r="U227" s="25" t="s">
        <v>14</v>
      </c>
      <c r="V227" s="25" t="s">
        <v>11</v>
      </c>
      <c r="W227" s="25" t="s">
        <v>11</v>
      </c>
      <c r="X227" s="25">
        <v>0</v>
      </c>
      <c r="Y227" s="25" t="s">
        <v>11</v>
      </c>
      <c r="Z227" s="25" t="s">
        <v>1664</v>
      </c>
      <c r="AA227" s="25" t="s">
        <v>11</v>
      </c>
      <c r="AB227" s="25" t="s">
        <v>11</v>
      </c>
      <c r="AC227" s="25" t="s">
        <v>11</v>
      </c>
      <c r="AD227" s="25">
        <v>0</v>
      </c>
      <c r="AE227" s="25">
        <v>0</v>
      </c>
      <c r="AF227" s="25">
        <v>16928.150000000001</v>
      </c>
      <c r="AG227" s="25" t="s">
        <v>5139</v>
      </c>
    </row>
    <row r="228" spans="1:33">
      <c r="A228" s="25" t="s">
        <v>3747</v>
      </c>
      <c r="B228" s="25" t="s">
        <v>3748</v>
      </c>
      <c r="C228" s="25" t="s">
        <v>1661</v>
      </c>
      <c r="D228" s="25" t="s">
        <v>11</v>
      </c>
      <c r="E228" s="25" t="s">
        <v>11</v>
      </c>
      <c r="F228" s="25" t="s">
        <v>3749</v>
      </c>
      <c r="G228" s="25" t="s">
        <v>1751</v>
      </c>
      <c r="H228" s="25" t="s">
        <v>3750</v>
      </c>
      <c r="I228" s="25" t="s">
        <v>1691</v>
      </c>
      <c r="J228" s="25" t="s">
        <v>11</v>
      </c>
      <c r="K228" s="25" t="s">
        <v>2066</v>
      </c>
      <c r="L228" s="25" t="s">
        <v>1721</v>
      </c>
      <c r="M228" s="25" t="s">
        <v>11</v>
      </c>
      <c r="N228" s="25" t="s">
        <v>3751</v>
      </c>
      <c r="O228" s="25" t="s">
        <v>3752</v>
      </c>
      <c r="P228" s="25" t="s">
        <v>3753</v>
      </c>
      <c r="Q228" s="25" t="s">
        <v>3750</v>
      </c>
      <c r="R228" s="25" t="s">
        <v>11</v>
      </c>
      <c r="S228" s="25" t="s">
        <v>11</v>
      </c>
      <c r="T228" s="25" t="s">
        <v>2069</v>
      </c>
      <c r="U228" s="25" t="s">
        <v>1669</v>
      </c>
      <c r="V228" s="25" t="s">
        <v>11</v>
      </c>
      <c r="W228" s="25" t="s">
        <v>11</v>
      </c>
      <c r="X228" s="25">
        <v>0</v>
      </c>
      <c r="Y228" s="25" t="s">
        <v>11</v>
      </c>
      <c r="Z228" s="25" t="s">
        <v>1664</v>
      </c>
      <c r="AA228" s="25" t="s">
        <v>11</v>
      </c>
      <c r="AB228" s="25" t="s">
        <v>11</v>
      </c>
      <c r="AC228" s="25" t="s">
        <v>11</v>
      </c>
      <c r="AD228" s="25">
        <v>0</v>
      </c>
      <c r="AE228" s="25">
        <v>0</v>
      </c>
      <c r="AF228" s="25">
        <v>3142.86</v>
      </c>
      <c r="AG228" s="25" t="s">
        <v>5140</v>
      </c>
    </row>
    <row r="229" spans="1:33">
      <c r="A229" s="25" t="s">
        <v>2439</v>
      </c>
      <c r="B229" s="25" t="s">
        <v>2440</v>
      </c>
      <c r="C229" s="25" t="s">
        <v>1666</v>
      </c>
      <c r="D229" s="25" t="s">
        <v>11</v>
      </c>
      <c r="E229" s="25" t="s">
        <v>11</v>
      </c>
      <c r="F229" s="25" t="s">
        <v>11</v>
      </c>
      <c r="G229" s="25" t="s">
        <v>11</v>
      </c>
      <c r="H229" s="25" t="s">
        <v>2441</v>
      </c>
      <c r="I229" s="25" t="s">
        <v>11</v>
      </c>
      <c r="J229" s="25" t="s">
        <v>11</v>
      </c>
      <c r="K229" s="25" t="s">
        <v>2442</v>
      </c>
      <c r="L229" s="25" t="s">
        <v>1721</v>
      </c>
      <c r="M229" s="25" t="s">
        <v>11</v>
      </c>
      <c r="N229" s="25" t="s">
        <v>11</v>
      </c>
      <c r="O229" s="25" t="s">
        <v>2443</v>
      </c>
      <c r="P229" s="25" t="s">
        <v>11</v>
      </c>
      <c r="Q229" s="25" t="s">
        <v>2441</v>
      </c>
      <c r="R229" s="25" t="s">
        <v>11</v>
      </c>
      <c r="S229" s="25" t="s">
        <v>11</v>
      </c>
      <c r="T229" s="25" t="s">
        <v>2444</v>
      </c>
      <c r="U229" s="25" t="s">
        <v>16</v>
      </c>
      <c r="V229" s="25" t="s">
        <v>11</v>
      </c>
      <c r="W229" s="25" t="s">
        <v>11</v>
      </c>
      <c r="X229" s="25">
        <v>0</v>
      </c>
      <c r="Y229" s="25" t="s">
        <v>11</v>
      </c>
      <c r="Z229" s="25" t="s">
        <v>1664</v>
      </c>
      <c r="AA229" s="25" t="s">
        <v>11</v>
      </c>
      <c r="AB229" s="25" t="s">
        <v>11</v>
      </c>
      <c r="AC229" s="25" t="s">
        <v>11</v>
      </c>
      <c r="AD229" s="25">
        <v>0</v>
      </c>
      <c r="AE229" s="25">
        <v>0</v>
      </c>
      <c r="AF229" s="25">
        <v>52116</v>
      </c>
      <c r="AG229" s="25" t="s">
        <v>2145</v>
      </c>
    </row>
    <row r="230" spans="1:33">
      <c r="A230" s="25" t="s">
        <v>2431</v>
      </c>
      <c r="B230" s="25" t="s">
        <v>2432</v>
      </c>
      <c r="C230" s="25" t="s">
        <v>1666</v>
      </c>
      <c r="D230" s="25" t="s">
        <v>11</v>
      </c>
      <c r="E230" s="25" t="s">
        <v>11</v>
      </c>
      <c r="F230" s="25" t="s">
        <v>11</v>
      </c>
      <c r="G230" s="25" t="s">
        <v>11</v>
      </c>
      <c r="H230" s="25" t="s">
        <v>2429</v>
      </c>
      <c r="I230" s="25" t="s">
        <v>1672</v>
      </c>
      <c r="J230" s="25" t="s">
        <v>11</v>
      </c>
      <c r="K230" s="25" t="s">
        <v>1683</v>
      </c>
      <c r="L230" s="25" t="s">
        <v>1721</v>
      </c>
      <c r="M230" s="25" t="s">
        <v>11</v>
      </c>
      <c r="N230" s="25" t="s">
        <v>11</v>
      </c>
      <c r="O230" s="25" t="s">
        <v>2433</v>
      </c>
      <c r="P230" s="25" t="s">
        <v>11</v>
      </c>
      <c r="Q230" s="25" t="s">
        <v>2427</v>
      </c>
      <c r="R230" s="25" t="s">
        <v>11</v>
      </c>
      <c r="S230" s="25" t="s">
        <v>11</v>
      </c>
      <c r="T230" s="25" t="s">
        <v>2434</v>
      </c>
      <c r="U230" s="25" t="s">
        <v>1669</v>
      </c>
      <c r="V230" s="25" t="s">
        <v>11</v>
      </c>
      <c r="W230" s="25" t="s">
        <v>11</v>
      </c>
      <c r="X230" s="25">
        <v>0</v>
      </c>
      <c r="Y230" s="25" t="s">
        <v>11</v>
      </c>
      <c r="Z230" s="25" t="s">
        <v>1664</v>
      </c>
      <c r="AA230" s="25" t="s">
        <v>11</v>
      </c>
      <c r="AB230" s="25" t="s">
        <v>11</v>
      </c>
      <c r="AC230" s="25" t="s">
        <v>11</v>
      </c>
      <c r="AD230" s="25">
        <v>0</v>
      </c>
      <c r="AE230" s="25">
        <v>0</v>
      </c>
      <c r="AF230" s="25">
        <v>960</v>
      </c>
      <c r="AG230" s="25" t="s">
        <v>1160</v>
      </c>
    </row>
    <row r="231" spans="1:33">
      <c r="A231" s="25" t="s">
        <v>4035</v>
      </c>
      <c r="B231" s="25" t="s">
        <v>4036</v>
      </c>
      <c r="C231" s="25" t="s">
        <v>1666</v>
      </c>
      <c r="D231" s="25" t="s">
        <v>11</v>
      </c>
      <c r="E231" s="25" t="s">
        <v>11</v>
      </c>
      <c r="F231" s="25" t="s">
        <v>11</v>
      </c>
      <c r="G231" s="25" t="s">
        <v>11</v>
      </c>
      <c r="H231" s="25" t="s">
        <v>4037</v>
      </c>
      <c r="I231" s="25" t="s">
        <v>11</v>
      </c>
      <c r="J231" s="25" t="s">
        <v>11</v>
      </c>
      <c r="K231" s="25" t="s">
        <v>11</v>
      </c>
      <c r="L231" s="25" t="s">
        <v>1721</v>
      </c>
      <c r="M231" s="25" t="s">
        <v>11</v>
      </c>
      <c r="N231" s="25" t="s">
        <v>11</v>
      </c>
      <c r="O231" s="25" t="s">
        <v>11</v>
      </c>
      <c r="P231" s="25" t="s">
        <v>11</v>
      </c>
      <c r="Q231" s="25" t="s">
        <v>11</v>
      </c>
      <c r="R231" s="25" t="s">
        <v>11</v>
      </c>
      <c r="S231" s="25" t="s">
        <v>11</v>
      </c>
      <c r="T231" s="25" t="s">
        <v>1726</v>
      </c>
      <c r="U231" s="25" t="s">
        <v>10</v>
      </c>
      <c r="V231" s="25" t="s">
        <v>11</v>
      </c>
      <c r="W231" s="25" t="s">
        <v>11</v>
      </c>
      <c r="X231" s="25">
        <v>0</v>
      </c>
      <c r="Y231" s="25" t="s">
        <v>11</v>
      </c>
      <c r="Z231" s="25" t="s">
        <v>1664</v>
      </c>
      <c r="AA231" s="25" t="s">
        <v>11</v>
      </c>
      <c r="AB231" s="25" t="s">
        <v>11</v>
      </c>
      <c r="AC231" s="25" t="s">
        <v>11</v>
      </c>
      <c r="AD231" s="25">
        <v>0</v>
      </c>
      <c r="AE231" s="25">
        <v>0</v>
      </c>
      <c r="AF231" s="25">
        <v>8491</v>
      </c>
      <c r="AG231" s="25" t="s">
        <v>3815</v>
      </c>
    </row>
    <row r="232" spans="1:33">
      <c r="A232" s="25" t="s">
        <v>3853</v>
      </c>
      <c r="B232" s="25" t="s">
        <v>3854</v>
      </c>
      <c r="C232" s="25" t="s">
        <v>1661</v>
      </c>
      <c r="D232" s="25" t="s">
        <v>11</v>
      </c>
      <c r="E232" s="25" t="s">
        <v>11</v>
      </c>
      <c r="F232" s="25" t="s">
        <v>11</v>
      </c>
      <c r="G232" s="25" t="s">
        <v>11</v>
      </c>
      <c r="H232" s="25" t="s">
        <v>3855</v>
      </c>
      <c r="I232" s="25" t="s">
        <v>11</v>
      </c>
      <c r="J232" s="25" t="s">
        <v>11</v>
      </c>
      <c r="K232" s="25" t="s">
        <v>11</v>
      </c>
      <c r="L232" s="25" t="s">
        <v>1721</v>
      </c>
      <c r="M232" s="25" t="s">
        <v>11</v>
      </c>
      <c r="N232" s="25" t="s">
        <v>11</v>
      </c>
      <c r="O232" s="25" t="s">
        <v>11</v>
      </c>
      <c r="P232" s="25" t="s">
        <v>11</v>
      </c>
      <c r="Q232" s="25" t="s">
        <v>11</v>
      </c>
      <c r="R232" s="25" t="s">
        <v>11</v>
      </c>
      <c r="S232" s="25" t="s">
        <v>11</v>
      </c>
      <c r="T232" s="25" t="s">
        <v>3856</v>
      </c>
      <c r="U232" s="25" t="s">
        <v>14</v>
      </c>
      <c r="V232" s="25" t="s">
        <v>11</v>
      </c>
      <c r="W232" s="25" t="s">
        <v>11</v>
      </c>
      <c r="X232" s="25">
        <v>0</v>
      </c>
      <c r="Y232" s="25" t="s">
        <v>11</v>
      </c>
      <c r="Z232" s="25" t="s">
        <v>1664</v>
      </c>
      <c r="AA232" s="25" t="s">
        <v>11</v>
      </c>
      <c r="AB232" s="25" t="s">
        <v>11</v>
      </c>
      <c r="AC232" s="25" t="s">
        <v>11</v>
      </c>
      <c r="AD232" s="25">
        <v>0</v>
      </c>
      <c r="AE232" s="25">
        <v>0</v>
      </c>
      <c r="AF232" s="25">
        <v>48800</v>
      </c>
      <c r="AG232" s="25" t="s">
        <v>1842</v>
      </c>
    </row>
    <row r="233" spans="1:33">
      <c r="A233" s="25" t="s">
        <v>2256</v>
      </c>
      <c r="B233" s="25" t="s">
        <v>2257</v>
      </c>
      <c r="C233" s="25" t="s">
        <v>1666</v>
      </c>
      <c r="D233" s="25" t="s">
        <v>11</v>
      </c>
      <c r="E233" s="25" t="s">
        <v>11</v>
      </c>
      <c r="F233" s="25" t="s">
        <v>11</v>
      </c>
      <c r="G233" s="25" t="s">
        <v>11</v>
      </c>
      <c r="H233" s="25" t="s">
        <v>2258</v>
      </c>
      <c r="I233" s="25" t="s">
        <v>1695</v>
      </c>
      <c r="J233" s="25" t="s">
        <v>11</v>
      </c>
      <c r="K233" s="25" t="s">
        <v>1683</v>
      </c>
      <c r="L233" s="25" t="s">
        <v>1721</v>
      </c>
      <c r="M233" s="25" t="s">
        <v>11</v>
      </c>
      <c r="N233" s="25" t="s">
        <v>11</v>
      </c>
      <c r="O233" s="25" t="s">
        <v>11</v>
      </c>
      <c r="P233" s="25" t="s">
        <v>11</v>
      </c>
      <c r="Q233" s="25" t="s">
        <v>2258</v>
      </c>
      <c r="R233" s="25" t="s">
        <v>11</v>
      </c>
      <c r="S233" s="25" t="s">
        <v>11</v>
      </c>
      <c r="T233" s="25" t="s">
        <v>2259</v>
      </c>
      <c r="U233" s="25" t="s">
        <v>1687</v>
      </c>
      <c r="V233" s="25" t="s">
        <v>11</v>
      </c>
      <c r="W233" s="25" t="s">
        <v>11</v>
      </c>
      <c r="X233" s="25">
        <v>0</v>
      </c>
      <c r="Y233" s="25" t="s">
        <v>11</v>
      </c>
      <c r="Z233" s="25" t="s">
        <v>1664</v>
      </c>
      <c r="AA233" s="25" t="s">
        <v>11</v>
      </c>
      <c r="AB233" s="25" t="s">
        <v>11</v>
      </c>
      <c r="AC233" s="25" t="s">
        <v>11</v>
      </c>
      <c r="AD233" s="25">
        <v>230</v>
      </c>
      <c r="AE233" s="25">
        <v>0</v>
      </c>
      <c r="AF233" s="25">
        <v>960</v>
      </c>
      <c r="AG233" s="25" t="s">
        <v>2260</v>
      </c>
    </row>
    <row r="234" spans="1:33">
      <c r="A234" s="25" t="s">
        <v>3047</v>
      </c>
      <c r="B234" s="25" t="s">
        <v>3048</v>
      </c>
      <c r="C234" s="25" t="s">
        <v>1666</v>
      </c>
      <c r="D234" s="25" t="s">
        <v>11</v>
      </c>
      <c r="E234" s="25" t="s">
        <v>11</v>
      </c>
      <c r="F234" s="25" t="s">
        <v>11</v>
      </c>
      <c r="G234" s="25" t="s">
        <v>11</v>
      </c>
      <c r="H234" s="25" t="s">
        <v>3049</v>
      </c>
      <c r="I234" s="25" t="s">
        <v>1672</v>
      </c>
      <c r="J234" s="25" t="s">
        <v>11</v>
      </c>
      <c r="K234" s="25" t="s">
        <v>3050</v>
      </c>
      <c r="L234" s="25" t="s">
        <v>1721</v>
      </c>
      <c r="M234" s="25" t="s">
        <v>11</v>
      </c>
      <c r="N234" s="25" t="s">
        <v>11</v>
      </c>
      <c r="O234" s="25" t="s">
        <v>11</v>
      </c>
      <c r="P234" s="25" t="s">
        <v>3051</v>
      </c>
      <c r="Q234" s="25" t="s">
        <v>3049</v>
      </c>
      <c r="R234" s="25" t="s">
        <v>11</v>
      </c>
      <c r="S234" s="25" t="s">
        <v>11</v>
      </c>
      <c r="T234" s="25" t="s">
        <v>1726</v>
      </c>
      <c r="U234" s="25" t="s">
        <v>10</v>
      </c>
      <c r="V234" s="25" t="s">
        <v>1671</v>
      </c>
      <c r="W234" s="25" t="s">
        <v>11</v>
      </c>
      <c r="X234" s="25">
        <v>0</v>
      </c>
      <c r="Y234" s="25" t="s">
        <v>11</v>
      </c>
      <c r="Z234" s="25" t="s">
        <v>1664</v>
      </c>
      <c r="AA234" s="25" t="s">
        <v>11</v>
      </c>
      <c r="AB234" s="25" t="s">
        <v>11</v>
      </c>
      <c r="AC234" s="25" t="s">
        <v>11</v>
      </c>
      <c r="AD234" s="25">
        <v>0</v>
      </c>
      <c r="AE234" s="25">
        <v>0</v>
      </c>
      <c r="AF234" s="25">
        <v>2417.92</v>
      </c>
      <c r="AG234" s="25" t="s">
        <v>5141</v>
      </c>
    </row>
    <row r="235" spans="1:33">
      <c r="A235" s="25" t="s">
        <v>2201</v>
      </c>
      <c r="B235" s="25" t="s">
        <v>2202</v>
      </c>
      <c r="C235" s="25" t="s">
        <v>1666</v>
      </c>
      <c r="D235" s="25" t="s">
        <v>11</v>
      </c>
      <c r="E235" s="25" t="s">
        <v>11</v>
      </c>
      <c r="F235" s="25" t="s">
        <v>2203</v>
      </c>
      <c r="G235" s="25" t="s">
        <v>1690</v>
      </c>
      <c r="H235" s="25" t="s">
        <v>2204</v>
      </c>
      <c r="I235" s="25" t="s">
        <v>1672</v>
      </c>
      <c r="J235" s="25" t="s">
        <v>1721</v>
      </c>
      <c r="K235" s="25" t="s">
        <v>1955</v>
      </c>
      <c r="L235" s="25" t="s">
        <v>1721</v>
      </c>
      <c r="M235" s="25" t="s">
        <v>11</v>
      </c>
      <c r="N235" s="25" t="s">
        <v>11</v>
      </c>
      <c r="O235" s="25" t="s">
        <v>11</v>
      </c>
      <c r="P235" s="25" t="s">
        <v>11</v>
      </c>
      <c r="Q235" s="25" t="s">
        <v>11</v>
      </c>
      <c r="R235" s="25" t="s">
        <v>11</v>
      </c>
      <c r="S235" s="25" t="s">
        <v>11</v>
      </c>
      <c r="T235" s="25" t="s">
        <v>2205</v>
      </c>
      <c r="U235" s="25" t="s">
        <v>16</v>
      </c>
      <c r="V235" s="25" t="s">
        <v>11</v>
      </c>
      <c r="W235" s="25" t="s">
        <v>11</v>
      </c>
      <c r="X235" s="25">
        <v>0</v>
      </c>
      <c r="Y235" s="25" t="s">
        <v>11</v>
      </c>
      <c r="Z235" s="25" t="s">
        <v>1664</v>
      </c>
      <c r="AA235" s="25" t="s">
        <v>11</v>
      </c>
      <c r="AB235" s="25" t="s">
        <v>11</v>
      </c>
      <c r="AC235" s="25" t="s">
        <v>11</v>
      </c>
      <c r="AD235" s="25">
        <v>0</v>
      </c>
      <c r="AE235" s="25">
        <v>0</v>
      </c>
      <c r="AF235" s="25">
        <v>3316</v>
      </c>
      <c r="AG235" s="25" t="s">
        <v>1162</v>
      </c>
    </row>
    <row r="236" spans="1:33">
      <c r="A236" s="25" t="s">
        <v>2494</v>
      </c>
      <c r="B236" s="25" t="s">
        <v>2495</v>
      </c>
      <c r="C236" s="25" t="s">
        <v>1661</v>
      </c>
      <c r="D236" s="25" t="s">
        <v>11</v>
      </c>
      <c r="E236" s="25" t="s">
        <v>11</v>
      </c>
      <c r="F236" s="25" t="s">
        <v>2496</v>
      </c>
      <c r="G236" s="25" t="s">
        <v>1751</v>
      </c>
      <c r="H236" s="25" t="s">
        <v>2497</v>
      </c>
      <c r="I236" s="25" t="s">
        <v>1672</v>
      </c>
      <c r="J236" s="25" t="s">
        <v>11</v>
      </c>
      <c r="K236" s="25" t="s">
        <v>1683</v>
      </c>
      <c r="L236" s="25" t="s">
        <v>1721</v>
      </c>
      <c r="M236" s="25" t="s">
        <v>11</v>
      </c>
      <c r="N236" s="25" t="s">
        <v>11</v>
      </c>
      <c r="O236" s="25" t="s">
        <v>11</v>
      </c>
      <c r="P236" s="25" t="s">
        <v>2498</v>
      </c>
      <c r="Q236" s="25" t="s">
        <v>2497</v>
      </c>
      <c r="R236" s="25" t="s">
        <v>11</v>
      </c>
      <c r="S236" s="25" t="s">
        <v>11</v>
      </c>
      <c r="T236" s="25" t="s">
        <v>1946</v>
      </c>
      <c r="U236" s="25" t="s">
        <v>1669</v>
      </c>
      <c r="V236" s="25" t="s">
        <v>11</v>
      </c>
      <c r="W236" s="25" t="s">
        <v>11</v>
      </c>
      <c r="X236" s="25">
        <v>0</v>
      </c>
      <c r="Y236" s="25" t="s">
        <v>11</v>
      </c>
      <c r="Z236" s="25" t="s">
        <v>1664</v>
      </c>
      <c r="AA236" s="25" t="s">
        <v>11</v>
      </c>
      <c r="AB236" s="25" t="s">
        <v>11</v>
      </c>
      <c r="AC236" s="25" t="s">
        <v>11</v>
      </c>
      <c r="AD236" s="25">
        <v>0</v>
      </c>
      <c r="AE236" s="25">
        <v>0</v>
      </c>
      <c r="AF236" s="25">
        <v>546.25</v>
      </c>
      <c r="AG236" s="25" t="s">
        <v>5073</v>
      </c>
    </row>
    <row r="237" spans="1:33">
      <c r="A237" s="25" t="s">
        <v>2337</v>
      </c>
      <c r="B237" s="25" t="s">
        <v>2338</v>
      </c>
      <c r="C237" s="25" t="s">
        <v>1661</v>
      </c>
      <c r="D237" s="25" t="s">
        <v>11</v>
      </c>
      <c r="E237" s="25" t="s">
        <v>11</v>
      </c>
      <c r="F237" s="25" t="s">
        <v>11</v>
      </c>
      <c r="G237" s="25" t="s">
        <v>11</v>
      </c>
      <c r="H237" s="25" t="s">
        <v>2339</v>
      </c>
      <c r="I237" s="25" t="s">
        <v>1691</v>
      </c>
      <c r="J237" s="25" t="s">
        <v>11</v>
      </c>
      <c r="K237" s="25" t="s">
        <v>1760</v>
      </c>
      <c r="L237" s="25" t="s">
        <v>1673</v>
      </c>
      <c r="M237" s="25" t="s">
        <v>11</v>
      </c>
      <c r="N237" s="25" t="s">
        <v>11</v>
      </c>
      <c r="O237" s="25" t="s">
        <v>11</v>
      </c>
      <c r="P237" s="25" t="s">
        <v>11</v>
      </c>
      <c r="Q237" s="25" t="s">
        <v>2339</v>
      </c>
      <c r="R237" s="25" t="s">
        <v>11</v>
      </c>
      <c r="S237" s="25" t="s">
        <v>11</v>
      </c>
      <c r="T237" s="25" t="s">
        <v>2340</v>
      </c>
      <c r="U237" s="25" t="s">
        <v>1669</v>
      </c>
      <c r="V237" s="25" t="s">
        <v>11</v>
      </c>
      <c r="W237" s="25" t="s">
        <v>11</v>
      </c>
      <c r="X237" s="25">
        <v>0</v>
      </c>
      <c r="Y237" s="25" t="s">
        <v>11</v>
      </c>
      <c r="Z237" s="25" t="s">
        <v>1664</v>
      </c>
      <c r="AA237" s="25" t="s">
        <v>11</v>
      </c>
      <c r="AB237" s="25" t="s">
        <v>11</v>
      </c>
      <c r="AC237" s="25" t="s">
        <v>11</v>
      </c>
      <c r="AD237" s="25">
        <v>460</v>
      </c>
      <c r="AE237" s="25">
        <v>0</v>
      </c>
      <c r="AF237" s="25">
        <v>870</v>
      </c>
      <c r="AG237" s="25" t="s">
        <v>5142</v>
      </c>
    </row>
    <row r="238" spans="1:33">
      <c r="A238" s="25" t="s">
        <v>5143</v>
      </c>
      <c r="B238" s="25" t="s">
        <v>5144</v>
      </c>
      <c r="C238" s="25" t="s">
        <v>1666</v>
      </c>
      <c r="D238" s="25" t="s">
        <v>11</v>
      </c>
      <c r="E238" s="25" t="s">
        <v>11</v>
      </c>
      <c r="F238" s="25" t="s">
        <v>11</v>
      </c>
      <c r="G238" s="25" t="s">
        <v>11</v>
      </c>
      <c r="H238" s="25" t="s">
        <v>5145</v>
      </c>
      <c r="I238" s="25" t="s">
        <v>1672</v>
      </c>
      <c r="J238" s="25" t="s">
        <v>1721</v>
      </c>
      <c r="K238" s="25" t="s">
        <v>4833</v>
      </c>
      <c r="L238" s="25" t="s">
        <v>1721</v>
      </c>
      <c r="M238" s="25" t="s">
        <v>11</v>
      </c>
      <c r="N238" s="25" t="s">
        <v>11</v>
      </c>
      <c r="O238" s="25" t="s">
        <v>11</v>
      </c>
      <c r="P238" s="25" t="s">
        <v>11</v>
      </c>
      <c r="Q238" s="25" t="s">
        <v>11</v>
      </c>
      <c r="R238" s="25" t="s">
        <v>11</v>
      </c>
      <c r="S238" s="25" t="s">
        <v>11</v>
      </c>
      <c r="T238" s="25" t="s">
        <v>1946</v>
      </c>
      <c r="U238" s="25" t="s">
        <v>1687</v>
      </c>
      <c r="V238" s="25" t="s">
        <v>11</v>
      </c>
      <c r="W238" s="25" t="s">
        <v>11</v>
      </c>
      <c r="X238" s="25">
        <v>0</v>
      </c>
      <c r="Y238" s="25" t="s">
        <v>11</v>
      </c>
      <c r="Z238" s="25" t="s">
        <v>1664</v>
      </c>
      <c r="AA238" s="25" t="s">
        <v>11</v>
      </c>
      <c r="AB238" s="25" t="s">
        <v>11</v>
      </c>
      <c r="AC238" s="25" t="s">
        <v>11</v>
      </c>
      <c r="AD238" s="25">
        <v>230</v>
      </c>
      <c r="AE238" s="25">
        <v>0</v>
      </c>
      <c r="AF238" s="25">
        <v>4085</v>
      </c>
      <c r="AG238" s="25" t="s">
        <v>5086</v>
      </c>
    </row>
    <row r="239" spans="1:33">
      <c r="A239" s="25" t="s">
        <v>1919</v>
      </c>
      <c r="B239" s="25" t="s">
        <v>1920</v>
      </c>
      <c r="C239" s="25" t="s">
        <v>1661</v>
      </c>
      <c r="D239" s="25" t="s">
        <v>11</v>
      </c>
      <c r="E239" s="25" t="s">
        <v>11</v>
      </c>
      <c r="F239" s="25" t="s">
        <v>11</v>
      </c>
      <c r="G239" s="25" t="s">
        <v>11</v>
      </c>
      <c r="H239" s="25" t="s">
        <v>1921</v>
      </c>
      <c r="I239" s="25" t="s">
        <v>1691</v>
      </c>
      <c r="J239" s="25" t="s">
        <v>11</v>
      </c>
      <c r="K239" s="25" t="s">
        <v>1922</v>
      </c>
      <c r="L239" s="25" t="s">
        <v>1721</v>
      </c>
      <c r="M239" s="25" t="s">
        <v>11</v>
      </c>
      <c r="N239" s="25" t="s">
        <v>11</v>
      </c>
      <c r="O239" s="25" t="s">
        <v>11</v>
      </c>
      <c r="P239" s="25" t="s">
        <v>11</v>
      </c>
      <c r="Q239" s="25" t="s">
        <v>11</v>
      </c>
      <c r="R239" s="25" t="s">
        <v>11</v>
      </c>
      <c r="S239" s="25" t="s">
        <v>11</v>
      </c>
      <c r="T239" s="25" t="s">
        <v>1726</v>
      </c>
      <c r="U239" s="25" t="s">
        <v>14</v>
      </c>
      <c r="V239" s="25" t="s">
        <v>11</v>
      </c>
      <c r="W239" s="25" t="s">
        <v>11</v>
      </c>
      <c r="X239" s="25">
        <v>0</v>
      </c>
      <c r="Y239" s="25" t="s">
        <v>11</v>
      </c>
      <c r="Z239" s="25" t="s">
        <v>1664</v>
      </c>
      <c r="AA239" s="25" t="s">
        <v>11</v>
      </c>
      <c r="AB239" s="25" t="s">
        <v>11</v>
      </c>
      <c r="AC239" s="25" t="s">
        <v>11</v>
      </c>
      <c r="AD239" s="25">
        <v>0</v>
      </c>
      <c r="AE239" s="25">
        <v>0</v>
      </c>
      <c r="AF239" s="25">
        <v>3316</v>
      </c>
      <c r="AG239" s="25" t="s">
        <v>1162</v>
      </c>
    </row>
    <row r="240" spans="1:33">
      <c r="A240" s="25" t="s">
        <v>3629</v>
      </c>
      <c r="B240" s="25" t="s">
        <v>3630</v>
      </c>
      <c r="C240" s="25" t="s">
        <v>1666</v>
      </c>
      <c r="D240" s="25" t="s">
        <v>11</v>
      </c>
      <c r="E240" s="25" t="s">
        <v>11</v>
      </c>
      <c r="F240" s="25" t="s">
        <v>2766</v>
      </c>
      <c r="G240" s="25" t="s">
        <v>1730</v>
      </c>
      <c r="H240" s="25" t="s">
        <v>3631</v>
      </c>
      <c r="I240" s="25" t="s">
        <v>1667</v>
      </c>
      <c r="J240" s="25" t="s">
        <v>1721</v>
      </c>
      <c r="K240" s="25" t="s">
        <v>1747</v>
      </c>
      <c r="L240" s="25" t="s">
        <v>1350</v>
      </c>
      <c r="M240" s="25" t="s">
        <v>11</v>
      </c>
      <c r="N240" s="25" t="s">
        <v>11</v>
      </c>
      <c r="O240" s="25" t="s">
        <v>11</v>
      </c>
      <c r="P240" s="25" t="s">
        <v>11</v>
      </c>
      <c r="Q240" s="25" t="s">
        <v>3631</v>
      </c>
      <c r="R240" s="25" t="s">
        <v>11</v>
      </c>
      <c r="S240" s="25" t="s">
        <v>11</v>
      </c>
      <c r="T240" s="25" t="s">
        <v>1857</v>
      </c>
      <c r="U240" s="25" t="s">
        <v>16</v>
      </c>
      <c r="V240" s="25" t="s">
        <v>1671</v>
      </c>
      <c r="W240" s="25" t="s">
        <v>11</v>
      </c>
      <c r="X240" s="25">
        <v>0</v>
      </c>
      <c r="Y240" s="25" t="s">
        <v>11</v>
      </c>
      <c r="Z240" s="25" t="s">
        <v>1664</v>
      </c>
      <c r="AA240" s="25" t="s">
        <v>11</v>
      </c>
      <c r="AB240" s="25" t="s">
        <v>11</v>
      </c>
      <c r="AC240" s="25" t="s">
        <v>11</v>
      </c>
      <c r="AD240" s="25">
        <v>0</v>
      </c>
      <c r="AE240" s="25">
        <v>0</v>
      </c>
      <c r="AF240" s="25">
        <v>822.5</v>
      </c>
      <c r="AG240" s="25" t="s">
        <v>5064</v>
      </c>
    </row>
    <row r="241" spans="1:33">
      <c r="A241" s="25" t="s">
        <v>2138</v>
      </c>
      <c r="B241" s="25" t="s">
        <v>2139</v>
      </c>
      <c r="C241" s="25" t="s">
        <v>1661</v>
      </c>
      <c r="D241" s="25" t="s">
        <v>11</v>
      </c>
      <c r="E241" s="25" t="s">
        <v>11</v>
      </c>
      <c r="F241" s="25" t="s">
        <v>11</v>
      </c>
      <c r="G241" s="25" t="s">
        <v>11</v>
      </c>
      <c r="H241" s="25" t="s">
        <v>2140</v>
      </c>
      <c r="I241" s="25" t="s">
        <v>1691</v>
      </c>
      <c r="J241" s="25" t="s">
        <v>11</v>
      </c>
      <c r="K241" s="25" t="s">
        <v>1683</v>
      </c>
      <c r="L241" s="25" t="s">
        <v>1721</v>
      </c>
      <c r="M241" s="25" t="s">
        <v>11</v>
      </c>
      <c r="N241" s="25" t="s">
        <v>11</v>
      </c>
      <c r="O241" s="25" t="s">
        <v>2140</v>
      </c>
      <c r="P241" s="25" t="s">
        <v>11</v>
      </c>
      <c r="Q241" s="25" t="s">
        <v>11</v>
      </c>
      <c r="R241" s="25" t="s">
        <v>11</v>
      </c>
      <c r="S241" s="25" t="s">
        <v>11</v>
      </c>
      <c r="T241" s="25" t="s">
        <v>1726</v>
      </c>
      <c r="U241" s="25" t="s">
        <v>13</v>
      </c>
      <c r="V241" s="25" t="s">
        <v>11</v>
      </c>
      <c r="W241" s="25" t="s">
        <v>11</v>
      </c>
      <c r="X241" s="25">
        <v>0</v>
      </c>
      <c r="Y241" s="25" t="s">
        <v>11</v>
      </c>
      <c r="Z241" s="25" t="s">
        <v>1664</v>
      </c>
      <c r="AA241" s="25" t="s">
        <v>11</v>
      </c>
      <c r="AB241" s="25" t="s">
        <v>11</v>
      </c>
      <c r="AC241" s="25" t="s">
        <v>11</v>
      </c>
      <c r="AD241" s="25">
        <v>0</v>
      </c>
      <c r="AE241" s="25">
        <v>0</v>
      </c>
      <c r="AF241" s="25">
        <v>3316</v>
      </c>
      <c r="AG241" s="25" t="s">
        <v>1162</v>
      </c>
    </row>
    <row r="242" spans="1:33">
      <c r="A242" s="25" t="s">
        <v>3689</v>
      </c>
      <c r="B242" s="25" t="s">
        <v>3690</v>
      </c>
      <c r="C242" s="25" t="s">
        <v>1666</v>
      </c>
      <c r="D242" s="25" t="s">
        <v>11</v>
      </c>
      <c r="E242" s="25" t="s">
        <v>11</v>
      </c>
      <c r="F242" s="25" t="s">
        <v>11</v>
      </c>
      <c r="G242" s="25" t="s">
        <v>11</v>
      </c>
      <c r="H242" s="25" t="s">
        <v>3691</v>
      </c>
      <c r="I242" s="25" t="s">
        <v>11</v>
      </c>
      <c r="J242" s="25" t="s">
        <v>11</v>
      </c>
      <c r="K242" s="25" t="s">
        <v>11</v>
      </c>
      <c r="L242" s="25" t="s">
        <v>1721</v>
      </c>
      <c r="M242" s="25" t="s">
        <v>11</v>
      </c>
      <c r="N242" s="25" t="s">
        <v>11</v>
      </c>
      <c r="O242" s="25" t="s">
        <v>11</v>
      </c>
      <c r="P242" s="25" t="s">
        <v>11</v>
      </c>
      <c r="Q242" s="25" t="s">
        <v>11</v>
      </c>
      <c r="R242" s="25" t="s">
        <v>11</v>
      </c>
      <c r="S242" s="25" t="s">
        <v>11</v>
      </c>
      <c r="T242" s="25" t="s">
        <v>1726</v>
      </c>
      <c r="U242" s="25" t="s">
        <v>10</v>
      </c>
      <c r="V242" s="25" t="s">
        <v>11</v>
      </c>
      <c r="W242" s="25" t="s">
        <v>11</v>
      </c>
      <c r="X242" s="25">
        <v>0</v>
      </c>
      <c r="Y242" s="25" t="s">
        <v>11</v>
      </c>
      <c r="Z242" s="25" t="s">
        <v>1664</v>
      </c>
      <c r="AA242" s="25" t="s">
        <v>11</v>
      </c>
      <c r="AB242" s="25" t="s">
        <v>11</v>
      </c>
      <c r="AC242" s="25" t="s">
        <v>11</v>
      </c>
      <c r="AD242" s="25">
        <v>840</v>
      </c>
      <c r="AE242" s="25">
        <v>0</v>
      </c>
      <c r="AF242" s="25">
        <v>29225</v>
      </c>
      <c r="AG242" s="25" t="s">
        <v>5146</v>
      </c>
    </row>
    <row r="243" spans="1:33">
      <c r="A243" s="25" t="s">
        <v>2114</v>
      </c>
      <c r="B243" s="25" t="s">
        <v>2115</v>
      </c>
      <c r="C243" s="25" t="s">
        <v>1666</v>
      </c>
      <c r="D243" s="25" t="s">
        <v>11</v>
      </c>
      <c r="E243" s="25" t="s">
        <v>11</v>
      </c>
      <c r="F243" s="25" t="s">
        <v>11</v>
      </c>
      <c r="G243" s="25" t="s">
        <v>11</v>
      </c>
      <c r="H243" s="25" t="s">
        <v>2116</v>
      </c>
      <c r="I243" s="25" t="s">
        <v>1685</v>
      </c>
      <c r="J243" s="25" t="s">
        <v>11</v>
      </c>
      <c r="K243" s="25" t="s">
        <v>1782</v>
      </c>
      <c r="L243" s="25" t="s">
        <v>1721</v>
      </c>
      <c r="M243" s="25" t="s">
        <v>11</v>
      </c>
      <c r="N243" s="25" t="s">
        <v>11</v>
      </c>
      <c r="O243" s="25" t="s">
        <v>11</v>
      </c>
      <c r="P243" s="25" t="s">
        <v>11</v>
      </c>
      <c r="Q243" s="25" t="s">
        <v>2116</v>
      </c>
      <c r="R243" s="25" t="s">
        <v>11</v>
      </c>
      <c r="S243" s="25" t="s">
        <v>11</v>
      </c>
      <c r="T243" s="25" t="s">
        <v>2117</v>
      </c>
      <c r="U243" s="25" t="s">
        <v>16</v>
      </c>
      <c r="V243" s="25" t="s">
        <v>11</v>
      </c>
      <c r="W243" s="25" t="s">
        <v>11</v>
      </c>
      <c r="X243" s="25">
        <v>0</v>
      </c>
      <c r="Y243" s="25" t="s">
        <v>11</v>
      </c>
      <c r="Z243" s="25" t="s">
        <v>1664</v>
      </c>
      <c r="AA243" s="25" t="s">
        <v>11</v>
      </c>
      <c r="AB243" s="25" t="s">
        <v>11</v>
      </c>
      <c r="AC243" s="25" t="s">
        <v>11</v>
      </c>
      <c r="AD243" s="25">
        <v>0</v>
      </c>
      <c r="AE243" s="25">
        <v>0</v>
      </c>
      <c r="AF243" s="25">
        <v>3316</v>
      </c>
      <c r="AG243" s="25" t="s">
        <v>1162</v>
      </c>
    </row>
    <row r="244" spans="1:33">
      <c r="A244" s="25" t="s">
        <v>1973</v>
      </c>
      <c r="B244" s="25" t="s">
        <v>1974</v>
      </c>
      <c r="C244" s="25" t="s">
        <v>1666</v>
      </c>
      <c r="D244" s="25" t="s">
        <v>11</v>
      </c>
      <c r="E244" s="25" t="s">
        <v>11</v>
      </c>
      <c r="F244" s="25" t="s">
        <v>11</v>
      </c>
      <c r="G244" s="25" t="s">
        <v>11</v>
      </c>
      <c r="H244" s="25" t="s">
        <v>1975</v>
      </c>
      <c r="I244" s="25" t="s">
        <v>1678</v>
      </c>
      <c r="J244" s="25" t="s">
        <v>11</v>
      </c>
      <c r="K244" s="25" t="s">
        <v>1976</v>
      </c>
      <c r="L244" s="25" t="s">
        <v>1347</v>
      </c>
      <c r="M244" s="25" t="s">
        <v>11</v>
      </c>
      <c r="N244" s="25" t="s">
        <v>11</v>
      </c>
      <c r="O244" s="25" t="s">
        <v>11</v>
      </c>
      <c r="P244" s="25" t="s">
        <v>11</v>
      </c>
      <c r="Q244" s="25" t="s">
        <v>11</v>
      </c>
      <c r="R244" s="25" t="s">
        <v>11</v>
      </c>
      <c r="S244" s="25" t="s">
        <v>11</v>
      </c>
      <c r="T244" s="25" t="s">
        <v>1977</v>
      </c>
      <c r="U244" s="25" t="s">
        <v>17</v>
      </c>
      <c r="V244" s="25" t="s">
        <v>11</v>
      </c>
      <c r="W244" s="25" t="s">
        <v>11</v>
      </c>
      <c r="X244" s="25">
        <v>0</v>
      </c>
      <c r="Y244" s="25" t="s">
        <v>11</v>
      </c>
      <c r="Z244" s="25" t="s">
        <v>1664</v>
      </c>
      <c r="AA244" s="25" t="s">
        <v>11</v>
      </c>
      <c r="AB244" s="25" t="s">
        <v>11</v>
      </c>
      <c r="AC244" s="25" t="s">
        <v>11</v>
      </c>
      <c r="AD244" s="25">
        <v>0</v>
      </c>
      <c r="AE244" s="25">
        <v>0</v>
      </c>
      <c r="AF244" s="25">
        <v>7612.5</v>
      </c>
      <c r="AG244" s="25" t="s">
        <v>1978</v>
      </c>
    </row>
    <row r="245" spans="1:33">
      <c r="A245" s="25" t="s">
        <v>2901</v>
      </c>
      <c r="B245" s="25" t="s">
        <v>2902</v>
      </c>
      <c r="C245" s="25" t="s">
        <v>1666</v>
      </c>
      <c r="D245" s="25" t="s">
        <v>11</v>
      </c>
      <c r="E245" s="25" t="s">
        <v>11</v>
      </c>
      <c r="F245" s="25" t="s">
        <v>2903</v>
      </c>
      <c r="G245" s="25" t="s">
        <v>1688</v>
      </c>
      <c r="H245" s="25" t="s">
        <v>2904</v>
      </c>
      <c r="I245" s="25" t="s">
        <v>1667</v>
      </c>
      <c r="J245" s="25" t="s">
        <v>11</v>
      </c>
      <c r="K245" s="25" t="s">
        <v>2905</v>
      </c>
      <c r="L245" s="25" t="s">
        <v>1721</v>
      </c>
      <c r="M245" s="25" t="s">
        <v>11</v>
      </c>
      <c r="N245" s="25" t="s">
        <v>2906</v>
      </c>
      <c r="O245" s="25" t="s">
        <v>2907</v>
      </c>
      <c r="P245" s="25" t="s">
        <v>11</v>
      </c>
      <c r="Q245" s="25" t="s">
        <v>2904</v>
      </c>
      <c r="R245" s="25" t="s">
        <v>11</v>
      </c>
      <c r="S245" s="25" t="s">
        <v>11</v>
      </c>
      <c r="T245" s="25" t="s">
        <v>1726</v>
      </c>
      <c r="U245" s="25" t="s">
        <v>10</v>
      </c>
      <c r="V245" s="25" t="s">
        <v>1671</v>
      </c>
      <c r="W245" s="25" t="s">
        <v>11</v>
      </c>
      <c r="X245" s="25">
        <v>0</v>
      </c>
      <c r="Y245" s="25" t="s">
        <v>11</v>
      </c>
      <c r="Z245" s="25" t="s">
        <v>1664</v>
      </c>
      <c r="AA245" s="25" t="s">
        <v>11</v>
      </c>
      <c r="AB245" s="25" t="s">
        <v>11</v>
      </c>
      <c r="AC245" s="25" t="s">
        <v>11</v>
      </c>
      <c r="AD245" s="25">
        <v>0</v>
      </c>
      <c r="AE245" s="25">
        <v>0</v>
      </c>
      <c r="AF245" s="25">
        <v>2694.25</v>
      </c>
      <c r="AG245" s="25" t="s">
        <v>5147</v>
      </c>
    </row>
    <row r="246" spans="1:33">
      <c r="A246" s="25" t="s">
        <v>3387</v>
      </c>
      <c r="B246" s="25" t="s">
        <v>3388</v>
      </c>
      <c r="C246" s="25" t="s">
        <v>1661</v>
      </c>
      <c r="D246" s="25" t="s">
        <v>11</v>
      </c>
      <c r="E246" s="25" t="s">
        <v>11</v>
      </c>
      <c r="F246" s="25" t="s">
        <v>3389</v>
      </c>
      <c r="G246" s="25" t="s">
        <v>1693</v>
      </c>
      <c r="H246" s="25" t="s">
        <v>3390</v>
      </c>
      <c r="I246" s="25" t="s">
        <v>1667</v>
      </c>
      <c r="J246" s="25" t="s">
        <v>1721</v>
      </c>
      <c r="K246" s="25" t="s">
        <v>1668</v>
      </c>
      <c r="L246" s="25" t="s">
        <v>1721</v>
      </c>
      <c r="M246" s="25" t="s">
        <v>11</v>
      </c>
      <c r="N246" s="25" t="s">
        <v>11</v>
      </c>
      <c r="O246" s="25" t="s">
        <v>11</v>
      </c>
      <c r="P246" s="25" t="s">
        <v>11</v>
      </c>
      <c r="Q246" s="25" t="s">
        <v>3390</v>
      </c>
      <c r="R246" s="25" t="s">
        <v>11</v>
      </c>
      <c r="S246" s="25" t="s">
        <v>11</v>
      </c>
      <c r="T246" s="25" t="s">
        <v>1946</v>
      </c>
      <c r="U246" s="25" t="s">
        <v>1687</v>
      </c>
      <c r="V246" s="25" t="s">
        <v>11</v>
      </c>
      <c r="W246" s="25" t="s">
        <v>11</v>
      </c>
      <c r="X246" s="25">
        <v>0</v>
      </c>
      <c r="Y246" s="25" t="s">
        <v>11</v>
      </c>
      <c r="Z246" s="25" t="s">
        <v>1664</v>
      </c>
      <c r="AA246" s="25" t="s">
        <v>11</v>
      </c>
      <c r="AB246" s="25" t="s">
        <v>11</v>
      </c>
      <c r="AC246" s="25" t="s">
        <v>11</v>
      </c>
      <c r="AD246" s="25">
        <v>0</v>
      </c>
      <c r="AE246" s="25">
        <v>0</v>
      </c>
      <c r="AF246" s="25">
        <v>796.25</v>
      </c>
      <c r="AG246" s="25" t="s">
        <v>5102</v>
      </c>
    </row>
    <row r="247" spans="1:33">
      <c r="A247" s="25" t="s">
        <v>3882</v>
      </c>
      <c r="B247" s="25" t="s">
        <v>3883</v>
      </c>
      <c r="C247" s="25" t="s">
        <v>1661</v>
      </c>
      <c r="D247" s="25" t="s">
        <v>11</v>
      </c>
      <c r="E247" s="25" t="s">
        <v>11</v>
      </c>
      <c r="F247" s="25" t="s">
        <v>3884</v>
      </c>
      <c r="G247" s="25" t="s">
        <v>1688</v>
      </c>
      <c r="H247" s="25" t="s">
        <v>3885</v>
      </c>
      <c r="I247" s="25" t="s">
        <v>1672</v>
      </c>
      <c r="J247" s="25" t="s">
        <v>1721</v>
      </c>
      <c r="K247" s="25" t="s">
        <v>1908</v>
      </c>
      <c r="L247" s="25" t="s">
        <v>1721</v>
      </c>
      <c r="M247" s="25" t="s">
        <v>11</v>
      </c>
      <c r="N247" s="25" t="s">
        <v>3886</v>
      </c>
      <c r="O247" s="25" t="s">
        <v>3887</v>
      </c>
      <c r="P247" s="25" t="s">
        <v>3888</v>
      </c>
      <c r="Q247" s="25" t="s">
        <v>3885</v>
      </c>
      <c r="R247" s="25" t="s">
        <v>11</v>
      </c>
      <c r="S247" s="25" t="s">
        <v>11</v>
      </c>
      <c r="T247" s="25" t="s">
        <v>1726</v>
      </c>
      <c r="U247" s="25" t="s">
        <v>10</v>
      </c>
      <c r="V247" s="25" t="s">
        <v>130</v>
      </c>
      <c r="W247" s="25" t="s">
        <v>11</v>
      </c>
      <c r="X247" s="25">
        <v>0</v>
      </c>
      <c r="Y247" s="25" t="s">
        <v>11</v>
      </c>
      <c r="Z247" s="25" t="s">
        <v>1664</v>
      </c>
      <c r="AA247" s="25" t="s">
        <v>11</v>
      </c>
      <c r="AB247" s="25" t="s">
        <v>11</v>
      </c>
      <c r="AC247" s="25" t="s">
        <v>11</v>
      </c>
      <c r="AD247" s="25">
        <v>0</v>
      </c>
      <c r="AE247" s="25">
        <v>0</v>
      </c>
      <c r="AF247" s="25">
        <v>23107.67</v>
      </c>
      <c r="AG247" s="25" t="s">
        <v>5148</v>
      </c>
    </row>
    <row r="248" spans="1:33">
      <c r="A248" s="25" t="s">
        <v>2100</v>
      </c>
      <c r="B248" s="25" t="s">
        <v>2101</v>
      </c>
      <c r="C248" s="25" t="s">
        <v>1661</v>
      </c>
      <c r="D248" s="25" t="s">
        <v>11</v>
      </c>
      <c r="E248" s="25" t="s">
        <v>11</v>
      </c>
      <c r="F248" s="25" t="s">
        <v>11</v>
      </c>
      <c r="G248" s="25" t="s">
        <v>11</v>
      </c>
      <c r="H248" s="25" t="s">
        <v>2102</v>
      </c>
      <c r="I248" s="25" t="s">
        <v>11</v>
      </c>
      <c r="J248" s="25" t="s">
        <v>11</v>
      </c>
      <c r="K248" s="25" t="s">
        <v>11</v>
      </c>
      <c r="L248" s="25" t="s">
        <v>1721</v>
      </c>
      <c r="M248" s="25" t="s">
        <v>11</v>
      </c>
      <c r="N248" s="25" t="s">
        <v>11</v>
      </c>
      <c r="O248" s="25" t="s">
        <v>11</v>
      </c>
      <c r="P248" s="25" t="s">
        <v>11</v>
      </c>
      <c r="Q248" s="25" t="s">
        <v>11</v>
      </c>
      <c r="R248" s="25" t="s">
        <v>11</v>
      </c>
      <c r="S248" s="25" t="s">
        <v>11</v>
      </c>
      <c r="T248" s="25" t="s">
        <v>1726</v>
      </c>
      <c r="U248" s="25" t="s">
        <v>15</v>
      </c>
      <c r="V248" s="25" t="s">
        <v>11</v>
      </c>
      <c r="W248" s="25" t="s">
        <v>11</v>
      </c>
      <c r="X248" s="25">
        <v>0</v>
      </c>
      <c r="Y248" s="25" t="s">
        <v>11</v>
      </c>
      <c r="Z248" s="25" t="s">
        <v>1664</v>
      </c>
      <c r="AA248" s="25" t="s">
        <v>11</v>
      </c>
      <c r="AB248" s="25" t="s">
        <v>11</v>
      </c>
      <c r="AC248" s="25" t="s">
        <v>11</v>
      </c>
      <c r="AD248" s="25">
        <v>0</v>
      </c>
      <c r="AE248" s="25">
        <v>0</v>
      </c>
      <c r="AF248" s="25">
        <v>14437.6</v>
      </c>
      <c r="AG248" s="25" t="s">
        <v>5149</v>
      </c>
    </row>
    <row r="249" spans="1:33">
      <c r="A249" s="25" t="s">
        <v>3515</v>
      </c>
      <c r="B249" s="25" t="s">
        <v>3516</v>
      </c>
      <c r="C249" s="25" t="s">
        <v>1666</v>
      </c>
      <c r="D249" s="25" t="s">
        <v>11</v>
      </c>
      <c r="E249" s="25" t="s">
        <v>11</v>
      </c>
      <c r="F249" s="25" t="s">
        <v>3517</v>
      </c>
      <c r="G249" s="25" t="s">
        <v>1693</v>
      </c>
      <c r="H249" s="25" t="s">
        <v>3518</v>
      </c>
      <c r="I249" s="25" t="s">
        <v>1672</v>
      </c>
      <c r="J249" s="25" t="s">
        <v>1721</v>
      </c>
      <c r="K249" s="25" t="s">
        <v>1944</v>
      </c>
      <c r="L249" s="25" t="s">
        <v>1721</v>
      </c>
      <c r="M249" s="25" t="s">
        <v>11</v>
      </c>
      <c r="N249" s="25" t="s">
        <v>11</v>
      </c>
      <c r="O249" s="25" t="s">
        <v>3518</v>
      </c>
      <c r="P249" s="25" t="s">
        <v>11</v>
      </c>
      <c r="Q249" s="25" t="s">
        <v>3519</v>
      </c>
      <c r="R249" s="25" t="s">
        <v>11</v>
      </c>
      <c r="S249" s="25" t="s">
        <v>11</v>
      </c>
      <c r="T249" s="25" t="s">
        <v>3520</v>
      </c>
      <c r="U249" s="25" t="s">
        <v>1687</v>
      </c>
      <c r="V249" s="25" t="s">
        <v>11</v>
      </c>
      <c r="W249" s="25" t="s">
        <v>11</v>
      </c>
      <c r="X249" s="25">
        <v>0</v>
      </c>
      <c r="Y249" s="25" t="s">
        <v>11</v>
      </c>
      <c r="Z249" s="25" t="s">
        <v>1664</v>
      </c>
      <c r="AA249" s="25" t="s">
        <v>11</v>
      </c>
      <c r="AB249" s="25" t="s">
        <v>11</v>
      </c>
      <c r="AC249" s="25" t="s">
        <v>11</v>
      </c>
      <c r="AD249" s="25">
        <v>0</v>
      </c>
      <c r="AE249" s="25">
        <v>0</v>
      </c>
      <c r="AF249" s="25">
        <v>810</v>
      </c>
      <c r="AG249" s="25" t="s">
        <v>2242</v>
      </c>
    </row>
    <row r="250" spans="1:33">
      <c r="A250" s="25" t="s">
        <v>2844</v>
      </c>
      <c r="B250" s="25" t="s">
        <v>2845</v>
      </c>
      <c r="C250" s="25" t="s">
        <v>1666</v>
      </c>
      <c r="D250" s="25" t="s">
        <v>11</v>
      </c>
      <c r="E250" s="25" t="s">
        <v>11</v>
      </c>
      <c r="F250" s="25" t="s">
        <v>11</v>
      </c>
      <c r="G250" s="25" t="s">
        <v>11</v>
      </c>
      <c r="H250" s="25" t="s">
        <v>2846</v>
      </c>
      <c r="I250" s="212" t="s">
        <v>1667</v>
      </c>
      <c r="J250" s="25" t="s">
        <v>11</v>
      </c>
      <c r="K250" s="25" t="s">
        <v>11</v>
      </c>
      <c r="L250" s="25" t="s">
        <v>1721</v>
      </c>
      <c r="M250" s="25" t="s">
        <v>11</v>
      </c>
      <c r="N250" s="25" t="s">
        <v>11</v>
      </c>
      <c r="O250" s="25" t="s">
        <v>11</v>
      </c>
      <c r="P250" s="25" t="s">
        <v>11</v>
      </c>
      <c r="Q250" s="25" t="s">
        <v>11</v>
      </c>
      <c r="R250" s="25" t="s">
        <v>11</v>
      </c>
      <c r="S250" s="25" t="s">
        <v>11</v>
      </c>
      <c r="T250" s="25" t="s">
        <v>2847</v>
      </c>
      <c r="U250" s="25" t="s">
        <v>2848</v>
      </c>
      <c r="V250" s="25" t="s">
        <v>11</v>
      </c>
      <c r="W250" s="25" t="s">
        <v>11</v>
      </c>
      <c r="X250" s="25">
        <v>0</v>
      </c>
      <c r="Y250" s="25" t="s">
        <v>11</v>
      </c>
      <c r="Z250" s="25" t="s">
        <v>1664</v>
      </c>
      <c r="AA250" s="25" t="s">
        <v>11</v>
      </c>
      <c r="AB250" s="25" t="s">
        <v>11</v>
      </c>
      <c r="AC250" s="25" t="s">
        <v>11</v>
      </c>
      <c r="AD250" s="25">
        <v>2240</v>
      </c>
      <c r="AE250" s="25">
        <v>0</v>
      </c>
      <c r="AF250" s="25">
        <v>29116</v>
      </c>
      <c r="AG250" s="25" t="s">
        <v>2849</v>
      </c>
    </row>
    <row r="251" spans="1:33">
      <c r="A251" s="25" t="s">
        <v>2569</v>
      </c>
      <c r="B251" s="25" t="s">
        <v>2570</v>
      </c>
      <c r="C251" s="25" t="s">
        <v>1661</v>
      </c>
      <c r="D251" s="25" t="s">
        <v>11</v>
      </c>
      <c r="E251" s="25" t="s">
        <v>11</v>
      </c>
      <c r="F251" s="25" t="s">
        <v>11</v>
      </c>
      <c r="G251" s="25" t="s">
        <v>11</v>
      </c>
      <c r="H251" s="25" t="s">
        <v>2571</v>
      </c>
      <c r="I251" s="25" t="s">
        <v>2572</v>
      </c>
      <c r="J251" s="25" t="s">
        <v>11</v>
      </c>
      <c r="K251" s="25" t="s">
        <v>2573</v>
      </c>
      <c r="L251" s="25" t="s">
        <v>1721</v>
      </c>
      <c r="M251" s="25" t="s">
        <v>11</v>
      </c>
      <c r="N251" s="25" t="s">
        <v>11</v>
      </c>
      <c r="O251" s="25" t="s">
        <v>11</v>
      </c>
      <c r="P251" s="25" t="s">
        <v>11</v>
      </c>
      <c r="Q251" s="25" t="s">
        <v>11</v>
      </c>
      <c r="R251" s="25" t="s">
        <v>11</v>
      </c>
      <c r="S251" s="25" t="s">
        <v>11</v>
      </c>
      <c r="T251" s="25" t="s">
        <v>1766</v>
      </c>
      <c r="U251" s="25" t="s">
        <v>12</v>
      </c>
      <c r="V251" s="25" t="s">
        <v>1663</v>
      </c>
      <c r="W251" s="25" t="s">
        <v>2574</v>
      </c>
      <c r="X251" s="25">
        <v>0</v>
      </c>
      <c r="Y251" s="25" t="s">
        <v>11</v>
      </c>
      <c r="Z251" s="25" t="s">
        <v>1664</v>
      </c>
      <c r="AA251" s="25" t="s">
        <v>11</v>
      </c>
      <c r="AB251" s="25" t="s">
        <v>11</v>
      </c>
      <c r="AC251" s="25" t="s">
        <v>11</v>
      </c>
      <c r="AD251" s="25">
        <v>0</v>
      </c>
      <c r="AE251" s="25">
        <v>0</v>
      </c>
      <c r="AF251" s="25">
        <v>984.68</v>
      </c>
      <c r="AG251" s="25" t="s">
        <v>5150</v>
      </c>
    </row>
    <row r="252" spans="1:33">
      <c r="A252" s="25" t="s">
        <v>3052</v>
      </c>
      <c r="B252" s="25" t="s">
        <v>3053</v>
      </c>
      <c r="C252" s="25" t="s">
        <v>1666</v>
      </c>
      <c r="D252" s="25" t="s">
        <v>11</v>
      </c>
      <c r="E252" s="25" t="s">
        <v>11</v>
      </c>
      <c r="F252" s="25" t="s">
        <v>11</v>
      </c>
      <c r="G252" s="25" t="s">
        <v>11</v>
      </c>
      <c r="H252" s="25" t="s">
        <v>3054</v>
      </c>
      <c r="I252" s="25" t="s">
        <v>1695</v>
      </c>
      <c r="J252" s="25" t="s">
        <v>11</v>
      </c>
      <c r="K252" s="25" t="s">
        <v>2564</v>
      </c>
      <c r="L252" s="25" t="s">
        <v>1721</v>
      </c>
      <c r="M252" s="25" t="s">
        <v>11</v>
      </c>
      <c r="N252" s="25" t="s">
        <v>11</v>
      </c>
      <c r="O252" s="25" t="s">
        <v>11</v>
      </c>
      <c r="P252" s="25" t="s">
        <v>3055</v>
      </c>
      <c r="Q252" s="25" t="s">
        <v>3054</v>
      </c>
      <c r="R252" s="25" t="s">
        <v>11</v>
      </c>
      <c r="S252" s="25" t="s">
        <v>11</v>
      </c>
      <c r="T252" s="25" t="s">
        <v>3056</v>
      </c>
      <c r="U252" s="25" t="s">
        <v>16</v>
      </c>
      <c r="V252" s="25" t="s">
        <v>1680</v>
      </c>
      <c r="W252" s="25" t="s">
        <v>11</v>
      </c>
      <c r="X252" s="25">
        <v>0</v>
      </c>
      <c r="Y252" s="25" t="s">
        <v>11</v>
      </c>
      <c r="Z252" s="25" t="s">
        <v>1664</v>
      </c>
      <c r="AA252" s="25" t="s">
        <v>11</v>
      </c>
      <c r="AB252" s="25" t="s">
        <v>11</v>
      </c>
      <c r="AC252" s="25" t="s">
        <v>11</v>
      </c>
      <c r="AD252" s="25">
        <v>280</v>
      </c>
      <c r="AE252" s="25">
        <v>0</v>
      </c>
      <c r="AF252" s="25">
        <v>3316</v>
      </c>
      <c r="AG252" s="25" t="s">
        <v>1738</v>
      </c>
    </row>
    <row r="253" spans="1:33">
      <c r="A253" s="25" t="s">
        <v>3217</v>
      </c>
      <c r="B253" s="25" t="s">
        <v>3218</v>
      </c>
      <c r="C253" s="25" t="s">
        <v>1661</v>
      </c>
      <c r="D253" s="25" t="s">
        <v>11</v>
      </c>
      <c r="E253" s="25" t="s">
        <v>11</v>
      </c>
      <c r="F253" s="25" t="s">
        <v>3219</v>
      </c>
      <c r="G253" s="25" t="s">
        <v>1730</v>
      </c>
      <c r="H253" s="25" t="s">
        <v>3220</v>
      </c>
      <c r="I253" s="25" t="s">
        <v>1672</v>
      </c>
      <c r="J253" s="25" t="s">
        <v>11</v>
      </c>
      <c r="K253" s="25" t="s">
        <v>1922</v>
      </c>
      <c r="L253" s="25" t="s">
        <v>1721</v>
      </c>
      <c r="M253" s="25" t="s">
        <v>11</v>
      </c>
      <c r="N253" s="25" t="s">
        <v>11</v>
      </c>
      <c r="O253" s="25" t="s">
        <v>3221</v>
      </c>
      <c r="P253" s="25" t="s">
        <v>11</v>
      </c>
      <c r="Q253" s="25" t="s">
        <v>3220</v>
      </c>
      <c r="R253" s="25" t="s">
        <v>11</v>
      </c>
      <c r="S253" s="25" t="s">
        <v>11</v>
      </c>
      <c r="T253" s="25" t="s">
        <v>2336</v>
      </c>
      <c r="U253" s="25" t="s">
        <v>16</v>
      </c>
      <c r="V253" s="25" t="s">
        <v>1693</v>
      </c>
      <c r="W253" s="25" t="s">
        <v>11</v>
      </c>
      <c r="X253" s="25">
        <v>0</v>
      </c>
      <c r="Y253" s="25" t="s">
        <v>11</v>
      </c>
      <c r="Z253" s="25" t="s">
        <v>1664</v>
      </c>
      <c r="AA253" s="25" t="s">
        <v>11</v>
      </c>
      <c r="AB253" s="25" t="s">
        <v>11</v>
      </c>
      <c r="AC253" s="25" t="s">
        <v>11</v>
      </c>
      <c r="AD253" s="25">
        <v>0</v>
      </c>
      <c r="AE253" s="25">
        <v>0</v>
      </c>
      <c r="AF253" s="25">
        <v>2348.83</v>
      </c>
      <c r="AG253" s="25" t="s">
        <v>5054</v>
      </c>
    </row>
    <row r="254" spans="1:33">
      <c r="A254" s="25" t="s">
        <v>3608</v>
      </c>
      <c r="B254" s="25" t="s">
        <v>3609</v>
      </c>
      <c r="C254" s="25" t="s">
        <v>1666</v>
      </c>
      <c r="D254" s="25" t="s">
        <v>11</v>
      </c>
      <c r="E254" s="25" t="s">
        <v>11</v>
      </c>
      <c r="F254" s="25" t="s">
        <v>3610</v>
      </c>
      <c r="G254" s="25" t="s">
        <v>1693</v>
      </c>
      <c r="H254" s="25" t="s">
        <v>3607</v>
      </c>
      <c r="I254" s="25" t="s">
        <v>1672</v>
      </c>
      <c r="J254" s="25" t="s">
        <v>1721</v>
      </c>
      <c r="K254" s="25" t="s">
        <v>3611</v>
      </c>
      <c r="L254" s="25" t="s">
        <v>1721</v>
      </c>
      <c r="M254" s="25" t="s">
        <v>11</v>
      </c>
      <c r="N254" s="25" t="s">
        <v>11</v>
      </c>
      <c r="O254" s="25" t="s">
        <v>11</v>
      </c>
      <c r="P254" s="25" t="s">
        <v>3612</v>
      </c>
      <c r="Q254" s="25" t="s">
        <v>3607</v>
      </c>
      <c r="R254" s="25" t="s">
        <v>11</v>
      </c>
      <c r="S254" s="25" t="s">
        <v>11</v>
      </c>
      <c r="T254" s="25" t="s">
        <v>3613</v>
      </c>
      <c r="U254" s="25" t="s">
        <v>1687</v>
      </c>
      <c r="V254" s="25" t="s">
        <v>11</v>
      </c>
      <c r="W254" s="25" t="s">
        <v>11</v>
      </c>
      <c r="X254" s="25">
        <v>0</v>
      </c>
      <c r="Y254" s="25" t="s">
        <v>11</v>
      </c>
      <c r="Z254" s="25" t="s">
        <v>1664</v>
      </c>
      <c r="AA254" s="25" t="s">
        <v>11</v>
      </c>
      <c r="AB254" s="25" t="s">
        <v>11</v>
      </c>
      <c r="AC254" s="25" t="s">
        <v>11</v>
      </c>
      <c r="AD254" s="25">
        <v>0</v>
      </c>
      <c r="AE254" s="25">
        <v>0</v>
      </c>
      <c r="AF254" s="25">
        <v>13137.63</v>
      </c>
      <c r="AG254" s="25" t="s">
        <v>5151</v>
      </c>
    </row>
    <row r="255" spans="1:33">
      <c r="A255" s="25" t="s">
        <v>2490</v>
      </c>
      <c r="B255" s="25" t="s">
        <v>2491</v>
      </c>
      <c r="C255" s="25" t="s">
        <v>1661</v>
      </c>
      <c r="D255" s="25" t="s">
        <v>11</v>
      </c>
      <c r="E255" s="25" t="s">
        <v>11</v>
      </c>
      <c r="F255" s="25" t="s">
        <v>11</v>
      </c>
      <c r="G255" s="25" t="s">
        <v>11</v>
      </c>
      <c r="H255" s="25" t="s">
        <v>2492</v>
      </c>
      <c r="I255" s="25" t="s">
        <v>11</v>
      </c>
      <c r="J255" s="25" t="s">
        <v>11</v>
      </c>
      <c r="K255" s="25" t="s">
        <v>11</v>
      </c>
      <c r="L255" s="25" t="s">
        <v>1721</v>
      </c>
      <c r="M255" s="25" t="s">
        <v>11</v>
      </c>
      <c r="N255" s="25" t="s">
        <v>11</v>
      </c>
      <c r="O255" s="25" t="s">
        <v>11</v>
      </c>
      <c r="P255" s="25" t="s">
        <v>11</v>
      </c>
      <c r="Q255" s="25" t="s">
        <v>11</v>
      </c>
      <c r="R255" s="25" t="s">
        <v>11</v>
      </c>
      <c r="S255" s="25" t="s">
        <v>11</v>
      </c>
      <c r="T255" s="25" t="s">
        <v>2098</v>
      </c>
      <c r="U255" s="25" t="s">
        <v>18</v>
      </c>
      <c r="V255" s="25" t="s">
        <v>11</v>
      </c>
      <c r="W255" s="25" t="s">
        <v>11</v>
      </c>
      <c r="X255" s="25">
        <v>0</v>
      </c>
      <c r="Y255" s="25" t="s">
        <v>11</v>
      </c>
      <c r="Z255" s="25" t="s">
        <v>1664</v>
      </c>
      <c r="AA255" s="25" t="s">
        <v>11</v>
      </c>
      <c r="AB255" s="25" t="s">
        <v>11</v>
      </c>
      <c r="AC255" s="25" t="s">
        <v>11</v>
      </c>
      <c r="AD255" s="25">
        <v>230</v>
      </c>
      <c r="AE255" s="25">
        <v>0</v>
      </c>
      <c r="AF255" s="25">
        <v>41475.03</v>
      </c>
      <c r="AG255" s="25" t="s">
        <v>2493</v>
      </c>
    </row>
    <row r="256" spans="1:33">
      <c r="A256" s="25" t="s">
        <v>2190</v>
      </c>
      <c r="B256" s="25" t="s">
        <v>2191</v>
      </c>
      <c r="C256" s="25" t="s">
        <v>1661</v>
      </c>
      <c r="D256" s="25" t="s">
        <v>11</v>
      </c>
      <c r="E256" s="25" t="s">
        <v>11</v>
      </c>
      <c r="F256" s="25" t="s">
        <v>11</v>
      </c>
      <c r="G256" s="25" t="s">
        <v>11</v>
      </c>
      <c r="H256" s="25" t="s">
        <v>2192</v>
      </c>
      <c r="I256" s="25" t="s">
        <v>11</v>
      </c>
      <c r="J256" s="25" t="s">
        <v>11</v>
      </c>
      <c r="K256" s="25" t="s">
        <v>11</v>
      </c>
      <c r="L256" s="25" t="s">
        <v>1721</v>
      </c>
      <c r="M256" s="25" t="s">
        <v>11</v>
      </c>
      <c r="N256" s="25" t="s">
        <v>11</v>
      </c>
      <c r="O256" s="25" t="s">
        <v>11</v>
      </c>
      <c r="P256" s="25" t="s">
        <v>11</v>
      </c>
      <c r="Q256" s="25" t="s">
        <v>11</v>
      </c>
      <c r="R256" s="25" t="s">
        <v>11</v>
      </c>
      <c r="S256" s="25" t="s">
        <v>11</v>
      </c>
      <c r="T256" s="25" t="s">
        <v>1726</v>
      </c>
      <c r="U256" s="25" t="s">
        <v>16</v>
      </c>
      <c r="V256" s="25" t="s">
        <v>11</v>
      </c>
      <c r="W256" s="25" t="s">
        <v>11</v>
      </c>
      <c r="X256" s="25">
        <v>0</v>
      </c>
      <c r="Y256" s="25" t="s">
        <v>11</v>
      </c>
      <c r="Z256" s="25" t="s">
        <v>1664</v>
      </c>
      <c r="AA256" s="25" t="s">
        <v>11</v>
      </c>
      <c r="AB256" s="25" t="s">
        <v>11</v>
      </c>
      <c r="AC256" s="25" t="s">
        <v>11</v>
      </c>
      <c r="AD256" s="25">
        <v>280</v>
      </c>
      <c r="AE256" s="25">
        <v>0</v>
      </c>
      <c r="AF256" s="25">
        <v>35525</v>
      </c>
      <c r="AG256" s="25" t="s">
        <v>5152</v>
      </c>
    </row>
    <row r="257" spans="1:33">
      <c r="A257" s="25" t="s">
        <v>2623</v>
      </c>
      <c r="B257" s="25" t="s">
        <v>2624</v>
      </c>
      <c r="C257" s="25" t="s">
        <v>1666</v>
      </c>
      <c r="D257" s="25" t="s">
        <v>11</v>
      </c>
      <c r="E257" s="25" t="s">
        <v>11</v>
      </c>
      <c r="F257" s="25" t="s">
        <v>11</v>
      </c>
      <c r="G257" s="25" t="s">
        <v>11</v>
      </c>
      <c r="H257" s="25" t="s">
        <v>2625</v>
      </c>
      <c r="I257" s="25" t="s">
        <v>11</v>
      </c>
      <c r="J257" s="25" t="s">
        <v>11</v>
      </c>
      <c r="K257" s="25" t="s">
        <v>11</v>
      </c>
      <c r="L257" s="25" t="s">
        <v>1721</v>
      </c>
      <c r="M257" s="25" t="s">
        <v>11</v>
      </c>
      <c r="N257" s="25" t="s">
        <v>11</v>
      </c>
      <c r="O257" s="25" t="s">
        <v>11</v>
      </c>
      <c r="P257" s="25" t="s">
        <v>11</v>
      </c>
      <c r="Q257" s="25" t="s">
        <v>11</v>
      </c>
      <c r="R257" s="25" t="s">
        <v>11</v>
      </c>
      <c r="S257" s="25" t="s">
        <v>11</v>
      </c>
      <c r="T257" s="25" t="s">
        <v>2336</v>
      </c>
      <c r="U257" s="25" t="s">
        <v>13</v>
      </c>
      <c r="V257" s="25" t="s">
        <v>11</v>
      </c>
      <c r="W257" s="25" t="s">
        <v>11</v>
      </c>
      <c r="X257" s="25">
        <v>0</v>
      </c>
      <c r="Y257" s="25" t="s">
        <v>11</v>
      </c>
      <c r="Z257" s="25" t="s">
        <v>1664</v>
      </c>
      <c r="AA257" s="25" t="s">
        <v>11</v>
      </c>
      <c r="AB257" s="25" t="s">
        <v>11</v>
      </c>
      <c r="AC257" s="25" t="s">
        <v>11</v>
      </c>
      <c r="AD257" s="25">
        <v>280</v>
      </c>
      <c r="AE257" s="25">
        <v>0</v>
      </c>
      <c r="AF257" s="25">
        <v>3184.78</v>
      </c>
      <c r="AG257" s="25" t="s">
        <v>5153</v>
      </c>
    </row>
    <row r="258" spans="1:33">
      <c r="A258" s="25" t="s">
        <v>1997</v>
      </c>
      <c r="B258" s="25" t="s">
        <v>1998</v>
      </c>
      <c r="C258" s="25" t="s">
        <v>1666</v>
      </c>
      <c r="D258" s="25" t="s">
        <v>11</v>
      </c>
      <c r="E258" s="25" t="s">
        <v>11</v>
      </c>
      <c r="F258" s="25" t="s">
        <v>11</v>
      </c>
      <c r="G258" s="25" t="s">
        <v>11</v>
      </c>
      <c r="H258" s="25" t="s">
        <v>1999</v>
      </c>
      <c r="I258" s="25"/>
      <c r="J258" s="25" t="s">
        <v>11</v>
      </c>
      <c r="K258" s="25" t="s">
        <v>11</v>
      </c>
      <c r="L258" s="25" t="s">
        <v>1721</v>
      </c>
      <c r="M258" s="25" t="s">
        <v>11</v>
      </c>
      <c r="N258" s="25" t="s">
        <v>11</v>
      </c>
      <c r="O258" s="25" t="s">
        <v>11</v>
      </c>
      <c r="P258" s="25" t="s">
        <v>11</v>
      </c>
      <c r="Q258" s="25" t="s">
        <v>11</v>
      </c>
      <c r="R258" s="25" t="s">
        <v>11</v>
      </c>
      <c r="S258" s="25" t="s">
        <v>11</v>
      </c>
      <c r="T258" s="25" t="s">
        <v>1726</v>
      </c>
      <c r="U258" s="25" t="s">
        <v>10</v>
      </c>
      <c r="V258" s="25" t="s">
        <v>11</v>
      </c>
      <c r="W258" s="25" t="s">
        <v>11</v>
      </c>
      <c r="X258" s="25">
        <v>0</v>
      </c>
      <c r="Y258" s="25" t="s">
        <v>11</v>
      </c>
      <c r="Z258" s="25" t="s">
        <v>1664</v>
      </c>
      <c r="AA258" s="25" t="s">
        <v>11</v>
      </c>
      <c r="AB258" s="25" t="s">
        <v>11</v>
      </c>
      <c r="AC258" s="25" t="s">
        <v>11</v>
      </c>
      <c r="AD258" s="25">
        <v>0</v>
      </c>
      <c r="AE258" s="25">
        <v>0</v>
      </c>
      <c r="AF258" s="25">
        <v>30800</v>
      </c>
      <c r="AG258" s="25" t="s">
        <v>1958</v>
      </c>
    </row>
    <row r="259" spans="1:33">
      <c r="A259" s="25" t="s">
        <v>2118</v>
      </c>
      <c r="B259" s="25" t="s">
        <v>2119</v>
      </c>
      <c r="C259" s="25" t="s">
        <v>1666</v>
      </c>
      <c r="D259" s="25" t="s">
        <v>11</v>
      </c>
      <c r="E259" s="25" t="s">
        <v>11</v>
      </c>
      <c r="F259" s="25" t="s">
        <v>11</v>
      </c>
      <c r="G259" s="25" t="s">
        <v>11</v>
      </c>
      <c r="H259" s="25" t="s">
        <v>2120</v>
      </c>
      <c r="I259" s="25" t="s">
        <v>11</v>
      </c>
      <c r="J259" s="25" t="s">
        <v>11</v>
      </c>
      <c r="K259" s="25" t="s">
        <v>11</v>
      </c>
      <c r="L259" s="25" t="s">
        <v>1721</v>
      </c>
      <c r="M259" s="25" t="s">
        <v>11</v>
      </c>
      <c r="N259" s="25" t="s">
        <v>11</v>
      </c>
      <c r="O259" s="25" t="s">
        <v>11</v>
      </c>
      <c r="P259" s="25" t="s">
        <v>11</v>
      </c>
      <c r="Q259" s="25" t="s">
        <v>11</v>
      </c>
      <c r="R259" s="25" t="s">
        <v>11</v>
      </c>
      <c r="S259" s="25" t="s">
        <v>11</v>
      </c>
      <c r="T259" s="25" t="s">
        <v>1766</v>
      </c>
      <c r="U259" s="25" t="s">
        <v>12</v>
      </c>
      <c r="V259" s="25" t="s">
        <v>11</v>
      </c>
      <c r="W259" s="25" t="s">
        <v>11</v>
      </c>
      <c r="X259" s="25">
        <v>0</v>
      </c>
      <c r="Y259" s="25" t="s">
        <v>11</v>
      </c>
      <c r="Z259" s="25" t="s">
        <v>1664</v>
      </c>
      <c r="AA259" s="25" t="s">
        <v>11</v>
      </c>
      <c r="AB259" s="25" t="s">
        <v>11</v>
      </c>
      <c r="AC259" s="25" t="s">
        <v>11</v>
      </c>
      <c r="AD259" s="25">
        <v>0</v>
      </c>
      <c r="AE259" s="25">
        <v>0</v>
      </c>
      <c r="AF259" s="25">
        <v>8304.2800000000007</v>
      </c>
      <c r="AG259" s="25" t="s">
        <v>5154</v>
      </c>
    </row>
    <row r="260" spans="1:33">
      <c r="A260" s="25" t="s">
        <v>2273</v>
      </c>
      <c r="B260" s="25" t="s">
        <v>2274</v>
      </c>
      <c r="C260" s="25" t="s">
        <v>1666</v>
      </c>
      <c r="D260" s="25" t="s">
        <v>11</v>
      </c>
      <c r="E260" s="25" t="s">
        <v>11</v>
      </c>
      <c r="F260" s="25" t="s">
        <v>11</v>
      </c>
      <c r="G260" s="25" t="s">
        <v>11</v>
      </c>
      <c r="H260" s="25" t="s">
        <v>2275</v>
      </c>
      <c r="I260" s="25" t="s">
        <v>11</v>
      </c>
      <c r="J260" s="25" t="s">
        <v>11</v>
      </c>
      <c r="K260" s="25" t="s">
        <v>2276</v>
      </c>
      <c r="L260" s="25" t="s">
        <v>1721</v>
      </c>
      <c r="M260" s="25" t="s">
        <v>11</v>
      </c>
      <c r="N260" s="25" t="s">
        <v>11</v>
      </c>
      <c r="O260" s="25" t="s">
        <v>11</v>
      </c>
      <c r="P260" s="25" t="s">
        <v>11</v>
      </c>
      <c r="Q260" s="25" t="s">
        <v>11</v>
      </c>
      <c r="R260" s="25" t="s">
        <v>11</v>
      </c>
      <c r="S260" s="25" t="s">
        <v>11</v>
      </c>
      <c r="T260" s="25" t="s">
        <v>1722</v>
      </c>
      <c r="U260" s="25" t="s">
        <v>13</v>
      </c>
      <c r="V260" s="25" t="s">
        <v>11</v>
      </c>
      <c r="W260" s="25" t="s">
        <v>11</v>
      </c>
      <c r="X260" s="25">
        <v>0</v>
      </c>
      <c r="Y260" s="25" t="s">
        <v>11</v>
      </c>
      <c r="Z260" s="25" t="s">
        <v>1664</v>
      </c>
      <c r="AA260" s="25" t="s">
        <v>11</v>
      </c>
      <c r="AB260" s="25" t="s">
        <v>11</v>
      </c>
      <c r="AC260" s="25" t="s">
        <v>11</v>
      </c>
      <c r="AD260" s="25">
        <v>920</v>
      </c>
      <c r="AE260" s="25">
        <v>0</v>
      </c>
      <c r="AF260" s="25">
        <v>2609.27</v>
      </c>
      <c r="AG260" s="25" t="s">
        <v>2277</v>
      </c>
    </row>
    <row r="261" spans="1:33">
      <c r="A261" s="25" t="s">
        <v>3733</v>
      </c>
      <c r="B261" s="25" t="s">
        <v>3734</v>
      </c>
      <c r="C261" s="25" t="s">
        <v>1661</v>
      </c>
      <c r="D261" s="25" t="s">
        <v>11</v>
      </c>
      <c r="E261" s="25" t="s">
        <v>11</v>
      </c>
      <c r="F261" s="25" t="s">
        <v>3735</v>
      </c>
      <c r="G261" s="25" t="s">
        <v>1751</v>
      </c>
      <c r="H261" s="25" t="s">
        <v>3728</v>
      </c>
      <c r="I261" s="25" t="s">
        <v>1691</v>
      </c>
      <c r="J261" s="25" t="s">
        <v>11</v>
      </c>
      <c r="K261" s="25" t="s">
        <v>1922</v>
      </c>
      <c r="L261" s="25" t="s">
        <v>1721</v>
      </c>
      <c r="M261" s="25" t="s">
        <v>11</v>
      </c>
      <c r="N261" s="25" t="s">
        <v>11</v>
      </c>
      <c r="O261" s="25" t="s">
        <v>11</v>
      </c>
      <c r="P261" s="25" t="s">
        <v>3736</v>
      </c>
      <c r="Q261" s="25" t="s">
        <v>11</v>
      </c>
      <c r="R261" s="25" t="s">
        <v>11</v>
      </c>
      <c r="S261" s="25" t="s">
        <v>11</v>
      </c>
      <c r="T261" s="25" t="s">
        <v>2241</v>
      </c>
      <c r="U261" s="25" t="s">
        <v>1669</v>
      </c>
      <c r="V261" s="25" t="s">
        <v>11</v>
      </c>
      <c r="W261" s="25" t="s">
        <v>11</v>
      </c>
      <c r="X261" s="25">
        <v>0</v>
      </c>
      <c r="Y261" s="25" t="s">
        <v>11</v>
      </c>
      <c r="Z261" s="25" t="s">
        <v>1664</v>
      </c>
      <c r="AA261" s="25" t="s">
        <v>11</v>
      </c>
      <c r="AB261" s="25" t="s">
        <v>11</v>
      </c>
      <c r="AC261" s="25" t="s">
        <v>11</v>
      </c>
      <c r="AD261" s="25">
        <v>0</v>
      </c>
      <c r="AE261" s="25">
        <v>0</v>
      </c>
      <c r="AF261" s="25">
        <v>960</v>
      </c>
      <c r="AG261" s="25" t="s">
        <v>1160</v>
      </c>
    </row>
    <row r="262" spans="1:33">
      <c r="A262" s="25" t="s">
        <v>3500</v>
      </c>
      <c r="B262" s="25" t="s">
        <v>3501</v>
      </c>
      <c r="C262" s="25" t="s">
        <v>1661</v>
      </c>
      <c r="D262" s="25" t="s">
        <v>11</v>
      </c>
      <c r="E262" s="25" t="s">
        <v>11</v>
      </c>
      <c r="F262" s="25" t="s">
        <v>11</v>
      </c>
      <c r="G262" s="25" t="s">
        <v>11</v>
      </c>
      <c r="H262" s="25" t="s">
        <v>3502</v>
      </c>
      <c r="I262" s="25" t="s">
        <v>11</v>
      </c>
      <c r="J262" s="25" t="s">
        <v>11</v>
      </c>
      <c r="K262" s="25" t="s">
        <v>11</v>
      </c>
      <c r="L262" s="25" t="s">
        <v>1721</v>
      </c>
      <c r="M262" s="25" t="s">
        <v>1808</v>
      </c>
      <c r="N262" s="25" t="s">
        <v>11</v>
      </c>
      <c r="O262" s="25" t="s">
        <v>11</v>
      </c>
      <c r="P262" s="25" t="s">
        <v>11</v>
      </c>
      <c r="Q262" s="25" t="s">
        <v>11</v>
      </c>
      <c r="R262" s="25" t="s">
        <v>11</v>
      </c>
      <c r="S262" s="25" t="s">
        <v>11</v>
      </c>
      <c r="T262" s="25" t="s">
        <v>2477</v>
      </c>
      <c r="U262" s="25" t="s">
        <v>1669</v>
      </c>
      <c r="V262" s="25" t="s">
        <v>11</v>
      </c>
      <c r="W262" s="25" t="s">
        <v>11</v>
      </c>
      <c r="X262" s="25">
        <v>0</v>
      </c>
      <c r="Y262" s="25" t="s">
        <v>11</v>
      </c>
      <c r="Z262" s="25" t="s">
        <v>1664</v>
      </c>
      <c r="AA262" s="25" t="s">
        <v>11</v>
      </c>
      <c r="AB262" s="25" t="s">
        <v>11</v>
      </c>
      <c r="AC262" s="25" t="s">
        <v>11</v>
      </c>
      <c r="AD262" s="25">
        <v>0</v>
      </c>
      <c r="AE262" s="25">
        <v>0</v>
      </c>
      <c r="AF262" s="25">
        <v>4742.8500000000004</v>
      </c>
      <c r="AG262" s="25" t="s">
        <v>5155</v>
      </c>
    </row>
    <row r="263" spans="1:33">
      <c r="A263" s="25" t="s">
        <v>3574</v>
      </c>
      <c r="B263" s="25" t="s">
        <v>3575</v>
      </c>
      <c r="C263" s="25" t="s">
        <v>1661</v>
      </c>
      <c r="D263" s="25" t="s">
        <v>11</v>
      </c>
      <c r="E263" s="25" t="s">
        <v>11</v>
      </c>
      <c r="F263" s="25" t="s">
        <v>3576</v>
      </c>
      <c r="G263" s="25" t="s">
        <v>1730</v>
      </c>
      <c r="H263" s="25" t="s">
        <v>3577</v>
      </c>
      <c r="I263" s="25" t="s">
        <v>1672</v>
      </c>
      <c r="J263" s="25" t="s">
        <v>11</v>
      </c>
      <c r="K263" s="25" t="s">
        <v>1683</v>
      </c>
      <c r="L263" s="25" t="s">
        <v>1721</v>
      </c>
      <c r="M263" s="25" t="s">
        <v>11</v>
      </c>
      <c r="N263" s="25" t="s">
        <v>11</v>
      </c>
      <c r="O263" s="25" t="s">
        <v>3578</v>
      </c>
      <c r="P263" s="25" t="s">
        <v>3579</v>
      </c>
      <c r="Q263" s="25" t="s">
        <v>3577</v>
      </c>
      <c r="R263" s="25" t="s">
        <v>11</v>
      </c>
      <c r="S263" s="25" t="s">
        <v>11</v>
      </c>
      <c r="T263" s="25" t="s">
        <v>1726</v>
      </c>
      <c r="U263" s="25" t="s">
        <v>16</v>
      </c>
      <c r="V263" s="25" t="s">
        <v>11</v>
      </c>
      <c r="W263" s="25" t="s">
        <v>11</v>
      </c>
      <c r="X263" s="25">
        <v>0</v>
      </c>
      <c r="Y263" s="25" t="s">
        <v>11</v>
      </c>
      <c r="Z263" s="25" t="s">
        <v>1664</v>
      </c>
      <c r="AA263" s="25" t="s">
        <v>11</v>
      </c>
      <c r="AB263" s="25" t="s">
        <v>11</v>
      </c>
      <c r="AC263" s="25" t="s">
        <v>11</v>
      </c>
      <c r="AD263" s="25">
        <v>0</v>
      </c>
      <c r="AE263" s="25">
        <v>0</v>
      </c>
      <c r="AF263" s="25">
        <v>2348.83</v>
      </c>
      <c r="AG263" s="25" t="s">
        <v>5054</v>
      </c>
    </row>
    <row r="264" spans="1:33">
      <c r="A264" s="25" t="s">
        <v>1904</v>
      </c>
      <c r="B264" s="25" t="s">
        <v>1905</v>
      </c>
      <c r="C264" s="25" t="s">
        <v>1666</v>
      </c>
      <c r="D264" s="25" t="s">
        <v>11</v>
      </c>
      <c r="E264" s="25" t="s">
        <v>11</v>
      </c>
      <c r="F264" s="25" t="s">
        <v>1906</v>
      </c>
      <c r="G264" s="25" t="s">
        <v>1688</v>
      </c>
      <c r="H264" s="25" t="s">
        <v>1907</v>
      </c>
      <c r="I264" s="25" t="s">
        <v>1672</v>
      </c>
      <c r="J264" s="25" t="s">
        <v>1721</v>
      </c>
      <c r="K264" s="25" t="s">
        <v>1908</v>
      </c>
      <c r="L264" s="25" t="s">
        <v>1721</v>
      </c>
      <c r="M264" s="25" t="s">
        <v>11</v>
      </c>
      <c r="N264" s="25" t="s">
        <v>11</v>
      </c>
      <c r="O264" s="25" t="s">
        <v>11</v>
      </c>
      <c r="P264" s="25" t="s">
        <v>1909</v>
      </c>
      <c r="Q264" s="25" t="s">
        <v>1907</v>
      </c>
      <c r="R264" s="25" t="s">
        <v>11</v>
      </c>
      <c r="S264" s="25" t="s">
        <v>11</v>
      </c>
      <c r="T264" s="25" t="s">
        <v>1804</v>
      </c>
      <c r="U264" s="25" t="s">
        <v>10</v>
      </c>
      <c r="V264" s="25" t="s">
        <v>1680</v>
      </c>
      <c r="W264" s="25" t="s">
        <v>11</v>
      </c>
      <c r="X264" s="25">
        <v>0</v>
      </c>
      <c r="Y264" s="25" t="s">
        <v>11</v>
      </c>
      <c r="Z264" s="25" t="s">
        <v>1664</v>
      </c>
      <c r="AA264" s="25" t="s">
        <v>11</v>
      </c>
      <c r="AB264" s="25" t="s">
        <v>11</v>
      </c>
      <c r="AC264" s="25" t="s">
        <v>11</v>
      </c>
      <c r="AD264" s="25">
        <v>0</v>
      </c>
      <c r="AE264" s="25">
        <v>0</v>
      </c>
      <c r="AF264" s="25">
        <v>17708.330000000002</v>
      </c>
      <c r="AG264" s="25" t="s">
        <v>5156</v>
      </c>
    </row>
    <row r="265" spans="1:33">
      <c r="A265" s="25" t="s">
        <v>3521</v>
      </c>
      <c r="B265" s="25" t="s">
        <v>3522</v>
      </c>
      <c r="C265" s="25" t="s">
        <v>1666</v>
      </c>
      <c r="D265" s="25" t="s">
        <v>11</v>
      </c>
      <c r="E265" s="25" t="s">
        <v>11</v>
      </c>
      <c r="F265" s="25" t="s">
        <v>3523</v>
      </c>
      <c r="G265" s="25" t="s">
        <v>1730</v>
      </c>
      <c r="H265" s="25" t="s">
        <v>3524</v>
      </c>
      <c r="I265" s="25" t="s">
        <v>1691</v>
      </c>
      <c r="J265" s="25" t="s">
        <v>11</v>
      </c>
      <c r="K265" s="25" t="s">
        <v>3525</v>
      </c>
      <c r="L265" s="25" t="s">
        <v>1721</v>
      </c>
      <c r="M265" s="25" t="s">
        <v>11</v>
      </c>
      <c r="N265" s="25" t="s">
        <v>11</v>
      </c>
      <c r="O265" s="25" t="s">
        <v>11</v>
      </c>
      <c r="P265" s="25" t="s">
        <v>3526</v>
      </c>
      <c r="Q265" s="25" t="s">
        <v>3524</v>
      </c>
      <c r="R265" s="25" t="s">
        <v>11</v>
      </c>
      <c r="S265" s="25" t="s">
        <v>11</v>
      </c>
      <c r="T265" s="25" t="s">
        <v>1726</v>
      </c>
      <c r="U265" s="25" t="s">
        <v>16</v>
      </c>
      <c r="V265" s="25" t="s">
        <v>1693</v>
      </c>
      <c r="W265" s="25" t="s">
        <v>11</v>
      </c>
      <c r="X265" s="25">
        <v>0</v>
      </c>
      <c r="Y265" s="25" t="s">
        <v>11</v>
      </c>
      <c r="Z265" s="25" t="s">
        <v>1664</v>
      </c>
      <c r="AA265" s="25" t="s">
        <v>11</v>
      </c>
      <c r="AB265" s="25" t="s">
        <v>11</v>
      </c>
      <c r="AC265" s="25" t="s">
        <v>11</v>
      </c>
      <c r="AD265" s="25">
        <v>0</v>
      </c>
      <c r="AE265" s="25">
        <v>0</v>
      </c>
      <c r="AF265" s="25">
        <v>52116</v>
      </c>
      <c r="AG265" s="25" t="s">
        <v>2145</v>
      </c>
    </row>
    <row r="266" spans="1:33">
      <c r="A266" s="25" t="s">
        <v>2215</v>
      </c>
      <c r="B266" s="25" t="s">
        <v>2216</v>
      </c>
      <c r="C266" s="25" t="s">
        <v>1666</v>
      </c>
      <c r="D266" s="25" t="s">
        <v>11</v>
      </c>
      <c r="E266" s="25" t="s">
        <v>11</v>
      </c>
      <c r="F266" s="25" t="s">
        <v>11</v>
      </c>
      <c r="G266" s="25" t="s">
        <v>11</v>
      </c>
      <c r="H266" s="25" t="s">
        <v>2217</v>
      </c>
      <c r="I266" s="25" t="s">
        <v>11</v>
      </c>
      <c r="J266" s="25" t="s">
        <v>11</v>
      </c>
      <c r="K266" s="25" t="s">
        <v>11</v>
      </c>
      <c r="L266" s="25" t="s">
        <v>1721</v>
      </c>
      <c r="M266" s="25" t="s">
        <v>11</v>
      </c>
      <c r="N266" s="25" t="s">
        <v>11</v>
      </c>
      <c r="O266" s="25" t="s">
        <v>11</v>
      </c>
      <c r="P266" s="25" t="s">
        <v>11</v>
      </c>
      <c r="Q266" s="25" t="s">
        <v>11</v>
      </c>
      <c r="R266" s="25" t="s">
        <v>11</v>
      </c>
      <c r="S266" s="25" t="s">
        <v>11</v>
      </c>
      <c r="T266" s="25" t="s">
        <v>1726</v>
      </c>
      <c r="U266" s="25" t="s">
        <v>16</v>
      </c>
      <c r="V266" s="25" t="s">
        <v>11</v>
      </c>
      <c r="W266" s="25" t="s">
        <v>11</v>
      </c>
      <c r="X266" s="25">
        <v>0</v>
      </c>
      <c r="Y266" s="25" t="s">
        <v>11</v>
      </c>
      <c r="Z266" s="25" t="s">
        <v>1664</v>
      </c>
      <c r="AA266" s="25" t="s">
        <v>11</v>
      </c>
      <c r="AB266" s="25" t="s">
        <v>11</v>
      </c>
      <c r="AC266" s="25" t="s">
        <v>11</v>
      </c>
      <c r="AD266" s="25">
        <v>0</v>
      </c>
      <c r="AE266" s="25">
        <v>0</v>
      </c>
      <c r="AF266" s="25">
        <v>7143.99</v>
      </c>
      <c r="AG266" s="25" t="s">
        <v>5157</v>
      </c>
    </row>
    <row r="267" spans="1:33">
      <c r="A267" s="25" t="s">
        <v>3399</v>
      </c>
      <c r="B267" s="25" t="s">
        <v>3400</v>
      </c>
      <c r="C267" s="25" t="s">
        <v>1666</v>
      </c>
      <c r="D267" s="25" t="s">
        <v>11</v>
      </c>
      <c r="E267" s="25" t="s">
        <v>11</v>
      </c>
      <c r="F267" s="25" t="s">
        <v>11</v>
      </c>
      <c r="G267" s="25" t="s">
        <v>11</v>
      </c>
      <c r="H267" s="25" t="s">
        <v>3401</v>
      </c>
      <c r="I267" s="25" t="s">
        <v>11</v>
      </c>
      <c r="J267" s="25" t="s">
        <v>11</v>
      </c>
      <c r="K267" s="25" t="s">
        <v>11</v>
      </c>
      <c r="L267" s="25" t="s">
        <v>1721</v>
      </c>
      <c r="M267" s="25" t="s">
        <v>1808</v>
      </c>
      <c r="N267" s="25" t="s">
        <v>11</v>
      </c>
      <c r="O267" s="25" t="s">
        <v>11</v>
      </c>
      <c r="P267" s="25" t="s">
        <v>11</v>
      </c>
      <c r="Q267" s="25" t="s">
        <v>11</v>
      </c>
      <c r="R267" s="25" t="s">
        <v>11</v>
      </c>
      <c r="S267" s="25" t="s">
        <v>11</v>
      </c>
      <c r="T267" s="25" t="s">
        <v>1946</v>
      </c>
      <c r="U267" s="25" t="s">
        <v>1669</v>
      </c>
      <c r="V267" s="25" t="s">
        <v>11</v>
      </c>
      <c r="W267" s="25" t="s">
        <v>11</v>
      </c>
      <c r="X267" s="25">
        <v>0</v>
      </c>
      <c r="Y267" s="25" t="s">
        <v>11</v>
      </c>
      <c r="Z267" s="25" t="s">
        <v>1664</v>
      </c>
      <c r="AA267" s="25" t="s">
        <v>11</v>
      </c>
      <c r="AB267" s="25" t="s">
        <v>11</v>
      </c>
      <c r="AC267" s="25" t="s">
        <v>11</v>
      </c>
      <c r="AD267" s="25">
        <v>0</v>
      </c>
      <c r="AE267" s="25">
        <v>0</v>
      </c>
      <c r="AF267" s="25">
        <v>3108.67</v>
      </c>
      <c r="AG267" s="25" t="s">
        <v>5158</v>
      </c>
    </row>
    <row r="268" spans="1:33">
      <c r="A268" s="25" t="s">
        <v>2663</v>
      </c>
      <c r="B268" s="25" t="s">
        <v>2664</v>
      </c>
      <c r="C268" s="25" t="s">
        <v>1661</v>
      </c>
      <c r="D268" s="25" t="s">
        <v>11</v>
      </c>
      <c r="E268" s="25" t="s">
        <v>11</v>
      </c>
      <c r="F268" s="25" t="s">
        <v>11</v>
      </c>
      <c r="G268" s="25" t="s">
        <v>11</v>
      </c>
      <c r="H268" s="25" t="s">
        <v>2665</v>
      </c>
      <c r="I268" s="25" t="s">
        <v>11</v>
      </c>
      <c r="J268" s="25" t="s">
        <v>11</v>
      </c>
      <c r="K268" s="25" t="s">
        <v>11</v>
      </c>
      <c r="L268" s="25" t="s">
        <v>1721</v>
      </c>
      <c r="M268" s="25" t="s">
        <v>11</v>
      </c>
      <c r="N268" s="25" t="s">
        <v>11</v>
      </c>
      <c r="O268" s="25" t="s">
        <v>11</v>
      </c>
      <c r="P268" s="25" t="s">
        <v>11</v>
      </c>
      <c r="Q268" s="25" t="s">
        <v>11</v>
      </c>
      <c r="R268" s="25" t="s">
        <v>11</v>
      </c>
      <c r="S268" s="25" t="s">
        <v>11</v>
      </c>
      <c r="T268" s="25" t="s">
        <v>1766</v>
      </c>
      <c r="U268" s="25" t="s">
        <v>14</v>
      </c>
      <c r="V268" s="25" t="s">
        <v>11</v>
      </c>
      <c r="W268" s="25" t="s">
        <v>11</v>
      </c>
      <c r="X268" s="25">
        <v>0</v>
      </c>
      <c r="Y268" s="25" t="s">
        <v>11</v>
      </c>
      <c r="Z268" s="25" t="s">
        <v>1664</v>
      </c>
      <c r="AA268" s="25" t="s">
        <v>11</v>
      </c>
      <c r="AB268" s="25" t="s">
        <v>11</v>
      </c>
      <c r="AC268" s="25" t="s">
        <v>11</v>
      </c>
      <c r="AD268" s="25">
        <v>0</v>
      </c>
      <c r="AE268" s="25">
        <v>0</v>
      </c>
      <c r="AF268" s="25">
        <v>3315.99</v>
      </c>
      <c r="AG268" s="25" t="s">
        <v>2666</v>
      </c>
    </row>
    <row r="269" spans="1:33">
      <c r="A269" s="25" t="s">
        <v>2739</v>
      </c>
      <c r="B269" s="25" t="s">
        <v>2740</v>
      </c>
      <c r="C269" s="25" t="s">
        <v>1661</v>
      </c>
      <c r="D269" s="25" t="s">
        <v>11</v>
      </c>
      <c r="E269" s="25" t="s">
        <v>11</v>
      </c>
      <c r="F269" s="25" t="s">
        <v>11</v>
      </c>
      <c r="G269" s="25" t="s">
        <v>11</v>
      </c>
      <c r="H269" s="25" t="s">
        <v>2741</v>
      </c>
      <c r="I269" s="25" t="s">
        <v>1667</v>
      </c>
      <c r="J269" s="25" t="s">
        <v>1721</v>
      </c>
      <c r="K269" s="25" t="s">
        <v>1747</v>
      </c>
      <c r="L269" s="25" t="s">
        <v>1350</v>
      </c>
      <c r="M269" s="25" t="s">
        <v>11</v>
      </c>
      <c r="N269" s="25" t="s">
        <v>11</v>
      </c>
      <c r="O269" s="25" t="s">
        <v>11</v>
      </c>
      <c r="P269" s="25" t="s">
        <v>11</v>
      </c>
      <c r="Q269" s="25" t="s">
        <v>11</v>
      </c>
      <c r="R269" s="25" t="s">
        <v>11</v>
      </c>
      <c r="S269" s="25" t="s">
        <v>11</v>
      </c>
      <c r="T269" s="25" t="s">
        <v>2742</v>
      </c>
      <c r="U269" s="25" t="s">
        <v>16</v>
      </c>
      <c r="V269" s="25" t="s">
        <v>11</v>
      </c>
      <c r="W269" s="25" t="s">
        <v>11</v>
      </c>
      <c r="X269" s="25">
        <v>0</v>
      </c>
      <c r="Y269" s="25" t="s">
        <v>11</v>
      </c>
      <c r="Z269" s="25" t="s">
        <v>1664</v>
      </c>
      <c r="AA269" s="25" t="s">
        <v>11</v>
      </c>
      <c r="AB269" s="25" t="s">
        <v>11</v>
      </c>
      <c r="AC269" s="25" t="s">
        <v>11</v>
      </c>
      <c r="AD269" s="25">
        <v>0</v>
      </c>
      <c r="AE269" s="25">
        <v>0</v>
      </c>
      <c r="AF269" s="25">
        <v>705</v>
      </c>
      <c r="AG269" s="25" t="s">
        <v>5159</v>
      </c>
    </row>
    <row r="270" spans="1:33">
      <c r="A270" s="25" t="s">
        <v>2083</v>
      </c>
      <c r="B270" s="25" t="s">
        <v>2084</v>
      </c>
      <c r="C270" s="25" t="s">
        <v>1661</v>
      </c>
      <c r="D270" s="25" t="s">
        <v>11</v>
      </c>
      <c r="E270" s="25" t="s">
        <v>11</v>
      </c>
      <c r="F270" s="25" t="s">
        <v>11</v>
      </c>
      <c r="G270" s="25" t="s">
        <v>11</v>
      </c>
      <c r="H270" s="25" t="s">
        <v>2085</v>
      </c>
      <c r="I270" s="25" t="s">
        <v>11</v>
      </c>
      <c r="J270" s="25" t="s">
        <v>11</v>
      </c>
      <c r="K270" s="25" t="s">
        <v>11</v>
      </c>
      <c r="L270" s="25" t="s">
        <v>1721</v>
      </c>
      <c r="M270" s="25" t="s">
        <v>11</v>
      </c>
      <c r="N270" s="25" t="s">
        <v>11</v>
      </c>
      <c r="O270" s="25" t="s">
        <v>11</v>
      </c>
      <c r="P270" s="25" t="s">
        <v>11</v>
      </c>
      <c r="Q270" s="25" t="s">
        <v>11</v>
      </c>
      <c r="R270" s="25" t="s">
        <v>11</v>
      </c>
      <c r="S270" s="25" t="s">
        <v>11</v>
      </c>
      <c r="T270" s="25" t="s">
        <v>1726</v>
      </c>
      <c r="U270" s="25" t="s">
        <v>13</v>
      </c>
      <c r="V270" s="25" t="s">
        <v>11</v>
      </c>
      <c r="W270" s="25" t="s">
        <v>11</v>
      </c>
      <c r="X270" s="25">
        <v>0</v>
      </c>
      <c r="Y270" s="25" t="s">
        <v>11</v>
      </c>
      <c r="Z270" s="25" t="s">
        <v>1664</v>
      </c>
      <c r="AA270" s="25" t="s">
        <v>11</v>
      </c>
      <c r="AB270" s="25" t="s">
        <v>11</v>
      </c>
      <c r="AC270" s="25" t="s">
        <v>11</v>
      </c>
      <c r="AD270" s="25">
        <v>0</v>
      </c>
      <c r="AE270" s="25">
        <v>0</v>
      </c>
      <c r="AF270" s="25">
        <v>34825.01</v>
      </c>
      <c r="AG270" s="25" t="s">
        <v>5160</v>
      </c>
    </row>
    <row r="271" spans="1:33">
      <c r="A271" s="25" t="s">
        <v>2814</v>
      </c>
      <c r="B271" s="25" t="s">
        <v>2815</v>
      </c>
      <c r="C271" s="25" t="s">
        <v>1666</v>
      </c>
      <c r="D271" s="25" t="s">
        <v>11</v>
      </c>
      <c r="E271" s="25" t="s">
        <v>11</v>
      </c>
      <c r="F271" s="25" t="s">
        <v>2654</v>
      </c>
      <c r="G271" s="25" t="s">
        <v>1730</v>
      </c>
      <c r="H271" s="25" t="s">
        <v>2816</v>
      </c>
      <c r="I271" s="25" t="s">
        <v>1695</v>
      </c>
      <c r="J271" s="25" t="s">
        <v>11</v>
      </c>
      <c r="K271" s="25" t="s">
        <v>1922</v>
      </c>
      <c r="L271" s="25" t="s">
        <v>1721</v>
      </c>
      <c r="M271" s="25" t="s">
        <v>11</v>
      </c>
      <c r="N271" s="25" t="s">
        <v>11</v>
      </c>
      <c r="O271" s="25" t="s">
        <v>11</v>
      </c>
      <c r="P271" s="25" t="s">
        <v>11</v>
      </c>
      <c r="Q271" s="25" t="s">
        <v>11</v>
      </c>
      <c r="R271" s="25" t="s">
        <v>11</v>
      </c>
      <c r="S271" s="25" t="s">
        <v>11</v>
      </c>
      <c r="T271" s="25" t="s">
        <v>1726</v>
      </c>
      <c r="U271" s="25" t="s">
        <v>16</v>
      </c>
      <c r="V271" s="25" t="s">
        <v>1671</v>
      </c>
      <c r="W271" s="25" t="s">
        <v>11</v>
      </c>
      <c r="X271" s="25">
        <v>0</v>
      </c>
      <c r="Y271" s="25" t="s">
        <v>11</v>
      </c>
      <c r="Z271" s="25" t="s">
        <v>1664</v>
      </c>
      <c r="AA271" s="25" t="s">
        <v>11</v>
      </c>
      <c r="AB271" s="25" t="s">
        <v>11</v>
      </c>
      <c r="AC271" s="25" t="s">
        <v>11</v>
      </c>
      <c r="AD271" s="25">
        <v>0</v>
      </c>
      <c r="AE271" s="25">
        <v>0</v>
      </c>
      <c r="AF271" s="25">
        <v>2556.09</v>
      </c>
      <c r="AG271" s="25" t="s">
        <v>5161</v>
      </c>
    </row>
    <row r="272" spans="1:33">
      <c r="A272" s="25" t="s">
        <v>3370</v>
      </c>
      <c r="B272" s="25" t="s">
        <v>3371</v>
      </c>
      <c r="C272" s="25" t="s">
        <v>1666</v>
      </c>
      <c r="D272" s="25" t="s">
        <v>11</v>
      </c>
      <c r="E272" s="25" t="s">
        <v>11</v>
      </c>
      <c r="F272" s="25" t="s">
        <v>3372</v>
      </c>
      <c r="G272" s="25" t="s">
        <v>116</v>
      </c>
      <c r="H272" s="25" t="s">
        <v>3373</v>
      </c>
      <c r="I272" s="25" t="s">
        <v>1672</v>
      </c>
      <c r="J272" s="25" t="s">
        <v>11</v>
      </c>
      <c r="K272" s="25" t="s">
        <v>1683</v>
      </c>
      <c r="L272" s="25" t="s">
        <v>1350</v>
      </c>
      <c r="M272" s="25" t="s">
        <v>11</v>
      </c>
      <c r="N272" s="25" t="s">
        <v>11</v>
      </c>
      <c r="O272" s="25" t="s">
        <v>11</v>
      </c>
      <c r="P272" s="25" t="s">
        <v>11</v>
      </c>
      <c r="Q272" s="25" t="s">
        <v>3373</v>
      </c>
      <c r="R272" s="25" t="s">
        <v>11</v>
      </c>
      <c r="S272" s="25" t="s">
        <v>11</v>
      </c>
      <c r="T272" s="25" t="s">
        <v>1804</v>
      </c>
      <c r="U272" s="25" t="s">
        <v>12</v>
      </c>
      <c r="V272" s="25" t="s">
        <v>11</v>
      </c>
      <c r="W272" s="25" t="s">
        <v>11</v>
      </c>
      <c r="X272" s="25">
        <v>0</v>
      </c>
      <c r="Y272" s="25" t="s">
        <v>11</v>
      </c>
      <c r="Z272" s="25" t="s">
        <v>1664</v>
      </c>
      <c r="AA272" s="25" t="s">
        <v>11</v>
      </c>
      <c r="AB272" s="25" t="s">
        <v>11</v>
      </c>
      <c r="AC272" s="25" t="s">
        <v>11</v>
      </c>
      <c r="AD272" s="25">
        <v>0</v>
      </c>
      <c r="AE272" s="25">
        <v>0</v>
      </c>
      <c r="AF272" s="25">
        <v>2901.5</v>
      </c>
      <c r="AG272" s="25" t="s">
        <v>2659</v>
      </c>
    </row>
    <row r="273" spans="1:33">
      <c r="A273" s="25" t="s">
        <v>2179</v>
      </c>
      <c r="B273" s="25" t="s">
        <v>2180</v>
      </c>
      <c r="C273" s="25" t="s">
        <v>1661</v>
      </c>
      <c r="D273" s="25" t="s">
        <v>11</v>
      </c>
      <c r="E273" s="25" t="s">
        <v>11</v>
      </c>
      <c r="F273" s="25" t="s">
        <v>11</v>
      </c>
      <c r="G273" s="25" t="s">
        <v>11</v>
      </c>
      <c r="H273" s="25" t="s">
        <v>2181</v>
      </c>
      <c r="I273" s="25" t="s">
        <v>11</v>
      </c>
      <c r="J273" s="25" t="s">
        <v>11</v>
      </c>
      <c r="K273" s="25" t="s">
        <v>11</v>
      </c>
      <c r="L273" s="25" t="s">
        <v>1721</v>
      </c>
      <c r="M273" s="25" t="s">
        <v>11</v>
      </c>
      <c r="N273" s="25" t="s">
        <v>11</v>
      </c>
      <c r="O273" s="25" t="s">
        <v>11</v>
      </c>
      <c r="P273" s="25" t="s">
        <v>11</v>
      </c>
      <c r="Q273" s="25" t="s">
        <v>11</v>
      </c>
      <c r="R273" s="25" t="s">
        <v>11</v>
      </c>
      <c r="S273" s="25" t="s">
        <v>11</v>
      </c>
      <c r="T273" s="25" t="s">
        <v>1726</v>
      </c>
      <c r="U273" s="25" t="s">
        <v>16</v>
      </c>
      <c r="V273" s="25" t="s">
        <v>11</v>
      </c>
      <c r="W273" s="25" t="s">
        <v>11</v>
      </c>
      <c r="X273" s="25">
        <v>0</v>
      </c>
      <c r="Y273" s="25" t="s">
        <v>11</v>
      </c>
      <c r="Z273" s="25" t="s">
        <v>1664</v>
      </c>
      <c r="AA273" s="25" t="s">
        <v>11</v>
      </c>
      <c r="AB273" s="25" t="s">
        <v>11</v>
      </c>
      <c r="AC273" s="25" t="s">
        <v>11</v>
      </c>
      <c r="AD273" s="25">
        <v>0</v>
      </c>
      <c r="AE273" s="25">
        <v>0</v>
      </c>
      <c r="AF273" s="25">
        <v>29925</v>
      </c>
      <c r="AG273" s="25" t="s">
        <v>5121</v>
      </c>
    </row>
    <row r="274" spans="1:33">
      <c r="A274" s="25" t="s">
        <v>2859</v>
      </c>
      <c r="B274" s="25" t="s">
        <v>2860</v>
      </c>
      <c r="C274" s="25" t="s">
        <v>1666</v>
      </c>
      <c r="D274" s="25" t="s">
        <v>11</v>
      </c>
      <c r="E274" s="25" t="s">
        <v>11</v>
      </c>
      <c r="F274" s="25" t="s">
        <v>2861</v>
      </c>
      <c r="G274" s="25" t="s">
        <v>1690</v>
      </c>
      <c r="H274" s="25" t="s">
        <v>2862</v>
      </c>
      <c r="I274" s="25" t="s">
        <v>1672</v>
      </c>
      <c r="J274" s="25" t="s">
        <v>1721</v>
      </c>
      <c r="K274" s="25" t="s">
        <v>2303</v>
      </c>
      <c r="L274" s="25" t="s">
        <v>1721</v>
      </c>
      <c r="M274" s="25" t="s">
        <v>11</v>
      </c>
      <c r="N274" s="25" t="s">
        <v>11</v>
      </c>
      <c r="O274" s="25" t="s">
        <v>11</v>
      </c>
      <c r="P274" s="25" t="s">
        <v>11</v>
      </c>
      <c r="Q274" s="25" t="s">
        <v>2862</v>
      </c>
      <c r="R274" s="25" t="s">
        <v>11</v>
      </c>
      <c r="S274" s="25" t="s">
        <v>11</v>
      </c>
      <c r="T274" s="25" t="s">
        <v>2863</v>
      </c>
      <c r="U274" s="25" t="s">
        <v>16</v>
      </c>
      <c r="V274" s="25" t="s">
        <v>11</v>
      </c>
      <c r="W274" s="25" t="s">
        <v>11</v>
      </c>
      <c r="X274" s="25">
        <v>0</v>
      </c>
      <c r="Y274" s="25" t="s">
        <v>11</v>
      </c>
      <c r="Z274" s="25" t="s">
        <v>1664</v>
      </c>
      <c r="AA274" s="25" t="s">
        <v>11</v>
      </c>
      <c r="AB274" s="25" t="s">
        <v>11</v>
      </c>
      <c r="AC274" s="25" t="s">
        <v>11</v>
      </c>
      <c r="AD274" s="25">
        <v>280</v>
      </c>
      <c r="AE274" s="25">
        <v>0</v>
      </c>
      <c r="AF274" s="25">
        <v>1880</v>
      </c>
      <c r="AG274" s="25" t="s">
        <v>1665</v>
      </c>
    </row>
    <row r="275" spans="1:33">
      <c r="A275" s="25" t="s">
        <v>2629</v>
      </c>
      <c r="B275" s="25" t="s">
        <v>2630</v>
      </c>
      <c r="C275" s="25" t="s">
        <v>1666</v>
      </c>
      <c r="D275" s="25" t="s">
        <v>11</v>
      </c>
      <c r="E275" s="25" t="s">
        <v>11</v>
      </c>
      <c r="F275" s="25" t="s">
        <v>11</v>
      </c>
      <c r="G275" s="25" t="s">
        <v>11</v>
      </c>
      <c r="H275" s="25" t="s">
        <v>2631</v>
      </c>
      <c r="I275" s="25" t="s">
        <v>11</v>
      </c>
      <c r="J275" s="25" t="s">
        <v>11</v>
      </c>
      <c r="K275" s="25" t="s">
        <v>11</v>
      </c>
      <c r="L275" s="25" t="s">
        <v>1721</v>
      </c>
      <c r="M275" s="25" t="s">
        <v>11</v>
      </c>
      <c r="N275" s="25" t="s">
        <v>11</v>
      </c>
      <c r="O275" s="25" t="s">
        <v>11</v>
      </c>
      <c r="P275" s="25" t="s">
        <v>11</v>
      </c>
      <c r="Q275" s="25" t="s">
        <v>11</v>
      </c>
      <c r="R275" s="25" t="s">
        <v>11</v>
      </c>
      <c r="S275" s="25" t="s">
        <v>11</v>
      </c>
      <c r="T275" s="25" t="s">
        <v>1875</v>
      </c>
      <c r="U275" s="25" t="s">
        <v>15</v>
      </c>
      <c r="V275" s="25" t="s">
        <v>11</v>
      </c>
      <c r="W275" s="25" t="s">
        <v>11</v>
      </c>
      <c r="X275" s="25">
        <v>0</v>
      </c>
      <c r="Y275" s="25" t="s">
        <v>11</v>
      </c>
      <c r="Z275" s="25" t="s">
        <v>1664</v>
      </c>
      <c r="AA275" s="25" t="s">
        <v>11</v>
      </c>
      <c r="AB275" s="25" t="s">
        <v>11</v>
      </c>
      <c r="AC275" s="25" t="s">
        <v>11</v>
      </c>
      <c r="AD275" s="25">
        <v>0</v>
      </c>
      <c r="AE275" s="25">
        <v>0</v>
      </c>
      <c r="AF275" s="25">
        <v>5265.33</v>
      </c>
      <c r="AG275" s="25" t="s">
        <v>2632</v>
      </c>
    </row>
    <row r="276" spans="1:33">
      <c r="A276" s="25" t="s">
        <v>2397</v>
      </c>
      <c r="B276" s="25" t="s">
        <v>2398</v>
      </c>
      <c r="C276" s="25" t="s">
        <v>1666</v>
      </c>
      <c r="D276" s="25" t="s">
        <v>11</v>
      </c>
      <c r="E276" s="25" t="s">
        <v>11</v>
      </c>
      <c r="F276" s="25" t="s">
        <v>11</v>
      </c>
      <c r="G276" s="25" t="s">
        <v>11</v>
      </c>
      <c r="H276" s="25" t="s">
        <v>2399</v>
      </c>
      <c r="I276" s="25" t="s">
        <v>11</v>
      </c>
      <c r="J276" s="25" t="s">
        <v>11</v>
      </c>
      <c r="K276" s="25" t="s">
        <v>11</v>
      </c>
      <c r="L276" s="25" t="s">
        <v>1721</v>
      </c>
      <c r="M276" s="25" t="s">
        <v>11</v>
      </c>
      <c r="N276" s="25" t="s">
        <v>11</v>
      </c>
      <c r="O276" s="25" t="s">
        <v>11</v>
      </c>
      <c r="P276" s="25" t="s">
        <v>11</v>
      </c>
      <c r="Q276" s="25" t="s">
        <v>11</v>
      </c>
      <c r="R276" s="25" t="s">
        <v>11</v>
      </c>
      <c r="S276" s="25" t="s">
        <v>11</v>
      </c>
      <c r="T276" s="25" t="s">
        <v>2400</v>
      </c>
      <c r="U276" s="25" t="s">
        <v>17</v>
      </c>
      <c r="V276" s="25" t="s">
        <v>11</v>
      </c>
      <c r="W276" s="25" t="s">
        <v>11</v>
      </c>
      <c r="X276" s="25">
        <v>0</v>
      </c>
      <c r="Y276" s="25" t="s">
        <v>11</v>
      </c>
      <c r="Z276" s="25" t="s">
        <v>1664</v>
      </c>
      <c r="AA276" s="25" t="s">
        <v>11</v>
      </c>
      <c r="AB276" s="25" t="s">
        <v>11</v>
      </c>
      <c r="AC276" s="25" t="s">
        <v>11</v>
      </c>
      <c r="AD276" s="25">
        <v>0</v>
      </c>
      <c r="AE276" s="25">
        <v>0</v>
      </c>
      <c r="AF276" s="25">
        <v>0</v>
      </c>
      <c r="AG276" s="25" t="s">
        <v>7</v>
      </c>
    </row>
    <row r="277" spans="1:33">
      <c r="A277" s="25" t="s">
        <v>2820</v>
      </c>
      <c r="B277" s="25" t="s">
        <v>2821</v>
      </c>
      <c r="C277" s="25" t="s">
        <v>1661</v>
      </c>
      <c r="D277" s="25" t="s">
        <v>11</v>
      </c>
      <c r="E277" s="25" t="s">
        <v>11</v>
      </c>
      <c r="F277" s="25" t="s">
        <v>11</v>
      </c>
      <c r="G277" s="25" t="s">
        <v>11</v>
      </c>
      <c r="H277" s="25" t="s">
        <v>2822</v>
      </c>
      <c r="I277" s="25" t="s">
        <v>11</v>
      </c>
      <c r="J277" s="25" t="s">
        <v>11</v>
      </c>
      <c r="K277" s="25" t="s">
        <v>11</v>
      </c>
      <c r="L277" s="25" t="s">
        <v>1721</v>
      </c>
      <c r="M277" s="25" t="s">
        <v>11</v>
      </c>
      <c r="N277" s="25" t="s">
        <v>11</v>
      </c>
      <c r="O277" s="25" t="s">
        <v>11</v>
      </c>
      <c r="P277" s="25" t="s">
        <v>11</v>
      </c>
      <c r="Q277" s="25" t="s">
        <v>11</v>
      </c>
      <c r="R277" s="25" t="s">
        <v>11</v>
      </c>
      <c r="S277" s="25" t="s">
        <v>11</v>
      </c>
      <c r="T277" s="25" t="s">
        <v>2444</v>
      </c>
      <c r="U277" s="25" t="s">
        <v>10</v>
      </c>
      <c r="V277" s="25" t="s">
        <v>11</v>
      </c>
      <c r="W277" s="25" t="s">
        <v>11</v>
      </c>
      <c r="X277" s="25">
        <v>0</v>
      </c>
      <c r="Y277" s="25" t="s">
        <v>11</v>
      </c>
      <c r="Z277" s="25" t="s">
        <v>1664</v>
      </c>
      <c r="AA277" s="25" t="s">
        <v>11</v>
      </c>
      <c r="AB277" s="25" t="s">
        <v>11</v>
      </c>
      <c r="AC277" s="25" t="s">
        <v>11</v>
      </c>
      <c r="AD277" s="25">
        <v>0.72</v>
      </c>
      <c r="AE277" s="25">
        <v>0</v>
      </c>
      <c r="AF277" s="25">
        <v>48800.12</v>
      </c>
      <c r="AG277" s="25" t="s">
        <v>2823</v>
      </c>
    </row>
    <row r="278" spans="1:33">
      <c r="A278" s="25" t="s">
        <v>3580</v>
      </c>
      <c r="B278" s="25" t="s">
        <v>3581</v>
      </c>
      <c r="C278" s="25" t="s">
        <v>1666</v>
      </c>
      <c r="D278" s="25" t="s">
        <v>11</v>
      </c>
      <c r="E278" s="25" t="s">
        <v>11</v>
      </c>
      <c r="F278" s="25" t="s">
        <v>3582</v>
      </c>
      <c r="G278" s="25" t="s">
        <v>1838</v>
      </c>
      <c r="H278" s="25" t="s">
        <v>3583</v>
      </c>
      <c r="I278" s="25" t="s">
        <v>1672</v>
      </c>
      <c r="J278" s="25" t="s">
        <v>11</v>
      </c>
      <c r="K278" s="25" t="s">
        <v>1760</v>
      </c>
      <c r="L278" s="25" t="s">
        <v>1721</v>
      </c>
      <c r="M278" s="25" t="s">
        <v>11</v>
      </c>
      <c r="N278" s="25" t="s">
        <v>11</v>
      </c>
      <c r="O278" s="25" t="s">
        <v>3584</v>
      </c>
      <c r="P278" s="25" t="s">
        <v>11</v>
      </c>
      <c r="Q278" s="25" t="s">
        <v>3583</v>
      </c>
      <c r="R278" s="25" t="s">
        <v>11</v>
      </c>
      <c r="S278" s="25" t="s">
        <v>11</v>
      </c>
      <c r="T278" s="25" t="s">
        <v>1804</v>
      </c>
      <c r="U278" s="25" t="s">
        <v>14</v>
      </c>
      <c r="V278" s="25" t="s">
        <v>1680</v>
      </c>
      <c r="W278" s="25" t="s">
        <v>11</v>
      </c>
      <c r="X278" s="25">
        <v>0</v>
      </c>
      <c r="Y278" s="25" t="s">
        <v>11</v>
      </c>
      <c r="Z278" s="25" t="s">
        <v>1664</v>
      </c>
      <c r="AA278" s="25" t="s">
        <v>11</v>
      </c>
      <c r="AB278" s="25" t="s">
        <v>11</v>
      </c>
      <c r="AC278" s="25" t="s">
        <v>11</v>
      </c>
      <c r="AD278" s="25">
        <v>0</v>
      </c>
      <c r="AE278" s="25">
        <v>0</v>
      </c>
      <c r="AF278" s="25">
        <v>3316</v>
      </c>
      <c r="AG278" s="25" t="s">
        <v>1162</v>
      </c>
    </row>
    <row r="279" spans="1:33">
      <c r="A279" s="25" t="s">
        <v>1827</v>
      </c>
      <c r="B279" s="25" t="s">
        <v>1828</v>
      </c>
      <c r="C279" s="25" t="s">
        <v>1666</v>
      </c>
      <c r="D279" s="25" t="s">
        <v>11</v>
      </c>
      <c r="E279" s="25" t="s">
        <v>11</v>
      </c>
      <c r="F279" s="25" t="s">
        <v>1829</v>
      </c>
      <c r="G279" s="25" t="s">
        <v>1751</v>
      </c>
      <c r="H279" s="25" t="s">
        <v>1830</v>
      </c>
      <c r="I279" s="25" t="s">
        <v>1672</v>
      </c>
      <c r="J279" s="25" t="s">
        <v>1721</v>
      </c>
      <c r="K279" s="25" t="s">
        <v>1782</v>
      </c>
      <c r="L279" s="25" t="s">
        <v>1721</v>
      </c>
      <c r="M279" s="25" t="s">
        <v>11</v>
      </c>
      <c r="N279" s="25" t="s">
        <v>11</v>
      </c>
      <c r="O279" s="25" t="s">
        <v>11</v>
      </c>
      <c r="P279" s="25" t="s">
        <v>1831</v>
      </c>
      <c r="Q279" s="25" t="s">
        <v>1830</v>
      </c>
      <c r="R279" s="25" t="s">
        <v>11</v>
      </c>
      <c r="S279" s="25" t="s">
        <v>11</v>
      </c>
      <c r="T279" s="25" t="s">
        <v>1742</v>
      </c>
      <c r="U279" s="25" t="s">
        <v>1669</v>
      </c>
      <c r="V279" s="25" t="s">
        <v>11</v>
      </c>
      <c r="W279" s="25" t="s">
        <v>11</v>
      </c>
      <c r="X279" s="25">
        <v>0</v>
      </c>
      <c r="Y279" s="25" t="s">
        <v>11</v>
      </c>
      <c r="Z279" s="25" t="s">
        <v>1664</v>
      </c>
      <c r="AA279" s="25" t="s">
        <v>11</v>
      </c>
      <c r="AB279" s="25" t="s">
        <v>11</v>
      </c>
      <c r="AC279" s="25" t="s">
        <v>11</v>
      </c>
      <c r="AD279" s="25">
        <v>0</v>
      </c>
      <c r="AE279" s="25">
        <v>0</v>
      </c>
      <c r="AF279" s="25">
        <v>960</v>
      </c>
      <c r="AG279" s="25" t="s">
        <v>1160</v>
      </c>
    </row>
    <row r="280" spans="1:33">
      <c r="A280" s="25" t="s">
        <v>3626</v>
      </c>
      <c r="B280" s="25" t="s">
        <v>3627</v>
      </c>
      <c r="C280" s="25" t="s">
        <v>1666</v>
      </c>
      <c r="D280" s="25" t="s">
        <v>11</v>
      </c>
      <c r="E280" s="25" t="s">
        <v>11</v>
      </c>
      <c r="F280" s="25" t="s">
        <v>11</v>
      </c>
      <c r="G280" s="25" t="s">
        <v>11</v>
      </c>
      <c r="H280" s="25" t="s">
        <v>3628</v>
      </c>
      <c r="I280" s="25" t="s">
        <v>11</v>
      </c>
      <c r="J280" s="25" t="s">
        <v>11</v>
      </c>
      <c r="K280" s="25" t="s">
        <v>11</v>
      </c>
      <c r="L280" s="25" t="s">
        <v>1721</v>
      </c>
      <c r="M280" s="25" t="s">
        <v>11</v>
      </c>
      <c r="N280" s="25" t="s">
        <v>11</v>
      </c>
      <c r="O280" s="25" t="s">
        <v>11</v>
      </c>
      <c r="P280" s="25" t="s">
        <v>11</v>
      </c>
      <c r="Q280" s="25" t="s">
        <v>11</v>
      </c>
      <c r="R280" s="25" t="s">
        <v>11</v>
      </c>
      <c r="S280" s="25" t="s">
        <v>11</v>
      </c>
      <c r="T280" s="25" t="s">
        <v>1726</v>
      </c>
      <c r="U280" s="25" t="s">
        <v>16</v>
      </c>
      <c r="V280" s="25" t="s">
        <v>11</v>
      </c>
      <c r="W280" s="25" t="s">
        <v>11</v>
      </c>
      <c r="X280" s="25">
        <v>0</v>
      </c>
      <c r="Y280" s="25" t="s">
        <v>11</v>
      </c>
      <c r="Z280" s="25" t="s">
        <v>1664</v>
      </c>
      <c r="AA280" s="25" t="s">
        <v>11</v>
      </c>
      <c r="AB280" s="25" t="s">
        <v>11</v>
      </c>
      <c r="AC280" s="25" t="s">
        <v>11</v>
      </c>
      <c r="AD280" s="25">
        <v>0</v>
      </c>
      <c r="AE280" s="25">
        <v>0</v>
      </c>
      <c r="AF280" s="25">
        <v>30275</v>
      </c>
      <c r="AG280" s="25" t="s">
        <v>5162</v>
      </c>
    </row>
    <row r="281" spans="1:33">
      <c r="A281" s="25" t="s">
        <v>3129</v>
      </c>
      <c r="B281" s="25" t="s">
        <v>3130</v>
      </c>
      <c r="C281" s="25" t="s">
        <v>1661</v>
      </c>
      <c r="D281" s="25" t="s">
        <v>11</v>
      </c>
      <c r="E281" s="25" t="s">
        <v>11</v>
      </c>
      <c r="F281" s="25" t="s">
        <v>11</v>
      </c>
      <c r="G281" s="25" t="s">
        <v>11</v>
      </c>
      <c r="H281" s="25" t="s">
        <v>3131</v>
      </c>
      <c r="I281" s="25" t="s">
        <v>11</v>
      </c>
      <c r="J281" s="25" t="s">
        <v>11</v>
      </c>
      <c r="K281" s="25" t="s">
        <v>11</v>
      </c>
      <c r="L281" s="25" t="s">
        <v>1721</v>
      </c>
      <c r="M281" s="25" t="s">
        <v>11</v>
      </c>
      <c r="N281" s="25" t="s">
        <v>11</v>
      </c>
      <c r="O281" s="25" t="s">
        <v>11</v>
      </c>
      <c r="P281" s="25" t="s">
        <v>11</v>
      </c>
      <c r="Q281" s="25" t="s">
        <v>11</v>
      </c>
      <c r="R281" s="25" t="s">
        <v>11</v>
      </c>
      <c r="S281" s="25" t="s">
        <v>11</v>
      </c>
      <c r="T281" s="25" t="s">
        <v>3132</v>
      </c>
      <c r="U281" s="25" t="s">
        <v>17</v>
      </c>
      <c r="V281" s="25" t="s">
        <v>11</v>
      </c>
      <c r="W281" s="25" t="s">
        <v>11</v>
      </c>
      <c r="X281" s="25">
        <v>0</v>
      </c>
      <c r="Y281" s="25" t="s">
        <v>11</v>
      </c>
      <c r="Z281" s="25" t="s">
        <v>1809</v>
      </c>
      <c r="AA281" s="25" t="s">
        <v>1810</v>
      </c>
      <c r="AB281" s="25" t="s">
        <v>2587</v>
      </c>
      <c r="AC281" s="25" t="s">
        <v>11</v>
      </c>
      <c r="AD281" s="25">
        <v>0</v>
      </c>
      <c r="AE281" s="25">
        <v>0</v>
      </c>
      <c r="AF281" s="25">
        <v>0</v>
      </c>
      <c r="AG281" s="25" t="s">
        <v>7</v>
      </c>
    </row>
    <row r="282" spans="1:33">
      <c r="A282" s="25" t="s">
        <v>3775</v>
      </c>
      <c r="B282" s="25" t="s">
        <v>3776</v>
      </c>
      <c r="C282" s="25" t="s">
        <v>1661</v>
      </c>
      <c r="D282" s="25" t="s">
        <v>11</v>
      </c>
      <c r="E282" s="25" t="s">
        <v>11</v>
      </c>
      <c r="F282" s="25" t="s">
        <v>3777</v>
      </c>
      <c r="G282" s="25" t="s">
        <v>1730</v>
      </c>
      <c r="H282" s="25" t="s">
        <v>3778</v>
      </c>
      <c r="I282" s="25" t="s">
        <v>1672</v>
      </c>
      <c r="J282" s="25" t="s">
        <v>1721</v>
      </c>
      <c r="K282" s="25" t="s">
        <v>3779</v>
      </c>
      <c r="L282" s="25" t="s">
        <v>1721</v>
      </c>
      <c r="M282" s="25" t="s">
        <v>11</v>
      </c>
      <c r="N282" s="25" t="s">
        <v>11</v>
      </c>
      <c r="O282" s="25" t="s">
        <v>11</v>
      </c>
      <c r="P282" s="25" t="s">
        <v>3780</v>
      </c>
      <c r="Q282" s="25" t="s">
        <v>3778</v>
      </c>
      <c r="R282" s="25" t="s">
        <v>11</v>
      </c>
      <c r="S282" s="25" t="s">
        <v>3781</v>
      </c>
      <c r="T282" s="25" t="s">
        <v>1726</v>
      </c>
      <c r="U282" s="25" t="s">
        <v>16</v>
      </c>
      <c r="V282" s="25" t="s">
        <v>1730</v>
      </c>
      <c r="W282" s="25" t="s">
        <v>11</v>
      </c>
      <c r="X282" s="25">
        <v>0</v>
      </c>
      <c r="Y282" s="25" t="s">
        <v>11</v>
      </c>
      <c r="Z282" s="25" t="s">
        <v>1664</v>
      </c>
      <c r="AA282" s="25" t="s">
        <v>11</v>
      </c>
      <c r="AB282" s="25" t="s">
        <v>11</v>
      </c>
      <c r="AC282" s="25" t="s">
        <v>11</v>
      </c>
      <c r="AD282" s="25">
        <v>0</v>
      </c>
      <c r="AE282" s="25">
        <v>0</v>
      </c>
      <c r="AF282" s="25">
        <v>22916.67</v>
      </c>
      <c r="AG282" s="25" t="s">
        <v>5163</v>
      </c>
    </row>
    <row r="283" spans="1:33">
      <c r="A283" s="25" t="s">
        <v>2253</v>
      </c>
      <c r="B283" s="25" t="s">
        <v>2254</v>
      </c>
      <c r="C283" s="25" t="s">
        <v>1666</v>
      </c>
      <c r="D283" s="25" t="s">
        <v>11</v>
      </c>
      <c r="E283" s="25" t="s">
        <v>11</v>
      </c>
      <c r="F283" s="25" t="s">
        <v>11</v>
      </c>
      <c r="G283" s="25" t="s">
        <v>11</v>
      </c>
      <c r="H283" s="25" t="s">
        <v>2255</v>
      </c>
      <c r="I283" s="25" t="s">
        <v>11</v>
      </c>
      <c r="J283" s="25" t="s">
        <v>11</v>
      </c>
      <c r="K283" s="25" t="s">
        <v>11</v>
      </c>
      <c r="L283" s="25" t="s">
        <v>1721</v>
      </c>
      <c r="M283" s="25" t="s">
        <v>11</v>
      </c>
      <c r="N283" s="25" t="s">
        <v>11</v>
      </c>
      <c r="O283" s="25" t="s">
        <v>11</v>
      </c>
      <c r="P283" s="25" t="s">
        <v>11</v>
      </c>
      <c r="Q283" s="25" t="s">
        <v>11</v>
      </c>
      <c r="R283" s="25" t="s">
        <v>11</v>
      </c>
      <c r="S283" s="25" t="s">
        <v>11</v>
      </c>
      <c r="T283" s="25" t="s">
        <v>1766</v>
      </c>
      <c r="U283" s="25" t="s">
        <v>16</v>
      </c>
      <c r="V283" s="25" t="s">
        <v>11</v>
      </c>
      <c r="W283" s="25" t="s">
        <v>11</v>
      </c>
      <c r="X283" s="25">
        <v>0</v>
      </c>
      <c r="Y283" s="25" t="s">
        <v>11</v>
      </c>
      <c r="Z283" s="25" t="s">
        <v>1664</v>
      </c>
      <c r="AA283" s="25" t="s">
        <v>11</v>
      </c>
      <c r="AB283" s="25" t="s">
        <v>11</v>
      </c>
      <c r="AC283" s="25" t="s">
        <v>11</v>
      </c>
      <c r="AD283" s="25">
        <v>0</v>
      </c>
      <c r="AE283" s="25">
        <v>0</v>
      </c>
      <c r="AF283" s="25">
        <v>52116</v>
      </c>
      <c r="AG283" s="25" t="s">
        <v>2145</v>
      </c>
    </row>
    <row r="284" spans="1:33">
      <c r="A284" s="25" t="s">
        <v>3009</v>
      </c>
      <c r="B284" s="25" t="s">
        <v>3010</v>
      </c>
      <c r="C284" s="25" t="s">
        <v>1666</v>
      </c>
      <c r="D284" s="25" t="s">
        <v>11</v>
      </c>
      <c r="E284" s="25" t="s">
        <v>11</v>
      </c>
      <c r="F284" s="25" t="s">
        <v>3011</v>
      </c>
      <c r="G284" s="25" t="s">
        <v>1688</v>
      </c>
      <c r="H284" s="25" t="s">
        <v>3012</v>
      </c>
      <c r="I284" s="25" t="s">
        <v>1672</v>
      </c>
      <c r="J284" s="25" t="s">
        <v>11</v>
      </c>
      <c r="K284" s="25" t="s">
        <v>1683</v>
      </c>
      <c r="L284" s="25" t="s">
        <v>1721</v>
      </c>
      <c r="M284" s="25" t="s">
        <v>11</v>
      </c>
      <c r="N284" s="25" t="s">
        <v>11</v>
      </c>
      <c r="O284" s="25" t="s">
        <v>11</v>
      </c>
      <c r="P284" s="25" t="s">
        <v>11</v>
      </c>
      <c r="Q284" s="25" t="s">
        <v>3012</v>
      </c>
      <c r="R284" s="25" t="s">
        <v>11</v>
      </c>
      <c r="S284" s="25" t="s">
        <v>11</v>
      </c>
      <c r="T284" s="25" t="s">
        <v>3013</v>
      </c>
      <c r="U284" s="25" t="s">
        <v>14</v>
      </c>
      <c r="V284" s="25" t="s">
        <v>1690</v>
      </c>
      <c r="W284" s="25" t="s">
        <v>11</v>
      </c>
      <c r="X284" s="25">
        <v>0</v>
      </c>
      <c r="Y284" s="25" t="s">
        <v>11</v>
      </c>
      <c r="Z284" s="25" t="s">
        <v>1664</v>
      </c>
      <c r="AA284" s="25" t="s">
        <v>11</v>
      </c>
      <c r="AB284" s="25" t="s">
        <v>11</v>
      </c>
      <c r="AC284" s="25" t="s">
        <v>11</v>
      </c>
      <c r="AD284" s="25">
        <v>0</v>
      </c>
      <c r="AE284" s="25">
        <v>0</v>
      </c>
      <c r="AF284" s="25">
        <v>2487</v>
      </c>
      <c r="AG284" s="25" t="s">
        <v>5164</v>
      </c>
    </row>
    <row r="285" spans="1:33">
      <c r="A285" s="25" t="s">
        <v>5165</v>
      </c>
      <c r="B285" s="25" t="s">
        <v>5166</v>
      </c>
      <c r="C285" s="25" t="s">
        <v>1661</v>
      </c>
      <c r="D285" s="25" t="s">
        <v>11</v>
      </c>
      <c r="E285" s="25" t="s">
        <v>11</v>
      </c>
      <c r="F285" s="25" t="s">
        <v>11</v>
      </c>
      <c r="G285" s="25" t="s">
        <v>11</v>
      </c>
      <c r="H285" s="25" t="s">
        <v>5167</v>
      </c>
      <c r="I285" s="25" t="s">
        <v>1803</v>
      </c>
      <c r="J285" s="25" t="s">
        <v>11</v>
      </c>
      <c r="K285" s="25" t="s">
        <v>4928</v>
      </c>
      <c r="L285" s="25" t="s">
        <v>1721</v>
      </c>
      <c r="M285" s="25" t="s">
        <v>11</v>
      </c>
      <c r="N285" s="25" t="s">
        <v>11</v>
      </c>
      <c r="O285" s="25" t="s">
        <v>11</v>
      </c>
      <c r="P285" s="25" t="s">
        <v>5168</v>
      </c>
      <c r="Q285" s="25" t="s">
        <v>5167</v>
      </c>
      <c r="R285" s="25" t="s">
        <v>11</v>
      </c>
      <c r="S285" s="25" t="s">
        <v>11</v>
      </c>
      <c r="T285" s="25" t="s">
        <v>4616</v>
      </c>
      <c r="U285" s="25" t="s">
        <v>15</v>
      </c>
      <c r="V285" s="25" t="s">
        <v>1671</v>
      </c>
      <c r="W285" s="25" t="s">
        <v>11</v>
      </c>
      <c r="X285" s="25">
        <v>0</v>
      </c>
      <c r="Y285" s="25" t="s">
        <v>11</v>
      </c>
      <c r="Z285" s="25" t="s">
        <v>1664</v>
      </c>
      <c r="AA285" s="25" t="s">
        <v>11</v>
      </c>
      <c r="AB285" s="25" t="s">
        <v>11</v>
      </c>
      <c r="AC285" s="25" t="s">
        <v>11</v>
      </c>
      <c r="AD285" s="25">
        <v>0</v>
      </c>
      <c r="AE285" s="25">
        <v>0</v>
      </c>
      <c r="AF285" s="25">
        <v>8911.75</v>
      </c>
      <c r="AG285" s="25" t="s">
        <v>5136</v>
      </c>
    </row>
    <row r="286" spans="1:33">
      <c r="A286" s="25" t="s">
        <v>3418</v>
      </c>
      <c r="B286" s="25" t="s">
        <v>3419</v>
      </c>
      <c r="C286" s="25" t="s">
        <v>1661</v>
      </c>
      <c r="D286" s="25" t="s">
        <v>11</v>
      </c>
      <c r="E286" s="25" t="s">
        <v>11</v>
      </c>
      <c r="F286" s="25" t="s">
        <v>11</v>
      </c>
      <c r="G286" s="25" t="s">
        <v>11</v>
      </c>
      <c r="H286" s="25" t="s">
        <v>3420</v>
      </c>
      <c r="I286" s="25" t="s">
        <v>11</v>
      </c>
      <c r="J286" s="25" t="s">
        <v>11</v>
      </c>
      <c r="K286" s="25" t="s">
        <v>11</v>
      </c>
      <c r="L286" s="25" t="s">
        <v>1721</v>
      </c>
      <c r="M286" s="25" t="s">
        <v>11</v>
      </c>
      <c r="N286" s="25" t="s">
        <v>11</v>
      </c>
      <c r="O286" s="25" t="s">
        <v>11</v>
      </c>
      <c r="P286" s="25" t="s">
        <v>11</v>
      </c>
      <c r="Q286" s="25" t="s">
        <v>11</v>
      </c>
      <c r="R286" s="25" t="s">
        <v>11</v>
      </c>
      <c r="S286" s="25" t="s">
        <v>11</v>
      </c>
      <c r="T286" s="25" t="s">
        <v>3189</v>
      </c>
      <c r="U286" s="25" t="s">
        <v>17</v>
      </c>
      <c r="V286" s="25" t="s">
        <v>11</v>
      </c>
      <c r="W286" s="25" t="s">
        <v>11</v>
      </c>
      <c r="X286" s="25">
        <v>0</v>
      </c>
      <c r="Y286" s="25" t="s">
        <v>11</v>
      </c>
      <c r="Z286" s="25" t="s">
        <v>1664</v>
      </c>
      <c r="AA286" s="25" t="s">
        <v>11</v>
      </c>
      <c r="AB286" s="25" t="s">
        <v>11</v>
      </c>
      <c r="AC286" s="25" t="s">
        <v>11</v>
      </c>
      <c r="AD286" s="25">
        <v>0</v>
      </c>
      <c r="AE286" s="25">
        <v>0</v>
      </c>
      <c r="AF286" s="25">
        <v>5825.4</v>
      </c>
      <c r="AG286" s="25" t="s">
        <v>3421</v>
      </c>
    </row>
    <row r="287" spans="1:33">
      <c r="A287" s="25" t="s">
        <v>3602</v>
      </c>
      <c r="B287" s="25" t="s">
        <v>3603</v>
      </c>
      <c r="C287" s="25" t="s">
        <v>1661</v>
      </c>
      <c r="D287" s="25" t="s">
        <v>11</v>
      </c>
      <c r="E287" s="25" t="s">
        <v>11</v>
      </c>
      <c r="F287" s="25" t="s">
        <v>11</v>
      </c>
      <c r="G287" s="25" t="s">
        <v>11</v>
      </c>
      <c r="H287" s="25" t="s">
        <v>3604</v>
      </c>
      <c r="I287" s="25" t="s">
        <v>11</v>
      </c>
      <c r="J287" s="25" t="s">
        <v>11</v>
      </c>
      <c r="K287" s="25" t="s">
        <v>11</v>
      </c>
      <c r="L287" s="25" t="s">
        <v>1721</v>
      </c>
      <c r="M287" s="25" t="s">
        <v>1808</v>
      </c>
      <c r="N287" s="25" t="s">
        <v>11</v>
      </c>
      <c r="O287" s="25" t="s">
        <v>11</v>
      </c>
      <c r="P287" s="25" t="s">
        <v>11</v>
      </c>
      <c r="Q287" s="25" t="s">
        <v>11</v>
      </c>
      <c r="R287" s="25" t="s">
        <v>11</v>
      </c>
      <c r="S287" s="25" t="s">
        <v>11</v>
      </c>
      <c r="T287" s="25" t="s">
        <v>1737</v>
      </c>
      <c r="U287" s="25" t="s">
        <v>1669</v>
      </c>
      <c r="V287" s="25" t="s">
        <v>11</v>
      </c>
      <c r="W287" s="25" t="s">
        <v>11</v>
      </c>
      <c r="X287" s="25">
        <v>0</v>
      </c>
      <c r="Y287" s="25" t="s">
        <v>11</v>
      </c>
      <c r="Z287" s="25" t="s">
        <v>1664</v>
      </c>
      <c r="AA287" s="25" t="s">
        <v>11</v>
      </c>
      <c r="AB287" s="25" t="s">
        <v>11</v>
      </c>
      <c r="AC287" s="25" t="s">
        <v>11</v>
      </c>
      <c r="AD287" s="25">
        <v>0.06</v>
      </c>
      <c r="AE287" s="25">
        <v>0</v>
      </c>
      <c r="AF287" s="25">
        <v>8491</v>
      </c>
      <c r="AG287" s="25" t="s">
        <v>5169</v>
      </c>
    </row>
    <row r="288" spans="1:33">
      <c r="A288" s="25" t="s">
        <v>3280</v>
      </c>
      <c r="B288" s="25" t="s">
        <v>3281</v>
      </c>
      <c r="C288" s="25" t="s">
        <v>1661</v>
      </c>
      <c r="D288" s="25" t="s">
        <v>11</v>
      </c>
      <c r="E288" s="25" t="s">
        <v>11</v>
      </c>
      <c r="F288" s="25" t="s">
        <v>11</v>
      </c>
      <c r="G288" s="25" t="s">
        <v>11</v>
      </c>
      <c r="H288" s="25" t="s">
        <v>3282</v>
      </c>
      <c r="I288" s="25" t="s">
        <v>11</v>
      </c>
      <c r="J288" s="25" t="s">
        <v>11</v>
      </c>
      <c r="K288" s="25" t="s">
        <v>11</v>
      </c>
      <c r="L288" s="25" t="s">
        <v>1721</v>
      </c>
      <c r="M288" s="25" t="s">
        <v>11</v>
      </c>
      <c r="N288" s="25" t="s">
        <v>11</v>
      </c>
      <c r="O288" s="25" t="s">
        <v>11</v>
      </c>
      <c r="P288" s="25" t="s">
        <v>11</v>
      </c>
      <c r="Q288" s="25" t="s">
        <v>11</v>
      </c>
      <c r="R288" s="25" t="s">
        <v>11</v>
      </c>
      <c r="S288" s="25" t="s">
        <v>11</v>
      </c>
      <c r="T288" s="25" t="s">
        <v>1726</v>
      </c>
      <c r="U288" s="25" t="s">
        <v>12</v>
      </c>
      <c r="V288" s="25" t="s">
        <v>11</v>
      </c>
      <c r="W288" s="25" t="s">
        <v>11</v>
      </c>
      <c r="X288" s="25">
        <v>0</v>
      </c>
      <c r="Y288" s="25" t="s">
        <v>11</v>
      </c>
      <c r="Z288" s="25" t="s">
        <v>1664</v>
      </c>
      <c r="AA288" s="25" t="s">
        <v>11</v>
      </c>
      <c r="AB288" s="25" t="s">
        <v>11</v>
      </c>
      <c r="AC288" s="25" t="s">
        <v>11</v>
      </c>
      <c r="AD288" s="25">
        <v>840</v>
      </c>
      <c r="AE288" s="25">
        <v>0</v>
      </c>
      <c r="AF288" s="25">
        <v>2398.5700000000002</v>
      </c>
      <c r="AG288" s="25" t="s">
        <v>3283</v>
      </c>
    </row>
    <row r="289" spans="1:33">
      <c r="A289" s="25" t="s">
        <v>3636</v>
      </c>
      <c r="B289" s="25" t="s">
        <v>3637</v>
      </c>
      <c r="C289" s="25" t="s">
        <v>1666</v>
      </c>
      <c r="D289" s="25" t="s">
        <v>11</v>
      </c>
      <c r="E289" s="25" t="s">
        <v>11</v>
      </c>
      <c r="F289" s="25" t="s">
        <v>3638</v>
      </c>
      <c r="G289" s="25" t="s">
        <v>1690</v>
      </c>
      <c r="H289" s="25" t="s">
        <v>3639</v>
      </c>
      <c r="I289" s="25" t="s">
        <v>1667</v>
      </c>
      <c r="J289" s="25" t="s">
        <v>11</v>
      </c>
      <c r="K289" s="25" t="s">
        <v>1683</v>
      </c>
      <c r="L289" s="25" t="s">
        <v>1721</v>
      </c>
      <c r="M289" s="25" t="s">
        <v>11</v>
      </c>
      <c r="N289" s="25" t="s">
        <v>11</v>
      </c>
      <c r="O289" s="25" t="s">
        <v>11</v>
      </c>
      <c r="P289" s="25" t="s">
        <v>11</v>
      </c>
      <c r="Q289" s="25" t="s">
        <v>3639</v>
      </c>
      <c r="R289" s="25" t="s">
        <v>11</v>
      </c>
      <c r="S289" s="25" t="s">
        <v>11</v>
      </c>
      <c r="T289" s="25" t="s">
        <v>1726</v>
      </c>
      <c r="U289" s="25" t="s">
        <v>16</v>
      </c>
      <c r="V289" s="25" t="s">
        <v>11</v>
      </c>
      <c r="W289" s="25" t="s">
        <v>11</v>
      </c>
      <c r="X289" s="25">
        <v>0</v>
      </c>
      <c r="Y289" s="25" t="s">
        <v>11</v>
      </c>
      <c r="Z289" s="25" t="s">
        <v>1664</v>
      </c>
      <c r="AA289" s="25" t="s">
        <v>11</v>
      </c>
      <c r="AB289" s="25" t="s">
        <v>11</v>
      </c>
      <c r="AC289" s="25" t="s">
        <v>11</v>
      </c>
      <c r="AD289" s="25">
        <v>280</v>
      </c>
      <c r="AE289" s="25">
        <v>0</v>
      </c>
      <c r="AF289" s="25">
        <v>3316</v>
      </c>
      <c r="AG289" s="25" t="s">
        <v>1738</v>
      </c>
    </row>
    <row r="290" spans="1:33">
      <c r="A290" s="25" t="s">
        <v>1763</v>
      </c>
      <c r="B290" s="25" t="s">
        <v>1764</v>
      </c>
      <c r="C290" s="25" t="s">
        <v>1661</v>
      </c>
      <c r="D290" s="25" t="s">
        <v>11</v>
      </c>
      <c r="E290" s="25" t="s">
        <v>11</v>
      </c>
      <c r="F290" s="25" t="s">
        <v>11</v>
      </c>
      <c r="G290" s="25" t="s">
        <v>11</v>
      </c>
      <c r="H290" s="25" t="s">
        <v>1765</v>
      </c>
      <c r="I290" s="25" t="s">
        <v>11</v>
      </c>
      <c r="J290" s="25" t="s">
        <v>11</v>
      </c>
      <c r="K290" s="25" t="s">
        <v>11</v>
      </c>
      <c r="L290" s="25" t="s">
        <v>1721</v>
      </c>
      <c r="M290" s="25" t="s">
        <v>11</v>
      </c>
      <c r="N290" s="25" t="s">
        <v>11</v>
      </c>
      <c r="O290" s="25" t="s">
        <v>11</v>
      </c>
      <c r="P290" s="25" t="s">
        <v>11</v>
      </c>
      <c r="Q290" s="25" t="s">
        <v>11</v>
      </c>
      <c r="R290" s="25" t="s">
        <v>11</v>
      </c>
      <c r="S290" s="25" t="s">
        <v>11</v>
      </c>
      <c r="T290" s="25" t="s">
        <v>1766</v>
      </c>
      <c r="U290" s="25" t="s">
        <v>14</v>
      </c>
      <c r="V290" s="25" t="s">
        <v>11</v>
      </c>
      <c r="W290" s="25" t="s">
        <v>11</v>
      </c>
      <c r="X290" s="25">
        <v>0</v>
      </c>
      <c r="Y290" s="25" t="s">
        <v>11</v>
      </c>
      <c r="Z290" s="25" t="s">
        <v>1664</v>
      </c>
      <c r="AA290" s="25" t="s">
        <v>11</v>
      </c>
      <c r="AB290" s="25" t="s">
        <v>11</v>
      </c>
      <c r="AC290" s="25" t="s">
        <v>11</v>
      </c>
      <c r="AD290" s="25">
        <v>0</v>
      </c>
      <c r="AE290" s="25">
        <v>0</v>
      </c>
      <c r="AF290" s="25">
        <v>15418.47</v>
      </c>
      <c r="AG290" s="25" t="s">
        <v>5170</v>
      </c>
    </row>
    <row r="291" spans="1:33">
      <c r="A291" s="25" t="s">
        <v>2952</v>
      </c>
      <c r="B291" s="25" t="s">
        <v>2953</v>
      </c>
      <c r="C291" s="25" t="s">
        <v>1666</v>
      </c>
      <c r="D291" s="25" t="s">
        <v>11</v>
      </c>
      <c r="E291" s="25" t="s">
        <v>11</v>
      </c>
      <c r="F291" s="25" t="s">
        <v>11</v>
      </c>
      <c r="G291" s="25" t="s">
        <v>11</v>
      </c>
      <c r="H291" s="25" t="s">
        <v>2954</v>
      </c>
      <c r="I291" s="25" t="s">
        <v>11</v>
      </c>
      <c r="J291" s="25" t="s">
        <v>11</v>
      </c>
      <c r="K291" s="25" t="s">
        <v>11</v>
      </c>
      <c r="L291" s="25" t="s">
        <v>1721</v>
      </c>
      <c r="M291" s="25" t="s">
        <v>11</v>
      </c>
      <c r="N291" s="25" t="s">
        <v>11</v>
      </c>
      <c r="O291" s="25" t="s">
        <v>11</v>
      </c>
      <c r="P291" s="25" t="s">
        <v>11</v>
      </c>
      <c r="Q291" s="25" t="s">
        <v>11</v>
      </c>
      <c r="R291" s="25" t="s">
        <v>11</v>
      </c>
      <c r="S291" s="25" t="s">
        <v>11</v>
      </c>
      <c r="T291" s="25" t="s">
        <v>1726</v>
      </c>
      <c r="U291" s="25" t="s">
        <v>15</v>
      </c>
      <c r="V291" s="25" t="s">
        <v>11</v>
      </c>
      <c r="W291" s="25" t="s">
        <v>11</v>
      </c>
      <c r="X291" s="25">
        <v>0</v>
      </c>
      <c r="Y291" s="25" t="s">
        <v>11</v>
      </c>
      <c r="Z291" s="25" t="s">
        <v>1664</v>
      </c>
      <c r="AA291" s="25" t="s">
        <v>11</v>
      </c>
      <c r="AB291" s="25" t="s">
        <v>11</v>
      </c>
      <c r="AC291" s="25" t="s">
        <v>11</v>
      </c>
      <c r="AD291" s="25">
        <v>0</v>
      </c>
      <c r="AE291" s="25">
        <v>0</v>
      </c>
      <c r="AF291" s="25">
        <v>15459.59</v>
      </c>
      <c r="AG291" s="25" t="s">
        <v>5171</v>
      </c>
    </row>
    <row r="292" spans="1:33">
      <c r="A292" s="25" t="s">
        <v>2329</v>
      </c>
      <c r="B292" s="25" t="s">
        <v>2330</v>
      </c>
      <c r="C292" s="25" t="s">
        <v>1666</v>
      </c>
      <c r="D292" s="25" t="s">
        <v>11</v>
      </c>
      <c r="E292" s="25" t="s">
        <v>11</v>
      </c>
      <c r="F292" s="25" t="s">
        <v>11</v>
      </c>
      <c r="G292" s="25" t="s">
        <v>11</v>
      </c>
      <c r="H292" s="25" t="s">
        <v>2331</v>
      </c>
      <c r="I292" s="25" t="s">
        <v>1672</v>
      </c>
      <c r="J292" s="25" t="s">
        <v>1721</v>
      </c>
      <c r="K292" s="25" t="s">
        <v>1971</v>
      </c>
      <c r="L292" s="25" t="s">
        <v>1721</v>
      </c>
      <c r="M292" s="25" t="s">
        <v>11</v>
      </c>
      <c r="N292" s="25" t="s">
        <v>11</v>
      </c>
      <c r="O292" s="25" t="s">
        <v>11</v>
      </c>
      <c r="P292" s="25" t="s">
        <v>11</v>
      </c>
      <c r="Q292" s="25" t="s">
        <v>11</v>
      </c>
      <c r="R292" s="25" t="s">
        <v>11</v>
      </c>
      <c r="S292" s="25" t="s">
        <v>11</v>
      </c>
      <c r="T292" s="25" t="s">
        <v>2332</v>
      </c>
      <c r="U292" s="25" t="s">
        <v>1686</v>
      </c>
      <c r="V292" s="25" t="s">
        <v>11</v>
      </c>
      <c r="W292" s="25" t="s">
        <v>11</v>
      </c>
      <c r="X292" s="25">
        <v>0</v>
      </c>
      <c r="Y292" s="25" t="s">
        <v>11</v>
      </c>
      <c r="Z292" s="25" t="s">
        <v>1664</v>
      </c>
      <c r="AA292" s="25" t="s">
        <v>11</v>
      </c>
      <c r="AB292" s="25" t="s">
        <v>11</v>
      </c>
      <c r="AC292" s="25" t="s">
        <v>11</v>
      </c>
      <c r="AD292" s="25">
        <v>280</v>
      </c>
      <c r="AE292" s="25">
        <v>0</v>
      </c>
      <c r="AF292" s="25">
        <v>3316</v>
      </c>
      <c r="AG292" s="25" t="s">
        <v>1738</v>
      </c>
    </row>
    <row r="293" spans="1:33">
      <c r="A293" s="25" t="s">
        <v>3414</v>
      </c>
      <c r="B293" s="25" t="s">
        <v>3415</v>
      </c>
      <c r="C293" s="25" t="s">
        <v>1661</v>
      </c>
      <c r="D293" s="25" t="s">
        <v>11</v>
      </c>
      <c r="E293" s="25" t="s">
        <v>11</v>
      </c>
      <c r="F293" s="25" t="s">
        <v>11</v>
      </c>
      <c r="G293" s="25" t="s">
        <v>11</v>
      </c>
      <c r="H293" s="25" t="s">
        <v>3416</v>
      </c>
      <c r="I293" s="25" t="s">
        <v>1672</v>
      </c>
      <c r="J293" s="25" t="s">
        <v>11</v>
      </c>
      <c r="K293" s="25" t="s">
        <v>1683</v>
      </c>
      <c r="L293" s="25" t="s">
        <v>1721</v>
      </c>
      <c r="M293" s="25" t="s">
        <v>11</v>
      </c>
      <c r="N293" s="25" t="s">
        <v>11</v>
      </c>
      <c r="O293" s="25" t="s">
        <v>11</v>
      </c>
      <c r="P293" s="25" t="s">
        <v>3417</v>
      </c>
      <c r="Q293" s="25" t="s">
        <v>3416</v>
      </c>
      <c r="R293" s="25" t="s">
        <v>11</v>
      </c>
      <c r="S293" s="25" t="s">
        <v>11</v>
      </c>
      <c r="T293" s="25" t="s">
        <v>1946</v>
      </c>
      <c r="U293" s="25" t="s">
        <v>1669</v>
      </c>
      <c r="V293" s="25" t="s">
        <v>11</v>
      </c>
      <c r="W293" s="25" t="s">
        <v>11</v>
      </c>
      <c r="X293" s="25">
        <v>0</v>
      </c>
      <c r="Y293" s="25" t="s">
        <v>11</v>
      </c>
      <c r="Z293" s="25" t="s">
        <v>1664</v>
      </c>
      <c r="AA293" s="25" t="s">
        <v>11</v>
      </c>
      <c r="AB293" s="25" t="s">
        <v>11</v>
      </c>
      <c r="AC293" s="25" t="s">
        <v>11</v>
      </c>
      <c r="AD293" s="25">
        <v>0</v>
      </c>
      <c r="AE293" s="25">
        <v>0</v>
      </c>
      <c r="AF293" s="25">
        <v>546.25</v>
      </c>
      <c r="AG293" s="25" t="s">
        <v>5073</v>
      </c>
    </row>
    <row r="294" spans="1:33">
      <c r="A294" s="25" t="s">
        <v>2864</v>
      </c>
      <c r="B294" s="25" t="s">
        <v>2865</v>
      </c>
      <c r="C294" s="25" t="s">
        <v>1666</v>
      </c>
      <c r="D294" s="25" t="s">
        <v>11</v>
      </c>
      <c r="E294" s="25" t="s">
        <v>11</v>
      </c>
      <c r="F294" s="25" t="s">
        <v>2866</v>
      </c>
      <c r="G294" s="25" t="s">
        <v>1688</v>
      </c>
      <c r="H294" s="25" t="s">
        <v>2867</v>
      </c>
      <c r="I294" s="25" t="s">
        <v>1667</v>
      </c>
      <c r="J294" s="25" t="s">
        <v>1721</v>
      </c>
      <c r="K294" s="25" t="s">
        <v>1747</v>
      </c>
      <c r="L294" s="25" t="s">
        <v>1721</v>
      </c>
      <c r="M294" s="25" t="s">
        <v>11</v>
      </c>
      <c r="N294" s="25" t="s">
        <v>11</v>
      </c>
      <c r="O294" s="25" t="s">
        <v>11</v>
      </c>
      <c r="P294" s="25" t="s">
        <v>11</v>
      </c>
      <c r="Q294" s="25" t="s">
        <v>2867</v>
      </c>
      <c r="R294" s="25" t="s">
        <v>11</v>
      </c>
      <c r="S294" s="25" t="s">
        <v>11</v>
      </c>
      <c r="T294" s="25" t="s">
        <v>1804</v>
      </c>
      <c r="U294" s="25" t="s">
        <v>10</v>
      </c>
      <c r="V294" s="25" t="s">
        <v>1680</v>
      </c>
      <c r="W294" s="25" t="s">
        <v>11</v>
      </c>
      <c r="X294" s="25">
        <v>0</v>
      </c>
      <c r="Y294" s="25" t="s">
        <v>11</v>
      </c>
      <c r="Z294" s="25" t="s">
        <v>1664</v>
      </c>
      <c r="AA294" s="25" t="s">
        <v>11</v>
      </c>
      <c r="AB294" s="25" t="s">
        <v>11</v>
      </c>
      <c r="AC294" s="25" t="s">
        <v>11</v>
      </c>
      <c r="AD294" s="25">
        <v>280</v>
      </c>
      <c r="AE294" s="25">
        <v>0</v>
      </c>
      <c r="AF294" s="25">
        <v>1880</v>
      </c>
      <c r="AG294" s="25" t="s">
        <v>1665</v>
      </c>
    </row>
    <row r="295" spans="1:33">
      <c r="A295" s="25" t="s">
        <v>3258</v>
      </c>
      <c r="B295" s="25" t="s">
        <v>3259</v>
      </c>
      <c r="C295" s="25" t="s">
        <v>1661</v>
      </c>
      <c r="D295" s="25" t="s">
        <v>11</v>
      </c>
      <c r="E295" s="25" t="s">
        <v>11</v>
      </c>
      <c r="F295" s="25" t="s">
        <v>11</v>
      </c>
      <c r="G295" s="25" t="s">
        <v>11</v>
      </c>
      <c r="H295" s="25" t="s">
        <v>3260</v>
      </c>
      <c r="I295" s="25" t="s">
        <v>11</v>
      </c>
      <c r="J295" s="25" t="s">
        <v>11</v>
      </c>
      <c r="K295" s="25" t="s">
        <v>11</v>
      </c>
      <c r="L295" s="25" t="s">
        <v>1721</v>
      </c>
      <c r="M295" s="25" t="s">
        <v>11</v>
      </c>
      <c r="N295" s="25" t="s">
        <v>11</v>
      </c>
      <c r="O295" s="25" t="s">
        <v>11</v>
      </c>
      <c r="P295" s="25" t="s">
        <v>11</v>
      </c>
      <c r="Q295" s="25" t="s">
        <v>11</v>
      </c>
      <c r="R295" s="25" t="s">
        <v>11</v>
      </c>
      <c r="S295" s="25" t="s">
        <v>11</v>
      </c>
      <c r="T295" s="25" t="s">
        <v>1726</v>
      </c>
      <c r="U295" s="25" t="s">
        <v>14</v>
      </c>
      <c r="V295" s="25" t="s">
        <v>11</v>
      </c>
      <c r="W295" s="25" t="s">
        <v>11</v>
      </c>
      <c r="X295" s="25">
        <v>0</v>
      </c>
      <c r="Y295" s="25" t="s">
        <v>11</v>
      </c>
      <c r="Z295" s="25" t="s">
        <v>1664</v>
      </c>
      <c r="AA295" s="25" t="s">
        <v>11</v>
      </c>
      <c r="AB295" s="25" t="s">
        <v>11</v>
      </c>
      <c r="AC295" s="25" t="s">
        <v>11</v>
      </c>
      <c r="AD295" s="25">
        <v>0</v>
      </c>
      <c r="AE295" s="25">
        <v>0</v>
      </c>
      <c r="AF295" s="25">
        <v>28700</v>
      </c>
      <c r="AG295" s="25" t="s">
        <v>5172</v>
      </c>
    </row>
    <row r="296" spans="1:33">
      <c r="A296" s="25" t="s">
        <v>1988</v>
      </c>
      <c r="B296" s="25" t="s">
        <v>1989</v>
      </c>
      <c r="C296" s="25" t="s">
        <v>1666</v>
      </c>
      <c r="D296" s="25" t="s">
        <v>11</v>
      </c>
      <c r="E296" s="25" t="s">
        <v>11</v>
      </c>
      <c r="F296" s="25" t="s">
        <v>1990</v>
      </c>
      <c r="G296" s="25" t="s">
        <v>1688</v>
      </c>
      <c r="H296" s="25" t="s">
        <v>1991</v>
      </c>
      <c r="I296" s="25" t="s">
        <v>1672</v>
      </c>
      <c r="J296" s="25" t="s">
        <v>11</v>
      </c>
      <c r="K296" s="25" t="s">
        <v>1683</v>
      </c>
      <c r="L296" s="25" t="s">
        <v>1721</v>
      </c>
      <c r="M296" s="25" t="s">
        <v>11</v>
      </c>
      <c r="N296" s="25" t="s">
        <v>11</v>
      </c>
      <c r="O296" s="25" t="s">
        <v>1992</v>
      </c>
      <c r="P296" s="25" t="s">
        <v>11</v>
      </c>
      <c r="Q296" s="25" t="s">
        <v>1991</v>
      </c>
      <c r="R296" s="25" t="s">
        <v>11</v>
      </c>
      <c r="S296" s="25" t="s">
        <v>11</v>
      </c>
      <c r="T296" s="25" t="s">
        <v>1726</v>
      </c>
      <c r="U296" s="25" t="s">
        <v>10</v>
      </c>
      <c r="V296" s="25" t="s">
        <v>11</v>
      </c>
      <c r="W296" s="25" t="s">
        <v>11</v>
      </c>
      <c r="X296" s="25">
        <v>0</v>
      </c>
      <c r="Y296" s="25" t="s">
        <v>11</v>
      </c>
      <c r="Z296" s="25" t="s">
        <v>1664</v>
      </c>
      <c r="AA296" s="25" t="s">
        <v>11</v>
      </c>
      <c r="AB296" s="25" t="s">
        <v>11</v>
      </c>
      <c r="AC296" s="25" t="s">
        <v>11</v>
      </c>
      <c r="AD296" s="25">
        <v>280</v>
      </c>
      <c r="AE296" s="25">
        <v>0</v>
      </c>
      <c r="AF296" s="25">
        <v>3316</v>
      </c>
      <c r="AG296" s="25" t="s">
        <v>1738</v>
      </c>
    </row>
    <row r="297" spans="1:33">
      <c r="A297" s="25" t="s">
        <v>1775</v>
      </c>
      <c r="B297" s="25" t="s">
        <v>1776</v>
      </c>
      <c r="C297" s="25" t="s">
        <v>1661</v>
      </c>
      <c r="D297" s="25" t="s">
        <v>11</v>
      </c>
      <c r="E297" s="25" t="s">
        <v>11</v>
      </c>
      <c r="F297" s="25" t="s">
        <v>11</v>
      </c>
      <c r="G297" s="25" t="s">
        <v>11</v>
      </c>
      <c r="H297" s="25" t="s">
        <v>1777</v>
      </c>
      <c r="I297" s="25" t="s">
        <v>11</v>
      </c>
      <c r="J297" s="25" t="s">
        <v>11</v>
      </c>
      <c r="K297" s="25" t="s">
        <v>11</v>
      </c>
      <c r="L297" s="25" t="s">
        <v>1721</v>
      </c>
      <c r="M297" s="25" t="s">
        <v>11</v>
      </c>
      <c r="N297" s="25" t="s">
        <v>11</v>
      </c>
      <c r="O297" s="25" t="s">
        <v>11</v>
      </c>
      <c r="P297" s="25" t="s">
        <v>11</v>
      </c>
      <c r="Q297" s="25" t="s">
        <v>11</v>
      </c>
      <c r="R297" s="25" t="s">
        <v>11</v>
      </c>
      <c r="S297" s="25" t="s">
        <v>11</v>
      </c>
      <c r="T297" s="25" t="s">
        <v>1778</v>
      </c>
      <c r="U297" s="25" t="s">
        <v>15</v>
      </c>
      <c r="V297" s="25" t="s">
        <v>11</v>
      </c>
      <c r="W297" s="25" t="s">
        <v>11</v>
      </c>
      <c r="X297" s="25">
        <v>0</v>
      </c>
      <c r="Y297" s="25" t="s">
        <v>11</v>
      </c>
      <c r="Z297" s="25" t="s">
        <v>1664</v>
      </c>
      <c r="AA297" s="25" t="s">
        <v>11</v>
      </c>
      <c r="AB297" s="25" t="s">
        <v>11</v>
      </c>
      <c r="AC297" s="25" t="s">
        <v>11</v>
      </c>
      <c r="AD297" s="25">
        <v>0</v>
      </c>
      <c r="AE297" s="25">
        <v>0</v>
      </c>
      <c r="AF297" s="25">
        <v>20475</v>
      </c>
      <c r="AG297" s="25" t="s">
        <v>5173</v>
      </c>
    </row>
    <row r="298" spans="1:33">
      <c r="A298" s="25" t="s">
        <v>1871</v>
      </c>
      <c r="B298" s="25" t="s">
        <v>1872</v>
      </c>
      <c r="C298" s="25" t="s">
        <v>1666</v>
      </c>
      <c r="D298" s="25" t="s">
        <v>11</v>
      </c>
      <c r="E298" s="25" t="s">
        <v>11</v>
      </c>
      <c r="F298" s="25" t="s">
        <v>1873</v>
      </c>
      <c r="G298" s="25" t="s">
        <v>1838</v>
      </c>
      <c r="H298" s="25" t="s">
        <v>1874</v>
      </c>
      <c r="I298" s="25" t="s">
        <v>1672</v>
      </c>
      <c r="J298" s="25" t="s">
        <v>11</v>
      </c>
      <c r="K298" s="25" t="s">
        <v>1683</v>
      </c>
      <c r="L298" s="25" t="s">
        <v>1721</v>
      </c>
      <c r="M298" s="25" t="s">
        <v>11</v>
      </c>
      <c r="N298" s="25" t="s">
        <v>11</v>
      </c>
      <c r="O298" s="25" t="s">
        <v>11</v>
      </c>
      <c r="P298" s="25" t="s">
        <v>11</v>
      </c>
      <c r="Q298" s="25" t="s">
        <v>1869</v>
      </c>
      <c r="R298" s="25" t="s">
        <v>11</v>
      </c>
      <c r="S298" s="25" t="s">
        <v>11</v>
      </c>
      <c r="T298" s="25" t="s">
        <v>1875</v>
      </c>
      <c r="U298" s="25" t="s">
        <v>14</v>
      </c>
      <c r="V298" s="25" t="s">
        <v>11</v>
      </c>
      <c r="W298" s="25" t="s">
        <v>11</v>
      </c>
      <c r="X298" s="25">
        <v>0</v>
      </c>
      <c r="Y298" s="25" t="s">
        <v>11</v>
      </c>
      <c r="Z298" s="25" t="s">
        <v>1664</v>
      </c>
      <c r="AA298" s="25" t="s">
        <v>11</v>
      </c>
      <c r="AB298" s="25" t="s">
        <v>11</v>
      </c>
      <c r="AC298" s="25" t="s">
        <v>11</v>
      </c>
      <c r="AD298" s="25">
        <v>280</v>
      </c>
      <c r="AE298" s="25">
        <v>0</v>
      </c>
      <c r="AF298" s="25">
        <v>3316</v>
      </c>
      <c r="AG298" s="25" t="s">
        <v>1738</v>
      </c>
    </row>
    <row r="299" spans="1:33">
      <c r="A299" s="25" t="s">
        <v>3556</v>
      </c>
      <c r="B299" s="25" t="s">
        <v>3557</v>
      </c>
      <c r="C299" s="25" t="s">
        <v>1666</v>
      </c>
      <c r="D299" s="25" t="s">
        <v>11</v>
      </c>
      <c r="E299" s="25" t="s">
        <v>11</v>
      </c>
      <c r="F299" s="25" t="s">
        <v>11</v>
      </c>
      <c r="G299" s="25" t="s">
        <v>11</v>
      </c>
      <c r="H299" s="25" t="s">
        <v>3545</v>
      </c>
      <c r="I299" s="25" t="s">
        <v>1691</v>
      </c>
      <c r="J299" s="25" t="s">
        <v>11</v>
      </c>
      <c r="K299" s="25" t="s">
        <v>3008</v>
      </c>
      <c r="L299" s="25" t="s">
        <v>1721</v>
      </c>
      <c r="M299" s="25" t="s">
        <v>11</v>
      </c>
      <c r="N299" s="25" t="s">
        <v>11</v>
      </c>
      <c r="O299" s="25" t="s">
        <v>11</v>
      </c>
      <c r="P299" s="25" t="s">
        <v>11</v>
      </c>
      <c r="Q299" s="25" t="s">
        <v>11</v>
      </c>
      <c r="R299" s="25" t="s">
        <v>11</v>
      </c>
      <c r="S299" s="25" t="s">
        <v>11</v>
      </c>
      <c r="T299" s="25" t="s">
        <v>1726</v>
      </c>
      <c r="U299" s="25" t="s">
        <v>13</v>
      </c>
      <c r="V299" s="25" t="s">
        <v>11</v>
      </c>
      <c r="W299" s="25" t="s">
        <v>11</v>
      </c>
      <c r="X299" s="25">
        <v>0</v>
      </c>
      <c r="Y299" s="25" t="s">
        <v>11</v>
      </c>
      <c r="Z299" s="25" t="s">
        <v>1664</v>
      </c>
      <c r="AA299" s="25" t="s">
        <v>11</v>
      </c>
      <c r="AB299" s="25" t="s">
        <v>11</v>
      </c>
      <c r="AC299" s="25" t="s">
        <v>11</v>
      </c>
      <c r="AD299" s="25">
        <v>0</v>
      </c>
      <c r="AE299" s="25">
        <v>0</v>
      </c>
      <c r="AF299" s="25">
        <v>8625</v>
      </c>
      <c r="AG299" s="25" t="s">
        <v>1888</v>
      </c>
    </row>
    <row r="300" spans="1:33">
      <c r="A300" s="25" t="s">
        <v>1854</v>
      </c>
      <c r="B300" s="25" t="s">
        <v>1855</v>
      </c>
      <c r="C300" s="25" t="s">
        <v>1666</v>
      </c>
      <c r="D300" s="25" t="s">
        <v>11</v>
      </c>
      <c r="E300" s="25" t="s">
        <v>11</v>
      </c>
      <c r="F300" s="25" t="s">
        <v>11</v>
      </c>
      <c r="G300" s="25" t="s">
        <v>11</v>
      </c>
      <c r="H300" s="25" t="s">
        <v>1856</v>
      </c>
      <c r="I300" s="25" t="s">
        <v>1692</v>
      </c>
      <c r="J300" s="25" t="s">
        <v>1721</v>
      </c>
      <c r="K300" s="25" t="s">
        <v>1677</v>
      </c>
      <c r="L300" s="25" t="s">
        <v>1721</v>
      </c>
      <c r="M300" s="25" t="s">
        <v>11</v>
      </c>
      <c r="N300" s="25" t="s">
        <v>11</v>
      </c>
      <c r="O300" s="25" t="s">
        <v>11</v>
      </c>
      <c r="P300" s="25" t="s">
        <v>11</v>
      </c>
      <c r="Q300" s="25" t="s">
        <v>11</v>
      </c>
      <c r="R300" s="25" t="s">
        <v>11</v>
      </c>
      <c r="S300" s="25" t="s">
        <v>11</v>
      </c>
      <c r="T300" s="25" t="s">
        <v>1857</v>
      </c>
      <c r="U300" s="25" t="s">
        <v>14</v>
      </c>
      <c r="V300" s="25" t="s">
        <v>11</v>
      </c>
      <c r="W300" s="25" t="s">
        <v>11</v>
      </c>
      <c r="X300" s="25">
        <v>0</v>
      </c>
      <c r="Y300" s="25" t="s">
        <v>11</v>
      </c>
      <c r="Z300" s="25" t="s">
        <v>1664</v>
      </c>
      <c r="AA300" s="25" t="s">
        <v>11</v>
      </c>
      <c r="AB300" s="25" t="s">
        <v>11</v>
      </c>
      <c r="AC300" s="25" t="s">
        <v>11</v>
      </c>
      <c r="AD300" s="25">
        <v>280</v>
      </c>
      <c r="AE300" s="25">
        <v>0</v>
      </c>
      <c r="AF300" s="25">
        <v>1880</v>
      </c>
      <c r="AG300" s="25" t="s">
        <v>1665</v>
      </c>
    </row>
    <row r="301" spans="1:33">
      <c r="A301" s="25" t="s">
        <v>2505</v>
      </c>
      <c r="B301" s="25" t="s">
        <v>2506</v>
      </c>
      <c r="C301" s="25" t="s">
        <v>1666</v>
      </c>
      <c r="D301" s="25" t="s">
        <v>11</v>
      </c>
      <c r="E301" s="25" t="s">
        <v>11</v>
      </c>
      <c r="F301" s="25" t="s">
        <v>11</v>
      </c>
      <c r="G301" s="25" t="s">
        <v>11</v>
      </c>
      <c r="H301" s="25" t="s">
        <v>2507</v>
      </c>
      <c r="I301" s="25" t="s">
        <v>1672</v>
      </c>
      <c r="J301" s="25" t="s">
        <v>11</v>
      </c>
      <c r="K301" s="25" t="s">
        <v>1683</v>
      </c>
      <c r="L301" s="25" t="s">
        <v>1721</v>
      </c>
      <c r="M301" s="25" t="s">
        <v>11</v>
      </c>
      <c r="N301" s="25" t="s">
        <v>11</v>
      </c>
      <c r="O301" s="25" t="s">
        <v>11</v>
      </c>
      <c r="P301" s="25" t="s">
        <v>11</v>
      </c>
      <c r="Q301" s="25" t="s">
        <v>2507</v>
      </c>
      <c r="R301" s="25" t="s">
        <v>11</v>
      </c>
      <c r="S301" s="25" t="s">
        <v>11</v>
      </c>
      <c r="T301" s="25" t="s">
        <v>2508</v>
      </c>
      <c r="U301" s="25" t="s">
        <v>12</v>
      </c>
      <c r="V301" s="25" t="s">
        <v>11</v>
      </c>
      <c r="W301" s="25" t="s">
        <v>11</v>
      </c>
      <c r="X301" s="25">
        <v>0</v>
      </c>
      <c r="Y301" s="25" t="s">
        <v>11</v>
      </c>
      <c r="Z301" s="25" t="s">
        <v>1664</v>
      </c>
      <c r="AA301" s="25" t="s">
        <v>11</v>
      </c>
      <c r="AB301" s="25" t="s">
        <v>11</v>
      </c>
      <c r="AC301" s="25" t="s">
        <v>11</v>
      </c>
      <c r="AD301" s="25">
        <v>0</v>
      </c>
      <c r="AE301" s="25">
        <v>0</v>
      </c>
      <c r="AF301" s="25">
        <v>3108.75</v>
      </c>
      <c r="AG301" s="25" t="s">
        <v>1936</v>
      </c>
    </row>
    <row r="302" spans="1:33">
      <c r="A302" s="25" t="s">
        <v>3025</v>
      </c>
      <c r="B302" s="25" t="s">
        <v>3026</v>
      </c>
      <c r="C302" s="25" t="s">
        <v>1661</v>
      </c>
      <c r="D302" s="25" t="s">
        <v>11</v>
      </c>
      <c r="E302" s="25" t="s">
        <v>11</v>
      </c>
      <c r="F302" s="25" t="s">
        <v>11</v>
      </c>
      <c r="G302" s="25" t="s">
        <v>11</v>
      </c>
      <c r="H302" s="25" t="s">
        <v>3027</v>
      </c>
      <c r="I302" s="25" t="s">
        <v>11</v>
      </c>
      <c r="J302" s="25" t="s">
        <v>11</v>
      </c>
      <c r="K302" s="25" t="s">
        <v>11</v>
      </c>
      <c r="L302" s="25" t="s">
        <v>1721</v>
      </c>
      <c r="M302" s="25" t="s">
        <v>11</v>
      </c>
      <c r="N302" s="25" t="s">
        <v>11</v>
      </c>
      <c r="O302" s="25" t="s">
        <v>11</v>
      </c>
      <c r="P302" s="25" t="s">
        <v>11</v>
      </c>
      <c r="Q302" s="25" t="s">
        <v>11</v>
      </c>
      <c r="R302" s="25" t="s">
        <v>11</v>
      </c>
      <c r="S302" s="25" t="s">
        <v>11</v>
      </c>
      <c r="T302" s="25" t="s">
        <v>1786</v>
      </c>
      <c r="U302" s="25" t="s">
        <v>18</v>
      </c>
      <c r="V302" s="25" t="s">
        <v>11</v>
      </c>
      <c r="W302" s="25" t="s">
        <v>11</v>
      </c>
      <c r="X302" s="25">
        <v>0</v>
      </c>
      <c r="Y302" s="25" t="s">
        <v>11</v>
      </c>
      <c r="Z302" s="25" t="s">
        <v>1664</v>
      </c>
      <c r="AA302" s="25" t="s">
        <v>11</v>
      </c>
      <c r="AB302" s="25" t="s">
        <v>11</v>
      </c>
      <c r="AC302" s="25" t="s">
        <v>11</v>
      </c>
      <c r="AD302" s="25">
        <v>400</v>
      </c>
      <c r="AE302" s="25">
        <v>0</v>
      </c>
      <c r="AF302" s="25">
        <v>1730.08</v>
      </c>
      <c r="AG302" s="25" t="s">
        <v>5174</v>
      </c>
    </row>
    <row r="303" spans="1:33">
      <c r="A303" s="25" t="s">
        <v>3242</v>
      </c>
      <c r="B303" s="25" t="s">
        <v>3243</v>
      </c>
      <c r="C303" s="25" t="s">
        <v>1661</v>
      </c>
      <c r="D303" s="25" t="s">
        <v>11</v>
      </c>
      <c r="E303" s="25" t="s">
        <v>11</v>
      </c>
      <c r="F303" s="25" t="s">
        <v>3244</v>
      </c>
      <c r="G303" s="25" t="s">
        <v>1730</v>
      </c>
      <c r="H303" s="25" t="s">
        <v>3245</v>
      </c>
      <c r="I303" s="25" t="s">
        <v>1672</v>
      </c>
      <c r="J303" s="25" t="s">
        <v>11</v>
      </c>
      <c r="K303" s="25" t="s">
        <v>2933</v>
      </c>
      <c r="L303" s="25" t="s">
        <v>1721</v>
      </c>
      <c r="M303" s="25" t="s">
        <v>11</v>
      </c>
      <c r="N303" s="25" t="s">
        <v>11</v>
      </c>
      <c r="O303" s="25" t="s">
        <v>11</v>
      </c>
      <c r="P303" s="25" t="s">
        <v>3246</v>
      </c>
      <c r="Q303" s="25" t="s">
        <v>3245</v>
      </c>
      <c r="R303" s="25" t="s">
        <v>11</v>
      </c>
      <c r="S303" s="25" t="s">
        <v>11</v>
      </c>
      <c r="T303" s="25" t="s">
        <v>1726</v>
      </c>
      <c r="U303" s="25" t="s">
        <v>16</v>
      </c>
      <c r="V303" s="25" t="s">
        <v>1693</v>
      </c>
      <c r="W303" s="25" t="s">
        <v>11</v>
      </c>
      <c r="X303" s="25">
        <v>0</v>
      </c>
      <c r="Y303" s="25" t="s">
        <v>11</v>
      </c>
      <c r="Z303" s="25" t="s">
        <v>1664</v>
      </c>
      <c r="AA303" s="25" t="s">
        <v>11</v>
      </c>
      <c r="AB303" s="25" t="s">
        <v>11</v>
      </c>
      <c r="AC303" s="25" t="s">
        <v>11</v>
      </c>
      <c r="AD303" s="25">
        <v>280</v>
      </c>
      <c r="AE303" s="25">
        <v>0</v>
      </c>
      <c r="AF303" s="25">
        <v>52116</v>
      </c>
      <c r="AG303" s="25" t="s">
        <v>3247</v>
      </c>
    </row>
    <row r="304" spans="1:33">
      <c r="A304" s="25" t="s">
        <v>3707</v>
      </c>
      <c r="B304" s="25" t="s">
        <v>3708</v>
      </c>
      <c r="C304" s="25" t="s">
        <v>1661</v>
      </c>
      <c r="D304" s="25" t="s">
        <v>11</v>
      </c>
      <c r="E304" s="25" t="s">
        <v>11</v>
      </c>
      <c r="F304" s="25" t="s">
        <v>11</v>
      </c>
      <c r="G304" s="25" t="s">
        <v>11</v>
      </c>
      <c r="H304" s="25" t="s">
        <v>3709</v>
      </c>
      <c r="I304" s="25" t="s">
        <v>11</v>
      </c>
      <c r="J304" s="25" t="s">
        <v>11</v>
      </c>
      <c r="K304" s="25" t="s">
        <v>2582</v>
      </c>
      <c r="L304" s="25" t="s">
        <v>1721</v>
      </c>
      <c r="M304" s="25" t="s">
        <v>11</v>
      </c>
      <c r="N304" s="25" t="s">
        <v>11</v>
      </c>
      <c r="O304" s="25" t="s">
        <v>11</v>
      </c>
      <c r="P304" s="25" t="s">
        <v>11</v>
      </c>
      <c r="Q304" s="25" t="s">
        <v>11</v>
      </c>
      <c r="R304" s="25" t="s">
        <v>11</v>
      </c>
      <c r="S304" s="25" t="s">
        <v>11</v>
      </c>
      <c r="T304" s="25" t="s">
        <v>1726</v>
      </c>
      <c r="U304" s="25" t="s">
        <v>14</v>
      </c>
      <c r="V304" s="25" t="s">
        <v>11</v>
      </c>
      <c r="W304" s="25" t="s">
        <v>11</v>
      </c>
      <c r="X304" s="25">
        <v>0</v>
      </c>
      <c r="Y304" s="25" t="s">
        <v>11</v>
      </c>
      <c r="Z304" s="25" t="s">
        <v>1664</v>
      </c>
      <c r="AA304" s="25" t="s">
        <v>11</v>
      </c>
      <c r="AB304" s="25" t="s">
        <v>11</v>
      </c>
      <c r="AC304" s="25" t="s">
        <v>11</v>
      </c>
      <c r="AD304" s="25">
        <v>0</v>
      </c>
      <c r="AE304" s="25">
        <v>0</v>
      </c>
      <c r="AF304" s="25">
        <v>97600</v>
      </c>
      <c r="AG304" s="25" t="s">
        <v>3273</v>
      </c>
    </row>
    <row r="305" spans="1:33">
      <c r="A305" s="25" t="s">
        <v>2938</v>
      </c>
      <c r="B305" s="25" t="s">
        <v>2939</v>
      </c>
      <c r="C305" s="25" t="s">
        <v>1666</v>
      </c>
      <c r="D305" s="25" t="s">
        <v>11</v>
      </c>
      <c r="E305" s="25" t="s">
        <v>11</v>
      </c>
      <c r="F305" s="25" t="s">
        <v>2940</v>
      </c>
      <c r="G305" s="25" t="s">
        <v>1730</v>
      </c>
      <c r="H305" s="25" t="s">
        <v>2941</v>
      </c>
      <c r="I305" s="25" t="s">
        <v>1672</v>
      </c>
      <c r="J305" s="25" t="s">
        <v>1721</v>
      </c>
      <c r="K305" s="25" t="s">
        <v>2942</v>
      </c>
      <c r="L305" s="25" t="s">
        <v>1721</v>
      </c>
      <c r="M305" s="25" t="s">
        <v>11</v>
      </c>
      <c r="N305" s="25" t="s">
        <v>11</v>
      </c>
      <c r="O305" s="25" t="s">
        <v>2943</v>
      </c>
      <c r="P305" s="25" t="s">
        <v>11</v>
      </c>
      <c r="Q305" s="25" t="s">
        <v>2941</v>
      </c>
      <c r="R305" s="25" t="s">
        <v>11</v>
      </c>
      <c r="S305" s="25" t="s">
        <v>11</v>
      </c>
      <c r="T305" s="25" t="s">
        <v>1726</v>
      </c>
      <c r="U305" s="25" t="s">
        <v>16</v>
      </c>
      <c r="V305" s="25" t="s">
        <v>119</v>
      </c>
      <c r="W305" s="25" t="s">
        <v>11</v>
      </c>
      <c r="X305" s="25">
        <v>0</v>
      </c>
      <c r="Y305" s="25" t="s">
        <v>11</v>
      </c>
      <c r="Z305" s="25" t="s">
        <v>1664</v>
      </c>
      <c r="AA305" s="25" t="s">
        <v>11</v>
      </c>
      <c r="AB305" s="25" t="s">
        <v>11</v>
      </c>
      <c r="AC305" s="25" t="s">
        <v>11</v>
      </c>
      <c r="AD305" s="25">
        <v>0</v>
      </c>
      <c r="AE305" s="25">
        <v>0</v>
      </c>
      <c r="AF305" s="25">
        <v>2348.83</v>
      </c>
      <c r="AG305" s="25" t="s">
        <v>5054</v>
      </c>
    </row>
    <row r="306" spans="1:33">
      <c r="A306" s="25" t="s">
        <v>4001</v>
      </c>
      <c r="B306" s="25" t="s">
        <v>4002</v>
      </c>
      <c r="C306" s="25" t="s">
        <v>1661</v>
      </c>
      <c r="D306" s="25" t="s">
        <v>11</v>
      </c>
      <c r="E306" s="25" t="s">
        <v>11</v>
      </c>
      <c r="F306" s="25" t="s">
        <v>4003</v>
      </c>
      <c r="G306" s="25" t="s">
        <v>1730</v>
      </c>
      <c r="H306" s="25" t="s">
        <v>4004</v>
      </c>
      <c r="I306" s="25" t="s">
        <v>1672</v>
      </c>
      <c r="J306" s="25" t="s">
        <v>1721</v>
      </c>
      <c r="K306" s="25" t="s">
        <v>3137</v>
      </c>
      <c r="L306" s="25" t="s">
        <v>1721</v>
      </c>
      <c r="M306" s="25" t="s">
        <v>11</v>
      </c>
      <c r="N306" s="25" t="s">
        <v>4005</v>
      </c>
      <c r="O306" s="25" t="s">
        <v>11</v>
      </c>
      <c r="P306" s="25" t="s">
        <v>4006</v>
      </c>
      <c r="Q306" s="25" t="s">
        <v>4004</v>
      </c>
      <c r="R306" s="25" t="s">
        <v>11</v>
      </c>
      <c r="S306" s="25" t="s">
        <v>11</v>
      </c>
      <c r="T306" s="25" t="s">
        <v>1726</v>
      </c>
      <c r="U306" s="25" t="s">
        <v>16</v>
      </c>
      <c r="V306" s="25" t="s">
        <v>119</v>
      </c>
      <c r="W306" s="25" t="s">
        <v>11</v>
      </c>
      <c r="X306" s="25">
        <v>0</v>
      </c>
      <c r="Y306" s="25" t="s">
        <v>11</v>
      </c>
      <c r="Z306" s="25" t="s">
        <v>1664</v>
      </c>
      <c r="AA306" s="25" t="s">
        <v>11</v>
      </c>
      <c r="AB306" s="25" t="s">
        <v>11</v>
      </c>
      <c r="AC306" s="25" t="s">
        <v>11</v>
      </c>
      <c r="AD306" s="25">
        <v>0</v>
      </c>
      <c r="AE306" s="25">
        <v>0</v>
      </c>
      <c r="AF306" s="25">
        <v>21666.67</v>
      </c>
      <c r="AG306" s="25" t="s">
        <v>5175</v>
      </c>
    </row>
    <row r="307" spans="1:33">
      <c r="A307" s="25" t="s">
        <v>2877</v>
      </c>
      <c r="B307" s="25" t="s">
        <v>2878</v>
      </c>
      <c r="C307" s="25" t="s">
        <v>1666</v>
      </c>
      <c r="D307" s="25" t="s">
        <v>11</v>
      </c>
      <c r="E307" s="25" t="s">
        <v>11</v>
      </c>
      <c r="F307" s="25" t="s">
        <v>11</v>
      </c>
      <c r="G307" s="25" t="s">
        <v>11</v>
      </c>
      <c r="H307" s="25" t="s">
        <v>2879</v>
      </c>
      <c r="I307" s="25" t="s">
        <v>11</v>
      </c>
      <c r="J307" s="25" t="s">
        <v>11</v>
      </c>
      <c r="K307" s="25" t="s">
        <v>11</v>
      </c>
      <c r="L307" s="25" t="s">
        <v>1721</v>
      </c>
      <c r="M307" s="25" t="s">
        <v>11</v>
      </c>
      <c r="N307" s="25" t="s">
        <v>11</v>
      </c>
      <c r="O307" s="25" t="s">
        <v>11</v>
      </c>
      <c r="P307" s="25" t="s">
        <v>11</v>
      </c>
      <c r="Q307" s="25" t="s">
        <v>11</v>
      </c>
      <c r="R307" s="25" t="s">
        <v>11</v>
      </c>
      <c r="S307" s="25" t="s">
        <v>11</v>
      </c>
      <c r="T307" s="25" t="s">
        <v>2189</v>
      </c>
      <c r="U307" s="25" t="s">
        <v>18</v>
      </c>
      <c r="V307" s="25" t="s">
        <v>11</v>
      </c>
      <c r="W307" s="25" t="s">
        <v>11</v>
      </c>
      <c r="X307" s="25">
        <v>0</v>
      </c>
      <c r="Y307" s="25" t="s">
        <v>11</v>
      </c>
      <c r="Z307" s="25" t="s">
        <v>1664</v>
      </c>
      <c r="AA307" s="25" t="s">
        <v>11</v>
      </c>
      <c r="AB307" s="25" t="s">
        <v>11</v>
      </c>
      <c r="AC307" s="25" t="s">
        <v>11</v>
      </c>
      <c r="AD307" s="25">
        <v>400</v>
      </c>
      <c r="AE307" s="25">
        <v>0</v>
      </c>
      <c r="AF307" s="25">
        <v>11025</v>
      </c>
      <c r="AG307" s="25" t="s">
        <v>5176</v>
      </c>
    </row>
    <row r="308" spans="1:33">
      <c r="A308" s="25" t="s">
        <v>2988</v>
      </c>
      <c r="B308" s="25" t="s">
        <v>2989</v>
      </c>
      <c r="C308" s="25" t="s">
        <v>1661</v>
      </c>
      <c r="D308" s="25" t="s">
        <v>11</v>
      </c>
      <c r="E308" s="25" t="s">
        <v>11</v>
      </c>
      <c r="F308" s="25" t="s">
        <v>11</v>
      </c>
      <c r="G308" s="25" t="s">
        <v>11</v>
      </c>
      <c r="H308" s="25" t="s">
        <v>2990</v>
      </c>
      <c r="I308" s="25" t="s">
        <v>11</v>
      </c>
      <c r="J308" s="25" t="s">
        <v>11</v>
      </c>
      <c r="K308" s="25" t="s">
        <v>11</v>
      </c>
      <c r="L308" s="25" t="s">
        <v>1963</v>
      </c>
      <c r="M308" s="25" t="s">
        <v>11</v>
      </c>
      <c r="N308" s="25" t="s">
        <v>11</v>
      </c>
      <c r="O308" s="25" t="s">
        <v>11</v>
      </c>
      <c r="P308" s="25" t="s">
        <v>11</v>
      </c>
      <c r="Q308" s="25" t="s">
        <v>11</v>
      </c>
      <c r="R308" s="25" t="s">
        <v>11</v>
      </c>
      <c r="S308" s="25" t="s">
        <v>11</v>
      </c>
      <c r="T308" s="25" t="s">
        <v>1766</v>
      </c>
      <c r="U308" s="25" t="s">
        <v>12</v>
      </c>
      <c r="V308" s="25" t="s">
        <v>11</v>
      </c>
      <c r="W308" s="25" t="s">
        <v>11</v>
      </c>
      <c r="X308" s="25">
        <v>0</v>
      </c>
      <c r="Y308" s="25" t="s">
        <v>11</v>
      </c>
      <c r="Z308" s="25" t="s">
        <v>1664</v>
      </c>
      <c r="AA308" s="25" t="s">
        <v>11</v>
      </c>
      <c r="AB308" s="25" t="s">
        <v>11</v>
      </c>
      <c r="AC308" s="25" t="s">
        <v>11</v>
      </c>
      <c r="AD308" s="25">
        <v>0</v>
      </c>
      <c r="AE308" s="25">
        <v>0</v>
      </c>
      <c r="AF308" s="25">
        <v>0</v>
      </c>
      <c r="AG308" s="25" t="s">
        <v>7</v>
      </c>
    </row>
    <row r="309" spans="1:33">
      <c r="A309" s="25" t="s">
        <v>2044</v>
      </c>
      <c r="B309" s="25" t="s">
        <v>2045</v>
      </c>
      <c r="C309" s="25" t="s">
        <v>1666</v>
      </c>
      <c r="D309" s="25" t="s">
        <v>11</v>
      </c>
      <c r="E309" s="25" t="s">
        <v>11</v>
      </c>
      <c r="F309" s="25" t="s">
        <v>1906</v>
      </c>
      <c r="G309" s="25" t="s">
        <v>1688</v>
      </c>
      <c r="H309" s="25" t="s">
        <v>2046</v>
      </c>
      <c r="I309" s="25" t="s">
        <v>1678</v>
      </c>
      <c r="J309" s="25" t="s">
        <v>1721</v>
      </c>
      <c r="K309" s="25" t="s">
        <v>1747</v>
      </c>
      <c r="L309" s="25" t="s">
        <v>1721</v>
      </c>
      <c r="M309" s="25" t="s">
        <v>11</v>
      </c>
      <c r="N309" s="25" t="s">
        <v>11</v>
      </c>
      <c r="O309" s="25" t="s">
        <v>11</v>
      </c>
      <c r="P309" s="25" t="s">
        <v>11</v>
      </c>
      <c r="Q309" s="25" t="s">
        <v>2046</v>
      </c>
      <c r="R309" s="25" t="s">
        <v>11</v>
      </c>
      <c r="S309" s="25" t="s">
        <v>11</v>
      </c>
      <c r="T309" s="25" t="s">
        <v>1857</v>
      </c>
      <c r="U309" s="25" t="s">
        <v>10</v>
      </c>
      <c r="V309" s="25" t="s">
        <v>1663</v>
      </c>
      <c r="W309" s="25" t="s">
        <v>11</v>
      </c>
      <c r="X309" s="25">
        <v>0</v>
      </c>
      <c r="Y309" s="25" t="s">
        <v>11</v>
      </c>
      <c r="Z309" s="25" t="s">
        <v>1664</v>
      </c>
      <c r="AA309" s="25" t="s">
        <v>11</v>
      </c>
      <c r="AB309" s="25" t="s">
        <v>11</v>
      </c>
      <c r="AC309" s="25" t="s">
        <v>11</v>
      </c>
      <c r="AD309" s="25">
        <v>0</v>
      </c>
      <c r="AE309" s="25">
        <v>0</v>
      </c>
      <c r="AF309" s="25">
        <v>940</v>
      </c>
      <c r="AG309" s="25" t="s">
        <v>5177</v>
      </c>
    </row>
    <row r="310" spans="1:33">
      <c r="A310" s="25" t="s">
        <v>2579</v>
      </c>
      <c r="B310" s="25" t="s">
        <v>2580</v>
      </c>
      <c r="C310" s="25" t="s">
        <v>1666</v>
      </c>
      <c r="D310" s="25" t="s">
        <v>11</v>
      </c>
      <c r="E310" s="25" t="s">
        <v>11</v>
      </c>
      <c r="F310" s="25" t="s">
        <v>11</v>
      </c>
      <c r="G310" s="25" t="s">
        <v>11</v>
      </c>
      <c r="H310" s="25" t="s">
        <v>2581</v>
      </c>
      <c r="I310" s="25" t="s">
        <v>11</v>
      </c>
      <c r="J310" s="25" t="s">
        <v>11</v>
      </c>
      <c r="K310" s="25" t="s">
        <v>2582</v>
      </c>
      <c r="L310" s="25" t="s">
        <v>1721</v>
      </c>
      <c r="M310" s="25" t="s">
        <v>11</v>
      </c>
      <c r="N310" s="25" t="s">
        <v>11</v>
      </c>
      <c r="O310" s="25" t="s">
        <v>11</v>
      </c>
      <c r="P310" s="25" t="s">
        <v>11</v>
      </c>
      <c r="Q310" s="25" t="s">
        <v>11</v>
      </c>
      <c r="R310" s="25" t="s">
        <v>11</v>
      </c>
      <c r="S310" s="25" t="s">
        <v>11</v>
      </c>
      <c r="T310" s="25" t="s">
        <v>1726</v>
      </c>
      <c r="U310" s="25" t="s">
        <v>14</v>
      </c>
      <c r="V310" s="25" t="s">
        <v>11</v>
      </c>
      <c r="W310" s="25" t="s">
        <v>11</v>
      </c>
      <c r="X310" s="25">
        <v>0</v>
      </c>
      <c r="Y310" s="25" t="s">
        <v>11</v>
      </c>
      <c r="Z310" s="25" t="s">
        <v>1664</v>
      </c>
      <c r="AA310" s="25" t="s">
        <v>11</v>
      </c>
      <c r="AB310" s="25" t="s">
        <v>11</v>
      </c>
      <c r="AC310" s="25" t="s">
        <v>11</v>
      </c>
      <c r="AD310" s="25">
        <v>0</v>
      </c>
      <c r="AE310" s="25">
        <v>0</v>
      </c>
      <c r="AF310" s="25">
        <v>48800</v>
      </c>
      <c r="AG310" s="25" t="s">
        <v>1842</v>
      </c>
    </row>
    <row r="311" spans="1:33">
      <c r="A311" s="25" t="s">
        <v>2695</v>
      </c>
      <c r="B311" s="25" t="s">
        <v>2696</v>
      </c>
      <c r="C311" s="25" t="s">
        <v>1666</v>
      </c>
      <c r="D311" s="25" t="s">
        <v>11</v>
      </c>
      <c r="E311" s="25" t="s">
        <v>11</v>
      </c>
      <c r="F311" s="25" t="s">
        <v>11</v>
      </c>
      <c r="G311" s="25" t="s">
        <v>11</v>
      </c>
      <c r="H311" s="25" t="s">
        <v>2697</v>
      </c>
      <c r="I311" s="25" t="s">
        <v>11</v>
      </c>
      <c r="J311" s="25" t="s">
        <v>11</v>
      </c>
      <c r="K311" s="25" t="s">
        <v>11</v>
      </c>
      <c r="L311" s="25" t="s">
        <v>1721</v>
      </c>
      <c r="M311" s="25" t="s">
        <v>11</v>
      </c>
      <c r="N311" s="25" t="s">
        <v>11</v>
      </c>
      <c r="O311" s="25" t="s">
        <v>11</v>
      </c>
      <c r="P311" s="25" t="s">
        <v>11</v>
      </c>
      <c r="Q311" s="25" t="s">
        <v>11</v>
      </c>
      <c r="R311" s="25" t="s">
        <v>11</v>
      </c>
      <c r="S311" s="25" t="s">
        <v>11</v>
      </c>
      <c r="T311" s="25" t="s">
        <v>1726</v>
      </c>
      <c r="U311" s="25" t="s">
        <v>16</v>
      </c>
      <c r="V311" s="25" t="s">
        <v>11</v>
      </c>
      <c r="W311" s="25" t="s">
        <v>11</v>
      </c>
      <c r="X311" s="25">
        <v>0</v>
      </c>
      <c r="Y311" s="25" t="s">
        <v>11</v>
      </c>
      <c r="Z311" s="25" t="s">
        <v>1664</v>
      </c>
      <c r="AA311" s="25" t="s">
        <v>11</v>
      </c>
      <c r="AB311" s="25" t="s">
        <v>11</v>
      </c>
      <c r="AC311" s="25" t="s">
        <v>11</v>
      </c>
      <c r="AD311" s="25">
        <v>0</v>
      </c>
      <c r="AE311" s="25">
        <v>0</v>
      </c>
      <c r="AF311" s="25">
        <v>4172.93</v>
      </c>
      <c r="AG311" s="25" t="s">
        <v>5178</v>
      </c>
    </row>
    <row r="312" spans="1:33">
      <c r="A312" s="25" t="s">
        <v>3367</v>
      </c>
      <c r="B312" s="25" t="s">
        <v>3368</v>
      </c>
      <c r="C312" s="25" t="s">
        <v>1666</v>
      </c>
      <c r="D312" s="25" t="s">
        <v>11</v>
      </c>
      <c r="E312" s="25" t="s">
        <v>11</v>
      </c>
      <c r="F312" s="25" t="s">
        <v>11</v>
      </c>
      <c r="G312" s="25" t="s">
        <v>11</v>
      </c>
      <c r="H312" s="25" t="s">
        <v>3369</v>
      </c>
      <c r="I312" s="25" t="s">
        <v>11</v>
      </c>
      <c r="J312" s="25" t="s">
        <v>11</v>
      </c>
      <c r="K312" s="25" t="s">
        <v>11</v>
      </c>
      <c r="L312" s="25" t="s">
        <v>1721</v>
      </c>
      <c r="M312" s="25" t="s">
        <v>1808</v>
      </c>
      <c r="N312" s="25" t="s">
        <v>11</v>
      </c>
      <c r="O312" s="25" t="s">
        <v>11</v>
      </c>
      <c r="P312" s="25" t="s">
        <v>11</v>
      </c>
      <c r="Q312" s="25" t="s">
        <v>11</v>
      </c>
      <c r="R312" s="25" t="s">
        <v>11</v>
      </c>
      <c r="S312" s="25" t="s">
        <v>11</v>
      </c>
      <c r="T312" s="25" t="s">
        <v>2348</v>
      </c>
      <c r="U312" s="25" t="s">
        <v>1669</v>
      </c>
      <c r="V312" s="25" t="s">
        <v>11</v>
      </c>
      <c r="W312" s="25" t="s">
        <v>11</v>
      </c>
      <c r="X312" s="25">
        <v>0</v>
      </c>
      <c r="Y312" s="25" t="s">
        <v>11</v>
      </c>
      <c r="Z312" s="25" t="s">
        <v>1664</v>
      </c>
      <c r="AA312" s="25" t="s">
        <v>11</v>
      </c>
      <c r="AB312" s="25" t="s">
        <v>11</v>
      </c>
      <c r="AC312" s="25" t="s">
        <v>11</v>
      </c>
      <c r="AD312" s="25">
        <v>0</v>
      </c>
      <c r="AE312" s="25">
        <v>0</v>
      </c>
      <c r="AF312" s="25">
        <v>30500.12</v>
      </c>
      <c r="AG312" s="25" t="s">
        <v>5179</v>
      </c>
    </row>
    <row r="313" spans="1:33">
      <c r="A313" s="25" t="s">
        <v>3722</v>
      </c>
      <c r="B313" s="25" t="s">
        <v>3723</v>
      </c>
      <c r="C313" s="25" t="s">
        <v>1661</v>
      </c>
      <c r="D313" s="25" t="s">
        <v>11</v>
      </c>
      <c r="E313" s="25" t="s">
        <v>11</v>
      </c>
      <c r="F313" s="25" t="s">
        <v>11</v>
      </c>
      <c r="G313" s="25" t="s">
        <v>11</v>
      </c>
      <c r="H313" s="25" t="s">
        <v>3724</v>
      </c>
      <c r="I313" s="25" t="s">
        <v>1672</v>
      </c>
      <c r="J313" s="25" t="s">
        <v>11</v>
      </c>
      <c r="K313" s="25" t="s">
        <v>1760</v>
      </c>
      <c r="L313" s="25" t="s">
        <v>1721</v>
      </c>
      <c r="M313" s="25" t="s">
        <v>11</v>
      </c>
      <c r="N313" s="25" t="s">
        <v>11</v>
      </c>
      <c r="O313" s="25" t="s">
        <v>11</v>
      </c>
      <c r="P313" s="25" t="s">
        <v>3725</v>
      </c>
      <c r="Q313" s="25" t="s">
        <v>3724</v>
      </c>
      <c r="R313" s="25" t="s">
        <v>11</v>
      </c>
      <c r="S313" s="25" t="s">
        <v>11</v>
      </c>
      <c r="T313" s="25" t="s">
        <v>1742</v>
      </c>
      <c r="U313" s="25" t="s">
        <v>1687</v>
      </c>
      <c r="V313" s="25" t="s">
        <v>11</v>
      </c>
      <c r="W313" s="25" t="s">
        <v>11</v>
      </c>
      <c r="X313" s="25">
        <v>0</v>
      </c>
      <c r="Y313" s="25" t="s">
        <v>11</v>
      </c>
      <c r="Z313" s="25" t="s">
        <v>1664</v>
      </c>
      <c r="AA313" s="25" t="s">
        <v>11</v>
      </c>
      <c r="AB313" s="25" t="s">
        <v>11</v>
      </c>
      <c r="AC313" s="25" t="s">
        <v>11</v>
      </c>
      <c r="AD313" s="25">
        <v>0</v>
      </c>
      <c r="AE313" s="25">
        <v>0</v>
      </c>
      <c r="AF313" s="25">
        <v>720</v>
      </c>
      <c r="AG313" s="25" t="s">
        <v>5180</v>
      </c>
    </row>
    <row r="314" spans="1:33">
      <c r="A314" s="25" t="s">
        <v>3087</v>
      </c>
      <c r="B314" s="25" t="s">
        <v>3088</v>
      </c>
      <c r="C314" s="25" t="s">
        <v>1666</v>
      </c>
      <c r="D314" s="25" t="s">
        <v>11</v>
      </c>
      <c r="E314" s="25" t="s">
        <v>11</v>
      </c>
      <c r="F314" s="25" t="s">
        <v>3089</v>
      </c>
      <c r="G314" s="25" t="s">
        <v>116</v>
      </c>
      <c r="H314" s="25" t="s">
        <v>3090</v>
      </c>
      <c r="I314" s="25" t="s">
        <v>1691</v>
      </c>
      <c r="J314" s="25" t="s">
        <v>11</v>
      </c>
      <c r="K314" s="25" t="s">
        <v>1760</v>
      </c>
      <c r="L314" s="25" t="s">
        <v>1721</v>
      </c>
      <c r="M314" s="25" t="s">
        <v>11</v>
      </c>
      <c r="N314" s="25" t="s">
        <v>3091</v>
      </c>
      <c r="O314" s="25" t="s">
        <v>3090</v>
      </c>
      <c r="P314" s="25" t="s">
        <v>11</v>
      </c>
      <c r="Q314" s="25" t="s">
        <v>11</v>
      </c>
      <c r="R314" s="25" t="s">
        <v>11</v>
      </c>
      <c r="S314" s="25" t="s">
        <v>11</v>
      </c>
      <c r="T314" s="25" t="s">
        <v>1726</v>
      </c>
      <c r="U314" s="25" t="s">
        <v>14</v>
      </c>
      <c r="V314" s="25" t="s">
        <v>11</v>
      </c>
      <c r="W314" s="25" t="s">
        <v>11</v>
      </c>
      <c r="X314" s="25">
        <v>0</v>
      </c>
      <c r="Y314" s="25" t="s">
        <v>11</v>
      </c>
      <c r="Z314" s="25" t="s">
        <v>1664</v>
      </c>
      <c r="AA314" s="25" t="s">
        <v>11</v>
      </c>
      <c r="AB314" s="25" t="s">
        <v>11</v>
      </c>
      <c r="AC314" s="25" t="s">
        <v>11</v>
      </c>
      <c r="AD314" s="25">
        <v>0</v>
      </c>
      <c r="AE314" s="25">
        <v>0</v>
      </c>
      <c r="AF314" s="25">
        <v>3316</v>
      </c>
      <c r="AG314" s="25" t="s">
        <v>1162</v>
      </c>
    </row>
    <row r="315" spans="1:33">
      <c r="A315" s="25" t="s">
        <v>3737</v>
      </c>
      <c r="B315" s="25" t="s">
        <v>3738</v>
      </c>
      <c r="C315" s="25" t="s">
        <v>1661</v>
      </c>
      <c r="D315" s="25" t="s">
        <v>11</v>
      </c>
      <c r="E315" s="25" t="s">
        <v>11</v>
      </c>
      <c r="F315" s="25" t="s">
        <v>11</v>
      </c>
      <c r="G315" s="25" t="s">
        <v>11</v>
      </c>
      <c r="H315" s="25" t="s">
        <v>3739</v>
      </c>
      <c r="I315" s="25" t="s">
        <v>1672</v>
      </c>
      <c r="J315" s="25" t="s">
        <v>1721</v>
      </c>
      <c r="K315" s="25" t="s">
        <v>1782</v>
      </c>
      <c r="L315" s="25" t="s">
        <v>1721</v>
      </c>
      <c r="M315" s="25" t="s">
        <v>11</v>
      </c>
      <c r="N315" s="25" t="s">
        <v>11</v>
      </c>
      <c r="O315" s="25" t="s">
        <v>11</v>
      </c>
      <c r="P315" s="25" t="s">
        <v>11</v>
      </c>
      <c r="Q315" s="25" t="s">
        <v>11</v>
      </c>
      <c r="R315" s="25" t="s">
        <v>11</v>
      </c>
      <c r="S315" s="25" t="s">
        <v>11</v>
      </c>
      <c r="T315" s="25" t="s">
        <v>1726</v>
      </c>
      <c r="U315" s="25" t="s">
        <v>16</v>
      </c>
      <c r="V315" s="25" t="s">
        <v>11</v>
      </c>
      <c r="W315" s="25" t="s">
        <v>11</v>
      </c>
      <c r="X315" s="25">
        <v>0</v>
      </c>
      <c r="Y315" s="25" t="s">
        <v>11</v>
      </c>
      <c r="Z315" s="25" t="s">
        <v>1664</v>
      </c>
      <c r="AA315" s="25" t="s">
        <v>11</v>
      </c>
      <c r="AB315" s="25" t="s">
        <v>11</v>
      </c>
      <c r="AC315" s="25" t="s">
        <v>11</v>
      </c>
      <c r="AD315" s="25">
        <v>0</v>
      </c>
      <c r="AE315" s="25">
        <v>0</v>
      </c>
      <c r="AF315" s="25">
        <v>3316</v>
      </c>
      <c r="AG315" s="25" t="s">
        <v>1162</v>
      </c>
    </row>
    <row r="316" spans="1:33">
      <c r="A316" s="25" t="s">
        <v>3729</v>
      </c>
      <c r="B316" s="25" t="s">
        <v>3730</v>
      </c>
      <c r="C316" s="25" t="s">
        <v>1666</v>
      </c>
      <c r="D316" s="25" t="s">
        <v>11</v>
      </c>
      <c r="E316" s="25" t="s">
        <v>11</v>
      </c>
      <c r="F316" s="25" t="s">
        <v>3731</v>
      </c>
      <c r="G316" s="25" t="s">
        <v>1690</v>
      </c>
      <c r="H316" s="25" t="s">
        <v>3732</v>
      </c>
      <c r="I316" s="25" t="s">
        <v>1672</v>
      </c>
      <c r="J316" s="25" t="s">
        <v>1721</v>
      </c>
      <c r="K316" s="25" t="s">
        <v>1676</v>
      </c>
      <c r="L316" s="25" t="s">
        <v>1721</v>
      </c>
      <c r="M316" s="25" t="s">
        <v>11</v>
      </c>
      <c r="N316" s="25" t="s">
        <v>11</v>
      </c>
      <c r="O316" s="25" t="s">
        <v>11</v>
      </c>
      <c r="P316" s="25" t="s">
        <v>11</v>
      </c>
      <c r="Q316" s="25" t="s">
        <v>3732</v>
      </c>
      <c r="R316" s="25" t="s">
        <v>11</v>
      </c>
      <c r="S316" s="25" t="s">
        <v>11</v>
      </c>
      <c r="T316" s="25" t="s">
        <v>1946</v>
      </c>
      <c r="U316" s="25" t="s">
        <v>1686</v>
      </c>
      <c r="V316" s="25" t="s">
        <v>11</v>
      </c>
      <c r="W316" s="25" t="s">
        <v>11</v>
      </c>
      <c r="X316" s="25">
        <v>0</v>
      </c>
      <c r="Y316" s="25" t="s">
        <v>11</v>
      </c>
      <c r="Z316" s="25" t="s">
        <v>1664</v>
      </c>
      <c r="AA316" s="25" t="s">
        <v>11</v>
      </c>
      <c r="AB316" s="25" t="s">
        <v>11</v>
      </c>
      <c r="AC316" s="25" t="s">
        <v>11</v>
      </c>
      <c r="AD316" s="25">
        <v>0</v>
      </c>
      <c r="AE316" s="25">
        <v>0</v>
      </c>
      <c r="AF316" s="25">
        <v>50838</v>
      </c>
      <c r="AG316" s="25" t="s">
        <v>5181</v>
      </c>
    </row>
    <row r="317" spans="1:33">
      <c r="A317" s="25" t="s">
        <v>2096</v>
      </c>
      <c r="B317" s="25" t="s">
        <v>2097</v>
      </c>
      <c r="C317" s="25" t="s">
        <v>1661</v>
      </c>
      <c r="D317" s="25" t="s">
        <v>11</v>
      </c>
      <c r="E317" s="25" t="s">
        <v>11</v>
      </c>
      <c r="F317" s="25" t="s">
        <v>11</v>
      </c>
      <c r="G317" s="25" t="s">
        <v>11</v>
      </c>
      <c r="H317" s="25" t="s">
        <v>2091</v>
      </c>
      <c r="I317" s="25" t="s">
        <v>11</v>
      </c>
      <c r="J317" s="25" t="s">
        <v>11</v>
      </c>
      <c r="K317" s="25" t="s">
        <v>11</v>
      </c>
      <c r="L317" s="25" t="s">
        <v>1721</v>
      </c>
      <c r="M317" s="25" t="s">
        <v>11</v>
      </c>
      <c r="N317" s="25" t="s">
        <v>11</v>
      </c>
      <c r="O317" s="25" t="s">
        <v>11</v>
      </c>
      <c r="P317" s="25" t="s">
        <v>11</v>
      </c>
      <c r="Q317" s="25" t="s">
        <v>11</v>
      </c>
      <c r="R317" s="25" t="s">
        <v>11</v>
      </c>
      <c r="S317" s="25" t="s">
        <v>11</v>
      </c>
      <c r="T317" s="25" t="s">
        <v>2098</v>
      </c>
      <c r="U317" s="25" t="s">
        <v>18</v>
      </c>
      <c r="V317" s="25" t="s">
        <v>11</v>
      </c>
      <c r="W317" s="25" t="s">
        <v>11</v>
      </c>
      <c r="X317" s="25">
        <v>0</v>
      </c>
      <c r="Y317" s="25" t="s">
        <v>11</v>
      </c>
      <c r="Z317" s="25" t="s">
        <v>1809</v>
      </c>
      <c r="AA317" s="25" t="s">
        <v>1950</v>
      </c>
      <c r="AB317" s="25" t="s">
        <v>2051</v>
      </c>
      <c r="AC317" s="25" t="s">
        <v>2099</v>
      </c>
      <c r="AD317" s="25">
        <v>0</v>
      </c>
      <c r="AE317" s="25">
        <v>0</v>
      </c>
      <c r="AF317" s="25">
        <v>0</v>
      </c>
      <c r="AG317" s="25" t="s">
        <v>7</v>
      </c>
    </row>
    <row r="318" spans="1:33">
      <c r="A318" s="25" t="s">
        <v>3309</v>
      </c>
      <c r="B318" s="25" t="s">
        <v>3310</v>
      </c>
      <c r="C318" s="25" t="s">
        <v>1661</v>
      </c>
      <c r="D318" s="25" t="s">
        <v>11</v>
      </c>
      <c r="E318" s="25" t="s">
        <v>11</v>
      </c>
      <c r="F318" s="25" t="s">
        <v>11</v>
      </c>
      <c r="G318" s="25" t="s">
        <v>11</v>
      </c>
      <c r="H318" s="25" t="s">
        <v>3311</v>
      </c>
      <c r="I318" s="25" t="s">
        <v>1672</v>
      </c>
      <c r="J318" s="25" t="s">
        <v>11</v>
      </c>
      <c r="K318" s="25" t="s">
        <v>1683</v>
      </c>
      <c r="L318" s="25" t="s">
        <v>1721</v>
      </c>
      <c r="M318" s="25" t="s">
        <v>11</v>
      </c>
      <c r="N318" s="25" t="s">
        <v>11</v>
      </c>
      <c r="O318" s="25" t="s">
        <v>11</v>
      </c>
      <c r="P318" s="25" t="s">
        <v>11</v>
      </c>
      <c r="Q318" s="25" t="s">
        <v>3311</v>
      </c>
      <c r="R318" s="25" t="s">
        <v>11</v>
      </c>
      <c r="S318" s="25" t="s">
        <v>11</v>
      </c>
      <c r="T318" s="25" t="s">
        <v>1726</v>
      </c>
      <c r="U318" s="25" t="s">
        <v>12</v>
      </c>
      <c r="V318" s="25" t="s">
        <v>1663</v>
      </c>
      <c r="W318" s="25" t="s">
        <v>11</v>
      </c>
      <c r="X318" s="25">
        <v>0</v>
      </c>
      <c r="Y318" s="25" t="s">
        <v>11</v>
      </c>
      <c r="Z318" s="25" t="s">
        <v>1664</v>
      </c>
      <c r="AA318" s="25" t="s">
        <v>11</v>
      </c>
      <c r="AB318" s="25" t="s">
        <v>11</v>
      </c>
      <c r="AC318" s="25" t="s">
        <v>11</v>
      </c>
      <c r="AD318" s="25">
        <v>560</v>
      </c>
      <c r="AE318" s="25">
        <v>0</v>
      </c>
      <c r="AF318" s="25">
        <v>3108.75</v>
      </c>
      <c r="AG318" s="25" t="s">
        <v>3789</v>
      </c>
    </row>
    <row r="319" spans="1:33">
      <c r="A319" s="25" t="s">
        <v>2401</v>
      </c>
      <c r="B319" s="25" t="s">
        <v>2402</v>
      </c>
      <c r="C319" s="25" t="s">
        <v>1661</v>
      </c>
      <c r="D319" s="25" t="s">
        <v>11</v>
      </c>
      <c r="E319" s="25" t="s">
        <v>11</v>
      </c>
      <c r="F319" s="25" t="s">
        <v>11</v>
      </c>
      <c r="G319" s="25" t="s">
        <v>11</v>
      </c>
      <c r="H319" s="25" t="s">
        <v>2403</v>
      </c>
      <c r="I319" s="25" t="s">
        <v>11</v>
      </c>
      <c r="J319" s="25" t="s">
        <v>11</v>
      </c>
      <c r="K319" s="25" t="s">
        <v>11</v>
      </c>
      <c r="L319" s="25" t="s">
        <v>1721</v>
      </c>
      <c r="M319" s="25" t="s">
        <v>11</v>
      </c>
      <c r="N319" s="25" t="s">
        <v>11</v>
      </c>
      <c r="O319" s="25" t="s">
        <v>11</v>
      </c>
      <c r="P319" s="25" t="s">
        <v>11</v>
      </c>
      <c r="Q319" s="25" t="s">
        <v>11</v>
      </c>
      <c r="R319" s="25" t="s">
        <v>11</v>
      </c>
      <c r="S319" s="25" t="s">
        <v>11</v>
      </c>
      <c r="T319" s="25" t="s">
        <v>2336</v>
      </c>
      <c r="U319" s="25" t="s">
        <v>15</v>
      </c>
      <c r="V319" s="25" t="s">
        <v>11</v>
      </c>
      <c r="W319" s="25" t="s">
        <v>11</v>
      </c>
      <c r="X319" s="25">
        <v>0</v>
      </c>
      <c r="Y319" s="25" t="s">
        <v>11</v>
      </c>
      <c r="Z319" s="25" t="s">
        <v>1809</v>
      </c>
      <c r="AA319" s="25" t="s">
        <v>2404</v>
      </c>
      <c r="AB319" s="25" t="s">
        <v>1811</v>
      </c>
      <c r="AC319" s="25" t="s">
        <v>11</v>
      </c>
      <c r="AD319" s="25">
        <v>0</v>
      </c>
      <c r="AE319" s="25">
        <v>0</v>
      </c>
      <c r="AF319" s="25">
        <v>0</v>
      </c>
      <c r="AG319" s="25" t="s">
        <v>7</v>
      </c>
    </row>
    <row r="320" spans="1:33">
      <c r="A320" s="25" t="s">
        <v>2772</v>
      </c>
      <c r="B320" s="25" t="s">
        <v>2773</v>
      </c>
      <c r="C320" s="25" t="s">
        <v>1661</v>
      </c>
      <c r="D320" s="25" t="s">
        <v>11</v>
      </c>
      <c r="E320" s="25" t="s">
        <v>11</v>
      </c>
      <c r="F320" s="25" t="s">
        <v>2774</v>
      </c>
      <c r="G320" s="25" t="s">
        <v>1688</v>
      </c>
      <c r="H320" s="25" t="s">
        <v>2775</v>
      </c>
      <c r="I320" s="25" t="s">
        <v>1678</v>
      </c>
      <c r="J320" s="25" t="s">
        <v>1721</v>
      </c>
      <c r="K320" s="25" t="s">
        <v>1747</v>
      </c>
      <c r="L320" s="25" t="s">
        <v>1721</v>
      </c>
      <c r="M320" s="25" t="s">
        <v>11</v>
      </c>
      <c r="N320" s="25" t="s">
        <v>11</v>
      </c>
      <c r="O320" s="25" t="s">
        <v>11</v>
      </c>
      <c r="P320" s="25" t="s">
        <v>11</v>
      </c>
      <c r="Q320" s="25" t="s">
        <v>2775</v>
      </c>
      <c r="R320" s="25" t="s">
        <v>11</v>
      </c>
      <c r="S320" s="25" t="s">
        <v>11</v>
      </c>
      <c r="T320" s="25" t="s">
        <v>2043</v>
      </c>
      <c r="U320" s="25" t="s">
        <v>10</v>
      </c>
      <c r="V320" s="25" t="s">
        <v>1663</v>
      </c>
      <c r="W320" s="25" t="s">
        <v>11</v>
      </c>
      <c r="X320" s="25">
        <v>0</v>
      </c>
      <c r="Y320" s="25" t="s">
        <v>11</v>
      </c>
      <c r="Z320" s="25" t="s">
        <v>1664</v>
      </c>
      <c r="AA320" s="25" t="s">
        <v>11</v>
      </c>
      <c r="AB320" s="25" t="s">
        <v>11</v>
      </c>
      <c r="AC320" s="25" t="s">
        <v>11</v>
      </c>
      <c r="AD320" s="25">
        <v>280</v>
      </c>
      <c r="AE320" s="25">
        <v>0</v>
      </c>
      <c r="AF320" s="25">
        <v>1880</v>
      </c>
      <c r="AG320" s="25" t="s">
        <v>1665</v>
      </c>
    </row>
    <row r="321" spans="1:33">
      <c r="A321" s="25" t="s">
        <v>3397</v>
      </c>
      <c r="B321" s="25" t="s">
        <v>3398</v>
      </c>
      <c r="C321" s="25" t="s">
        <v>1661</v>
      </c>
      <c r="D321" s="25" t="s">
        <v>11</v>
      </c>
      <c r="E321" s="25" t="s">
        <v>11</v>
      </c>
      <c r="F321" s="25" t="s">
        <v>11</v>
      </c>
      <c r="G321" s="25" t="s">
        <v>11</v>
      </c>
      <c r="H321" s="25" t="s">
        <v>3396</v>
      </c>
      <c r="I321" s="25" t="s">
        <v>1691</v>
      </c>
      <c r="J321" s="25" t="s">
        <v>11</v>
      </c>
      <c r="K321" s="25" t="s">
        <v>1683</v>
      </c>
      <c r="L321" s="25" t="s">
        <v>1721</v>
      </c>
      <c r="M321" s="25" t="s">
        <v>11</v>
      </c>
      <c r="N321" s="25" t="s">
        <v>11</v>
      </c>
      <c r="O321" s="25" t="s">
        <v>11</v>
      </c>
      <c r="P321" s="25" t="s">
        <v>11</v>
      </c>
      <c r="Q321" s="25" t="s">
        <v>3396</v>
      </c>
      <c r="R321" s="25" t="s">
        <v>11</v>
      </c>
      <c r="S321" s="25" t="s">
        <v>11</v>
      </c>
      <c r="T321" s="25" t="s">
        <v>1737</v>
      </c>
      <c r="U321" s="25" t="s">
        <v>1687</v>
      </c>
      <c r="V321" s="25" t="s">
        <v>11</v>
      </c>
      <c r="W321" s="25" t="s">
        <v>11</v>
      </c>
      <c r="X321" s="25">
        <v>0</v>
      </c>
      <c r="Y321" s="25" t="s">
        <v>11</v>
      </c>
      <c r="Z321" s="25" t="s">
        <v>1664</v>
      </c>
      <c r="AA321" s="25" t="s">
        <v>11</v>
      </c>
      <c r="AB321" s="25" t="s">
        <v>11</v>
      </c>
      <c r="AC321" s="25" t="s">
        <v>11</v>
      </c>
      <c r="AD321" s="25">
        <v>230</v>
      </c>
      <c r="AE321" s="25">
        <v>0</v>
      </c>
      <c r="AF321" s="25">
        <v>760</v>
      </c>
      <c r="AG321" s="25" t="s">
        <v>1762</v>
      </c>
    </row>
    <row r="322" spans="1:33">
      <c r="A322" s="25" t="s">
        <v>3867</v>
      </c>
      <c r="B322" s="25" t="s">
        <v>3868</v>
      </c>
      <c r="C322" s="25" t="s">
        <v>1661</v>
      </c>
      <c r="D322" s="25" t="s">
        <v>11</v>
      </c>
      <c r="E322" s="25" t="s">
        <v>11</v>
      </c>
      <c r="F322" s="25" t="s">
        <v>3869</v>
      </c>
      <c r="G322" s="25" t="s">
        <v>1693</v>
      </c>
      <c r="H322" s="25" t="s">
        <v>3870</v>
      </c>
      <c r="I322" s="25" t="s">
        <v>1691</v>
      </c>
      <c r="J322" s="25" t="s">
        <v>11</v>
      </c>
      <c r="K322" s="25" t="s">
        <v>1760</v>
      </c>
      <c r="L322" s="25" t="s">
        <v>1721</v>
      </c>
      <c r="M322" s="25" t="s">
        <v>11</v>
      </c>
      <c r="N322" s="25" t="s">
        <v>11</v>
      </c>
      <c r="O322" s="25" t="s">
        <v>11</v>
      </c>
      <c r="P322" s="25" t="s">
        <v>11</v>
      </c>
      <c r="Q322" s="25" t="s">
        <v>3870</v>
      </c>
      <c r="R322" s="25" t="s">
        <v>11</v>
      </c>
      <c r="S322" s="25" t="s">
        <v>11</v>
      </c>
      <c r="T322" s="25" t="s">
        <v>3871</v>
      </c>
      <c r="U322" s="25" t="s">
        <v>1669</v>
      </c>
      <c r="V322" s="25" t="s">
        <v>11</v>
      </c>
      <c r="W322" s="25" t="s">
        <v>11</v>
      </c>
      <c r="X322" s="25">
        <v>0</v>
      </c>
      <c r="Y322" s="25" t="s">
        <v>11</v>
      </c>
      <c r="Z322" s="25" t="s">
        <v>1664</v>
      </c>
      <c r="AA322" s="25" t="s">
        <v>11</v>
      </c>
      <c r="AB322" s="25" t="s">
        <v>11</v>
      </c>
      <c r="AC322" s="25" t="s">
        <v>11</v>
      </c>
      <c r="AD322" s="25">
        <v>0</v>
      </c>
      <c r="AE322" s="25">
        <v>0</v>
      </c>
      <c r="AF322" s="25">
        <v>720</v>
      </c>
      <c r="AG322" s="25" t="s">
        <v>5180</v>
      </c>
    </row>
    <row r="323" spans="1:33">
      <c r="A323" s="25" t="s">
        <v>5182</v>
      </c>
      <c r="B323" s="25" t="s">
        <v>5183</v>
      </c>
      <c r="C323" s="25" t="s">
        <v>1666</v>
      </c>
      <c r="D323" s="25" t="s">
        <v>11</v>
      </c>
      <c r="E323" s="25" t="s">
        <v>11</v>
      </c>
      <c r="F323" s="25" t="s">
        <v>11</v>
      </c>
      <c r="G323" s="25" t="s">
        <v>11</v>
      </c>
      <c r="H323" s="25" t="s">
        <v>5184</v>
      </c>
      <c r="I323" s="25" t="s">
        <v>1672</v>
      </c>
      <c r="J323" s="25" t="s">
        <v>11</v>
      </c>
      <c r="K323" s="25" t="s">
        <v>4833</v>
      </c>
      <c r="L323" s="25" t="s">
        <v>1721</v>
      </c>
      <c r="M323" s="25" t="s">
        <v>11</v>
      </c>
      <c r="N323" s="25" t="s">
        <v>11</v>
      </c>
      <c r="O323" s="25" t="s">
        <v>11</v>
      </c>
      <c r="P323" s="25" t="s">
        <v>11</v>
      </c>
      <c r="Q323" s="25" t="s">
        <v>11</v>
      </c>
      <c r="R323" s="25" t="s">
        <v>11</v>
      </c>
      <c r="S323" s="25" t="s">
        <v>11</v>
      </c>
      <c r="T323" s="25" t="s">
        <v>1755</v>
      </c>
      <c r="U323" s="25" t="s">
        <v>1687</v>
      </c>
      <c r="V323" s="25" t="s">
        <v>11</v>
      </c>
      <c r="W323" s="25" t="s">
        <v>11</v>
      </c>
      <c r="X323" s="25">
        <v>0</v>
      </c>
      <c r="Y323" s="25" t="s">
        <v>11</v>
      </c>
      <c r="Z323" s="25" t="s">
        <v>1664</v>
      </c>
      <c r="AA323" s="25" t="s">
        <v>11</v>
      </c>
      <c r="AB323" s="25" t="s">
        <v>11</v>
      </c>
      <c r="AC323" s="25" t="s">
        <v>11</v>
      </c>
      <c r="AD323" s="25">
        <v>230</v>
      </c>
      <c r="AE323" s="25">
        <v>0</v>
      </c>
      <c r="AF323" s="25">
        <v>4085</v>
      </c>
      <c r="AG323" s="25" t="s">
        <v>5086</v>
      </c>
    </row>
    <row r="324" spans="1:33">
      <c r="A324" s="25" t="s">
        <v>3496</v>
      </c>
      <c r="B324" s="25" t="s">
        <v>3497</v>
      </c>
      <c r="C324" s="25" t="s">
        <v>1666</v>
      </c>
      <c r="D324" s="25" t="s">
        <v>11</v>
      </c>
      <c r="E324" s="25" t="s">
        <v>11</v>
      </c>
      <c r="F324" s="25" t="s">
        <v>11</v>
      </c>
      <c r="G324" s="25" t="s">
        <v>11</v>
      </c>
      <c r="H324" s="25" t="s">
        <v>3498</v>
      </c>
      <c r="I324" s="25" t="s">
        <v>1667</v>
      </c>
      <c r="J324" s="25" t="s">
        <v>11</v>
      </c>
      <c r="K324" s="25" t="s">
        <v>3499</v>
      </c>
      <c r="L324" s="25" t="s">
        <v>1347</v>
      </c>
      <c r="M324" s="25" t="s">
        <v>11</v>
      </c>
      <c r="N324" s="25" t="s">
        <v>11</v>
      </c>
      <c r="O324" s="25" t="s">
        <v>11</v>
      </c>
      <c r="P324" s="25" t="s">
        <v>11</v>
      </c>
      <c r="Q324" s="25" t="s">
        <v>11</v>
      </c>
      <c r="R324" s="25" t="s">
        <v>11</v>
      </c>
      <c r="S324" s="25" t="s">
        <v>11</v>
      </c>
      <c r="T324" s="25" t="s">
        <v>2043</v>
      </c>
      <c r="U324" s="25" t="s">
        <v>13</v>
      </c>
      <c r="V324" s="25" t="s">
        <v>11</v>
      </c>
      <c r="W324" s="25" t="s">
        <v>11</v>
      </c>
      <c r="X324" s="25">
        <v>0</v>
      </c>
      <c r="Y324" s="25" t="s">
        <v>11</v>
      </c>
      <c r="Z324" s="25" t="s">
        <v>1664</v>
      </c>
      <c r="AA324" s="25" t="s">
        <v>11</v>
      </c>
      <c r="AB324" s="25" t="s">
        <v>11</v>
      </c>
      <c r="AC324" s="25" t="s">
        <v>11</v>
      </c>
      <c r="AD324" s="25">
        <v>280</v>
      </c>
      <c r="AE324" s="25">
        <v>0</v>
      </c>
      <c r="AF324" s="25">
        <v>51010.36</v>
      </c>
      <c r="AG324" s="25" t="s">
        <v>5185</v>
      </c>
    </row>
    <row r="325" spans="1:33">
      <c r="A325" s="25" t="s">
        <v>3674</v>
      </c>
      <c r="B325" s="25" t="s">
        <v>3675</v>
      </c>
      <c r="C325" s="25" t="s">
        <v>1661</v>
      </c>
      <c r="D325" s="25" t="s">
        <v>11</v>
      </c>
      <c r="E325" s="25" t="s">
        <v>11</v>
      </c>
      <c r="F325" s="25" t="s">
        <v>11</v>
      </c>
      <c r="G325" s="25" t="s">
        <v>11</v>
      </c>
      <c r="H325" s="25" t="s">
        <v>3676</v>
      </c>
      <c r="I325" s="25" t="s">
        <v>11</v>
      </c>
      <c r="J325" s="25" t="s">
        <v>11</v>
      </c>
      <c r="K325" s="25" t="s">
        <v>3294</v>
      </c>
      <c r="L325" s="25" t="s">
        <v>1721</v>
      </c>
      <c r="M325" s="25" t="s">
        <v>11</v>
      </c>
      <c r="N325" s="25" t="s">
        <v>11</v>
      </c>
      <c r="O325" s="25" t="s">
        <v>11</v>
      </c>
      <c r="P325" s="25" t="s">
        <v>11</v>
      </c>
      <c r="Q325" s="25" t="s">
        <v>11</v>
      </c>
      <c r="R325" s="25" t="s">
        <v>11</v>
      </c>
      <c r="S325" s="25" t="s">
        <v>11</v>
      </c>
      <c r="T325" s="25" t="s">
        <v>1766</v>
      </c>
      <c r="U325" s="25" t="s">
        <v>10</v>
      </c>
      <c r="V325" s="25" t="s">
        <v>11</v>
      </c>
      <c r="W325" s="25" t="s">
        <v>11</v>
      </c>
      <c r="X325" s="25">
        <v>0</v>
      </c>
      <c r="Y325" s="25" t="s">
        <v>11</v>
      </c>
      <c r="Z325" s="25" t="s">
        <v>1664</v>
      </c>
      <c r="AA325" s="25" t="s">
        <v>11</v>
      </c>
      <c r="AB325" s="25" t="s">
        <v>11</v>
      </c>
      <c r="AC325" s="25" t="s">
        <v>11</v>
      </c>
      <c r="AD325" s="25">
        <v>0</v>
      </c>
      <c r="AE325" s="25">
        <v>0</v>
      </c>
      <c r="AF325" s="25">
        <v>15750.19</v>
      </c>
      <c r="AG325" s="25" t="s">
        <v>5186</v>
      </c>
    </row>
    <row r="326" spans="1:33">
      <c r="A326" s="25" t="s">
        <v>3785</v>
      </c>
      <c r="B326" s="25" t="s">
        <v>3786</v>
      </c>
      <c r="C326" s="25" t="s">
        <v>1666</v>
      </c>
      <c r="D326" s="25" t="s">
        <v>11</v>
      </c>
      <c r="E326" s="25" t="s">
        <v>11</v>
      </c>
      <c r="F326" s="25" t="s">
        <v>3787</v>
      </c>
      <c r="G326" s="25" t="s">
        <v>1730</v>
      </c>
      <c r="H326" s="25" t="s">
        <v>3788</v>
      </c>
      <c r="I326" s="25" t="s">
        <v>1678</v>
      </c>
      <c r="J326" s="25" t="s">
        <v>11</v>
      </c>
      <c r="K326" s="25" t="s">
        <v>1683</v>
      </c>
      <c r="L326" s="25" t="s">
        <v>1721</v>
      </c>
      <c r="M326" s="25" t="s">
        <v>11</v>
      </c>
      <c r="N326" s="25" t="s">
        <v>11</v>
      </c>
      <c r="O326" s="25" t="s">
        <v>11</v>
      </c>
      <c r="P326" s="25" t="s">
        <v>11</v>
      </c>
      <c r="Q326" s="25" t="s">
        <v>11</v>
      </c>
      <c r="R326" s="25" t="s">
        <v>11</v>
      </c>
      <c r="S326" s="25" t="s">
        <v>11</v>
      </c>
      <c r="T326" s="25" t="s">
        <v>1766</v>
      </c>
      <c r="U326" s="25" t="s">
        <v>10</v>
      </c>
      <c r="V326" s="25" t="s">
        <v>11</v>
      </c>
      <c r="W326" s="25" t="s">
        <v>11</v>
      </c>
      <c r="X326" s="25">
        <v>0</v>
      </c>
      <c r="Y326" s="25" t="s">
        <v>11</v>
      </c>
      <c r="Z326" s="25" t="s">
        <v>1664</v>
      </c>
      <c r="AA326" s="25" t="s">
        <v>11</v>
      </c>
      <c r="AB326" s="25" t="s">
        <v>11</v>
      </c>
      <c r="AC326" s="25" t="s">
        <v>11</v>
      </c>
      <c r="AD326" s="25">
        <v>560</v>
      </c>
      <c r="AE326" s="25">
        <v>0</v>
      </c>
      <c r="AF326" s="25">
        <v>2556.08</v>
      </c>
      <c r="AG326" s="25" t="s">
        <v>5187</v>
      </c>
    </row>
    <row r="327" spans="1:33">
      <c r="A327" s="25" t="s">
        <v>5188</v>
      </c>
      <c r="B327" s="25" t="s">
        <v>5189</v>
      </c>
      <c r="C327" s="25" t="s">
        <v>1661</v>
      </c>
      <c r="D327" s="25" t="s">
        <v>11</v>
      </c>
      <c r="E327" s="25" t="s">
        <v>11</v>
      </c>
      <c r="F327" s="25" t="s">
        <v>11</v>
      </c>
      <c r="G327" s="25" t="s">
        <v>11</v>
      </c>
      <c r="H327" s="25" t="s">
        <v>5167</v>
      </c>
      <c r="I327" s="25" t="s">
        <v>1803</v>
      </c>
      <c r="J327" s="25" t="s">
        <v>11</v>
      </c>
      <c r="K327" s="25" t="s">
        <v>4928</v>
      </c>
      <c r="L327" s="25" t="s">
        <v>1721</v>
      </c>
      <c r="M327" s="25" t="s">
        <v>11</v>
      </c>
      <c r="N327" s="25" t="s">
        <v>11</v>
      </c>
      <c r="O327" s="25" t="s">
        <v>11</v>
      </c>
      <c r="P327" s="25" t="s">
        <v>5168</v>
      </c>
      <c r="Q327" s="25" t="s">
        <v>5167</v>
      </c>
      <c r="R327" s="25" t="s">
        <v>11</v>
      </c>
      <c r="S327" s="25" t="s">
        <v>11</v>
      </c>
      <c r="T327" s="25" t="s">
        <v>4616</v>
      </c>
      <c r="U327" s="25" t="s">
        <v>15</v>
      </c>
      <c r="V327" s="25" t="s">
        <v>1671</v>
      </c>
      <c r="W327" s="25" t="s">
        <v>11</v>
      </c>
      <c r="X327" s="25">
        <v>0</v>
      </c>
      <c r="Y327" s="25" t="s">
        <v>11</v>
      </c>
      <c r="Z327" s="25" t="s">
        <v>1664</v>
      </c>
      <c r="AA327" s="25" t="s">
        <v>11</v>
      </c>
      <c r="AB327" s="25" t="s">
        <v>11</v>
      </c>
      <c r="AC327" s="25" t="s">
        <v>11</v>
      </c>
      <c r="AD327" s="25">
        <v>0</v>
      </c>
      <c r="AE327" s="25">
        <v>0</v>
      </c>
      <c r="AF327" s="25">
        <v>0</v>
      </c>
      <c r="AG327" s="25" t="s">
        <v>7</v>
      </c>
    </row>
    <row r="328" spans="1:33">
      <c r="A328" s="25" t="s">
        <v>2247</v>
      </c>
      <c r="B328" s="25" t="s">
        <v>2248</v>
      </c>
      <c r="C328" s="25" t="s">
        <v>1661</v>
      </c>
      <c r="D328" s="25" t="s">
        <v>11</v>
      </c>
      <c r="E328" s="25" t="s">
        <v>11</v>
      </c>
      <c r="F328" s="25" t="s">
        <v>11</v>
      </c>
      <c r="G328" s="25" t="s">
        <v>11</v>
      </c>
      <c r="H328" s="25" t="s">
        <v>2249</v>
      </c>
      <c r="I328" s="25" t="s">
        <v>11</v>
      </c>
      <c r="J328" s="25" t="s">
        <v>11</v>
      </c>
      <c r="K328" s="25" t="s">
        <v>11</v>
      </c>
      <c r="L328" s="25" t="s">
        <v>1721</v>
      </c>
      <c r="M328" s="25" t="s">
        <v>11</v>
      </c>
      <c r="N328" s="25" t="s">
        <v>11</v>
      </c>
      <c r="O328" s="25" t="s">
        <v>11</v>
      </c>
      <c r="P328" s="25" t="s">
        <v>11</v>
      </c>
      <c r="Q328" s="25" t="s">
        <v>11</v>
      </c>
      <c r="R328" s="25" t="s">
        <v>11</v>
      </c>
      <c r="S328" s="25" t="s">
        <v>11</v>
      </c>
      <c r="T328" s="25" t="s">
        <v>1766</v>
      </c>
      <c r="U328" s="25" t="s">
        <v>15</v>
      </c>
      <c r="V328" s="25" t="s">
        <v>11</v>
      </c>
      <c r="W328" s="25" t="s">
        <v>11</v>
      </c>
      <c r="X328" s="25">
        <v>0</v>
      </c>
      <c r="Y328" s="25" t="s">
        <v>11</v>
      </c>
      <c r="Z328" s="25" t="s">
        <v>1664</v>
      </c>
      <c r="AA328" s="25" t="s">
        <v>11</v>
      </c>
      <c r="AB328" s="25" t="s">
        <v>11</v>
      </c>
      <c r="AC328" s="25" t="s">
        <v>11</v>
      </c>
      <c r="AD328" s="25">
        <v>0</v>
      </c>
      <c r="AE328" s="25">
        <v>0</v>
      </c>
      <c r="AF328" s="25">
        <v>4025</v>
      </c>
      <c r="AG328" s="25" t="s">
        <v>5190</v>
      </c>
    </row>
    <row r="329" spans="1:33">
      <c r="A329" s="25" t="s">
        <v>2769</v>
      </c>
      <c r="B329" s="25" t="s">
        <v>2770</v>
      </c>
      <c r="C329" s="25" t="s">
        <v>1666</v>
      </c>
      <c r="D329" s="25" t="s">
        <v>11</v>
      </c>
      <c r="E329" s="25" t="s">
        <v>11</v>
      </c>
      <c r="F329" s="25" t="s">
        <v>11</v>
      </c>
      <c r="G329" s="25" t="s">
        <v>11</v>
      </c>
      <c r="H329" s="25" t="s">
        <v>2771</v>
      </c>
      <c r="I329" s="25" t="s">
        <v>11</v>
      </c>
      <c r="J329" s="25" t="s">
        <v>11</v>
      </c>
      <c r="K329" s="25" t="s">
        <v>11</v>
      </c>
      <c r="L329" s="25" t="s">
        <v>1721</v>
      </c>
      <c r="M329" s="25" t="s">
        <v>11</v>
      </c>
      <c r="N329" s="25" t="s">
        <v>11</v>
      </c>
      <c r="O329" s="25" t="s">
        <v>11</v>
      </c>
      <c r="P329" s="25" t="s">
        <v>11</v>
      </c>
      <c r="Q329" s="25" t="s">
        <v>11</v>
      </c>
      <c r="R329" s="25" t="s">
        <v>11</v>
      </c>
      <c r="S329" s="25" t="s">
        <v>11</v>
      </c>
      <c r="T329" s="25" t="s">
        <v>2591</v>
      </c>
      <c r="U329" s="25" t="s">
        <v>14</v>
      </c>
      <c r="V329" s="25" t="s">
        <v>11</v>
      </c>
      <c r="W329" s="25" t="s">
        <v>11</v>
      </c>
      <c r="X329" s="25">
        <v>0</v>
      </c>
      <c r="Y329" s="25" t="s">
        <v>11</v>
      </c>
      <c r="Z329" s="25" t="s">
        <v>1664</v>
      </c>
      <c r="AA329" s="25" t="s">
        <v>11</v>
      </c>
      <c r="AB329" s="25" t="s">
        <v>11</v>
      </c>
      <c r="AC329" s="25" t="s">
        <v>11</v>
      </c>
      <c r="AD329" s="25">
        <v>0</v>
      </c>
      <c r="AE329" s="25">
        <v>0</v>
      </c>
      <c r="AF329" s="25">
        <v>15758.5</v>
      </c>
      <c r="AG329" s="25" t="s">
        <v>5072</v>
      </c>
    </row>
    <row r="330" spans="1:33">
      <c r="A330" s="25" t="s">
        <v>2333</v>
      </c>
      <c r="B330" s="25" t="s">
        <v>2334</v>
      </c>
      <c r="C330" s="25" t="s">
        <v>1666</v>
      </c>
      <c r="D330" s="25" t="s">
        <v>11</v>
      </c>
      <c r="E330" s="25" t="s">
        <v>11</v>
      </c>
      <c r="F330" s="25" t="s">
        <v>11</v>
      </c>
      <c r="G330" s="25" t="s">
        <v>11</v>
      </c>
      <c r="H330" s="25" t="s">
        <v>2335</v>
      </c>
      <c r="I330" s="25" t="s">
        <v>11</v>
      </c>
      <c r="J330" s="25" t="s">
        <v>11</v>
      </c>
      <c r="K330" s="25" t="s">
        <v>11</v>
      </c>
      <c r="L330" s="25" t="s">
        <v>1721</v>
      </c>
      <c r="M330" s="25" t="s">
        <v>11</v>
      </c>
      <c r="N330" s="25" t="s">
        <v>11</v>
      </c>
      <c r="O330" s="25" t="s">
        <v>11</v>
      </c>
      <c r="P330" s="25" t="s">
        <v>11</v>
      </c>
      <c r="Q330" s="25" t="s">
        <v>11</v>
      </c>
      <c r="R330" s="25" t="s">
        <v>11</v>
      </c>
      <c r="S330" s="25" t="s">
        <v>11</v>
      </c>
      <c r="T330" s="25" t="s">
        <v>2336</v>
      </c>
      <c r="U330" s="25" t="s">
        <v>16</v>
      </c>
      <c r="V330" s="25" t="s">
        <v>11</v>
      </c>
      <c r="W330" s="25" t="s">
        <v>11</v>
      </c>
      <c r="X330" s="25">
        <v>0</v>
      </c>
      <c r="Y330" s="25" t="s">
        <v>11</v>
      </c>
      <c r="Z330" s="25" t="s">
        <v>1664</v>
      </c>
      <c r="AA330" s="25" t="s">
        <v>11</v>
      </c>
      <c r="AB330" s="25" t="s">
        <v>11</v>
      </c>
      <c r="AC330" s="25" t="s">
        <v>11</v>
      </c>
      <c r="AD330" s="25">
        <v>0</v>
      </c>
      <c r="AE330" s="25">
        <v>0</v>
      </c>
      <c r="AF330" s="25">
        <v>20990.5</v>
      </c>
      <c r="AG330" s="25" t="s">
        <v>5191</v>
      </c>
    </row>
    <row r="331" spans="1:33">
      <c r="A331" s="25" t="s">
        <v>1718</v>
      </c>
      <c r="B331" s="25" t="s">
        <v>1719</v>
      </c>
      <c r="C331" s="25" t="s">
        <v>1661</v>
      </c>
      <c r="D331" s="25" t="s">
        <v>11</v>
      </c>
      <c r="E331" s="25" t="s">
        <v>11</v>
      </c>
      <c r="F331" s="25" t="s">
        <v>11</v>
      </c>
      <c r="G331" s="25" t="s">
        <v>11</v>
      </c>
      <c r="H331" s="25" t="s">
        <v>1720</v>
      </c>
      <c r="I331" s="25" t="s">
        <v>11</v>
      </c>
      <c r="J331" s="25" t="s">
        <v>11</v>
      </c>
      <c r="K331" s="25" t="s">
        <v>11</v>
      </c>
      <c r="L331" s="25" t="s">
        <v>1721</v>
      </c>
      <c r="M331" s="25" t="s">
        <v>11</v>
      </c>
      <c r="N331" s="25" t="s">
        <v>11</v>
      </c>
      <c r="O331" s="25" t="s">
        <v>11</v>
      </c>
      <c r="P331" s="25" t="s">
        <v>11</v>
      </c>
      <c r="Q331" s="25" t="s">
        <v>11</v>
      </c>
      <c r="R331" s="25" t="s">
        <v>11</v>
      </c>
      <c r="S331" s="25" t="s">
        <v>11</v>
      </c>
      <c r="T331" s="25" t="s">
        <v>1722</v>
      </c>
      <c r="U331" s="25" t="s">
        <v>10</v>
      </c>
      <c r="V331" s="25" t="s">
        <v>11</v>
      </c>
      <c r="W331" s="25" t="s">
        <v>11</v>
      </c>
      <c r="X331" s="25">
        <v>0</v>
      </c>
      <c r="Y331" s="25" t="s">
        <v>11</v>
      </c>
      <c r="Z331" s="25" t="s">
        <v>1664</v>
      </c>
      <c r="AA331" s="25" t="s">
        <v>11</v>
      </c>
      <c r="AB331" s="25" t="s">
        <v>11</v>
      </c>
      <c r="AC331" s="25" t="s">
        <v>11</v>
      </c>
      <c r="AD331" s="25">
        <v>0</v>
      </c>
      <c r="AE331" s="25">
        <v>0</v>
      </c>
      <c r="AF331" s="25">
        <v>12268.61</v>
      </c>
      <c r="AG331" s="25" t="s">
        <v>5192</v>
      </c>
    </row>
    <row r="332" spans="1:33">
      <c r="A332" s="25" t="s">
        <v>3620</v>
      </c>
      <c r="B332" s="25" t="s">
        <v>3621</v>
      </c>
      <c r="C332" s="25" t="s">
        <v>1661</v>
      </c>
      <c r="D332" s="25" t="s">
        <v>11</v>
      </c>
      <c r="E332" s="25" t="s">
        <v>11</v>
      </c>
      <c r="F332" s="25" t="s">
        <v>11</v>
      </c>
      <c r="G332" s="25" t="s">
        <v>11</v>
      </c>
      <c r="H332" s="25" t="s">
        <v>3622</v>
      </c>
      <c r="I332" s="25" t="s">
        <v>1695</v>
      </c>
      <c r="J332" s="25" t="s">
        <v>11</v>
      </c>
      <c r="K332" s="25" t="s">
        <v>1683</v>
      </c>
      <c r="L332" s="25" t="s">
        <v>1721</v>
      </c>
      <c r="M332" s="25" t="s">
        <v>11</v>
      </c>
      <c r="N332" s="25" t="s">
        <v>11</v>
      </c>
      <c r="O332" s="25" t="s">
        <v>11</v>
      </c>
      <c r="P332" s="25" t="s">
        <v>11</v>
      </c>
      <c r="Q332" s="25" t="s">
        <v>3622</v>
      </c>
      <c r="R332" s="25" t="s">
        <v>11</v>
      </c>
      <c r="S332" s="25" t="s">
        <v>11</v>
      </c>
      <c r="T332" s="25" t="s">
        <v>1726</v>
      </c>
      <c r="U332" s="25" t="s">
        <v>16</v>
      </c>
      <c r="V332" s="25" t="s">
        <v>11</v>
      </c>
      <c r="W332" s="25" t="s">
        <v>11</v>
      </c>
      <c r="X332" s="25">
        <v>0</v>
      </c>
      <c r="Y332" s="25" t="s">
        <v>11</v>
      </c>
      <c r="Z332" s="25" t="s">
        <v>1664</v>
      </c>
      <c r="AA332" s="25" t="s">
        <v>11</v>
      </c>
      <c r="AB332" s="25" t="s">
        <v>11</v>
      </c>
      <c r="AC332" s="25" t="s">
        <v>11</v>
      </c>
      <c r="AD332" s="25">
        <v>0</v>
      </c>
      <c r="AE332" s="25">
        <v>0</v>
      </c>
      <c r="AF332" s="25">
        <v>3316</v>
      </c>
      <c r="AG332" s="25" t="s">
        <v>1162</v>
      </c>
    </row>
    <row r="333" spans="1:33">
      <c r="A333" s="25" t="s">
        <v>3005</v>
      </c>
      <c r="B333" s="25" t="s">
        <v>3006</v>
      </c>
      <c r="C333" s="25" t="s">
        <v>1661</v>
      </c>
      <c r="D333" s="25" t="s">
        <v>11</v>
      </c>
      <c r="E333" s="25" t="s">
        <v>11</v>
      </c>
      <c r="F333" s="25" t="s">
        <v>11</v>
      </c>
      <c r="G333" s="25" t="s">
        <v>11</v>
      </c>
      <c r="H333" s="25" t="s">
        <v>3007</v>
      </c>
      <c r="I333" s="25" t="s">
        <v>11</v>
      </c>
      <c r="J333" s="25" t="s">
        <v>11</v>
      </c>
      <c r="K333" s="25" t="s">
        <v>11</v>
      </c>
      <c r="L333" s="25" t="s">
        <v>1721</v>
      </c>
      <c r="M333" s="25" t="s">
        <v>11</v>
      </c>
      <c r="N333" s="25" t="s">
        <v>11</v>
      </c>
      <c r="O333" s="25" t="s">
        <v>11</v>
      </c>
      <c r="P333" s="25" t="s">
        <v>11</v>
      </c>
      <c r="Q333" s="25" t="s">
        <v>11</v>
      </c>
      <c r="R333" s="25" t="s">
        <v>11</v>
      </c>
      <c r="S333" s="25" t="s">
        <v>11</v>
      </c>
      <c r="T333" s="25" t="s">
        <v>2232</v>
      </c>
      <c r="U333" s="25" t="s">
        <v>13</v>
      </c>
      <c r="V333" s="25" t="s">
        <v>11</v>
      </c>
      <c r="W333" s="25" t="s">
        <v>11</v>
      </c>
      <c r="X333" s="25">
        <v>0</v>
      </c>
      <c r="Y333" s="25" t="s">
        <v>11</v>
      </c>
      <c r="Z333" s="25" t="s">
        <v>1809</v>
      </c>
      <c r="AA333" s="25" t="s">
        <v>3008</v>
      </c>
      <c r="AB333" s="25" t="s">
        <v>1811</v>
      </c>
      <c r="AC333" s="25" t="s">
        <v>11</v>
      </c>
      <c r="AD333" s="25">
        <v>0</v>
      </c>
      <c r="AE333" s="25">
        <v>0</v>
      </c>
      <c r="AF333" s="25">
        <v>0</v>
      </c>
      <c r="AG333" s="25" t="s">
        <v>7</v>
      </c>
    </row>
    <row r="334" spans="1:33">
      <c r="A334" s="25" t="s">
        <v>2528</v>
      </c>
      <c r="B334" s="25" t="s">
        <v>2529</v>
      </c>
      <c r="C334" s="25" t="s">
        <v>1666</v>
      </c>
      <c r="D334" s="25" t="s">
        <v>11</v>
      </c>
      <c r="E334" s="25" t="s">
        <v>11</v>
      </c>
      <c r="F334" s="25" t="s">
        <v>11</v>
      </c>
      <c r="G334" s="25" t="s">
        <v>11</v>
      </c>
      <c r="H334" s="25" t="s">
        <v>2530</v>
      </c>
      <c r="I334" s="25" t="s">
        <v>11</v>
      </c>
      <c r="J334" s="25" t="s">
        <v>11</v>
      </c>
      <c r="K334" s="25" t="s">
        <v>11</v>
      </c>
      <c r="L334" s="25" t="s">
        <v>1721</v>
      </c>
      <c r="M334" s="25" t="s">
        <v>11</v>
      </c>
      <c r="N334" s="25" t="s">
        <v>11</v>
      </c>
      <c r="O334" s="25" t="s">
        <v>11</v>
      </c>
      <c r="P334" s="25" t="s">
        <v>11</v>
      </c>
      <c r="Q334" s="25" t="s">
        <v>11</v>
      </c>
      <c r="R334" s="25" t="s">
        <v>11</v>
      </c>
      <c r="S334" s="25" t="s">
        <v>11</v>
      </c>
      <c r="T334" s="25" t="s">
        <v>2444</v>
      </c>
      <c r="U334" s="25" t="s">
        <v>10</v>
      </c>
      <c r="V334" s="25" t="s">
        <v>11</v>
      </c>
      <c r="W334" s="25" t="s">
        <v>11</v>
      </c>
      <c r="X334" s="25">
        <v>0</v>
      </c>
      <c r="Y334" s="25" t="s">
        <v>11</v>
      </c>
      <c r="Z334" s="25" t="s">
        <v>1664</v>
      </c>
      <c r="AA334" s="25" t="s">
        <v>11</v>
      </c>
      <c r="AB334" s="25" t="s">
        <v>11</v>
      </c>
      <c r="AC334" s="25" t="s">
        <v>11</v>
      </c>
      <c r="AD334" s="25">
        <v>3900</v>
      </c>
      <c r="AE334" s="25">
        <v>0</v>
      </c>
      <c r="AF334" s="25">
        <v>48800</v>
      </c>
      <c r="AG334" s="25" t="s">
        <v>2531</v>
      </c>
    </row>
    <row r="335" spans="1:33">
      <c r="A335" s="25" t="s">
        <v>3713</v>
      </c>
      <c r="B335" s="25" t="s">
        <v>3714</v>
      </c>
      <c r="C335" s="25" t="s">
        <v>1661</v>
      </c>
      <c r="D335" s="25" t="s">
        <v>11</v>
      </c>
      <c r="E335" s="25" t="s">
        <v>11</v>
      </c>
      <c r="F335" s="25" t="s">
        <v>3715</v>
      </c>
      <c r="G335" s="25" t="s">
        <v>1693</v>
      </c>
      <c r="H335" s="25" t="s">
        <v>3716</v>
      </c>
      <c r="I335" s="25" t="s">
        <v>1695</v>
      </c>
      <c r="J335" s="25" t="s">
        <v>11</v>
      </c>
      <c r="K335" s="25" t="s">
        <v>1760</v>
      </c>
      <c r="L335" s="25" t="s">
        <v>1721</v>
      </c>
      <c r="M335" s="25" t="s">
        <v>11</v>
      </c>
      <c r="N335" s="25" t="s">
        <v>11</v>
      </c>
      <c r="O335" s="25" t="s">
        <v>11</v>
      </c>
      <c r="P335" s="25" t="s">
        <v>11</v>
      </c>
      <c r="Q335" s="25" t="s">
        <v>3716</v>
      </c>
      <c r="R335" s="25" t="s">
        <v>11</v>
      </c>
      <c r="S335" s="25" t="s">
        <v>11</v>
      </c>
      <c r="T335" s="25" t="s">
        <v>2477</v>
      </c>
      <c r="U335" s="25" t="s">
        <v>1687</v>
      </c>
      <c r="V335" s="25" t="s">
        <v>11</v>
      </c>
      <c r="W335" s="25" t="s">
        <v>11</v>
      </c>
      <c r="X335" s="25">
        <v>0</v>
      </c>
      <c r="Y335" s="25" t="s">
        <v>11</v>
      </c>
      <c r="Z335" s="25" t="s">
        <v>1664</v>
      </c>
      <c r="AA335" s="25" t="s">
        <v>11</v>
      </c>
      <c r="AB335" s="25" t="s">
        <v>11</v>
      </c>
      <c r="AC335" s="25" t="s">
        <v>11</v>
      </c>
      <c r="AD335" s="25">
        <v>0</v>
      </c>
      <c r="AE335" s="25">
        <v>0</v>
      </c>
      <c r="AF335" s="25">
        <v>960</v>
      </c>
      <c r="AG335" s="25" t="s">
        <v>1160</v>
      </c>
    </row>
    <row r="336" spans="1:33">
      <c r="A336" s="25" t="s">
        <v>3361</v>
      </c>
      <c r="B336" s="25" t="s">
        <v>3362</v>
      </c>
      <c r="C336" s="25" t="s">
        <v>1666</v>
      </c>
      <c r="D336" s="25" t="s">
        <v>11</v>
      </c>
      <c r="E336" s="25" t="s">
        <v>11</v>
      </c>
      <c r="F336" s="25" t="s">
        <v>11</v>
      </c>
      <c r="G336" s="25" t="s">
        <v>11</v>
      </c>
      <c r="H336" s="25" t="s">
        <v>3363</v>
      </c>
      <c r="I336" s="25" t="s">
        <v>11</v>
      </c>
      <c r="J336" s="25" t="s">
        <v>11</v>
      </c>
      <c r="K336" s="25" t="s">
        <v>11</v>
      </c>
      <c r="L336" s="25" t="s">
        <v>1721</v>
      </c>
      <c r="M336" s="25" t="s">
        <v>11</v>
      </c>
      <c r="N336" s="25" t="s">
        <v>11</v>
      </c>
      <c r="O336" s="25" t="s">
        <v>11</v>
      </c>
      <c r="P336" s="25" t="s">
        <v>11</v>
      </c>
      <c r="Q336" s="25" t="s">
        <v>11</v>
      </c>
      <c r="R336" s="25" t="s">
        <v>11</v>
      </c>
      <c r="S336" s="25" t="s">
        <v>11</v>
      </c>
      <c r="T336" s="25" t="s">
        <v>1766</v>
      </c>
      <c r="U336" s="25" t="s">
        <v>15</v>
      </c>
      <c r="V336" s="25" t="s">
        <v>11</v>
      </c>
      <c r="W336" s="25" t="s">
        <v>11</v>
      </c>
      <c r="X336" s="25">
        <v>0</v>
      </c>
      <c r="Y336" s="25" t="s">
        <v>11</v>
      </c>
      <c r="Z336" s="25" t="s">
        <v>1664</v>
      </c>
      <c r="AA336" s="25" t="s">
        <v>11</v>
      </c>
      <c r="AB336" s="25" t="s">
        <v>11</v>
      </c>
      <c r="AC336" s="25" t="s">
        <v>11</v>
      </c>
      <c r="AD336" s="25">
        <v>0</v>
      </c>
      <c r="AE336" s="25">
        <v>0</v>
      </c>
      <c r="AF336" s="25">
        <v>32200</v>
      </c>
      <c r="AG336" s="25" t="s">
        <v>2000</v>
      </c>
    </row>
    <row r="337" spans="1:33">
      <c r="A337" s="25" t="s">
        <v>2949</v>
      </c>
      <c r="B337" s="25" t="s">
        <v>2950</v>
      </c>
      <c r="C337" s="25" t="s">
        <v>1666</v>
      </c>
      <c r="D337" s="25" t="s">
        <v>11</v>
      </c>
      <c r="E337" s="25" t="s">
        <v>11</v>
      </c>
      <c r="F337" s="25" t="s">
        <v>11</v>
      </c>
      <c r="G337" s="25" t="s">
        <v>11</v>
      </c>
      <c r="H337" s="25" t="s">
        <v>2951</v>
      </c>
      <c r="I337" s="25" t="s">
        <v>11</v>
      </c>
      <c r="J337" s="25" t="s">
        <v>11</v>
      </c>
      <c r="K337" s="25" t="s">
        <v>11</v>
      </c>
      <c r="L337" s="25" t="s">
        <v>1721</v>
      </c>
      <c r="M337" s="25" t="s">
        <v>11</v>
      </c>
      <c r="N337" s="25" t="s">
        <v>11</v>
      </c>
      <c r="O337" s="25" t="s">
        <v>11</v>
      </c>
      <c r="P337" s="25" t="s">
        <v>11</v>
      </c>
      <c r="Q337" s="25" t="s">
        <v>11</v>
      </c>
      <c r="R337" s="25" t="s">
        <v>11</v>
      </c>
      <c r="S337" s="25" t="s">
        <v>11</v>
      </c>
      <c r="T337" s="25" t="s">
        <v>1726</v>
      </c>
      <c r="U337" s="25" t="s">
        <v>13</v>
      </c>
      <c r="V337" s="25" t="s">
        <v>11</v>
      </c>
      <c r="W337" s="25" t="s">
        <v>11</v>
      </c>
      <c r="X337" s="25">
        <v>0</v>
      </c>
      <c r="Y337" s="25" t="s">
        <v>11</v>
      </c>
      <c r="Z337" s="25" t="s">
        <v>1664</v>
      </c>
      <c r="AA337" s="25" t="s">
        <v>11</v>
      </c>
      <c r="AB337" s="25" t="s">
        <v>11</v>
      </c>
      <c r="AC337" s="25" t="s">
        <v>11</v>
      </c>
      <c r="AD337" s="25">
        <v>0</v>
      </c>
      <c r="AE337" s="25">
        <v>0</v>
      </c>
      <c r="AF337" s="25">
        <v>2901.5</v>
      </c>
      <c r="AG337" s="25" t="s">
        <v>2659</v>
      </c>
    </row>
    <row r="338" spans="1:33">
      <c r="A338" s="25" t="s">
        <v>3605</v>
      </c>
      <c r="B338" s="25" t="s">
        <v>3606</v>
      </c>
      <c r="C338" s="25" t="s">
        <v>1666</v>
      </c>
      <c r="D338" s="25" t="s">
        <v>11</v>
      </c>
      <c r="E338" s="25" t="s">
        <v>11</v>
      </c>
      <c r="F338" s="25" t="s">
        <v>11</v>
      </c>
      <c r="G338" s="25" t="s">
        <v>11</v>
      </c>
      <c r="H338" s="25" t="s">
        <v>3607</v>
      </c>
      <c r="I338" s="25" t="s">
        <v>11</v>
      </c>
      <c r="J338" s="25" t="s">
        <v>11</v>
      </c>
      <c r="K338" s="25" t="s">
        <v>11</v>
      </c>
      <c r="L338" s="25" t="s">
        <v>1721</v>
      </c>
      <c r="M338" s="25" t="s">
        <v>11</v>
      </c>
      <c r="N338" s="25" t="s">
        <v>11</v>
      </c>
      <c r="O338" s="25" t="s">
        <v>11</v>
      </c>
      <c r="P338" s="25" t="s">
        <v>11</v>
      </c>
      <c r="Q338" s="25" t="s">
        <v>11</v>
      </c>
      <c r="R338" s="25" t="s">
        <v>11</v>
      </c>
      <c r="S338" s="25" t="s">
        <v>11</v>
      </c>
      <c r="T338" s="25" t="s">
        <v>1726</v>
      </c>
      <c r="U338" s="25" t="s">
        <v>16</v>
      </c>
      <c r="V338" s="25" t="s">
        <v>11</v>
      </c>
      <c r="W338" s="25" t="s">
        <v>11</v>
      </c>
      <c r="X338" s="25">
        <v>0</v>
      </c>
      <c r="Y338" s="25" t="s">
        <v>11</v>
      </c>
      <c r="Z338" s="25" t="s">
        <v>1664</v>
      </c>
      <c r="AA338" s="25" t="s">
        <v>11</v>
      </c>
      <c r="AB338" s="25" t="s">
        <v>11</v>
      </c>
      <c r="AC338" s="25" t="s">
        <v>11</v>
      </c>
      <c r="AD338" s="25">
        <v>0</v>
      </c>
      <c r="AE338" s="25">
        <v>0</v>
      </c>
      <c r="AF338" s="25">
        <v>30825</v>
      </c>
      <c r="AG338" s="25" t="s">
        <v>5193</v>
      </c>
    </row>
    <row r="339" spans="1:33">
      <c r="A339" s="25" t="s">
        <v>5194</v>
      </c>
      <c r="B339" s="25" t="s">
        <v>5195</v>
      </c>
      <c r="C339" s="25" t="s">
        <v>1661</v>
      </c>
      <c r="D339" s="25" t="s">
        <v>11</v>
      </c>
      <c r="E339" s="25" t="s">
        <v>11</v>
      </c>
      <c r="F339" s="25" t="s">
        <v>11</v>
      </c>
      <c r="G339" s="25" t="s">
        <v>11</v>
      </c>
      <c r="H339" s="25" t="s">
        <v>5196</v>
      </c>
      <c r="I339" s="25" t="s">
        <v>1667</v>
      </c>
      <c r="J339" s="25" t="s">
        <v>1721</v>
      </c>
      <c r="K339" s="25" t="s">
        <v>4833</v>
      </c>
      <c r="L339" s="25" t="s">
        <v>1721</v>
      </c>
      <c r="M339" s="25" t="s">
        <v>11</v>
      </c>
      <c r="N339" s="25" t="s">
        <v>11</v>
      </c>
      <c r="O339" s="25" t="s">
        <v>11</v>
      </c>
      <c r="P339" s="25" t="s">
        <v>11</v>
      </c>
      <c r="Q339" s="25" t="s">
        <v>11</v>
      </c>
      <c r="R339" s="25" t="s">
        <v>11</v>
      </c>
      <c r="S339" s="25" t="s">
        <v>11</v>
      </c>
      <c r="T339" s="25" t="s">
        <v>1946</v>
      </c>
      <c r="U339" s="25" t="s">
        <v>1687</v>
      </c>
      <c r="V339" s="25" t="s">
        <v>11</v>
      </c>
      <c r="W339" s="25" t="s">
        <v>11</v>
      </c>
      <c r="X339" s="25">
        <v>0</v>
      </c>
      <c r="Y339" s="25" t="s">
        <v>11</v>
      </c>
      <c r="Z339" s="25" t="s">
        <v>1664</v>
      </c>
      <c r="AA339" s="25" t="s">
        <v>11</v>
      </c>
      <c r="AB339" s="25" t="s">
        <v>11</v>
      </c>
      <c r="AC339" s="25" t="s">
        <v>11</v>
      </c>
      <c r="AD339" s="25">
        <v>0</v>
      </c>
      <c r="AE339" s="25">
        <v>0</v>
      </c>
      <c r="AF339" s="25">
        <v>4203.75</v>
      </c>
      <c r="AG339" s="25" t="s">
        <v>5197</v>
      </c>
    </row>
    <row r="340" spans="1:33">
      <c r="A340" s="25" t="s">
        <v>3354</v>
      </c>
      <c r="B340" s="25" t="s">
        <v>3355</v>
      </c>
      <c r="C340" s="25" t="s">
        <v>1661</v>
      </c>
      <c r="D340" s="25" t="s">
        <v>11</v>
      </c>
      <c r="E340" s="25" t="s">
        <v>11</v>
      </c>
      <c r="F340" s="25" t="s">
        <v>11</v>
      </c>
      <c r="G340" s="25" t="s">
        <v>11</v>
      </c>
      <c r="H340" s="25" t="s">
        <v>3356</v>
      </c>
      <c r="I340" s="25" t="s">
        <v>11</v>
      </c>
      <c r="J340" s="25" t="s">
        <v>11</v>
      </c>
      <c r="K340" s="25" t="s">
        <v>11</v>
      </c>
      <c r="L340" s="25" t="s">
        <v>1721</v>
      </c>
      <c r="M340" s="25" t="s">
        <v>11</v>
      </c>
      <c r="N340" s="25" t="s">
        <v>11</v>
      </c>
      <c r="O340" s="25" t="s">
        <v>11</v>
      </c>
      <c r="P340" s="25" t="s">
        <v>11</v>
      </c>
      <c r="Q340" s="25" t="s">
        <v>11</v>
      </c>
      <c r="R340" s="25" t="s">
        <v>11</v>
      </c>
      <c r="S340" s="25" t="s">
        <v>11</v>
      </c>
      <c r="T340" s="25" t="s">
        <v>2098</v>
      </c>
      <c r="U340" s="25" t="s">
        <v>18</v>
      </c>
      <c r="V340" s="25" t="s">
        <v>11</v>
      </c>
      <c r="W340" s="25" t="s">
        <v>11</v>
      </c>
      <c r="X340" s="25">
        <v>0</v>
      </c>
      <c r="Y340" s="25" t="s">
        <v>11</v>
      </c>
      <c r="Z340" s="25" t="s">
        <v>1664</v>
      </c>
      <c r="AA340" s="25" t="s">
        <v>11</v>
      </c>
      <c r="AB340" s="25" t="s">
        <v>11</v>
      </c>
      <c r="AC340" s="25" t="s">
        <v>11</v>
      </c>
      <c r="AD340" s="25">
        <v>0</v>
      </c>
      <c r="AE340" s="25">
        <v>0</v>
      </c>
      <c r="AF340" s="25">
        <v>2647.88</v>
      </c>
      <c r="AG340" s="25" t="s">
        <v>3357</v>
      </c>
    </row>
    <row r="341" spans="1:33">
      <c r="A341" s="25" t="s">
        <v>5198</v>
      </c>
      <c r="B341" s="25" t="s">
        <v>5199</v>
      </c>
      <c r="C341" s="25" t="s">
        <v>1661</v>
      </c>
      <c r="D341" s="25" t="s">
        <v>11</v>
      </c>
      <c r="E341" s="25" t="s">
        <v>11</v>
      </c>
      <c r="F341" s="25" t="s">
        <v>11</v>
      </c>
      <c r="G341" s="25" t="s">
        <v>11</v>
      </c>
      <c r="H341" s="25" t="s">
        <v>5200</v>
      </c>
      <c r="I341" s="25" t="s">
        <v>1672</v>
      </c>
      <c r="J341" s="25" t="s">
        <v>1721</v>
      </c>
      <c r="K341" s="25" t="s">
        <v>4833</v>
      </c>
      <c r="L341" s="25" t="s">
        <v>1721</v>
      </c>
      <c r="M341" s="25" t="s">
        <v>11</v>
      </c>
      <c r="N341" s="25" t="s">
        <v>11</v>
      </c>
      <c r="O341" s="25" t="s">
        <v>11</v>
      </c>
      <c r="P341" s="25" t="s">
        <v>11</v>
      </c>
      <c r="Q341" s="25" t="s">
        <v>11</v>
      </c>
      <c r="R341" s="25" t="s">
        <v>11</v>
      </c>
      <c r="S341" s="25" t="s">
        <v>11</v>
      </c>
      <c r="T341" s="25" t="s">
        <v>1946</v>
      </c>
      <c r="U341" s="25" t="s">
        <v>1687</v>
      </c>
      <c r="V341" s="25" t="s">
        <v>11</v>
      </c>
      <c r="W341" s="25" t="s">
        <v>11</v>
      </c>
      <c r="X341" s="25">
        <v>0</v>
      </c>
      <c r="Y341" s="25" t="s">
        <v>11</v>
      </c>
      <c r="Z341" s="25" t="s">
        <v>1664</v>
      </c>
      <c r="AA341" s="25" t="s">
        <v>11</v>
      </c>
      <c r="AB341" s="25" t="s">
        <v>11</v>
      </c>
      <c r="AC341" s="25" t="s">
        <v>11</v>
      </c>
      <c r="AD341" s="25">
        <v>230</v>
      </c>
      <c r="AE341" s="25">
        <v>0</v>
      </c>
      <c r="AF341" s="25">
        <v>4085</v>
      </c>
      <c r="AG341" s="25" t="s">
        <v>5086</v>
      </c>
    </row>
    <row r="342" spans="1:33">
      <c r="A342" s="25" t="s">
        <v>2550</v>
      </c>
      <c r="B342" s="25" t="s">
        <v>2551</v>
      </c>
      <c r="C342" s="25" t="s">
        <v>1666</v>
      </c>
      <c r="D342" s="25" t="s">
        <v>11</v>
      </c>
      <c r="E342" s="25" t="s">
        <v>11</v>
      </c>
      <c r="F342" s="25" t="s">
        <v>11</v>
      </c>
      <c r="G342" s="25" t="s">
        <v>11</v>
      </c>
      <c r="H342" s="25" t="s">
        <v>2552</v>
      </c>
      <c r="I342" s="25" t="s">
        <v>11</v>
      </c>
      <c r="J342" s="25" t="s">
        <v>11</v>
      </c>
      <c r="K342" s="25" t="s">
        <v>11</v>
      </c>
      <c r="L342" s="25" t="s">
        <v>1721</v>
      </c>
      <c r="M342" s="25" t="s">
        <v>11</v>
      </c>
      <c r="N342" s="25" t="s">
        <v>11</v>
      </c>
      <c r="O342" s="25" t="s">
        <v>11</v>
      </c>
      <c r="P342" s="25" t="s">
        <v>11</v>
      </c>
      <c r="Q342" s="25" t="s">
        <v>11</v>
      </c>
      <c r="R342" s="25" t="s">
        <v>11</v>
      </c>
      <c r="S342" s="25" t="s">
        <v>11</v>
      </c>
      <c r="T342" s="25" t="s">
        <v>1766</v>
      </c>
      <c r="U342" s="25" t="s">
        <v>16</v>
      </c>
      <c r="V342" s="25" t="s">
        <v>11</v>
      </c>
      <c r="W342" s="25" t="s">
        <v>11</v>
      </c>
      <c r="X342" s="25">
        <v>0</v>
      </c>
      <c r="Y342" s="25" t="s">
        <v>11</v>
      </c>
      <c r="Z342" s="25" t="s">
        <v>1664</v>
      </c>
      <c r="AA342" s="25" t="s">
        <v>11</v>
      </c>
      <c r="AB342" s="25" t="s">
        <v>11</v>
      </c>
      <c r="AC342" s="25" t="s">
        <v>11</v>
      </c>
      <c r="AD342" s="25">
        <v>0</v>
      </c>
      <c r="AE342" s="25">
        <v>0</v>
      </c>
      <c r="AF342" s="25">
        <v>34371.040000000001</v>
      </c>
      <c r="AG342" s="25" t="s">
        <v>5201</v>
      </c>
    </row>
    <row r="343" spans="1:33">
      <c r="A343" s="25" t="s">
        <v>3588</v>
      </c>
      <c r="B343" s="25" t="s">
        <v>3589</v>
      </c>
      <c r="C343" s="25" t="s">
        <v>1666</v>
      </c>
      <c r="D343" s="25" t="s">
        <v>11</v>
      </c>
      <c r="E343" s="25" t="s">
        <v>11</v>
      </c>
      <c r="F343" s="25" t="s">
        <v>11</v>
      </c>
      <c r="G343" s="25" t="s">
        <v>11</v>
      </c>
      <c r="H343" s="25" t="s">
        <v>3590</v>
      </c>
      <c r="I343" s="25" t="s">
        <v>11</v>
      </c>
      <c r="J343" s="25" t="s">
        <v>11</v>
      </c>
      <c r="K343" s="25" t="s">
        <v>11</v>
      </c>
      <c r="L343" s="25" t="s">
        <v>1721</v>
      </c>
      <c r="M343" s="25" t="s">
        <v>11</v>
      </c>
      <c r="N343" s="25" t="s">
        <v>11</v>
      </c>
      <c r="O343" s="25" t="s">
        <v>11</v>
      </c>
      <c r="P343" s="25" t="s">
        <v>11</v>
      </c>
      <c r="Q343" s="25" t="s">
        <v>11</v>
      </c>
      <c r="R343" s="25" t="s">
        <v>11</v>
      </c>
      <c r="S343" s="25" t="s">
        <v>11</v>
      </c>
      <c r="T343" s="25" t="s">
        <v>2578</v>
      </c>
      <c r="U343" s="25" t="s">
        <v>15</v>
      </c>
      <c r="V343" s="25" t="s">
        <v>11</v>
      </c>
      <c r="W343" s="25" t="s">
        <v>11</v>
      </c>
      <c r="X343" s="25">
        <v>0</v>
      </c>
      <c r="Y343" s="25" t="s">
        <v>11</v>
      </c>
      <c r="Z343" s="25" t="s">
        <v>1664</v>
      </c>
      <c r="AA343" s="25" t="s">
        <v>11</v>
      </c>
      <c r="AB343" s="25" t="s">
        <v>11</v>
      </c>
      <c r="AC343" s="25" t="s">
        <v>11</v>
      </c>
      <c r="AD343" s="25">
        <v>0</v>
      </c>
      <c r="AE343" s="25">
        <v>0</v>
      </c>
      <c r="AF343" s="25">
        <v>15750.09</v>
      </c>
      <c r="AG343" s="25" t="s">
        <v>5202</v>
      </c>
    </row>
    <row r="344" spans="1:33">
      <c r="A344" s="25" t="s">
        <v>1862</v>
      </c>
      <c r="B344" s="25" t="s">
        <v>1863</v>
      </c>
      <c r="C344" s="25" t="s">
        <v>1666</v>
      </c>
      <c r="D344" s="25" t="s">
        <v>11</v>
      </c>
      <c r="E344" s="25" t="s">
        <v>11</v>
      </c>
      <c r="F344" s="25" t="s">
        <v>11</v>
      </c>
      <c r="G344" s="25" t="s">
        <v>11</v>
      </c>
      <c r="H344" s="25" t="s">
        <v>1864</v>
      </c>
      <c r="I344" s="25" t="s">
        <v>11</v>
      </c>
      <c r="J344" s="25" t="s">
        <v>11</v>
      </c>
      <c r="K344" s="25" t="s">
        <v>11</v>
      </c>
      <c r="L344" s="25" t="s">
        <v>1721</v>
      </c>
      <c r="M344" s="25" t="s">
        <v>11</v>
      </c>
      <c r="N344" s="25" t="s">
        <v>11</v>
      </c>
      <c r="O344" s="25" t="s">
        <v>11</v>
      </c>
      <c r="P344" s="25" t="s">
        <v>11</v>
      </c>
      <c r="Q344" s="25" t="s">
        <v>11</v>
      </c>
      <c r="R344" s="25" t="s">
        <v>11</v>
      </c>
      <c r="S344" s="25" t="s">
        <v>11</v>
      </c>
      <c r="T344" s="25" t="s">
        <v>1865</v>
      </c>
      <c r="U344" s="25" t="s">
        <v>1669</v>
      </c>
      <c r="V344" s="25" t="s">
        <v>11</v>
      </c>
      <c r="W344" s="25" t="s">
        <v>11</v>
      </c>
      <c r="X344" s="25">
        <v>0</v>
      </c>
      <c r="Y344" s="25" t="s">
        <v>11</v>
      </c>
      <c r="Z344" s="25" t="s">
        <v>1664</v>
      </c>
      <c r="AA344" s="25" t="s">
        <v>11</v>
      </c>
      <c r="AB344" s="25" t="s">
        <v>11</v>
      </c>
      <c r="AC344" s="25" t="s">
        <v>11</v>
      </c>
      <c r="AD344" s="25">
        <v>0.8</v>
      </c>
      <c r="AE344" s="25">
        <v>0</v>
      </c>
      <c r="AF344" s="25">
        <v>50430.92</v>
      </c>
      <c r="AG344" s="25" t="s">
        <v>1866</v>
      </c>
    </row>
    <row r="345" spans="1:33">
      <c r="A345" s="25" t="s">
        <v>3846</v>
      </c>
      <c r="B345" s="25" t="s">
        <v>3847</v>
      </c>
      <c r="C345" s="25" t="s">
        <v>1661</v>
      </c>
      <c r="D345" s="25" t="s">
        <v>11</v>
      </c>
      <c r="E345" s="25" t="s">
        <v>11</v>
      </c>
      <c r="F345" s="25" t="s">
        <v>11</v>
      </c>
      <c r="G345" s="25" t="s">
        <v>11</v>
      </c>
      <c r="H345" s="25" t="s">
        <v>3848</v>
      </c>
      <c r="I345" s="25" t="s">
        <v>11</v>
      </c>
      <c r="J345" s="25" t="s">
        <v>11</v>
      </c>
      <c r="K345" s="25" t="s">
        <v>11</v>
      </c>
      <c r="L345" s="25" t="s">
        <v>1721</v>
      </c>
      <c r="M345" s="25" t="s">
        <v>11</v>
      </c>
      <c r="N345" s="25" t="s">
        <v>11</v>
      </c>
      <c r="O345" s="25" t="s">
        <v>11</v>
      </c>
      <c r="P345" s="25" t="s">
        <v>11</v>
      </c>
      <c r="Q345" s="25" t="s">
        <v>11</v>
      </c>
      <c r="R345" s="25" t="s">
        <v>11</v>
      </c>
      <c r="S345" s="25" t="s">
        <v>11</v>
      </c>
      <c r="T345" s="25" t="s">
        <v>2444</v>
      </c>
      <c r="U345" s="25" t="s">
        <v>15</v>
      </c>
      <c r="V345" s="25" t="s">
        <v>11</v>
      </c>
      <c r="W345" s="25" t="s">
        <v>11</v>
      </c>
      <c r="X345" s="25">
        <v>0</v>
      </c>
      <c r="Y345" s="25" t="s">
        <v>11</v>
      </c>
      <c r="Z345" s="25" t="s">
        <v>1664</v>
      </c>
      <c r="AA345" s="25" t="s">
        <v>11</v>
      </c>
      <c r="AB345" s="25" t="s">
        <v>11</v>
      </c>
      <c r="AC345" s="25" t="s">
        <v>11</v>
      </c>
      <c r="AD345" s="25">
        <v>0</v>
      </c>
      <c r="AE345" s="25">
        <v>0</v>
      </c>
      <c r="AF345" s="25">
        <v>14875.1</v>
      </c>
      <c r="AG345" s="25" t="s">
        <v>5203</v>
      </c>
    </row>
    <row r="346" spans="1:33">
      <c r="A346" s="25" t="s">
        <v>2193</v>
      </c>
      <c r="B346" s="25" t="s">
        <v>2194</v>
      </c>
      <c r="C346" s="25" t="s">
        <v>1666</v>
      </c>
      <c r="D346" s="25" t="s">
        <v>11</v>
      </c>
      <c r="E346" s="25" t="s">
        <v>11</v>
      </c>
      <c r="F346" s="25" t="s">
        <v>2195</v>
      </c>
      <c r="G346" s="25" t="s">
        <v>1690</v>
      </c>
      <c r="H346" s="25" t="s">
        <v>2196</v>
      </c>
      <c r="I346" s="25" t="s">
        <v>1672</v>
      </c>
      <c r="J346" s="25" t="s">
        <v>1721</v>
      </c>
      <c r="K346" s="25" t="s">
        <v>1676</v>
      </c>
      <c r="L346" s="25" t="s">
        <v>1721</v>
      </c>
      <c r="M346" s="25" t="s">
        <v>11</v>
      </c>
      <c r="N346" s="25" t="s">
        <v>11</v>
      </c>
      <c r="O346" s="25" t="s">
        <v>11</v>
      </c>
      <c r="P346" s="25" t="s">
        <v>11</v>
      </c>
      <c r="Q346" s="25" t="s">
        <v>2196</v>
      </c>
      <c r="R346" s="25" t="s">
        <v>11</v>
      </c>
      <c r="S346" s="25" t="s">
        <v>11</v>
      </c>
      <c r="T346" s="25" t="s">
        <v>1755</v>
      </c>
      <c r="U346" s="25" t="s">
        <v>1686</v>
      </c>
      <c r="V346" s="25" t="s">
        <v>11</v>
      </c>
      <c r="W346" s="25" t="s">
        <v>11</v>
      </c>
      <c r="X346" s="25">
        <v>0</v>
      </c>
      <c r="Y346" s="25" t="s">
        <v>11</v>
      </c>
      <c r="Z346" s="25" t="s">
        <v>1664</v>
      </c>
      <c r="AA346" s="25" t="s">
        <v>11</v>
      </c>
      <c r="AB346" s="25" t="s">
        <v>11</v>
      </c>
      <c r="AC346" s="25" t="s">
        <v>11</v>
      </c>
      <c r="AD346" s="25">
        <v>280</v>
      </c>
      <c r="AE346" s="25">
        <v>0</v>
      </c>
      <c r="AF346" s="25">
        <v>3316</v>
      </c>
      <c r="AG346" s="25" t="s">
        <v>1738</v>
      </c>
    </row>
    <row r="347" spans="1:33">
      <c r="A347" s="25" t="s">
        <v>3696</v>
      </c>
      <c r="B347" s="25" t="s">
        <v>3697</v>
      </c>
      <c r="C347" s="25" t="s">
        <v>1666</v>
      </c>
      <c r="D347" s="25" t="s">
        <v>11</v>
      </c>
      <c r="E347" s="25" t="s">
        <v>11</v>
      </c>
      <c r="F347" s="25" t="s">
        <v>3698</v>
      </c>
      <c r="G347" s="25" t="s">
        <v>1838</v>
      </c>
      <c r="H347" s="25" t="s">
        <v>3699</v>
      </c>
      <c r="I347" s="25" t="s">
        <v>1672</v>
      </c>
      <c r="J347" s="25" t="s">
        <v>1721</v>
      </c>
      <c r="K347" s="25" t="s">
        <v>3700</v>
      </c>
      <c r="L347" s="25" t="s">
        <v>1721</v>
      </c>
      <c r="M347" s="25" t="s">
        <v>11</v>
      </c>
      <c r="N347" s="25" t="s">
        <v>3701</v>
      </c>
      <c r="O347" s="25" t="s">
        <v>3702</v>
      </c>
      <c r="P347" s="25" t="s">
        <v>3703</v>
      </c>
      <c r="Q347" s="25" t="s">
        <v>3699</v>
      </c>
      <c r="R347" s="25" t="s">
        <v>11</v>
      </c>
      <c r="S347" s="25" t="s">
        <v>11</v>
      </c>
      <c r="T347" s="25" t="s">
        <v>1766</v>
      </c>
      <c r="U347" s="25" t="s">
        <v>14</v>
      </c>
      <c r="V347" s="25" t="s">
        <v>1671</v>
      </c>
      <c r="W347" s="25" t="s">
        <v>11</v>
      </c>
      <c r="X347" s="25">
        <v>0</v>
      </c>
      <c r="Y347" s="25" t="s">
        <v>11</v>
      </c>
      <c r="Z347" s="25" t="s">
        <v>1664</v>
      </c>
      <c r="AA347" s="25" t="s">
        <v>11</v>
      </c>
      <c r="AB347" s="25" t="s">
        <v>11</v>
      </c>
      <c r="AC347" s="25" t="s">
        <v>11</v>
      </c>
      <c r="AD347" s="25">
        <v>0</v>
      </c>
      <c r="AE347" s="25">
        <v>0</v>
      </c>
      <c r="AF347" s="25">
        <v>18333.330000000002</v>
      </c>
      <c r="AG347" s="25" t="s">
        <v>5204</v>
      </c>
    </row>
    <row r="348" spans="1:33">
      <c r="A348" s="25" t="s">
        <v>2786</v>
      </c>
      <c r="B348" s="25" t="s">
        <v>2787</v>
      </c>
      <c r="C348" s="25" t="s">
        <v>1666</v>
      </c>
      <c r="D348" s="25" t="s">
        <v>11</v>
      </c>
      <c r="E348" s="25" t="s">
        <v>11</v>
      </c>
      <c r="F348" s="25" t="s">
        <v>2788</v>
      </c>
      <c r="G348" s="25" t="s">
        <v>1690</v>
      </c>
      <c r="H348" s="25" t="s">
        <v>2789</v>
      </c>
      <c r="I348" s="25" t="s">
        <v>1691</v>
      </c>
      <c r="J348" s="25" t="s">
        <v>11</v>
      </c>
      <c r="K348" s="25" t="s">
        <v>2790</v>
      </c>
      <c r="L348" s="25" t="s">
        <v>1721</v>
      </c>
      <c r="M348" s="25" t="s">
        <v>11</v>
      </c>
      <c r="N348" s="25" t="s">
        <v>11</v>
      </c>
      <c r="O348" s="25" t="s">
        <v>11</v>
      </c>
      <c r="P348" s="25" t="s">
        <v>2791</v>
      </c>
      <c r="Q348" s="25" t="s">
        <v>2789</v>
      </c>
      <c r="R348" s="25" t="s">
        <v>11</v>
      </c>
      <c r="S348" s="25" t="s">
        <v>11</v>
      </c>
      <c r="T348" s="25" t="s">
        <v>2792</v>
      </c>
      <c r="U348" s="25" t="s">
        <v>1686</v>
      </c>
      <c r="V348" s="25" t="s">
        <v>11</v>
      </c>
      <c r="W348" s="25" t="s">
        <v>11</v>
      </c>
      <c r="X348" s="25">
        <v>0</v>
      </c>
      <c r="Y348" s="25" t="s">
        <v>11</v>
      </c>
      <c r="Z348" s="25" t="s">
        <v>1664</v>
      </c>
      <c r="AA348" s="25" t="s">
        <v>11</v>
      </c>
      <c r="AB348" s="25" t="s">
        <v>11</v>
      </c>
      <c r="AC348" s="25" t="s">
        <v>11</v>
      </c>
      <c r="AD348" s="25">
        <v>0</v>
      </c>
      <c r="AE348" s="25">
        <v>0</v>
      </c>
      <c r="AF348" s="25">
        <v>6887.43</v>
      </c>
      <c r="AG348" s="25" t="s">
        <v>5205</v>
      </c>
    </row>
    <row r="349" spans="1:33">
      <c r="A349" s="25" t="s">
        <v>3031</v>
      </c>
      <c r="B349" s="25" t="s">
        <v>3032</v>
      </c>
      <c r="C349" s="25" t="s">
        <v>1661</v>
      </c>
      <c r="D349" s="25" t="s">
        <v>11</v>
      </c>
      <c r="E349" s="25" t="s">
        <v>11</v>
      </c>
      <c r="F349" s="25" t="s">
        <v>11</v>
      </c>
      <c r="G349" s="25" t="s">
        <v>11</v>
      </c>
      <c r="H349" s="25" t="s">
        <v>3033</v>
      </c>
      <c r="I349" s="25" t="s">
        <v>11</v>
      </c>
      <c r="J349" s="25" t="s">
        <v>11</v>
      </c>
      <c r="K349" s="25" t="s">
        <v>11</v>
      </c>
      <c r="L349" s="25" t="s">
        <v>1721</v>
      </c>
      <c r="M349" s="25" t="s">
        <v>11</v>
      </c>
      <c r="N349" s="25" t="s">
        <v>11</v>
      </c>
      <c r="O349" s="25" t="s">
        <v>11</v>
      </c>
      <c r="P349" s="25" t="s">
        <v>11</v>
      </c>
      <c r="Q349" s="25" t="s">
        <v>11</v>
      </c>
      <c r="R349" s="25" t="s">
        <v>11</v>
      </c>
      <c r="S349" s="25" t="s">
        <v>11</v>
      </c>
      <c r="T349" s="25" t="s">
        <v>2719</v>
      </c>
      <c r="U349" s="25" t="s">
        <v>10</v>
      </c>
      <c r="V349" s="25" t="s">
        <v>11</v>
      </c>
      <c r="W349" s="25" t="s">
        <v>11</v>
      </c>
      <c r="X349" s="25">
        <v>0</v>
      </c>
      <c r="Y349" s="25" t="s">
        <v>11</v>
      </c>
      <c r="Z349" s="25" t="s">
        <v>1664</v>
      </c>
      <c r="AA349" s="25" t="s">
        <v>11</v>
      </c>
      <c r="AB349" s="25" t="s">
        <v>11</v>
      </c>
      <c r="AC349" s="25" t="s">
        <v>11</v>
      </c>
      <c r="AD349" s="25">
        <v>1960</v>
      </c>
      <c r="AE349" s="25">
        <v>0</v>
      </c>
      <c r="AF349" s="25">
        <v>33241</v>
      </c>
      <c r="AG349" s="25" t="s">
        <v>5206</v>
      </c>
    </row>
    <row r="350" spans="1:33">
      <c r="A350" s="25" t="s">
        <v>2680</v>
      </c>
      <c r="B350" s="25" t="s">
        <v>2681</v>
      </c>
      <c r="C350" s="25" t="s">
        <v>1666</v>
      </c>
      <c r="D350" s="25" t="s">
        <v>11</v>
      </c>
      <c r="E350" s="25" t="s">
        <v>11</v>
      </c>
      <c r="F350" s="25" t="s">
        <v>11</v>
      </c>
      <c r="G350" s="25" t="s">
        <v>11</v>
      </c>
      <c r="H350" s="25" t="s">
        <v>2682</v>
      </c>
      <c r="I350" s="25" t="s">
        <v>1672</v>
      </c>
      <c r="J350" s="25" t="s">
        <v>11</v>
      </c>
      <c r="K350" s="25" t="s">
        <v>1922</v>
      </c>
      <c r="L350" s="25" t="s">
        <v>1721</v>
      </c>
      <c r="M350" s="25" t="s">
        <v>11</v>
      </c>
      <c r="N350" s="25" t="s">
        <v>11</v>
      </c>
      <c r="O350" s="25" t="s">
        <v>11</v>
      </c>
      <c r="P350" s="25" t="s">
        <v>11</v>
      </c>
      <c r="Q350" s="25" t="s">
        <v>2682</v>
      </c>
      <c r="R350" s="25" t="s">
        <v>11</v>
      </c>
      <c r="S350" s="25" t="s">
        <v>11</v>
      </c>
      <c r="T350" s="25" t="s">
        <v>1865</v>
      </c>
      <c r="U350" s="25" t="s">
        <v>1669</v>
      </c>
      <c r="V350" s="25" t="s">
        <v>11</v>
      </c>
      <c r="W350" s="25" t="s">
        <v>11</v>
      </c>
      <c r="X350" s="25">
        <v>0</v>
      </c>
      <c r="Y350" s="25" t="s">
        <v>11</v>
      </c>
      <c r="Z350" s="25" t="s">
        <v>1664</v>
      </c>
      <c r="AA350" s="25" t="s">
        <v>11</v>
      </c>
      <c r="AB350" s="25" t="s">
        <v>11</v>
      </c>
      <c r="AC350" s="25" t="s">
        <v>11</v>
      </c>
      <c r="AD350" s="25">
        <v>230</v>
      </c>
      <c r="AE350" s="25">
        <v>0</v>
      </c>
      <c r="AF350" s="25">
        <v>960</v>
      </c>
      <c r="AG350" s="25" t="s">
        <v>2260</v>
      </c>
    </row>
    <row r="351" spans="1:33">
      <c r="A351" s="25" t="s">
        <v>2673</v>
      </c>
      <c r="B351" s="25" t="s">
        <v>2674</v>
      </c>
      <c r="C351" s="25" t="s">
        <v>1666</v>
      </c>
      <c r="D351" s="25" t="s">
        <v>11</v>
      </c>
      <c r="E351" s="25" t="s">
        <v>11</v>
      </c>
      <c r="F351" s="25" t="s">
        <v>11</v>
      </c>
      <c r="G351" s="25" t="s">
        <v>11</v>
      </c>
      <c r="H351" s="25" t="s">
        <v>2675</v>
      </c>
      <c r="I351" s="25" t="s">
        <v>11</v>
      </c>
      <c r="J351" s="25" t="s">
        <v>11</v>
      </c>
      <c r="K351" s="25" t="s">
        <v>11</v>
      </c>
      <c r="L351" s="25" t="s">
        <v>1721</v>
      </c>
      <c r="M351" s="25" t="s">
        <v>11</v>
      </c>
      <c r="N351" s="25" t="s">
        <v>11</v>
      </c>
      <c r="O351" s="25" t="s">
        <v>11</v>
      </c>
      <c r="P351" s="25" t="s">
        <v>11</v>
      </c>
      <c r="Q351" s="25" t="s">
        <v>11</v>
      </c>
      <c r="R351" s="25" t="s">
        <v>11</v>
      </c>
      <c r="S351" s="25" t="s">
        <v>11</v>
      </c>
      <c r="T351" s="25" t="s">
        <v>1778</v>
      </c>
      <c r="U351" s="25" t="s">
        <v>15</v>
      </c>
      <c r="V351" s="25" t="s">
        <v>11</v>
      </c>
      <c r="W351" s="25" t="s">
        <v>11</v>
      </c>
      <c r="X351" s="25">
        <v>0</v>
      </c>
      <c r="Y351" s="25" t="s">
        <v>11</v>
      </c>
      <c r="Z351" s="25" t="s">
        <v>1664</v>
      </c>
      <c r="AA351" s="25" t="s">
        <v>11</v>
      </c>
      <c r="AB351" s="25" t="s">
        <v>11</v>
      </c>
      <c r="AC351" s="25" t="s">
        <v>11</v>
      </c>
      <c r="AD351" s="25">
        <v>0</v>
      </c>
      <c r="AE351" s="25">
        <v>0</v>
      </c>
      <c r="AF351" s="25">
        <v>18643.45</v>
      </c>
      <c r="AG351" s="25" t="s">
        <v>5207</v>
      </c>
    </row>
    <row r="352" spans="1:33">
      <c r="A352" s="25" t="s">
        <v>2503</v>
      </c>
      <c r="B352" s="25" t="s">
        <v>2504</v>
      </c>
      <c r="C352" s="25" t="s">
        <v>1666</v>
      </c>
      <c r="D352" s="25" t="s">
        <v>11</v>
      </c>
      <c r="E352" s="25" t="s">
        <v>11</v>
      </c>
      <c r="F352" s="25" t="s">
        <v>11</v>
      </c>
      <c r="G352" s="25" t="s">
        <v>11</v>
      </c>
      <c r="H352" s="25" t="s">
        <v>2501</v>
      </c>
      <c r="I352" s="25" t="s">
        <v>11</v>
      </c>
      <c r="J352" s="25" t="s">
        <v>11</v>
      </c>
      <c r="K352" s="25" t="s">
        <v>11</v>
      </c>
      <c r="L352" s="25" t="s">
        <v>1721</v>
      </c>
      <c r="M352" s="25" t="s">
        <v>11</v>
      </c>
      <c r="N352" s="25" t="s">
        <v>11</v>
      </c>
      <c r="O352" s="25" t="s">
        <v>11</v>
      </c>
      <c r="P352" s="25" t="s">
        <v>11</v>
      </c>
      <c r="Q352" s="25" t="s">
        <v>11</v>
      </c>
      <c r="R352" s="25" t="s">
        <v>11</v>
      </c>
      <c r="S352" s="25" t="s">
        <v>11</v>
      </c>
      <c r="T352" s="25" t="s">
        <v>1935</v>
      </c>
      <c r="U352" s="25" t="s">
        <v>14</v>
      </c>
      <c r="V352" s="25" t="s">
        <v>11</v>
      </c>
      <c r="W352" s="25" t="s">
        <v>11</v>
      </c>
      <c r="X352" s="25">
        <v>0</v>
      </c>
      <c r="Y352" s="25" t="s">
        <v>11</v>
      </c>
      <c r="Z352" s="25" t="s">
        <v>1809</v>
      </c>
      <c r="AA352" s="25" t="s">
        <v>2404</v>
      </c>
      <c r="AB352" s="25" t="s">
        <v>1811</v>
      </c>
      <c r="AC352" s="25" t="s">
        <v>11</v>
      </c>
      <c r="AD352" s="25">
        <v>0</v>
      </c>
      <c r="AE352" s="25">
        <v>0</v>
      </c>
      <c r="AF352" s="25">
        <v>0</v>
      </c>
      <c r="AG352" s="25" t="s">
        <v>7</v>
      </c>
    </row>
    <row r="353" spans="1:33">
      <c r="A353" s="25" t="s">
        <v>3325</v>
      </c>
      <c r="B353" s="25" t="s">
        <v>3326</v>
      </c>
      <c r="C353" s="25" t="s">
        <v>1666</v>
      </c>
      <c r="D353" s="25" t="s">
        <v>11</v>
      </c>
      <c r="E353" s="25" t="s">
        <v>11</v>
      </c>
      <c r="F353" s="25" t="s">
        <v>11</v>
      </c>
      <c r="G353" s="25" t="s">
        <v>11</v>
      </c>
      <c r="H353" s="25" t="s">
        <v>3327</v>
      </c>
      <c r="I353" s="25" t="s">
        <v>11</v>
      </c>
      <c r="J353" s="25" t="s">
        <v>11</v>
      </c>
      <c r="K353" s="25" t="s">
        <v>11</v>
      </c>
      <c r="L353" s="25" t="s">
        <v>1721</v>
      </c>
      <c r="M353" s="25" t="s">
        <v>11</v>
      </c>
      <c r="N353" s="25" t="s">
        <v>11</v>
      </c>
      <c r="O353" s="25" t="s">
        <v>11</v>
      </c>
      <c r="P353" s="25" t="s">
        <v>11</v>
      </c>
      <c r="Q353" s="25" t="s">
        <v>11</v>
      </c>
      <c r="R353" s="25" t="s">
        <v>11</v>
      </c>
      <c r="S353" s="25" t="s">
        <v>11</v>
      </c>
      <c r="T353" s="25" t="s">
        <v>3328</v>
      </c>
      <c r="U353" s="25" t="s">
        <v>18</v>
      </c>
      <c r="V353" s="25" t="s">
        <v>11</v>
      </c>
      <c r="W353" s="25" t="s">
        <v>11</v>
      </c>
      <c r="X353" s="25">
        <v>0</v>
      </c>
      <c r="Y353" s="25" t="s">
        <v>11</v>
      </c>
      <c r="Z353" s="25" t="s">
        <v>1809</v>
      </c>
      <c r="AA353" s="25" t="s">
        <v>3329</v>
      </c>
      <c r="AB353" s="25" t="s">
        <v>3330</v>
      </c>
      <c r="AC353" s="25" t="s">
        <v>3331</v>
      </c>
      <c r="AD353" s="25">
        <v>0</v>
      </c>
      <c r="AE353" s="25">
        <v>0</v>
      </c>
      <c r="AF353" s="25">
        <v>0</v>
      </c>
      <c r="AG353" s="25" t="s">
        <v>7</v>
      </c>
    </row>
    <row r="354" spans="1:33">
      <c r="A354" s="25" t="s">
        <v>2811</v>
      </c>
      <c r="B354" s="25" t="s">
        <v>2812</v>
      </c>
      <c r="C354" s="25" t="s">
        <v>1666</v>
      </c>
      <c r="D354" s="25" t="s">
        <v>11</v>
      </c>
      <c r="E354" s="25" t="s">
        <v>11</v>
      </c>
      <c r="F354" s="25" t="s">
        <v>11</v>
      </c>
      <c r="G354" s="25" t="s">
        <v>11</v>
      </c>
      <c r="H354" s="25" t="s">
        <v>2813</v>
      </c>
      <c r="I354" s="25" t="s">
        <v>11</v>
      </c>
      <c r="J354" s="25" t="s">
        <v>11</v>
      </c>
      <c r="K354" s="25" t="s">
        <v>11</v>
      </c>
      <c r="L354" s="25" t="s">
        <v>1721</v>
      </c>
      <c r="M354" s="25" t="s">
        <v>11</v>
      </c>
      <c r="N354" s="25" t="s">
        <v>11</v>
      </c>
      <c r="O354" s="25" t="s">
        <v>11</v>
      </c>
      <c r="P354" s="25" t="s">
        <v>11</v>
      </c>
      <c r="Q354" s="25" t="s">
        <v>11</v>
      </c>
      <c r="R354" s="25" t="s">
        <v>11</v>
      </c>
      <c r="S354" s="25" t="s">
        <v>11</v>
      </c>
      <c r="T354" s="25" t="s">
        <v>1726</v>
      </c>
      <c r="U354" s="25" t="s">
        <v>15</v>
      </c>
      <c r="V354" s="25" t="s">
        <v>11</v>
      </c>
      <c r="W354" s="25" t="s">
        <v>11</v>
      </c>
      <c r="X354" s="25">
        <v>0</v>
      </c>
      <c r="Y354" s="25" t="s">
        <v>11</v>
      </c>
      <c r="Z354" s="25" t="s">
        <v>1809</v>
      </c>
      <c r="AA354" s="25" t="s">
        <v>1950</v>
      </c>
      <c r="AB354" s="25" t="s">
        <v>1811</v>
      </c>
      <c r="AC354" s="25" t="s">
        <v>11</v>
      </c>
      <c r="AD354" s="25">
        <v>0</v>
      </c>
      <c r="AE354" s="25">
        <v>0</v>
      </c>
      <c r="AF354" s="25">
        <v>0</v>
      </c>
      <c r="AG354" s="25" t="s">
        <v>7</v>
      </c>
    </row>
    <row r="355" spans="1:33">
      <c r="A355" s="25" t="s">
        <v>2868</v>
      </c>
      <c r="B355" s="25" t="s">
        <v>2869</v>
      </c>
      <c r="C355" s="25" t="s">
        <v>1661</v>
      </c>
      <c r="D355" s="25" t="s">
        <v>11</v>
      </c>
      <c r="E355" s="25" t="s">
        <v>11</v>
      </c>
      <c r="F355" s="25" t="s">
        <v>11</v>
      </c>
      <c r="G355" s="25" t="s">
        <v>11</v>
      </c>
      <c r="H355" s="25" t="s">
        <v>2870</v>
      </c>
      <c r="I355" s="25" t="s">
        <v>11</v>
      </c>
      <c r="J355" s="25" t="s">
        <v>11</v>
      </c>
      <c r="K355" s="25" t="s">
        <v>11</v>
      </c>
      <c r="L355" s="25" t="s">
        <v>1721</v>
      </c>
      <c r="M355" s="25" t="s">
        <v>11</v>
      </c>
      <c r="N355" s="25" t="s">
        <v>11</v>
      </c>
      <c r="O355" s="25" t="s">
        <v>11</v>
      </c>
      <c r="P355" s="25" t="s">
        <v>11</v>
      </c>
      <c r="Q355" s="25" t="s">
        <v>11</v>
      </c>
      <c r="R355" s="25" t="s">
        <v>11</v>
      </c>
      <c r="S355" s="25" t="s">
        <v>11</v>
      </c>
      <c r="T355" s="25" t="s">
        <v>2871</v>
      </c>
      <c r="U355" s="25" t="s">
        <v>13</v>
      </c>
      <c r="V355" s="25" t="s">
        <v>11</v>
      </c>
      <c r="W355" s="25" t="s">
        <v>11</v>
      </c>
      <c r="X355" s="25">
        <v>0</v>
      </c>
      <c r="Y355" s="25" t="s">
        <v>11</v>
      </c>
      <c r="Z355" s="25" t="s">
        <v>1664</v>
      </c>
      <c r="AA355" s="25" t="s">
        <v>11</v>
      </c>
      <c r="AB355" s="25" t="s">
        <v>11</v>
      </c>
      <c r="AC355" s="25" t="s">
        <v>11</v>
      </c>
      <c r="AD355" s="25">
        <v>400</v>
      </c>
      <c r="AE355" s="25">
        <v>0</v>
      </c>
      <c r="AF355" s="25">
        <v>29925.75</v>
      </c>
      <c r="AG355" s="25" t="s">
        <v>5208</v>
      </c>
    </row>
    <row r="356" spans="1:33">
      <c r="A356" s="25" t="s">
        <v>5209</v>
      </c>
      <c r="B356" s="25" t="s">
        <v>5210</v>
      </c>
      <c r="C356" s="25" t="s">
        <v>1666</v>
      </c>
      <c r="D356" s="25" t="s">
        <v>11</v>
      </c>
      <c r="E356" s="25" t="s">
        <v>11</v>
      </c>
      <c r="F356" s="25" t="s">
        <v>11</v>
      </c>
      <c r="G356" s="25" t="s">
        <v>11</v>
      </c>
      <c r="H356" s="25" t="s">
        <v>5211</v>
      </c>
      <c r="I356" s="25" t="s">
        <v>1672</v>
      </c>
      <c r="J356" s="25" t="s">
        <v>1721</v>
      </c>
      <c r="K356" s="25" t="s">
        <v>1677</v>
      </c>
      <c r="L356" s="25" t="s">
        <v>1721</v>
      </c>
      <c r="M356" s="25" t="s">
        <v>11</v>
      </c>
      <c r="N356" s="25" t="s">
        <v>11</v>
      </c>
      <c r="O356" s="25" t="s">
        <v>11</v>
      </c>
      <c r="P356" s="25" t="s">
        <v>11</v>
      </c>
      <c r="Q356" s="25" t="s">
        <v>11</v>
      </c>
      <c r="R356" s="25" t="s">
        <v>11</v>
      </c>
      <c r="S356" s="25" t="s">
        <v>11</v>
      </c>
      <c r="T356" s="25" t="s">
        <v>1737</v>
      </c>
      <c r="U356" s="25" t="s">
        <v>1687</v>
      </c>
      <c r="V356" s="25" t="s">
        <v>11</v>
      </c>
      <c r="W356" s="25" t="s">
        <v>11</v>
      </c>
      <c r="X356" s="25">
        <v>0</v>
      </c>
      <c r="Y356" s="25" t="s">
        <v>11</v>
      </c>
      <c r="Z356" s="25" t="s">
        <v>1664</v>
      </c>
      <c r="AA356" s="25" t="s">
        <v>11</v>
      </c>
      <c r="AB356" s="25" t="s">
        <v>11</v>
      </c>
      <c r="AC356" s="25" t="s">
        <v>11</v>
      </c>
      <c r="AD356" s="25">
        <v>230</v>
      </c>
      <c r="AE356" s="25">
        <v>0</v>
      </c>
      <c r="AF356" s="25">
        <v>4085</v>
      </c>
      <c r="AG356" s="25" t="s">
        <v>5086</v>
      </c>
    </row>
    <row r="357" spans="1:33">
      <c r="A357" s="25" t="s">
        <v>4063</v>
      </c>
      <c r="B357" s="25" t="s">
        <v>4064</v>
      </c>
      <c r="C357" s="25" t="s">
        <v>1661</v>
      </c>
      <c r="D357" s="25" t="s">
        <v>11</v>
      </c>
      <c r="E357" s="25" t="s">
        <v>11</v>
      </c>
      <c r="F357" s="25" t="s">
        <v>4065</v>
      </c>
      <c r="G357" s="25" t="s">
        <v>1693</v>
      </c>
      <c r="H357" s="25" t="s">
        <v>4066</v>
      </c>
      <c r="I357" s="25" t="s">
        <v>1672</v>
      </c>
      <c r="J357" s="25" t="s">
        <v>11</v>
      </c>
      <c r="K357" s="25" t="s">
        <v>1760</v>
      </c>
      <c r="L357" s="25" t="s">
        <v>1721</v>
      </c>
      <c r="M357" s="25" t="s">
        <v>11</v>
      </c>
      <c r="N357" s="25" t="s">
        <v>11</v>
      </c>
      <c r="O357" s="25" t="s">
        <v>11</v>
      </c>
      <c r="P357" s="25" t="s">
        <v>4067</v>
      </c>
      <c r="Q357" s="25" t="s">
        <v>4066</v>
      </c>
      <c r="R357" s="25" t="s">
        <v>11</v>
      </c>
      <c r="S357" s="25" t="s">
        <v>11</v>
      </c>
      <c r="T357" s="25" t="s">
        <v>1742</v>
      </c>
      <c r="U357" s="25" t="s">
        <v>1687</v>
      </c>
      <c r="V357" s="25" t="s">
        <v>11</v>
      </c>
      <c r="W357" s="25" t="s">
        <v>11</v>
      </c>
      <c r="X357" s="25">
        <v>0</v>
      </c>
      <c r="Y357" s="25" t="s">
        <v>11</v>
      </c>
      <c r="Z357" s="25" t="s">
        <v>1664</v>
      </c>
      <c r="AA357" s="25" t="s">
        <v>11</v>
      </c>
      <c r="AB357" s="25" t="s">
        <v>11</v>
      </c>
      <c r="AC357" s="25" t="s">
        <v>11</v>
      </c>
      <c r="AD357" s="25">
        <v>0</v>
      </c>
      <c r="AE357" s="25">
        <v>0</v>
      </c>
      <c r="AF357" s="25">
        <v>720</v>
      </c>
      <c r="AG357" s="25" t="s">
        <v>5180</v>
      </c>
    </row>
    <row r="358" spans="1:33">
      <c r="A358" s="25" t="s">
        <v>3133</v>
      </c>
      <c r="B358" s="25" t="s">
        <v>3134</v>
      </c>
      <c r="C358" s="25" t="s">
        <v>1661</v>
      </c>
      <c r="D358" s="25" t="s">
        <v>11</v>
      </c>
      <c r="E358" s="25" t="s">
        <v>11</v>
      </c>
      <c r="F358" s="25" t="s">
        <v>3135</v>
      </c>
      <c r="G358" s="25" t="s">
        <v>1730</v>
      </c>
      <c r="H358" s="25" t="s">
        <v>3136</v>
      </c>
      <c r="I358" s="25" t="s">
        <v>1672</v>
      </c>
      <c r="J358" s="25" t="s">
        <v>1721</v>
      </c>
      <c r="K358" s="25" t="s">
        <v>3137</v>
      </c>
      <c r="L358" s="25" t="s">
        <v>1721</v>
      </c>
      <c r="M358" s="25" t="s">
        <v>11</v>
      </c>
      <c r="N358" s="25" t="s">
        <v>3138</v>
      </c>
      <c r="O358" s="25" t="s">
        <v>3139</v>
      </c>
      <c r="P358" s="25" t="s">
        <v>3140</v>
      </c>
      <c r="Q358" s="25" t="s">
        <v>3136</v>
      </c>
      <c r="R358" s="25" t="s">
        <v>11</v>
      </c>
      <c r="S358" s="25" t="s">
        <v>11</v>
      </c>
      <c r="T358" s="25" t="s">
        <v>1726</v>
      </c>
      <c r="U358" s="25" t="s">
        <v>16</v>
      </c>
      <c r="V358" s="25" t="s">
        <v>116</v>
      </c>
      <c r="W358" s="25" t="s">
        <v>11</v>
      </c>
      <c r="X358" s="25">
        <v>0</v>
      </c>
      <c r="Y358" s="25" t="s">
        <v>11</v>
      </c>
      <c r="Z358" s="25" t="s">
        <v>1664</v>
      </c>
      <c r="AA358" s="25" t="s">
        <v>11</v>
      </c>
      <c r="AB358" s="25" t="s">
        <v>11</v>
      </c>
      <c r="AC358" s="25" t="s">
        <v>11</v>
      </c>
      <c r="AD358" s="25">
        <v>0</v>
      </c>
      <c r="AE358" s="25">
        <v>0</v>
      </c>
      <c r="AF358" s="25">
        <v>21666.67</v>
      </c>
      <c r="AG358" s="25" t="s">
        <v>5175</v>
      </c>
    </row>
    <row r="359" spans="1:33">
      <c r="A359" s="25" t="s">
        <v>2227</v>
      </c>
      <c r="B359" s="25" t="s">
        <v>2228</v>
      </c>
      <c r="C359" s="25" t="s">
        <v>1661</v>
      </c>
      <c r="D359" s="25" t="s">
        <v>11</v>
      </c>
      <c r="E359" s="25" t="s">
        <v>11</v>
      </c>
      <c r="F359" s="25" t="s">
        <v>11</v>
      </c>
      <c r="G359" s="25" t="s">
        <v>11</v>
      </c>
      <c r="H359" s="25" t="s">
        <v>2229</v>
      </c>
      <c r="I359" s="25" t="s">
        <v>11</v>
      </c>
      <c r="J359" s="25" t="s">
        <v>11</v>
      </c>
      <c r="K359" s="25" t="s">
        <v>11</v>
      </c>
      <c r="L359" s="25" t="s">
        <v>1721</v>
      </c>
      <c r="M359" s="25" t="s">
        <v>11</v>
      </c>
      <c r="N359" s="25" t="s">
        <v>11</v>
      </c>
      <c r="O359" s="25" t="s">
        <v>11</v>
      </c>
      <c r="P359" s="25" t="s">
        <v>11</v>
      </c>
      <c r="Q359" s="25" t="s">
        <v>11</v>
      </c>
      <c r="R359" s="25" t="s">
        <v>11</v>
      </c>
      <c r="S359" s="25" t="s">
        <v>11</v>
      </c>
      <c r="T359" s="25" t="s">
        <v>1726</v>
      </c>
      <c r="U359" s="25" t="s">
        <v>16</v>
      </c>
      <c r="V359" s="25" t="s">
        <v>11</v>
      </c>
      <c r="W359" s="25" t="s">
        <v>11</v>
      </c>
      <c r="X359" s="25">
        <v>0</v>
      </c>
      <c r="Y359" s="25" t="s">
        <v>11</v>
      </c>
      <c r="Z359" s="25" t="s">
        <v>1664</v>
      </c>
      <c r="AA359" s="25" t="s">
        <v>11</v>
      </c>
      <c r="AB359" s="25" t="s">
        <v>11</v>
      </c>
      <c r="AC359" s="25" t="s">
        <v>11</v>
      </c>
      <c r="AD359" s="25">
        <v>280</v>
      </c>
      <c r="AE359" s="25">
        <v>0</v>
      </c>
      <c r="AF359" s="25">
        <v>9028</v>
      </c>
      <c r="AG359" s="25" t="s">
        <v>5212</v>
      </c>
    </row>
    <row r="360" spans="1:33">
      <c r="A360" s="25" t="s">
        <v>2701</v>
      </c>
      <c r="B360" s="25" t="s">
        <v>2702</v>
      </c>
      <c r="C360" s="25" t="s">
        <v>1661</v>
      </c>
      <c r="D360" s="25" t="s">
        <v>11</v>
      </c>
      <c r="E360" s="25" t="s">
        <v>11</v>
      </c>
      <c r="F360" s="25" t="s">
        <v>11</v>
      </c>
      <c r="G360" s="25" t="s">
        <v>11</v>
      </c>
      <c r="H360" s="25" t="s">
        <v>2703</v>
      </c>
      <c r="I360" s="25" t="s">
        <v>11</v>
      </c>
      <c r="J360" s="25" t="s">
        <v>11</v>
      </c>
      <c r="K360" s="25" t="s">
        <v>11</v>
      </c>
      <c r="L360" s="25" t="s">
        <v>1721</v>
      </c>
      <c r="M360" s="25" t="s">
        <v>11</v>
      </c>
      <c r="N360" s="25" t="s">
        <v>11</v>
      </c>
      <c r="O360" s="25" t="s">
        <v>11</v>
      </c>
      <c r="P360" s="25" t="s">
        <v>11</v>
      </c>
      <c r="Q360" s="25" t="s">
        <v>11</v>
      </c>
      <c r="R360" s="25" t="s">
        <v>11</v>
      </c>
      <c r="S360" s="25" t="s">
        <v>11</v>
      </c>
      <c r="T360" s="25" t="s">
        <v>1726</v>
      </c>
      <c r="U360" s="25" t="s">
        <v>13</v>
      </c>
      <c r="V360" s="25" t="s">
        <v>11</v>
      </c>
      <c r="W360" s="25" t="s">
        <v>11</v>
      </c>
      <c r="X360" s="25">
        <v>0</v>
      </c>
      <c r="Y360" s="25" t="s">
        <v>11</v>
      </c>
      <c r="Z360" s="25" t="s">
        <v>1664</v>
      </c>
      <c r="AA360" s="25" t="s">
        <v>11</v>
      </c>
      <c r="AB360" s="25" t="s">
        <v>11</v>
      </c>
      <c r="AC360" s="25" t="s">
        <v>11</v>
      </c>
      <c r="AD360" s="25">
        <v>560</v>
      </c>
      <c r="AE360" s="25">
        <v>0</v>
      </c>
      <c r="AF360" s="25">
        <v>9900.2199999999993</v>
      </c>
      <c r="AG360" s="25" t="s">
        <v>2704</v>
      </c>
    </row>
    <row r="361" spans="1:33">
      <c r="A361" s="25" t="s">
        <v>2457</v>
      </c>
      <c r="B361" s="25" t="s">
        <v>2458</v>
      </c>
      <c r="C361" s="25" t="s">
        <v>1661</v>
      </c>
      <c r="D361" s="25" t="s">
        <v>11</v>
      </c>
      <c r="E361" s="25" t="s">
        <v>11</v>
      </c>
      <c r="F361" s="25" t="s">
        <v>11</v>
      </c>
      <c r="G361" s="25" t="s">
        <v>11</v>
      </c>
      <c r="H361" s="25" t="s">
        <v>2459</v>
      </c>
      <c r="I361" s="25" t="s">
        <v>11</v>
      </c>
      <c r="J361" s="25" t="s">
        <v>11</v>
      </c>
      <c r="K361" s="25" t="s">
        <v>11</v>
      </c>
      <c r="L361" s="25" t="s">
        <v>1721</v>
      </c>
      <c r="M361" s="25" t="s">
        <v>11</v>
      </c>
      <c r="N361" s="25" t="s">
        <v>11</v>
      </c>
      <c r="O361" s="25" t="s">
        <v>11</v>
      </c>
      <c r="P361" s="25" t="s">
        <v>11</v>
      </c>
      <c r="Q361" s="25" t="s">
        <v>11</v>
      </c>
      <c r="R361" s="25" t="s">
        <v>11</v>
      </c>
      <c r="S361" s="25" t="s">
        <v>11</v>
      </c>
      <c r="T361" s="25" t="s">
        <v>1726</v>
      </c>
      <c r="U361" s="25" t="s">
        <v>14</v>
      </c>
      <c r="V361" s="25" t="s">
        <v>11</v>
      </c>
      <c r="W361" s="25" t="s">
        <v>11</v>
      </c>
      <c r="X361" s="25">
        <v>0</v>
      </c>
      <c r="Y361" s="25" t="s">
        <v>11</v>
      </c>
      <c r="Z361" s="25" t="s">
        <v>1664</v>
      </c>
      <c r="AA361" s="25" t="s">
        <v>11</v>
      </c>
      <c r="AB361" s="25" t="s">
        <v>11</v>
      </c>
      <c r="AC361" s="25" t="s">
        <v>11</v>
      </c>
      <c r="AD361" s="25">
        <v>0</v>
      </c>
      <c r="AE361" s="25">
        <v>0</v>
      </c>
      <c r="AF361" s="25">
        <v>14786.01</v>
      </c>
      <c r="AG361" s="25" t="s">
        <v>5213</v>
      </c>
    </row>
    <row r="362" spans="1:33">
      <c r="A362" s="25" t="s">
        <v>2047</v>
      </c>
      <c r="B362" s="25" t="s">
        <v>2048</v>
      </c>
      <c r="C362" s="25" t="s">
        <v>1666</v>
      </c>
      <c r="D362" s="25" t="s">
        <v>11</v>
      </c>
      <c r="E362" s="25" t="s">
        <v>11</v>
      </c>
      <c r="F362" s="25" t="s">
        <v>11</v>
      </c>
      <c r="G362" s="25" t="s">
        <v>11</v>
      </c>
      <c r="H362" s="25" t="s">
        <v>2049</v>
      </c>
      <c r="I362" s="25" t="s">
        <v>11</v>
      </c>
      <c r="J362" s="25" t="s">
        <v>11</v>
      </c>
      <c r="K362" s="25" t="s">
        <v>11</v>
      </c>
      <c r="L362" s="25" t="s">
        <v>1721</v>
      </c>
      <c r="M362" s="25" t="s">
        <v>11</v>
      </c>
      <c r="N362" s="25" t="s">
        <v>11</v>
      </c>
      <c r="O362" s="25" t="s">
        <v>11</v>
      </c>
      <c r="P362" s="25" t="s">
        <v>11</v>
      </c>
      <c r="Q362" s="25" t="s">
        <v>11</v>
      </c>
      <c r="R362" s="25" t="s">
        <v>11</v>
      </c>
      <c r="S362" s="25" t="s">
        <v>11</v>
      </c>
      <c r="T362" s="25" t="s">
        <v>1778</v>
      </c>
      <c r="U362" s="25" t="s">
        <v>15</v>
      </c>
      <c r="V362" s="25" t="s">
        <v>11</v>
      </c>
      <c r="W362" s="25" t="s">
        <v>11</v>
      </c>
      <c r="X362" s="25">
        <v>0</v>
      </c>
      <c r="Y362" s="25" t="s">
        <v>11</v>
      </c>
      <c r="Z362" s="25" t="s">
        <v>1809</v>
      </c>
      <c r="AA362" s="25" t="s">
        <v>2050</v>
      </c>
      <c r="AB362" s="25" t="s">
        <v>2051</v>
      </c>
      <c r="AC362" s="25" t="s">
        <v>2052</v>
      </c>
      <c r="AD362" s="25">
        <v>4780.6899999999996</v>
      </c>
      <c r="AE362" s="25">
        <v>0</v>
      </c>
      <c r="AF362" s="25">
        <v>0</v>
      </c>
      <c r="AG362" s="25" t="s">
        <v>2053</v>
      </c>
    </row>
    <row r="363" spans="1:33">
      <c r="A363" s="25" t="s">
        <v>1911</v>
      </c>
      <c r="B363" s="25" t="s">
        <v>1912</v>
      </c>
      <c r="C363" s="25" t="s">
        <v>1661</v>
      </c>
      <c r="D363" s="25" t="s">
        <v>11</v>
      </c>
      <c r="E363" s="25" t="s">
        <v>11</v>
      </c>
      <c r="F363" s="25" t="s">
        <v>1913</v>
      </c>
      <c r="G363" s="25" t="s">
        <v>1693</v>
      </c>
      <c r="H363" s="25" t="s">
        <v>1914</v>
      </c>
      <c r="I363" s="25" t="s">
        <v>1672</v>
      </c>
      <c r="J363" s="25" t="s">
        <v>11</v>
      </c>
      <c r="K363" s="25" t="s">
        <v>1760</v>
      </c>
      <c r="L363" s="25" t="s">
        <v>1963</v>
      </c>
      <c r="M363" s="25" t="s">
        <v>11</v>
      </c>
      <c r="N363" s="25" t="s">
        <v>11</v>
      </c>
      <c r="O363" s="25" t="s">
        <v>11</v>
      </c>
      <c r="P363" s="25" t="s">
        <v>1915</v>
      </c>
      <c r="Q363" s="25" t="s">
        <v>1914</v>
      </c>
      <c r="R363" s="25" t="s">
        <v>11</v>
      </c>
      <c r="S363" s="25" t="s">
        <v>11</v>
      </c>
      <c r="T363" s="25" t="s">
        <v>1737</v>
      </c>
      <c r="U363" s="25" t="s">
        <v>1687</v>
      </c>
      <c r="V363" s="25" t="s">
        <v>11</v>
      </c>
      <c r="W363" s="25" t="s">
        <v>11</v>
      </c>
      <c r="X363" s="25">
        <v>0</v>
      </c>
      <c r="Y363" s="25" t="s">
        <v>11</v>
      </c>
      <c r="Z363" s="25" t="s">
        <v>1664</v>
      </c>
      <c r="AA363" s="25" t="s">
        <v>11</v>
      </c>
      <c r="AB363" s="25" t="s">
        <v>11</v>
      </c>
      <c r="AC363" s="25" t="s">
        <v>11</v>
      </c>
      <c r="AD363" s="25">
        <v>230</v>
      </c>
      <c r="AE363" s="25">
        <v>0</v>
      </c>
      <c r="AF363" s="25">
        <v>760</v>
      </c>
      <c r="AG363" s="25" t="s">
        <v>1762</v>
      </c>
    </row>
    <row r="364" spans="1:33">
      <c r="A364" s="25" t="s">
        <v>5214</v>
      </c>
      <c r="B364" s="25" t="s">
        <v>5215</v>
      </c>
      <c r="C364" s="25" t="s">
        <v>1666</v>
      </c>
      <c r="D364" s="25" t="s">
        <v>11</v>
      </c>
      <c r="E364" s="25" t="s">
        <v>11</v>
      </c>
      <c r="F364" s="25" t="s">
        <v>11</v>
      </c>
      <c r="G364" s="25" t="s">
        <v>11</v>
      </c>
      <c r="H364" s="25" t="s">
        <v>5216</v>
      </c>
      <c r="I364" s="25" t="s">
        <v>1678</v>
      </c>
      <c r="J364" s="25" t="s">
        <v>1721</v>
      </c>
      <c r="K364" s="25" t="s">
        <v>5217</v>
      </c>
      <c r="L364" s="25" t="s">
        <v>1721</v>
      </c>
      <c r="M364" s="25" t="s">
        <v>11</v>
      </c>
      <c r="N364" s="25" t="s">
        <v>11</v>
      </c>
      <c r="O364" s="25" t="s">
        <v>11</v>
      </c>
      <c r="P364" s="25" t="s">
        <v>11</v>
      </c>
      <c r="Q364" s="25" t="s">
        <v>11</v>
      </c>
      <c r="R364" s="25" t="s">
        <v>11</v>
      </c>
      <c r="S364" s="25" t="s">
        <v>11</v>
      </c>
      <c r="T364" s="25" t="s">
        <v>11</v>
      </c>
      <c r="U364" s="25" t="s">
        <v>16</v>
      </c>
      <c r="V364" s="25" t="s">
        <v>11</v>
      </c>
      <c r="W364" s="25" t="s">
        <v>11</v>
      </c>
      <c r="X364" s="25">
        <v>0</v>
      </c>
      <c r="Y364" s="25" t="s">
        <v>11</v>
      </c>
      <c r="Z364" s="25" t="s">
        <v>1809</v>
      </c>
      <c r="AA364" s="25" t="s">
        <v>5217</v>
      </c>
      <c r="AB364" s="25" t="s">
        <v>3062</v>
      </c>
      <c r="AC364" s="25" t="s">
        <v>5218</v>
      </c>
      <c r="AD364" s="25">
        <v>0</v>
      </c>
      <c r="AE364" s="25">
        <v>0</v>
      </c>
      <c r="AF364" s="25">
        <v>0</v>
      </c>
      <c r="AG364" s="25" t="s">
        <v>7</v>
      </c>
    </row>
    <row r="365" spans="1:33">
      <c r="A365" s="25" t="s">
        <v>3807</v>
      </c>
      <c r="B365" s="25" t="s">
        <v>3808</v>
      </c>
      <c r="C365" s="25" t="s">
        <v>1666</v>
      </c>
      <c r="D365" s="25" t="s">
        <v>11</v>
      </c>
      <c r="E365" s="25" t="s">
        <v>11</v>
      </c>
      <c r="F365" s="25" t="s">
        <v>11</v>
      </c>
      <c r="G365" s="25" t="s">
        <v>11</v>
      </c>
      <c r="H365" s="25" t="s">
        <v>3809</v>
      </c>
      <c r="I365" s="25" t="s">
        <v>11</v>
      </c>
      <c r="J365" s="25" t="s">
        <v>11</v>
      </c>
      <c r="K365" s="25" t="s">
        <v>11</v>
      </c>
      <c r="L365" s="25" t="s">
        <v>1721</v>
      </c>
      <c r="M365" s="25" t="s">
        <v>11</v>
      </c>
      <c r="N365" s="25" t="s">
        <v>11</v>
      </c>
      <c r="O365" s="25" t="s">
        <v>11</v>
      </c>
      <c r="P365" s="25" t="s">
        <v>11</v>
      </c>
      <c r="Q365" s="25" t="s">
        <v>11</v>
      </c>
      <c r="R365" s="25" t="s">
        <v>11</v>
      </c>
      <c r="S365" s="25" t="s">
        <v>11</v>
      </c>
      <c r="T365" s="25" t="s">
        <v>3810</v>
      </c>
      <c r="U365" s="25" t="s">
        <v>17</v>
      </c>
      <c r="V365" s="25" t="s">
        <v>11</v>
      </c>
      <c r="W365" s="25" t="s">
        <v>11</v>
      </c>
      <c r="X365" s="25">
        <v>0</v>
      </c>
      <c r="Y365" s="25" t="s">
        <v>11</v>
      </c>
      <c r="Z365" s="25" t="s">
        <v>1664</v>
      </c>
      <c r="AA365" s="25" t="s">
        <v>11</v>
      </c>
      <c r="AB365" s="25" t="s">
        <v>11</v>
      </c>
      <c r="AC365" s="25" t="s">
        <v>11</v>
      </c>
      <c r="AD365" s="25">
        <v>0</v>
      </c>
      <c r="AE365" s="25">
        <v>0</v>
      </c>
      <c r="AF365" s="25">
        <v>22032</v>
      </c>
      <c r="AG365" s="25" t="s">
        <v>3811</v>
      </c>
    </row>
    <row r="366" spans="1:33">
      <c r="A366" s="25" t="s">
        <v>3175</v>
      </c>
      <c r="B366" s="25" t="s">
        <v>3176</v>
      </c>
      <c r="C366" s="25" t="s">
        <v>1666</v>
      </c>
      <c r="D366" s="25" t="s">
        <v>11</v>
      </c>
      <c r="E366" s="25" t="s">
        <v>11</v>
      </c>
      <c r="F366" s="25" t="s">
        <v>11</v>
      </c>
      <c r="G366" s="25" t="s">
        <v>11</v>
      </c>
      <c r="H366" s="25" t="s">
        <v>3177</v>
      </c>
      <c r="I366" s="25" t="s">
        <v>11</v>
      </c>
      <c r="J366" s="25" t="s">
        <v>11</v>
      </c>
      <c r="K366" s="25" t="s">
        <v>11</v>
      </c>
      <c r="L366" s="25" t="s">
        <v>1721</v>
      </c>
      <c r="M366" s="25" t="s">
        <v>11</v>
      </c>
      <c r="N366" s="25" t="s">
        <v>11</v>
      </c>
      <c r="O366" s="25" t="s">
        <v>11</v>
      </c>
      <c r="P366" s="25" t="s">
        <v>11</v>
      </c>
      <c r="Q366" s="25" t="s">
        <v>11</v>
      </c>
      <c r="R366" s="25" t="s">
        <v>11</v>
      </c>
      <c r="S366" s="25" t="s">
        <v>11</v>
      </c>
      <c r="T366" s="25" t="s">
        <v>1726</v>
      </c>
      <c r="U366" s="25" t="s">
        <v>14</v>
      </c>
      <c r="V366" s="25" t="s">
        <v>11</v>
      </c>
      <c r="W366" s="25" t="s">
        <v>11</v>
      </c>
      <c r="X366" s="25">
        <v>0</v>
      </c>
      <c r="Y366" s="25" t="s">
        <v>11</v>
      </c>
      <c r="Z366" s="25" t="s">
        <v>1664</v>
      </c>
      <c r="AA366" s="25" t="s">
        <v>11</v>
      </c>
      <c r="AB366" s="25" t="s">
        <v>11</v>
      </c>
      <c r="AC366" s="25" t="s">
        <v>11</v>
      </c>
      <c r="AD366" s="25">
        <v>0</v>
      </c>
      <c r="AE366" s="25">
        <v>0</v>
      </c>
      <c r="AF366" s="25">
        <v>7350.88</v>
      </c>
      <c r="AG366" s="25" t="s">
        <v>5219</v>
      </c>
    </row>
    <row r="367" spans="1:33">
      <c r="A367" s="25" t="s">
        <v>2453</v>
      </c>
      <c r="B367" s="25" t="s">
        <v>2454</v>
      </c>
      <c r="C367" s="25" t="s">
        <v>1666</v>
      </c>
      <c r="D367" s="25" t="s">
        <v>11</v>
      </c>
      <c r="E367" s="25" t="s">
        <v>11</v>
      </c>
      <c r="F367" s="25" t="s">
        <v>11</v>
      </c>
      <c r="G367" s="25" t="s">
        <v>11</v>
      </c>
      <c r="H367" s="25" t="s">
        <v>2455</v>
      </c>
      <c r="I367" s="25" t="s">
        <v>11</v>
      </c>
      <c r="J367" s="25" t="s">
        <v>11</v>
      </c>
      <c r="K367" s="25" t="s">
        <v>2456</v>
      </c>
      <c r="L367" s="25" t="s">
        <v>1721</v>
      </c>
      <c r="M367" s="25" t="s">
        <v>11</v>
      </c>
      <c r="N367" s="25" t="s">
        <v>11</v>
      </c>
      <c r="O367" s="25" t="s">
        <v>11</v>
      </c>
      <c r="P367" s="25" t="s">
        <v>11</v>
      </c>
      <c r="Q367" s="25" t="s">
        <v>11</v>
      </c>
      <c r="R367" s="25" t="s">
        <v>11</v>
      </c>
      <c r="S367" s="25" t="s">
        <v>11</v>
      </c>
      <c r="T367" s="25" t="s">
        <v>1766</v>
      </c>
      <c r="U367" s="25" t="s">
        <v>12</v>
      </c>
      <c r="V367" s="25" t="s">
        <v>11</v>
      </c>
      <c r="W367" s="25" t="s">
        <v>11</v>
      </c>
      <c r="X367" s="25">
        <v>0</v>
      </c>
      <c r="Y367" s="25" t="s">
        <v>11</v>
      </c>
      <c r="Z367" s="25" t="s">
        <v>1664</v>
      </c>
      <c r="AA367" s="25" t="s">
        <v>11</v>
      </c>
      <c r="AB367" s="25" t="s">
        <v>11</v>
      </c>
      <c r="AC367" s="25" t="s">
        <v>11</v>
      </c>
      <c r="AD367" s="25">
        <v>0</v>
      </c>
      <c r="AE367" s="25">
        <v>0</v>
      </c>
      <c r="AF367" s="25">
        <v>3645.51</v>
      </c>
      <c r="AG367" s="25" t="s">
        <v>5220</v>
      </c>
    </row>
    <row r="368" spans="1:33">
      <c r="A368" s="25" t="s">
        <v>3034</v>
      </c>
      <c r="B368" s="25" t="s">
        <v>3035</v>
      </c>
      <c r="C368" s="25" t="s">
        <v>1666</v>
      </c>
      <c r="D368" s="25" t="s">
        <v>11</v>
      </c>
      <c r="E368" s="25" t="s">
        <v>11</v>
      </c>
      <c r="F368" s="25" t="s">
        <v>11</v>
      </c>
      <c r="G368" s="25" t="s">
        <v>11</v>
      </c>
      <c r="H368" s="25" t="s">
        <v>3036</v>
      </c>
      <c r="I368" s="25" t="s">
        <v>11</v>
      </c>
      <c r="J368" s="25" t="s">
        <v>11</v>
      </c>
      <c r="K368" s="25" t="s">
        <v>11</v>
      </c>
      <c r="L368" s="25" t="s">
        <v>1721</v>
      </c>
      <c r="M368" s="25" t="s">
        <v>11</v>
      </c>
      <c r="N368" s="25" t="s">
        <v>11</v>
      </c>
      <c r="O368" s="25" t="s">
        <v>11</v>
      </c>
      <c r="P368" s="25" t="s">
        <v>11</v>
      </c>
      <c r="Q368" s="25" t="s">
        <v>11</v>
      </c>
      <c r="R368" s="25" t="s">
        <v>11</v>
      </c>
      <c r="S368" s="25" t="s">
        <v>11</v>
      </c>
      <c r="T368" s="25" t="s">
        <v>1786</v>
      </c>
      <c r="U368" s="25" t="s">
        <v>18</v>
      </c>
      <c r="V368" s="25" t="s">
        <v>11</v>
      </c>
      <c r="W368" s="25" t="s">
        <v>11</v>
      </c>
      <c r="X368" s="25">
        <v>0</v>
      </c>
      <c r="Y368" s="25" t="s">
        <v>11</v>
      </c>
      <c r="Z368" s="25" t="s">
        <v>1664</v>
      </c>
      <c r="AA368" s="25" t="s">
        <v>11</v>
      </c>
      <c r="AB368" s="25" t="s">
        <v>11</v>
      </c>
      <c r="AC368" s="25" t="s">
        <v>11</v>
      </c>
      <c r="AD368" s="25">
        <v>0</v>
      </c>
      <c r="AE368" s="25">
        <v>0</v>
      </c>
      <c r="AF368" s="25">
        <v>5364.58</v>
      </c>
      <c r="AG368" s="25" t="s">
        <v>3037</v>
      </c>
    </row>
    <row r="369" spans="1:33">
      <c r="A369" s="25" t="s">
        <v>3512</v>
      </c>
      <c r="B369" s="25" t="s">
        <v>3513</v>
      </c>
      <c r="C369" s="25" t="s">
        <v>1666</v>
      </c>
      <c r="D369" s="25" t="s">
        <v>11</v>
      </c>
      <c r="E369" s="25" t="s">
        <v>11</v>
      </c>
      <c r="F369" s="25" t="s">
        <v>11</v>
      </c>
      <c r="G369" s="25" t="s">
        <v>11</v>
      </c>
      <c r="H369" s="25" t="s">
        <v>3514</v>
      </c>
      <c r="I369" s="25" t="s">
        <v>1672</v>
      </c>
      <c r="J369" s="25" t="s">
        <v>11</v>
      </c>
      <c r="K369" s="25" t="s">
        <v>1683</v>
      </c>
      <c r="L369" s="25" t="s">
        <v>1721</v>
      </c>
      <c r="M369" s="25" t="s">
        <v>11</v>
      </c>
      <c r="N369" s="25" t="s">
        <v>11</v>
      </c>
      <c r="O369" s="25" t="s">
        <v>11</v>
      </c>
      <c r="P369" s="25" t="s">
        <v>11</v>
      </c>
      <c r="Q369" s="25" t="s">
        <v>3514</v>
      </c>
      <c r="R369" s="25" t="s">
        <v>11</v>
      </c>
      <c r="S369" s="25" t="s">
        <v>11</v>
      </c>
      <c r="T369" s="25" t="s">
        <v>1737</v>
      </c>
      <c r="U369" s="25" t="s">
        <v>1687</v>
      </c>
      <c r="V369" s="25" t="s">
        <v>11</v>
      </c>
      <c r="W369" s="25" t="s">
        <v>11</v>
      </c>
      <c r="X369" s="25">
        <v>0</v>
      </c>
      <c r="Y369" s="25" t="s">
        <v>11</v>
      </c>
      <c r="Z369" s="25" t="s">
        <v>1664</v>
      </c>
      <c r="AA369" s="25" t="s">
        <v>11</v>
      </c>
      <c r="AB369" s="25" t="s">
        <v>11</v>
      </c>
      <c r="AC369" s="25" t="s">
        <v>11</v>
      </c>
      <c r="AD369" s="25">
        <v>0</v>
      </c>
      <c r="AE369" s="25">
        <v>0</v>
      </c>
      <c r="AF369" s="25">
        <v>960</v>
      </c>
      <c r="AG369" s="25" t="s">
        <v>1160</v>
      </c>
    </row>
    <row r="370" spans="1:33">
      <c r="A370" s="25" t="s">
        <v>3291</v>
      </c>
      <c r="B370" s="25" t="s">
        <v>3292</v>
      </c>
      <c r="C370" s="25" t="s">
        <v>1661</v>
      </c>
      <c r="D370" s="25" t="s">
        <v>11</v>
      </c>
      <c r="E370" s="25" t="s">
        <v>11</v>
      </c>
      <c r="F370" s="25" t="s">
        <v>11</v>
      </c>
      <c r="G370" s="25" t="s">
        <v>11</v>
      </c>
      <c r="H370" s="25" t="s">
        <v>3293</v>
      </c>
      <c r="I370" s="25" t="s">
        <v>11</v>
      </c>
      <c r="J370" s="25" t="s">
        <v>11</v>
      </c>
      <c r="K370" s="25" t="s">
        <v>3294</v>
      </c>
      <c r="L370" s="25" t="s">
        <v>1721</v>
      </c>
      <c r="M370" s="25" t="s">
        <v>11</v>
      </c>
      <c r="N370" s="25" t="s">
        <v>11</v>
      </c>
      <c r="O370" s="25" t="s">
        <v>11</v>
      </c>
      <c r="P370" s="25" t="s">
        <v>11</v>
      </c>
      <c r="Q370" s="25" t="s">
        <v>11</v>
      </c>
      <c r="R370" s="25" t="s">
        <v>11</v>
      </c>
      <c r="S370" s="25" t="s">
        <v>11</v>
      </c>
      <c r="T370" s="25" t="s">
        <v>1766</v>
      </c>
      <c r="U370" s="25" t="s">
        <v>10</v>
      </c>
      <c r="V370" s="25" t="s">
        <v>11</v>
      </c>
      <c r="W370" s="25" t="s">
        <v>11</v>
      </c>
      <c r="X370" s="25">
        <v>0</v>
      </c>
      <c r="Y370" s="25" t="s">
        <v>11</v>
      </c>
      <c r="Z370" s="25" t="s">
        <v>1664</v>
      </c>
      <c r="AA370" s="25" t="s">
        <v>11</v>
      </c>
      <c r="AB370" s="25" t="s">
        <v>11</v>
      </c>
      <c r="AC370" s="25" t="s">
        <v>11</v>
      </c>
      <c r="AD370" s="25">
        <v>0</v>
      </c>
      <c r="AE370" s="25">
        <v>0</v>
      </c>
      <c r="AF370" s="25">
        <v>12127.5</v>
      </c>
      <c r="AG370" s="25" t="s">
        <v>5221</v>
      </c>
    </row>
    <row r="371" spans="1:33">
      <c r="A371" s="25" t="s">
        <v>3904</v>
      </c>
      <c r="B371" s="25" t="s">
        <v>3905</v>
      </c>
      <c r="C371" s="25" t="s">
        <v>1666</v>
      </c>
      <c r="D371" s="25" t="s">
        <v>11</v>
      </c>
      <c r="E371" s="25" t="s">
        <v>11</v>
      </c>
      <c r="F371" s="25" t="s">
        <v>11</v>
      </c>
      <c r="G371" s="25" t="s">
        <v>11</v>
      </c>
      <c r="H371" s="25" t="s">
        <v>3906</v>
      </c>
      <c r="I371" s="25" t="s">
        <v>11</v>
      </c>
      <c r="J371" s="25" t="s">
        <v>11</v>
      </c>
      <c r="K371" s="25" t="s">
        <v>3907</v>
      </c>
      <c r="L371" s="25" t="s">
        <v>1721</v>
      </c>
      <c r="M371" s="25" t="s">
        <v>11</v>
      </c>
      <c r="N371" s="25" t="s">
        <v>11</v>
      </c>
      <c r="O371" s="25" t="s">
        <v>11</v>
      </c>
      <c r="P371" s="25" t="s">
        <v>11</v>
      </c>
      <c r="Q371" s="25" t="s">
        <v>11</v>
      </c>
      <c r="R371" s="25" t="s">
        <v>11</v>
      </c>
      <c r="S371" s="25" t="s">
        <v>11</v>
      </c>
      <c r="T371" s="25" t="s">
        <v>2232</v>
      </c>
      <c r="U371" s="25" t="s">
        <v>15</v>
      </c>
      <c r="V371" s="25" t="s">
        <v>11</v>
      </c>
      <c r="W371" s="25" t="s">
        <v>11</v>
      </c>
      <c r="X371" s="25">
        <v>0</v>
      </c>
      <c r="Y371" s="25" t="s">
        <v>11</v>
      </c>
      <c r="Z371" s="25" t="s">
        <v>1664</v>
      </c>
      <c r="AA371" s="25" t="s">
        <v>11</v>
      </c>
      <c r="AB371" s="25" t="s">
        <v>11</v>
      </c>
      <c r="AC371" s="25" t="s">
        <v>11</v>
      </c>
      <c r="AD371" s="25">
        <v>0</v>
      </c>
      <c r="AE371" s="25">
        <v>0</v>
      </c>
      <c r="AF371" s="25">
        <v>31893.75</v>
      </c>
      <c r="AG371" s="25" t="s">
        <v>5222</v>
      </c>
    </row>
    <row r="372" spans="1:33">
      <c r="A372" s="25" t="s">
        <v>3358</v>
      </c>
      <c r="B372" s="25" t="s">
        <v>3359</v>
      </c>
      <c r="C372" s="25" t="s">
        <v>1661</v>
      </c>
      <c r="D372" s="25" t="s">
        <v>11</v>
      </c>
      <c r="E372" s="25" t="s">
        <v>11</v>
      </c>
      <c r="F372" s="25" t="s">
        <v>11</v>
      </c>
      <c r="G372" s="25" t="s">
        <v>11</v>
      </c>
      <c r="H372" s="25" t="s">
        <v>3360</v>
      </c>
      <c r="I372" s="25" t="s">
        <v>11</v>
      </c>
      <c r="J372" s="25" t="s">
        <v>11</v>
      </c>
      <c r="K372" s="25" t="s">
        <v>11</v>
      </c>
      <c r="L372" s="25" t="s">
        <v>1721</v>
      </c>
      <c r="M372" s="25" t="s">
        <v>11</v>
      </c>
      <c r="N372" s="25" t="s">
        <v>11</v>
      </c>
      <c r="O372" s="25" t="s">
        <v>11</v>
      </c>
      <c r="P372" s="25" t="s">
        <v>11</v>
      </c>
      <c r="Q372" s="25" t="s">
        <v>11</v>
      </c>
      <c r="R372" s="25" t="s">
        <v>11</v>
      </c>
      <c r="S372" s="25" t="s">
        <v>11</v>
      </c>
      <c r="T372" s="25" t="s">
        <v>1726</v>
      </c>
      <c r="U372" s="25" t="s">
        <v>14</v>
      </c>
      <c r="V372" s="25" t="s">
        <v>11</v>
      </c>
      <c r="W372" s="25" t="s">
        <v>11</v>
      </c>
      <c r="X372" s="25">
        <v>0</v>
      </c>
      <c r="Y372" s="25" t="s">
        <v>11</v>
      </c>
      <c r="Z372" s="25" t="s">
        <v>1664</v>
      </c>
      <c r="AA372" s="25" t="s">
        <v>11</v>
      </c>
      <c r="AB372" s="25" t="s">
        <v>11</v>
      </c>
      <c r="AC372" s="25" t="s">
        <v>11</v>
      </c>
      <c r="AD372" s="25">
        <v>280</v>
      </c>
      <c r="AE372" s="25">
        <v>0</v>
      </c>
      <c r="AF372" s="25">
        <v>48800.1</v>
      </c>
      <c r="AG372" s="25" t="s">
        <v>5223</v>
      </c>
    </row>
    <row r="373" spans="1:33">
      <c r="A373" s="25" t="s">
        <v>1832</v>
      </c>
      <c r="B373" s="25" t="s">
        <v>1833</v>
      </c>
      <c r="C373" s="25" t="s">
        <v>1661</v>
      </c>
      <c r="D373" s="25" t="s">
        <v>11</v>
      </c>
      <c r="E373" s="25" t="s">
        <v>11</v>
      </c>
      <c r="F373" s="25" t="s">
        <v>11</v>
      </c>
      <c r="G373" s="25" t="s">
        <v>11</v>
      </c>
      <c r="H373" s="25" t="s">
        <v>1834</v>
      </c>
      <c r="I373" s="25" t="s">
        <v>11</v>
      </c>
      <c r="J373" s="25" t="s">
        <v>11</v>
      </c>
      <c r="K373" s="25" t="s">
        <v>11</v>
      </c>
      <c r="L373" s="25" t="s">
        <v>1721</v>
      </c>
      <c r="M373" s="25" t="s">
        <v>11</v>
      </c>
      <c r="N373" s="25" t="s">
        <v>11</v>
      </c>
      <c r="O373" s="25" t="s">
        <v>11</v>
      </c>
      <c r="P373" s="25" t="s">
        <v>11</v>
      </c>
      <c r="Q373" s="25" t="s">
        <v>11</v>
      </c>
      <c r="R373" s="25" t="s">
        <v>11</v>
      </c>
      <c r="S373" s="25" t="s">
        <v>11</v>
      </c>
      <c r="T373" s="25" t="s">
        <v>1726</v>
      </c>
      <c r="U373" s="25" t="s">
        <v>13</v>
      </c>
      <c r="V373" s="25" t="s">
        <v>11</v>
      </c>
      <c r="W373" s="25" t="s">
        <v>11</v>
      </c>
      <c r="X373" s="25">
        <v>0</v>
      </c>
      <c r="Y373" s="25" t="s">
        <v>11</v>
      </c>
      <c r="Z373" s="25" t="s">
        <v>1664</v>
      </c>
      <c r="AA373" s="25" t="s">
        <v>11</v>
      </c>
      <c r="AB373" s="25" t="s">
        <v>11</v>
      </c>
      <c r="AC373" s="25" t="s">
        <v>11</v>
      </c>
      <c r="AD373" s="25">
        <v>0</v>
      </c>
      <c r="AE373" s="25">
        <v>0</v>
      </c>
      <c r="AF373" s="25">
        <v>3108.77</v>
      </c>
      <c r="AG373" s="25" t="s">
        <v>5224</v>
      </c>
    </row>
    <row r="374" spans="1:33">
      <c r="A374" s="25" t="s">
        <v>2209</v>
      </c>
      <c r="B374" s="25" t="s">
        <v>2210</v>
      </c>
      <c r="C374" s="25" t="s">
        <v>1661</v>
      </c>
      <c r="D374" s="25" t="s">
        <v>11</v>
      </c>
      <c r="E374" s="25" t="s">
        <v>11</v>
      </c>
      <c r="F374" s="25" t="s">
        <v>11</v>
      </c>
      <c r="G374" s="25" t="s">
        <v>11</v>
      </c>
      <c r="H374" s="25" t="s">
        <v>2211</v>
      </c>
      <c r="I374" s="25" t="s">
        <v>11</v>
      </c>
      <c r="J374" s="25" t="s">
        <v>11</v>
      </c>
      <c r="K374" s="25" t="s">
        <v>11</v>
      </c>
      <c r="L374" s="25" t="s">
        <v>1721</v>
      </c>
      <c r="M374" s="25" t="s">
        <v>11</v>
      </c>
      <c r="N374" s="25" t="s">
        <v>11</v>
      </c>
      <c r="O374" s="25" t="s">
        <v>11</v>
      </c>
      <c r="P374" s="25" t="s">
        <v>11</v>
      </c>
      <c r="Q374" s="25" t="s">
        <v>11</v>
      </c>
      <c r="R374" s="25" t="s">
        <v>11</v>
      </c>
      <c r="S374" s="25" t="s">
        <v>11</v>
      </c>
      <c r="T374" s="25" t="s">
        <v>1786</v>
      </c>
      <c r="U374" s="25" t="s">
        <v>18</v>
      </c>
      <c r="V374" s="25" t="s">
        <v>11</v>
      </c>
      <c r="W374" s="25" t="s">
        <v>11</v>
      </c>
      <c r="X374" s="25">
        <v>0</v>
      </c>
      <c r="Y374" s="25" t="s">
        <v>11</v>
      </c>
      <c r="Z374" s="25" t="s">
        <v>1664</v>
      </c>
      <c r="AA374" s="25" t="s">
        <v>11</v>
      </c>
      <c r="AB374" s="25" t="s">
        <v>11</v>
      </c>
      <c r="AC374" s="25" t="s">
        <v>11</v>
      </c>
      <c r="AD374" s="25">
        <v>400</v>
      </c>
      <c r="AE374" s="25">
        <v>0</v>
      </c>
      <c r="AF374" s="25">
        <v>9450</v>
      </c>
      <c r="AG374" s="25" t="s">
        <v>5225</v>
      </c>
    </row>
    <row r="375" spans="1:33">
      <c r="A375" s="25" t="s">
        <v>3918</v>
      </c>
      <c r="B375" s="25" t="s">
        <v>3919</v>
      </c>
      <c r="C375" s="25" t="s">
        <v>1666</v>
      </c>
      <c r="D375" s="25" t="s">
        <v>11</v>
      </c>
      <c r="E375" s="25" t="s">
        <v>11</v>
      </c>
      <c r="F375" s="25" t="s">
        <v>11</v>
      </c>
      <c r="G375" s="25" t="s">
        <v>11</v>
      </c>
      <c r="H375" s="25" t="s">
        <v>3920</v>
      </c>
      <c r="I375" s="25" t="s">
        <v>1678</v>
      </c>
      <c r="J375" s="25" t="s">
        <v>11</v>
      </c>
      <c r="K375" s="25" t="s">
        <v>1760</v>
      </c>
      <c r="L375" s="25" t="s">
        <v>1721</v>
      </c>
      <c r="M375" s="25" t="s">
        <v>11</v>
      </c>
      <c r="N375" s="25" t="s">
        <v>11</v>
      </c>
      <c r="O375" s="25" t="s">
        <v>11</v>
      </c>
      <c r="P375" s="25" t="s">
        <v>3921</v>
      </c>
      <c r="Q375" s="25" t="s">
        <v>3920</v>
      </c>
      <c r="R375" s="25" t="s">
        <v>11</v>
      </c>
      <c r="S375" s="25" t="s">
        <v>11</v>
      </c>
      <c r="T375" s="25" t="s">
        <v>1766</v>
      </c>
      <c r="U375" s="25" t="s">
        <v>12</v>
      </c>
      <c r="V375" s="25" t="s">
        <v>11</v>
      </c>
      <c r="W375" s="25" t="s">
        <v>11</v>
      </c>
      <c r="X375" s="25">
        <v>0</v>
      </c>
      <c r="Y375" s="25" t="s">
        <v>11</v>
      </c>
      <c r="Z375" s="25" t="s">
        <v>1664</v>
      </c>
      <c r="AA375" s="25" t="s">
        <v>11</v>
      </c>
      <c r="AB375" s="25" t="s">
        <v>11</v>
      </c>
      <c r="AC375" s="25" t="s">
        <v>11</v>
      </c>
      <c r="AD375" s="25">
        <v>0</v>
      </c>
      <c r="AE375" s="25">
        <v>0</v>
      </c>
      <c r="AF375" s="25">
        <v>3316</v>
      </c>
      <c r="AG375" s="25" t="s">
        <v>1162</v>
      </c>
    </row>
    <row r="376" spans="1:33">
      <c r="A376" s="25" t="s">
        <v>2532</v>
      </c>
      <c r="B376" s="25" t="s">
        <v>2533</v>
      </c>
      <c r="C376" s="25" t="s">
        <v>1661</v>
      </c>
      <c r="D376" s="25" t="s">
        <v>11</v>
      </c>
      <c r="E376" s="25" t="s">
        <v>11</v>
      </c>
      <c r="F376" s="25" t="s">
        <v>2534</v>
      </c>
      <c r="G376" s="25" t="s">
        <v>1693</v>
      </c>
      <c r="H376" s="25" t="s">
        <v>2535</v>
      </c>
      <c r="I376" s="25" t="s">
        <v>1672</v>
      </c>
      <c r="J376" s="25" t="s">
        <v>11</v>
      </c>
      <c r="K376" s="25" t="s">
        <v>1760</v>
      </c>
      <c r="L376" s="25" t="s">
        <v>1721</v>
      </c>
      <c r="M376" s="25" t="s">
        <v>11</v>
      </c>
      <c r="N376" s="25" t="s">
        <v>11</v>
      </c>
      <c r="O376" s="25" t="s">
        <v>2536</v>
      </c>
      <c r="P376" s="25" t="s">
        <v>2537</v>
      </c>
      <c r="Q376" s="25" t="s">
        <v>2535</v>
      </c>
      <c r="R376" s="25" t="s">
        <v>11</v>
      </c>
      <c r="S376" s="25" t="s">
        <v>11</v>
      </c>
      <c r="T376" s="25" t="s">
        <v>1737</v>
      </c>
      <c r="U376" s="25" t="s">
        <v>1687</v>
      </c>
      <c r="V376" s="25" t="s">
        <v>11</v>
      </c>
      <c r="W376" s="25" t="s">
        <v>11</v>
      </c>
      <c r="X376" s="25">
        <v>0</v>
      </c>
      <c r="Y376" s="25" t="s">
        <v>11</v>
      </c>
      <c r="Z376" s="25" t="s">
        <v>1664</v>
      </c>
      <c r="AA376" s="25" t="s">
        <v>11</v>
      </c>
      <c r="AB376" s="25" t="s">
        <v>11</v>
      </c>
      <c r="AC376" s="25" t="s">
        <v>11</v>
      </c>
      <c r="AD376" s="25">
        <v>230</v>
      </c>
      <c r="AE376" s="25">
        <v>0</v>
      </c>
      <c r="AF376" s="25">
        <v>760</v>
      </c>
      <c r="AG376" s="25" t="s">
        <v>1762</v>
      </c>
    </row>
    <row r="377" spans="1:33">
      <c r="A377" s="25" t="s">
        <v>2386</v>
      </c>
      <c r="B377" s="25" t="s">
        <v>2387</v>
      </c>
      <c r="C377" s="25" t="s">
        <v>1661</v>
      </c>
      <c r="D377" s="25" t="s">
        <v>11</v>
      </c>
      <c r="E377" s="25" t="s">
        <v>11</v>
      </c>
      <c r="F377" s="25" t="s">
        <v>11</v>
      </c>
      <c r="G377" s="25" t="s">
        <v>11</v>
      </c>
      <c r="H377" s="25" t="s">
        <v>2388</v>
      </c>
      <c r="I377" s="25" t="s">
        <v>11</v>
      </c>
      <c r="J377" s="25" t="s">
        <v>11</v>
      </c>
      <c r="K377" s="25" t="s">
        <v>11</v>
      </c>
      <c r="L377" s="25" t="s">
        <v>1721</v>
      </c>
      <c r="M377" s="25" t="s">
        <v>11</v>
      </c>
      <c r="N377" s="25" t="s">
        <v>11</v>
      </c>
      <c r="O377" s="25" t="s">
        <v>11</v>
      </c>
      <c r="P377" s="25" t="s">
        <v>11</v>
      </c>
      <c r="Q377" s="25" t="s">
        <v>11</v>
      </c>
      <c r="R377" s="25" t="s">
        <v>11</v>
      </c>
      <c r="S377" s="25" t="s">
        <v>11</v>
      </c>
      <c r="T377" s="25" t="s">
        <v>1778</v>
      </c>
      <c r="U377" s="25" t="s">
        <v>15</v>
      </c>
      <c r="V377" s="25" t="s">
        <v>11</v>
      </c>
      <c r="W377" s="25" t="s">
        <v>11</v>
      </c>
      <c r="X377" s="25">
        <v>0</v>
      </c>
      <c r="Y377" s="25" t="s">
        <v>11</v>
      </c>
      <c r="Z377" s="25" t="s">
        <v>1664</v>
      </c>
      <c r="AA377" s="25" t="s">
        <v>11</v>
      </c>
      <c r="AB377" s="25" t="s">
        <v>11</v>
      </c>
      <c r="AC377" s="25" t="s">
        <v>11</v>
      </c>
      <c r="AD377" s="25">
        <v>0</v>
      </c>
      <c r="AE377" s="25">
        <v>0</v>
      </c>
      <c r="AF377" s="25">
        <v>2763.35</v>
      </c>
      <c r="AG377" s="25" t="s">
        <v>5226</v>
      </c>
    </row>
    <row r="378" spans="1:33">
      <c r="A378" s="25" t="s">
        <v>2054</v>
      </c>
      <c r="B378" s="25" t="s">
        <v>2055</v>
      </c>
      <c r="C378" s="25" t="s">
        <v>1666</v>
      </c>
      <c r="D378" s="25" t="s">
        <v>11</v>
      </c>
      <c r="E378" s="25" t="s">
        <v>11</v>
      </c>
      <c r="F378" s="25" t="s">
        <v>2056</v>
      </c>
      <c r="G378" s="25" t="s">
        <v>1688</v>
      </c>
      <c r="H378" s="25" t="s">
        <v>2057</v>
      </c>
      <c r="I378" s="25" t="s">
        <v>1672</v>
      </c>
      <c r="J378" s="25" t="s">
        <v>11</v>
      </c>
      <c r="K378" s="25" t="s">
        <v>1760</v>
      </c>
      <c r="L378" s="25" t="s">
        <v>1721</v>
      </c>
      <c r="M378" s="25" t="s">
        <v>11</v>
      </c>
      <c r="N378" s="25" t="s">
        <v>11</v>
      </c>
      <c r="O378" s="25" t="s">
        <v>11</v>
      </c>
      <c r="P378" s="25" t="s">
        <v>2058</v>
      </c>
      <c r="Q378" s="25" t="s">
        <v>2057</v>
      </c>
      <c r="R378" s="25" t="s">
        <v>11</v>
      </c>
      <c r="S378" s="25" t="s">
        <v>11</v>
      </c>
      <c r="T378" s="25" t="s">
        <v>1726</v>
      </c>
      <c r="U378" s="25" t="s">
        <v>14</v>
      </c>
      <c r="V378" s="25" t="s">
        <v>1671</v>
      </c>
      <c r="W378" s="25" t="s">
        <v>11</v>
      </c>
      <c r="X378" s="25">
        <v>0</v>
      </c>
      <c r="Y378" s="25" t="s">
        <v>11</v>
      </c>
      <c r="Z378" s="25" t="s">
        <v>1664</v>
      </c>
      <c r="AA378" s="25" t="s">
        <v>11</v>
      </c>
      <c r="AB378" s="25" t="s">
        <v>11</v>
      </c>
      <c r="AC378" s="25" t="s">
        <v>11</v>
      </c>
      <c r="AD378" s="25">
        <v>0</v>
      </c>
      <c r="AE378" s="25">
        <v>0</v>
      </c>
      <c r="AF378" s="25">
        <v>3316</v>
      </c>
      <c r="AG378" s="25" t="s">
        <v>1162</v>
      </c>
    </row>
    <row r="379" spans="1:33">
      <c r="A379" s="25" t="s">
        <v>3481</v>
      </c>
      <c r="B379" s="25" t="s">
        <v>3482</v>
      </c>
      <c r="C379" s="25" t="s">
        <v>1666</v>
      </c>
      <c r="D379" s="25" t="s">
        <v>11</v>
      </c>
      <c r="E379" s="25" t="s">
        <v>11</v>
      </c>
      <c r="F379" s="25" t="s">
        <v>3483</v>
      </c>
      <c r="G379" s="25" t="s">
        <v>117</v>
      </c>
      <c r="H379" s="25" t="s">
        <v>3484</v>
      </c>
      <c r="I379" s="25" t="s">
        <v>11</v>
      </c>
      <c r="J379" s="25" t="s">
        <v>11</v>
      </c>
      <c r="K379" s="25" t="s">
        <v>3485</v>
      </c>
      <c r="L379" s="25" t="s">
        <v>1721</v>
      </c>
      <c r="M379" s="25" t="s">
        <v>11</v>
      </c>
      <c r="N379" s="25" t="s">
        <v>11</v>
      </c>
      <c r="O379" s="25" t="s">
        <v>11</v>
      </c>
      <c r="P379" s="25" t="s">
        <v>11</v>
      </c>
      <c r="Q379" s="25" t="s">
        <v>3484</v>
      </c>
      <c r="R379" s="25" t="s">
        <v>11</v>
      </c>
      <c r="S379" s="25" t="s">
        <v>11</v>
      </c>
      <c r="T379" s="25" t="s">
        <v>2021</v>
      </c>
      <c r="U379" s="25" t="s">
        <v>15</v>
      </c>
      <c r="V379" s="25" t="s">
        <v>1680</v>
      </c>
      <c r="W379" s="25" t="s">
        <v>11</v>
      </c>
      <c r="X379" s="25">
        <v>0</v>
      </c>
      <c r="Y379" s="25" t="s">
        <v>11</v>
      </c>
      <c r="Z379" s="25" t="s">
        <v>1809</v>
      </c>
      <c r="AA379" s="25" t="s">
        <v>1684</v>
      </c>
      <c r="AB379" s="25" t="s">
        <v>2414</v>
      </c>
      <c r="AC379" s="25" t="s">
        <v>11</v>
      </c>
      <c r="AD379" s="25">
        <v>0</v>
      </c>
      <c r="AE379" s="25">
        <v>0</v>
      </c>
      <c r="AF379" s="25">
        <v>0</v>
      </c>
      <c r="AG379" s="25" t="s">
        <v>7</v>
      </c>
    </row>
    <row r="380" spans="1:33">
      <c r="A380" s="25" t="s">
        <v>2029</v>
      </c>
      <c r="B380" s="25" t="s">
        <v>2030</v>
      </c>
      <c r="C380" s="25" t="s">
        <v>11</v>
      </c>
      <c r="D380" s="25" t="s">
        <v>11</v>
      </c>
      <c r="E380" s="25" t="s">
        <v>11</v>
      </c>
      <c r="F380" s="25" t="s">
        <v>2031</v>
      </c>
      <c r="G380" s="25" t="s">
        <v>117</v>
      </c>
      <c r="H380" s="25" t="s">
        <v>2032</v>
      </c>
      <c r="I380" s="25" t="s">
        <v>1672</v>
      </c>
      <c r="J380" s="25" t="s">
        <v>1721</v>
      </c>
      <c r="K380" s="25" t="s">
        <v>2033</v>
      </c>
      <c r="L380" s="25" t="s">
        <v>1721</v>
      </c>
      <c r="M380" s="25" t="s">
        <v>11</v>
      </c>
      <c r="N380" s="25" t="s">
        <v>2034</v>
      </c>
      <c r="O380" s="25" t="s">
        <v>2035</v>
      </c>
      <c r="P380" s="25" t="s">
        <v>11</v>
      </c>
      <c r="Q380" s="25" t="s">
        <v>2032</v>
      </c>
      <c r="R380" s="25" t="s">
        <v>11</v>
      </c>
      <c r="S380" s="25" t="s">
        <v>11</v>
      </c>
      <c r="T380" s="25" t="s">
        <v>1726</v>
      </c>
      <c r="U380" s="25" t="s">
        <v>13</v>
      </c>
      <c r="V380" s="25" t="s">
        <v>1838</v>
      </c>
      <c r="W380" s="25" t="s">
        <v>11</v>
      </c>
      <c r="X380" s="25">
        <v>0</v>
      </c>
      <c r="Y380" s="25" t="s">
        <v>11</v>
      </c>
      <c r="Z380" s="25" t="s">
        <v>1664</v>
      </c>
      <c r="AA380" s="25" t="s">
        <v>11</v>
      </c>
      <c r="AB380" s="25" t="s">
        <v>11</v>
      </c>
      <c r="AC380" s="25" t="s">
        <v>11</v>
      </c>
      <c r="AD380" s="25">
        <v>0</v>
      </c>
      <c r="AE380" s="25">
        <v>0</v>
      </c>
      <c r="AF380" s="25">
        <v>9150.48</v>
      </c>
      <c r="AG380" s="25" t="s">
        <v>5227</v>
      </c>
    </row>
    <row r="381" spans="1:33">
      <c r="A381" s="25" t="s">
        <v>2036</v>
      </c>
      <c r="B381" s="25" t="s">
        <v>2037</v>
      </c>
      <c r="C381" s="25" t="s">
        <v>1666</v>
      </c>
      <c r="D381" s="25" t="s">
        <v>11</v>
      </c>
      <c r="E381" s="25" t="s">
        <v>11</v>
      </c>
      <c r="F381" s="25" t="s">
        <v>11</v>
      </c>
      <c r="G381" s="25" t="s">
        <v>11</v>
      </c>
      <c r="H381" s="25" t="s">
        <v>2038</v>
      </c>
      <c r="I381" s="25" t="s">
        <v>11</v>
      </c>
      <c r="J381" s="25" t="s">
        <v>11</v>
      </c>
      <c r="K381" s="25" t="s">
        <v>11</v>
      </c>
      <c r="L381" s="25" t="s">
        <v>1721</v>
      </c>
      <c r="M381" s="25" t="s">
        <v>11</v>
      </c>
      <c r="N381" s="25" t="s">
        <v>11</v>
      </c>
      <c r="O381" s="25" t="s">
        <v>11</v>
      </c>
      <c r="P381" s="25" t="s">
        <v>11</v>
      </c>
      <c r="Q381" s="25" t="s">
        <v>11</v>
      </c>
      <c r="R381" s="25" t="s">
        <v>11</v>
      </c>
      <c r="S381" s="25" t="s">
        <v>11</v>
      </c>
      <c r="T381" s="25" t="s">
        <v>1726</v>
      </c>
      <c r="U381" s="25" t="s">
        <v>14</v>
      </c>
      <c r="V381" s="25" t="s">
        <v>11</v>
      </c>
      <c r="W381" s="25" t="s">
        <v>11</v>
      </c>
      <c r="X381" s="25">
        <v>0</v>
      </c>
      <c r="Y381" s="25" t="s">
        <v>11</v>
      </c>
      <c r="Z381" s="25" t="s">
        <v>1664</v>
      </c>
      <c r="AA381" s="25" t="s">
        <v>11</v>
      </c>
      <c r="AB381" s="25" t="s">
        <v>11</v>
      </c>
      <c r="AC381" s="25" t="s">
        <v>11</v>
      </c>
      <c r="AD381" s="25">
        <v>560</v>
      </c>
      <c r="AE381" s="25">
        <v>0</v>
      </c>
      <c r="AF381" s="25">
        <v>9605.27</v>
      </c>
      <c r="AG381" s="25" t="s">
        <v>5228</v>
      </c>
    </row>
    <row r="382" spans="1:33">
      <c r="A382" s="25" t="s">
        <v>3406</v>
      </c>
      <c r="B382" s="25" t="s">
        <v>3407</v>
      </c>
      <c r="C382" s="25" t="s">
        <v>1666</v>
      </c>
      <c r="D382" s="25" t="s">
        <v>11</v>
      </c>
      <c r="E382" s="25" t="s">
        <v>11</v>
      </c>
      <c r="F382" s="25" t="s">
        <v>11</v>
      </c>
      <c r="G382" s="25" t="s">
        <v>11</v>
      </c>
      <c r="H382" s="25" t="s">
        <v>3408</v>
      </c>
      <c r="I382" s="25" t="s">
        <v>1672</v>
      </c>
      <c r="J382" s="25" t="s">
        <v>11</v>
      </c>
      <c r="K382" s="25" t="s">
        <v>1683</v>
      </c>
      <c r="L382" s="25" t="s">
        <v>1350</v>
      </c>
      <c r="M382" s="25" t="s">
        <v>11</v>
      </c>
      <c r="N382" s="25" t="s">
        <v>11</v>
      </c>
      <c r="O382" s="25" t="s">
        <v>11</v>
      </c>
      <c r="P382" s="25" t="s">
        <v>11</v>
      </c>
      <c r="Q382" s="25" t="s">
        <v>3408</v>
      </c>
      <c r="R382" s="25" t="s">
        <v>11</v>
      </c>
      <c r="S382" s="25" t="s">
        <v>11</v>
      </c>
      <c r="T382" s="25" t="s">
        <v>3409</v>
      </c>
      <c r="U382" s="25" t="s">
        <v>14</v>
      </c>
      <c r="V382" s="25" t="s">
        <v>11</v>
      </c>
      <c r="W382" s="25" t="s">
        <v>11</v>
      </c>
      <c r="X382" s="25">
        <v>0</v>
      </c>
      <c r="Y382" s="25" t="s">
        <v>11</v>
      </c>
      <c r="Z382" s="25" t="s">
        <v>1664</v>
      </c>
      <c r="AA382" s="25" t="s">
        <v>11</v>
      </c>
      <c r="AB382" s="25" t="s">
        <v>11</v>
      </c>
      <c r="AC382" s="25" t="s">
        <v>11</v>
      </c>
      <c r="AD382" s="25">
        <v>280</v>
      </c>
      <c r="AE382" s="25">
        <v>0</v>
      </c>
      <c r="AF382" s="25">
        <v>3316</v>
      </c>
      <c r="AG382" s="25" t="s">
        <v>1738</v>
      </c>
    </row>
    <row r="383" spans="1:33">
      <c r="A383" s="25" t="s">
        <v>3394</v>
      </c>
      <c r="B383" s="25" t="s">
        <v>3395</v>
      </c>
      <c r="C383" s="25" t="s">
        <v>1661</v>
      </c>
      <c r="D383" s="25" t="s">
        <v>11</v>
      </c>
      <c r="E383" s="25" t="s">
        <v>11</v>
      </c>
      <c r="F383" s="25" t="s">
        <v>11</v>
      </c>
      <c r="G383" s="25" t="s">
        <v>11</v>
      </c>
      <c r="H383" s="25" t="s">
        <v>3396</v>
      </c>
      <c r="I383" s="25" t="s">
        <v>1691</v>
      </c>
      <c r="J383" s="25" t="s">
        <v>11</v>
      </c>
      <c r="K383" s="25" t="s">
        <v>1683</v>
      </c>
      <c r="L383" s="25" t="s">
        <v>1721</v>
      </c>
      <c r="M383" s="25" t="s">
        <v>11</v>
      </c>
      <c r="N383" s="25" t="s">
        <v>11</v>
      </c>
      <c r="O383" s="25" t="s">
        <v>3396</v>
      </c>
      <c r="P383" s="25" t="s">
        <v>11</v>
      </c>
      <c r="Q383" s="25" t="s">
        <v>11</v>
      </c>
      <c r="R383" s="25" t="s">
        <v>11</v>
      </c>
      <c r="S383" s="25" t="s">
        <v>11</v>
      </c>
      <c r="T383" s="25" t="s">
        <v>1737</v>
      </c>
      <c r="U383" s="25" t="s">
        <v>1687</v>
      </c>
      <c r="V383" s="25" t="s">
        <v>11</v>
      </c>
      <c r="W383" s="25" t="s">
        <v>11</v>
      </c>
      <c r="X383" s="25">
        <v>0</v>
      </c>
      <c r="Y383" s="25" t="s">
        <v>11</v>
      </c>
      <c r="Z383" s="25" t="s">
        <v>1664</v>
      </c>
      <c r="AA383" s="25" t="s">
        <v>11</v>
      </c>
      <c r="AB383" s="25" t="s">
        <v>11</v>
      </c>
      <c r="AC383" s="25" t="s">
        <v>11</v>
      </c>
      <c r="AD383" s="25">
        <v>230</v>
      </c>
      <c r="AE383" s="25">
        <v>0</v>
      </c>
      <c r="AF383" s="25">
        <v>760</v>
      </c>
      <c r="AG383" s="25" t="s">
        <v>1762</v>
      </c>
    </row>
    <row r="384" spans="1:33">
      <c r="A384" s="25" t="s">
        <v>3531</v>
      </c>
      <c r="B384" s="25" t="s">
        <v>3532</v>
      </c>
      <c r="C384" s="25" t="s">
        <v>1661</v>
      </c>
      <c r="D384" s="25" t="s">
        <v>11</v>
      </c>
      <c r="E384" s="25" t="s">
        <v>11</v>
      </c>
      <c r="F384" s="25" t="s">
        <v>11</v>
      </c>
      <c r="G384" s="25" t="s">
        <v>11</v>
      </c>
      <c r="H384" s="25" t="s">
        <v>3533</v>
      </c>
      <c r="I384" s="25" t="s">
        <v>11</v>
      </c>
      <c r="J384" s="25" t="s">
        <v>11</v>
      </c>
      <c r="K384" s="25" t="s">
        <v>3534</v>
      </c>
      <c r="L384" s="25" t="s">
        <v>1721</v>
      </c>
      <c r="M384" s="25" t="s">
        <v>11</v>
      </c>
      <c r="N384" s="25" t="s">
        <v>11</v>
      </c>
      <c r="O384" s="25" t="s">
        <v>11</v>
      </c>
      <c r="P384" s="25" t="s">
        <v>11</v>
      </c>
      <c r="Q384" s="25" t="s">
        <v>11</v>
      </c>
      <c r="R384" s="25" t="s">
        <v>11</v>
      </c>
      <c r="S384" s="25" t="s">
        <v>11</v>
      </c>
      <c r="T384" s="25" t="s">
        <v>1726</v>
      </c>
      <c r="U384" s="25" t="s">
        <v>16</v>
      </c>
      <c r="V384" s="25" t="s">
        <v>11</v>
      </c>
      <c r="W384" s="25" t="s">
        <v>11</v>
      </c>
      <c r="X384" s="25">
        <v>0</v>
      </c>
      <c r="Y384" s="25" t="s">
        <v>11</v>
      </c>
      <c r="Z384" s="25" t="s">
        <v>1664</v>
      </c>
      <c r="AA384" s="25" t="s">
        <v>11</v>
      </c>
      <c r="AB384" s="25" t="s">
        <v>11</v>
      </c>
      <c r="AC384" s="25" t="s">
        <v>11</v>
      </c>
      <c r="AD384" s="25">
        <v>0</v>
      </c>
      <c r="AE384" s="25">
        <v>0</v>
      </c>
      <c r="AF384" s="25">
        <v>30100</v>
      </c>
      <c r="AG384" s="25" t="s">
        <v>5229</v>
      </c>
    </row>
    <row r="385" spans="1:33">
      <c r="A385" s="25" t="s">
        <v>2979</v>
      </c>
      <c r="B385" s="25" t="s">
        <v>2980</v>
      </c>
      <c r="C385" s="25" t="s">
        <v>1661</v>
      </c>
      <c r="D385" s="25" t="s">
        <v>11</v>
      </c>
      <c r="E385" s="25" t="s">
        <v>11</v>
      </c>
      <c r="F385" s="25" t="s">
        <v>11</v>
      </c>
      <c r="G385" s="25" t="s">
        <v>11</v>
      </c>
      <c r="H385" s="25" t="s">
        <v>2981</v>
      </c>
      <c r="I385" s="25" t="s">
        <v>11</v>
      </c>
      <c r="J385" s="25" t="s">
        <v>11</v>
      </c>
      <c r="K385" s="25" t="s">
        <v>11</v>
      </c>
      <c r="L385" s="25" t="s">
        <v>1721</v>
      </c>
      <c r="M385" s="25" t="s">
        <v>11</v>
      </c>
      <c r="N385" s="25" t="s">
        <v>11</v>
      </c>
      <c r="O385" s="25" t="s">
        <v>11</v>
      </c>
      <c r="P385" s="25" t="s">
        <v>11</v>
      </c>
      <c r="Q385" s="25" t="s">
        <v>11</v>
      </c>
      <c r="R385" s="25" t="s">
        <v>11</v>
      </c>
      <c r="S385" s="25" t="s">
        <v>11</v>
      </c>
      <c r="T385" s="25" t="s">
        <v>1726</v>
      </c>
      <c r="U385" s="25" t="s">
        <v>15</v>
      </c>
      <c r="V385" s="25" t="s">
        <v>11</v>
      </c>
      <c r="W385" s="25" t="s">
        <v>11</v>
      </c>
      <c r="X385" s="25">
        <v>0</v>
      </c>
      <c r="Y385" s="25" t="s">
        <v>11</v>
      </c>
      <c r="Z385" s="25" t="s">
        <v>1664</v>
      </c>
      <c r="AA385" s="25" t="s">
        <v>11</v>
      </c>
      <c r="AB385" s="25" t="s">
        <v>11</v>
      </c>
      <c r="AC385" s="25" t="s">
        <v>11</v>
      </c>
      <c r="AD385" s="25">
        <v>400</v>
      </c>
      <c r="AE385" s="25">
        <v>0</v>
      </c>
      <c r="AF385" s="25">
        <v>30975</v>
      </c>
      <c r="AG385" s="25" t="s">
        <v>5230</v>
      </c>
    </row>
    <row r="386" spans="1:33">
      <c r="A386" s="25" t="s">
        <v>3833</v>
      </c>
      <c r="B386" s="25" t="s">
        <v>3834</v>
      </c>
      <c r="C386" s="25" t="s">
        <v>1666</v>
      </c>
      <c r="D386" s="25" t="s">
        <v>11</v>
      </c>
      <c r="E386" s="25" t="s">
        <v>11</v>
      </c>
      <c r="F386" s="25" t="s">
        <v>11</v>
      </c>
      <c r="G386" s="25" t="s">
        <v>11</v>
      </c>
      <c r="H386" s="25" t="s">
        <v>3835</v>
      </c>
      <c r="I386" s="25" t="s">
        <v>11</v>
      </c>
      <c r="J386" s="25" t="s">
        <v>11</v>
      </c>
      <c r="K386" s="25" t="s">
        <v>11</v>
      </c>
      <c r="L386" s="25" t="s">
        <v>1721</v>
      </c>
      <c r="M386" s="25" t="s">
        <v>11</v>
      </c>
      <c r="N386" s="25" t="s">
        <v>11</v>
      </c>
      <c r="O386" s="25" t="s">
        <v>11</v>
      </c>
      <c r="P386" s="25" t="s">
        <v>11</v>
      </c>
      <c r="Q386" s="25" t="s">
        <v>11</v>
      </c>
      <c r="R386" s="25" t="s">
        <v>11</v>
      </c>
      <c r="S386" s="25" t="s">
        <v>11</v>
      </c>
      <c r="T386" s="25" t="s">
        <v>1726</v>
      </c>
      <c r="U386" s="25" t="s">
        <v>16</v>
      </c>
      <c r="V386" s="25" t="s">
        <v>11</v>
      </c>
      <c r="W386" s="25" t="s">
        <v>11</v>
      </c>
      <c r="X386" s="25">
        <v>0</v>
      </c>
      <c r="Y386" s="25" t="s">
        <v>11</v>
      </c>
      <c r="Z386" s="25" t="s">
        <v>1664</v>
      </c>
      <c r="AA386" s="25" t="s">
        <v>11</v>
      </c>
      <c r="AB386" s="25" t="s">
        <v>11</v>
      </c>
      <c r="AC386" s="25" t="s">
        <v>11</v>
      </c>
      <c r="AD386" s="25">
        <v>0.5</v>
      </c>
      <c r="AE386" s="25">
        <v>0</v>
      </c>
      <c r="AF386" s="25">
        <v>48800</v>
      </c>
      <c r="AG386" s="25" t="s">
        <v>1846</v>
      </c>
    </row>
    <row r="387" spans="1:33">
      <c r="A387" s="25" t="s">
        <v>2484</v>
      </c>
      <c r="B387" s="25" t="s">
        <v>2485</v>
      </c>
      <c r="C387" s="25" t="s">
        <v>1666</v>
      </c>
      <c r="D387" s="25" t="s">
        <v>11</v>
      </c>
      <c r="E387" s="25" t="s">
        <v>11</v>
      </c>
      <c r="F387" s="25" t="s">
        <v>1906</v>
      </c>
      <c r="G387" s="25" t="s">
        <v>1688</v>
      </c>
      <c r="H387" s="25" t="s">
        <v>2486</v>
      </c>
      <c r="I387" s="25" t="s">
        <v>1667</v>
      </c>
      <c r="J387" s="25" t="s">
        <v>1721</v>
      </c>
      <c r="K387" s="25" t="s">
        <v>1662</v>
      </c>
      <c r="L387" s="25" t="s">
        <v>1350</v>
      </c>
      <c r="M387" s="25" t="s">
        <v>11</v>
      </c>
      <c r="N387" s="25" t="s">
        <v>11</v>
      </c>
      <c r="O387" s="25" t="s">
        <v>11</v>
      </c>
      <c r="P387" s="25" t="s">
        <v>11</v>
      </c>
      <c r="Q387" s="25" t="s">
        <v>2486</v>
      </c>
      <c r="R387" s="25" t="s">
        <v>11</v>
      </c>
      <c r="S387" s="25" t="s">
        <v>11</v>
      </c>
      <c r="T387" s="25" t="s">
        <v>2043</v>
      </c>
      <c r="U387" s="25" t="s">
        <v>10</v>
      </c>
      <c r="V387" s="25" t="s">
        <v>11</v>
      </c>
      <c r="W387" s="25" t="s">
        <v>11</v>
      </c>
      <c r="X387" s="25">
        <v>0</v>
      </c>
      <c r="Y387" s="25" t="s">
        <v>11</v>
      </c>
      <c r="Z387" s="25" t="s">
        <v>1664</v>
      </c>
      <c r="AA387" s="25" t="s">
        <v>11</v>
      </c>
      <c r="AB387" s="25" t="s">
        <v>11</v>
      </c>
      <c r="AC387" s="25" t="s">
        <v>11</v>
      </c>
      <c r="AD387" s="25">
        <v>0</v>
      </c>
      <c r="AE387" s="25">
        <v>0</v>
      </c>
      <c r="AF387" s="25">
        <v>45422.5</v>
      </c>
      <c r="AG387" s="25" t="s">
        <v>5231</v>
      </c>
    </row>
    <row r="388" spans="1:33">
      <c r="A388" s="25" t="s">
        <v>1739</v>
      </c>
      <c r="B388" s="25" t="s">
        <v>1740</v>
      </c>
      <c r="C388" s="25" t="s">
        <v>1661</v>
      </c>
      <c r="D388" s="25" t="s">
        <v>11</v>
      </c>
      <c r="E388" s="25" t="s">
        <v>11</v>
      </c>
      <c r="F388" s="25" t="s">
        <v>11</v>
      </c>
      <c r="G388" s="25" t="s">
        <v>11</v>
      </c>
      <c r="H388" s="25" t="s">
        <v>1741</v>
      </c>
      <c r="I388" s="25" t="s">
        <v>1691</v>
      </c>
      <c r="J388" s="25" t="s">
        <v>11</v>
      </c>
      <c r="K388" s="25" t="s">
        <v>1683</v>
      </c>
      <c r="L388" s="25" t="s">
        <v>1721</v>
      </c>
      <c r="M388" s="25" t="s">
        <v>11</v>
      </c>
      <c r="N388" s="25" t="s">
        <v>11</v>
      </c>
      <c r="O388" s="25" t="s">
        <v>11</v>
      </c>
      <c r="P388" s="25" t="s">
        <v>11</v>
      </c>
      <c r="Q388" s="25" t="s">
        <v>1741</v>
      </c>
      <c r="R388" s="25" t="s">
        <v>11</v>
      </c>
      <c r="S388" s="25" t="s">
        <v>11</v>
      </c>
      <c r="T388" s="25" t="s">
        <v>1742</v>
      </c>
      <c r="U388" s="25" t="s">
        <v>1687</v>
      </c>
      <c r="V388" s="25" t="s">
        <v>11</v>
      </c>
      <c r="W388" s="25" t="s">
        <v>11</v>
      </c>
      <c r="X388" s="25">
        <v>0</v>
      </c>
      <c r="Y388" s="25" t="s">
        <v>11</v>
      </c>
      <c r="Z388" s="25" t="s">
        <v>1664</v>
      </c>
      <c r="AA388" s="25" t="s">
        <v>11</v>
      </c>
      <c r="AB388" s="25" t="s">
        <v>11</v>
      </c>
      <c r="AC388" s="25" t="s">
        <v>11</v>
      </c>
      <c r="AD388" s="25">
        <v>0</v>
      </c>
      <c r="AE388" s="25">
        <v>0</v>
      </c>
      <c r="AF388" s="25">
        <v>546.25</v>
      </c>
      <c r="AG388" s="25" t="s">
        <v>5073</v>
      </c>
    </row>
    <row r="389" spans="1:33">
      <c r="A389" s="25" t="s">
        <v>3659</v>
      </c>
      <c r="B389" s="25" t="s">
        <v>3660</v>
      </c>
      <c r="C389" s="25" t="s">
        <v>1661</v>
      </c>
      <c r="D389" s="25" t="s">
        <v>11</v>
      </c>
      <c r="E389" s="25" t="s">
        <v>11</v>
      </c>
      <c r="F389" s="25" t="s">
        <v>11</v>
      </c>
      <c r="G389" s="25" t="s">
        <v>11</v>
      </c>
      <c r="H389" s="25" t="s">
        <v>3661</v>
      </c>
      <c r="I389" s="25" t="s">
        <v>11</v>
      </c>
      <c r="J389" s="25" t="s">
        <v>11</v>
      </c>
      <c r="K389" s="25" t="s">
        <v>11</v>
      </c>
      <c r="L389" s="25" t="s">
        <v>1721</v>
      </c>
      <c r="M389" s="25" t="s">
        <v>11</v>
      </c>
      <c r="N389" s="25" t="s">
        <v>11</v>
      </c>
      <c r="O389" s="25" t="s">
        <v>11</v>
      </c>
      <c r="P389" s="25" t="s">
        <v>11</v>
      </c>
      <c r="Q389" s="25" t="s">
        <v>11</v>
      </c>
      <c r="R389" s="25" t="s">
        <v>11</v>
      </c>
      <c r="S389" s="25" t="s">
        <v>11</v>
      </c>
      <c r="T389" s="25" t="s">
        <v>1726</v>
      </c>
      <c r="U389" s="25" t="s">
        <v>12</v>
      </c>
      <c r="V389" s="25" t="s">
        <v>11</v>
      </c>
      <c r="W389" s="25" t="s">
        <v>11</v>
      </c>
      <c r="X389" s="25">
        <v>0</v>
      </c>
      <c r="Y389" s="25" t="s">
        <v>11</v>
      </c>
      <c r="Z389" s="25" t="s">
        <v>1664</v>
      </c>
      <c r="AA389" s="25" t="s">
        <v>11</v>
      </c>
      <c r="AB389" s="25" t="s">
        <v>11</v>
      </c>
      <c r="AC389" s="25" t="s">
        <v>11</v>
      </c>
      <c r="AD389" s="25">
        <v>0</v>
      </c>
      <c r="AE389" s="25">
        <v>0</v>
      </c>
      <c r="AF389" s="25">
        <v>3894.53</v>
      </c>
      <c r="AG389" s="25" t="s">
        <v>5232</v>
      </c>
    </row>
    <row r="390" spans="1:33">
      <c r="A390" s="25" t="s">
        <v>2560</v>
      </c>
      <c r="B390" s="25" t="s">
        <v>2561</v>
      </c>
      <c r="C390" s="25" t="s">
        <v>1666</v>
      </c>
      <c r="D390" s="25" t="s">
        <v>11</v>
      </c>
      <c r="E390" s="25" t="s">
        <v>11</v>
      </c>
      <c r="F390" s="25" t="s">
        <v>2562</v>
      </c>
      <c r="G390" s="25" t="s">
        <v>1751</v>
      </c>
      <c r="H390" s="25" t="s">
        <v>2563</v>
      </c>
      <c r="I390" s="25" t="s">
        <v>1672</v>
      </c>
      <c r="J390" s="25" t="s">
        <v>1721</v>
      </c>
      <c r="K390" s="25" t="s">
        <v>2564</v>
      </c>
      <c r="L390" s="25" t="s">
        <v>1721</v>
      </c>
      <c r="M390" s="25" t="s">
        <v>11</v>
      </c>
      <c r="N390" s="25" t="s">
        <v>11</v>
      </c>
      <c r="O390" s="25" t="s">
        <v>11</v>
      </c>
      <c r="P390" s="25" t="s">
        <v>11</v>
      </c>
      <c r="Q390" s="25" t="s">
        <v>2563</v>
      </c>
      <c r="R390" s="25" t="s">
        <v>11</v>
      </c>
      <c r="S390" s="25" t="s">
        <v>11</v>
      </c>
      <c r="T390" s="25" t="s">
        <v>2332</v>
      </c>
      <c r="U390" s="25" t="s">
        <v>1669</v>
      </c>
      <c r="V390" s="25" t="s">
        <v>11</v>
      </c>
      <c r="W390" s="25" t="s">
        <v>11</v>
      </c>
      <c r="X390" s="25">
        <v>0</v>
      </c>
      <c r="Y390" s="25" t="s">
        <v>11</v>
      </c>
      <c r="Z390" s="25" t="s">
        <v>1664</v>
      </c>
      <c r="AA390" s="25" t="s">
        <v>11</v>
      </c>
      <c r="AB390" s="25" t="s">
        <v>11</v>
      </c>
      <c r="AC390" s="25" t="s">
        <v>11</v>
      </c>
      <c r="AD390" s="25">
        <v>230</v>
      </c>
      <c r="AE390" s="25">
        <v>0</v>
      </c>
      <c r="AF390" s="25">
        <v>3800</v>
      </c>
      <c r="AG390" s="25" t="s">
        <v>2565</v>
      </c>
    </row>
    <row r="391" spans="1:33">
      <c r="A391" s="25" t="s">
        <v>2927</v>
      </c>
      <c r="B391" s="25" t="s">
        <v>2928</v>
      </c>
      <c r="C391" s="25" t="s">
        <v>1666</v>
      </c>
      <c r="D391" s="25" t="s">
        <v>11</v>
      </c>
      <c r="E391" s="25" t="s">
        <v>11</v>
      </c>
      <c r="F391" s="25" t="s">
        <v>11</v>
      </c>
      <c r="G391" s="25" t="s">
        <v>11</v>
      </c>
      <c r="H391" s="25" t="s">
        <v>2929</v>
      </c>
      <c r="I391" s="25" t="s">
        <v>1672</v>
      </c>
      <c r="J391" s="25" t="s">
        <v>11</v>
      </c>
      <c r="K391" s="25" t="s">
        <v>1683</v>
      </c>
      <c r="L391" s="25" t="s">
        <v>1721</v>
      </c>
      <c r="M391" s="25" t="s">
        <v>11</v>
      </c>
      <c r="N391" s="25" t="s">
        <v>11</v>
      </c>
      <c r="O391" s="25" t="s">
        <v>11</v>
      </c>
      <c r="P391" s="25" t="s">
        <v>11</v>
      </c>
      <c r="Q391" s="25" t="s">
        <v>2929</v>
      </c>
      <c r="R391" s="25" t="s">
        <v>11</v>
      </c>
      <c r="S391" s="25" t="s">
        <v>11</v>
      </c>
      <c r="T391" s="25" t="s">
        <v>2241</v>
      </c>
      <c r="U391" s="25" t="s">
        <v>1687</v>
      </c>
      <c r="V391" s="25" t="s">
        <v>11</v>
      </c>
      <c r="W391" s="25" t="s">
        <v>11</v>
      </c>
      <c r="X391" s="25">
        <v>0</v>
      </c>
      <c r="Y391" s="25" t="s">
        <v>11</v>
      </c>
      <c r="Z391" s="25" t="s">
        <v>1664</v>
      </c>
      <c r="AA391" s="25" t="s">
        <v>11</v>
      </c>
      <c r="AB391" s="25" t="s">
        <v>11</v>
      </c>
      <c r="AC391" s="25" t="s">
        <v>11</v>
      </c>
      <c r="AD391" s="25">
        <v>0</v>
      </c>
      <c r="AE391" s="25">
        <v>0</v>
      </c>
      <c r="AF391" s="25">
        <v>720</v>
      </c>
      <c r="AG391" s="25" t="s">
        <v>5180</v>
      </c>
    </row>
    <row r="392" spans="1:33">
      <c r="A392" s="25" t="s">
        <v>1835</v>
      </c>
      <c r="B392" s="25" t="s">
        <v>1836</v>
      </c>
      <c r="C392" s="25" t="s">
        <v>1661</v>
      </c>
      <c r="D392" s="25" t="s">
        <v>11</v>
      </c>
      <c r="E392" s="25" t="s">
        <v>11</v>
      </c>
      <c r="F392" s="25" t="s">
        <v>1837</v>
      </c>
      <c r="G392" s="25" t="s">
        <v>1838</v>
      </c>
      <c r="H392" s="25" t="s">
        <v>1839</v>
      </c>
      <c r="I392" s="25" t="s">
        <v>1672</v>
      </c>
      <c r="J392" s="25" t="s">
        <v>11</v>
      </c>
      <c r="K392" s="25" t="s">
        <v>1840</v>
      </c>
      <c r="L392" s="25" t="s">
        <v>1721</v>
      </c>
      <c r="M392" s="25" t="s">
        <v>11</v>
      </c>
      <c r="N392" s="25" t="s">
        <v>11</v>
      </c>
      <c r="O392" s="25" t="s">
        <v>1841</v>
      </c>
      <c r="P392" s="25" t="s">
        <v>11</v>
      </c>
      <c r="Q392" s="25" t="s">
        <v>1839</v>
      </c>
      <c r="R392" s="25" t="s">
        <v>11</v>
      </c>
      <c r="S392" s="25" t="s">
        <v>11</v>
      </c>
      <c r="T392" s="25" t="s">
        <v>1726</v>
      </c>
      <c r="U392" s="25" t="s">
        <v>14</v>
      </c>
      <c r="V392" s="25" t="s">
        <v>11</v>
      </c>
      <c r="W392" s="25" t="s">
        <v>11</v>
      </c>
      <c r="X392" s="25">
        <v>0</v>
      </c>
      <c r="Y392" s="25" t="s">
        <v>11</v>
      </c>
      <c r="Z392" s="25" t="s">
        <v>1664</v>
      </c>
      <c r="AA392" s="25" t="s">
        <v>11</v>
      </c>
      <c r="AB392" s="25" t="s">
        <v>11</v>
      </c>
      <c r="AC392" s="25" t="s">
        <v>11</v>
      </c>
      <c r="AD392" s="25">
        <v>0</v>
      </c>
      <c r="AE392" s="25">
        <v>0</v>
      </c>
      <c r="AF392" s="25">
        <v>48800</v>
      </c>
      <c r="AG392" s="25" t="s">
        <v>1842</v>
      </c>
    </row>
    <row r="393" spans="1:33">
      <c r="A393" s="25" t="s">
        <v>4057</v>
      </c>
      <c r="B393" s="25" t="s">
        <v>4058</v>
      </c>
      <c r="C393" s="25" t="s">
        <v>1666</v>
      </c>
      <c r="D393" s="25" t="s">
        <v>11</v>
      </c>
      <c r="E393" s="25" t="s">
        <v>11</v>
      </c>
      <c r="F393" s="25" t="s">
        <v>11</v>
      </c>
      <c r="G393" s="25" t="s">
        <v>11</v>
      </c>
      <c r="H393" s="25" t="s">
        <v>4059</v>
      </c>
      <c r="I393" s="25" t="s">
        <v>11</v>
      </c>
      <c r="J393" s="25" t="s">
        <v>11</v>
      </c>
      <c r="K393" s="25" t="s">
        <v>11</v>
      </c>
      <c r="L393" s="25" t="s">
        <v>1721</v>
      </c>
      <c r="M393" s="25" t="s">
        <v>11</v>
      </c>
      <c r="N393" s="25" t="s">
        <v>11</v>
      </c>
      <c r="O393" s="25" t="s">
        <v>11</v>
      </c>
      <c r="P393" s="25" t="s">
        <v>11</v>
      </c>
      <c r="Q393" s="25" t="s">
        <v>11</v>
      </c>
      <c r="R393" s="25" t="s">
        <v>11</v>
      </c>
      <c r="S393" s="25" t="s">
        <v>11</v>
      </c>
      <c r="T393" s="25" t="s">
        <v>1786</v>
      </c>
      <c r="U393" s="25" t="s">
        <v>18</v>
      </c>
      <c r="V393" s="25" t="s">
        <v>11</v>
      </c>
      <c r="W393" s="25" t="s">
        <v>11</v>
      </c>
      <c r="X393" s="25">
        <v>0</v>
      </c>
      <c r="Y393" s="25" t="s">
        <v>11</v>
      </c>
      <c r="Z393" s="25" t="s">
        <v>1809</v>
      </c>
      <c r="AA393" s="25" t="s">
        <v>3008</v>
      </c>
      <c r="AB393" s="25" t="s">
        <v>3062</v>
      </c>
      <c r="AC393" s="25" t="s">
        <v>11</v>
      </c>
      <c r="AD393" s="25">
        <v>0</v>
      </c>
      <c r="AE393" s="25">
        <v>0</v>
      </c>
      <c r="AF393" s="25">
        <v>0</v>
      </c>
      <c r="AG393" s="25" t="s">
        <v>7</v>
      </c>
    </row>
    <row r="394" spans="1:33">
      <c r="A394" s="25" t="s">
        <v>2566</v>
      </c>
      <c r="B394" s="25" t="s">
        <v>2567</v>
      </c>
      <c r="C394" s="25" t="s">
        <v>1666</v>
      </c>
      <c r="D394" s="25" t="s">
        <v>11</v>
      </c>
      <c r="E394" s="25" t="s">
        <v>11</v>
      </c>
      <c r="F394" s="25" t="s">
        <v>11</v>
      </c>
      <c r="G394" s="25" t="s">
        <v>11</v>
      </c>
      <c r="H394" s="25" t="s">
        <v>2568</v>
      </c>
      <c r="I394" s="25" t="s">
        <v>11</v>
      </c>
      <c r="J394" s="25" t="s">
        <v>11</v>
      </c>
      <c r="K394" s="25" t="s">
        <v>11</v>
      </c>
      <c r="L394" s="25" t="s">
        <v>1721</v>
      </c>
      <c r="M394" s="25" t="s">
        <v>11</v>
      </c>
      <c r="N394" s="25" t="s">
        <v>11</v>
      </c>
      <c r="O394" s="25" t="s">
        <v>11</v>
      </c>
      <c r="P394" s="25" t="s">
        <v>11</v>
      </c>
      <c r="Q394" s="25" t="s">
        <v>11</v>
      </c>
      <c r="R394" s="25" t="s">
        <v>11</v>
      </c>
      <c r="S394" s="25" t="s">
        <v>11</v>
      </c>
      <c r="T394" s="25" t="s">
        <v>1726</v>
      </c>
      <c r="U394" s="25" t="s">
        <v>12</v>
      </c>
      <c r="V394" s="25" t="s">
        <v>11</v>
      </c>
      <c r="W394" s="25" t="s">
        <v>11</v>
      </c>
      <c r="X394" s="25">
        <v>0</v>
      </c>
      <c r="Y394" s="25" t="s">
        <v>11</v>
      </c>
      <c r="Z394" s="25" t="s">
        <v>1664</v>
      </c>
      <c r="AA394" s="25" t="s">
        <v>11</v>
      </c>
      <c r="AB394" s="25" t="s">
        <v>11</v>
      </c>
      <c r="AC394" s="25" t="s">
        <v>11</v>
      </c>
      <c r="AD394" s="25">
        <v>0</v>
      </c>
      <c r="AE394" s="25">
        <v>0</v>
      </c>
      <c r="AF394" s="25">
        <v>19199.990000000002</v>
      </c>
      <c r="AG394" s="25" t="s">
        <v>5233</v>
      </c>
    </row>
    <row r="395" spans="1:33">
      <c r="A395" s="25" t="s">
        <v>1812</v>
      </c>
      <c r="B395" s="25" t="s">
        <v>1813</v>
      </c>
      <c r="C395" s="25" t="s">
        <v>1661</v>
      </c>
      <c r="D395" s="25" t="s">
        <v>11</v>
      </c>
      <c r="E395" s="25" t="s">
        <v>11</v>
      </c>
      <c r="F395" s="25" t="s">
        <v>11</v>
      </c>
      <c r="G395" s="25" t="s">
        <v>11</v>
      </c>
      <c r="H395" s="25" t="s">
        <v>1814</v>
      </c>
      <c r="I395" s="25" t="s">
        <v>1672</v>
      </c>
      <c r="J395" s="25" t="s">
        <v>1721</v>
      </c>
      <c r="K395" s="25" t="s">
        <v>1782</v>
      </c>
      <c r="L395" s="25" t="s">
        <v>1721</v>
      </c>
      <c r="M395" s="25" t="s">
        <v>11</v>
      </c>
      <c r="N395" s="25" t="s">
        <v>11</v>
      </c>
      <c r="O395" s="25" t="s">
        <v>11</v>
      </c>
      <c r="P395" s="25" t="s">
        <v>11</v>
      </c>
      <c r="Q395" s="25" t="s">
        <v>11</v>
      </c>
      <c r="R395" s="25" t="s">
        <v>11</v>
      </c>
      <c r="S395" s="25" t="s">
        <v>11</v>
      </c>
      <c r="T395" s="25" t="s">
        <v>1815</v>
      </c>
      <c r="U395" s="25" t="s">
        <v>1686</v>
      </c>
      <c r="V395" s="25" t="s">
        <v>11</v>
      </c>
      <c r="W395" s="25" t="s">
        <v>11</v>
      </c>
      <c r="X395" s="25">
        <v>0</v>
      </c>
      <c r="Y395" s="25" t="s">
        <v>11</v>
      </c>
      <c r="Z395" s="25" t="s">
        <v>1664</v>
      </c>
      <c r="AA395" s="25" t="s">
        <v>11</v>
      </c>
      <c r="AB395" s="25" t="s">
        <v>11</v>
      </c>
      <c r="AC395" s="25" t="s">
        <v>11</v>
      </c>
      <c r="AD395" s="25">
        <v>0</v>
      </c>
      <c r="AE395" s="25">
        <v>0</v>
      </c>
      <c r="AF395" s="25">
        <v>1898</v>
      </c>
      <c r="AG395" s="25" t="s">
        <v>5234</v>
      </c>
    </row>
    <row r="396" spans="1:33">
      <c r="A396" s="25" t="s">
        <v>2827</v>
      </c>
      <c r="B396" s="25" t="s">
        <v>2828</v>
      </c>
      <c r="C396" s="25" t="s">
        <v>1661</v>
      </c>
      <c r="D396" s="25" t="s">
        <v>11</v>
      </c>
      <c r="E396" s="25" t="s">
        <v>11</v>
      </c>
      <c r="F396" s="25" t="s">
        <v>11</v>
      </c>
      <c r="G396" s="25" t="s">
        <v>11</v>
      </c>
      <c r="H396" s="25" t="s">
        <v>2829</v>
      </c>
      <c r="I396" s="25" t="s">
        <v>11</v>
      </c>
      <c r="J396" s="25" t="s">
        <v>11</v>
      </c>
      <c r="K396" s="25" t="s">
        <v>11</v>
      </c>
      <c r="L396" s="25" t="s">
        <v>1721</v>
      </c>
      <c r="M396" s="25" t="s">
        <v>11</v>
      </c>
      <c r="N396" s="25" t="s">
        <v>11</v>
      </c>
      <c r="O396" s="25" t="s">
        <v>11</v>
      </c>
      <c r="P396" s="25" t="s">
        <v>11</v>
      </c>
      <c r="Q396" s="25" t="s">
        <v>11</v>
      </c>
      <c r="R396" s="25" t="s">
        <v>11</v>
      </c>
      <c r="S396" s="25" t="s">
        <v>11</v>
      </c>
      <c r="T396" s="25" t="s">
        <v>1726</v>
      </c>
      <c r="U396" s="25" t="s">
        <v>14</v>
      </c>
      <c r="V396" s="25" t="s">
        <v>11</v>
      </c>
      <c r="W396" s="25" t="s">
        <v>11</v>
      </c>
      <c r="X396" s="25">
        <v>0</v>
      </c>
      <c r="Y396" s="25" t="s">
        <v>11</v>
      </c>
      <c r="Z396" s="25" t="s">
        <v>1664</v>
      </c>
      <c r="AA396" s="25" t="s">
        <v>11</v>
      </c>
      <c r="AB396" s="25" t="s">
        <v>11</v>
      </c>
      <c r="AC396" s="25" t="s">
        <v>11</v>
      </c>
      <c r="AD396" s="25">
        <v>280</v>
      </c>
      <c r="AE396" s="25">
        <v>0</v>
      </c>
      <c r="AF396" s="25">
        <v>30100</v>
      </c>
      <c r="AG396" s="25" t="s">
        <v>5235</v>
      </c>
    </row>
    <row r="397" spans="1:33">
      <c r="A397" s="25" t="s">
        <v>3926</v>
      </c>
      <c r="B397" s="25" t="s">
        <v>3927</v>
      </c>
      <c r="C397" s="25" t="s">
        <v>1661</v>
      </c>
      <c r="D397" s="25" t="s">
        <v>11</v>
      </c>
      <c r="E397" s="25" t="s">
        <v>11</v>
      </c>
      <c r="F397" s="25" t="s">
        <v>11</v>
      </c>
      <c r="G397" s="25" t="s">
        <v>11</v>
      </c>
      <c r="H397" s="25" t="s">
        <v>3928</v>
      </c>
      <c r="I397" s="25" t="s">
        <v>11</v>
      </c>
      <c r="J397" s="25" t="s">
        <v>11</v>
      </c>
      <c r="K397" s="25" t="s">
        <v>11</v>
      </c>
      <c r="L397" s="25" t="s">
        <v>1721</v>
      </c>
      <c r="M397" s="25" t="s">
        <v>11</v>
      </c>
      <c r="N397" s="25" t="s">
        <v>11</v>
      </c>
      <c r="O397" s="25" t="s">
        <v>11</v>
      </c>
      <c r="P397" s="25" t="s">
        <v>11</v>
      </c>
      <c r="Q397" s="25" t="s">
        <v>11</v>
      </c>
      <c r="R397" s="25" t="s">
        <v>11</v>
      </c>
      <c r="S397" s="25" t="s">
        <v>11</v>
      </c>
      <c r="T397" s="25" t="s">
        <v>1766</v>
      </c>
      <c r="U397" s="25" t="s">
        <v>12</v>
      </c>
      <c r="V397" s="25" t="s">
        <v>11</v>
      </c>
      <c r="W397" s="25" t="s">
        <v>11</v>
      </c>
      <c r="X397" s="25">
        <v>0</v>
      </c>
      <c r="Y397" s="25" t="s">
        <v>11</v>
      </c>
      <c r="Z397" s="25" t="s">
        <v>1664</v>
      </c>
      <c r="AA397" s="25" t="s">
        <v>11</v>
      </c>
      <c r="AB397" s="25" t="s">
        <v>11</v>
      </c>
      <c r="AC397" s="25" t="s">
        <v>11</v>
      </c>
      <c r="AD397" s="25">
        <v>0</v>
      </c>
      <c r="AE397" s="25">
        <v>0</v>
      </c>
      <c r="AF397" s="25">
        <v>10947</v>
      </c>
      <c r="AG397" s="25" t="s">
        <v>5236</v>
      </c>
    </row>
    <row r="398" spans="1:33">
      <c r="A398" s="25" t="s">
        <v>2375</v>
      </c>
      <c r="B398" s="25" t="s">
        <v>2376</v>
      </c>
      <c r="C398" s="25" t="s">
        <v>1661</v>
      </c>
      <c r="D398" s="25" t="s">
        <v>11</v>
      </c>
      <c r="E398" s="25" t="s">
        <v>11</v>
      </c>
      <c r="F398" s="25" t="s">
        <v>2377</v>
      </c>
      <c r="G398" s="25" t="s">
        <v>1730</v>
      </c>
      <c r="H398" s="25" t="s">
        <v>2378</v>
      </c>
      <c r="I398" s="25" t="s">
        <v>1667</v>
      </c>
      <c r="J398" s="25" t="s">
        <v>1721</v>
      </c>
      <c r="K398" s="25" t="s">
        <v>2303</v>
      </c>
      <c r="L398" s="25" t="s">
        <v>1721</v>
      </c>
      <c r="M398" s="25" t="s">
        <v>11</v>
      </c>
      <c r="N398" s="25" t="s">
        <v>11</v>
      </c>
      <c r="O398" s="25" t="s">
        <v>11</v>
      </c>
      <c r="P398" s="25" t="s">
        <v>11</v>
      </c>
      <c r="Q398" s="25" t="s">
        <v>2378</v>
      </c>
      <c r="R398" s="25" t="s">
        <v>11</v>
      </c>
      <c r="S398" s="25" t="s">
        <v>11</v>
      </c>
      <c r="T398" s="25" t="s">
        <v>1804</v>
      </c>
      <c r="U398" s="25" t="s">
        <v>16</v>
      </c>
      <c r="V398" s="25" t="s">
        <v>1663</v>
      </c>
      <c r="W398" s="25" t="s">
        <v>11</v>
      </c>
      <c r="X398" s="25">
        <v>0</v>
      </c>
      <c r="Y398" s="25" t="s">
        <v>11</v>
      </c>
      <c r="Z398" s="25" t="s">
        <v>1664</v>
      </c>
      <c r="AA398" s="25" t="s">
        <v>11</v>
      </c>
      <c r="AB398" s="25" t="s">
        <v>11</v>
      </c>
      <c r="AC398" s="25" t="s">
        <v>11</v>
      </c>
      <c r="AD398" s="25">
        <v>280</v>
      </c>
      <c r="AE398" s="25">
        <v>0</v>
      </c>
      <c r="AF398" s="25">
        <v>1880</v>
      </c>
      <c r="AG398" s="25" t="s">
        <v>1665</v>
      </c>
    </row>
    <row r="399" spans="1:33">
      <c r="A399" s="25" t="s">
        <v>1967</v>
      </c>
      <c r="B399" s="25" t="s">
        <v>1968</v>
      </c>
      <c r="C399" s="25" t="s">
        <v>1666</v>
      </c>
      <c r="D399" s="25" t="s">
        <v>11</v>
      </c>
      <c r="E399" s="25" t="s">
        <v>11</v>
      </c>
      <c r="F399" s="25" t="s">
        <v>1969</v>
      </c>
      <c r="G399" s="25" t="s">
        <v>1693</v>
      </c>
      <c r="H399" s="25" t="s">
        <v>1970</v>
      </c>
      <c r="I399" s="25" t="s">
        <v>1672</v>
      </c>
      <c r="J399" s="25" t="s">
        <v>1721</v>
      </c>
      <c r="K399" s="25" t="s">
        <v>1971</v>
      </c>
      <c r="L399" s="25" t="s">
        <v>1350</v>
      </c>
      <c r="M399" s="25" t="s">
        <v>11</v>
      </c>
      <c r="N399" s="25" t="s">
        <v>11</v>
      </c>
      <c r="O399" s="25" t="s">
        <v>11</v>
      </c>
      <c r="P399" s="25" t="s">
        <v>11</v>
      </c>
      <c r="Q399" s="25" t="s">
        <v>11</v>
      </c>
      <c r="R399" s="25" t="s">
        <v>11</v>
      </c>
      <c r="S399" s="25" t="s">
        <v>11</v>
      </c>
      <c r="T399" s="25" t="s">
        <v>1722</v>
      </c>
      <c r="U399" s="25" t="s">
        <v>16</v>
      </c>
      <c r="V399" s="25" t="s">
        <v>11</v>
      </c>
      <c r="W399" s="25" t="s">
        <v>11</v>
      </c>
      <c r="X399" s="25">
        <v>0</v>
      </c>
      <c r="Y399" s="25" t="s">
        <v>11</v>
      </c>
      <c r="Z399" s="25" t="s">
        <v>1664</v>
      </c>
      <c r="AA399" s="25" t="s">
        <v>11</v>
      </c>
      <c r="AB399" s="25" t="s">
        <v>11</v>
      </c>
      <c r="AC399" s="25" t="s">
        <v>11</v>
      </c>
      <c r="AD399" s="25">
        <v>0</v>
      </c>
      <c r="AE399" s="25">
        <v>0</v>
      </c>
      <c r="AF399" s="25">
        <v>51977.83</v>
      </c>
      <c r="AG399" s="25" t="s">
        <v>1972</v>
      </c>
    </row>
    <row r="400" spans="1:33">
      <c r="A400" s="25" t="s">
        <v>3374</v>
      </c>
      <c r="B400" s="25" t="s">
        <v>3375</v>
      </c>
      <c r="C400" s="25" t="s">
        <v>1666</v>
      </c>
      <c r="D400" s="25" t="s">
        <v>11</v>
      </c>
      <c r="E400" s="25" t="s">
        <v>11</v>
      </c>
      <c r="F400" s="25" t="s">
        <v>11</v>
      </c>
      <c r="G400" s="25" t="s">
        <v>11</v>
      </c>
      <c r="H400" s="25" t="s">
        <v>3376</v>
      </c>
      <c r="I400" s="25" t="s">
        <v>1672</v>
      </c>
      <c r="J400" s="25" t="s">
        <v>11</v>
      </c>
      <c r="K400" s="25" t="s">
        <v>1683</v>
      </c>
      <c r="L400" s="25" t="s">
        <v>1721</v>
      </c>
      <c r="M400" s="25" t="s">
        <v>11</v>
      </c>
      <c r="N400" s="25" t="s">
        <v>11</v>
      </c>
      <c r="O400" s="25" t="s">
        <v>11</v>
      </c>
      <c r="P400" s="25" t="s">
        <v>11</v>
      </c>
      <c r="Q400" s="25" t="s">
        <v>3376</v>
      </c>
      <c r="R400" s="25" t="s">
        <v>11</v>
      </c>
      <c r="S400" s="25" t="s">
        <v>11</v>
      </c>
      <c r="T400" s="25" t="s">
        <v>2332</v>
      </c>
      <c r="U400" s="25" t="s">
        <v>1687</v>
      </c>
      <c r="V400" s="25" t="s">
        <v>1671</v>
      </c>
      <c r="W400" s="25" t="s">
        <v>11</v>
      </c>
      <c r="X400" s="25">
        <v>0</v>
      </c>
      <c r="Y400" s="25" t="s">
        <v>11</v>
      </c>
      <c r="Z400" s="25" t="s">
        <v>1664</v>
      </c>
      <c r="AA400" s="25" t="s">
        <v>11</v>
      </c>
      <c r="AB400" s="25" t="s">
        <v>11</v>
      </c>
      <c r="AC400" s="25" t="s">
        <v>11</v>
      </c>
      <c r="AD400" s="25">
        <v>0</v>
      </c>
      <c r="AE400" s="25">
        <v>0</v>
      </c>
      <c r="AF400" s="25">
        <v>546.25</v>
      </c>
      <c r="AG400" s="25" t="s">
        <v>5073</v>
      </c>
    </row>
    <row r="401" spans="1:33">
      <c r="A401" s="25" t="s">
        <v>2460</v>
      </c>
      <c r="B401" s="25" t="s">
        <v>2461</v>
      </c>
      <c r="C401" s="25" t="s">
        <v>1666</v>
      </c>
      <c r="D401" s="25" t="s">
        <v>11</v>
      </c>
      <c r="E401" s="25" t="s">
        <v>11</v>
      </c>
      <c r="F401" s="25" t="s">
        <v>11</v>
      </c>
      <c r="G401" s="25" t="s">
        <v>11</v>
      </c>
      <c r="H401" s="25" t="s">
        <v>2462</v>
      </c>
      <c r="I401" s="25" t="s">
        <v>11</v>
      </c>
      <c r="J401" s="25" t="s">
        <v>11</v>
      </c>
      <c r="K401" s="25" t="s">
        <v>11</v>
      </c>
      <c r="L401" s="25" t="s">
        <v>1721</v>
      </c>
      <c r="M401" s="25" t="s">
        <v>11</v>
      </c>
      <c r="N401" s="25" t="s">
        <v>11</v>
      </c>
      <c r="O401" s="25" t="s">
        <v>11</v>
      </c>
      <c r="P401" s="25" t="s">
        <v>11</v>
      </c>
      <c r="Q401" s="25" t="s">
        <v>11</v>
      </c>
      <c r="R401" s="25" t="s">
        <v>11</v>
      </c>
      <c r="S401" s="25" t="s">
        <v>11</v>
      </c>
      <c r="T401" s="25" t="s">
        <v>1786</v>
      </c>
      <c r="U401" s="25" t="s">
        <v>17</v>
      </c>
      <c r="V401" s="25" t="s">
        <v>11</v>
      </c>
      <c r="W401" s="25" t="s">
        <v>11</v>
      </c>
      <c r="X401" s="25">
        <v>0</v>
      </c>
      <c r="Y401" s="25" t="s">
        <v>11</v>
      </c>
      <c r="Z401" s="25" t="s">
        <v>1664</v>
      </c>
      <c r="AA401" s="25" t="s">
        <v>11</v>
      </c>
      <c r="AB401" s="25" t="s">
        <v>11</v>
      </c>
      <c r="AC401" s="25" t="s">
        <v>11</v>
      </c>
      <c r="AD401" s="25">
        <v>0</v>
      </c>
      <c r="AE401" s="25">
        <v>0</v>
      </c>
      <c r="AF401" s="25">
        <v>2104.94</v>
      </c>
      <c r="AG401" s="25" t="s">
        <v>2463</v>
      </c>
    </row>
    <row r="402" spans="1:33">
      <c r="A402" s="25" t="s">
        <v>1897</v>
      </c>
      <c r="B402" s="25" t="s">
        <v>1898</v>
      </c>
      <c r="C402" s="25" t="s">
        <v>1661</v>
      </c>
      <c r="D402" s="25" t="s">
        <v>11</v>
      </c>
      <c r="E402" s="25" t="s">
        <v>11</v>
      </c>
      <c r="F402" s="25" t="s">
        <v>1899</v>
      </c>
      <c r="G402" s="25" t="s">
        <v>1690</v>
      </c>
      <c r="H402" s="25" t="s">
        <v>1900</v>
      </c>
      <c r="I402" s="25" t="s">
        <v>1672</v>
      </c>
      <c r="J402" s="25" t="s">
        <v>1721</v>
      </c>
      <c r="K402" s="25" t="s">
        <v>1782</v>
      </c>
      <c r="L402" s="25" t="s">
        <v>1721</v>
      </c>
      <c r="M402" s="25" t="s">
        <v>11</v>
      </c>
      <c r="N402" s="25" t="s">
        <v>1901</v>
      </c>
      <c r="O402" s="25" t="s">
        <v>1902</v>
      </c>
      <c r="P402" s="25" t="s">
        <v>1903</v>
      </c>
      <c r="Q402" s="25" t="s">
        <v>1900</v>
      </c>
      <c r="R402" s="25" t="s">
        <v>11</v>
      </c>
      <c r="S402" s="25" t="s">
        <v>11</v>
      </c>
      <c r="T402" s="25" t="s">
        <v>1742</v>
      </c>
      <c r="U402" s="25" t="s">
        <v>1686</v>
      </c>
      <c r="V402" s="25" t="s">
        <v>11</v>
      </c>
      <c r="W402" s="25" t="s">
        <v>11</v>
      </c>
      <c r="X402" s="25">
        <v>0</v>
      </c>
      <c r="Y402" s="25" t="s">
        <v>11</v>
      </c>
      <c r="Z402" s="25" t="s">
        <v>1664</v>
      </c>
      <c r="AA402" s="25" t="s">
        <v>11</v>
      </c>
      <c r="AB402" s="25" t="s">
        <v>11</v>
      </c>
      <c r="AC402" s="25" t="s">
        <v>11</v>
      </c>
      <c r="AD402" s="25">
        <v>0</v>
      </c>
      <c r="AE402" s="25">
        <v>0</v>
      </c>
      <c r="AF402" s="25">
        <v>3316</v>
      </c>
      <c r="AG402" s="25" t="s">
        <v>1162</v>
      </c>
    </row>
    <row r="403" spans="1:33">
      <c r="A403" s="25" t="s">
        <v>2089</v>
      </c>
      <c r="B403" s="25" t="s">
        <v>2090</v>
      </c>
      <c r="C403" s="25" t="s">
        <v>1666</v>
      </c>
      <c r="D403" s="25" t="s">
        <v>11</v>
      </c>
      <c r="E403" s="25" t="s">
        <v>11</v>
      </c>
      <c r="F403" s="25" t="s">
        <v>11</v>
      </c>
      <c r="G403" s="25" t="s">
        <v>11</v>
      </c>
      <c r="H403" s="25" t="s">
        <v>2091</v>
      </c>
      <c r="I403" s="25" t="s">
        <v>11</v>
      </c>
      <c r="J403" s="25" t="s">
        <v>11</v>
      </c>
      <c r="K403" s="25" t="s">
        <v>11</v>
      </c>
      <c r="L403" s="25" t="s">
        <v>1721</v>
      </c>
      <c r="M403" s="25" t="s">
        <v>11</v>
      </c>
      <c r="N403" s="25" t="s">
        <v>11</v>
      </c>
      <c r="O403" s="25" t="s">
        <v>11</v>
      </c>
      <c r="P403" s="25" t="s">
        <v>11</v>
      </c>
      <c r="Q403" s="25" t="s">
        <v>11</v>
      </c>
      <c r="R403" s="25" t="s">
        <v>11</v>
      </c>
      <c r="S403" s="25" t="s">
        <v>11</v>
      </c>
      <c r="T403" s="25" t="s">
        <v>2092</v>
      </c>
      <c r="U403" s="25" t="s">
        <v>1669</v>
      </c>
      <c r="V403" s="25" t="s">
        <v>11</v>
      </c>
      <c r="W403" s="25" t="s">
        <v>11</v>
      </c>
      <c r="X403" s="25">
        <v>0</v>
      </c>
      <c r="Y403" s="25" t="s">
        <v>11</v>
      </c>
      <c r="Z403" s="25" t="s">
        <v>1664</v>
      </c>
      <c r="AA403" s="25" t="s">
        <v>11</v>
      </c>
      <c r="AB403" s="25" t="s">
        <v>11</v>
      </c>
      <c r="AC403" s="25" t="s">
        <v>11</v>
      </c>
      <c r="AD403" s="25">
        <v>0.12</v>
      </c>
      <c r="AE403" s="25">
        <v>0</v>
      </c>
      <c r="AF403" s="25">
        <v>40035.72</v>
      </c>
      <c r="AG403" s="25" t="s">
        <v>5237</v>
      </c>
    </row>
    <row r="404" spans="1:33">
      <c r="A404" s="25" t="s">
        <v>3251</v>
      </c>
      <c r="B404" s="25" t="s">
        <v>3252</v>
      </c>
      <c r="C404" s="25" t="s">
        <v>1666</v>
      </c>
      <c r="D404" s="25" t="s">
        <v>11</v>
      </c>
      <c r="E404" s="25" t="s">
        <v>11</v>
      </c>
      <c r="F404" s="25" t="s">
        <v>11</v>
      </c>
      <c r="G404" s="25" t="s">
        <v>11</v>
      </c>
      <c r="H404" s="25" t="s">
        <v>3253</v>
      </c>
      <c r="I404" s="25" t="s">
        <v>11</v>
      </c>
      <c r="J404" s="25" t="s">
        <v>11</v>
      </c>
      <c r="K404" s="25" t="s">
        <v>11</v>
      </c>
      <c r="L404" s="25" t="s">
        <v>1721</v>
      </c>
      <c r="M404" s="25" t="s">
        <v>11</v>
      </c>
      <c r="N404" s="25" t="s">
        <v>11</v>
      </c>
      <c r="O404" s="25" t="s">
        <v>11</v>
      </c>
      <c r="P404" s="25" t="s">
        <v>11</v>
      </c>
      <c r="Q404" s="25" t="s">
        <v>11</v>
      </c>
      <c r="R404" s="25" t="s">
        <v>11</v>
      </c>
      <c r="S404" s="25" t="s">
        <v>11</v>
      </c>
      <c r="T404" s="25" t="s">
        <v>1726</v>
      </c>
      <c r="U404" s="25" t="s">
        <v>13</v>
      </c>
      <c r="V404" s="25" t="s">
        <v>11</v>
      </c>
      <c r="W404" s="25" t="s">
        <v>11</v>
      </c>
      <c r="X404" s="25">
        <v>0</v>
      </c>
      <c r="Y404" s="25" t="s">
        <v>11</v>
      </c>
      <c r="Z404" s="25" t="s">
        <v>1664</v>
      </c>
      <c r="AA404" s="25" t="s">
        <v>11</v>
      </c>
      <c r="AB404" s="25" t="s">
        <v>11</v>
      </c>
      <c r="AC404" s="25" t="s">
        <v>11</v>
      </c>
      <c r="AD404" s="25">
        <v>0</v>
      </c>
      <c r="AE404" s="25">
        <v>0</v>
      </c>
      <c r="AF404" s="25">
        <v>6701.79</v>
      </c>
      <c r="AG404" s="25" t="s">
        <v>5238</v>
      </c>
    </row>
    <row r="405" spans="1:33">
      <c r="A405" s="25" t="s">
        <v>2712</v>
      </c>
      <c r="B405" s="25" t="s">
        <v>2713</v>
      </c>
      <c r="C405" s="25" t="s">
        <v>1666</v>
      </c>
      <c r="D405" s="25" t="s">
        <v>11</v>
      </c>
      <c r="E405" s="25" t="s">
        <v>11</v>
      </c>
      <c r="F405" s="25" t="s">
        <v>11</v>
      </c>
      <c r="G405" s="25" t="s">
        <v>11</v>
      </c>
      <c r="H405" s="25" t="s">
        <v>2714</v>
      </c>
      <c r="I405" s="25" t="s">
        <v>2715</v>
      </c>
      <c r="J405" s="25" t="s">
        <v>1721</v>
      </c>
      <c r="K405" s="25" t="s">
        <v>1683</v>
      </c>
      <c r="L405" s="25" t="s">
        <v>1721</v>
      </c>
      <c r="M405" s="25" t="s">
        <v>11</v>
      </c>
      <c r="N405" s="25" t="s">
        <v>11</v>
      </c>
      <c r="O405" s="25" t="s">
        <v>11</v>
      </c>
      <c r="P405" s="25" t="s">
        <v>11</v>
      </c>
      <c r="Q405" s="25" t="s">
        <v>11</v>
      </c>
      <c r="R405" s="25" t="s">
        <v>11</v>
      </c>
      <c r="S405" s="25" t="s">
        <v>11</v>
      </c>
      <c r="T405" s="25" t="s">
        <v>1726</v>
      </c>
      <c r="U405" s="25" t="s">
        <v>16</v>
      </c>
      <c r="V405" s="25" t="s">
        <v>11</v>
      </c>
      <c r="W405" s="25" t="s">
        <v>11</v>
      </c>
      <c r="X405" s="25">
        <v>0</v>
      </c>
      <c r="Y405" s="25" t="s">
        <v>11</v>
      </c>
      <c r="Z405" s="25" t="s">
        <v>1664</v>
      </c>
      <c r="AA405" s="25" t="s">
        <v>11</v>
      </c>
      <c r="AB405" s="25" t="s">
        <v>11</v>
      </c>
      <c r="AC405" s="25" t="s">
        <v>11</v>
      </c>
      <c r="AD405" s="25">
        <v>0</v>
      </c>
      <c r="AE405" s="25">
        <v>0</v>
      </c>
      <c r="AF405" s="25">
        <v>2487</v>
      </c>
      <c r="AG405" s="25" t="s">
        <v>5164</v>
      </c>
    </row>
    <row r="406" spans="1:33">
      <c r="A406" s="25" t="s">
        <v>3433</v>
      </c>
      <c r="B406" s="25" t="s">
        <v>3434</v>
      </c>
      <c r="C406" s="25" t="s">
        <v>1666</v>
      </c>
      <c r="D406" s="25" t="s">
        <v>11</v>
      </c>
      <c r="E406" s="25" t="s">
        <v>11</v>
      </c>
      <c r="F406" s="25" t="s">
        <v>11</v>
      </c>
      <c r="G406" s="25" t="s">
        <v>11</v>
      </c>
      <c r="H406" s="25" t="s">
        <v>3435</v>
      </c>
      <c r="I406" s="25" t="s">
        <v>11</v>
      </c>
      <c r="J406" s="25" t="s">
        <v>11</v>
      </c>
      <c r="K406" s="25" t="s">
        <v>11</v>
      </c>
      <c r="L406" s="25" t="s">
        <v>1721</v>
      </c>
      <c r="M406" s="25" t="s">
        <v>11</v>
      </c>
      <c r="N406" s="25" t="s">
        <v>11</v>
      </c>
      <c r="O406" s="25" t="s">
        <v>11</v>
      </c>
      <c r="P406" s="25" t="s">
        <v>11</v>
      </c>
      <c r="Q406" s="25" t="s">
        <v>11</v>
      </c>
      <c r="R406" s="25" t="s">
        <v>11</v>
      </c>
      <c r="S406" s="25" t="s">
        <v>11</v>
      </c>
      <c r="T406" s="25" t="s">
        <v>1766</v>
      </c>
      <c r="U406" s="25" t="s">
        <v>14</v>
      </c>
      <c r="V406" s="25" t="s">
        <v>11</v>
      </c>
      <c r="W406" s="25" t="s">
        <v>11</v>
      </c>
      <c r="X406" s="25">
        <v>0</v>
      </c>
      <c r="Y406" s="25" t="s">
        <v>11</v>
      </c>
      <c r="Z406" s="25" t="s">
        <v>1664</v>
      </c>
      <c r="AA406" s="25" t="s">
        <v>11</v>
      </c>
      <c r="AB406" s="25" t="s">
        <v>11</v>
      </c>
      <c r="AC406" s="25" t="s">
        <v>11</v>
      </c>
      <c r="AD406" s="25">
        <v>0.78</v>
      </c>
      <c r="AE406" s="25">
        <v>0</v>
      </c>
      <c r="AF406" s="25">
        <v>53365.7</v>
      </c>
      <c r="AG406" s="25" t="s">
        <v>3436</v>
      </c>
    </row>
    <row r="407" spans="1:33">
      <c r="A407" s="25" t="s">
        <v>3125</v>
      </c>
      <c r="B407" s="25" t="s">
        <v>3126</v>
      </c>
      <c r="C407" s="25" t="s">
        <v>1661</v>
      </c>
      <c r="D407" s="25" t="s">
        <v>11</v>
      </c>
      <c r="E407" s="25" t="s">
        <v>11</v>
      </c>
      <c r="F407" s="25" t="s">
        <v>11</v>
      </c>
      <c r="G407" s="25" t="s">
        <v>11</v>
      </c>
      <c r="H407" s="25" t="s">
        <v>3127</v>
      </c>
      <c r="I407" s="25" t="s">
        <v>1667</v>
      </c>
      <c r="J407" s="25" t="s">
        <v>11</v>
      </c>
      <c r="K407" s="25" t="s">
        <v>1760</v>
      </c>
      <c r="L407" s="25" t="s">
        <v>1342</v>
      </c>
      <c r="M407" s="25" t="s">
        <v>11</v>
      </c>
      <c r="N407" s="25" t="s">
        <v>11</v>
      </c>
      <c r="O407" s="25" t="s">
        <v>11</v>
      </c>
      <c r="P407" s="25" t="s">
        <v>11</v>
      </c>
      <c r="Q407" s="25" t="s">
        <v>11</v>
      </c>
      <c r="R407" s="25" t="s">
        <v>11</v>
      </c>
      <c r="S407" s="25" t="s">
        <v>11</v>
      </c>
      <c r="T407" s="25" t="s">
        <v>4616</v>
      </c>
      <c r="U407" s="25" t="s">
        <v>10</v>
      </c>
      <c r="V407" s="25" t="s">
        <v>11</v>
      </c>
      <c r="W407" s="25" t="s">
        <v>11</v>
      </c>
      <c r="X407" s="25">
        <v>0</v>
      </c>
      <c r="Y407" s="25" t="s">
        <v>11</v>
      </c>
      <c r="Z407" s="25" t="s">
        <v>1664</v>
      </c>
      <c r="AA407" s="25" t="s">
        <v>11</v>
      </c>
      <c r="AB407" s="25" t="s">
        <v>11</v>
      </c>
      <c r="AC407" s="25" t="s">
        <v>11</v>
      </c>
      <c r="AD407" s="25">
        <v>0</v>
      </c>
      <c r="AE407" s="25">
        <v>0</v>
      </c>
      <c r="AF407" s="25">
        <v>20947</v>
      </c>
      <c r="AG407" s="25" t="s">
        <v>5239</v>
      </c>
    </row>
    <row r="408" spans="1:33">
      <c r="A408" s="25" t="s">
        <v>2349</v>
      </c>
      <c r="B408" s="25" t="s">
        <v>2350</v>
      </c>
      <c r="C408" s="25" t="s">
        <v>1661</v>
      </c>
      <c r="D408" s="25" t="s">
        <v>11</v>
      </c>
      <c r="E408" s="25" t="s">
        <v>11</v>
      </c>
      <c r="F408" s="25" t="s">
        <v>11</v>
      </c>
      <c r="G408" s="25" t="s">
        <v>11</v>
      </c>
      <c r="H408" s="25" t="s">
        <v>2351</v>
      </c>
      <c r="I408" s="25" t="s">
        <v>11</v>
      </c>
      <c r="J408" s="25" t="s">
        <v>11</v>
      </c>
      <c r="K408" s="25" t="s">
        <v>11</v>
      </c>
      <c r="L408" s="25" t="s">
        <v>1721</v>
      </c>
      <c r="M408" s="25" t="s">
        <v>11</v>
      </c>
      <c r="N408" s="25" t="s">
        <v>11</v>
      </c>
      <c r="O408" s="25" t="s">
        <v>11</v>
      </c>
      <c r="P408" s="25" t="s">
        <v>11</v>
      </c>
      <c r="Q408" s="25" t="s">
        <v>11</v>
      </c>
      <c r="R408" s="25" t="s">
        <v>11</v>
      </c>
      <c r="S408" s="25" t="s">
        <v>11</v>
      </c>
      <c r="T408" s="25" t="s">
        <v>1726</v>
      </c>
      <c r="U408" s="25" t="s">
        <v>12</v>
      </c>
      <c r="V408" s="25" t="s">
        <v>11</v>
      </c>
      <c r="W408" s="25" t="s">
        <v>11</v>
      </c>
      <c r="X408" s="25">
        <v>0</v>
      </c>
      <c r="Y408" s="25" t="s">
        <v>11</v>
      </c>
      <c r="Z408" s="25" t="s">
        <v>1664</v>
      </c>
      <c r="AA408" s="25" t="s">
        <v>11</v>
      </c>
      <c r="AB408" s="25" t="s">
        <v>11</v>
      </c>
      <c r="AC408" s="25" t="s">
        <v>11</v>
      </c>
      <c r="AD408" s="25">
        <v>0</v>
      </c>
      <c r="AE408" s="25">
        <v>0</v>
      </c>
      <c r="AF408" s="25">
        <v>29575</v>
      </c>
      <c r="AG408" s="25" t="s">
        <v>5112</v>
      </c>
    </row>
    <row r="409" spans="1:33">
      <c r="A409" s="25" t="s">
        <v>2880</v>
      </c>
      <c r="B409" s="25" t="s">
        <v>2881</v>
      </c>
      <c r="C409" s="25" t="s">
        <v>1666</v>
      </c>
      <c r="D409" s="25" t="s">
        <v>11</v>
      </c>
      <c r="E409" s="25" t="s">
        <v>11</v>
      </c>
      <c r="F409" s="25" t="s">
        <v>11</v>
      </c>
      <c r="G409" s="25" t="s">
        <v>11</v>
      </c>
      <c r="H409" s="25" t="s">
        <v>2882</v>
      </c>
      <c r="I409" s="25" t="s">
        <v>1672</v>
      </c>
      <c r="J409" s="25" t="s">
        <v>11</v>
      </c>
      <c r="K409" s="25" t="s">
        <v>1683</v>
      </c>
      <c r="L409" s="25" t="s">
        <v>1721</v>
      </c>
      <c r="M409" s="25" t="s">
        <v>11</v>
      </c>
      <c r="N409" s="25" t="s">
        <v>11</v>
      </c>
      <c r="O409" s="25" t="s">
        <v>11</v>
      </c>
      <c r="P409" s="25" t="s">
        <v>11</v>
      </c>
      <c r="Q409" s="25" t="s">
        <v>2882</v>
      </c>
      <c r="R409" s="25" t="s">
        <v>11</v>
      </c>
      <c r="S409" s="25" t="s">
        <v>11</v>
      </c>
      <c r="T409" s="25" t="s">
        <v>2883</v>
      </c>
      <c r="U409" s="25" t="s">
        <v>1687</v>
      </c>
      <c r="V409" s="25" t="s">
        <v>11</v>
      </c>
      <c r="W409" s="25" t="s">
        <v>11</v>
      </c>
      <c r="X409" s="25">
        <v>0</v>
      </c>
      <c r="Y409" s="25" t="s">
        <v>11</v>
      </c>
      <c r="Z409" s="25" t="s">
        <v>1664</v>
      </c>
      <c r="AA409" s="25" t="s">
        <v>11</v>
      </c>
      <c r="AB409" s="25" t="s">
        <v>11</v>
      </c>
      <c r="AC409" s="25" t="s">
        <v>11</v>
      </c>
      <c r="AD409" s="25">
        <v>230</v>
      </c>
      <c r="AE409" s="25">
        <v>0</v>
      </c>
      <c r="AF409" s="25">
        <v>593.75</v>
      </c>
      <c r="AG409" s="25" t="s">
        <v>5240</v>
      </c>
    </row>
    <row r="410" spans="1:33">
      <c r="A410" s="25" t="s">
        <v>2944</v>
      </c>
      <c r="B410" s="25" t="s">
        <v>2945</v>
      </c>
      <c r="C410" s="25" t="s">
        <v>1661</v>
      </c>
      <c r="D410" s="25" t="s">
        <v>11</v>
      </c>
      <c r="E410" s="25" t="s">
        <v>11</v>
      </c>
      <c r="F410" s="25" t="s">
        <v>11</v>
      </c>
      <c r="G410" s="25" t="s">
        <v>11</v>
      </c>
      <c r="H410" s="25" t="s">
        <v>2946</v>
      </c>
      <c r="I410" s="25" t="s">
        <v>11</v>
      </c>
      <c r="J410" s="25" t="s">
        <v>11</v>
      </c>
      <c r="K410" s="25" t="s">
        <v>11</v>
      </c>
      <c r="L410" s="25" t="s">
        <v>1721</v>
      </c>
      <c r="M410" s="25" t="s">
        <v>11</v>
      </c>
      <c r="N410" s="25" t="s">
        <v>11</v>
      </c>
      <c r="O410" s="25" t="s">
        <v>11</v>
      </c>
      <c r="P410" s="25" t="s">
        <v>11</v>
      </c>
      <c r="Q410" s="25" t="s">
        <v>11</v>
      </c>
      <c r="R410" s="25" t="s">
        <v>11</v>
      </c>
      <c r="S410" s="25" t="s">
        <v>11</v>
      </c>
      <c r="T410" s="25" t="s">
        <v>1726</v>
      </c>
      <c r="U410" s="25" t="s">
        <v>16</v>
      </c>
      <c r="V410" s="25" t="s">
        <v>11</v>
      </c>
      <c r="W410" s="25" t="s">
        <v>11</v>
      </c>
      <c r="X410" s="25">
        <v>0</v>
      </c>
      <c r="Y410" s="25" t="s">
        <v>11</v>
      </c>
      <c r="Z410" s="25" t="s">
        <v>1809</v>
      </c>
      <c r="AA410" s="25" t="s">
        <v>1684</v>
      </c>
      <c r="AB410" s="25" t="s">
        <v>2947</v>
      </c>
      <c r="AC410" s="25" t="s">
        <v>2948</v>
      </c>
      <c r="AD410" s="25">
        <v>0</v>
      </c>
      <c r="AE410" s="25">
        <v>0</v>
      </c>
      <c r="AF410" s="25">
        <v>0</v>
      </c>
      <c r="AG410" s="25" t="s">
        <v>7</v>
      </c>
    </row>
    <row r="411" spans="1:33">
      <c r="A411" s="25" t="s">
        <v>1819</v>
      </c>
      <c r="B411" s="25" t="s">
        <v>1820</v>
      </c>
      <c r="C411" s="25" t="s">
        <v>1666</v>
      </c>
      <c r="D411" s="25" t="s">
        <v>11</v>
      </c>
      <c r="E411" s="25" t="s">
        <v>11</v>
      </c>
      <c r="F411" s="25" t="s">
        <v>1821</v>
      </c>
      <c r="G411" s="25" t="s">
        <v>1730</v>
      </c>
      <c r="H411" s="25" t="s">
        <v>1822</v>
      </c>
      <c r="I411" s="25" t="s">
        <v>1691</v>
      </c>
      <c r="J411" s="25" t="s">
        <v>1721</v>
      </c>
      <c r="K411" s="25" t="s">
        <v>1823</v>
      </c>
      <c r="L411" s="25" t="s">
        <v>1721</v>
      </c>
      <c r="M411" s="25" t="s">
        <v>11</v>
      </c>
      <c r="N411" s="25" t="s">
        <v>11</v>
      </c>
      <c r="O411" s="25" t="s">
        <v>1822</v>
      </c>
      <c r="P411" s="25" t="s">
        <v>11</v>
      </c>
      <c r="Q411" s="25" t="s">
        <v>11</v>
      </c>
      <c r="R411" s="25" t="s">
        <v>11</v>
      </c>
      <c r="S411" s="25" t="s">
        <v>11</v>
      </c>
      <c r="T411" s="25" t="s">
        <v>1726</v>
      </c>
      <c r="U411" s="25" t="s">
        <v>16</v>
      </c>
      <c r="V411" s="25" t="s">
        <v>116</v>
      </c>
      <c r="W411" s="25" t="s">
        <v>11</v>
      </c>
      <c r="X411" s="25">
        <v>0</v>
      </c>
      <c r="Y411" s="25" t="s">
        <v>11</v>
      </c>
      <c r="Z411" s="25" t="s">
        <v>1664</v>
      </c>
      <c r="AA411" s="25" t="s">
        <v>11</v>
      </c>
      <c r="AB411" s="25" t="s">
        <v>11</v>
      </c>
      <c r="AC411" s="25" t="s">
        <v>11</v>
      </c>
      <c r="AD411" s="25">
        <v>0</v>
      </c>
      <c r="AE411" s="25">
        <v>0</v>
      </c>
      <c r="AF411" s="25">
        <v>22899.33</v>
      </c>
      <c r="AG411" s="25" t="s">
        <v>5241</v>
      </c>
    </row>
    <row r="412" spans="1:33">
      <c r="A412" s="25" t="s">
        <v>2592</v>
      </c>
      <c r="B412" s="25" t="s">
        <v>2593</v>
      </c>
      <c r="C412" s="25" t="s">
        <v>1666</v>
      </c>
      <c r="D412" s="25" t="s">
        <v>11</v>
      </c>
      <c r="E412" s="25" t="s">
        <v>11</v>
      </c>
      <c r="F412" s="25" t="s">
        <v>11</v>
      </c>
      <c r="G412" s="25" t="s">
        <v>11</v>
      </c>
      <c r="H412" s="25" t="s">
        <v>2594</v>
      </c>
      <c r="I412" s="25" t="s">
        <v>1672</v>
      </c>
      <c r="J412" s="25" t="s">
        <v>11</v>
      </c>
      <c r="K412" s="25" t="s">
        <v>1683</v>
      </c>
      <c r="L412" s="25" t="s">
        <v>1721</v>
      </c>
      <c r="M412" s="25" t="s">
        <v>11</v>
      </c>
      <c r="N412" s="25" t="s">
        <v>11</v>
      </c>
      <c r="O412" s="25" t="s">
        <v>11</v>
      </c>
      <c r="P412" s="25" t="s">
        <v>11</v>
      </c>
      <c r="Q412" s="25" t="s">
        <v>2594</v>
      </c>
      <c r="R412" s="25" t="s">
        <v>11</v>
      </c>
      <c r="S412" s="25" t="s">
        <v>11</v>
      </c>
      <c r="T412" s="25" t="s">
        <v>2595</v>
      </c>
      <c r="U412" s="25" t="s">
        <v>16</v>
      </c>
      <c r="V412" s="25" t="s">
        <v>1663</v>
      </c>
      <c r="W412" s="25" t="s">
        <v>11</v>
      </c>
      <c r="X412" s="25">
        <v>0</v>
      </c>
      <c r="Y412" s="25" t="s">
        <v>11</v>
      </c>
      <c r="Z412" s="25" t="s">
        <v>1664</v>
      </c>
      <c r="AA412" s="25" t="s">
        <v>11</v>
      </c>
      <c r="AB412" s="25" t="s">
        <v>11</v>
      </c>
      <c r="AC412" s="25" t="s">
        <v>11</v>
      </c>
      <c r="AD412" s="25">
        <v>0</v>
      </c>
      <c r="AE412" s="25">
        <v>0</v>
      </c>
      <c r="AF412" s="25">
        <v>3316</v>
      </c>
      <c r="AG412" s="25" t="s">
        <v>1162</v>
      </c>
    </row>
    <row r="413" spans="1:33">
      <c r="A413" s="25" t="s">
        <v>2510</v>
      </c>
      <c r="B413" s="25" t="s">
        <v>2511</v>
      </c>
      <c r="C413" s="25" t="s">
        <v>1666</v>
      </c>
      <c r="D413" s="25" t="s">
        <v>11</v>
      </c>
      <c r="E413" s="25" t="s">
        <v>11</v>
      </c>
      <c r="F413" s="25" t="s">
        <v>11</v>
      </c>
      <c r="G413" s="25" t="s">
        <v>11</v>
      </c>
      <c r="H413" s="25" t="s">
        <v>2512</v>
      </c>
      <c r="I413" s="25" t="s">
        <v>1667</v>
      </c>
      <c r="J413" s="25" t="s">
        <v>1721</v>
      </c>
      <c r="K413" s="25" t="s">
        <v>1677</v>
      </c>
      <c r="L413" s="25" t="s">
        <v>1721</v>
      </c>
      <c r="M413" s="25" t="s">
        <v>11</v>
      </c>
      <c r="N413" s="25" t="s">
        <v>11</v>
      </c>
      <c r="O413" s="25" t="s">
        <v>11</v>
      </c>
      <c r="P413" s="25" t="s">
        <v>11</v>
      </c>
      <c r="Q413" s="25" t="s">
        <v>11</v>
      </c>
      <c r="R413" s="25" t="s">
        <v>11</v>
      </c>
      <c r="S413" s="25" t="s">
        <v>11</v>
      </c>
      <c r="T413" s="25" t="s">
        <v>2043</v>
      </c>
      <c r="U413" s="25" t="s">
        <v>10</v>
      </c>
      <c r="V413" s="25" t="s">
        <v>11</v>
      </c>
      <c r="W413" s="25" t="s">
        <v>11</v>
      </c>
      <c r="X413" s="25">
        <v>0</v>
      </c>
      <c r="Y413" s="25" t="s">
        <v>11</v>
      </c>
      <c r="Z413" s="25" t="s">
        <v>1664</v>
      </c>
      <c r="AA413" s="25" t="s">
        <v>11</v>
      </c>
      <c r="AB413" s="25" t="s">
        <v>11</v>
      </c>
      <c r="AC413" s="25" t="s">
        <v>11</v>
      </c>
      <c r="AD413" s="25">
        <v>280</v>
      </c>
      <c r="AE413" s="25">
        <v>0</v>
      </c>
      <c r="AF413" s="25">
        <v>1880</v>
      </c>
      <c r="AG413" s="25" t="s">
        <v>1665</v>
      </c>
    </row>
    <row r="414" spans="1:33">
      <c r="A414" s="25" t="s">
        <v>3974</v>
      </c>
      <c r="B414" s="25" t="s">
        <v>3975</v>
      </c>
      <c r="C414" s="25" t="s">
        <v>1661</v>
      </c>
      <c r="D414" s="25" t="s">
        <v>11</v>
      </c>
      <c r="E414" s="25" t="s">
        <v>11</v>
      </c>
      <c r="F414" s="25" t="s">
        <v>11</v>
      </c>
      <c r="G414" s="25" t="s">
        <v>11</v>
      </c>
      <c r="H414" s="25" t="s">
        <v>3976</v>
      </c>
      <c r="I414" s="25" t="s">
        <v>11</v>
      </c>
      <c r="J414" s="25" t="s">
        <v>11</v>
      </c>
      <c r="K414" s="25" t="s">
        <v>11</v>
      </c>
      <c r="L414" s="25" t="s">
        <v>1721</v>
      </c>
      <c r="M414" s="25" t="s">
        <v>11</v>
      </c>
      <c r="N414" s="25" t="s">
        <v>11</v>
      </c>
      <c r="O414" s="25" t="s">
        <v>11</v>
      </c>
      <c r="P414" s="25" t="s">
        <v>11</v>
      </c>
      <c r="Q414" s="25" t="s">
        <v>11</v>
      </c>
      <c r="R414" s="25" t="s">
        <v>11</v>
      </c>
      <c r="S414" s="25" t="s">
        <v>11</v>
      </c>
      <c r="T414" s="25" t="s">
        <v>3977</v>
      </c>
      <c r="U414" s="25" t="s">
        <v>17</v>
      </c>
      <c r="V414" s="25" t="s">
        <v>11</v>
      </c>
      <c r="W414" s="25" t="s">
        <v>11</v>
      </c>
      <c r="X414" s="25">
        <v>0</v>
      </c>
      <c r="Y414" s="25" t="s">
        <v>11</v>
      </c>
      <c r="Z414" s="25" t="s">
        <v>1664</v>
      </c>
      <c r="AA414" s="25" t="s">
        <v>11</v>
      </c>
      <c r="AB414" s="25" t="s">
        <v>11</v>
      </c>
      <c r="AC414" s="25" t="s">
        <v>11</v>
      </c>
      <c r="AD414" s="25">
        <v>400</v>
      </c>
      <c r="AE414" s="25">
        <v>0</v>
      </c>
      <c r="AF414" s="25">
        <v>16043.98</v>
      </c>
      <c r="AG414" s="25" t="s">
        <v>3978</v>
      </c>
    </row>
    <row r="415" spans="1:33">
      <c r="A415" s="25" t="s">
        <v>1982</v>
      </c>
      <c r="B415" s="25" t="s">
        <v>1983</v>
      </c>
      <c r="C415" s="25" t="s">
        <v>1661</v>
      </c>
      <c r="D415" s="25" t="s">
        <v>11</v>
      </c>
      <c r="E415" s="25" t="s">
        <v>11</v>
      </c>
      <c r="F415" s="25" t="s">
        <v>11</v>
      </c>
      <c r="G415" s="25" t="s">
        <v>11</v>
      </c>
      <c r="H415" s="25" t="s">
        <v>1984</v>
      </c>
      <c r="I415" s="25" t="s">
        <v>11</v>
      </c>
      <c r="J415" s="25" t="s">
        <v>11</v>
      </c>
      <c r="K415" s="25" t="s">
        <v>11</v>
      </c>
      <c r="L415" s="25" t="s">
        <v>1721</v>
      </c>
      <c r="M415" s="25" t="s">
        <v>11</v>
      </c>
      <c r="N415" s="25" t="s">
        <v>11</v>
      </c>
      <c r="O415" s="25" t="s">
        <v>11</v>
      </c>
      <c r="P415" s="25" t="s">
        <v>11</v>
      </c>
      <c r="Q415" s="25" t="s">
        <v>11</v>
      </c>
      <c r="R415" s="25" t="s">
        <v>11</v>
      </c>
      <c r="S415" s="25" t="s">
        <v>11</v>
      </c>
      <c r="T415" s="25" t="s">
        <v>1778</v>
      </c>
      <c r="U415" s="25" t="s">
        <v>14</v>
      </c>
      <c r="V415" s="25" t="s">
        <v>11</v>
      </c>
      <c r="W415" s="25" t="s">
        <v>11</v>
      </c>
      <c r="X415" s="25">
        <v>0</v>
      </c>
      <c r="Y415" s="25" t="s">
        <v>11</v>
      </c>
      <c r="Z415" s="25" t="s">
        <v>1664</v>
      </c>
      <c r="AA415" s="25" t="s">
        <v>11</v>
      </c>
      <c r="AB415" s="25" t="s">
        <v>11</v>
      </c>
      <c r="AC415" s="25" t="s">
        <v>11</v>
      </c>
      <c r="AD415" s="25">
        <v>0</v>
      </c>
      <c r="AE415" s="25">
        <v>0</v>
      </c>
      <c r="AF415" s="25">
        <v>27784.36</v>
      </c>
      <c r="AG415" s="25" t="s">
        <v>5242</v>
      </c>
    </row>
    <row r="416" spans="1:33">
      <c r="A416" s="25" t="s">
        <v>2026</v>
      </c>
      <c r="B416" s="25" t="s">
        <v>2027</v>
      </c>
      <c r="C416" s="25" t="s">
        <v>1666</v>
      </c>
      <c r="D416" s="25" t="s">
        <v>11</v>
      </c>
      <c r="E416" s="25" t="s">
        <v>11</v>
      </c>
      <c r="F416" s="25" t="s">
        <v>11</v>
      </c>
      <c r="G416" s="25" t="s">
        <v>11</v>
      </c>
      <c r="H416" s="25" t="s">
        <v>2028</v>
      </c>
      <c r="I416" s="25" t="s">
        <v>11</v>
      </c>
      <c r="J416" s="25" t="s">
        <v>11</v>
      </c>
      <c r="K416" s="25" t="s">
        <v>11</v>
      </c>
      <c r="L416" s="25" t="s">
        <v>1721</v>
      </c>
      <c r="M416" s="25" t="s">
        <v>11</v>
      </c>
      <c r="N416" s="25" t="s">
        <v>11</v>
      </c>
      <c r="O416" s="25" t="s">
        <v>11</v>
      </c>
      <c r="P416" s="25" t="s">
        <v>11</v>
      </c>
      <c r="Q416" s="25" t="s">
        <v>11</v>
      </c>
      <c r="R416" s="25" t="s">
        <v>11</v>
      </c>
      <c r="S416" s="25" t="s">
        <v>11</v>
      </c>
      <c r="T416" s="25" t="s">
        <v>1726</v>
      </c>
      <c r="U416" s="25" t="s">
        <v>14</v>
      </c>
      <c r="V416" s="25" t="s">
        <v>11</v>
      </c>
      <c r="W416" s="25" t="s">
        <v>11</v>
      </c>
      <c r="X416" s="25">
        <v>0</v>
      </c>
      <c r="Y416" s="25" t="s">
        <v>11</v>
      </c>
      <c r="Z416" s="25" t="s">
        <v>1664</v>
      </c>
      <c r="AA416" s="25" t="s">
        <v>11</v>
      </c>
      <c r="AB416" s="25" t="s">
        <v>11</v>
      </c>
      <c r="AC416" s="25" t="s">
        <v>11</v>
      </c>
      <c r="AD416" s="25">
        <v>2520</v>
      </c>
      <c r="AE416" s="25">
        <v>0</v>
      </c>
      <c r="AF416" s="25">
        <v>30713</v>
      </c>
      <c r="AG416" s="25" t="s">
        <v>5243</v>
      </c>
    </row>
    <row r="417" spans="1:33">
      <c r="A417" s="25" t="s">
        <v>2389</v>
      </c>
      <c r="B417" s="25" t="s">
        <v>2390</v>
      </c>
      <c r="C417" s="25" t="s">
        <v>1661</v>
      </c>
      <c r="D417" s="25" t="s">
        <v>11</v>
      </c>
      <c r="E417" s="25" t="s">
        <v>11</v>
      </c>
      <c r="F417" s="25" t="s">
        <v>11</v>
      </c>
      <c r="G417" s="25" t="s">
        <v>11</v>
      </c>
      <c r="H417" s="25" t="s">
        <v>2391</v>
      </c>
      <c r="I417" s="25" t="s">
        <v>11</v>
      </c>
      <c r="J417" s="25" t="s">
        <v>11</v>
      </c>
      <c r="K417" s="25" t="s">
        <v>11</v>
      </c>
      <c r="L417" s="25" t="s">
        <v>1721</v>
      </c>
      <c r="M417" s="25" t="s">
        <v>11</v>
      </c>
      <c r="N417" s="25" t="s">
        <v>11</v>
      </c>
      <c r="O417" s="25" t="s">
        <v>11</v>
      </c>
      <c r="P417" s="25" t="s">
        <v>11</v>
      </c>
      <c r="Q417" s="25" t="s">
        <v>11</v>
      </c>
      <c r="R417" s="25" t="s">
        <v>11</v>
      </c>
      <c r="S417" s="25" t="s">
        <v>11</v>
      </c>
      <c r="T417" s="25" t="s">
        <v>1726</v>
      </c>
      <c r="U417" s="25" t="s">
        <v>14</v>
      </c>
      <c r="V417" s="25" t="s">
        <v>11</v>
      </c>
      <c r="W417" s="25" t="s">
        <v>11</v>
      </c>
      <c r="X417" s="25">
        <v>0</v>
      </c>
      <c r="Y417" s="25" t="s">
        <v>11</v>
      </c>
      <c r="Z417" s="25" t="s">
        <v>1664</v>
      </c>
      <c r="AA417" s="25" t="s">
        <v>11</v>
      </c>
      <c r="AB417" s="25" t="s">
        <v>11</v>
      </c>
      <c r="AC417" s="25" t="s">
        <v>11</v>
      </c>
      <c r="AD417" s="25">
        <v>0</v>
      </c>
      <c r="AE417" s="25">
        <v>0</v>
      </c>
      <c r="AF417" s="25">
        <v>30625</v>
      </c>
      <c r="AG417" s="25" t="s">
        <v>3106</v>
      </c>
    </row>
    <row r="418" spans="1:33">
      <c r="A418" s="25" t="s">
        <v>5244</v>
      </c>
      <c r="B418" s="25" t="s">
        <v>1236</v>
      </c>
      <c r="C418" s="25" t="s">
        <v>1661</v>
      </c>
      <c r="D418" s="25" t="s">
        <v>11</v>
      </c>
      <c r="E418" s="25" t="s">
        <v>11</v>
      </c>
      <c r="F418" s="25" t="s">
        <v>11</v>
      </c>
      <c r="G418" s="25" t="s">
        <v>11</v>
      </c>
      <c r="H418" s="25" t="s">
        <v>5245</v>
      </c>
      <c r="I418" s="25" t="s">
        <v>1672</v>
      </c>
      <c r="J418" s="25" t="s">
        <v>1721</v>
      </c>
      <c r="K418" s="25" t="s">
        <v>1677</v>
      </c>
      <c r="L418" s="25" t="s">
        <v>1721</v>
      </c>
      <c r="M418" s="25" t="s">
        <v>11</v>
      </c>
      <c r="N418" s="25" t="s">
        <v>11</v>
      </c>
      <c r="O418" s="25" t="s">
        <v>11</v>
      </c>
      <c r="P418" s="25" t="s">
        <v>11</v>
      </c>
      <c r="Q418" s="25" t="s">
        <v>11</v>
      </c>
      <c r="R418" s="25" t="s">
        <v>11</v>
      </c>
      <c r="S418" s="25" t="s">
        <v>11</v>
      </c>
      <c r="T418" s="25" t="s">
        <v>1946</v>
      </c>
      <c r="U418" s="25" t="s">
        <v>1687</v>
      </c>
      <c r="V418" s="25" t="s">
        <v>11</v>
      </c>
      <c r="W418" s="25" t="s">
        <v>11</v>
      </c>
      <c r="X418" s="25">
        <v>0</v>
      </c>
      <c r="Y418" s="25" t="s">
        <v>11</v>
      </c>
      <c r="Z418" s="25" t="s">
        <v>1664</v>
      </c>
      <c r="AA418" s="25" t="s">
        <v>11</v>
      </c>
      <c r="AB418" s="25" t="s">
        <v>11</v>
      </c>
      <c r="AC418" s="25" t="s">
        <v>11</v>
      </c>
      <c r="AD418" s="25">
        <v>230</v>
      </c>
      <c r="AE418" s="25">
        <v>0</v>
      </c>
      <c r="AF418" s="25">
        <v>4085</v>
      </c>
      <c r="AG418" s="25" t="s">
        <v>5086</v>
      </c>
    </row>
    <row r="419" spans="1:33">
      <c r="A419" s="25" t="s">
        <v>5246</v>
      </c>
      <c r="B419" s="25" t="s">
        <v>5247</v>
      </c>
      <c r="C419" s="25" t="s">
        <v>1661</v>
      </c>
      <c r="D419" s="25" t="s">
        <v>11</v>
      </c>
      <c r="E419" s="25" t="s">
        <v>11</v>
      </c>
      <c r="F419" s="25" t="s">
        <v>3267</v>
      </c>
      <c r="G419" s="25" t="s">
        <v>1730</v>
      </c>
      <c r="H419" s="25" t="s">
        <v>5248</v>
      </c>
      <c r="I419" s="25" t="s">
        <v>1667</v>
      </c>
      <c r="J419" s="25" t="s">
        <v>1721</v>
      </c>
      <c r="K419" s="25" t="s">
        <v>5026</v>
      </c>
      <c r="L419" s="25" t="s">
        <v>1721</v>
      </c>
      <c r="M419" s="25" t="s">
        <v>11</v>
      </c>
      <c r="N419" s="25" t="s">
        <v>11</v>
      </c>
      <c r="O419" s="25" t="s">
        <v>11</v>
      </c>
      <c r="P419" s="25" t="s">
        <v>11</v>
      </c>
      <c r="Q419" s="25" t="s">
        <v>5248</v>
      </c>
      <c r="R419" s="25" t="s">
        <v>11</v>
      </c>
      <c r="S419" s="25" t="s">
        <v>11</v>
      </c>
      <c r="T419" s="25" t="s">
        <v>2267</v>
      </c>
      <c r="U419" s="25" t="s">
        <v>16</v>
      </c>
      <c r="V419" s="25" t="s">
        <v>1671</v>
      </c>
      <c r="W419" s="25" t="s">
        <v>11</v>
      </c>
      <c r="X419" s="25">
        <v>0</v>
      </c>
      <c r="Y419" s="25" t="s">
        <v>11</v>
      </c>
      <c r="Z419" s="25" t="s">
        <v>1664</v>
      </c>
      <c r="AA419" s="25" t="s">
        <v>11</v>
      </c>
      <c r="AB419" s="25" t="s">
        <v>11</v>
      </c>
      <c r="AC419" s="25" t="s">
        <v>11</v>
      </c>
      <c r="AD419" s="25">
        <v>280</v>
      </c>
      <c r="AE419" s="25">
        <v>0</v>
      </c>
      <c r="AF419" s="25">
        <v>1880</v>
      </c>
      <c r="AG419" s="25" t="s">
        <v>1665</v>
      </c>
    </row>
    <row r="420" spans="1:33">
      <c r="A420" s="25" t="s">
        <v>3640</v>
      </c>
      <c r="B420" s="25" t="s">
        <v>3641</v>
      </c>
      <c r="C420" s="25" t="s">
        <v>1661</v>
      </c>
      <c r="D420" s="25" t="s">
        <v>11</v>
      </c>
      <c r="E420" s="25" t="s">
        <v>11</v>
      </c>
      <c r="F420" s="25" t="s">
        <v>11</v>
      </c>
      <c r="G420" s="25" t="s">
        <v>11</v>
      </c>
      <c r="H420" s="25" t="s">
        <v>3642</v>
      </c>
      <c r="I420" s="25" t="s">
        <v>11</v>
      </c>
      <c r="J420" s="25" t="s">
        <v>11</v>
      </c>
      <c r="K420" s="25" t="s">
        <v>11</v>
      </c>
      <c r="L420" s="25" t="s">
        <v>1721</v>
      </c>
      <c r="M420" s="25" t="s">
        <v>11</v>
      </c>
      <c r="N420" s="25" t="s">
        <v>11</v>
      </c>
      <c r="O420" s="25" t="s">
        <v>11</v>
      </c>
      <c r="P420" s="25" t="s">
        <v>11</v>
      </c>
      <c r="Q420" s="25" t="s">
        <v>11</v>
      </c>
      <c r="R420" s="25" t="s">
        <v>11</v>
      </c>
      <c r="S420" s="25" t="s">
        <v>11</v>
      </c>
      <c r="T420" s="25" t="s">
        <v>1726</v>
      </c>
      <c r="U420" s="25" t="s">
        <v>10</v>
      </c>
      <c r="V420" s="25" t="s">
        <v>11</v>
      </c>
      <c r="W420" s="25" t="s">
        <v>11</v>
      </c>
      <c r="X420" s="25">
        <v>0</v>
      </c>
      <c r="Y420" s="25" t="s">
        <v>11</v>
      </c>
      <c r="Z420" s="25" t="s">
        <v>1664</v>
      </c>
      <c r="AA420" s="25" t="s">
        <v>11</v>
      </c>
      <c r="AB420" s="25" t="s">
        <v>11</v>
      </c>
      <c r="AC420" s="25" t="s">
        <v>11</v>
      </c>
      <c r="AD420" s="25">
        <v>0</v>
      </c>
      <c r="AE420" s="25">
        <v>0</v>
      </c>
      <c r="AF420" s="25">
        <v>29575</v>
      </c>
      <c r="AG420" s="25" t="s">
        <v>5112</v>
      </c>
    </row>
    <row r="421" spans="1:33">
      <c r="A421" s="25" t="s">
        <v>1756</v>
      </c>
      <c r="B421" s="25" t="s">
        <v>1757</v>
      </c>
      <c r="C421" s="25" t="s">
        <v>1661</v>
      </c>
      <c r="D421" s="25" t="s">
        <v>11</v>
      </c>
      <c r="E421" s="25" t="s">
        <v>11</v>
      </c>
      <c r="F421" s="25" t="s">
        <v>1758</v>
      </c>
      <c r="G421" s="25" t="s">
        <v>1693</v>
      </c>
      <c r="H421" s="25" t="s">
        <v>1759</v>
      </c>
      <c r="I421" s="25" t="s">
        <v>1691</v>
      </c>
      <c r="J421" s="25" t="s">
        <v>11</v>
      </c>
      <c r="K421" s="25" t="s">
        <v>1760</v>
      </c>
      <c r="L421" s="25" t="s">
        <v>1721</v>
      </c>
      <c r="M421" s="25" t="s">
        <v>11</v>
      </c>
      <c r="N421" s="25" t="s">
        <v>11</v>
      </c>
      <c r="O421" s="25" t="s">
        <v>1759</v>
      </c>
      <c r="P421" s="25" t="s">
        <v>11</v>
      </c>
      <c r="Q421" s="25" t="s">
        <v>1761</v>
      </c>
      <c r="R421" s="25" t="s">
        <v>11</v>
      </c>
      <c r="S421" s="25" t="s">
        <v>11</v>
      </c>
      <c r="T421" s="25" t="s">
        <v>1737</v>
      </c>
      <c r="U421" s="25" t="s">
        <v>1687</v>
      </c>
      <c r="V421" s="25" t="s">
        <v>11</v>
      </c>
      <c r="W421" s="25" t="s">
        <v>11</v>
      </c>
      <c r="X421" s="25">
        <v>0</v>
      </c>
      <c r="Y421" s="25" t="s">
        <v>11</v>
      </c>
      <c r="Z421" s="25" t="s">
        <v>1664</v>
      </c>
      <c r="AA421" s="25" t="s">
        <v>11</v>
      </c>
      <c r="AB421" s="25" t="s">
        <v>11</v>
      </c>
      <c r="AC421" s="25" t="s">
        <v>11</v>
      </c>
      <c r="AD421" s="25">
        <v>230</v>
      </c>
      <c r="AE421" s="25">
        <v>0</v>
      </c>
      <c r="AF421" s="25">
        <v>760</v>
      </c>
      <c r="AG421" s="25" t="s">
        <v>1762</v>
      </c>
    </row>
    <row r="422" spans="1:33">
      <c r="A422" s="25" t="s">
        <v>3456</v>
      </c>
      <c r="B422" s="25" t="s">
        <v>3457</v>
      </c>
      <c r="C422" s="25" t="s">
        <v>1666</v>
      </c>
      <c r="D422" s="25" t="s">
        <v>11</v>
      </c>
      <c r="E422" s="25" t="s">
        <v>11</v>
      </c>
      <c r="F422" s="25" t="s">
        <v>3458</v>
      </c>
      <c r="G422" s="25" t="s">
        <v>1730</v>
      </c>
      <c r="H422" s="25" t="s">
        <v>3459</v>
      </c>
      <c r="I422" s="25" t="s">
        <v>1672</v>
      </c>
      <c r="J422" s="25" t="s">
        <v>1721</v>
      </c>
      <c r="K422" s="25" t="s">
        <v>1922</v>
      </c>
      <c r="L422" s="25" t="s">
        <v>1350</v>
      </c>
      <c r="M422" s="25" t="s">
        <v>11</v>
      </c>
      <c r="N422" s="25" t="s">
        <v>11</v>
      </c>
      <c r="O422" s="25" t="s">
        <v>3460</v>
      </c>
      <c r="P422" s="25" t="s">
        <v>11</v>
      </c>
      <c r="Q422" s="25" t="s">
        <v>3459</v>
      </c>
      <c r="R422" s="25" t="s">
        <v>11</v>
      </c>
      <c r="S422" s="25" t="s">
        <v>11</v>
      </c>
      <c r="T422" s="25" t="s">
        <v>1726</v>
      </c>
      <c r="U422" s="25" t="s">
        <v>16</v>
      </c>
      <c r="V422" s="25" t="s">
        <v>119</v>
      </c>
      <c r="W422" s="25" t="s">
        <v>11</v>
      </c>
      <c r="X422" s="25">
        <v>0</v>
      </c>
      <c r="Y422" s="25" t="s">
        <v>11</v>
      </c>
      <c r="Z422" s="25" t="s">
        <v>1664</v>
      </c>
      <c r="AA422" s="25" t="s">
        <v>11</v>
      </c>
      <c r="AB422" s="25" t="s">
        <v>11</v>
      </c>
      <c r="AC422" s="25" t="s">
        <v>11</v>
      </c>
      <c r="AD422" s="25">
        <v>0</v>
      </c>
      <c r="AE422" s="25">
        <v>0</v>
      </c>
      <c r="AF422" s="25">
        <v>28316</v>
      </c>
      <c r="AG422" s="25" t="s">
        <v>5249</v>
      </c>
    </row>
    <row r="423" spans="1:33">
      <c r="A423" s="25" t="s">
        <v>2709</v>
      </c>
      <c r="B423" s="25" t="s">
        <v>2710</v>
      </c>
      <c r="C423" s="25" t="s">
        <v>1666</v>
      </c>
      <c r="D423" s="25" t="s">
        <v>11</v>
      </c>
      <c r="E423" s="25" t="s">
        <v>11</v>
      </c>
      <c r="F423" s="25" t="s">
        <v>11</v>
      </c>
      <c r="G423" s="25" t="s">
        <v>11</v>
      </c>
      <c r="H423" s="25" t="s">
        <v>2711</v>
      </c>
      <c r="I423" s="25" t="s">
        <v>11</v>
      </c>
      <c r="J423" s="25" t="s">
        <v>11</v>
      </c>
      <c r="K423" s="25" t="s">
        <v>11</v>
      </c>
      <c r="L423" s="25" t="s">
        <v>1721</v>
      </c>
      <c r="M423" s="25" t="s">
        <v>11</v>
      </c>
      <c r="N423" s="25" t="s">
        <v>11</v>
      </c>
      <c r="O423" s="25" t="s">
        <v>11</v>
      </c>
      <c r="P423" s="25" t="s">
        <v>11</v>
      </c>
      <c r="Q423" s="25" t="s">
        <v>11</v>
      </c>
      <c r="R423" s="25" t="s">
        <v>11</v>
      </c>
      <c r="S423" s="25" t="s">
        <v>11</v>
      </c>
      <c r="T423" s="25" t="s">
        <v>1726</v>
      </c>
      <c r="U423" s="25" t="s">
        <v>13</v>
      </c>
      <c r="V423" s="25" t="s">
        <v>11</v>
      </c>
      <c r="W423" s="25" t="s">
        <v>11</v>
      </c>
      <c r="X423" s="25">
        <v>0</v>
      </c>
      <c r="Y423" s="25" t="s">
        <v>11</v>
      </c>
      <c r="Z423" s="25" t="s">
        <v>1664</v>
      </c>
      <c r="AA423" s="25" t="s">
        <v>11</v>
      </c>
      <c r="AB423" s="25" t="s">
        <v>11</v>
      </c>
      <c r="AC423" s="25" t="s">
        <v>11</v>
      </c>
      <c r="AD423" s="25">
        <v>0</v>
      </c>
      <c r="AE423" s="25">
        <v>0</v>
      </c>
      <c r="AF423" s="25">
        <v>35832</v>
      </c>
      <c r="AG423" s="25" t="s">
        <v>5250</v>
      </c>
    </row>
    <row r="424" spans="1:33">
      <c r="A424" s="25" t="s">
        <v>2607</v>
      </c>
      <c r="B424" s="25" t="s">
        <v>2608</v>
      </c>
      <c r="C424" s="25" t="s">
        <v>1661</v>
      </c>
      <c r="D424" s="25" t="s">
        <v>11</v>
      </c>
      <c r="E424" s="25" t="s">
        <v>11</v>
      </c>
      <c r="F424" s="25" t="s">
        <v>11</v>
      </c>
      <c r="G424" s="25" t="s">
        <v>11</v>
      </c>
      <c r="H424" s="25" t="s">
        <v>2609</v>
      </c>
      <c r="I424" s="25" t="s">
        <v>1691</v>
      </c>
      <c r="J424" s="25" t="s">
        <v>11</v>
      </c>
      <c r="K424" s="25" t="s">
        <v>1683</v>
      </c>
      <c r="L424" s="25" t="s">
        <v>1721</v>
      </c>
      <c r="M424" s="25" t="s">
        <v>11</v>
      </c>
      <c r="N424" s="25" t="s">
        <v>11</v>
      </c>
      <c r="O424" s="25" t="s">
        <v>11</v>
      </c>
      <c r="P424" s="25" t="s">
        <v>11</v>
      </c>
      <c r="Q424" s="25" t="s">
        <v>2609</v>
      </c>
      <c r="R424" s="25" t="s">
        <v>11</v>
      </c>
      <c r="S424" s="25" t="s">
        <v>11</v>
      </c>
      <c r="T424" s="25" t="s">
        <v>1766</v>
      </c>
      <c r="U424" s="25" t="s">
        <v>12</v>
      </c>
      <c r="V424" s="25" t="s">
        <v>1663</v>
      </c>
      <c r="W424" s="25" t="s">
        <v>11</v>
      </c>
      <c r="X424" s="25">
        <v>0</v>
      </c>
      <c r="Y424" s="25" t="s">
        <v>11</v>
      </c>
      <c r="Z424" s="25" t="s">
        <v>1664</v>
      </c>
      <c r="AA424" s="25" t="s">
        <v>11</v>
      </c>
      <c r="AB424" s="25" t="s">
        <v>11</v>
      </c>
      <c r="AC424" s="25" t="s">
        <v>11</v>
      </c>
      <c r="AD424" s="25">
        <v>280</v>
      </c>
      <c r="AE424" s="25">
        <v>0</v>
      </c>
      <c r="AF424" s="25">
        <v>3316</v>
      </c>
      <c r="AG424" s="25" t="s">
        <v>1738</v>
      </c>
    </row>
    <row r="425" spans="1:33">
      <c r="A425" s="25" t="s">
        <v>3443</v>
      </c>
      <c r="B425" s="25" t="s">
        <v>3444</v>
      </c>
      <c r="C425" s="25" t="s">
        <v>1661</v>
      </c>
      <c r="D425" s="25" t="s">
        <v>11</v>
      </c>
      <c r="E425" s="25" t="s">
        <v>11</v>
      </c>
      <c r="F425" s="25" t="s">
        <v>11</v>
      </c>
      <c r="G425" s="25" t="s">
        <v>11</v>
      </c>
      <c r="H425" s="25" t="s">
        <v>3445</v>
      </c>
      <c r="I425" s="25" t="s">
        <v>1695</v>
      </c>
      <c r="J425" s="25" t="s">
        <v>11</v>
      </c>
      <c r="K425" s="25" t="s">
        <v>1683</v>
      </c>
      <c r="L425" s="25" t="s">
        <v>1721</v>
      </c>
      <c r="M425" s="25" t="s">
        <v>11</v>
      </c>
      <c r="N425" s="25" t="s">
        <v>11</v>
      </c>
      <c r="O425" s="25" t="s">
        <v>11</v>
      </c>
      <c r="P425" s="25" t="s">
        <v>11</v>
      </c>
      <c r="Q425" s="25" t="s">
        <v>3446</v>
      </c>
      <c r="R425" s="25" t="s">
        <v>11</v>
      </c>
      <c r="S425" s="25" t="s">
        <v>11</v>
      </c>
      <c r="T425" s="25" t="s">
        <v>1726</v>
      </c>
      <c r="U425" s="25" t="s">
        <v>16</v>
      </c>
      <c r="V425" s="25" t="s">
        <v>11</v>
      </c>
      <c r="W425" s="25" t="s">
        <v>11</v>
      </c>
      <c r="X425" s="25">
        <v>0</v>
      </c>
      <c r="Y425" s="25" t="s">
        <v>11</v>
      </c>
      <c r="Z425" s="25" t="s">
        <v>1664</v>
      </c>
      <c r="AA425" s="25" t="s">
        <v>11</v>
      </c>
      <c r="AB425" s="25" t="s">
        <v>11</v>
      </c>
      <c r="AC425" s="25" t="s">
        <v>11</v>
      </c>
      <c r="AD425" s="25">
        <v>280</v>
      </c>
      <c r="AE425" s="25">
        <v>0</v>
      </c>
      <c r="AF425" s="25">
        <v>3316</v>
      </c>
      <c r="AG425" s="25" t="s">
        <v>1738</v>
      </c>
    </row>
    <row r="426" spans="1:33">
      <c r="A426" s="25" t="s">
        <v>3364</v>
      </c>
      <c r="B426" s="25" t="s">
        <v>3365</v>
      </c>
      <c r="C426" s="25" t="s">
        <v>1666</v>
      </c>
      <c r="D426" s="25" t="s">
        <v>11</v>
      </c>
      <c r="E426" s="25" t="s">
        <v>11</v>
      </c>
      <c r="F426" s="25" t="s">
        <v>11</v>
      </c>
      <c r="G426" s="25" t="s">
        <v>11</v>
      </c>
      <c r="H426" s="25" t="s">
        <v>3366</v>
      </c>
      <c r="I426" s="25" t="s">
        <v>11</v>
      </c>
      <c r="J426" s="25" t="s">
        <v>11</v>
      </c>
      <c r="K426" s="25" t="s">
        <v>11</v>
      </c>
      <c r="L426" s="25" t="s">
        <v>1721</v>
      </c>
      <c r="M426" s="25" t="s">
        <v>11</v>
      </c>
      <c r="N426" s="25" t="s">
        <v>11</v>
      </c>
      <c r="O426" s="25" t="s">
        <v>11</v>
      </c>
      <c r="P426" s="25" t="s">
        <v>11</v>
      </c>
      <c r="Q426" s="25" t="s">
        <v>11</v>
      </c>
      <c r="R426" s="25" t="s">
        <v>11</v>
      </c>
      <c r="S426" s="25" t="s">
        <v>11</v>
      </c>
      <c r="T426" s="25" t="s">
        <v>1726</v>
      </c>
      <c r="U426" s="25" t="s">
        <v>14</v>
      </c>
      <c r="V426" s="25" t="s">
        <v>11</v>
      </c>
      <c r="W426" s="25" t="s">
        <v>11</v>
      </c>
      <c r="X426" s="25">
        <v>0</v>
      </c>
      <c r="Y426" s="25" t="s">
        <v>11</v>
      </c>
      <c r="Z426" s="25" t="s">
        <v>1664</v>
      </c>
      <c r="AA426" s="25" t="s">
        <v>11</v>
      </c>
      <c r="AB426" s="25" t="s">
        <v>11</v>
      </c>
      <c r="AC426" s="25" t="s">
        <v>11</v>
      </c>
      <c r="AD426" s="25">
        <v>0</v>
      </c>
      <c r="AE426" s="25">
        <v>0</v>
      </c>
      <c r="AF426" s="25">
        <v>4295.2</v>
      </c>
      <c r="AG426" s="25" t="s">
        <v>5251</v>
      </c>
    </row>
    <row r="427" spans="1:33">
      <c r="A427" s="25" t="s">
        <v>2698</v>
      </c>
      <c r="B427" s="25" t="s">
        <v>2699</v>
      </c>
      <c r="C427" s="25" t="s">
        <v>1666</v>
      </c>
      <c r="D427" s="25" t="s">
        <v>11</v>
      </c>
      <c r="E427" s="25" t="s">
        <v>11</v>
      </c>
      <c r="F427" s="25" t="s">
        <v>11</v>
      </c>
      <c r="G427" s="25" t="s">
        <v>11</v>
      </c>
      <c r="H427" s="25" t="s">
        <v>2700</v>
      </c>
      <c r="I427" s="25" t="s">
        <v>11</v>
      </c>
      <c r="J427" s="25" t="s">
        <v>11</v>
      </c>
      <c r="K427" s="25" t="s">
        <v>11</v>
      </c>
      <c r="L427" s="25" t="s">
        <v>1721</v>
      </c>
      <c r="M427" s="25" t="s">
        <v>11</v>
      </c>
      <c r="N427" s="25" t="s">
        <v>11</v>
      </c>
      <c r="O427" s="25" t="s">
        <v>11</v>
      </c>
      <c r="P427" s="25" t="s">
        <v>11</v>
      </c>
      <c r="Q427" s="25" t="s">
        <v>11</v>
      </c>
      <c r="R427" s="25" t="s">
        <v>11</v>
      </c>
      <c r="S427" s="25" t="s">
        <v>11</v>
      </c>
      <c r="T427" s="25" t="s">
        <v>1726</v>
      </c>
      <c r="U427" s="25" t="s">
        <v>16</v>
      </c>
      <c r="V427" s="25" t="s">
        <v>11</v>
      </c>
      <c r="W427" s="25" t="s">
        <v>11</v>
      </c>
      <c r="X427" s="25">
        <v>0</v>
      </c>
      <c r="Y427" s="25" t="s">
        <v>11</v>
      </c>
      <c r="Z427" s="25" t="s">
        <v>1664</v>
      </c>
      <c r="AA427" s="25" t="s">
        <v>11</v>
      </c>
      <c r="AB427" s="25" t="s">
        <v>11</v>
      </c>
      <c r="AC427" s="25" t="s">
        <v>11</v>
      </c>
      <c r="AD427" s="25">
        <v>0</v>
      </c>
      <c r="AE427" s="25">
        <v>0</v>
      </c>
      <c r="AF427" s="25">
        <v>29575</v>
      </c>
      <c r="AG427" s="25" t="s">
        <v>5112</v>
      </c>
    </row>
    <row r="428" spans="1:33">
      <c r="A428" s="25" t="s">
        <v>1723</v>
      </c>
      <c r="B428" s="25" t="s">
        <v>1724</v>
      </c>
      <c r="C428" s="25" t="s">
        <v>1666</v>
      </c>
      <c r="D428" s="25" t="s">
        <v>11</v>
      </c>
      <c r="E428" s="25" t="s">
        <v>11</v>
      </c>
      <c r="F428" s="25" t="s">
        <v>11</v>
      </c>
      <c r="G428" s="25" t="s">
        <v>11</v>
      </c>
      <c r="H428" s="25" t="s">
        <v>1725</v>
      </c>
      <c r="I428" s="25" t="s">
        <v>11</v>
      </c>
      <c r="J428" s="25" t="s">
        <v>11</v>
      </c>
      <c r="K428" s="25" t="s">
        <v>11</v>
      </c>
      <c r="L428" s="25" t="s">
        <v>1721</v>
      </c>
      <c r="M428" s="25" t="s">
        <v>11</v>
      </c>
      <c r="N428" s="25" t="s">
        <v>11</v>
      </c>
      <c r="O428" s="25" t="s">
        <v>11</v>
      </c>
      <c r="P428" s="25" t="s">
        <v>11</v>
      </c>
      <c r="Q428" s="25" t="s">
        <v>11</v>
      </c>
      <c r="R428" s="25" t="s">
        <v>11</v>
      </c>
      <c r="S428" s="25" t="s">
        <v>11</v>
      </c>
      <c r="T428" s="25" t="s">
        <v>1726</v>
      </c>
      <c r="U428" s="25" t="s">
        <v>13</v>
      </c>
      <c r="V428" s="25" t="s">
        <v>11</v>
      </c>
      <c r="W428" s="25" t="s">
        <v>11</v>
      </c>
      <c r="X428" s="25">
        <v>0</v>
      </c>
      <c r="Y428" s="25" t="s">
        <v>11</v>
      </c>
      <c r="Z428" s="25" t="s">
        <v>1664</v>
      </c>
      <c r="AA428" s="25" t="s">
        <v>11</v>
      </c>
      <c r="AB428" s="25" t="s">
        <v>11</v>
      </c>
      <c r="AC428" s="25" t="s">
        <v>11</v>
      </c>
      <c r="AD428" s="25">
        <v>0</v>
      </c>
      <c r="AE428" s="25">
        <v>0</v>
      </c>
      <c r="AF428" s="25">
        <v>8264.5300000000007</v>
      </c>
      <c r="AG428" s="25" t="s">
        <v>5252</v>
      </c>
    </row>
    <row r="429" spans="1:33">
      <c r="A429" s="25" t="s">
        <v>3237</v>
      </c>
      <c r="B429" s="25" t="s">
        <v>3238</v>
      </c>
      <c r="C429" s="25" t="s">
        <v>1661</v>
      </c>
      <c r="D429" s="25" t="s">
        <v>11</v>
      </c>
      <c r="E429" s="25" t="s">
        <v>11</v>
      </c>
      <c r="F429" s="25" t="s">
        <v>11</v>
      </c>
      <c r="G429" s="25" t="s">
        <v>11</v>
      </c>
      <c r="H429" s="25" t="s">
        <v>3239</v>
      </c>
      <c r="I429" s="25" t="s">
        <v>11</v>
      </c>
      <c r="J429" s="25" t="s">
        <v>11</v>
      </c>
      <c r="K429" s="25" t="s">
        <v>2144</v>
      </c>
      <c r="L429" s="25" t="s">
        <v>1721</v>
      </c>
      <c r="M429" s="25" t="s">
        <v>11</v>
      </c>
      <c r="N429" s="25" t="s">
        <v>11</v>
      </c>
      <c r="O429" s="25" t="s">
        <v>11</v>
      </c>
      <c r="P429" s="25" t="s">
        <v>11</v>
      </c>
      <c r="Q429" s="25" t="s">
        <v>11</v>
      </c>
      <c r="R429" s="25" t="s">
        <v>11</v>
      </c>
      <c r="S429" s="25" t="s">
        <v>11</v>
      </c>
      <c r="T429" s="25" t="s">
        <v>3240</v>
      </c>
      <c r="U429" s="25" t="s">
        <v>15</v>
      </c>
      <c r="V429" s="25" t="s">
        <v>11</v>
      </c>
      <c r="W429" s="25" t="s">
        <v>11</v>
      </c>
      <c r="X429" s="25">
        <v>0</v>
      </c>
      <c r="Y429" s="25" t="s">
        <v>11</v>
      </c>
      <c r="Z429" s="25" t="s">
        <v>1664</v>
      </c>
      <c r="AA429" s="25" t="s">
        <v>11</v>
      </c>
      <c r="AB429" s="25" t="s">
        <v>11</v>
      </c>
      <c r="AC429" s="25" t="s">
        <v>11</v>
      </c>
      <c r="AD429" s="25">
        <v>0</v>
      </c>
      <c r="AE429" s="25">
        <v>0</v>
      </c>
      <c r="AF429" s="25">
        <v>6240</v>
      </c>
      <c r="AG429" s="25" t="s">
        <v>3241</v>
      </c>
    </row>
    <row r="430" spans="1:33">
      <c r="A430" s="25" t="s">
        <v>3114</v>
      </c>
      <c r="B430" s="25" t="s">
        <v>3115</v>
      </c>
      <c r="C430" s="25" t="s">
        <v>1666</v>
      </c>
      <c r="D430" s="25" t="s">
        <v>11</v>
      </c>
      <c r="E430" s="25" t="s">
        <v>11</v>
      </c>
      <c r="F430" s="25" t="s">
        <v>11</v>
      </c>
      <c r="G430" s="25" t="s">
        <v>11</v>
      </c>
      <c r="H430" s="25" t="s">
        <v>3116</v>
      </c>
      <c r="I430" s="25" t="s">
        <v>11</v>
      </c>
      <c r="J430" s="25" t="s">
        <v>11</v>
      </c>
      <c r="K430" s="25" t="s">
        <v>11</v>
      </c>
      <c r="L430" s="25" t="s">
        <v>1721</v>
      </c>
      <c r="M430" s="25" t="s">
        <v>11</v>
      </c>
      <c r="N430" s="25" t="s">
        <v>11</v>
      </c>
      <c r="O430" s="25" t="s">
        <v>11</v>
      </c>
      <c r="P430" s="25" t="s">
        <v>11</v>
      </c>
      <c r="Q430" s="25" t="s">
        <v>11</v>
      </c>
      <c r="R430" s="25" t="s">
        <v>11</v>
      </c>
      <c r="S430" s="25" t="s">
        <v>11</v>
      </c>
      <c r="T430" s="25" t="s">
        <v>1726</v>
      </c>
      <c r="U430" s="25" t="s">
        <v>14</v>
      </c>
      <c r="V430" s="25" t="s">
        <v>11</v>
      </c>
      <c r="W430" s="25" t="s">
        <v>11</v>
      </c>
      <c r="X430" s="25">
        <v>0</v>
      </c>
      <c r="Y430" s="25" t="s">
        <v>11</v>
      </c>
      <c r="Z430" s="25" t="s">
        <v>1664</v>
      </c>
      <c r="AA430" s="25" t="s">
        <v>11</v>
      </c>
      <c r="AB430" s="25" t="s">
        <v>11</v>
      </c>
      <c r="AC430" s="25" t="s">
        <v>11</v>
      </c>
      <c r="AD430" s="25">
        <v>0</v>
      </c>
      <c r="AE430" s="25">
        <v>0</v>
      </c>
      <c r="AF430" s="25">
        <v>29575</v>
      </c>
      <c r="AG430" s="25" t="s">
        <v>5112</v>
      </c>
    </row>
    <row r="431" spans="1:33">
      <c r="A431" s="25" t="s">
        <v>2278</v>
      </c>
      <c r="B431" s="25" t="s">
        <v>2279</v>
      </c>
      <c r="C431" s="25" t="s">
        <v>1661</v>
      </c>
      <c r="D431" s="25" t="s">
        <v>11</v>
      </c>
      <c r="E431" s="25" t="s">
        <v>11</v>
      </c>
      <c r="F431" s="25" t="s">
        <v>11</v>
      </c>
      <c r="G431" s="25" t="s">
        <v>11</v>
      </c>
      <c r="H431" s="25" t="s">
        <v>2280</v>
      </c>
      <c r="I431" s="25" t="s">
        <v>11</v>
      </c>
      <c r="J431" s="25" t="s">
        <v>11</v>
      </c>
      <c r="K431" s="25" t="s">
        <v>11</v>
      </c>
      <c r="L431" s="25" t="s">
        <v>1721</v>
      </c>
      <c r="M431" s="25" t="s">
        <v>11</v>
      </c>
      <c r="N431" s="25" t="s">
        <v>11</v>
      </c>
      <c r="O431" s="25" t="s">
        <v>11</v>
      </c>
      <c r="P431" s="25" t="s">
        <v>11</v>
      </c>
      <c r="Q431" s="25" t="s">
        <v>11</v>
      </c>
      <c r="R431" s="25" t="s">
        <v>11</v>
      </c>
      <c r="S431" s="25" t="s">
        <v>11</v>
      </c>
      <c r="T431" s="25" t="s">
        <v>1726</v>
      </c>
      <c r="U431" s="25" t="s">
        <v>14</v>
      </c>
      <c r="V431" s="25" t="s">
        <v>11</v>
      </c>
      <c r="W431" s="25" t="s">
        <v>11</v>
      </c>
      <c r="X431" s="25">
        <v>0</v>
      </c>
      <c r="Y431" s="25" t="s">
        <v>11</v>
      </c>
      <c r="Z431" s="25" t="s">
        <v>1664</v>
      </c>
      <c r="AA431" s="25" t="s">
        <v>11</v>
      </c>
      <c r="AB431" s="25" t="s">
        <v>11</v>
      </c>
      <c r="AC431" s="25" t="s">
        <v>11</v>
      </c>
      <c r="AD431" s="25">
        <v>0</v>
      </c>
      <c r="AE431" s="25">
        <v>0</v>
      </c>
      <c r="AF431" s="25">
        <v>15642.72</v>
      </c>
      <c r="AG431" s="25" t="s">
        <v>5253</v>
      </c>
    </row>
    <row r="432" spans="1:33">
      <c r="A432" s="25" t="s">
        <v>3306</v>
      </c>
      <c r="B432" s="25" t="s">
        <v>3307</v>
      </c>
      <c r="C432" s="25" t="s">
        <v>1661</v>
      </c>
      <c r="D432" s="25" t="s">
        <v>11</v>
      </c>
      <c r="E432" s="25" t="s">
        <v>11</v>
      </c>
      <c r="F432" s="25" t="s">
        <v>11</v>
      </c>
      <c r="G432" s="25" t="s">
        <v>11</v>
      </c>
      <c r="H432" s="25" t="s">
        <v>3308</v>
      </c>
      <c r="I432" s="25" t="s">
        <v>11</v>
      </c>
      <c r="J432" s="25" t="s">
        <v>11</v>
      </c>
      <c r="K432" s="25" t="s">
        <v>11</v>
      </c>
      <c r="L432" s="25" t="s">
        <v>1721</v>
      </c>
      <c r="M432" s="25" t="s">
        <v>11</v>
      </c>
      <c r="N432" s="25" t="s">
        <v>11</v>
      </c>
      <c r="O432" s="25" t="s">
        <v>11</v>
      </c>
      <c r="P432" s="25" t="s">
        <v>11</v>
      </c>
      <c r="Q432" s="25" t="s">
        <v>11</v>
      </c>
      <c r="R432" s="25" t="s">
        <v>11</v>
      </c>
      <c r="S432" s="25" t="s">
        <v>11</v>
      </c>
      <c r="T432" s="25" t="s">
        <v>2578</v>
      </c>
      <c r="U432" s="25" t="s">
        <v>10</v>
      </c>
      <c r="V432" s="25" t="s">
        <v>11</v>
      </c>
      <c r="W432" s="25" t="s">
        <v>11</v>
      </c>
      <c r="X432" s="25">
        <v>0</v>
      </c>
      <c r="Y432" s="25" t="s">
        <v>11</v>
      </c>
      <c r="Z432" s="25" t="s">
        <v>1664</v>
      </c>
      <c r="AA432" s="25" t="s">
        <v>11</v>
      </c>
      <c r="AB432" s="25" t="s">
        <v>11</v>
      </c>
      <c r="AC432" s="25" t="s">
        <v>11</v>
      </c>
      <c r="AD432" s="25">
        <v>0</v>
      </c>
      <c r="AE432" s="25">
        <v>0</v>
      </c>
      <c r="AF432" s="25">
        <v>29925</v>
      </c>
      <c r="AG432" s="25" t="s">
        <v>5121</v>
      </c>
    </row>
    <row r="433" spans="1:33">
      <c r="A433" s="25" t="s">
        <v>3772</v>
      </c>
      <c r="B433" s="25" t="s">
        <v>3773</v>
      </c>
      <c r="C433" s="25" t="s">
        <v>1661</v>
      </c>
      <c r="D433" s="25" t="s">
        <v>11</v>
      </c>
      <c r="E433" s="25" t="s">
        <v>11</v>
      </c>
      <c r="F433" s="25" t="s">
        <v>11</v>
      </c>
      <c r="G433" s="25" t="s">
        <v>11</v>
      </c>
      <c r="H433" s="25" t="s">
        <v>3774</v>
      </c>
      <c r="I433" s="25" t="s">
        <v>11</v>
      </c>
      <c r="J433" s="25" t="s">
        <v>11</v>
      </c>
      <c r="K433" s="25" t="s">
        <v>11</v>
      </c>
      <c r="L433" s="25" t="s">
        <v>1721</v>
      </c>
      <c r="M433" s="25" t="s">
        <v>11</v>
      </c>
      <c r="N433" s="25" t="s">
        <v>11</v>
      </c>
      <c r="O433" s="25" t="s">
        <v>11</v>
      </c>
      <c r="P433" s="25" t="s">
        <v>11</v>
      </c>
      <c r="Q433" s="25" t="s">
        <v>11</v>
      </c>
      <c r="R433" s="25" t="s">
        <v>11</v>
      </c>
      <c r="S433" s="25" t="s">
        <v>11</v>
      </c>
      <c r="T433" s="25" t="s">
        <v>2323</v>
      </c>
      <c r="U433" s="25" t="s">
        <v>18</v>
      </c>
      <c r="V433" s="25" t="s">
        <v>11</v>
      </c>
      <c r="W433" s="25" t="s">
        <v>11</v>
      </c>
      <c r="X433" s="25">
        <v>0</v>
      </c>
      <c r="Y433" s="25" t="s">
        <v>11</v>
      </c>
      <c r="Z433" s="25" t="s">
        <v>1664</v>
      </c>
      <c r="AA433" s="25" t="s">
        <v>11</v>
      </c>
      <c r="AB433" s="25" t="s">
        <v>11</v>
      </c>
      <c r="AC433" s="25" t="s">
        <v>11</v>
      </c>
      <c r="AD433" s="25">
        <v>1200</v>
      </c>
      <c r="AE433" s="25">
        <v>0</v>
      </c>
      <c r="AF433" s="25">
        <v>10373.4</v>
      </c>
      <c r="AG433" s="25" t="s">
        <v>5254</v>
      </c>
    </row>
    <row r="434" spans="1:33">
      <c r="A434" s="25" t="s">
        <v>2916</v>
      </c>
      <c r="B434" s="25" t="s">
        <v>2917</v>
      </c>
      <c r="C434" s="25" t="s">
        <v>1661</v>
      </c>
      <c r="D434" s="25" t="s">
        <v>11</v>
      </c>
      <c r="E434" s="25" t="s">
        <v>11</v>
      </c>
      <c r="F434" s="25" t="s">
        <v>11</v>
      </c>
      <c r="G434" s="25" t="s">
        <v>11</v>
      </c>
      <c r="H434" s="25" t="s">
        <v>2918</v>
      </c>
      <c r="I434" s="25" t="s">
        <v>11</v>
      </c>
      <c r="J434" s="25" t="s">
        <v>11</v>
      </c>
      <c r="K434" s="25" t="s">
        <v>11</v>
      </c>
      <c r="L434" s="25" t="s">
        <v>1721</v>
      </c>
      <c r="M434" s="25" t="s">
        <v>11</v>
      </c>
      <c r="N434" s="25" t="s">
        <v>11</v>
      </c>
      <c r="O434" s="25" t="s">
        <v>11</v>
      </c>
      <c r="P434" s="25" t="s">
        <v>11</v>
      </c>
      <c r="Q434" s="25" t="s">
        <v>11</v>
      </c>
      <c r="R434" s="25" t="s">
        <v>11</v>
      </c>
      <c r="S434" s="25" t="s">
        <v>11</v>
      </c>
      <c r="T434" s="25" t="s">
        <v>1726</v>
      </c>
      <c r="U434" s="25" t="s">
        <v>14</v>
      </c>
      <c r="V434" s="25" t="s">
        <v>11</v>
      </c>
      <c r="W434" s="25" t="s">
        <v>11</v>
      </c>
      <c r="X434" s="25">
        <v>0</v>
      </c>
      <c r="Y434" s="25" t="s">
        <v>11</v>
      </c>
      <c r="Z434" s="25" t="s">
        <v>1664</v>
      </c>
      <c r="AA434" s="25" t="s">
        <v>11</v>
      </c>
      <c r="AB434" s="25" t="s">
        <v>11</v>
      </c>
      <c r="AC434" s="25" t="s">
        <v>11</v>
      </c>
      <c r="AD434" s="25">
        <v>280</v>
      </c>
      <c r="AE434" s="25">
        <v>0</v>
      </c>
      <c r="AF434" s="25">
        <v>10080</v>
      </c>
      <c r="AG434" s="25" t="s">
        <v>5255</v>
      </c>
    </row>
    <row r="435" spans="1:33">
      <c r="A435" s="25" t="s">
        <v>2619</v>
      </c>
      <c r="B435" s="25" t="s">
        <v>2620</v>
      </c>
      <c r="C435" s="25" t="s">
        <v>1666</v>
      </c>
      <c r="D435" s="25" t="s">
        <v>11</v>
      </c>
      <c r="E435" s="25" t="s">
        <v>11</v>
      </c>
      <c r="F435" s="25" t="s">
        <v>2621</v>
      </c>
      <c r="G435" s="25" t="s">
        <v>1690</v>
      </c>
      <c r="H435" s="25" t="s">
        <v>2622</v>
      </c>
      <c r="I435" s="25" t="s">
        <v>1691</v>
      </c>
      <c r="J435" s="25" t="s">
        <v>11</v>
      </c>
      <c r="K435" s="25" t="s">
        <v>1683</v>
      </c>
      <c r="L435" s="25" t="s">
        <v>1721</v>
      </c>
      <c r="M435" s="25" t="s">
        <v>11</v>
      </c>
      <c r="N435" s="25" t="s">
        <v>11</v>
      </c>
      <c r="O435" s="25" t="s">
        <v>11</v>
      </c>
      <c r="P435" s="25" t="s">
        <v>11</v>
      </c>
      <c r="Q435" s="25" t="s">
        <v>2622</v>
      </c>
      <c r="R435" s="25" t="s">
        <v>11</v>
      </c>
      <c r="S435" s="25" t="s">
        <v>11</v>
      </c>
      <c r="T435" s="25" t="s">
        <v>1726</v>
      </c>
      <c r="U435" s="25" t="s">
        <v>16</v>
      </c>
      <c r="V435" s="25" t="s">
        <v>11</v>
      </c>
      <c r="W435" s="25" t="s">
        <v>11</v>
      </c>
      <c r="X435" s="25">
        <v>0</v>
      </c>
      <c r="Y435" s="25" t="s">
        <v>11</v>
      </c>
      <c r="Z435" s="25" t="s">
        <v>1664</v>
      </c>
      <c r="AA435" s="25" t="s">
        <v>11</v>
      </c>
      <c r="AB435" s="25" t="s">
        <v>11</v>
      </c>
      <c r="AC435" s="25" t="s">
        <v>11</v>
      </c>
      <c r="AD435" s="25">
        <v>0</v>
      </c>
      <c r="AE435" s="25">
        <v>0</v>
      </c>
      <c r="AF435" s="25">
        <v>3316</v>
      </c>
      <c r="AG435" s="25" t="s">
        <v>1162</v>
      </c>
    </row>
    <row r="436" spans="1:33">
      <c r="A436" s="25" t="s">
        <v>3014</v>
      </c>
      <c r="B436" s="25" t="s">
        <v>3015</v>
      </c>
      <c r="C436" s="25" t="s">
        <v>1666</v>
      </c>
      <c r="D436" s="25" t="s">
        <v>11</v>
      </c>
      <c r="E436" s="25" t="s">
        <v>11</v>
      </c>
      <c r="F436" s="25" t="s">
        <v>11</v>
      </c>
      <c r="G436" s="25" t="s">
        <v>11</v>
      </c>
      <c r="H436" s="25" t="s">
        <v>3016</v>
      </c>
      <c r="I436" s="25" t="s">
        <v>11</v>
      </c>
      <c r="J436" s="25" t="s">
        <v>11</v>
      </c>
      <c r="K436" s="25" t="s">
        <v>11</v>
      </c>
      <c r="L436" s="25" t="s">
        <v>1721</v>
      </c>
      <c r="M436" s="25" t="s">
        <v>1808</v>
      </c>
      <c r="N436" s="25" t="s">
        <v>11</v>
      </c>
      <c r="O436" s="25" t="s">
        <v>11</v>
      </c>
      <c r="P436" s="25" t="s">
        <v>11</v>
      </c>
      <c r="Q436" s="25" t="s">
        <v>11</v>
      </c>
      <c r="R436" s="25" t="s">
        <v>11</v>
      </c>
      <c r="S436" s="25" t="s">
        <v>11</v>
      </c>
      <c r="T436" s="25" t="s">
        <v>1742</v>
      </c>
      <c r="U436" s="25" t="s">
        <v>1669</v>
      </c>
      <c r="V436" s="25" t="s">
        <v>11</v>
      </c>
      <c r="W436" s="25" t="s">
        <v>11</v>
      </c>
      <c r="X436" s="25">
        <v>0</v>
      </c>
      <c r="Y436" s="25" t="s">
        <v>11</v>
      </c>
      <c r="Z436" s="25" t="s">
        <v>1664</v>
      </c>
      <c r="AA436" s="25" t="s">
        <v>11</v>
      </c>
      <c r="AB436" s="25" t="s">
        <v>11</v>
      </c>
      <c r="AC436" s="25" t="s">
        <v>11</v>
      </c>
      <c r="AD436" s="25">
        <v>0</v>
      </c>
      <c r="AE436" s="25">
        <v>0</v>
      </c>
      <c r="AF436" s="25">
        <v>14300.01</v>
      </c>
      <c r="AG436" s="25" t="s">
        <v>5256</v>
      </c>
    </row>
    <row r="437" spans="1:33">
      <c r="A437" s="25" t="s">
        <v>2782</v>
      </c>
      <c r="B437" s="25" t="s">
        <v>2783</v>
      </c>
      <c r="C437" s="25" t="s">
        <v>1666</v>
      </c>
      <c r="D437" s="25" t="s">
        <v>11</v>
      </c>
      <c r="E437" s="25" t="s">
        <v>11</v>
      </c>
      <c r="F437" s="25" t="s">
        <v>2784</v>
      </c>
      <c r="G437" s="25" t="s">
        <v>1730</v>
      </c>
      <c r="H437" s="25" t="s">
        <v>2785</v>
      </c>
      <c r="I437" s="25" t="s">
        <v>1695</v>
      </c>
      <c r="J437" s="25" t="s">
        <v>11</v>
      </c>
      <c r="K437" s="25" t="s">
        <v>1922</v>
      </c>
      <c r="L437" s="25" t="s">
        <v>1721</v>
      </c>
      <c r="M437" s="25" t="s">
        <v>11</v>
      </c>
      <c r="N437" s="25" t="s">
        <v>11</v>
      </c>
      <c r="O437" s="25" t="s">
        <v>11</v>
      </c>
      <c r="P437" s="25" t="s">
        <v>11</v>
      </c>
      <c r="Q437" s="25" t="s">
        <v>2785</v>
      </c>
      <c r="R437" s="25" t="s">
        <v>11</v>
      </c>
      <c r="S437" s="25" t="s">
        <v>11</v>
      </c>
      <c r="T437" s="25" t="s">
        <v>1726</v>
      </c>
      <c r="U437" s="25" t="s">
        <v>16</v>
      </c>
      <c r="V437" s="25" t="s">
        <v>1690</v>
      </c>
      <c r="W437" s="25" t="s">
        <v>11</v>
      </c>
      <c r="X437" s="25">
        <v>0</v>
      </c>
      <c r="Y437" s="25" t="s">
        <v>11</v>
      </c>
      <c r="Z437" s="25" t="s">
        <v>1664</v>
      </c>
      <c r="AA437" s="25" t="s">
        <v>11</v>
      </c>
      <c r="AB437" s="25" t="s">
        <v>11</v>
      </c>
      <c r="AC437" s="25" t="s">
        <v>11</v>
      </c>
      <c r="AD437" s="25">
        <v>0</v>
      </c>
      <c r="AE437" s="25">
        <v>0</v>
      </c>
      <c r="AF437" s="25">
        <v>3316</v>
      </c>
      <c r="AG437" s="25" t="s">
        <v>1162</v>
      </c>
    </row>
    <row r="438" spans="1:33">
      <c r="A438" s="25" t="s">
        <v>2299</v>
      </c>
      <c r="B438" s="25" t="s">
        <v>2300</v>
      </c>
      <c r="C438" s="25" t="s">
        <v>1661</v>
      </c>
      <c r="D438" s="25" t="s">
        <v>11</v>
      </c>
      <c r="E438" s="25" t="s">
        <v>11</v>
      </c>
      <c r="F438" s="25" t="s">
        <v>2301</v>
      </c>
      <c r="G438" s="25" t="s">
        <v>1730</v>
      </c>
      <c r="H438" s="25" t="s">
        <v>2302</v>
      </c>
      <c r="I438" s="25" t="s">
        <v>1691</v>
      </c>
      <c r="J438" s="25" t="s">
        <v>1721</v>
      </c>
      <c r="K438" s="25" t="s">
        <v>2303</v>
      </c>
      <c r="L438" s="25" t="s">
        <v>1721</v>
      </c>
      <c r="M438" s="25" t="s">
        <v>11</v>
      </c>
      <c r="N438" s="25" t="s">
        <v>11</v>
      </c>
      <c r="O438" s="25" t="s">
        <v>11</v>
      </c>
      <c r="P438" s="25" t="s">
        <v>11</v>
      </c>
      <c r="Q438" s="25" t="s">
        <v>11</v>
      </c>
      <c r="R438" s="25" t="s">
        <v>11</v>
      </c>
      <c r="S438" s="25" t="s">
        <v>11</v>
      </c>
      <c r="T438" s="25" t="s">
        <v>2043</v>
      </c>
      <c r="U438" s="25" t="s">
        <v>10</v>
      </c>
      <c r="V438" s="25" t="s">
        <v>11</v>
      </c>
      <c r="W438" s="25" t="s">
        <v>11</v>
      </c>
      <c r="X438" s="25">
        <v>0</v>
      </c>
      <c r="Y438" s="25" t="s">
        <v>11</v>
      </c>
      <c r="Z438" s="25" t="s">
        <v>1664</v>
      </c>
      <c r="AA438" s="25" t="s">
        <v>11</v>
      </c>
      <c r="AB438" s="25" t="s">
        <v>11</v>
      </c>
      <c r="AC438" s="25" t="s">
        <v>11</v>
      </c>
      <c r="AD438" s="25">
        <v>0</v>
      </c>
      <c r="AE438" s="25">
        <v>0</v>
      </c>
      <c r="AF438" s="25">
        <v>1880</v>
      </c>
      <c r="AG438" s="25" t="s">
        <v>1679</v>
      </c>
    </row>
    <row r="439" spans="1:33">
      <c r="A439" s="25" t="s">
        <v>3095</v>
      </c>
      <c r="B439" s="25" t="s">
        <v>3096</v>
      </c>
      <c r="C439" s="25" t="s">
        <v>1661</v>
      </c>
      <c r="D439" s="25" t="s">
        <v>11</v>
      </c>
      <c r="E439" s="25" t="s">
        <v>11</v>
      </c>
      <c r="F439" s="25" t="s">
        <v>3097</v>
      </c>
      <c r="G439" s="25" t="s">
        <v>1751</v>
      </c>
      <c r="H439" s="25" t="s">
        <v>3098</v>
      </c>
      <c r="I439" s="25" t="s">
        <v>1691</v>
      </c>
      <c r="J439" s="25" t="s">
        <v>1721</v>
      </c>
      <c r="K439" s="25" t="s">
        <v>3099</v>
      </c>
      <c r="L439" s="25" t="s">
        <v>1721</v>
      </c>
      <c r="M439" s="25" t="s">
        <v>11</v>
      </c>
      <c r="N439" s="25" t="s">
        <v>3100</v>
      </c>
      <c r="O439" s="25" t="s">
        <v>3098</v>
      </c>
      <c r="P439" s="25" t="s">
        <v>3101</v>
      </c>
      <c r="Q439" s="25" t="s">
        <v>3102</v>
      </c>
      <c r="R439" s="25" t="s">
        <v>11</v>
      </c>
      <c r="S439" s="25" t="s">
        <v>11</v>
      </c>
      <c r="T439" s="25" t="s">
        <v>1755</v>
      </c>
      <c r="U439" s="25" t="s">
        <v>1686</v>
      </c>
      <c r="V439" s="25" t="s">
        <v>11</v>
      </c>
      <c r="W439" s="25" t="s">
        <v>11</v>
      </c>
      <c r="X439" s="25">
        <v>0</v>
      </c>
      <c r="Y439" s="25" t="s">
        <v>11</v>
      </c>
      <c r="Z439" s="25" t="s">
        <v>1664</v>
      </c>
      <c r="AA439" s="25" t="s">
        <v>11</v>
      </c>
      <c r="AB439" s="25" t="s">
        <v>11</v>
      </c>
      <c r="AC439" s="25" t="s">
        <v>11</v>
      </c>
      <c r="AD439" s="25">
        <v>0</v>
      </c>
      <c r="AE439" s="25">
        <v>0</v>
      </c>
      <c r="AF439" s="25">
        <v>20180</v>
      </c>
      <c r="AG439" s="25" t="s">
        <v>5257</v>
      </c>
    </row>
    <row r="440" spans="1:33">
      <c r="A440" s="25" t="s">
        <v>2422</v>
      </c>
      <c r="B440" s="25" t="s">
        <v>2423</v>
      </c>
      <c r="C440" s="25" t="s">
        <v>1661</v>
      </c>
      <c r="D440" s="25" t="s">
        <v>11</v>
      </c>
      <c r="E440" s="25" t="s">
        <v>11</v>
      </c>
      <c r="F440" s="25" t="s">
        <v>11</v>
      </c>
      <c r="G440" s="25" t="s">
        <v>11</v>
      </c>
      <c r="H440" s="25" t="s">
        <v>2424</v>
      </c>
      <c r="I440" s="25" t="s">
        <v>1667</v>
      </c>
      <c r="J440" s="25" t="s">
        <v>1721</v>
      </c>
      <c r="K440" s="25" t="s">
        <v>1662</v>
      </c>
      <c r="L440" s="25" t="s">
        <v>1721</v>
      </c>
      <c r="M440" s="25" t="s">
        <v>11</v>
      </c>
      <c r="N440" s="25" t="s">
        <v>11</v>
      </c>
      <c r="O440" s="25" t="s">
        <v>11</v>
      </c>
      <c r="P440" s="25" t="s">
        <v>11</v>
      </c>
      <c r="Q440" s="25" t="s">
        <v>2424</v>
      </c>
      <c r="R440" s="25" t="s">
        <v>11</v>
      </c>
      <c r="S440" s="25" t="s">
        <v>11</v>
      </c>
      <c r="T440" s="25" t="s">
        <v>2043</v>
      </c>
      <c r="U440" s="25" t="s">
        <v>16</v>
      </c>
      <c r="V440" s="25" t="s">
        <v>121</v>
      </c>
      <c r="W440" s="25" t="s">
        <v>11</v>
      </c>
      <c r="X440" s="25">
        <v>0</v>
      </c>
      <c r="Y440" s="25" t="s">
        <v>11</v>
      </c>
      <c r="Z440" s="25" t="s">
        <v>1664</v>
      </c>
      <c r="AA440" s="25" t="s">
        <v>11</v>
      </c>
      <c r="AB440" s="25" t="s">
        <v>11</v>
      </c>
      <c r="AC440" s="25" t="s">
        <v>11</v>
      </c>
      <c r="AD440" s="25">
        <v>280</v>
      </c>
      <c r="AE440" s="25">
        <v>0</v>
      </c>
      <c r="AF440" s="25">
        <v>1880</v>
      </c>
      <c r="AG440" s="25" t="s">
        <v>1665</v>
      </c>
    </row>
    <row r="441" spans="1:33">
      <c r="A441" s="25" t="s">
        <v>1851</v>
      </c>
      <c r="B441" s="25" t="s">
        <v>1852</v>
      </c>
      <c r="C441" s="25" t="s">
        <v>1661</v>
      </c>
      <c r="D441" s="25" t="s">
        <v>11</v>
      </c>
      <c r="E441" s="25" t="s">
        <v>11</v>
      </c>
      <c r="F441" s="25" t="s">
        <v>11</v>
      </c>
      <c r="G441" s="25" t="s">
        <v>11</v>
      </c>
      <c r="H441" s="25" t="s">
        <v>1853</v>
      </c>
      <c r="I441" s="25" t="s">
        <v>11</v>
      </c>
      <c r="J441" s="25" t="s">
        <v>11</v>
      </c>
      <c r="K441" s="25" t="s">
        <v>11</v>
      </c>
      <c r="L441" s="25" t="s">
        <v>1721</v>
      </c>
      <c r="M441" s="25" t="s">
        <v>11</v>
      </c>
      <c r="N441" s="25" t="s">
        <v>11</v>
      </c>
      <c r="O441" s="25" t="s">
        <v>11</v>
      </c>
      <c r="P441" s="25" t="s">
        <v>11</v>
      </c>
      <c r="Q441" s="25" t="s">
        <v>11</v>
      </c>
      <c r="R441" s="25" t="s">
        <v>11</v>
      </c>
      <c r="S441" s="25" t="s">
        <v>11</v>
      </c>
      <c r="T441" s="25" t="s">
        <v>1726</v>
      </c>
      <c r="U441" s="25" t="s">
        <v>10</v>
      </c>
      <c r="V441" s="25" t="s">
        <v>11</v>
      </c>
      <c r="W441" s="25" t="s">
        <v>11</v>
      </c>
      <c r="X441" s="25">
        <v>0</v>
      </c>
      <c r="Y441" s="25" t="s">
        <v>11</v>
      </c>
      <c r="Z441" s="25" t="s">
        <v>1664</v>
      </c>
      <c r="AA441" s="25" t="s">
        <v>11</v>
      </c>
      <c r="AB441" s="25" t="s">
        <v>11</v>
      </c>
      <c r="AC441" s="25" t="s">
        <v>11</v>
      </c>
      <c r="AD441" s="25">
        <v>0</v>
      </c>
      <c r="AE441" s="25">
        <v>0</v>
      </c>
      <c r="AF441" s="25">
        <v>29925</v>
      </c>
      <c r="AG441" s="25" t="s">
        <v>5121</v>
      </c>
    </row>
    <row r="442" spans="1:33">
      <c r="A442" s="25" t="s">
        <v>3156</v>
      </c>
      <c r="B442" s="25" t="s">
        <v>3157</v>
      </c>
      <c r="C442" s="25" t="s">
        <v>1666</v>
      </c>
      <c r="D442" s="25" t="s">
        <v>11</v>
      </c>
      <c r="E442" s="25" t="s">
        <v>11</v>
      </c>
      <c r="F442" s="25" t="s">
        <v>11</v>
      </c>
      <c r="G442" s="25" t="s">
        <v>11</v>
      </c>
      <c r="H442" s="25" t="s">
        <v>3158</v>
      </c>
      <c r="I442" s="25" t="s">
        <v>1667</v>
      </c>
      <c r="J442" s="25" t="s">
        <v>1721</v>
      </c>
      <c r="K442" s="25" t="s">
        <v>1677</v>
      </c>
      <c r="L442" s="25" t="s">
        <v>1721</v>
      </c>
      <c r="M442" s="25" t="s">
        <v>11</v>
      </c>
      <c r="N442" s="25" t="s">
        <v>11</v>
      </c>
      <c r="O442" s="25" t="s">
        <v>11</v>
      </c>
      <c r="P442" s="25" t="s">
        <v>11</v>
      </c>
      <c r="Q442" s="25" t="s">
        <v>11</v>
      </c>
      <c r="R442" s="25" t="s">
        <v>11</v>
      </c>
      <c r="S442" s="25" t="s">
        <v>11</v>
      </c>
      <c r="T442" s="25" t="s">
        <v>2043</v>
      </c>
      <c r="U442" s="25" t="s">
        <v>16</v>
      </c>
      <c r="V442" s="25" t="s">
        <v>11</v>
      </c>
      <c r="W442" s="25" t="s">
        <v>11</v>
      </c>
      <c r="X442" s="25">
        <v>0</v>
      </c>
      <c r="Y442" s="25" t="s">
        <v>11</v>
      </c>
      <c r="Z442" s="25" t="s">
        <v>1664</v>
      </c>
      <c r="AA442" s="25" t="s">
        <v>11</v>
      </c>
      <c r="AB442" s="25" t="s">
        <v>11</v>
      </c>
      <c r="AC442" s="25" t="s">
        <v>11</v>
      </c>
      <c r="AD442" s="25">
        <v>280</v>
      </c>
      <c r="AE442" s="25">
        <v>0</v>
      </c>
      <c r="AF442" s="25">
        <v>1880</v>
      </c>
      <c r="AG442" s="25" t="s">
        <v>1665</v>
      </c>
    </row>
    <row r="443" spans="1:33">
      <c r="A443" s="25" t="s">
        <v>3767</v>
      </c>
      <c r="B443" s="25" t="s">
        <v>3768</v>
      </c>
      <c r="C443" s="25" t="s">
        <v>1666</v>
      </c>
      <c r="D443" s="25" t="s">
        <v>11</v>
      </c>
      <c r="E443" s="25" t="s">
        <v>11</v>
      </c>
      <c r="F443" s="25" t="s">
        <v>11</v>
      </c>
      <c r="G443" s="25" t="s">
        <v>11</v>
      </c>
      <c r="H443" s="25" t="s">
        <v>3766</v>
      </c>
      <c r="I443" s="25" t="s">
        <v>11</v>
      </c>
      <c r="J443" s="25" t="s">
        <v>11</v>
      </c>
      <c r="K443" s="25" t="s">
        <v>2050</v>
      </c>
      <c r="L443" s="25" t="s">
        <v>1721</v>
      </c>
      <c r="M443" s="25" t="s">
        <v>11</v>
      </c>
      <c r="N443" s="25" t="s">
        <v>11</v>
      </c>
      <c r="O443" s="25" t="s">
        <v>11</v>
      </c>
      <c r="P443" s="25" t="s">
        <v>11</v>
      </c>
      <c r="Q443" s="25" t="s">
        <v>11</v>
      </c>
      <c r="R443" s="25" t="s">
        <v>11</v>
      </c>
      <c r="S443" s="25" t="s">
        <v>11</v>
      </c>
      <c r="T443" s="25" t="s">
        <v>1726</v>
      </c>
      <c r="U443" s="25" t="s">
        <v>10</v>
      </c>
      <c r="V443" s="25" t="s">
        <v>11</v>
      </c>
      <c r="W443" s="25" t="s">
        <v>11</v>
      </c>
      <c r="X443" s="25">
        <v>0</v>
      </c>
      <c r="Y443" s="25" t="s">
        <v>11</v>
      </c>
      <c r="Z443" s="25" t="s">
        <v>1664</v>
      </c>
      <c r="AA443" s="25" t="s">
        <v>11</v>
      </c>
      <c r="AB443" s="25" t="s">
        <v>11</v>
      </c>
      <c r="AC443" s="25" t="s">
        <v>11</v>
      </c>
      <c r="AD443" s="25">
        <v>280</v>
      </c>
      <c r="AE443" s="25">
        <v>0</v>
      </c>
      <c r="AF443" s="25">
        <v>7628.5</v>
      </c>
      <c r="AG443" s="25" t="s">
        <v>5258</v>
      </c>
    </row>
    <row r="444" spans="1:33">
      <c r="A444" s="25" t="s">
        <v>2206</v>
      </c>
      <c r="B444" s="25" t="s">
        <v>2207</v>
      </c>
      <c r="C444" s="25" t="s">
        <v>1661</v>
      </c>
      <c r="D444" s="25" t="s">
        <v>11</v>
      </c>
      <c r="E444" s="25" t="s">
        <v>11</v>
      </c>
      <c r="F444" s="25" t="s">
        <v>11</v>
      </c>
      <c r="G444" s="25" t="s">
        <v>11</v>
      </c>
      <c r="H444" s="25" t="s">
        <v>2208</v>
      </c>
      <c r="I444" s="25" t="s">
        <v>11</v>
      </c>
      <c r="J444" s="25" t="s">
        <v>11</v>
      </c>
      <c r="K444" s="25" t="s">
        <v>11</v>
      </c>
      <c r="L444" s="25" t="s">
        <v>1721</v>
      </c>
      <c r="M444" s="25" t="s">
        <v>11</v>
      </c>
      <c r="N444" s="25" t="s">
        <v>11</v>
      </c>
      <c r="O444" s="25" t="s">
        <v>11</v>
      </c>
      <c r="P444" s="25" t="s">
        <v>11</v>
      </c>
      <c r="Q444" s="25" t="s">
        <v>11</v>
      </c>
      <c r="R444" s="25" t="s">
        <v>11</v>
      </c>
      <c r="S444" s="25" t="s">
        <v>11</v>
      </c>
      <c r="T444" s="25" t="s">
        <v>2189</v>
      </c>
      <c r="U444" s="25" t="s">
        <v>17</v>
      </c>
      <c r="V444" s="25" t="s">
        <v>11</v>
      </c>
      <c r="W444" s="25" t="s">
        <v>11</v>
      </c>
      <c r="X444" s="25">
        <v>0</v>
      </c>
      <c r="Y444" s="25" t="s">
        <v>11</v>
      </c>
      <c r="Z444" s="25" t="s">
        <v>1664</v>
      </c>
      <c r="AA444" s="25" t="s">
        <v>11</v>
      </c>
      <c r="AB444" s="25" t="s">
        <v>11</v>
      </c>
      <c r="AC444" s="25" t="s">
        <v>11</v>
      </c>
      <c r="AD444" s="25">
        <v>80</v>
      </c>
      <c r="AE444" s="25">
        <v>0</v>
      </c>
      <c r="AF444" s="25">
        <v>1400</v>
      </c>
      <c r="AG444" s="25" t="s">
        <v>5259</v>
      </c>
    </row>
    <row r="445" spans="1:33">
      <c r="A445" s="25" t="s">
        <v>3966</v>
      </c>
      <c r="B445" s="25" t="s">
        <v>3967</v>
      </c>
      <c r="C445" s="25" t="s">
        <v>1666</v>
      </c>
      <c r="D445" s="25" t="s">
        <v>11</v>
      </c>
      <c r="E445" s="25" t="s">
        <v>11</v>
      </c>
      <c r="F445" s="25" t="s">
        <v>11</v>
      </c>
      <c r="G445" s="25" t="s">
        <v>11</v>
      </c>
      <c r="H445" s="25" t="s">
        <v>3968</v>
      </c>
      <c r="I445" s="25" t="s">
        <v>11</v>
      </c>
      <c r="J445" s="25" t="s">
        <v>11</v>
      </c>
      <c r="K445" s="25" t="s">
        <v>3969</v>
      </c>
      <c r="L445" s="25" t="s">
        <v>1721</v>
      </c>
      <c r="M445" s="25" t="s">
        <v>11</v>
      </c>
      <c r="N445" s="25" t="s">
        <v>11</v>
      </c>
      <c r="O445" s="25" t="s">
        <v>11</v>
      </c>
      <c r="P445" s="25" t="s">
        <v>11</v>
      </c>
      <c r="Q445" s="25" t="s">
        <v>11</v>
      </c>
      <c r="R445" s="25" t="s">
        <v>11</v>
      </c>
      <c r="S445" s="25" t="s">
        <v>11</v>
      </c>
      <c r="T445" s="25" t="s">
        <v>1935</v>
      </c>
      <c r="U445" s="25" t="s">
        <v>2848</v>
      </c>
      <c r="V445" s="25" t="s">
        <v>11</v>
      </c>
      <c r="W445" s="25" t="s">
        <v>11</v>
      </c>
      <c r="X445" s="25">
        <v>0</v>
      </c>
      <c r="Y445" s="25" t="s">
        <v>11</v>
      </c>
      <c r="Z445" s="25" t="s">
        <v>1664</v>
      </c>
      <c r="AA445" s="25" t="s">
        <v>11</v>
      </c>
      <c r="AB445" s="25" t="s">
        <v>11</v>
      </c>
      <c r="AC445" s="25" t="s">
        <v>11</v>
      </c>
      <c r="AD445" s="25">
        <v>0</v>
      </c>
      <c r="AE445" s="25">
        <v>0</v>
      </c>
      <c r="AF445" s="25">
        <v>598.49</v>
      </c>
      <c r="AG445" s="25" t="s">
        <v>5260</v>
      </c>
    </row>
    <row r="446" spans="1:33">
      <c r="A446" s="25" t="s">
        <v>2379</v>
      </c>
      <c r="B446" s="25" t="s">
        <v>2380</v>
      </c>
      <c r="C446" s="25" t="s">
        <v>1666</v>
      </c>
      <c r="D446" s="25" t="s">
        <v>11</v>
      </c>
      <c r="E446" s="25" t="s">
        <v>11</v>
      </c>
      <c r="F446" s="25" t="s">
        <v>11</v>
      </c>
      <c r="G446" s="25" t="s">
        <v>11</v>
      </c>
      <c r="H446" s="25" t="s">
        <v>2381</v>
      </c>
      <c r="I446" s="25" t="s">
        <v>11</v>
      </c>
      <c r="J446" s="25" t="s">
        <v>11</v>
      </c>
      <c r="K446" s="25" t="s">
        <v>2382</v>
      </c>
      <c r="L446" s="25" t="s">
        <v>1721</v>
      </c>
      <c r="M446" s="25" t="s">
        <v>11</v>
      </c>
      <c r="N446" s="25" t="s">
        <v>11</v>
      </c>
      <c r="O446" s="25" t="s">
        <v>11</v>
      </c>
      <c r="P446" s="25" t="s">
        <v>11</v>
      </c>
      <c r="Q446" s="25" t="s">
        <v>11</v>
      </c>
      <c r="R446" s="25" t="s">
        <v>11</v>
      </c>
      <c r="S446" s="25" t="s">
        <v>11</v>
      </c>
      <c r="T446" s="25" t="s">
        <v>2189</v>
      </c>
      <c r="U446" s="25" t="s">
        <v>15</v>
      </c>
      <c r="V446" s="25" t="s">
        <v>11</v>
      </c>
      <c r="W446" s="25" t="s">
        <v>11</v>
      </c>
      <c r="X446" s="25">
        <v>0</v>
      </c>
      <c r="Y446" s="25" t="s">
        <v>11</v>
      </c>
      <c r="Z446" s="25" t="s">
        <v>1664</v>
      </c>
      <c r="AA446" s="25" t="s">
        <v>11</v>
      </c>
      <c r="AB446" s="25" t="s">
        <v>11</v>
      </c>
      <c r="AC446" s="25" t="s">
        <v>11</v>
      </c>
      <c r="AD446" s="25">
        <v>0</v>
      </c>
      <c r="AE446" s="25">
        <v>0</v>
      </c>
      <c r="AF446" s="25">
        <v>3099.93</v>
      </c>
      <c r="AG446" s="25" t="s">
        <v>5261</v>
      </c>
    </row>
    <row r="447" spans="1:33">
      <c r="A447" s="25" t="s">
        <v>1743</v>
      </c>
      <c r="B447" s="25" t="s">
        <v>1744</v>
      </c>
      <c r="C447" s="25" t="s">
        <v>1666</v>
      </c>
      <c r="D447" s="25" t="s">
        <v>11</v>
      </c>
      <c r="E447" s="25" t="s">
        <v>11</v>
      </c>
      <c r="F447" s="25" t="s">
        <v>1745</v>
      </c>
      <c r="G447" s="25" t="s">
        <v>1693</v>
      </c>
      <c r="H447" s="25" t="s">
        <v>1746</v>
      </c>
      <c r="I447" s="25" t="s">
        <v>1667</v>
      </c>
      <c r="J447" s="25" t="s">
        <v>1721</v>
      </c>
      <c r="K447" s="25" t="s">
        <v>1747</v>
      </c>
      <c r="L447" s="25" t="s">
        <v>1721</v>
      </c>
      <c r="M447" s="25" t="s">
        <v>11</v>
      </c>
      <c r="N447" s="25" t="s">
        <v>11</v>
      </c>
      <c r="O447" s="25" t="s">
        <v>11</v>
      </c>
      <c r="P447" s="25" t="s">
        <v>11</v>
      </c>
      <c r="Q447" s="25" t="s">
        <v>1746</v>
      </c>
      <c r="R447" s="25" t="s">
        <v>11</v>
      </c>
      <c r="S447" s="25" t="s">
        <v>11</v>
      </c>
      <c r="T447" s="25" t="s">
        <v>1742</v>
      </c>
      <c r="U447" s="25" t="s">
        <v>1687</v>
      </c>
      <c r="V447" s="25" t="s">
        <v>11</v>
      </c>
      <c r="W447" s="25" t="s">
        <v>11</v>
      </c>
      <c r="X447" s="25">
        <v>0</v>
      </c>
      <c r="Y447" s="25" t="s">
        <v>11</v>
      </c>
      <c r="Z447" s="25" t="s">
        <v>1664</v>
      </c>
      <c r="AA447" s="25" t="s">
        <v>11</v>
      </c>
      <c r="AB447" s="25" t="s">
        <v>11</v>
      </c>
      <c r="AC447" s="25" t="s">
        <v>11</v>
      </c>
      <c r="AD447" s="25">
        <v>0</v>
      </c>
      <c r="AE447" s="25">
        <v>0</v>
      </c>
      <c r="AF447" s="25">
        <v>980</v>
      </c>
      <c r="AG447" s="25" t="s">
        <v>1670</v>
      </c>
    </row>
    <row r="448" spans="1:33">
      <c r="A448" s="25" t="s">
        <v>2652</v>
      </c>
      <c r="B448" s="25" t="s">
        <v>2653</v>
      </c>
      <c r="C448" s="25" t="s">
        <v>1666</v>
      </c>
      <c r="D448" s="25" t="s">
        <v>11</v>
      </c>
      <c r="E448" s="25" t="s">
        <v>11</v>
      </c>
      <c r="F448" s="25" t="s">
        <v>2654</v>
      </c>
      <c r="G448" s="25" t="s">
        <v>1730</v>
      </c>
      <c r="H448" s="25" t="s">
        <v>2655</v>
      </c>
      <c r="I448" s="25" t="s">
        <v>1672</v>
      </c>
      <c r="J448" s="25" t="s">
        <v>1721</v>
      </c>
      <c r="K448" s="25" t="s">
        <v>1782</v>
      </c>
      <c r="L448" s="25" t="s">
        <v>1721</v>
      </c>
      <c r="M448" s="25" t="s">
        <v>11</v>
      </c>
      <c r="N448" s="25" t="s">
        <v>2656</v>
      </c>
      <c r="O448" s="25" t="s">
        <v>2657</v>
      </c>
      <c r="P448" s="25" t="s">
        <v>2658</v>
      </c>
      <c r="Q448" s="25" t="s">
        <v>2655</v>
      </c>
      <c r="R448" s="25" t="s">
        <v>11</v>
      </c>
      <c r="S448" s="25" t="s">
        <v>11</v>
      </c>
      <c r="T448" s="25" t="s">
        <v>1804</v>
      </c>
      <c r="U448" s="25" t="s">
        <v>16</v>
      </c>
      <c r="V448" s="25" t="s">
        <v>1671</v>
      </c>
      <c r="W448" s="25" t="s">
        <v>11</v>
      </c>
      <c r="X448" s="25">
        <v>0</v>
      </c>
      <c r="Y448" s="25" t="s">
        <v>11</v>
      </c>
      <c r="Z448" s="25" t="s">
        <v>1664</v>
      </c>
      <c r="AA448" s="25" t="s">
        <v>11</v>
      </c>
      <c r="AB448" s="25" t="s">
        <v>11</v>
      </c>
      <c r="AC448" s="25" t="s">
        <v>11</v>
      </c>
      <c r="AD448" s="25">
        <v>0</v>
      </c>
      <c r="AE448" s="25">
        <v>0</v>
      </c>
      <c r="AF448" s="25">
        <v>2348.83</v>
      </c>
      <c r="AG448" s="25" t="s">
        <v>5054</v>
      </c>
    </row>
    <row r="449" spans="1:33">
      <c r="A449" s="25" t="s">
        <v>3021</v>
      </c>
      <c r="B449" s="25" t="s">
        <v>3022</v>
      </c>
      <c r="C449" s="25" t="s">
        <v>1661</v>
      </c>
      <c r="D449" s="25" t="s">
        <v>11</v>
      </c>
      <c r="E449" s="25" t="s">
        <v>11</v>
      </c>
      <c r="F449" s="25" t="s">
        <v>11</v>
      </c>
      <c r="G449" s="25" t="s">
        <v>11</v>
      </c>
      <c r="H449" s="25" t="s">
        <v>3023</v>
      </c>
      <c r="I449" s="25" t="s">
        <v>11</v>
      </c>
      <c r="J449" s="25" t="s">
        <v>11</v>
      </c>
      <c r="K449" s="25" t="s">
        <v>1962</v>
      </c>
      <c r="L449" s="25" t="s">
        <v>1721</v>
      </c>
      <c r="M449" s="25" t="s">
        <v>11</v>
      </c>
      <c r="N449" s="25" t="s">
        <v>11</v>
      </c>
      <c r="O449" s="25" t="s">
        <v>11</v>
      </c>
      <c r="P449" s="25" t="s">
        <v>11</v>
      </c>
      <c r="Q449" s="25" t="s">
        <v>11</v>
      </c>
      <c r="R449" s="25" t="s">
        <v>11</v>
      </c>
      <c r="S449" s="25" t="s">
        <v>11</v>
      </c>
      <c r="T449" s="25" t="s">
        <v>1726</v>
      </c>
      <c r="U449" s="25" t="s">
        <v>10</v>
      </c>
      <c r="V449" s="25" t="s">
        <v>11</v>
      </c>
      <c r="W449" s="25" t="s">
        <v>11</v>
      </c>
      <c r="X449" s="25">
        <v>0</v>
      </c>
      <c r="Y449" s="25" t="s">
        <v>11</v>
      </c>
      <c r="Z449" s="25" t="s">
        <v>1664</v>
      </c>
      <c r="AA449" s="25" t="s">
        <v>11</v>
      </c>
      <c r="AB449" s="25" t="s">
        <v>11</v>
      </c>
      <c r="AC449" s="25" t="s">
        <v>11</v>
      </c>
      <c r="AD449" s="25">
        <v>0</v>
      </c>
      <c r="AE449" s="25">
        <v>0</v>
      </c>
      <c r="AF449" s="25">
        <v>92700</v>
      </c>
      <c r="AG449" s="25" t="s">
        <v>3024</v>
      </c>
    </row>
    <row r="450" spans="1:33">
      <c r="A450" s="25" t="s">
        <v>3769</v>
      </c>
      <c r="B450" s="25" t="s">
        <v>3770</v>
      </c>
      <c r="C450" s="25" t="s">
        <v>1661</v>
      </c>
      <c r="D450" s="25" t="s">
        <v>11</v>
      </c>
      <c r="E450" s="25" t="s">
        <v>11</v>
      </c>
      <c r="F450" s="25" t="s">
        <v>11</v>
      </c>
      <c r="G450" s="25" t="s">
        <v>11</v>
      </c>
      <c r="H450" s="25" t="s">
        <v>3771</v>
      </c>
      <c r="I450" s="25" t="s">
        <v>11</v>
      </c>
      <c r="J450" s="25" t="s">
        <v>11</v>
      </c>
      <c r="K450" s="25" t="s">
        <v>2050</v>
      </c>
      <c r="L450" s="25" t="s">
        <v>1721</v>
      </c>
      <c r="M450" s="25" t="s">
        <v>11</v>
      </c>
      <c r="N450" s="25" t="s">
        <v>11</v>
      </c>
      <c r="O450" s="25" t="s">
        <v>11</v>
      </c>
      <c r="P450" s="25" t="s">
        <v>11</v>
      </c>
      <c r="Q450" s="25" t="s">
        <v>11</v>
      </c>
      <c r="R450" s="25" t="s">
        <v>11</v>
      </c>
      <c r="S450" s="25" t="s">
        <v>11</v>
      </c>
      <c r="T450" s="25" t="s">
        <v>1742</v>
      </c>
      <c r="U450" s="25" t="s">
        <v>1702</v>
      </c>
      <c r="V450" s="25" t="s">
        <v>11</v>
      </c>
      <c r="W450" s="25" t="s">
        <v>11</v>
      </c>
      <c r="X450" s="25">
        <v>0</v>
      </c>
      <c r="Y450" s="25" t="s">
        <v>11</v>
      </c>
      <c r="Z450" s="25" t="s">
        <v>1664</v>
      </c>
      <c r="AA450" s="25" t="s">
        <v>11</v>
      </c>
      <c r="AB450" s="25" t="s">
        <v>11</v>
      </c>
      <c r="AC450" s="25" t="s">
        <v>11</v>
      </c>
      <c r="AD450" s="25">
        <v>0.4</v>
      </c>
      <c r="AE450" s="25">
        <v>0</v>
      </c>
      <c r="AF450" s="25">
        <v>21024</v>
      </c>
      <c r="AG450" s="25" t="s">
        <v>5262</v>
      </c>
    </row>
    <row r="451" spans="1:33">
      <c r="A451" s="25" t="s">
        <v>4021</v>
      </c>
      <c r="B451" s="25" t="s">
        <v>4022</v>
      </c>
      <c r="C451" s="25" t="s">
        <v>1661</v>
      </c>
      <c r="D451" s="25" t="s">
        <v>11</v>
      </c>
      <c r="E451" s="25" t="s">
        <v>11</v>
      </c>
      <c r="F451" s="25" t="s">
        <v>11</v>
      </c>
      <c r="G451" s="25" t="s">
        <v>11</v>
      </c>
      <c r="H451" s="25" t="s">
        <v>4023</v>
      </c>
      <c r="I451" s="25" t="s">
        <v>11</v>
      </c>
      <c r="J451" s="25" t="s">
        <v>11</v>
      </c>
      <c r="K451" s="25" t="s">
        <v>11</v>
      </c>
      <c r="L451" s="25" t="s">
        <v>1721</v>
      </c>
      <c r="M451" s="25" t="s">
        <v>11</v>
      </c>
      <c r="N451" s="25" t="s">
        <v>11</v>
      </c>
      <c r="O451" s="25" t="s">
        <v>11</v>
      </c>
      <c r="P451" s="25" t="s">
        <v>11</v>
      </c>
      <c r="Q451" s="25" t="s">
        <v>11</v>
      </c>
      <c r="R451" s="25" t="s">
        <v>11</v>
      </c>
      <c r="S451" s="25" t="s">
        <v>11</v>
      </c>
      <c r="T451" s="25" t="s">
        <v>1726</v>
      </c>
      <c r="U451" s="25" t="s">
        <v>15</v>
      </c>
      <c r="V451" s="25" t="s">
        <v>11</v>
      </c>
      <c r="W451" s="25" t="s">
        <v>11</v>
      </c>
      <c r="X451" s="25">
        <v>0</v>
      </c>
      <c r="Y451" s="25" t="s">
        <v>11</v>
      </c>
      <c r="Z451" s="25" t="s">
        <v>1664</v>
      </c>
      <c r="AA451" s="25" t="s">
        <v>11</v>
      </c>
      <c r="AB451" s="25" t="s">
        <v>11</v>
      </c>
      <c r="AC451" s="25" t="s">
        <v>11</v>
      </c>
      <c r="AD451" s="25">
        <v>160</v>
      </c>
      <c r="AE451" s="25">
        <v>0</v>
      </c>
      <c r="AF451" s="25">
        <v>7953.2</v>
      </c>
      <c r="AG451" s="25" t="s">
        <v>5263</v>
      </c>
    </row>
    <row r="452" spans="1:33">
      <c r="A452" s="25" t="s">
        <v>2352</v>
      </c>
      <c r="B452" s="25" t="s">
        <v>2353</v>
      </c>
      <c r="C452" s="25" t="s">
        <v>1666</v>
      </c>
      <c r="D452" s="25" t="s">
        <v>11</v>
      </c>
      <c r="E452" s="25" t="s">
        <v>11</v>
      </c>
      <c r="F452" s="25" t="s">
        <v>2354</v>
      </c>
      <c r="G452" s="25" t="s">
        <v>1688</v>
      </c>
      <c r="H452" s="25" t="s">
        <v>2355</v>
      </c>
      <c r="I452" s="25" t="s">
        <v>1803</v>
      </c>
      <c r="J452" s="25" t="s">
        <v>1721</v>
      </c>
      <c r="K452" s="25" t="s">
        <v>1662</v>
      </c>
      <c r="L452" s="25" t="s">
        <v>1350</v>
      </c>
      <c r="M452" s="25" t="s">
        <v>11</v>
      </c>
      <c r="N452" s="25" t="s">
        <v>11</v>
      </c>
      <c r="O452" s="25" t="s">
        <v>11</v>
      </c>
      <c r="P452" s="25" t="s">
        <v>11</v>
      </c>
      <c r="Q452" s="25" t="s">
        <v>2355</v>
      </c>
      <c r="R452" s="25" t="s">
        <v>11</v>
      </c>
      <c r="S452" s="25" t="s">
        <v>11</v>
      </c>
      <c r="T452" s="25" t="s">
        <v>2356</v>
      </c>
      <c r="U452" s="25" t="s">
        <v>10</v>
      </c>
      <c r="V452" s="25" t="s">
        <v>1663</v>
      </c>
      <c r="W452" s="25" t="s">
        <v>11</v>
      </c>
      <c r="X452" s="25">
        <v>0</v>
      </c>
      <c r="Y452" s="25" t="s">
        <v>11</v>
      </c>
      <c r="Z452" s="25" t="s">
        <v>1664</v>
      </c>
      <c r="AA452" s="25" t="s">
        <v>11</v>
      </c>
      <c r="AB452" s="25" t="s">
        <v>11</v>
      </c>
      <c r="AC452" s="25" t="s">
        <v>11</v>
      </c>
      <c r="AD452" s="25">
        <v>0</v>
      </c>
      <c r="AE452" s="25">
        <v>0</v>
      </c>
      <c r="AF452" s="25">
        <v>822.5</v>
      </c>
      <c r="AG452" s="25" t="s">
        <v>5064</v>
      </c>
    </row>
    <row r="453" spans="1:33">
      <c r="A453" s="25" t="s">
        <v>2645</v>
      </c>
      <c r="B453" s="25" t="s">
        <v>2646</v>
      </c>
      <c r="C453" s="25" t="s">
        <v>1661</v>
      </c>
      <c r="D453" s="25" t="s">
        <v>11</v>
      </c>
      <c r="E453" s="25" t="s">
        <v>11</v>
      </c>
      <c r="F453" s="25" t="s">
        <v>11</v>
      </c>
      <c r="G453" s="25" t="s">
        <v>11</v>
      </c>
      <c r="H453" s="25" t="s">
        <v>2647</v>
      </c>
      <c r="I453" s="25" t="s">
        <v>1672</v>
      </c>
      <c r="J453" s="25" t="s">
        <v>1721</v>
      </c>
      <c r="K453" s="25" t="s">
        <v>1782</v>
      </c>
      <c r="L453" s="25" t="s">
        <v>1721</v>
      </c>
      <c r="M453" s="25" t="s">
        <v>11</v>
      </c>
      <c r="N453" s="25" t="s">
        <v>11</v>
      </c>
      <c r="O453" s="25" t="s">
        <v>11</v>
      </c>
      <c r="P453" s="25" t="s">
        <v>11</v>
      </c>
      <c r="Q453" s="25" t="s">
        <v>11</v>
      </c>
      <c r="R453" s="25" t="s">
        <v>11</v>
      </c>
      <c r="S453" s="25" t="s">
        <v>11</v>
      </c>
      <c r="T453" s="25" t="s">
        <v>1726</v>
      </c>
      <c r="U453" s="25" t="s">
        <v>10</v>
      </c>
      <c r="V453" s="25" t="s">
        <v>11</v>
      </c>
      <c r="W453" s="25" t="s">
        <v>11</v>
      </c>
      <c r="X453" s="25">
        <v>0</v>
      </c>
      <c r="Y453" s="25" t="s">
        <v>11</v>
      </c>
      <c r="Z453" s="25" t="s">
        <v>1664</v>
      </c>
      <c r="AA453" s="25" t="s">
        <v>11</v>
      </c>
      <c r="AB453" s="25" t="s">
        <v>11</v>
      </c>
      <c r="AC453" s="25" t="s">
        <v>11</v>
      </c>
      <c r="AD453" s="25">
        <v>0</v>
      </c>
      <c r="AE453" s="25">
        <v>0</v>
      </c>
      <c r="AF453" s="25">
        <v>3316</v>
      </c>
      <c r="AG453" s="25" t="s">
        <v>1162</v>
      </c>
    </row>
    <row r="454" spans="1:33">
      <c r="A454" s="25" t="s">
        <v>2935</v>
      </c>
      <c r="B454" s="25" t="s">
        <v>2936</v>
      </c>
      <c r="C454" s="25" t="s">
        <v>1661</v>
      </c>
      <c r="D454" s="25" t="s">
        <v>11</v>
      </c>
      <c r="E454" s="25" t="s">
        <v>11</v>
      </c>
      <c r="F454" s="25" t="s">
        <v>11</v>
      </c>
      <c r="G454" s="25" t="s">
        <v>11</v>
      </c>
      <c r="H454" s="25" t="s">
        <v>2937</v>
      </c>
      <c r="I454" s="25" t="s">
        <v>11</v>
      </c>
      <c r="J454" s="25" t="s">
        <v>11</v>
      </c>
      <c r="K454" s="25" t="s">
        <v>11</v>
      </c>
      <c r="L454" s="25" t="s">
        <v>1721</v>
      </c>
      <c r="M454" s="25" t="s">
        <v>11</v>
      </c>
      <c r="N454" s="25" t="s">
        <v>11</v>
      </c>
      <c r="O454" s="25" t="s">
        <v>11</v>
      </c>
      <c r="P454" s="25" t="s">
        <v>11</v>
      </c>
      <c r="Q454" s="25" t="s">
        <v>11</v>
      </c>
      <c r="R454" s="25" t="s">
        <v>11</v>
      </c>
      <c r="S454" s="25" t="s">
        <v>11</v>
      </c>
      <c r="T454" s="25" t="s">
        <v>1726</v>
      </c>
      <c r="U454" s="25" t="s">
        <v>15</v>
      </c>
      <c r="V454" s="25" t="s">
        <v>11</v>
      </c>
      <c r="W454" s="25" t="s">
        <v>11</v>
      </c>
      <c r="X454" s="25">
        <v>0</v>
      </c>
      <c r="Y454" s="25" t="s">
        <v>11</v>
      </c>
      <c r="Z454" s="25" t="s">
        <v>1664</v>
      </c>
      <c r="AA454" s="25" t="s">
        <v>11</v>
      </c>
      <c r="AB454" s="25" t="s">
        <v>11</v>
      </c>
      <c r="AC454" s="25" t="s">
        <v>11</v>
      </c>
      <c r="AD454" s="25">
        <v>0</v>
      </c>
      <c r="AE454" s="25">
        <v>0</v>
      </c>
      <c r="AF454" s="25">
        <v>0</v>
      </c>
      <c r="AG454" s="25" t="s">
        <v>7</v>
      </c>
    </row>
    <row r="455" spans="1:33">
      <c r="A455" s="25" t="s">
        <v>2357</v>
      </c>
      <c r="B455" s="25" t="s">
        <v>2358</v>
      </c>
      <c r="C455" s="25" t="s">
        <v>11</v>
      </c>
      <c r="D455" s="25" t="s">
        <v>11</v>
      </c>
      <c r="E455" s="25" t="s">
        <v>11</v>
      </c>
      <c r="F455" s="25" t="s">
        <v>11</v>
      </c>
      <c r="G455" s="25" t="s">
        <v>11</v>
      </c>
      <c r="H455" s="25" t="s">
        <v>2359</v>
      </c>
      <c r="I455" s="25" t="s">
        <v>1675</v>
      </c>
      <c r="J455" s="25" t="s">
        <v>11</v>
      </c>
      <c r="K455" s="25" t="s">
        <v>1668</v>
      </c>
      <c r="L455" s="25" t="s">
        <v>1721</v>
      </c>
      <c r="M455" s="25" t="s">
        <v>11</v>
      </c>
      <c r="N455" s="25" t="s">
        <v>11</v>
      </c>
      <c r="O455" s="25" t="s">
        <v>11</v>
      </c>
      <c r="P455" s="25" t="s">
        <v>11</v>
      </c>
      <c r="Q455" s="25" t="s">
        <v>11</v>
      </c>
      <c r="R455" s="25" t="s">
        <v>11</v>
      </c>
      <c r="S455" s="25" t="s">
        <v>11</v>
      </c>
      <c r="T455" s="25" t="s">
        <v>11</v>
      </c>
      <c r="U455" s="25" t="s">
        <v>11</v>
      </c>
      <c r="V455" s="25" t="s">
        <v>11</v>
      </c>
      <c r="W455" s="25" t="s">
        <v>11</v>
      </c>
      <c r="X455" s="25">
        <v>0</v>
      </c>
      <c r="Y455" s="25" t="s">
        <v>11</v>
      </c>
      <c r="Z455" s="25" t="s">
        <v>2360</v>
      </c>
      <c r="AA455" s="25" t="s">
        <v>11</v>
      </c>
      <c r="AB455" s="25" t="s">
        <v>11</v>
      </c>
      <c r="AC455" s="25" t="s">
        <v>11</v>
      </c>
      <c r="AD455" s="25">
        <v>0</v>
      </c>
      <c r="AE455" s="25">
        <v>0</v>
      </c>
      <c r="AF455" s="25">
        <v>0</v>
      </c>
      <c r="AG455" s="25" t="s">
        <v>7</v>
      </c>
    </row>
    <row r="456" spans="1:33">
      <c r="A456" s="25" t="s">
        <v>2471</v>
      </c>
      <c r="B456" s="25" t="s">
        <v>2472</v>
      </c>
      <c r="C456" s="25" t="s">
        <v>1666</v>
      </c>
      <c r="D456" s="25" t="s">
        <v>11</v>
      </c>
      <c r="E456" s="25" t="s">
        <v>11</v>
      </c>
      <c r="F456" s="25" t="s">
        <v>11</v>
      </c>
      <c r="G456" s="25" t="s">
        <v>11</v>
      </c>
      <c r="H456" s="25" t="s">
        <v>2473</v>
      </c>
      <c r="I456" s="25" t="s">
        <v>11</v>
      </c>
      <c r="J456" s="25" t="s">
        <v>11</v>
      </c>
      <c r="K456" s="25" t="s">
        <v>11</v>
      </c>
      <c r="L456" s="25" t="s">
        <v>1721</v>
      </c>
      <c r="M456" s="25" t="s">
        <v>11</v>
      </c>
      <c r="N456" s="25" t="s">
        <v>11</v>
      </c>
      <c r="O456" s="25" t="s">
        <v>11</v>
      </c>
      <c r="P456" s="25" t="s">
        <v>11</v>
      </c>
      <c r="Q456" s="25" t="s">
        <v>11</v>
      </c>
      <c r="R456" s="25" t="s">
        <v>11</v>
      </c>
      <c r="S456" s="25" t="s">
        <v>11</v>
      </c>
      <c r="T456" s="25" t="s">
        <v>1766</v>
      </c>
      <c r="U456" s="25" t="s">
        <v>13</v>
      </c>
      <c r="V456" s="25" t="s">
        <v>11</v>
      </c>
      <c r="W456" s="25" t="s">
        <v>11</v>
      </c>
      <c r="X456" s="25">
        <v>0</v>
      </c>
      <c r="Y456" s="25" t="s">
        <v>11</v>
      </c>
      <c r="Z456" s="25" t="s">
        <v>1664</v>
      </c>
      <c r="AA456" s="25" t="s">
        <v>11</v>
      </c>
      <c r="AB456" s="25" t="s">
        <v>11</v>
      </c>
      <c r="AC456" s="25" t="s">
        <v>11</v>
      </c>
      <c r="AD456" s="25">
        <v>400</v>
      </c>
      <c r="AE456" s="25">
        <v>0</v>
      </c>
      <c r="AF456" s="25">
        <v>22285.59</v>
      </c>
      <c r="AG456" s="25" t="s">
        <v>5264</v>
      </c>
    </row>
    <row r="457" spans="1:33">
      <c r="A457" s="25" t="s">
        <v>1843</v>
      </c>
      <c r="B457" s="25" t="s">
        <v>1844</v>
      </c>
      <c r="C457" s="25" t="s">
        <v>1661</v>
      </c>
      <c r="D457" s="25" t="s">
        <v>11</v>
      </c>
      <c r="E457" s="25" t="s">
        <v>11</v>
      </c>
      <c r="F457" s="25" t="s">
        <v>11</v>
      </c>
      <c r="G457" s="25" t="s">
        <v>11</v>
      </c>
      <c r="H457" s="25" t="s">
        <v>1845</v>
      </c>
      <c r="I457" s="25" t="s">
        <v>11</v>
      </c>
      <c r="J457" s="25" t="s">
        <v>11</v>
      </c>
      <c r="K457" s="25" t="s">
        <v>11</v>
      </c>
      <c r="L457" s="25" t="s">
        <v>1721</v>
      </c>
      <c r="M457" s="25" t="s">
        <v>11</v>
      </c>
      <c r="N457" s="25" t="s">
        <v>11</v>
      </c>
      <c r="O457" s="25" t="s">
        <v>11</v>
      </c>
      <c r="P457" s="25" t="s">
        <v>11</v>
      </c>
      <c r="Q457" s="25" t="s">
        <v>11</v>
      </c>
      <c r="R457" s="25" t="s">
        <v>11</v>
      </c>
      <c r="S457" s="25" t="s">
        <v>11</v>
      </c>
      <c r="T457" s="25" t="s">
        <v>1766</v>
      </c>
      <c r="U457" s="25" t="s">
        <v>14</v>
      </c>
      <c r="V457" s="25" t="s">
        <v>11</v>
      </c>
      <c r="W457" s="25" t="s">
        <v>11</v>
      </c>
      <c r="X457" s="25">
        <v>0</v>
      </c>
      <c r="Y457" s="25" t="s">
        <v>11</v>
      </c>
      <c r="Z457" s="25" t="s">
        <v>1664</v>
      </c>
      <c r="AA457" s="25" t="s">
        <v>11</v>
      </c>
      <c r="AB457" s="25" t="s">
        <v>11</v>
      </c>
      <c r="AC457" s="25" t="s">
        <v>11</v>
      </c>
      <c r="AD457" s="25">
        <v>0.5</v>
      </c>
      <c r="AE457" s="25">
        <v>0</v>
      </c>
      <c r="AF457" s="25">
        <v>48800</v>
      </c>
      <c r="AG457" s="25" t="s">
        <v>1846</v>
      </c>
    </row>
    <row r="458" spans="1:33">
      <c r="A458" s="25" t="s">
        <v>2281</v>
      </c>
      <c r="B458" s="25" t="s">
        <v>2282</v>
      </c>
      <c r="C458" s="25" t="s">
        <v>1661</v>
      </c>
      <c r="D458" s="25" t="s">
        <v>11</v>
      </c>
      <c r="E458" s="25" t="s">
        <v>11</v>
      </c>
      <c r="F458" s="25" t="s">
        <v>11</v>
      </c>
      <c r="G458" s="25" t="s">
        <v>11</v>
      </c>
      <c r="H458" s="25" t="s">
        <v>2283</v>
      </c>
      <c r="I458" s="25" t="s">
        <v>11</v>
      </c>
      <c r="J458" s="25" t="s">
        <v>11</v>
      </c>
      <c r="K458" s="25" t="s">
        <v>11</v>
      </c>
      <c r="L458" s="25" t="s">
        <v>1721</v>
      </c>
      <c r="M458" s="25" t="s">
        <v>1808</v>
      </c>
      <c r="N458" s="25" t="s">
        <v>11</v>
      </c>
      <c r="O458" s="25" t="s">
        <v>11</v>
      </c>
      <c r="P458" s="25" t="s">
        <v>11</v>
      </c>
      <c r="Q458" s="25" t="s">
        <v>11</v>
      </c>
      <c r="R458" s="25" t="s">
        <v>11</v>
      </c>
      <c r="S458" s="25" t="s">
        <v>11</v>
      </c>
      <c r="T458" s="25" t="s">
        <v>1946</v>
      </c>
      <c r="U458" s="25" t="s">
        <v>1669</v>
      </c>
      <c r="V458" s="25" t="s">
        <v>11</v>
      </c>
      <c r="W458" s="25" t="s">
        <v>11</v>
      </c>
      <c r="X458" s="25">
        <v>0</v>
      </c>
      <c r="Y458" s="25" t="s">
        <v>11</v>
      </c>
      <c r="Z458" s="25" t="s">
        <v>1664</v>
      </c>
      <c r="AA458" s="25" t="s">
        <v>11</v>
      </c>
      <c r="AB458" s="25" t="s">
        <v>11</v>
      </c>
      <c r="AC458" s="25" t="s">
        <v>11</v>
      </c>
      <c r="AD458" s="25">
        <v>0</v>
      </c>
      <c r="AE458" s="25">
        <v>0</v>
      </c>
      <c r="AF458" s="25">
        <v>660.04</v>
      </c>
      <c r="AG458" s="25" t="s">
        <v>5265</v>
      </c>
    </row>
    <row r="459" spans="1:33">
      <c r="A459" s="25" t="s">
        <v>1889</v>
      </c>
      <c r="B459" s="25" t="s">
        <v>1890</v>
      </c>
      <c r="C459" s="25" t="s">
        <v>1661</v>
      </c>
      <c r="D459" s="25" t="s">
        <v>11</v>
      </c>
      <c r="E459" s="25" t="s">
        <v>11</v>
      </c>
      <c r="F459" s="25" t="s">
        <v>11</v>
      </c>
      <c r="G459" s="25" t="s">
        <v>11</v>
      </c>
      <c r="H459" s="25" t="s">
        <v>1891</v>
      </c>
      <c r="I459" s="25" t="s">
        <v>11</v>
      </c>
      <c r="J459" s="25" t="s">
        <v>11</v>
      </c>
      <c r="K459" s="25" t="s">
        <v>11</v>
      </c>
      <c r="L459" s="25" t="s">
        <v>1721</v>
      </c>
      <c r="M459" s="25" t="s">
        <v>11</v>
      </c>
      <c r="N459" s="25" t="s">
        <v>11</v>
      </c>
      <c r="O459" s="25" t="s">
        <v>11</v>
      </c>
      <c r="P459" s="25" t="s">
        <v>11</v>
      </c>
      <c r="Q459" s="25" t="s">
        <v>11</v>
      </c>
      <c r="R459" s="25" t="s">
        <v>11</v>
      </c>
      <c r="S459" s="25" t="s">
        <v>11</v>
      </c>
      <c r="T459" s="25" t="s">
        <v>1892</v>
      </c>
      <c r="U459" s="25" t="s">
        <v>1669</v>
      </c>
      <c r="V459" s="25" t="s">
        <v>11</v>
      </c>
      <c r="W459" s="25" t="s">
        <v>11</v>
      </c>
      <c r="X459" s="25">
        <v>0</v>
      </c>
      <c r="Y459" s="25" t="s">
        <v>11</v>
      </c>
      <c r="Z459" s="25" t="s">
        <v>1664</v>
      </c>
      <c r="AA459" s="25" t="s">
        <v>11</v>
      </c>
      <c r="AB459" s="25" t="s">
        <v>11</v>
      </c>
      <c r="AC459" s="25" t="s">
        <v>11</v>
      </c>
      <c r="AD459" s="25">
        <v>120</v>
      </c>
      <c r="AE459" s="25">
        <v>0</v>
      </c>
      <c r="AF459" s="25">
        <v>45757.25</v>
      </c>
      <c r="AG459" s="25" t="s">
        <v>5266</v>
      </c>
    </row>
    <row r="460" spans="1:33">
      <c r="A460" s="25" t="s">
        <v>3549</v>
      </c>
      <c r="B460" s="25" t="s">
        <v>3550</v>
      </c>
      <c r="C460" s="25" t="s">
        <v>1666</v>
      </c>
      <c r="D460" s="25" t="s">
        <v>11</v>
      </c>
      <c r="E460" s="25" t="s">
        <v>11</v>
      </c>
      <c r="F460" s="25" t="s">
        <v>3551</v>
      </c>
      <c r="G460" s="25" t="s">
        <v>1688</v>
      </c>
      <c r="H460" s="25" t="s">
        <v>3552</v>
      </c>
      <c r="I460" s="25" t="s">
        <v>1672</v>
      </c>
      <c r="J460" s="25" t="s">
        <v>11</v>
      </c>
      <c r="K460" s="25" t="s">
        <v>1771</v>
      </c>
      <c r="L460" s="25" t="s">
        <v>1721</v>
      </c>
      <c r="M460" s="25" t="s">
        <v>11</v>
      </c>
      <c r="N460" s="25" t="s">
        <v>11</v>
      </c>
      <c r="O460" s="25" t="s">
        <v>11</v>
      </c>
      <c r="P460" s="25" t="s">
        <v>3553</v>
      </c>
      <c r="Q460" s="25" t="s">
        <v>3552</v>
      </c>
      <c r="R460" s="25" t="s">
        <v>11</v>
      </c>
      <c r="S460" s="25" t="s">
        <v>11</v>
      </c>
      <c r="T460" s="25" t="s">
        <v>1726</v>
      </c>
      <c r="U460" s="25" t="s">
        <v>10</v>
      </c>
      <c r="V460" s="25" t="s">
        <v>118</v>
      </c>
      <c r="W460" s="25" t="s">
        <v>11</v>
      </c>
      <c r="X460" s="25">
        <v>0</v>
      </c>
      <c r="Y460" s="25" t="s">
        <v>11</v>
      </c>
      <c r="Z460" s="25" t="s">
        <v>1664</v>
      </c>
      <c r="AA460" s="25" t="s">
        <v>11</v>
      </c>
      <c r="AB460" s="25" t="s">
        <v>11</v>
      </c>
      <c r="AC460" s="25" t="s">
        <v>11</v>
      </c>
      <c r="AD460" s="25">
        <v>0</v>
      </c>
      <c r="AE460" s="25">
        <v>0</v>
      </c>
      <c r="AF460" s="25">
        <v>16200</v>
      </c>
      <c r="AG460" s="25" t="s">
        <v>5267</v>
      </c>
    </row>
    <row r="461" spans="1:33">
      <c r="A461" s="25" t="s">
        <v>2648</v>
      </c>
      <c r="B461" s="25" t="s">
        <v>2649</v>
      </c>
      <c r="C461" s="25" t="s">
        <v>1666</v>
      </c>
      <c r="D461" s="25" t="s">
        <v>11</v>
      </c>
      <c r="E461" s="25" t="s">
        <v>11</v>
      </c>
      <c r="F461" s="25" t="s">
        <v>2650</v>
      </c>
      <c r="G461" s="25" t="s">
        <v>1688</v>
      </c>
      <c r="H461" s="25" t="s">
        <v>2651</v>
      </c>
      <c r="I461" s="25" t="s">
        <v>1691</v>
      </c>
      <c r="J461" s="25" t="s">
        <v>11</v>
      </c>
      <c r="K461" s="25" t="s">
        <v>1683</v>
      </c>
      <c r="L461" s="25" t="s">
        <v>1721</v>
      </c>
      <c r="M461" s="25" t="s">
        <v>11</v>
      </c>
      <c r="N461" s="25" t="s">
        <v>11</v>
      </c>
      <c r="O461" s="25" t="s">
        <v>11</v>
      </c>
      <c r="P461" s="25" t="s">
        <v>11</v>
      </c>
      <c r="Q461" s="25" t="s">
        <v>11</v>
      </c>
      <c r="R461" s="25" t="s">
        <v>11</v>
      </c>
      <c r="S461" s="25" t="s">
        <v>11</v>
      </c>
      <c r="T461" s="25" t="s">
        <v>1726</v>
      </c>
      <c r="U461" s="25" t="s">
        <v>10</v>
      </c>
      <c r="V461" s="25" t="s">
        <v>11</v>
      </c>
      <c r="W461" s="25" t="s">
        <v>11</v>
      </c>
      <c r="X461" s="25">
        <v>0</v>
      </c>
      <c r="Y461" s="25" t="s">
        <v>11</v>
      </c>
      <c r="Z461" s="25" t="s">
        <v>1664</v>
      </c>
      <c r="AA461" s="25" t="s">
        <v>11</v>
      </c>
      <c r="AB461" s="25" t="s">
        <v>11</v>
      </c>
      <c r="AC461" s="25" t="s">
        <v>11</v>
      </c>
      <c r="AD461" s="25">
        <v>280</v>
      </c>
      <c r="AE461" s="25">
        <v>0</v>
      </c>
      <c r="AF461" s="25">
        <v>3316</v>
      </c>
      <c r="AG461" s="25" t="s">
        <v>1738</v>
      </c>
    </row>
    <row r="462" spans="1:33">
      <c r="A462" s="25" t="s">
        <v>3222</v>
      </c>
      <c r="B462" s="25" t="s">
        <v>3223</v>
      </c>
      <c r="C462" s="25" t="s">
        <v>1661</v>
      </c>
      <c r="D462" s="25" t="s">
        <v>11</v>
      </c>
      <c r="E462" s="25" t="s">
        <v>11</v>
      </c>
      <c r="F462" s="25" t="s">
        <v>2236</v>
      </c>
      <c r="G462" s="25" t="s">
        <v>1751</v>
      </c>
      <c r="H462" s="25" t="s">
        <v>3221</v>
      </c>
      <c r="I462" s="25" t="s">
        <v>1672</v>
      </c>
      <c r="J462" s="25" t="s">
        <v>11</v>
      </c>
      <c r="K462" s="25" t="s">
        <v>1922</v>
      </c>
      <c r="L462" s="25" t="s">
        <v>1721</v>
      </c>
      <c r="M462" s="25" t="s">
        <v>11</v>
      </c>
      <c r="N462" s="25" t="s">
        <v>11</v>
      </c>
      <c r="O462" s="25" t="s">
        <v>11</v>
      </c>
      <c r="P462" s="25" t="s">
        <v>11</v>
      </c>
      <c r="Q462" s="25" t="s">
        <v>3220</v>
      </c>
      <c r="R462" s="25" t="s">
        <v>11</v>
      </c>
      <c r="S462" s="25" t="s">
        <v>11</v>
      </c>
      <c r="T462" s="25" t="s">
        <v>2336</v>
      </c>
      <c r="U462" s="25" t="s">
        <v>1669</v>
      </c>
      <c r="V462" s="25" t="s">
        <v>11</v>
      </c>
      <c r="W462" s="25" t="s">
        <v>11</v>
      </c>
      <c r="X462" s="25">
        <v>0</v>
      </c>
      <c r="Y462" s="25" t="s">
        <v>11</v>
      </c>
      <c r="Z462" s="25" t="s">
        <v>1664</v>
      </c>
      <c r="AA462" s="25" t="s">
        <v>11</v>
      </c>
      <c r="AB462" s="25" t="s">
        <v>11</v>
      </c>
      <c r="AC462" s="25" t="s">
        <v>11</v>
      </c>
      <c r="AD462" s="25">
        <v>230</v>
      </c>
      <c r="AE462" s="25">
        <v>0</v>
      </c>
      <c r="AF462" s="25">
        <v>960</v>
      </c>
      <c r="AG462" s="25" t="s">
        <v>2260</v>
      </c>
    </row>
    <row r="463" spans="1:33">
      <c r="A463" s="25" t="s">
        <v>2895</v>
      </c>
      <c r="B463" s="25" t="s">
        <v>2896</v>
      </c>
      <c r="C463" s="25" t="s">
        <v>1666</v>
      </c>
      <c r="D463" s="25" t="s">
        <v>11</v>
      </c>
      <c r="E463" s="25" t="s">
        <v>11</v>
      </c>
      <c r="F463" s="25" t="s">
        <v>2543</v>
      </c>
      <c r="G463" s="25" t="s">
        <v>1730</v>
      </c>
      <c r="H463" s="25" t="s">
        <v>2897</v>
      </c>
      <c r="I463" s="25" t="s">
        <v>1695</v>
      </c>
      <c r="J463" s="25" t="s">
        <v>11</v>
      </c>
      <c r="K463" s="25" t="s">
        <v>1760</v>
      </c>
      <c r="L463" s="25" t="s">
        <v>1721</v>
      </c>
      <c r="M463" s="25" t="s">
        <v>11</v>
      </c>
      <c r="N463" s="25" t="s">
        <v>11</v>
      </c>
      <c r="O463" s="25" t="s">
        <v>11</v>
      </c>
      <c r="P463" s="25" t="s">
        <v>11</v>
      </c>
      <c r="Q463" s="25" t="s">
        <v>2897</v>
      </c>
      <c r="R463" s="25" t="s">
        <v>11</v>
      </c>
      <c r="S463" s="25" t="s">
        <v>11</v>
      </c>
      <c r="T463" s="25" t="s">
        <v>1726</v>
      </c>
      <c r="U463" s="25" t="s">
        <v>16</v>
      </c>
      <c r="V463" s="25" t="s">
        <v>11</v>
      </c>
      <c r="W463" s="25" t="s">
        <v>11</v>
      </c>
      <c r="X463" s="25">
        <v>0</v>
      </c>
      <c r="Y463" s="25" t="s">
        <v>11</v>
      </c>
      <c r="Z463" s="25" t="s">
        <v>1664</v>
      </c>
      <c r="AA463" s="25" t="s">
        <v>11</v>
      </c>
      <c r="AB463" s="25" t="s">
        <v>11</v>
      </c>
      <c r="AC463" s="25" t="s">
        <v>11</v>
      </c>
      <c r="AD463" s="25">
        <v>0</v>
      </c>
      <c r="AE463" s="25">
        <v>0</v>
      </c>
      <c r="AF463" s="25">
        <v>3316</v>
      </c>
      <c r="AG463" s="25" t="s">
        <v>1162</v>
      </c>
    </row>
    <row r="464" spans="1:33">
      <c r="A464" s="25" t="s">
        <v>3205</v>
      </c>
      <c r="B464" s="25" t="s">
        <v>3206</v>
      </c>
      <c r="C464" s="25" t="s">
        <v>1661</v>
      </c>
      <c r="D464" s="25" t="s">
        <v>11</v>
      </c>
      <c r="E464" s="25" t="s">
        <v>11</v>
      </c>
      <c r="F464" s="25" t="s">
        <v>11</v>
      </c>
      <c r="G464" s="25" t="s">
        <v>11</v>
      </c>
      <c r="H464" s="25" t="s">
        <v>3207</v>
      </c>
      <c r="I464" s="25" t="s">
        <v>11</v>
      </c>
      <c r="J464" s="25" t="s">
        <v>11</v>
      </c>
      <c r="K464" s="25" t="s">
        <v>3208</v>
      </c>
      <c r="L464" s="25" t="s">
        <v>1721</v>
      </c>
      <c r="M464" s="25" t="s">
        <v>11</v>
      </c>
      <c r="N464" s="25" t="s">
        <v>11</v>
      </c>
      <c r="O464" s="25" t="s">
        <v>11</v>
      </c>
      <c r="P464" s="25" t="s">
        <v>11</v>
      </c>
      <c r="Q464" s="25" t="s">
        <v>11</v>
      </c>
      <c r="R464" s="25" t="s">
        <v>11</v>
      </c>
      <c r="S464" s="25" t="s">
        <v>11</v>
      </c>
      <c r="T464" s="25" t="s">
        <v>1726</v>
      </c>
      <c r="U464" s="25" t="s">
        <v>13</v>
      </c>
      <c r="V464" s="25" t="s">
        <v>11</v>
      </c>
      <c r="W464" s="25" t="s">
        <v>11</v>
      </c>
      <c r="X464" s="25">
        <v>0</v>
      </c>
      <c r="Y464" s="25" t="s">
        <v>11</v>
      </c>
      <c r="Z464" s="25" t="s">
        <v>1664</v>
      </c>
      <c r="AA464" s="25" t="s">
        <v>11</v>
      </c>
      <c r="AB464" s="25" t="s">
        <v>11</v>
      </c>
      <c r="AC464" s="25" t="s">
        <v>11</v>
      </c>
      <c r="AD464" s="25">
        <v>0</v>
      </c>
      <c r="AE464" s="25">
        <v>0</v>
      </c>
      <c r="AF464" s="25">
        <v>0</v>
      </c>
      <c r="AG464" s="25" t="s">
        <v>7</v>
      </c>
    </row>
    <row r="465" spans="1:33">
      <c r="A465" s="25" t="s">
        <v>3152</v>
      </c>
      <c r="B465" s="25" t="s">
        <v>3153</v>
      </c>
      <c r="C465" s="25" t="s">
        <v>1666</v>
      </c>
      <c r="D465" s="25" t="s">
        <v>11</v>
      </c>
      <c r="E465" s="25" t="s">
        <v>11</v>
      </c>
      <c r="F465" s="25" t="s">
        <v>3154</v>
      </c>
      <c r="G465" s="25" t="s">
        <v>1680</v>
      </c>
      <c r="H465" s="25" t="s">
        <v>3155</v>
      </c>
      <c r="I465" s="25" t="s">
        <v>1672</v>
      </c>
      <c r="J465" s="25" t="s">
        <v>1721</v>
      </c>
      <c r="K465" s="25" t="s">
        <v>1782</v>
      </c>
      <c r="L465" s="25" t="s">
        <v>1721</v>
      </c>
      <c r="M465" s="25" t="s">
        <v>11</v>
      </c>
      <c r="N465" s="25" t="s">
        <v>11</v>
      </c>
      <c r="O465" s="25" t="s">
        <v>11</v>
      </c>
      <c r="P465" s="25" t="s">
        <v>11</v>
      </c>
      <c r="Q465" s="25" t="s">
        <v>3155</v>
      </c>
      <c r="R465" s="25" t="s">
        <v>11</v>
      </c>
      <c r="S465" s="25" t="s">
        <v>11</v>
      </c>
      <c r="T465" s="25" t="s">
        <v>2332</v>
      </c>
      <c r="U465" s="25" t="s">
        <v>1687</v>
      </c>
      <c r="V465" s="25" t="s">
        <v>11</v>
      </c>
      <c r="W465" s="25" t="s">
        <v>11</v>
      </c>
      <c r="X465" s="25">
        <v>0</v>
      </c>
      <c r="Y465" s="25" t="s">
        <v>11</v>
      </c>
      <c r="Z465" s="25" t="s">
        <v>1664</v>
      </c>
      <c r="AA465" s="25" t="s">
        <v>11</v>
      </c>
      <c r="AB465" s="25" t="s">
        <v>11</v>
      </c>
      <c r="AC465" s="25" t="s">
        <v>11</v>
      </c>
      <c r="AD465" s="25">
        <v>0</v>
      </c>
      <c r="AE465" s="25">
        <v>0</v>
      </c>
      <c r="AF465" s="25">
        <v>4490</v>
      </c>
      <c r="AG465" s="25" t="s">
        <v>5268</v>
      </c>
    </row>
    <row r="466" spans="1:33">
      <c r="A466" s="25" t="s">
        <v>2796</v>
      </c>
      <c r="B466" s="25" t="s">
        <v>2797</v>
      </c>
      <c r="C466" s="25" t="s">
        <v>1661</v>
      </c>
      <c r="D466" s="25" t="s">
        <v>11</v>
      </c>
      <c r="E466" s="25" t="s">
        <v>11</v>
      </c>
      <c r="F466" s="25" t="s">
        <v>11</v>
      </c>
      <c r="G466" s="25" t="s">
        <v>11</v>
      </c>
      <c r="H466" s="25" t="s">
        <v>2798</v>
      </c>
      <c r="I466" s="25" t="s">
        <v>11</v>
      </c>
      <c r="J466" s="25" t="s">
        <v>11</v>
      </c>
      <c r="K466" s="25" t="s">
        <v>11</v>
      </c>
      <c r="L466" s="25" t="s">
        <v>1721</v>
      </c>
      <c r="M466" s="25" t="s">
        <v>1808</v>
      </c>
      <c r="N466" s="25" t="s">
        <v>11</v>
      </c>
      <c r="O466" s="25" t="s">
        <v>11</v>
      </c>
      <c r="P466" s="25" t="s">
        <v>11</v>
      </c>
      <c r="Q466" s="25" t="s">
        <v>11</v>
      </c>
      <c r="R466" s="25" t="s">
        <v>11</v>
      </c>
      <c r="S466" s="25" t="s">
        <v>11</v>
      </c>
      <c r="T466" s="25" t="s">
        <v>1697</v>
      </c>
      <c r="U466" s="25" t="s">
        <v>16</v>
      </c>
      <c r="V466" s="25" t="s">
        <v>11</v>
      </c>
      <c r="W466" s="25" t="s">
        <v>11</v>
      </c>
      <c r="X466" s="25">
        <v>0</v>
      </c>
      <c r="Y466" s="25" t="s">
        <v>11</v>
      </c>
      <c r="Z466" s="25" t="s">
        <v>1809</v>
      </c>
      <c r="AA466" s="25" t="s">
        <v>2404</v>
      </c>
      <c r="AB466" s="25" t="s">
        <v>1811</v>
      </c>
      <c r="AC466" s="25" t="s">
        <v>11</v>
      </c>
      <c r="AD466" s="25">
        <v>0</v>
      </c>
      <c r="AE466" s="25">
        <v>0</v>
      </c>
      <c r="AF466" s="25">
        <v>0</v>
      </c>
      <c r="AG466" s="25" t="s">
        <v>7</v>
      </c>
    </row>
    <row r="467" spans="1:33">
      <c r="A467" s="25" t="s">
        <v>3503</v>
      </c>
      <c r="B467" s="25" t="s">
        <v>3504</v>
      </c>
      <c r="C467" s="25" t="s">
        <v>1666</v>
      </c>
      <c r="D467" s="25" t="s">
        <v>11</v>
      </c>
      <c r="E467" s="25" t="s">
        <v>11</v>
      </c>
      <c r="F467" s="25" t="s">
        <v>11</v>
      </c>
      <c r="G467" s="25" t="s">
        <v>11</v>
      </c>
      <c r="H467" s="25" t="s">
        <v>3505</v>
      </c>
      <c r="I467" s="25" t="s">
        <v>1672</v>
      </c>
      <c r="J467" s="25" t="s">
        <v>11</v>
      </c>
      <c r="K467" s="25" t="s">
        <v>1683</v>
      </c>
      <c r="L467" s="25" t="s">
        <v>1721</v>
      </c>
      <c r="M467" s="25" t="s">
        <v>11</v>
      </c>
      <c r="N467" s="25" t="s">
        <v>11</v>
      </c>
      <c r="O467" s="25" t="s">
        <v>11</v>
      </c>
      <c r="P467" s="25" t="s">
        <v>11</v>
      </c>
      <c r="Q467" s="25" t="s">
        <v>3505</v>
      </c>
      <c r="R467" s="25" t="s">
        <v>11</v>
      </c>
      <c r="S467" s="25" t="s">
        <v>11</v>
      </c>
      <c r="T467" s="25" t="s">
        <v>1726</v>
      </c>
      <c r="U467" s="25" t="s">
        <v>16</v>
      </c>
      <c r="V467" s="25" t="s">
        <v>11</v>
      </c>
      <c r="W467" s="25" t="s">
        <v>11</v>
      </c>
      <c r="X467" s="25">
        <v>0</v>
      </c>
      <c r="Y467" s="25" t="s">
        <v>11</v>
      </c>
      <c r="Z467" s="25" t="s">
        <v>1664</v>
      </c>
      <c r="AA467" s="25" t="s">
        <v>11</v>
      </c>
      <c r="AB467" s="25" t="s">
        <v>11</v>
      </c>
      <c r="AC467" s="25" t="s">
        <v>11</v>
      </c>
      <c r="AD467" s="25">
        <v>280</v>
      </c>
      <c r="AE467" s="25">
        <v>0</v>
      </c>
      <c r="AF467" s="25">
        <v>3316</v>
      </c>
      <c r="AG467" s="25" t="s">
        <v>1738</v>
      </c>
    </row>
    <row r="468" spans="1:33">
      <c r="A468" s="25" t="s">
        <v>5269</v>
      </c>
      <c r="B468" s="25" t="s">
        <v>5270</v>
      </c>
      <c r="C468" s="25" t="s">
        <v>1666</v>
      </c>
      <c r="D468" s="25" t="s">
        <v>11</v>
      </c>
      <c r="E468" s="25" t="s">
        <v>11</v>
      </c>
      <c r="F468" s="25" t="s">
        <v>11</v>
      </c>
      <c r="G468" s="25" t="s">
        <v>11</v>
      </c>
      <c r="H468" s="25" t="s">
        <v>5037</v>
      </c>
      <c r="I468" s="25" t="s">
        <v>1691</v>
      </c>
      <c r="J468" s="25" t="s">
        <v>11</v>
      </c>
      <c r="K468" s="25" t="s">
        <v>1760</v>
      </c>
      <c r="L468" s="25" t="s">
        <v>1721</v>
      </c>
      <c r="M468" s="25" t="s">
        <v>11</v>
      </c>
      <c r="N468" s="25" t="s">
        <v>11</v>
      </c>
      <c r="O468" s="25" t="s">
        <v>5271</v>
      </c>
      <c r="P468" s="25" t="s">
        <v>5272</v>
      </c>
      <c r="Q468" s="25" t="s">
        <v>11</v>
      </c>
      <c r="R468" s="25" t="s">
        <v>11</v>
      </c>
      <c r="S468" s="25" t="s">
        <v>11</v>
      </c>
      <c r="T468" s="25" t="s">
        <v>1865</v>
      </c>
      <c r="U468" s="25" t="s">
        <v>1686</v>
      </c>
      <c r="V468" s="25" t="s">
        <v>11</v>
      </c>
      <c r="W468" s="25" t="s">
        <v>11</v>
      </c>
      <c r="X468" s="25">
        <v>0</v>
      </c>
      <c r="Y468" s="25" t="s">
        <v>11</v>
      </c>
      <c r="Z468" s="25" t="s">
        <v>1664</v>
      </c>
      <c r="AA468" s="25" t="s">
        <v>11</v>
      </c>
      <c r="AB468" s="25" t="s">
        <v>11</v>
      </c>
      <c r="AC468" s="25" t="s">
        <v>11</v>
      </c>
      <c r="AD468" s="25">
        <v>0</v>
      </c>
      <c r="AE468" s="25">
        <v>0</v>
      </c>
      <c r="AF468" s="25">
        <v>870</v>
      </c>
      <c r="AG468" s="25" t="s">
        <v>2763</v>
      </c>
    </row>
    <row r="469" spans="1:33">
      <c r="A469" s="25" t="s">
        <v>2197</v>
      </c>
      <c r="B469" s="25" t="s">
        <v>2198</v>
      </c>
      <c r="C469" s="25" t="s">
        <v>1666</v>
      </c>
      <c r="D469" s="25" t="s">
        <v>11</v>
      </c>
      <c r="E469" s="25" t="s">
        <v>11</v>
      </c>
      <c r="F469" s="25" t="s">
        <v>2199</v>
      </c>
      <c r="G469" s="25" t="s">
        <v>1688</v>
      </c>
      <c r="H469" s="25" t="s">
        <v>2200</v>
      </c>
      <c r="I469" s="25" t="s">
        <v>1667</v>
      </c>
      <c r="J469" s="25" t="s">
        <v>1721</v>
      </c>
      <c r="K469" s="25" t="s">
        <v>1747</v>
      </c>
      <c r="L469" s="25" t="s">
        <v>1350</v>
      </c>
      <c r="M469" s="25" t="s">
        <v>11</v>
      </c>
      <c r="N469" s="25" t="s">
        <v>11</v>
      </c>
      <c r="O469" s="25" t="s">
        <v>11</v>
      </c>
      <c r="P469" s="25" t="s">
        <v>11</v>
      </c>
      <c r="Q469" s="25" t="s">
        <v>2200</v>
      </c>
      <c r="R469" s="25" t="s">
        <v>11</v>
      </c>
      <c r="S469" s="25" t="s">
        <v>11</v>
      </c>
      <c r="T469" s="25" t="s">
        <v>1804</v>
      </c>
      <c r="U469" s="25" t="s">
        <v>10</v>
      </c>
      <c r="V469" s="25" t="s">
        <v>11</v>
      </c>
      <c r="W469" s="25" t="s">
        <v>11</v>
      </c>
      <c r="X469" s="25">
        <v>0</v>
      </c>
      <c r="Y469" s="25" t="s">
        <v>11</v>
      </c>
      <c r="Z469" s="25" t="s">
        <v>1664</v>
      </c>
      <c r="AA469" s="25" t="s">
        <v>11</v>
      </c>
      <c r="AB469" s="25" t="s">
        <v>11</v>
      </c>
      <c r="AC469" s="25" t="s">
        <v>11</v>
      </c>
      <c r="AD469" s="25">
        <v>0</v>
      </c>
      <c r="AE469" s="25">
        <v>0</v>
      </c>
      <c r="AF469" s="25">
        <v>822.5</v>
      </c>
      <c r="AG469" s="25" t="s">
        <v>5064</v>
      </c>
    </row>
    <row r="470" spans="1:33">
      <c r="A470" s="25" t="s">
        <v>1867</v>
      </c>
      <c r="B470" s="25" t="s">
        <v>1868</v>
      </c>
      <c r="C470" s="25" t="s">
        <v>1666</v>
      </c>
      <c r="D470" s="25" t="s">
        <v>11</v>
      </c>
      <c r="E470" s="25" t="s">
        <v>11</v>
      </c>
      <c r="F470" s="25" t="s">
        <v>11</v>
      </c>
      <c r="G470" s="25" t="s">
        <v>11</v>
      </c>
      <c r="H470" s="25" t="s">
        <v>1869</v>
      </c>
      <c r="I470" s="25" t="s">
        <v>1672</v>
      </c>
      <c r="J470" s="25" t="s">
        <v>11</v>
      </c>
      <c r="K470" s="25" t="s">
        <v>1683</v>
      </c>
      <c r="L470" s="25" t="s">
        <v>1350</v>
      </c>
      <c r="M470" s="25" t="s">
        <v>11</v>
      </c>
      <c r="N470" s="25" t="s">
        <v>11</v>
      </c>
      <c r="O470" s="25" t="s">
        <v>11</v>
      </c>
      <c r="P470" s="25" t="s">
        <v>11</v>
      </c>
      <c r="Q470" s="25" t="s">
        <v>1869</v>
      </c>
      <c r="R470" s="25" t="s">
        <v>11</v>
      </c>
      <c r="S470" s="25" t="s">
        <v>11</v>
      </c>
      <c r="T470" s="25" t="s">
        <v>1870</v>
      </c>
      <c r="U470" s="25" t="s">
        <v>1686</v>
      </c>
      <c r="V470" s="25" t="s">
        <v>11</v>
      </c>
      <c r="W470" s="25" t="s">
        <v>11</v>
      </c>
      <c r="X470" s="25">
        <v>0</v>
      </c>
      <c r="Y470" s="25" t="s">
        <v>11</v>
      </c>
      <c r="Z470" s="25" t="s">
        <v>1664</v>
      </c>
      <c r="AA470" s="25" t="s">
        <v>11</v>
      </c>
      <c r="AB470" s="25" t="s">
        <v>11</v>
      </c>
      <c r="AC470" s="25" t="s">
        <v>11</v>
      </c>
      <c r="AD470" s="25">
        <v>280</v>
      </c>
      <c r="AE470" s="25">
        <v>0</v>
      </c>
      <c r="AF470" s="25">
        <v>3316</v>
      </c>
      <c r="AG470" s="25" t="s">
        <v>1738</v>
      </c>
    </row>
    <row r="471" spans="1:33">
      <c r="A471" s="25" t="s">
        <v>2639</v>
      </c>
      <c r="B471" s="25" t="s">
        <v>2640</v>
      </c>
      <c r="C471" s="25" t="s">
        <v>1661</v>
      </c>
      <c r="D471" s="25" t="s">
        <v>11</v>
      </c>
      <c r="E471" s="25" t="s">
        <v>11</v>
      </c>
      <c r="F471" s="25" t="s">
        <v>2641</v>
      </c>
      <c r="G471" s="25" t="s">
        <v>1730</v>
      </c>
      <c r="H471" s="25" t="s">
        <v>2642</v>
      </c>
      <c r="I471" s="25" t="s">
        <v>1672</v>
      </c>
      <c r="J471" s="25" t="s">
        <v>1721</v>
      </c>
      <c r="K471" s="25" t="s">
        <v>2150</v>
      </c>
      <c r="L471" s="25" t="s">
        <v>1721</v>
      </c>
      <c r="M471" s="25" t="s">
        <v>11</v>
      </c>
      <c r="N471" s="25" t="s">
        <v>11</v>
      </c>
      <c r="O471" s="25" t="s">
        <v>2643</v>
      </c>
      <c r="P471" s="25" t="s">
        <v>2644</v>
      </c>
      <c r="Q471" s="25" t="s">
        <v>2642</v>
      </c>
      <c r="R471" s="25" t="s">
        <v>11</v>
      </c>
      <c r="S471" s="25" t="s">
        <v>11</v>
      </c>
      <c r="T471" s="25" t="s">
        <v>1726</v>
      </c>
      <c r="U471" s="25" t="s">
        <v>16</v>
      </c>
      <c r="V471" s="25" t="s">
        <v>121</v>
      </c>
      <c r="W471" s="25" t="s">
        <v>11</v>
      </c>
      <c r="X471" s="25">
        <v>0</v>
      </c>
      <c r="Y471" s="25" t="s">
        <v>11</v>
      </c>
      <c r="Z471" s="25" t="s">
        <v>1664</v>
      </c>
      <c r="AA471" s="25" t="s">
        <v>11</v>
      </c>
      <c r="AB471" s="25" t="s">
        <v>11</v>
      </c>
      <c r="AC471" s="25" t="s">
        <v>11</v>
      </c>
      <c r="AD471" s="25">
        <v>0</v>
      </c>
      <c r="AE471" s="25">
        <v>0</v>
      </c>
      <c r="AF471" s="25">
        <v>48800</v>
      </c>
      <c r="AG471" s="25" t="s">
        <v>1842</v>
      </c>
    </row>
    <row r="472" spans="1:33">
      <c r="A472" s="25" t="s">
        <v>3843</v>
      </c>
      <c r="B472" s="25" t="s">
        <v>3844</v>
      </c>
      <c r="C472" s="25" t="s">
        <v>1666</v>
      </c>
      <c r="D472" s="25" t="s">
        <v>11</v>
      </c>
      <c r="E472" s="25" t="s">
        <v>11</v>
      </c>
      <c r="F472" s="25" t="s">
        <v>2758</v>
      </c>
      <c r="G472" s="25" t="s">
        <v>1730</v>
      </c>
      <c r="H472" s="25" t="s">
        <v>3845</v>
      </c>
      <c r="I472" s="25" t="s">
        <v>1672</v>
      </c>
      <c r="J472" s="25" t="s">
        <v>11</v>
      </c>
      <c r="K472" s="25" t="s">
        <v>1683</v>
      </c>
      <c r="L472" s="25" t="s">
        <v>1721</v>
      </c>
      <c r="M472" s="25" t="s">
        <v>11</v>
      </c>
      <c r="N472" s="25" t="s">
        <v>11</v>
      </c>
      <c r="O472" s="25" t="s">
        <v>11</v>
      </c>
      <c r="P472" s="25" t="s">
        <v>11</v>
      </c>
      <c r="Q472" s="25" t="s">
        <v>3845</v>
      </c>
      <c r="R472" s="25" t="s">
        <v>11</v>
      </c>
      <c r="S472" s="25" t="s">
        <v>11</v>
      </c>
      <c r="T472" s="25" t="s">
        <v>1726</v>
      </c>
      <c r="U472" s="25" t="s">
        <v>16</v>
      </c>
      <c r="V472" s="25" t="s">
        <v>11</v>
      </c>
      <c r="W472" s="25" t="s">
        <v>11</v>
      </c>
      <c r="X472" s="25">
        <v>0</v>
      </c>
      <c r="Y472" s="25" t="s">
        <v>11</v>
      </c>
      <c r="Z472" s="25" t="s">
        <v>1664</v>
      </c>
      <c r="AA472" s="25" t="s">
        <v>11</v>
      </c>
      <c r="AB472" s="25" t="s">
        <v>11</v>
      </c>
      <c r="AC472" s="25" t="s">
        <v>11</v>
      </c>
      <c r="AD472" s="25">
        <v>0</v>
      </c>
      <c r="AE472" s="25">
        <v>0</v>
      </c>
      <c r="AF472" s="25">
        <v>2556.08</v>
      </c>
      <c r="AG472" s="25" t="s">
        <v>5273</v>
      </c>
    </row>
    <row r="473" spans="1:33">
      <c r="A473" s="25" t="s">
        <v>2223</v>
      </c>
      <c r="B473" s="25" t="s">
        <v>2224</v>
      </c>
      <c r="C473" s="25" t="s">
        <v>1666</v>
      </c>
      <c r="D473" s="25" t="s">
        <v>11</v>
      </c>
      <c r="E473" s="25" t="s">
        <v>11</v>
      </c>
      <c r="F473" s="25" t="s">
        <v>2225</v>
      </c>
      <c r="G473" s="25" t="s">
        <v>1690</v>
      </c>
      <c r="H473" s="25" t="s">
        <v>2226</v>
      </c>
      <c r="I473" s="25" t="s">
        <v>1672</v>
      </c>
      <c r="J473" s="25" t="s">
        <v>11</v>
      </c>
      <c r="K473" s="25" t="s">
        <v>1683</v>
      </c>
      <c r="L473" s="25" t="s">
        <v>1721</v>
      </c>
      <c r="M473" s="25" t="s">
        <v>11</v>
      </c>
      <c r="N473" s="25" t="s">
        <v>11</v>
      </c>
      <c r="O473" s="25" t="s">
        <v>11</v>
      </c>
      <c r="P473" s="25" t="s">
        <v>11</v>
      </c>
      <c r="Q473" s="25" t="s">
        <v>2226</v>
      </c>
      <c r="R473" s="25" t="s">
        <v>11</v>
      </c>
      <c r="S473" s="25" t="s">
        <v>11</v>
      </c>
      <c r="T473" s="25" t="s">
        <v>1726</v>
      </c>
      <c r="U473" s="25" t="s">
        <v>16</v>
      </c>
      <c r="V473" s="25" t="s">
        <v>119</v>
      </c>
      <c r="W473" s="25" t="s">
        <v>11</v>
      </c>
      <c r="X473" s="25">
        <v>0</v>
      </c>
      <c r="Y473" s="25" t="s">
        <v>11</v>
      </c>
      <c r="Z473" s="25" t="s">
        <v>1664</v>
      </c>
      <c r="AA473" s="25" t="s">
        <v>11</v>
      </c>
      <c r="AB473" s="25" t="s">
        <v>11</v>
      </c>
      <c r="AC473" s="25" t="s">
        <v>11</v>
      </c>
      <c r="AD473" s="25">
        <v>0</v>
      </c>
      <c r="AE473" s="25">
        <v>0</v>
      </c>
      <c r="AF473" s="25">
        <v>2556.08</v>
      </c>
      <c r="AG473" s="25" t="s">
        <v>5273</v>
      </c>
    </row>
    <row r="474" spans="1:33">
      <c r="A474" s="25" t="s">
        <v>3872</v>
      </c>
      <c r="B474" s="25" t="s">
        <v>3873</v>
      </c>
      <c r="C474" s="25" t="s">
        <v>1666</v>
      </c>
      <c r="D474" s="25" t="s">
        <v>11</v>
      </c>
      <c r="E474" s="25" t="s">
        <v>11</v>
      </c>
      <c r="F474" s="25" t="s">
        <v>11</v>
      </c>
      <c r="G474" s="25" t="s">
        <v>11</v>
      </c>
      <c r="H474" s="25" t="s">
        <v>3874</v>
      </c>
      <c r="I474" s="25" t="s">
        <v>1672</v>
      </c>
      <c r="J474" s="25" t="s">
        <v>11</v>
      </c>
      <c r="K474" s="25" t="s">
        <v>1683</v>
      </c>
      <c r="L474" s="25" t="s">
        <v>1721</v>
      </c>
      <c r="M474" s="25" t="s">
        <v>11</v>
      </c>
      <c r="N474" s="25" t="s">
        <v>11</v>
      </c>
      <c r="O474" s="25" t="s">
        <v>11</v>
      </c>
      <c r="P474" s="25" t="s">
        <v>11</v>
      </c>
      <c r="Q474" s="25" t="s">
        <v>3874</v>
      </c>
      <c r="R474" s="25" t="s">
        <v>11</v>
      </c>
      <c r="S474" s="25" t="s">
        <v>11</v>
      </c>
      <c r="T474" s="25" t="s">
        <v>1804</v>
      </c>
      <c r="U474" s="25" t="s">
        <v>16</v>
      </c>
      <c r="V474" s="25" t="s">
        <v>11</v>
      </c>
      <c r="W474" s="25" t="s">
        <v>11</v>
      </c>
      <c r="X474" s="25">
        <v>0</v>
      </c>
      <c r="Y474" s="25" t="s">
        <v>11</v>
      </c>
      <c r="Z474" s="25" t="s">
        <v>1664</v>
      </c>
      <c r="AA474" s="25" t="s">
        <v>11</v>
      </c>
      <c r="AB474" s="25" t="s">
        <v>11</v>
      </c>
      <c r="AC474" s="25" t="s">
        <v>11</v>
      </c>
      <c r="AD474" s="25">
        <v>0</v>
      </c>
      <c r="AE474" s="25">
        <v>0</v>
      </c>
      <c r="AF474" s="25">
        <v>3316</v>
      </c>
      <c r="AG474" s="25" t="s">
        <v>1162</v>
      </c>
    </row>
    <row r="475" spans="1:33">
      <c r="A475" s="25" t="s">
        <v>2965</v>
      </c>
      <c r="B475" s="25" t="s">
        <v>2966</v>
      </c>
      <c r="C475" s="25" t="s">
        <v>1666</v>
      </c>
      <c r="D475" s="25" t="s">
        <v>11</v>
      </c>
      <c r="E475" s="25" t="s">
        <v>11</v>
      </c>
      <c r="F475" s="25" t="s">
        <v>11</v>
      </c>
      <c r="G475" s="25" t="s">
        <v>11</v>
      </c>
      <c r="H475" s="25" t="s">
        <v>2967</v>
      </c>
      <c r="I475" s="25" t="s">
        <v>11</v>
      </c>
      <c r="J475" s="25" t="s">
        <v>11</v>
      </c>
      <c r="K475" s="25" t="s">
        <v>11</v>
      </c>
      <c r="L475" s="25" t="s">
        <v>1721</v>
      </c>
      <c r="M475" s="25" t="s">
        <v>11</v>
      </c>
      <c r="N475" s="25" t="s">
        <v>11</v>
      </c>
      <c r="O475" s="25" t="s">
        <v>11</v>
      </c>
      <c r="P475" s="25" t="s">
        <v>11</v>
      </c>
      <c r="Q475" s="25" t="s">
        <v>11</v>
      </c>
      <c r="R475" s="25" t="s">
        <v>11</v>
      </c>
      <c r="S475" s="25" t="s">
        <v>11</v>
      </c>
      <c r="T475" s="25" t="s">
        <v>2189</v>
      </c>
      <c r="U475" s="25" t="s">
        <v>18</v>
      </c>
      <c r="V475" s="25" t="s">
        <v>11</v>
      </c>
      <c r="W475" s="25" t="s">
        <v>11</v>
      </c>
      <c r="X475" s="25">
        <v>0</v>
      </c>
      <c r="Y475" s="25" t="s">
        <v>11</v>
      </c>
      <c r="Z475" s="25" t="s">
        <v>1664</v>
      </c>
      <c r="AA475" s="25" t="s">
        <v>11</v>
      </c>
      <c r="AB475" s="25" t="s">
        <v>11</v>
      </c>
      <c r="AC475" s="25" t="s">
        <v>11</v>
      </c>
      <c r="AD475" s="25">
        <v>0</v>
      </c>
      <c r="AE475" s="25">
        <v>0</v>
      </c>
      <c r="AF475" s="25">
        <v>2555.98</v>
      </c>
      <c r="AG475" s="25" t="s">
        <v>5274</v>
      </c>
    </row>
    <row r="476" spans="1:33">
      <c r="A476" s="25" t="s">
        <v>3591</v>
      </c>
      <c r="B476" s="25" t="s">
        <v>3592</v>
      </c>
      <c r="C476" s="25" t="s">
        <v>1661</v>
      </c>
      <c r="D476" s="25" t="s">
        <v>11</v>
      </c>
      <c r="E476" s="25" t="s">
        <v>11</v>
      </c>
      <c r="F476" s="25" t="s">
        <v>3593</v>
      </c>
      <c r="G476" s="25" t="s">
        <v>1688</v>
      </c>
      <c r="H476" s="25" t="s">
        <v>3594</v>
      </c>
      <c r="I476" s="25" t="s">
        <v>1691</v>
      </c>
      <c r="J476" s="25" t="s">
        <v>11</v>
      </c>
      <c r="K476" s="25" t="s">
        <v>2307</v>
      </c>
      <c r="L476" s="25" t="s">
        <v>1721</v>
      </c>
      <c r="M476" s="25" t="s">
        <v>11</v>
      </c>
      <c r="N476" s="25" t="s">
        <v>11</v>
      </c>
      <c r="O476" s="25" t="s">
        <v>11</v>
      </c>
      <c r="P476" s="25" t="s">
        <v>3595</v>
      </c>
      <c r="Q476" s="25" t="s">
        <v>3594</v>
      </c>
      <c r="R476" s="25" t="s">
        <v>11</v>
      </c>
      <c r="S476" s="25" t="s">
        <v>11</v>
      </c>
      <c r="T476" s="25" t="s">
        <v>1726</v>
      </c>
      <c r="U476" s="25" t="s">
        <v>10</v>
      </c>
      <c r="V476" s="25" t="s">
        <v>130</v>
      </c>
      <c r="W476" s="25" t="s">
        <v>11</v>
      </c>
      <c r="X476" s="25">
        <v>0</v>
      </c>
      <c r="Y476" s="25" t="s">
        <v>11</v>
      </c>
      <c r="Z476" s="25" t="s">
        <v>1664</v>
      </c>
      <c r="AA476" s="25" t="s">
        <v>11</v>
      </c>
      <c r="AB476" s="25" t="s">
        <v>11</v>
      </c>
      <c r="AC476" s="25" t="s">
        <v>11</v>
      </c>
      <c r="AD476" s="25">
        <v>0</v>
      </c>
      <c r="AE476" s="25">
        <v>0</v>
      </c>
      <c r="AF476" s="25">
        <v>21716</v>
      </c>
      <c r="AG476" s="25" t="s">
        <v>5275</v>
      </c>
    </row>
    <row r="477" spans="1:33">
      <c r="A477" s="25" t="s">
        <v>2898</v>
      </c>
      <c r="B477" s="25" t="s">
        <v>2899</v>
      </c>
      <c r="C477" s="25" t="s">
        <v>1666</v>
      </c>
      <c r="D477" s="25" t="s">
        <v>11</v>
      </c>
      <c r="E477" s="25" t="s">
        <v>11</v>
      </c>
      <c r="F477" s="25" t="s">
        <v>11</v>
      </c>
      <c r="G477" s="25" t="s">
        <v>11</v>
      </c>
      <c r="H477" s="25" t="s">
        <v>2900</v>
      </c>
      <c r="I477" s="25" t="s">
        <v>1672</v>
      </c>
      <c r="J477" s="25" t="s">
        <v>11</v>
      </c>
      <c r="K477" s="25" t="s">
        <v>1782</v>
      </c>
      <c r="L477" s="25" t="s">
        <v>1721</v>
      </c>
      <c r="M477" s="25" t="s">
        <v>11</v>
      </c>
      <c r="N477" s="25" t="s">
        <v>11</v>
      </c>
      <c r="O477" s="25" t="s">
        <v>11</v>
      </c>
      <c r="P477" s="25" t="s">
        <v>11</v>
      </c>
      <c r="Q477" s="25" t="s">
        <v>2900</v>
      </c>
      <c r="R477" s="25" t="s">
        <v>11</v>
      </c>
      <c r="S477" s="25" t="s">
        <v>11</v>
      </c>
      <c r="T477" s="25" t="s">
        <v>2733</v>
      </c>
      <c r="U477" s="25" t="s">
        <v>1687</v>
      </c>
      <c r="V477" s="25" t="s">
        <v>11</v>
      </c>
      <c r="W477" s="25" t="s">
        <v>11</v>
      </c>
      <c r="X477" s="25">
        <v>0</v>
      </c>
      <c r="Y477" s="25" t="s">
        <v>11</v>
      </c>
      <c r="Z477" s="25" t="s">
        <v>1664</v>
      </c>
      <c r="AA477" s="25" t="s">
        <v>11</v>
      </c>
      <c r="AB477" s="25" t="s">
        <v>11</v>
      </c>
      <c r="AC477" s="25" t="s">
        <v>11</v>
      </c>
      <c r="AD477" s="25">
        <v>0</v>
      </c>
      <c r="AE477" s="25">
        <v>0</v>
      </c>
      <c r="AF477" s="25">
        <v>960</v>
      </c>
      <c r="AG477" s="25" t="s">
        <v>1160</v>
      </c>
    </row>
    <row r="478" spans="1:33">
      <c r="A478" s="25" t="s">
        <v>2596</v>
      </c>
      <c r="B478" s="25" t="s">
        <v>2597</v>
      </c>
      <c r="C478" s="25" t="s">
        <v>1666</v>
      </c>
      <c r="D478" s="25" t="s">
        <v>11</v>
      </c>
      <c r="E478" s="25" t="s">
        <v>11</v>
      </c>
      <c r="F478" s="25" t="s">
        <v>11</v>
      </c>
      <c r="G478" s="25" t="s">
        <v>11</v>
      </c>
      <c r="H478" s="25" t="s">
        <v>2598</v>
      </c>
      <c r="I478" s="25" t="s">
        <v>11</v>
      </c>
      <c r="J478" s="25" t="s">
        <v>11</v>
      </c>
      <c r="K478" s="25" t="s">
        <v>11</v>
      </c>
      <c r="L478" s="25" t="s">
        <v>2599</v>
      </c>
      <c r="M478" s="25" t="s">
        <v>11</v>
      </c>
      <c r="N478" s="25" t="s">
        <v>11</v>
      </c>
      <c r="O478" s="25" t="s">
        <v>11</v>
      </c>
      <c r="P478" s="25" t="s">
        <v>11</v>
      </c>
      <c r="Q478" s="25" t="s">
        <v>11</v>
      </c>
      <c r="R478" s="25" t="s">
        <v>11</v>
      </c>
      <c r="S478" s="25" t="s">
        <v>11</v>
      </c>
      <c r="T478" s="25" t="s">
        <v>2600</v>
      </c>
      <c r="U478" s="25" t="s">
        <v>13</v>
      </c>
      <c r="V478" s="25" t="s">
        <v>11</v>
      </c>
      <c r="W478" s="25" t="s">
        <v>11</v>
      </c>
      <c r="X478" s="25">
        <v>0</v>
      </c>
      <c r="Y478" s="25" t="s">
        <v>11</v>
      </c>
      <c r="Z478" s="25" t="s">
        <v>1664</v>
      </c>
      <c r="AA478" s="25" t="s">
        <v>11</v>
      </c>
      <c r="AB478" s="25" t="s">
        <v>11</v>
      </c>
      <c r="AC478" s="25" t="s">
        <v>11</v>
      </c>
      <c r="AD478" s="25">
        <v>50</v>
      </c>
      <c r="AE478" s="25">
        <v>0</v>
      </c>
      <c r="AF478" s="25">
        <v>4351.43</v>
      </c>
      <c r="AG478" s="25" t="s">
        <v>5276</v>
      </c>
    </row>
    <row r="479" spans="1:33">
      <c r="A479" s="25" t="s">
        <v>2799</v>
      </c>
      <c r="B479" s="25" t="s">
        <v>2800</v>
      </c>
      <c r="C479" s="25" t="s">
        <v>1661</v>
      </c>
      <c r="D479" s="25" t="s">
        <v>11</v>
      </c>
      <c r="E479" s="25" t="s">
        <v>11</v>
      </c>
      <c r="F479" s="25" t="s">
        <v>11</v>
      </c>
      <c r="G479" s="25" t="s">
        <v>11</v>
      </c>
      <c r="H479" s="25" t="s">
        <v>2801</v>
      </c>
      <c r="I479" s="25" t="s">
        <v>11</v>
      </c>
      <c r="J479" s="25" t="s">
        <v>11</v>
      </c>
      <c r="K479" s="25" t="s">
        <v>11</v>
      </c>
      <c r="L479" s="25" t="s">
        <v>1721</v>
      </c>
      <c r="M479" s="25" t="s">
        <v>11</v>
      </c>
      <c r="N479" s="25" t="s">
        <v>11</v>
      </c>
      <c r="O479" s="25" t="s">
        <v>11</v>
      </c>
      <c r="P479" s="25" t="s">
        <v>11</v>
      </c>
      <c r="Q479" s="25" t="s">
        <v>11</v>
      </c>
      <c r="R479" s="25" t="s">
        <v>11</v>
      </c>
      <c r="S479" s="25" t="s">
        <v>11</v>
      </c>
      <c r="T479" s="25" t="s">
        <v>1726</v>
      </c>
      <c r="U479" s="25" t="s">
        <v>16</v>
      </c>
      <c r="V479" s="25" t="s">
        <v>11</v>
      </c>
      <c r="W479" s="25" t="s">
        <v>11</v>
      </c>
      <c r="X479" s="25">
        <v>0</v>
      </c>
      <c r="Y479" s="25" t="s">
        <v>11</v>
      </c>
      <c r="Z479" s="25" t="s">
        <v>1664</v>
      </c>
      <c r="AA479" s="25" t="s">
        <v>11</v>
      </c>
      <c r="AB479" s="25" t="s">
        <v>11</v>
      </c>
      <c r="AC479" s="25" t="s">
        <v>11</v>
      </c>
      <c r="AD479" s="25">
        <v>0</v>
      </c>
      <c r="AE479" s="25">
        <v>0</v>
      </c>
      <c r="AF479" s="25">
        <v>4032.5</v>
      </c>
      <c r="AG479" s="25" t="s">
        <v>5277</v>
      </c>
    </row>
    <row r="480" spans="1:33">
      <c r="A480" s="25" t="s">
        <v>4014</v>
      </c>
      <c r="B480" s="25" t="s">
        <v>4015</v>
      </c>
      <c r="C480" s="25" t="s">
        <v>1661</v>
      </c>
      <c r="D480" s="25" t="s">
        <v>11</v>
      </c>
      <c r="E480" s="25" t="s">
        <v>11</v>
      </c>
      <c r="F480" s="25" t="s">
        <v>11</v>
      </c>
      <c r="G480" s="25" t="s">
        <v>11</v>
      </c>
      <c r="H480" s="25" t="s">
        <v>4016</v>
      </c>
      <c r="I480" s="25" t="s">
        <v>11</v>
      </c>
      <c r="J480" s="25" t="s">
        <v>11</v>
      </c>
      <c r="K480" s="25" t="s">
        <v>11</v>
      </c>
      <c r="L480" s="25" t="s">
        <v>1721</v>
      </c>
      <c r="M480" s="25" t="s">
        <v>11</v>
      </c>
      <c r="N480" s="25" t="s">
        <v>11</v>
      </c>
      <c r="O480" s="25" t="s">
        <v>11</v>
      </c>
      <c r="P480" s="25" t="s">
        <v>11</v>
      </c>
      <c r="Q480" s="25" t="s">
        <v>11</v>
      </c>
      <c r="R480" s="25" t="s">
        <v>11</v>
      </c>
      <c r="S480" s="25" t="s">
        <v>11</v>
      </c>
      <c r="T480" s="25" t="s">
        <v>1786</v>
      </c>
      <c r="U480" s="25" t="s">
        <v>18</v>
      </c>
      <c r="V480" s="25" t="s">
        <v>11</v>
      </c>
      <c r="W480" s="25" t="s">
        <v>11</v>
      </c>
      <c r="X480" s="25">
        <v>0</v>
      </c>
      <c r="Y480" s="25" t="s">
        <v>11</v>
      </c>
      <c r="Z480" s="25" t="s">
        <v>1664</v>
      </c>
      <c r="AA480" s="25" t="s">
        <v>11</v>
      </c>
      <c r="AB480" s="25" t="s">
        <v>11</v>
      </c>
      <c r="AC480" s="25" t="s">
        <v>11</v>
      </c>
      <c r="AD480" s="25">
        <v>0.6</v>
      </c>
      <c r="AE480" s="25">
        <v>0</v>
      </c>
      <c r="AF480" s="25">
        <v>7724.92</v>
      </c>
      <c r="AG480" s="25" t="s">
        <v>4017</v>
      </c>
    </row>
    <row r="481" spans="1:33">
      <c r="A481" s="25" t="s">
        <v>2687</v>
      </c>
      <c r="B481" s="25" t="s">
        <v>2688</v>
      </c>
      <c r="C481" s="25" t="s">
        <v>1661</v>
      </c>
      <c r="D481" s="25" t="s">
        <v>11</v>
      </c>
      <c r="E481" s="25" t="s">
        <v>11</v>
      </c>
      <c r="F481" s="25" t="s">
        <v>11</v>
      </c>
      <c r="G481" s="25" t="s">
        <v>11</v>
      </c>
      <c r="H481" s="25" t="s">
        <v>2689</v>
      </c>
      <c r="I481" s="25" t="s">
        <v>1672</v>
      </c>
      <c r="J481" s="25" t="s">
        <v>11</v>
      </c>
      <c r="K481" s="25" t="s">
        <v>1782</v>
      </c>
      <c r="L481" s="25" t="s">
        <v>1721</v>
      </c>
      <c r="M481" s="25" t="s">
        <v>11</v>
      </c>
      <c r="N481" s="25" t="s">
        <v>11</v>
      </c>
      <c r="O481" s="25" t="s">
        <v>11</v>
      </c>
      <c r="P481" s="25" t="s">
        <v>11</v>
      </c>
      <c r="Q481" s="25" t="s">
        <v>2689</v>
      </c>
      <c r="R481" s="25" t="s">
        <v>11</v>
      </c>
      <c r="S481" s="25" t="s">
        <v>11</v>
      </c>
      <c r="T481" s="25" t="s">
        <v>1726</v>
      </c>
      <c r="U481" s="25" t="s">
        <v>16</v>
      </c>
      <c r="V481" s="25" t="s">
        <v>11</v>
      </c>
      <c r="W481" s="25" t="s">
        <v>11</v>
      </c>
      <c r="X481" s="25">
        <v>0</v>
      </c>
      <c r="Y481" s="25" t="s">
        <v>11</v>
      </c>
      <c r="Z481" s="25" t="s">
        <v>1664</v>
      </c>
      <c r="AA481" s="25" t="s">
        <v>11</v>
      </c>
      <c r="AB481" s="25" t="s">
        <v>11</v>
      </c>
      <c r="AC481" s="25" t="s">
        <v>11</v>
      </c>
      <c r="AD481" s="25">
        <v>0</v>
      </c>
      <c r="AE481" s="25">
        <v>0</v>
      </c>
      <c r="AF481" s="25">
        <v>3316</v>
      </c>
      <c r="AG481" s="25" t="s">
        <v>1162</v>
      </c>
    </row>
    <row r="482" spans="1:33">
      <c r="A482" s="25" t="s">
        <v>3990</v>
      </c>
      <c r="B482" s="25" t="s">
        <v>3991</v>
      </c>
      <c r="C482" s="25" t="s">
        <v>1666</v>
      </c>
      <c r="D482" s="25" t="s">
        <v>11</v>
      </c>
      <c r="E482" s="25" t="s">
        <v>11</v>
      </c>
      <c r="F482" s="25" t="s">
        <v>11</v>
      </c>
      <c r="G482" s="25" t="s">
        <v>11</v>
      </c>
      <c r="H482" s="25" t="s">
        <v>3992</v>
      </c>
      <c r="I482" s="25" t="s">
        <v>1672</v>
      </c>
      <c r="J482" s="25" t="s">
        <v>11</v>
      </c>
      <c r="K482" s="25" t="s">
        <v>1922</v>
      </c>
      <c r="L482" s="25" t="s">
        <v>1721</v>
      </c>
      <c r="M482" s="25" t="s">
        <v>11</v>
      </c>
      <c r="N482" s="25" t="s">
        <v>11</v>
      </c>
      <c r="O482" s="25" t="s">
        <v>11</v>
      </c>
      <c r="P482" s="25" t="s">
        <v>3993</v>
      </c>
      <c r="Q482" s="25" t="s">
        <v>3992</v>
      </c>
      <c r="R482" s="25" t="s">
        <v>11</v>
      </c>
      <c r="S482" s="25" t="s">
        <v>11</v>
      </c>
      <c r="T482" s="25" t="s">
        <v>1865</v>
      </c>
      <c r="U482" s="25" t="s">
        <v>1669</v>
      </c>
      <c r="V482" s="25" t="s">
        <v>11</v>
      </c>
      <c r="W482" s="25" t="s">
        <v>11</v>
      </c>
      <c r="X482" s="25">
        <v>0</v>
      </c>
      <c r="Y482" s="25" t="s">
        <v>11</v>
      </c>
      <c r="Z482" s="25" t="s">
        <v>1664</v>
      </c>
      <c r="AA482" s="25" t="s">
        <v>11</v>
      </c>
      <c r="AB482" s="25" t="s">
        <v>11</v>
      </c>
      <c r="AC482" s="25" t="s">
        <v>11</v>
      </c>
      <c r="AD482" s="25">
        <v>230</v>
      </c>
      <c r="AE482" s="25">
        <v>0</v>
      </c>
      <c r="AF482" s="25">
        <v>960</v>
      </c>
      <c r="AG482" s="25" t="s">
        <v>2260</v>
      </c>
    </row>
    <row r="483" spans="1:33">
      <c r="A483" s="25" t="s">
        <v>1940</v>
      </c>
      <c r="B483" s="25" t="s">
        <v>1941</v>
      </c>
      <c r="C483" s="25" t="s">
        <v>1666</v>
      </c>
      <c r="D483" s="25" t="s">
        <v>11</v>
      </c>
      <c r="E483" s="25" t="s">
        <v>11</v>
      </c>
      <c r="F483" s="25" t="s">
        <v>1942</v>
      </c>
      <c r="G483" s="25" t="s">
        <v>1690</v>
      </c>
      <c r="H483" s="25" t="s">
        <v>1943</v>
      </c>
      <c r="I483" s="25" t="s">
        <v>1672</v>
      </c>
      <c r="J483" s="25" t="s">
        <v>1721</v>
      </c>
      <c r="K483" s="25" t="s">
        <v>1944</v>
      </c>
      <c r="L483" s="25" t="s">
        <v>1721</v>
      </c>
      <c r="M483" s="25" t="s">
        <v>11</v>
      </c>
      <c r="N483" s="25" t="s">
        <v>11</v>
      </c>
      <c r="O483" s="25" t="s">
        <v>11</v>
      </c>
      <c r="P483" s="25" t="s">
        <v>1945</v>
      </c>
      <c r="Q483" s="25" t="s">
        <v>1943</v>
      </c>
      <c r="R483" s="25" t="s">
        <v>11</v>
      </c>
      <c r="S483" s="25" t="s">
        <v>11</v>
      </c>
      <c r="T483" s="25" t="s">
        <v>1946</v>
      </c>
      <c r="U483" s="25" t="s">
        <v>1686</v>
      </c>
      <c r="V483" s="25" t="s">
        <v>11</v>
      </c>
      <c r="W483" s="25" t="s">
        <v>11</v>
      </c>
      <c r="X483" s="25">
        <v>0</v>
      </c>
      <c r="Y483" s="25" t="s">
        <v>11</v>
      </c>
      <c r="Z483" s="25" t="s">
        <v>1664</v>
      </c>
      <c r="AA483" s="25" t="s">
        <v>11</v>
      </c>
      <c r="AB483" s="25" t="s">
        <v>11</v>
      </c>
      <c r="AC483" s="25" t="s">
        <v>11</v>
      </c>
      <c r="AD483" s="25">
        <v>0</v>
      </c>
      <c r="AE483" s="25">
        <v>0</v>
      </c>
      <c r="AF483" s="25">
        <v>3316</v>
      </c>
      <c r="AG483" s="25" t="s">
        <v>1162</v>
      </c>
    </row>
    <row r="484" spans="1:33">
      <c r="A484" s="25" t="s">
        <v>3567</v>
      </c>
      <c r="B484" s="25" t="s">
        <v>3568</v>
      </c>
      <c r="C484" s="25" t="s">
        <v>1666</v>
      </c>
      <c r="D484" s="25" t="s">
        <v>11</v>
      </c>
      <c r="E484" s="25" t="s">
        <v>11</v>
      </c>
      <c r="F484" s="25" t="s">
        <v>11</v>
      </c>
      <c r="G484" s="25" t="s">
        <v>11</v>
      </c>
      <c r="H484" s="25" t="s">
        <v>3569</v>
      </c>
      <c r="I484" s="25" t="s">
        <v>11</v>
      </c>
      <c r="J484" s="25" t="s">
        <v>11</v>
      </c>
      <c r="K484" s="25" t="s">
        <v>11</v>
      </c>
      <c r="L484" s="25" t="s">
        <v>1721</v>
      </c>
      <c r="M484" s="25" t="s">
        <v>11</v>
      </c>
      <c r="N484" s="25" t="s">
        <v>11</v>
      </c>
      <c r="O484" s="25" t="s">
        <v>11</v>
      </c>
      <c r="P484" s="25" t="s">
        <v>11</v>
      </c>
      <c r="Q484" s="25" t="s">
        <v>11</v>
      </c>
      <c r="R484" s="25" t="s">
        <v>11</v>
      </c>
      <c r="S484" s="25" t="s">
        <v>11</v>
      </c>
      <c r="T484" s="25" t="s">
        <v>1726</v>
      </c>
      <c r="U484" s="25" t="s">
        <v>10</v>
      </c>
      <c r="V484" s="25" t="s">
        <v>11</v>
      </c>
      <c r="W484" s="25" t="s">
        <v>11</v>
      </c>
      <c r="X484" s="25">
        <v>0</v>
      </c>
      <c r="Y484" s="25" t="s">
        <v>11</v>
      </c>
      <c r="Z484" s="25" t="s">
        <v>1664</v>
      </c>
      <c r="AA484" s="25" t="s">
        <v>11</v>
      </c>
      <c r="AB484" s="25" t="s">
        <v>11</v>
      </c>
      <c r="AC484" s="25" t="s">
        <v>11</v>
      </c>
      <c r="AD484" s="25">
        <v>0</v>
      </c>
      <c r="AE484" s="25">
        <v>0</v>
      </c>
      <c r="AF484" s="25">
        <v>287.5</v>
      </c>
      <c r="AG484" s="25" t="s">
        <v>4675</v>
      </c>
    </row>
    <row r="485" spans="1:33">
      <c r="A485" s="25" t="s">
        <v>3942</v>
      </c>
      <c r="B485" s="25" t="s">
        <v>3943</v>
      </c>
      <c r="C485" s="25" t="s">
        <v>1666</v>
      </c>
      <c r="D485" s="25" t="s">
        <v>11</v>
      </c>
      <c r="E485" s="25" t="s">
        <v>11</v>
      </c>
      <c r="F485" s="25" t="s">
        <v>11</v>
      </c>
      <c r="G485" s="25" t="s">
        <v>11</v>
      </c>
      <c r="H485" s="25" t="s">
        <v>3944</v>
      </c>
      <c r="I485" s="25" t="s">
        <v>11</v>
      </c>
      <c r="J485" s="25" t="s">
        <v>11</v>
      </c>
      <c r="K485" s="25" t="s">
        <v>11</v>
      </c>
      <c r="L485" s="25" t="s">
        <v>1721</v>
      </c>
      <c r="M485" s="25" t="s">
        <v>11</v>
      </c>
      <c r="N485" s="25" t="s">
        <v>11</v>
      </c>
      <c r="O485" s="25" t="s">
        <v>11</v>
      </c>
      <c r="P485" s="25" t="s">
        <v>11</v>
      </c>
      <c r="Q485" s="25" t="s">
        <v>11</v>
      </c>
      <c r="R485" s="25" t="s">
        <v>11</v>
      </c>
      <c r="S485" s="25" t="s">
        <v>11</v>
      </c>
      <c r="T485" s="25" t="s">
        <v>2508</v>
      </c>
      <c r="U485" s="25" t="s">
        <v>15</v>
      </c>
      <c r="V485" s="25" t="s">
        <v>11</v>
      </c>
      <c r="W485" s="25" t="s">
        <v>11</v>
      </c>
      <c r="X485" s="25">
        <v>0</v>
      </c>
      <c r="Y485" s="25" t="s">
        <v>11</v>
      </c>
      <c r="Z485" s="25" t="s">
        <v>1664</v>
      </c>
      <c r="AA485" s="25" t="s">
        <v>11</v>
      </c>
      <c r="AB485" s="25" t="s">
        <v>11</v>
      </c>
      <c r="AC485" s="25" t="s">
        <v>11</v>
      </c>
      <c r="AD485" s="25">
        <v>0</v>
      </c>
      <c r="AE485" s="25">
        <v>0</v>
      </c>
      <c r="AF485" s="25">
        <v>2302.87</v>
      </c>
      <c r="AG485" s="25" t="s">
        <v>3945</v>
      </c>
    </row>
    <row r="486" spans="1:33">
      <c r="A486" s="25" t="s">
        <v>3343</v>
      </c>
      <c r="B486" s="25" t="s">
        <v>3344</v>
      </c>
      <c r="C486" s="25" t="s">
        <v>1666</v>
      </c>
      <c r="D486" s="25" t="s">
        <v>11</v>
      </c>
      <c r="E486" s="25" t="s">
        <v>11</v>
      </c>
      <c r="F486" s="25" t="s">
        <v>11</v>
      </c>
      <c r="G486" s="25" t="s">
        <v>11</v>
      </c>
      <c r="H486" s="25" t="s">
        <v>3345</v>
      </c>
      <c r="I486" s="25" t="s">
        <v>1685</v>
      </c>
      <c r="J486" s="25" t="s">
        <v>11</v>
      </c>
      <c r="K486" s="25" t="s">
        <v>1782</v>
      </c>
      <c r="L486" s="25" t="s">
        <v>1721</v>
      </c>
      <c r="M486" s="25" t="s">
        <v>11</v>
      </c>
      <c r="N486" s="25" t="s">
        <v>3346</v>
      </c>
      <c r="O486" s="25" t="s">
        <v>3345</v>
      </c>
      <c r="P486" s="25" t="s">
        <v>11</v>
      </c>
      <c r="Q486" s="25" t="s">
        <v>11</v>
      </c>
      <c r="R486" s="25" t="s">
        <v>11</v>
      </c>
      <c r="S486" s="25" t="s">
        <v>11</v>
      </c>
      <c r="T486" s="25" t="s">
        <v>1726</v>
      </c>
      <c r="U486" s="25" t="s">
        <v>10</v>
      </c>
      <c r="V486" s="25" t="s">
        <v>118</v>
      </c>
      <c r="W486" s="25" t="s">
        <v>11</v>
      </c>
      <c r="X486" s="25">
        <v>0</v>
      </c>
      <c r="Y486" s="25" t="s">
        <v>11</v>
      </c>
      <c r="Z486" s="25" t="s">
        <v>1664</v>
      </c>
      <c r="AA486" s="25" t="s">
        <v>11</v>
      </c>
      <c r="AB486" s="25" t="s">
        <v>11</v>
      </c>
      <c r="AC486" s="25" t="s">
        <v>11</v>
      </c>
      <c r="AD486" s="25">
        <v>280</v>
      </c>
      <c r="AE486" s="25">
        <v>0</v>
      </c>
      <c r="AF486" s="25">
        <v>3316</v>
      </c>
      <c r="AG486" s="25" t="s">
        <v>1738</v>
      </c>
    </row>
    <row r="487" spans="1:33">
      <c r="A487" s="25" t="s">
        <v>5278</v>
      </c>
      <c r="B487" s="25" t="s">
        <v>5279</v>
      </c>
      <c r="C487" s="25" t="s">
        <v>1666</v>
      </c>
      <c r="D487" s="25" t="s">
        <v>11</v>
      </c>
      <c r="E487" s="25" t="s">
        <v>11</v>
      </c>
      <c r="F487" s="25" t="s">
        <v>11</v>
      </c>
      <c r="G487" s="25" t="s">
        <v>11</v>
      </c>
      <c r="H487" s="25" t="s">
        <v>5280</v>
      </c>
      <c r="I487" s="25" t="s">
        <v>1672</v>
      </c>
      <c r="J487" s="25" t="s">
        <v>11</v>
      </c>
      <c r="K487" s="25" t="s">
        <v>4965</v>
      </c>
      <c r="L487" s="25" t="s">
        <v>1721</v>
      </c>
      <c r="M487" s="25" t="s">
        <v>11</v>
      </c>
      <c r="N487" s="25" t="s">
        <v>11</v>
      </c>
      <c r="O487" s="25" t="s">
        <v>11</v>
      </c>
      <c r="P487" s="25" t="s">
        <v>11</v>
      </c>
      <c r="Q487" s="25" t="s">
        <v>5281</v>
      </c>
      <c r="R487" s="25" t="s">
        <v>11</v>
      </c>
      <c r="S487" s="25" t="s">
        <v>11</v>
      </c>
      <c r="T487" s="25" t="s">
        <v>2241</v>
      </c>
      <c r="U487" s="25" t="s">
        <v>1687</v>
      </c>
      <c r="V487" s="25" t="s">
        <v>11</v>
      </c>
      <c r="W487" s="25" t="s">
        <v>11</v>
      </c>
      <c r="X487" s="25">
        <v>0</v>
      </c>
      <c r="Y487" s="25" t="s">
        <v>11</v>
      </c>
      <c r="Z487" s="25" t="s">
        <v>1664</v>
      </c>
      <c r="AA487" s="25" t="s">
        <v>11</v>
      </c>
      <c r="AB487" s="25" t="s">
        <v>11</v>
      </c>
      <c r="AC487" s="25" t="s">
        <v>11</v>
      </c>
      <c r="AD487" s="25">
        <v>0</v>
      </c>
      <c r="AE487" s="25">
        <v>0</v>
      </c>
      <c r="AF487" s="25">
        <v>4203.75</v>
      </c>
      <c r="AG487" s="25" t="s">
        <v>5197</v>
      </c>
    </row>
    <row r="488" spans="1:33">
      <c r="A488" s="25" t="s">
        <v>2268</v>
      </c>
      <c r="B488" s="25" t="s">
        <v>2269</v>
      </c>
      <c r="C488" s="25" t="s">
        <v>1661</v>
      </c>
      <c r="D488" s="25" t="s">
        <v>11</v>
      </c>
      <c r="E488" s="25" t="s">
        <v>11</v>
      </c>
      <c r="F488" s="25" t="s">
        <v>2270</v>
      </c>
      <c r="G488" s="25" t="s">
        <v>1730</v>
      </c>
      <c r="H488" s="25" t="s">
        <v>2271</v>
      </c>
      <c r="I488" s="25" t="s">
        <v>1672</v>
      </c>
      <c r="J488" s="25" t="s">
        <v>1721</v>
      </c>
      <c r="K488" s="25" t="s">
        <v>1782</v>
      </c>
      <c r="L488" s="25" t="s">
        <v>1721</v>
      </c>
      <c r="M488" s="25" t="s">
        <v>11</v>
      </c>
      <c r="N488" s="25" t="s">
        <v>11</v>
      </c>
      <c r="O488" s="25" t="s">
        <v>11</v>
      </c>
      <c r="P488" s="25" t="s">
        <v>2272</v>
      </c>
      <c r="Q488" s="25" t="s">
        <v>2271</v>
      </c>
      <c r="R488" s="25" t="s">
        <v>11</v>
      </c>
      <c r="S488" s="25" t="s">
        <v>11</v>
      </c>
      <c r="T488" s="25" t="s">
        <v>1726</v>
      </c>
      <c r="U488" s="25" t="s">
        <v>16</v>
      </c>
      <c r="V488" s="25" t="s">
        <v>1690</v>
      </c>
      <c r="W488" s="25" t="s">
        <v>11</v>
      </c>
      <c r="X488" s="25">
        <v>0</v>
      </c>
      <c r="Y488" s="25" t="s">
        <v>11</v>
      </c>
      <c r="Z488" s="25" t="s">
        <v>1664</v>
      </c>
      <c r="AA488" s="25" t="s">
        <v>11</v>
      </c>
      <c r="AB488" s="25" t="s">
        <v>11</v>
      </c>
      <c r="AC488" s="25" t="s">
        <v>11</v>
      </c>
      <c r="AD488" s="25">
        <v>280</v>
      </c>
      <c r="AE488" s="25">
        <v>0</v>
      </c>
      <c r="AF488" s="25">
        <v>3316</v>
      </c>
      <c r="AG488" s="25" t="s">
        <v>1738</v>
      </c>
    </row>
    <row r="489" spans="1:33">
      <c r="A489" s="25" t="s">
        <v>2588</v>
      </c>
      <c r="B489" s="25" t="s">
        <v>2589</v>
      </c>
      <c r="C489" s="25" t="s">
        <v>1661</v>
      </c>
      <c r="D489" s="25" t="s">
        <v>11</v>
      </c>
      <c r="E489" s="25" t="s">
        <v>11</v>
      </c>
      <c r="F489" s="25" t="s">
        <v>11</v>
      </c>
      <c r="G489" s="25" t="s">
        <v>11</v>
      </c>
      <c r="H489" s="25" t="s">
        <v>2590</v>
      </c>
      <c r="I489" s="25" t="s">
        <v>11</v>
      </c>
      <c r="J489" s="25" t="s">
        <v>11</v>
      </c>
      <c r="K489" s="25" t="s">
        <v>11</v>
      </c>
      <c r="L489" s="25" t="s">
        <v>1721</v>
      </c>
      <c r="M489" s="25" t="s">
        <v>11</v>
      </c>
      <c r="N489" s="25" t="s">
        <v>11</v>
      </c>
      <c r="O489" s="25" t="s">
        <v>11</v>
      </c>
      <c r="P489" s="25" t="s">
        <v>11</v>
      </c>
      <c r="Q489" s="25" t="s">
        <v>11</v>
      </c>
      <c r="R489" s="25" t="s">
        <v>11</v>
      </c>
      <c r="S489" s="25" t="s">
        <v>11</v>
      </c>
      <c r="T489" s="25" t="s">
        <v>2591</v>
      </c>
      <c r="U489" s="25" t="s">
        <v>15</v>
      </c>
      <c r="V489" s="25" t="s">
        <v>11</v>
      </c>
      <c r="W489" s="25" t="s">
        <v>11</v>
      </c>
      <c r="X489" s="25">
        <v>0</v>
      </c>
      <c r="Y489" s="25" t="s">
        <v>11</v>
      </c>
      <c r="Z489" s="25" t="s">
        <v>1664</v>
      </c>
      <c r="AA489" s="25" t="s">
        <v>11</v>
      </c>
      <c r="AB489" s="25" t="s">
        <v>11</v>
      </c>
      <c r="AC489" s="25" t="s">
        <v>11</v>
      </c>
      <c r="AD489" s="25">
        <v>0</v>
      </c>
      <c r="AE489" s="25">
        <v>0</v>
      </c>
      <c r="AF489" s="25">
        <v>14437.61</v>
      </c>
      <c r="AG489" s="25" t="s">
        <v>5032</v>
      </c>
    </row>
    <row r="490" spans="1:33">
      <c r="A490" s="25" t="s">
        <v>5282</v>
      </c>
      <c r="B490" s="25" t="s">
        <v>5283</v>
      </c>
      <c r="C490" s="25" t="s">
        <v>1666</v>
      </c>
      <c r="D490" s="25" t="s">
        <v>11</v>
      </c>
      <c r="E490" s="25" t="s">
        <v>11</v>
      </c>
      <c r="F490" s="25" t="s">
        <v>5284</v>
      </c>
      <c r="G490" s="25" t="s">
        <v>1838</v>
      </c>
      <c r="H490" s="25">
        <v>13539990422</v>
      </c>
      <c r="I490" s="25" t="s">
        <v>1667</v>
      </c>
      <c r="J490" s="25" t="s">
        <v>1721</v>
      </c>
      <c r="K490" s="25" t="s">
        <v>5286</v>
      </c>
      <c r="L490" s="25" t="s">
        <v>1350</v>
      </c>
      <c r="M490" s="25" t="s">
        <v>11</v>
      </c>
      <c r="N490" s="25" t="s">
        <v>11</v>
      </c>
      <c r="O490" s="25" t="s">
        <v>11</v>
      </c>
      <c r="P490" s="25" t="s">
        <v>11</v>
      </c>
      <c r="Q490" s="25" t="s">
        <v>5285</v>
      </c>
      <c r="R490" s="25" t="s">
        <v>11</v>
      </c>
      <c r="S490" s="25" t="s">
        <v>11</v>
      </c>
      <c r="T490" s="25" t="s">
        <v>1697</v>
      </c>
      <c r="U490" s="25" t="s">
        <v>14</v>
      </c>
      <c r="V490" s="25" t="s">
        <v>1688</v>
      </c>
      <c r="W490" s="25" t="s">
        <v>11</v>
      </c>
      <c r="X490" s="25">
        <v>0</v>
      </c>
      <c r="Y490" s="25" t="s">
        <v>11</v>
      </c>
      <c r="Z490" s="25" t="s">
        <v>1664</v>
      </c>
      <c r="AA490" s="25" t="s">
        <v>11</v>
      </c>
      <c r="AB490" s="25" t="s">
        <v>11</v>
      </c>
      <c r="AC490" s="25" t="s">
        <v>11</v>
      </c>
      <c r="AD490" s="25">
        <v>0</v>
      </c>
      <c r="AE490" s="25">
        <v>0</v>
      </c>
      <c r="AF490" s="25">
        <v>50680</v>
      </c>
      <c r="AG490" s="25" t="s">
        <v>5287</v>
      </c>
    </row>
    <row r="491" spans="1:33">
      <c r="A491" s="25" t="s">
        <v>4011</v>
      </c>
      <c r="B491" s="25" t="s">
        <v>4012</v>
      </c>
      <c r="C491" s="25" t="s">
        <v>1661</v>
      </c>
      <c r="D491" s="25" t="s">
        <v>11</v>
      </c>
      <c r="E491" s="25" t="s">
        <v>11</v>
      </c>
      <c r="F491" s="25" t="s">
        <v>11</v>
      </c>
      <c r="G491" s="25" t="s">
        <v>11</v>
      </c>
      <c r="H491" s="25" t="s">
        <v>4013</v>
      </c>
      <c r="I491" s="25" t="s">
        <v>1672</v>
      </c>
      <c r="J491" s="25" t="s">
        <v>1721</v>
      </c>
      <c r="K491" s="25" t="s">
        <v>1955</v>
      </c>
      <c r="L491" s="25" t="s">
        <v>1721</v>
      </c>
      <c r="M491" s="25" t="s">
        <v>11</v>
      </c>
      <c r="N491" s="25" t="s">
        <v>11</v>
      </c>
      <c r="O491" s="25" t="s">
        <v>11</v>
      </c>
      <c r="P491" s="25" t="s">
        <v>11</v>
      </c>
      <c r="Q491" s="25" t="s">
        <v>11</v>
      </c>
      <c r="R491" s="25" t="s">
        <v>11</v>
      </c>
      <c r="S491" s="25" t="s">
        <v>11</v>
      </c>
      <c r="T491" s="25" t="s">
        <v>1804</v>
      </c>
      <c r="U491" s="25" t="s">
        <v>14</v>
      </c>
      <c r="V491" s="25" t="s">
        <v>11</v>
      </c>
      <c r="W491" s="25" t="s">
        <v>11</v>
      </c>
      <c r="X491" s="25">
        <v>0</v>
      </c>
      <c r="Y491" s="25" t="s">
        <v>11</v>
      </c>
      <c r="Z491" s="25" t="s">
        <v>1664</v>
      </c>
      <c r="AA491" s="25" t="s">
        <v>11</v>
      </c>
      <c r="AB491" s="25" t="s">
        <v>11</v>
      </c>
      <c r="AC491" s="25" t="s">
        <v>11</v>
      </c>
      <c r="AD491" s="25">
        <v>0</v>
      </c>
      <c r="AE491" s="25">
        <v>0</v>
      </c>
      <c r="AF491" s="25">
        <v>3316</v>
      </c>
      <c r="AG491" s="25" t="s">
        <v>1162</v>
      </c>
    </row>
    <row r="492" spans="1:33">
      <c r="A492" s="25" t="s">
        <v>2304</v>
      </c>
      <c r="B492" s="25" t="s">
        <v>2305</v>
      </c>
      <c r="C492" s="25" t="s">
        <v>1666</v>
      </c>
      <c r="D492" s="25" t="s">
        <v>11</v>
      </c>
      <c r="E492" s="25" t="s">
        <v>11</v>
      </c>
      <c r="F492" s="25" t="s">
        <v>11</v>
      </c>
      <c r="G492" s="25" t="s">
        <v>11</v>
      </c>
      <c r="H492" s="25" t="s">
        <v>2306</v>
      </c>
      <c r="I492" s="25" t="s">
        <v>1691</v>
      </c>
      <c r="J492" s="25" t="s">
        <v>11</v>
      </c>
      <c r="K492" s="25" t="s">
        <v>2307</v>
      </c>
      <c r="L492" s="25" t="s">
        <v>1721</v>
      </c>
      <c r="M492" s="25" t="s">
        <v>11</v>
      </c>
      <c r="N492" s="25" t="s">
        <v>11</v>
      </c>
      <c r="O492" s="25" t="s">
        <v>11</v>
      </c>
      <c r="P492" s="25" t="s">
        <v>2308</v>
      </c>
      <c r="Q492" s="25" t="s">
        <v>2309</v>
      </c>
      <c r="R492" s="25" t="s">
        <v>11</v>
      </c>
      <c r="S492" s="25" t="s">
        <v>11</v>
      </c>
      <c r="T492" s="25" t="s">
        <v>1726</v>
      </c>
      <c r="U492" s="25" t="s">
        <v>16</v>
      </c>
      <c r="V492" s="25" t="s">
        <v>1688</v>
      </c>
      <c r="W492" s="25" t="s">
        <v>11</v>
      </c>
      <c r="X492" s="25">
        <v>0</v>
      </c>
      <c r="Y492" s="25" t="s">
        <v>11</v>
      </c>
      <c r="Z492" s="25" t="s">
        <v>1664</v>
      </c>
      <c r="AA492" s="25" t="s">
        <v>11</v>
      </c>
      <c r="AB492" s="25" t="s">
        <v>11</v>
      </c>
      <c r="AC492" s="25" t="s">
        <v>11</v>
      </c>
      <c r="AD492" s="25">
        <v>280</v>
      </c>
      <c r="AE492" s="25">
        <v>0</v>
      </c>
      <c r="AF492" s="25">
        <v>18200</v>
      </c>
      <c r="AG492" s="25" t="s">
        <v>5288</v>
      </c>
    </row>
    <row r="493" spans="1:33">
      <c r="A493" s="25" t="s">
        <v>1916</v>
      </c>
      <c r="B493" s="25" t="s">
        <v>1917</v>
      </c>
      <c r="C493" s="25" t="s">
        <v>1666</v>
      </c>
      <c r="D493" s="25" t="s">
        <v>11</v>
      </c>
      <c r="E493" s="25" t="s">
        <v>11</v>
      </c>
      <c r="F493" s="25" t="s">
        <v>11</v>
      </c>
      <c r="G493" s="25" t="s">
        <v>11</v>
      </c>
      <c r="H493" s="25" t="s">
        <v>1918</v>
      </c>
      <c r="I493" s="25" t="s">
        <v>11</v>
      </c>
      <c r="J493" s="25" t="s">
        <v>11</v>
      </c>
      <c r="K493" s="25" t="s">
        <v>11</v>
      </c>
      <c r="L493" s="25" t="s">
        <v>1721</v>
      </c>
      <c r="M493" s="25" t="s">
        <v>11</v>
      </c>
      <c r="N493" s="25" t="s">
        <v>11</v>
      </c>
      <c r="O493" s="25" t="s">
        <v>11</v>
      </c>
      <c r="P493" s="25" t="s">
        <v>11</v>
      </c>
      <c r="Q493" s="25" t="s">
        <v>11</v>
      </c>
      <c r="R493" s="25" t="s">
        <v>11</v>
      </c>
      <c r="S493" s="25" t="s">
        <v>11</v>
      </c>
      <c r="T493" s="25" t="s">
        <v>1726</v>
      </c>
      <c r="U493" s="25" t="s">
        <v>14</v>
      </c>
      <c r="V493" s="25" t="s">
        <v>11</v>
      </c>
      <c r="W493" s="25" t="s">
        <v>11</v>
      </c>
      <c r="X493" s="25">
        <v>0</v>
      </c>
      <c r="Y493" s="25" t="s">
        <v>11</v>
      </c>
      <c r="Z493" s="25" t="s">
        <v>1664</v>
      </c>
      <c r="AA493" s="25" t="s">
        <v>11</v>
      </c>
      <c r="AB493" s="25" t="s">
        <v>11</v>
      </c>
      <c r="AC493" s="25" t="s">
        <v>11</v>
      </c>
      <c r="AD493" s="25">
        <v>0</v>
      </c>
      <c r="AE493" s="25">
        <v>0</v>
      </c>
      <c r="AF493" s="25">
        <v>38151</v>
      </c>
      <c r="AG493" s="25" t="s">
        <v>5289</v>
      </c>
    </row>
    <row r="494" spans="1:33">
      <c r="A494" s="25" t="s">
        <v>3879</v>
      </c>
      <c r="B494" s="25" t="s">
        <v>3880</v>
      </c>
      <c r="C494" s="25" t="s">
        <v>1666</v>
      </c>
      <c r="D494" s="25" t="s">
        <v>11</v>
      </c>
      <c r="E494" s="25" t="s">
        <v>11</v>
      </c>
      <c r="F494" s="25" t="s">
        <v>11</v>
      </c>
      <c r="G494" s="25" t="s">
        <v>11</v>
      </c>
      <c r="H494" s="25" t="s">
        <v>3881</v>
      </c>
      <c r="I494" s="25" t="s">
        <v>1672</v>
      </c>
      <c r="J494" s="25" t="s">
        <v>1721</v>
      </c>
      <c r="K494" s="25" t="s">
        <v>1782</v>
      </c>
      <c r="L494" s="25" t="s">
        <v>1721</v>
      </c>
      <c r="M494" s="25" t="s">
        <v>11</v>
      </c>
      <c r="N494" s="25" t="s">
        <v>11</v>
      </c>
      <c r="O494" s="25" t="s">
        <v>11</v>
      </c>
      <c r="P494" s="25" t="s">
        <v>11</v>
      </c>
      <c r="Q494" s="25" t="s">
        <v>3881</v>
      </c>
      <c r="R494" s="25" t="s">
        <v>11</v>
      </c>
      <c r="S494" s="25" t="s">
        <v>11</v>
      </c>
      <c r="T494" s="25" t="s">
        <v>1726</v>
      </c>
      <c r="U494" s="25" t="s">
        <v>16</v>
      </c>
      <c r="V494" s="25" t="s">
        <v>130</v>
      </c>
      <c r="W494" s="25" t="s">
        <v>11</v>
      </c>
      <c r="X494" s="25">
        <v>0</v>
      </c>
      <c r="Y494" s="25" t="s">
        <v>11</v>
      </c>
      <c r="Z494" s="25" t="s">
        <v>1664</v>
      </c>
      <c r="AA494" s="25" t="s">
        <v>11</v>
      </c>
      <c r="AB494" s="25" t="s">
        <v>11</v>
      </c>
      <c r="AC494" s="25" t="s">
        <v>11</v>
      </c>
      <c r="AD494" s="25">
        <v>280</v>
      </c>
      <c r="AE494" s="25">
        <v>0</v>
      </c>
      <c r="AF494" s="25">
        <v>3316</v>
      </c>
      <c r="AG494" s="25" t="s">
        <v>1738</v>
      </c>
    </row>
    <row r="495" spans="1:33">
      <c r="A495" s="25" t="s">
        <v>2135</v>
      </c>
      <c r="B495" s="25" t="s">
        <v>2136</v>
      </c>
      <c r="C495" s="25" t="s">
        <v>1661</v>
      </c>
      <c r="D495" s="25" t="s">
        <v>11</v>
      </c>
      <c r="E495" s="25" t="s">
        <v>11</v>
      </c>
      <c r="F495" s="25" t="s">
        <v>11</v>
      </c>
      <c r="G495" s="25" t="s">
        <v>11</v>
      </c>
      <c r="H495" s="25" t="s">
        <v>2137</v>
      </c>
      <c r="I495" s="25" t="s">
        <v>11</v>
      </c>
      <c r="J495" s="25" t="s">
        <v>11</v>
      </c>
      <c r="K495" s="25" t="s">
        <v>2050</v>
      </c>
      <c r="L495" s="25" t="s">
        <v>1721</v>
      </c>
      <c r="M495" s="25" t="s">
        <v>11</v>
      </c>
      <c r="N495" s="25" t="s">
        <v>11</v>
      </c>
      <c r="O495" s="25" t="s">
        <v>11</v>
      </c>
      <c r="P495" s="25" t="s">
        <v>11</v>
      </c>
      <c r="Q495" s="25" t="s">
        <v>11</v>
      </c>
      <c r="R495" s="25" t="s">
        <v>11</v>
      </c>
      <c r="S495" s="25" t="s">
        <v>11</v>
      </c>
      <c r="T495" s="25" t="s">
        <v>1742</v>
      </c>
      <c r="U495" s="25" t="s">
        <v>1702</v>
      </c>
      <c r="V495" s="25" t="s">
        <v>11</v>
      </c>
      <c r="W495" s="25" t="s">
        <v>11</v>
      </c>
      <c r="X495" s="25">
        <v>0</v>
      </c>
      <c r="Y495" s="25" t="s">
        <v>11</v>
      </c>
      <c r="Z495" s="25" t="s">
        <v>1664</v>
      </c>
      <c r="AA495" s="25" t="s">
        <v>11</v>
      </c>
      <c r="AB495" s="25" t="s">
        <v>11</v>
      </c>
      <c r="AC495" s="25" t="s">
        <v>11</v>
      </c>
      <c r="AD495" s="25">
        <v>0.12</v>
      </c>
      <c r="AE495" s="25">
        <v>0</v>
      </c>
      <c r="AF495" s="25">
        <v>2388.6</v>
      </c>
      <c r="AG495" s="25" t="s">
        <v>5290</v>
      </c>
    </row>
    <row r="496" spans="1:33">
      <c r="A496" s="25" t="s">
        <v>3570</v>
      </c>
      <c r="B496" s="25" t="s">
        <v>3571</v>
      </c>
      <c r="C496" s="25" t="s">
        <v>1666</v>
      </c>
      <c r="D496" s="25" t="s">
        <v>11</v>
      </c>
      <c r="E496" s="25" t="s">
        <v>11</v>
      </c>
      <c r="F496" s="25" t="s">
        <v>11</v>
      </c>
      <c r="G496" s="25" t="s">
        <v>11</v>
      </c>
      <c r="H496" s="25" t="s">
        <v>3572</v>
      </c>
      <c r="I496" s="25" t="s">
        <v>1695</v>
      </c>
      <c r="J496" s="25" t="s">
        <v>11</v>
      </c>
      <c r="K496" s="25" t="s">
        <v>1683</v>
      </c>
      <c r="L496" s="25" t="s">
        <v>1721</v>
      </c>
      <c r="M496" s="25" t="s">
        <v>11</v>
      </c>
      <c r="N496" s="25" t="s">
        <v>11</v>
      </c>
      <c r="O496" s="25" t="s">
        <v>11</v>
      </c>
      <c r="P496" s="25" t="s">
        <v>11</v>
      </c>
      <c r="Q496" s="25" t="s">
        <v>3572</v>
      </c>
      <c r="R496" s="25" t="s">
        <v>11</v>
      </c>
      <c r="S496" s="25" t="s">
        <v>11</v>
      </c>
      <c r="T496" s="25" t="s">
        <v>3573</v>
      </c>
      <c r="U496" s="25" t="s">
        <v>16</v>
      </c>
      <c r="V496" s="25" t="s">
        <v>11</v>
      </c>
      <c r="W496" s="25" t="s">
        <v>11</v>
      </c>
      <c r="X496" s="25">
        <v>0</v>
      </c>
      <c r="Y496" s="25" t="s">
        <v>11</v>
      </c>
      <c r="Z496" s="25" t="s">
        <v>1664</v>
      </c>
      <c r="AA496" s="25" t="s">
        <v>11</v>
      </c>
      <c r="AB496" s="25" t="s">
        <v>11</v>
      </c>
      <c r="AC496" s="25" t="s">
        <v>11</v>
      </c>
      <c r="AD496" s="25">
        <v>280</v>
      </c>
      <c r="AE496" s="25">
        <v>0</v>
      </c>
      <c r="AF496" s="25">
        <v>3316</v>
      </c>
      <c r="AG496" s="25" t="s">
        <v>1738</v>
      </c>
    </row>
    <row r="497" spans="1:33">
      <c r="A497" s="25" t="s">
        <v>3677</v>
      </c>
      <c r="B497" s="25" t="s">
        <v>3678</v>
      </c>
      <c r="C497" s="25" t="s">
        <v>1661</v>
      </c>
      <c r="D497" s="25" t="s">
        <v>11</v>
      </c>
      <c r="E497" s="25" t="s">
        <v>11</v>
      </c>
      <c r="F497" s="25" t="s">
        <v>3679</v>
      </c>
      <c r="G497" s="25" t="s">
        <v>1671</v>
      </c>
      <c r="H497" s="25" t="s">
        <v>3680</v>
      </c>
      <c r="I497" s="25" t="s">
        <v>1667</v>
      </c>
      <c r="J497" s="25" t="s">
        <v>1721</v>
      </c>
      <c r="K497" s="25" t="s">
        <v>3681</v>
      </c>
      <c r="L497" s="25" t="s">
        <v>1721</v>
      </c>
      <c r="M497" s="25" t="s">
        <v>11</v>
      </c>
      <c r="N497" s="25" t="s">
        <v>11</v>
      </c>
      <c r="O497" s="25" t="s">
        <v>11</v>
      </c>
      <c r="P497" s="25" t="s">
        <v>11</v>
      </c>
      <c r="Q497" s="25" t="s">
        <v>11</v>
      </c>
      <c r="R497" s="25" t="s">
        <v>11</v>
      </c>
      <c r="S497" s="25" t="s">
        <v>11</v>
      </c>
      <c r="T497" s="25" t="s">
        <v>2738</v>
      </c>
      <c r="U497" s="25" t="s">
        <v>1687</v>
      </c>
      <c r="V497" s="25" t="s">
        <v>11</v>
      </c>
      <c r="W497" s="25" t="s">
        <v>11</v>
      </c>
      <c r="X497" s="25">
        <v>0</v>
      </c>
      <c r="Y497" s="25" t="s">
        <v>11</v>
      </c>
      <c r="Z497" s="25" t="s">
        <v>1664</v>
      </c>
      <c r="AA497" s="25" t="s">
        <v>11</v>
      </c>
      <c r="AB497" s="25" t="s">
        <v>11</v>
      </c>
      <c r="AC497" s="25" t="s">
        <v>11</v>
      </c>
      <c r="AD497" s="25">
        <v>0</v>
      </c>
      <c r="AE497" s="25">
        <v>0</v>
      </c>
      <c r="AF497" s="25">
        <v>980</v>
      </c>
      <c r="AG497" s="25" t="s">
        <v>1670</v>
      </c>
    </row>
    <row r="498" spans="1:33">
      <c r="A498" s="25" t="s">
        <v>3527</v>
      </c>
      <c r="B498" s="25" t="s">
        <v>3528</v>
      </c>
      <c r="C498" s="25" t="s">
        <v>1666</v>
      </c>
      <c r="D498" s="25" t="s">
        <v>11</v>
      </c>
      <c r="E498" s="25" t="s">
        <v>11</v>
      </c>
      <c r="F498" s="25" t="s">
        <v>11</v>
      </c>
      <c r="G498" s="25" t="s">
        <v>11</v>
      </c>
      <c r="H498" s="25" t="s">
        <v>3529</v>
      </c>
      <c r="I498" s="25" t="s">
        <v>11</v>
      </c>
      <c r="J498" s="25" t="s">
        <v>11</v>
      </c>
      <c r="K498" s="25" t="s">
        <v>11</v>
      </c>
      <c r="L498" s="25" t="s">
        <v>1721</v>
      </c>
      <c r="M498" s="25" t="s">
        <v>11</v>
      </c>
      <c r="N498" s="25" t="s">
        <v>11</v>
      </c>
      <c r="O498" s="25" t="s">
        <v>11</v>
      </c>
      <c r="P498" s="25" t="s">
        <v>11</v>
      </c>
      <c r="Q498" s="25" t="s">
        <v>11</v>
      </c>
      <c r="R498" s="25" t="s">
        <v>11</v>
      </c>
      <c r="S498" s="25" t="s">
        <v>11</v>
      </c>
      <c r="T498" s="25" t="s">
        <v>1726</v>
      </c>
      <c r="U498" s="25" t="s">
        <v>13</v>
      </c>
      <c r="V498" s="25" t="s">
        <v>11</v>
      </c>
      <c r="W498" s="25" t="s">
        <v>11</v>
      </c>
      <c r="X498" s="25">
        <v>0</v>
      </c>
      <c r="Y498" s="25" t="s">
        <v>11</v>
      </c>
      <c r="Z498" s="25" t="s">
        <v>1664</v>
      </c>
      <c r="AA498" s="25" t="s">
        <v>11</v>
      </c>
      <c r="AB498" s="25" t="s">
        <v>11</v>
      </c>
      <c r="AC498" s="25" t="s">
        <v>11</v>
      </c>
      <c r="AD498" s="25">
        <v>180</v>
      </c>
      <c r="AE498" s="25">
        <v>0</v>
      </c>
      <c r="AF498" s="25">
        <v>2169.17</v>
      </c>
      <c r="AG498" s="25" t="s">
        <v>3530</v>
      </c>
    </row>
    <row r="499" spans="1:33">
      <c r="A499" s="25" t="s">
        <v>3287</v>
      </c>
      <c r="B499" s="25" t="s">
        <v>3288</v>
      </c>
      <c r="C499" s="25" t="s">
        <v>1661</v>
      </c>
      <c r="D499" s="25" t="s">
        <v>11</v>
      </c>
      <c r="E499" s="25" t="s">
        <v>11</v>
      </c>
      <c r="F499" s="25" t="s">
        <v>11</v>
      </c>
      <c r="G499" s="25" t="s">
        <v>11</v>
      </c>
      <c r="H499" s="25" t="s">
        <v>3289</v>
      </c>
      <c r="I499" s="25" t="s">
        <v>11</v>
      </c>
      <c r="J499" s="25" t="s">
        <v>11</v>
      </c>
      <c r="K499" s="25" t="s">
        <v>11</v>
      </c>
      <c r="L499" s="25" t="s">
        <v>1721</v>
      </c>
      <c r="M499" s="25" t="s">
        <v>11</v>
      </c>
      <c r="N499" s="25" t="s">
        <v>11</v>
      </c>
      <c r="O499" s="25" t="s">
        <v>11</v>
      </c>
      <c r="P499" s="25" t="s">
        <v>11</v>
      </c>
      <c r="Q499" s="25" t="s">
        <v>11</v>
      </c>
      <c r="R499" s="25" t="s">
        <v>11</v>
      </c>
      <c r="S499" s="25" t="s">
        <v>11</v>
      </c>
      <c r="T499" s="25" t="s">
        <v>2098</v>
      </c>
      <c r="U499" s="25" t="s">
        <v>18</v>
      </c>
      <c r="V499" s="25" t="s">
        <v>11</v>
      </c>
      <c r="W499" s="25" t="s">
        <v>11</v>
      </c>
      <c r="X499" s="25">
        <v>0</v>
      </c>
      <c r="Y499" s="25" t="s">
        <v>11</v>
      </c>
      <c r="Z499" s="25" t="s">
        <v>1664</v>
      </c>
      <c r="AA499" s="25" t="s">
        <v>11</v>
      </c>
      <c r="AB499" s="25" t="s">
        <v>11</v>
      </c>
      <c r="AC499" s="25" t="s">
        <v>11</v>
      </c>
      <c r="AD499" s="25">
        <v>0</v>
      </c>
      <c r="AE499" s="25">
        <v>0</v>
      </c>
      <c r="AF499" s="25">
        <v>2276.65</v>
      </c>
      <c r="AG499" s="25" t="s">
        <v>3290</v>
      </c>
    </row>
    <row r="500" spans="1:33">
      <c r="A500" s="25" t="s">
        <v>1927</v>
      </c>
      <c r="B500" s="25" t="s">
        <v>1928</v>
      </c>
      <c r="C500" s="25" t="s">
        <v>1666</v>
      </c>
      <c r="D500" s="25" t="s">
        <v>11</v>
      </c>
      <c r="E500" s="25" t="s">
        <v>11</v>
      </c>
      <c r="F500" s="25" t="s">
        <v>1929</v>
      </c>
      <c r="G500" s="25" t="s">
        <v>1690</v>
      </c>
      <c r="H500" s="25" t="s">
        <v>1930</v>
      </c>
      <c r="I500" s="25" t="s">
        <v>1672</v>
      </c>
      <c r="J500" s="25" t="s">
        <v>11</v>
      </c>
      <c r="K500" s="25" t="s">
        <v>1683</v>
      </c>
      <c r="L500" s="25" t="s">
        <v>1350</v>
      </c>
      <c r="M500" s="25" t="s">
        <v>11</v>
      </c>
      <c r="N500" s="25" t="s">
        <v>11</v>
      </c>
      <c r="O500" s="25" t="s">
        <v>11</v>
      </c>
      <c r="P500" s="25" t="s">
        <v>11</v>
      </c>
      <c r="Q500" s="25" t="s">
        <v>1931</v>
      </c>
      <c r="R500" s="25" t="s">
        <v>11</v>
      </c>
      <c r="S500" s="25" t="s">
        <v>11</v>
      </c>
      <c r="T500" s="25" t="s">
        <v>1726</v>
      </c>
      <c r="U500" s="25" t="s">
        <v>16</v>
      </c>
      <c r="V500" s="25" t="s">
        <v>11</v>
      </c>
      <c r="W500" s="25" t="s">
        <v>11</v>
      </c>
      <c r="X500" s="25">
        <v>0</v>
      </c>
      <c r="Y500" s="25" t="s">
        <v>11</v>
      </c>
      <c r="Z500" s="25" t="s">
        <v>1664</v>
      </c>
      <c r="AA500" s="25" t="s">
        <v>11</v>
      </c>
      <c r="AB500" s="25" t="s">
        <v>11</v>
      </c>
      <c r="AC500" s="25" t="s">
        <v>11</v>
      </c>
      <c r="AD500" s="25">
        <v>280</v>
      </c>
      <c r="AE500" s="25">
        <v>0</v>
      </c>
      <c r="AF500" s="25">
        <v>33116</v>
      </c>
      <c r="AG500" s="25" t="s">
        <v>5291</v>
      </c>
    </row>
    <row r="501" spans="1:33">
      <c r="A501" s="25" t="s">
        <v>1876</v>
      </c>
      <c r="B501" s="25" t="s">
        <v>1877</v>
      </c>
      <c r="C501" s="25" t="s">
        <v>1661</v>
      </c>
      <c r="D501" s="25" t="s">
        <v>11</v>
      </c>
      <c r="E501" s="25" t="s">
        <v>11</v>
      </c>
      <c r="F501" s="25" t="s">
        <v>11</v>
      </c>
      <c r="G501" s="25" t="s">
        <v>11</v>
      </c>
      <c r="H501" s="25" t="s">
        <v>1878</v>
      </c>
      <c r="I501" s="25" t="s">
        <v>11</v>
      </c>
      <c r="J501" s="25" t="s">
        <v>11</v>
      </c>
      <c r="K501" s="25" t="s">
        <v>11</v>
      </c>
      <c r="L501" s="25" t="s">
        <v>1721</v>
      </c>
      <c r="M501" s="25" t="s">
        <v>11</v>
      </c>
      <c r="N501" s="25" t="s">
        <v>11</v>
      </c>
      <c r="O501" s="25" t="s">
        <v>11</v>
      </c>
      <c r="P501" s="25" t="s">
        <v>11</v>
      </c>
      <c r="Q501" s="25" t="s">
        <v>11</v>
      </c>
      <c r="R501" s="25" t="s">
        <v>11</v>
      </c>
      <c r="S501" s="25" t="s">
        <v>11</v>
      </c>
      <c r="T501" s="25" t="s">
        <v>1726</v>
      </c>
      <c r="U501" s="25" t="s">
        <v>10</v>
      </c>
      <c r="V501" s="25" t="s">
        <v>11</v>
      </c>
      <c r="W501" s="25" t="s">
        <v>11</v>
      </c>
      <c r="X501" s="25">
        <v>0</v>
      </c>
      <c r="Y501" s="25" t="s">
        <v>11</v>
      </c>
      <c r="Z501" s="25" t="s">
        <v>1664</v>
      </c>
      <c r="AA501" s="25" t="s">
        <v>11</v>
      </c>
      <c r="AB501" s="25" t="s">
        <v>11</v>
      </c>
      <c r="AC501" s="25" t="s">
        <v>11</v>
      </c>
      <c r="AD501" s="25">
        <v>0</v>
      </c>
      <c r="AE501" s="25">
        <v>0</v>
      </c>
      <c r="AF501" s="25">
        <v>19400</v>
      </c>
      <c r="AG501" s="25" t="s">
        <v>5292</v>
      </c>
    </row>
    <row r="502" spans="1:33">
      <c r="A502" s="25" t="s">
        <v>2513</v>
      </c>
      <c r="B502" s="25" t="s">
        <v>2514</v>
      </c>
      <c r="C502" s="25" t="s">
        <v>1666</v>
      </c>
      <c r="D502" s="25" t="s">
        <v>11</v>
      </c>
      <c r="E502" s="25" t="s">
        <v>11</v>
      </c>
      <c r="F502" s="25" t="s">
        <v>2515</v>
      </c>
      <c r="G502" s="25" t="s">
        <v>1693</v>
      </c>
      <c r="H502" s="25" t="s">
        <v>2516</v>
      </c>
      <c r="I502" s="25" t="s">
        <v>1672</v>
      </c>
      <c r="J502" s="25" t="s">
        <v>11</v>
      </c>
      <c r="K502" s="25" t="s">
        <v>1760</v>
      </c>
      <c r="L502" s="25" t="s">
        <v>1721</v>
      </c>
      <c r="M502" s="25" t="s">
        <v>11</v>
      </c>
      <c r="N502" s="25" t="s">
        <v>11</v>
      </c>
      <c r="O502" s="25" t="s">
        <v>11</v>
      </c>
      <c r="P502" s="25" t="s">
        <v>2517</v>
      </c>
      <c r="Q502" s="25" t="s">
        <v>2516</v>
      </c>
      <c r="R502" s="25" t="s">
        <v>11</v>
      </c>
      <c r="S502" s="25" t="s">
        <v>11</v>
      </c>
      <c r="T502" s="25" t="s">
        <v>1742</v>
      </c>
      <c r="U502" s="25" t="s">
        <v>1687</v>
      </c>
      <c r="V502" s="25" t="s">
        <v>11</v>
      </c>
      <c r="W502" s="25" t="s">
        <v>11</v>
      </c>
      <c r="X502" s="25">
        <v>0</v>
      </c>
      <c r="Y502" s="25" t="s">
        <v>11</v>
      </c>
      <c r="Z502" s="25" t="s">
        <v>1664</v>
      </c>
      <c r="AA502" s="25" t="s">
        <v>11</v>
      </c>
      <c r="AB502" s="25" t="s">
        <v>11</v>
      </c>
      <c r="AC502" s="25" t="s">
        <v>11</v>
      </c>
      <c r="AD502" s="25">
        <v>0</v>
      </c>
      <c r="AE502" s="25">
        <v>0</v>
      </c>
      <c r="AF502" s="25">
        <v>720</v>
      </c>
      <c r="AG502" s="25" t="s">
        <v>5180</v>
      </c>
    </row>
    <row r="503" spans="1:33">
      <c r="A503" s="25" t="s">
        <v>2968</v>
      </c>
      <c r="B503" s="25" t="s">
        <v>2969</v>
      </c>
      <c r="C503" s="25" t="s">
        <v>1661</v>
      </c>
      <c r="D503" s="25" t="s">
        <v>11</v>
      </c>
      <c r="E503" s="25" t="s">
        <v>11</v>
      </c>
      <c r="F503" s="25" t="s">
        <v>11</v>
      </c>
      <c r="G503" s="25" t="s">
        <v>11</v>
      </c>
      <c r="H503" s="25" t="s">
        <v>2970</v>
      </c>
      <c r="I503" s="25" t="s">
        <v>11</v>
      </c>
      <c r="J503" s="25" t="s">
        <v>11</v>
      </c>
      <c r="K503" s="25" t="s">
        <v>11</v>
      </c>
      <c r="L503" s="25" t="s">
        <v>1721</v>
      </c>
      <c r="M503" s="25" t="s">
        <v>11</v>
      </c>
      <c r="N503" s="25" t="s">
        <v>11</v>
      </c>
      <c r="O503" s="25" t="s">
        <v>11</v>
      </c>
      <c r="P503" s="25" t="s">
        <v>11</v>
      </c>
      <c r="Q503" s="25" t="s">
        <v>11</v>
      </c>
      <c r="R503" s="25" t="s">
        <v>11</v>
      </c>
      <c r="S503" s="25" t="s">
        <v>11</v>
      </c>
      <c r="T503" s="25" t="s">
        <v>1766</v>
      </c>
      <c r="U503" s="25" t="s">
        <v>12</v>
      </c>
      <c r="V503" s="25" t="s">
        <v>11</v>
      </c>
      <c r="W503" s="25" t="s">
        <v>11</v>
      </c>
      <c r="X503" s="25">
        <v>0</v>
      </c>
      <c r="Y503" s="25" t="s">
        <v>11</v>
      </c>
      <c r="Z503" s="25" t="s">
        <v>1664</v>
      </c>
      <c r="AA503" s="25" t="s">
        <v>11</v>
      </c>
      <c r="AB503" s="25" t="s">
        <v>11</v>
      </c>
      <c r="AC503" s="25" t="s">
        <v>11</v>
      </c>
      <c r="AD503" s="25">
        <v>0</v>
      </c>
      <c r="AE503" s="25">
        <v>0</v>
      </c>
      <c r="AF503" s="25">
        <v>3108.78</v>
      </c>
      <c r="AG503" s="25" t="s">
        <v>5293</v>
      </c>
    </row>
    <row r="504" spans="1:33">
      <c r="A504" s="25" t="s">
        <v>2802</v>
      </c>
      <c r="B504" s="25" t="s">
        <v>2803</v>
      </c>
      <c r="C504" s="25" t="s">
        <v>1661</v>
      </c>
      <c r="D504" s="25" t="s">
        <v>11</v>
      </c>
      <c r="E504" s="25" t="s">
        <v>11</v>
      </c>
      <c r="F504" s="25" t="s">
        <v>11</v>
      </c>
      <c r="G504" s="25" t="s">
        <v>11</v>
      </c>
      <c r="H504" s="25" t="s">
        <v>2804</v>
      </c>
      <c r="I504" s="25" t="s">
        <v>11</v>
      </c>
      <c r="J504" s="25" t="s">
        <v>11</v>
      </c>
      <c r="K504" s="25" t="s">
        <v>11</v>
      </c>
      <c r="L504" s="25" t="s">
        <v>1721</v>
      </c>
      <c r="M504" s="25" t="s">
        <v>11</v>
      </c>
      <c r="N504" s="25" t="s">
        <v>11</v>
      </c>
      <c r="O504" s="25" t="s">
        <v>11</v>
      </c>
      <c r="P504" s="25" t="s">
        <v>11</v>
      </c>
      <c r="Q504" s="25" t="s">
        <v>11</v>
      </c>
      <c r="R504" s="25" t="s">
        <v>11</v>
      </c>
      <c r="S504" s="25" t="s">
        <v>11</v>
      </c>
      <c r="T504" s="25" t="s">
        <v>1726</v>
      </c>
      <c r="U504" s="25" t="s">
        <v>16</v>
      </c>
      <c r="V504" s="25" t="s">
        <v>11</v>
      </c>
      <c r="W504" s="25" t="s">
        <v>11</v>
      </c>
      <c r="X504" s="25">
        <v>0</v>
      </c>
      <c r="Y504" s="25" t="s">
        <v>11</v>
      </c>
      <c r="Z504" s="25" t="s">
        <v>1664</v>
      </c>
      <c r="AA504" s="25" t="s">
        <v>11</v>
      </c>
      <c r="AB504" s="25" t="s">
        <v>11</v>
      </c>
      <c r="AC504" s="25" t="s">
        <v>11</v>
      </c>
      <c r="AD504" s="25">
        <v>840</v>
      </c>
      <c r="AE504" s="25">
        <v>0</v>
      </c>
      <c r="AF504" s="25">
        <v>13488.47</v>
      </c>
      <c r="AG504" s="25" t="s">
        <v>5294</v>
      </c>
    </row>
    <row r="505" spans="1:33">
      <c r="A505" s="25" t="s">
        <v>3426</v>
      </c>
      <c r="B505" s="25" t="s">
        <v>3427</v>
      </c>
      <c r="C505" s="25" t="s">
        <v>1666</v>
      </c>
      <c r="D505" s="25" t="s">
        <v>11</v>
      </c>
      <c r="E505" s="25" t="s">
        <v>11</v>
      </c>
      <c r="F505" s="25" t="s">
        <v>11</v>
      </c>
      <c r="G505" s="25" t="s">
        <v>11</v>
      </c>
      <c r="H505" s="25" t="s">
        <v>3428</v>
      </c>
      <c r="I505" s="25" t="s">
        <v>1695</v>
      </c>
      <c r="J505" s="25" t="s">
        <v>11</v>
      </c>
      <c r="K505" s="25" t="s">
        <v>1760</v>
      </c>
      <c r="L505" s="25" t="s">
        <v>1721</v>
      </c>
      <c r="M505" s="25" t="s">
        <v>11</v>
      </c>
      <c r="N505" s="25" t="s">
        <v>11</v>
      </c>
      <c r="O505" s="25" t="s">
        <v>11</v>
      </c>
      <c r="P505" s="25" t="s">
        <v>11</v>
      </c>
      <c r="Q505" s="25" t="s">
        <v>3428</v>
      </c>
      <c r="R505" s="25" t="s">
        <v>11</v>
      </c>
      <c r="S505" s="25" t="s">
        <v>11</v>
      </c>
      <c r="T505" s="25" t="s">
        <v>3429</v>
      </c>
      <c r="U505" s="25" t="s">
        <v>1686</v>
      </c>
      <c r="V505" s="25" t="s">
        <v>11</v>
      </c>
      <c r="W505" s="25" t="s">
        <v>11</v>
      </c>
      <c r="X505" s="25">
        <v>0</v>
      </c>
      <c r="Y505" s="25" t="s">
        <v>11</v>
      </c>
      <c r="Z505" s="25" t="s">
        <v>1664</v>
      </c>
      <c r="AA505" s="25" t="s">
        <v>11</v>
      </c>
      <c r="AB505" s="25" t="s">
        <v>11</v>
      </c>
      <c r="AC505" s="25" t="s">
        <v>11</v>
      </c>
      <c r="AD505" s="25">
        <v>0</v>
      </c>
      <c r="AE505" s="25">
        <v>0</v>
      </c>
      <c r="AF505" s="25">
        <v>3316</v>
      </c>
      <c r="AG505" s="25" t="s">
        <v>1162</v>
      </c>
    </row>
    <row r="506" spans="1:33">
      <c r="A506" s="25" t="s">
        <v>4030</v>
      </c>
      <c r="B506" s="25" t="s">
        <v>4031</v>
      </c>
      <c r="C506" s="25" t="s">
        <v>1661</v>
      </c>
      <c r="D506" s="25" t="s">
        <v>11</v>
      </c>
      <c r="E506" s="25" t="s">
        <v>11</v>
      </c>
      <c r="F506" s="25" t="s">
        <v>4032</v>
      </c>
      <c r="G506" s="25" t="s">
        <v>1838</v>
      </c>
      <c r="H506" s="25" t="s">
        <v>4033</v>
      </c>
      <c r="I506" s="25" t="s">
        <v>1678</v>
      </c>
      <c r="J506" s="25" t="s">
        <v>11</v>
      </c>
      <c r="K506" s="25" t="s">
        <v>1760</v>
      </c>
      <c r="L506" s="25" t="s">
        <v>1721</v>
      </c>
      <c r="M506" s="25" t="s">
        <v>11</v>
      </c>
      <c r="N506" s="25" t="s">
        <v>11</v>
      </c>
      <c r="O506" s="25" t="s">
        <v>11</v>
      </c>
      <c r="P506" s="25" t="s">
        <v>4034</v>
      </c>
      <c r="Q506" s="25" t="s">
        <v>4033</v>
      </c>
      <c r="R506" s="25" t="s">
        <v>11</v>
      </c>
      <c r="S506" s="25" t="s">
        <v>11</v>
      </c>
      <c r="T506" s="25" t="s">
        <v>1726</v>
      </c>
      <c r="U506" s="25" t="s">
        <v>14</v>
      </c>
      <c r="V506" s="25" t="s">
        <v>11</v>
      </c>
      <c r="W506" s="25" t="s">
        <v>11</v>
      </c>
      <c r="X506" s="25">
        <v>0</v>
      </c>
      <c r="Y506" s="25" t="s">
        <v>11</v>
      </c>
      <c r="Z506" s="25" t="s">
        <v>1664</v>
      </c>
      <c r="AA506" s="25" t="s">
        <v>11</v>
      </c>
      <c r="AB506" s="25" t="s">
        <v>11</v>
      </c>
      <c r="AC506" s="25" t="s">
        <v>11</v>
      </c>
      <c r="AD506" s="25">
        <v>0</v>
      </c>
      <c r="AE506" s="25">
        <v>0</v>
      </c>
      <c r="AF506" s="25">
        <v>2348.83</v>
      </c>
      <c r="AG506" s="25" t="s">
        <v>5054</v>
      </c>
    </row>
    <row r="507" spans="1:33">
      <c r="A507" s="25" t="s">
        <v>3614</v>
      </c>
      <c r="B507" s="25" t="s">
        <v>3615</v>
      </c>
      <c r="C507" s="25" t="s">
        <v>1666</v>
      </c>
      <c r="D507" s="25" t="s">
        <v>11</v>
      </c>
      <c r="E507" s="25" t="s">
        <v>11</v>
      </c>
      <c r="F507" s="25" t="s">
        <v>11</v>
      </c>
      <c r="G507" s="25" t="s">
        <v>11</v>
      </c>
      <c r="H507" s="25" t="s">
        <v>3616</v>
      </c>
      <c r="I507" s="25" t="s">
        <v>1667</v>
      </c>
      <c r="J507" s="25" t="s">
        <v>1721</v>
      </c>
      <c r="K507" s="25" t="s">
        <v>1682</v>
      </c>
      <c r="L507" s="25" t="s">
        <v>1721</v>
      </c>
      <c r="M507" s="25" t="s">
        <v>11</v>
      </c>
      <c r="N507" s="25" t="s">
        <v>11</v>
      </c>
      <c r="O507" s="25" t="s">
        <v>11</v>
      </c>
      <c r="P507" s="25" t="s">
        <v>11</v>
      </c>
      <c r="Q507" s="25" t="s">
        <v>11</v>
      </c>
      <c r="R507" s="25" t="s">
        <v>11</v>
      </c>
      <c r="S507" s="25" t="s">
        <v>11</v>
      </c>
      <c r="T507" s="25" t="s">
        <v>2043</v>
      </c>
      <c r="U507" s="25" t="s">
        <v>10</v>
      </c>
      <c r="V507" s="25" t="s">
        <v>11</v>
      </c>
      <c r="W507" s="25" t="s">
        <v>11</v>
      </c>
      <c r="X507" s="25">
        <v>0</v>
      </c>
      <c r="Y507" s="25" t="s">
        <v>11</v>
      </c>
      <c r="Z507" s="25" t="s">
        <v>1664</v>
      </c>
      <c r="AA507" s="25" t="s">
        <v>11</v>
      </c>
      <c r="AB507" s="25" t="s">
        <v>11</v>
      </c>
      <c r="AC507" s="25" t="s">
        <v>11</v>
      </c>
      <c r="AD507" s="25">
        <v>0</v>
      </c>
      <c r="AE507" s="25">
        <v>0</v>
      </c>
      <c r="AF507" s="25">
        <v>1880</v>
      </c>
      <c r="AG507" s="25" t="s">
        <v>1679</v>
      </c>
    </row>
    <row r="508" spans="1:33">
      <c r="A508" s="25" t="s">
        <v>3440</v>
      </c>
      <c r="B508" s="25" t="s">
        <v>3441</v>
      </c>
      <c r="C508" s="25" t="s">
        <v>1661</v>
      </c>
      <c r="D508" s="25" t="s">
        <v>11</v>
      </c>
      <c r="E508" s="25" t="s">
        <v>11</v>
      </c>
      <c r="F508" s="25" t="s">
        <v>11</v>
      </c>
      <c r="G508" s="25" t="s">
        <v>11</v>
      </c>
      <c r="H508" s="25" t="s">
        <v>3442</v>
      </c>
      <c r="I508" s="25" t="s">
        <v>1691</v>
      </c>
      <c r="J508" s="25" t="s">
        <v>11</v>
      </c>
      <c r="K508" s="25" t="s">
        <v>1683</v>
      </c>
      <c r="L508" s="25" t="s">
        <v>1721</v>
      </c>
      <c r="M508" s="25" t="s">
        <v>11</v>
      </c>
      <c r="N508" s="25" t="s">
        <v>11</v>
      </c>
      <c r="O508" s="25" t="s">
        <v>11</v>
      </c>
      <c r="P508" s="25" t="s">
        <v>11</v>
      </c>
      <c r="Q508" s="25" t="s">
        <v>3442</v>
      </c>
      <c r="R508" s="25" t="s">
        <v>11</v>
      </c>
      <c r="S508" s="25" t="s">
        <v>11</v>
      </c>
      <c r="T508" s="25" t="s">
        <v>1737</v>
      </c>
      <c r="U508" s="25" t="s">
        <v>1669</v>
      </c>
      <c r="V508" s="25" t="s">
        <v>11</v>
      </c>
      <c r="W508" s="25" t="s">
        <v>11</v>
      </c>
      <c r="X508" s="25">
        <v>0</v>
      </c>
      <c r="Y508" s="25" t="s">
        <v>11</v>
      </c>
      <c r="Z508" s="25" t="s">
        <v>1664</v>
      </c>
      <c r="AA508" s="25" t="s">
        <v>11</v>
      </c>
      <c r="AB508" s="25" t="s">
        <v>11</v>
      </c>
      <c r="AC508" s="25" t="s">
        <v>11</v>
      </c>
      <c r="AD508" s="25">
        <v>0</v>
      </c>
      <c r="AE508" s="25">
        <v>0</v>
      </c>
      <c r="AF508" s="25">
        <v>720</v>
      </c>
      <c r="AG508" s="25" t="s">
        <v>5180</v>
      </c>
    </row>
    <row r="509" spans="1:33">
      <c r="A509" s="25" t="s">
        <v>2325</v>
      </c>
      <c r="B509" s="25" t="s">
        <v>2326</v>
      </c>
      <c r="C509" s="25" t="s">
        <v>1661</v>
      </c>
      <c r="D509" s="25" t="s">
        <v>11</v>
      </c>
      <c r="E509" s="25" t="s">
        <v>11</v>
      </c>
      <c r="F509" s="25" t="s">
        <v>11</v>
      </c>
      <c r="G509" s="25" t="s">
        <v>11</v>
      </c>
      <c r="H509" s="25" t="s">
        <v>2327</v>
      </c>
      <c r="I509" s="25" t="s">
        <v>1691</v>
      </c>
      <c r="J509" s="25" t="s">
        <v>11</v>
      </c>
      <c r="K509" s="25" t="s">
        <v>2328</v>
      </c>
      <c r="L509" s="25" t="s">
        <v>1721</v>
      </c>
      <c r="M509" s="25" t="s">
        <v>11</v>
      </c>
      <c r="N509" s="25" t="s">
        <v>11</v>
      </c>
      <c r="O509" s="25" t="s">
        <v>11</v>
      </c>
      <c r="P509" s="25" t="s">
        <v>11</v>
      </c>
      <c r="Q509" s="25" t="s">
        <v>11</v>
      </c>
      <c r="R509" s="25" t="s">
        <v>11</v>
      </c>
      <c r="S509" s="25" t="s">
        <v>11</v>
      </c>
      <c r="T509" s="25" t="s">
        <v>2043</v>
      </c>
      <c r="U509" s="25" t="s">
        <v>13</v>
      </c>
      <c r="V509" s="25" t="s">
        <v>11</v>
      </c>
      <c r="W509" s="25" t="s">
        <v>11</v>
      </c>
      <c r="X509" s="25">
        <v>0</v>
      </c>
      <c r="Y509" s="25" t="s">
        <v>11</v>
      </c>
      <c r="Z509" s="25" t="s">
        <v>1664</v>
      </c>
      <c r="AA509" s="25" t="s">
        <v>11</v>
      </c>
      <c r="AB509" s="25" t="s">
        <v>11</v>
      </c>
      <c r="AC509" s="25" t="s">
        <v>11</v>
      </c>
      <c r="AD509" s="25">
        <v>0</v>
      </c>
      <c r="AE509" s="25">
        <v>0</v>
      </c>
      <c r="AF509" s="25">
        <v>3316</v>
      </c>
      <c r="AG509" s="25" t="s">
        <v>1162</v>
      </c>
    </row>
    <row r="510" spans="1:33">
      <c r="A510" s="25" t="s">
        <v>2499</v>
      </c>
      <c r="B510" s="25" t="s">
        <v>2500</v>
      </c>
      <c r="C510" s="25" t="s">
        <v>1666</v>
      </c>
      <c r="D510" s="25" t="s">
        <v>11</v>
      </c>
      <c r="E510" s="25" t="s">
        <v>11</v>
      </c>
      <c r="F510" s="25" t="s">
        <v>11</v>
      </c>
      <c r="G510" s="25" t="s">
        <v>11</v>
      </c>
      <c r="H510" s="25" t="s">
        <v>2501</v>
      </c>
      <c r="I510" s="25" t="s">
        <v>11</v>
      </c>
      <c r="J510" s="25" t="s">
        <v>11</v>
      </c>
      <c r="K510" s="25" t="s">
        <v>11</v>
      </c>
      <c r="L510" s="25" t="s">
        <v>1721</v>
      </c>
      <c r="M510" s="25" t="s">
        <v>11</v>
      </c>
      <c r="N510" s="25" t="s">
        <v>11</v>
      </c>
      <c r="O510" s="25" t="s">
        <v>11</v>
      </c>
      <c r="P510" s="25" t="s">
        <v>11</v>
      </c>
      <c r="Q510" s="25" t="s">
        <v>11</v>
      </c>
      <c r="R510" s="25" t="s">
        <v>11</v>
      </c>
      <c r="S510" s="25" t="s">
        <v>11</v>
      </c>
      <c r="T510" s="25" t="s">
        <v>1726</v>
      </c>
      <c r="U510" s="25" t="s">
        <v>13</v>
      </c>
      <c r="V510" s="25" t="s">
        <v>11</v>
      </c>
      <c r="W510" s="25" t="s">
        <v>11</v>
      </c>
      <c r="X510" s="25">
        <v>0</v>
      </c>
      <c r="Y510" s="25" t="s">
        <v>11</v>
      </c>
      <c r="Z510" s="25" t="s">
        <v>1664</v>
      </c>
      <c r="AA510" s="25" t="s">
        <v>11</v>
      </c>
      <c r="AB510" s="25" t="s">
        <v>11</v>
      </c>
      <c r="AC510" s="25" t="s">
        <v>11</v>
      </c>
      <c r="AD510" s="25">
        <v>0</v>
      </c>
      <c r="AE510" s="25">
        <v>0</v>
      </c>
      <c r="AF510" s="25">
        <v>2665.38</v>
      </c>
      <c r="AG510" s="25" t="s">
        <v>2502</v>
      </c>
    </row>
    <row r="511" spans="1:33">
      <c r="A511" s="25" t="s">
        <v>2837</v>
      </c>
      <c r="B511" s="25" t="s">
        <v>2838</v>
      </c>
      <c r="C511" s="25" t="s">
        <v>1661</v>
      </c>
      <c r="D511" s="25" t="s">
        <v>11</v>
      </c>
      <c r="E511" s="25" t="s">
        <v>11</v>
      </c>
      <c r="F511" s="25" t="s">
        <v>11</v>
      </c>
      <c r="G511" s="25" t="s">
        <v>11</v>
      </c>
      <c r="H511" s="25" t="s">
        <v>2839</v>
      </c>
      <c r="I511" s="25" t="s">
        <v>1672</v>
      </c>
      <c r="J511" s="25" t="s">
        <v>1721</v>
      </c>
      <c r="K511" s="25" t="s">
        <v>1971</v>
      </c>
      <c r="L511" s="25" t="s">
        <v>1721</v>
      </c>
      <c r="M511" s="25" t="s">
        <v>11</v>
      </c>
      <c r="N511" s="25" t="s">
        <v>11</v>
      </c>
      <c r="O511" s="25" t="s">
        <v>11</v>
      </c>
      <c r="P511" s="25" t="s">
        <v>11</v>
      </c>
      <c r="Q511" s="25" t="s">
        <v>11</v>
      </c>
      <c r="R511" s="25" t="s">
        <v>11</v>
      </c>
      <c r="S511" s="25" t="s">
        <v>11</v>
      </c>
      <c r="T511" s="25" t="s">
        <v>1726</v>
      </c>
      <c r="U511" s="25" t="s">
        <v>10</v>
      </c>
      <c r="V511" s="25" t="s">
        <v>11</v>
      </c>
      <c r="W511" s="25" t="s">
        <v>11</v>
      </c>
      <c r="X511" s="25">
        <v>0</v>
      </c>
      <c r="Y511" s="25" t="s">
        <v>11</v>
      </c>
      <c r="Z511" s="25" t="s">
        <v>1664</v>
      </c>
      <c r="AA511" s="25" t="s">
        <v>11</v>
      </c>
      <c r="AB511" s="25" t="s">
        <v>11</v>
      </c>
      <c r="AC511" s="25" t="s">
        <v>11</v>
      </c>
      <c r="AD511" s="25">
        <v>0</v>
      </c>
      <c r="AE511" s="25">
        <v>0</v>
      </c>
      <c r="AF511" s="25">
        <v>3316</v>
      </c>
      <c r="AG511" s="25" t="s">
        <v>1162</v>
      </c>
    </row>
    <row r="512" spans="1:33">
      <c r="A512" s="25" t="s">
        <v>3377</v>
      </c>
      <c r="B512" s="25" t="s">
        <v>3378</v>
      </c>
      <c r="C512" s="25" t="s">
        <v>1666</v>
      </c>
      <c r="D512" s="25" t="s">
        <v>11</v>
      </c>
      <c r="E512" s="25" t="s">
        <v>11</v>
      </c>
      <c r="F512" s="25" t="s">
        <v>11</v>
      </c>
      <c r="G512" s="25" t="s">
        <v>11</v>
      </c>
      <c r="H512" s="25" t="s">
        <v>3379</v>
      </c>
      <c r="I512" s="25" t="s">
        <v>11</v>
      </c>
      <c r="J512" s="25" t="s">
        <v>11</v>
      </c>
      <c r="K512" s="25" t="s">
        <v>11</v>
      </c>
      <c r="L512" s="25" t="s">
        <v>1721</v>
      </c>
      <c r="M512" s="25" t="s">
        <v>11</v>
      </c>
      <c r="N512" s="25" t="s">
        <v>11</v>
      </c>
      <c r="O512" s="25" t="s">
        <v>11</v>
      </c>
      <c r="P512" s="25" t="s">
        <v>11</v>
      </c>
      <c r="Q512" s="25" t="s">
        <v>11</v>
      </c>
      <c r="R512" s="25" t="s">
        <v>11</v>
      </c>
      <c r="S512" s="25" t="s">
        <v>11</v>
      </c>
      <c r="T512" s="25" t="s">
        <v>1778</v>
      </c>
      <c r="U512" s="25" t="s">
        <v>13</v>
      </c>
      <c r="V512" s="25" t="s">
        <v>11</v>
      </c>
      <c r="W512" s="25" t="s">
        <v>11</v>
      </c>
      <c r="X512" s="25">
        <v>0</v>
      </c>
      <c r="Y512" s="25" t="s">
        <v>11</v>
      </c>
      <c r="Z512" s="25" t="s">
        <v>1664</v>
      </c>
      <c r="AA512" s="25" t="s">
        <v>11</v>
      </c>
      <c r="AB512" s="25" t="s">
        <v>11</v>
      </c>
      <c r="AC512" s="25" t="s">
        <v>11</v>
      </c>
      <c r="AD512" s="25">
        <v>0</v>
      </c>
      <c r="AE512" s="25">
        <v>0</v>
      </c>
      <c r="AF512" s="25">
        <v>0</v>
      </c>
      <c r="AG512" s="25" t="s">
        <v>7</v>
      </c>
    </row>
    <row r="513" spans="1:33">
      <c r="A513" s="25" t="s">
        <v>3181</v>
      </c>
      <c r="B513" s="25" t="s">
        <v>3182</v>
      </c>
      <c r="C513" s="25" t="s">
        <v>1666</v>
      </c>
      <c r="D513" s="25" t="s">
        <v>11</v>
      </c>
      <c r="E513" s="25" t="s">
        <v>11</v>
      </c>
      <c r="F513" s="25" t="s">
        <v>3183</v>
      </c>
      <c r="G513" s="25" t="s">
        <v>1690</v>
      </c>
      <c r="H513" s="25" t="s">
        <v>3184</v>
      </c>
      <c r="I513" s="25" t="s">
        <v>1695</v>
      </c>
      <c r="J513" s="25" t="s">
        <v>11</v>
      </c>
      <c r="K513" s="25" t="s">
        <v>1922</v>
      </c>
      <c r="L513" s="25" t="s">
        <v>1721</v>
      </c>
      <c r="M513" s="25" t="s">
        <v>11</v>
      </c>
      <c r="N513" s="25" t="s">
        <v>11</v>
      </c>
      <c r="O513" s="25" t="s">
        <v>11</v>
      </c>
      <c r="P513" s="25" t="s">
        <v>11</v>
      </c>
      <c r="Q513" s="25" t="s">
        <v>3184</v>
      </c>
      <c r="R513" s="25" t="s">
        <v>11</v>
      </c>
      <c r="S513" s="25" t="s">
        <v>11</v>
      </c>
      <c r="T513" s="25" t="s">
        <v>1726</v>
      </c>
      <c r="U513" s="25" t="s">
        <v>16</v>
      </c>
      <c r="V513" s="25" t="s">
        <v>11</v>
      </c>
      <c r="W513" s="25" t="s">
        <v>11</v>
      </c>
      <c r="X513" s="25">
        <v>0</v>
      </c>
      <c r="Y513" s="25" t="s">
        <v>11</v>
      </c>
      <c r="Z513" s="25" t="s">
        <v>1664</v>
      </c>
      <c r="AA513" s="25" t="s">
        <v>11</v>
      </c>
      <c r="AB513" s="25" t="s">
        <v>11</v>
      </c>
      <c r="AC513" s="25" t="s">
        <v>11</v>
      </c>
      <c r="AD513" s="25">
        <v>840</v>
      </c>
      <c r="AE513" s="25">
        <v>0</v>
      </c>
      <c r="AF513" s="25">
        <v>3316</v>
      </c>
      <c r="AG513" s="25" t="s">
        <v>3185</v>
      </c>
    </row>
    <row r="514" spans="1:33">
      <c r="A514" s="25" t="s">
        <v>2805</v>
      </c>
      <c r="B514" s="25" t="s">
        <v>2806</v>
      </c>
      <c r="C514" s="25" t="s">
        <v>1661</v>
      </c>
      <c r="D514" s="25" t="s">
        <v>11</v>
      </c>
      <c r="E514" s="25" t="s">
        <v>11</v>
      </c>
      <c r="F514" s="25" t="s">
        <v>11</v>
      </c>
      <c r="G514" s="25" t="s">
        <v>11</v>
      </c>
      <c r="H514" s="25" t="s">
        <v>2807</v>
      </c>
      <c r="I514" s="25" t="s">
        <v>1672</v>
      </c>
      <c r="J514" s="25" t="s">
        <v>1721</v>
      </c>
      <c r="K514" s="25" t="s">
        <v>1782</v>
      </c>
      <c r="L514" s="25" t="s">
        <v>1721</v>
      </c>
      <c r="M514" s="25" t="s">
        <v>11</v>
      </c>
      <c r="N514" s="25" t="s">
        <v>11</v>
      </c>
      <c r="O514" s="25" t="s">
        <v>11</v>
      </c>
      <c r="P514" s="25" t="s">
        <v>11</v>
      </c>
      <c r="Q514" s="25" t="s">
        <v>11</v>
      </c>
      <c r="R514" s="25" t="s">
        <v>11</v>
      </c>
      <c r="S514" s="25" t="s">
        <v>11</v>
      </c>
      <c r="T514" s="25" t="s">
        <v>1766</v>
      </c>
      <c r="U514" s="25" t="s">
        <v>10</v>
      </c>
      <c r="V514" s="25" t="s">
        <v>11</v>
      </c>
      <c r="W514" s="25" t="s">
        <v>11</v>
      </c>
      <c r="X514" s="25">
        <v>0</v>
      </c>
      <c r="Y514" s="25" t="s">
        <v>11</v>
      </c>
      <c r="Z514" s="25" t="s">
        <v>1664</v>
      </c>
      <c r="AA514" s="25" t="s">
        <v>11</v>
      </c>
      <c r="AB514" s="25" t="s">
        <v>11</v>
      </c>
      <c r="AC514" s="25" t="s">
        <v>11</v>
      </c>
      <c r="AD514" s="25">
        <v>0</v>
      </c>
      <c r="AE514" s="25">
        <v>0</v>
      </c>
      <c r="AF514" s="25">
        <v>3316</v>
      </c>
      <c r="AG514" s="25" t="s">
        <v>1162</v>
      </c>
    </row>
    <row r="515" spans="1:33">
      <c r="A515" s="25" t="s">
        <v>3816</v>
      </c>
      <c r="B515" s="25" t="s">
        <v>3817</v>
      </c>
      <c r="C515" s="25" t="s">
        <v>1661</v>
      </c>
      <c r="D515" s="25" t="s">
        <v>11</v>
      </c>
      <c r="E515" s="25" t="s">
        <v>11</v>
      </c>
      <c r="F515" s="25" t="s">
        <v>11</v>
      </c>
      <c r="G515" s="25" t="s">
        <v>11</v>
      </c>
      <c r="H515" s="25" t="s">
        <v>3818</v>
      </c>
      <c r="I515" s="25" t="s">
        <v>11</v>
      </c>
      <c r="J515" s="25" t="s">
        <v>11</v>
      </c>
      <c r="K515" s="25" t="s">
        <v>11</v>
      </c>
      <c r="L515" s="25" t="s">
        <v>1721</v>
      </c>
      <c r="M515" s="25" t="s">
        <v>11</v>
      </c>
      <c r="N515" s="25" t="s">
        <v>11</v>
      </c>
      <c r="O515" s="25" t="s">
        <v>11</v>
      </c>
      <c r="P515" s="25" t="s">
        <v>11</v>
      </c>
      <c r="Q515" s="25" t="s">
        <v>11</v>
      </c>
      <c r="R515" s="25" t="s">
        <v>11</v>
      </c>
      <c r="S515" s="25" t="s">
        <v>11</v>
      </c>
      <c r="T515" s="25" t="s">
        <v>3810</v>
      </c>
      <c r="U515" s="25" t="s">
        <v>17</v>
      </c>
      <c r="V515" s="25" t="s">
        <v>11</v>
      </c>
      <c r="W515" s="25" t="s">
        <v>11</v>
      </c>
      <c r="X515" s="25">
        <v>0</v>
      </c>
      <c r="Y515" s="25" t="s">
        <v>11</v>
      </c>
      <c r="Z515" s="25" t="s">
        <v>1664</v>
      </c>
      <c r="AA515" s="25" t="s">
        <v>11</v>
      </c>
      <c r="AB515" s="25" t="s">
        <v>11</v>
      </c>
      <c r="AC515" s="25" t="s">
        <v>11</v>
      </c>
      <c r="AD515" s="25">
        <v>0</v>
      </c>
      <c r="AE515" s="25">
        <v>0</v>
      </c>
      <c r="AF515" s="25">
        <v>4734.46</v>
      </c>
      <c r="AG515" s="25" t="s">
        <v>3819</v>
      </c>
    </row>
    <row r="516" spans="1:33">
      <c r="A516" s="25" t="s">
        <v>2961</v>
      </c>
      <c r="B516" s="25" t="s">
        <v>2962</v>
      </c>
      <c r="C516" s="25" t="s">
        <v>1661</v>
      </c>
      <c r="D516" s="25" t="s">
        <v>11</v>
      </c>
      <c r="E516" s="25" t="s">
        <v>11</v>
      </c>
      <c r="F516" s="25" t="s">
        <v>2963</v>
      </c>
      <c r="G516" s="25" t="s">
        <v>116</v>
      </c>
      <c r="H516" s="25" t="s">
        <v>2964</v>
      </c>
      <c r="I516" s="25" t="s">
        <v>1695</v>
      </c>
      <c r="J516" s="25" t="s">
        <v>11</v>
      </c>
      <c r="K516" s="25" t="s">
        <v>1683</v>
      </c>
      <c r="L516" s="25" t="s">
        <v>1721</v>
      </c>
      <c r="M516" s="25" t="s">
        <v>11</v>
      </c>
      <c r="N516" s="25" t="s">
        <v>11</v>
      </c>
      <c r="O516" s="25" t="s">
        <v>11</v>
      </c>
      <c r="P516" s="25" t="s">
        <v>11</v>
      </c>
      <c r="Q516" s="25" t="s">
        <v>2964</v>
      </c>
      <c r="R516" s="25" t="s">
        <v>11</v>
      </c>
      <c r="S516" s="25" t="s">
        <v>11</v>
      </c>
      <c r="T516" s="25" t="s">
        <v>1726</v>
      </c>
      <c r="U516" s="25" t="s">
        <v>12</v>
      </c>
      <c r="V516" s="25" t="s">
        <v>11</v>
      </c>
      <c r="W516" s="25" t="s">
        <v>11</v>
      </c>
      <c r="X516" s="25">
        <v>0</v>
      </c>
      <c r="Y516" s="25" t="s">
        <v>11</v>
      </c>
      <c r="Z516" s="25" t="s">
        <v>1664</v>
      </c>
      <c r="AA516" s="25" t="s">
        <v>11</v>
      </c>
      <c r="AB516" s="25" t="s">
        <v>11</v>
      </c>
      <c r="AC516" s="25" t="s">
        <v>11</v>
      </c>
      <c r="AD516" s="25">
        <v>560</v>
      </c>
      <c r="AE516" s="25">
        <v>0</v>
      </c>
      <c r="AF516" s="25">
        <v>3039.67</v>
      </c>
      <c r="AG516" s="25" t="s">
        <v>3315</v>
      </c>
    </row>
    <row r="517" spans="1:33">
      <c r="A517" s="25" t="s">
        <v>2958</v>
      </c>
      <c r="B517" s="25" t="s">
        <v>2959</v>
      </c>
      <c r="C517" s="25" t="s">
        <v>1666</v>
      </c>
      <c r="D517" s="25" t="s">
        <v>11</v>
      </c>
      <c r="E517" s="25" t="s">
        <v>11</v>
      </c>
      <c r="F517" s="25" t="s">
        <v>11</v>
      </c>
      <c r="G517" s="25" t="s">
        <v>11</v>
      </c>
      <c r="H517" s="25" t="s">
        <v>2960</v>
      </c>
      <c r="I517" s="25" t="s">
        <v>11</v>
      </c>
      <c r="J517" s="25" t="s">
        <v>11</v>
      </c>
      <c r="K517" s="25" t="s">
        <v>11</v>
      </c>
      <c r="L517" s="25" t="s">
        <v>1721</v>
      </c>
      <c r="M517" s="25" t="s">
        <v>11</v>
      </c>
      <c r="N517" s="25" t="s">
        <v>11</v>
      </c>
      <c r="O517" s="25" t="s">
        <v>11</v>
      </c>
      <c r="P517" s="25" t="s">
        <v>11</v>
      </c>
      <c r="Q517" s="25" t="s">
        <v>11</v>
      </c>
      <c r="R517" s="25" t="s">
        <v>11</v>
      </c>
      <c r="S517" s="25" t="s">
        <v>11</v>
      </c>
      <c r="T517" s="25" t="s">
        <v>2578</v>
      </c>
      <c r="U517" s="25" t="s">
        <v>15</v>
      </c>
      <c r="V517" s="25" t="s">
        <v>11</v>
      </c>
      <c r="W517" s="25" t="s">
        <v>11</v>
      </c>
      <c r="X517" s="25">
        <v>0</v>
      </c>
      <c r="Y517" s="25" t="s">
        <v>11</v>
      </c>
      <c r="Z517" s="25" t="s">
        <v>1809</v>
      </c>
      <c r="AA517" s="25" t="s">
        <v>2033</v>
      </c>
      <c r="AB517" s="25" t="s">
        <v>2051</v>
      </c>
      <c r="AC517" s="25" t="s">
        <v>11</v>
      </c>
      <c r="AD517" s="25">
        <v>0</v>
      </c>
      <c r="AE517" s="25">
        <v>0</v>
      </c>
      <c r="AF517" s="25">
        <v>0</v>
      </c>
      <c r="AG517" s="25" t="s">
        <v>7</v>
      </c>
    </row>
    <row r="518" spans="1:33">
      <c r="A518" s="25" t="s">
        <v>2614</v>
      </c>
      <c r="B518" s="25" t="s">
        <v>2615</v>
      </c>
      <c r="C518" s="25" t="s">
        <v>1666</v>
      </c>
      <c r="D518" s="25" t="s">
        <v>11</v>
      </c>
      <c r="E518" s="25" t="s">
        <v>11</v>
      </c>
      <c r="F518" s="25" t="s">
        <v>2616</v>
      </c>
      <c r="G518" s="25" t="s">
        <v>1730</v>
      </c>
      <c r="H518" s="25" t="s">
        <v>2617</v>
      </c>
      <c r="I518" s="25" t="s">
        <v>1672</v>
      </c>
      <c r="J518" s="25" t="s">
        <v>1721</v>
      </c>
      <c r="K518" s="25" t="s">
        <v>1782</v>
      </c>
      <c r="L518" s="25" t="s">
        <v>1721</v>
      </c>
      <c r="M518" s="25" t="s">
        <v>11</v>
      </c>
      <c r="N518" s="25" t="s">
        <v>11</v>
      </c>
      <c r="O518" s="25" t="s">
        <v>2618</v>
      </c>
      <c r="P518" s="25" t="s">
        <v>11</v>
      </c>
      <c r="Q518" s="25" t="s">
        <v>2617</v>
      </c>
      <c r="R518" s="25" t="s">
        <v>11</v>
      </c>
      <c r="S518" s="25" t="s">
        <v>11</v>
      </c>
      <c r="T518" s="25" t="s">
        <v>1726</v>
      </c>
      <c r="U518" s="25" t="s">
        <v>16</v>
      </c>
      <c r="V518" s="25" t="s">
        <v>116</v>
      </c>
      <c r="W518" s="25" t="s">
        <v>11</v>
      </c>
      <c r="X518" s="25">
        <v>0</v>
      </c>
      <c r="Y518" s="25" t="s">
        <v>11</v>
      </c>
      <c r="Z518" s="25" t="s">
        <v>1664</v>
      </c>
      <c r="AA518" s="25" t="s">
        <v>11</v>
      </c>
      <c r="AB518" s="25" t="s">
        <v>11</v>
      </c>
      <c r="AC518" s="25" t="s">
        <v>11</v>
      </c>
      <c r="AD518" s="25">
        <v>0</v>
      </c>
      <c r="AE518" s="25">
        <v>0</v>
      </c>
      <c r="AF518" s="25">
        <v>3316</v>
      </c>
      <c r="AG518" s="25" t="s">
        <v>1162</v>
      </c>
    </row>
    <row r="519" spans="1:33">
      <c r="A519" s="25" t="s">
        <v>2075</v>
      </c>
      <c r="B519" s="25" t="s">
        <v>2076</v>
      </c>
      <c r="C519" s="25" t="s">
        <v>1666</v>
      </c>
      <c r="D519" s="25" t="s">
        <v>11</v>
      </c>
      <c r="E519" s="25" t="s">
        <v>11</v>
      </c>
      <c r="F519" s="25" t="s">
        <v>11</v>
      </c>
      <c r="G519" s="25" t="s">
        <v>11</v>
      </c>
      <c r="H519" s="25" t="s">
        <v>2077</v>
      </c>
      <c r="I519" s="25" t="s">
        <v>1691</v>
      </c>
      <c r="J519" s="25" t="s">
        <v>11</v>
      </c>
      <c r="K519" s="25" t="s">
        <v>1683</v>
      </c>
      <c r="L519" s="25" t="s">
        <v>1721</v>
      </c>
      <c r="M519" s="25" t="s">
        <v>11</v>
      </c>
      <c r="N519" s="25" t="s">
        <v>11</v>
      </c>
      <c r="O519" s="25" t="s">
        <v>2077</v>
      </c>
      <c r="P519" s="25" t="s">
        <v>11</v>
      </c>
      <c r="Q519" s="25" t="s">
        <v>11</v>
      </c>
      <c r="R519" s="25" t="s">
        <v>11</v>
      </c>
      <c r="S519" s="25" t="s">
        <v>11</v>
      </c>
      <c r="T519" s="25" t="s">
        <v>1726</v>
      </c>
      <c r="U519" s="25" t="s">
        <v>13</v>
      </c>
      <c r="V519" s="25" t="s">
        <v>11</v>
      </c>
      <c r="W519" s="25" t="s">
        <v>11</v>
      </c>
      <c r="X519" s="25">
        <v>0</v>
      </c>
      <c r="Y519" s="25" t="s">
        <v>11</v>
      </c>
      <c r="Z519" s="25" t="s">
        <v>1664</v>
      </c>
      <c r="AA519" s="25" t="s">
        <v>11</v>
      </c>
      <c r="AB519" s="25" t="s">
        <v>11</v>
      </c>
      <c r="AC519" s="25" t="s">
        <v>11</v>
      </c>
      <c r="AD519" s="25">
        <v>0</v>
      </c>
      <c r="AE519" s="25">
        <v>0</v>
      </c>
      <c r="AF519" s="25">
        <v>3316</v>
      </c>
      <c r="AG519" s="25" t="s">
        <v>1162</v>
      </c>
    </row>
    <row r="520" spans="1:33">
      <c r="A520" s="25" t="s">
        <v>1824</v>
      </c>
      <c r="B520" s="25" t="s">
        <v>1825</v>
      </c>
      <c r="C520" s="25" t="s">
        <v>11</v>
      </c>
      <c r="D520" s="25" t="s">
        <v>11</v>
      </c>
      <c r="E520" s="25" t="s">
        <v>11</v>
      </c>
      <c r="F520" s="25" t="s">
        <v>11</v>
      </c>
      <c r="G520" s="25" t="s">
        <v>11</v>
      </c>
      <c r="H520" s="25" t="s">
        <v>1826</v>
      </c>
      <c r="I520" s="25" t="s">
        <v>1667</v>
      </c>
      <c r="J520" s="25" t="s">
        <v>1721</v>
      </c>
      <c r="K520" s="25" t="s">
        <v>1662</v>
      </c>
      <c r="L520" s="25" t="s">
        <v>5295</v>
      </c>
      <c r="M520" s="25" t="s">
        <v>11</v>
      </c>
      <c r="N520" s="25" t="s">
        <v>11</v>
      </c>
      <c r="O520" s="25" t="s">
        <v>11</v>
      </c>
      <c r="P520" s="25" t="s">
        <v>11</v>
      </c>
      <c r="Q520" s="25" t="s">
        <v>11</v>
      </c>
      <c r="R520" s="25" t="s">
        <v>11</v>
      </c>
      <c r="S520" s="25" t="s">
        <v>11</v>
      </c>
      <c r="T520" s="25" t="s">
        <v>1755</v>
      </c>
      <c r="U520" s="25" t="s">
        <v>1669</v>
      </c>
      <c r="V520" s="25" t="s">
        <v>11</v>
      </c>
      <c r="W520" s="25" t="s">
        <v>11</v>
      </c>
      <c r="X520" s="25">
        <v>0</v>
      </c>
      <c r="Y520" s="25" t="s">
        <v>11</v>
      </c>
      <c r="Z520" s="25" t="s">
        <v>1664</v>
      </c>
      <c r="AA520" s="25" t="s">
        <v>11</v>
      </c>
      <c r="AB520" s="25" t="s">
        <v>11</v>
      </c>
      <c r="AC520" s="25" t="s">
        <v>11</v>
      </c>
      <c r="AD520" s="25">
        <v>230</v>
      </c>
      <c r="AE520" s="25">
        <v>0</v>
      </c>
      <c r="AF520" s="25">
        <v>980</v>
      </c>
      <c r="AG520" s="25" t="s">
        <v>1674</v>
      </c>
    </row>
    <row r="521" spans="1:33">
      <c r="A521" s="25" t="s">
        <v>3486</v>
      </c>
      <c r="B521" s="25" t="s">
        <v>3487</v>
      </c>
      <c r="C521" s="25" t="s">
        <v>1666</v>
      </c>
      <c r="D521" s="25" t="s">
        <v>11</v>
      </c>
      <c r="E521" s="25" t="s">
        <v>11</v>
      </c>
      <c r="F521" s="25" t="s">
        <v>11</v>
      </c>
      <c r="G521" s="25" t="s">
        <v>11</v>
      </c>
      <c r="H521" s="25" t="s">
        <v>3488</v>
      </c>
      <c r="I521" s="25" t="s">
        <v>1691</v>
      </c>
      <c r="J521" s="25" t="s">
        <v>11</v>
      </c>
      <c r="K521" s="25" t="s">
        <v>1683</v>
      </c>
      <c r="L521" s="25" t="s">
        <v>1721</v>
      </c>
      <c r="M521" s="25" t="s">
        <v>11</v>
      </c>
      <c r="N521" s="25" t="s">
        <v>11</v>
      </c>
      <c r="O521" s="25" t="s">
        <v>11</v>
      </c>
      <c r="P521" s="25" t="s">
        <v>11</v>
      </c>
      <c r="Q521" s="25" t="s">
        <v>3488</v>
      </c>
      <c r="R521" s="25" t="s">
        <v>11</v>
      </c>
      <c r="S521" s="25" t="s">
        <v>11</v>
      </c>
      <c r="T521" s="25" t="s">
        <v>2883</v>
      </c>
      <c r="U521" s="25" t="s">
        <v>1669</v>
      </c>
      <c r="V521" s="25" t="s">
        <v>11</v>
      </c>
      <c r="W521" s="25" t="s">
        <v>11</v>
      </c>
      <c r="X521" s="25">
        <v>0</v>
      </c>
      <c r="Y521" s="25" t="s">
        <v>11</v>
      </c>
      <c r="Z521" s="25" t="s">
        <v>1664</v>
      </c>
      <c r="AA521" s="25" t="s">
        <v>11</v>
      </c>
      <c r="AB521" s="25" t="s">
        <v>11</v>
      </c>
      <c r="AC521" s="25" t="s">
        <v>11</v>
      </c>
      <c r="AD521" s="25">
        <v>230</v>
      </c>
      <c r="AE521" s="25">
        <v>0</v>
      </c>
      <c r="AF521" s="25">
        <v>960</v>
      </c>
      <c r="AG521" s="25" t="s">
        <v>2260</v>
      </c>
    </row>
    <row r="522" spans="1:33">
      <c r="A522" s="25" t="s">
        <v>2234</v>
      </c>
      <c r="B522" s="25" t="s">
        <v>2235</v>
      </c>
      <c r="C522" s="25" t="s">
        <v>1666</v>
      </c>
      <c r="D522" s="25" t="s">
        <v>11</v>
      </c>
      <c r="E522" s="25" t="s">
        <v>11</v>
      </c>
      <c r="F522" s="25" t="s">
        <v>2236</v>
      </c>
      <c r="G522" s="25" t="s">
        <v>1751</v>
      </c>
      <c r="H522" s="25" t="s">
        <v>2237</v>
      </c>
      <c r="I522" s="25" t="s">
        <v>1691</v>
      </c>
      <c r="J522" s="25" t="s">
        <v>11</v>
      </c>
      <c r="K522" s="25" t="s">
        <v>1760</v>
      </c>
      <c r="L522" s="25" t="s">
        <v>1721</v>
      </c>
      <c r="M522" s="25" t="s">
        <v>11</v>
      </c>
      <c r="N522" s="25" t="s">
        <v>2238</v>
      </c>
      <c r="O522" s="25" t="s">
        <v>2239</v>
      </c>
      <c r="P522" s="25" t="s">
        <v>2240</v>
      </c>
      <c r="Q522" s="25" t="s">
        <v>2237</v>
      </c>
      <c r="R522" s="25" t="s">
        <v>11</v>
      </c>
      <c r="S522" s="25" t="s">
        <v>11</v>
      </c>
      <c r="T522" s="25" t="s">
        <v>2241</v>
      </c>
      <c r="U522" s="25" t="s">
        <v>1669</v>
      </c>
      <c r="V522" s="25" t="s">
        <v>11</v>
      </c>
      <c r="W522" s="25" t="s">
        <v>11</v>
      </c>
      <c r="X522" s="25">
        <v>0</v>
      </c>
      <c r="Y522" s="25" t="s">
        <v>11</v>
      </c>
      <c r="Z522" s="25" t="s">
        <v>1664</v>
      </c>
      <c r="AA522" s="25" t="s">
        <v>11</v>
      </c>
      <c r="AB522" s="25" t="s">
        <v>11</v>
      </c>
      <c r="AC522" s="25" t="s">
        <v>11</v>
      </c>
      <c r="AD522" s="25">
        <v>0</v>
      </c>
      <c r="AE522" s="25">
        <v>0</v>
      </c>
      <c r="AF522" s="25">
        <v>542.22</v>
      </c>
      <c r="AG522" s="25" t="s">
        <v>5296</v>
      </c>
    </row>
    <row r="523" spans="1:33">
      <c r="A523" s="25" t="s">
        <v>2481</v>
      </c>
      <c r="B523" s="25" t="s">
        <v>2482</v>
      </c>
      <c r="C523" s="25" t="s">
        <v>1666</v>
      </c>
      <c r="D523" s="25" t="s">
        <v>11</v>
      </c>
      <c r="E523" s="25" t="s">
        <v>11</v>
      </c>
      <c r="F523" s="25" t="s">
        <v>11</v>
      </c>
      <c r="G523" s="25" t="s">
        <v>11</v>
      </c>
      <c r="H523" s="25" t="s">
        <v>2483</v>
      </c>
      <c r="I523" s="25" t="s">
        <v>11</v>
      </c>
      <c r="J523" s="25" t="s">
        <v>11</v>
      </c>
      <c r="K523" s="25" t="s">
        <v>11</v>
      </c>
      <c r="L523" s="25" t="s">
        <v>1721</v>
      </c>
      <c r="M523" s="25" t="s">
        <v>11</v>
      </c>
      <c r="N523" s="25" t="s">
        <v>11</v>
      </c>
      <c r="O523" s="25" t="s">
        <v>11</v>
      </c>
      <c r="P523" s="25" t="s">
        <v>11</v>
      </c>
      <c r="Q523" s="25" t="s">
        <v>11</v>
      </c>
      <c r="R523" s="25" t="s">
        <v>11</v>
      </c>
      <c r="S523" s="25" t="s">
        <v>11</v>
      </c>
      <c r="T523" s="25" t="s">
        <v>1726</v>
      </c>
      <c r="U523" s="25" t="s">
        <v>16</v>
      </c>
      <c r="V523" s="25" t="s">
        <v>11</v>
      </c>
      <c r="W523" s="25" t="s">
        <v>11</v>
      </c>
      <c r="X523" s="25">
        <v>0</v>
      </c>
      <c r="Y523" s="25" t="s">
        <v>11</v>
      </c>
      <c r="Z523" s="25" t="s">
        <v>1664</v>
      </c>
      <c r="AA523" s="25" t="s">
        <v>11</v>
      </c>
      <c r="AB523" s="25" t="s">
        <v>11</v>
      </c>
      <c r="AC523" s="25" t="s">
        <v>11</v>
      </c>
      <c r="AD523" s="25">
        <v>0</v>
      </c>
      <c r="AE523" s="25">
        <v>0</v>
      </c>
      <c r="AF523" s="25">
        <v>34300</v>
      </c>
      <c r="AG523" s="25" t="s">
        <v>5297</v>
      </c>
    </row>
    <row r="524" spans="1:33">
      <c r="A524" s="25" t="s">
        <v>2636</v>
      </c>
      <c r="B524" s="25" t="s">
        <v>2637</v>
      </c>
      <c r="C524" s="25" t="s">
        <v>1661</v>
      </c>
      <c r="D524" s="25" t="s">
        <v>11</v>
      </c>
      <c r="E524" s="25" t="s">
        <v>11</v>
      </c>
      <c r="F524" s="25" t="s">
        <v>11</v>
      </c>
      <c r="G524" s="25" t="s">
        <v>11</v>
      </c>
      <c r="H524" s="25" t="s">
        <v>2635</v>
      </c>
      <c r="I524" s="25" t="s">
        <v>11</v>
      </c>
      <c r="J524" s="25" t="s">
        <v>11</v>
      </c>
      <c r="K524" s="25" t="s">
        <v>11</v>
      </c>
      <c r="L524" s="25" t="s">
        <v>1721</v>
      </c>
      <c r="M524" s="25" t="s">
        <v>11</v>
      </c>
      <c r="N524" s="25" t="s">
        <v>11</v>
      </c>
      <c r="O524" s="25" t="s">
        <v>11</v>
      </c>
      <c r="P524" s="25" t="s">
        <v>11</v>
      </c>
      <c r="Q524" s="25" t="s">
        <v>11</v>
      </c>
      <c r="R524" s="25" t="s">
        <v>11</v>
      </c>
      <c r="S524" s="25" t="s">
        <v>11</v>
      </c>
      <c r="T524" s="25" t="s">
        <v>2638</v>
      </c>
      <c r="U524" s="25" t="s">
        <v>12</v>
      </c>
      <c r="V524" s="25" t="s">
        <v>11</v>
      </c>
      <c r="W524" s="25" t="s">
        <v>11</v>
      </c>
      <c r="X524" s="25">
        <v>0</v>
      </c>
      <c r="Y524" s="25" t="s">
        <v>11</v>
      </c>
      <c r="Z524" s="25" t="s">
        <v>1664</v>
      </c>
      <c r="AA524" s="25" t="s">
        <v>11</v>
      </c>
      <c r="AB524" s="25" t="s">
        <v>11</v>
      </c>
      <c r="AC524" s="25" t="s">
        <v>11</v>
      </c>
      <c r="AD524" s="25">
        <v>0</v>
      </c>
      <c r="AE524" s="25">
        <v>0</v>
      </c>
      <c r="AF524" s="25">
        <v>19001.330000000002</v>
      </c>
      <c r="AG524" s="25" t="s">
        <v>5298</v>
      </c>
    </row>
    <row r="525" spans="1:33">
      <c r="A525" s="25" t="s">
        <v>3489</v>
      </c>
      <c r="B525" s="25" t="s">
        <v>3490</v>
      </c>
      <c r="C525" s="25" t="s">
        <v>1666</v>
      </c>
      <c r="D525" s="25" t="s">
        <v>11</v>
      </c>
      <c r="E525" s="25" t="s">
        <v>11</v>
      </c>
      <c r="F525" s="25" t="s">
        <v>3491</v>
      </c>
      <c r="G525" s="25" t="s">
        <v>1688</v>
      </c>
      <c r="H525" s="25" t="s">
        <v>3492</v>
      </c>
      <c r="I525" s="25" t="s">
        <v>1672</v>
      </c>
      <c r="J525" s="25" t="s">
        <v>1721</v>
      </c>
      <c r="K525" s="25" t="s">
        <v>1922</v>
      </c>
      <c r="L525" s="25" t="s">
        <v>1721</v>
      </c>
      <c r="M525" s="25" t="s">
        <v>11</v>
      </c>
      <c r="N525" s="25" t="s">
        <v>3493</v>
      </c>
      <c r="O525" s="25" t="s">
        <v>3494</v>
      </c>
      <c r="P525" s="25" t="s">
        <v>3495</v>
      </c>
      <c r="Q525" s="25" t="s">
        <v>3492</v>
      </c>
      <c r="R525" s="25" t="s">
        <v>11</v>
      </c>
      <c r="S525" s="25" t="s">
        <v>11</v>
      </c>
      <c r="T525" s="25" t="s">
        <v>1726</v>
      </c>
      <c r="U525" s="25" t="s">
        <v>10</v>
      </c>
      <c r="V525" s="25" t="s">
        <v>130</v>
      </c>
      <c r="W525" s="25" t="s">
        <v>11</v>
      </c>
      <c r="X525" s="25">
        <v>0</v>
      </c>
      <c r="Y525" s="25" t="s">
        <v>11</v>
      </c>
      <c r="Z525" s="25" t="s">
        <v>1664</v>
      </c>
      <c r="AA525" s="25" t="s">
        <v>11</v>
      </c>
      <c r="AB525" s="25" t="s">
        <v>11</v>
      </c>
      <c r="AC525" s="25" t="s">
        <v>11</v>
      </c>
      <c r="AD525" s="25">
        <v>280</v>
      </c>
      <c r="AE525" s="25">
        <v>0</v>
      </c>
      <c r="AF525" s="25">
        <v>3316</v>
      </c>
      <c r="AG525" s="25" t="s">
        <v>1738</v>
      </c>
    </row>
    <row r="526" spans="1:33">
      <c r="A526" s="25" t="s">
        <v>2995</v>
      </c>
      <c r="B526" s="25" t="s">
        <v>2996</v>
      </c>
      <c r="C526" s="25" t="s">
        <v>1666</v>
      </c>
      <c r="D526" s="25" t="s">
        <v>11</v>
      </c>
      <c r="E526" s="25" t="s">
        <v>11</v>
      </c>
      <c r="F526" s="25" t="s">
        <v>11</v>
      </c>
      <c r="G526" s="25" t="s">
        <v>11</v>
      </c>
      <c r="H526" s="25" t="s">
        <v>2997</v>
      </c>
      <c r="I526" s="25" t="s">
        <v>11</v>
      </c>
      <c r="J526" s="25" t="s">
        <v>11</v>
      </c>
      <c r="K526" s="25" t="s">
        <v>11</v>
      </c>
      <c r="L526" s="25" t="s">
        <v>1721</v>
      </c>
      <c r="M526" s="25" t="s">
        <v>11</v>
      </c>
      <c r="N526" s="25" t="s">
        <v>11</v>
      </c>
      <c r="O526" s="25" t="s">
        <v>11</v>
      </c>
      <c r="P526" s="25" t="s">
        <v>11</v>
      </c>
      <c r="Q526" s="25" t="s">
        <v>11</v>
      </c>
      <c r="R526" s="25" t="s">
        <v>11</v>
      </c>
      <c r="S526" s="25" t="s">
        <v>11</v>
      </c>
      <c r="T526" s="25" t="s">
        <v>2998</v>
      </c>
      <c r="U526" s="25" t="s">
        <v>1669</v>
      </c>
      <c r="V526" s="25" t="s">
        <v>11</v>
      </c>
      <c r="W526" s="25" t="s">
        <v>11</v>
      </c>
      <c r="X526" s="25">
        <v>0</v>
      </c>
      <c r="Y526" s="25" t="s">
        <v>11</v>
      </c>
      <c r="Z526" s="25" t="s">
        <v>1664</v>
      </c>
      <c r="AA526" s="25" t="s">
        <v>11</v>
      </c>
      <c r="AB526" s="25" t="s">
        <v>11</v>
      </c>
      <c r="AC526" s="25" t="s">
        <v>11</v>
      </c>
      <c r="AD526" s="25">
        <v>0.3</v>
      </c>
      <c r="AE526" s="25">
        <v>0</v>
      </c>
      <c r="AF526" s="25">
        <v>18705.7</v>
      </c>
      <c r="AG526" s="25" t="s">
        <v>5299</v>
      </c>
    </row>
    <row r="527" spans="1:33">
      <c r="A527" s="25" t="s">
        <v>2341</v>
      </c>
      <c r="B527" s="25" t="s">
        <v>2342</v>
      </c>
      <c r="C527" s="25" t="s">
        <v>1661</v>
      </c>
      <c r="D527" s="25" t="s">
        <v>11</v>
      </c>
      <c r="E527" s="25" t="s">
        <v>11</v>
      </c>
      <c r="F527" s="25" t="s">
        <v>2343</v>
      </c>
      <c r="G527" s="25" t="s">
        <v>1730</v>
      </c>
      <c r="H527" s="25" t="s">
        <v>2344</v>
      </c>
      <c r="I527" s="25" t="s">
        <v>1667</v>
      </c>
      <c r="J527" s="25" t="s">
        <v>1721</v>
      </c>
      <c r="K527" s="25" t="s">
        <v>1662</v>
      </c>
      <c r="L527" s="25" t="s">
        <v>1721</v>
      </c>
      <c r="M527" s="25" t="s">
        <v>11</v>
      </c>
      <c r="N527" s="25" t="s">
        <v>11</v>
      </c>
      <c r="O527" s="25" t="s">
        <v>11</v>
      </c>
      <c r="P527" s="25" t="s">
        <v>11</v>
      </c>
      <c r="Q527" s="25" t="s">
        <v>2344</v>
      </c>
      <c r="R527" s="25" t="s">
        <v>11</v>
      </c>
      <c r="S527" s="25" t="s">
        <v>11</v>
      </c>
      <c r="T527" s="25" t="s">
        <v>2043</v>
      </c>
      <c r="U527" s="25" t="s">
        <v>16</v>
      </c>
      <c r="V527" s="25" t="s">
        <v>120</v>
      </c>
      <c r="W527" s="25" t="s">
        <v>11</v>
      </c>
      <c r="X527" s="25">
        <v>0</v>
      </c>
      <c r="Y527" s="25" t="s">
        <v>11</v>
      </c>
      <c r="Z527" s="25" t="s">
        <v>1664</v>
      </c>
      <c r="AA527" s="25" t="s">
        <v>11</v>
      </c>
      <c r="AB527" s="25" t="s">
        <v>11</v>
      </c>
      <c r="AC527" s="25" t="s">
        <v>11</v>
      </c>
      <c r="AD527" s="25">
        <v>280</v>
      </c>
      <c r="AE527" s="25">
        <v>0</v>
      </c>
      <c r="AF527" s="25">
        <v>1880</v>
      </c>
      <c r="AG527" s="25" t="s">
        <v>1665</v>
      </c>
    </row>
    <row r="528" spans="1:33">
      <c r="A528" s="25" t="s">
        <v>2756</v>
      </c>
      <c r="B528" s="25" t="s">
        <v>2757</v>
      </c>
      <c r="C528" s="25" t="s">
        <v>1666</v>
      </c>
      <c r="D528" s="25" t="s">
        <v>11</v>
      </c>
      <c r="E528" s="25" t="s">
        <v>11</v>
      </c>
      <c r="F528" s="25" t="s">
        <v>2758</v>
      </c>
      <c r="G528" s="25" t="s">
        <v>1730</v>
      </c>
      <c r="H528" s="25" t="s">
        <v>2759</v>
      </c>
      <c r="I528" s="25" t="s">
        <v>1672</v>
      </c>
      <c r="J528" s="25" t="s">
        <v>11</v>
      </c>
      <c r="K528" s="25" t="s">
        <v>1683</v>
      </c>
      <c r="L528" s="25" t="s">
        <v>1721</v>
      </c>
      <c r="M528" s="25" t="s">
        <v>11</v>
      </c>
      <c r="N528" s="25" t="s">
        <v>11</v>
      </c>
      <c r="O528" s="25" t="s">
        <v>11</v>
      </c>
      <c r="P528" s="25" t="s">
        <v>11</v>
      </c>
      <c r="Q528" s="25" t="s">
        <v>2752</v>
      </c>
      <c r="R528" s="25" t="s">
        <v>11</v>
      </c>
      <c r="S528" s="25" t="s">
        <v>11</v>
      </c>
      <c r="T528" s="25" t="s">
        <v>1766</v>
      </c>
      <c r="U528" s="25" t="s">
        <v>16</v>
      </c>
      <c r="V528" s="25" t="s">
        <v>11</v>
      </c>
      <c r="W528" s="25" t="s">
        <v>11</v>
      </c>
      <c r="X528" s="25">
        <v>0</v>
      </c>
      <c r="Y528" s="25" t="s">
        <v>11</v>
      </c>
      <c r="Z528" s="25" t="s">
        <v>1664</v>
      </c>
      <c r="AA528" s="25" t="s">
        <v>11</v>
      </c>
      <c r="AB528" s="25" t="s">
        <v>11</v>
      </c>
      <c r="AC528" s="25" t="s">
        <v>11</v>
      </c>
      <c r="AD528" s="25">
        <v>280</v>
      </c>
      <c r="AE528" s="25">
        <v>0</v>
      </c>
      <c r="AF528" s="25">
        <v>3316</v>
      </c>
      <c r="AG528" s="25" t="s">
        <v>1738</v>
      </c>
    </row>
    <row r="529" spans="1:33">
      <c r="A529" s="25" t="s">
        <v>2919</v>
      </c>
      <c r="B529" s="25" t="s">
        <v>2920</v>
      </c>
      <c r="C529" s="25" t="s">
        <v>1661</v>
      </c>
      <c r="D529" s="25" t="s">
        <v>11</v>
      </c>
      <c r="E529" s="25" t="s">
        <v>11</v>
      </c>
      <c r="F529" s="25" t="s">
        <v>11</v>
      </c>
      <c r="G529" s="25" t="s">
        <v>11</v>
      </c>
      <c r="H529" s="25" t="s">
        <v>2918</v>
      </c>
      <c r="I529" s="25" t="s">
        <v>11</v>
      </c>
      <c r="J529" s="25" t="s">
        <v>11</v>
      </c>
      <c r="K529" s="25" t="s">
        <v>11</v>
      </c>
      <c r="L529" s="25" t="s">
        <v>1721</v>
      </c>
      <c r="M529" s="25" t="s">
        <v>11</v>
      </c>
      <c r="N529" s="25" t="s">
        <v>11</v>
      </c>
      <c r="O529" s="25" t="s">
        <v>11</v>
      </c>
      <c r="P529" s="25" t="s">
        <v>11</v>
      </c>
      <c r="Q529" s="25" t="s">
        <v>11</v>
      </c>
      <c r="R529" s="25" t="s">
        <v>11</v>
      </c>
      <c r="S529" s="25" t="s">
        <v>11</v>
      </c>
      <c r="T529" s="25" t="s">
        <v>1726</v>
      </c>
      <c r="U529" s="25" t="s">
        <v>14</v>
      </c>
      <c r="V529" s="25" t="s">
        <v>11</v>
      </c>
      <c r="W529" s="25" t="s">
        <v>11</v>
      </c>
      <c r="X529" s="25">
        <v>0</v>
      </c>
      <c r="Y529" s="25" t="s">
        <v>11</v>
      </c>
      <c r="Z529" s="25" t="s">
        <v>1664</v>
      </c>
      <c r="AA529" s="25" t="s">
        <v>11</v>
      </c>
      <c r="AB529" s="25" t="s">
        <v>11</v>
      </c>
      <c r="AC529" s="25" t="s">
        <v>11</v>
      </c>
      <c r="AD529" s="25">
        <v>280</v>
      </c>
      <c r="AE529" s="25">
        <v>0</v>
      </c>
      <c r="AF529" s="25">
        <v>12425</v>
      </c>
      <c r="AG529" s="25" t="s">
        <v>5300</v>
      </c>
    </row>
    <row r="530" spans="1:33">
      <c r="A530" s="25" t="s">
        <v>3617</v>
      </c>
      <c r="B530" s="25" t="s">
        <v>3618</v>
      </c>
      <c r="C530" s="25" t="s">
        <v>1666</v>
      </c>
      <c r="D530" s="25" t="s">
        <v>11</v>
      </c>
      <c r="E530" s="25" t="s">
        <v>11</v>
      </c>
      <c r="F530" s="25" t="s">
        <v>11</v>
      </c>
      <c r="G530" s="25" t="s">
        <v>11</v>
      </c>
      <c r="H530" s="25" t="s">
        <v>3619</v>
      </c>
      <c r="I530" s="25" t="s">
        <v>11</v>
      </c>
      <c r="J530" s="25" t="s">
        <v>11</v>
      </c>
      <c r="K530" s="25" t="s">
        <v>11</v>
      </c>
      <c r="L530" s="25" t="s">
        <v>1721</v>
      </c>
      <c r="M530" s="25" t="s">
        <v>11</v>
      </c>
      <c r="N530" s="25" t="s">
        <v>11</v>
      </c>
      <c r="O530" s="25" t="s">
        <v>11</v>
      </c>
      <c r="P530" s="25" t="s">
        <v>11</v>
      </c>
      <c r="Q530" s="25" t="s">
        <v>11</v>
      </c>
      <c r="R530" s="25" t="s">
        <v>11</v>
      </c>
      <c r="S530" s="25" t="s">
        <v>11</v>
      </c>
      <c r="T530" s="25" t="s">
        <v>1742</v>
      </c>
      <c r="U530" s="25" t="s">
        <v>1669</v>
      </c>
      <c r="V530" s="25" t="s">
        <v>11</v>
      </c>
      <c r="W530" s="25" t="s">
        <v>11</v>
      </c>
      <c r="X530" s="25">
        <v>0</v>
      </c>
      <c r="Y530" s="25" t="s">
        <v>11</v>
      </c>
      <c r="Z530" s="25" t="s">
        <v>1664</v>
      </c>
      <c r="AA530" s="25" t="s">
        <v>11</v>
      </c>
      <c r="AB530" s="25" t="s">
        <v>11</v>
      </c>
      <c r="AC530" s="25" t="s">
        <v>11</v>
      </c>
      <c r="AD530" s="25">
        <v>0</v>
      </c>
      <c r="AE530" s="25">
        <v>0</v>
      </c>
      <c r="AF530" s="25">
        <v>2556.0500000000002</v>
      </c>
      <c r="AG530" s="25" t="s">
        <v>5131</v>
      </c>
    </row>
    <row r="531" spans="1:33">
      <c r="A531" s="25" t="s">
        <v>3347</v>
      </c>
      <c r="B531" s="25" t="s">
        <v>3348</v>
      </c>
      <c r="C531" s="25" t="s">
        <v>1666</v>
      </c>
      <c r="D531" s="25" t="s">
        <v>11</v>
      </c>
      <c r="E531" s="25" t="s">
        <v>11</v>
      </c>
      <c r="F531" s="25" t="s">
        <v>3349</v>
      </c>
      <c r="G531" s="25" t="s">
        <v>1730</v>
      </c>
      <c r="H531" s="25" t="s">
        <v>3350</v>
      </c>
      <c r="I531" s="25" t="s">
        <v>1672</v>
      </c>
      <c r="J531" s="25" t="s">
        <v>1721</v>
      </c>
      <c r="K531" s="25" t="s">
        <v>1782</v>
      </c>
      <c r="L531" s="25" t="s">
        <v>1721</v>
      </c>
      <c r="M531" s="25" t="s">
        <v>11</v>
      </c>
      <c r="N531" s="25" t="s">
        <v>3351</v>
      </c>
      <c r="O531" s="25" t="s">
        <v>3352</v>
      </c>
      <c r="P531" s="25" t="s">
        <v>3353</v>
      </c>
      <c r="Q531" s="25" t="s">
        <v>3350</v>
      </c>
      <c r="R531" s="25" t="s">
        <v>11</v>
      </c>
      <c r="S531" s="25" t="s">
        <v>11</v>
      </c>
      <c r="T531" s="25" t="s">
        <v>1726</v>
      </c>
      <c r="U531" s="25" t="s">
        <v>16</v>
      </c>
      <c r="V531" s="25" t="s">
        <v>1671</v>
      </c>
      <c r="W531" s="25" t="s">
        <v>11</v>
      </c>
      <c r="X531" s="25">
        <v>0</v>
      </c>
      <c r="Y531" s="25" t="s">
        <v>11</v>
      </c>
      <c r="Z531" s="25" t="s">
        <v>1664</v>
      </c>
      <c r="AA531" s="25" t="s">
        <v>11</v>
      </c>
      <c r="AB531" s="25" t="s">
        <v>11</v>
      </c>
      <c r="AC531" s="25" t="s">
        <v>11</v>
      </c>
      <c r="AD531" s="25">
        <v>280</v>
      </c>
      <c r="AE531" s="25">
        <v>0</v>
      </c>
      <c r="AF531" s="25">
        <v>3316</v>
      </c>
      <c r="AG531" s="25" t="s">
        <v>1738</v>
      </c>
    </row>
    <row r="532" spans="1:33">
      <c r="A532" s="25" t="s">
        <v>3340</v>
      </c>
      <c r="B532" s="25" t="s">
        <v>3341</v>
      </c>
      <c r="C532" s="25" t="s">
        <v>1661</v>
      </c>
      <c r="D532" s="25" t="s">
        <v>11</v>
      </c>
      <c r="E532" s="25" t="s">
        <v>11</v>
      </c>
      <c r="F532" s="25" t="s">
        <v>11</v>
      </c>
      <c r="G532" s="25" t="s">
        <v>11</v>
      </c>
      <c r="H532" s="25" t="s">
        <v>3342</v>
      </c>
      <c r="I532" s="25" t="s">
        <v>11</v>
      </c>
      <c r="J532" s="25" t="s">
        <v>11</v>
      </c>
      <c r="K532" s="25" t="s">
        <v>11</v>
      </c>
      <c r="L532" s="25" t="s">
        <v>1721</v>
      </c>
      <c r="M532" s="25" t="s">
        <v>11</v>
      </c>
      <c r="N532" s="25" t="s">
        <v>11</v>
      </c>
      <c r="O532" s="25" t="s">
        <v>11</v>
      </c>
      <c r="P532" s="25" t="s">
        <v>11</v>
      </c>
      <c r="Q532" s="25" t="s">
        <v>11</v>
      </c>
      <c r="R532" s="25" t="s">
        <v>11</v>
      </c>
      <c r="S532" s="25" t="s">
        <v>11</v>
      </c>
      <c r="T532" s="25" t="s">
        <v>1766</v>
      </c>
      <c r="U532" s="25" t="s">
        <v>12</v>
      </c>
      <c r="V532" s="25" t="s">
        <v>11</v>
      </c>
      <c r="W532" s="25" t="s">
        <v>11</v>
      </c>
      <c r="X532" s="25">
        <v>0</v>
      </c>
      <c r="Y532" s="25" t="s">
        <v>11</v>
      </c>
      <c r="Z532" s="25" t="s">
        <v>1664</v>
      </c>
      <c r="AA532" s="25" t="s">
        <v>11</v>
      </c>
      <c r="AB532" s="25" t="s">
        <v>11</v>
      </c>
      <c r="AC532" s="25" t="s">
        <v>11</v>
      </c>
      <c r="AD532" s="25">
        <v>0</v>
      </c>
      <c r="AE532" s="25">
        <v>0</v>
      </c>
      <c r="AF532" s="25">
        <v>8203.5</v>
      </c>
      <c r="AG532" s="25" t="s">
        <v>5301</v>
      </c>
    </row>
    <row r="533" spans="1:33">
      <c r="A533" s="25" t="s">
        <v>4007</v>
      </c>
      <c r="B533" s="25" t="s">
        <v>4008</v>
      </c>
      <c r="C533" s="25" t="s">
        <v>1666</v>
      </c>
      <c r="D533" s="25" t="s">
        <v>11</v>
      </c>
      <c r="E533" s="25" t="s">
        <v>11</v>
      </c>
      <c r="F533" s="25" t="s">
        <v>11</v>
      </c>
      <c r="G533" s="25" t="s">
        <v>11</v>
      </c>
      <c r="H533" s="25" t="s">
        <v>4009</v>
      </c>
      <c r="I533" s="25" t="s">
        <v>1803</v>
      </c>
      <c r="J533" s="25" t="s">
        <v>1963</v>
      </c>
      <c r="K533" s="25" t="s">
        <v>4010</v>
      </c>
      <c r="L533" s="25" t="s">
        <v>1963</v>
      </c>
      <c r="M533" s="25" t="s">
        <v>11</v>
      </c>
      <c r="N533" s="25" t="s">
        <v>11</v>
      </c>
      <c r="O533" s="25" t="s">
        <v>11</v>
      </c>
      <c r="P533" s="25" t="s">
        <v>11</v>
      </c>
      <c r="Q533" s="25" t="s">
        <v>11</v>
      </c>
      <c r="R533" s="25" t="s">
        <v>11</v>
      </c>
      <c r="S533" s="25" t="s">
        <v>11</v>
      </c>
      <c r="T533" s="25" t="s">
        <v>1726</v>
      </c>
      <c r="U533" s="25" t="s">
        <v>16</v>
      </c>
      <c r="V533" s="25" t="s">
        <v>11</v>
      </c>
      <c r="W533" s="25" t="s">
        <v>11</v>
      </c>
      <c r="X533" s="25">
        <v>0</v>
      </c>
      <c r="Y533" s="25" t="s">
        <v>11</v>
      </c>
      <c r="Z533" s="25" t="s">
        <v>1664</v>
      </c>
      <c r="AA533" s="25" t="s">
        <v>11</v>
      </c>
      <c r="AB533" s="25" t="s">
        <v>11</v>
      </c>
      <c r="AC533" s="25" t="s">
        <v>11</v>
      </c>
      <c r="AD533" s="25">
        <v>0</v>
      </c>
      <c r="AE533" s="25">
        <v>0</v>
      </c>
      <c r="AF533" s="25">
        <v>14175</v>
      </c>
      <c r="AG533" s="25" t="s">
        <v>5302</v>
      </c>
    </row>
    <row r="534" spans="1:33">
      <c r="A534" s="25" t="s">
        <v>1932</v>
      </c>
      <c r="B534" s="25" t="s">
        <v>1933</v>
      </c>
      <c r="C534" s="25" t="s">
        <v>1661</v>
      </c>
      <c r="D534" s="25" t="s">
        <v>11</v>
      </c>
      <c r="E534" s="25" t="s">
        <v>11</v>
      </c>
      <c r="F534" s="25" t="s">
        <v>11</v>
      </c>
      <c r="G534" s="25" t="s">
        <v>11</v>
      </c>
      <c r="H534" s="25" t="s">
        <v>1934</v>
      </c>
      <c r="I534" s="25" t="s">
        <v>1672</v>
      </c>
      <c r="J534" s="25" t="s">
        <v>11</v>
      </c>
      <c r="K534" s="25" t="s">
        <v>1683</v>
      </c>
      <c r="L534" s="25" t="s">
        <v>1350</v>
      </c>
      <c r="M534" s="25" t="s">
        <v>11</v>
      </c>
      <c r="N534" s="25" t="s">
        <v>11</v>
      </c>
      <c r="O534" s="25" t="s">
        <v>11</v>
      </c>
      <c r="P534" s="25" t="s">
        <v>11</v>
      </c>
      <c r="Q534" s="25" t="s">
        <v>1934</v>
      </c>
      <c r="R534" s="25" t="s">
        <v>11</v>
      </c>
      <c r="S534" s="25" t="s">
        <v>11</v>
      </c>
      <c r="T534" s="25" t="s">
        <v>1935</v>
      </c>
      <c r="U534" s="25" t="s">
        <v>16</v>
      </c>
      <c r="V534" s="25" t="s">
        <v>11</v>
      </c>
      <c r="W534" s="25" t="s">
        <v>11</v>
      </c>
      <c r="X534" s="25">
        <v>0</v>
      </c>
      <c r="Y534" s="25" t="s">
        <v>11</v>
      </c>
      <c r="Z534" s="25" t="s">
        <v>1664</v>
      </c>
      <c r="AA534" s="25" t="s">
        <v>11</v>
      </c>
      <c r="AB534" s="25" t="s">
        <v>11</v>
      </c>
      <c r="AC534" s="25" t="s">
        <v>11</v>
      </c>
      <c r="AD534" s="25">
        <v>0</v>
      </c>
      <c r="AE534" s="25">
        <v>0</v>
      </c>
      <c r="AF534" s="25">
        <v>2625.17</v>
      </c>
      <c r="AG534" s="25" t="s">
        <v>5030</v>
      </c>
    </row>
    <row r="535" spans="1:33">
      <c r="A535" s="25" t="s">
        <v>2243</v>
      </c>
      <c r="B535" s="25" t="s">
        <v>2244</v>
      </c>
      <c r="C535" s="25" t="s">
        <v>1666</v>
      </c>
      <c r="D535" s="25" t="s">
        <v>11</v>
      </c>
      <c r="E535" s="25" t="s">
        <v>11</v>
      </c>
      <c r="F535" s="25" t="s">
        <v>11</v>
      </c>
      <c r="G535" s="25" t="s">
        <v>11</v>
      </c>
      <c r="H535" s="25" t="s">
        <v>2245</v>
      </c>
      <c r="I535" s="25" t="s">
        <v>11</v>
      </c>
      <c r="J535" s="25" t="s">
        <v>11</v>
      </c>
      <c r="K535" s="25" t="s">
        <v>11</v>
      </c>
      <c r="L535" s="25" t="s">
        <v>1721</v>
      </c>
      <c r="M535" s="25" t="s">
        <v>11</v>
      </c>
      <c r="N535" s="25" t="s">
        <v>11</v>
      </c>
      <c r="O535" s="25" t="s">
        <v>11</v>
      </c>
      <c r="P535" s="25" t="s">
        <v>11</v>
      </c>
      <c r="Q535" s="25" t="s">
        <v>11</v>
      </c>
      <c r="R535" s="25" t="s">
        <v>11</v>
      </c>
      <c r="S535" s="25" t="s">
        <v>11</v>
      </c>
      <c r="T535" s="25" t="s">
        <v>1726</v>
      </c>
      <c r="U535" s="25" t="s">
        <v>10</v>
      </c>
      <c r="V535" s="25" t="s">
        <v>11</v>
      </c>
      <c r="W535" s="25" t="s">
        <v>11</v>
      </c>
      <c r="X535" s="25">
        <v>0</v>
      </c>
      <c r="Y535" s="25" t="s">
        <v>11</v>
      </c>
      <c r="Z535" s="25" t="s">
        <v>1664</v>
      </c>
      <c r="AA535" s="25" t="s">
        <v>11</v>
      </c>
      <c r="AB535" s="25" t="s">
        <v>11</v>
      </c>
      <c r="AC535" s="25" t="s">
        <v>11</v>
      </c>
      <c r="AD535" s="25">
        <v>0</v>
      </c>
      <c r="AE535" s="25">
        <v>0</v>
      </c>
      <c r="AF535" s="25">
        <v>12032.48</v>
      </c>
      <c r="AG535" s="25" t="s">
        <v>2246</v>
      </c>
    </row>
    <row r="536" spans="1:33">
      <c r="A536" s="25" t="s">
        <v>2007</v>
      </c>
      <c r="B536" s="25" t="s">
        <v>2008</v>
      </c>
      <c r="C536" s="25" t="s">
        <v>1666</v>
      </c>
      <c r="D536" s="25" t="s">
        <v>11</v>
      </c>
      <c r="E536" s="25" t="s">
        <v>11</v>
      </c>
      <c r="F536" s="25" t="s">
        <v>11</v>
      </c>
      <c r="G536" s="25" t="s">
        <v>11</v>
      </c>
      <c r="H536" s="25" t="s">
        <v>2009</v>
      </c>
      <c r="I536" s="25" t="s">
        <v>1691</v>
      </c>
      <c r="J536" s="25" t="s">
        <v>11</v>
      </c>
      <c r="K536" s="25" t="s">
        <v>2010</v>
      </c>
      <c r="L536" s="25" t="s">
        <v>1721</v>
      </c>
      <c r="M536" s="25" t="s">
        <v>11</v>
      </c>
      <c r="N536" s="25" t="s">
        <v>11</v>
      </c>
      <c r="O536" s="25" t="s">
        <v>11</v>
      </c>
      <c r="P536" s="25" t="s">
        <v>2011</v>
      </c>
      <c r="Q536" s="25" t="s">
        <v>2009</v>
      </c>
      <c r="R536" s="25" t="s">
        <v>11</v>
      </c>
      <c r="S536" s="25" t="s">
        <v>11</v>
      </c>
      <c r="T536" s="25" t="s">
        <v>1742</v>
      </c>
      <c r="U536" s="25" t="s">
        <v>1686</v>
      </c>
      <c r="V536" s="25" t="s">
        <v>11</v>
      </c>
      <c r="W536" s="25" t="s">
        <v>11</v>
      </c>
      <c r="X536" s="25">
        <v>0</v>
      </c>
      <c r="Y536" s="25" t="s">
        <v>11</v>
      </c>
      <c r="Z536" s="25" t="s">
        <v>1664</v>
      </c>
      <c r="AA536" s="25" t="s">
        <v>11</v>
      </c>
      <c r="AB536" s="25" t="s">
        <v>11</v>
      </c>
      <c r="AC536" s="25" t="s">
        <v>11</v>
      </c>
      <c r="AD536" s="25">
        <v>0</v>
      </c>
      <c r="AE536" s="25">
        <v>0</v>
      </c>
      <c r="AF536" s="25">
        <v>19400</v>
      </c>
      <c r="AG536" s="25" t="s">
        <v>5292</v>
      </c>
    </row>
    <row r="537" spans="1:33">
      <c r="A537" s="25" t="s">
        <v>2345</v>
      </c>
      <c r="B537" s="25" t="s">
        <v>2346</v>
      </c>
      <c r="C537" s="25" t="s">
        <v>1666</v>
      </c>
      <c r="D537" s="25" t="s">
        <v>11</v>
      </c>
      <c r="E537" s="25" t="s">
        <v>11</v>
      </c>
      <c r="F537" s="25" t="s">
        <v>11</v>
      </c>
      <c r="G537" s="25" t="s">
        <v>11</v>
      </c>
      <c r="H537" s="25" t="s">
        <v>2347</v>
      </c>
      <c r="I537" s="25" t="s">
        <v>11</v>
      </c>
      <c r="J537" s="25" t="s">
        <v>11</v>
      </c>
      <c r="K537" s="25" t="s">
        <v>11</v>
      </c>
      <c r="L537" s="25" t="s">
        <v>1721</v>
      </c>
      <c r="M537" s="25" t="s">
        <v>1808</v>
      </c>
      <c r="N537" s="25" t="s">
        <v>11</v>
      </c>
      <c r="O537" s="25" t="s">
        <v>11</v>
      </c>
      <c r="P537" s="25" t="s">
        <v>11</v>
      </c>
      <c r="Q537" s="25" t="s">
        <v>11</v>
      </c>
      <c r="R537" s="25" t="s">
        <v>11</v>
      </c>
      <c r="S537" s="25" t="s">
        <v>11</v>
      </c>
      <c r="T537" s="25" t="s">
        <v>2348</v>
      </c>
      <c r="U537" s="25" t="s">
        <v>1669</v>
      </c>
      <c r="V537" s="25" t="s">
        <v>11</v>
      </c>
      <c r="W537" s="25" t="s">
        <v>11</v>
      </c>
      <c r="X537" s="25">
        <v>0</v>
      </c>
      <c r="Y537" s="25" t="s">
        <v>11</v>
      </c>
      <c r="Z537" s="25" t="s">
        <v>1664</v>
      </c>
      <c r="AA537" s="25" t="s">
        <v>11</v>
      </c>
      <c r="AB537" s="25" t="s">
        <v>11</v>
      </c>
      <c r="AC537" s="25" t="s">
        <v>11</v>
      </c>
      <c r="AD537" s="25">
        <v>0</v>
      </c>
      <c r="AE537" s="25">
        <v>0</v>
      </c>
      <c r="AF537" s="25">
        <v>27887.34</v>
      </c>
      <c r="AG537" s="25" t="s">
        <v>5303</v>
      </c>
    </row>
    <row r="538" spans="1:33">
      <c r="A538" s="25" t="s">
        <v>1767</v>
      </c>
      <c r="B538" s="25" t="s">
        <v>1768</v>
      </c>
      <c r="C538" s="25" t="s">
        <v>1661</v>
      </c>
      <c r="D538" s="25" t="s">
        <v>11</v>
      </c>
      <c r="E538" s="25" t="s">
        <v>11</v>
      </c>
      <c r="F538" s="25" t="s">
        <v>1769</v>
      </c>
      <c r="G538" s="25" t="s">
        <v>1730</v>
      </c>
      <c r="H538" s="25" t="s">
        <v>1770</v>
      </c>
      <c r="I538" s="25" t="s">
        <v>1672</v>
      </c>
      <c r="J538" s="25" t="s">
        <v>11</v>
      </c>
      <c r="K538" s="25" t="s">
        <v>1771</v>
      </c>
      <c r="L538" s="25" t="s">
        <v>1721</v>
      </c>
      <c r="M538" s="25" t="s">
        <v>11</v>
      </c>
      <c r="N538" s="25" t="s">
        <v>1772</v>
      </c>
      <c r="O538" s="25" t="s">
        <v>1773</v>
      </c>
      <c r="P538" s="25" t="s">
        <v>1774</v>
      </c>
      <c r="Q538" s="25" t="s">
        <v>1770</v>
      </c>
      <c r="R538" s="25" t="s">
        <v>11</v>
      </c>
      <c r="S538" s="25" t="s">
        <v>11</v>
      </c>
      <c r="T538" s="25" t="s">
        <v>1726</v>
      </c>
      <c r="U538" s="25" t="s">
        <v>16</v>
      </c>
      <c r="V538" s="25" t="s">
        <v>11</v>
      </c>
      <c r="W538" s="25" t="s">
        <v>11</v>
      </c>
      <c r="X538" s="25">
        <v>0</v>
      </c>
      <c r="Y538" s="25" t="s">
        <v>11</v>
      </c>
      <c r="Z538" s="25" t="s">
        <v>1664</v>
      </c>
      <c r="AA538" s="25" t="s">
        <v>11</v>
      </c>
      <c r="AB538" s="25" t="s">
        <v>11</v>
      </c>
      <c r="AC538" s="25" t="s">
        <v>11</v>
      </c>
      <c r="AD538" s="25">
        <v>0</v>
      </c>
      <c r="AE538" s="25">
        <v>0</v>
      </c>
      <c r="AF538" s="25">
        <v>18800</v>
      </c>
      <c r="AG538" s="25" t="s">
        <v>3113</v>
      </c>
    </row>
    <row r="539" spans="1:33">
      <c r="A539" s="25" t="s">
        <v>2583</v>
      </c>
      <c r="B539" s="25" t="s">
        <v>2584</v>
      </c>
      <c r="C539" s="25" t="s">
        <v>1666</v>
      </c>
      <c r="D539" s="25" t="s">
        <v>11</v>
      </c>
      <c r="E539" s="25" t="s">
        <v>11</v>
      </c>
      <c r="F539" s="25" t="s">
        <v>11</v>
      </c>
      <c r="G539" s="25" t="s">
        <v>11</v>
      </c>
      <c r="H539" s="25" t="s">
        <v>2585</v>
      </c>
      <c r="I539" s="25" t="s">
        <v>11</v>
      </c>
      <c r="J539" s="25" t="s">
        <v>11</v>
      </c>
      <c r="K539" s="25" t="s">
        <v>11</v>
      </c>
      <c r="L539" s="25" t="s">
        <v>1721</v>
      </c>
      <c r="M539" s="25" t="s">
        <v>11</v>
      </c>
      <c r="N539" s="25" t="s">
        <v>11</v>
      </c>
      <c r="O539" s="25" t="s">
        <v>11</v>
      </c>
      <c r="P539" s="25" t="s">
        <v>11</v>
      </c>
      <c r="Q539" s="25" t="s">
        <v>11</v>
      </c>
      <c r="R539" s="25" t="s">
        <v>11</v>
      </c>
      <c r="S539" s="25" t="s">
        <v>11</v>
      </c>
      <c r="T539" s="25" t="s">
        <v>2586</v>
      </c>
      <c r="U539" s="25" t="s">
        <v>13</v>
      </c>
      <c r="V539" s="25" t="s">
        <v>11</v>
      </c>
      <c r="W539" s="25" t="s">
        <v>11</v>
      </c>
      <c r="X539" s="25">
        <v>0</v>
      </c>
      <c r="Y539" s="25" t="s">
        <v>11</v>
      </c>
      <c r="Z539" s="25" t="s">
        <v>1809</v>
      </c>
      <c r="AA539" s="25" t="s">
        <v>1810</v>
      </c>
      <c r="AB539" s="25" t="s">
        <v>2587</v>
      </c>
      <c r="AC539" s="25" t="s">
        <v>11</v>
      </c>
      <c r="AD539" s="25">
        <v>0</v>
      </c>
      <c r="AE539" s="25">
        <v>0</v>
      </c>
      <c r="AF539" s="25">
        <v>0</v>
      </c>
      <c r="AG539" s="25" t="s">
        <v>7</v>
      </c>
    </row>
    <row r="540" spans="1:33">
      <c r="A540" s="25" t="s">
        <v>2131</v>
      </c>
      <c r="B540" s="25" t="s">
        <v>2132</v>
      </c>
      <c r="C540" s="25" t="s">
        <v>1661</v>
      </c>
      <c r="D540" s="25" t="s">
        <v>11</v>
      </c>
      <c r="E540" s="25" t="s">
        <v>11</v>
      </c>
      <c r="F540" s="25" t="s">
        <v>11</v>
      </c>
      <c r="G540" s="25" t="s">
        <v>11</v>
      </c>
      <c r="H540" s="25" t="s">
        <v>2133</v>
      </c>
      <c r="I540" s="25" t="s">
        <v>11</v>
      </c>
      <c r="J540" s="25" t="s">
        <v>11</v>
      </c>
      <c r="K540" s="25" t="s">
        <v>11</v>
      </c>
      <c r="L540" s="25" t="s">
        <v>1721</v>
      </c>
      <c r="M540" s="25" t="s">
        <v>11</v>
      </c>
      <c r="N540" s="25" t="s">
        <v>11</v>
      </c>
      <c r="O540" s="25" t="s">
        <v>11</v>
      </c>
      <c r="P540" s="25" t="s">
        <v>11</v>
      </c>
      <c r="Q540" s="25" t="s">
        <v>11</v>
      </c>
      <c r="R540" s="25" t="s">
        <v>11</v>
      </c>
      <c r="S540" s="25" t="s">
        <v>11</v>
      </c>
      <c r="T540" s="25" t="s">
        <v>1726</v>
      </c>
      <c r="U540" s="25" t="s">
        <v>14</v>
      </c>
      <c r="V540" s="25" t="s">
        <v>11</v>
      </c>
      <c r="W540" s="25" t="s">
        <v>11</v>
      </c>
      <c r="X540" s="25">
        <v>0</v>
      </c>
      <c r="Y540" s="25" t="s">
        <v>11</v>
      </c>
      <c r="Z540" s="25" t="s">
        <v>1664</v>
      </c>
      <c r="AA540" s="25" t="s">
        <v>11</v>
      </c>
      <c r="AB540" s="25" t="s">
        <v>11</v>
      </c>
      <c r="AC540" s="25" t="s">
        <v>11</v>
      </c>
      <c r="AD540" s="25">
        <v>0</v>
      </c>
      <c r="AE540" s="25">
        <v>0</v>
      </c>
      <c r="AF540" s="25">
        <v>60156.480000000003</v>
      </c>
      <c r="AG540" s="25" t="s">
        <v>2134</v>
      </c>
    </row>
    <row r="541" spans="1:33">
      <c r="A541" s="25" t="s">
        <v>2126</v>
      </c>
      <c r="B541" s="25" t="s">
        <v>2127</v>
      </c>
      <c r="C541" s="25" t="s">
        <v>1666</v>
      </c>
      <c r="D541" s="25" t="s">
        <v>11</v>
      </c>
      <c r="E541" s="25" t="s">
        <v>11</v>
      </c>
      <c r="F541" s="25" t="s">
        <v>2128</v>
      </c>
      <c r="G541" s="25" t="s">
        <v>1751</v>
      </c>
      <c r="H541" s="25" t="s">
        <v>2129</v>
      </c>
      <c r="I541" s="25" t="s">
        <v>1667</v>
      </c>
      <c r="J541" s="25" t="s">
        <v>1721</v>
      </c>
      <c r="K541" s="25" t="s">
        <v>2130</v>
      </c>
      <c r="L541" s="25" t="s">
        <v>1721</v>
      </c>
      <c r="M541" s="25" t="s">
        <v>11</v>
      </c>
      <c r="N541" s="25" t="s">
        <v>11</v>
      </c>
      <c r="O541" s="25" t="s">
        <v>11</v>
      </c>
      <c r="P541" s="25" t="s">
        <v>11</v>
      </c>
      <c r="Q541" s="25" t="s">
        <v>11</v>
      </c>
      <c r="R541" s="25" t="s">
        <v>11</v>
      </c>
      <c r="S541" s="25" t="s">
        <v>11</v>
      </c>
      <c r="T541" s="25" t="s">
        <v>1737</v>
      </c>
      <c r="U541" s="25" t="s">
        <v>1686</v>
      </c>
      <c r="V541" s="25" t="s">
        <v>1680</v>
      </c>
      <c r="W541" s="25" t="s">
        <v>11</v>
      </c>
      <c r="X541" s="25">
        <v>0</v>
      </c>
      <c r="Y541" s="25" t="s">
        <v>11</v>
      </c>
      <c r="Z541" s="25" t="s">
        <v>1664</v>
      </c>
      <c r="AA541" s="25" t="s">
        <v>11</v>
      </c>
      <c r="AB541" s="25" t="s">
        <v>11</v>
      </c>
      <c r="AC541" s="25" t="s">
        <v>11</v>
      </c>
      <c r="AD541" s="25">
        <v>0</v>
      </c>
      <c r="AE541" s="25">
        <v>0</v>
      </c>
      <c r="AF541" s="25">
        <v>24573.14</v>
      </c>
      <c r="AG541" s="25" t="s">
        <v>5304</v>
      </c>
    </row>
    <row r="542" spans="1:33">
      <c r="A542" s="25" t="s">
        <v>3717</v>
      </c>
      <c r="B542" s="25" t="s">
        <v>3718</v>
      </c>
      <c r="C542" s="25" t="s">
        <v>1666</v>
      </c>
      <c r="D542" s="25" t="s">
        <v>11</v>
      </c>
      <c r="E542" s="25" t="s">
        <v>11</v>
      </c>
      <c r="F542" s="25" t="s">
        <v>11</v>
      </c>
      <c r="G542" s="25" t="s">
        <v>11</v>
      </c>
      <c r="H542" s="25" t="s">
        <v>3719</v>
      </c>
      <c r="I542" s="25" t="s">
        <v>1672</v>
      </c>
      <c r="J542" s="25" t="s">
        <v>11</v>
      </c>
      <c r="K542" s="25" t="s">
        <v>3720</v>
      </c>
      <c r="L542" s="25" t="s">
        <v>1350</v>
      </c>
      <c r="M542" s="25" t="s">
        <v>11</v>
      </c>
      <c r="N542" s="25" t="s">
        <v>11</v>
      </c>
      <c r="O542" s="25" t="s">
        <v>11</v>
      </c>
      <c r="P542" s="25" t="s">
        <v>11</v>
      </c>
      <c r="Q542" s="25" t="s">
        <v>11</v>
      </c>
      <c r="R542" s="25" t="s">
        <v>11</v>
      </c>
      <c r="S542" s="25" t="s">
        <v>11</v>
      </c>
      <c r="T542" s="25" t="s">
        <v>3046</v>
      </c>
      <c r="U542" s="25" t="s">
        <v>12</v>
      </c>
      <c r="V542" s="25" t="s">
        <v>11</v>
      </c>
      <c r="W542" s="25" t="s">
        <v>11</v>
      </c>
      <c r="X542" s="25">
        <v>0</v>
      </c>
      <c r="Y542" s="25" t="s">
        <v>11</v>
      </c>
      <c r="Z542" s="25" t="s">
        <v>1664</v>
      </c>
      <c r="AA542" s="25" t="s">
        <v>11</v>
      </c>
      <c r="AB542" s="25" t="s">
        <v>11</v>
      </c>
      <c r="AC542" s="25" t="s">
        <v>11</v>
      </c>
      <c r="AD542" s="25">
        <v>0.5</v>
      </c>
      <c r="AE542" s="25">
        <v>0</v>
      </c>
      <c r="AF542" s="25">
        <v>48799.87</v>
      </c>
      <c r="AG542" s="25" t="s">
        <v>3721</v>
      </c>
    </row>
    <row r="543" spans="1:33">
      <c r="A543" s="25" t="s">
        <v>3298</v>
      </c>
      <c r="B543" s="25" t="s">
        <v>3299</v>
      </c>
      <c r="C543" s="25" t="s">
        <v>1666</v>
      </c>
      <c r="D543" s="25" t="s">
        <v>11</v>
      </c>
      <c r="E543" s="25" t="s">
        <v>11</v>
      </c>
      <c r="F543" s="25" t="s">
        <v>11</v>
      </c>
      <c r="G543" s="25" t="s">
        <v>11</v>
      </c>
      <c r="H543" s="25" t="s">
        <v>3300</v>
      </c>
      <c r="I543" s="25" t="s">
        <v>11</v>
      </c>
      <c r="J543" s="25" t="s">
        <v>11</v>
      </c>
      <c r="K543" s="25" t="s">
        <v>11</v>
      </c>
      <c r="L543" s="25" t="s">
        <v>1721</v>
      </c>
      <c r="M543" s="25" t="s">
        <v>11</v>
      </c>
      <c r="N543" s="25" t="s">
        <v>11</v>
      </c>
      <c r="O543" s="25" t="s">
        <v>11</v>
      </c>
      <c r="P543" s="25" t="s">
        <v>11</v>
      </c>
      <c r="Q543" s="25" t="s">
        <v>11</v>
      </c>
      <c r="R543" s="25" t="s">
        <v>11</v>
      </c>
      <c r="S543" s="25" t="s">
        <v>11</v>
      </c>
      <c r="T543" s="25" t="s">
        <v>1726</v>
      </c>
      <c r="U543" s="25" t="s">
        <v>12</v>
      </c>
      <c r="V543" s="25" t="s">
        <v>11</v>
      </c>
      <c r="W543" s="25" t="s">
        <v>11</v>
      </c>
      <c r="X543" s="25">
        <v>0</v>
      </c>
      <c r="Y543" s="25" t="s">
        <v>11</v>
      </c>
      <c r="Z543" s="25" t="s">
        <v>1664</v>
      </c>
      <c r="AA543" s="25" t="s">
        <v>11</v>
      </c>
      <c r="AB543" s="25" t="s">
        <v>11</v>
      </c>
      <c r="AC543" s="25" t="s">
        <v>11</v>
      </c>
      <c r="AD543" s="25">
        <v>0</v>
      </c>
      <c r="AE543" s="25">
        <v>0</v>
      </c>
      <c r="AF543" s="25">
        <v>5435.1</v>
      </c>
      <c r="AG543" s="25" t="s">
        <v>3301</v>
      </c>
    </row>
    <row r="544" spans="1:33">
      <c r="A544" s="25" t="s">
        <v>3782</v>
      </c>
      <c r="B544" s="25" t="s">
        <v>3783</v>
      </c>
      <c r="C544" s="25" t="s">
        <v>1666</v>
      </c>
      <c r="D544" s="25" t="s">
        <v>11</v>
      </c>
      <c r="E544" s="25" t="s">
        <v>11</v>
      </c>
      <c r="F544" s="25" t="s">
        <v>11</v>
      </c>
      <c r="G544" s="25" t="s">
        <v>11</v>
      </c>
      <c r="H544" s="25" t="s">
        <v>3784</v>
      </c>
      <c r="I544" s="25" t="s">
        <v>11</v>
      </c>
      <c r="J544" s="25" t="s">
        <v>11</v>
      </c>
      <c r="K544" s="25" t="s">
        <v>11</v>
      </c>
      <c r="L544" s="25" t="s">
        <v>1721</v>
      </c>
      <c r="M544" s="25" t="s">
        <v>11</v>
      </c>
      <c r="N544" s="25" t="s">
        <v>11</v>
      </c>
      <c r="O544" s="25" t="s">
        <v>11</v>
      </c>
      <c r="P544" s="25" t="s">
        <v>11</v>
      </c>
      <c r="Q544" s="25" t="s">
        <v>11</v>
      </c>
      <c r="R544" s="25" t="s">
        <v>11</v>
      </c>
      <c r="S544" s="25" t="s">
        <v>11</v>
      </c>
      <c r="T544" s="25" t="s">
        <v>1766</v>
      </c>
      <c r="U544" s="25" t="s">
        <v>12</v>
      </c>
      <c r="V544" s="25" t="s">
        <v>11</v>
      </c>
      <c r="W544" s="25" t="s">
        <v>11</v>
      </c>
      <c r="X544" s="25">
        <v>0</v>
      </c>
      <c r="Y544" s="25" t="s">
        <v>11</v>
      </c>
      <c r="Z544" s="25" t="s">
        <v>1664</v>
      </c>
      <c r="AA544" s="25" t="s">
        <v>11</v>
      </c>
      <c r="AB544" s="25" t="s">
        <v>11</v>
      </c>
      <c r="AC544" s="25" t="s">
        <v>11</v>
      </c>
      <c r="AD544" s="25">
        <v>280</v>
      </c>
      <c r="AE544" s="25">
        <v>0</v>
      </c>
      <c r="AF544" s="25">
        <v>19166.669999999998</v>
      </c>
      <c r="AG544" s="25" t="s">
        <v>5305</v>
      </c>
    </row>
    <row r="545" spans="1:33">
      <c r="A545" s="25" t="s">
        <v>5306</v>
      </c>
      <c r="B545" s="25" t="s">
        <v>5307</v>
      </c>
      <c r="C545" s="25" t="s">
        <v>1661</v>
      </c>
      <c r="D545" s="25" t="s">
        <v>11</v>
      </c>
      <c r="E545" s="25" t="s">
        <v>11</v>
      </c>
      <c r="F545" s="25" t="s">
        <v>11</v>
      </c>
      <c r="G545" s="25" t="s">
        <v>11</v>
      </c>
      <c r="H545" s="25" t="s">
        <v>5308</v>
      </c>
      <c r="I545" s="25" t="s">
        <v>1672</v>
      </c>
      <c r="J545" s="25" t="s">
        <v>1721</v>
      </c>
      <c r="K545" s="25" t="s">
        <v>4996</v>
      </c>
      <c r="L545" s="25" t="s">
        <v>1721</v>
      </c>
      <c r="M545" s="25" t="s">
        <v>11</v>
      </c>
      <c r="N545" s="25" t="s">
        <v>11</v>
      </c>
      <c r="O545" s="25" t="s">
        <v>11</v>
      </c>
      <c r="P545" s="25" t="s">
        <v>11</v>
      </c>
      <c r="Q545" s="25" t="s">
        <v>11</v>
      </c>
      <c r="R545" s="25" t="s">
        <v>11</v>
      </c>
      <c r="S545" s="25" t="s">
        <v>11</v>
      </c>
      <c r="T545" s="25" t="s">
        <v>2043</v>
      </c>
      <c r="U545" s="25" t="s">
        <v>16</v>
      </c>
      <c r="V545" s="25" t="s">
        <v>11</v>
      </c>
      <c r="W545" s="25" t="s">
        <v>11</v>
      </c>
      <c r="X545" s="25">
        <v>0</v>
      </c>
      <c r="Y545" s="25" t="s">
        <v>11</v>
      </c>
      <c r="Z545" s="25" t="s">
        <v>1664</v>
      </c>
      <c r="AA545" s="25" t="s">
        <v>11</v>
      </c>
      <c r="AB545" s="25" t="s">
        <v>11</v>
      </c>
      <c r="AC545" s="25" t="s">
        <v>11</v>
      </c>
      <c r="AD545" s="25">
        <v>280</v>
      </c>
      <c r="AE545" s="25">
        <v>0</v>
      </c>
      <c r="AF545" s="25">
        <v>18460</v>
      </c>
      <c r="AG545" s="25" t="s">
        <v>3450</v>
      </c>
    </row>
    <row r="546" spans="1:33">
      <c r="A546" s="25" t="s">
        <v>4027</v>
      </c>
      <c r="B546" s="25" t="s">
        <v>4028</v>
      </c>
      <c r="C546" s="25" t="s">
        <v>1666</v>
      </c>
      <c r="D546" s="25" t="s">
        <v>11</v>
      </c>
      <c r="E546" s="25" t="s">
        <v>11</v>
      </c>
      <c r="F546" s="25" t="s">
        <v>11</v>
      </c>
      <c r="G546" s="25" t="s">
        <v>11</v>
      </c>
      <c r="H546" s="25" t="s">
        <v>4029</v>
      </c>
      <c r="I546" s="25" t="s">
        <v>11</v>
      </c>
      <c r="J546" s="25" t="s">
        <v>11</v>
      </c>
      <c r="K546" s="25" t="s">
        <v>11</v>
      </c>
      <c r="L546" s="25" t="s">
        <v>1721</v>
      </c>
      <c r="M546" s="25" t="s">
        <v>1808</v>
      </c>
      <c r="N546" s="25" t="s">
        <v>11</v>
      </c>
      <c r="O546" s="25" t="s">
        <v>11</v>
      </c>
      <c r="P546" s="25" t="s">
        <v>11</v>
      </c>
      <c r="Q546" s="25" t="s">
        <v>11</v>
      </c>
      <c r="R546" s="25" t="s">
        <v>11</v>
      </c>
      <c r="S546" s="25" t="s">
        <v>11</v>
      </c>
      <c r="T546" s="25" t="s">
        <v>2332</v>
      </c>
      <c r="U546" s="25" t="s">
        <v>1669</v>
      </c>
      <c r="V546" s="25" t="s">
        <v>11</v>
      </c>
      <c r="W546" s="25" t="s">
        <v>11</v>
      </c>
      <c r="X546" s="25">
        <v>0</v>
      </c>
      <c r="Y546" s="25" t="s">
        <v>11</v>
      </c>
      <c r="Z546" s="25" t="s">
        <v>1664</v>
      </c>
      <c r="AA546" s="25" t="s">
        <v>11</v>
      </c>
      <c r="AB546" s="25" t="s">
        <v>11</v>
      </c>
      <c r="AC546" s="25" t="s">
        <v>11</v>
      </c>
      <c r="AD546" s="25">
        <v>0</v>
      </c>
      <c r="AE546" s="25">
        <v>0</v>
      </c>
      <c r="AF546" s="25">
        <v>148.13</v>
      </c>
      <c r="AG546" s="25" t="s">
        <v>5309</v>
      </c>
    </row>
    <row r="547" spans="1:33">
      <c r="A547" s="25" t="s">
        <v>2111</v>
      </c>
      <c r="B547" s="25" t="s">
        <v>2112</v>
      </c>
      <c r="C547" s="25" t="s">
        <v>1661</v>
      </c>
      <c r="D547" s="25" t="s">
        <v>11</v>
      </c>
      <c r="E547" s="25" t="s">
        <v>11</v>
      </c>
      <c r="F547" s="25" t="s">
        <v>11</v>
      </c>
      <c r="G547" s="25" t="s">
        <v>11</v>
      </c>
      <c r="H547" s="25" t="s">
        <v>2113</v>
      </c>
      <c r="I547" s="25" t="s">
        <v>11</v>
      </c>
      <c r="J547" s="25" t="s">
        <v>11</v>
      </c>
      <c r="K547" s="25" t="s">
        <v>11</v>
      </c>
      <c r="L547" s="25" t="s">
        <v>1721</v>
      </c>
      <c r="M547" s="25" t="s">
        <v>11</v>
      </c>
      <c r="N547" s="25" t="s">
        <v>11</v>
      </c>
      <c r="O547" s="25" t="s">
        <v>11</v>
      </c>
      <c r="P547" s="25" t="s">
        <v>11</v>
      </c>
      <c r="Q547" s="25" t="s">
        <v>11</v>
      </c>
      <c r="R547" s="25" t="s">
        <v>11</v>
      </c>
      <c r="S547" s="25" t="s">
        <v>11</v>
      </c>
      <c r="T547" s="25" t="s">
        <v>1726</v>
      </c>
      <c r="U547" s="25" t="s">
        <v>12</v>
      </c>
      <c r="V547" s="25" t="s">
        <v>11</v>
      </c>
      <c r="W547" s="25" t="s">
        <v>11</v>
      </c>
      <c r="X547" s="25">
        <v>0</v>
      </c>
      <c r="Y547" s="25" t="s">
        <v>11</v>
      </c>
      <c r="Z547" s="25" t="s">
        <v>1664</v>
      </c>
      <c r="AA547" s="25" t="s">
        <v>11</v>
      </c>
      <c r="AB547" s="25" t="s">
        <v>11</v>
      </c>
      <c r="AC547" s="25" t="s">
        <v>11</v>
      </c>
      <c r="AD547" s="25">
        <v>0</v>
      </c>
      <c r="AE547" s="25">
        <v>0</v>
      </c>
      <c r="AF547" s="25">
        <v>30450</v>
      </c>
      <c r="AG547" s="25" t="s">
        <v>5113</v>
      </c>
    </row>
    <row r="548" spans="1:33">
      <c r="A548" s="25" t="s">
        <v>3451</v>
      </c>
      <c r="B548" s="25" t="s">
        <v>3452</v>
      </c>
      <c r="C548" s="25" t="s">
        <v>1661</v>
      </c>
      <c r="D548" s="25" t="s">
        <v>11</v>
      </c>
      <c r="E548" s="25" t="s">
        <v>11</v>
      </c>
      <c r="F548" s="25" t="s">
        <v>3453</v>
      </c>
      <c r="G548" s="25" t="s">
        <v>1730</v>
      </c>
      <c r="H548" s="25" t="s">
        <v>3454</v>
      </c>
      <c r="I548" s="25" t="s">
        <v>1672</v>
      </c>
      <c r="J548" s="25" t="s">
        <v>1721</v>
      </c>
      <c r="K548" s="25" t="s">
        <v>1782</v>
      </c>
      <c r="L548" s="25" t="s">
        <v>1721</v>
      </c>
      <c r="M548" s="25" t="s">
        <v>11</v>
      </c>
      <c r="N548" s="25" t="s">
        <v>11</v>
      </c>
      <c r="O548" s="25" t="s">
        <v>11</v>
      </c>
      <c r="P548" s="25" t="s">
        <v>3455</v>
      </c>
      <c r="Q548" s="25" t="s">
        <v>3454</v>
      </c>
      <c r="R548" s="25" t="s">
        <v>11</v>
      </c>
      <c r="S548" s="25" t="s">
        <v>11</v>
      </c>
      <c r="T548" s="25" t="s">
        <v>1726</v>
      </c>
      <c r="U548" s="25" t="s">
        <v>16</v>
      </c>
      <c r="V548" s="25" t="s">
        <v>130</v>
      </c>
      <c r="W548" s="25" t="s">
        <v>11</v>
      </c>
      <c r="X548" s="25">
        <v>0</v>
      </c>
      <c r="Y548" s="25" t="s">
        <v>11</v>
      </c>
      <c r="Z548" s="25" t="s">
        <v>1664</v>
      </c>
      <c r="AA548" s="25" t="s">
        <v>11</v>
      </c>
      <c r="AB548" s="25" t="s">
        <v>11</v>
      </c>
      <c r="AC548" s="25" t="s">
        <v>11</v>
      </c>
      <c r="AD548" s="25">
        <v>0</v>
      </c>
      <c r="AE548" s="25">
        <v>0</v>
      </c>
      <c r="AF548" s="25">
        <v>3316</v>
      </c>
      <c r="AG548" s="25" t="s">
        <v>1162</v>
      </c>
    </row>
    <row r="549" spans="1:33">
      <c r="A549" s="25" t="s">
        <v>3254</v>
      </c>
      <c r="B549" s="25" t="s">
        <v>3255</v>
      </c>
      <c r="C549" s="25" t="s">
        <v>1661</v>
      </c>
      <c r="D549" s="25" t="s">
        <v>11</v>
      </c>
      <c r="E549" s="25" t="s">
        <v>11</v>
      </c>
      <c r="F549" s="25" t="s">
        <v>11</v>
      </c>
      <c r="G549" s="25" t="s">
        <v>11</v>
      </c>
      <c r="H549" s="25" t="s">
        <v>3256</v>
      </c>
      <c r="I549" s="25" t="s">
        <v>11</v>
      </c>
      <c r="J549" s="25" t="s">
        <v>11</v>
      </c>
      <c r="K549" s="25" t="s">
        <v>11</v>
      </c>
      <c r="L549" s="25" t="s">
        <v>1721</v>
      </c>
      <c r="M549" s="25" t="s">
        <v>11</v>
      </c>
      <c r="N549" s="25" t="s">
        <v>11</v>
      </c>
      <c r="O549" s="25" t="s">
        <v>11</v>
      </c>
      <c r="P549" s="25" t="s">
        <v>11</v>
      </c>
      <c r="Q549" s="25" t="s">
        <v>11</v>
      </c>
      <c r="R549" s="25" t="s">
        <v>11</v>
      </c>
      <c r="S549" s="25" t="s">
        <v>11</v>
      </c>
      <c r="T549" s="25" t="s">
        <v>1726</v>
      </c>
      <c r="U549" s="25" t="s">
        <v>12</v>
      </c>
      <c r="V549" s="25" t="s">
        <v>11</v>
      </c>
      <c r="W549" s="25" t="s">
        <v>11</v>
      </c>
      <c r="X549" s="25">
        <v>0</v>
      </c>
      <c r="Y549" s="25" t="s">
        <v>11</v>
      </c>
      <c r="Z549" s="25" t="s">
        <v>1664</v>
      </c>
      <c r="AA549" s="25" t="s">
        <v>11</v>
      </c>
      <c r="AB549" s="25" t="s">
        <v>11</v>
      </c>
      <c r="AC549" s="25" t="s">
        <v>11</v>
      </c>
      <c r="AD549" s="25">
        <v>0</v>
      </c>
      <c r="AE549" s="25">
        <v>0</v>
      </c>
      <c r="AF549" s="25">
        <v>30450</v>
      </c>
      <c r="AG549" s="25" t="s">
        <v>5113</v>
      </c>
    </row>
    <row r="550" spans="1:33">
      <c r="A550" s="25" t="s">
        <v>3284</v>
      </c>
      <c r="B550" s="25" t="s">
        <v>3285</v>
      </c>
      <c r="C550" s="25" t="s">
        <v>1661</v>
      </c>
      <c r="D550" s="25" t="s">
        <v>11</v>
      </c>
      <c r="E550" s="25" t="s">
        <v>11</v>
      </c>
      <c r="F550" s="25" t="s">
        <v>11</v>
      </c>
      <c r="G550" s="25" t="s">
        <v>11</v>
      </c>
      <c r="H550" s="25" t="s">
        <v>3286</v>
      </c>
      <c r="I550" s="25" t="s">
        <v>11</v>
      </c>
      <c r="J550" s="25" t="s">
        <v>11</v>
      </c>
      <c r="K550" s="25" t="s">
        <v>11</v>
      </c>
      <c r="L550" s="25" t="s">
        <v>1721</v>
      </c>
      <c r="M550" s="25" t="s">
        <v>11</v>
      </c>
      <c r="N550" s="25" t="s">
        <v>11</v>
      </c>
      <c r="O550" s="25" t="s">
        <v>11</v>
      </c>
      <c r="P550" s="25" t="s">
        <v>11</v>
      </c>
      <c r="Q550" s="25" t="s">
        <v>11</v>
      </c>
      <c r="R550" s="25" t="s">
        <v>11</v>
      </c>
      <c r="S550" s="25" t="s">
        <v>11</v>
      </c>
      <c r="T550" s="25" t="s">
        <v>1766</v>
      </c>
      <c r="U550" s="25" t="s">
        <v>14</v>
      </c>
      <c r="V550" s="25" t="s">
        <v>11</v>
      </c>
      <c r="W550" s="25" t="s">
        <v>11</v>
      </c>
      <c r="X550" s="25">
        <v>0</v>
      </c>
      <c r="Y550" s="25" t="s">
        <v>11</v>
      </c>
      <c r="Z550" s="25" t="s">
        <v>1664</v>
      </c>
      <c r="AA550" s="25" t="s">
        <v>11</v>
      </c>
      <c r="AB550" s="25" t="s">
        <v>11</v>
      </c>
      <c r="AC550" s="25" t="s">
        <v>11</v>
      </c>
      <c r="AD550" s="25">
        <v>280</v>
      </c>
      <c r="AE550" s="25">
        <v>0</v>
      </c>
      <c r="AF550" s="25">
        <v>30275</v>
      </c>
      <c r="AG550" s="25" t="s">
        <v>5310</v>
      </c>
    </row>
    <row r="551" spans="1:33">
      <c r="A551" s="25" t="s">
        <v>3863</v>
      </c>
      <c r="B551" s="25" t="s">
        <v>3864</v>
      </c>
      <c r="C551" s="25" t="s">
        <v>1661</v>
      </c>
      <c r="D551" s="25" t="s">
        <v>11</v>
      </c>
      <c r="E551" s="25" t="s">
        <v>11</v>
      </c>
      <c r="F551" s="25" t="s">
        <v>11</v>
      </c>
      <c r="G551" s="25" t="s">
        <v>11</v>
      </c>
      <c r="H551" s="25" t="s">
        <v>3865</v>
      </c>
      <c r="I551" s="25" t="s">
        <v>11</v>
      </c>
      <c r="J551" s="25" t="s">
        <v>11</v>
      </c>
      <c r="K551" s="25" t="s">
        <v>11</v>
      </c>
      <c r="L551" s="25" t="s">
        <v>1721</v>
      </c>
      <c r="M551" s="25" t="s">
        <v>11</v>
      </c>
      <c r="N551" s="25" t="s">
        <v>11</v>
      </c>
      <c r="O551" s="25" t="s">
        <v>11</v>
      </c>
      <c r="P551" s="25" t="s">
        <v>11</v>
      </c>
      <c r="Q551" s="25" t="s">
        <v>11</v>
      </c>
      <c r="R551" s="25" t="s">
        <v>11</v>
      </c>
      <c r="S551" s="25" t="s">
        <v>11</v>
      </c>
      <c r="T551" s="25" t="s">
        <v>1726</v>
      </c>
      <c r="U551" s="25" t="s">
        <v>12</v>
      </c>
      <c r="V551" s="25" t="s">
        <v>11</v>
      </c>
      <c r="W551" s="25" t="s">
        <v>11</v>
      </c>
      <c r="X551" s="25">
        <v>0</v>
      </c>
      <c r="Y551" s="25" t="s">
        <v>11</v>
      </c>
      <c r="Z551" s="25" t="s">
        <v>1664</v>
      </c>
      <c r="AA551" s="25" t="s">
        <v>11</v>
      </c>
      <c r="AB551" s="25" t="s">
        <v>11</v>
      </c>
      <c r="AC551" s="25" t="s">
        <v>11</v>
      </c>
      <c r="AD551" s="25">
        <v>840</v>
      </c>
      <c r="AE551" s="25">
        <v>0</v>
      </c>
      <c r="AF551" s="25">
        <v>6499.61</v>
      </c>
      <c r="AG551" s="25" t="s">
        <v>3866</v>
      </c>
    </row>
    <row r="552" spans="1:33">
      <c r="A552" s="25" t="s">
        <v>3447</v>
      </c>
      <c r="B552" s="25" t="s">
        <v>3448</v>
      </c>
      <c r="C552" s="25" t="s">
        <v>1661</v>
      </c>
      <c r="D552" s="25" t="s">
        <v>11</v>
      </c>
      <c r="E552" s="25" t="s">
        <v>11</v>
      </c>
      <c r="F552" s="25" t="s">
        <v>11</v>
      </c>
      <c r="G552" s="25" t="s">
        <v>11</v>
      </c>
      <c r="H552" s="25" t="s">
        <v>3449</v>
      </c>
      <c r="I552" s="25" t="s">
        <v>1672</v>
      </c>
      <c r="J552" s="25" t="s">
        <v>1721</v>
      </c>
      <c r="K552" s="25" t="s">
        <v>1698</v>
      </c>
      <c r="L552" s="25" t="s">
        <v>1721</v>
      </c>
      <c r="M552" s="25" t="s">
        <v>11</v>
      </c>
      <c r="N552" s="25" t="s">
        <v>11</v>
      </c>
      <c r="O552" s="25" t="s">
        <v>11</v>
      </c>
      <c r="P552" s="25" t="s">
        <v>11</v>
      </c>
      <c r="Q552" s="25" t="s">
        <v>11</v>
      </c>
      <c r="R552" s="25" t="s">
        <v>11</v>
      </c>
      <c r="S552" s="25" t="s">
        <v>11</v>
      </c>
      <c r="T552" s="25" t="s">
        <v>2043</v>
      </c>
      <c r="U552" s="25" t="s">
        <v>16</v>
      </c>
      <c r="V552" s="25" t="s">
        <v>11</v>
      </c>
      <c r="W552" s="25" t="s">
        <v>11</v>
      </c>
      <c r="X552" s="25">
        <v>0</v>
      </c>
      <c r="Y552" s="25" t="s">
        <v>11</v>
      </c>
      <c r="Z552" s="25" t="s">
        <v>1664</v>
      </c>
      <c r="AA552" s="25" t="s">
        <v>11</v>
      </c>
      <c r="AB552" s="25" t="s">
        <v>11</v>
      </c>
      <c r="AC552" s="25" t="s">
        <v>11</v>
      </c>
      <c r="AD552" s="25">
        <v>280</v>
      </c>
      <c r="AE552" s="25">
        <v>0</v>
      </c>
      <c r="AF552" s="25">
        <v>18460</v>
      </c>
      <c r="AG552" s="25" t="s">
        <v>3450</v>
      </c>
    </row>
    <row r="553" spans="1:33">
      <c r="A553" s="25" t="s">
        <v>2753</v>
      </c>
      <c r="B553" s="25" t="s">
        <v>2754</v>
      </c>
      <c r="C553" s="25" t="s">
        <v>1661</v>
      </c>
      <c r="D553" s="25" t="s">
        <v>11</v>
      </c>
      <c r="E553" s="25" t="s">
        <v>11</v>
      </c>
      <c r="F553" s="25" t="s">
        <v>11</v>
      </c>
      <c r="G553" s="25" t="s">
        <v>11</v>
      </c>
      <c r="H553" s="25" t="s">
        <v>2755</v>
      </c>
      <c r="I553" s="25" t="s">
        <v>1672</v>
      </c>
      <c r="J553" s="25" t="s">
        <v>11</v>
      </c>
      <c r="K553" s="25" t="s">
        <v>1683</v>
      </c>
      <c r="L553" s="25" t="s">
        <v>1721</v>
      </c>
      <c r="M553" s="25" t="s">
        <v>11</v>
      </c>
      <c r="N553" s="25" t="s">
        <v>11</v>
      </c>
      <c r="O553" s="25" t="s">
        <v>11</v>
      </c>
      <c r="P553" s="25" t="s">
        <v>11</v>
      </c>
      <c r="Q553" s="25" t="s">
        <v>2755</v>
      </c>
      <c r="R553" s="25" t="s">
        <v>11</v>
      </c>
      <c r="S553" s="25" t="s">
        <v>11</v>
      </c>
      <c r="T553" s="25" t="s">
        <v>1766</v>
      </c>
      <c r="U553" s="25" t="s">
        <v>16</v>
      </c>
      <c r="V553" s="25" t="s">
        <v>1663</v>
      </c>
      <c r="W553" s="25" t="s">
        <v>11</v>
      </c>
      <c r="X553" s="25">
        <v>0</v>
      </c>
      <c r="Y553" s="25" t="s">
        <v>11</v>
      </c>
      <c r="Z553" s="25" t="s">
        <v>1664</v>
      </c>
      <c r="AA553" s="25" t="s">
        <v>11</v>
      </c>
      <c r="AB553" s="25" t="s">
        <v>11</v>
      </c>
      <c r="AC553" s="25" t="s">
        <v>11</v>
      </c>
      <c r="AD553" s="25">
        <v>0</v>
      </c>
      <c r="AE553" s="25">
        <v>0</v>
      </c>
      <c r="AF553" s="25">
        <v>2348.83</v>
      </c>
      <c r="AG553" s="25" t="s">
        <v>5054</v>
      </c>
    </row>
    <row r="554" spans="1:33">
      <c r="A554" s="25" t="s">
        <v>2320</v>
      </c>
      <c r="B554" s="25" t="s">
        <v>2321</v>
      </c>
      <c r="C554" s="25" t="s">
        <v>1661</v>
      </c>
      <c r="D554" s="25" t="s">
        <v>11</v>
      </c>
      <c r="E554" s="25" t="s">
        <v>11</v>
      </c>
      <c r="F554" s="25" t="s">
        <v>11</v>
      </c>
      <c r="G554" s="25" t="s">
        <v>11</v>
      </c>
      <c r="H554" s="25" t="s">
        <v>2322</v>
      </c>
      <c r="I554" s="25" t="s">
        <v>11</v>
      </c>
      <c r="J554" s="25" t="s">
        <v>11</v>
      </c>
      <c r="K554" s="25" t="s">
        <v>11</v>
      </c>
      <c r="L554" s="25" t="s">
        <v>1721</v>
      </c>
      <c r="M554" s="25" t="s">
        <v>11</v>
      </c>
      <c r="N554" s="25" t="s">
        <v>11</v>
      </c>
      <c r="O554" s="25" t="s">
        <v>11</v>
      </c>
      <c r="P554" s="25" t="s">
        <v>11</v>
      </c>
      <c r="Q554" s="25" t="s">
        <v>11</v>
      </c>
      <c r="R554" s="25" t="s">
        <v>11</v>
      </c>
      <c r="S554" s="25" t="s">
        <v>11</v>
      </c>
      <c r="T554" s="25" t="s">
        <v>2323</v>
      </c>
      <c r="U554" s="25" t="s">
        <v>17</v>
      </c>
      <c r="V554" s="25" t="s">
        <v>11</v>
      </c>
      <c r="W554" s="25" t="s">
        <v>11</v>
      </c>
      <c r="X554" s="25">
        <v>0</v>
      </c>
      <c r="Y554" s="25" t="s">
        <v>11</v>
      </c>
      <c r="Z554" s="25" t="s">
        <v>1664</v>
      </c>
      <c r="AA554" s="25" t="s">
        <v>11</v>
      </c>
      <c r="AB554" s="25" t="s">
        <v>11</v>
      </c>
      <c r="AC554" s="25" t="s">
        <v>11</v>
      </c>
      <c r="AD554" s="25">
        <v>1600</v>
      </c>
      <c r="AE554" s="25">
        <v>0</v>
      </c>
      <c r="AF554" s="25">
        <v>4819.04</v>
      </c>
      <c r="AG554" s="25" t="s">
        <v>2324</v>
      </c>
    </row>
    <row r="555" spans="1:33">
      <c r="A555" s="25" t="s">
        <v>2521</v>
      </c>
      <c r="B555" s="25" t="s">
        <v>2522</v>
      </c>
      <c r="C555" s="25" t="s">
        <v>1661</v>
      </c>
      <c r="D555" s="25" t="s">
        <v>11</v>
      </c>
      <c r="E555" s="25" t="s">
        <v>11</v>
      </c>
      <c r="F555" s="25" t="s">
        <v>11</v>
      </c>
      <c r="G555" s="25" t="s">
        <v>11</v>
      </c>
      <c r="H555" s="25" t="s">
        <v>2523</v>
      </c>
      <c r="I555" s="25" t="s">
        <v>11</v>
      </c>
      <c r="J555" s="25" t="s">
        <v>11</v>
      </c>
      <c r="K555" s="25" t="s">
        <v>11</v>
      </c>
      <c r="L555" s="25" t="s">
        <v>1721</v>
      </c>
      <c r="M555" s="25" t="s">
        <v>11</v>
      </c>
      <c r="N555" s="25" t="s">
        <v>11</v>
      </c>
      <c r="O555" s="25" t="s">
        <v>11</v>
      </c>
      <c r="P555" s="25" t="s">
        <v>11</v>
      </c>
      <c r="Q555" s="25" t="s">
        <v>11</v>
      </c>
      <c r="R555" s="25" t="s">
        <v>11</v>
      </c>
      <c r="S555" s="25" t="s">
        <v>11</v>
      </c>
      <c r="T555" s="25" t="s">
        <v>1766</v>
      </c>
      <c r="U555" s="25" t="s">
        <v>12</v>
      </c>
      <c r="V555" s="25" t="s">
        <v>11</v>
      </c>
      <c r="W555" s="25" t="s">
        <v>11</v>
      </c>
      <c r="X555" s="25">
        <v>0</v>
      </c>
      <c r="Y555" s="25" t="s">
        <v>11</v>
      </c>
      <c r="Z555" s="25" t="s">
        <v>1664</v>
      </c>
      <c r="AA555" s="25" t="s">
        <v>11</v>
      </c>
      <c r="AB555" s="25" t="s">
        <v>11</v>
      </c>
      <c r="AC555" s="25" t="s">
        <v>11</v>
      </c>
      <c r="AD555" s="25">
        <v>0</v>
      </c>
      <c r="AE555" s="25">
        <v>0</v>
      </c>
      <c r="AF555" s="25">
        <v>1436.82</v>
      </c>
      <c r="AG555" s="25" t="s">
        <v>5311</v>
      </c>
    </row>
    <row r="556" spans="1:33">
      <c r="A556" s="25" t="s">
        <v>3632</v>
      </c>
      <c r="B556" s="25" t="s">
        <v>3633</v>
      </c>
      <c r="C556" s="25" t="s">
        <v>1666</v>
      </c>
      <c r="D556" s="25" t="s">
        <v>11</v>
      </c>
      <c r="E556" s="25" t="s">
        <v>11</v>
      </c>
      <c r="F556" s="25" t="s">
        <v>11</v>
      </c>
      <c r="G556" s="25" t="s">
        <v>11</v>
      </c>
      <c r="H556" s="25" t="s">
        <v>3634</v>
      </c>
      <c r="I556" s="25" t="s">
        <v>11</v>
      </c>
      <c r="J556" s="25" t="s">
        <v>11</v>
      </c>
      <c r="K556" s="25" t="s">
        <v>11</v>
      </c>
      <c r="L556" s="25" t="s">
        <v>1721</v>
      </c>
      <c r="M556" s="25" t="s">
        <v>11</v>
      </c>
      <c r="N556" s="25" t="s">
        <v>11</v>
      </c>
      <c r="O556" s="25" t="s">
        <v>11</v>
      </c>
      <c r="P556" s="25" t="s">
        <v>11</v>
      </c>
      <c r="Q556" s="25" t="s">
        <v>11</v>
      </c>
      <c r="R556" s="25" t="s">
        <v>11</v>
      </c>
      <c r="S556" s="25" t="s">
        <v>11</v>
      </c>
      <c r="T556" s="25" t="s">
        <v>1766</v>
      </c>
      <c r="U556" s="25" t="s">
        <v>15</v>
      </c>
      <c r="V556" s="25" t="s">
        <v>11</v>
      </c>
      <c r="W556" s="25" t="s">
        <v>11</v>
      </c>
      <c r="X556" s="25">
        <v>0</v>
      </c>
      <c r="Y556" s="25" t="s">
        <v>11</v>
      </c>
      <c r="Z556" s="25" t="s">
        <v>1664</v>
      </c>
      <c r="AA556" s="25" t="s">
        <v>11</v>
      </c>
      <c r="AB556" s="25" t="s">
        <v>11</v>
      </c>
      <c r="AC556" s="25" t="s">
        <v>11</v>
      </c>
      <c r="AD556" s="25">
        <v>400</v>
      </c>
      <c r="AE556" s="25">
        <v>0</v>
      </c>
      <c r="AF556" s="25">
        <v>10443.459999999999</v>
      </c>
      <c r="AG556" s="25" t="s">
        <v>3635</v>
      </c>
    </row>
    <row r="557" spans="1:33">
      <c r="A557" s="25" t="s">
        <v>3080</v>
      </c>
      <c r="B557" s="25" t="s">
        <v>3081</v>
      </c>
      <c r="C557" s="25" t="s">
        <v>1666</v>
      </c>
      <c r="D557" s="25" t="s">
        <v>11</v>
      </c>
      <c r="E557" s="25" t="s">
        <v>11</v>
      </c>
      <c r="F557" s="25" t="s">
        <v>11</v>
      </c>
      <c r="G557" s="25" t="s">
        <v>11</v>
      </c>
      <c r="H557" s="25" t="s">
        <v>3082</v>
      </c>
      <c r="I557" s="25" t="s">
        <v>11</v>
      </c>
      <c r="J557" s="25" t="s">
        <v>11</v>
      </c>
      <c r="K557" s="25" t="s">
        <v>11</v>
      </c>
      <c r="L557" s="25" t="s">
        <v>1721</v>
      </c>
      <c r="M557" s="25" t="s">
        <v>11</v>
      </c>
      <c r="N557" s="25" t="s">
        <v>11</v>
      </c>
      <c r="O557" s="25" t="s">
        <v>11</v>
      </c>
      <c r="P557" s="25" t="s">
        <v>11</v>
      </c>
      <c r="Q557" s="25" t="s">
        <v>11</v>
      </c>
      <c r="R557" s="25" t="s">
        <v>11</v>
      </c>
      <c r="S557" s="25" t="s">
        <v>11</v>
      </c>
      <c r="T557" s="25" t="s">
        <v>1778</v>
      </c>
      <c r="U557" s="25" t="s">
        <v>14</v>
      </c>
      <c r="V557" s="25" t="s">
        <v>11</v>
      </c>
      <c r="W557" s="25" t="s">
        <v>11</v>
      </c>
      <c r="X557" s="25">
        <v>0</v>
      </c>
      <c r="Y557" s="25" t="s">
        <v>11</v>
      </c>
      <c r="Z557" s="25" t="s">
        <v>1664</v>
      </c>
      <c r="AA557" s="25" t="s">
        <v>11</v>
      </c>
      <c r="AB557" s="25" t="s">
        <v>11</v>
      </c>
      <c r="AC557" s="25" t="s">
        <v>11</v>
      </c>
      <c r="AD557" s="25">
        <v>0</v>
      </c>
      <c r="AE557" s="25">
        <v>0</v>
      </c>
      <c r="AF557" s="25">
        <v>15214.59</v>
      </c>
      <c r="AG557" s="25" t="s">
        <v>5312</v>
      </c>
    </row>
    <row r="558" spans="1:33">
      <c r="A558" s="25" t="s">
        <v>1893</v>
      </c>
      <c r="B558" s="25" t="s">
        <v>1894</v>
      </c>
      <c r="C558" s="25" t="s">
        <v>1666</v>
      </c>
      <c r="D558" s="25" t="s">
        <v>11</v>
      </c>
      <c r="E558" s="25" t="s">
        <v>11</v>
      </c>
      <c r="F558" s="25" t="s">
        <v>11</v>
      </c>
      <c r="G558" s="25" t="s">
        <v>11</v>
      </c>
      <c r="H558" s="25" t="s">
        <v>1895</v>
      </c>
      <c r="I558" s="25" t="s">
        <v>11</v>
      </c>
      <c r="J558" s="25" t="s">
        <v>11</v>
      </c>
      <c r="K558" s="25" t="s">
        <v>11</v>
      </c>
      <c r="L558" s="25" t="s">
        <v>1721</v>
      </c>
      <c r="M558" s="25" t="s">
        <v>11</v>
      </c>
      <c r="N558" s="25" t="s">
        <v>11</v>
      </c>
      <c r="O558" s="25" t="s">
        <v>11</v>
      </c>
      <c r="P558" s="25" t="s">
        <v>11</v>
      </c>
      <c r="Q558" s="25" t="s">
        <v>11</v>
      </c>
      <c r="R558" s="25" t="s">
        <v>11</v>
      </c>
      <c r="S558" s="25" t="s">
        <v>11</v>
      </c>
      <c r="T558" s="25" t="s">
        <v>1896</v>
      </c>
      <c r="U558" s="25" t="s">
        <v>13</v>
      </c>
      <c r="V558" s="25" t="s">
        <v>11</v>
      </c>
      <c r="W558" s="25" t="s">
        <v>11</v>
      </c>
      <c r="X558" s="25">
        <v>0</v>
      </c>
      <c r="Y558" s="25" t="s">
        <v>11</v>
      </c>
      <c r="Z558" s="25" t="s">
        <v>1664</v>
      </c>
      <c r="AA558" s="25" t="s">
        <v>11</v>
      </c>
      <c r="AB558" s="25" t="s">
        <v>11</v>
      </c>
      <c r="AC558" s="25" t="s">
        <v>11</v>
      </c>
      <c r="AD558" s="25">
        <v>0</v>
      </c>
      <c r="AE558" s="25">
        <v>0</v>
      </c>
      <c r="AF558" s="25">
        <v>0</v>
      </c>
      <c r="AG558" s="25" t="s">
        <v>7</v>
      </c>
    </row>
    <row r="559" spans="1:33">
      <c r="A559" s="25" t="s">
        <v>3962</v>
      </c>
      <c r="B559" s="25" t="s">
        <v>3963</v>
      </c>
      <c r="C559" s="25" t="s">
        <v>1666</v>
      </c>
      <c r="D559" s="25" t="s">
        <v>11</v>
      </c>
      <c r="E559" s="25" t="s">
        <v>11</v>
      </c>
      <c r="F559" s="25" t="s">
        <v>11</v>
      </c>
      <c r="G559" s="25" t="s">
        <v>11</v>
      </c>
      <c r="H559" s="25" t="s">
        <v>3964</v>
      </c>
      <c r="I559" s="25" t="s">
        <v>11</v>
      </c>
      <c r="J559" s="25" t="s">
        <v>11</v>
      </c>
      <c r="K559" s="25" t="s">
        <v>11</v>
      </c>
      <c r="L559" s="25" t="s">
        <v>1721</v>
      </c>
      <c r="M559" s="25" t="s">
        <v>11</v>
      </c>
      <c r="N559" s="25" t="s">
        <v>11</v>
      </c>
      <c r="O559" s="25" t="s">
        <v>11</v>
      </c>
      <c r="P559" s="25" t="s">
        <v>11</v>
      </c>
      <c r="Q559" s="25" t="s">
        <v>11</v>
      </c>
      <c r="R559" s="25" t="s">
        <v>11</v>
      </c>
      <c r="S559" s="25" t="s">
        <v>11</v>
      </c>
      <c r="T559" s="25" t="s">
        <v>3965</v>
      </c>
      <c r="U559" s="25" t="s">
        <v>1669</v>
      </c>
      <c r="V559" s="25" t="s">
        <v>11</v>
      </c>
      <c r="W559" s="25" t="s">
        <v>11</v>
      </c>
      <c r="X559" s="25">
        <v>0</v>
      </c>
      <c r="Y559" s="25" t="s">
        <v>11</v>
      </c>
      <c r="Z559" s="25" t="s">
        <v>1664</v>
      </c>
      <c r="AA559" s="25" t="s">
        <v>11</v>
      </c>
      <c r="AB559" s="25" t="s">
        <v>11</v>
      </c>
      <c r="AC559" s="25" t="s">
        <v>11</v>
      </c>
      <c r="AD559" s="25">
        <v>0</v>
      </c>
      <c r="AE559" s="25">
        <v>0</v>
      </c>
      <c r="AF559" s="25">
        <v>30100</v>
      </c>
      <c r="AG559" s="25" t="s">
        <v>5229</v>
      </c>
    </row>
    <row r="560" spans="1:33">
      <c r="A560" s="25" t="s">
        <v>2176</v>
      </c>
      <c r="B560" s="25" t="s">
        <v>2177</v>
      </c>
      <c r="C560" s="25" t="s">
        <v>1666</v>
      </c>
      <c r="D560" s="25" t="s">
        <v>11</v>
      </c>
      <c r="E560" s="25" t="s">
        <v>11</v>
      </c>
      <c r="F560" s="25" t="s">
        <v>11</v>
      </c>
      <c r="G560" s="25" t="s">
        <v>11</v>
      </c>
      <c r="H560" s="25" t="s">
        <v>2178</v>
      </c>
      <c r="I560" s="25" t="s">
        <v>11</v>
      </c>
      <c r="J560" s="25" t="s">
        <v>11</v>
      </c>
      <c r="K560" s="25" t="s">
        <v>11</v>
      </c>
      <c r="L560" s="25" t="s">
        <v>1721</v>
      </c>
      <c r="M560" s="25" t="s">
        <v>11</v>
      </c>
      <c r="N560" s="25" t="s">
        <v>11</v>
      </c>
      <c r="O560" s="25" t="s">
        <v>11</v>
      </c>
      <c r="P560" s="25" t="s">
        <v>11</v>
      </c>
      <c r="Q560" s="25" t="s">
        <v>11</v>
      </c>
      <c r="R560" s="25" t="s">
        <v>11</v>
      </c>
      <c r="S560" s="25" t="s">
        <v>11</v>
      </c>
      <c r="T560" s="25" t="s">
        <v>1726</v>
      </c>
      <c r="U560" s="25" t="s">
        <v>14</v>
      </c>
      <c r="V560" s="25" t="s">
        <v>11</v>
      </c>
      <c r="W560" s="25" t="s">
        <v>11</v>
      </c>
      <c r="X560" s="25">
        <v>0</v>
      </c>
      <c r="Y560" s="25" t="s">
        <v>11</v>
      </c>
      <c r="Z560" s="25" t="s">
        <v>1664</v>
      </c>
      <c r="AA560" s="25" t="s">
        <v>11</v>
      </c>
      <c r="AB560" s="25" t="s">
        <v>11</v>
      </c>
      <c r="AC560" s="25" t="s">
        <v>11</v>
      </c>
      <c r="AD560" s="25">
        <v>280</v>
      </c>
      <c r="AE560" s="25">
        <v>0</v>
      </c>
      <c r="AF560" s="25">
        <v>2108.91</v>
      </c>
      <c r="AG560" s="25" t="s">
        <v>5313</v>
      </c>
    </row>
    <row r="561" spans="1:33">
      <c r="A561" s="25" t="s">
        <v>3320</v>
      </c>
      <c r="B561" s="25" t="s">
        <v>3321</v>
      </c>
      <c r="C561" s="25" t="s">
        <v>1661</v>
      </c>
      <c r="D561" s="25" t="s">
        <v>11</v>
      </c>
      <c r="E561" s="25" t="s">
        <v>11</v>
      </c>
      <c r="F561" s="25" t="s">
        <v>11</v>
      </c>
      <c r="G561" s="25" t="s">
        <v>11</v>
      </c>
      <c r="H561" s="25" t="s">
        <v>3322</v>
      </c>
      <c r="I561" s="25" t="s">
        <v>11</v>
      </c>
      <c r="J561" s="25" t="s">
        <v>11</v>
      </c>
      <c r="K561" s="25" t="s">
        <v>11</v>
      </c>
      <c r="L561" s="25" t="s">
        <v>1721</v>
      </c>
      <c r="M561" s="25" t="s">
        <v>11</v>
      </c>
      <c r="N561" s="25" t="s">
        <v>11</v>
      </c>
      <c r="O561" s="25" t="s">
        <v>11</v>
      </c>
      <c r="P561" s="25" t="s">
        <v>11</v>
      </c>
      <c r="Q561" s="25" t="s">
        <v>11</v>
      </c>
      <c r="R561" s="25" t="s">
        <v>11</v>
      </c>
      <c r="S561" s="25" t="s">
        <v>11</v>
      </c>
      <c r="T561" s="25" t="s">
        <v>3323</v>
      </c>
      <c r="U561" s="25" t="s">
        <v>17</v>
      </c>
      <c r="V561" s="25" t="s">
        <v>11</v>
      </c>
      <c r="W561" s="25" t="s">
        <v>11</v>
      </c>
      <c r="X561" s="25">
        <v>0</v>
      </c>
      <c r="Y561" s="25" t="s">
        <v>11</v>
      </c>
      <c r="Z561" s="25" t="s">
        <v>1664</v>
      </c>
      <c r="AA561" s="25" t="s">
        <v>11</v>
      </c>
      <c r="AB561" s="25" t="s">
        <v>11</v>
      </c>
      <c r="AC561" s="25" t="s">
        <v>11</v>
      </c>
      <c r="AD561" s="25">
        <v>0</v>
      </c>
      <c r="AE561" s="25">
        <v>0</v>
      </c>
      <c r="AF561" s="25">
        <v>6552</v>
      </c>
      <c r="AG561" s="25" t="s">
        <v>3324</v>
      </c>
    </row>
    <row r="562" spans="1:33">
      <c r="A562" s="25" t="s">
        <v>2392</v>
      </c>
      <c r="B562" s="25" t="s">
        <v>2393</v>
      </c>
      <c r="C562" s="25" t="s">
        <v>1661</v>
      </c>
      <c r="D562" s="25" t="s">
        <v>11</v>
      </c>
      <c r="E562" s="25" t="s">
        <v>11</v>
      </c>
      <c r="F562" s="25" t="s">
        <v>11</v>
      </c>
      <c r="G562" s="25" t="s">
        <v>11</v>
      </c>
      <c r="H562" s="25" t="s">
        <v>2394</v>
      </c>
      <c r="I562" s="25" t="s">
        <v>11</v>
      </c>
      <c r="J562" s="25" t="s">
        <v>11</v>
      </c>
      <c r="K562" s="25" t="s">
        <v>11</v>
      </c>
      <c r="L562" s="25" t="s">
        <v>1721</v>
      </c>
      <c r="M562" s="25" t="s">
        <v>11</v>
      </c>
      <c r="N562" s="25" t="s">
        <v>11</v>
      </c>
      <c r="O562" s="25" t="s">
        <v>11</v>
      </c>
      <c r="P562" s="25" t="s">
        <v>11</v>
      </c>
      <c r="Q562" s="25" t="s">
        <v>11</v>
      </c>
      <c r="R562" s="25" t="s">
        <v>11</v>
      </c>
      <c r="S562" s="25" t="s">
        <v>11</v>
      </c>
      <c r="T562" s="25" t="s">
        <v>1726</v>
      </c>
      <c r="U562" s="25" t="s">
        <v>12</v>
      </c>
      <c r="V562" s="25" t="s">
        <v>11</v>
      </c>
      <c r="W562" s="25" t="s">
        <v>11</v>
      </c>
      <c r="X562" s="25">
        <v>0</v>
      </c>
      <c r="Y562" s="25" t="s">
        <v>11</v>
      </c>
      <c r="Z562" s="25" t="s">
        <v>1809</v>
      </c>
      <c r="AA562" s="25" t="s">
        <v>2050</v>
      </c>
      <c r="AB562" s="25" t="s">
        <v>1811</v>
      </c>
      <c r="AC562" s="25" t="s">
        <v>2395</v>
      </c>
      <c r="AD562" s="25">
        <v>4381.76</v>
      </c>
      <c r="AE562" s="25">
        <v>0</v>
      </c>
      <c r="AF562" s="25">
        <v>0</v>
      </c>
      <c r="AG562" s="25" t="s">
        <v>2396</v>
      </c>
    </row>
    <row r="563" spans="1:33">
      <c r="A563" s="25" t="s">
        <v>3914</v>
      </c>
      <c r="B563" s="25" t="s">
        <v>3915</v>
      </c>
      <c r="C563" s="25" t="s">
        <v>1661</v>
      </c>
      <c r="D563" s="25" t="s">
        <v>11</v>
      </c>
      <c r="E563" s="25" t="s">
        <v>11</v>
      </c>
      <c r="F563" s="25" t="s">
        <v>3916</v>
      </c>
      <c r="G563" s="25" t="s">
        <v>1751</v>
      </c>
      <c r="H563" s="25" t="s">
        <v>3917</v>
      </c>
      <c r="I563" s="25" t="s">
        <v>1672</v>
      </c>
      <c r="J563" s="25" t="s">
        <v>11</v>
      </c>
      <c r="K563" s="25" t="s">
        <v>1683</v>
      </c>
      <c r="L563" s="25" t="s">
        <v>1721</v>
      </c>
      <c r="M563" s="25" t="s">
        <v>11</v>
      </c>
      <c r="N563" s="25" t="s">
        <v>11</v>
      </c>
      <c r="O563" s="25" t="s">
        <v>3917</v>
      </c>
      <c r="P563" s="25" t="s">
        <v>11</v>
      </c>
      <c r="Q563" s="25" t="s">
        <v>11</v>
      </c>
      <c r="R563" s="25" t="s">
        <v>11</v>
      </c>
      <c r="S563" s="25" t="s">
        <v>11</v>
      </c>
      <c r="T563" s="25" t="s">
        <v>1804</v>
      </c>
      <c r="U563" s="25" t="s">
        <v>16</v>
      </c>
      <c r="V563" s="25" t="s">
        <v>11</v>
      </c>
      <c r="W563" s="25" t="s">
        <v>11</v>
      </c>
      <c r="X563" s="25">
        <v>0</v>
      </c>
      <c r="Y563" s="25" t="s">
        <v>11</v>
      </c>
      <c r="Z563" s="25" t="s">
        <v>1664</v>
      </c>
      <c r="AA563" s="25" t="s">
        <v>11</v>
      </c>
      <c r="AB563" s="25" t="s">
        <v>11</v>
      </c>
      <c r="AC563" s="25" t="s">
        <v>11</v>
      </c>
      <c r="AD563" s="25">
        <v>0</v>
      </c>
      <c r="AE563" s="25">
        <v>0</v>
      </c>
      <c r="AF563" s="25">
        <v>3316</v>
      </c>
      <c r="AG563" s="25" t="s">
        <v>1162</v>
      </c>
    </row>
    <row r="564" spans="1:33">
      <c r="A564" s="25" t="s">
        <v>2416</v>
      </c>
      <c r="B564" s="25" t="s">
        <v>2417</v>
      </c>
      <c r="C564" s="25" t="s">
        <v>1661</v>
      </c>
      <c r="D564" s="25" t="s">
        <v>11</v>
      </c>
      <c r="E564" s="25" t="s">
        <v>11</v>
      </c>
      <c r="F564" s="25" t="s">
        <v>11</v>
      </c>
      <c r="G564" s="25" t="s">
        <v>11</v>
      </c>
      <c r="H564" s="25" t="s">
        <v>2418</v>
      </c>
      <c r="I564" s="25" t="s">
        <v>11</v>
      </c>
      <c r="J564" s="25" t="s">
        <v>11</v>
      </c>
      <c r="K564" s="25" t="s">
        <v>11</v>
      </c>
      <c r="L564" s="25" t="s">
        <v>1721</v>
      </c>
      <c r="M564" s="25" t="s">
        <v>1808</v>
      </c>
      <c r="N564" s="25" t="s">
        <v>11</v>
      </c>
      <c r="O564" s="25" t="s">
        <v>11</v>
      </c>
      <c r="P564" s="25" t="s">
        <v>11</v>
      </c>
      <c r="Q564" s="25" t="s">
        <v>11</v>
      </c>
      <c r="R564" s="25" t="s">
        <v>11</v>
      </c>
      <c r="S564" s="25" t="s">
        <v>11</v>
      </c>
      <c r="T564" s="25" t="s">
        <v>1726</v>
      </c>
      <c r="U564" s="25" t="s">
        <v>16</v>
      </c>
      <c r="V564" s="25" t="s">
        <v>11</v>
      </c>
      <c r="W564" s="25" t="s">
        <v>11</v>
      </c>
      <c r="X564" s="25">
        <v>0</v>
      </c>
      <c r="Y564" s="25" t="s">
        <v>11</v>
      </c>
      <c r="Z564" s="25" t="s">
        <v>1664</v>
      </c>
      <c r="AA564" s="25" t="s">
        <v>11</v>
      </c>
      <c r="AB564" s="25" t="s">
        <v>11</v>
      </c>
      <c r="AC564" s="25" t="s">
        <v>11</v>
      </c>
      <c r="AD564" s="25">
        <v>0</v>
      </c>
      <c r="AE564" s="25">
        <v>0</v>
      </c>
      <c r="AF564" s="25">
        <v>807.99</v>
      </c>
      <c r="AG564" s="25" t="s">
        <v>2419</v>
      </c>
    </row>
    <row r="565" spans="1:33">
      <c r="A565" s="25" t="s">
        <v>3274</v>
      </c>
      <c r="B565" s="25" t="s">
        <v>3275</v>
      </c>
      <c r="C565" s="25" t="s">
        <v>1661</v>
      </c>
      <c r="D565" s="25" t="s">
        <v>11</v>
      </c>
      <c r="E565" s="25" t="s">
        <v>11</v>
      </c>
      <c r="F565" s="25" t="s">
        <v>11</v>
      </c>
      <c r="G565" s="25" t="s">
        <v>11</v>
      </c>
      <c r="H565" s="25" t="s">
        <v>3276</v>
      </c>
      <c r="I565" s="25" t="s">
        <v>11</v>
      </c>
      <c r="J565" s="25" t="s">
        <v>11</v>
      </c>
      <c r="K565" s="25" t="s">
        <v>11</v>
      </c>
      <c r="L565" s="25" t="s">
        <v>1721</v>
      </c>
      <c r="M565" s="25" t="s">
        <v>11</v>
      </c>
      <c r="N565" s="25" t="s">
        <v>11</v>
      </c>
      <c r="O565" s="25" t="s">
        <v>11</v>
      </c>
      <c r="P565" s="25" t="s">
        <v>11</v>
      </c>
      <c r="Q565" s="25" t="s">
        <v>11</v>
      </c>
      <c r="R565" s="25" t="s">
        <v>11</v>
      </c>
      <c r="S565" s="25" t="s">
        <v>11</v>
      </c>
      <c r="T565" s="25" t="s">
        <v>1786</v>
      </c>
      <c r="U565" s="25" t="s">
        <v>18</v>
      </c>
      <c r="V565" s="25" t="s">
        <v>11</v>
      </c>
      <c r="W565" s="25" t="s">
        <v>11</v>
      </c>
      <c r="X565" s="25">
        <v>0</v>
      </c>
      <c r="Y565" s="25" t="s">
        <v>11</v>
      </c>
      <c r="Z565" s="25" t="s">
        <v>1664</v>
      </c>
      <c r="AA565" s="25" t="s">
        <v>11</v>
      </c>
      <c r="AB565" s="25" t="s">
        <v>11</v>
      </c>
      <c r="AC565" s="25" t="s">
        <v>11</v>
      </c>
      <c r="AD565" s="25">
        <v>0</v>
      </c>
      <c r="AE565" s="25">
        <v>0</v>
      </c>
      <c r="AF565" s="25">
        <v>11000</v>
      </c>
      <c r="AG565" s="25" t="s">
        <v>5314</v>
      </c>
    </row>
    <row r="566" spans="1:33">
      <c r="A566" s="25" t="s">
        <v>3083</v>
      </c>
      <c r="B566" s="25" t="s">
        <v>3084</v>
      </c>
      <c r="C566" s="25" t="s">
        <v>1666</v>
      </c>
      <c r="D566" s="25" t="s">
        <v>11</v>
      </c>
      <c r="E566" s="25" t="s">
        <v>11</v>
      </c>
      <c r="F566" s="25" t="s">
        <v>11</v>
      </c>
      <c r="G566" s="25" t="s">
        <v>11</v>
      </c>
      <c r="H566" s="25" t="s">
        <v>3085</v>
      </c>
      <c r="I566" s="25" t="s">
        <v>11</v>
      </c>
      <c r="J566" s="25" t="s">
        <v>11</v>
      </c>
      <c r="K566" s="25" t="s">
        <v>2144</v>
      </c>
      <c r="L566" s="25" t="s">
        <v>1721</v>
      </c>
      <c r="M566" s="25" t="s">
        <v>11</v>
      </c>
      <c r="N566" s="25" t="s">
        <v>11</v>
      </c>
      <c r="O566" s="25" t="s">
        <v>11</v>
      </c>
      <c r="P566" s="25" t="s">
        <v>11</v>
      </c>
      <c r="Q566" s="25" t="s">
        <v>11</v>
      </c>
      <c r="R566" s="25" t="s">
        <v>11</v>
      </c>
      <c r="S566" s="25" t="s">
        <v>11</v>
      </c>
      <c r="T566" s="25" t="s">
        <v>3086</v>
      </c>
      <c r="U566" s="25" t="s">
        <v>13</v>
      </c>
      <c r="V566" s="25" t="s">
        <v>11</v>
      </c>
      <c r="W566" s="25" t="s">
        <v>11</v>
      </c>
      <c r="X566" s="25">
        <v>0</v>
      </c>
      <c r="Y566" s="25" t="s">
        <v>11</v>
      </c>
      <c r="Z566" s="25" t="s">
        <v>1809</v>
      </c>
      <c r="AA566" s="25" t="s">
        <v>1684</v>
      </c>
      <c r="AB566" s="25" t="s">
        <v>1811</v>
      </c>
      <c r="AC566" s="25" t="s">
        <v>11</v>
      </c>
      <c r="AD566" s="25">
        <v>0</v>
      </c>
      <c r="AE566" s="25">
        <v>0</v>
      </c>
      <c r="AF566" s="25">
        <v>0</v>
      </c>
      <c r="AG566" s="25" t="s">
        <v>7</v>
      </c>
    </row>
    <row r="567" spans="1:33">
      <c r="A567" s="25" t="s">
        <v>3295</v>
      </c>
      <c r="B567" s="25" t="s">
        <v>3296</v>
      </c>
      <c r="C567" s="25" t="s">
        <v>1666</v>
      </c>
      <c r="D567" s="25" t="s">
        <v>11</v>
      </c>
      <c r="E567" s="25" t="s">
        <v>11</v>
      </c>
      <c r="F567" s="25" t="s">
        <v>11</v>
      </c>
      <c r="G567" s="25" t="s">
        <v>11</v>
      </c>
      <c r="H567" s="25" t="s">
        <v>3297</v>
      </c>
      <c r="I567" s="25" t="s">
        <v>11</v>
      </c>
      <c r="J567" s="25" t="s">
        <v>11</v>
      </c>
      <c r="K567" s="25" t="s">
        <v>11</v>
      </c>
      <c r="L567" s="25" t="s">
        <v>1721</v>
      </c>
      <c r="M567" s="25" t="s">
        <v>11</v>
      </c>
      <c r="N567" s="25" t="s">
        <v>11</v>
      </c>
      <c r="O567" s="25" t="s">
        <v>11</v>
      </c>
      <c r="P567" s="25" t="s">
        <v>11</v>
      </c>
      <c r="Q567" s="25" t="s">
        <v>11</v>
      </c>
      <c r="R567" s="25" t="s">
        <v>11</v>
      </c>
      <c r="S567" s="25" t="s">
        <v>11</v>
      </c>
      <c r="T567" s="25" t="s">
        <v>1726</v>
      </c>
      <c r="U567" s="25" t="s">
        <v>13</v>
      </c>
      <c r="V567" s="25" t="s">
        <v>11</v>
      </c>
      <c r="W567" s="25" t="s">
        <v>11</v>
      </c>
      <c r="X567" s="25">
        <v>0</v>
      </c>
      <c r="Y567" s="25" t="s">
        <v>11</v>
      </c>
      <c r="Z567" s="25" t="s">
        <v>1664</v>
      </c>
      <c r="AA567" s="25" t="s">
        <v>11</v>
      </c>
      <c r="AB567" s="25" t="s">
        <v>11</v>
      </c>
      <c r="AC567" s="25" t="s">
        <v>11</v>
      </c>
      <c r="AD567" s="25">
        <v>280</v>
      </c>
      <c r="AE567" s="25">
        <v>0</v>
      </c>
      <c r="AF567" s="25">
        <v>9282.81</v>
      </c>
      <c r="AG567" s="25" t="s">
        <v>5315</v>
      </c>
    </row>
    <row r="568" spans="1:33">
      <c r="A568" s="25" t="s">
        <v>1788</v>
      </c>
      <c r="B568" s="25" t="s">
        <v>1789</v>
      </c>
      <c r="C568" s="25" t="s">
        <v>1661</v>
      </c>
      <c r="D568" s="25" t="s">
        <v>11</v>
      </c>
      <c r="E568" s="25" t="s">
        <v>11</v>
      </c>
      <c r="F568" s="25" t="s">
        <v>11</v>
      </c>
      <c r="G568" s="25" t="s">
        <v>11</v>
      </c>
      <c r="H568" s="25" t="s">
        <v>1790</v>
      </c>
      <c r="I568" s="25" t="s">
        <v>11</v>
      </c>
      <c r="J568" s="25" t="s">
        <v>11</v>
      </c>
      <c r="K568" s="25" t="s">
        <v>11</v>
      </c>
      <c r="L568" s="25" t="s">
        <v>1721</v>
      </c>
      <c r="M568" s="25" t="s">
        <v>11</v>
      </c>
      <c r="N568" s="25" t="s">
        <v>11</v>
      </c>
      <c r="O568" s="25" t="s">
        <v>11</v>
      </c>
      <c r="P568" s="25" t="s">
        <v>11</v>
      </c>
      <c r="Q568" s="25" t="s">
        <v>11</v>
      </c>
      <c r="R568" s="25" t="s">
        <v>11</v>
      </c>
      <c r="S568" s="25" t="s">
        <v>11</v>
      </c>
      <c r="T568" s="25" t="s">
        <v>1726</v>
      </c>
      <c r="U568" s="25" t="s">
        <v>16</v>
      </c>
      <c r="V568" s="25" t="s">
        <v>11</v>
      </c>
      <c r="W568" s="25" t="s">
        <v>11</v>
      </c>
      <c r="X568" s="25">
        <v>0</v>
      </c>
      <c r="Y568" s="25" t="s">
        <v>11</v>
      </c>
      <c r="Z568" s="25" t="s">
        <v>1664</v>
      </c>
      <c r="AA568" s="25" t="s">
        <v>11</v>
      </c>
      <c r="AB568" s="25" t="s">
        <v>11</v>
      </c>
      <c r="AC568" s="25" t="s">
        <v>11</v>
      </c>
      <c r="AD568" s="25">
        <v>0</v>
      </c>
      <c r="AE568" s="25">
        <v>0</v>
      </c>
      <c r="AF568" s="25">
        <v>10928.78</v>
      </c>
      <c r="AG568" s="25" t="s">
        <v>5316</v>
      </c>
    </row>
    <row r="569" spans="1:33">
      <c r="A569" s="25" t="s">
        <v>3755</v>
      </c>
      <c r="B569" s="25" t="s">
        <v>3756</v>
      </c>
      <c r="C569" s="25" t="s">
        <v>1661</v>
      </c>
      <c r="D569" s="25" t="s">
        <v>11</v>
      </c>
      <c r="E569" s="25" t="s">
        <v>11</v>
      </c>
      <c r="F569" s="25" t="s">
        <v>11</v>
      </c>
      <c r="G569" s="25" t="s">
        <v>11</v>
      </c>
      <c r="H569" s="25" t="s">
        <v>3757</v>
      </c>
      <c r="I569" s="25" t="s">
        <v>1672</v>
      </c>
      <c r="J569" s="25" t="s">
        <v>1721</v>
      </c>
      <c r="K569" s="25" t="s">
        <v>1782</v>
      </c>
      <c r="L569" s="25" t="s">
        <v>1721</v>
      </c>
      <c r="M569" s="25" t="s">
        <v>11</v>
      </c>
      <c r="N569" s="25" t="s">
        <v>11</v>
      </c>
      <c r="O569" s="25" t="s">
        <v>11</v>
      </c>
      <c r="P569" s="25" t="s">
        <v>11</v>
      </c>
      <c r="Q569" s="25" t="s">
        <v>11</v>
      </c>
      <c r="R569" s="25" t="s">
        <v>11</v>
      </c>
      <c r="S569" s="25" t="s">
        <v>11</v>
      </c>
      <c r="T569" s="25" t="s">
        <v>1726</v>
      </c>
      <c r="U569" s="25" t="s">
        <v>16</v>
      </c>
      <c r="V569" s="25" t="s">
        <v>11</v>
      </c>
      <c r="W569" s="25" t="s">
        <v>11</v>
      </c>
      <c r="X569" s="25">
        <v>0</v>
      </c>
      <c r="Y569" s="25" t="s">
        <v>11</v>
      </c>
      <c r="Z569" s="25" t="s">
        <v>1664</v>
      </c>
      <c r="AA569" s="25" t="s">
        <v>11</v>
      </c>
      <c r="AB569" s="25" t="s">
        <v>11</v>
      </c>
      <c r="AC569" s="25" t="s">
        <v>11</v>
      </c>
      <c r="AD569" s="25">
        <v>0</v>
      </c>
      <c r="AE569" s="25">
        <v>0</v>
      </c>
      <c r="AF569" s="25">
        <v>2556.08</v>
      </c>
      <c r="AG569" s="25" t="s">
        <v>5273</v>
      </c>
    </row>
    <row r="570" spans="1:33">
      <c r="A570" s="25" t="s">
        <v>2161</v>
      </c>
      <c r="B570" s="25" t="s">
        <v>2162</v>
      </c>
      <c r="C570" s="25" t="s">
        <v>1661</v>
      </c>
      <c r="D570" s="25" t="s">
        <v>11</v>
      </c>
      <c r="E570" s="25" t="s">
        <v>11</v>
      </c>
      <c r="F570" s="25" t="s">
        <v>2163</v>
      </c>
      <c r="G570" s="25" t="s">
        <v>1730</v>
      </c>
      <c r="H570" s="25" t="s">
        <v>2164</v>
      </c>
      <c r="I570" s="25" t="s">
        <v>1672</v>
      </c>
      <c r="J570" s="25" t="s">
        <v>1721</v>
      </c>
      <c r="K570" s="25" t="s">
        <v>2165</v>
      </c>
      <c r="L570" s="25" t="s">
        <v>1721</v>
      </c>
      <c r="M570" s="25" t="s">
        <v>11</v>
      </c>
      <c r="N570" s="25" t="s">
        <v>2166</v>
      </c>
      <c r="O570" s="25" t="s">
        <v>2167</v>
      </c>
      <c r="P570" s="25" t="s">
        <v>11</v>
      </c>
      <c r="Q570" s="25" t="s">
        <v>11</v>
      </c>
      <c r="R570" s="25" t="s">
        <v>11</v>
      </c>
      <c r="S570" s="25" t="s">
        <v>11</v>
      </c>
      <c r="T570" s="25" t="s">
        <v>1726</v>
      </c>
      <c r="U570" s="25" t="s">
        <v>16</v>
      </c>
      <c r="V570" s="25" t="s">
        <v>1671</v>
      </c>
      <c r="W570" s="25" t="s">
        <v>11</v>
      </c>
      <c r="X570" s="25">
        <v>0</v>
      </c>
      <c r="Y570" s="25" t="s">
        <v>11</v>
      </c>
      <c r="Z570" s="25" t="s">
        <v>1664</v>
      </c>
      <c r="AA570" s="25" t="s">
        <v>11</v>
      </c>
      <c r="AB570" s="25" t="s">
        <v>11</v>
      </c>
      <c r="AC570" s="25" t="s">
        <v>11</v>
      </c>
      <c r="AD570" s="25">
        <v>0</v>
      </c>
      <c r="AE570" s="25">
        <v>0</v>
      </c>
      <c r="AF570" s="25">
        <v>21400</v>
      </c>
      <c r="AG570" s="25" t="s">
        <v>3652</v>
      </c>
    </row>
    <row r="571" spans="1:33">
      <c r="A571" s="25" t="s">
        <v>2924</v>
      </c>
      <c r="B571" s="25" t="s">
        <v>2925</v>
      </c>
      <c r="C571" s="25" t="s">
        <v>1666</v>
      </c>
      <c r="D571" s="25" t="s">
        <v>11</v>
      </c>
      <c r="E571" s="25" t="s">
        <v>11</v>
      </c>
      <c r="F571" s="25" t="s">
        <v>11</v>
      </c>
      <c r="G571" s="25" t="s">
        <v>11</v>
      </c>
      <c r="H571" s="25" t="s">
        <v>2926</v>
      </c>
      <c r="I571" s="25" t="s">
        <v>11</v>
      </c>
      <c r="J571" s="25" t="s">
        <v>11</v>
      </c>
      <c r="K571" s="25" t="s">
        <v>11</v>
      </c>
      <c r="L571" s="25" t="s">
        <v>1721</v>
      </c>
      <c r="M571" s="25" t="s">
        <v>11</v>
      </c>
      <c r="N571" s="25" t="s">
        <v>11</v>
      </c>
      <c r="O571" s="25" t="s">
        <v>11</v>
      </c>
      <c r="P571" s="25" t="s">
        <v>11</v>
      </c>
      <c r="Q571" s="25" t="s">
        <v>11</v>
      </c>
      <c r="R571" s="25" t="s">
        <v>11</v>
      </c>
      <c r="S571" s="25" t="s">
        <v>11</v>
      </c>
      <c r="T571" s="25" t="s">
        <v>2595</v>
      </c>
      <c r="U571" s="25" t="s">
        <v>15</v>
      </c>
      <c r="V571" s="25" t="s">
        <v>11</v>
      </c>
      <c r="W571" s="25" t="s">
        <v>11</v>
      </c>
      <c r="X571" s="25">
        <v>0</v>
      </c>
      <c r="Y571" s="25" t="s">
        <v>11</v>
      </c>
      <c r="Z571" s="25" t="s">
        <v>1809</v>
      </c>
      <c r="AA571" s="25" t="s">
        <v>1810</v>
      </c>
      <c r="AB571" s="25" t="s">
        <v>1811</v>
      </c>
      <c r="AC571" s="25" t="s">
        <v>11</v>
      </c>
      <c r="AD571" s="25">
        <v>0</v>
      </c>
      <c r="AE571" s="25">
        <v>0</v>
      </c>
      <c r="AF571" s="25">
        <v>0</v>
      </c>
      <c r="AG571" s="25" t="s">
        <v>7</v>
      </c>
    </row>
    <row r="572" spans="1:33">
      <c r="A572" s="25" t="s">
        <v>2626</v>
      </c>
      <c r="B572" s="25" t="s">
        <v>2627</v>
      </c>
      <c r="C572" s="25" t="s">
        <v>1666</v>
      </c>
      <c r="D572" s="25" t="s">
        <v>11</v>
      </c>
      <c r="E572" s="25" t="s">
        <v>11</v>
      </c>
      <c r="F572" s="25" t="s">
        <v>11</v>
      </c>
      <c r="G572" s="25" t="s">
        <v>11</v>
      </c>
      <c r="H572" s="25" t="s">
        <v>2628</v>
      </c>
      <c r="I572" s="25" t="s">
        <v>11</v>
      </c>
      <c r="J572" s="25" t="s">
        <v>11</v>
      </c>
      <c r="K572" s="25" t="s">
        <v>11</v>
      </c>
      <c r="L572" s="25" t="s">
        <v>1721</v>
      </c>
      <c r="M572" s="25" t="s">
        <v>11</v>
      </c>
      <c r="N572" s="25" t="s">
        <v>11</v>
      </c>
      <c r="O572" s="25" t="s">
        <v>11</v>
      </c>
      <c r="P572" s="25" t="s">
        <v>11</v>
      </c>
      <c r="Q572" s="25" t="s">
        <v>11</v>
      </c>
      <c r="R572" s="25" t="s">
        <v>11</v>
      </c>
      <c r="S572" s="25" t="s">
        <v>11</v>
      </c>
      <c r="T572" s="25" t="s">
        <v>1766</v>
      </c>
      <c r="U572" s="25" t="s">
        <v>14</v>
      </c>
      <c r="V572" s="25" t="s">
        <v>11</v>
      </c>
      <c r="W572" s="25" t="s">
        <v>11</v>
      </c>
      <c r="X572" s="25">
        <v>0</v>
      </c>
      <c r="Y572" s="25" t="s">
        <v>11</v>
      </c>
      <c r="Z572" s="25" t="s">
        <v>1664</v>
      </c>
      <c r="AA572" s="25" t="s">
        <v>11</v>
      </c>
      <c r="AB572" s="25" t="s">
        <v>11</v>
      </c>
      <c r="AC572" s="25" t="s">
        <v>11</v>
      </c>
      <c r="AD572" s="25">
        <v>0</v>
      </c>
      <c r="AE572" s="25">
        <v>0</v>
      </c>
      <c r="AF572" s="25">
        <v>52116</v>
      </c>
      <c r="AG572" s="25" t="s">
        <v>2145</v>
      </c>
    </row>
    <row r="573" spans="1:33">
      <c r="A573" s="25" t="s">
        <v>4024</v>
      </c>
      <c r="B573" s="25" t="s">
        <v>4025</v>
      </c>
      <c r="C573" s="25" t="s">
        <v>1666</v>
      </c>
      <c r="D573" s="25" t="s">
        <v>11</v>
      </c>
      <c r="E573" s="25" t="s">
        <v>11</v>
      </c>
      <c r="F573" s="25" t="s">
        <v>11</v>
      </c>
      <c r="G573" s="25" t="s">
        <v>11</v>
      </c>
      <c r="H573" s="25" t="s">
        <v>4026</v>
      </c>
      <c r="I573" s="25" t="s">
        <v>11</v>
      </c>
      <c r="J573" s="25" t="s">
        <v>11</v>
      </c>
      <c r="K573" s="25" t="s">
        <v>11</v>
      </c>
      <c r="L573" s="25" t="s">
        <v>1721</v>
      </c>
      <c r="M573" s="25" t="s">
        <v>11</v>
      </c>
      <c r="N573" s="25" t="s">
        <v>11</v>
      </c>
      <c r="O573" s="25" t="s">
        <v>11</v>
      </c>
      <c r="P573" s="25" t="s">
        <v>11</v>
      </c>
      <c r="Q573" s="25" t="s">
        <v>11</v>
      </c>
      <c r="R573" s="25" t="s">
        <v>11</v>
      </c>
      <c r="S573" s="25" t="s">
        <v>11</v>
      </c>
      <c r="T573" s="25" t="s">
        <v>1726</v>
      </c>
      <c r="U573" s="25" t="s">
        <v>15</v>
      </c>
      <c r="V573" s="25" t="s">
        <v>11</v>
      </c>
      <c r="W573" s="25" t="s">
        <v>11</v>
      </c>
      <c r="X573" s="25">
        <v>0</v>
      </c>
      <c r="Y573" s="25" t="s">
        <v>11</v>
      </c>
      <c r="Z573" s="25" t="s">
        <v>1664</v>
      </c>
      <c r="AA573" s="25" t="s">
        <v>11</v>
      </c>
      <c r="AB573" s="25" t="s">
        <v>11</v>
      </c>
      <c r="AC573" s="25" t="s">
        <v>11</v>
      </c>
      <c r="AD573" s="25">
        <v>160</v>
      </c>
      <c r="AE573" s="25">
        <v>0</v>
      </c>
      <c r="AF573" s="25">
        <v>7649.39</v>
      </c>
      <c r="AG573" s="25" t="s">
        <v>5317</v>
      </c>
    </row>
    <row r="574" spans="1:33">
      <c r="A574" s="25" t="s">
        <v>3889</v>
      </c>
      <c r="B574" s="25" t="s">
        <v>3890</v>
      </c>
      <c r="C574" s="25" t="s">
        <v>1661</v>
      </c>
      <c r="D574" s="25" t="s">
        <v>11</v>
      </c>
      <c r="E574" s="25" t="s">
        <v>11</v>
      </c>
      <c r="F574" s="25" t="s">
        <v>11</v>
      </c>
      <c r="G574" s="25" t="s">
        <v>11</v>
      </c>
      <c r="H574" s="25" t="s">
        <v>3891</v>
      </c>
      <c r="I574" s="25" t="s">
        <v>11</v>
      </c>
      <c r="J574" s="25" t="s">
        <v>11</v>
      </c>
      <c r="K574" s="25" t="s">
        <v>11</v>
      </c>
      <c r="L574" s="25" t="s">
        <v>1721</v>
      </c>
      <c r="M574" s="25" t="s">
        <v>11</v>
      </c>
      <c r="N574" s="25" t="s">
        <v>11</v>
      </c>
      <c r="O574" s="25" t="s">
        <v>11</v>
      </c>
      <c r="P574" s="25" t="s">
        <v>11</v>
      </c>
      <c r="Q574" s="25" t="s">
        <v>11</v>
      </c>
      <c r="R574" s="25" t="s">
        <v>11</v>
      </c>
      <c r="S574" s="25" t="s">
        <v>11</v>
      </c>
      <c r="T574" s="25" t="s">
        <v>2189</v>
      </c>
      <c r="U574" s="25" t="s">
        <v>18</v>
      </c>
      <c r="V574" s="25" t="s">
        <v>11</v>
      </c>
      <c r="W574" s="25" t="s">
        <v>11</v>
      </c>
      <c r="X574" s="25">
        <v>0</v>
      </c>
      <c r="Y574" s="25" t="s">
        <v>11</v>
      </c>
      <c r="Z574" s="25" t="s">
        <v>1664</v>
      </c>
      <c r="AA574" s="25" t="s">
        <v>11</v>
      </c>
      <c r="AB574" s="25" t="s">
        <v>11</v>
      </c>
      <c r="AC574" s="25" t="s">
        <v>11</v>
      </c>
      <c r="AD574" s="25">
        <v>0</v>
      </c>
      <c r="AE574" s="25">
        <v>0</v>
      </c>
      <c r="AF574" s="25">
        <v>126.92</v>
      </c>
      <c r="AG574" s="25" t="s">
        <v>3892</v>
      </c>
    </row>
    <row r="575" spans="1:33">
      <c r="A575" s="25" t="s">
        <v>3898</v>
      </c>
      <c r="B575" s="25" t="s">
        <v>3899</v>
      </c>
      <c r="C575" s="25" t="s">
        <v>1661</v>
      </c>
      <c r="D575" s="25" t="s">
        <v>11</v>
      </c>
      <c r="E575" s="25" t="s">
        <v>11</v>
      </c>
      <c r="F575" s="25" t="s">
        <v>3900</v>
      </c>
      <c r="G575" s="25" t="s">
        <v>1688</v>
      </c>
      <c r="H575" s="25" t="s">
        <v>3901</v>
      </c>
      <c r="I575" s="25" t="s">
        <v>1672</v>
      </c>
      <c r="J575" s="25" t="s">
        <v>1721</v>
      </c>
      <c r="K575" s="25" t="s">
        <v>3902</v>
      </c>
      <c r="L575" s="25" t="s">
        <v>1721</v>
      </c>
      <c r="M575" s="25" t="s">
        <v>11</v>
      </c>
      <c r="N575" s="25" t="s">
        <v>11</v>
      </c>
      <c r="O575" s="25" t="s">
        <v>11</v>
      </c>
      <c r="P575" s="25" t="s">
        <v>3903</v>
      </c>
      <c r="Q575" s="25" t="s">
        <v>3901</v>
      </c>
      <c r="R575" s="25" t="s">
        <v>11</v>
      </c>
      <c r="S575" s="25" t="s">
        <v>11</v>
      </c>
      <c r="T575" s="25" t="s">
        <v>1726</v>
      </c>
      <c r="U575" s="25" t="s">
        <v>10</v>
      </c>
      <c r="V575" s="25" t="s">
        <v>130</v>
      </c>
      <c r="W575" s="25" t="s">
        <v>11</v>
      </c>
      <c r="X575" s="25">
        <v>0</v>
      </c>
      <c r="Y575" s="25" t="s">
        <v>11</v>
      </c>
      <c r="Z575" s="25" t="s">
        <v>1664</v>
      </c>
      <c r="AA575" s="25" t="s">
        <v>11</v>
      </c>
      <c r="AB575" s="25" t="s">
        <v>11</v>
      </c>
      <c r="AC575" s="25" t="s">
        <v>11</v>
      </c>
      <c r="AD575" s="25">
        <v>0</v>
      </c>
      <c r="AE575" s="25">
        <v>0</v>
      </c>
      <c r="AF575" s="25">
        <v>11024.33</v>
      </c>
      <c r="AG575" s="25" t="s">
        <v>5318</v>
      </c>
    </row>
    <row r="576" spans="1:33">
      <c r="A576" s="25" t="s">
        <v>3474</v>
      </c>
      <c r="B576" s="25" t="s">
        <v>3475</v>
      </c>
      <c r="C576" s="25" t="s">
        <v>1666</v>
      </c>
      <c r="D576" s="25" t="s">
        <v>11</v>
      </c>
      <c r="E576" s="25" t="s">
        <v>11</v>
      </c>
      <c r="F576" s="31">
        <v>42729</v>
      </c>
      <c r="G576" s="25" t="s">
        <v>1709</v>
      </c>
      <c r="H576" s="25" t="s">
        <v>3477</v>
      </c>
      <c r="I576" s="25" t="s">
        <v>1691</v>
      </c>
      <c r="J576" s="25" t="s">
        <v>11</v>
      </c>
      <c r="K576" s="25" t="s">
        <v>3476</v>
      </c>
      <c r="L576" s="25" t="s">
        <v>1721</v>
      </c>
      <c r="M576" s="25" t="s">
        <v>11</v>
      </c>
      <c r="N576" s="25" t="s">
        <v>3478</v>
      </c>
      <c r="O576" s="25" t="s">
        <v>3479</v>
      </c>
      <c r="P576" s="25" t="s">
        <v>3480</v>
      </c>
      <c r="Q576" s="25" t="s">
        <v>3477</v>
      </c>
      <c r="R576" s="25" t="s">
        <v>11</v>
      </c>
      <c r="S576" s="25" t="s">
        <v>11</v>
      </c>
      <c r="T576" s="25" t="s">
        <v>1726</v>
      </c>
      <c r="U576" s="25" t="s">
        <v>16</v>
      </c>
      <c r="V576" s="25" t="s">
        <v>11</v>
      </c>
      <c r="W576" s="25" t="s">
        <v>11</v>
      </c>
      <c r="X576" s="25">
        <v>0</v>
      </c>
      <c r="Y576" s="25" t="s">
        <v>11</v>
      </c>
      <c r="Z576" s="25" t="s">
        <v>1664</v>
      </c>
      <c r="AA576" s="25" t="s">
        <v>11</v>
      </c>
      <c r="AB576" s="25" t="s">
        <v>11</v>
      </c>
      <c r="AC576" s="25" t="s">
        <v>11</v>
      </c>
      <c r="AD576" s="25">
        <v>0</v>
      </c>
      <c r="AE576" s="25">
        <v>0</v>
      </c>
      <c r="AF576" s="25">
        <v>21516</v>
      </c>
      <c r="AG576" s="25" t="s">
        <v>2833</v>
      </c>
    </row>
    <row r="577" spans="1:33">
      <c r="A577" s="25" t="s">
        <v>2971</v>
      </c>
      <c r="B577" s="25" t="s">
        <v>2972</v>
      </c>
      <c r="C577" s="25" t="s">
        <v>1661</v>
      </c>
      <c r="D577" s="25" t="s">
        <v>11</v>
      </c>
      <c r="E577" s="25" t="s">
        <v>11</v>
      </c>
      <c r="F577" s="25" t="s">
        <v>2973</v>
      </c>
      <c r="G577" s="25" t="s">
        <v>1838</v>
      </c>
      <c r="H577" s="25" t="s">
        <v>2974</v>
      </c>
      <c r="I577" s="25" t="s">
        <v>1672</v>
      </c>
      <c r="J577" s="25" t="s">
        <v>1721</v>
      </c>
      <c r="K577" s="25" t="s">
        <v>2975</v>
      </c>
      <c r="L577" s="25" t="s">
        <v>1721</v>
      </c>
      <c r="M577" s="25" t="s">
        <v>11</v>
      </c>
      <c r="N577" s="25" t="s">
        <v>2976</v>
      </c>
      <c r="O577" s="25" t="s">
        <v>2977</v>
      </c>
      <c r="P577" s="25" t="s">
        <v>2978</v>
      </c>
      <c r="Q577" s="25" t="s">
        <v>2974</v>
      </c>
      <c r="R577" s="25" t="s">
        <v>11</v>
      </c>
      <c r="S577" s="25" t="s">
        <v>11</v>
      </c>
      <c r="T577" s="25" t="s">
        <v>2267</v>
      </c>
      <c r="U577" s="25" t="s">
        <v>14</v>
      </c>
      <c r="V577" s="25" t="s">
        <v>1680</v>
      </c>
      <c r="W577" s="25" t="s">
        <v>11</v>
      </c>
      <c r="X577" s="25">
        <v>0</v>
      </c>
      <c r="Y577" s="25" t="s">
        <v>11</v>
      </c>
      <c r="Z577" s="25" t="s">
        <v>1664</v>
      </c>
      <c r="AA577" s="25" t="s">
        <v>11</v>
      </c>
      <c r="AB577" s="25" t="s">
        <v>11</v>
      </c>
      <c r="AC577" s="25" t="s">
        <v>11</v>
      </c>
      <c r="AD577" s="25">
        <v>0</v>
      </c>
      <c r="AE577" s="25">
        <v>0</v>
      </c>
      <c r="AF577" s="25">
        <v>22066</v>
      </c>
      <c r="AG577" s="25" t="s">
        <v>5319</v>
      </c>
    </row>
    <row r="578" spans="1:33">
      <c r="A578" s="25" t="s">
        <v>3911</v>
      </c>
      <c r="B578" s="25" t="s">
        <v>3912</v>
      </c>
      <c r="C578" s="25" t="s">
        <v>1666</v>
      </c>
      <c r="D578" s="25" t="s">
        <v>11</v>
      </c>
      <c r="E578" s="25" t="s">
        <v>11</v>
      </c>
      <c r="F578" s="25" t="s">
        <v>11</v>
      </c>
      <c r="G578" s="25" t="s">
        <v>11</v>
      </c>
      <c r="H578" s="25" t="s">
        <v>3906</v>
      </c>
      <c r="I578" s="25" t="s">
        <v>11</v>
      </c>
      <c r="J578" s="25" t="s">
        <v>11</v>
      </c>
      <c r="K578" s="25" t="s">
        <v>11</v>
      </c>
      <c r="L578" s="25" t="s">
        <v>1721</v>
      </c>
      <c r="M578" s="25" t="s">
        <v>11</v>
      </c>
      <c r="N578" s="25" t="s">
        <v>11</v>
      </c>
      <c r="O578" s="25" t="s">
        <v>11</v>
      </c>
      <c r="P578" s="25" t="s">
        <v>11</v>
      </c>
      <c r="Q578" s="25" t="s">
        <v>11</v>
      </c>
      <c r="R578" s="25" t="s">
        <v>11</v>
      </c>
      <c r="S578" s="25" t="s">
        <v>11</v>
      </c>
      <c r="T578" s="25" t="s">
        <v>2780</v>
      </c>
      <c r="U578" s="25" t="s">
        <v>1669</v>
      </c>
      <c r="V578" s="25" t="s">
        <v>11</v>
      </c>
      <c r="W578" s="25" t="s">
        <v>11</v>
      </c>
      <c r="X578" s="25">
        <v>0</v>
      </c>
      <c r="Y578" s="25" t="s">
        <v>11</v>
      </c>
      <c r="Z578" s="25" t="s">
        <v>1664</v>
      </c>
      <c r="AA578" s="25" t="s">
        <v>11</v>
      </c>
      <c r="AB578" s="25" t="s">
        <v>11</v>
      </c>
      <c r="AC578" s="25" t="s">
        <v>11</v>
      </c>
      <c r="AD578" s="25">
        <v>0</v>
      </c>
      <c r="AE578" s="25">
        <v>0</v>
      </c>
      <c r="AF578" s="25">
        <v>51784.03</v>
      </c>
      <c r="AG578" s="25" t="s">
        <v>3913</v>
      </c>
    </row>
    <row r="579" spans="1:33">
      <c r="A579" s="25" t="s">
        <v>3092</v>
      </c>
      <c r="B579" s="25" t="s">
        <v>3093</v>
      </c>
      <c r="C579" s="25" t="s">
        <v>1661</v>
      </c>
      <c r="D579" s="25" t="s">
        <v>11</v>
      </c>
      <c r="E579" s="25" t="s">
        <v>11</v>
      </c>
      <c r="F579" s="25" t="s">
        <v>11</v>
      </c>
      <c r="G579" s="25" t="s">
        <v>11</v>
      </c>
      <c r="H579" s="25" t="s">
        <v>3094</v>
      </c>
      <c r="I579" s="25" t="s">
        <v>11</v>
      </c>
      <c r="J579" s="25" t="s">
        <v>11</v>
      </c>
      <c r="K579" s="25" t="s">
        <v>11</v>
      </c>
      <c r="L579" s="25" t="s">
        <v>1721</v>
      </c>
      <c r="M579" s="25" t="s">
        <v>11</v>
      </c>
      <c r="N579" s="25" t="s">
        <v>11</v>
      </c>
      <c r="O579" s="25" t="s">
        <v>11</v>
      </c>
      <c r="P579" s="25" t="s">
        <v>11</v>
      </c>
      <c r="Q579" s="25" t="s">
        <v>11</v>
      </c>
      <c r="R579" s="25" t="s">
        <v>11</v>
      </c>
      <c r="S579" s="25" t="s">
        <v>11</v>
      </c>
      <c r="T579" s="25" t="s">
        <v>1766</v>
      </c>
      <c r="U579" s="25" t="s">
        <v>14</v>
      </c>
      <c r="V579" s="25" t="s">
        <v>11</v>
      </c>
      <c r="W579" s="25" t="s">
        <v>11</v>
      </c>
      <c r="X579" s="25">
        <v>0</v>
      </c>
      <c r="Y579" s="25" t="s">
        <v>11</v>
      </c>
      <c r="Z579" s="25" t="s">
        <v>1664</v>
      </c>
      <c r="AA579" s="25" t="s">
        <v>11</v>
      </c>
      <c r="AB579" s="25" t="s">
        <v>11</v>
      </c>
      <c r="AC579" s="25" t="s">
        <v>11</v>
      </c>
      <c r="AD579" s="25">
        <v>0</v>
      </c>
      <c r="AE579" s="25">
        <v>0</v>
      </c>
      <c r="AF579" s="25">
        <v>14423.73</v>
      </c>
      <c r="AG579" s="25" t="s">
        <v>5320</v>
      </c>
    </row>
    <row r="580" spans="1:33">
      <c r="A580" s="25" t="s">
        <v>3952</v>
      </c>
      <c r="B580" s="25" t="s">
        <v>3953</v>
      </c>
      <c r="C580" s="25" t="s">
        <v>1661</v>
      </c>
      <c r="D580" s="25" t="s">
        <v>11</v>
      </c>
      <c r="E580" s="25" t="s">
        <v>11</v>
      </c>
      <c r="F580" s="25" t="s">
        <v>3219</v>
      </c>
      <c r="G580" s="25" t="s">
        <v>1730</v>
      </c>
      <c r="H580" s="25" t="s">
        <v>3954</v>
      </c>
      <c r="I580" s="25" t="s">
        <v>1678</v>
      </c>
      <c r="J580" s="25" t="s">
        <v>1721</v>
      </c>
      <c r="K580" s="25" t="s">
        <v>3672</v>
      </c>
      <c r="L580" s="25" t="s">
        <v>1721</v>
      </c>
      <c r="M580" s="25" t="s">
        <v>11</v>
      </c>
      <c r="N580" s="25" t="s">
        <v>11</v>
      </c>
      <c r="O580" s="25" t="s">
        <v>11</v>
      </c>
      <c r="P580" s="25" t="s">
        <v>3955</v>
      </c>
      <c r="Q580" s="25" t="s">
        <v>3954</v>
      </c>
      <c r="R580" s="25" t="s">
        <v>11</v>
      </c>
      <c r="S580" s="25" t="s">
        <v>11</v>
      </c>
      <c r="T580" s="25" t="s">
        <v>1726</v>
      </c>
      <c r="U580" s="25" t="s">
        <v>16</v>
      </c>
      <c r="V580" s="25" t="s">
        <v>1838</v>
      </c>
      <c r="W580" s="25" t="s">
        <v>11</v>
      </c>
      <c r="X580" s="25">
        <v>0</v>
      </c>
      <c r="Y580" s="25" t="s">
        <v>11</v>
      </c>
      <c r="Z580" s="25" t="s">
        <v>1664</v>
      </c>
      <c r="AA580" s="25" t="s">
        <v>11</v>
      </c>
      <c r="AB580" s="25" t="s">
        <v>11</v>
      </c>
      <c r="AC580" s="25" t="s">
        <v>11</v>
      </c>
      <c r="AD580" s="25">
        <v>0</v>
      </c>
      <c r="AE580" s="25">
        <v>0</v>
      </c>
      <c r="AF580" s="25">
        <v>3108.75</v>
      </c>
      <c r="AG580" s="25" t="s">
        <v>1936</v>
      </c>
    </row>
    <row r="581" spans="1:33">
      <c r="A581" s="25" t="s">
        <v>2478</v>
      </c>
      <c r="B581" s="25" t="s">
        <v>2479</v>
      </c>
      <c r="C581" s="25" t="s">
        <v>1661</v>
      </c>
      <c r="D581" s="25" t="s">
        <v>11</v>
      </c>
      <c r="E581" s="25" t="s">
        <v>11</v>
      </c>
      <c r="F581" s="25" t="s">
        <v>11</v>
      </c>
      <c r="G581" s="25" t="s">
        <v>11</v>
      </c>
      <c r="H581" s="25" t="s">
        <v>2480</v>
      </c>
      <c r="I581" s="25" t="s">
        <v>11</v>
      </c>
      <c r="J581" s="25" t="s">
        <v>11</v>
      </c>
      <c r="K581" s="25" t="s">
        <v>11</v>
      </c>
      <c r="L581" s="25" t="s">
        <v>1721</v>
      </c>
      <c r="M581" s="25" t="s">
        <v>11</v>
      </c>
      <c r="N581" s="25" t="s">
        <v>11</v>
      </c>
      <c r="O581" s="25" t="s">
        <v>11</v>
      </c>
      <c r="P581" s="25" t="s">
        <v>11</v>
      </c>
      <c r="Q581" s="25" t="s">
        <v>11</v>
      </c>
      <c r="R581" s="25" t="s">
        <v>11</v>
      </c>
      <c r="S581" s="25" t="s">
        <v>11</v>
      </c>
      <c r="T581" s="25" t="s">
        <v>1778</v>
      </c>
      <c r="U581" s="25" t="s">
        <v>15</v>
      </c>
      <c r="V581" s="25" t="s">
        <v>11</v>
      </c>
      <c r="W581" s="25" t="s">
        <v>11</v>
      </c>
      <c r="X581" s="25">
        <v>0</v>
      </c>
      <c r="Y581" s="25" t="s">
        <v>11</v>
      </c>
      <c r="Z581" s="25" t="s">
        <v>1664</v>
      </c>
      <c r="AA581" s="25" t="s">
        <v>11</v>
      </c>
      <c r="AB581" s="25" t="s">
        <v>11</v>
      </c>
      <c r="AC581" s="25" t="s">
        <v>11</v>
      </c>
      <c r="AD581" s="25">
        <v>0</v>
      </c>
      <c r="AE581" s="25">
        <v>0</v>
      </c>
      <c r="AF581" s="25">
        <v>1974</v>
      </c>
      <c r="AG581" s="25" t="s">
        <v>5321</v>
      </c>
    </row>
    <row r="582" spans="1:33">
      <c r="A582" s="25" t="s">
        <v>3623</v>
      </c>
      <c r="B582" s="25" t="s">
        <v>3624</v>
      </c>
      <c r="C582" s="25" t="s">
        <v>1666</v>
      </c>
      <c r="D582" s="25" t="s">
        <v>11</v>
      </c>
      <c r="E582" s="25" t="s">
        <v>11</v>
      </c>
      <c r="F582" s="25" t="s">
        <v>11</v>
      </c>
      <c r="G582" s="25" t="s">
        <v>11</v>
      </c>
      <c r="H582" s="25" t="s">
        <v>3625</v>
      </c>
      <c r="I582" s="25" t="s">
        <v>11</v>
      </c>
      <c r="J582" s="25" t="s">
        <v>11</v>
      </c>
      <c r="K582" s="25" t="s">
        <v>11</v>
      </c>
      <c r="L582" s="25" t="s">
        <v>1721</v>
      </c>
      <c r="M582" s="25" t="s">
        <v>11</v>
      </c>
      <c r="N582" s="25" t="s">
        <v>11</v>
      </c>
      <c r="O582" s="25" t="s">
        <v>11</v>
      </c>
      <c r="P582" s="25" t="s">
        <v>11</v>
      </c>
      <c r="Q582" s="25" t="s">
        <v>11</v>
      </c>
      <c r="R582" s="25" t="s">
        <v>11</v>
      </c>
      <c r="S582" s="25" t="s">
        <v>11</v>
      </c>
      <c r="T582" s="25" t="s">
        <v>1726</v>
      </c>
      <c r="U582" s="25" t="s">
        <v>16</v>
      </c>
      <c r="V582" s="25" t="s">
        <v>11</v>
      </c>
      <c r="W582" s="25" t="s">
        <v>11</v>
      </c>
      <c r="X582" s="25">
        <v>0</v>
      </c>
      <c r="Y582" s="25" t="s">
        <v>11</v>
      </c>
      <c r="Z582" s="25" t="s">
        <v>1809</v>
      </c>
      <c r="AA582" s="25" t="s">
        <v>3008</v>
      </c>
      <c r="AB582" s="25" t="s">
        <v>1811</v>
      </c>
      <c r="AC582" s="25" t="s">
        <v>11</v>
      </c>
      <c r="AD582" s="25">
        <v>0</v>
      </c>
      <c r="AE582" s="25">
        <v>0</v>
      </c>
      <c r="AF582" s="25">
        <v>0</v>
      </c>
      <c r="AG582" s="25" t="s">
        <v>7</v>
      </c>
    </row>
    <row r="583" spans="1:33">
      <c r="A583" s="25" t="s">
        <v>3316</v>
      </c>
      <c r="B583" s="25" t="s">
        <v>3317</v>
      </c>
      <c r="C583" s="25" t="s">
        <v>1661</v>
      </c>
      <c r="D583" s="25" t="s">
        <v>11</v>
      </c>
      <c r="E583" s="25" t="s">
        <v>11</v>
      </c>
      <c r="F583" s="25" t="s">
        <v>11</v>
      </c>
      <c r="G583" s="25" t="s">
        <v>11</v>
      </c>
      <c r="H583" s="25" t="s">
        <v>3318</v>
      </c>
      <c r="I583" s="212" t="s">
        <v>1691</v>
      </c>
      <c r="J583" s="25" t="s">
        <v>11</v>
      </c>
      <c r="K583" s="25" t="s">
        <v>11</v>
      </c>
      <c r="L583" s="25" t="s">
        <v>1721</v>
      </c>
      <c r="M583" s="25" t="s">
        <v>11</v>
      </c>
      <c r="N583" s="25" t="s">
        <v>11</v>
      </c>
      <c r="O583" s="25" t="s">
        <v>11</v>
      </c>
      <c r="P583" s="25" t="s">
        <v>11</v>
      </c>
      <c r="Q583" s="25" t="s">
        <v>11</v>
      </c>
      <c r="R583" s="25" t="s">
        <v>11</v>
      </c>
      <c r="S583" s="25" t="s">
        <v>11</v>
      </c>
      <c r="T583" s="25" t="s">
        <v>3319</v>
      </c>
      <c r="U583" s="25" t="s">
        <v>1669</v>
      </c>
      <c r="V583" s="25" t="s">
        <v>11</v>
      </c>
      <c r="W583" s="25" t="s">
        <v>11</v>
      </c>
      <c r="X583" s="25">
        <v>0</v>
      </c>
      <c r="Y583" s="25" t="s">
        <v>11</v>
      </c>
      <c r="Z583" s="25" t="s">
        <v>1664</v>
      </c>
      <c r="AA583" s="25" t="s">
        <v>11</v>
      </c>
      <c r="AB583" s="25" t="s">
        <v>11</v>
      </c>
      <c r="AC583" s="25" t="s">
        <v>11</v>
      </c>
      <c r="AD583" s="25">
        <v>1400</v>
      </c>
      <c r="AE583" s="25">
        <v>0</v>
      </c>
      <c r="AF583" s="25">
        <v>12669.02</v>
      </c>
      <c r="AG583" s="25" t="s">
        <v>5322</v>
      </c>
    </row>
    <row r="584" spans="1:33">
      <c r="A584" s="25" t="s">
        <v>3178</v>
      </c>
      <c r="B584" s="25" t="s">
        <v>3179</v>
      </c>
      <c r="C584" s="25" t="s">
        <v>1666</v>
      </c>
      <c r="D584" s="25" t="s">
        <v>11</v>
      </c>
      <c r="E584" s="25" t="s">
        <v>11</v>
      </c>
      <c r="F584" s="25" t="s">
        <v>11</v>
      </c>
      <c r="G584" s="25" t="s">
        <v>11</v>
      </c>
      <c r="H584" s="25" t="s">
        <v>3180</v>
      </c>
      <c r="I584" s="25" t="s">
        <v>1672</v>
      </c>
      <c r="J584" s="25" t="s">
        <v>11</v>
      </c>
      <c r="K584" s="25" t="s">
        <v>1683</v>
      </c>
      <c r="L584" s="25" t="s">
        <v>1721</v>
      </c>
      <c r="M584" s="25" t="s">
        <v>11</v>
      </c>
      <c r="N584" s="25" t="s">
        <v>11</v>
      </c>
      <c r="O584" s="25" t="s">
        <v>11</v>
      </c>
      <c r="P584" s="25" t="s">
        <v>11</v>
      </c>
      <c r="Q584" s="25" t="s">
        <v>3180</v>
      </c>
      <c r="R584" s="25" t="s">
        <v>11</v>
      </c>
      <c r="S584" s="25" t="s">
        <v>11</v>
      </c>
      <c r="T584" s="25" t="s">
        <v>1742</v>
      </c>
      <c r="U584" s="25" t="s">
        <v>1686</v>
      </c>
      <c r="V584" s="25" t="s">
        <v>11</v>
      </c>
      <c r="W584" s="25" t="s">
        <v>11</v>
      </c>
      <c r="X584" s="25">
        <v>0</v>
      </c>
      <c r="Y584" s="25" t="s">
        <v>11</v>
      </c>
      <c r="Z584" s="25" t="s">
        <v>1664</v>
      </c>
      <c r="AA584" s="25" t="s">
        <v>11</v>
      </c>
      <c r="AB584" s="25" t="s">
        <v>11</v>
      </c>
      <c r="AC584" s="25" t="s">
        <v>11</v>
      </c>
      <c r="AD584" s="25">
        <v>0</v>
      </c>
      <c r="AE584" s="25">
        <v>0</v>
      </c>
      <c r="AF584" s="25">
        <v>960</v>
      </c>
      <c r="AG584" s="25" t="s">
        <v>1160</v>
      </c>
    </row>
    <row r="585" spans="1:33">
      <c r="A585" s="25" t="s">
        <v>1937</v>
      </c>
      <c r="B585" s="25" t="s">
        <v>1938</v>
      </c>
      <c r="C585" s="25" t="s">
        <v>1661</v>
      </c>
      <c r="D585" s="25" t="s">
        <v>11</v>
      </c>
      <c r="E585" s="25" t="s">
        <v>11</v>
      </c>
      <c r="F585" s="25" t="s">
        <v>11</v>
      </c>
      <c r="G585" s="25" t="s">
        <v>11</v>
      </c>
      <c r="H585" s="25" t="s">
        <v>1939</v>
      </c>
      <c r="I585" s="25" t="s">
        <v>11</v>
      </c>
      <c r="J585" s="25" t="s">
        <v>11</v>
      </c>
      <c r="K585" s="25" t="s">
        <v>11</v>
      </c>
      <c r="L585" s="25" t="s">
        <v>1721</v>
      </c>
      <c r="M585" s="25" t="s">
        <v>11</v>
      </c>
      <c r="N585" s="25" t="s">
        <v>11</v>
      </c>
      <c r="O585" s="25" t="s">
        <v>11</v>
      </c>
      <c r="P585" s="25" t="s">
        <v>11</v>
      </c>
      <c r="Q585" s="25" t="s">
        <v>11</v>
      </c>
      <c r="R585" s="25" t="s">
        <v>11</v>
      </c>
      <c r="S585" s="25" t="s">
        <v>11</v>
      </c>
      <c r="T585" s="25" t="s">
        <v>1778</v>
      </c>
      <c r="U585" s="25" t="s">
        <v>12</v>
      </c>
      <c r="V585" s="25" t="s">
        <v>11</v>
      </c>
      <c r="W585" s="25" t="s">
        <v>11</v>
      </c>
      <c r="X585" s="25">
        <v>0</v>
      </c>
      <c r="Y585" s="25" t="s">
        <v>11</v>
      </c>
      <c r="Z585" s="25" t="s">
        <v>1664</v>
      </c>
      <c r="AA585" s="25" t="s">
        <v>11</v>
      </c>
      <c r="AB585" s="25" t="s">
        <v>11</v>
      </c>
      <c r="AC585" s="25" t="s">
        <v>11</v>
      </c>
      <c r="AD585" s="25">
        <v>0</v>
      </c>
      <c r="AE585" s="25">
        <v>0</v>
      </c>
      <c r="AF585" s="25">
        <v>29575</v>
      </c>
      <c r="AG585" s="25" t="s">
        <v>5112</v>
      </c>
    </row>
    <row r="586" spans="1:33">
      <c r="A586" s="25" t="s">
        <v>3209</v>
      </c>
      <c r="B586" s="25" t="s">
        <v>3210</v>
      </c>
      <c r="C586" s="25" t="s">
        <v>1661</v>
      </c>
      <c r="D586" s="25" t="s">
        <v>11</v>
      </c>
      <c r="E586" s="25" t="s">
        <v>11</v>
      </c>
      <c r="F586" s="25" t="s">
        <v>3211</v>
      </c>
      <c r="G586" s="25" t="s">
        <v>1838</v>
      </c>
      <c r="H586" s="25" t="s">
        <v>3212</v>
      </c>
      <c r="I586" s="25" t="s">
        <v>1672</v>
      </c>
      <c r="J586" s="25" t="s">
        <v>1721</v>
      </c>
      <c r="K586" s="25" t="s">
        <v>2975</v>
      </c>
      <c r="L586" s="25" t="s">
        <v>1721</v>
      </c>
      <c r="M586" s="25" t="s">
        <v>11</v>
      </c>
      <c r="N586" s="25" t="s">
        <v>3213</v>
      </c>
      <c r="O586" s="25" t="s">
        <v>3214</v>
      </c>
      <c r="P586" s="25" t="s">
        <v>3215</v>
      </c>
      <c r="Q586" s="25" t="s">
        <v>3212</v>
      </c>
      <c r="R586" s="25" t="s">
        <v>11</v>
      </c>
      <c r="S586" s="25" t="s">
        <v>11</v>
      </c>
      <c r="T586" s="25" t="s">
        <v>3216</v>
      </c>
      <c r="U586" s="25" t="s">
        <v>14</v>
      </c>
      <c r="V586" s="25" t="s">
        <v>1751</v>
      </c>
      <c r="W586" s="25" t="s">
        <v>11</v>
      </c>
      <c r="X586" s="25">
        <v>0</v>
      </c>
      <c r="Y586" s="25" t="s">
        <v>11</v>
      </c>
      <c r="Z586" s="25" t="s">
        <v>1664</v>
      </c>
      <c r="AA586" s="25" t="s">
        <v>11</v>
      </c>
      <c r="AB586" s="25" t="s">
        <v>11</v>
      </c>
      <c r="AC586" s="25" t="s">
        <v>11</v>
      </c>
      <c r="AD586" s="25">
        <v>0</v>
      </c>
      <c r="AE586" s="25">
        <v>0</v>
      </c>
      <c r="AF586" s="25">
        <v>22066</v>
      </c>
      <c r="AG586" s="25" t="s">
        <v>5319</v>
      </c>
    </row>
    <row r="587" spans="1:33">
      <c r="A587" s="25" t="s">
        <v>3461</v>
      </c>
      <c r="B587" s="25" t="s">
        <v>3462</v>
      </c>
      <c r="C587" s="25" t="s">
        <v>1661</v>
      </c>
      <c r="D587" s="25" t="s">
        <v>11</v>
      </c>
      <c r="E587" s="25" t="s">
        <v>11</v>
      </c>
      <c r="F587" s="25" t="s">
        <v>11</v>
      </c>
      <c r="G587" s="25" t="s">
        <v>11</v>
      </c>
      <c r="H587" s="25" t="s">
        <v>3463</v>
      </c>
      <c r="I587" s="25" t="s">
        <v>11</v>
      </c>
      <c r="J587" s="25" t="s">
        <v>11</v>
      </c>
      <c r="K587" s="25" t="s">
        <v>11</v>
      </c>
      <c r="L587" s="25" t="s">
        <v>1721</v>
      </c>
      <c r="M587" s="25" t="s">
        <v>11</v>
      </c>
      <c r="N587" s="25" t="s">
        <v>11</v>
      </c>
      <c r="O587" s="25" t="s">
        <v>11</v>
      </c>
      <c r="P587" s="25" t="s">
        <v>11</v>
      </c>
      <c r="Q587" s="25" t="s">
        <v>11</v>
      </c>
      <c r="R587" s="25" t="s">
        <v>11</v>
      </c>
      <c r="S587" s="25" t="s">
        <v>11</v>
      </c>
      <c r="T587" s="25" t="s">
        <v>1726</v>
      </c>
      <c r="U587" s="25" t="s">
        <v>14</v>
      </c>
      <c r="V587" s="25" t="s">
        <v>11</v>
      </c>
      <c r="W587" s="25" t="s">
        <v>11</v>
      </c>
      <c r="X587" s="25">
        <v>0</v>
      </c>
      <c r="Y587" s="25" t="s">
        <v>11</v>
      </c>
      <c r="Z587" s="25" t="s">
        <v>1664</v>
      </c>
      <c r="AA587" s="25" t="s">
        <v>11</v>
      </c>
      <c r="AB587" s="25" t="s">
        <v>11</v>
      </c>
      <c r="AC587" s="25" t="s">
        <v>11</v>
      </c>
      <c r="AD587" s="25">
        <v>0</v>
      </c>
      <c r="AE587" s="25">
        <v>0</v>
      </c>
      <c r="AF587" s="25">
        <v>15916</v>
      </c>
      <c r="AG587" s="25" t="s">
        <v>5323</v>
      </c>
    </row>
    <row r="588" spans="1:33">
      <c r="A588" s="25" t="s">
        <v>3849</v>
      </c>
      <c r="B588" s="25" t="s">
        <v>3850</v>
      </c>
      <c r="C588" s="25" t="s">
        <v>1661</v>
      </c>
      <c r="D588" s="25" t="s">
        <v>11</v>
      </c>
      <c r="E588" s="25" t="s">
        <v>11</v>
      </c>
      <c r="F588" s="25" t="s">
        <v>3851</v>
      </c>
      <c r="G588" s="25" t="s">
        <v>1690</v>
      </c>
      <c r="H588" s="25" t="s">
        <v>3852</v>
      </c>
      <c r="I588" s="25" t="s">
        <v>1695</v>
      </c>
      <c r="J588" s="25" t="s">
        <v>1721</v>
      </c>
      <c r="K588" s="25" t="s">
        <v>3208</v>
      </c>
      <c r="L588" s="25" t="s">
        <v>1721</v>
      </c>
      <c r="M588" s="25" t="s">
        <v>11</v>
      </c>
      <c r="N588" s="25" t="s">
        <v>11</v>
      </c>
      <c r="O588" s="25" t="s">
        <v>11</v>
      </c>
      <c r="P588" s="25" t="s">
        <v>11</v>
      </c>
      <c r="Q588" s="25" t="s">
        <v>11</v>
      </c>
      <c r="R588" s="25" t="s">
        <v>11</v>
      </c>
      <c r="S588" s="25" t="s">
        <v>11</v>
      </c>
      <c r="T588" s="25" t="s">
        <v>2332</v>
      </c>
      <c r="U588" s="25" t="s">
        <v>1686</v>
      </c>
      <c r="V588" s="25" t="s">
        <v>1680</v>
      </c>
      <c r="W588" s="25" t="s">
        <v>11</v>
      </c>
      <c r="X588" s="25">
        <v>0</v>
      </c>
      <c r="Y588" s="25" t="s">
        <v>11</v>
      </c>
      <c r="Z588" s="25" t="s">
        <v>1664</v>
      </c>
      <c r="AA588" s="25" t="s">
        <v>11</v>
      </c>
      <c r="AB588" s="25" t="s">
        <v>11</v>
      </c>
      <c r="AC588" s="25" t="s">
        <v>11</v>
      </c>
      <c r="AD588" s="25">
        <v>0</v>
      </c>
      <c r="AE588" s="25">
        <v>0</v>
      </c>
      <c r="AF588" s="25">
        <v>4710.28</v>
      </c>
      <c r="AG588" s="25" t="s">
        <v>2781</v>
      </c>
    </row>
    <row r="589" spans="1:33">
      <c r="A589" s="25" t="s">
        <v>3065</v>
      </c>
      <c r="B589" s="25" t="s">
        <v>3066</v>
      </c>
      <c r="C589" s="25" t="s">
        <v>1666</v>
      </c>
      <c r="D589" s="25" t="s">
        <v>11</v>
      </c>
      <c r="E589" s="25" t="s">
        <v>11</v>
      </c>
      <c r="F589" s="25" t="s">
        <v>3067</v>
      </c>
      <c r="G589" s="25" t="s">
        <v>1690</v>
      </c>
      <c r="H589" s="25" t="s">
        <v>3068</v>
      </c>
      <c r="I589" s="25" t="s">
        <v>1672</v>
      </c>
      <c r="J589" s="25" t="s">
        <v>11</v>
      </c>
      <c r="K589" s="25" t="s">
        <v>1760</v>
      </c>
      <c r="L589" s="25" t="s">
        <v>1721</v>
      </c>
      <c r="M589" s="25" t="s">
        <v>11</v>
      </c>
      <c r="N589" s="25" t="s">
        <v>11</v>
      </c>
      <c r="O589" s="25" t="s">
        <v>11</v>
      </c>
      <c r="P589" s="25" t="s">
        <v>3069</v>
      </c>
      <c r="Q589" s="25" t="s">
        <v>3070</v>
      </c>
      <c r="R589" s="25" t="s">
        <v>11</v>
      </c>
      <c r="S589" s="25" t="s">
        <v>11</v>
      </c>
      <c r="T589" s="25" t="s">
        <v>1742</v>
      </c>
      <c r="U589" s="25" t="s">
        <v>1687</v>
      </c>
      <c r="V589" s="25" t="s">
        <v>11</v>
      </c>
      <c r="W589" s="25" t="s">
        <v>11</v>
      </c>
      <c r="X589" s="25">
        <v>0</v>
      </c>
      <c r="Y589" s="25" t="s">
        <v>11</v>
      </c>
      <c r="Z589" s="25" t="s">
        <v>1664</v>
      </c>
      <c r="AA589" s="25" t="s">
        <v>11</v>
      </c>
      <c r="AB589" s="25" t="s">
        <v>11</v>
      </c>
      <c r="AC589" s="25" t="s">
        <v>11</v>
      </c>
      <c r="AD589" s="25">
        <v>0</v>
      </c>
      <c r="AE589" s="25">
        <v>0</v>
      </c>
      <c r="AF589" s="25">
        <v>720</v>
      </c>
      <c r="AG589" s="25" t="s">
        <v>5180</v>
      </c>
    </row>
    <row r="590" spans="1:33">
      <c r="A590" s="25" t="s">
        <v>2982</v>
      </c>
      <c r="B590" s="25" t="s">
        <v>2983</v>
      </c>
      <c r="C590" s="25" t="s">
        <v>1666</v>
      </c>
      <c r="D590" s="25" t="s">
        <v>11</v>
      </c>
      <c r="E590" s="25" t="s">
        <v>11</v>
      </c>
      <c r="F590" s="25" t="s">
        <v>11</v>
      </c>
      <c r="G590" s="25" t="s">
        <v>11</v>
      </c>
      <c r="H590" s="25" t="s">
        <v>2984</v>
      </c>
      <c r="I590" s="25" t="s">
        <v>11</v>
      </c>
      <c r="J590" s="25" t="s">
        <v>11</v>
      </c>
      <c r="K590" s="25" t="s">
        <v>11</v>
      </c>
      <c r="L590" s="25" t="s">
        <v>1721</v>
      </c>
      <c r="M590" s="25" t="s">
        <v>11</v>
      </c>
      <c r="N590" s="25" t="s">
        <v>11</v>
      </c>
      <c r="O590" s="25" t="s">
        <v>11</v>
      </c>
      <c r="P590" s="25" t="s">
        <v>11</v>
      </c>
      <c r="Q590" s="25" t="s">
        <v>11</v>
      </c>
      <c r="R590" s="25" t="s">
        <v>11</v>
      </c>
      <c r="S590" s="25" t="s">
        <v>11</v>
      </c>
      <c r="T590" s="25" t="s">
        <v>1726</v>
      </c>
      <c r="U590" s="25" t="s">
        <v>15</v>
      </c>
      <c r="V590" s="25" t="s">
        <v>11</v>
      </c>
      <c r="W590" s="25" t="s">
        <v>11</v>
      </c>
      <c r="X590" s="25">
        <v>0</v>
      </c>
      <c r="Y590" s="25" t="s">
        <v>11</v>
      </c>
      <c r="Z590" s="25" t="s">
        <v>1664</v>
      </c>
      <c r="AA590" s="25" t="s">
        <v>11</v>
      </c>
      <c r="AB590" s="25" t="s">
        <v>11</v>
      </c>
      <c r="AC590" s="25" t="s">
        <v>11</v>
      </c>
      <c r="AD590" s="25">
        <v>0</v>
      </c>
      <c r="AE590" s="25">
        <v>0</v>
      </c>
      <c r="AF590" s="25">
        <v>19950</v>
      </c>
      <c r="AG590" s="25" t="s">
        <v>5324</v>
      </c>
    </row>
    <row r="591" spans="1:33">
      <c r="A591" s="25" t="s">
        <v>3983</v>
      </c>
      <c r="B591" s="25" t="s">
        <v>3984</v>
      </c>
      <c r="C591" s="25" t="s">
        <v>1661</v>
      </c>
      <c r="D591" s="25" t="s">
        <v>11</v>
      </c>
      <c r="E591" s="25" t="s">
        <v>11</v>
      </c>
      <c r="F591" s="25" t="s">
        <v>3985</v>
      </c>
      <c r="G591" s="25" t="s">
        <v>1730</v>
      </c>
      <c r="H591" s="25" t="s">
        <v>3986</v>
      </c>
      <c r="I591" s="25" t="s">
        <v>1667</v>
      </c>
      <c r="J591" s="25" t="s">
        <v>1721</v>
      </c>
      <c r="K591" s="25" t="s">
        <v>1662</v>
      </c>
      <c r="L591" s="25" t="s">
        <v>1721</v>
      </c>
      <c r="M591" s="25" t="s">
        <v>11</v>
      </c>
      <c r="N591" s="25" t="s">
        <v>11</v>
      </c>
      <c r="O591" s="25" t="s">
        <v>11</v>
      </c>
      <c r="P591" s="25" t="s">
        <v>11</v>
      </c>
      <c r="Q591" s="25" t="s">
        <v>3986</v>
      </c>
      <c r="R591" s="25" t="s">
        <v>11</v>
      </c>
      <c r="S591" s="25" t="s">
        <v>11</v>
      </c>
      <c r="T591" s="25" t="s">
        <v>1804</v>
      </c>
      <c r="U591" s="25" t="s">
        <v>10</v>
      </c>
      <c r="V591" s="25" t="s">
        <v>1663</v>
      </c>
      <c r="W591" s="25" t="s">
        <v>11</v>
      </c>
      <c r="X591" s="25">
        <v>0</v>
      </c>
      <c r="Y591" s="25" t="s">
        <v>11</v>
      </c>
      <c r="Z591" s="25" t="s">
        <v>1664</v>
      </c>
      <c r="AA591" s="25" t="s">
        <v>11</v>
      </c>
      <c r="AB591" s="25" t="s">
        <v>11</v>
      </c>
      <c r="AC591" s="25" t="s">
        <v>11</v>
      </c>
      <c r="AD591" s="25">
        <v>0</v>
      </c>
      <c r="AE591" s="25">
        <v>0</v>
      </c>
      <c r="AF591" s="25">
        <v>1880</v>
      </c>
      <c r="AG591" s="25" t="s">
        <v>1679</v>
      </c>
    </row>
    <row r="592" spans="1:33">
      <c r="A592" s="25" t="s">
        <v>2022</v>
      </c>
      <c r="B592" s="25" t="s">
        <v>2023</v>
      </c>
      <c r="C592" s="25" t="s">
        <v>1666</v>
      </c>
      <c r="D592" s="25" t="s">
        <v>11</v>
      </c>
      <c r="E592" s="25" t="s">
        <v>11</v>
      </c>
      <c r="F592" s="25" t="s">
        <v>11</v>
      </c>
      <c r="G592" s="25" t="s">
        <v>11</v>
      </c>
      <c r="H592" s="25" t="s">
        <v>2024</v>
      </c>
      <c r="I592" s="212" t="s">
        <v>1672</v>
      </c>
      <c r="J592" s="25" t="s">
        <v>11</v>
      </c>
      <c r="K592" s="25" t="s">
        <v>11</v>
      </c>
      <c r="L592" s="25" t="s">
        <v>1721</v>
      </c>
      <c r="M592" s="25" t="s">
        <v>11</v>
      </c>
      <c r="N592" s="25" t="s">
        <v>11</v>
      </c>
      <c r="O592" s="25" t="s">
        <v>11</v>
      </c>
      <c r="P592" s="25" t="s">
        <v>11</v>
      </c>
      <c r="Q592" s="25" t="s">
        <v>11</v>
      </c>
      <c r="R592" s="25" t="s">
        <v>11</v>
      </c>
      <c r="S592" s="25" t="s">
        <v>11</v>
      </c>
      <c r="T592" s="25" t="s">
        <v>1766</v>
      </c>
      <c r="U592" s="25" t="s">
        <v>12</v>
      </c>
      <c r="V592" s="25" t="s">
        <v>11</v>
      </c>
      <c r="W592" s="25" t="s">
        <v>11</v>
      </c>
      <c r="X592" s="25">
        <v>0</v>
      </c>
      <c r="Y592" s="25" t="s">
        <v>11</v>
      </c>
      <c r="Z592" s="25" t="s">
        <v>1664</v>
      </c>
      <c r="AA592" s="25" t="s">
        <v>11</v>
      </c>
      <c r="AB592" s="25" t="s">
        <v>11</v>
      </c>
      <c r="AC592" s="25" t="s">
        <v>11</v>
      </c>
      <c r="AD592" s="25">
        <v>0</v>
      </c>
      <c r="AE592" s="25">
        <v>0</v>
      </c>
      <c r="AF592" s="25">
        <v>2126.0100000000002</v>
      </c>
      <c r="AG592" s="25" t="s">
        <v>2025</v>
      </c>
    </row>
    <row r="593" spans="1:33">
      <c r="A593" s="25" t="s">
        <v>3539</v>
      </c>
      <c r="B593" s="25" t="s">
        <v>3540</v>
      </c>
      <c r="C593" s="25" t="s">
        <v>1666</v>
      </c>
      <c r="D593" s="25" t="s">
        <v>11</v>
      </c>
      <c r="E593" s="25" t="s">
        <v>11</v>
      </c>
      <c r="F593" s="25" t="s">
        <v>3541</v>
      </c>
      <c r="G593" s="25" t="s">
        <v>1838</v>
      </c>
      <c r="H593" s="25" t="s">
        <v>3542</v>
      </c>
      <c r="I593" s="25" t="s">
        <v>1691</v>
      </c>
      <c r="J593" s="25" t="s">
        <v>11</v>
      </c>
      <c r="K593" s="25" t="s">
        <v>3008</v>
      </c>
      <c r="L593" s="25" t="s">
        <v>1721</v>
      </c>
      <c r="M593" s="25" t="s">
        <v>11</v>
      </c>
      <c r="N593" s="25" t="s">
        <v>3543</v>
      </c>
      <c r="O593" s="25" t="s">
        <v>3542</v>
      </c>
      <c r="P593" s="25" t="s">
        <v>3544</v>
      </c>
      <c r="Q593" s="25" t="s">
        <v>3545</v>
      </c>
      <c r="R593" s="25" t="s">
        <v>11</v>
      </c>
      <c r="S593" s="25" t="s">
        <v>11</v>
      </c>
      <c r="T593" s="25" t="s">
        <v>1726</v>
      </c>
      <c r="U593" s="25" t="s">
        <v>14</v>
      </c>
      <c r="V593" s="25" t="s">
        <v>11</v>
      </c>
      <c r="W593" s="25" t="s">
        <v>11</v>
      </c>
      <c r="X593" s="25">
        <v>0</v>
      </c>
      <c r="Y593" s="25" t="s">
        <v>11</v>
      </c>
      <c r="Z593" s="25" t="s">
        <v>1664</v>
      </c>
      <c r="AA593" s="25" t="s">
        <v>11</v>
      </c>
      <c r="AB593" s="25" t="s">
        <v>11</v>
      </c>
      <c r="AC593" s="25" t="s">
        <v>11</v>
      </c>
      <c r="AD593" s="25">
        <v>0</v>
      </c>
      <c r="AE593" s="25">
        <v>0</v>
      </c>
      <c r="AF593" s="25">
        <v>6612.5</v>
      </c>
      <c r="AG593" s="25" t="s">
        <v>5325</v>
      </c>
    </row>
    <row r="594" spans="1:33">
      <c r="A594" s="25" t="s">
        <v>3468</v>
      </c>
      <c r="B594" s="25" t="s">
        <v>3469</v>
      </c>
      <c r="C594" s="25" t="s">
        <v>1666</v>
      </c>
      <c r="D594" s="25" t="s">
        <v>11</v>
      </c>
      <c r="E594" s="25" t="s">
        <v>11</v>
      </c>
      <c r="F594" s="25" t="s">
        <v>11</v>
      </c>
      <c r="G594" s="25" t="s">
        <v>11</v>
      </c>
      <c r="H594" s="25" t="s">
        <v>3470</v>
      </c>
      <c r="I594" s="25" t="s">
        <v>11</v>
      </c>
      <c r="J594" s="25" t="s">
        <v>11</v>
      </c>
      <c r="K594" s="25" t="s">
        <v>11</v>
      </c>
      <c r="L594" s="25" t="s">
        <v>1721</v>
      </c>
      <c r="M594" s="25" t="s">
        <v>11</v>
      </c>
      <c r="N594" s="25" t="s">
        <v>11</v>
      </c>
      <c r="O594" s="25" t="s">
        <v>11</v>
      </c>
      <c r="P594" s="25" t="s">
        <v>11</v>
      </c>
      <c r="Q594" s="25" t="s">
        <v>11</v>
      </c>
      <c r="R594" s="25" t="s">
        <v>11</v>
      </c>
      <c r="S594" s="25" t="s">
        <v>11</v>
      </c>
      <c r="T594" s="25" t="s">
        <v>1726</v>
      </c>
      <c r="U594" s="25" t="s">
        <v>16</v>
      </c>
      <c r="V594" s="25" t="s">
        <v>11</v>
      </c>
      <c r="W594" s="25" t="s">
        <v>11</v>
      </c>
      <c r="X594" s="25">
        <v>0</v>
      </c>
      <c r="Y594" s="25" t="s">
        <v>11</v>
      </c>
      <c r="Z594" s="25" t="s">
        <v>1809</v>
      </c>
      <c r="AA594" s="25" t="s">
        <v>2033</v>
      </c>
      <c r="AB594" s="25" t="s">
        <v>1811</v>
      </c>
      <c r="AC594" s="25" t="s">
        <v>11</v>
      </c>
      <c r="AD594" s="25">
        <v>0</v>
      </c>
      <c r="AE594" s="25">
        <v>0</v>
      </c>
      <c r="AF594" s="25">
        <v>0</v>
      </c>
      <c r="AG594" s="25" t="s">
        <v>7</v>
      </c>
    </row>
    <row r="595" spans="1:33">
      <c r="A595" s="25" t="s">
        <v>1791</v>
      </c>
      <c r="B595" s="25" t="s">
        <v>1792</v>
      </c>
      <c r="C595" s="25" t="s">
        <v>1661</v>
      </c>
      <c r="D595" s="25" t="s">
        <v>11</v>
      </c>
      <c r="E595" s="25" t="s">
        <v>11</v>
      </c>
      <c r="F595" s="25" t="s">
        <v>1793</v>
      </c>
      <c r="G595" s="25" t="s">
        <v>1730</v>
      </c>
      <c r="H595" s="25" t="s">
        <v>1794</v>
      </c>
      <c r="I595" s="25" t="s">
        <v>1672</v>
      </c>
      <c r="J595" s="25" t="s">
        <v>1721</v>
      </c>
      <c r="K595" s="25" t="s">
        <v>1795</v>
      </c>
      <c r="L595" s="25" t="s">
        <v>1721</v>
      </c>
      <c r="M595" s="25" t="s">
        <v>11</v>
      </c>
      <c r="N595" s="25" t="s">
        <v>1796</v>
      </c>
      <c r="O595" s="25" t="s">
        <v>11</v>
      </c>
      <c r="P595" s="25" t="s">
        <v>1797</v>
      </c>
      <c r="Q595" s="25" t="s">
        <v>1794</v>
      </c>
      <c r="R595" s="25" t="s">
        <v>1798</v>
      </c>
      <c r="S595" s="25" t="s">
        <v>11</v>
      </c>
      <c r="T595" s="25" t="s">
        <v>1726</v>
      </c>
      <c r="U595" s="25" t="s">
        <v>16</v>
      </c>
      <c r="V595" s="25" t="s">
        <v>1688</v>
      </c>
      <c r="W595" s="25" t="s">
        <v>11</v>
      </c>
      <c r="X595" s="25">
        <v>0</v>
      </c>
      <c r="Y595" s="25" t="s">
        <v>11</v>
      </c>
      <c r="Z595" s="25" t="s">
        <v>1664</v>
      </c>
      <c r="AA595" s="25" t="s">
        <v>11</v>
      </c>
      <c r="AB595" s="25" t="s">
        <v>11</v>
      </c>
      <c r="AC595" s="25" t="s">
        <v>11</v>
      </c>
      <c r="AD595" s="25">
        <v>0</v>
      </c>
      <c r="AE595" s="25">
        <v>0</v>
      </c>
      <c r="AF595" s="25">
        <v>19375</v>
      </c>
      <c r="AG595" s="25" t="s">
        <v>1910</v>
      </c>
    </row>
    <row r="596" spans="1:33">
      <c r="A596" s="25" t="s">
        <v>5326</v>
      </c>
      <c r="B596" s="25" t="s">
        <v>5327</v>
      </c>
      <c r="C596" s="25" t="s">
        <v>1661</v>
      </c>
      <c r="D596" s="25" t="s">
        <v>11</v>
      </c>
      <c r="E596" s="25" t="s">
        <v>11</v>
      </c>
      <c r="F596" s="25" t="s">
        <v>11</v>
      </c>
      <c r="G596" s="25" t="s">
        <v>11</v>
      </c>
      <c r="H596" s="25" t="s">
        <v>5328</v>
      </c>
      <c r="I596" s="25" t="s">
        <v>1678</v>
      </c>
      <c r="J596" s="25" t="s">
        <v>1721</v>
      </c>
      <c r="K596" s="25" t="s">
        <v>5026</v>
      </c>
      <c r="L596" s="25" t="s">
        <v>1721</v>
      </c>
      <c r="M596" s="25" t="s">
        <v>11</v>
      </c>
      <c r="N596" s="25" t="s">
        <v>11</v>
      </c>
      <c r="O596" s="25" t="s">
        <v>11</v>
      </c>
      <c r="P596" s="25" t="s">
        <v>11</v>
      </c>
      <c r="Q596" s="25" t="s">
        <v>11</v>
      </c>
      <c r="R596" s="25" t="s">
        <v>11</v>
      </c>
      <c r="S596" s="25" t="s">
        <v>11</v>
      </c>
      <c r="T596" s="25" t="s">
        <v>2043</v>
      </c>
      <c r="U596" s="25" t="s">
        <v>10</v>
      </c>
      <c r="V596" s="25" t="s">
        <v>11</v>
      </c>
      <c r="W596" s="25" t="s">
        <v>11</v>
      </c>
      <c r="X596" s="25">
        <v>0</v>
      </c>
      <c r="Y596" s="25" t="s">
        <v>11</v>
      </c>
      <c r="Z596" s="25" t="s">
        <v>1664</v>
      </c>
      <c r="AA596" s="25" t="s">
        <v>11</v>
      </c>
      <c r="AB596" s="25" t="s">
        <v>11</v>
      </c>
      <c r="AC596" s="25" t="s">
        <v>11</v>
      </c>
      <c r="AD596" s="25">
        <v>0</v>
      </c>
      <c r="AE596" s="25">
        <v>0</v>
      </c>
      <c r="AF596" s="25">
        <v>1880</v>
      </c>
      <c r="AG596" s="25" t="s">
        <v>1679</v>
      </c>
    </row>
    <row r="597" spans="1:33">
      <c r="A597" s="25" t="s">
        <v>3164</v>
      </c>
      <c r="B597" s="25" t="s">
        <v>3165</v>
      </c>
      <c r="C597" s="25" t="s">
        <v>1661</v>
      </c>
      <c r="D597" s="25" t="s">
        <v>11</v>
      </c>
      <c r="E597" s="25" t="s">
        <v>11</v>
      </c>
      <c r="F597" s="25" t="s">
        <v>3166</v>
      </c>
      <c r="G597" s="25" t="s">
        <v>1690</v>
      </c>
      <c r="H597" s="25" t="s">
        <v>3167</v>
      </c>
      <c r="I597" s="25" t="s">
        <v>1667</v>
      </c>
      <c r="J597" s="25" t="s">
        <v>1721</v>
      </c>
      <c r="K597" s="25" t="s">
        <v>1662</v>
      </c>
      <c r="L597" s="25" t="s">
        <v>1721</v>
      </c>
      <c r="M597" s="25" t="s">
        <v>11</v>
      </c>
      <c r="N597" s="25" t="s">
        <v>11</v>
      </c>
      <c r="O597" s="25" t="s">
        <v>11</v>
      </c>
      <c r="P597" s="25" t="s">
        <v>11</v>
      </c>
      <c r="Q597" s="25" t="s">
        <v>3167</v>
      </c>
      <c r="R597" s="25" t="s">
        <v>11</v>
      </c>
      <c r="S597" s="25" t="s">
        <v>11</v>
      </c>
      <c r="T597" s="25" t="s">
        <v>2332</v>
      </c>
      <c r="U597" s="25" t="s">
        <v>1686</v>
      </c>
      <c r="V597" s="25" t="s">
        <v>11</v>
      </c>
      <c r="W597" s="25" t="s">
        <v>11</v>
      </c>
      <c r="X597" s="25">
        <v>0</v>
      </c>
      <c r="Y597" s="25" t="s">
        <v>11</v>
      </c>
      <c r="Z597" s="25" t="s">
        <v>1664</v>
      </c>
      <c r="AA597" s="25" t="s">
        <v>11</v>
      </c>
      <c r="AB597" s="25" t="s">
        <v>11</v>
      </c>
      <c r="AC597" s="25" t="s">
        <v>11</v>
      </c>
      <c r="AD597" s="25">
        <v>280</v>
      </c>
      <c r="AE597" s="25">
        <v>0</v>
      </c>
      <c r="AF597" s="25">
        <v>1880</v>
      </c>
      <c r="AG597" s="25" t="s">
        <v>1665</v>
      </c>
    </row>
    <row r="598" spans="1:33">
      <c r="A598" s="25" t="s">
        <v>3922</v>
      </c>
      <c r="B598" s="25" t="s">
        <v>3923</v>
      </c>
      <c r="C598" s="25" t="s">
        <v>1666</v>
      </c>
      <c r="D598" s="25" t="s">
        <v>11</v>
      </c>
      <c r="E598" s="25" t="s">
        <v>11</v>
      </c>
      <c r="F598" s="25" t="s">
        <v>11</v>
      </c>
      <c r="G598" s="25" t="s">
        <v>11</v>
      </c>
      <c r="H598" s="25" t="s">
        <v>3924</v>
      </c>
      <c r="I598" s="25" t="s">
        <v>11</v>
      </c>
      <c r="J598" s="25" t="s">
        <v>11</v>
      </c>
      <c r="K598" s="25" t="s">
        <v>3925</v>
      </c>
      <c r="L598" s="25" t="s">
        <v>1721</v>
      </c>
      <c r="M598" s="25" t="s">
        <v>11</v>
      </c>
      <c r="N598" s="25" t="s">
        <v>11</v>
      </c>
      <c r="O598" s="25" t="s">
        <v>11</v>
      </c>
      <c r="P598" s="25" t="s">
        <v>11</v>
      </c>
      <c r="Q598" s="25" t="s">
        <v>11</v>
      </c>
      <c r="R598" s="25" t="s">
        <v>11</v>
      </c>
      <c r="S598" s="25" t="s">
        <v>11</v>
      </c>
      <c r="T598" s="25" t="s">
        <v>2189</v>
      </c>
      <c r="U598" s="25" t="s">
        <v>15</v>
      </c>
      <c r="V598" s="25" t="s">
        <v>11</v>
      </c>
      <c r="W598" s="25" t="s">
        <v>11</v>
      </c>
      <c r="X598" s="25">
        <v>0</v>
      </c>
      <c r="Y598" s="25" t="s">
        <v>11</v>
      </c>
      <c r="Z598" s="25" t="s">
        <v>1664</v>
      </c>
      <c r="AA598" s="25" t="s">
        <v>11</v>
      </c>
      <c r="AB598" s="25" t="s">
        <v>11</v>
      </c>
      <c r="AC598" s="25" t="s">
        <v>11</v>
      </c>
      <c r="AD598" s="25">
        <v>0</v>
      </c>
      <c r="AE598" s="25">
        <v>0</v>
      </c>
      <c r="AF598" s="25">
        <v>5351.84</v>
      </c>
      <c r="AG598" s="25" t="s">
        <v>5329</v>
      </c>
    </row>
    <row r="599" spans="1:33">
      <c r="A599" s="25" t="s">
        <v>3585</v>
      </c>
      <c r="B599" s="25" t="s">
        <v>3586</v>
      </c>
      <c r="C599" s="25" t="s">
        <v>1661</v>
      </c>
      <c r="D599" s="25" t="s">
        <v>11</v>
      </c>
      <c r="E599" s="25" t="s">
        <v>11</v>
      </c>
      <c r="F599" s="25" t="s">
        <v>11</v>
      </c>
      <c r="G599" s="25" t="s">
        <v>11</v>
      </c>
      <c r="H599" s="25" t="s">
        <v>1921</v>
      </c>
      <c r="I599" s="212" t="s">
        <v>1803</v>
      </c>
      <c r="J599" s="25" t="s">
        <v>11</v>
      </c>
      <c r="K599" s="25" t="s">
        <v>2144</v>
      </c>
      <c r="L599" s="25" t="s">
        <v>1721</v>
      </c>
      <c r="M599" s="25" t="s">
        <v>11</v>
      </c>
      <c r="N599" s="25" t="s">
        <v>11</v>
      </c>
      <c r="O599" s="25" t="s">
        <v>11</v>
      </c>
      <c r="P599" s="25" t="s">
        <v>11</v>
      </c>
      <c r="Q599" s="25" t="s">
        <v>11</v>
      </c>
      <c r="R599" s="25" t="s">
        <v>11</v>
      </c>
      <c r="S599" s="25" t="s">
        <v>11</v>
      </c>
      <c r="T599" s="25" t="s">
        <v>3587</v>
      </c>
      <c r="U599" s="25" t="s">
        <v>1686</v>
      </c>
      <c r="V599" s="25" t="s">
        <v>11</v>
      </c>
      <c r="W599" s="25" t="s">
        <v>11</v>
      </c>
      <c r="X599" s="25">
        <v>0</v>
      </c>
      <c r="Y599" s="25" t="s">
        <v>11</v>
      </c>
      <c r="Z599" s="25" t="s">
        <v>1809</v>
      </c>
      <c r="AA599" s="25" t="s">
        <v>5045</v>
      </c>
      <c r="AB599" s="25" t="s">
        <v>5330</v>
      </c>
      <c r="AC599" s="25" t="s">
        <v>11</v>
      </c>
      <c r="AD599" s="25">
        <v>0</v>
      </c>
      <c r="AE599" s="25">
        <v>0</v>
      </c>
      <c r="AF599" s="25">
        <v>0</v>
      </c>
      <c r="AG599" s="25" t="s">
        <v>7</v>
      </c>
    </row>
    <row r="600" spans="1:33">
      <c r="A600" s="25" t="s">
        <v>2683</v>
      </c>
      <c r="B600" s="25" t="s">
        <v>2684</v>
      </c>
      <c r="C600" s="25" t="s">
        <v>1661</v>
      </c>
      <c r="D600" s="25" t="s">
        <v>11</v>
      </c>
      <c r="E600" s="25" t="s">
        <v>11</v>
      </c>
      <c r="F600" s="25" t="s">
        <v>11</v>
      </c>
      <c r="G600" s="25" t="s">
        <v>11</v>
      </c>
      <c r="H600" s="25" t="s">
        <v>2685</v>
      </c>
      <c r="I600" s="25" t="s">
        <v>11</v>
      </c>
      <c r="J600" s="25" t="s">
        <v>11</v>
      </c>
      <c r="K600" s="25" t="s">
        <v>2144</v>
      </c>
      <c r="L600" s="25" t="s">
        <v>1721</v>
      </c>
      <c r="M600" s="25" t="s">
        <v>11</v>
      </c>
      <c r="N600" s="25" t="s">
        <v>11</v>
      </c>
      <c r="O600" s="25" t="s">
        <v>11</v>
      </c>
      <c r="P600" s="25" t="s">
        <v>11</v>
      </c>
      <c r="Q600" s="25" t="s">
        <v>2685</v>
      </c>
      <c r="R600" s="25" t="s">
        <v>11</v>
      </c>
      <c r="S600" s="25" t="s">
        <v>11</v>
      </c>
      <c r="T600" s="25" t="s">
        <v>2686</v>
      </c>
      <c r="U600" s="25" t="s">
        <v>16</v>
      </c>
      <c r="V600" s="25" t="s">
        <v>11</v>
      </c>
      <c r="W600" s="25" t="s">
        <v>11</v>
      </c>
      <c r="X600" s="25">
        <v>0</v>
      </c>
      <c r="Y600" s="25" t="s">
        <v>11</v>
      </c>
      <c r="Z600" s="25" t="s">
        <v>1664</v>
      </c>
      <c r="AA600" s="25" t="s">
        <v>11</v>
      </c>
      <c r="AB600" s="25" t="s">
        <v>11</v>
      </c>
      <c r="AC600" s="25" t="s">
        <v>11</v>
      </c>
      <c r="AD600" s="25">
        <v>0</v>
      </c>
      <c r="AE600" s="25">
        <v>0</v>
      </c>
      <c r="AF600" s="25">
        <v>0</v>
      </c>
      <c r="AG600" s="25" t="s">
        <v>7</v>
      </c>
    </row>
    <row r="601" spans="1:33">
      <c r="A601" s="25" t="s">
        <v>4044</v>
      </c>
      <c r="B601" s="25" t="s">
        <v>4045</v>
      </c>
      <c r="C601" s="25" t="s">
        <v>1666</v>
      </c>
      <c r="D601" s="25" t="s">
        <v>11</v>
      </c>
      <c r="E601" s="25" t="s">
        <v>11</v>
      </c>
      <c r="F601" s="25" t="s">
        <v>4046</v>
      </c>
      <c r="G601" s="25" t="s">
        <v>1730</v>
      </c>
      <c r="H601" s="25" t="s">
        <v>4047</v>
      </c>
      <c r="I601" s="25" t="s">
        <v>1672</v>
      </c>
      <c r="J601" s="25" t="s">
        <v>1721</v>
      </c>
      <c r="K601" s="25" t="s">
        <v>2033</v>
      </c>
      <c r="L601" s="25" t="s">
        <v>1721</v>
      </c>
      <c r="M601" s="25" t="s">
        <v>11</v>
      </c>
      <c r="N601" s="25" t="s">
        <v>4048</v>
      </c>
      <c r="O601" s="25" t="s">
        <v>4049</v>
      </c>
      <c r="P601" s="25" t="s">
        <v>4050</v>
      </c>
      <c r="Q601" s="25" t="s">
        <v>4047</v>
      </c>
      <c r="R601" s="25" t="s">
        <v>11</v>
      </c>
      <c r="S601" s="25" t="s">
        <v>11</v>
      </c>
      <c r="T601" s="25" t="s">
        <v>1726</v>
      </c>
      <c r="U601" s="25" t="s">
        <v>16</v>
      </c>
      <c r="V601" s="25" t="s">
        <v>1688</v>
      </c>
      <c r="W601" s="25" t="s">
        <v>11</v>
      </c>
      <c r="X601" s="25">
        <v>0</v>
      </c>
      <c r="Y601" s="25" t="s">
        <v>11</v>
      </c>
      <c r="Z601" s="25" t="s">
        <v>1664</v>
      </c>
      <c r="AA601" s="25" t="s">
        <v>11</v>
      </c>
      <c r="AB601" s="25" t="s">
        <v>11</v>
      </c>
      <c r="AC601" s="25" t="s">
        <v>11</v>
      </c>
      <c r="AD601" s="25">
        <v>0</v>
      </c>
      <c r="AE601" s="25">
        <v>0</v>
      </c>
      <c r="AF601" s="25">
        <v>48756.26</v>
      </c>
      <c r="AG601" s="25" t="s">
        <v>5331</v>
      </c>
    </row>
    <row r="602" spans="1:33">
      <c r="A602" s="25" t="s">
        <v>3142</v>
      </c>
      <c r="B602" s="25" t="s">
        <v>3143</v>
      </c>
      <c r="C602" s="25" t="s">
        <v>1666</v>
      </c>
      <c r="D602" s="25" t="s">
        <v>11</v>
      </c>
      <c r="E602" s="25" t="s">
        <v>11</v>
      </c>
      <c r="F602" s="25" t="s">
        <v>11</v>
      </c>
      <c r="G602" s="25" t="s">
        <v>11</v>
      </c>
      <c r="H602" s="25" t="s">
        <v>3144</v>
      </c>
      <c r="I602" s="25" t="s">
        <v>11</v>
      </c>
      <c r="J602" s="25" t="s">
        <v>11</v>
      </c>
      <c r="K602" s="25" t="s">
        <v>11</v>
      </c>
      <c r="L602" s="25" t="s">
        <v>1721</v>
      </c>
      <c r="M602" s="25" t="s">
        <v>11</v>
      </c>
      <c r="N602" s="25" t="s">
        <v>11</v>
      </c>
      <c r="O602" s="25" t="s">
        <v>11</v>
      </c>
      <c r="P602" s="25" t="s">
        <v>11</v>
      </c>
      <c r="Q602" s="25" t="s">
        <v>11</v>
      </c>
      <c r="R602" s="25" t="s">
        <v>11</v>
      </c>
      <c r="S602" s="25" t="s">
        <v>11</v>
      </c>
      <c r="T602" s="25" t="s">
        <v>1726</v>
      </c>
      <c r="U602" s="25" t="s">
        <v>15</v>
      </c>
      <c r="V602" s="25" t="s">
        <v>11</v>
      </c>
      <c r="W602" s="25" t="s">
        <v>11</v>
      </c>
      <c r="X602" s="25">
        <v>0</v>
      </c>
      <c r="Y602" s="25" t="s">
        <v>11</v>
      </c>
      <c r="Z602" s="25" t="s">
        <v>1809</v>
      </c>
      <c r="AA602" s="25" t="s">
        <v>1684</v>
      </c>
      <c r="AB602" s="25" t="s">
        <v>1811</v>
      </c>
      <c r="AC602" s="25" t="s">
        <v>11</v>
      </c>
      <c r="AD602" s="25">
        <v>0</v>
      </c>
      <c r="AE602" s="25">
        <v>0</v>
      </c>
      <c r="AF602" s="25">
        <v>0</v>
      </c>
      <c r="AG602" s="25" t="s">
        <v>7</v>
      </c>
    </row>
    <row r="603" spans="1:33">
      <c r="A603" s="25" t="s">
        <v>3710</v>
      </c>
      <c r="B603" s="25" t="s">
        <v>3711</v>
      </c>
      <c r="C603" s="25" t="s">
        <v>1661</v>
      </c>
      <c r="D603" s="25" t="s">
        <v>11</v>
      </c>
      <c r="E603" s="25" t="s">
        <v>11</v>
      </c>
      <c r="F603" s="25" t="s">
        <v>11</v>
      </c>
      <c r="G603" s="25" t="s">
        <v>11</v>
      </c>
      <c r="H603" s="25" t="s">
        <v>3712</v>
      </c>
      <c r="I603" s="25" t="s">
        <v>11</v>
      </c>
      <c r="J603" s="25" t="s">
        <v>11</v>
      </c>
      <c r="K603" s="25" t="s">
        <v>3208</v>
      </c>
      <c r="L603" s="25" t="s">
        <v>1721</v>
      </c>
      <c r="M603" s="25" t="s">
        <v>11</v>
      </c>
      <c r="N603" s="25" t="s">
        <v>11</v>
      </c>
      <c r="O603" s="25" t="s">
        <v>11</v>
      </c>
      <c r="P603" s="25" t="s">
        <v>11</v>
      </c>
      <c r="Q603" s="25" t="s">
        <v>11</v>
      </c>
      <c r="R603" s="25" t="s">
        <v>11</v>
      </c>
      <c r="S603" s="25" t="s">
        <v>11</v>
      </c>
      <c r="T603" s="25" t="s">
        <v>1726</v>
      </c>
      <c r="U603" s="25" t="s">
        <v>13</v>
      </c>
      <c r="V603" s="25" t="s">
        <v>11</v>
      </c>
      <c r="W603" s="25" t="s">
        <v>11</v>
      </c>
      <c r="X603" s="25">
        <v>0</v>
      </c>
      <c r="Y603" s="25" t="s">
        <v>11</v>
      </c>
      <c r="Z603" s="25" t="s">
        <v>1664</v>
      </c>
      <c r="AA603" s="25" t="s">
        <v>11</v>
      </c>
      <c r="AB603" s="25" t="s">
        <v>11</v>
      </c>
      <c r="AC603" s="25" t="s">
        <v>11</v>
      </c>
      <c r="AD603" s="25">
        <v>0</v>
      </c>
      <c r="AE603" s="25">
        <v>0</v>
      </c>
      <c r="AF603" s="25">
        <v>3246.92</v>
      </c>
      <c r="AG603" s="25" t="s">
        <v>2908</v>
      </c>
    </row>
    <row r="604" spans="1:33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</row>
    <row r="605" spans="1:33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</row>
    <row r="606" spans="1:33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</row>
    <row r="607" spans="1:33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</row>
    <row r="608" spans="1:33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</row>
    <row r="609" spans="1:33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</row>
    <row r="610" spans="1:33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</row>
    <row r="611" spans="1:33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</row>
    <row r="612" spans="1:33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</row>
    <row r="613" spans="1:33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</row>
    <row r="614" spans="1:33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</row>
    <row r="615" spans="1:33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</row>
    <row r="616" spans="1:33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</row>
    <row r="617" spans="1:33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</row>
  </sheetData>
  <sheetProtection password="CC99" sheet="1" autoFilter="0" pivotTables="0"/>
  <protectedRanges>
    <protectedRange sqref="A1:AH1048576" name="区域1"/>
  </protectedRanges>
  <autoFilter ref="A1:AG2062"/>
  <phoneticPr fontId="6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92D050"/>
  </sheetPr>
  <dimension ref="A1:AQ159"/>
  <sheetViews>
    <sheetView workbookViewId="0">
      <pane xSplit="5" ySplit="3" topLeftCell="M67" activePane="bottomRight" state="frozen"/>
      <selection pane="topRight" activeCell="E1" sqref="E1"/>
      <selection pane="bottomLeft" activeCell="A4" sqref="A4"/>
      <selection pane="bottomRight" activeCell="U19" sqref="U19"/>
    </sheetView>
  </sheetViews>
  <sheetFormatPr defaultRowHeight="14.25"/>
  <cols>
    <col min="1" max="2" width="11.375" style="22" customWidth="1"/>
    <col min="3" max="3" width="23.125" style="22" customWidth="1"/>
    <col min="4" max="4" width="15.75" style="22" customWidth="1"/>
    <col min="5" max="5" width="6.375" style="22" customWidth="1"/>
    <col min="6" max="10" width="10" style="22" customWidth="1"/>
    <col min="11" max="11" width="15.125" style="22" customWidth="1"/>
    <col min="12" max="12" width="7.75" style="22" customWidth="1"/>
    <col min="13" max="13" width="11.5" style="22" customWidth="1"/>
    <col min="14" max="14" width="8.875" style="22" customWidth="1"/>
    <col min="15" max="16" width="4.875" style="22" customWidth="1"/>
    <col min="17" max="17" width="5.875" style="22" customWidth="1"/>
    <col min="18" max="18" width="5.625" style="22" customWidth="1"/>
    <col min="19" max="19" width="4.25" style="22" customWidth="1"/>
    <col min="20" max="20" width="4.625" style="22" customWidth="1"/>
    <col min="21" max="21" width="4.75" style="22" customWidth="1"/>
    <col min="22" max="22" width="6.375" style="22" customWidth="1"/>
    <col min="23" max="23" width="6.5" customWidth="1"/>
    <col min="24" max="24" width="6.375" customWidth="1"/>
    <col min="25" max="25" width="6.875" customWidth="1"/>
    <col min="26" max="26" width="7.25" customWidth="1"/>
    <col min="27" max="27" width="6.25" customWidth="1"/>
    <col min="28" max="28" width="6.625" customWidth="1"/>
    <col min="29" max="29" width="6.5" customWidth="1"/>
    <col min="30" max="30" width="7.25" customWidth="1"/>
    <col min="31" max="31" width="8.625" customWidth="1"/>
    <col min="32" max="32" width="4" customWidth="1"/>
    <col min="33" max="33" width="5.125" customWidth="1"/>
    <col min="34" max="34" width="11.125" bestFit="1" customWidth="1"/>
    <col min="35" max="35" width="7.75" customWidth="1"/>
    <col min="36" max="36" width="6.125" customWidth="1"/>
    <col min="37" max="37" width="6" bestFit="1" customWidth="1"/>
    <col min="38" max="38" width="6" customWidth="1"/>
    <col min="39" max="39" width="5.25" customWidth="1"/>
    <col min="42" max="42" width="6" customWidth="1"/>
  </cols>
  <sheetData>
    <row r="1" spans="1:43">
      <c r="A1" s="23" t="s">
        <v>1414</v>
      </c>
      <c r="B1" s="23" t="s">
        <v>1433</v>
      </c>
      <c r="C1" s="23" t="s">
        <v>1447</v>
      </c>
      <c r="D1" s="23" t="s">
        <v>1434</v>
      </c>
      <c r="E1" s="23" t="s">
        <v>1485</v>
      </c>
      <c r="F1" s="23" t="s">
        <v>1486</v>
      </c>
      <c r="G1" s="23" t="s">
        <v>1415</v>
      </c>
      <c r="H1" s="23" t="s">
        <v>1487</v>
      </c>
      <c r="I1" s="23" t="s">
        <v>1488</v>
      </c>
      <c r="J1" s="23" t="s">
        <v>1489</v>
      </c>
      <c r="K1" s="23" t="s">
        <v>1419</v>
      </c>
      <c r="L1" s="23" t="s">
        <v>1429</v>
      </c>
      <c r="M1" s="23" t="s">
        <v>1430</v>
      </c>
      <c r="N1" s="23" t="s">
        <v>1490</v>
      </c>
      <c r="O1" s="23" t="s">
        <v>1491</v>
      </c>
      <c r="P1" s="23" t="s">
        <v>1492</v>
      </c>
      <c r="Q1" s="23" t="s">
        <v>1493</v>
      </c>
      <c r="R1" s="23" t="s">
        <v>1494</v>
      </c>
      <c r="S1" s="23" t="s">
        <v>1495</v>
      </c>
      <c r="T1" s="23" t="s">
        <v>1496</v>
      </c>
      <c r="U1" s="23" t="s">
        <v>1497</v>
      </c>
      <c r="V1" s="23" t="s">
        <v>1498</v>
      </c>
      <c r="W1" t="s">
        <v>759</v>
      </c>
      <c r="X1" t="s">
        <v>760</v>
      </c>
      <c r="Y1" t="s">
        <v>761</v>
      </c>
      <c r="Z1" t="s">
        <v>762</v>
      </c>
      <c r="AA1" t="s">
        <v>754</v>
      </c>
      <c r="AB1" t="s">
        <v>755</v>
      </c>
      <c r="AC1" t="s">
        <v>756</v>
      </c>
      <c r="AD1" t="s">
        <v>757</v>
      </c>
      <c r="AE1" t="s">
        <v>758</v>
      </c>
      <c r="AH1" t="s">
        <v>769</v>
      </c>
      <c r="AI1" t="s">
        <v>770</v>
      </c>
      <c r="AJ1" t="s">
        <v>771</v>
      </c>
      <c r="AK1" t="s">
        <v>772</v>
      </c>
    </row>
    <row r="2" spans="1:43">
      <c r="A2" s="23" t="s">
        <v>1703</v>
      </c>
      <c r="B2" s="23" t="s">
        <v>1721</v>
      </c>
      <c r="C2" s="23" t="s">
        <v>4068</v>
      </c>
      <c r="D2" s="23" t="s">
        <v>11</v>
      </c>
      <c r="E2" s="23" t="s">
        <v>11</v>
      </c>
      <c r="F2" s="23" t="s">
        <v>11</v>
      </c>
      <c r="G2" s="213">
        <v>1</v>
      </c>
      <c r="H2" s="23" t="s">
        <v>11</v>
      </c>
      <c r="I2" s="23" t="s">
        <v>11</v>
      </c>
      <c r="J2" s="23" t="s">
        <v>11</v>
      </c>
      <c r="K2" s="214" t="s">
        <v>11</v>
      </c>
      <c r="L2" s="214" t="s">
        <v>11</v>
      </c>
      <c r="M2" s="23" t="s">
        <v>1705</v>
      </c>
      <c r="N2" s="23" t="s">
        <v>1706</v>
      </c>
      <c r="O2" s="23">
        <v>0</v>
      </c>
      <c r="P2" s="23">
        <v>154</v>
      </c>
      <c r="Q2" s="23" t="s">
        <v>1707</v>
      </c>
      <c r="R2" s="23">
        <v>0</v>
      </c>
      <c r="S2" s="23" t="s">
        <v>1708</v>
      </c>
      <c r="T2" s="23" t="s">
        <v>1709</v>
      </c>
      <c r="U2" s="23" t="s">
        <v>1709</v>
      </c>
      <c r="V2" s="23" t="s">
        <v>1710</v>
      </c>
      <c r="W2" t="str">
        <f>IFERROR(VLOOKUP(A2,'6-开班明细表'!A:M,8,0),"")</f>
        <v/>
      </c>
      <c r="X2" t="str">
        <f>IFERROR(VLOOKUP(A2,'6-开班明细表'!A:M,9,0),"")</f>
        <v/>
      </c>
      <c r="Y2" t="str">
        <f>IFERROR(VLOOKUP(A2,'6-开班明细表'!A:M,10,0),"")</f>
        <v/>
      </c>
      <c r="Z2">
        <f>IF(SUM(W2:Y2)=0,0,SUM(W2:Y2)-IF(A2="","",VALUE(LEFT(L2,2*LEN(L2)-LENB(L2)))))</f>
        <v>0</v>
      </c>
      <c r="AA2" t="str">
        <f>IFERROR(LEFT(D2,FIND(",",D2)-1),D2)</f>
        <v/>
      </c>
      <c r="AB2" t="str">
        <f>IF(AF2=AG2,AE2,AD2)</f>
        <v/>
      </c>
      <c r="AC2" t="str">
        <f>IF(AF2=AG2,AD2,AE2)</f>
        <v/>
      </c>
      <c r="AD2" t="str">
        <f>IFERROR(MID(D2,FIND(",",D2)+1,FIND("@",SUBSTITUTE(D2,",","@",2))-FIND(",",D2)-1),IF(ISERROR(FIND(",",D2)),"",MID(D2,FIND(",",D2)+1,20)))</f>
        <v/>
      </c>
      <c r="AE2" t="str">
        <f>IFERROR(MID(D2,FIND("@",SUBSTITUTE(D2,",","@",2))+1,10),"")</f>
        <v/>
      </c>
      <c r="AF2">
        <f>LEN(AD2)</f>
        <v>0</v>
      </c>
      <c r="AG2">
        <f>LENB(AD2)</f>
        <v>0</v>
      </c>
      <c r="AH2" s="27">
        <f>R2*7+G2</f>
        <v>1</v>
      </c>
      <c r="AI2" t="str">
        <f t="shared" ref="AI2:AI33" si="0">IF(IFERROR(FIND("一",C2),0)&gt;0,"一对一",IFERROR(AL2&amp;VLOOKUP(AM2,AP:AQ,2),""))</f>
        <v/>
      </c>
      <c r="AJ2" t="str">
        <f>IF(IFERROR(FIND("一",C2),0)&gt;0,"一对一",LEFT(A2,3))</f>
        <v>未进班</v>
      </c>
      <c r="AK2" t="str">
        <f>IFERROR(IF(IFERROR(FIND("一",C2),0)&gt;0,"一对一",VLOOKUP(AJ2,班级编码!A:L,8,0)),"")</f>
        <v/>
      </c>
      <c r="AL2" t="str">
        <f>LEFT(K2,2)</f>
        <v/>
      </c>
      <c r="AM2" t="str">
        <f>MID(K2,3,2)</f>
        <v/>
      </c>
      <c r="AP2" t="s">
        <v>765</v>
      </c>
      <c r="AQ2" t="s">
        <v>766</v>
      </c>
    </row>
    <row r="3" spans="1:43">
      <c r="A3" s="23" t="s">
        <v>4083</v>
      </c>
      <c r="B3" s="23" t="s">
        <v>1721</v>
      </c>
      <c r="C3" s="23" t="s">
        <v>4084</v>
      </c>
      <c r="D3" s="23" t="s">
        <v>4085</v>
      </c>
      <c r="E3" s="23" t="s">
        <v>11</v>
      </c>
      <c r="F3" s="23" t="s">
        <v>11</v>
      </c>
      <c r="G3" s="23">
        <v>1</v>
      </c>
      <c r="H3" s="23" t="s">
        <v>11</v>
      </c>
      <c r="I3" s="23" t="s">
        <v>11</v>
      </c>
      <c r="J3" s="23" t="s">
        <v>11</v>
      </c>
      <c r="K3" s="23" t="s">
        <v>11</v>
      </c>
      <c r="L3" s="23" t="s">
        <v>11</v>
      </c>
      <c r="M3" s="23" t="s">
        <v>11</v>
      </c>
      <c r="N3" s="23" t="s">
        <v>1706</v>
      </c>
      <c r="O3" s="23">
        <v>0</v>
      </c>
      <c r="P3" s="23">
        <v>40</v>
      </c>
      <c r="Q3" s="23" t="s">
        <v>1707</v>
      </c>
      <c r="R3" s="23">
        <v>0</v>
      </c>
      <c r="S3" s="23" t="s">
        <v>1708</v>
      </c>
      <c r="T3" s="23" t="s">
        <v>1709</v>
      </c>
      <c r="U3" s="23" t="s">
        <v>1709</v>
      </c>
      <c r="V3" s="23" t="s">
        <v>1710</v>
      </c>
      <c r="W3" s="217" t="str">
        <f>IFERROR(VLOOKUP(A3,'6-开班明细表'!A:M,8,0),"")</f>
        <v/>
      </c>
      <c r="X3" s="217" t="str">
        <f>IFERROR(VLOOKUP(A3,'6-开班明细表'!A:M,9,0),"")</f>
        <v/>
      </c>
      <c r="Y3" s="217" t="str">
        <f>IFERROR(VLOOKUP(A3,'6-开班明细表'!A:M,10,0),"")</f>
        <v/>
      </c>
      <c r="Z3">
        <f t="shared" ref="Z3:Z66" si="1">IF(SUM(W3:Y3)=0,0,SUM(W3:Y3)-IF(A3="","",VALUE(LEFT(L3,2*LEN(L3)-LENB(L3)))))</f>
        <v>0</v>
      </c>
      <c r="AA3" t="str">
        <f t="shared" ref="AA3:AA66" si="2">IFERROR(LEFT(D3,FIND(",",D3)-1),D3)</f>
        <v>陈欢</v>
      </c>
      <c r="AB3" t="str">
        <f t="shared" ref="AB3:AB66" si="3">IF(AF3=AG3,AE3,AD3)</f>
        <v/>
      </c>
      <c r="AC3" t="str">
        <f t="shared" ref="AC3:AC66" si="4">IF(AF3=AG3,AD3,AE3)</f>
        <v/>
      </c>
      <c r="AD3" t="str">
        <f t="shared" ref="AD3:AD66" si="5">IFERROR(MID(D3,FIND(",",D3)+1,FIND("@",SUBSTITUTE(D3,",","@",2))-FIND(",",D3)-1),IF(ISERROR(FIND(",",D3)),"",MID(D3,FIND(",",D3)+1,20)))</f>
        <v/>
      </c>
      <c r="AE3" t="str">
        <f t="shared" ref="AE3:AE66" si="6">IFERROR(MID(D3,FIND("@",SUBSTITUTE(D3,",","@",2))+1,10),"")</f>
        <v/>
      </c>
      <c r="AF3">
        <f t="shared" ref="AF3:AF66" si="7">LEN(AD3)</f>
        <v>0</v>
      </c>
      <c r="AG3">
        <f t="shared" ref="AG3:AG66" si="8">LENB(AD3)</f>
        <v>0</v>
      </c>
      <c r="AH3" s="27">
        <f t="shared" ref="AH3:AH66" si="9">R3*7+G3</f>
        <v>1</v>
      </c>
      <c r="AI3" t="str">
        <f t="shared" si="0"/>
        <v/>
      </c>
      <c r="AJ3" t="str">
        <f t="shared" ref="AJ3:AJ66" si="10">IF(IFERROR(FIND("一",C3),0)&gt;0,"一对一",LEFT(A3,3))</f>
        <v>停读</v>
      </c>
      <c r="AK3" s="19" t="str">
        <f>IFERROR(IF(IFERROR(FIND("一",C3),0)&gt;0,"一对一",VLOOKUP(AJ3,班级编码!A:L,8,0)),"")</f>
        <v/>
      </c>
      <c r="AL3" t="str">
        <f t="shared" ref="AL3:AL66" si="11">LEFT(K3,2)</f>
        <v/>
      </c>
      <c r="AM3" t="str">
        <f t="shared" ref="AM3:AM66" si="12">MID(K3,3,2)</f>
        <v/>
      </c>
      <c r="AP3" t="s">
        <v>168</v>
      </c>
      <c r="AQ3" t="s">
        <v>766</v>
      </c>
    </row>
    <row r="4" spans="1:43">
      <c r="A4" s="23" t="s">
        <v>4086</v>
      </c>
      <c r="B4" s="23" t="s">
        <v>1721</v>
      </c>
      <c r="C4" s="23" t="s">
        <v>459</v>
      </c>
      <c r="D4" s="23" t="s">
        <v>4087</v>
      </c>
      <c r="E4" s="23" t="s">
        <v>4071</v>
      </c>
      <c r="F4" s="23" t="s">
        <v>4088</v>
      </c>
      <c r="G4" s="23">
        <v>42699</v>
      </c>
      <c r="H4" s="23" t="s">
        <v>11</v>
      </c>
      <c r="I4" s="23">
        <v>42937.708333333328</v>
      </c>
      <c r="J4" s="23">
        <v>42853</v>
      </c>
      <c r="K4" s="23" t="s">
        <v>4089</v>
      </c>
      <c r="L4" s="23" t="s">
        <v>4090</v>
      </c>
      <c r="M4" s="23" t="s">
        <v>4091</v>
      </c>
      <c r="N4" s="23" t="s">
        <v>1706</v>
      </c>
      <c r="O4" s="23">
        <v>16</v>
      </c>
      <c r="P4" s="23">
        <v>9</v>
      </c>
      <c r="Q4" s="23" t="s">
        <v>4078</v>
      </c>
      <c r="R4" s="23">
        <v>21</v>
      </c>
      <c r="S4" s="23" t="s">
        <v>1708</v>
      </c>
      <c r="T4" s="23" t="s">
        <v>300</v>
      </c>
      <c r="U4" s="23" t="s">
        <v>300</v>
      </c>
      <c r="V4" s="23" t="s">
        <v>1710</v>
      </c>
      <c r="W4" s="217">
        <f>IFERROR(VLOOKUP(A4,'6-开班明细表'!A:M,8,0),"")</f>
        <v>1.1299999999999999</v>
      </c>
      <c r="X4" s="217">
        <f>IFERROR(VLOOKUP(A4,'6-开班明细表'!A:M,9,0),"")</f>
        <v>0</v>
      </c>
      <c r="Y4" s="217">
        <f>IFERROR(VLOOKUP(A4,'6-开班明细表'!A:M,10,0),"")</f>
        <v>0.38</v>
      </c>
      <c r="Z4">
        <f t="shared" si="1"/>
        <v>9.9999999999997868E-3</v>
      </c>
      <c r="AA4" t="str">
        <f t="shared" si="2"/>
        <v>陈敏华</v>
      </c>
      <c r="AB4" t="str">
        <f t="shared" si="3"/>
        <v/>
      </c>
      <c r="AC4" t="str">
        <f t="shared" si="4"/>
        <v>STA MARIA ANTONIO II</v>
      </c>
      <c r="AD4" t="str">
        <f t="shared" si="5"/>
        <v>STA MARIA ANTONIO II</v>
      </c>
      <c r="AE4" t="str">
        <f t="shared" si="6"/>
        <v/>
      </c>
      <c r="AF4">
        <f t="shared" si="7"/>
        <v>20</v>
      </c>
      <c r="AG4">
        <f t="shared" si="8"/>
        <v>20</v>
      </c>
      <c r="AH4" s="27">
        <f t="shared" si="9"/>
        <v>42846</v>
      </c>
      <c r="AI4" t="str">
        <f t="shared" si="0"/>
        <v>周五下午</v>
      </c>
      <c r="AJ4" t="str">
        <f t="shared" si="10"/>
        <v>K03</v>
      </c>
      <c r="AK4" s="19" t="str">
        <f>IFERROR(IF(IFERROR(FIND("一",C4),0)&gt;0,"一对一",VLOOKUP(AJ4,班级编码!A:L,8,0)),"")</f>
        <v>幼儿部</v>
      </c>
      <c r="AL4" t="str">
        <f t="shared" si="11"/>
        <v>周五</v>
      </c>
      <c r="AM4" t="str">
        <f t="shared" si="12"/>
        <v>17</v>
      </c>
      <c r="AP4" t="s">
        <v>172</v>
      </c>
      <c r="AQ4" t="s">
        <v>766</v>
      </c>
    </row>
    <row r="5" spans="1:43">
      <c r="A5" s="23" t="s">
        <v>4092</v>
      </c>
      <c r="B5" s="23" t="s">
        <v>1721</v>
      </c>
      <c r="C5" s="214" t="s">
        <v>4093</v>
      </c>
      <c r="D5" s="23" t="s">
        <v>4094</v>
      </c>
      <c r="E5" s="23" t="s">
        <v>4071</v>
      </c>
      <c r="F5" s="23" t="s">
        <v>4072</v>
      </c>
      <c r="G5" s="23">
        <v>42662</v>
      </c>
      <c r="H5" s="23" t="s">
        <v>11</v>
      </c>
      <c r="I5" s="23">
        <v>42734.791666666664</v>
      </c>
      <c r="J5" s="23">
        <v>42754</v>
      </c>
      <c r="K5" s="23" t="s">
        <v>11</v>
      </c>
      <c r="L5" s="23" t="s">
        <v>4090</v>
      </c>
      <c r="M5" s="23" t="s">
        <v>4091</v>
      </c>
      <c r="N5" s="23" t="s">
        <v>1706</v>
      </c>
      <c r="O5" s="23">
        <v>16</v>
      </c>
      <c r="P5" s="23">
        <v>0</v>
      </c>
      <c r="Q5" s="23" t="s">
        <v>1707</v>
      </c>
      <c r="R5" s="23">
        <v>18</v>
      </c>
      <c r="S5" s="23" t="s">
        <v>1708</v>
      </c>
      <c r="T5" s="23" t="s">
        <v>1680</v>
      </c>
      <c r="U5" s="23" t="s">
        <v>1663</v>
      </c>
      <c r="V5" s="211" t="s">
        <v>5536</v>
      </c>
      <c r="W5" s="217" t="str">
        <f>IFERROR(VLOOKUP(A5,'6-开班明细表'!A:M,8,0),"")</f>
        <v/>
      </c>
      <c r="X5" s="217" t="str">
        <f>IFERROR(VLOOKUP(A5,'6-开班明细表'!A:M,9,0),"")</f>
        <v/>
      </c>
      <c r="Y5" s="217" t="str">
        <f>IFERROR(VLOOKUP(A5,'6-开班明细表'!A:M,10,0),"")</f>
        <v/>
      </c>
      <c r="Z5">
        <f t="shared" si="1"/>
        <v>0</v>
      </c>
      <c r="AA5" t="str">
        <f t="shared" si="2"/>
        <v>张佩</v>
      </c>
      <c r="AB5" t="str">
        <f t="shared" si="3"/>
        <v/>
      </c>
      <c r="AC5" t="str">
        <f t="shared" si="4"/>
        <v/>
      </c>
      <c r="AD5" t="str">
        <f t="shared" si="5"/>
        <v/>
      </c>
      <c r="AE5" t="str">
        <f t="shared" si="6"/>
        <v/>
      </c>
      <c r="AF5">
        <f t="shared" si="7"/>
        <v>0</v>
      </c>
      <c r="AG5">
        <f t="shared" si="8"/>
        <v>0</v>
      </c>
      <c r="AH5" s="27">
        <f t="shared" si="9"/>
        <v>42788</v>
      </c>
      <c r="AI5" t="str">
        <f t="shared" si="0"/>
        <v>一对一</v>
      </c>
      <c r="AJ5" t="str">
        <f t="shared" si="10"/>
        <v>一对一</v>
      </c>
      <c r="AK5" s="19" t="str">
        <f>IFERROR(IF(IFERROR(FIND("一",C5),0)&gt;0,"一对一",VLOOKUP(AJ5,班级编码!A:L,8,0)),"")</f>
        <v>一对一</v>
      </c>
      <c r="AL5" t="str">
        <f t="shared" si="11"/>
        <v/>
      </c>
      <c r="AM5" t="str">
        <f t="shared" si="12"/>
        <v/>
      </c>
      <c r="AP5" t="s">
        <v>178</v>
      </c>
      <c r="AQ5" t="s">
        <v>766</v>
      </c>
    </row>
    <row r="6" spans="1:43">
      <c r="A6" s="23" t="s">
        <v>4096</v>
      </c>
      <c r="B6" s="23" t="s">
        <v>1721</v>
      </c>
      <c r="C6" s="23" t="s">
        <v>4097</v>
      </c>
      <c r="D6" s="23" t="s">
        <v>11</v>
      </c>
      <c r="E6" s="23" t="s">
        <v>11</v>
      </c>
      <c r="F6" s="23" t="s">
        <v>11</v>
      </c>
      <c r="G6" s="23">
        <v>1</v>
      </c>
      <c r="H6" s="23" t="s">
        <v>11</v>
      </c>
      <c r="I6" s="23" t="s">
        <v>11</v>
      </c>
      <c r="J6" s="23" t="s">
        <v>11</v>
      </c>
      <c r="K6" s="23" t="s">
        <v>11</v>
      </c>
      <c r="L6" s="23" t="s">
        <v>11</v>
      </c>
      <c r="M6" s="23" t="s">
        <v>11</v>
      </c>
      <c r="N6" s="23" t="s">
        <v>1706</v>
      </c>
      <c r="O6" s="23">
        <v>0</v>
      </c>
      <c r="P6" s="23">
        <v>6</v>
      </c>
      <c r="Q6" s="23" t="s">
        <v>1707</v>
      </c>
      <c r="R6" s="23">
        <v>0</v>
      </c>
      <c r="S6" s="23" t="s">
        <v>1708</v>
      </c>
      <c r="T6" s="23" t="s">
        <v>1709</v>
      </c>
      <c r="U6" s="23" t="s">
        <v>1709</v>
      </c>
      <c r="V6" s="23" t="s">
        <v>1710</v>
      </c>
      <c r="W6" s="217" t="str">
        <f>IFERROR(VLOOKUP(A6,'6-开班明细表'!A:M,8,0),"")</f>
        <v/>
      </c>
      <c r="X6" s="217" t="str">
        <f>IFERROR(VLOOKUP(A6,'6-开班明细表'!A:M,9,0),"")</f>
        <v/>
      </c>
      <c r="Y6" s="217" t="str">
        <f>IFERROR(VLOOKUP(A6,'6-开班明细表'!A:M,10,0),"")</f>
        <v/>
      </c>
      <c r="Z6">
        <f t="shared" si="1"/>
        <v>0</v>
      </c>
      <c r="AA6" t="str">
        <f t="shared" si="2"/>
        <v/>
      </c>
      <c r="AB6" t="str">
        <f t="shared" si="3"/>
        <v/>
      </c>
      <c r="AC6" t="str">
        <f t="shared" si="4"/>
        <v/>
      </c>
      <c r="AD6" t="str">
        <f t="shared" si="5"/>
        <v/>
      </c>
      <c r="AE6" t="str">
        <f t="shared" si="6"/>
        <v/>
      </c>
      <c r="AF6">
        <f t="shared" si="7"/>
        <v>0</v>
      </c>
      <c r="AG6">
        <f t="shared" si="8"/>
        <v>0</v>
      </c>
      <c r="AH6" s="27">
        <f t="shared" si="9"/>
        <v>1</v>
      </c>
      <c r="AI6" t="str">
        <f t="shared" si="0"/>
        <v/>
      </c>
      <c r="AJ6" t="str">
        <f t="shared" si="10"/>
        <v>广州区</v>
      </c>
      <c r="AK6" s="19" t="str">
        <f>IFERROR(IF(IFERROR(FIND("一",C6),0)&gt;0,"一对一",VLOOKUP(AJ6,班级编码!A:L,8,0)),"")</f>
        <v/>
      </c>
      <c r="AL6" t="str">
        <f t="shared" si="11"/>
        <v/>
      </c>
      <c r="AM6" t="str">
        <f t="shared" si="12"/>
        <v/>
      </c>
      <c r="AP6" t="s">
        <v>183</v>
      </c>
      <c r="AQ6" t="s">
        <v>766</v>
      </c>
    </row>
    <row r="7" spans="1:43">
      <c r="A7" s="23" t="s">
        <v>4098</v>
      </c>
      <c r="B7" s="23" t="s">
        <v>1721</v>
      </c>
      <c r="C7" s="214" t="s">
        <v>4093</v>
      </c>
      <c r="D7" s="23" t="s">
        <v>4099</v>
      </c>
      <c r="E7" s="23" t="s">
        <v>4071</v>
      </c>
      <c r="F7" s="23" t="s">
        <v>4100</v>
      </c>
      <c r="G7" s="23">
        <v>42428</v>
      </c>
      <c r="H7" s="23" t="s">
        <v>11</v>
      </c>
      <c r="I7" s="23">
        <v>42936.75</v>
      </c>
      <c r="J7" s="23">
        <v>42873</v>
      </c>
      <c r="K7" s="23" t="s">
        <v>4101</v>
      </c>
      <c r="L7" s="23" t="s">
        <v>4102</v>
      </c>
      <c r="M7" s="23" t="s">
        <v>1705</v>
      </c>
      <c r="N7" s="23" t="s">
        <v>1706</v>
      </c>
      <c r="O7" s="23">
        <v>16</v>
      </c>
      <c r="P7" s="23">
        <v>1</v>
      </c>
      <c r="Q7" s="23" t="s">
        <v>4103</v>
      </c>
      <c r="R7" s="23">
        <v>24</v>
      </c>
      <c r="S7" s="23" t="s">
        <v>1708</v>
      </c>
      <c r="T7" s="23" t="s">
        <v>120</v>
      </c>
      <c r="U7" s="23" t="s">
        <v>120</v>
      </c>
      <c r="V7" s="23" t="s">
        <v>1710</v>
      </c>
      <c r="W7" s="217">
        <f>IFERROR(VLOOKUP(A7,'6-开班明细表'!A:M,8,0),"")</f>
        <v>2</v>
      </c>
      <c r="X7" s="217">
        <f>IFERROR(VLOOKUP(A7,'6-开班明细表'!A:M,9,0),"")</f>
        <v>0</v>
      </c>
      <c r="Y7" s="217">
        <f>IFERROR(VLOOKUP(A7,'6-开班明细表'!A:M,10,0),"")</f>
        <v>0</v>
      </c>
      <c r="Z7">
        <f t="shared" si="1"/>
        <v>0</v>
      </c>
      <c r="AA7" t="str">
        <f t="shared" si="2"/>
        <v>黎洁瑜</v>
      </c>
      <c r="AB7" t="str">
        <f t="shared" si="3"/>
        <v/>
      </c>
      <c r="AC7" t="str">
        <f t="shared" si="4"/>
        <v/>
      </c>
      <c r="AD7" t="str">
        <f t="shared" si="5"/>
        <v/>
      </c>
      <c r="AE7" t="str">
        <f t="shared" si="6"/>
        <v/>
      </c>
      <c r="AF7">
        <f t="shared" si="7"/>
        <v>0</v>
      </c>
      <c r="AG7">
        <f t="shared" si="8"/>
        <v>0</v>
      </c>
      <c r="AH7" s="27">
        <f t="shared" si="9"/>
        <v>42596</v>
      </c>
      <c r="AI7" t="str">
        <f t="shared" si="0"/>
        <v>一对一</v>
      </c>
      <c r="AJ7" t="str">
        <f t="shared" si="10"/>
        <v>一对一</v>
      </c>
      <c r="AK7" s="19" t="str">
        <f>IFERROR(IF(IFERROR(FIND("一",C7),0)&gt;0,"一对一",VLOOKUP(AJ7,班级编码!A:L,8,0)),"")</f>
        <v>一对一</v>
      </c>
      <c r="AL7" t="str">
        <f t="shared" si="11"/>
        <v>周日</v>
      </c>
      <c r="AM7" t="str">
        <f t="shared" si="12"/>
        <v>16</v>
      </c>
      <c r="AP7" t="s">
        <v>189</v>
      </c>
      <c r="AQ7" t="s">
        <v>766</v>
      </c>
    </row>
    <row r="8" spans="1:43">
      <c r="A8" s="23" t="s">
        <v>4104</v>
      </c>
      <c r="B8" s="23" t="s">
        <v>1721</v>
      </c>
      <c r="C8" s="23" t="s">
        <v>4105</v>
      </c>
      <c r="D8" s="23" t="s">
        <v>4106</v>
      </c>
      <c r="E8" s="23" t="s">
        <v>4071</v>
      </c>
      <c r="F8" s="23" t="s">
        <v>4088</v>
      </c>
      <c r="G8" s="23">
        <v>42694</v>
      </c>
      <c r="H8" s="23" t="s">
        <v>11</v>
      </c>
      <c r="I8" s="23" t="s">
        <v>11</v>
      </c>
      <c r="J8" s="23">
        <v>42814</v>
      </c>
      <c r="K8" s="23" t="s">
        <v>4150</v>
      </c>
      <c r="L8" s="23" t="s">
        <v>1704</v>
      </c>
      <c r="M8" s="23" t="s">
        <v>1705</v>
      </c>
      <c r="N8" s="23" t="s">
        <v>1706</v>
      </c>
      <c r="O8" s="23">
        <v>16</v>
      </c>
      <c r="P8" s="23">
        <v>1</v>
      </c>
      <c r="Q8" s="23" t="s">
        <v>4103</v>
      </c>
      <c r="R8" s="23">
        <v>18</v>
      </c>
      <c r="S8" s="23" t="s">
        <v>1708</v>
      </c>
      <c r="T8" s="23" t="s">
        <v>1709</v>
      </c>
      <c r="U8" s="23" t="s">
        <v>1709</v>
      </c>
      <c r="V8" s="23" t="s">
        <v>1710</v>
      </c>
      <c r="W8" s="217" t="str">
        <f>IFERROR(VLOOKUP(A8,'6-开班明细表'!A:M,8,0),"")</f>
        <v/>
      </c>
      <c r="X8" s="217" t="str">
        <f>IFERROR(VLOOKUP(A8,'6-开班明细表'!A:M,9,0),"")</f>
        <v/>
      </c>
      <c r="Y8" s="217" t="str">
        <f>IFERROR(VLOOKUP(A8,'6-开班明细表'!A:M,10,0),"")</f>
        <v/>
      </c>
      <c r="Z8">
        <f t="shared" si="1"/>
        <v>0</v>
      </c>
      <c r="AA8" t="str">
        <f t="shared" si="2"/>
        <v>STA MARIA ANTONIO III BILLONES</v>
      </c>
      <c r="AB8" t="str">
        <f t="shared" si="3"/>
        <v>萧泽秀</v>
      </c>
      <c r="AC8" t="str">
        <f t="shared" si="4"/>
        <v/>
      </c>
      <c r="AD8" t="str">
        <f t="shared" si="5"/>
        <v>萧泽秀</v>
      </c>
      <c r="AE8" t="str">
        <f t="shared" si="6"/>
        <v/>
      </c>
      <c r="AF8">
        <f t="shared" si="7"/>
        <v>3</v>
      </c>
      <c r="AG8">
        <f t="shared" si="8"/>
        <v>6</v>
      </c>
      <c r="AH8" s="27">
        <f t="shared" si="9"/>
        <v>42820</v>
      </c>
      <c r="AI8" t="str">
        <f t="shared" si="0"/>
        <v>周日上午</v>
      </c>
      <c r="AJ8" t="str">
        <f t="shared" si="10"/>
        <v>金牌P</v>
      </c>
      <c r="AK8" s="19" t="str">
        <f>IFERROR(IF(IFERROR(FIND("一",C8),0)&gt;0,"一对一",VLOOKUP(AJ8,班级编码!A:L,8,0)),"")</f>
        <v/>
      </c>
      <c r="AL8" t="str">
        <f t="shared" si="11"/>
        <v>周日</v>
      </c>
      <c r="AM8" t="str">
        <f t="shared" si="12"/>
        <v>09</v>
      </c>
      <c r="AP8" t="s">
        <v>195</v>
      </c>
      <c r="AQ8" t="s">
        <v>766</v>
      </c>
    </row>
    <row r="9" spans="1:43">
      <c r="A9" s="23" t="s">
        <v>4107</v>
      </c>
      <c r="B9" s="23" t="s">
        <v>1721</v>
      </c>
      <c r="C9" s="23" t="s">
        <v>4108</v>
      </c>
      <c r="D9" s="23" t="s">
        <v>4109</v>
      </c>
      <c r="E9" s="23" t="s">
        <v>4071</v>
      </c>
      <c r="F9" s="23"/>
      <c r="G9" s="23">
        <v>42616</v>
      </c>
      <c r="H9" s="23" t="s">
        <v>11</v>
      </c>
      <c r="I9" s="23" t="s">
        <v>11</v>
      </c>
      <c r="J9" s="23">
        <v>42797</v>
      </c>
      <c r="K9" s="23"/>
      <c r="L9" s="23" t="s">
        <v>1704</v>
      </c>
      <c r="M9" s="23" t="s">
        <v>1705</v>
      </c>
      <c r="N9" s="23" t="s">
        <v>1706</v>
      </c>
      <c r="O9" s="23">
        <v>16</v>
      </c>
      <c r="P9" s="23">
        <v>0</v>
      </c>
      <c r="Q9" s="23" t="s">
        <v>1707</v>
      </c>
      <c r="R9" s="23">
        <v>24</v>
      </c>
      <c r="S9" s="23" t="s">
        <v>1708</v>
      </c>
      <c r="T9" s="23" t="s">
        <v>1709</v>
      </c>
      <c r="U9" s="23" t="s">
        <v>1709</v>
      </c>
      <c r="V9" s="23" t="s">
        <v>1710</v>
      </c>
      <c r="W9" s="217" t="str">
        <f>IFERROR(VLOOKUP(A9,'6-开班明细表'!A:M,8,0),"")</f>
        <v/>
      </c>
      <c r="X9" s="217" t="str">
        <f>IFERROR(VLOOKUP(A9,'6-开班明细表'!A:M,9,0),"")</f>
        <v/>
      </c>
      <c r="Y9" s="217" t="str">
        <f>IFERROR(VLOOKUP(A9,'6-开班明细表'!A:M,10,0),"")</f>
        <v/>
      </c>
      <c r="Z9">
        <f t="shared" si="1"/>
        <v>0</v>
      </c>
      <c r="AA9" t="str">
        <f t="shared" si="2"/>
        <v>梁丽婷</v>
      </c>
      <c r="AB9" t="str">
        <f t="shared" si="3"/>
        <v>马凯琼</v>
      </c>
      <c r="AC9" t="str">
        <f t="shared" si="4"/>
        <v>兼职外教</v>
      </c>
      <c r="AD9" t="str">
        <f t="shared" si="5"/>
        <v>马凯琼</v>
      </c>
      <c r="AE9" t="str">
        <f t="shared" si="6"/>
        <v>兼职外教</v>
      </c>
      <c r="AF9">
        <f t="shared" si="7"/>
        <v>3</v>
      </c>
      <c r="AG9">
        <f t="shared" si="8"/>
        <v>6</v>
      </c>
      <c r="AH9" s="27">
        <f t="shared" si="9"/>
        <v>42784</v>
      </c>
      <c r="AI9" t="str">
        <f t="shared" si="0"/>
        <v/>
      </c>
      <c r="AJ9" t="str">
        <f t="shared" si="10"/>
        <v>金牌J</v>
      </c>
      <c r="AK9" s="19" t="str">
        <f>IFERROR(IF(IFERROR(FIND("一",C9),0)&gt;0,"一对一",VLOOKUP(AJ9,班级编码!A:L,8,0)),"")</f>
        <v/>
      </c>
      <c r="AL9" t="str">
        <f t="shared" si="11"/>
        <v/>
      </c>
      <c r="AM9" t="str">
        <f t="shared" si="12"/>
        <v/>
      </c>
      <c r="AP9" t="s">
        <v>200</v>
      </c>
      <c r="AQ9" t="s">
        <v>766</v>
      </c>
    </row>
    <row r="10" spans="1:43">
      <c r="A10" s="23" t="s">
        <v>4110</v>
      </c>
      <c r="B10" s="23" t="s">
        <v>1721</v>
      </c>
      <c r="C10" s="23" t="s">
        <v>4108</v>
      </c>
      <c r="D10" s="23" t="s">
        <v>4111</v>
      </c>
      <c r="E10" s="23" t="s">
        <v>4071</v>
      </c>
      <c r="F10" s="23"/>
      <c r="G10" s="23">
        <v>42616</v>
      </c>
      <c r="H10" s="23" t="s">
        <v>11</v>
      </c>
      <c r="I10" s="23" t="s">
        <v>11</v>
      </c>
      <c r="J10" s="23">
        <v>42738</v>
      </c>
      <c r="K10" s="23"/>
      <c r="L10" s="23" t="s">
        <v>1704</v>
      </c>
      <c r="M10" s="23" t="s">
        <v>1705</v>
      </c>
      <c r="N10" s="23" t="s">
        <v>1706</v>
      </c>
      <c r="O10" s="23">
        <v>1</v>
      </c>
      <c r="P10" s="23">
        <v>0</v>
      </c>
      <c r="Q10" s="23" t="s">
        <v>1707</v>
      </c>
      <c r="R10" s="23">
        <v>18</v>
      </c>
      <c r="S10" s="23" t="s">
        <v>1708</v>
      </c>
      <c r="T10" s="23" t="s">
        <v>1709</v>
      </c>
      <c r="U10" s="23" t="s">
        <v>1709</v>
      </c>
      <c r="V10" s="23" t="s">
        <v>1710</v>
      </c>
      <c r="W10" s="217" t="str">
        <f>IFERROR(VLOOKUP(A10,'6-开班明细表'!A:M,8,0),"")</f>
        <v/>
      </c>
      <c r="X10" s="217" t="str">
        <f>IFERROR(VLOOKUP(A10,'6-开班明细表'!A:M,9,0),"")</f>
        <v/>
      </c>
      <c r="Y10" s="217" t="str">
        <f>IFERROR(VLOOKUP(A10,'6-开班明细表'!A:M,10,0),"")</f>
        <v/>
      </c>
      <c r="Z10">
        <f t="shared" si="1"/>
        <v>0</v>
      </c>
      <c r="AA10" t="str">
        <f t="shared" si="2"/>
        <v>赖情佳</v>
      </c>
      <c r="AB10" t="str">
        <f t="shared" si="3"/>
        <v>张佩</v>
      </c>
      <c r="AC10" t="str">
        <f t="shared" si="4"/>
        <v>兼职外教</v>
      </c>
      <c r="AD10" t="str">
        <f t="shared" si="5"/>
        <v>张佩</v>
      </c>
      <c r="AE10" t="str">
        <f t="shared" si="6"/>
        <v>兼职外教</v>
      </c>
      <c r="AF10">
        <f t="shared" si="7"/>
        <v>2</v>
      </c>
      <c r="AG10">
        <f t="shared" si="8"/>
        <v>4</v>
      </c>
      <c r="AH10" s="27">
        <f t="shared" si="9"/>
        <v>42742</v>
      </c>
      <c r="AI10" t="str">
        <f t="shared" si="0"/>
        <v/>
      </c>
      <c r="AJ10" t="str">
        <f t="shared" si="10"/>
        <v>金牌P</v>
      </c>
      <c r="AK10" s="19" t="str">
        <f>IFERROR(IF(IFERROR(FIND("一",C10),0)&gt;0,"一对一",VLOOKUP(AJ10,班级编码!A:L,8,0)),"")</f>
        <v/>
      </c>
      <c r="AL10" t="str">
        <f t="shared" si="11"/>
        <v/>
      </c>
      <c r="AM10" t="str">
        <f t="shared" si="12"/>
        <v/>
      </c>
      <c r="AP10" t="s">
        <v>203</v>
      </c>
      <c r="AQ10" t="s">
        <v>766</v>
      </c>
    </row>
    <row r="11" spans="1:43">
      <c r="A11" s="23" t="s">
        <v>4112</v>
      </c>
      <c r="B11" s="23" t="s">
        <v>1721</v>
      </c>
      <c r="C11" s="23" t="s">
        <v>4113</v>
      </c>
      <c r="D11" s="23" t="s">
        <v>4114</v>
      </c>
      <c r="E11" s="23" t="s">
        <v>4071</v>
      </c>
      <c r="F11" s="23"/>
      <c r="G11" s="23">
        <v>42701</v>
      </c>
      <c r="H11" s="23" t="s">
        <v>11</v>
      </c>
      <c r="I11" s="23" t="s">
        <v>11</v>
      </c>
      <c r="J11" s="23">
        <v>42821</v>
      </c>
      <c r="K11" s="23"/>
      <c r="L11" s="23" t="s">
        <v>1704</v>
      </c>
      <c r="M11" s="23" t="s">
        <v>1705</v>
      </c>
      <c r="N11" s="23" t="s">
        <v>1706</v>
      </c>
      <c r="O11" s="23">
        <v>16</v>
      </c>
      <c r="P11" s="23">
        <v>0</v>
      </c>
      <c r="Q11" s="23" t="s">
        <v>1707</v>
      </c>
      <c r="R11" s="23">
        <v>18</v>
      </c>
      <c r="S11" s="23" t="s">
        <v>1708</v>
      </c>
      <c r="T11" s="23" t="s">
        <v>1709</v>
      </c>
      <c r="U11" s="23" t="s">
        <v>1709</v>
      </c>
      <c r="V11" s="23" t="s">
        <v>1710</v>
      </c>
      <c r="W11" s="217" t="str">
        <f>IFERROR(VLOOKUP(A11,'6-开班明细表'!A:M,8,0),"")</f>
        <v/>
      </c>
      <c r="X11" s="217" t="str">
        <f>IFERROR(VLOOKUP(A11,'6-开班明细表'!A:M,9,0),"")</f>
        <v/>
      </c>
      <c r="Y11" s="217" t="str">
        <f>IFERROR(VLOOKUP(A11,'6-开班明细表'!A:M,10,0),"")</f>
        <v/>
      </c>
      <c r="Z11">
        <f t="shared" si="1"/>
        <v>0</v>
      </c>
      <c r="AA11" t="str">
        <f t="shared" si="2"/>
        <v>陈敏华</v>
      </c>
      <c r="AB11" t="str">
        <f t="shared" si="3"/>
        <v>马凯琼</v>
      </c>
      <c r="AC11" t="str">
        <f t="shared" si="4"/>
        <v xml:space="preserve">STA MARIA </v>
      </c>
      <c r="AD11" t="str">
        <f t="shared" si="5"/>
        <v>马凯琼</v>
      </c>
      <c r="AE11" t="str">
        <f t="shared" si="6"/>
        <v xml:space="preserve">STA MARIA </v>
      </c>
      <c r="AF11">
        <f t="shared" si="7"/>
        <v>3</v>
      </c>
      <c r="AG11">
        <f t="shared" si="8"/>
        <v>6</v>
      </c>
      <c r="AH11" s="27">
        <f t="shared" si="9"/>
        <v>42827</v>
      </c>
      <c r="AI11" t="str">
        <f t="shared" si="0"/>
        <v/>
      </c>
      <c r="AJ11" t="str">
        <f t="shared" si="10"/>
        <v>会员P</v>
      </c>
      <c r="AK11" s="19" t="str">
        <f>IFERROR(IF(IFERROR(FIND("一",C11),0)&gt;0,"一对一",VLOOKUP(AJ11,班级编码!A:L,8,0)),"")</f>
        <v/>
      </c>
      <c r="AL11" t="str">
        <f t="shared" si="11"/>
        <v/>
      </c>
      <c r="AM11" t="str">
        <f t="shared" si="12"/>
        <v/>
      </c>
      <c r="AP11" t="s">
        <v>116</v>
      </c>
      <c r="AQ11" t="s">
        <v>766</v>
      </c>
    </row>
    <row r="12" spans="1:43">
      <c r="A12" s="23" t="s">
        <v>4115</v>
      </c>
      <c r="B12" s="23" t="s">
        <v>1721</v>
      </c>
      <c r="C12" s="23" t="s">
        <v>4113</v>
      </c>
      <c r="D12" s="23" t="s">
        <v>4116</v>
      </c>
      <c r="E12" s="23" t="s">
        <v>4071</v>
      </c>
      <c r="F12" s="23"/>
      <c r="G12" s="23">
        <v>42693</v>
      </c>
      <c r="H12" s="23" t="s">
        <v>11</v>
      </c>
      <c r="I12" s="23" t="s">
        <v>11</v>
      </c>
      <c r="J12" s="23">
        <v>42813</v>
      </c>
      <c r="K12" s="23"/>
      <c r="L12" s="23" t="s">
        <v>1704</v>
      </c>
      <c r="M12" s="23" t="s">
        <v>1705</v>
      </c>
      <c r="N12" s="23" t="s">
        <v>1706</v>
      </c>
      <c r="O12" s="23">
        <v>16</v>
      </c>
      <c r="P12" s="23">
        <v>0</v>
      </c>
      <c r="Q12" s="23" t="s">
        <v>1707</v>
      </c>
      <c r="R12" s="23">
        <v>18</v>
      </c>
      <c r="S12" s="23" t="s">
        <v>1708</v>
      </c>
      <c r="T12" s="23" t="s">
        <v>1709</v>
      </c>
      <c r="U12" s="23" t="s">
        <v>1709</v>
      </c>
      <c r="V12" s="23" t="s">
        <v>1710</v>
      </c>
      <c r="W12" s="217" t="str">
        <f>IFERROR(VLOOKUP(A12,'6-开班明细表'!A:M,8,0),"")</f>
        <v/>
      </c>
      <c r="X12" s="217" t="str">
        <f>IFERROR(VLOOKUP(A12,'6-开班明细表'!A:M,9,0),"")</f>
        <v/>
      </c>
      <c r="Y12" s="217" t="str">
        <f>IFERROR(VLOOKUP(A12,'6-开班明细表'!A:M,10,0),"")</f>
        <v/>
      </c>
      <c r="Z12">
        <f t="shared" si="1"/>
        <v>0</v>
      </c>
      <c r="AA12" t="str">
        <f t="shared" si="2"/>
        <v>张佩</v>
      </c>
      <c r="AB12" t="str">
        <f t="shared" si="3"/>
        <v>赖情佳</v>
      </c>
      <c r="AC12" t="str">
        <f t="shared" si="4"/>
        <v>STA MARIA ANTONIO III BILLONES</v>
      </c>
      <c r="AD12" t="str">
        <f t="shared" si="5"/>
        <v>STA MARIA ANTONIO III BILLONES</v>
      </c>
      <c r="AE12" t="str">
        <f t="shared" si="6"/>
        <v>赖情佳</v>
      </c>
      <c r="AF12">
        <f t="shared" si="7"/>
        <v>30</v>
      </c>
      <c r="AG12">
        <f t="shared" si="8"/>
        <v>30</v>
      </c>
      <c r="AH12" s="27">
        <f t="shared" si="9"/>
        <v>42819</v>
      </c>
      <c r="AI12" t="str">
        <f t="shared" si="0"/>
        <v/>
      </c>
      <c r="AJ12" t="str">
        <f t="shared" si="10"/>
        <v>会员P</v>
      </c>
      <c r="AK12" s="19" t="str">
        <f>IFERROR(IF(IFERROR(FIND("一",C12),0)&gt;0,"一对一",VLOOKUP(AJ12,班级编码!A:L,8,0)),"")</f>
        <v/>
      </c>
      <c r="AL12" t="str">
        <f t="shared" si="11"/>
        <v/>
      </c>
      <c r="AM12" t="str">
        <f t="shared" si="12"/>
        <v/>
      </c>
      <c r="AP12" t="s">
        <v>117</v>
      </c>
      <c r="AQ12" t="s">
        <v>766</v>
      </c>
    </row>
    <row r="13" spans="1:43">
      <c r="A13" s="23" t="s">
        <v>4118</v>
      </c>
      <c r="B13" s="23" t="s">
        <v>1721</v>
      </c>
      <c r="C13" s="23" t="s">
        <v>4113</v>
      </c>
      <c r="D13" s="23" t="s">
        <v>4114</v>
      </c>
      <c r="E13" s="23" t="s">
        <v>4071</v>
      </c>
      <c r="F13" s="23"/>
      <c r="G13" s="23">
        <v>42679</v>
      </c>
      <c r="H13" s="23" t="s">
        <v>11</v>
      </c>
      <c r="I13" s="23" t="s">
        <v>11</v>
      </c>
      <c r="J13" s="23">
        <v>42798</v>
      </c>
      <c r="K13" s="23"/>
      <c r="L13" s="23" t="s">
        <v>1704</v>
      </c>
      <c r="M13" s="23" t="s">
        <v>1705</v>
      </c>
      <c r="N13" s="23" t="s">
        <v>1706</v>
      </c>
      <c r="O13" s="23">
        <v>16</v>
      </c>
      <c r="P13" s="23">
        <v>0</v>
      </c>
      <c r="Q13" s="23" t="s">
        <v>1707</v>
      </c>
      <c r="R13" s="23">
        <v>18</v>
      </c>
      <c r="S13" s="23" t="s">
        <v>1708</v>
      </c>
      <c r="T13" s="23" t="s">
        <v>1709</v>
      </c>
      <c r="U13" s="23" t="s">
        <v>1709</v>
      </c>
      <c r="V13" s="23" t="s">
        <v>1710</v>
      </c>
      <c r="W13" s="217" t="str">
        <f>IFERROR(VLOOKUP(A13,'6-开班明细表'!A:M,8,0),"")</f>
        <v/>
      </c>
      <c r="X13" s="217" t="str">
        <f>IFERROR(VLOOKUP(A13,'6-开班明细表'!A:M,9,0),"")</f>
        <v/>
      </c>
      <c r="Y13" s="217" t="str">
        <f>IFERROR(VLOOKUP(A13,'6-开班明细表'!A:M,10,0),"")</f>
        <v/>
      </c>
      <c r="Z13">
        <f t="shared" si="1"/>
        <v>0</v>
      </c>
      <c r="AA13" t="str">
        <f t="shared" si="2"/>
        <v>陈敏华</v>
      </c>
      <c r="AB13" t="str">
        <f t="shared" si="3"/>
        <v>马凯琼</v>
      </c>
      <c r="AC13" t="str">
        <f t="shared" si="4"/>
        <v xml:space="preserve">STA MARIA </v>
      </c>
      <c r="AD13" t="str">
        <f t="shared" si="5"/>
        <v>马凯琼</v>
      </c>
      <c r="AE13" t="str">
        <f t="shared" si="6"/>
        <v xml:space="preserve">STA MARIA </v>
      </c>
      <c r="AF13">
        <f t="shared" si="7"/>
        <v>3</v>
      </c>
      <c r="AG13">
        <f t="shared" si="8"/>
        <v>6</v>
      </c>
      <c r="AH13" s="27">
        <f t="shared" si="9"/>
        <v>42805</v>
      </c>
      <c r="AI13" t="str">
        <f t="shared" si="0"/>
        <v/>
      </c>
      <c r="AJ13" t="str">
        <f t="shared" si="10"/>
        <v>会员P</v>
      </c>
      <c r="AK13" s="19" t="str">
        <f>IFERROR(IF(IFERROR(FIND("一",C13),0)&gt;0,"一对一",VLOOKUP(AJ13,班级编码!A:L,8,0)),"")</f>
        <v/>
      </c>
      <c r="AL13" t="str">
        <f t="shared" si="11"/>
        <v/>
      </c>
      <c r="AM13" t="str">
        <f t="shared" si="12"/>
        <v/>
      </c>
      <c r="AP13" t="s">
        <v>130</v>
      </c>
      <c r="AQ13" t="s">
        <v>766</v>
      </c>
    </row>
    <row r="14" spans="1:43">
      <c r="A14" s="23" t="s">
        <v>4119</v>
      </c>
      <c r="B14" s="23" t="s">
        <v>1721</v>
      </c>
      <c r="C14" s="23" t="s">
        <v>4113</v>
      </c>
      <c r="D14" s="23" t="s">
        <v>4120</v>
      </c>
      <c r="E14" s="23" t="s">
        <v>4071</v>
      </c>
      <c r="F14" s="23"/>
      <c r="G14" s="23">
        <v>42623</v>
      </c>
      <c r="H14" s="23" t="s">
        <v>11</v>
      </c>
      <c r="I14" s="23" t="s">
        <v>11</v>
      </c>
      <c r="J14" s="23">
        <v>42745</v>
      </c>
      <c r="K14" s="23"/>
      <c r="L14" s="23" t="s">
        <v>1704</v>
      </c>
      <c r="M14" s="23" t="s">
        <v>1705</v>
      </c>
      <c r="N14" s="23" t="s">
        <v>1706</v>
      </c>
      <c r="O14" s="23">
        <v>16</v>
      </c>
      <c r="P14" s="23">
        <v>0</v>
      </c>
      <c r="Q14" s="23" t="s">
        <v>1707</v>
      </c>
      <c r="R14" s="23">
        <v>18</v>
      </c>
      <c r="S14" s="23" t="s">
        <v>1708</v>
      </c>
      <c r="T14" s="23" t="s">
        <v>1709</v>
      </c>
      <c r="U14" s="23" t="s">
        <v>1709</v>
      </c>
      <c r="V14" s="23" t="s">
        <v>1710</v>
      </c>
      <c r="W14" s="217" t="str">
        <f>IFERROR(VLOOKUP(A14,'6-开班明细表'!A:M,8,0),"")</f>
        <v/>
      </c>
      <c r="X14" s="217" t="str">
        <f>IFERROR(VLOOKUP(A14,'6-开班明细表'!A:M,9,0),"")</f>
        <v/>
      </c>
      <c r="Y14" s="217" t="str">
        <f>IFERROR(VLOOKUP(A14,'6-开班明细表'!A:M,10,0),"")</f>
        <v/>
      </c>
      <c r="Z14">
        <f t="shared" si="1"/>
        <v>0</v>
      </c>
      <c r="AA14" t="str">
        <f t="shared" si="2"/>
        <v>萧泽秀</v>
      </c>
      <c r="AB14" t="str">
        <f t="shared" si="3"/>
        <v>马凯琼</v>
      </c>
      <c r="AC14" t="str">
        <f t="shared" si="4"/>
        <v xml:space="preserve">STA MARIA </v>
      </c>
      <c r="AD14" t="str">
        <f t="shared" si="5"/>
        <v>马凯琼</v>
      </c>
      <c r="AE14" t="str">
        <f t="shared" si="6"/>
        <v xml:space="preserve">STA MARIA </v>
      </c>
      <c r="AF14">
        <f t="shared" si="7"/>
        <v>3</v>
      </c>
      <c r="AG14">
        <f t="shared" si="8"/>
        <v>6</v>
      </c>
      <c r="AH14" s="27">
        <f t="shared" si="9"/>
        <v>42749</v>
      </c>
      <c r="AI14" t="str">
        <f t="shared" si="0"/>
        <v/>
      </c>
      <c r="AJ14" t="str">
        <f t="shared" si="10"/>
        <v>会员P</v>
      </c>
      <c r="AK14" s="19" t="str">
        <f>IFERROR(IF(IFERROR(FIND("一",C14),0)&gt;0,"一对一",VLOOKUP(AJ14,班级编码!A:L,8,0)),"")</f>
        <v/>
      </c>
      <c r="AL14" t="str">
        <f t="shared" si="11"/>
        <v/>
      </c>
      <c r="AM14" t="str">
        <f t="shared" si="12"/>
        <v/>
      </c>
      <c r="AP14" t="s">
        <v>118</v>
      </c>
      <c r="AQ14" t="s">
        <v>767</v>
      </c>
    </row>
    <row r="15" spans="1:43">
      <c r="A15" s="23" t="s">
        <v>4122</v>
      </c>
      <c r="B15" s="23" t="s">
        <v>1721</v>
      </c>
      <c r="C15" s="23" t="s">
        <v>464</v>
      </c>
      <c r="D15" s="23" t="s">
        <v>4123</v>
      </c>
      <c r="E15" s="23" t="s">
        <v>4071</v>
      </c>
      <c r="F15" s="23" t="s">
        <v>4124</v>
      </c>
      <c r="G15" s="23">
        <v>42704</v>
      </c>
      <c r="H15" s="23" t="s">
        <v>11</v>
      </c>
      <c r="I15" s="23">
        <v>42931.375</v>
      </c>
      <c r="J15" s="23">
        <v>42886</v>
      </c>
      <c r="K15" s="23" t="s">
        <v>4125</v>
      </c>
      <c r="L15" s="23" t="s">
        <v>4090</v>
      </c>
      <c r="M15" s="23" t="s">
        <v>4091</v>
      </c>
      <c r="N15" s="23" t="s">
        <v>1706</v>
      </c>
      <c r="O15" s="23">
        <v>14</v>
      </c>
      <c r="P15" s="23">
        <v>10</v>
      </c>
      <c r="Q15" s="23" t="s">
        <v>4126</v>
      </c>
      <c r="R15" s="23">
        <v>21</v>
      </c>
      <c r="S15" s="23" t="s">
        <v>1708</v>
      </c>
      <c r="T15" s="23" t="s">
        <v>286</v>
      </c>
      <c r="U15" s="23" t="s">
        <v>286</v>
      </c>
      <c r="V15" s="23" t="s">
        <v>1710</v>
      </c>
      <c r="W15" s="217">
        <f>IFERROR(VLOOKUP(A15,'6-开班明细表'!A:M,8,0),"")</f>
        <v>1.1299999999999999</v>
      </c>
      <c r="X15" s="217">
        <f>IFERROR(VLOOKUP(A15,'6-开班明细表'!A:M,9,0),"")</f>
        <v>0</v>
      </c>
      <c r="Y15" s="217">
        <f>IFERROR(VLOOKUP(A15,'6-开班明细表'!A:M,10,0),"")</f>
        <v>0.38</v>
      </c>
      <c r="Z15">
        <f t="shared" si="1"/>
        <v>9.9999999999997868E-3</v>
      </c>
      <c r="AA15" t="str">
        <f t="shared" si="2"/>
        <v>萧泽秀</v>
      </c>
      <c r="AB15" t="str">
        <f t="shared" si="3"/>
        <v/>
      </c>
      <c r="AC15" t="str">
        <f t="shared" si="4"/>
        <v>STA MARIA ANTONIO II</v>
      </c>
      <c r="AD15" t="str">
        <f t="shared" si="5"/>
        <v>STA MARIA ANTONIO II</v>
      </c>
      <c r="AE15" t="str">
        <f t="shared" si="6"/>
        <v/>
      </c>
      <c r="AF15">
        <f t="shared" si="7"/>
        <v>20</v>
      </c>
      <c r="AG15">
        <f t="shared" si="8"/>
        <v>20</v>
      </c>
      <c r="AH15" s="27">
        <f t="shared" si="9"/>
        <v>42851</v>
      </c>
      <c r="AI15" t="str">
        <f t="shared" si="0"/>
        <v>周六上午</v>
      </c>
      <c r="AJ15" t="str">
        <f t="shared" si="10"/>
        <v>K03</v>
      </c>
      <c r="AK15" s="19" t="str">
        <f>IFERROR(IF(IFERROR(FIND("一",C15),0)&gt;0,"一对一",VLOOKUP(AJ15,班级编码!A:L,8,0)),"")</f>
        <v>幼儿部</v>
      </c>
      <c r="AL15" t="str">
        <f t="shared" si="11"/>
        <v>周六</v>
      </c>
      <c r="AM15" t="str">
        <f t="shared" si="12"/>
        <v>09</v>
      </c>
      <c r="AP15" t="s">
        <v>119</v>
      </c>
      <c r="AQ15" t="s">
        <v>767</v>
      </c>
    </row>
    <row r="16" spans="1:43">
      <c r="A16" s="23" t="s">
        <v>4127</v>
      </c>
      <c r="B16" s="23" t="s">
        <v>1721</v>
      </c>
      <c r="C16" s="23" t="s">
        <v>4097</v>
      </c>
      <c r="D16" s="23" t="s">
        <v>11</v>
      </c>
      <c r="E16" s="23" t="s">
        <v>11</v>
      </c>
      <c r="F16" s="23" t="s">
        <v>11</v>
      </c>
      <c r="G16" s="23">
        <v>42729.577751192126</v>
      </c>
      <c r="H16" s="23" t="s">
        <v>11</v>
      </c>
      <c r="I16" s="23" t="s">
        <v>11</v>
      </c>
      <c r="J16" s="23" t="s">
        <v>11</v>
      </c>
      <c r="K16" s="23" t="s">
        <v>11</v>
      </c>
      <c r="L16" s="23" t="s">
        <v>11</v>
      </c>
      <c r="M16" s="23" t="s">
        <v>11</v>
      </c>
      <c r="N16" s="23" t="s">
        <v>1706</v>
      </c>
      <c r="O16" s="23">
        <v>1</v>
      </c>
      <c r="P16" s="23">
        <v>0</v>
      </c>
      <c r="Q16" s="23" t="s">
        <v>1707</v>
      </c>
      <c r="R16" s="23">
        <v>0</v>
      </c>
      <c r="S16" s="23" t="s">
        <v>1708</v>
      </c>
      <c r="T16" s="23" t="s">
        <v>1709</v>
      </c>
      <c r="U16" s="23" t="s">
        <v>1709</v>
      </c>
      <c r="V16" s="23" t="s">
        <v>1710</v>
      </c>
      <c r="W16" s="217" t="str">
        <f>IFERROR(VLOOKUP(A16,'6-开班明细表'!A:M,8,0),"")</f>
        <v/>
      </c>
      <c r="X16" s="217" t="str">
        <f>IFERROR(VLOOKUP(A16,'6-开班明细表'!A:M,9,0),"")</f>
        <v/>
      </c>
      <c r="Y16" s="217" t="str">
        <f>IFERROR(VLOOKUP(A16,'6-开班明细表'!A:M,10,0),"")</f>
        <v/>
      </c>
      <c r="Z16">
        <f t="shared" si="1"/>
        <v>0</v>
      </c>
      <c r="AA16" t="str">
        <f t="shared" si="2"/>
        <v/>
      </c>
      <c r="AB16" t="str">
        <f t="shared" si="3"/>
        <v/>
      </c>
      <c r="AC16" t="str">
        <f t="shared" si="4"/>
        <v/>
      </c>
      <c r="AD16" t="str">
        <f t="shared" si="5"/>
        <v/>
      </c>
      <c r="AE16" t="str">
        <f t="shared" si="6"/>
        <v/>
      </c>
      <c r="AF16">
        <f t="shared" si="7"/>
        <v>0</v>
      </c>
      <c r="AG16">
        <f t="shared" si="8"/>
        <v>0</v>
      </c>
      <c r="AH16" s="27">
        <f t="shared" si="9"/>
        <v>42729.577751192126</v>
      </c>
      <c r="AI16" t="str">
        <f t="shared" si="0"/>
        <v/>
      </c>
      <c r="AJ16" t="str">
        <f t="shared" si="10"/>
        <v>广州区</v>
      </c>
      <c r="AK16" s="19" t="str">
        <f>IFERROR(IF(IFERROR(FIND("一",C16),0)&gt;0,"一对一",VLOOKUP(AJ16,班级编码!A:L,8,0)),"")</f>
        <v/>
      </c>
      <c r="AL16" t="str">
        <f t="shared" si="11"/>
        <v/>
      </c>
      <c r="AM16" t="str">
        <f t="shared" si="12"/>
        <v/>
      </c>
      <c r="AP16" t="s">
        <v>120</v>
      </c>
      <c r="AQ16" t="s">
        <v>767</v>
      </c>
    </row>
    <row r="17" spans="1:43">
      <c r="A17" s="23" t="s">
        <v>4128</v>
      </c>
      <c r="B17" s="23" t="s">
        <v>1721</v>
      </c>
      <c r="C17" s="23" t="s">
        <v>4097</v>
      </c>
      <c r="D17" s="23" t="s">
        <v>11</v>
      </c>
      <c r="E17" s="23" t="s">
        <v>11</v>
      </c>
      <c r="F17" s="23" t="s">
        <v>11</v>
      </c>
      <c r="G17" s="23">
        <v>42732.769644594904</v>
      </c>
      <c r="H17" s="23" t="s">
        <v>11</v>
      </c>
      <c r="I17" s="23" t="s">
        <v>11</v>
      </c>
      <c r="J17" s="23" t="s">
        <v>11</v>
      </c>
      <c r="K17" s="23" t="s">
        <v>11</v>
      </c>
      <c r="L17" s="23" t="s">
        <v>11</v>
      </c>
      <c r="M17" s="23" t="s">
        <v>11</v>
      </c>
      <c r="N17" s="23" t="s">
        <v>1706</v>
      </c>
      <c r="O17" s="23">
        <v>1</v>
      </c>
      <c r="P17" s="23">
        <v>1</v>
      </c>
      <c r="Q17" s="23" t="s">
        <v>4129</v>
      </c>
      <c r="R17" s="23">
        <v>0</v>
      </c>
      <c r="S17" s="23" t="s">
        <v>1708</v>
      </c>
      <c r="T17" s="23" t="s">
        <v>1709</v>
      </c>
      <c r="U17" s="23" t="s">
        <v>1709</v>
      </c>
      <c r="V17" s="23" t="s">
        <v>1710</v>
      </c>
      <c r="W17" s="217" t="str">
        <f>IFERROR(VLOOKUP(A17,'6-开班明细表'!A:M,8,0),"")</f>
        <v/>
      </c>
      <c r="X17" s="217" t="str">
        <f>IFERROR(VLOOKUP(A17,'6-开班明细表'!A:M,9,0),"")</f>
        <v/>
      </c>
      <c r="Y17" s="217" t="str">
        <f>IFERROR(VLOOKUP(A17,'6-开班明细表'!A:M,10,0),"")</f>
        <v/>
      </c>
      <c r="Z17">
        <f t="shared" si="1"/>
        <v>0</v>
      </c>
      <c r="AA17" t="str">
        <f t="shared" si="2"/>
        <v/>
      </c>
      <c r="AB17" t="str">
        <f t="shared" si="3"/>
        <v/>
      </c>
      <c r="AC17" t="str">
        <f t="shared" si="4"/>
        <v/>
      </c>
      <c r="AD17" t="str">
        <f t="shared" si="5"/>
        <v/>
      </c>
      <c r="AE17" t="str">
        <f t="shared" si="6"/>
        <v/>
      </c>
      <c r="AF17">
        <f t="shared" si="7"/>
        <v>0</v>
      </c>
      <c r="AG17">
        <f t="shared" si="8"/>
        <v>0</v>
      </c>
      <c r="AH17" s="27">
        <f t="shared" si="9"/>
        <v>42732.769644594904</v>
      </c>
      <c r="AI17" t="str">
        <f t="shared" si="0"/>
        <v/>
      </c>
      <c r="AJ17" t="str">
        <f t="shared" si="10"/>
        <v>广州区</v>
      </c>
      <c r="AK17" s="19" t="str">
        <f>IFERROR(IF(IFERROR(FIND("一",C17),0)&gt;0,"一对一",VLOOKUP(AJ17,班级编码!A:L,8,0)),"")</f>
        <v/>
      </c>
      <c r="AL17" t="str">
        <f t="shared" si="11"/>
        <v/>
      </c>
      <c r="AM17" t="str">
        <f t="shared" si="12"/>
        <v/>
      </c>
      <c r="AP17" t="s">
        <v>121</v>
      </c>
      <c r="AQ17" t="s">
        <v>767</v>
      </c>
    </row>
    <row r="18" spans="1:43">
      <c r="A18" s="23" t="s">
        <v>4137</v>
      </c>
      <c r="B18" s="23" t="s">
        <v>1721</v>
      </c>
      <c r="C18" s="214" t="s">
        <v>4093</v>
      </c>
      <c r="D18" s="23" t="s">
        <v>4138</v>
      </c>
      <c r="E18" s="23" t="s">
        <v>4071</v>
      </c>
      <c r="F18" s="23" t="s">
        <v>4117</v>
      </c>
      <c r="G18" s="23">
        <v>42774</v>
      </c>
      <c r="H18" s="23" t="s">
        <v>11</v>
      </c>
      <c r="I18" s="23">
        <v>42918.583333333328</v>
      </c>
      <c r="J18" s="23">
        <v>42924</v>
      </c>
      <c r="K18" s="23" t="s">
        <v>4139</v>
      </c>
      <c r="L18" s="23" t="s">
        <v>4102</v>
      </c>
      <c r="M18" s="23" t="s">
        <v>1705</v>
      </c>
      <c r="N18" s="23" t="s">
        <v>1706</v>
      </c>
      <c r="O18" s="23">
        <v>5</v>
      </c>
      <c r="P18" s="23">
        <v>3</v>
      </c>
      <c r="Q18" s="23" t="s">
        <v>4140</v>
      </c>
      <c r="R18" s="23">
        <v>20</v>
      </c>
      <c r="S18" s="23" t="s">
        <v>1708</v>
      </c>
      <c r="T18" s="23" t="s">
        <v>127</v>
      </c>
      <c r="U18" s="23" t="s">
        <v>127</v>
      </c>
      <c r="V18" s="23" t="s">
        <v>1710</v>
      </c>
      <c r="W18" s="217">
        <f>IFERROR(VLOOKUP(A18,'6-开班明细表'!A:M,8,0),"")</f>
        <v>1.5</v>
      </c>
      <c r="X18" s="217">
        <f>IFERROR(VLOOKUP(A18,'6-开班明细表'!A:M,9,0),"")</f>
        <v>0</v>
      </c>
      <c r="Y18" s="217">
        <f>IFERROR(VLOOKUP(A18,'6-开班明细表'!A:M,10,0),"")</f>
        <v>0.5</v>
      </c>
      <c r="Z18">
        <f t="shared" si="1"/>
        <v>0</v>
      </c>
      <c r="AA18" t="str">
        <f t="shared" si="2"/>
        <v>张佩</v>
      </c>
      <c r="AB18" t="str">
        <f t="shared" si="3"/>
        <v/>
      </c>
      <c r="AC18" t="str">
        <f t="shared" si="4"/>
        <v>STA MARIA ANTONIO II</v>
      </c>
      <c r="AD18" t="str">
        <f t="shared" si="5"/>
        <v>STA MARIA ANTONIO II</v>
      </c>
      <c r="AE18" t="str">
        <f t="shared" si="6"/>
        <v/>
      </c>
      <c r="AF18">
        <f t="shared" si="7"/>
        <v>20</v>
      </c>
      <c r="AG18">
        <f t="shared" si="8"/>
        <v>20</v>
      </c>
      <c r="AH18" s="27">
        <f t="shared" si="9"/>
        <v>42914</v>
      </c>
      <c r="AI18" t="str">
        <f t="shared" si="0"/>
        <v>一对一</v>
      </c>
      <c r="AJ18" t="str">
        <f t="shared" si="10"/>
        <v>一对一</v>
      </c>
      <c r="AK18" s="19" t="str">
        <f>IFERROR(IF(IFERROR(FIND("一",C18),0)&gt;0,"一对一",VLOOKUP(AJ18,班级编码!A:L,8,0)),"")</f>
        <v>一对一</v>
      </c>
      <c r="AL18" t="str">
        <f t="shared" si="11"/>
        <v>周六</v>
      </c>
      <c r="AM18" t="str">
        <f t="shared" si="12"/>
        <v>14</v>
      </c>
      <c r="AP18" t="s">
        <v>122</v>
      </c>
      <c r="AQ18" t="s">
        <v>767</v>
      </c>
    </row>
    <row r="19" spans="1:43">
      <c r="A19" s="23" t="s">
        <v>4144</v>
      </c>
      <c r="B19" s="23" t="s">
        <v>1721</v>
      </c>
      <c r="C19" s="214" t="s">
        <v>4093</v>
      </c>
      <c r="D19" s="23" t="s">
        <v>4145</v>
      </c>
      <c r="E19" s="23" t="s">
        <v>4071</v>
      </c>
      <c r="F19" s="23" t="s">
        <v>4124</v>
      </c>
      <c r="G19" s="23">
        <v>42791</v>
      </c>
      <c r="H19" s="23" t="s">
        <v>11</v>
      </c>
      <c r="I19" s="23">
        <v>42917.5625</v>
      </c>
      <c r="J19" s="23">
        <v>42941</v>
      </c>
      <c r="K19" s="23" t="s">
        <v>4146</v>
      </c>
      <c r="L19" s="23" t="s">
        <v>4102</v>
      </c>
      <c r="M19" s="23" t="s">
        <v>1705</v>
      </c>
      <c r="N19" s="23" t="s">
        <v>1706</v>
      </c>
      <c r="O19" s="23">
        <v>16</v>
      </c>
      <c r="P19" s="23">
        <v>3</v>
      </c>
      <c r="Q19" s="23" t="s">
        <v>4147</v>
      </c>
      <c r="R19" s="23">
        <v>20</v>
      </c>
      <c r="S19" s="23" t="s">
        <v>1708</v>
      </c>
      <c r="T19" s="23" t="s">
        <v>120</v>
      </c>
      <c r="U19" s="23" t="s">
        <v>120</v>
      </c>
      <c r="V19" s="23" t="s">
        <v>1710</v>
      </c>
      <c r="W19" s="217">
        <f>IFERROR(VLOOKUP(A19,'6-开班明细表'!A:M,8,0),"")</f>
        <v>1.5</v>
      </c>
      <c r="X19" s="217" t="str">
        <f>IFERROR(VLOOKUP(A19,'6-开班明细表'!A:M,9,0),"")</f>
        <v/>
      </c>
      <c r="Y19" s="217">
        <f>IFERROR(VLOOKUP(A19,'6-开班明细表'!A:M,10,0),"")</f>
        <v>0.3</v>
      </c>
      <c r="Z19">
        <f t="shared" si="1"/>
        <v>-0.19999999999999996</v>
      </c>
      <c r="AA19" t="str">
        <f t="shared" si="2"/>
        <v>黎洁瑜</v>
      </c>
      <c r="AB19" t="str">
        <f t="shared" si="3"/>
        <v/>
      </c>
      <c r="AC19" t="str">
        <f t="shared" si="4"/>
        <v>YoYO</v>
      </c>
      <c r="AD19" t="str">
        <f t="shared" si="5"/>
        <v>YoYO</v>
      </c>
      <c r="AE19" t="str">
        <f t="shared" si="6"/>
        <v/>
      </c>
      <c r="AF19">
        <f t="shared" si="7"/>
        <v>4</v>
      </c>
      <c r="AG19">
        <f t="shared" si="8"/>
        <v>4</v>
      </c>
      <c r="AH19" s="27">
        <f t="shared" si="9"/>
        <v>42931</v>
      </c>
      <c r="AI19" t="str">
        <f t="shared" si="0"/>
        <v>一对一</v>
      </c>
      <c r="AJ19" t="str">
        <f t="shared" si="10"/>
        <v>一对一</v>
      </c>
      <c r="AK19" s="19" t="str">
        <f>IFERROR(IF(IFERROR(FIND("一",C19),0)&gt;0,"一对一",VLOOKUP(AJ19,班级编码!A:L,8,0)),"")</f>
        <v>一对一</v>
      </c>
      <c r="AL19" t="str">
        <f t="shared" si="11"/>
        <v>周六</v>
      </c>
      <c r="AM19" t="str">
        <f t="shared" si="12"/>
        <v>13</v>
      </c>
      <c r="AP19" t="s">
        <v>123</v>
      </c>
      <c r="AQ19" t="s">
        <v>768</v>
      </c>
    </row>
    <row r="20" spans="1:43">
      <c r="A20" s="23" t="s">
        <v>4148</v>
      </c>
      <c r="B20" s="23" t="s">
        <v>1721</v>
      </c>
      <c r="C20" s="23" t="s">
        <v>452</v>
      </c>
      <c r="D20" s="23" t="s">
        <v>4149</v>
      </c>
      <c r="E20" s="23" t="s">
        <v>4071</v>
      </c>
      <c r="F20" s="23" t="s">
        <v>4121</v>
      </c>
      <c r="G20" s="23">
        <v>42917</v>
      </c>
      <c r="H20" s="23" t="s">
        <v>11</v>
      </c>
      <c r="I20" s="23">
        <v>42935.375</v>
      </c>
      <c r="J20" s="23">
        <v>43040</v>
      </c>
      <c r="K20" s="23" t="s">
        <v>4150</v>
      </c>
      <c r="L20" s="23" t="s">
        <v>1704</v>
      </c>
      <c r="M20" s="23" t="s">
        <v>1705</v>
      </c>
      <c r="N20" s="23" t="s">
        <v>1706</v>
      </c>
      <c r="O20" s="23">
        <v>16</v>
      </c>
      <c r="P20" s="23">
        <v>10</v>
      </c>
      <c r="Q20" s="23" t="s">
        <v>4178</v>
      </c>
      <c r="R20" s="23">
        <v>16</v>
      </c>
      <c r="S20" s="23" t="s">
        <v>1708</v>
      </c>
      <c r="T20" s="23" t="s">
        <v>253</v>
      </c>
      <c r="U20" s="23" t="s">
        <v>253</v>
      </c>
      <c r="V20" s="23" t="s">
        <v>1710</v>
      </c>
      <c r="W20" s="217">
        <f>IFERROR(VLOOKUP(A20,'6-开班明细表'!A:M,8,0),"")</f>
        <v>1.5</v>
      </c>
      <c r="X20" s="217">
        <f>IFERROR(VLOOKUP(A20,'6-开班明细表'!A:M,9,0),"")</f>
        <v>1</v>
      </c>
      <c r="Y20" s="217">
        <f>IFERROR(VLOOKUP(A20,'6-开班明细表'!A:M,10,0),"")</f>
        <v>0.5</v>
      </c>
      <c r="Z20">
        <f t="shared" si="1"/>
        <v>0</v>
      </c>
      <c r="AA20" t="str">
        <f t="shared" si="2"/>
        <v>张佩</v>
      </c>
      <c r="AB20" t="str">
        <f t="shared" si="3"/>
        <v>覃爱怡</v>
      </c>
      <c r="AC20" t="str">
        <f t="shared" si="4"/>
        <v xml:space="preserve">STA MARIA </v>
      </c>
      <c r="AD20" t="str">
        <f t="shared" si="5"/>
        <v>覃爱怡</v>
      </c>
      <c r="AE20" t="str">
        <f t="shared" si="6"/>
        <v xml:space="preserve">STA MARIA </v>
      </c>
      <c r="AF20">
        <f t="shared" si="7"/>
        <v>3</v>
      </c>
      <c r="AG20">
        <f t="shared" si="8"/>
        <v>6</v>
      </c>
      <c r="AH20" s="27">
        <f t="shared" si="9"/>
        <v>43029</v>
      </c>
      <c r="AI20" t="str">
        <f t="shared" si="0"/>
        <v>周日上午</v>
      </c>
      <c r="AJ20" t="str">
        <f t="shared" si="10"/>
        <v>J1B</v>
      </c>
      <c r="AK20" s="19" t="str">
        <f>IFERROR(IF(IFERROR(FIND("一",C20),0)&gt;0,"一对一",VLOOKUP(AJ20,班级编码!A:L,8,0)),"")</f>
        <v>初中部</v>
      </c>
      <c r="AL20" t="str">
        <f t="shared" si="11"/>
        <v>周日</v>
      </c>
      <c r="AM20" t="str">
        <f t="shared" si="12"/>
        <v>09</v>
      </c>
      <c r="AP20" t="s">
        <v>127</v>
      </c>
      <c r="AQ20" t="s">
        <v>768</v>
      </c>
    </row>
    <row r="21" spans="1:43">
      <c r="A21" s="23" t="s">
        <v>4156</v>
      </c>
      <c r="B21" s="23" t="s">
        <v>1721</v>
      </c>
      <c r="C21" s="23" t="s">
        <v>452</v>
      </c>
      <c r="D21" s="23" t="s">
        <v>4157</v>
      </c>
      <c r="E21" s="23" t="s">
        <v>4071</v>
      </c>
      <c r="F21" s="23" t="s">
        <v>4077</v>
      </c>
      <c r="G21" s="23">
        <v>42802</v>
      </c>
      <c r="H21" s="23" t="s">
        <v>11</v>
      </c>
      <c r="I21" s="23">
        <v>42934.375</v>
      </c>
      <c r="J21" s="23">
        <v>42924</v>
      </c>
      <c r="K21" s="23" t="s">
        <v>4132</v>
      </c>
      <c r="L21" s="23" t="s">
        <v>1704</v>
      </c>
      <c r="M21" s="23" t="s">
        <v>1705</v>
      </c>
      <c r="N21" s="23" t="s">
        <v>1706</v>
      </c>
      <c r="O21" s="23">
        <v>16</v>
      </c>
      <c r="P21" s="23">
        <v>9</v>
      </c>
      <c r="Q21" s="23" t="s">
        <v>4078</v>
      </c>
      <c r="R21" s="23">
        <v>16</v>
      </c>
      <c r="S21" s="23" t="s">
        <v>1708</v>
      </c>
      <c r="T21" s="23" t="s">
        <v>253</v>
      </c>
      <c r="U21" s="23" t="s">
        <v>253</v>
      </c>
      <c r="V21" s="23" t="s">
        <v>1710</v>
      </c>
      <c r="W21" s="217">
        <f>IFERROR(VLOOKUP(A21,'6-开班明细表'!A:M,8,0),"")</f>
        <v>1.5</v>
      </c>
      <c r="X21" s="217">
        <f>IFERROR(VLOOKUP(A21,'6-开班明细表'!A:M,9,0),"")</f>
        <v>1</v>
      </c>
      <c r="Y21" s="217">
        <f>IFERROR(VLOOKUP(A21,'6-开班明细表'!A:M,10,0),"")</f>
        <v>0.5</v>
      </c>
      <c r="Z21">
        <f t="shared" si="1"/>
        <v>0</v>
      </c>
      <c r="AA21" t="str">
        <f t="shared" si="2"/>
        <v>张佩</v>
      </c>
      <c r="AB21" t="str">
        <f t="shared" si="3"/>
        <v>黎洁瑜</v>
      </c>
      <c r="AC21" t="str">
        <f t="shared" si="4"/>
        <v>STA MARIA ANTONIO III BILLONES</v>
      </c>
      <c r="AD21" t="str">
        <f t="shared" si="5"/>
        <v>STA MARIA ANTONIO III BILLONES</v>
      </c>
      <c r="AE21" t="str">
        <f t="shared" si="6"/>
        <v>黎洁瑜</v>
      </c>
      <c r="AF21">
        <f t="shared" si="7"/>
        <v>30</v>
      </c>
      <c r="AG21">
        <f t="shared" si="8"/>
        <v>30</v>
      </c>
      <c r="AH21" s="27">
        <f t="shared" si="9"/>
        <v>42914</v>
      </c>
      <c r="AI21" t="str">
        <f t="shared" si="0"/>
        <v>周六上午</v>
      </c>
      <c r="AJ21" t="str">
        <f t="shared" si="10"/>
        <v>J1B</v>
      </c>
      <c r="AK21" s="19" t="str">
        <f>IFERROR(IF(IFERROR(FIND("一",C21),0)&gt;0,"一对一",VLOOKUP(AJ21,班级编码!A:L,8,0)),"")</f>
        <v>初中部</v>
      </c>
      <c r="AL21" t="str">
        <f t="shared" si="11"/>
        <v>周六</v>
      </c>
      <c r="AM21" t="str">
        <f t="shared" si="12"/>
        <v>09</v>
      </c>
      <c r="AP21" t="s">
        <v>131</v>
      </c>
      <c r="AQ21" t="s">
        <v>768</v>
      </c>
    </row>
    <row r="22" spans="1:43">
      <c r="A22" s="23" t="s">
        <v>4158</v>
      </c>
      <c r="B22" s="23" t="s">
        <v>1721</v>
      </c>
      <c r="C22" s="23" t="s">
        <v>452</v>
      </c>
      <c r="D22" s="23" t="s">
        <v>4076</v>
      </c>
      <c r="E22" s="23" t="s">
        <v>4071</v>
      </c>
      <c r="F22" s="23" t="s">
        <v>4100</v>
      </c>
      <c r="G22" s="23">
        <v>42802</v>
      </c>
      <c r="H22" s="23" t="s">
        <v>11</v>
      </c>
      <c r="I22" s="23">
        <v>42934.375</v>
      </c>
      <c r="J22" s="23">
        <v>42924</v>
      </c>
      <c r="K22" s="23" t="s">
        <v>4132</v>
      </c>
      <c r="L22" s="23" t="s">
        <v>1704</v>
      </c>
      <c r="M22" s="23" t="s">
        <v>1705</v>
      </c>
      <c r="N22" s="23" t="s">
        <v>1706</v>
      </c>
      <c r="O22" s="23">
        <v>16</v>
      </c>
      <c r="P22" s="23">
        <v>7</v>
      </c>
      <c r="Q22" s="23" t="s">
        <v>4153</v>
      </c>
      <c r="R22" s="23">
        <v>16</v>
      </c>
      <c r="S22" s="23" t="s">
        <v>1708</v>
      </c>
      <c r="T22" s="23" t="s">
        <v>131</v>
      </c>
      <c r="U22" s="23" t="s">
        <v>131</v>
      </c>
      <c r="V22" s="23" t="s">
        <v>1710</v>
      </c>
      <c r="W22" s="217">
        <f>IFERROR(VLOOKUP(A22,'6-开班明细表'!A:M,8,0),"")</f>
        <v>1.5</v>
      </c>
      <c r="X22" s="217">
        <f>IFERROR(VLOOKUP(A22,'6-开班明细表'!A:M,9,0),"")</f>
        <v>1</v>
      </c>
      <c r="Y22" s="217">
        <f>IFERROR(VLOOKUP(A22,'6-开班明细表'!A:M,10,0),"")</f>
        <v>0.5</v>
      </c>
      <c r="Z22">
        <f t="shared" si="1"/>
        <v>0</v>
      </c>
      <c r="AA22" t="str">
        <f t="shared" si="2"/>
        <v>萧泽秀</v>
      </c>
      <c r="AB22" t="str">
        <f t="shared" si="3"/>
        <v>黎洁瑜</v>
      </c>
      <c r="AC22" t="str">
        <f t="shared" si="4"/>
        <v xml:space="preserve">STA MARIA </v>
      </c>
      <c r="AD22" t="str">
        <f t="shared" si="5"/>
        <v>黎洁瑜</v>
      </c>
      <c r="AE22" t="str">
        <f t="shared" si="6"/>
        <v xml:space="preserve">STA MARIA </v>
      </c>
      <c r="AF22">
        <f t="shared" si="7"/>
        <v>3</v>
      </c>
      <c r="AG22">
        <f t="shared" si="8"/>
        <v>6</v>
      </c>
      <c r="AH22" s="27">
        <f t="shared" si="9"/>
        <v>42914</v>
      </c>
      <c r="AI22" t="str">
        <f t="shared" si="0"/>
        <v>周六上午</v>
      </c>
      <c r="AJ22" t="str">
        <f t="shared" si="10"/>
        <v>P5B</v>
      </c>
      <c r="AK22" s="19" t="str">
        <f>IFERROR(IF(IFERROR(FIND("一",C22),0)&gt;0,"一对一",VLOOKUP(AJ22,班级编码!A:L,8,0)),"")</f>
        <v>初中部</v>
      </c>
      <c r="AL22" t="str">
        <f t="shared" si="11"/>
        <v>周六</v>
      </c>
      <c r="AM22" t="str">
        <f t="shared" si="12"/>
        <v>09</v>
      </c>
      <c r="AP22" t="s">
        <v>250</v>
      </c>
      <c r="AQ22" t="s">
        <v>768</v>
      </c>
    </row>
    <row r="23" spans="1:43">
      <c r="A23" s="23" t="s">
        <v>4159</v>
      </c>
      <c r="B23" s="23" t="s">
        <v>1721</v>
      </c>
      <c r="C23" s="214" t="s">
        <v>4093</v>
      </c>
      <c r="D23" s="23" t="s">
        <v>4160</v>
      </c>
      <c r="E23" s="23" t="s">
        <v>4071</v>
      </c>
      <c r="F23" s="23" t="s">
        <v>4077</v>
      </c>
      <c r="G23" s="23">
        <v>42803</v>
      </c>
      <c r="H23" s="23" t="s">
        <v>11</v>
      </c>
      <c r="I23" s="23">
        <v>42918.6875</v>
      </c>
      <c r="J23" s="23">
        <v>42925</v>
      </c>
      <c r="K23" s="23" t="s">
        <v>4161</v>
      </c>
      <c r="L23" s="23" t="s">
        <v>4162</v>
      </c>
      <c r="M23" s="23" t="s">
        <v>1705</v>
      </c>
      <c r="N23" s="23" t="s">
        <v>1706</v>
      </c>
      <c r="O23" s="23">
        <v>16</v>
      </c>
      <c r="P23" s="23">
        <v>1</v>
      </c>
      <c r="Q23" s="23" t="s">
        <v>4103</v>
      </c>
      <c r="R23" s="23">
        <v>16</v>
      </c>
      <c r="S23" s="23" t="s">
        <v>1708</v>
      </c>
      <c r="T23" s="23" t="s">
        <v>127</v>
      </c>
      <c r="U23" s="23" t="s">
        <v>127</v>
      </c>
      <c r="V23" s="23" t="s">
        <v>1710</v>
      </c>
      <c r="W23" s="217">
        <f>IFERROR(VLOOKUP(A23,'6-开班明细表'!A:M,8,0),"")</f>
        <v>1</v>
      </c>
      <c r="X23" s="217" t="str">
        <f>IFERROR(VLOOKUP(A23,'6-开班明细表'!A:M,9,0),"")</f>
        <v/>
      </c>
      <c r="Y23" s="217" t="str">
        <f>IFERROR(VLOOKUP(A23,'6-开班明细表'!A:M,10,0),"")</f>
        <v/>
      </c>
      <c r="Z23">
        <f t="shared" si="1"/>
        <v>0</v>
      </c>
      <c r="AA23" t="str">
        <f t="shared" si="2"/>
        <v>陈敏华</v>
      </c>
      <c r="AB23" t="str">
        <f t="shared" si="3"/>
        <v/>
      </c>
      <c r="AC23" t="str">
        <f t="shared" si="4"/>
        <v/>
      </c>
      <c r="AD23" t="str">
        <f t="shared" si="5"/>
        <v/>
      </c>
      <c r="AE23" t="str">
        <f t="shared" si="6"/>
        <v/>
      </c>
      <c r="AF23">
        <f t="shared" si="7"/>
        <v>0</v>
      </c>
      <c r="AG23">
        <f t="shared" si="8"/>
        <v>0</v>
      </c>
      <c r="AH23" s="27">
        <f t="shared" si="9"/>
        <v>42915</v>
      </c>
      <c r="AI23" t="str">
        <f t="shared" si="0"/>
        <v>一对一</v>
      </c>
      <c r="AJ23" t="str">
        <f t="shared" si="10"/>
        <v>一对一</v>
      </c>
      <c r="AK23" s="19" t="str">
        <f>IFERROR(IF(IFERROR(FIND("一",C23),0)&gt;0,"一对一",VLOOKUP(AJ23,班级编码!A:L,8,0)),"")</f>
        <v>一对一</v>
      </c>
      <c r="AL23" t="str">
        <f t="shared" si="11"/>
        <v>周四</v>
      </c>
      <c r="AM23" t="str">
        <f t="shared" si="12"/>
        <v>16</v>
      </c>
      <c r="AP23" t="s">
        <v>253</v>
      </c>
      <c r="AQ23" t="s">
        <v>768</v>
      </c>
    </row>
    <row r="24" spans="1:43">
      <c r="A24" s="23" t="s">
        <v>4163</v>
      </c>
      <c r="B24" s="23" t="s">
        <v>1721</v>
      </c>
      <c r="C24" s="23" t="s">
        <v>452</v>
      </c>
      <c r="D24" s="23" t="s">
        <v>4116</v>
      </c>
      <c r="E24" s="23" t="s">
        <v>4071</v>
      </c>
      <c r="F24" s="23" t="s">
        <v>4121</v>
      </c>
      <c r="G24" s="23">
        <v>42804</v>
      </c>
      <c r="H24" s="23" t="s">
        <v>11</v>
      </c>
      <c r="I24" s="23">
        <v>42931.583333333328</v>
      </c>
      <c r="J24" s="23">
        <v>42926</v>
      </c>
      <c r="K24" s="23" t="s">
        <v>4073</v>
      </c>
      <c r="L24" s="23" t="s">
        <v>1704</v>
      </c>
      <c r="M24" s="23" t="s">
        <v>1705</v>
      </c>
      <c r="N24" s="23" t="s">
        <v>1706</v>
      </c>
      <c r="O24" s="23">
        <v>16</v>
      </c>
      <c r="P24" s="23">
        <v>5</v>
      </c>
      <c r="Q24" s="23" t="s">
        <v>4082</v>
      </c>
      <c r="R24" s="23">
        <v>16</v>
      </c>
      <c r="S24" s="23" t="s">
        <v>1708</v>
      </c>
      <c r="T24" s="23" t="s">
        <v>250</v>
      </c>
      <c r="U24" s="23" t="s">
        <v>250</v>
      </c>
      <c r="V24" s="23" t="s">
        <v>1710</v>
      </c>
      <c r="W24" s="217">
        <f>IFERROR(VLOOKUP(A24,'6-开班明细表'!A:M,8,0),"")</f>
        <v>1.5</v>
      </c>
      <c r="X24" s="217">
        <f>IFERROR(VLOOKUP(A24,'6-开班明细表'!A:M,9,0),"")</f>
        <v>1</v>
      </c>
      <c r="Y24" s="217">
        <f>IFERROR(VLOOKUP(A24,'6-开班明细表'!A:M,10,0),"")</f>
        <v>0.5</v>
      </c>
      <c r="Z24">
        <f t="shared" si="1"/>
        <v>0</v>
      </c>
      <c r="AA24" t="str">
        <f t="shared" si="2"/>
        <v>张佩</v>
      </c>
      <c r="AB24" t="str">
        <f t="shared" si="3"/>
        <v>赖情佳</v>
      </c>
      <c r="AC24" t="str">
        <f t="shared" si="4"/>
        <v>STA MARIA ANTONIO III BILLONES</v>
      </c>
      <c r="AD24" t="str">
        <f t="shared" si="5"/>
        <v>STA MARIA ANTONIO III BILLONES</v>
      </c>
      <c r="AE24" t="str">
        <f t="shared" si="6"/>
        <v>赖情佳</v>
      </c>
      <c r="AF24">
        <f t="shared" si="7"/>
        <v>30</v>
      </c>
      <c r="AG24">
        <f t="shared" si="8"/>
        <v>30</v>
      </c>
      <c r="AH24" s="27">
        <f t="shared" si="9"/>
        <v>42916</v>
      </c>
      <c r="AI24" t="str">
        <f t="shared" si="0"/>
        <v>周六下午</v>
      </c>
      <c r="AJ24" t="str">
        <f t="shared" si="10"/>
        <v>J1A</v>
      </c>
      <c r="AK24" s="19" t="str">
        <f>IFERROR(IF(IFERROR(FIND("一",C24),0)&gt;0,"一对一",VLOOKUP(AJ24,班级编码!A:L,8,0)),"")</f>
        <v>初中部</v>
      </c>
      <c r="AL24" t="str">
        <f t="shared" si="11"/>
        <v>周六</v>
      </c>
      <c r="AM24" t="str">
        <f t="shared" si="12"/>
        <v>14</v>
      </c>
      <c r="AP24" t="s">
        <v>257</v>
      </c>
      <c r="AQ24" t="s">
        <v>768</v>
      </c>
    </row>
    <row r="25" spans="1:43">
      <c r="A25" s="23" t="s">
        <v>4164</v>
      </c>
      <c r="B25" s="23" t="s">
        <v>1721</v>
      </c>
      <c r="C25" s="23" t="s">
        <v>452</v>
      </c>
      <c r="D25" s="23" t="s">
        <v>4165</v>
      </c>
      <c r="E25" s="23" t="s">
        <v>4071</v>
      </c>
      <c r="F25" s="23" t="s">
        <v>4072</v>
      </c>
      <c r="G25" s="23">
        <v>42826</v>
      </c>
      <c r="H25" s="23" t="s">
        <v>11</v>
      </c>
      <c r="I25" s="23">
        <v>42934.375</v>
      </c>
      <c r="J25" s="23">
        <v>42947</v>
      </c>
      <c r="K25" s="23" t="s">
        <v>4132</v>
      </c>
      <c r="L25" s="23" t="s">
        <v>1704</v>
      </c>
      <c r="M25" s="23" t="s">
        <v>1705</v>
      </c>
      <c r="N25" s="23" t="s">
        <v>1706</v>
      </c>
      <c r="O25" s="23">
        <v>14</v>
      </c>
      <c r="P25" s="23">
        <v>11</v>
      </c>
      <c r="Q25" s="23" t="s">
        <v>5332</v>
      </c>
      <c r="R25" s="23">
        <v>16</v>
      </c>
      <c r="S25" s="23" t="s">
        <v>1708</v>
      </c>
      <c r="T25" s="23" t="s">
        <v>123</v>
      </c>
      <c r="U25" s="23" t="s">
        <v>123</v>
      </c>
      <c r="V25" s="23" t="s">
        <v>1710</v>
      </c>
      <c r="W25" s="217">
        <f>IFERROR(VLOOKUP(A25,'6-开班明细表'!A:M,8,0),"")</f>
        <v>1.5</v>
      </c>
      <c r="X25" s="217">
        <f>IFERROR(VLOOKUP(A25,'6-开班明细表'!A:M,9,0),"")</f>
        <v>1</v>
      </c>
      <c r="Y25" s="217">
        <f>IFERROR(VLOOKUP(A25,'6-开班明细表'!A:M,10,0),"")</f>
        <v>0.5</v>
      </c>
      <c r="Z25">
        <f t="shared" si="1"/>
        <v>0</v>
      </c>
      <c r="AA25" t="str">
        <f t="shared" si="2"/>
        <v>覃爱怡</v>
      </c>
      <c r="AB25" t="str">
        <f t="shared" si="3"/>
        <v>易青梅</v>
      </c>
      <c r="AC25" t="str">
        <f t="shared" si="4"/>
        <v>STA MARIA ANTONIO III BILLONES</v>
      </c>
      <c r="AD25" t="str">
        <f t="shared" si="5"/>
        <v>STA MARIA ANTONIO III BILLONES</v>
      </c>
      <c r="AE25" t="str">
        <f t="shared" si="6"/>
        <v>易青梅</v>
      </c>
      <c r="AF25">
        <f t="shared" si="7"/>
        <v>30</v>
      </c>
      <c r="AG25">
        <f t="shared" si="8"/>
        <v>30</v>
      </c>
      <c r="AH25" s="27">
        <f t="shared" si="9"/>
        <v>42938</v>
      </c>
      <c r="AI25" t="str">
        <f t="shared" si="0"/>
        <v>周六上午</v>
      </c>
      <c r="AJ25" t="str">
        <f t="shared" si="10"/>
        <v>P03</v>
      </c>
      <c r="AK25" s="19" t="str">
        <f>IFERROR(IF(IFERROR(FIND("一",C25),0)&gt;0,"一对一",VLOOKUP(AJ25,班级编码!A:L,8,0)),"")</f>
        <v>小初部</v>
      </c>
      <c r="AL25" t="str">
        <f t="shared" si="11"/>
        <v>周六</v>
      </c>
      <c r="AM25" t="str">
        <f t="shared" si="12"/>
        <v>09</v>
      </c>
      <c r="AP25" t="s">
        <v>261</v>
      </c>
      <c r="AQ25" t="s">
        <v>768</v>
      </c>
    </row>
    <row r="26" spans="1:43">
      <c r="A26" s="23" t="s">
        <v>4166</v>
      </c>
      <c r="B26" s="23" t="s">
        <v>1721</v>
      </c>
      <c r="C26" s="23" t="s">
        <v>452</v>
      </c>
      <c r="D26" s="23" t="s">
        <v>4116</v>
      </c>
      <c r="E26" s="23" t="s">
        <v>4071</v>
      </c>
      <c r="F26" s="23" t="s">
        <v>4081</v>
      </c>
      <c r="G26" s="23">
        <v>42826</v>
      </c>
      <c r="H26" s="23" t="s">
        <v>11</v>
      </c>
      <c r="I26" s="23">
        <v>42934.375</v>
      </c>
      <c r="J26" s="23">
        <v>42947</v>
      </c>
      <c r="K26" s="23" t="s">
        <v>4132</v>
      </c>
      <c r="L26" s="23" t="s">
        <v>1704</v>
      </c>
      <c r="M26" s="23" t="s">
        <v>1705</v>
      </c>
      <c r="N26" s="23" t="s">
        <v>1706</v>
      </c>
      <c r="O26" s="23">
        <v>14</v>
      </c>
      <c r="P26" s="23">
        <v>11</v>
      </c>
      <c r="Q26" s="23" t="s">
        <v>5332</v>
      </c>
      <c r="R26" s="23">
        <v>16</v>
      </c>
      <c r="S26" s="23" t="s">
        <v>1708</v>
      </c>
      <c r="T26" s="23" t="s">
        <v>127</v>
      </c>
      <c r="U26" s="23" t="s">
        <v>127</v>
      </c>
      <c r="V26" s="23" t="s">
        <v>1710</v>
      </c>
      <c r="W26" s="217">
        <f>IFERROR(VLOOKUP(A26,'6-开班明细表'!A:M,8,0),"")</f>
        <v>1.5</v>
      </c>
      <c r="X26" s="217">
        <f>IFERROR(VLOOKUP(A26,'6-开班明细表'!A:M,9,0),"")</f>
        <v>1</v>
      </c>
      <c r="Y26" s="217">
        <f>IFERROR(VLOOKUP(A26,'6-开班明细表'!A:M,10,0),"")</f>
        <v>0.5</v>
      </c>
      <c r="Z26">
        <f t="shared" si="1"/>
        <v>0</v>
      </c>
      <c r="AA26" t="str">
        <f t="shared" si="2"/>
        <v>张佩</v>
      </c>
      <c r="AB26" t="str">
        <f t="shared" si="3"/>
        <v>赖情佳</v>
      </c>
      <c r="AC26" t="str">
        <f t="shared" si="4"/>
        <v>STA MARIA ANTONIO III BILLONES</v>
      </c>
      <c r="AD26" t="str">
        <f t="shared" si="5"/>
        <v>STA MARIA ANTONIO III BILLONES</v>
      </c>
      <c r="AE26" t="str">
        <f t="shared" si="6"/>
        <v>赖情佳</v>
      </c>
      <c r="AF26">
        <f t="shared" si="7"/>
        <v>30</v>
      </c>
      <c r="AG26">
        <f t="shared" si="8"/>
        <v>30</v>
      </c>
      <c r="AH26" s="27">
        <f t="shared" si="9"/>
        <v>42938</v>
      </c>
      <c r="AI26" t="str">
        <f t="shared" si="0"/>
        <v>周六上午</v>
      </c>
      <c r="AJ26" t="str">
        <f t="shared" si="10"/>
        <v>P3B</v>
      </c>
      <c r="AK26" s="19" t="str">
        <f>IFERROR(IF(IFERROR(FIND("一",C26),0)&gt;0,"一对一",VLOOKUP(AJ26,班级编码!A:L,8,0)),"")</f>
        <v>小高部</v>
      </c>
      <c r="AL26" t="str">
        <f t="shared" si="11"/>
        <v>周六</v>
      </c>
      <c r="AM26" t="str">
        <f t="shared" si="12"/>
        <v>09</v>
      </c>
    </row>
    <row r="27" spans="1:43">
      <c r="A27" s="23" t="s">
        <v>4167</v>
      </c>
      <c r="B27" s="23" t="s">
        <v>1721</v>
      </c>
      <c r="C27" s="23" t="s">
        <v>459</v>
      </c>
      <c r="D27" s="23" t="s">
        <v>4168</v>
      </c>
      <c r="E27" s="23" t="s">
        <v>4071</v>
      </c>
      <c r="F27" s="23" t="s">
        <v>4088</v>
      </c>
      <c r="G27" s="23">
        <v>42826</v>
      </c>
      <c r="H27" s="23" t="s">
        <v>11</v>
      </c>
      <c r="I27" s="23">
        <v>42936.8125</v>
      </c>
      <c r="J27" s="23">
        <v>43009</v>
      </c>
      <c r="K27" s="23" t="s">
        <v>4169</v>
      </c>
      <c r="L27" s="23" t="s">
        <v>4090</v>
      </c>
      <c r="M27" s="23" t="s">
        <v>4091</v>
      </c>
      <c r="N27" s="23" t="s">
        <v>1706</v>
      </c>
      <c r="O27" s="23">
        <v>14</v>
      </c>
      <c r="P27" s="23">
        <v>9</v>
      </c>
      <c r="Q27" s="23" t="s">
        <v>4170</v>
      </c>
      <c r="R27" s="23">
        <v>21</v>
      </c>
      <c r="S27" s="23" t="s">
        <v>1708</v>
      </c>
      <c r="T27" s="23" t="s">
        <v>120</v>
      </c>
      <c r="U27" s="23" t="s">
        <v>120</v>
      </c>
      <c r="V27" s="23" t="s">
        <v>1710</v>
      </c>
      <c r="W27" s="217">
        <f>IFERROR(VLOOKUP(A27,'6-开班明细表'!A:M,8,0),"")</f>
        <v>1.1299999999999999</v>
      </c>
      <c r="X27" s="217">
        <f>IFERROR(VLOOKUP(A27,'6-开班明细表'!A:M,9,0),"")</f>
        <v>0</v>
      </c>
      <c r="Y27" s="217">
        <f>IFERROR(VLOOKUP(A27,'6-开班明细表'!A:M,10,0),"")</f>
        <v>0.38</v>
      </c>
      <c r="Z27">
        <f t="shared" si="1"/>
        <v>9.9999999999997868E-3</v>
      </c>
      <c r="AA27" t="str">
        <f t="shared" si="2"/>
        <v>萧泽秀</v>
      </c>
      <c r="AB27" t="str">
        <f t="shared" si="3"/>
        <v/>
      </c>
      <c r="AC27" t="str">
        <f t="shared" si="4"/>
        <v>Marry</v>
      </c>
      <c r="AD27" t="str">
        <f t="shared" si="5"/>
        <v>Marry</v>
      </c>
      <c r="AE27" t="str">
        <f t="shared" si="6"/>
        <v/>
      </c>
      <c r="AF27">
        <f t="shared" si="7"/>
        <v>5</v>
      </c>
      <c r="AG27">
        <f t="shared" si="8"/>
        <v>5</v>
      </c>
      <c r="AH27" s="27">
        <f t="shared" si="9"/>
        <v>42973</v>
      </c>
      <c r="AI27" t="str">
        <f t="shared" si="0"/>
        <v>周四晚上</v>
      </c>
      <c r="AJ27" t="str">
        <f t="shared" si="10"/>
        <v>K05</v>
      </c>
      <c r="AK27" s="19" t="str">
        <f>IFERROR(IF(IFERROR(FIND("一",C27),0)&gt;0,"一对一",VLOOKUP(AJ27,班级编码!A:L,8,0)),"")</f>
        <v>幼儿部</v>
      </c>
      <c r="AL27" t="str">
        <f t="shared" si="11"/>
        <v>周四</v>
      </c>
      <c r="AM27" t="str">
        <f t="shared" si="12"/>
        <v>19</v>
      </c>
    </row>
    <row r="28" spans="1:43">
      <c r="A28" s="23" t="s">
        <v>4172</v>
      </c>
      <c r="B28" s="23" t="s">
        <v>1721</v>
      </c>
      <c r="C28" s="23" t="s">
        <v>452</v>
      </c>
      <c r="D28" s="23" t="s">
        <v>4157</v>
      </c>
      <c r="E28" s="23" t="s">
        <v>4071</v>
      </c>
      <c r="F28" s="23" t="s">
        <v>4072</v>
      </c>
      <c r="G28" s="23">
        <v>42826</v>
      </c>
      <c r="H28" s="23" t="s">
        <v>11</v>
      </c>
      <c r="I28" s="23">
        <v>42935.583333333328</v>
      </c>
      <c r="J28" s="23">
        <v>42948</v>
      </c>
      <c r="K28" s="23" t="s">
        <v>4155</v>
      </c>
      <c r="L28" s="23" t="s">
        <v>1704</v>
      </c>
      <c r="M28" s="23" t="s">
        <v>1705</v>
      </c>
      <c r="N28" s="23" t="s">
        <v>1706</v>
      </c>
      <c r="O28" s="23">
        <v>16</v>
      </c>
      <c r="P28" s="23">
        <v>7</v>
      </c>
      <c r="Q28" s="23" t="s">
        <v>4153</v>
      </c>
      <c r="R28" s="23">
        <v>16</v>
      </c>
      <c r="S28" s="23" t="s">
        <v>1708</v>
      </c>
      <c r="T28" s="23" t="s">
        <v>127</v>
      </c>
      <c r="U28" s="23" t="s">
        <v>127</v>
      </c>
      <c r="V28" s="23" t="s">
        <v>1710</v>
      </c>
      <c r="W28" s="217">
        <f>IFERROR(VLOOKUP(A28,'6-开班明细表'!A:M,8,0),"")</f>
        <v>1.5</v>
      </c>
      <c r="X28" s="217">
        <f>IFERROR(VLOOKUP(A28,'6-开班明细表'!A:M,9,0),"")</f>
        <v>1</v>
      </c>
      <c r="Y28" s="217">
        <f>IFERROR(VLOOKUP(A28,'6-开班明细表'!A:M,10,0),"")</f>
        <v>0.5</v>
      </c>
      <c r="Z28">
        <f t="shared" si="1"/>
        <v>0</v>
      </c>
      <c r="AA28" t="str">
        <f t="shared" si="2"/>
        <v>张佩</v>
      </c>
      <c r="AB28" t="str">
        <f t="shared" si="3"/>
        <v>黎洁瑜</v>
      </c>
      <c r="AC28" t="str">
        <f t="shared" si="4"/>
        <v>STA MARIA ANTONIO III BILLONES</v>
      </c>
      <c r="AD28" t="str">
        <f t="shared" si="5"/>
        <v>STA MARIA ANTONIO III BILLONES</v>
      </c>
      <c r="AE28" t="str">
        <f t="shared" si="6"/>
        <v>黎洁瑜</v>
      </c>
      <c r="AF28">
        <f t="shared" si="7"/>
        <v>30</v>
      </c>
      <c r="AG28">
        <f t="shared" si="8"/>
        <v>30</v>
      </c>
      <c r="AH28" s="27">
        <f t="shared" si="9"/>
        <v>42938</v>
      </c>
      <c r="AI28" t="str">
        <f t="shared" si="0"/>
        <v>周日下午</v>
      </c>
      <c r="AJ28" t="str">
        <f t="shared" si="10"/>
        <v>P6B</v>
      </c>
      <c r="AK28" s="19" t="str">
        <f>IFERROR(IF(IFERROR(FIND("一",C28),0)&gt;0,"一对一",VLOOKUP(AJ28,班级编码!A:L,8,0)),"")</f>
        <v>初中部</v>
      </c>
      <c r="AL28" t="str">
        <f t="shared" si="11"/>
        <v>周日</v>
      </c>
      <c r="AM28" t="str">
        <f t="shared" si="12"/>
        <v>14</v>
      </c>
    </row>
    <row r="29" spans="1:43">
      <c r="A29" s="23" t="s">
        <v>4173</v>
      </c>
      <c r="B29" s="23" t="s">
        <v>1721</v>
      </c>
      <c r="C29" s="23" t="s">
        <v>452</v>
      </c>
      <c r="D29" s="23" t="s">
        <v>4174</v>
      </c>
      <c r="E29" s="23" t="s">
        <v>4071</v>
      </c>
      <c r="F29" s="23" t="s">
        <v>4077</v>
      </c>
      <c r="G29" s="23">
        <v>42826</v>
      </c>
      <c r="H29" s="23" t="s">
        <v>11</v>
      </c>
      <c r="I29" s="23">
        <v>42935.583333333328</v>
      </c>
      <c r="J29" s="23">
        <v>42948</v>
      </c>
      <c r="K29" s="23" t="s">
        <v>4155</v>
      </c>
      <c r="L29" s="23" t="s">
        <v>1704</v>
      </c>
      <c r="M29" s="23" t="s">
        <v>1705</v>
      </c>
      <c r="N29" s="23" t="s">
        <v>1706</v>
      </c>
      <c r="O29" s="23">
        <v>16</v>
      </c>
      <c r="P29" s="23">
        <v>11</v>
      </c>
      <c r="Q29" s="23" t="s">
        <v>4136</v>
      </c>
      <c r="R29" s="23">
        <v>16</v>
      </c>
      <c r="S29" s="23" t="s">
        <v>1708</v>
      </c>
      <c r="T29" s="23" t="s">
        <v>127</v>
      </c>
      <c r="U29" s="23" t="s">
        <v>127</v>
      </c>
      <c r="V29" s="23" t="s">
        <v>1710</v>
      </c>
      <c r="W29" s="217">
        <f>IFERROR(VLOOKUP(A29,'6-开班明细表'!A:M,8,0),"")</f>
        <v>1.5</v>
      </c>
      <c r="X29" s="217">
        <f>IFERROR(VLOOKUP(A29,'6-开班明细表'!A:M,9,0),"")</f>
        <v>1</v>
      </c>
      <c r="Y29" s="217">
        <f>IFERROR(VLOOKUP(A29,'6-开班明细表'!A:M,10,0),"")</f>
        <v>0.5</v>
      </c>
      <c r="Z29">
        <f t="shared" si="1"/>
        <v>0</v>
      </c>
      <c r="AA29" t="str">
        <f t="shared" si="2"/>
        <v>黎洁瑜</v>
      </c>
      <c r="AB29" t="str">
        <f t="shared" si="3"/>
        <v>赖情佳</v>
      </c>
      <c r="AC29" t="str">
        <f t="shared" si="4"/>
        <v>STA MARIA ANTONIO III BILLONES</v>
      </c>
      <c r="AD29" t="str">
        <f t="shared" si="5"/>
        <v>STA MARIA ANTONIO III BILLONES</v>
      </c>
      <c r="AE29" t="str">
        <f t="shared" si="6"/>
        <v>赖情佳</v>
      </c>
      <c r="AF29">
        <f t="shared" si="7"/>
        <v>30</v>
      </c>
      <c r="AG29">
        <f t="shared" si="8"/>
        <v>30</v>
      </c>
      <c r="AH29" s="27">
        <f t="shared" si="9"/>
        <v>42938</v>
      </c>
      <c r="AI29" t="str">
        <f t="shared" si="0"/>
        <v>周日下午</v>
      </c>
      <c r="AJ29" t="str">
        <f t="shared" si="10"/>
        <v>P2B</v>
      </c>
      <c r="AK29" s="19" t="str">
        <f>IFERROR(IF(IFERROR(FIND("一",C29),0)&gt;0,"一对一",VLOOKUP(AJ29,班级编码!A:L,8,0)),"")</f>
        <v>小高部</v>
      </c>
      <c r="AL29" t="str">
        <f t="shared" si="11"/>
        <v>周日</v>
      </c>
      <c r="AM29" t="str">
        <f t="shared" si="12"/>
        <v>14</v>
      </c>
    </row>
    <row r="30" spans="1:43">
      <c r="A30" s="23" t="s">
        <v>4175</v>
      </c>
      <c r="B30" s="23" t="s">
        <v>1721</v>
      </c>
      <c r="C30" s="23" t="s">
        <v>452</v>
      </c>
      <c r="D30" s="23" t="s">
        <v>4152</v>
      </c>
      <c r="E30" s="23" t="s">
        <v>4071</v>
      </c>
      <c r="F30" s="23" t="s">
        <v>4077</v>
      </c>
      <c r="G30" s="23">
        <v>42826</v>
      </c>
      <c r="H30" s="23" t="s">
        <v>11</v>
      </c>
      <c r="I30" s="23">
        <v>42935.375</v>
      </c>
      <c r="J30" s="23">
        <v>42948</v>
      </c>
      <c r="K30" s="23" t="s">
        <v>4150</v>
      </c>
      <c r="L30" s="23" t="s">
        <v>1704</v>
      </c>
      <c r="M30" s="23" t="s">
        <v>1705</v>
      </c>
      <c r="N30" s="23" t="s">
        <v>1706</v>
      </c>
      <c r="O30" s="23">
        <v>16</v>
      </c>
      <c r="P30" s="23">
        <v>12</v>
      </c>
      <c r="Q30" s="23" t="s">
        <v>4133</v>
      </c>
      <c r="R30" s="23">
        <v>16</v>
      </c>
      <c r="S30" s="23" t="s">
        <v>1708</v>
      </c>
      <c r="T30" s="23" t="s">
        <v>122</v>
      </c>
      <c r="U30" s="23" t="s">
        <v>122</v>
      </c>
      <c r="V30" s="23" t="s">
        <v>1710</v>
      </c>
      <c r="W30" s="217">
        <f>IFERROR(VLOOKUP(A30,'6-开班明细表'!A:M,8,0),"")</f>
        <v>1.5</v>
      </c>
      <c r="X30" s="217">
        <f>IFERROR(VLOOKUP(A30,'6-开班明细表'!A:M,9,0),"")</f>
        <v>1</v>
      </c>
      <c r="Y30" s="217">
        <f>IFERROR(VLOOKUP(A30,'6-开班明细表'!A:M,10,0),"")</f>
        <v>0.5</v>
      </c>
      <c r="Z30">
        <f t="shared" si="1"/>
        <v>0</v>
      </c>
      <c r="AA30" t="str">
        <f t="shared" si="2"/>
        <v>萧泽秀</v>
      </c>
      <c r="AB30" t="str">
        <f t="shared" si="3"/>
        <v>赖情佳</v>
      </c>
      <c r="AC30" t="str">
        <f t="shared" si="4"/>
        <v xml:space="preserve">STA MARIA </v>
      </c>
      <c r="AD30" t="str">
        <f t="shared" si="5"/>
        <v>赖情佳</v>
      </c>
      <c r="AE30" t="str">
        <f t="shared" si="6"/>
        <v xml:space="preserve">STA MARIA </v>
      </c>
      <c r="AF30">
        <f t="shared" si="7"/>
        <v>3</v>
      </c>
      <c r="AG30">
        <f t="shared" si="8"/>
        <v>6</v>
      </c>
      <c r="AH30" s="27">
        <f t="shared" si="9"/>
        <v>42938</v>
      </c>
      <c r="AI30" t="str">
        <f t="shared" si="0"/>
        <v>周日上午</v>
      </c>
      <c r="AJ30" t="str">
        <f t="shared" si="10"/>
        <v>P3B</v>
      </c>
      <c r="AK30" s="19" t="str">
        <f>IFERROR(IF(IFERROR(FIND("一",C30),0)&gt;0,"一对一",VLOOKUP(AJ30,班级编码!A:L,8,0)),"")</f>
        <v>小高部</v>
      </c>
      <c r="AL30" t="str">
        <f t="shared" si="11"/>
        <v>周日</v>
      </c>
      <c r="AM30" t="str">
        <f t="shared" si="12"/>
        <v>09</v>
      </c>
    </row>
    <row r="31" spans="1:43">
      <c r="A31" s="23" t="s">
        <v>4176</v>
      </c>
      <c r="B31" s="23" t="s">
        <v>1721</v>
      </c>
      <c r="C31" s="23" t="s">
        <v>452</v>
      </c>
      <c r="D31" s="23" t="s">
        <v>4149</v>
      </c>
      <c r="E31" s="23" t="s">
        <v>4071</v>
      </c>
      <c r="F31" s="23" t="s">
        <v>4177</v>
      </c>
      <c r="G31" s="23">
        <v>42826</v>
      </c>
      <c r="H31" s="23" t="s">
        <v>11</v>
      </c>
      <c r="I31" s="23">
        <v>42935.375</v>
      </c>
      <c r="J31" s="23">
        <v>42948</v>
      </c>
      <c r="K31" s="23" t="s">
        <v>4150</v>
      </c>
      <c r="L31" s="23" t="s">
        <v>1704</v>
      </c>
      <c r="M31" s="23" t="s">
        <v>1705</v>
      </c>
      <c r="N31" s="23" t="s">
        <v>1706</v>
      </c>
      <c r="O31" s="23">
        <v>16</v>
      </c>
      <c r="P31" s="23">
        <v>11</v>
      </c>
      <c r="Q31" s="23" t="s">
        <v>4133</v>
      </c>
      <c r="R31" s="23">
        <v>16</v>
      </c>
      <c r="S31" s="23" t="s">
        <v>1708</v>
      </c>
      <c r="T31" s="23" t="s">
        <v>127</v>
      </c>
      <c r="U31" s="23" t="s">
        <v>127</v>
      </c>
      <c r="V31" s="23" t="s">
        <v>1710</v>
      </c>
      <c r="W31" s="217">
        <f>IFERROR(VLOOKUP(A31,'6-开班明细表'!A:M,8,0),"")</f>
        <v>1.5</v>
      </c>
      <c r="X31" s="217">
        <f>IFERROR(VLOOKUP(A31,'6-开班明细表'!A:M,9,0),"")</f>
        <v>1</v>
      </c>
      <c r="Y31" s="217">
        <f>IFERROR(VLOOKUP(A31,'6-开班明细表'!A:M,10,0),"")</f>
        <v>0.5</v>
      </c>
      <c r="Z31">
        <f t="shared" si="1"/>
        <v>0</v>
      </c>
      <c r="AA31" t="str">
        <f t="shared" si="2"/>
        <v>张佩</v>
      </c>
      <c r="AB31" t="str">
        <f t="shared" si="3"/>
        <v>覃爱怡</v>
      </c>
      <c r="AC31" t="str">
        <f t="shared" si="4"/>
        <v xml:space="preserve">STA MARIA </v>
      </c>
      <c r="AD31" t="str">
        <f t="shared" si="5"/>
        <v>覃爱怡</v>
      </c>
      <c r="AE31" t="str">
        <f t="shared" si="6"/>
        <v xml:space="preserve">STA MARIA </v>
      </c>
      <c r="AF31">
        <f t="shared" si="7"/>
        <v>3</v>
      </c>
      <c r="AG31">
        <f t="shared" si="8"/>
        <v>6</v>
      </c>
      <c r="AH31" s="27">
        <f t="shared" si="9"/>
        <v>42938</v>
      </c>
      <c r="AI31" t="str">
        <f t="shared" si="0"/>
        <v>周日上午</v>
      </c>
      <c r="AJ31" t="str">
        <f t="shared" si="10"/>
        <v>P5B</v>
      </c>
      <c r="AK31" s="19" t="str">
        <f>IFERROR(IF(IFERROR(FIND("一",C31),0)&gt;0,"一对一",VLOOKUP(AJ31,班级编码!A:L,8,0)),"")</f>
        <v>初中部</v>
      </c>
      <c r="AL31" t="str">
        <f t="shared" si="11"/>
        <v>周日</v>
      </c>
      <c r="AM31" t="str">
        <f t="shared" si="12"/>
        <v>09</v>
      </c>
    </row>
    <row r="32" spans="1:43">
      <c r="A32" s="23" t="s">
        <v>4179</v>
      </c>
      <c r="B32" s="23" t="s">
        <v>1721</v>
      </c>
      <c r="C32" s="23" t="s">
        <v>452</v>
      </c>
      <c r="D32" s="23" t="s">
        <v>4180</v>
      </c>
      <c r="E32" s="23" t="s">
        <v>4071</v>
      </c>
      <c r="F32" s="23" t="s">
        <v>4072</v>
      </c>
      <c r="G32" s="23">
        <v>42841</v>
      </c>
      <c r="H32" s="23" t="s">
        <v>11</v>
      </c>
      <c r="I32" s="23">
        <v>42935.375</v>
      </c>
      <c r="J32" s="23">
        <v>42933</v>
      </c>
      <c r="K32" s="23" t="s">
        <v>4150</v>
      </c>
      <c r="L32" s="23" t="s">
        <v>1704</v>
      </c>
      <c r="M32" s="23" t="s">
        <v>1705</v>
      </c>
      <c r="N32" s="23" t="s">
        <v>1706</v>
      </c>
      <c r="O32" s="23">
        <v>16</v>
      </c>
      <c r="P32" s="23">
        <v>12</v>
      </c>
      <c r="Q32" s="23" t="s">
        <v>4181</v>
      </c>
      <c r="R32" s="23">
        <v>16</v>
      </c>
      <c r="S32" s="23" t="s">
        <v>1708</v>
      </c>
      <c r="T32" s="23" t="s">
        <v>131</v>
      </c>
      <c r="U32" s="23" t="s">
        <v>131</v>
      </c>
      <c r="V32" s="23" t="s">
        <v>1710</v>
      </c>
      <c r="W32" s="217">
        <f>IFERROR(VLOOKUP(A32,'6-开班明细表'!A:M,8,0),"")</f>
        <v>1.5</v>
      </c>
      <c r="X32" s="217">
        <f>IFERROR(VLOOKUP(A32,'6-开班明细表'!A:M,9,0),"")</f>
        <v>1</v>
      </c>
      <c r="Y32" s="217">
        <f>IFERROR(VLOOKUP(A32,'6-开班明细表'!A:M,10,0),"")</f>
        <v>0.5</v>
      </c>
      <c r="Z32">
        <f t="shared" si="1"/>
        <v>0</v>
      </c>
      <c r="AA32" t="str">
        <f t="shared" si="2"/>
        <v>王玲</v>
      </c>
      <c r="AB32" t="str">
        <f t="shared" si="3"/>
        <v>赖情佳</v>
      </c>
      <c r="AC32" t="str">
        <f t="shared" si="4"/>
        <v xml:space="preserve">STA MARIA </v>
      </c>
      <c r="AD32" t="str">
        <f t="shared" si="5"/>
        <v>赖情佳</v>
      </c>
      <c r="AE32" t="str">
        <f t="shared" si="6"/>
        <v xml:space="preserve">STA MARIA </v>
      </c>
      <c r="AF32">
        <f t="shared" si="7"/>
        <v>3</v>
      </c>
      <c r="AG32">
        <f t="shared" si="8"/>
        <v>6</v>
      </c>
      <c r="AH32" s="27">
        <f t="shared" si="9"/>
        <v>42953</v>
      </c>
      <c r="AI32" t="str">
        <f t="shared" si="0"/>
        <v>周日上午</v>
      </c>
      <c r="AJ32" t="str">
        <f t="shared" si="10"/>
        <v>P03</v>
      </c>
      <c r="AK32" s="19" t="str">
        <f>IFERROR(IF(IFERROR(FIND("一",C32),0)&gt;0,"一对一",VLOOKUP(AJ32,班级编码!A:L,8,0)),"")</f>
        <v>小初部</v>
      </c>
      <c r="AL32" t="str">
        <f t="shared" si="11"/>
        <v>周日</v>
      </c>
      <c r="AM32" t="str">
        <f t="shared" si="12"/>
        <v>09</v>
      </c>
    </row>
    <row r="33" spans="1:39">
      <c r="A33" s="23" t="s">
        <v>4182</v>
      </c>
      <c r="B33" s="23" t="s">
        <v>1721</v>
      </c>
      <c r="C33" s="23" t="s">
        <v>1189</v>
      </c>
      <c r="D33" s="23" t="s">
        <v>4183</v>
      </c>
      <c r="E33" s="23" t="s">
        <v>4071</v>
      </c>
      <c r="F33" s="23" t="s">
        <v>4088</v>
      </c>
      <c r="G33" s="23">
        <v>42858</v>
      </c>
      <c r="H33" s="23" t="s">
        <v>11</v>
      </c>
      <c r="I33" s="23">
        <v>42935.645833333328</v>
      </c>
      <c r="J33" s="23">
        <v>42982</v>
      </c>
      <c r="K33" s="23" t="s">
        <v>4184</v>
      </c>
      <c r="L33" s="23" t="s">
        <v>1704</v>
      </c>
      <c r="M33" s="23" t="s">
        <v>1705</v>
      </c>
      <c r="N33" s="23" t="s">
        <v>1706</v>
      </c>
      <c r="O33" s="23">
        <v>16</v>
      </c>
      <c r="P33" s="23">
        <v>11</v>
      </c>
      <c r="Q33" s="23" t="s">
        <v>4136</v>
      </c>
      <c r="R33" s="23">
        <v>16</v>
      </c>
      <c r="S33" s="23" t="s">
        <v>1708</v>
      </c>
      <c r="T33" s="23" t="s">
        <v>121</v>
      </c>
      <c r="U33" s="23" t="s">
        <v>121</v>
      </c>
      <c r="V33" s="23" t="s">
        <v>1710</v>
      </c>
      <c r="W33" s="217">
        <f>IFERROR(VLOOKUP(A33,'6-开班明细表'!A:M,8,0),"")</f>
        <v>1.5</v>
      </c>
      <c r="X33" s="217">
        <f>IFERROR(VLOOKUP(A33,'6-开班明细表'!A:M,9,0),"")</f>
        <v>1</v>
      </c>
      <c r="Y33" s="217">
        <f>IFERROR(VLOOKUP(A33,'6-开班明细表'!A:M,10,0),"")</f>
        <v>0.5</v>
      </c>
      <c r="Z33">
        <f t="shared" si="1"/>
        <v>0</v>
      </c>
      <c r="AA33" t="str">
        <f t="shared" si="2"/>
        <v>萧泽秀</v>
      </c>
      <c r="AB33" t="str">
        <f t="shared" si="3"/>
        <v>黎洁瑜</v>
      </c>
      <c r="AC33" t="str">
        <f t="shared" si="4"/>
        <v>YoYO</v>
      </c>
      <c r="AD33" t="str">
        <f t="shared" si="5"/>
        <v>YoYO</v>
      </c>
      <c r="AE33" t="str">
        <f t="shared" si="6"/>
        <v>黎洁瑜</v>
      </c>
      <c r="AF33">
        <f t="shared" si="7"/>
        <v>4</v>
      </c>
      <c r="AG33">
        <f t="shared" si="8"/>
        <v>4</v>
      </c>
      <c r="AH33" s="27">
        <f t="shared" si="9"/>
        <v>42970</v>
      </c>
      <c r="AI33" t="str">
        <f t="shared" si="0"/>
        <v>周三下午</v>
      </c>
      <c r="AJ33" t="str">
        <f t="shared" si="10"/>
        <v>P02</v>
      </c>
      <c r="AK33" s="19" t="str">
        <f>IFERROR(IF(IFERROR(FIND("一",C33),0)&gt;0,"一对一",VLOOKUP(AJ33,班级编码!A:L,8,0)),"")</f>
        <v>小初部</v>
      </c>
      <c r="AL33" t="str">
        <f t="shared" si="11"/>
        <v>周三</v>
      </c>
      <c r="AM33" t="str">
        <f t="shared" si="12"/>
        <v>15</v>
      </c>
    </row>
    <row r="34" spans="1:39">
      <c r="A34" s="23" t="s">
        <v>4185</v>
      </c>
      <c r="B34" s="23" t="s">
        <v>1721</v>
      </c>
      <c r="C34" s="23" t="s">
        <v>452</v>
      </c>
      <c r="D34" s="23" t="s">
        <v>5333</v>
      </c>
      <c r="E34" s="23" t="s">
        <v>4071</v>
      </c>
      <c r="F34" s="23" t="s">
        <v>4117</v>
      </c>
      <c r="G34" s="23">
        <v>42861</v>
      </c>
      <c r="H34" s="23" t="s">
        <v>11</v>
      </c>
      <c r="I34" s="23">
        <v>42934.375</v>
      </c>
      <c r="J34" s="23">
        <v>42953</v>
      </c>
      <c r="K34" s="23" t="s">
        <v>4132</v>
      </c>
      <c r="L34" s="23" t="s">
        <v>1704</v>
      </c>
      <c r="M34" s="23" t="s">
        <v>1705</v>
      </c>
      <c r="N34" s="23" t="s">
        <v>1706</v>
      </c>
      <c r="O34" s="23">
        <v>16</v>
      </c>
      <c r="P34" s="23">
        <v>11</v>
      </c>
      <c r="Q34" s="23" t="s">
        <v>4136</v>
      </c>
      <c r="R34" s="23">
        <v>16</v>
      </c>
      <c r="S34" s="23" t="s">
        <v>1708</v>
      </c>
      <c r="T34" s="23" t="s">
        <v>121</v>
      </c>
      <c r="U34" s="23" t="s">
        <v>121</v>
      </c>
      <c r="V34" s="23" t="s">
        <v>1710</v>
      </c>
      <c r="W34" s="217">
        <f>IFERROR(VLOOKUP(A34,'6-开班明细表'!A:M,8,0),"")</f>
        <v>1.5</v>
      </c>
      <c r="X34" s="217">
        <f>IFERROR(VLOOKUP(A34,'6-开班明细表'!A:M,9,0),"")</f>
        <v>1</v>
      </c>
      <c r="Y34" s="217">
        <f>IFERROR(VLOOKUP(A34,'6-开班明细表'!A:M,10,0),"")</f>
        <v>0.5</v>
      </c>
      <c r="Z34">
        <f t="shared" si="1"/>
        <v>0</v>
      </c>
      <c r="AA34" t="str">
        <f t="shared" si="2"/>
        <v>赖情佳</v>
      </c>
      <c r="AB34" t="str">
        <f t="shared" si="3"/>
        <v>易青梅</v>
      </c>
      <c r="AC34" t="str">
        <f t="shared" si="4"/>
        <v>YoYO</v>
      </c>
      <c r="AD34" t="str">
        <f t="shared" si="5"/>
        <v>易青梅</v>
      </c>
      <c r="AE34" t="str">
        <f t="shared" si="6"/>
        <v>YoYO</v>
      </c>
      <c r="AF34">
        <f t="shared" si="7"/>
        <v>3</v>
      </c>
      <c r="AG34">
        <f t="shared" si="8"/>
        <v>6</v>
      </c>
      <c r="AH34" s="27">
        <f t="shared" si="9"/>
        <v>42973</v>
      </c>
      <c r="AI34" t="str">
        <f t="shared" ref="AI34:AI65" si="13">IF(IFERROR(FIND("一",C34),0)&gt;0,"一对一",IFERROR(AL34&amp;VLOOKUP(AM34,AP:AQ,2),""))</f>
        <v>周六上午</v>
      </c>
      <c r="AJ34" t="str">
        <f t="shared" si="10"/>
        <v>P01</v>
      </c>
      <c r="AK34" s="19" t="str">
        <f>IFERROR(IF(IFERROR(FIND("一",C34),0)&gt;0,"一对一",VLOOKUP(AJ34,班级编码!A:L,8,0)),"")</f>
        <v>小初部</v>
      </c>
      <c r="AL34" t="str">
        <f t="shared" si="11"/>
        <v>周六</v>
      </c>
      <c r="AM34" t="str">
        <f t="shared" si="12"/>
        <v>09</v>
      </c>
    </row>
    <row r="35" spans="1:39">
      <c r="A35" s="23" t="s">
        <v>4186</v>
      </c>
      <c r="B35" s="23" t="s">
        <v>1721</v>
      </c>
      <c r="C35" s="23" t="s">
        <v>1189</v>
      </c>
      <c r="D35" s="23" t="s">
        <v>4187</v>
      </c>
      <c r="E35" s="23" t="s">
        <v>4071</v>
      </c>
      <c r="F35" s="23" t="s">
        <v>4100</v>
      </c>
      <c r="G35" s="23">
        <v>42872</v>
      </c>
      <c r="H35" s="23" t="s">
        <v>11</v>
      </c>
      <c r="I35" s="23">
        <v>42921.666666666664</v>
      </c>
      <c r="J35" s="23">
        <v>42996</v>
      </c>
      <c r="K35" s="23" t="s">
        <v>4188</v>
      </c>
      <c r="L35" s="23" t="s">
        <v>1704</v>
      </c>
      <c r="M35" s="23" t="s">
        <v>1705</v>
      </c>
      <c r="N35" s="23" t="s">
        <v>1706</v>
      </c>
      <c r="O35" s="23">
        <v>14</v>
      </c>
      <c r="P35" s="23">
        <v>5</v>
      </c>
      <c r="Q35" s="23" t="s">
        <v>4189</v>
      </c>
      <c r="R35" s="23">
        <v>16</v>
      </c>
      <c r="S35" s="23" t="s">
        <v>1708</v>
      </c>
      <c r="T35" s="23" t="s">
        <v>1688</v>
      </c>
      <c r="U35" s="23" t="s">
        <v>1688</v>
      </c>
      <c r="V35" s="23" t="s">
        <v>1710</v>
      </c>
      <c r="W35" s="217">
        <f>IFERROR(VLOOKUP(A35,'6-开班明细表'!A:M,8,0),"")</f>
        <v>1.5</v>
      </c>
      <c r="X35" s="217">
        <f>IFERROR(VLOOKUP(A35,'6-开班明细表'!A:M,9,0),"")</f>
        <v>1</v>
      </c>
      <c r="Y35" s="217">
        <f>IFERROR(VLOOKUP(A35,'6-开班明细表'!A:M,10,0),"")</f>
        <v>0.5</v>
      </c>
      <c r="Z35">
        <f t="shared" si="1"/>
        <v>0</v>
      </c>
      <c r="AA35" t="str">
        <f t="shared" si="2"/>
        <v>张佩</v>
      </c>
      <c r="AB35" t="str">
        <f t="shared" si="3"/>
        <v>赖情佳</v>
      </c>
      <c r="AC35" t="str">
        <f t="shared" si="4"/>
        <v>YoYO</v>
      </c>
      <c r="AD35" t="str">
        <f t="shared" si="5"/>
        <v>YoYO</v>
      </c>
      <c r="AE35" t="str">
        <f t="shared" si="6"/>
        <v>赖情佳</v>
      </c>
      <c r="AF35">
        <f t="shared" si="7"/>
        <v>4</v>
      </c>
      <c r="AG35">
        <f t="shared" si="8"/>
        <v>4</v>
      </c>
      <c r="AH35" s="27">
        <f t="shared" si="9"/>
        <v>42984</v>
      </c>
      <c r="AI35" t="str">
        <f t="shared" si="13"/>
        <v>周三下午</v>
      </c>
      <c r="AJ35" t="str">
        <f t="shared" si="10"/>
        <v>P5B</v>
      </c>
      <c r="AK35" s="19" t="str">
        <f>IFERROR(IF(IFERROR(FIND("一",C35),0)&gt;0,"一对一",VLOOKUP(AJ35,班级编码!A:L,8,0)),"")</f>
        <v>初中部</v>
      </c>
      <c r="AL35" t="str">
        <f t="shared" si="11"/>
        <v>周三</v>
      </c>
      <c r="AM35" t="str">
        <f t="shared" si="12"/>
        <v>16</v>
      </c>
    </row>
    <row r="36" spans="1:39">
      <c r="A36" s="23" t="s">
        <v>4190</v>
      </c>
      <c r="B36" s="23" t="s">
        <v>1721</v>
      </c>
      <c r="C36" s="23" t="s">
        <v>452</v>
      </c>
      <c r="D36" s="23" t="s">
        <v>4135</v>
      </c>
      <c r="E36" s="23" t="s">
        <v>4071</v>
      </c>
      <c r="F36" s="23" t="s">
        <v>4088</v>
      </c>
      <c r="G36" s="23">
        <v>42876</v>
      </c>
      <c r="H36" s="23" t="s">
        <v>11</v>
      </c>
      <c r="I36" s="23">
        <v>42935.583333333328</v>
      </c>
      <c r="J36" s="23">
        <v>43006</v>
      </c>
      <c r="K36" s="23" t="s">
        <v>4155</v>
      </c>
      <c r="L36" s="23" t="s">
        <v>1704</v>
      </c>
      <c r="M36" s="23" t="s">
        <v>1705</v>
      </c>
      <c r="N36" s="23" t="s">
        <v>1706</v>
      </c>
      <c r="O36" s="23">
        <v>16</v>
      </c>
      <c r="P36" s="23">
        <v>5</v>
      </c>
      <c r="Q36" s="23" t="s">
        <v>4082</v>
      </c>
      <c r="R36" s="23">
        <v>16</v>
      </c>
      <c r="S36" s="23" t="s">
        <v>1708</v>
      </c>
      <c r="T36" s="23" t="s">
        <v>119</v>
      </c>
      <c r="U36" s="23" t="s">
        <v>119</v>
      </c>
      <c r="V36" s="23" t="s">
        <v>1710</v>
      </c>
      <c r="W36" s="217">
        <f>IFERROR(VLOOKUP(A36,'6-开班明细表'!A:M,8,0),"")</f>
        <v>1.5</v>
      </c>
      <c r="X36" s="217">
        <f>IFERROR(VLOOKUP(A36,'6-开班明细表'!A:M,9,0),"")</f>
        <v>1</v>
      </c>
      <c r="Y36" s="217">
        <f>IFERROR(VLOOKUP(A36,'6-开班明细表'!A:M,10,0),"")</f>
        <v>0.5</v>
      </c>
      <c r="Z36">
        <f t="shared" si="1"/>
        <v>0</v>
      </c>
      <c r="AA36" t="str">
        <f t="shared" si="2"/>
        <v>赖情佳</v>
      </c>
      <c r="AB36" t="str">
        <f t="shared" si="3"/>
        <v>覃爱怡</v>
      </c>
      <c r="AC36" t="str">
        <f t="shared" si="4"/>
        <v xml:space="preserve">STA MARIA </v>
      </c>
      <c r="AD36" t="str">
        <f t="shared" si="5"/>
        <v>覃爱怡</v>
      </c>
      <c r="AE36" t="str">
        <f t="shared" si="6"/>
        <v xml:space="preserve">STA MARIA </v>
      </c>
      <c r="AF36">
        <f t="shared" si="7"/>
        <v>3</v>
      </c>
      <c r="AG36">
        <f t="shared" si="8"/>
        <v>6</v>
      </c>
      <c r="AH36" s="27">
        <f t="shared" si="9"/>
        <v>42988</v>
      </c>
      <c r="AI36" t="str">
        <f t="shared" si="13"/>
        <v>周日下午</v>
      </c>
      <c r="AJ36" t="str">
        <f t="shared" si="10"/>
        <v>P02</v>
      </c>
      <c r="AK36" s="19" t="str">
        <f>IFERROR(IF(IFERROR(FIND("一",C36),0)&gt;0,"一对一",VLOOKUP(AJ36,班级编码!A:L,8,0)),"")</f>
        <v>小初部</v>
      </c>
      <c r="AL36" t="str">
        <f t="shared" si="11"/>
        <v>周日</v>
      </c>
      <c r="AM36" t="str">
        <f t="shared" si="12"/>
        <v>14</v>
      </c>
    </row>
    <row r="37" spans="1:39">
      <c r="A37" s="23" t="s">
        <v>4191</v>
      </c>
      <c r="B37" s="23" t="s">
        <v>1721</v>
      </c>
      <c r="C37" s="23" t="s">
        <v>464</v>
      </c>
      <c r="D37" s="23" t="s">
        <v>4192</v>
      </c>
      <c r="E37" s="23" t="s">
        <v>4071</v>
      </c>
      <c r="F37" s="23" t="s">
        <v>4088</v>
      </c>
      <c r="G37" s="23">
        <v>42876</v>
      </c>
      <c r="H37" s="23" t="s">
        <v>11</v>
      </c>
      <c r="I37" s="23">
        <v>42932.416666666664</v>
      </c>
      <c r="J37" s="23">
        <v>43060</v>
      </c>
      <c r="K37" s="23" t="s">
        <v>4193</v>
      </c>
      <c r="L37" s="23" t="s">
        <v>4090</v>
      </c>
      <c r="M37" s="23" t="s">
        <v>4091</v>
      </c>
      <c r="N37" s="23" t="s">
        <v>1706</v>
      </c>
      <c r="O37" s="23">
        <v>16</v>
      </c>
      <c r="P37" s="23">
        <v>7</v>
      </c>
      <c r="Q37" s="23" t="s">
        <v>4153</v>
      </c>
      <c r="R37" s="23">
        <v>21</v>
      </c>
      <c r="S37" s="23" t="s">
        <v>1708</v>
      </c>
      <c r="T37" s="23" t="s">
        <v>1838</v>
      </c>
      <c r="U37" s="23" t="s">
        <v>1838</v>
      </c>
      <c r="V37" s="23" t="s">
        <v>1710</v>
      </c>
      <c r="W37" s="217">
        <f>IFERROR(VLOOKUP(A37,'6-开班明细表'!A:M,8,0),"")</f>
        <v>1.1299999999999999</v>
      </c>
      <c r="X37" s="217">
        <f>IFERROR(VLOOKUP(A37,'6-开班明细表'!A:M,9,0),"")</f>
        <v>0</v>
      </c>
      <c r="Y37" s="217">
        <f>IFERROR(VLOOKUP(A37,'6-开班明细表'!A:M,10,0),"")</f>
        <v>0.38</v>
      </c>
      <c r="Z37">
        <f t="shared" si="1"/>
        <v>9.9999999999997868E-3</v>
      </c>
      <c r="AA37" t="str">
        <f t="shared" si="2"/>
        <v>覃爱怡</v>
      </c>
      <c r="AB37" t="str">
        <f t="shared" si="3"/>
        <v/>
      </c>
      <c r="AC37" t="str">
        <f t="shared" si="4"/>
        <v>STA MARIA ANTONIO II</v>
      </c>
      <c r="AD37" t="str">
        <f t="shared" si="5"/>
        <v>STA MARIA ANTONIO II</v>
      </c>
      <c r="AE37" t="str">
        <f t="shared" si="6"/>
        <v/>
      </c>
      <c r="AF37">
        <f t="shared" si="7"/>
        <v>20</v>
      </c>
      <c r="AG37">
        <f t="shared" si="8"/>
        <v>20</v>
      </c>
      <c r="AH37" s="27">
        <f t="shared" si="9"/>
        <v>43023</v>
      </c>
      <c r="AI37" t="str">
        <f t="shared" si="13"/>
        <v>周日上午</v>
      </c>
      <c r="AJ37" t="str">
        <f t="shared" si="10"/>
        <v>K03</v>
      </c>
      <c r="AK37" s="19" t="str">
        <f>IFERROR(IF(IFERROR(FIND("一",C37),0)&gt;0,"一对一",VLOOKUP(AJ37,班级编码!A:L,8,0)),"")</f>
        <v>幼儿部</v>
      </c>
      <c r="AL37" t="str">
        <f t="shared" si="11"/>
        <v>周日</v>
      </c>
      <c r="AM37" t="str">
        <f t="shared" si="12"/>
        <v>10</v>
      </c>
    </row>
    <row r="38" spans="1:39">
      <c r="A38" s="23" t="s">
        <v>4194</v>
      </c>
      <c r="B38" s="23" t="s">
        <v>1721</v>
      </c>
      <c r="C38" s="23" t="s">
        <v>459</v>
      </c>
      <c r="D38" s="23" t="s">
        <v>4195</v>
      </c>
      <c r="E38" s="23" t="s">
        <v>4071</v>
      </c>
      <c r="F38" s="23" t="s">
        <v>4088</v>
      </c>
      <c r="G38" s="23">
        <v>42880</v>
      </c>
      <c r="H38" s="23" t="s">
        <v>11</v>
      </c>
      <c r="I38" s="23">
        <v>42936.791666666664</v>
      </c>
      <c r="J38" s="23">
        <v>43034</v>
      </c>
      <c r="K38" s="23" t="s">
        <v>4196</v>
      </c>
      <c r="L38" s="23" t="s">
        <v>4090</v>
      </c>
      <c r="M38" s="23" t="s">
        <v>4091</v>
      </c>
      <c r="N38" s="23" t="s">
        <v>1706</v>
      </c>
      <c r="O38" s="23">
        <v>16</v>
      </c>
      <c r="P38" s="23">
        <v>9</v>
      </c>
      <c r="Q38" s="23" t="s">
        <v>4078</v>
      </c>
      <c r="R38" s="23">
        <v>21</v>
      </c>
      <c r="S38" s="23" t="s">
        <v>1708</v>
      </c>
      <c r="T38" s="23" t="s">
        <v>1838</v>
      </c>
      <c r="U38" s="23" t="s">
        <v>1838</v>
      </c>
      <c r="V38" s="23" t="s">
        <v>1710</v>
      </c>
      <c r="W38" s="217">
        <f>IFERROR(VLOOKUP(A38,'6-开班明细表'!A:M,8,0),"")</f>
        <v>1.1299999999999999</v>
      </c>
      <c r="X38" s="217">
        <f>IFERROR(VLOOKUP(A38,'6-开班明细表'!A:M,9,0),"")</f>
        <v>0.38</v>
      </c>
      <c r="Y38" s="217" t="str">
        <f>IFERROR(VLOOKUP(A38,'6-开班明细表'!A:M,10,0),"")</f>
        <v/>
      </c>
      <c r="Z38">
        <f t="shared" si="1"/>
        <v>9.9999999999997868E-3</v>
      </c>
      <c r="AA38" t="str">
        <f t="shared" si="2"/>
        <v>覃爱怡</v>
      </c>
      <c r="AB38" t="str">
        <f t="shared" si="3"/>
        <v/>
      </c>
      <c r="AC38" t="str">
        <f t="shared" si="4"/>
        <v>Marry</v>
      </c>
      <c r="AD38" t="str">
        <f t="shared" si="5"/>
        <v>Marry</v>
      </c>
      <c r="AE38" t="str">
        <f t="shared" si="6"/>
        <v/>
      </c>
      <c r="AF38">
        <f t="shared" si="7"/>
        <v>5</v>
      </c>
      <c r="AG38">
        <f t="shared" si="8"/>
        <v>5</v>
      </c>
      <c r="AH38" s="27">
        <f t="shared" si="9"/>
        <v>43027</v>
      </c>
      <c r="AI38" t="str">
        <f t="shared" si="13"/>
        <v>周四晚上</v>
      </c>
      <c r="AJ38" t="str">
        <f t="shared" si="10"/>
        <v>K01</v>
      </c>
      <c r="AK38" s="19" t="str">
        <f>IFERROR(IF(IFERROR(FIND("一",C38),0)&gt;0,"一对一",VLOOKUP(AJ38,班级编码!A:L,8,0)),"")</f>
        <v>幼儿部</v>
      </c>
      <c r="AL38" t="str">
        <f t="shared" si="11"/>
        <v>周四</v>
      </c>
      <c r="AM38" t="str">
        <f t="shared" si="12"/>
        <v>19</v>
      </c>
    </row>
    <row r="39" spans="1:39">
      <c r="A39" s="23" t="s">
        <v>4197</v>
      </c>
      <c r="B39" s="23" t="s">
        <v>1721</v>
      </c>
      <c r="C39" s="23" t="s">
        <v>1189</v>
      </c>
      <c r="D39" s="23" t="s">
        <v>4198</v>
      </c>
      <c r="E39" s="23" t="s">
        <v>4071</v>
      </c>
      <c r="F39" s="23" t="s">
        <v>4072</v>
      </c>
      <c r="G39" s="23">
        <v>42893</v>
      </c>
      <c r="H39" s="23" t="s">
        <v>11</v>
      </c>
      <c r="I39" s="23">
        <v>42937.375</v>
      </c>
      <c r="J39" s="23">
        <v>42985</v>
      </c>
      <c r="K39" s="23" t="s">
        <v>4184</v>
      </c>
      <c r="L39" s="23" t="s">
        <v>1704</v>
      </c>
      <c r="M39" s="23" t="s">
        <v>1705</v>
      </c>
      <c r="N39" s="23" t="s">
        <v>1706</v>
      </c>
      <c r="O39" s="23">
        <v>16</v>
      </c>
      <c r="P39" s="23">
        <v>12</v>
      </c>
      <c r="Q39" s="23" t="s">
        <v>4133</v>
      </c>
      <c r="R39" s="23">
        <v>16</v>
      </c>
      <c r="S39" s="23" t="s">
        <v>1708</v>
      </c>
      <c r="T39" s="23" t="s">
        <v>130</v>
      </c>
      <c r="U39" s="23" t="s">
        <v>130</v>
      </c>
      <c r="V39" s="23" t="s">
        <v>1710</v>
      </c>
      <c r="W39" s="217">
        <f>IFERROR(VLOOKUP(A39,'6-开班明细表'!A:M,8,0),"")</f>
        <v>1.5</v>
      </c>
      <c r="X39" s="217">
        <f>IFERROR(VLOOKUP(A39,'6-开班明细表'!A:M,9,0),"")</f>
        <v>1</v>
      </c>
      <c r="Y39" s="217">
        <f>IFERROR(VLOOKUP(A39,'6-开班明细表'!A:M,10,0),"")</f>
        <v>0.5</v>
      </c>
      <c r="Z39">
        <f t="shared" si="1"/>
        <v>0</v>
      </c>
      <c r="AA39" t="str">
        <f t="shared" si="2"/>
        <v>黎洁瑜</v>
      </c>
      <c r="AB39" t="str">
        <f t="shared" si="3"/>
        <v>萧泽秀</v>
      </c>
      <c r="AC39" t="str">
        <f t="shared" si="4"/>
        <v>YoYO</v>
      </c>
      <c r="AD39" t="str">
        <f t="shared" si="5"/>
        <v>萧泽秀</v>
      </c>
      <c r="AE39" t="str">
        <f t="shared" si="6"/>
        <v>YoYO</v>
      </c>
      <c r="AF39">
        <f t="shared" si="7"/>
        <v>3</v>
      </c>
      <c r="AG39">
        <f t="shared" si="8"/>
        <v>6</v>
      </c>
      <c r="AH39" s="27">
        <f t="shared" si="9"/>
        <v>43005</v>
      </c>
      <c r="AI39" t="str">
        <f t="shared" si="13"/>
        <v>周三下午</v>
      </c>
      <c r="AJ39" t="str">
        <f t="shared" si="10"/>
        <v>P03</v>
      </c>
      <c r="AK39" s="19" t="str">
        <f>IFERROR(IF(IFERROR(FIND("一",C39),0)&gt;0,"一对一",VLOOKUP(AJ39,班级编码!A:L,8,0)),"")</f>
        <v>小初部</v>
      </c>
      <c r="AL39" t="str">
        <f t="shared" si="11"/>
        <v>周三</v>
      </c>
      <c r="AM39" t="str">
        <f t="shared" si="12"/>
        <v>15</v>
      </c>
    </row>
    <row r="40" spans="1:39">
      <c r="A40" s="23" t="s">
        <v>4199</v>
      </c>
      <c r="B40" s="23" t="s">
        <v>1721</v>
      </c>
      <c r="C40" s="23" t="s">
        <v>1189</v>
      </c>
      <c r="D40" s="23" t="s">
        <v>4200</v>
      </c>
      <c r="E40" s="23" t="s">
        <v>4071</v>
      </c>
      <c r="F40" s="23" t="s">
        <v>4077</v>
      </c>
      <c r="G40" s="23">
        <v>42893</v>
      </c>
      <c r="H40" s="23" t="s">
        <v>11</v>
      </c>
      <c r="I40" s="23">
        <v>42932.583333333328</v>
      </c>
      <c r="J40" s="23">
        <v>42985</v>
      </c>
      <c r="K40" s="23" t="s">
        <v>4184</v>
      </c>
      <c r="L40" s="23" t="s">
        <v>1704</v>
      </c>
      <c r="M40" s="23" t="s">
        <v>1705</v>
      </c>
      <c r="N40" s="23" t="s">
        <v>1706</v>
      </c>
      <c r="O40" s="23">
        <v>16</v>
      </c>
      <c r="P40" s="23">
        <v>4</v>
      </c>
      <c r="Q40" s="23" t="s">
        <v>4201</v>
      </c>
      <c r="R40" s="23">
        <v>16</v>
      </c>
      <c r="S40" s="23" t="s">
        <v>1708</v>
      </c>
      <c r="T40" s="23" t="s">
        <v>117</v>
      </c>
      <c r="U40" s="23" t="s">
        <v>117</v>
      </c>
      <c r="V40" s="23" t="s">
        <v>1710</v>
      </c>
      <c r="W40" s="217">
        <f>IFERROR(VLOOKUP(A40,'6-开班明细表'!A:M,8,0),"")</f>
        <v>1.5</v>
      </c>
      <c r="X40" s="217">
        <f>IFERROR(VLOOKUP(A40,'6-开班明细表'!A:M,9,0),"")</f>
        <v>1</v>
      </c>
      <c r="Y40" s="217">
        <f>IFERROR(VLOOKUP(A40,'6-开班明细表'!A:M,10,0),"")</f>
        <v>0.5</v>
      </c>
      <c r="Z40">
        <f t="shared" si="1"/>
        <v>0</v>
      </c>
      <c r="AA40" t="str">
        <f t="shared" si="2"/>
        <v>易青梅</v>
      </c>
      <c r="AB40" t="str">
        <f t="shared" si="3"/>
        <v>覃爱怡</v>
      </c>
      <c r="AC40" t="str">
        <f t="shared" si="4"/>
        <v xml:space="preserve">STA MARIA </v>
      </c>
      <c r="AD40" t="str">
        <f t="shared" si="5"/>
        <v>覃爱怡</v>
      </c>
      <c r="AE40" t="str">
        <f t="shared" si="6"/>
        <v xml:space="preserve">STA MARIA </v>
      </c>
      <c r="AF40">
        <f t="shared" si="7"/>
        <v>3</v>
      </c>
      <c r="AG40">
        <f t="shared" si="8"/>
        <v>6</v>
      </c>
      <c r="AH40" s="27">
        <f t="shared" si="9"/>
        <v>43005</v>
      </c>
      <c r="AI40" t="str">
        <f t="shared" si="13"/>
        <v>周三下午</v>
      </c>
      <c r="AJ40" t="str">
        <f t="shared" si="10"/>
        <v>P01</v>
      </c>
      <c r="AK40" s="19" t="str">
        <f>IFERROR(IF(IFERROR(FIND("一",C40),0)&gt;0,"一对一",VLOOKUP(AJ40,班级编码!A:L,8,0)),"")</f>
        <v>小初部</v>
      </c>
      <c r="AL40" t="str">
        <f t="shared" si="11"/>
        <v>周三</v>
      </c>
      <c r="AM40" t="str">
        <f t="shared" si="12"/>
        <v>15</v>
      </c>
    </row>
    <row r="41" spans="1:39">
      <c r="A41" s="23" t="s">
        <v>4202</v>
      </c>
      <c r="B41" s="23" t="s">
        <v>1721</v>
      </c>
      <c r="C41" s="23" t="s">
        <v>459</v>
      </c>
      <c r="D41" s="23" t="s">
        <v>4203</v>
      </c>
      <c r="E41" s="23" t="s">
        <v>4071</v>
      </c>
      <c r="F41" s="23" t="s">
        <v>4117</v>
      </c>
      <c r="G41" s="23">
        <v>42888</v>
      </c>
      <c r="H41" s="23" t="s">
        <v>11</v>
      </c>
      <c r="I41" s="23">
        <v>42937.729166666664</v>
      </c>
      <c r="J41" s="23">
        <v>43041</v>
      </c>
      <c r="K41" s="23" t="s">
        <v>4204</v>
      </c>
      <c r="L41" s="23" t="s">
        <v>4090</v>
      </c>
      <c r="M41" s="23" t="s">
        <v>4091</v>
      </c>
      <c r="N41" s="23" t="s">
        <v>1706</v>
      </c>
      <c r="O41" s="23">
        <v>16</v>
      </c>
      <c r="P41" s="23">
        <v>10</v>
      </c>
      <c r="Q41" s="23" t="s">
        <v>4178</v>
      </c>
      <c r="R41" s="23">
        <v>21</v>
      </c>
      <c r="S41" s="23" t="s">
        <v>1708</v>
      </c>
      <c r="T41" s="23" t="s">
        <v>1688</v>
      </c>
      <c r="U41" s="23" t="s">
        <v>1688</v>
      </c>
      <c r="V41" s="23" t="s">
        <v>1710</v>
      </c>
      <c r="W41" s="217">
        <f>IFERROR(VLOOKUP(A41,'6-开班明细表'!A:M,8,0),"")</f>
        <v>1.1299999999999999</v>
      </c>
      <c r="X41" s="217">
        <f>IFERROR(VLOOKUP(A41,'6-开班明细表'!A:M,9,0),"")</f>
        <v>0</v>
      </c>
      <c r="Y41" s="217">
        <f>IFERROR(VLOOKUP(A41,'6-开班明细表'!A:M,10,0),"")</f>
        <v>0.38</v>
      </c>
      <c r="Z41">
        <f t="shared" si="1"/>
        <v>9.9999999999997868E-3</v>
      </c>
      <c r="AA41" t="str">
        <f t="shared" si="2"/>
        <v>易青梅</v>
      </c>
      <c r="AB41" t="str">
        <f t="shared" si="3"/>
        <v/>
      </c>
      <c r="AC41" t="str">
        <f t="shared" si="4"/>
        <v>STA MARIA ANTONIO II</v>
      </c>
      <c r="AD41" t="str">
        <f t="shared" si="5"/>
        <v>STA MARIA ANTONIO II</v>
      </c>
      <c r="AE41" t="str">
        <f t="shared" si="6"/>
        <v/>
      </c>
      <c r="AF41">
        <f t="shared" si="7"/>
        <v>20</v>
      </c>
      <c r="AG41">
        <f t="shared" si="8"/>
        <v>20</v>
      </c>
      <c r="AH41" s="27">
        <f t="shared" si="9"/>
        <v>43035</v>
      </c>
      <c r="AI41" t="str">
        <f t="shared" si="13"/>
        <v>周五下午</v>
      </c>
      <c r="AJ41" t="str">
        <f t="shared" si="10"/>
        <v>K03</v>
      </c>
      <c r="AK41" s="19" t="str">
        <f>IFERROR(IF(IFERROR(FIND("一",C41),0)&gt;0,"一对一",VLOOKUP(AJ41,班级编码!A:L,8,0)),"")</f>
        <v>幼儿部</v>
      </c>
      <c r="AL41" t="str">
        <f t="shared" si="11"/>
        <v>周五</v>
      </c>
      <c r="AM41" t="str">
        <f t="shared" si="12"/>
        <v>17</v>
      </c>
    </row>
    <row r="42" spans="1:39">
      <c r="A42" s="23" t="s">
        <v>4205</v>
      </c>
      <c r="B42" s="23" t="s">
        <v>1721</v>
      </c>
      <c r="C42" s="23" t="s">
        <v>459</v>
      </c>
      <c r="D42" s="23" t="s">
        <v>4192</v>
      </c>
      <c r="E42" s="23" t="s">
        <v>4071</v>
      </c>
      <c r="F42" s="23" t="s">
        <v>4088</v>
      </c>
      <c r="G42" s="23">
        <v>42888</v>
      </c>
      <c r="H42" s="23" t="s">
        <v>11</v>
      </c>
      <c r="I42" s="23">
        <v>42937.75</v>
      </c>
      <c r="J42" s="23">
        <v>43009</v>
      </c>
      <c r="K42" s="23" t="s">
        <v>4206</v>
      </c>
      <c r="L42" s="23" t="s">
        <v>4090</v>
      </c>
      <c r="M42" s="23" t="s">
        <v>4091</v>
      </c>
      <c r="N42" s="23" t="s">
        <v>1706</v>
      </c>
      <c r="O42" s="23">
        <v>16</v>
      </c>
      <c r="P42" s="23">
        <v>7</v>
      </c>
      <c r="Q42" s="23" t="s">
        <v>4153</v>
      </c>
      <c r="R42" s="23">
        <v>21</v>
      </c>
      <c r="S42" s="23" t="s">
        <v>1708</v>
      </c>
      <c r="T42" s="23" t="s">
        <v>1688</v>
      </c>
      <c r="U42" s="23" t="s">
        <v>1688</v>
      </c>
      <c r="V42" s="23" t="s">
        <v>1710</v>
      </c>
      <c r="W42" s="217">
        <f>IFERROR(VLOOKUP(A42,'6-开班明细表'!A:M,8,0),"")</f>
        <v>1.1299999999999999</v>
      </c>
      <c r="X42" s="217">
        <f>IFERROR(VLOOKUP(A42,'6-开班明细表'!A:M,9,0),"")</f>
        <v>0</v>
      </c>
      <c r="Y42" s="217">
        <f>IFERROR(VLOOKUP(A42,'6-开班明细表'!A:M,10,0),"")</f>
        <v>0.38</v>
      </c>
      <c r="Z42">
        <f t="shared" si="1"/>
        <v>9.9999999999997868E-3</v>
      </c>
      <c r="AA42" t="str">
        <f t="shared" si="2"/>
        <v>覃爱怡</v>
      </c>
      <c r="AB42" t="str">
        <f t="shared" si="3"/>
        <v/>
      </c>
      <c r="AC42" t="str">
        <f t="shared" si="4"/>
        <v>STA MARIA ANTONIO II</v>
      </c>
      <c r="AD42" t="str">
        <f t="shared" si="5"/>
        <v>STA MARIA ANTONIO II</v>
      </c>
      <c r="AE42" t="str">
        <f t="shared" si="6"/>
        <v/>
      </c>
      <c r="AF42">
        <f t="shared" si="7"/>
        <v>20</v>
      </c>
      <c r="AG42">
        <f t="shared" si="8"/>
        <v>20</v>
      </c>
      <c r="AH42" s="27">
        <f t="shared" si="9"/>
        <v>43035</v>
      </c>
      <c r="AI42" t="str">
        <f t="shared" si="13"/>
        <v>周五晚上</v>
      </c>
      <c r="AJ42" t="str">
        <f t="shared" si="10"/>
        <v>K04</v>
      </c>
      <c r="AK42" s="19" t="str">
        <f>IFERROR(IF(IFERROR(FIND("一",C42),0)&gt;0,"一对一",VLOOKUP(AJ42,班级编码!A:L,8,0)),"")</f>
        <v>幼儿部</v>
      </c>
      <c r="AL42" t="str">
        <f t="shared" si="11"/>
        <v>周五</v>
      </c>
      <c r="AM42" t="str">
        <f t="shared" si="12"/>
        <v>18</v>
      </c>
    </row>
    <row r="43" spans="1:39">
      <c r="A43" s="23" t="s">
        <v>4207</v>
      </c>
      <c r="B43" s="23" t="s">
        <v>1721</v>
      </c>
      <c r="C43" s="23" t="s">
        <v>1189</v>
      </c>
      <c r="D43" s="23" t="s">
        <v>4208</v>
      </c>
      <c r="E43" s="23" t="s">
        <v>4071</v>
      </c>
      <c r="F43" s="23" t="s">
        <v>4077</v>
      </c>
      <c r="G43" s="23">
        <v>42907</v>
      </c>
      <c r="H43" s="23" t="s">
        <v>11</v>
      </c>
      <c r="I43" s="23">
        <v>42935.375</v>
      </c>
      <c r="J43" s="23">
        <v>43029</v>
      </c>
      <c r="K43" s="23" t="s">
        <v>4188</v>
      </c>
      <c r="L43" s="23" t="s">
        <v>1704</v>
      </c>
      <c r="M43" s="23" t="s">
        <v>1705</v>
      </c>
      <c r="N43" s="23" t="s">
        <v>1706</v>
      </c>
      <c r="O43" s="23">
        <v>16</v>
      </c>
      <c r="P43" s="23">
        <v>12</v>
      </c>
      <c r="Q43" s="23" t="s">
        <v>4133</v>
      </c>
      <c r="R43" s="23">
        <v>16</v>
      </c>
      <c r="S43" s="23" t="s">
        <v>1708</v>
      </c>
      <c r="T43" s="23" t="s">
        <v>1688</v>
      </c>
      <c r="U43" s="23" t="s">
        <v>1688</v>
      </c>
      <c r="V43" s="23" t="s">
        <v>1710</v>
      </c>
      <c r="W43" s="217">
        <f>IFERROR(VLOOKUP(A43,'6-开班明细表'!A:M,8,0),"")</f>
        <v>1.5</v>
      </c>
      <c r="X43" s="217">
        <f>IFERROR(VLOOKUP(A43,'6-开班明细表'!A:M,9,0),"")</f>
        <v>1</v>
      </c>
      <c r="Y43" s="217">
        <f>IFERROR(VLOOKUP(A43,'6-开班明细表'!A:M,10,0),"")</f>
        <v>0.5</v>
      </c>
      <c r="Z43">
        <f t="shared" si="1"/>
        <v>0</v>
      </c>
      <c r="AA43" t="str">
        <f t="shared" si="2"/>
        <v>赖情佳</v>
      </c>
      <c r="AB43" t="str">
        <f t="shared" si="3"/>
        <v>张佩</v>
      </c>
      <c r="AC43" t="str">
        <f t="shared" si="4"/>
        <v>Abdul</v>
      </c>
      <c r="AD43" t="str">
        <f t="shared" si="5"/>
        <v>张佩</v>
      </c>
      <c r="AE43" t="str">
        <f t="shared" si="6"/>
        <v>Abdul</v>
      </c>
      <c r="AF43">
        <f t="shared" si="7"/>
        <v>2</v>
      </c>
      <c r="AG43">
        <f t="shared" si="8"/>
        <v>4</v>
      </c>
      <c r="AH43" s="27">
        <f t="shared" si="9"/>
        <v>43019</v>
      </c>
      <c r="AI43" t="str">
        <f t="shared" si="13"/>
        <v>周三下午</v>
      </c>
      <c r="AJ43" t="str">
        <f t="shared" si="10"/>
        <v>P03</v>
      </c>
      <c r="AK43" s="19" t="str">
        <f>IFERROR(IF(IFERROR(FIND("一",C43),0)&gt;0,"一对一",VLOOKUP(AJ43,班级编码!A:L,8,0)),"")</f>
        <v>小初部</v>
      </c>
      <c r="AL43" t="str">
        <f t="shared" si="11"/>
        <v>周三</v>
      </c>
      <c r="AM43" t="str">
        <f t="shared" si="12"/>
        <v>16</v>
      </c>
    </row>
    <row r="44" spans="1:39">
      <c r="A44" s="23" t="s">
        <v>5334</v>
      </c>
      <c r="B44" s="23" t="s">
        <v>1721</v>
      </c>
      <c r="C44" s="23" t="s">
        <v>452</v>
      </c>
      <c r="D44" s="23" t="s">
        <v>4135</v>
      </c>
      <c r="E44" s="23" t="s">
        <v>4071</v>
      </c>
      <c r="F44" s="23" t="s">
        <v>4121</v>
      </c>
      <c r="G44" s="23">
        <v>42917</v>
      </c>
      <c r="H44" s="23" t="s">
        <v>11</v>
      </c>
      <c r="I44" s="23">
        <v>42929.375</v>
      </c>
      <c r="J44" s="23">
        <v>43040</v>
      </c>
      <c r="K44" s="23" t="s">
        <v>5335</v>
      </c>
      <c r="L44" s="23" t="s">
        <v>1704</v>
      </c>
      <c r="M44" s="23" t="s">
        <v>1705</v>
      </c>
      <c r="N44" s="23" t="s">
        <v>1706</v>
      </c>
      <c r="O44" s="23">
        <v>16</v>
      </c>
      <c r="P44" s="23">
        <v>12</v>
      </c>
      <c r="Q44" s="23" t="s">
        <v>4133</v>
      </c>
      <c r="R44" s="23">
        <v>16</v>
      </c>
      <c r="S44" s="23" t="s">
        <v>1708</v>
      </c>
      <c r="T44" s="23" t="s">
        <v>1730</v>
      </c>
      <c r="U44" s="23" t="s">
        <v>1730</v>
      </c>
      <c r="V44" s="23" t="s">
        <v>1710</v>
      </c>
      <c r="W44" s="217">
        <f>IFERROR(VLOOKUP(A44,'6-开班明细表'!A:M,8,0),"")</f>
        <v>1.5</v>
      </c>
      <c r="X44" s="217">
        <f>IFERROR(VLOOKUP(A44,'6-开班明细表'!A:M,9,0),"")</f>
        <v>1</v>
      </c>
      <c r="Y44" s="217">
        <f>IFERROR(VLOOKUP(A44,'6-开班明细表'!A:M,10,0),"")</f>
        <v>0.5</v>
      </c>
      <c r="Z44">
        <f t="shared" si="1"/>
        <v>0</v>
      </c>
      <c r="AA44" t="str">
        <f t="shared" si="2"/>
        <v>赖情佳</v>
      </c>
      <c r="AB44" t="str">
        <f t="shared" si="3"/>
        <v>覃爱怡</v>
      </c>
      <c r="AC44" t="str">
        <f t="shared" si="4"/>
        <v xml:space="preserve">STA MARIA </v>
      </c>
      <c r="AD44" t="str">
        <f t="shared" si="5"/>
        <v>覃爱怡</v>
      </c>
      <c r="AE44" t="str">
        <f t="shared" si="6"/>
        <v xml:space="preserve">STA MARIA </v>
      </c>
      <c r="AF44">
        <f t="shared" si="7"/>
        <v>3</v>
      </c>
      <c r="AG44">
        <f t="shared" si="8"/>
        <v>6</v>
      </c>
      <c r="AH44" s="27">
        <f t="shared" si="9"/>
        <v>43029</v>
      </c>
      <c r="AI44" t="str">
        <f t="shared" si="13"/>
        <v>周二晚上</v>
      </c>
      <c r="AJ44" t="str">
        <f t="shared" si="10"/>
        <v>P3A</v>
      </c>
      <c r="AK44" s="19" t="str">
        <f>IFERROR(IF(IFERROR(FIND("一",C44),0)&gt;0,"一对一",VLOOKUP(AJ44,班级编码!A:L,8,0)),"")</f>
        <v>小高部</v>
      </c>
      <c r="AL44" t="str">
        <f t="shared" si="11"/>
        <v>周二</v>
      </c>
      <c r="AM44" t="str">
        <f t="shared" si="12"/>
        <v>四日</v>
      </c>
    </row>
    <row r="45" spans="1:39">
      <c r="A45" s="23" t="s">
        <v>5336</v>
      </c>
      <c r="B45" s="23" t="s">
        <v>1721</v>
      </c>
      <c r="C45" s="23" t="s">
        <v>452</v>
      </c>
      <c r="D45" s="23" t="s">
        <v>4076</v>
      </c>
      <c r="E45" s="23" t="s">
        <v>4071</v>
      </c>
      <c r="F45" s="23" t="s">
        <v>4077</v>
      </c>
      <c r="G45" s="23">
        <v>42917</v>
      </c>
      <c r="H45" s="23" t="s">
        <v>11</v>
      </c>
      <c r="I45" s="23">
        <v>42934.583333333328</v>
      </c>
      <c r="J45" s="23">
        <v>43070</v>
      </c>
      <c r="K45" s="23" t="s">
        <v>4073</v>
      </c>
      <c r="L45" s="23" t="s">
        <v>1704</v>
      </c>
      <c r="M45" s="23" t="s">
        <v>1705</v>
      </c>
      <c r="N45" s="23" t="s">
        <v>1706</v>
      </c>
      <c r="O45" s="23">
        <v>16</v>
      </c>
      <c r="P45" s="23">
        <v>9</v>
      </c>
      <c r="Q45" s="23" t="s">
        <v>4078</v>
      </c>
      <c r="R45" s="23">
        <v>16</v>
      </c>
      <c r="S45" s="23" t="s">
        <v>1708</v>
      </c>
      <c r="T45" s="23" t="s">
        <v>1730</v>
      </c>
      <c r="U45" s="23" t="s">
        <v>1730</v>
      </c>
      <c r="V45" s="23" t="s">
        <v>1710</v>
      </c>
      <c r="W45" s="217">
        <f>IFERROR(VLOOKUP(A45,'6-开班明细表'!A:M,8,0),"")</f>
        <v>1.5</v>
      </c>
      <c r="X45" s="217">
        <f>IFERROR(VLOOKUP(A45,'6-开班明细表'!A:M,9,0),"")</f>
        <v>1</v>
      </c>
      <c r="Y45" s="217">
        <f>IFERROR(VLOOKUP(A45,'6-开班明细表'!A:M,10,0),"")</f>
        <v>0.5</v>
      </c>
      <c r="Z45">
        <f t="shared" si="1"/>
        <v>0</v>
      </c>
      <c r="AA45" t="str">
        <f t="shared" si="2"/>
        <v>萧泽秀</v>
      </c>
      <c r="AB45" t="str">
        <f t="shared" si="3"/>
        <v>黎洁瑜</v>
      </c>
      <c r="AC45" t="str">
        <f t="shared" si="4"/>
        <v xml:space="preserve">STA MARIA </v>
      </c>
      <c r="AD45" t="str">
        <f t="shared" si="5"/>
        <v>黎洁瑜</v>
      </c>
      <c r="AE45" t="str">
        <f t="shared" si="6"/>
        <v xml:space="preserve">STA MARIA </v>
      </c>
      <c r="AF45">
        <f t="shared" si="7"/>
        <v>3</v>
      </c>
      <c r="AG45">
        <f t="shared" si="8"/>
        <v>6</v>
      </c>
      <c r="AH45" s="27">
        <f t="shared" si="9"/>
        <v>43029</v>
      </c>
      <c r="AI45" t="str">
        <f t="shared" si="13"/>
        <v>周六下午</v>
      </c>
      <c r="AJ45" t="str">
        <f t="shared" si="10"/>
        <v>J3B</v>
      </c>
      <c r="AK45" s="19" t="str">
        <f>IFERROR(IF(IFERROR(FIND("一",C45),0)&gt;0,"一对一",VLOOKUP(AJ45,班级编码!A:L,8,0)),"")</f>
        <v>初中部</v>
      </c>
      <c r="AL45" t="str">
        <f t="shared" si="11"/>
        <v>周六</v>
      </c>
      <c r="AM45" t="str">
        <f t="shared" si="12"/>
        <v>14</v>
      </c>
    </row>
    <row r="46" spans="1:39">
      <c r="A46" s="23" t="s">
        <v>5337</v>
      </c>
      <c r="B46" s="23" t="s">
        <v>1721</v>
      </c>
      <c r="C46" s="23" t="s">
        <v>452</v>
      </c>
      <c r="D46" s="23" t="s">
        <v>4200</v>
      </c>
      <c r="E46" s="23" t="s">
        <v>4071</v>
      </c>
      <c r="F46" s="23" t="s">
        <v>4072</v>
      </c>
      <c r="G46" s="23">
        <v>42917</v>
      </c>
      <c r="H46" s="23" t="s">
        <v>11</v>
      </c>
      <c r="I46" s="23">
        <v>42929.583333333328</v>
      </c>
      <c r="J46" s="23">
        <v>43070</v>
      </c>
      <c r="K46" s="23" t="s">
        <v>4073</v>
      </c>
      <c r="L46" s="23" t="s">
        <v>1704</v>
      </c>
      <c r="M46" s="23" t="s">
        <v>1705</v>
      </c>
      <c r="N46" s="23" t="s">
        <v>1706</v>
      </c>
      <c r="O46" s="23">
        <v>16</v>
      </c>
      <c r="P46" s="23">
        <v>5</v>
      </c>
      <c r="Q46" s="23" t="s">
        <v>4082</v>
      </c>
      <c r="R46" s="23">
        <v>16</v>
      </c>
      <c r="S46" s="23" t="s">
        <v>1708</v>
      </c>
      <c r="T46" s="23" t="s">
        <v>1690</v>
      </c>
      <c r="U46" s="23" t="s">
        <v>1690</v>
      </c>
      <c r="V46" s="23" t="s">
        <v>1710</v>
      </c>
      <c r="W46" s="217">
        <f>IFERROR(VLOOKUP(A46,'6-开班明细表'!A:M,8,0),"")</f>
        <v>1.5</v>
      </c>
      <c r="X46" s="217">
        <f>IFERROR(VLOOKUP(A46,'6-开班明细表'!A:M,9,0),"")</f>
        <v>1</v>
      </c>
      <c r="Y46" s="217">
        <f>IFERROR(VLOOKUP(A46,'6-开班明细表'!A:M,10,0),"")</f>
        <v>0.5</v>
      </c>
      <c r="Z46">
        <f t="shared" si="1"/>
        <v>0</v>
      </c>
      <c r="AA46" t="str">
        <f t="shared" si="2"/>
        <v>易青梅</v>
      </c>
      <c r="AB46" t="str">
        <f t="shared" si="3"/>
        <v>覃爱怡</v>
      </c>
      <c r="AC46" t="str">
        <f t="shared" si="4"/>
        <v xml:space="preserve">STA MARIA </v>
      </c>
      <c r="AD46" t="str">
        <f t="shared" si="5"/>
        <v>覃爱怡</v>
      </c>
      <c r="AE46" t="str">
        <f t="shared" si="6"/>
        <v xml:space="preserve">STA MARIA </v>
      </c>
      <c r="AF46">
        <f t="shared" si="7"/>
        <v>3</v>
      </c>
      <c r="AG46">
        <f t="shared" si="8"/>
        <v>6</v>
      </c>
      <c r="AH46" s="27">
        <f t="shared" si="9"/>
        <v>43029</v>
      </c>
      <c r="AI46" t="str">
        <f t="shared" si="13"/>
        <v>周六下午</v>
      </c>
      <c r="AJ46" t="str">
        <f t="shared" si="10"/>
        <v>J2A</v>
      </c>
      <c r="AK46" s="19" t="str">
        <f>IFERROR(IF(IFERROR(FIND("一",C46),0)&gt;0,"一对一",VLOOKUP(AJ46,班级编码!A:L,8,0)),"")</f>
        <v>初中部</v>
      </c>
      <c r="AL46" t="str">
        <f t="shared" si="11"/>
        <v>周六</v>
      </c>
      <c r="AM46" t="str">
        <f t="shared" si="12"/>
        <v>14</v>
      </c>
    </row>
    <row r="47" spans="1:39">
      <c r="A47" s="23" t="s">
        <v>5338</v>
      </c>
      <c r="B47" s="23" t="s">
        <v>1721</v>
      </c>
      <c r="C47" s="23" t="s">
        <v>452</v>
      </c>
      <c r="D47" s="23" t="s">
        <v>5339</v>
      </c>
      <c r="E47" s="23" t="s">
        <v>4071</v>
      </c>
      <c r="F47" s="23" t="s">
        <v>4072</v>
      </c>
      <c r="G47" s="23">
        <v>42917</v>
      </c>
      <c r="H47" s="23" t="s">
        <v>11</v>
      </c>
      <c r="I47" s="23">
        <v>42934.583333333328</v>
      </c>
      <c r="J47" s="23">
        <v>43041</v>
      </c>
      <c r="K47" s="23" t="s">
        <v>4073</v>
      </c>
      <c r="L47" s="23" t="s">
        <v>1704</v>
      </c>
      <c r="M47" s="23" t="s">
        <v>1705</v>
      </c>
      <c r="N47" s="23" t="s">
        <v>1706</v>
      </c>
      <c r="O47" s="23">
        <v>16</v>
      </c>
      <c r="P47" s="23">
        <v>13</v>
      </c>
      <c r="Q47" s="23" t="s">
        <v>4181</v>
      </c>
      <c r="R47" s="23">
        <v>16</v>
      </c>
      <c r="S47" s="23" t="s">
        <v>1708</v>
      </c>
      <c r="T47" s="23" t="s">
        <v>1688</v>
      </c>
      <c r="U47" s="23" t="s">
        <v>1688</v>
      </c>
      <c r="V47" s="23" t="s">
        <v>1710</v>
      </c>
      <c r="W47" s="217">
        <f>IFERROR(VLOOKUP(A47,'6-开班明细表'!A:M,8,0),"")</f>
        <v>1.5</v>
      </c>
      <c r="X47" s="217">
        <f>IFERROR(VLOOKUP(A47,'6-开班明细表'!A:M,9,0),"")</f>
        <v>1</v>
      </c>
      <c r="Y47" s="217">
        <f>IFERROR(VLOOKUP(A47,'6-开班明细表'!A:M,10,0),"")</f>
        <v>0.5</v>
      </c>
      <c r="Z47">
        <f t="shared" si="1"/>
        <v>0</v>
      </c>
      <c r="AA47" t="str">
        <f t="shared" si="2"/>
        <v>易青梅</v>
      </c>
      <c r="AB47" t="str">
        <f t="shared" si="3"/>
        <v>张佩</v>
      </c>
      <c r="AC47" t="str">
        <f t="shared" si="4"/>
        <v>Anna Khimo</v>
      </c>
      <c r="AD47" t="str">
        <f t="shared" si="5"/>
        <v>张佩</v>
      </c>
      <c r="AE47" t="str">
        <f t="shared" si="6"/>
        <v>Anna Khimo</v>
      </c>
      <c r="AF47">
        <f t="shared" si="7"/>
        <v>2</v>
      </c>
      <c r="AG47">
        <f t="shared" si="8"/>
        <v>4</v>
      </c>
      <c r="AH47" s="27">
        <f t="shared" si="9"/>
        <v>43029</v>
      </c>
      <c r="AI47" t="str">
        <f t="shared" si="13"/>
        <v>周六下午</v>
      </c>
      <c r="AJ47" t="str">
        <f t="shared" si="10"/>
        <v>P5B</v>
      </c>
      <c r="AK47" s="19" t="str">
        <f>IFERROR(IF(IFERROR(FIND("一",C47),0)&gt;0,"一对一",VLOOKUP(AJ47,班级编码!A:L,8,0)),"")</f>
        <v>初中部</v>
      </c>
      <c r="AL47" t="str">
        <f t="shared" si="11"/>
        <v>周六</v>
      </c>
      <c r="AM47" t="str">
        <f t="shared" si="12"/>
        <v>14</v>
      </c>
    </row>
    <row r="48" spans="1:39">
      <c r="A48" s="23" t="s">
        <v>5340</v>
      </c>
      <c r="B48" s="23" t="s">
        <v>1721</v>
      </c>
      <c r="C48" s="23" t="s">
        <v>452</v>
      </c>
      <c r="D48" s="23" t="s">
        <v>5341</v>
      </c>
      <c r="E48" s="23" t="s">
        <v>4071</v>
      </c>
      <c r="F48" s="23" t="s">
        <v>4100</v>
      </c>
      <c r="G48" s="23">
        <v>42917</v>
      </c>
      <c r="H48" s="23" t="s">
        <v>11</v>
      </c>
      <c r="I48" s="23">
        <v>42934.583333333328</v>
      </c>
      <c r="J48" s="23">
        <v>43040</v>
      </c>
      <c r="K48" s="23" t="s">
        <v>4073</v>
      </c>
      <c r="L48" s="23" t="s">
        <v>1704</v>
      </c>
      <c r="M48" s="23" t="s">
        <v>1705</v>
      </c>
      <c r="N48" s="23" t="s">
        <v>1706</v>
      </c>
      <c r="O48" s="23">
        <v>16</v>
      </c>
      <c r="P48" s="23">
        <v>7</v>
      </c>
      <c r="Q48" s="23" t="s">
        <v>4153</v>
      </c>
      <c r="R48" s="23">
        <v>16</v>
      </c>
      <c r="S48" s="23" t="s">
        <v>1708</v>
      </c>
      <c r="T48" s="23" t="s">
        <v>1688</v>
      </c>
      <c r="U48" s="23" t="s">
        <v>1688</v>
      </c>
      <c r="V48" s="23" t="s">
        <v>1710</v>
      </c>
      <c r="W48" s="217">
        <f>IFERROR(VLOOKUP(A48,'6-开班明细表'!A:M,8,0),"")</f>
        <v>1.5</v>
      </c>
      <c r="X48" s="217">
        <f>IFERROR(VLOOKUP(A48,'6-开班明细表'!A:M,9,0),"")</f>
        <v>1</v>
      </c>
      <c r="Y48" s="217">
        <f>IFERROR(VLOOKUP(A48,'6-开班明细表'!A:M,10,0),"")</f>
        <v>0.5</v>
      </c>
      <c r="Z48">
        <f t="shared" si="1"/>
        <v>0</v>
      </c>
      <c r="AA48" t="str">
        <f t="shared" si="2"/>
        <v>黎洁瑜</v>
      </c>
      <c r="AB48" t="str">
        <f t="shared" si="3"/>
        <v>覃爱怡</v>
      </c>
      <c r="AC48" t="str">
        <f t="shared" si="4"/>
        <v>Anna Khimo</v>
      </c>
      <c r="AD48" t="str">
        <f t="shared" si="5"/>
        <v>覃爱怡</v>
      </c>
      <c r="AE48" t="str">
        <f t="shared" si="6"/>
        <v>Anna Khimo</v>
      </c>
      <c r="AF48">
        <f t="shared" si="7"/>
        <v>3</v>
      </c>
      <c r="AG48">
        <f t="shared" si="8"/>
        <v>6</v>
      </c>
      <c r="AH48" s="27">
        <f t="shared" si="9"/>
        <v>43029</v>
      </c>
      <c r="AI48" t="str">
        <f t="shared" si="13"/>
        <v>周六下午</v>
      </c>
      <c r="AJ48" t="str">
        <f t="shared" si="10"/>
        <v>P4A</v>
      </c>
      <c r="AK48" s="19" t="str">
        <f>IFERROR(IF(IFERROR(FIND("一",C48),0)&gt;0,"一对一",VLOOKUP(AJ48,班级编码!A:L,8,0)),"")</f>
        <v>小高部</v>
      </c>
      <c r="AL48" t="str">
        <f t="shared" si="11"/>
        <v>周六</v>
      </c>
      <c r="AM48" t="str">
        <f t="shared" si="12"/>
        <v>14</v>
      </c>
    </row>
    <row r="49" spans="1:39">
      <c r="A49" s="23" t="s">
        <v>5342</v>
      </c>
      <c r="B49" s="23" t="s">
        <v>1721</v>
      </c>
      <c r="C49" s="23" t="s">
        <v>452</v>
      </c>
      <c r="D49" s="23" t="s">
        <v>5343</v>
      </c>
      <c r="E49" s="23" t="s">
        <v>4071</v>
      </c>
      <c r="F49" s="23" t="s">
        <v>4088</v>
      </c>
      <c r="G49" s="23">
        <v>42917</v>
      </c>
      <c r="H49" s="23" t="s">
        <v>11</v>
      </c>
      <c r="I49" s="23">
        <v>42934.583333333328</v>
      </c>
      <c r="J49" s="23">
        <v>43040</v>
      </c>
      <c r="K49" s="23" t="s">
        <v>4073</v>
      </c>
      <c r="L49" s="23" t="s">
        <v>1704</v>
      </c>
      <c r="M49" s="23" t="s">
        <v>1705</v>
      </c>
      <c r="N49" s="23" t="s">
        <v>1706</v>
      </c>
      <c r="O49" s="23">
        <v>16</v>
      </c>
      <c r="P49" s="23">
        <v>11</v>
      </c>
      <c r="Q49" s="23" t="s">
        <v>4136</v>
      </c>
      <c r="R49" s="23">
        <v>16</v>
      </c>
      <c r="S49" s="23" t="s">
        <v>1708</v>
      </c>
      <c r="T49" s="23" t="s">
        <v>1688</v>
      </c>
      <c r="U49" s="23" t="s">
        <v>1688</v>
      </c>
      <c r="V49" s="23" t="s">
        <v>1710</v>
      </c>
      <c r="W49" s="217">
        <f>IFERROR(VLOOKUP(A49,'6-开班明细表'!A:M,8,0),"")</f>
        <v>1.5</v>
      </c>
      <c r="X49" s="217">
        <f>IFERROR(VLOOKUP(A49,'6-开班明细表'!A:M,9,0),"")</f>
        <v>1</v>
      </c>
      <c r="Y49" s="217">
        <f>IFERROR(VLOOKUP(A49,'6-开班明细表'!A:M,10,0),"")</f>
        <v>0.5</v>
      </c>
      <c r="Z49">
        <f t="shared" si="1"/>
        <v>0</v>
      </c>
      <c r="AA49" t="str">
        <f t="shared" si="2"/>
        <v>赖情佳</v>
      </c>
      <c r="AB49" t="str">
        <f t="shared" si="3"/>
        <v>覃爱怡</v>
      </c>
      <c r="AC49" t="str">
        <f t="shared" si="4"/>
        <v>Anna Khimo</v>
      </c>
      <c r="AD49" t="str">
        <f t="shared" si="5"/>
        <v>覃爱怡</v>
      </c>
      <c r="AE49" t="str">
        <f t="shared" si="6"/>
        <v>Anna Khimo</v>
      </c>
      <c r="AF49">
        <f t="shared" si="7"/>
        <v>3</v>
      </c>
      <c r="AG49">
        <f t="shared" si="8"/>
        <v>6</v>
      </c>
      <c r="AH49" s="27">
        <f t="shared" si="9"/>
        <v>43029</v>
      </c>
      <c r="AI49" t="str">
        <f t="shared" si="13"/>
        <v>周六下午</v>
      </c>
      <c r="AJ49" t="str">
        <f t="shared" si="10"/>
        <v>P03</v>
      </c>
      <c r="AK49" s="19" t="str">
        <f>IFERROR(IF(IFERROR(FIND("一",C49),0)&gt;0,"一对一",VLOOKUP(AJ49,班级编码!A:L,8,0)),"")</f>
        <v>小初部</v>
      </c>
      <c r="AL49" t="str">
        <f t="shared" si="11"/>
        <v>周六</v>
      </c>
      <c r="AM49" t="str">
        <f t="shared" si="12"/>
        <v>14</v>
      </c>
    </row>
    <row r="50" spans="1:39">
      <c r="A50" s="23" t="s">
        <v>5344</v>
      </c>
      <c r="B50" s="23" t="s">
        <v>1721</v>
      </c>
      <c r="C50" s="23" t="s">
        <v>452</v>
      </c>
      <c r="D50" s="23" t="s">
        <v>5345</v>
      </c>
      <c r="E50" s="23" t="s">
        <v>4071</v>
      </c>
      <c r="F50" s="23" t="s">
        <v>4100</v>
      </c>
      <c r="G50" s="23">
        <v>42917</v>
      </c>
      <c r="H50" s="23" t="s">
        <v>11</v>
      </c>
      <c r="I50" s="23">
        <v>42935.375</v>
      </c>
      <c r="J50" s="23">
        <v>43040</v>
      </c>
      <c r="K50" s="23" t="s">
        <v>4150</v>
      </c>
      <c r="L50" s="23" t="s">
        <v>1704</v>
      </c>
      <c r="M50" s="23" t="s">
        <v>1705</v>
      </c>
      <c r="N50" s="23" t="s">
        <v>1706</v>
      </c>
      <c r="O50" s="23">
        <v>16</v>
      </c>
      <c r="P50" s="23">
        <v>9</v>
      </c>
      <c r="Q50" s="23" t="s">
        <v>4078</v>
      </c>
      <c r="R50" s="23">
        <v>16</v>
      </c>
      <c r="S50" s="23" t="s">
        <v>1708</v>
      </c>
      <c r="T50" s="23" t="s">
        <v>1688</v>
      </c>
      <c r="U50" s="23" t="s">
        <v>1688</v>
      </c>
      <c r="V50" s="23" t="s">
        <v>1710</v>
      </c>
      <c r="W50" s="217">
        <f>IFERROR(VLOOKUP(A50,'6-开班明细表'!A:M,8,0),"")</f>
        <v>1.5</v>
      </c>
      <c r="X50" s="217">
        <f>IFERROR(VLOOKUP(A50,'6-开班明细表'!A:M,9,0),"")</f>
        <v>1</v>
      </c>
      <c r="Y50" s="217">
        <f>IFERROR(VLOOKUP(A50,'6-开班明细表'!A:M,10,0),"")</f>
        <v>0.5</v>
      </c>
      <c r="Z50">
        <f t="shared" si="1"/>
        <v>0</v>
      </c>
      <c r="AA50" t="str">
        <f t="shared" si="2"/>
        <v>易青梅</v>
      </c>
      <c r="AB50" t="str">
        <f t="shared" si="3"/>
        <v>萧泽秀</v>
      </c>
      <c r="AC50" t="str">
        <f t="shared" si="4"/>
        <v>Saleh Abdu</v>
      </c>
      <c r="AD50" t="str">
        <f t="shared" si="5"/>
        <v>萧泽秀</v>
      </c>
      <c r="AE50" t="str">
        <f t="shared" si="6"/>
        <v>Saleh Abdu</v>
      </c>
      <c r="AF50">
        <f t="shared" si="7"/>
        <v>3</v>
      </c>
      <c r="AG50">
        <f t="shared" si="8"/>
        <v>6</v>
      </c>
      <c r="AH50" s="27">
        <f t="shared" si="9"/>
        <v>43029</v>
      </c>
      <c r="AI50" t="str">
        <f t="shared" si="13"/>
        <v>周日上午</v>
      </c>
      <c r="AJ50" t="str">
        <f t="shared" si="10"/>
        <v>P3A</v>
      </c>
      <c r="AK50" s="19" t="str">
        <f>IFERROR(IF(IFERROR(FIND("一",C50),0)&gt;0,"一对一",VLOOKUP(AJ50,班级编码!A:L,8,0)),"")</f>
        <v>小高部</v>
      </c>
      <c r="AL50" t="str">
        <f t="shared" si="11"/>
        <v>周日</v>
      </c>
      <c r="AM50" t="str">
        <f t="shared" si="12"/>
        <v>09</v>
      </c>
    </row>
    <row r="51" spans="1:39">
      <c r="A51" s="23" t="s">
        <v>5346</v>
      </c>
      <c r="B51" s="23" t="s">
        <v>1721</v>
      </c>
      <c r="C51" s="214" t="s">
        <v>4093</v>
      </c>
      <c r="D51" s="23" t="s">
        <v>5347</v>
      </c>
      <c r="E51" s="23" t="s">
        <v>4071</v>
      </c>
      <c r="F51" s="23" t="s">
        <v>4124</v>
      </c>
      <c r="G51" s="23">
        <v>42917</v>
      </c>
      <c r="H51" s="23" t="s">
        <v>11</v>
      </c>
      <c r="I51" s="23">
        <v>42921.375</v>
      </c>
      <c r="J51" s="23">
        <v>43040</v>
      </c>
      <c r="K51" s="23" t="s">
        <v>5348</v>
      </c>
      <c r="L51" s="23" t="s">
        <v>4102</v>
      </c>
      <c r="M51" s="23" t="s">
        <v>1705</v>
      </c>
      <c r="N51" s="23" t="s">
        <v>1706</v>
      </c>
      <c r="O51" s="23">
        <v>16</v>
      </c>
      <c r="P51" s="23">
        <v>1</v>
      </c>
      <c r="Q51" s="23" t="s">
        <v>4103</v>
      </c>
      <c r="R51" s="23">
        <v>20</v>
      </c>
      <c r="S51" s="23" t="s">
        <v>1708</v>
      </c>
      <c r="T51" s="23" t="s">
        <v>1671</v>
      </c>
      <c r="U51" s="23" t="s">
        <v>1671</v>
      </c>
      <c r="V51" s="23" t="s">
        <v>1710</v>
      </c>
      <c r="W51" s="217">
        <f>IFERROR(VLOOKUP(A51,'6-开班明细表'!A:M,8,0),"")</f>
        <v>2</v>
      </c>
      <c r="X51" s="217" t="str">
        <f>IFERROR(VLOOKUP(A51,'6-开班明细表'!A:M,9,0),"")</f>
        <v/>
      </c>
      <c r="Y51" s="217" t="str">
        <f>IFERROR(VLOOKUP(A51,'6-开班明细表'!A:M,10,0),"")</f>
        <v/>
      </c>
      <c r="Z51">
        <f t="shared" si="1"/>
        <v>0</v>
      </c>
      <c r="AA51" t="str">
        <f t="shared" si="2"/>
        <v>陈晓娜</v>
      </c>
      <c r="AB51" t="str">
        <f t="shared" si="3"/>
        <v/>
      </c>
      <c r="AC51" t="str">
        <f t="shared" si="4"/>
        <v/>
      </c>
      <c r="AD51" t="str">
        <f t="shared" si="5"/>
        <v/>
      </c>
      <c r="AE51" t="str">
        <f t="shared" si="6"/>
        <v/>
      </c>
      <c r="AF51">
        <f t="shared" si="7"/>
        <v>0</v>
      </c>
      <c r="AG51">
        <f t="shared" si="8"/>
        <v>0</v>
      </c>
      <c r="AH51" s="27">
        <f t="shared" si="9"/>
        <v>43057</v>
      </c>
      <c r="AI51" t="str">
        <f t="shared" si="13"/>
        <v>一对一</v>
      </c>
      <c r="AJ51" t="str">
        <f t="shared" si="10"/>
        <v>一对一</v>
      </c>
      <c r="AK51" s="19" t="str">
        <f>IFERROR(IF(IFERROR(FIND("一",C51),0)&gt;0,"一对一",VLOOKUP(AJ51,班级编码!A:L,8,0)),"")</f>
        <v>一对一</v>
      </c>
      <c r="AL51" t="str">
        <f t="shared" si="11"/>
        <v>周日</v>
      </c>
      <c r="AM51" t="str">
        <f t="shared" si="12"/>
        <v>09</v>
      </c>
    </row>
    <row r="52" spans="1:39">
      <c r="A52" s="23" t="s">
        <v>5349</v>
      </c>
      <c r="B52" s="23" t="s">
        <v>1721</v>
      </c>
      <c r="C52" s="23" t="s">
        <v>452</v>
      </c>
      <c r="D52" s="23" t="s">
        <v>5350</v>
      </c>
      <c r="E52" s="23" t="s">
        <v>4071</v>
      </c>
      <c r="F52" s="23" t="s">
        <v>4121</v>
      </c>
      <c r="G52" s="23">
        <v>42917</v>
      </c>
      <c r="H52" s="23" t="s">
        <v>11</v>
      </c>
      <c r="I52" s="23">
        <v>42935.583333333328</v>
      </c>
      <c r="J52" s="23">
        <v>43039</v>
      </c>
      <c r="K52" s="23" t="s">
        <v>4155</v>
      </c>
      <c r="L52" s="23" t="s">
        <v>1704</v>
      </c>
      <c r="M52" s="23" t="s">
        <v>1705</v>
      </c>
      <c r="N52" s="23" t="s">
        <v>1706</v>
      </c>
      <c r="O52" s="23">
        <v>16</v>
      </c>
      <c r="P52" s="23">
        <v>7</v>
      </c>
      <c r="Q52" s="23" t="s">
        <v>4153</v>
      </c>
      <c r="R52" s="23">
        <v>16</v>
      </c>
      <c r="S52" s="23" t="s">
        <v>1708</v>
      </c>
      <c r="T52" s="23" t="s">
        <v>1688</v>
      </c>
      <c r="U52" s="23" t="s">
        <v>1688</v>
      </c>
      <c r="V52" s="23" t="s">
        <v>1710</v>
      </c>
      <c r="W52" s="217">
        <f>IFERROR(VLOOKUP(A52,'6-开班明细表'!A:M,8,0),"")</f>
        <v>1.5</v>
      </c>
      <c r="X52" s="217">
        <f>IFERROR(VLOOKUP(A52,'6-开班明细表'!A:M,9,0),"")</f>
        <v>1</v>
      </c>
      <c r="Y52" s="217">
        <f>IFERROR(VLOOKUP(A52,'6-开班明细表'!A:M,10,0),"")</f>
        <v>0.5</v>
      </c>
      <c r="Z52">
        <f t="shared" si="1"/>
        <v>0</v>
      </c>
      <c r="AA52" t="str">
        <f t="shared" si="2"/>
        <v>黎洁瑜</v>
      </c>
      <c r="AB52" t="str">
        <f t="shared" si="3"/>
        <v>萧泽秀</v>
      </c>
      <c r="AC52" t="str">
        <f t="shared" si="4"/>
        <v>Saleh Abdu</v>
      </c>
      <c r="AD52" t="str">
        <f t="shared" si="5"/>
        <v>萧泽秀</v>
      </c>
      <c r="AE52" t="str">
        <f t="shared" si="6"/>
        <v>Saleh Abdu</v>
      </c>
      <c r="AF52">
        <f t="shared" si="7"/>
        <v>3</v>
      </c>
      <c r="AG52">
        <f t="shared" si="8"/>
        <v>6</v>
      </c>
      <c r="AH52" s="27">
        <f t="shared" si="9"/>
        <v>43029</v>
      </c>
      <c r="AI52" t="str">
        <f t="shared" si="13"/>
        <v>周日下午</v>
      </c>
      <c r="AJ52" t="str">
        <f t="shared" si="10"/>
        <v>P2B</v>
      </c>
      <c r="AK52" s="19" t="str">
        <f>IFERROR(IF(IFERROR(FIND("一",C52),0)&gt;0,"一对一",VLOOKUP(AJ52,班级编码!A:L,8,0)),"")</f>
        <v>小高部</v>
      </c>
      <c r="AL52" t="str">
        <f t="shared" si="11"/>
        <v>周日</v>
      </c>
      <c r="AM52" t="str">
        <f t="shared" si="12"/>
        <v>14</v>
      </c>
    </row>
    <row r="53" spans="1:39">
      <c r="A53" s="23" t="s">
        <v>5351</v>
      </c>
      <c r="B53" s="23" t="s">
        <v>1721</v>
      </c>
      <c r="C53" s="23" t="s">
        <v>1189</v>
      </c>
      <c r="D53" s="23" t="s">
        <v>4135</v>
      </c>
      <c r="E53" s="23" t="s">
        <v>4071</v>
      </c>
      <c r="F53" s="23" t="s">
        <v>4121</v>
      </c>
      <c r="G53" s="23">
        <v>42925</v>
      </c>
      <c r="H53" s="23" t="s">
        <v>11</v>
      </c>
      <c r="I53" s="23">
        <v>42935.583333333328</v>
      </c>
      <c r="J53" s="23">
        <v>43048</v>
      </c>
      <c r="K53" s="23" t="s">
        <v>5352</v>
      </c>
      <c r="L53" s="23" t="s">
        <v>1704</v>
      </c>
      <c r="M53" s="23" t="s">
        <v>1705</v>
      </c>
      <c r="N53" s="23" t="s">
        <v>1706</v>
      </c>
      <c r="O53" s="23">
        <v>16</v>
      </c>
      <c r="P53" s="23">
        <v>11</v>
      </c>
      <c r="Q53" s="23" t="s">
        <v>4136</v>
      </c>
      <c r="R53" s="23">
        <v>16</v>
      </c>
      <c r="S53" s="23" t="s">
        <v>1708</v>
      </c>
      <c r="T53" s="23" t="s">
        <v>1751</v>
      </c>
      <c r="U53" s="23" t="s">
        <v>1751</v>
      </c>
      <c r="V53" s="23" t="s">
        <v>1710</v>
      </c>
      <c r="W53" s="217">
        <f>IFERROR(VLOOKUP(A53,'6-开班明细表'!A:M,8,0),"")</f>
        <v>1.5</v>
      </c>
      <c r="X53" s="217">
        <f>IFERROR(VLOOKUP(A53,'6-开班明细表'!A:M,9,0),"")</f>
        <v>1</v>
      </c>
      <c r="Y53" s="217">
        <f>IFERROR(VLOOKUP(A53,'6-开班明细表'!A:M,10,0),"")</f>
        <v>0.5</v>
      </c>
      <c r="Z53">
        <f t="shared" si="1"/>
        <v>0</v>
      </c>
      <c r="AA53" t="str">
        <f t="shared" si="2"/>
        <v>赖情佳</v>
      </c>
      <c r="AB53" t="str">
        <f t="shared" si="3"/>
        <v>覃爱怡</v>
      </c>
      <c r="AC53" t="str">
        <f t="shared" si="4"/>
        <v xml:space="preserve">STA MARIA </v>
      </c>
      <c r="AD53" t="str">
        <f t="shared" si="5"/>
        <v>覃爱怡</v>
      </c>
      <c r="AE53" t="str">
        <f t="shared" si="6"/>
        <v xml:space="preserve">STA MARIA </v>
      </c>
      <c r="AF53">
        <f t="shared" si="7"/>
        <v>3</v>
      </c>
      <c r="AG53">
        <f t="shared" si="8"/>
        <v>6</v>
      </c>
      <c r="AH53" s="27">
        <f t="shared" si="9"/>
        <v>43037</v>
      </c>
      <c r="AI53" t="str">
        <f t="shared" si="13"/>
        <v>周四下午</v>
      </c>
      <c r="AJ53" t="str">
        <f t="shared" si="10"/>
        <v>P02</v>
      </c>
      <c r="AK53" s="19" t="str">
        <f>IFERROR(IF(IFERROR(FIND("一",C53),0)&gt;0,"一对一",VLOOKUP(AJ53,班级编码!A:L,8,0)),"")</f>
        <v>小初部</v>
      </c>
      <c r="AL53" t="str">
        <f t="shared" si="11"/>
        <v>周四</v>
      </c>
      <c r="AM53" t="str">
        <f t="shared" si="12"/>
        <v>15</v>
      </c>
    </row>
    <row r="54" spans="1:39">
      <c r="A54" s="23" t="s">
        <v>5353</v>
      </c>
      <c r="B54" s="23" t="s">
        <v>1721</v>
      </c>
      <c r="C54" s="23" t="s">
        <v>459</v>
      </c>
      <c r="D54" s="23" t="s">
        <v>4203</v>
      </c>
      <c r="E54" s="23" t="s">
        <v>4071</v>
      </c>
      <c r="F54" s="23" t="s">
        <v>4088</v>
      </c>
      <c r="G54" s="23">
        <v>42917</v>
      </c>
      <c r="H54" s="23" t="s">
        <v>11</v>
      </c>
      <c r="I54" s="23">
        <v>42941.75</v>
      </c>
      <c r="J54" s="23">
        <v>43100</v>
      </c>
      <c r="K54" s="23" t="s">
        <v>4196</v>
      </c>
      <c r="L54" s="23" t="s">
        <v>4090</v>
      </c>
      <c r="M54" s="23" t="s">
        <v>4091</v>
      </c>
      <c r="N54" s="23" t="s">
        <v>1706</v>
      </c>
      <c r="O54" s="23">
        <v>16</v>
      </c>
      <c r="P54" s="23">
        <v>6</v>
      </c>
      <c r="Q54" s="23" t="s">
        <v>4074</v>
      </c>
      <c r="R54" s="23">
        <v>21</v>
      </c>
      <c r="S54" s="23" t="s">
        <v>1708</v>
      </c>
      <c r="T54" s="23" t="s">
        <v>1693</v>
      </c>
      <c r="U54" s="23" t="s">
        <v>1693</v>
      </c>
      <c r="V54" s="23" t="s">
        <v>1710</v>
      </c>
      <c r="W54" s="217">
        <f>IFERROR(VLOOKUP(A54,'6-开班明细表'!A:M,8,0),"")</f>
        <v>1.1299999999999999</v>
      </c>
      <c r="X54" s="217">
        <f>IFERROR(VLOOKUP(A54,'6-开班明细表'!A:M,9,0),"")</f>
        <v>0</v>
      </c>
      <c r="Y54" s="217">
        <f>IFERROR(VLOOKUP(A54,'6-开班明细表'!A:M,10,0),"")</f>
        <v>0.38</v>
      </c>
      <c r="Z54">
        <f t="shared" si="1"/>
        <v>9.9999999999997868E-3</v>
      </c>
      <c r="AA54" t="str">
        <f t="shared" si="2"/>
        <v>易青梅</v>
      </c>
      <c r="AB54" t="str">
        <f t="shared" si="3"/>
        <v/>
      </c>
      <c r="AC54" t="str">
        <f t="shared" si="4"/>
        <v>STA MARIA ANTONIO II</v>
      </c>
      <c r="AD54" t="str">
        <f t="shared" si="5"/>
        <v>STA MARIA ANTONIO II</v>
      </c>
      <c r="AE54" t="str">
        <f t="shared" si="6"/>
        <v/>
      </c>
      <c r="AF54">
        <f t="shared" si="7"/>
        <v>20</v>
      </c>
      <c r="AG54">
        <f t="shared" si="8"/>
        <v>20</v>
      </c>
      <c r="AH54" s="27">
        <f t="shared" si="9"/>
        <v>43064</v>
      </c>
      <c r="AI54" t="str">
        <f t="shared" si="13"/>
        <v>周四晚上</v>
      </c>
      <c r="AJ54" t="str">
        <f t="shared" si="10"/>
        <v>K04</v>
      </c>
      <c r="AK54" s="19" t="str">
        <f>IFERROR(IF(IFERROR(FIND("一",C54),0)&gt;0,"一对一",VLOOKUP(AJ54,班级编码!A:L,8,0)),"")</f>
        <v>幼儿部</v>
      </c>
      <c r="AL54" t="str">
        <f t="shared" si="11"/>
        <v>周四</v>
      </c>
      <c r="AM54" t="str">
        <f t="shared" si="12"/>
        <v>19</v>
      </c>
    </row>
    <row r="55" spans="1:39">
      <c r="A55" s="23" t="s">
        <v>4069</v>
      </c>
      <c r="B55" s="23" t="s">
        <v>1721</v>
      </c>
      <c r="C55" s="23" t="s">
        <v>452</v>
      </c>
      <c r="D55" s="23" t="s">
        <v>4070</v>
      </c>
      <c r="E55" s="23" t="s">
        <v>4071</v>
      </c>
      <c r="F55" s="23" t="s">
        <v>4072</v>
      </c>
      <c r="G55" s="23">
        <v>42616</v>
      </c>
      <c r="H55" s="23" t="s">
        <v>11</v>
      </c>
      <c r="I55" s="23">
        <v>42910.583333333328</v>
      </c>
      <c r="J55" s="23">
        <v>42797</v>
      </c>
      <c r="K55" s="23" t="s">
        <v>4073</v>
      </c>
      <c r="L55" s="23" t="s">
        <v>1704</v>
      </c>
      <c r="M55" s="23" t="s">
        <v>1705</v>
      </c>
      <c r="N55" s="23" t="s">
        <v>1706</v>
      </c>
      <c r="O55" s="23">
        <v>16</v>
      </c>
      <c r="P55" s="23">
        <v>0</v>
      </c>
      <c r="Q55" s="23" t="s">
        <v>1707</v>
      </c>
      <c r="R55" s="23">
        <v>24</v>
      </c>
      <c r="S55" s="23" t="s">
        <v>1708</v>
      </c>
      <c r="T55" s="23" t="s">
        <v>271</v>
      </c>
      <c r="U55" s="23" t="s">
        <v>271</v>
      </c>
      <c r="V55" s="23" t="s">
        <v>4095</v>
      </c>
      <c r="W55" s="217">
        <f>IFERROR(VLOOKUP(A55,'6-开班明细表'!A:M,8,0),"")</f>
        <v>1.5</v>
      </c>
      <c r="X55" s="217">
        <f>IFERROR(VLOOKUP(A55,'6-开班明细表'!A:M,9,0),"")</f>
        <v>1</v>
      </c>
      <c r="Y55" s="217">
        <f>IFERROR(VLOOKUP(A55,'6-开班明细表'!A:M,10,0),"")</f>
        <v>0.5</v>
      </c>
      <c r="Z55">
        <f t="shared" si="1"/>
        <v>0</v>
      </c>
      <c r="AA55" t="str">
        <f t="shared" si="2"/>
        <v>梁丽婷</v>
      </c>
      <c r="AB55" t="str">
        <f t="shared" si="3"/>
        <v>马凯琼</v>
      </c>
      <c r="AC55" t="str">
        <f t="shared" si="4"/>
        <v xml:space="preserve">STA MARIA </v>
      </c>
      <c r="AD55" t="str">
        <f t="shared" si="5"/>
        <v>马凯琼</v>
      </c>
      <c r="AE55" t="str">
        <f t="shared" si="6"/>
        <v xml:space="preserve">STA MARIA </v>
      </c>
      <c r="AF55">
        <f t="shared" si="7"/>
        <v>3</v>
      </c>
      <c r="AG55">
        <f t="shared" si="8"/>
        <v>6</v>
      </c>
      <c r="AH55" s="27">
        <f t="shared" si="9"/>
        <v>42784</v>
      </c>
      <c r="AI55" t="str">
        <f t="shared" si="13"/>
        <v>周六下午</v>
      </c>
      <c r="AJ55" t="str">
        <f t="shared" si="10"/>
        <v>J1B</v>
      </c>
      <c r="AK55" s="19" t="str">
        <f>IFERROR(IF(IFERROR(FIND("一",C55),0)&gt;0,"一对一",VLOOKUP(AJ55,班级编码!A:L,8,0)),"")</f>
        <v>初中部</v>
      </c>
      <c r="AL55" t="str">
        <f t="shared" si="11"/>
        <v>周六</v>
      </c>
      <c r="AM55" t="str">
        <f t="shared" si="12"/>
        <v>14</v>
      </c>
    </row>
    <row r="56" spans="1:39">
      <c r="A56" s="23" t="s">
        <v>4075</v>
      </c>
      <c r="B56" s="23" t="s">
        <v>1721</v>
      </c>
      <c r="C56" s="23" t="s">
        <v>452</v>
      </c>
      <c r="D56" s="23" t="s">
        <v>4076</v>
      </c>
      <c r="E56" s="23" t="s">
        <v>4071</v>
      </c>
      <c r="F56" s="23" t="s">
        <v>4077</v>
      </c>
      <c r="G56" s="23">
        <v>42693</v>
      </c>
      <c r="H56" s="23" t="s">
        <v>11</v>
      </c>
      <c r="I56" s="23">
        <v>42910.583333333328</v>
      </c>
      <c r="J56" s="23">
        <v>42874</v>
      </c>
      <c r="K56" s="23" t="s">
        <v>4073</v>
      </c>
      <c r="L56" s="23" t="s">
        <v>1704</v>
      </c>
      <c r="M56" s="23" t="s">
        <v>1705</v>
      </c>
      <c r="N56" s="23" t="s">
        <v>1706</v>
      </c>
      <c r="O56" s="23">
        <v>16</v>
      </c>
      <c r="P56" s="23">
        <v>0</v>
      </c>
      <c r="Q56" s="23" t="s">
        <v>1707</v>
      </c>
      <c r="R56" s="23">
        <v>24</v>
      </c>
      <c r="S56" s="23" t="s">
        <v>1708</v>
      </c>
      <c r="T56" s="23" t="s">
        <v>271</v>
      </c>
      <c r="U56" s="23" t="s">
        <v>271</v>
      </c>
      <c r="V56" s="23" t="s">
        <v>4095</v>
      </c>
      <c r="W56" s="217">
        <f>IFERROR(VLOOKUP(A56,'6-开班明细表'!A:M,8,0),"")</f>
        <v>1.5</v>
      </c>
      <c r="X56" s="217">
        <f>IFERROR(VLOOKUP(A56,'6-开班明细表'!A:M,9,0),"")</f>
        <v>1</v>
      </c>
      <c r="Y56" s="217">
        <f>IFERROR(VLOOKUP(A56,'6-开班明细表'!A:M,10,0),"")</f>
        <v>0.5</v>
      </c>
      <c r="Z56">
        <f t="shared" si="1"/>
        <v>0</v>
      </c>
      <c r="AA56" t="str">
        <f t="shared" si="2"/>
        <v>萧泽秀</v>
      </c>
      <c r="AB56" t="str">
        <f t="shared" si="3"/>
        <v>黎洁瑜</v>
      </c>
      <c r="AC56" t="str">
        <f t="shared" si="4"/>
        <v xml:space="preserve">STA MARIA </v>
      </c>
      <c r="AD56" t="str">
        <f t="shared" si="5"/>
        <v>黎洁瑜</v>
      </c>
      <c r="AE56" t="str">
        <f t="shared" si="6"/>
        <v xml:space="preserve">STA MARIA </v>
      </c>
      <c r="AF56">
        <f t="shared" si="7"/>
        <v>3</v>
      </c>
      <c r="AG56">
        <f t="shared" si="8"/>
        <v>6</v>
      </c>
      <c r="AH56" s="27">
        <f t="shared" si="9"/>
        <v>42861</v>
      </c>
      <c r="AI56" t="str">
        <f t="shared" si="13"/>
        <v>周六下午</v>
      </c>
      <c r="AJ56" t="str">
        <f t="shared" si="10"/>
        <v>J3A</v>
      </c>
      <c r="AK56" s="19" t="str">
        <f>IFERROR(IF(IFERROR(FIND("一",C56),0)&gt;0,"一对一",VLOOKUP(AJ56,班级编码!A:L,8,0)),"")</f>
        <v>初中部</v>
      </c>
      <c r="AL56" t="str">
        <f t="shared" si="11"/>
        <v>周六</v>
      </c>
      <c r="AM56" t="str">
        <f t="shared" si="12"/>
        <v>14</v>
      </c>
    </row>
    <row r="57" spans="1:39">
      <c r="A57" s="23" t="s">
        <v>4209</v>
      </c>
      <c r="B57" s="23" t="s">
        <v>1721</v>
      </c>
      <c r="C57" s="23" t="s">
        <v>452</v>
      </c>
      <c r="D57" s="23" t="s">
        <v>4210</v>
      </c>
      <c r="E57" s="23" t="s">
        <v>4071</v>
      </c>
      <c r="F57" s="23" t="s">
        <v>4117</v>
      </c>
      <c r="G57" s="23">
        <v>42606</v>
      </c>
      <c r="H57" s="23" t="s">
        <v>11</v>
      </c>
      <c r="I57" s="23">
        <v>42742.541666666664</v>
      </c>
      <c r="J57" s="23">
        <v>42790</v>
      </c>
      <c r="K57" s="23" t="s">
        <v>4211</v>
      </c>
      <c r="L57" s="23" t="s">
        <v>1704</v>
      </c>
      <c r="M57" s="23" t="s">
        <v>1705</v>
      </c>
      <c r="N57" s="23" t="s">
        <v>1706</v>
      </c>
      <c r="O57" s="23">
        <v>16</v>
      </c>
      <c r="P57" s="23">
        <v>2</v>
      </c>
      <c r="Q57" s="23" t="s">
        <v>4212</v>
      </c>
      <c r="R57" s="23">
        <v>24</v>
      </c>
      <c r="S57" s="23" t="s">
        <v>1708</v>
      </c>
      <c r="T57" s="23" t="s">
        <v>1751</v>
      </c>
      <c r="U57" s="23" t="s">
        <v>1751</v>
      </c>
      <c r="V57" s="23" t="s">
        <v>4095</v>
      </c>
      <c r="W57" s="217">
        <f>IFERROR(VLOOKUP(A57,'6-开班明细表'!A:M,8,0),"")</f>
        <v>1.5</v>
      </c>
      <c r="X57" s="217">
        <f>IFERROR(VLOOKUP(A57,'6-开班明细表'!A:M,9,0),"")</f>
        <v>0</v>
      </c>
      <c r="Y57" s="217">
        <f>IFERROR(VLOOKUP(A57,'6-开班明细表'!A:M,10,0),"")</f>
        <v>0.5</v>
      </c>
      <c r="Z57">
        <f t="shared" si="1"/>
        <v>-1</v>
      </c>
      <c r="AA57" t="str">
        <f t="shared" si="2"/>
        <v>李玲</v>
      </c>
      <c r="AB57" t="str">
        <f t="shared" si="3"/>
        <v>兼职外教</v>
      </c>
      <c r="AC57" t="str">
        <f t="shared" si="4"/>
        <v/>
      </c>
      <c r="AD57" t="str">
        <f t="shared" si="5"/>
        <v>兼职外教</v>
      </c>
      <c r="AE57" t="str">
        <f t="shared" si="6"/>
        <v/>
      </c>
      <c r="AF57">
        <f t="shared" si="7"/>
        <v>4</v>
      </c>
      <c r="AG57">
        <f t="shared" si="8"/>
        <v>8</v>
      </c>
      <c r="AH57" s="27">
        <f t="shared" si="9"/>
        <v>42774</v>
      </c>
      <c r="AI57" t="str">
        <f t="shared" si="13"/>
        <v>周六下午</v>
      </c>
      <c r="AJ57" t="str">
        <f t="shared" si="10"/>
        <v>J3B</v>
      </c>
      <c r="AK57" s="19" t="str">
        <f>IFERROR(IF(IFERROR(FIND("一",C57),0)&gt;0,"一对一",VLOOKUP(AJ57,班级编码!A:L,8,0)),"")</f>
        <v>初中部</v>
      </c>
      <c r="AL57" t="str">
        <f t="shared" si="11"/>
        <v>周六</v>
      </c>
      <c r="AM57" t="str">
        <f t="shared" si="12"/>
        <v>13</v>
      </c>
    </row>
    <row r="58" spans="1:39">
      <c r="A58" s="23" t="s">
        <v>4213</v>
      </c>
      <c r="B58" s="23" t="s">
        <v>1721</v>
      </c>
      <c r="C58" s="23" t="s">
        <v>452</v>
      </c>
      <c r="D58" s="23" t="s">
        <v>4214</v>
      </c>
      <c r="E58" s="23" t="s">
        <v>4071</v>
      </c>
      <c r="F58" s="23" t="s">
        <v>4088</v>
      </c>
      <c r="G58" s="23">
        <v>42701</v>
      </c>
      <c r="H58" s="23" t="s">
        <v>11</v>
      </c>
      <c r="I58" s="23">
        <v>42834.375</v>
      </c>
      <c r="J58" s="23">
        <v>42821</v>
      </c>
      <c r="K58" s="23" t="s">
        <v>4150</v>
      </c>
      <c r="L58" s="23" t="s">
        <v>1704</v>
      </c>
      <c r="M58" s="23" t="s">
        <v>1705</v>
      </c>
      <c r="N58" s="23" t="s">
        <v>1706</v>
      </c>
      <c r="O58" s="23">
        <v>16</v>
      </c>
      <c r="P58" s="23">
        <v>11</v>
      </c>
      <c r="Q58" s="23" t="s">
        <v>4136</v>
      </c>
      <c r="R58" s="23">
        <v>18</v>
      </c>
      <c r="S58" s="23" t="s">
        <v>1708</v>
      </c>
      <c r="T58" s="23" t="s">
        <v>127</v>
      </c>
      <c r="U58" s="23" t="s">
        <v>127</v>
      </c>
      <c r="V58" s="23" t="s">
        <v>4095</v>
      </c>
      <c r="W58" s="217">
        <f>IFERROR(VLOOKUP(A58,'6-开班明细表'!A:M,8,0),"")</f>
        <v>1.5</v>
      </c>
      <c r="X58" s="217">
        <f>IFERROR(VLOOKUP(A58,'6-开班明细表'!A:M,9,0),"")</f>
        <v>1</v>
      </c>
      <c r="Y58" s="217">
        <f>IFERROR(VLOOKUP(A58,'6-开班明细表'!A:M,10,0),"")</f>
        <v>0.5</v>
      </c>
      <c r="Z58">
        <f t="shared" si="1"/>
        <v>0</v>
      </c>
      <c r="AA58" t="str">
        <f t="shared" si="2"/>
        <v>王玲</v>
      </c>
      <c r="AB58" t="str">
        <f t="shared" si="3"/>
        <v>张佩</v>
      </c>
      <c r="AC58" t="str">
        <f t="shared" si="4"/>
        <v xml:space="preserve">STA MARIA </v>
      </c>
      <c r="AD58" t="str">
        <f t="shared" si="5"/>
        <v>张佩</v>
      </c>
      <c r="AE58" t="str">
        <f t="shared" si="6"/>
        <v xml:space="preserve">STA MARIA </v>
      </c>
      <c r="AF58">
        <f t="shared" si="7"/>
        <v>2</v>
      </c>
      <c r="AG58">
        <f t="shared" si="8"/>
        <v>4</v>
      </c>
      <c r="AH58" s="27">
        <f t="shared" si="9"/>
        <v>42827</v>
      </c>
      <c r="AI58" t="str">
        <f t="shared" si="13"/>
        <v>周日上午</v>
      </c>
      <c r="AJ58" t="str">
        <f t="shared" si="10"/>
        <v>P02</v>
      </c>
      <c r="AK58" s="19" t="str">
        <f>IFERROR(IF(IFERROR(FIND("一",C58),0)&gt;0,"一对一",VLOOKUP(AJ58,班级编码!A:L,8,0)),"")</f>
        <v>小初部</v>
      </c>
      <c r="AL58" t="str">
        <f t="shared" si="11"/>
        <v>周日</v>
      </c>
      <c r="AM58" t="str">
        <f t="shared" si="12"/>
        <v>09</v>
      </c>
    </row>
    <row r="59" spans="1:39">
      <c r="A59" s="23" t="s">
        <v>4215</v>
      </c>
      <c r="B59" s="23" t="s">
        <v>1721</v>
      </c>
      <c r="C59" s="23" t="s">
        <v>452</v>
      </c>
      <c r="D59" s="23" t="s">
        <v>4111</v>
      </c>
      <c r="E59" s="23" t="s">
        <v>4071</v>
      </c>
      <c r="F59" s="23" t="s">
        <v>4081</v>
      </c>
      <c r="G59" s="23">
        <v>42616</v>
      </c>
      <c r="H59" s="23" t="s">
        <v>11</v>
      </c>
      <c r="I59" s="23">
        <v>42752.583333333328</v>
      </c>
      <c r="J59" s="23">
        <v>42738</v>
      </c>
      <c r="K59" s="23" t="s">
        <v>4073</v>
      </c>
      <c r="L59" s="23" t="s">
        <v>1704</v>
      </c>
      <c r="M59" s="23" t="s">
        <v>1705</v>
      </c>
      <c r="N59" s="23" t="s">
        <v>1706</v>
      </c>
      <c r="O59" s="23">
        <v>16</v>
      </c>
      <c r="P59" s="23">
        <v>0</v>
      </c>
      <c r="Q59" s="23" t="s">
        <v>1707</v>
      </c>
      <c r="R59" s="23">
        <v>18</v>
      </c>
      <c r="S59" s="23" t="s">
        <v>1708</v>
      </c>
      <c r="T59" s="23" t="s">
        <v>117</v>
      </c>
      <c r="U59" s="23" t="s">
        <v>117</v>
      </c>
      <c r="V59" s="23" t="s">
        <v>4095</v>
      </c>
      <c r="W59" s="217">
        <f>IFERROR(VLOOKUP(A59,'6-开班明细表'!A:M,8,0),"")</f>
        <v>1.5</v>
      </c>
      <c r="X59" s="217">
        <f>IFERROR(VLOOKUP(A59,'6-开班明细表'!A:M,9,0),"")</f>
        <v>1</v>
      </c>
      <c r="Y59" s="217">
        <f>IFERROR(VLOOKUP(A59,'6-开班明细表'!A:M,10,0),"")</f>
        <v>0.5</v>
      </c>
      <c r="Z59">
        <f t="shared" si="1"/>
        <v>0</v>
      </c>
      <c r="AA59" t="str">
        <f t="shared" si="2"/>
        <v>赖情佳</v>
      </c>
      <c r="AB59" t="str">
        <f t="shared" si="3"/>
        <v>张佩</v>
      </c>
      <c r="AC59" t="str">
        <f t="shared" si="4"/>
        <v>兼职外教</v>
      </c>
      <c r="AD59" t="str">
        <f t="shared" si="5"/>
        <v>张佩</v>
      </c>
      <c r="AE59" t="str">
        <f t="shared" si="6"/>
        <v>兼职外教</v>
      </c>
      <c r="AF59">
        <f t="shared" si="7"/>
        <v>2</v>
      </c>
      <c r="AG59">
        <f t="shared" si="8"/>
        <v>4</v>
      </c>
      <c r="AH59" s="27">
        <f t="shared" si="9"/>
        <v>42742</v>
      </c>
      <c r="AI59" t="str">
        <f t="shared" si="13"/>
        <v>周六下午</v>
      </c>
      <c r="AJ59" t="str">
        <f t="shared" si="10"/>
        <v>P01</v>
      </c>
      <c r="AK59" s="19" t="str">
        <f>IFERROR(IF(IFERROR(FIND("一",C59),0)&gt;0,"一对一",VLOOKUP(AJ59,班级编码!A:L,8,0)),"")</f>
        <v>小初部</v>
      </c>
      <c r="AL59" t="str">
        <f t="shared" si="11"/>
        <v>周六</v>
      </c>
      <c r="AM59" t="str">
        <f t="shared" si="12"/>
        <v>14</v>
      </c>
    </row>
    <row r="60" spans="1:39">
      <c r="A60" s="23" t="s">
        <v>4216</v>
      </c>
      <c r="B60" s="23" t="s">
        <v>1721</v>
      </c>
      <c r="C60" s="23" t="s">
        <v>452</v>
      </c>
      <c r="D60" s="23" t="s">
        <v>4217</v>
      </c>
      <c r="E60" s="23" t="s">
        <v>4071</v>
      </c>
      <c r="F60" s="23" t="s">
        <v>4088</v>
      </c>
      <c r="G60" s="23">
        <v>42686</v>
      </c>
      <c r="H60" s="23" t="s">
        <v>11</v>
      </c>
      <c r="I60" s="23">
        <v>42819.375</v>
      </c>
      <c r="J60" s="23">
        <v>42806</v>
      </c>
      <c r="K60" s="23" t="s">
        <v>4132</v>
      </c>
      <c r="L60" s="23" t="s">
        <v>1704</v>
      </c>
      <c r="M60" s="23" t="s">
        <v>1705</v>
      </c>
      <c r="N60" s="23" t="s">
        <v>1706</v>
      </c>
      <c r="O60" s="23">
        <v>16</v>
      </c>
      <c r="P60" s="23">
        <v>0</v>
      </c>
      <c r="Q60" s="23" t="s">
        <v>1707</v>
      </c>
      <c r="R60" s="23">
        <v>18</v>
      </c>
      <c r="S60" s="23" t="s">
        <v>1708</v>
      </c>
      <c r="T60" s="23" t="s">
        <v>127</v>
      </c>
      <c r="U60" s="23" t="s">
        <v>127</v>
      </c>
      <c r="V60" s="23" t="s">
        <v>4095</v>
      </c>
      <c r="W60" s="217">
        <f>IFERROR(VLOOKUP(A60,'6-开班明细表'!A:M,8,0),"")</f>
        <v>1.5</v>
      </c>
      <c r="X60" s="217">
        <f>IFERROR(VLOOKUP(A60,'6-开班明细表'!A:M,9,0),"")</f>
        <v>1</v>
      </c>
      <c r="Y60" s="217">
        <f>IFERROR(VLOOKUP(A60,'6-开班明细表'!A:M,10,0),"")</f>
        <v>0.5</v>
      </c>
      <c r="Z60">
        <f t="shared" si="1"/>
        <v>0</v>
      </c>
      <c r="AA60" t="str">
        <f t="shared" si="2"/>
        <v>陈敏华</v>
      </c>
      <c r="AB60" t="str">
        <f t="shared" si="3"/>
        <v>张佩</v>
      </c>
      <c r="AC60" t="str">
        <f t="shared" si="4"/>
        <v xml:space="preserve">STA MARIA </v>
      </c>
      <c r="AD60" t="str">
        <f t="shared" si="5"/>
        <v>张佩</v>
      </c>
      <c r="AE60" t="str">
        <f t="shared" si="6"/>
        <v xml:space="preserve">STA MARIA </v>
      </c>
      <c r="AF60">
        <f t="shared" si="7"/>
        <v>2</v>
      </c>
      <c r="AG60">
        <f t="shared" si="8"/>
        <v>4</v>
      </c>
      <c r="AH60" s="27">
        <f t="shared" si="9"/>
        <v>42812</v>
      </c>
      <c r="AI60" t="str">
        <f t="shared" si="13"/>
        <v>周六上午</v>
      </c>
      <c r="AJ60" t="str">
        <f t="shared" si="10"/>
        <v>P02</v>
      </c>
      <c r="AK60" s="19" t="str">
        <f>IFERROR(IF(IFERROR(FIND("一",C60),0)&gt;0,"一对一",VLOOKUP(AJ60,班级编码!A:L,8,0)),"")</f>
        <v>小初部</v>
      </c>
      <c r="AL60" t="str">
        <f t="shared" si="11"/>
        <v>周六</v>
      </c>
      <c r="AM60" t="str">
        <f t="shared" si="12"/>
        <v>09</v>
      </c>
    </row>
    <row r="61" spans="1:39">
      <c r="A61" s="23" t="s">
        <v>4218</v>
      </c>
      <c r="B61" s="23" t="s">
        <v>1721</v>
      </c>
      <c r="C61" s="23" t="s">
        <v>452</v>
      </c>
      <c r="D61" s="23" t="s">
        <v>4120</v>
      </c>
      <c r="E61" s="23" t="s">
        <v>4071</v>
      </c>
      <c r="F61" s="23" t="s">
        <v>4081</v>
      </c>
      <c r="G61" s="23">
        <v>42650</v>
      </c>
      <c r="H61" s="23" t="s">
        <v>11</v>
      </c>
      <c r="I61" s="23">
        <v>42799.375</v>
      </c>
      <c r="J61" s="23">
        <v>42773</v>
      </c>
      <c r="K61" s="23" t="s">
        <v>4150</v>
      </c>
      <c r="L61" s="23" t="s">
        <v>1704</v>
      </c>
      <c r="M61" s="23" t="s">
        <v>1705</v>
      </c>
      <c r="N61" s="23" t="s">
        <v>1706</v>
      </c>
      <c r="O61" s="23">
        <v>16</v>
      </c>
      <c r="P61" s="23">
        <v>4</v>
      </c>
      <c r="Q61" s="23" t="s">
        <v>4201</v>
      </c>
      <c r="R61" s="23">
        <v>18</v>
      </c>
      <c r="S61" s="23" t="s">
        <v>1708</v>
      </c>
      <c r="T61" s="23" t="s">
        <v>119</v>
      </c>
      <c r="U61" s="23" t="s">
        <v>119</v>
      </c>
      <c r="V61" s="23" t="s">
        <v>4095</v>
      </c>
      <c r="W61" s="217">
        <f>IFERROR(VLOOKUP(A61,'6-开班明细表'!A:M,8,0),"")</f>
        <v>1.5</v>
      </c>
      <c r="X61" s="217">
        <f>IFERROR(VLOOKUP(A61,'6-开班明细表'!A:M,9,0),"")</f>
        <v>1</v>
      </c>
      <c r="Y61" s="217">
        <f>IFERROR(VLOOKUP(A61,'6-开班明细表'!A:M,10,0),"")</f>
        <v>0.5</v>
      </c>
      <c r="Z61">
        <f t="shared" si="1"/>
        <v>0</v>
      </c>
      <c r="AA61" t="str">
        <f t="shared" si="2"/>
        <v>萧泽秀</v>
      </c>
      <c r="AB61" t="str">
        <f t="shared" si="3"/>
        <v>马凯琼</v>
      </c>
      <c r="AC61" t="str">
        <f t="shared" si="4"/>
        <v xml:space="preserve">STA MARIA </v>
      </c>
      <c r="AD61" t="str">
        <f t="shared" si="5"/>
        <v>马凯琼</v>
      </c>
      <c r="AE61" t="str">
        <f t="shared" si="6"/>
        <v xml:space="preserve">STA MARIA </v>
      </c>
      <c r="AF61">
        <f t="shared" si="7"/>
        <v>3</v>
      </c>
      <c r="AG61">
        <f t="shared" si="8"/>
        <v>6</v>
      </c>
      <c r="AH61" s="27">
        <f t="shared" si="9"/>
        <v>42776</v>
      </c>
      <c r="AI61" t="str">
        <f t="shared" si="13"/>
        <v>周日上午</v>
      </c>
      <c r="AJ61" t="str">
        <f t="shared" si="10"/>
        <v>P1A</v>
      </c>
      <c r="AK61" s="19" t="str">
        <f>IFERROR(IF(IFERROR(FIND("一",C61),0)&gt;0,"一对一",VLOOKUP(AJ61,班级编码!A:L,8,0)),"")</f>
        <v>小初部</v>
      </c>
      <c r="AL61" t="str">
        <f t="shared" si="11"/>
        <v>周日</v>
      </c>
      <c r="AM61" t="str">
        <f t="shared" si="12"/>
        <v>09</v>
      </c>
    </row>
    <row r="62" spans="1:39">
      <c r="A62" s="23" t="s">
        <v>4219</v>
      </c>
      <c r="B62" s="23" t="s">
        <v>1721</v>
      </c>
      <c r="C62" s="23" t="s">
        <v>452</v>
      </c>
      <c r="D62" s="23" t="s">
        <v>4220</v>
      </c>
      <c r="E62" s="23" t="s">
        <v>4071</v>
      </c>
      <c r="F62" s="23" t="s">
        <v>4100</v>
      </c>
      <c r="G62" s="23">
        <v>42623</v>
      </c>
      <c r="H62" s="23" t="s">
        <v>11</v>
      </c>
      <c r="I62" s="23">
        <v>42745.375</v>
      </c>
      <c r="J62" s="23">
        <v>42745</v>
      </c>
      <c r="K62" s="23" t="s">
        <v>4132</v>
      </c>
      <c r="L62" s="23" t="s">
        <v>1704</v>
      </c>
      <c r="M62" s="23" t="s">
        <v>1705</v>
      </c>
      <c r="N62" s="23" t="s">
        <v>1706</v>
      </c>
      <c r="O62" s="23">
        <v>16</v>
      </c>
      <c r="P62" s="23">
        <v>0</v>
      </c>
      <c r="Q62" s="23" t="s">
        <v>1707</v>
      </c>
      <c r="R62" s="23">
        <v>18</v>
      </c>
      <c r="S62" s="23" t="s">
        <v>1708</v>
      </c>
      <c r="T62" s="23" t="s">
        <v>1730</v>
      </c>
      <c r="U62" s="23" t="s">
        <v>1730</v>
      </c>
      <c r="V62" s="23" t="s">
        <v>4095</v>
      </c>
      <c r="W62" s="217">
        <f>IFERROR(VLOOKUP(A62,'6-开班明细表'!A:M,8,0),"")</f>
        <v>1.5</v>
      </c>
      <c r="X62" s="217">
        <f>IFERROR(VLOOKUP(A62,'6-开班明细表'!A:M,9,0),"")</f>
        <v>1</v>
      </c>
      <c r="Y62" s="217">
        <f>IFERROR(VLOOKUP(A62,'6-开班明细表'!A:M,10,0),"")</f>
        <v>0.5</v>
      </c>
      <c r="Z62">
        <f t="shared" si="1"/>
        <v>0</v>
      </c>
      <c r="AA62" t="str">
        <f t="shared" si="2"/>
        <v>赖情佳</v>
      </c>
      <c r="AB62" t="str">
        <f t="shared" si="3"/>
        <v>马凯琼</v>
      </c>
      <c r="AC62" t="str">
        <f t="shared" si="4"/>
        <v>STA MARIA ANTONIO III BILLONES</v>
      </c>
      <c r="AD62" t="str">
        <f t="shared" si="5"/>
        <v>STA MARIA ANTONIO III BILLONES</v>
      </c>
      <c r="AE62" t="str">
        <f t="shared" si="6"/>
        <v>马凯琼</v>
      </c>
      <c r="AF62">
        <f t="shared" si="7"/>
        <v>30</v>
      </c>
      <c r="AG62">
        <f t="shared" si="8"/>
        <v>30</v>
      </c>
      <c r="AH62" s="27">
        <f t="shared" si="9"/>
        <v>42749</v>
      </c>
      <c r="AI62" t="str">
        <f t="shared" si="13"/>
        <v>周六上午</v>
      </c>
      <c r="AJ62" t="str">
        <f t="shared" si="10"/>
        <v>P1A</v>
      </c>
      <c r="AK62" s="19" t="str">
        <f>IFERROR(IF(IFERROR(FIND("一",C62),0)&gt;0,"一对一",VLOOKUP(AJ62,班级编码!A:L,8,0)),"")</f>
        <v>小初部</v>
      </c>
      <c r="AL62" t="str">
        <f t="shared" si="11"/>
        <v>周六</v>
      </c>
      <c r="AM62" t="str">
        <f t="shared" si="12"/>
        <v>09</v>
      </c>
    </row>
    <row r="63" spans="1:39">
      <c r="A63" s="23" t="s">
        <v>4221</v>
      </c>
      <c r="B63" s="23" t="s">
        <v>1721</v>
      </c>
      <c r="C63" s="23" t="s">
        <v>452</v>
      </c>
      <c r="D63" s="23" t="s">
        <v>4222</v>
      </c>
      <c r="E63" s="23" t="s">
        <v>4071</v>
      </c>
      <c r="F63" s="23" t="s">
        <v>4077</v>
      </c>
      <c r="G63" s="23">
        <v>42701</v>
      </c>
      <c r="H63" s="23" t="s">
        <v>11</v>
      </c>
      <c r="I63" s="23">
        <v>42820.583333333328</v>
      </c>
      <c r="J63" s="23">
        <v>42821</v>
      </c>
      <c r="K63" s="23" t="s">
        <v>4155</v>
      </c>
      <c r="L63" s="23" t="s">
        <v>1704</v>
      </c>
      <c r="M63" s="23" t="s">
        <v>1705</v>
      </c>
      <c r="N63" s="23" t="s">
        <v>1706</v>
      </c>
      <c r="O63" s="23">
        <v>16</v>
      </c>
      <c r="P63" s="23">
        <v>0</v>
      </c>
      <c r="Q63" s="23" t="s">
        <v>1707</v>
      </c>
      <c r="R63" s="23">
        <v>18</v>
      </c>
      <c r="S63" s="23" t="s">
        <v>1708</v>
      </c>
      <c r="T63" s="23" t="s">
        <v>121</v>
      </c>
      <c r="U63" s="23" t="s">
        <v>121</v>
      </c>
      <c r="V63" s="23" t="s">
        <v>4095</v>
      </c>
      <c r="W63" s="217">
        <f>IFERROR(VLOOKUP(A63,'6-开班明细表'!A:M,8,0),"")</f>
        <v>1.5</v>
      </c>
      <c r="X63" s="217">
        <f>IFERROR(VLOOKUP(A63,'6-开班明细表'!A:M,9,0),"")</f>
        <v>1</v>
      </c>
      <c r="Y63" s="217">
        <f>IFERROR(VLOOKUP(A63,'6-开班明细表'!A:M,10,0),"")</f>
        <v>0.5</v>
      </c>
      <c r="Z63">
        <f t="shared" si="1"/>
        <v>0</v>
      </c>
      <c r="AA63" t="str">
        <f t="shared" si="2"/>
        <v>陈敏华</v>
      </c>
      <c r="AB63" t="str">
        <f t="shared" si="3"/>
        <v>萧泽秀</v>
      </c>
      <c r="AC63" t="str">
        <f t="shared" si="4"/>
        <v>STA MARIA ANTONIO III BILLONES</v>
      </c>
      <c r="AD63" t="str">
        <f t="shared" si="5"/>
        <v>STA MARIA ANTONIO III BILLONES</v>
      </c>
      <c r="AE63" t="str">
        <f t="shared" si="6"/>
        <v>萧泽秀</v>
      </c>
      <c r="AF63">
        <f t="shared" si="7"/>
        <v>30</v>
      </c>
      <c r="AG63">
        <f t="shared" si="8"/>
        <v>30</v>
      </c>
      <c r="AH63" s="27">
        <f t="shared" si="9"/>
        <v>42827</v>
      </c>
      <c r="AI63" t="str">
        <f t="shared" si="13"/>
        <v>周日下午</v>
      </c>
      <c r="AJ63" t="str">
        <f t="shared" si="10"/>
        <v>P1B</v>
      </c>
      <c r="AK63" s="19" t="str">
        <f>IFERROR(IF(IFERROR(FIND("一",C63),0)&gt;0,"一对一",VLOOKUP(AJ63,班级编码!A:L,8,0)),"")</f>
        <v>小初部</v>
      </c>
      <c r="AL63" t="str">
        <f>LEFT(K63,2)</f>
        <v>周日</v>
      </c>
      <c r="AM63" t="str">
        <f t="shared" si="12"/>
        <v>14</v>
      </c>
    </row>
    <row r="64" spans="1:39">
      <c r="A64" s="23" t="s">
        <v>4223</v>
      </c>
      <c r="B64" s="23" t="s">
        <v>1721</v>
      </c>
      <c r="C64" s="23" t="s">
        <v>452</v>
      </c>
      <c r="D64" s="23" t="s">
        <v>4152</v>
      </c>
      <c r="E64" s="23" t="s">
        <v>4071</v>
      </c>
      <c r="F64" s="23" t="s">
        <v>4121</v>
      </c>
      <c r="G64" s="23">
        <v>42638</v>
      </c>
      <c r="H64" s="23" t="s">
        <v>11</v>
      </c>
      <c r="I64" s="23">
        <v>42799.604166666664</v>
      </c>
      <c r="J64" s="23">
        <v>42750</v>
      </c>
      <c r="K64" s="23" t="s">
        <v>4224</v>
      </c>
      <c r="L64" s="23" t="s">
        <v>1704</v>
      </c>
      <c r="M64" s="23" t="s">
        <v>1705</v>
      </c>
      <c r="N64" s="23" t="s">
        <v>1706</v>
      </c>
      <c r="O64" s="23">
        <v>16</v>
      </c>
      <c r="P64" s="23">
        <v>7</v>
      </c>
      <c r="Q64" s="23" t="s">
        <v>4153</v>
      </c>
      <c r="R64" s="23">
        <v>18</v>
      </c>
      <c r="S64" s="23" t="s">
        <v>1708</v>
      </c>
      <c r="T64" s="23" t="s">
        <v>120</v>
      </c>
      <c r="U64" s="23" t="s">
        <v>120</v>
      </c>
      <c r="V64" s="23" t="s">
        <v>4095</v>
      </c>
      <c r="W64" s="217">
        <f>IFERROR(VLOOKUP(A64,'6-开班明细表'!A:M,8,0),"")</f>
        <v>1.5</v>
      </c>
      <c r="X64" s="217">
        <f>IFERROR(VLOOKUP(A64,'6-开班明细表'!A:M,9,0),"")</f>
        <v>1</v>
      </c>
      <c r="Y64" s="217">
        <f>IFERROR(VLOOKUP(A64,'6-开班明细表'!A:M,10,0),"")</f>
        <v>0.5</v>
      </c>
      <c r="Z64">
        <f t="shared" si="1"/>
        <v>0</v>
      </c>
      <c r="AA64" t="str">
        <f t="shared" si="2"/>
        <v>萧泽秀</v>
      </c>
      <c r="AB64" t="str">
        <f t="shared" si="3"/>
        <v>赖情佳</v>
      </c>
      <c r="AC64" t="str">
        <f t="shared" si="4"/>
        <v xml:space="preserve">STA MARIA </v>
      </c>
      <c r="AD64" t="str">
        <f t="shared" si="5"/>
        <v>赖情佳</v>
      </c>
      <c r="AE64" t="str">
        <f t="shared" si="6"/>
        <v xml:space="preserve">STA MARIA </v>
      </c>
      <c r="AF64">
        <f t="shared" si="7"/>
        <v>3</v>
      </c>
      <c r="AG64">
        <f t="shared" si="8"/>
        <v>6</v>
      </c>
      <c r="AH64" s="27">
        <f t="shared" si="9"/>
        <v>42764</v>
      </c>
      <c r="AI64" t="str">
        <f t="shared" si="13"/>
        <v>周日下午</v>
      </c>
      <c r="AJ64" t="str">
        <f t="shared" si="10"/>
        <v>P1A</v>
      </c>
      <c r="AK64" s="19" t="str">
        <f>IFERROR(IF(IFERROR(FIND("一",C64),0)&gt;0,"一对一",VLOOKUP(AJ64,班级编码!A:L,8,0)),"")</f>
        <v>小初部</v>
      </c>
      <c r="AL64" t="str">
        <f>LEFT(K64,2)</f>
        <v>周日</v>
      </c>
      <c r="AM64" t="str">
        <f t="shared" si="12"/>
        <v>14</v>
      </c>
    </row>
    <row r="65" spans="1:39">
      <c r="A65" s="23" t="s">
        <v>4225</v>
      </c>
      <c r="B65" s="23" t="s">
        <v>1721</v>
      </c>
      <c r="C65" s="23" t="s">
        <v>452</v>
      </c>
      <c r="D65" s="23" t="s">
        <v>4226</v>
      </c>
      <c r="E65" s="23" t="s">
        <v>4071</v>
      </c>
      <c r="F65" s="23" t="s">
        <v>4077</v>
      </c>
      <c r="G65" s="23">
        <v>42687</v>
      </c>
      <c r="H65" s="23" t="s">
        <v>11</v>
      </c>
      <c r="I65" s="23">
        <v>42820.375</v>
      </c>
      <c r="J65" s="23">
        <v>42807</v>
      </c>
      <c r="K65" s="23" t="s">
        <v>4150</v>
      </c>
      <c r="L65" s="23" t="s">
        <v>1704</v>
      </c>
      <c r="M65" s="23" t="s">
        <v>1705</v>
      </c>
      <c r="N65" s="23" t="s">
        <v>1706</v>
      </c>
      <c r="O65" s="23">
        <v>16</v>
      </c>
      <c r="P65" s="23">
        <v>0</v>
      </c>
      <c r="Q65" s="23" t="s">
        <v>1707</v>
      </c>
      <c r="R65" s="23">
        <v>24</v>
      </c>
      <c r="S65" s="23" t="s">
        <v>1708</v>
      </c>
      <c r="T65" s="23" t="s">
        <v>131</v>
      </c>
      <c r="U65" s="23" t="s">
        <v>131</v>
      </c>
      <c r="V65" s="23" t="s">
        <v>4095</v>
      </c>
      <c r="W65" s="217">
        <f>IFERROR(VLOOKUP(A65,'6-开班明细表'!A:M,8,0),"")</f>
        <v>1.5</v>
      </c>
      <c r="X65" s="217">
        <f>IFERROR(VLOOKUP(A65,'6-开班明细表'!A:M,9,0),"")</f>
        <v>1</v>
      </c>
      <c r="Y65" s="217">
        <f>IFERROR(VLOOKUP(A65,'6-开班明细表'!A:M,10,0),"")</f>
        <v>0.5</v>
      </c>
      <c r="Z65">
        <f t="shared" si="1"/>
        <v>0</v>
      </c>
      <c r="AA65" t="str">
        <f t="shared" si="2"/>
        <v>萧泽秀</v>
      </c>
      <c r="AB65" t="str">
        <f t="shared" si="3"/>
        <v>陈欢</v>
      </c>
      <c r="AC65" t="str">
        <f t="shared" si="4"/>
        <v xml:space="preserve">STA MARIA </v>
      </c>
      <c r="AD65" t="str">
        <f t="shared" si="5"/>
        <v>陈欢</v>
      </c>
      <c r="AE65" t="str">
        <f t="shared" si="6"/>
        <v xml:space="preserve">STA MARIA </v>
      </c>
      <c r="AF65">
        <f t="shared" si="7"/>
        <v>2</v>
      </c>
      <c r="AG65">
        <f t="shared" si="8"/>
        <v>4</v>
      </c>
      <c r="AH65" s="27">
        <f t="shared" si="9"/>
        <v>42855</v>
      </c>
      <c r="AI65" t="str">
        <f t="shared" si="13"/>
        <v>周日上午</v>
      </c>
      <c r="AJ65" t="str">
        <f t="shared" si="10"/>
        <v>P3A</v>
      </c>
      <c r="AK65" s="19" t="str">
        <f>IFERROR(IF(IFERROR(FIND("一",C65),0)&gt;0,"一对一",VLOOKUP(AJ65,班级编码!A:L,8,0)),"")</f>
        <v>小高部</v>
      </c>
      <c r="AL65" t="str">
        <f t="shared" si="11"/>
        <v>周日</v>
      </c>
      <c r="AM65" t="str">
        <f t="shared" si="12"/>
        <v>09</v>
      </c>
    </row>
    <row r="66" spans="1:39">
      <c r="A66" s="23" t="s">
        <v>4227</v>
      </c>
      <c r="B66" s="23" t="s">
        <v>1721</v>
      </c>
      <c r="C66" s="23" t="s">
        <v>452</v>
      </c>
      <c r="D66" s="23" t="s">
        <v>4228</v>
      </c>
      <c r="E66" s="23" t="s">
        <v>4071</v>
      </c>
      <c r="F66" s="23" t="s">
        <v>4117</v>
      </c>
      <c r="G66" s="23">
        <v>42693</v>
      </c>
      <c r="H66" s="23" t="s">
        <v>11</v>
      </c>
      <c r="I66" s="23">
        <v>42819.375</v>
      </c>
      <c r="J66" s="23">
        <v>42813</v>
      </c>
      <c r="K66" s="23" t="s">
        <v>4132</v>
      </c>
      <c r="L66" s="23" t="s">
        <v>1704</v>
      </c>
      <c r="M66" s="23" t="s">
        <v>1705</v>
      </c>
      <c r="N66" s="23" t="s">
        <v>1706</v>
      </c>
      <c r="O66" s="23">
        <v>16</v>
      </c>
      <c r="P66" s="23">
        <v>0</v>
      </c>
      <c r="Q66" s="23" t="s">
        <v>1707</v>
      </c>
      <c r="R66" s="23">
        <v>18</v>
      </c>
      <c r="S66" s="23" t="s">
        <v>1708</v>
      </c>
      <c r="T66" s="23" t="s">
        <v>123</v>
      </c>
      <c r="U66" s="23" t="s">
        <v>123</v>
      </c>
      <c r="V66" s="23" t="s">
        <v>4095</v>
      </c>
      <c r="W66" s="217">
        <f>IFERROR(VLOOKUP(A66,'6-开班明细表'!A:M,8,0),"")</f>
        <v>1.5</v>
      </c>
      <c r="X66" s="217">
        <f>IFERROR(VLOOKUP(A66,'6-开班明细表'!A:M,9,0),"")</f>
        <v>1</v>
      </c>
      <c r="Y66" s="217">
        <f>IFERROR(VLOOKUP(A66,'6-开班明细表'!A:M,10,0),"")</f>
        <v>0.5</v>
      </c>
      <c r="Z66">
        <f t="shared" si="1"/>
        <v>0</v>
      </c>
      <c r="AA66" t="str">
        <f t="shared" si="2"/>
        <v>张佩</v>
      </c>
      <c r="AB66" t="str">
        <f t="shared" si="3"/>
        <v>李玲</v>
      </c>
      <c r="AC66" t="str">
        <f t="shared" si="4"/>
        <v>STA MARIA ANTONIO III BILLONES</v>
      </c>
      <c r="AD66" t="str">
        <f t="shared" si="5"/>
        <v>STA MARIA ANTONIO III BILLONES</v>
      </c>
      <c r="AE66" t="str">
        <f t="shared" si="6"/>
        <v>李玲</v>
      </c>
      <c r="AF66">
        <f t="shared" si="7"/>
        <v>30</v>
      </c>
      <c r="AG66">
        <f t="shared" si="8"/>
        <v>30</v>
      </c>
      <c r="AH66" s="27">
        <f t="shared" si="9"/>
        <v>42819</v>
      </c>
      <c r="AI66" t="str">
        <f t="shared" ref="AI66:AI97" si="14">IF(IFERROR(FIND("一",C66),0)&gt;0,"一对一",IFERROR(AL66&amp;VLOOKUP(AM66,AP:AQ,2),""))</f>
        <v>周六上午</v>
      </c>
      <c r="AJ66" t="str">
        <f t="shared" si="10"/>
        <v>P3A</v>
      </c>
      <c r="AK66" s="19" t="str">
        <f>IFERROR(IF(IFERROR(FIND("一",C66),0)&gt;0,"一对一",VLOOKUP(AJ66,班级编码!A:L,8,0)),"")</f>
        <v>小高部</v>
      </c>
      <c r="AL66" t="str">
        <f t="shared" si="11"/>
        <v>周六</v>
      </c>
      <c r="AM66" t="str">
        <f t="shared" si="12"/>
        <v>09</v>
      </c>
    </row>
    <row r="67" spans="1:39">
      <c r="A67" s="23" t="s">
        <v>4079</v>
      </c>
      <c r="B67" s="23" t="s">
        <v>1721</v>
      </c>
      <c r="C67" s="23" t="s">
        <v>452</v>
      </c>
      <c r="D67" s="23" t="s">
        <v>4080</v>
      </c>
      <c r="E67" s="23" t="s">
        <v>4071</v>
      </c>
      <c r="F67" s="23" t="s">
        <v>4081</v>
      </c>
      <c r="G67" s="23">
        <v>42679</v>
      </c>
      <c r="H67" s="23" t="s">
        <v>11</v>
      </c>
      <c r="I67" s="23">
        <v>42910.583333333328</v>
      </c>
      <c r="J67" s="23">
        <v>42799</v>
      </c>
      <c r="K67" s="23" t="s">
        <v>4073</v>
      </c>
      <c r="L67" s="23" t="s">
        <v>1704</v>
      </c>
      <c r="M67" s="23" t="s">
        <v>1705</v>
      </c>
      <c r="N67" s="23" t="s">
        <v>1706</v>
      </c>
      <c r="O67" s="23">
        <v>16</v>
      </c>
      <c r="P67" s="23">
        <v>0</v>
      </c>
      <c r="Q67" s="23" t="s">
        <v>1707</v>
      </c>
      <c r="R67" s="23">
        <v>18</v>
      </c>
      <c r="S67" s="23" t="s">
        <v>1708</v>
      </c>
      <c r="T67" s="23" t="s">
        <v>280</v>
      </c>
      <c r="U67" s="23" t="s">
        <v>280</v>
      </c>
      <c r="V67" s="23" t="s">
        <v>4095</v>
      </c>
      <c r="W67" s="217">
        <f>IFERROR(VLOOKUP(A67,'6-开班明细表'!A:M,8,0),"")</f>
        <v>1.5</v>
      </c>
      <c r="X67" s="217">
        <f>IFERROR(VLOOKUP(A67,'6-开班明细表'!A:M,9,0),"")</f>
        <v>1</v>
      </c>
      <c r="Y67" s="217">
        <f>IFERROR(VLOOKUP(A67,'6-开班明细表'!A:M,10,0),"")</f>
        <v>0.5</v>
      </c>
      <c r="Z67">
        <f t="shared" ref="Z67:Z130" si="15">IF(SUM(W67:Y67)=0,0,SUM(W67:Y67)-IF(A67="","",VALUE(LEFT(L67,2*LEN(L67)-LENB(L67)))))</f>
        <v>0</v>
      </c>
      <c r="AA67" t="str">
        <f t="shared" ref="AA67:AA130" si="16">IFERROR(LEFT(D67,FIND(",",D67)-1),D67)</f>
        <v>黎洁瑜</v>
      </c>
      <c r="AB67" t="str">
        <f t="shared" ref="AB67:AB130" si="17">IF(AF67=AG67,AE67,AD67)</f>
        <v>覃爱怡</v>
      </c>
      <c r="AC67" t="str">
        <f t="shared" ref="AC67:AC130" si="18">IF(AF67=AG67,AD67,AE67)</f>
        <v xml:space="preserve">STA MARIA </v>
      </c>
      <c r="AD67" t="str">
        <f t="shared" ref="AD67:AD130" si="19">IFERROR(MID(D67,FIND(",",D67)+1,FIND("@",SUBSTITUTE(D67,",","@",2))-FIND(",",D67)-1),IF(ISERROR(FIND(",",D67)),"",MID(D67,FIND(",",D67)+1,20)))</f>
        <v>覃爱怡</v>
      </c>
      <c r="AE67" t="str">
        <f t="shared" ref="AE67:AE130" si="20">IFERROR(MID(D67,FIND("@",SUBSTITUTE(D67,",","@",2))+1,10),"")</f>
        <v xml:space="preserve">STA MARIA </v>
      </c>
      <c r="AF67">
        <f t="shared" ref="AF67:AF130" si="21">LEN(AD67)</f>
        <v>3</v>
      </c>
      <c r="AG67">
        <f t="shared" ref="AG67:AG130" si="22">LENB(AD67)</f>
        <v>6</v>
      </c>
      <c r="AH67" s="27">
        <f t="shared" ref="AH67:AH130" si="23">R67*7+G67</f>
        <v>42805</v>
      </c>
      <c r="AI67" t="str">
        <f t="shared" si="14"/>
        <v>周六下午</v>
      </c>
      <c r="AJ67" t="str">
        <f t="shared" ref="AJ67:AJ130" si="24">IF(IFERROR(FIND("一",C67),0)&gt;0,"一对一",LEFT(A67,3))</f>
        <v>P3B</v>
      </c>
      <c r="AK67" s="19" t="str">
        <f>IFERROR(IF(IFERROR(FIND("一",C67),0)&gt;0,"一对一",VLOOKUP(AJ67,班级编码!A:L,8,0)),"")</f>
        <v>小高部</v>
      </c>
      <c r="AL67" t="str">
        <f t="shared" ref="AL67:AL130" si="25">LEFT(K67,2)</f>
        <v>周六</v>
      </c>
      <c r="AM67" t="str">
        <f t="shared" ref="AM67:AM130" si="26">MID(K67,3,2)</f>
        <v>14</v>
      </c>
    </row>
    <row r="68" spans="1:39">
      <c r="A68" s="23" t="s">
        <v>4229</v>
      </c>
      <c r="B68" s="23" t="s">
        <v>1721</v>
      </c>
      <c r="C68" s="23" t="s">
        <v>452</v>
      </c>
      <c r="D68" s="23" t="s">
        <v>4230</v>
      </c>
      <c r="E68" s="23" t="s">
        <v>4071</v>
      </c>
      <c r="F68" s="23" t="s">
        <v>4117</v>
      </c>
      <c r="G68" s="23">
        <v>42680</v>
      </c>
      <c r="H68" s="23" t="s">
        <v>11</v>
      </c>
      <c r="I68" s="23">
        <v>42820.375</v>
      </c>
      <c r="J68" s="23">
        <v>42800</v>
      </c>
      <c r="K68" s="23" t="s">
        <v>4150</v>
      </c>
      <c r="L68" s="23" t="s">
        <v>1704</v>
      </c>
      <c r="M68" s="23" t="s">
        <v>1705</v>
      </c>
      <c r="N68" s="23" t="s">
        <v>1706</v>
      </c>
      <c r="O68" s="23">
        <v>16</v>
      </c>
      <c r="P68" s="23">
        <v>0</v>
      </c>
      <c r="Q68" s="23" t="s">
        <v>1707</v>
      </c>
      <c r="R68" s="23">
        <v>18</v>
      </c>
      <c r="S68" s="23" t="s">
        <v>1708</v>
      </c>
      <c r="T68" s="23" t="s">
        <v>120</v>
      </c>
      <c r="U68" s="23" t="s">
        <v>120</v>
      </c>
      <c r="V68" s="23" t="s">
        <v>4095</v>
      </c>
      <c r="W68" s="217">
        <f>IFERROR(VLOOKUP(A68,'6-开班明细表'!A:M,8,0),"")</f>
        <v>1.5</v>
      </c>
      <c r="X68" s="217">
        <f>IFERROR(VLOOKUP(A68,'6-开班明细表'!A:M,9,0),"")</f>
        <v>1</v>
      </c>
      <c r="Y68" s="217">
        <f>IFERROR(VLOOKUP(A68,'6-开班明细表'!A:M,10,0),"")</f>
        <v>0.5</v>
      </c>
      <c r="Z68">
        <f t="shared" si="15"/>
        <v>0</v>
      </c>
      <c r="AA68" t="str">
        <f t="shared" si="16"/>
        <v>李玲</v>
      </c>
      <c r="AB68" t="str">
        <f t="shared" si="17"/>
        <v>张佩</v>
      </c>
      <c r="AC68" t="str">
        <f t="shared" si="18"/>
        <v xml:space="preserve">STA MARIA </v>
      </c>
      <c r="AD68" t="str">
        <f t="shared" si="19"/>
        <v>张佩</v>
      </c>
      <c r="AE68" t="str">
        <f t="shared" si="20"/>
        <v xml:space="preserve">STA MARIA </v>
      </c>
      <c r="AF68">
        <f t="shared" si="21"/>
        <v>2</v>
      </c>
      <c r="AG68">
        <f t="shared" si="22"/>
        <v>4</v>
      </c>
      <c r="AH68" s="27">
        <f t="shared" si="23"/>
        <v>42806</v>
      </c>
      <c r="AI68" t="str">
        <f t="shared" si="14"/>
        <v>周日上午</v>
      </c>
      <c r="AJ68" t="str">
        <f t="shared" si="24"/>
        <v>P5A</v>
      </c>
      <c r="AK68" s="19" t="str">
        <f>IFERROR(IF(IFERROR(FIND("一",C68),0)&gt;0,"一对一",VLOOKUP(AJ68,班级编码!A:L,8,0)),"")</f>
        <v>初中部</v>
      </c>
      <c r="AL68" t="str">
        <f t="shared" si="25"/>
        <v>周日</v>
      </c>
      <c r="AM68" t="str">
        <f t="shared" si="26"/>
        <v>09</v>
      </c>
    </row>
    <row r="69" spans="1:39">
      <c r="A69" s="23" t="s">
        <v>4231</v>
      </c>
      <c r="B69" s="23" t="s">
        <v>1721</v>
      </c>
      <c r="C69" s="23" t="s">
        <v>452</v>
      </c>
      <c r="D69" s="23" t="s">
        <v>4232</v>
      </c>
      <c r="E69" s="23" t="s">
        <v>4071</v>
      </c>
      <c r="F69" s="23" t="s">
        <v>4100</v>
      </c>
      <c r="G69" s="23">
        <v>42605</v>
      </c>
      <c r="H69" s="23" t="s">
        <v>11</v>
      </c>
      <c r="I69" s="23">
        <v>42728.583333333328</v>
      </c>
      <c r="J69" s="23">
        <v>42727</v>
      </c>
      <c r="K69" s="23" t="s">
        <v>4233</v>
      </c>
      <c r="L69" s="23" t="s">
        <v>1704</v>
      </c>
      <c r="M69" s="23" t="s">
        <v>1705</v>
      </c>
      <c r="N69" s="23" t="s">
        <v>1706</v>
      </c>
      <c r="O69" s="23">
        <v>16</v>
      </c>
      <c r="P69" s="23">
        <v>0</v>
      </c>
      <c r="Q69" s="23" t="s">
        <v>1707</v>
      </c>
      <c r="R69" s="23">
        <v>18</v>
      </c>
      <c r="S69" s="23" t="s">
        <v>1708</v>
      </c>
      <c r="T69" s="23" t="s">
        <v>1693</v>
      </c>
      <c r="U69" s="23" t="s">
        <v>1693</v>
      </c>
      <c r="V69" s="23" t="s">
        <v>4095</v>
      </c>
      <c r="W69" s="217">
        <f>IFERROR(VLOOKUP(A69,'6-开班明细表'!A:M,8,0),"")</f>
        <v>1.5</v>
      </c>
      <c r="X69" s="217">
        <f>IFERROR(VLOOKUP(A69,'6-开班明细表'!A:M,9,0),"")</f>
        <v>1</v>
      </c>
      <c r="Y69" s="217">
        <f>IFERROR(VLOOKUP(A69,'6-开班明细表'!A:M,10,0),"")</f>
        <v>0.5</v>
      </c>
      <c r="Z69">
        <f t="shared" si="15"/>
        <v>0</v>
      </c>
      <c r="AA69" t="str">
        <f t="shared" si="16"/>
        <v>张佩</v>
      </c>
      <c r="AB69" t="str">
        <f t="shared" si="17"/>
        <v>萧泽秀</v>
      </c>
      <c r="AC69" t="str">
        <f t="shared" si="18"/>
        <v>STA MARIA ANTONIO III BILLONES</v>
      </c>
      <c r="AD69" t="str">
        <f t="shared" si="19"/>
        <v>STA MARIA ANTONIO III BILLONES</v>
      </c>
      <c r="AE69" t="str">
        <f t="shared" si="20"/>
        <v>萧泽秀</v>
      </c>
      <c r="AF69">
        <f t="shared" si="21"/>
        <v>30</v>
      </c>
      <c r="AG69">
        <f t="shared" si="22"/>
        <v>30</v>
      </c>
      <c r="AH69" s="27">
        <f t="shared" si="23"/>
        <v>42731</v>
      </c>
      <c r="AI69" t="str">
        <f t="shared" si="14"/>
        <v>周六上午</v>
      </c>
      <c r="AJ69" t="str">
        <f t="shared" si="24"/>
        <v>P4A</v>
      </c>
      <c r="AK69" s="19" t="str">
        <f>IFERROR(IF(IFERROR(FIND("一",C69),0)&gt;0,"一对一",VLOOKUP(AJ69,班级编码!A:L,8,0)),"")</f>
        <v>小高部</v>
      </c>
      <c r="AL69" t="str">
        <f t="shared" si="25"/>
        <v>周六</v>
      </c>
      <c r="AM69" t="str">
        <f t="shared" si="26"/>
        <v>02</v>
      </c>
    </row>
    <row r="70" spans="1:39">
      <c r="A70" s="23" t="s">
        <v>4234</v>
      </c>
      <c r="B70" s="23" t="s">
        <v>1721</v>
      </c>
      <c r="C70" s="23" t="s">
        <v>452</v>
      </c>
      <c r="D70" s="23" t="s">
        <v>4120</v>
      </c>
      <c r="E70" s="23" t="s">
        <v>4071</v>
      </c>
      <c r="F70" s="23" t="s">
        <v>4121</v>
      </c>
      <c r="G70" s="23">
        <v>42623</v>
      </c>
      <c r="H70" s="23" t="s">
        <v>11</v>
      </c>
      <c r="I70" s="23">
        <v>42798.375</v>
      </c>
      <c r="J70" s="23">
        <v>42745</v>
      </c>
      <c r="K70" s="23" t="s">
        <v>4132</v>
      </c>
      <c r="L70" s="23" t="s">
        <v>1704</v>
      </c>
      <c r="M70" s="23" t="s">
        <v>1705</v>
      </c>
      <c r="N70" s="23" t="s">
        <v>1706</v>
      </c>
      <c r="O70" s="23">
        <v>16</v>
      </c>
      <c r="P70" s="23">
        <v>5</v>
      </c>
      <c r="Q70" s="23" t="s">
        <v>4082</v>
      </c>
      <c r="R70" s="23">
        <v>18</v>
      </c>
      <c r="S70" s="23" t="s">
        <v>1708</v>
      </c>
      <c r="T70" s="23" t="s">
        <v>122</v>
      </c>
      <c r="U70" s="23" t="s">
        <v>122</v>
      </c>
      <c r="V70" s="23" t="s">
        <v>4095</v>
      </c>
      <c r="W70" s="217">
        <f>IFERROR(VLOOKUP(A70,'6-开班明细表'!A:M,8,0),"")</f>
        <v>1.5</v>
      </c>
      <c r="X70" s="217">
        <f>IFERROR(VLOOKUP(A70,'6-开班明细表'!A:M,9,0),"")</f>
        <v>1</v>
      </c>
      <c r="Y70" s="217">
        <f>IFERROR(VLOOKUP(A70,'6-开班明细表'!A:M,10,0),"")</f>
        <v>0.05</v>
      </c>
      <c r="Z70">
        <f t="shared" si="15"/>
        <v>-0.45000000000000018</v>
      </c>
      <c r="AA70" t="str">
        <f t="shared" si="16"/>
        <v>萧泽秀</v>
      </c>
      <c r="AB70" t="str">
        <f t="shared" si="17"/>
        <v>马凯琼</v>
      </c>
      <c r="AC70" t="str">
        <f t="shared" si="18"/>
        <v xml:space="preserve">STA MARIA </v>
      </c>
      <c r="AD70" t="str">
        <f t="shared" si="19"/>
        <v>马凯琼</v>
      </c>
      <c r="AE70" t="str">
        <f t="shared" si="20"/>
        <v xml:space="preserve">STA MARIA </v>
      </c>
      <c r="AF70">
        <f t="shared" si="21"/>
        <v>3</v>
      </c>
      <c r="AG70">
        <f t="shared" si="22"/>
        <v>6</v>
      </c>
      <c r="AH70" s="27">
        <f t="shared" si="23"/>
        <v>42749</v>
      </c>
      <c r="AI70" t="str">
        <f t="shared" si="14"/>
        <v>周六上午</v>
      </c>
      <c r="AJ70" t="str">
        <f t="shared" si="24"/>
        <v>P5A</v>
      </c>
      <c r="AK70" s="19" t="str">
        <f>IFERROR(IF(IFERROR(FIND("一",C70),0)&gt;0,"一对一",VLOOKUP(AJ70,班级编码!A:L,8,0)),"")</f>
        <v>初中部</v>
      </c>
      <c r="AL70" t="str">
        <f t="shared" si="25"/>
        <v>周六</v>
      </c>
      <c r="AM70" t="str">
        <f t="shared" si="26"/>
        <v>09</v>
      </c>
    </row>
    <row r="71" spans="1:39">
      <c r="A71" s="23" t="s">
        <v>4235</v>
      </c>
      <c r="B71" s="23" t="s">
        <v>1721</v>
      </c>
      <c r="C71" s="23" t="s">
        <v>452</v>
      </c>
      <c r="D71" s="23" t="s">
        <v>4230</v>
      </c>
      <c r="E71" s="23" t="s">
        <v>4071</v>
      </c>
      <c r="F71" s="23" t="s">
        <v>4121</v>
      </c>
      <c r="G71" s="23">
        <v>42561</v>
      </c>
      <c r="H71" s="23" t="s">
        <v>11</v>
      </c>
      <c r="I71" s="23">
        <v>42753.375</v>
      </c>
      <c r="J71" s="23">
        <v>42745</v>
      </c>
      <c r="K71" s="23" t="s">
        <v>4150</v>
      </c>
      <c r="L71" s="23" t="s">
        <v>1704</v>
      </c>
      <c r="M71" s="23" t="s">
        <v>1705</v>
      </c>
      <c r="N71" s="23" t="s">
        <v>1706</v>
      </c>
      <c r="O71" s="23">
        <v>16</v>
      </c>
      <c r="P71" s="23">
        <v>0</v>
      </c>
      <c r="Q71" s="23" t="s">
        <v>1707</v>
      </c>
      <c r="R71" s="23">
        <v>24</v>
      </c>
      <c r="S71" s="23" t="s">
        <v>1708</v>
      </c>
      <c r="T71" s="23" t="s">
        <v>1688</v>
      </c>
      <c r="U71" s="23" t="s">
        <v>1688</v>
      </c>
      <c r="V71" s="23" t="s">
        <v>4095</v>
      </c>
      <c r="W71" s="217">
        <f>IFERROR(VLOOKUP(A71,'6-开班明细表'!A:M,8,0),"")</f>
        <v>1.5</v>
      </c>
      <c r="X71" s="217">
        <f>IFERROR(VLOOKUP(A71,'6-开班明细表'!A:M,9,0),"")</f>
        <v>1</v>
      </c>
      <c r="Y71" s="217">
        <f>IFERROR(VLOOKUP(A71,'6-开班明细表'!A:M,10,0),"")</f>
        <v>0.5</v>
      </c>
      <c r="Z71">
        <f t="shared" si="15"/>
        <v>0</v>
      </c>
      <c r="AA71" t="str">
        <f t="shared" si="16"/>
        <v>李玲</v>
      </c>
      <c r="AB71" t="str">
        <f t="shared" si="17"/>
        <v>张佩</v>
      </c>
      <c r="AC71" t="str">
        <f t="shared" si="18"/>
        <v xml:space="preserve">STA MARIA </v>
      </c>
      <c r="AD71" t="str">
        <f t="shared" si="19"/>
        <v>张佩</v>
      </c>
      <c r="AE71" t="str">
        <f t="shared" si="20"/>
        <v xml:space="preserve">STA MARIA </v>
      </c>
      <c r="AF71">
        <f t="shared" si="21"/>
        <v>2</v>
      </c>
      <c r="AG71">
        <f t="shared" si="22"/>
        <v>4</v>
      </c>
      <c r="AH71" s="27">
        <f t="shared" si="23"/>
        <v>42729</v>
      </c>
      <c r="AI71" t="str">
        <f t="shared" si="14"/>
        <v>周日上午</v>
      </c>
      <c r="AJ71" t="str">
        <f t="shared" si="24"/>
        <v>P6A</v>
      </c>
      <c r="AK71" s="19" t="str">
        <f>IFERROR(IF(IFERROR(FIND("一",C71),0)&gt;0,"一对一",VLOOKUP(AJ71,班级编码!A:L,8,0)),"")</f>
        <v>初中部</v>
      </c>
      <c r="AL71" t="str">
        <f t="shared" si="25"/>
        <v>周日</v>
      </c>
      <c r="AM71" t="str">
        <f t="shared" si="26"/>
        <v>09</v>
      </c>
    </row>
    <row r="72" spans="1:39">
      <c r="A72" s="23" t="s">
        <v>4236</v>
      </c>
      <c r="B72" s="23" t="s">
        <v>1721</v>
      </c>
      <c r="C72" s="23" t="s">
        <v>452</v>
      </c>
      <c r="D72" s="23" t="s">
        <v>4230</v>
      </c>
      <c r="E72" s="23" t="s">
        <v>4071</v>
      </c>
      <c r="F72" s="23" t="s">
        <v>4081</v>
      </c>
      <c r="G72" s="23">
        <v>42666</v>
      </c>
      <c r="H72" s="23" t="s">
        <v>11</v>
      </c>
      <c r="I72" s="23">
        <v>42820.583333333328</v>
      </c>
      <c r="J72" s="23">
        <v>42848</v>
      </c>
      <c r="K72" s="23" t="s">
        <v>4155</v>
      </c>
      <c r="L72" s="23" t="s">
        <v>1704</v>
      </c>
      <c r="M72" s="23" t="s">
        <v>1705</v>
      </c>
      <c r="N72" s="23" t="s">
        <v>1706</v>
      </c>
      <c r="O72" s="23">
        <v>16</v>
      </c>
      <c r="P72" s="23">
        <v>0</v>
      </c>
      <c r="Q72" s="23" t="s">
        <v>1707</v>
      </c>
      <c r="R72" s="23">
        <v>24</v>
      </c>
      <c r="S72" s="23" t="s">
        <v>1708</v>
      </c>
      <c r="T72" s="23" t="s">
        <v>122</v>
      </c>
      <c r="U72" s="23" t="s">
        <v>122</v>
      </c>
      <c r="V72" s="23" t="s">
        <v>4095</v>
      </c>
      <c r="W72" s="217">
        <f>IFERROR(VLOOKUP(A72,'6-开班明细表'!A:M,8,0),"")</f>
        <v>1.5</v>
      </c>
      <c r="X72" s="217">
        <f>IFERROR(VLOOKUP(A72,'6-开班明细表'!A:M,9,0),"")</f>
        <v>1</v>
      </c>
      <c r="Y72" s="217">
        <f>IFERROR(VLOOKUP(A72,'6-开班明细表'!A:M,10,0),"")</f>
        <v>0.5</v>
      </c>
      <c r="Z72">
        <f t="shared" si="15"/>
        <v>0</v>
      </c>
      <c r="AA72" t="str">
        <f t="shared" si="16"/>
        <v>李玲</v>
      </c>
      <c r="AB72" t="str">
        <f t="shared" si="17"/>
        <v>张佩</v>
      </c>
      <c r="AC72" t="str">
        <f t="shared" si="18"/>
        <v xml:space="preserve">STA MARIA </v>
      </c>
      <c r="AD72" t="str">
        <f t="shared" si="19"/>
        <v>张佩</v>
      </c>
      <c r="AE72" t="str">
        <f t="shared" si="20"/>
        <v xml:space="preserve">STA MARIA </v>
      </c>
      <c r="AF72">
        <f t="shared" si="21"/>
        <v>2</v>
      </c>
      <c r="AG72">
        <f t="shared" si="22"/>
        <v>4</v>
      </c>
      <c r="AH72" s="27">
        <f t="shared" si="23"/>
        <v>42834</v>
      </c>
      <c r="AI72" t="str">
        <f t="shared" si="14"/>
        <v>周日下午</v>
      </c>
      <c r="AJ72" t="str">
        <f t="shared" si="24"/>
        <v>P6A</v>
      </c>
      <c r="AK72" s="19" t="str">
        <f>IFERROR(IF(IFERROR(FIND("一",C72),0)&gt;0,"一对一",VLOOKUP(AJ72,班级编码!A:L,8,0)),"")</f>
        <v>初中部</v>
      </c>
      <c r="AL72" t="str">
        <f t="shared" si="25"/>
        <v>周日</v>
      </c>
      <c r="AM72" t="str">
        <f t="shared" si="26"/>
        <v>14</v>
      </c>
    </row>
    <row r="73" spans="1:39">
      <c r="A73" s="23" t="s">
        <v>4237</v>
      </c>
      <c r="B73" s="23" t="s">
        <v>1721</v>
      </c>
      <c r="C73" s="23" t="s">
        <v>452</v>
      </c>
      <c r="D73" s="23" t="s">
        <v>4238</v>
      </c>
      <c r="E73" s="23" t="s">
        <v>4071</v>
      </c>
      <c r="F73" s="23" t="s">
        <v>4077</v>
      </c>
      <c r="G73" s="23">
        <v>42623</v>
      </c>
      <c r="H73" s="23" t="s">
        <v>11</v>
      </c>
      <c r="I73" s="23">
        <v>42798.583333333328</v>
      </c>
      <c r="J73" s="23">
        <v>42804</v>
      </c>
      <c r="K73" s="23" t="s">
        <v>4073</v>
      </c>
      <c r="L73" s="23" t="s">
        <v>1704</v>
      </c>
      <c r="M73" s="23" t="s">
        <v>1705</v>
      </c>
      <c r="N73" s="23" t="s">
        <v>1706</v>
      </c>
      <c r="O73" s="23">
        <v>16</v>
      </c>
      <c r="P73" s="23">
        <v>7</v>
      </c>
      <c r="Q73" s="23" t="s">
        <v>4153</v>
      </c>
      <c r="R73" s="23">
        <v>24</v>
      </c>
      <c r="S73" s="23" t="s">
        <v>1708</v>
      </c>
      <c r="T73" s="23" t="s">
        <v>120</v>
      </c>
      <c r="U73" s="23" t="s">
        <v>120</v>
      </c>
      <c r="V73" s="23" t="s">
        <v>4095</v>
      </c>
      <c r="W73" s="217">
        <f>IFERROR(VLOOKUP(A73,'6-开班明细表'!A:M,8,0),"")</f>
        <v>1.5</v>
      </c>
      <c r="X73" s="217">
        <f>IFERROR(VLOOKUP(A73,'6-开班明细表'!A:M,9,0),"")</f>
        <v>1</v>
      </c>
      <c r="Y73" s="217">
        <f>IFERROR(VLOOKUP(A73,'6-开班明细表'!A:M,10,0),"")</f>
        <v>0.5</v>
      </c>
      <c r="Z73">
        <f t="shared" si="15"/>
        <v>0</v>
      </c>
      <c r="AA73" t="str">
        <f t="shared" si="16"/>
        <v>李玲</v>
      </c>
      <c r="AB73" t="str">
        <f t="shared" si="17"/>
        <v>赖情佳</v>
      </c>
      <c r="AC73" t="str">
        <f t="shared" si="18"/>
        <v xml:space="preserve">STA MARIA </v>
      </c>
      <c r="AD73" t="str">
        <f t="shared" si="19"/>
        <v>赖情佳</v>
      </c>
      <c r="AE73" t="str">
        <f t="shared" si="20"/>
        <v xml:space="preserve">STA MARIA </v>
      </c>
      <c r="AF73">
        <f t="shared" si="21"/>
        <v>3</v>
      </c>
      <c r="AG73">
        <f t="shared" si="22"/>
        <v>6</v>
      </c>
      <c r="AH73" s="27">
        <f t="shared" si="23"/>
        <v>42791</v>
      </c>
      <c r="AI73" t="str">
        <f t="shared" si="14"/>
        <v>周六下午</v>
      </c>
      <c r="AJ73" t="str">
        <f t="shared" si="24"/>
        <v>P6B</v>
      </c>
      <c r="AK73" s="19" t="str">
        <f>IFERROR(IF(IFERROR(FIND("一",C73),0)&gt;0,"一对一",VLOOKUP(AJ73,班级编码!A:L,8,0)),"")</f>
        <v>初中部</v>
      </c>
      <c r="AL73" t="str">
        <f t="shared" si="25"/>
        <v>周六</v>
      </c>
      <c r="AM73" t="str">
        <f t="shared" si="26"/>
        <v>14</v>
      </c>
    </row>
    <row r="74" spans="1:39">
      <c r="A74" s="23" t="s">
        <v>4239</v>
      </c>
      <c r="B74" s="23" t="s">
        <v>1721</v>
      </c>
      <c r="C74" s="23" t="s">
        <v>452</v>
      </c>
      <c r="D74" s="23" t="s">
        <v>4240</v>
      </c>
      <c r="E74" s="23" t="s">
        <v>4071</v>
      </c>
      <c r="F74" s="23" t="s">
        <v>4077</v>
      </c>
      <c r="G74" s="23">
        <v>42570</v>
      </c>
      <c r="H74" s="23" t="s">
        <v>11</v>
      </c>
      <c r="I74" s="23">
        <v>42798.375</v>
      </c>
      <c r="J74" s="23">
        <v>42754</v>
      </c>
      <c r="K74" s="23" t="s">
        <v>4132</v>
      </c>
      <c r="L74" s="23" t="s">
        <v>1704</v>
      </c>
      <c r="M74" s="23" t="s">
        <v>1705</v>
      </c>
      <c r="N74" s="23" t="s">
        <v>1706</v>
      </c>
      <c r="O74" s="23">
        <v>16</v>
      </c>
      <c r="P74" s="23">
        <v>10</v>
      </c>
      <c r="Q74" s="23" t="s">
        <v>4178</v>
      </c>
      <c r="R74" s="23">
        <v>24</v>
      </c>
      <c r="S74" s="23" t="s">
        <v>1708</v>
      </c>
      <c r="T74" s="23" t="s">
        <v>122</v>
      </c>
      <c r="U74" s="23" t="s">
        <v>122</v>
      </c>
      <c r="V74" s="23" t="s">
        <v>4095</v>
      </c>
      <c r="W74" s="217">
        <f>IFERROR(VLOOKUP(A74,'6-开班明细表'!A:M,8,0),"")</f>
        <v>1.5</v>
      </c>
      <c r="X74" s="217">
        <f>IFERROR(VLOOKUP(A74,'6-开班明细表'!A:M,9,0),"")</f>
        <v>1</v>
      </c>
      <c r="Y74" s="217">
        <f>IFERROR(VLOOKUP(A74,'6-开班明细表'!A:M,10,0),"")</f>
        <v>0.5</v>
      </c>
      <c r="Z74">
        <f t="shared" si="15"/>
        <v>0</v>
      </c>
      <c r="AA74" t="str">
        <f t="shared" si="16"/>
        <v>李玲</v>
      </c>
      <c r="AB74" t="str">
        <f t="shared" si="17"/>
        <v>马凯琼</v>
      </c>
      <c r="AC74" t="str">
        <f t="shared" si="18"/>
        <v xml:space="preserve">STA MARIA </v>
      </c>
      <c r="AD74" t="str">
        <f t="shared" si="19"/>
        <v>马凯琼</v>
      </c>
      <c r="AE74" t="str">
        <f t="shared" si="20"/>
        <v xml:space="preserve">STA MARIA </v>
      </c>
      <c r="AF74">
        <f t="shared" si="21"/>
        <v>3</v>
      </c>
      <c r="AG74">
        <f t="shared" si="22"/>
        <v>6</v>
      </c>
      <c r="AH74" s="27">
        <f t="shared" si="23"/>
        <v>42738</v>
      </c>
      <c r="AI74" t="str">
        <f t="shared" si="14"/>
        <v>周六上午</v>
      </c>
      <c r="AJ74" t="str">
        <f t="shared" si="24"/>
        <v>J1A</v>
      </c>
      <c r="AK74" s="19" t="str">
        <f>IFERROR(IF(IFERROR(FIND("一",C74),0)&gt;0,"一对一",VLOOKUP(AJ74,班级编码!A:L,8,0)),"")</f>
        <v>初中部</v>
      </c>
      <c r="AL74" t="str">
        <f t="shared" si="25"/>
        <v>周六</v>
      </c>
      <c r="AM74" t="str">
        <f t="shared" si="26"/>
        <v>09</v>
      </c>
    </row>
    <row r="75" spans="1:39">
      <c r="A75" s="23" t="s">
        <v>4241</v>
      </c>
      <c r="B75" s="23" t="s">
        <v>1721</v>
      </c>
      <c r="C75" s="23" t="s">
        <v>452</v>
      </c>
      <c r="D75" s="23" t="s">
        <v>4242</v>
      </c>
      <c r="E75" s="23" t="s">
        <v>4071</v>
      </c>
      <c r="F75" s="23" t="s">
        <v>4117</v>
      </c>
      <c r="G75" s="23">
        <v>42624</v>
      </c>
      <c r="H75" s="23" t="s">
        <v>11</v>
      </c>
      <c r="I75" s="23">
        <v>42708.583333333328</v>
      </c>
      <c r="J75" s="23">
        <v>42805</v>
      </c>
      <c r="K75" s="23" t="s">
        <v>4155</v>
      </c>
      <c r="L75" s="23" t="s">
        <v>1704</v>
      </c>
      <c r="M75" s="23" t="s">
        <v>1705</v>
      </c>
      <c r="N75" s="23" t="s">
        <v>1706</v>
      </c>
      <c r="O75" s="23">
        <v>16</v>
      </c>
      <c r="P75" s="23">
        <v>0</v>
      </c>
      <c r="Q75" s="23" t="s">
        <v>1707</v>
      </c>
      <c r="R75" s="23">
        <v>24</v>
      </c>
      <c r="S75" s="23" t="s">
        <v>1708</v>
      </c>
      <c r="T75" s="23" t="s">
        <v>1663</v>
      </c>
      <c r="U75" s="23" t="s">
        <v>1663</v>
      </c>
      <c r="V75" s="23" t="s">
        <v>4095</v>
      </c>
      <c r="W75" s="217" t="str">
        <f>IFERROR(VLOOKUP(A75,'6-开班明细表'!A:M,8,0),"")</f>
        <v/>
      </c>
      <c r="X75" s="217" t="str">
        <f>IFERROR(VLOOKUP(A75,'6-开班明细表'!A:M,9,0),"")</f>
        <v/>
      </c>
      <c r="Y75" s="217" t="str">
        <f>IFERROR(VLOOKUP(A75,'6-开班明细表'!A:M,10,0),"")</f>
        <v/>
      </c>
      <c r="Z75">
        <f t="shared" si="15"/>
        <v>0</v>
      </c>
      <c r="AA75" t="str">
        <f t="shared" si="16"/>
        <v>李玲</v>
      </c>
      <c r="AB75" t="str">
        <f t="shared" si="17"/>
        <v>萧泽秀</v>
      </c>
      <c r="AC75" t="str">
        <f t="shared" si="18"/>
        <v>STA MARIA ANTONIO III BILLONES</v>
      </c>
      <c r="AD75" t="str">
        <f t="shared" si="19"/>
        <v>STA MARIA ANTONIO III BILLONES</v>
      </c>
      <c r="AE75" t="str">
        <f t="shared" si="20"/>
        <v>萧泽秀</v>
      </c>
      <c r="AF75">
        <f t="shared" si="21"/>
        <v>30</v>
      </c>
      <c r="AG75">
        <f t="shared" si="22"/>
        <v>30</v>
      </c>
      <c r="AH75" s="27">
        <f t="shared" si="23"/>
        <v>42792</v>
      </c>
      <c r="AI75" t="str">
        <f t="shared" si="14"/>
        <v>周日下午</v>
      </c>
      <c r="AJ75" t="str">
        <f t="shared" si="24"/>
        <v>P6B</v>
      </c>
      <c r="AK75" s="19" t="str">
        <f>IFERROR(IF(IFERROR(FIND("一",C75),0)&gt;0,"一对一",VLOOKUP(AJ75,班级编码!A:L,8,0)),"")</f>
        <v>初中部</v>
      </c>
      <c r="AL75" t="str">
        <f t="shared" si="25"/>
        <v>周日</v>
      </c>
      <c r="AM75" t="str">
        <f t="shared" si="26"/>
        <v>14</v>
      </c>
    </row>
    <row r="76" spans="1:39">
      <c r="A76" s="23" t="s">
        <v>4243</v>
      </c>
      <c r="B76" s="23" t="s">
        <v>1721</v>
      </c>
      <c r="C76" s="214" t="s">
        <v>4093</v>
      </c>
      <c r="D76" s="23" t="s">
        <v>4244</v>
      </c>
      <c r="E76" s="23" t="s">
        <v>4071</v>
      </c>
      <c r="F76" s="23" t="s">
        <v>4100</v>
      </c>
      <c r="G76" s="23">
        <v>42638</v>
      </c>
      <c r="H76" s="23" t="s">
        <v>11</v>
      </c>
      <c r="I76" s="23">
        <v>42729.583333333328</v>
      </c>
      <c r="J76" s="23">
        <v>42819</v>
      </c>
      <c r="K76" s="23" t="s">
        <v>4155</v>
      </c>
      <c r="L76" s="23" t="s">
        <v>1704</v>
      </c>
      <c r="M76" s="23" t="s">
        <v>1705</v>
      </c>
      <c r="N76" s="23" t="s">
        <v>1706</v>
      </c>
      <c r="O76" s="23">
        <v>16</v>
      </c>
      <c r="P76" s="23">
        <v>4</v>
      </c>
      <c r="Q76" s="23" t="s">
        <v>4201</v>
      </c>
      <c r="R76" s="23">
        <v>24</v>
      </c>
      <c r="S76" s="23" t="s">
        <v>1708</v>
      </c>
      <c r="T76" s="23" t="s">
        <v>1693</v>
      </c>
      <c r="U76" s="23" t="s">
        <v>1693</v>
      </c>
      <c r="V76" s="23" t="s">
        <v>4095</v>
      </c>
      <c r="W76" s="217">
        <f>IFERROR(VLOOKUP(A76,'6-开班明细表'!A:M,8,0),"")</f>
        <v>2</v>
      </c>
      <c r="X76" s="217">
        <f>IFERROR(VLOOKUP(A76,'6-开班明细表'!A:M,9,0),"")</f>
        <v>1</v>
      </c>
      <c r="Y76" s="217">
        <f>IFERROR(VLOOKUP(A76,'6-开班明细表'!A:M,10,0),"")</f>
        <v>0</v>
      </c>
      <c r="Z76">
        <f t="shared" si="15"/>
        <v>0</v>
      </c>
      <c r="AA76" t="str">
        <f t="shared" si="16"/>
        <v>马凯琼</v>
      </c>
      <c r="AB76" t="str">
        <f t="shared" si="17"/>
        <v>张佩</v>
      </c>
      <c r="AC76" t="str">
        <f t="shared" si="18"/>
        <v/>
      </c>
      <c r="AD76" t="str">
        <f t="shared" si="19"/>
        <v>张佩</v>
      </c>
      <c r="AE76" t="str">
        <f t="shared" si="20"/>
        <v/>
      </c>
      <c r="AF76">
        <f t="shared" si="21"/>
        <v>2</v>
      </c>
      <c r="AG76">
        <f t="shared" si="22"/>
        <v>4</v>
      </c>
      <c r="AH76" s="27">
        <f t="shared" si="23"/>
        <v>42806</v>
      </c>
      <c r="AI76" t="str">
        <f t="shared" si="14"/>
        <v>一对一</v>
      </c>
      <c r="AJ76" t="str">
        <f t="shared" si="24"/>
        <v>一对一</v>
      </c>
      <c r="AK76" s="19" t="str">
        <f>IFERROR(IF(IFERROR(FIND("一",C76),0)&gt;0,"一对一",VLOOKUP(AJ76,班级编码!A:L,8,0)),"")</f>
        <v>一对一</v>
      </c>
      <c r="AL76" t="str">
        <f t="shared" si="25"/>
        <v>周日</v>
      </c>
      <c r="AM76" t="str">
        <f t="shared" si="26"/>
        <v>14</v>
      </c>
    </row>
    <row r="77" spans="1:39">
      <c r="A77" s="23" t="s">
        <v>4245</v>
      </c>
      <c r="B77" s="23" t="s">
        <v>1721</v>
      </c>
      <c r="C77" s="23" t="s">
        <v>459</v>
      </c>
      <c r="D77" s="23" t="s">
        <v>4168</v>
      </c>
      <c r="E77" s="23" t="s">
        <v>4071</v>
      </c>
      <c r="F77" s="23" t="s">
        <v>4124</v>
      </c>
      <c r="G77" s="23">
        <v>42642</v>
      </c>
      <c r="H77" s="23" t="s">
        <v>11</v>
      </c>
      <c r="I77" s="23">
        <v>42831.8125</v>
      </c>
      <c r="J77" s="23">
        <v>42764</v>
      </c>
      <c r="K77" s="23" t="s">
        <v>4169</v>
      </c>
      <c r="L77" s="23" t="s">
        <v>4090</v>
      </c>
      <c r="M77" s="23" t="s">
        <v>4091</v>
      </c>
      <c r="N77" s="23" t="s">
        <v>1706</v>
      </c>
      <c r="O77" s="23">
        <v>16</v>
      </c>
      <c r="P77" s="23">
        <v>0</v>
      </c>
      <c r="Q77" s="23" t="s">
        <v>1707</v>
      </c>
      <c r="R77" s="23">
        <v>21</v>
      </c>
      <c r="S77" s="23" t="s">
        <v>1708</v>
      </c>
      <c r="T77" s="23" t="s">
        <v>127</v>
      </c>
      <c r="U77" s="23" t="s">
        <v>127</v>
      </c>
      <c r="V77" s="23" t="s">
        <v>4095</v>
      </c>
      <c r="W77" s="217">
        <f>IFERROR(VLOOKUP(A77,'6-开班明细表'!A:M,8,0),"")</f>
        <v>1.1299999999999999</v>
      </c>
      <c r="X77" s="217">
        <f>IFERROR(VLOOKUP(A77,'6-开班明细表'!A:M,9,0),"")</f>
        <v>0</v>
      </c>
      <c r="Y77" s="217">
        <f>IFERROR(VLOOKUP(A77,'6-开班明细表'!A:M,10,0),"")</f>
        <v>0.38</v>
      </c>
      <c r="Z77">
        <f t="shared" si="15"/>
        <v>9.9999999999997868E-3</v>
      </c>
      <c r="AA77" t="str">
        <f t="shared" si="16"/>
        <v>萧泽秀</v>
      </c>
      <c r="AB77" t="str">
        <f t="shared" si="17"/>
        <v/>
      </c>
      <c r="AC77" t="str">
        <f t="shared" si="18"/>
        <v>Marry</v>
      </c>
      <c r="AD77" t="str">
        <f t="shared" si="19"/>
        <v>Marry</v>
      </c>
      <c r="AE77" t="str">
        <f t="shared" si="20"/>
        <v/>
      </c>
      <c r="AF77">
        <f t="shared" si="21"/>
        <v>5</v>
      </c>
      <c r="AG77">
        <f t="shared" si="22"/>
        <v>5</v>
      </c>
      <c r="AH77" s="27">
        <f t="shared" si="23"/>
        <v>42789</v>
      </c>
      <c r="AI77" t="str">
        <f t="shared" si="14"/>
        <v>周四晚上</v>
      </c>
      <c r="AJ77" t="str">
        <f t="shared" si="24"/>
        <v>K04</v>
      </c>
      <c r="AK77" s="19" t="str">
        <f>IFERROR(IF(IFERROR(FIND("一",C77),0)&gt;0,"一对一",VLOOKUP(AJ77,班级编码!A:L,8,0)),"")</f>
        <v>幼儿部</v>
      </c>
      <c r="AL77" t="str">
        <f t="shared" si="25"/>
        <v>周四</v>
      </c>
      <c r="AM77" t="str">
        <f t="shared" si="26"/>
        <v>19</v>
      </c>
    </row>
    <row r="78" spans="1:39">
      <c r="A78" s="23" t="s">
        <v>4246</v>
      </c>
      <c r="B78" s="23" t="s">
        <v>1721</v>
      </c>
      <c r="C78" s="23" t="s">
        <v>459</v>
      </c>
      <c r="D78" s="23" t="s">
        <v>4087</v>
      </c>
      <c r="E78" s="23" t="s">
        <v>4071</v>
      </c>
      <c r="F78" s="23" t="s">
        <v>4088</v>
      </c>
      <c r="G78" s="23">
        <v>42391</v>
      </c>
      <c r="H78" s="23" t="s">
        <v>11</v>
      </c>
      <c r="I78" s="23" t="s">
        <v>11</v>
      </c>
      <c r="J78" s="23">
        <v>42573</v>
      </c>
      <c r="K78" s="23" t="s">
        <v>4204</v>
      </c>
      <c r="L78" s="23" t="s">
        <v>4090</v>
      </c>
      <c r="M78" s="23" t="s">
        <v>4091</v>
      </c>
      <c r="N78" s="23" t="s">
        <v>1706</v>
      </c>
      <c r="O78" s="23">
        <v>16</v>
      </c>
      <c r="P78" s="23">
        <v>0</v>
      </c>
      <c r="Q78" s="23" t="s">
        <v>1707</v>
      </c>
      <c r="R78" s="23">
        <v>21</v>
      </c>
      <c r="S78" s="23" t="s">
        <v>1708</v>
      </c>
      <c r="T78" s="23" t="s">
        <v>1709</v>
      </c>
      <c r="U78" s="23" t="s">
        <v>1709</v>
      </c>
      <c r="V78" s="23" t="s">
        <v>4095</v>
      </c>
      <c r="W78" s="217">
        <f>IFERROR(VLOOKUP(A78,'6-开班明细表'!A:M,8,0),"")</f>
        <v>1.1299999999999999</v>
      </c>
      <c r="X78" s="217">
        <f>IFERROR(VLOOKUP(A78,'6-开班明细表'!A:M,9,0),"")</f>
        <v>0</v>
      </c>
      <c r="Y78" s="217">
        <f>IFERROR(VLOOKUP(A78,'6-开班明细表'!A:M,10,0),"")</f>
        <v>0.38</v>
      </c>
      <c r="Z78">
        <f t="shared" si="15"/>
        <v>9.9999999999997868E-3</v>
      </c>
      <c r="AA78" t="str">
        <f t="shared" si="16"/>
        <v>陈敏华</v>
      </c>
      <c r="AB78" t="str">
        <f t="shared" si="17"/>
        <v/>
      </c>
      <c r="AC78" t="str">
        <f t="shared" si="18"/>
        <v>STA MARIA ANTONIO II</v>
      </c>
      <c r="AD78" t="str">
        <f t="shared" si="19"/>
        <v>STA MARIA ANTONIO II</v>
      </c>
      <c r="AE78" t="str">
        <f t="shared" si="20"/>
        <v/>
      </c>
      <c r="AF78">
        <f t="shared" si="21"/>
        <v>20</v>
      </c>
      <c r="AG78">
        <f t="shared" si="22"/>
        <v>20</v>
      </c>
      <c r="AH78" s="27">
        <f t="shared" si="23"/>
        <v>42538</v>
      </c>
      <c r="AI78" t="str">
        <f t="shared" si="14"/>
        <v>周五下午</v>
      </c>
      <c r="AJ78" t="str">
        <f t="shared" si="24"/>
        <v>K05</v>
      </c>
      <c r="AK78" s="19" t="str">
        <f>IFERROR(IF(IFERROR(FIND("一",C78),0)&gt;0,"一对一",VLOOKUP(AJ78,班级编码!A:L,8,0)),"")</f>
        <v>幼儿部</v>
      </c>
      <c r="AL78" t="str">
        <f t="shared" si="25"/>
        <v>周五</v>
      </c>
      <c r="AM78" t="str">
        <f t="shared" si="26"/>
        <v>17</v>
      </c>
    </row>
    <row r="79" spans="1:39">
      <c r="A79" s="23" t="s">
        <v>4247</v>
      </c>
      <c r="B79" s="23" t="s">
        <v>1721</v>
      </c>
      <c r="C79" s="23" t="s">
        <v>1189</v>
      </c>
      <c r="D79" s="23" t="s">
        <v>4217</v>
      </c>
      <c r="E79" s="23" t="s">
        <v>4071</v>
      </c>
      <c r="F79" s="23" t="s">
        <v>4088</v>
      </c>
      <c r="G79" s="23">
        <v>42620</v>
      </c>
      <c r="H79" s="23" t="s">
        <v>11</v>
      </c>
      <c r="I79" s="23">
        <v>42753.375</v>
      </c>
      <c r="J79" s="23">
        <v>42801</v>
      </c>
      <c r="K79" s="23" t="s">
        <v>4248</v>
      </c>
      <c r="L79" s="23" t="s">
        <v>1704</v>
      </c>
      <c r="M79" s="23" t="s">
        <v>1705</v>
      </c>
      <c r="N79" s="23" t="s">
        <v>1706</v>
      </c>
      <c r="O79" s="23">
        <v>16</v>
      </c>
      <c r="P79" s="23">
        <v>0</v>
      </c>
      <c r="Q79" s="23" t="s">
        <v>1707</v>
      </c>
      <c r="R79" s="23">
        <v>18</v>
      </c>
      <c r="S79" s="23" t="s">
        <v>1708</v>
      </c>
      <c r="T79" s="23" t="s">
        <v>1838</v>
      </c>
      <c r="U79" s="23" t="s">
        <v>1838</v>
      </c>
      <c r="V79" s="23" t="s">
        <v>4095</v>
      </c>
      <c r="W79" s="217">
        <f>IFERROR(VLOOKUP(A79,'6-开班明细表'!A:M,8,0),"")</f>
        <v>1.5</v>
      </c>
      <c r="X79" s="217">
        <f>IFERROR(VLOOKUP(A79,'6-开班明细表'!A:M,9,0),"")</f>
        <v>1</v>
      </c>
      <c r="Y79" s="217">
        <f>IFERROR(VLOOKUP(A79,'6-开班明细表'!A:M,10,0),"")</f>
        <v>0.5</v>
      </c>
      <c r="Z79">
        <f t="shared" si="15"/>
        <v>0</v>
      </c>
      <c r="AA79" t="str">
        <f t="shared" si="16"/>
        <v>陈敏华</v>
      </c>
      <c r="AB79" t="str">
        <f t="shared" si="17"/>
        <v>张佩</v>
      </c>
      <c r="AC79" t="str">
        <f t="shared" si="18"/>
        <v xml:space="preserve">STA MARIA </v>
      </c>
      <c r="AD79" t="str">
        <f t="shared" si="19"/>
        <v>张佩</v>
      </c>
      <c r="AE79" t="str">
        <f t="shared" si="20"/>
        <v xml:space="preserve">STA MARIA </v>
      </c>
      <c r="AF79">
        <f t="shared" si="21"/>
        <v>2</v>
      </c>
      <c r="AG79">
        <f t="shared" si="22"/>
        <v>4</v>
      </c>
      <c r="AH79" s="27">
        <f t="shared" si="23"/>
        <v>42746</v>
      </c>
      <c r="AI79" t="str">
        <f t="shared" si="14"/>
        <v>周三晚上</v>
      </c>
      <c r="AJ79" t="str">
        <f t="shared" si="24"/>
        <v>P01</v>
      </c>
      <c r="AK79" s="19" t="str">
        <f>IFERROR(IF(IFERROR(FIND("一",C79),0)&gt;0,"一对一",VLOOKUP(AJ79,班级编码!A:L,8,0)),"")</f>
        <v>小初部</v>
      </c>
      <c r="AL79" t="str">
        <f t="shared" si="25"/>
        <v>周三</v>
      </c>
      <c r="AM79" t="str">
        <f t="shared" si="26"/>
        <v>五日</v>
      </c>
    </row>
    <row r="80" spans="1:39">
      <c r="A80" s="23" t="s">
        <v>4249</v>
      </c>
      <c r="B80" s="23" t="s">
        <v>1721</v>
      </c>
      <c r="C80" s="23" t="s">
        <v>1189</v>
      </c>
      <c r="D80" s="23" t="s">
        <v>4220</v>
      </c>
      <c r="E80" s="23" t="s">
        <v>4071</v>
      </c>
      <c r="F80" s="23" t="s">
        <v>4081</v>
      </c>
      <c r="G80" s="23">
        <v>42620</v>
      </c>
      <c r="H80" s="23" t="s">
        <v>11</v>
      </c>
      <c r="I80" s="23">
        <v>42753.375</v>
      </c>
      <c r="J80" s="23">
        <v>42801</v>
      </c>
      <c r="K80" s="23" t="s">
        <v>4184</v>
      </c>
      <c r="L80" s="23" t="s">
        <v>1704</v>
      </c>
      <c r="M80" s="23" t="s">
        <v>1705</v>
      </c>
      <c r="N80" s="23" t="s">
        <v>1706</v>
      </c>
      <c r="O80" s="23">
        <v>16</v>
      </c>
      <c r="P80" s="23">
        <v>0</v>
      </c>
      <c r="Q80" s="23" t="s">
        <v>1707</v>
      </c>
      <c r="R80" s="23">
        <v>18</v>
      </c>
      <c r="S80" s="23" t="s">
        <v>1708</v>
      </c>
      <c r="T80" s="23" t="s">
        <v>1838</v>
      </c>
      <c r="U80" s="23" t="s">
        <v>1838</v>
      </c>
      <c r="V80" s="23" t="s">
        <v>4095</v>
      </c>
      <c r="W80" s="217">
        <f>IFERROR(VLOOKUP(A80,'6-开班明细表'!A:M,8,0),"")</f>
        <v>1.5</v>
      </c>
      <c r="X80" s="217">
        <f>IFERROR(VLOOKUP(A80,'6-开班明细表'!A:M,9,0),"")</f>
        <v>1</v>
      </c>
      <c r="Y80" s="217">
        <f>IFERROR(VLOOKUP(A80,'6-开班明细表'!A:M,10,0),"")</f>
        <v>0.5</v>
      </c>
      <c r="Z80">
        <f t="shared" si="15"/>
        <v>0</v>
      </c>
      <c r="AA80" t="str">
        <f t="shared" si="16"/>
        <v>赖情佳</v>
      </c>
      <c r="AB80" t="str">
        <f t="shared" si="17"/>
        <v>马凯琼</v>
      </c>
      <c r="AC80" t="str">
        <f t="shared" si="18"/>
        <v>STA MARIA ANTONIO III BILLONES</v>
      </c>
      <c r="AD80" t="str">
        <f t="shared" si="19"/>
        <v>STA MARIA ANTONIO III BILLONES</v>
      </c>
      <c r="AE80" t="str">
        <f t="shared" si="20"/>
        <v>马凯琼</v>
      </c>
      <c r="AF80">
        <f t="shared" si="21"/>
        <v>30</v>
      </c>
      <c r="AG80">
        <f t="shared" si="22"/>
        <v>30</v>
      </c>
      <c r="AH80" s="27">
        <f t="shared" si="23"/>
        <v>42746</v>
      </c>
      <c r="AI80" t="str">
        <f t="shared" si="14"/>
        <v>周三下午</v>
      </c>
      <c r="AJ80" t="str">
        <f t="shared" si="24"/>
        <v>P01</v>
      </c>
      <c r="AK80" s="19" t="str">
        <f>IFERROR(IF(IFERROR(FIND("一",C80),0)&gt;0,"一对一",VLOOKUP(AJ80,班级编码!A:L,8,0)),"")</f>
        <v>小初部</v>
      </c>
      <c r="AL80" t="str">
        <f t="shared" si="25"/>
        <v>周三</v>
      </c>
      <c r="AM80" t="str">
        <f t="shared" si="26"/>
        <v>15</v>
      </c>
    </row>
    <row r="81" spans="1:39">
      <c r="A81" s="23" t="s">
        <v>4250</v>
      </c>
      <c r="B81" s="23" t="s">
        <v>1721</v>
      </c>
      <c r="C81" s="23" t="s">
        <v>1189</v>
      </c>
      <c r="D81" s="23" t="s">
        <v>4251</v>
      </c>
      <c r="E81" s="23" t="s">
        <v>4071</v>
      </c>
      <c r="F81" s="23" t="s">
        <v>4100</v>
      </c>
      <c r="G81" s="23">
        <v>42566</v>
      </c>
      <c r="H81" s="23" t="s">
        <v>11</v>
      </c>
      <c r="I81" s="23">
        <v>42732.770833333328</v>
      </c>
      <c r="J81" s="23">
        <v>42689</v>
      </c>
      <c r="K81" s="23" t="s">
        <v>4252</v>
      </c>
      <c r="L81" s="23" t="s">
        <v>1704</v>
      </c>
      <c r="M81" s="23" t="s">
        <v>1705</v>
      </c>
      <c r="N81" s="23" t="s">
        <v>1706</v>
      </c>
      <c r="O81" s="23">
        <v>1</v>
      </c>
      <c r="P81" s="23">
        <v>0</v>
      </c>
      <c r="Q81" s="23" t="s">
        <v>1707</v>
      </c>
      <c r="R81" s="23">
        <v>18</v>
      </c>
      <c r="S81" s="23" t="s">
        <v>1708</v>
      </c>
      <c r="T81" s="23" t="s">
        <v>1751</v>
      </c>
      <c r="U81" s="23" t="s">
        <v>1751</v>
      </c>
      <c r="V81" s="23" t="s">
        <v>4095</v>
      </c>
      <c r="W81" s="217">
        <f>IFERROR(VLOOKUP(A81,'6-开班明细表'!A:M,8,0),"")</f>
        <v>1.5</v>
      </c>
      <c r="X81" s="217">
        <f>IFERROR(VLOOKUP(A81,'6-开班明细表'!A:M,9,0),"")</f>
        <v>1</v>
      </c>
      <c r="Y81" s="217">
        <f>IFERROR(VLOOKUP(A81,'6-开班明细表'!A:M,10,0),"")</f>
        <v>0.5</v>
      </c>
      <c r="Z81">
        <f t="shared" si="15"/>
        <v>0</v>
      </c>
      <c r="AA81" t="str">
        <f t="shared" si="16"/>
        <v>马凯琼</v>
      </c>
      <c r="AB81" t="str">
        <f t="shared" si="17"/>
        <v>兼职外教</v>
      </c>
      <c r="AC81" t="str">
        <f t="shared" si="18"/>
        <v>赖情佳</v>
      </c>
      <c r="AD81" t="str">
        <f t="shared" si="19"/>
        <v>兼职外教</v>
      </c>
      <c r="AE81" t="str">
        <f t="shared" si="20"/>
        <v>赖情佳</v>
      </c>
      <c r="AF81">
        <f t="shared" si="21"/>
        <v>4</v>
      </c>
      <c r="AG81">
        <f t="shared" si="22"/>
        <v>8</v>
      </c>
      <c r="AH81" s="27">
        <f t="shared" si="23"/>
        <v>42692</v>
      </c>
      <c r="AI81" t="str">
        <f t="shared" si="14"/>
        <v>周三晚上</v>
      </c>
      <c r="AJ81" t="str">
        <f t="shared" si="24"/>
        <v>P2A</v>
      </c>
      <c r="AK81" s="19" t="str">
        <f>IFERROR(IF(IFERROR(FIND("一",C81),0)&gt;0,"一对一",VLOOKUP(AJ81,班级编码!A:L,8,0)),"")</f>
        <v>小初部</v>
      </c>
      <c r="AL81" t="str">
        <f t="shared" si="25"/>
        <v>周三</v>
      </c>
      <c r="AM81" t="str">
        <f t="shared" si="26"/>
        <v>18</v>
      </c>
    </row>
    <row r="82" spans="1:39">
      <c r="A82" s="23" t="s">
        <v>4253</v>
      </c>
      <c r="B82" s="23" t="s">
        <v>1721</v>
      </c>
      <c r="C82" s="23" t="s">
        <v>1189</v>
      </c>
      <c r="D82" s="23" t="s">
        <v>4254</v>
      </c>
      <c r="E82" s="23" t="s">
        <v>4071</v>
      </c>
      <c r="F82" s="23" t="s">
        <v>4100</v>
      </c>
      <c r="G82" s="23">
        <v>42606</v>
      </c>
      <c r="H82" s="23" t="s">
        <v>11</v>
      </c>
      <c r="I82" s="23">
        <v>42732.666666666664</v>
      </c>
      <c r="J82" s="23">
        <v>42728</v>
      </c>
      <c r="K82" s="23" t="s">
        <v>4188</v>
      </c>
      <c r="L82" s="23" t="s">
        <v>1704</v>
      </c>
      <c r="M82" s="23" t="s">
        <v>1705</v>
      </c>
      <c r="N82" s="23" t="s">
        <v>1706</v>
      </c>
      <c r="O82" s="23">
        <v>16</v>
      </c>
      <c r="P82" s="23">
        <v>0</v>
      </c>
      <c r="Q82" s="23" t="s">
        <v>1707</v>
      </c>
      <c r="R82" s="23">
        <v>18</v>
      </c>
      <c r="S82" s="23" t="s">
        <v>1708</v>
      </c>
      <c r="T82" s="23" t="s">
        <v>1693</v>
      </c>
      <c r="U82" s="23" t="s">
        <v>1693</v>
      </c>
      <c r="V82" s="23" t="s">
        <v>4095</v>
      </c>
      <c r="W82" s="217">
        <f>IFERROR(VLOOKUP(A82,'6-开班明细表'!A:M,8,0),"")</f>
        <v>1.5</v>
      </c>
      <c r="X82" s="217">
        <f>IFERROR(VLOOKUP(A82,'6-开班明细表'!A:M,9,0),"")</f>
        <v>1</v>
      </c>
      <c r="Y82" s="217">
        <f>IFERROR(VLOOKUP(A82,'6-开班明细表'!A:M,10,0),"")</f>
        <v>0.5</v>
      </c>
      <c r="Z82">
        <f t="shared" si="15"/>
        <v>0</v>
      </c>
      <c r="AA82" t="str">
        <f t="shared" si="16"/>
        <v>张佩</v>
      </c>
      <c r="AB82" t="str">
        <f t="shared" si="17"/>
        <v>兼职外教</v>
      </c>
      <c r="AC82" t="str">
        <f t="shared" si="18"/>
        <v>赖情佳</v>
      </c>
      <c r="AD82" t="str">
        <f t="shared" si="19"/>
        <v>兼职外教</v>
      </c>
      <c r="AE82" t="str">
        <f t="shared" si="20"/>
        <v>赖情佳</v>
      </c>
      <c r="AF82">
        <f t="shared" si="21"/>
        <v>4</v>
      </c>
      <c r="AG82">
        <f t="shared" si="22"/>
        <v>8</v>
      </c>
      <c r="AH82" s="27">
        <f t="shared" si="23"/>
        <v>42732</v>
      </c>
      <c r="AI82" t="str">
        <f t="shared" si="14"/>
        <v>周三下午</v>
      </c>
      <c r="AJ82" t="str">
        <f t="shared" si="24"/>
        <v>P4B</v>
      </c>
      <c r="AK82" s="19" t="str">
        <f>IFERROR(IF(IFERROR(FIND("一",C82),0)&gt;0,"一对一",VLOOKUP(AJ82,班级编码!A:L,8,0)),"")</f>
        <v>小高部</v>
      </c>
      <c r="AL82" t="str">
        <f t="shared" si="25"/>
        <v>周三</v>
      </c>
      <c r="AM82" t="str">
        <f t="shared" si="26"/>
        <v>16</v>
      </c>
    </row>
    <row r="83" spans="1:39">
      <c r="A83" s="23" t="s">
        <v>4255</v>
      </c>
      <c r="B83" s="23" t="s">
        <v>1721</v>
      </c>
      <c r="C83" s="214" t="s">
        <v>4093</v>
      </c>
      <c r="D83" s="23" t="s">
        <v>4256</v>
      </c>
      <c r="E83" s="23" t="s">
        <v>4071</v>
      </c>
      <c r="F83" s="23" t="s">
        <v>4257</v>
      </c>
      <c r="G83" s="23">
        <v>42614</v>
      </c>
      <c r="H83" s="23" t="s">
        <v>11</v>
      </c>
      <c r="I83" s="23">
        <v>42722.666666666664</v>
      </c>
      <c r="J83" s="23">
        <v>42736</v>
      </c>
      <c r="K83" s="23" t="s">
        <v>4101</v>
      </c>
      <c r="L83" s="23" t="s">
        <v>4102</v>
      </c>
      <c r="M83" s="23" t="s">
        <v>1705</v>
      </c>
      <c r="N83" s="23" t="s">
        <v>1706</v>
      </c>
      <c r="O83" s="23">
        <v>1</v>
      </c>
      <c r="P83" s="23">
        <v>0</v>
      </c>
      <c r="Q83" s="23" t="s">
        <v>1707</v>
      </c>
      <c r="R83" s="23">
        <v>12</v>
      </c>
      <c r="S83" s="23" t="s">
        <v>1708</v>
      </c>
      <c r="T83" s="23" t="s">
        <v>1680</v>
      </c>
      <c r="U83" s="23" t="s">
        <v>1680</v>
      </c>
      <c r="V83" s="23" t="s">
        <v>4095</v>
      </c>
      <c r="W83" s="217">
        <f>IFERROR(VLOOKUP(A83,'6-开班明细表'!A:M,8,0),"")</f>
        <v>2</v>
      </c>
      <c r="X83" s="217">
        <f>IFERROR(VLOOKUP(A83,'6-开班明细表'!A:M,9,0),"")</f>
        <v>0</v>
      </c>
      <c r="Y83" s="217">
        <f>IFERROR(VLOOKUP(A83,'6-开班明细表'!A:M,10,0),"")</f>
        <v>0</v>
      </c>
      <c r="Z83">
        <f t="shared" si="15"/>
        <v>0</v>
      </c>
      <c r="AA83" t="str">
        <f t="shared" si="16"/>
        <v>王丹丹</v>
      </c>
      <c r="AB83" t="str">
        <f t="shared" si="17"/>
        <v/>
      </c>
      <c r="AC83" t="str">
        <f t="shared" si="18"/>
        <v/>
      </c>
      <c r="AD83" t="str">
        <f t="shared" si="19"/>
        <v/>
      </c>
      <c r="AE83" t="str">
        <f t="shared" si="20"/>
        <v/>
      </c>
      <c r="AF83">
        <f t="shared" si="21"/>
        <v>0</v>
      </c>
      <c r="AG83">
        <f t="shared" si="22"/>
        <v>0</v>
      </c>
      <c r="AH83" s="27">
        <f t="shared" si="23"/>
        <v>42698</v>
      </c>
      <c r="AI83" t="str">
        <f t="shared" si="14"/>
        <v>一对一</v>
      </c>
      <c r="AJ83" t="str">
        <f t="shared" si="24"/>
        <v>一对一</v>
      </c>
      <c r="AK83" s="19" t="str">
        <f>IFERROR(IF(IFERROR(FIND("一",C83),0)&gt;0,"一对一",VLOOKUP(AJ83,班级编码!A:L,8,0)),"")</f>
        <v>一对一</v>
      </c>
      <c r="AL83" t="str">
        <f t="shared" si="25"/>
        <v>周日</v>
      </c>
      <c r="AM83" t="str">
        <f t="shared" si="26"/>
        <v>16</v>
      </c>
    </row>
    <row r="84" spans="1:39">
      <c r="A84" s="23" t="s">
        <v>4258</v>
      </c>
      <c r="B84" s="23" t="s">
        <v>1721</v>
      </c>
      <c r="C84" s="23" t="s">
        <v>4259</v>
      </c>
      <c r="D84" s="23" t="s">
        <v>4260</v>
      </c>
      <c r="E84" s="23" t="s">
        <v>4071</v>
      </c>
      <c r="F84" s="23" t="s">
        <v>4257</v>
      </c>
      <c r="G84" s="23">
        <v>42431</v>
      </c>
      <c r="H84" s="23" t="s">
        <v>11</v>
      </c>
      <c r="I84" s="23">
        <v>42725.6875</v>
      </c>
      <c r="J84" s="23">
        <v>42553</v>
      </c>
      <c r="K84" s="23" t="s">
        <v>4261</v>
      </c>
      <c r="L84" s="23" t="s">
        <v>4102</v>
      </c>
      <c r="M84" s="23" t="s">
        <v>1705</v>
      </c>
      <c r="N84" s="23" t="s">
        <v>1706</v>
      </c>
      <c r="O84" s="23">
        <v>16</v>
      </c>
      <c r="P84" s="23">
        <v>0</v>
      </c>
      <c r="Q84" s="23" t="s">
        <v>1707</v>
      </c>
      <c r="R84" s="23">
        <v>18</v>
      </c>
      <c r="S84" s="23" t="s">
        <v>1708</v>
      </c>
      <c r="T84" s="23" t="s">
        <v>1693</v>
      </c>
      <c r="U84" s="23" t="s">
        <v>1693</v>
      </c>
      <c r="V84" s="23" t="s">
        <v>4095</v>
      </c>
      <c r="W84" s="217">
        <f>IFERROR(VLOOKUP(A84,'6-开班明细表'!A:M,8,0),"")</f>
        <v>1.6</v>
      </c>
      <c r="X84" s="217">
        <f>IFERROR(VLOOKUP(A84,'6-开班明细表'!A:M,9,0),"")</f>
        <v>0</v>
      </c>
      <c r="Y84" s="217">
        <f>IFERROR(VLOOKUP(A84,'6-开班明细表'!A:M,10,0),"")</f>
        <v>0.4</v>
      </c>
      <c r="Z84">
        <f t="shared" si="15"/>
        <v>0</v>
      </c>
      <c r="AA84" t="str">
        <f t="shared" si="16"/>
        <v>马凯琼</v>
      </c>
      <c r="AB84" t="str">
        <f t="shared" si="17"/>
        <v>兼职外教</v>
      </c>
      <c r="AC84" t="str">
        <f t="shared" si="18"/>
        <v/>
      </c>
      <c r="AD84" t="str">
        <f t="shared" si="19"/>
        <v>兼职外教</v>
      </c>
      <c r="AE84" t="str">
        <f t="shared" si="20"/>
        <v/>
      </c>
      <c r="AF84">
        <f t="shared" si="21"/>
        <v>4</v>
      </c>
      <c r="AG84">
        <f t="shared" si="22"/>
        <v>8</v>
      </c>
      <c r="AH84" s="27">
        <f t="shared" si="23"/>
        <v>42557</v>
      </c>
      <c r="AI84" t="str">
        <f t="shared" si="14"/>
        <v>周三下午</v>
      </c>
      <c r="AJ84" t="str">
        <f t="shared" si="24"/>
        <v>P5A</v>
      </c>
      <c r="AK84" s="19" t="str">
        <f>IFERROR(IF(IFERROR(FIND("一",C84),0)&gt;0,"一对一",VLOOKUP(AJ84,班级编码!A:L,8,0)),"")</f>
        <v>初中部</v>
      </c>
      <c r="AL84" t="str">
        <f t="shared" si="25"/>
        <v>周三</v>
      </c>
      <c r="AM84" t="str">
        <f t="shared" si="26"/>
        <v>17</v>
      </c>
    </row>
    <row r="85" spans="1:39">
      <c r="A85" s="23" t="s">
        <v>1703</v>
      </c>
      <c r="B85" s="23" t="s">
        <v>1721</v>
      </c>
      <c r="C85" s="211" t="s">
        <v>5525</v>
      </c>
      <c r="D85" s="23" t="s">
        <v>11</v>
      </c>
      <c r="E85" s="23" t="s">
        <v>11</v>
      </c>
      <c r="F85" s="23" t="s">
        <v>11</v>
      </c>
      <c r="G85" s="220">
        <v>1</v>
      </c>
      <c r="H85" s="23" t="s">
        <v>11</v>
      </c>
      <c r="I85" s="23" t="s">
        <v>11</v>
      </c>
      <c r="J85" s="23" t="s">
        <v>11</v>
      </c>
      <c r="K85" s="23" t="s">
        <v>11</v>
      </c>
      <c r="L85" s="23" t="s">
        <v>1704</v>
      </c>
      <c r="M85" s="23" t="s">
        <v>1705</v>
      </c>
      <c r="N85" s="23" t="s">
        <v>1706</v>
      </c>
      <c r="O85" s="23">
        <v>0</v>
      </c>
      <c r="P85" s="23">
        <v>0</v>
      </c>
      <c r="Q85" s="23" t="s">
        <v>1707</v>
      </c>
      <c r="R85" s="23">
        <v>0</v>
      </c>
      <c r="S85" s="23" t="s">
        <v>1708</v>
      </c>
      <c r="T85" s="23" t="s">
        <v>1709</v>
      </c>
      <c r="U85" s="23" t="s">
        <v>1709</v>
      </c>
      <c r="V85" s="211" t="s">
        <v>5536</v>
      </c>
      <c r="W85" s="217" t="str">
        <f>IFERROR(VLOOKUP(A85,'6-开班明细表'!A:M,8,0),"")</f>
        <v/>
      </c>
      <c r="X85" s="217" t="str">
        <f>IFERROR(VLOOKUP(A85,'6-开班明细表'!A:M,9,0),"")</f>
        <v/>
      </c>
      <c r="Y85" s="217" t="str">
        <f>IFERROR(VLOOKUP(A85,'6-开班明细表'!A:M,10,0),"")</f>
        <v/>
      </c>
      <c r="Z85">
        <f t="shared" si="15"/>
        <v>0</v>
      </c>
      <c r="AA85" t="str">
        <f t="shared" si="16"/>
        <v/>
      </c>
      <c r="AB85" t="str">
        <f t="shared" si="17"/>
        <v/>
      </c>
      <c r="AC85" t="str">
        <f t="shared" si="18"/>
        <v/>
      </c>
      <c r="AD85" t="str">
        <f t="shared" si="19"/>
        <v/>
      </c>
      <c r="AE85" t="str">
        <f t="shared" si="20"/>
        <v/>
      </c>
      <c r="AF85">
        <f t="shared" si="21"/>
        <v>0</v>
      </c>
      <c r="AG85">
        <f t="shared" si="22"/>
        <v>0</v>
      </c>
      <c r="AH85" s="27">
        <f t="shared" si="23"/>
        <v>1</v>
      </c>
      <c r="AI85" t="str">
        <f t="shared" si="14"/>
        <v/>
      </c>
      <c r="AJ85" t="str">
        <f t="shared" si="24"/>
        <v>未进班</v>
      </c>
      <c r="AK85" s="19" t="str">
        <f>IFERROR(IF(IFERROR(FIND("一",C85),0)&gt;0,"一对一",VLOOKUP(AJ85,班级编码!A:L,8,0)),"")</f>
        <v/>
      </c>
      <c r="AL85" t="str">
        <f t="shared" si="25"/>
        <v/>
      </c>
      <c r="AM85" t="str">
        <f t="shared" si="26"/>
        <v/>
      </c>
    </row>
    <row r="86" spans="1:39">
      <c r="A86" s="23" t="s">
        <v>4262</v>
      </c>
      <c r="B86" s="23" t="s">
        <v>1721</v>
      </c>
      <c r="C86" s="23" t="s">
        <v>1189</v>
      </c>
      <c r="D86" s="23" t="s">
        <v>4263</v>
      </c>
      <c r="E86" s="23" t="s">
        <v>4071</v>
      </c>
      <c r="F86" s="23" t="s">
        <v>4257</v>
      </c>
      <c r="G86" s="23">
        <v>42704</v>
      </c>
      <c r="H86" s="23" t="s">
        <v>11</v>
      </c>
      <c r="I86" s="23">
        <v>42858.645833333328</v>
      </c>
      <c r="J86" s="23">
        <v>42885</v>
      </c>
      <c r="K86" s="23" t="s">
        <v>4184</v>
      </c>
      <c r="L86" s="23" t="s">
        <v>1704</v>
      </c>
      <c r="M86" s="23" t="s">
        <v>1705</v>
      </c>
      <c r="N86" s="23" t="s">
        <v>1706</v>
      </c>
      <c r="O86" s="23">
        <v>16</v>
      </c>
      <c r="P86" s="23">
        <v>10</v>
      </c>
      <c r="Q86" s="23" t="s">
        <v>4178</v>
      </c>
      <c r="R86" s="23">
        <v>16</v>
      </c>
      <c r="S86" s="23" t="s">
        <v>1708</v>
      </c>
      <c r="T86" s="23" t="s">
        <v>276</v>
      </c>
      <c r="U86" s="23" t="s">
        <v>276</v>
      </c>
      <c r="V86" s="23" t="s">
        <v>4095</v>
      </c>
      <c r="W86" s="217">
        <f>IFERROR(VLOOKUP(A86,'6-开班明细表'!A:M,8,0),"")</f>
        <v>1.5</v>
      </c>
      <c r="X86" s="217">
        <f>IFERROR(VLOOKUP(A86,'6-开班明细表'!A:M,9,0),"")</f>
        <v>1</v>
      </c>
      <c r="Y86" s="217">
        <f>IFERROR(VLOOKUP(A86,'6-开班明细表'!A:M,10,0),"")</f>
        <v>0.5</v>
      </c>
      <c r="Z86">
        <f t="shared" si="15"/>
        <v>0</v>
      </c>
      <c r="AA86" t="str">
        <f t="shared" si="16"/>
        <v>萧泽秀</v>
      </c>
      <c r="AB86" t="str">
        <f t="shared" si="17"/>
        <v>李玲</v>
      </c>
      <c r="AC86" t="str">
        <f t="shared" si="18"/>
        <v>Alex</v>
      </c>
      <c r="AD86" t="str">
        <f t="shared" si="19"/>
        <v>李玲</v>
      </c>
      <c r="AE86" t="str">
        <f t="shared" si="20"/>
        <v>Alex</v>
      </c>
      <c r="AF86">
        <f t="shared" si="21"/>
        <v>2</v>
      </c>
      <c r="AG86">
        <f t="shared" si="22"/>
        <v>4</v>
      </c>
      <c r="AH86" s="27">
        <f t="shared" si="23"/>
        <v>42816</v>
      </c>
      <c r="AI86" t="str">
        <f t="shared" si="14"/>
        <v>周三下午</v>
      </c>
      <c r="AJ86" t="str">
        <f t="shared" si="24"/>
        <v>P01</v>
      </c>
      <c r="AK86" s="19" t="str">
        <f>IFERROR(IF(IFERROR(FIND("一",C86),0)&gt;0,"一对一",VLOOKUP(AJ86,班级编码!A:L,8,0)),"")</f>
        <v>小初部</v>
      </c>
      <c r="AL86" t="str">
        <f t="shared" si="25"/>
        <v>周三</v>
      </c>
      <c r="AM86" t="str">
        <f t="shared" si="26"/>
        <v>15</v>
      </c>
    </row>
    <row r="87" spans="1:39">
      <c r="A87" s="23" t="s">
        <v>4264</v>
      </c>
      <c r="B87" s="23" t="s">
        <v>1721</v>
      </c>
      <c r="C87" s="214" t="s">
        <v>4093</v>
      </c>
      <c r="D87" s="23" t="s">
        <v>4265</v>
      </c>
      <c r="E87" s="23" t="s">
        <v>4071</v>
      </c>
      <c r="F87" s="23" t="s">
        <v>4257</v>
      </c>
      <c r="G87" s="23">
        <v>42705</v>
      </c>
      <c r="H87" s="23" t="s">
        <v>11</v>
      </c>
      <c r="I87" s="23">
        <v>42729.666666666664</v>
      </c>
      <c r="J87" s="23">
        <v>42735</v>
      </c>
      <c r="K87" s="23" t="s">
        <v>11</v>
      </c>
      <c r="L87" s="23" t="s">
        <v>4102</v>
      </c>
      <c r="M87" s="23" t="s">
        <v>1705</v>
      </c>
      <c r="N87" s="23" t="s">
        <v>1706</v>
      </c>
      <c r="O87" s="23">
        <v>0</v>
      </c>
      <c r="P87" s="23">
        <v>0</v>
      </c>
      <c r="Q87" s="23" t="s">
        <v>1707</v>
      </c>
      <c r="R87" s="23">
        <v>0</v>
      </c>
      <c r="S87" s="23" t="s">
        <v>1708</v>
      </c>
      <c r="T87" s="23" t="s">
        <v>1693</v>
      </c>
      <c r="U87" s="23" t="s">
        <v>1693</v>
      </c>
      <c r="V87" s="23" t="s">
        <v>4095</v>
      </c>
      <c r="W87" s="217" t="str">
        <f>IFERROR(VLOOKUP(A87,'6-开班明细表'!A:M,8,0),"")</f>
        <v/>
      </c>
      <c r="X87" s="217" t="str">
        <f>IFERROR(VLOOKUP(A87,'6-开班明细表'!A:M,9,0),"")</f>
        <v/>
      </c>
      <c r="Y87" s="217" t="str">
        <f>IFERROR(VLOOKUP(A87,'6-开班明细表'!A:M,10,0),"")</f>
        <v/>
      </c>
      <c r="Z87">
        <f t="shared" si="15"/>
        <v>0</v>
      </c>
      <c r="AA87" t="str">
        <f t="shared" si="16"/>
        <v>李洁徐</v>
      </c>
      <c r="AB87" t="str">
        <f t="shared" si="17"/>
        <v/>
      </c>
      <c r="AC87" t="str">
        <f t="shared" si="18"/>
        <v/>
      </c>
      <c r="AD87" t="str">
        <f t="shared" si="19"/>
        <v/>
      </c>
      <c r="AE87" t="str">
        <f t="shared" si="20"/>
        <v/>
      </c>
      <c r="AF87">
        <f t="shared" si="21"/>
        <v>0</v>
      </c>
      <c r="AG87">
        <f t="shared" si="22"/>
        <v>0</v>
      </c>
      <c r="AH87" s="27">
        <f t="shared" si="23"/>
        <v>42705</v>
      </c>
      <c r="AI87" t="str">
        <f t="shared" si="14"/>
        <v>一对一</v>
      </c>
      <c r="AJ87" t="str">
        <f t="shared" si="24"/>
        <v>一对一</v>
      </c>
      <c r="AK87" s="19" t="str">
        <f>IFERROR(IF(IFERROR(FIND("一",C87),0)&gt;0,"一对一",VLOOKUP(AJ87,班级编码!A:L,8,0)),"")</f>
        <v>一对一</v>
      </c>
      <c r="AL87" t="str">
        <f t="shared" si="25"/>
        <v/>
      </c>
      <c r="AM87" t="str">
        <f t="shared" si="26"/>
        <v/>
      </c>
    </row>
    <row r="88" spans="1:39">
      <c r="A88" s="23" t="s">
        <v>4266</v>
      </c>
      <c r="B88" s="23" t="s">
        <v>1721</v>
      </c>
      <c r="C88" s="23" t="s">
        <v>452</v>
      </c>
      <c r="D88" s="23" t="s">
        <v>4267</v>
      </c>
      <c r="E88" s="23" t="s">
        <v>4071</v>
      </c>
      <c r="F88" s="23" t="s">
        <v>4088</v>
      </c>
      <c r="G88" s="23">
        <v>42708</v>
      </c>
      <c r="H88" s="23" t="s">
        <v>11</v>
      </c>
      <c r="I88" s="23">
        <v>42869.583333333328</v>
      </c>
      <c r="J88" s="23">
        <v>42862</v>
      </c>
      <c r="K88" s="23" t="s">
        <v>4155</v>
      </c>
      <c r="L88" s="23" t="s">
        <v>1704</v>
      </c>
      <c r="M88" s="23" t="s">
        <v>1705</v>
      </c>
      <c r="N88" s="23" t="s">
        <v>1706</v>
      </c>
      <c r="O88" s="23">
        <v>16</v>
      </c>
      <c r="P88" s="23">
        <v>4</v>
      </c>
      <c r="Q88" s="23" t="s">
        <v>4201</v>
      </c>
      <c r="R88" s="23">
        <v>16</v>
      </c>
      <c r="S88" s="23" t="s">
        <v>1708</v>
      </c>
      <c r="T88" s="23" t="s">
        <v>253</v>
      </c>
      <c r="U88" s="23" t="s">
        <v>253</v>
      </c>
      <c r="V88" s="23" t="s">
        <v>4095</v>
      </c>
      <c r="W88" s="217">
        <f>IFERROR(VLOOKUP(A88,'6-开班明细表'!A:M,8,0),"")</f>
        <v>1.5</v>
      </c>
      <c r="X88" s="217">
        <f>IFERROR(VLOOKUP(A88,'6-开班明细表'!A:M,9,0),"")</f>
        <v>1</v>
      </c>
      <c r="Y88" s="217">
        <f>IFERROR(VLOOKUP(A88,'6-开班明细表'!A:M,10,0),"")</f>
        <v>0.5</v>
      </c>
      <c r="Z88">
        <f t="shared" si="15"/>
        <v>0</v>
      </c>
      <c r="AA88" t="str">
        <f t="shared" si="16"/>
        <v>赖情佳</v>
      </c>
      <c r="AB88" t="str">
        <f t="shared" si="17"/>
        <v>张佩</v>
      </c>
      <c r="AC88" t="str">
        <f t="shared" si="18"/>
        <v xml:space="preserve">STA MARIA </v>
      </c>
      <c r="AD88" t="str">
        <f t="shared" si="19"/>
        <v>张佩</v>
      </c>
      <c r="AE88" t="str">
        <f t="shared" si="20"/>
        <v xml:space="preserve">STA MARIA </v>
      </c>
      <c r="AF88">
        <f t="shared" si="21"/>
        <v>2</v>
      </c>
      <c r="AG88">
        <f t="shared" si="22"/>
        <v>4</v>
      </c>
      <c r="AH88" s="27">
        <f t="shared" si="23"/>
        <v>42820</v>
      </c>
      <c r="AI88" t="str">
        <f t="shared" si="14"/>
        <v>周日下午</v>
      </c>
      <c r="AJ88" t="str">
        <f t="shared" si="24"/>
        <v>P01</v>
      </c>
      <c r="AK88" s="19" t="str">
        <f>IFERROR(IF(IFERROR(FIND("一",C88),0)&gt;0,"一对一",VLOOKUP(AJ88,班级编码!A:L,8,0)),"")</f>
        <v>小初部</v>
      </c>
      <c r="AL88" t="str">
        <f t="shared" si="25"/>
        <v>周日</v>
      </c>
      <c r="AM88" t="str">
        <f t="shared" si="26"/>
        <v>14</v>
      </c>
    </row>
    <row r="89" spans="1:39">
      <c r="A89" s="23" t="s">
        <v>4268</v>
      </c>
      <c r="B89" s="23" t="s">
        <v>1721</v>
      </c>
      <c r="C89" s="214" t="s">
        <v>4093</v>
      </c>
      <c r="D89" s="23" t="s">
        <v>4269</v>
      </c>
      <c r="E89" s="23" t="s">
        <v>4071</v>
      </c>
      <c r="F89" s="23" t="s">
        <v>4121</v>
      </c>
      <c r="G89" s="23">
        <v>42725</v>
      </c>
      <c r="H89" s="23" t="s">
        <v>11</v>
      </c>
      <c r="I89" s="23">
        <v>42858.708333333328</v>
      </c>
      <c r="J89" s="23" t="s">
        <v>11</v>
      </c>
      <c r="K89" s="23" t="s">
        <v>4261</v>
      </c>
      <c r="L89" s="23" t="s">
        <v>4102</v>
      </c>
      <c r="M89" s="23" t="s">
        <v>1705</v>
      </c>
      <c r="N89" s="23" t="s">
        <v>1706</v>
      </c>
      <c r="O89" s="23">
        <v>0</v>
      </c>
      <c r="P89" s="23">
        <v>0</v>
      </c>
      <c r="Q89" s="23" t="s">
        <v>1707</v>
      </c>
      <c r="R89" s="23">
        <v>16</v>
      </c>
      <c r="S89" s="23" t="s">
        <v>1708</v>
      </c>
      <c r="T89" s="23" t="s">
        <v>121</v>
      </c>
      <c r="U89" s="23" t="s">
        <v>121</v>
      </c>
      <c r="V89" s="23" t="s">
        <v>4095</v>
      </c>
      <c r="W89" s="217">
        <f>IFERROR(VLOOKUP(A89,'6-开班明细表'!A:M,8,0),"")</f>
        <v>2</v>
      </c>
      <c r="X89" s="217">
        <f>IFERROR(VLOOKUP(A89,'6-开班明细表'!A:M,9,0),"")</f>
        <v>0</v>
      </c>
      <c r="Y89" s="217">
        <f>IFERROR(VLOOKUP(A89,'6-开班明细表'!A:M,10,0),"")</f>
        <v>0</v>
      </c>
      <c r="Z89">
        <f t="shared" si="15"/>
        <v>0</v>
      </c>
      <c r="AA89" t="str">
        <f t="shared" si="16"/>
        <v>黄思雅</v>
      </c>
      <c r="AB89" t="str">
        <f t="shared" si="17"/>
        <v/>
      </c>
      <c r="AC89" t="str">
        <f t="shared" si="18"/>
        <v/>
      </c>
      <c r="AD89" t="str">
        <f t="shared" si="19"/>
        <v/>
      </c>
      <c r="AE89" t="str">
        <f t="shared" si="20"/>
        <v/>
      </c>
      <c r="AF89">
        <f t="shared" si="21"/>
        <v>0</v>
      </c>
      <c r="AG89">
        <f t="shared" si="22"/>
        <v>0</v>
      </c>
      <c r="AH89" s="27">
        <f t="shared" si="23"/>
        <v>42837</v>
      </c>
      <c r="AI89" t="str">
        <f t="shared" si="14"/>
        <v>一对一</v>
      </c>
      <c r="AJ89" t="str">
        <f t="shared" si="24"/>
        <v>一对一</v>
      </c>
      <c r="AK89" s="19" t="str">
        <f>IFERROR(IF(IFERROR(FIND("一",C89),0)&gt;0,"一对一",VLOOKUP(AJ89,班级编码!A:L,8,0)),"")</f>
        <v>一对一</v>
      </c>
      <c r="AL89" t="str">
        <f t="shared" si="25"/>
        <v>周三</v>
      </c>
      <c r="AM89" t="str">
        <f t="shared" si="26"/>
        <v>17</v>
      </c>
    </row>
    <row r="90" spans="1:39">
      <c r="A90" s="23" t="s">
        <v>4270</v>
      </c>
      <c r="B90" s="23" t="s">
        <v>1721</v>
      </c>
      <c r="C90" s="23" t="s">
        <v>1189</v>
      </c>
      <c r="D90" s="23" t="s">
        <v>4271</v>
      </c>
      <c r="E90" s="23" t="s">
        <v>4071</v>
      </c>
      <c r="F90" s="23" t="s">
        <v>4100</v>
      </c>
      <c r="G90" s="23">
        <v>42725</v>
      </c>
      <c r="H90" s="23" t="s">
        <v>11</v>
      </c>
      <c r="I90" s="23">
        <v>42865.666666666664</v>
      </c>
      <c r="J90" s="23">
        <v>42907</v>
      </c>
      <c r="K90" s="23" t="s">
        <v>4188</v>
      </c>
      <c r="L90" s="23" t="s">
        <v>1704</v>
      </c>
      <c r="M90" s="23" t="s">
        <v>1705</v>
      </c>
      <c r="N90" s="23" t="s">
        <v>1706</v>
      </c>
      <c r="O90" s="23">
        <v>16</v>
      </c>
      <c r="P90" s="23">
        <v>5</v>
      </c>
      <c r="Q90" s="23" t="s">
        <v>4082</v>
      </c>
      <c r="R90" s="23">
        <v>18</v>
      </c>
      <c r="S90" s="23" t="s">
        <v>1708</v>
      </c>
      <c r="T90" s="23" t="s">
        <v>121</v>
      </c>
      <c r="U90" s="23" t="s">
        <v>121</v>
      </c>
      <c r="V90" s="23" t="s">
        <v>4095</v>
      </c>
      <c r="W90" s="217">
        <f>IFERROR(VLOOKUP(A90,'6-开班明细表'!A:M,8,0),"")</f>
        <v>1.5</v>
      </c>
      <c r="X90" s="217">
        <f>IFERROR(VLOOKUP(A90,'6-开班明细表'!A:M,9,0),"")</f>
        <v>1</v>
      </c>
      <c r="Y90" s="217">
        <f>IFERROR(VLOOKUP(A90,'6-开班明细表'!A:M,10,0),"")</f>
        <v>0.5</v>
      </c>
      <c r="Z90">
        <f t="shared" si="15"/>
        <v>0</v>
      </c>
      <c r="AA90" t="str">
        <f t="shared" si="16"/>
        <v>张佩</v>
      </c>
      <c r="AB90" t="str">
        <f t="shared" si="17"/>
        <v>赖情佳</v>
      </c>
      <c r="AC90" t="str">
        <f t="shared" si="18"/>
        <v>Alex</v>
      </c>
      <c r="AD90" t="str">
        <f t="shared" si="19"/>
        <v>赖情佳</v>
      </c>
      <c r="AE90" t="str">
        <f t="shared" si="20"/>
        <v>Alex</v>
      </c>
      <c r="AF90">
        <f t="shared" si="21"/>
        <v>3</v>
      </c>
      <c r="AG90">
        <f t="shared" si="22"/>
        <v>6</v>
      </c>
      <c r="AH90" s="27">
        <f t="shared" si="23"/>
        <v>42851</v>
      </c>
      <c r="AI90" t="str">
        <f t="shared" si="14"/>
        <v>周三下午</v>
      </c>
      <c r="AJ90" t="str">
        <f t="shared" si="24"/>
        <v>P5A</v>
      </c>
      <c r="AK90" s="19" t="str">
        <f>IFERROR(IF(IFERROR(FIND("一",C90),0)&gt;0,"一对一",VLOOKUP(AJ90,班级编码!A:L,8,0)),"")</f>
        <v>初中部</v>
      </c>
      <c r="AL90" t="str">
        <f t="shared" si="25"/>
        <v>周三</v>
      </c>
      <c r="AM90" t="str">
        <f t="shared" si="26"/>
        <v>16</v>
      </c>
    </row>
    <row r="91" spans="1:39">
      <c r="A91" s="23" t="s">
        <v>4272</v>
      </c>
      <c r="B91" s="23" t="s">
        <v>1721</v>
      </c>
      <c r="C91" s="23" t="s">
        <v>452</v>
      </c>
      <c r="D91" s="23" t="s">
        <v>4232</v>
      </c>
      <c r="E91" s="23" t="s">
        <v>4071</v>
      </c>
      <c r="F91" s="23" t="s">
        <v>4100</v>
      </c>
      <c r="G91" s="23">
        <v>42721</v>
      </c>
      <c r="H91" s="23" t="s">
        <v>11</v>
      </c>
      <c r="I91" s="23">
        <v>42819.583333333328</v>
      </c>
      <c r="J91" s="23">
        <v>42910</v>
      </c>
      <c r="K91" s="23" t="s">
        <v>4073</v>
      </c>
      <c r="L91" s="23" t="s">
        <v>1704</v>
      </c>
      <c r="M91" s="23" t="s">
        <v>1705</v>
      </c>
      <c r="N91" s="23" t="s">
        <v>1706</v>
      </c>
      <c r="O91" s="23">
        <v>16</v>
      </c>
      <c r="P91" s="23">
        <v>0</v>
      </c>
      <c r="Q91" s="23" t="s">
        <v>1707</v>
      </c>
      <c r="R91" s="23">
        <v>18</v>
      </c>
      <c r="S91" s="23" t="s">
        <v>1708</v>
      </c>
      <c r="T91" s="23" t="s">
        <v>119</v>
      </c>
      <c r="U91" s="23" t="s">
        <v>119</v>
      </c>
      <c r="V91" s="23" t="s">
        <v>4095</v>
      </c>
      <c r="W91" s="217">
        <f>IFERROR(VLOOKUP(A91,'6-开班明细表'!A:M,8,0),"")</f>
        <v>1.5</v>
      </c>
      <c r="X91" s="217">
        <f>IFERROR(VLOOKUP(A91,'6-开班明细表'!A:M,9,0),"")</f>
        <v>1</v>
      </c>
      <c r="Y91" s="217">
        <f>IFERROR(VLOOKUP(A91,'6-开班明细表'!A:M,10,0),"")</f>
        <v>0.5</v>
      </c>
      <c r="Z91">
        <f t="shared" si="15"/>
        <v>0</v>
      </c>
      <c r="AA91" t="str">
        <f t="shared" si="16"/>
        <v>张佩</v>
      </c>
      <c r="AB91" t="str">
        <f t="shared" si="17"/>
        <v>萧泽秀</v>
      </c>
      <c r="AC91" t="str">
        <f t="shared" si="18"/>
        <v>STA MARIA ANTONIO III BILLONES</v>
      </c>
      <c r="AD91" t="str">
        <f t="shared" si="19"/>
        <v>STA MARIA ANTONIO III BILLONES</v>
      </c>
      <c r="AE91" t="str">
        <f t="shared" si="20"/>
        <v>萧泽秀</v>
      </c>
      <c r="AF91">
        <f t="shared" si="21"/>
        <v>30</v>
      </c>
      <c r="AG91">
        <f t="shared" si="22"/>
        <v>30</v>
      </c>
      <c r="AH91" s="27">
        <f t="shared" si="23"/>
        <v>42847</v>
      </c>
      <c r="AI91" t="str">
        <f t="shared" si="14"/>
        <v>周六下午</v>
      </c>
      <c r="AJ91" t="str">
        <f t="shared" si="24"/>
        <v>P4B</v>
      </c>
      <c r="AK91" s="19" t="str">
        <f>IFERROR(IF(IFERROR(FIND("一",C91),0)&gt;0,"一对一",VLOOKUP(AJ91,班级编码!A:L,8,0)),"")</f>
        <v>小高部</v>
      </c>
      <c r="AL91" t="str">
        <f t="shared" si="25"/>
        <v>周六</v>
      </c>
      <c r="AM91" t="str">
        <f t="shared" si="26"/>
        <v>14</v>
      </c>
    </row>
    <row r="92" spans="1:39">
      <c r="A92" s="23" t="s">
        <v>4130</v>
      </c>
      <c r="B92" s="23" t="s">
        <v>1721</v>
      </c>
      <c r="C92" s="23" t="s">
        <v>452</v>
      </c>
      <c r="D92" s="23" t="s">
        <v>4131</v>
      </c>
      <c r="E92" s="23" t="s">
        <v>4071</v>
      </c>
      <c r="F92" s="23" t="s">
        <v>4121</v>
      </c>
      <c r="G92" s="23">
        <v>42773</v>
      </c>
      <c r="H92" s="23" t="s">
        <v>11</v>
      </c>
      <c r="I92" s="23">
        <v>42910.375</v>
      </c>
      <c r="J92" s="23">
        <v>42862</v>
      </c>
      <c r="K92" s="23" t="s">
        <v>4132</v>
      </c>
      <c r="L92" s="23" t="s">
        <v>1704</v>
      </c>
      <c r="M92" s="23" t="s">
        <v>1705</v>
      </c>
      <c r="N92" s="23" t="s">
        <v>1706</v>
      </c>
      <c r="O92" s="23">
        <v>16</v>
      </c>
      <c r="P92" s="23">
        <v>0</v>
      </c>
      <c r="Q92" s="23" t="s">
        <v>1707</v>
      </c>
      <c r="R92" s="23">
        <v>16</v>
      </c>
      <c r="S92" s="23" t="s">
        <v>1708</v>
      </c>
      <c r="T92" s="23" t="s">
        <v>131</v>
      </c>
      <c r="U92" s="23" t="s">
        <v>131</v>
      </c>
      <c r="V92" s="23" t="s">
        <v>4095</v>
      </c>
      <c r="W92" s="217">
        <f>IFERROR(VLOOKUP(A92,'6-开班明细表'!A:M,8,0),"")</f>
        <v>1.5</v>
      </c>
      <c r="X92" s="217">
        <f>IFERROR(VLOOKUP(A92,'6-开班明细表'!A:M,9,0),"")</f>
        <v>1</v>
      </c>
      <c r="Y92" s="217">
        <f>IFERROR(VLOOKUP(A92,'6-开班明细表'!A:M,10,0),"")</f>
        <v>0.5</v>
      </c>
      <c r="Z92">
        <f t="shared" si="15"/>
        <v>0</v>
      </c>
      <c r="AA92" t="str">
        <f t="shared" si="16"/>
        <v>赖情佳</v>
      </c>
      <c r="AB92" t="str">
        <f t="shared" si="17"/>
        <v>萧泽秀</v>
      </c>
      <c r="AC92" t="str">
        <f t="shared" si="18"/>
        <v>STA MARIA ANTONIO III BILLONES</v>
      </c>
      <c r="AD92" t="str">
        <f t="shared" si="19"/>
        <v>STA MARIA ANTONIO III BILLONES</v>
      </c>
      <c r="AE92" t="str">
        <f t="shared" si="20"/>
        <v>萧泽秀</v>
      </c>
      <c r="AF92">
        <f t="shared" si="21"/>
        <v>30</v>
      </c>
      <c r="AG92">
        <f t="shared" si="22"/>
        <v>30</v>
      </c>
      <c r="AH92" s="27">
        <f t="shared" si="23"/>
        <v>42885</v>
      </c>
      <c r="AI92" t="str">
        <f t="shared" si="14"/>
        <v>周六上午</v>
      </c>
      <c r="AJ92" t="str">
        <f t="shared" si="24"/>
        <v>P1B</v>
      </c>
      <c r="AK92" s="19" t="str">
        <f>IFERROR(IF(IFERROR(FIND("一",C92),0)&gt;0,"一对一",VLOOKUP(AJ92,班级编码!A:L,8,0)),"")</f>
        <v>小初部</v>
      </c>
      <c r="AL92" t="str">
        <f t="shared" si="25"/>
        <v>周六</v>
      </c>
      <c r="AM92" t="str">
        <f t="shared" si="26"/>
        <v>09</v>
      </c>
    </row>
    <row r="93" spans="1:39">
      <c r="A93" s="23" t="s">
        <v>4273</v>
      </c>
      <c r="B93" s="23" t="s">
        <v>1721</v>
      </c>
      <c r="C93" s="23" t="s">
        <v>1189</v>
      </c>
      <c r="D93" s="23" t="s">
        <v>4274</v>
      </c>
      <c r="E93" s="23" t="s">
        <v>4071</v>
      </c>
      <c r="F93" s="23" t="s">
        <v>4081</v>
      </c>
      <c r="G93" s="23">
        <v>42747</v>
      </c>
      <c r="H93" s="23" t="s">
        <v>11</v>
      </c>
      <c r="I93" s="23">
        <v>42900.645833333328</v>
      </c>
      <c r="J93" s="23">
        <v>42867</v>
      </c>
      <c r="K93" s="23" t="s">
        <v>4184</v>
      </c>
      <c r="L93" s="23" t="s">
        <v>1704</v>
      </c>
      <c r="M93" s="23" t="s">
        <v>1705</v>
      </c>
      <c r="N93" s="23" t="s">
        <v>1706</v>
      </c>
      <c r="O93" s="23">
        <v>16</v>
      </c>
      <c r="P93" s="23">
        <v>12</v>
      </c>
      <c r="Q93" s="23" t="s">
        <v>4133</v>
      </c>
      <c r="R93" s="23">
        <v>16</v>
      </c>
      <c r="S93" s="23" t="s">
        <v>1708</v>
      </c>
      <c r="T93" s="23" t="s">
        <v>131</v>
      </c>
      <c r="U93" s="23" t="s">
        <v>131</v>
      </c>
      <c r="V93" s="23" t="s">
        <v>4095</v>
      </c>
      <c r="W93" s="217">
        <f>IFERROR(VLOOKUP(A93,'6-开班明细表'!A:M,8,0),"")</f>
        <v>1.5</v>
      </c>
      <c r="X93" s="217">
        <f>IFERROR(VLOOKUP(A93,'6-开班明细表'!A:M,9,0),"")</f>
        <v>1</v>
      </c>
      <c r="Y93" s="217">
        <f>IFERROR(VLOOKUP(A93,'6-开班明细表'!A:M,10,0),"")</f>
        <v>0.5</v>
      </c>
      <c r="Z93">
        <f t="shared" si="15"/>
        <v>0</v>
      </c>
      <c r="AA93" t="str">
        <f t="shared" si="16"/>
        <v>赖情佳</v>
      </c>
      <c r="AB93" t="str">
        <f t="shared" si="17"/>
        <v>张佩</v>
      </c>
      <c r="AC93" t="str">
        <f t="shared" si="18"/>
        <v>Alex</v>
      </c>
      <c r="AD93" t="str">
        <f t="shared" si="19"/>
        <v>Alex</v>
      </c>
      <c r="AE93" t="str">
        <f t="shared" si="20"/>
        <v>张佩</v>
      </c>
      <c r="AF93">
        <f t="shared" si="21"/>
        <v>4</v>
      </c>
      <c r="AG93">
        <f t="shared" si="22"/>
        <v>4</v>
      </c>
      <c r="AH93" s="27">
        <f t="shared" si="23"/>
        <v>42859</v>
      </c>
      <c r="AI93" t="str">
        <f t="shared" si="14"/>
        <v>周三下午</v>
      </c>
      <c r="AJ93" t="str">
        <f t="shared" si="24"/>
        <v>P02</v>
      </c>
      <c r="AK93" s="19" t="str">
        <f>IFERROR(IF(IFERROR(FIND("一",C93),0)&gt;0,"一对一",VLOOKUP(AJ93,班级编码!A:L,8,0)),"")</f>
        <v>小初部</v>
      </c>
      <c r="AL93" t="str">
        <f t="shared" si="25"/>
        <v>周三</v>
      </c>
      <c r="AM93" t="str">
        <f t="shared" si="26"/>
        <v>15</v>
      </c>
    </row>
    <row r="94" spans="1:39">
      <c r="A94" s="23" t="s">
        <v>4275</v>
      </c>
      <c r="B94" s="23" t="s">
        <v>1721</v>
      </c>
      <c r="C94" s="23" t="s">
        <v>1189</v>
      </c>
      <c r="D94" s="23" t="s">
        <v>4276</v>
      </c>
      <c r="E94" s="23" t="s">
        <v>4071</v>
      </c>
      <c r="F94" s="23" t="s">
        <v>4088</v>
      </c>
      <c r="G94" s="23">
        <v>42747</v>
      </c>
      <c r="H94" s="23" t="s">
        <v>11</v>
      </c>
      <c r="I94" s="23">
        <v>42887.645833333328</v>
      </c>
      <c r="J94" s="23">
        <v>42867</v>
      </c>
      <c r="K94" s="23" t="s">
        <v>4184</v>
      </c>
      <c r="L94" s="23" t="s">
        <v>1704</v>
      </c>
      <c r="M94" s="23" t="s">
        <v>1705</v>
      </c>
      <c r="N94" s="23" t="s">
        <v>1706</v>
      </c>
      <c r="O94" s="23">
        <v>16</v>
      </c>
      <c r="P94" s="23">
        <v>13</v>
      </c>
      <c r="Q94" s="23" t="s">
        <v>4181</v>
      </c>
      <c r="R94" s="23">
        <v>16</v>
      </c>
      <c r="S94" s="23" t="s">
        <v>1708</v>
      </c>
      <c r="T94" s="23" t="s">
        <v>122</v>
      </c>
      <c r="U94" s="23" t="s">
        <v>122</v>
      </c>
      <c r="V94" s="23" t="s">
        <v>4095</v>
      </c>
      <c r="W94" s="217">
        <f>IFERROR(VLOOKUP(A94,'6-开班明细表'!A:M,8,0),"")</f>
        <v>1.5</v>
      </c>
      <c r="X94" s="217">
        <f>IFERROR(VLOOKUP(A94,'6-开班明细表'!A:M,9,0),"")</f>
        <v>0.99</v>
      </c>
      <c r="Y94" s="217">
        <f>IFERROR(VLOOKUP(A94,'6-开班明细表'!A:M,10,0),"")</f>
        <v>0.51</v>
      </c>
      <c r="Z94">
        <f t="shared" si="15"/>
        <v>0</v>
      </c>
      <c r="AA94" t="str">
        <f t="shared" si="16"/>
        <v>陈敏华</v>
      </c>
      <c r="AB94" t="str">
        <f t="shared" si="17"/>
        <v>萧泽秀</v>
      </c>
      <c r="AC94" t="str">
        <f t="shared" si="18"/>
        <v>Alex</v>
      </c>
      <c r="AD94" t="str">
        <f t="shared" si="19"/>
        <v>Alex</v>
      </c>
      <c r="AE94" t="str">
        <f t="shared" si="20"/>
        <v>萧泽秀</v>
      </c>
      <c r="AF94">
        <f t="shared" si="21"/>
        <v>4</v>
      </c>
      <c r="AG94">
        <f t="shared" si="22"/>
        <v>4</v>
      </c>
      <c r="AH94" s="27">
        <f t="shared" si="23"/>
        <v>42859</v>
      </c>
      <c r="AI94" t="str">
        <f t="shared" si="14"/>
        <v>周三下午</v>
      </c>
      <c r="AJ94" t="str">
        <f t="shared" si="24"/>
        <v>P02</v>
      </c>
      <c r="AK94" s="19" t="str">
        <f>IFERROR(IF(IFERROR(FIND("一",C94),0)&gt;0,"一对一",VLOOKUP(AJ94,班级编码!A:L,8,0)),"")</f>
        <v>小初部</v>
      </c>
      <c r="AL94" t="str">
        <f t="shared" si="25"/>
        <v>周三</v>
      </c>
      <c r="AM94" t="str">
        <f t="shared" si="26"/>
        <v>15</v>
      </c>
    </row>
    <row r="95" spans="1:39">
      <c r="A95" s="23" t="s">
        <v>4134</v>
      </c>
      <c r="B95" s="23" t="s">
        <v>1721</v>
      </c>
      <c r="C95" s="23" t="s">
        <v>452</v>
      </c>
      <c r="D95" s="23" t="s">
        <v>4135</v>
      </c>
      <c r="E95" s="23" t="s">
        <v>4071</v>
      </c>
      <c r="F95" s="23" t="s">
        <v>4088</v>
      </c>
      <c r="G95" s="23">
        <v>42747</v>
      </c>
      <c r="H95" s="23" t="s">
        <v>11</v>
      </c>
      <c r="I95" s="23">
        <v>42910.583333333328</v>
      </c>
      <c r="J95" s="23">
        <v>42867</v>
      </c>
      <c r="K95" s="23" t="s">
        <v>4073</v>
      </c>
      <c r="L95" s="23" t="s">
        <v>1704</v>
      </c>
      <c r="M95" s="23" t="s">
        <v>1705</v>
      </c>
      <c r="N95" s="23" t="s">
        <v>1706</v>
      </c>
      <c r="O95" s="23">
        <v>16</v>
      </c>
      <c r="P95" s="23">
        <v>0</v>
      </c>
      <c r="Q95" s="23" t="s">
        <v>1707</v>
      </c>
      <c r="R95" s="23">
        <v>16</v>
      </c>
      <c r="S95" s="23" t="s">
        <v>1708</v>
      </c>
      <c r="T95" s="23" t="s">
        <v>131</v>
      </c>
      <c r="U95" s="23" t="s">
        <v>131</v>
      </c>
      <c r="V95" s="23" t="s">
        <v>4095</v>
      </c>
      <c r="W95" s="217">
        <f>IFERROR(VLOOKUP(A95,'6-开班明细表'!A:M,8,0),"")</f>
        <v>1.5</v>
      </c>
      <c r="X95" s="217">
        <f>IFERROR(VLOOKUP(A95,'6-开班明细表'!A:M,9,0),"")</f>
        <v>1</v>
      </c>
      <c r="Y95" s="217">
        <f>IFERROR(VLOOKUP(A95,'6-开班明细表'!A:M,10,0),"")</f>
        <v>0.5</v>
      </c>
      <c r="Z95">
        <f t="shared" si="15"/>
        <v>0</v>
      </c>
      <c r="AA95" t="str">
        <f t="shared" si="16"/>
        <v>赖情佳</v>
      </c>
      <c r="AB95" t="str">
        <f t="shared" si="17"/>
        <v>覃爱怡</v>
      </c>
      <c r="AC95" t="str">
        <f t="shared" si="18"/>
        <v xml:space="preserve">STA MARIA </v>
      </c>
      <c r="AD95" t="str">
        <f t="shared" si="19"/>
        <v>覃爱怡</v>
      </c>
      <c r="AE95" t="str">
        <f t="shared" si="20"/>
        <v xml:space="preserve">STA MARIA </v>
      </c>
      <c r="AF95">
        <f t="shared" si="21"/>
        <v>3</v>
      </c>
      <c r="AG95">
        <f t="shared" si="22"/>
        <v>6</v>
      </c>
      <c r="AH95" s="27">
        <f t="shared" si="23"/>
        <v>42859</v>
      </c>
      <c r="AI95" t="str">
        <f t="shared" si="14"/>
        <v>周六下午</v>
      </c>
      <c r="AJ95" t="str">
        <f t="shared" si="24"/>
        <v>P02</v>
      </c>
      <c r="AK95" s="19" t="str">
        <f>IFERROR(IF(IFERROR(FIND("一",C95),0)&gt;0,"一对一",VLOOKUP(AJ95,班级编码!A:L,8,0)),"")</f>
        <v>小初部</v>
      </c>
      <c r="AL95" t="str">
        <f t="shared" si="25"/>
        <v>周六</v>
      </c>
      <c r="AM95" t="str">
        <f t="shared" si="26"/>
        <v>14</v>
      </c>
    </row>
    <row r="96" spans="1:39">
      <c r="A96" s="23" t="s">
        <v>4277</v>
      </c>
      <c r="B96" s="23" t="s">
        <v>1721</v>
      </c>
      <c r="C96" s="23" t="s">
        <v>452</v>
      </c>
      <c r="D96" s="23" t="s">
        <v>4230</v>
      </c>
      <c r="E96" s="23" t="s">
        <v>4071</v>
      </c>
      <c r="F96" s="23" t="s">
        <v>4121</v>
      </c>
      <c r="G96" s="23">
        <v>42701</v>
      </c>
      <c r="H96" s="23" t="s">
        <v>11</v>
      </c>
      <c r="I96" s="23">
        <v>42799.375</v>
      </c>
      <c r="J96" s="23">
        <v>42882</v>
      </c>
      <c r="K96" s="23" t="s">
        <v>4132</v>
      </c>
      <c r="L96" s="23" t="s">
        <v>1704</v>
      </c>
      <c r="M96" s="23" t="s">
        <v>1705</v>
      </c>
      <c r="N96" s="23" t="s">
        <v>1706</v>
      </c>
      <c r="O96" s="23">
        <v>16</v>
      </c>
      <c r="P96" s="23">
        <v>12</v>
      </c>
      <c r="Q96" s="23" t="s">
        <v>4133</v>
      </c>
      <c r="R96" s="23">
        <v>16</v>
      </c>
      <c r="S96" s="23" t="s">
        <v>1708</v>
      </c>
      <c r="T96" s="23" t="s">
        <v>1690</v>
      </c>
      <c r="U96" s="23" t="s">
        <v>1690</v>
      </c>
      <c r="V96" s="23" t="s">
        <v>4095</v>
      </c>
      <c r="W96" s="217">
        <f>IFERROR(VLOOKUP(A96,'6-开班明细表'!A:M,8,0),"")</f>
        <v>1.5</v>
      </c>
      <c r="X96" s="217">
        <f>IFERROR(VLOOKUP(A96,'6-开班明细表'!A:M,9,0),"")</f>
        <v>1</v>
      </c>
      <c r="Y96" s="217">
        <f>IFERROR(VLOOKUP(A96,'6-开班明细表'!A:M,10,0),"")</f>
        <v>0.5</v>
      </c>
      <c r="Z96">
        <f t="shared" si="15"/>
        <v>0</v>
      </c>
      <c r="AA96" t="str">
        <f t="shared" si="16"/>
        <v>李玲</v>
      </c>
      <c r="AB96" t="str">
        <f t="shared" si="17"/>
        <v>张佩</v>
      </c>
      <c r="AC96" t="str">
        <f t="shared" si="18"/>
        <v xml:space="preserve">STA MARIA </v>
      </c>
      <c r="AD96" t="str">
        <f t="shared" si="19"/>
        <v>张佩</v>
      </c>
      <c r="AE96" t="str">
        <f t="shared" si="20"/>
        <v xml:space="preserve">STA MARIA </v>
      </c>
      <c r="AF96">
        <f t="shared" si="21"/>
        <v>2</v>
      </c>
      <c r="AG96">
        <f t="shared" si="22"/>
        <v>4</v>
      </c>
      <c r="AH96" s="27">
        <f t="shared" si="23"/>
        <v>42813</v>
      </c>
      <c r="AI96" t="str">
        <f t="shared" si="14"/>
        <v>周六上午</v>
      </c>
      <c r="AJ96" t="str">
        <f t="shared" si="24"/>
        <v>J1A</v>
      </c>
      <c r="AK96" s="19" t="str">
        <f>IFERROR(IF(IFERROR(FIND("一",C96),0)&gt;0,"一对一",VLOOKUP(AJ96,班级编码!A:L,8,0)),"")</f>
        <v>初中部</v>
      </c>
      <c r="AL96" t="str">
        <f t="shared" si="25"/>
        <v>周六</v>
      </c>
      <c r="AM96" t="str">
        <f t="shared" si="26"/>
        <v>09</v>
      </c>
    </row>
    <row r="97" spans="1:39">
      <c r="A97" s="23" t="s">
        <v>4141</v>
      </c>
      <c r="B97" s="23" t="s">
        <v>1721</v>
      </c>
      <c r="C97" s="23" t="s">
        <v>1189</v>
      </c>
      <c r="D97" s="23" t="s">
        <v>4142</v>
      </c>
      <c r="E97" s="23" t="s">
        <v>4071</v>
      </c>
      <c r="F97" s="23" t="s">
        <v>4121</v>
      </c>
      <c r="G97" s="23">
        <v>42789</v>
      </c>
      <c r="H97" s="23" t="s">
        <v>11</v>
      </c>
      <c r="I97" s="23">
        <v>42923.6875</v>
      </c>
      <c r="J97" s="23">
        <v>42909</v>
      </c>
      <c r="K97" s="23" t="s">
        <v>4143</v>
      </c>
      <c r="L97" s="23" t="s">
        <v>1704</v>
      </c>
      <c r="M97" s="23" t="s">
        <v>1705</v>
      </c>
      <c r="N97" s="23" t="s">
        <v>1706</v>
      </c>
      <c r="O97" s="23">
        <v>16</v>
      </c>
      <c r="P97" s="23">
        <v>0</v>
      </c>
      <c r="Q97" s="23" t="s">
        <v>1707</v>
      </c>
      <c r="R97" s="23">
        <v>16</v>
      </c>
      <c r="S97" s="23" t="s">
        <v>1708</v>
      </c>
      <c r="T97" s="23" t="s">
        <v>253</v>
      </c>
      <c r="U97" s="23" t="s">
        <v>253</v>
      </c>
      <c r="V97" s="23" t="s">
        <v>4095</v>
      </c>
      <c r="W97" s="217">
        <f>IFERROR(VLOOKUP(A97,'6-开班明细表'!A:M,8,0),"")</f>
        <v>1.5</v>
      </c>
      <c r="X97" s="217">
        <f>IFERROR(VLOOKUP(A97,'6-开班明细表'!A:M,9,0),"")</f>
        <v>1</v>
      </c>
      <c r="Y97" s="217">
        <f>IFERROR(VLOOKUP(A97,'6-开班明细表'!A:M,10,0),"")</f>
        <v>0.5</v>
      </c>
      <c r="Z97">
        <f t="shared" si="15"/>
        <v>0</v>
      </c>
      <c r="AA97" t="str">
        <f t="shared" si="16"/>
        <v>赖情佳</v>
      </c>
      <c r="AB97" t="str">
        <f t="shared" si="17"/>
        <v>陈敏华</v>
      </c>
      <c r="AC97" t="str">
        <f t="shared" si="18"/>
        <v>STA MARIA ANTONIO III BILLONES</v>
      </c>
      <c r="AD97" t="str">
        <f t="shared" si="19"/>
        <v>STA MARIA ANTONIO III BILLONES</v>
      </c>
      <c r="AE97" t="str">
        <f t="shared" si="20"/>
        <v>陈敏华</v>
      </c>
      <c r="AF97">
        <f t="shared" si="21"/>
        <v>30</v>
      </c>
      <c r="AG97">
        <f t="shared" si="22"/>
        <v>30</v>
      </c>
      <c r="AH97" s="27">
        <f t="shared" si="23"/>
        <v>42901</v>
      </c>
      <c r="AI97" t="str">
        <f t="shared" si="14"/>
        <v>周四下午</v>
      </c>
      <c r="AJ97" t="str">
        <f t="shared" si="24"/>
        <v>P01</v>
      </c>
      <c r="AK97" s="19" t="str">
        <f>IFERROR(IF(IFERROR(FIND("一",C97),0)&gt;0,"一对一",VLOOKUP(AJ97,班级编码!A:L,8,0)),"")</f>
        <v>小初部</v>
      </c>
      <c r="AL97" t="str">
        <f t="shared" si="25"/>
        <v>周四</v>
      </c>
      <c r="AM97" t="str">
        <f t="shared" si="26"/>
        <v>16</v>
      </c>
    </row>
    <row r="98" spans="1:39">
      <c r="A98" s="23" t="s">
        <v>4151</v>
      </c>
      <c r="B98" s="23" t="s">
        <v>1721</v>
      </c>
      <c r="C98" s="23" t="s">
        <v>452</v>
      </c>
      <c r="D98" s="23" t="s">
        <v>5345</v>
      </c>
      <c r="E98" s="23" t="s">
        <v>4071</v>
      </c>
      <c r="F98" s="23" t="s">
        <v>4100</v>
      </c>
      <c r="G98" s="23">
        <v>42802</v>
      </c>
      <c r="H98" s="23" t="s">
        <v>11</v>
      </c>
      <c r="I98" s="23">
        <v>42911.375</v>
      </c>
      <c r="J98" s="23">
        <v>42924</v>
      </c>
      <c r="K98" s="23" t="s">
        <v>4150</v>
      </c>
      <c r="L98" s="23" t="s">
        <v>1704</v>
      </c>
      <c r="M98" s="23" t="s">
        <v>1705</v>
      </c>
      <c r="N98" s="23" t="s">
        <v>1706</v>
      </c>
      <c r="O98" s="23">
        <v>16</v>
      </c>
      <c r="P98" s="23">
        <v>0</v>
      </c>
      <c r="Q98" s="23" t="s">
        <v>1707</v>
      </c>
      <c r="R98" s="23">
        <v>16</v>
      </c>
      <c r="S98" s="23" t="s">
        <v>1708</v>
      </c>
      <c r="T98" s="23" t="s">
        <v>119</v>
      </c>
      <c r="U98" s="23" t="s">
        <v>119</v>
      </c>
      <c r="V98" s="23" t="s">
        <v>4095</v>
      </c>
      <c r="W98" s="217">
        <f>IFERROR(VLOOKUP(A98,'6-开班明细表'!A:M,8,0),"")</f>
        <v>1.5</v>
      </c>
      <c r="X98" s="217">
        <f>IFERROR(VLOOKUP(A98,'6-开班明细表'!A:M,9,0),"")</f>
        <v>1</v>
      </c>
      <c r="Y98" s="217">
        <f>IFERROR(VLOOKUP(A98,'6-开班明细表'!A:M,10,0),"")</f>
        <v>0.5</v>
      </c>
      <c r="Z98">
        <f t="shared" si="15"/>
        <v>0</v>
      </c>
      <c r="AA98" t="str">
        <f t="shared" si="16"/>
        <v>易青梅</v>
      </c>
      <c r="AB98" t="str">
        <f t="shared" si="17"/>
        <v>萧泽秀</v>
      </c>
      <c r="AC98" t="str">
        <f t="shared" si="18"/>
        <v>Saleh Abdu</v>
      </c>
      <c r="AD98" t="str">
        <f t="shared" si="19"/>
        <v>萧泽秀</v>
      </c>
      <c r="AE98" t="str">
        <f t="shared" si="20"/>
        <v>Saleh Abdu</v>
      </c>
      <c r="AF98">
        <f t="shared" si="21"/>
        <v>3</v>
      </c>
      <c r="AG98">
        <f t="shared" si="22"/>
        <v>6</v>
      </c>
      <c r="AH98" s="27">
        <f t="shared" si="23"/>
        <v>42914</v>
      </c>
      <c r="AI98" t="str">
        <f t="shared" ref="AI98:AI129" si="27">IF(IFERROR(FIND("一",C98),0)&gt;0,"一对一",IFERROR(AL98&amp;VLOOKUP(AM98,AP:AQ,2),""))</f>
        <v>周日上午</v>
      </c>
      <c r="AJ98" t="str">
        <f t="shared" si="24"/>
        <v>P1B</v>
      </c>
      <c r="AK98" s="19" t="str">
        <f>IFERROR(IF(IFERROR(FIND("一",C98),0)&gt;0,"一对一",VLOOKUP(AJ98,班级编码!A:L,8,0)),"")</f>
        <v>小初部</v>
      </c>
      <c r="AL98" t="str">
        <f t="shared" si="25"/>
        <v>周日</v>
      </c>
      <c r="AM98" t="str">
        <f t="shared" si="26"/>
        <v>09</v>
      </c>
    </row>
    <row r="99" spans="1:39">
      <c r="A99" s="23" t="s">
        <v>4154</v>
      </c>
      <c r="B99" s="23" t="s">
        <v>1721</v>
      </c>
      <c r="C99" s="23" t="s">
        <v>452</v>
      </c>
      <c r="D99" s="23" t="s">
        <v>4152</v>
      </c>
      <c r="E99" s="23" t="s">
        <v>4071</v>
      </c>
      <c r="F99" s="23" t="s">
        <v>4121</v>
      </c>
      <c r="G99" s="23">
        <v>42802</v>
      </c>
      <c r="H99" s="23" t="s">
        <v>11</v>
      </c>
      <c r="I99" s="23">
        <v>42911.583333333328</v>
      </c>
      <c r="J99" s="23">
        <v>42924</v>
      </c>
      <c r="K99" s="23" t="s">
        <v>4155</v>
      </c>
      <c r="L99" s="23" t="s">
        <v>1704</v>
      </c>
      <c r="M99" s="23" t="s">
        <v>1705</v>
      </c>
      <c r="N99" s="23" t="s">
        <v>1706</v>
      </c>
      <c r="O99" s="23">
        <v>16</v>
      </c>
      <c r="P99" s="23">
        <v>0</v>
      </c>
      <c r="Q99" s="23" t="s">
        <v>1707</v>
      </c>
      <c r="R99" s="23">
        <v>16</v>
      </c>
      <c r="S99" s="23" t="s">
        <v>1708</v>
      </c>
      <c r="T99" s="23" t="s">
        <v>119</v>
      </c>
      <c r="U99" s="23" t="s">
        <v>119</v>
      </c>
      <c r="V99" s="23" t="s">
        <v>4095</v>
      </c>
      <c r="W99" s="217">
        <f>IFERROR(VLOOKUP(A99,'6-开班明细表'!A:M,8,0),"")</f>
        <v>1.5</v>
      </c>
      <c r="X99" s="217">
        <f>IFERROR(VLOOKUP(A99,'6-开班明细表'!A:M,9,0),"")</f>
        <v>1</v>
      </c>
      <c r="Y99" s="217">
        <f>IFERROR(VLOOKUP(A99,'6-开班明细表'!A:M,10,0),"")</f>
        <v>0.5</v>
      </c>
      <c r="Z99">
        <f t="shared" si="15"/>
        <v>0</v>
      </c>
      <c r="AA99" t="str">
        <f t="shared" si="16"/>
        <v>萧泽秀</v>
      </c>
      <c r="AB99" t="str">
        <f t="shared" si="17"/>
        <v>赖情佳</v>
      </c>
      <c r="AC99" t="str">
        <f t="shared" si="18"/>
        <v xml:space="preserve">STA MARIA </v>
      </c>
      <c r="AD99" t="str">
        <f t="shared" si="19"/>
        <v>赖情佳</v>
      </c>
      <c r="AE99" t="str">
        <f t="shared" si="20"/>
        <v xml:space="preserve">STA MARIA </v>
      </c>
      <c r="AF99">
        <f t="shared" si="21"/>
        <v>3</v>
      </c>
      <c r="AG99">
        <f t="shared" si="22"/>
        <v>6</v>
      </c>
      <c r="AH99" s="27">
        <f t="shared" si="23"/>
        <v>42914</v>
      </c>
      <c r="AI99" t="str">
        <f t="shared" si="27"/>
        <v>周日下午</v>
      </c>
      <c r="AJ99" t="str">
        <f t="shared" si="24"/>
        <v>P1B</v>
      </c>
      <c r="AK99" s="19" t="str">
        <f>IFERROR(IF(IFERROR(FIND("一",C99),0)&gt;0,"一对一",VLOOKUP(AJ99,班级编码!A:L,8,0)),"")</f>
        <v>小初部</v>
      </c>
      <c r="AL99" t="str">
        <f t="shared" si="25"/>
        <v>周日</v>
      </c>
      <c r="AM99" t="str">
        <f t="shared" si="26"/>
        <v>14</v>
      </c>
    </row>
    <row r="100" spans="1:39">
      <c r="A100" s="23" t="s">
        <v>4171</v>
      </c>
      <c r="B100" s="23" t="s">
        <v>1721</v>
      </c>
      <c r="C100" s="23" t="s">
        <v>452</v>
      </c>
      <c r="D100" s="23" t="s">
        <v>4149</v>
      </c>
      <c r="E100" s="23" t="s">
        <v>4071</v>
      </c>
      <c r="F100" s="23" t="s">
        <v>4081</v>
      </c>
      <c r="G100" s="23">
        <v>42826</v>
      </c>
      <c r="H100" s="23" t="s">
        <v>11</v>
      </c>
      <c r="I100" s="23">
        <v>42910.583333333328</v>
      </c>
      <c r="J100" s="23">
        <v>42948</v>
      </c>
      <c r="K100" s="23" t="s">
        <v>4073</v>
      </c>
      <c r="L100" s="23" t="s">
        <v>1704</v>
      </c>
      <c r="M100" s="23" t="s">
        <v>1705</v>
      </c>
      <c r="N100" s="23" t="s">
        <v>1706</v>
      </c>
      <c r="O100" s="23">
        <v>16</v>
      </c>
      <c r="P100" s="23">
        <v>0</v>
      </c>
      <c r="Q100" s="23" t="s">
        <v>1707</v>
      </c>
      <c r="R100" s="23">
        <v>16</v>
      </c>
      <c r="S100" s="23" t="s">
        <v>1708</v>
      </c>
      <c r="T100" s="23" t="s">
        <v>117</v>
      </c>
      <c r="U100" s="23" t="s">
        <v>117</v>
      </c>
      <c r="V100" s="23" t="s">
        <v>4095</v>
      </c>
      <c r="W100" s="217">
        <f>IFERROR(VLOOKUP(A100,'6-开班明细表'!A:M,8,0),"")</f>
        <v>1.5</v>
      </c>
      <c r="X100" s="217">
        <f>IFERROR(VLOOKUP(A100,'6-开班明细表'!A:M,9,0),"")</f>
        <v>1</v>
      </c>
      <c r="Y100" s="217">
        <f>IFERROR(VLOOKUP(A100,'6-开班明细表'!A:M,10,0),"")</f>
        <v>0.5</v>
      </c>
      <c r="Z100">
        <f t="shared" si="15"/>
        <v>0</v>
      </c>
      <c r="AA100" t="str">
        <f t="shared" si="16"/>
        <v>张佩</v>
      </c>
      <c r="AB100" t="str">
        <f t="shared" si="17"/>
        <v>覃爱怡</v>
      </c>
      <c r="AC100" t="str">
        <f t="shared" si="18"/>
        <v xml:space="preserve">STA MARIA </v>
      </c>
      <c r="AD100" t="str">
        <f t="shared" si="19"/>
        <v>覃爱怡</v>
      </c>
      <c r="AE100" t="str">
        <f t="shared" si="20"/>
        <v xml:space="preserve">STA MARIA </v>
      </c>
      <c r="AF100">
        <f t="shared" si="21"/>
        <v>3</v>
      </c>
      <c r="AG100">
        <f t="shared" si="22"/>
        <v>6</v>
      </c>
      <c r="AH100" s="27">
        <f t="shared" si="23"/>
        <v>42938</v>
      </c>
      <c r="AI100" t="str">
        <f t="shared" si="27"/>
        <v>周六下午</v>
      </c>
      <c r="AJ100" t="str">
        <f t="shared" si="24"/>
        <v>P5A</v>
      </c>
      <c r="AK100" s="19" t="str">
        <f>IFERROR(IF(IFERROR(FIND("一",C100),0)&gt;0,"一对一",VLOOKUP(AJ100,班级编码!A:L,8,0)),"")</f>
        <v>初中部</v>
      </c>
      <c r="AL100" t="str">
        <f t="shared" si="25"/>
        <v>周六</v>
      </c>
      <c r="AM100" t="str">
        <f t="shared" si="26"/>
        <v>14</v>
      </c>
    </row>
    <row r="101" spans="1:39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17" t="str">
        <f>IFERROR(VLOOKUP(A101,'6-开班明细表'!A:M,8,0),"")</f>
        <v/>
      </c>
      <c r="X101" s="217" t="str">
        <f>IFERROR(VLOOKUP(A101,'6-开班明细表'!A:M,9,0),"")</f>
        <v/>
      </c>
      <c r="Y101" s="217" t="str">
        <f>IFERROR(VLOOKUP(A101,'6-开班明细表'!A:M,10,0),"")</f>
        <v/>
      </c>
      <c r="Z101">
        <f t="shared" si="15"/>
        <v>0</v>
      </c>
      <c r="AA101">
        <f t="shared" si="16"/>
        <v>0</v>
      </c>
      <c r="AB101" t="str">
        <f t="shared" si="17"/>
        <v/>
      </c>
      <c r="AC101" t="str">
        <f t="shared" si="18"/>
        <v/>
      </c>
      <c r="AD101" t="str">
        <f t="shared" si="19"/>
        <v/>
      </c>
      <c r="AE101" t="str">
        <f t="shared" si="20"/>
        <v/>
      </c>
      <c r="AF101">
        <f t="shared" si="21"/>
        <v>0</v>
      </c>
      <c r="AG101">
        <f t="shared" si="22"/>
        <v>0</v>
      </c>
      <c r="AH101" s="27">
        <f t="shared" si="23"/>
        <v>0</v>
      </c>
      <c r="AI101" t="str">
        <f t="shared" si="27"/>
        <v/>
      </c>
      <c r="AJ101" t="str">
        <f t="shared" si="24"/>
        <v/>
      </c>
      <c r="AK101" s="19" t="str">
        <f>IFERROR(IF(IFERROR(FIND("一",C101),0)&gt;0,"一对一",VLOOKUP(AJ101,班级编码!A:L,8,0)),"")</f>
        <v/>
      </c>
      <c r="AL101" t="str">
        <f t="shared" si="25"/>
        <v/>
      </c>
      <c r="AM101" t="str">
        <f t="shared" si="26"/>
        <v/>
      </c>
    </row>
    <row r="102" spans="1:39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17" t="str">
        <f>IFERROR(VLOOKUP(A102,'6-开班明细表'!A:M,8,0),"")</f>
        <v/>
      </c>
      <c r="X102" s="217" t="str">
        <f>IFERROR(VLOOKUP(A102,'6-开班明细表'!A:M,9,0),"")</f>
        <v/>
      </c>
      <c r="Y102" s="217" t="str">
        <f>IFERROR(VLOOKUP(A102,'6-开班明细表'!A:M,10,0),"")</f>
        <v/>
      </c>
      <c r="Z102">
        <f t="shared" si="15"/>
        <v>0</v>
      </c>
      <c r="AA102">
        <f t="shared" si="16"/>
        <v>0</v>
      </c>
      <c r="AB102" t="str">
        <f t="shared" si="17"/>
        <v/>
      </c>
      <c r="AC102" t="str">
        <f t="shared" si="18"/>
        <v/>
      </c>
      <c r="AD102" t="str">
        <f t="shared" si="19"/>
        <v/>
      </c>
      <c r="AE102" t="str">
        <f t="shared" si="20"/>
        <v/>
      </c>
      <c r="AF102">
        <f t="shared" si="21"/>
        <v>0</v>
      </c>
      <c r="AG102">
        <f t="shared" si="22"/>
        <v>0</v>
      </c>
      <c r="AH102" s="27">
        <f t="shared" si="23"/>
        <v>0</v>
      </c>
      <c r="AI102" t="str">
        <f t="shared" si="27"/>
        <v/>
      </c>
      <c r="AJ102" t="str">
        <f t="shared" si="24"/>
        <v/>
      </c>
      <c r="AK102" s="19" t="str">
        <f>IFERROR(IF(IFERROR(FIND("一",C102),0)&gt;0,"一对一",VLOOKUP(AJ102,班级编码!A:L,8,0)),"")</f>
        <v/>
      </c>
      <c r="AL102" t="str">
        <f t="shared" si="25"/>
        <v/>
      </c>
      <c r="AM102" t="str">
        <f t="shared" si="26"/>
        <v/>
      </c>
    </row>
    <row r="103" spans="1:39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17" t="str">
        <f>IFERROR(VLOOKUP(A103,'6-开班明细表'!A:M,8,0),"")</f>
        <v/>
      </c>
      <c r="X103" s="217" t="str">
        <f>IFERROR(VLOOKUP(A103,'6-开班明细表'!A:M,9,0),"")</f>
        <v/>
      </c>
      <c r="Y103" s="217" t="str">
        <f>IFERROR(VLOOKUP(A103,'6-开班明细表'!A:M,10,0),"")</f>
        <v/>
      </c>
      <c r="Z103">
        <f t="shared" si="15"/>
        <v>0</v>
      </c>
      <c r="AA103">
        <f t="shared" si="16"/>
        <v>0</v>
      </c>
      <c r="AB103" t="str">
        <f t="shared" si="17"/>
        <v/>
      </c>
      <c r="AC103" t="str">
        <f t="shared" si="18"/>
        <v/>
      </c>
      <c r="AD103" t="str">
        <f t="shared" si="19"/>
        <v/>
      </c>
      <c r="AE103" t="str">
        <f t="shared" si="20"/>
        <v/>
      </c>
      <c r="AF103">
        <f t="shared" si="21"/>
        <v>0</v>
      </c>
      <c r="AG103">
        <f t="shared" si="22"/>
        <v>0</v>
      </c>
      <c r="AH103" s="27">
        <f t="shared" si="23"/>
        <v>0</v>
      </c>
      <c r="AI103" t="str">
        <f t="shared" si="27"/>
        <v/>
      </c>
      <c r="AJ103" t="str">
        <f t="shared" si="24"/>
        <v/>
      </c>
      <c r="AK103" s="19" t="str">
        <f>IFERROR(IF(IFERROR(FIND("一",C103),0)&gt;0,"一对一",VLOOKUP(AJ103,班级编码!A:L,8,0)),"")</f>
        <v/>
      </c>
      <c r="AL103" t="str">
        <f t="shared" si="25"/>
        <v/>
      </c>
      <c r="AM103" t="str">
        <f t="shared" si="26"/>
        <v/>
      </c>
    </row>
    <row r="104" spans="1:39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17" t="str">
        <f>IFERROR(VLOOKUP(A104,'6-开班明细表'!A:M,8,0),"")</f>
        <v/>
      </c>
      <c r="X104" s="217" t="str">
        <f>IFERROR(VLOOKUP(A104,'6-开班明细表'!A:M,9,0),"")</f>
        <v/>
      </c>
      <c r="Y104" s="217" t="str">
        <f>IFERROR(VLOOKUP(A104,'6-开班明细表'!A:M,10,0),"")</f>
        <v/>
      </c>
      <c r="Z104">
        <f t="shared" si="15"/>
        <v>0</v>
      </c>
      <c r="AA104">
        <f t="shared" si="16"/>
        <v>0</v>
      </c>
      <c r="AB104" t="str">
        <f t="shared" si="17"/>
        <v/>
      </c>
      <c r="AC104" t="str">
        <f t="shared" si="18"/>
        <v/>
      </c>
      <c r="AD104" t="str">
        <f t="shared" si="19"/>
        <v/>
      </c>
      <c r="AE104" t="str">
        <f t="shared" si="20"/>
        <v/>
      </c>
      <c r="AF104">
        <f t="shared" si="21"/>
        <v>0</v>
      </c>
      <c r="AG104">
        <f t="shared" si="22"/>
        <v>0</v>
      </c>
      <c r="AH104" s="27">
        <f t="shared" si="23"/>
        <v>0</v>
      </c>
      <c r="AI104" t="str">
        <f t="shared" si="27"/>
        <v/>
      </c>
      <c r="AJ104" t="str">
        <f t="shared" si="24"/>
        <v/>
      </c>
      <c r="AK104" s="19" t="str">
        <f>IFERROR(IF(IFERROR(FIND("一",C104),0)&gt;0,"一对一",VLOOKUP(AJ104,班级编码!A:L,8,0)),"")</f>
        <v/>
      </c>
      <c r="AL104" t="str">
        <f t="shared" si="25"/>
        <v/>
      </c>
      <c r="AM104" t="str">
        <f t="shared" si="26"/>
        <v/>
      </c>
    </row>
    <row r="105" spans="1:39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17" t="str">
        <f>IFERROR(VLOOKUP(A105,'6-开班明细表'!A:M,8,0),"")</f>
        <v/>
      </c>
      <c r="X105" s="217" t="str">
        <f>IFERROR(VLOOKUP(A105,'6-开班明细表'!A:M,9,0),"")</f>
        <v/>
      </c>
      <c r="Y105" s="217" t="str">
        <f>IFERROR(VLOOKUP(A105,'6-开班明细表'!A:M,10,0),"")</f>
        <v/>
      </c>
      <c r="Z105">
        <f t="shared" si="15"/>
        <v>0</v>
      </c>
      <c r="AA105">
        <f t="shared" si="16"/>
        <v>0</v>
      </c>
      <c r="AB105" t="str">
        <f t="shared" si="17"/>
        <v/>
      </c>
      <c r="AC105" t="str">
        <f t="shared" si="18"/>
        <v/>
      </c>
      <c r="AD105" t="str">
        <f t="shared" si="19"/>
        <v/>
      </c>
      <c r="AE105" t="str">
        <f t="shared" si="20"/>
        <v/>
      </c>
      <c r="AF105">
        <f t="shared" si="21"/>
        <v>0</v>
      </c>
      <c r="AG105">
        <f t="shared" si="22"/>
        <v>0</v>
      </c>
      <c r="AH105" s="27">
        <f t="shared" si="23"/>
        <v>0</v>
      </c>
      <c r="AI105" t="str">
        <f t="shared" si="27"/>
        <v/>
      </c>
      <c r="AJ105" t="str">
        <f t="shared" si="24"/>
        <v/>
      </c>
      <c r="AK105" s="19" t="str">
        <f>IFERROR(IF(IFERROR(FIND("一",C105),0)&gt;0,"一对一",VLOOKUP(AJ105,班级编码!A:L,8,0)),"")</f>
        <v/>
      </c>
      <c r="AL105" t="str">
        <f t="shared" si="25"/>
        <v/>
      </c>
      <c r="AM105" t="str">
        <f t="shared" si="26"/>
        <v/>
      </c>
    </row>
    <row r="106" spans="1:39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17" t="str">
        <f>IFERROR(VLOOKUP(A106,'6-开班明细表'!A:M,8,0),"")</f>
        <v/>
      </c>
      <c r="X106" s="217" t="str">
        <f>IFERROR(VLOOKUP(A106,'6-开班明细表'!A:M,9,0),"")</f>
        <v/>
      </c>
      <c r="Y106" s="217" t="str">
        <f>IFERROR(VLOOKUP(A106,'6-开班明细表'!A:M,10,0),"")</f>
        <v/>
      </c>
      <c r="Z106">
        <f t="shared" si="15"/>
        <v>0</v>
      </c>
      <c r="AA106">
        <f t="shared" si="16"/>
        <v>0</v>
      </c>
      <c r="AB106" t="str">
        <f t="shared" si="17"/>
        <v/>
      </c>
      <c r="AC106" t="str">
        <f t="shared" si="18"/>
        <v/>
      </c>
      <c r="AD106" t="str">
        <f t="shared" si="19"/>
        <v/>
      </c>
      <c r="AE106" t="str">
        <f t="shared" si="20"/>
        <v/>
      </c>
      <c r="AF106">
        <f t="shared" si="21"/>
        <v>0</v>
      </c>
      <c r="AG106">
        <f t="shared" si="22"/>
        <v>0</v>
      </c>
      <c r="AH106" s="27">
        <f t="shared" si="23"/>
        <v>0</v>
      </c>
      <c r="AI106" t="str">
        <f t="shared" si="27"/>
        <v/>
      </c>
      <c r="AJ106" t="str">
        <f t="shared" si="24"/>
        <v/>
      </c>
      <c r="AK106" s="19" t="str">
        <f>IFERROR(IF(IFERROR(FIND("一",C106),0)&gt;0,"一对一",VLOOKUP(AJ106,班级编码!A:L,8,0)),"")</f>
        <v/>
      </c>
      <c r="AL106" t="str">
        <f t="shared" si="25"/>
        <v/>
      </c>
      <c r="AM106" t="str">
        <f t="shared" si="26"/>
        <v/>
      </c>
    </row>
    <row r="107" spans="1:39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17" t="str">
        <f>IFERROR(VLOOKUP(A107,'6-开班明细表'!A:M,8,0),"")</f>
        <v/>
      </c>
      <c r="X107" s="217" t="str">
        <f>IFERROR(VLOOKUP(A107,'6-开班明细表'!A:M,9,0),"")</f>
        <v/>
      </c>
      <c r="Y107" s="217" t="str">
        <f>IFERROR(VLOOKUP(A107,'6-开班明细表'!A:M,10,0),"")</f>
        <v/>
      </c>
      <c r="Z107">
        <f t="shared" si="15"/>
        <v>0</v>
      </c>
      <c r="AA107">
        <f t="shared" si="16"/>
        <v>0</v>
      </c>
      <c r="AB107" t="str">
        <f t="shared" si="17"/>
        <v/>
      </c>
      <c r="AC107" t="str">
        <f t="shared" si="18"/>
        <v/>
      </c>
      <c r="AD107" t="str">
        <f t="shared" si="19"/>
        <v/>
      </c>
      <c r="AE107" t="str">
        <f t="shared" si="20"/>
        <v/>
      </c>
      <c r="AF107">
        <f t="shared" si="21"/>
        <v>0</v>
      </c>
      <c r="AG107">
        <f t="shared" si="22"/>
        <v>0</v>
      </c>
      <c r="AH107" s="27">
        <f t="shared" si="23"/>
        <v>0</v>
      </c>
      <c r="AI107" t="str">
        <f t="shared" si="27"/>
        <v/>
      </c>
      <c r="AJ107" t="str">
        <f t="shared" si="24"/>
        <v/>
      </c>
      <c r="AK107" s="19" t="str">
        <f>IFERROR(IF(IFERROR(FIND("一",C107),0)&gt;0,"一对一",VLOOKUP(AJ107,班级编码!A:L,8,0)),"")</f>
        <v/>
      </c>
      <c r="AL107" t="str">
        <f t="shared" si="25"/>
        <v/>
      </c>
      <c r="AM107" t="str">
        <f t="shared" si="26"/>
        <v/>
      </c>
    </row>
    <row r="108" spans="1:39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17" t="str">
        <f>IFERROR(VLOOKUP(A108,'6-开班明细表'!A:M,8,0),"")</f>
        <v/>
      </c>
      <c r="X108" s="217" t="str">
        <f>IFERROR(VLOOKUP(A108,'6-开班明细表'!A:M,9,0),"")</f>
        <v/>
      </c>
      <c r="Y108" s="217" t="str">
        <f>IFERROR(VLOOKUP(A108,'6-开班明细表'!A:M,10,0),"")</f>
        <v/>
      </c>
      <c r="Z108">
        <f t="shared" si="15"/>
        <v>0</v>
      </c>
      <c r="AA108">
        <f t="shared" si="16"/>
        <v>0</v>
      </c>
      <c r="AB108" t="str">
        <f t="shared" si="17"/>
        <v/>
      </c>
      <c r="AC108" t="str">
        <f t="shared" si="18"/>
        <v/>
      </c>
      <c r="AD108" t="str">
        <f t="shared" si="19"/>
        <v/>
      </c>
      <c r="AE108" t="str">
        <f t="shared" si="20"/>
        <v/>
      </c>
      <c r="AF108">
        <f t="shared" si="21"/>
        <v>0</v>
      </c>
      <c r="AG108">
        <f t="shared" si="22"/>
        <v>0</v>
      </c>
      <c r="AH108" s="27">
        <f t="shared" si="23"/>
        <v>0</v>
      </c>
      <c r="AI108" t="str">
        <f t="shared" si="27"/>
        <v/>
      </c>
      <c r="AJ108" t="str">
        <f t="shared" si="24"/>
        <v/>
      </c>
      <c r="AK108" s="19" t="str">
        <f>IFERROR(IF(IFERROR(FIND("一",C108),0)&gt;0,"一对一",VLOOKUP(AJ108,班级编码!A:L,8,0)),"")</f>
        <v/>
      </c>
      <c r="AL108" t="str">
        <f t="shared" si="25"/>
        <v/>
      </c>
      <c r="AM108" t="str">
        <f t="shared" si="26"/>
        <v/>
      </c>
    </row>
    <row r="109" spans="1:3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17" t="str">
        <f>IFERROR(VLOOKUP(A109,'6-开班明细表'!A:M,8,0),"")</f>
        <v/>
      </c>
      <c r="X109" s="217" t="str">
        <f>IFERROR(VLOOKUP(A109,'6-开班明细表'!A:M,9,0),"")</f>
        <v/>
      </c>
      <c r="Y109" s="217" t="str">
        <f>IFERROR(VLOOKUP(A109,'6-开班明细表'!A:M,10,0),"")</f>
        <v/>
      </c>
      <c r="Z109">
        <f t="shared" si="15"/>
        <v>0</v>
      </c>
      <c r="AA109">
        <f t="shared" si="16"/>
        <v>0</v>
      </c>
      <c r="AB109" t="str">
        <f t="shared" si="17"/>
        <v/>
      </c>
      <c r="AC109" t="str">
        <f t="shared" si="18"/>
        <v/>
      </c>
      <c r="AD109" t="str">
        <f t="shared" si="19"/>
        <v/>
      </c>
      <c r="AE109" t="str">
        <f t="shared" si="20"/>
        <v/>
      </c>
      <c r="AF109">
        <f t="shared" si="21"/>
        <v>0</v>
      </c>
      <c r="AG109">
        <f t="shared" si="22"/>
        <v>0</v>
      </c>
      <c r="AH109" s="27">
        <f t="shared" si="23"/>
        <v>0</v>
      </c>
      <c r="AI109" t="str">
        <f t="shared" si="27"/>
        <v/>
      </c>
      <c r="AJ109" t="str">
        <f t="shared" si="24"/>
        <v/>
      </c>
      <c r="AK109" s="19" t="str">
        <f>IFERROR(IF(IFERROR(FIND("一",C109),0)&gt;0,"一对一",VLOOKUP(AJ109,班级编码!A:L,8,0)),"")</f>
        <v/>
      </c>
      <c r="AL109" t="str">
        <f t="shared" si="25"/>
        <v/>
      </c>
      <c r="AM109" t="str">
        <f t="shared" si="26"/>
        <v/>
      </c>
    </row>
    <row r="110" spans="1:39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17" t="str">
        <f>IFERROR(VLOOKUP(A110,'6-开班明细表'!A:M,8,0),"")</f>
        <v/>
      </c>
      <c r="X110" s="217" t="str">
        <f>IFERROR(VLOOKUP(A110,'6-开班明细表'!A:M,9,0),"")</f>
        <v/>
      </c>
      <c r="Y110" s="217" t="str">
        <f>IFERROR(VLOOKUP(A110,'6-开班明细表'!A:M,10,0),"")</f>
        <v/>
      </c>
      <c r="Z110">
        <f t="shared" si="15"/>
        <v>0</v>
      </c>
      <c r="AA110">
        <f t="shared" si="16"/>
        <v>0</v>
      </c>
      <c r="AB110" t="str">
        <f t="shared" si="17"/>
        <v/>
      </c>
      <c r="AC110" t="str">
        <f t="shared" si="18"/>
        <v/>
      </c>
      <c r="AD110" t="str">
        <f t="shared" si="19"/>
        <v/>
      </c>
      <c r="AE110" t="str">
        <f t="shared" si="20"/>
        <v/>
      </c>
      <c r="AF110">
        <f t="shared" si="21"/>
        <v>0</v>
      </c>
      <c r="AG110">
        <f t="shared" si="22"/>
        <v>0</v>
      </c>
      <c r="AH110" s="27">
        <f t="shared" si="23"/>
        <v>0</v>
      </c>
      <c r="AI110" t="str">
        <f t="shared" si="27"/>
        <v/>
      </c>
      <c r="AJ110" t="str">
        <f t="shared" si="24"/>
        <v/>
      </c>
      <c r="AK110" s="19" t="str">
        <f>IFERROR(IF(IFERROR(FIND("一",C110),0)&gt;0,"一对一",VLOOKUP(AJ110,班级编码!A:L,8,0)),"")</f>
        <v/>
      </c>
      <c r="AL110" t="str">
        <f t="shared" si="25"/>
        <v/>
      </c>
      <c r="AM110" t="str">
        <f t="shared" si="26"/>
        <v/>
      </c>
    </row>
    <row r="111" spans="1:39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17" t="str">
        <f>IFERROR(VLOOKUP(A111,'6-开班明细表'!A:M,8,0),"")</f>
        <v/>
      </c>
      <c r="X111" s="217" t="str">
        <f>IFERROR(VLOOKUP(A111,'6-开班明细表'!A:M,9,0),"")</f>
        <v/>
      </c>
      <c r="Y111" s="217" t="str">
        <f>IFERROR(VLOOKUP(A111,'6-开班明细表'!A:M,10,0),"")</f>
        <v/>
      </c>
      <c r="Z111">
        <f t="shared" si="15"/>
        <v>0</v>
      </c>
      <c r="AA111">
        <f t="shared" si="16"/>
        <v>0</v>
      </c>
      <c r="AB111" t="str">
        <f t="shared" si="17"/>
        <v/>
      </c>
      <c r="AC111" t="str">
        <f t="shared" si="18"/>
        <v/>
      </c>
      <c r="AD111" t="str">
        <f t="shared" si="19"/>
        <v/>
      </c>
      <c r="AE111" t="str">
        <f t="shared" si="20"/>
        <v/>
      </c>
      <c r="AF111">
        <f t="shared" si="21"/>
        <v>0</v>
      </c>
      <c r="AG111">
        <f t="shared" si="22"/>
        <v>0</v>
      </c>
      <c r="AH111" s="27">
        <f t="shared" si="23"/>
        <v>0</v>
      </c>
      <c r="AI111" t="str">
        <f t="shared" si="27"/>
        <v/>
      </c>
      <c r="AJ111" t="str">
        <f t="shared" si="24"/>
        <v/>
      </c>
      <c r="AK111" s="19" t="str">
        <f>IFERROR(IF(IFERROR(FIND("一",C111),0)&gt;0,"一对一",VLOOKUP(AJ111,班级编码!A:L,8,0)),"")</f>
        <v/>
      </c>
      <c r="AL111" t="str">
        <f t="shared" si="25"/>
        <v/>
      </c>
      <c r="AM111" t="str">
        <f t="shared" si="26"/>
        <v/>
      </c>
    </row>
    <row r="112" spans="1:39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17" t="str">
        <f>IFERROR(VLOOKUP(A112,'6-开班明细表'!A:M,8,0),"")</f>
        <v/>
      </c>
      <c r="X112" s="217" t="str">
        <f>IFERROR(VLOOKUP(A112,'6-开班明细表'!A:M,9,0),"")</f>
        <v/>
      </c>
      <c r="Y112" s="217" t="str">
        <f>IFERROR(VLOOKUP(A112,'6-开班明细表'!A:M,10,0),"")</f>
        <v/>
      </c>
      <c r="Z112">
        <f t="shared" si="15"/>
        <v>0</v>
      </c>
      <c r="AA112">
        <f t="shared" si="16"/>
        <v>0</v>
      </c>
      <c r="AB112" t="str">
        <f t="shared" si="17"/>
        <v/>
      </c>
      <c r="AC112" t="str">
        <f t="shared" si="18"/>
        <v/>
      </c>
      <c r="AD112" t="str">
        <f t="shared" si="19"/>
        <v/>
      </c>
      <c r="AE112" t="str">
        <f t="shared" si="20"/>
        <v/>
      </c>
      <c r="AF112">
        <f t="shared" si="21"/>
        <v>0</v>
      </c>
      <c r="AG112">
        <f t="shared" si="22"/>
        <v>0</v>
      </c>
      <c r="AH112" s="27">
        <f t="shared" si="23"/>
        <v>0</v>
      </c>
      <c r="AI112" t="str">
        <f t="shared" si="27"/>
        <v/>
      </c>
      <c r="AJ112" t="str">
        <f t="shared" si="24"/>
        <v/>
      </c>
      <c r="AK112" s="19" t="str">
        <f>IFERROR(IF(IFERROR(FIND("一",C112),0)&gt;0,"一对一",VLOOKUP(AJ112,班级编码!A:L,8,0)),"")</f>
        <v/>
      </c>
      <c r="AL112" t="str">
        <f t="shared" si="25"/>
        <v/>
      </c>
      <c r="AM112" t="str">
        <f t="shared" si="26"/>
        <v/>
      </c>
    </row>
    <row r="113" spans="1:39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17" t="str">
        <f>IFERROR(VLOOKUP(A113,'6-开班明细表'!A:M,8,0),"")</f>
        <v/>
      </c>
      <c r="X113" s="217" t="str">
        <f>IFERROR(VLOOKUP(A113,'6-开班明细表'!A:M,9,0),"")</f>
        <v/>
      </c>
      <c r="Y113" s="217" t="str">
        <f>IFERROR(VLOOKUP(A113,'6-开班明细表'!A:M,10,0),"")</f>
        <v/>
      </c>
      <c r="Z113">
        <f t="shared" si="15"/>
        <v>0</v>
      </c>
      <c r="AA113">
        <f t="shared" si="16"/>
        <v>0</v>
      </c>
      <c r="AB113" t="str">
        <f t="shared" si="17"/>
        <v/>
      </c>
      <c r="AC113" t="str">
        <f t="shared" si="18"/>
        <v/>
      </c>
      <c r="AD113" t="str">
        <f t="shared" si="19"/>
        <v/>
      </c>
      <c r="AE113" t="str">
        <f t="shared" si="20"/>
        <v/>
      </c>
      <c r="AF113">
        <f t="shared" si="21"/>
        <v>0</v>
      </c>
      <c r="AG113">
        <f t="shared" si="22"/>
        <v>0</v>
      </c>
      <c r="AH113" s="27">
        <f t="shared" si="23"/>
        <v>0</v>
      </c>
      <c r="AI113" t="str">
        <f t="shared" si="27"/>
        <v/>
      </c>
      <c r="AJ113" t="str">
        <f t="shared" si="24"/>
        <v/>
      </c>
      <c r="AK113" s="19" t="str">
        <f>IFERROR(IF(IFERROR(FIND("一",C113),0)&gt;0,"一对一",VLOOKUP(AJ113,班级编码!A:L,8,0)),"")</f>
        <v/>
      </c>
      <c r="AL113" t="str">
        <f t="shared" si="25"/>
        <v/>
      </c>
      <c r="AM113" t="str">
        <f t="shared" si="26"/>
        <v/>
      </c>
    </row>
    <row r="114" spans="1:39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17" t="str">
        <f>IFERROR(VLOOKUP(A114,'6-开班明细表'!A:M,8,0),"")</f>
        <v/>
      </c>
      <c r="X114" s="217" t="str">
        <f>IFERROR(VLOOKUP(A114,'6-开班明细表'!A:M,9,0),"")</f>
        <v/>
      </c>
      <c r="Y114" s="217" t="str">
        <f>IFERROR(VLOOKUP(A114,'6-开班明细表'!A:M,10,0),"")</f>
        <v/>
      </c>
      <c r="Z114">
        <f t="shared" si="15"/>
        <v>0</v>
      </c>
      <c r="AA114">
        <f t="shared" si="16"/>
        <v>0</v>
      </c>
      <c r="AB114" t="str">
        <f t="shared" si="17"/>
        <v/>
      </c>
      <c r="AC114" t="str">
        <f t="shared" si="18"/>
        <v/>
      </c>
      <c r="AD114" t="str">
        <f t="shared" si="19"/>
        <v/>
      </c>
      <c r="AE114" t="str">
        <f t="shared" si="20"/>
        <v/>
      </c>
      <c r="AF114">
        <f t="shared" si="21"/>
        <v>0</v>
      </c>
      <c r="AG114">
        <f t="shared" si="22"/>
        <v>0</v>
      </c>
      <c r="AH114" s="27">
        <f t="shared" si="23"/>
        <v>0</v>
      </c>
      <c r="AI114" t="str">
        <f t="shared" si="27"/>
        <v/>
      </c>
      <c r="AJ114" t="str">
        <f t="shared" si="24"/>
        <v/>
      </c>
      <c r="AK114" s="19" t="str">
        <f>IFERROR(IF(IFERROR(FIND("一",C114),0)&gt;0,"一对一",VLOOKUP(AJ114,班级编码!A:L,8,0)),"")</f>
        <v/>
      </c>
      <c r="AL114" t="str">
        <f t="shared" si="25"/>
        <v/>
      </c>
      <c r="AM114" t="str">
        <f t="shared" si="26"/>
        <v/>
      </c>
    </row>
    <row r="115" spans="1:39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17" t="str">
        <f>IFERROR(VLOOKUP(A115,'6-开班明细表'!A:M,8,0),"")</f>
        <v/>
      </c>
      <c r="X115" s="217" t="str">
        <f>IFERROR(VLOOKUP(A115,'6-开班明细表'!A:M,9,0),"")</f>
        <v/>
      </c>
      <c r="Y115" s="217" t="str">
        <f>IFERROR(VLOOKUP(A115,'6-开班明细表'!A:M,10,0),"")</f>
        <v/>
      </c>
      <c r="Z115">
        <f t="shared" si="15"/>
        <v>0</v>
      </c>
      <c r="AA115">
        <f t="shared" si="16"/>
        <v>0</v>
      </c>
      <c r="AB115" t="str">
        <f t="shared" si="17"/>
        <v/>
      </c>
      <c r="AC115" t="str">
        <f t="shared" si="18"/>
        <v/>
      </c>
      <c r="AD115" t="str">
        <f t="shared" si="19"/>
        <v/>
      </c>
      <c r="AE115" t="str">
        <f t="shared" si="20"/>
        <v/>
      </c>
      <c r="AF115">
        <f t="shared" si="21"/>
        <v>0</v>
      </c>
      <c r="AG115">
        <f t="shared" si="22"/>
        <v>0</v>
      </c>
      <c r="AH115" s="27">
        <f t="shared" si="23"/>
        <v>0</v>
      </c>
      <c r="AI115" t="str">
        <f t="shared" si="27"/>
        <v/>
      </c>
      <c r="AJ115" t="str">
        <f t="shared" si="24"/>
        <v/>
      </c>
      <c r="AK115" s="19" t="str">
        <f>IFERROR(IF(IFERROR(FIND("一",C115),0)&gt;0,"一对一",VLOOKUP(AJ115,班级编码!A:L,8,0)),"")</f>
        <v/>
      </c>
      <c r="AL115" t="str">
        <f t="shared" si="25"/>
        <v/>
      </c>
      <c r="AM115" t="str">
        <f t="shared" si="26"/>
        <v/>
      </c>
    </row>
    <row r="116" spans="1:39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17" t="str">
        <f>IFERROR(VLOOKUP(A116,'6-开班明细表'!A:M,8,0),"")</f>
        <v/>
      </c>
      <c r="X116" s="217" t="str">
        <f>IFERROR(VLOOKUP(A116,'6-开班明细表'!A:M,9,0),"")</f>
        <v/>
      </c>
      <c r="Y116" s="217" t="str">
        <f>IFERROR(VLOOKUP(A116,'6-开班明细表'!A:M,10,0),"")</f>
        <v/>
      </c>
      <c r="Z116">
        <f t="shared" si="15"/>
        <v>0</v>
      </c>
      <c r="AA116">
        <f t="shared" si="16"/>
        <v>0</v>
      </c>
      <c r="AB116" t="str">
        <f t="shared" si="17"/>
        <v/>
      </c>
      <c r="AC116" t="str">
        <f t="shared" si="18"/>
        <v/>
      </c>
      <c r="AD116" t="str">
        <f t="shared" si="19"/>
        <v/>
      </c>
      <c r="AE116" t="str">
        <f t="shared" si="20"/>
        <v/>
      </c>
      <c r="AF116">
        <f t="shared" si="21"/>
        <v>0</v>
      </c>
      <c r="AG116">
        <f t="shared" si="22"/>
        <v>0</v>
      </c>
      <c r="AH116" s="27">
        <f t="shared" si="23"/>
        <v>0</v>
      </c>
      <c r="AI116" t="str">
        <f t="shared" si="27"/>
        <v/>
      </c>
      <c r="AJ116" t="str">
        <f t="shared" si="24"/>
        <v/>
      </c>
      <c r="AK116" s="19" t="str">
        <f>IFERROR(IF(IFERROR(FIND("一",C116),0)&gt;0,"一对一",VLOOKUP(AJ116,班级编码!A:L,8,0)),"")</f>
        <v/>
      </c>
      <c r="AL116" t="str">
        <f t="shared" si="25"/>
        <v/>
      </c>
      <c r="AM116" t="str">
        <f t="shared" si="26"/>
        <v/>
      </c>
    </row>
    <row r="117" spans="1:39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17" t="str">
        <f>IFERROR(VLOOKUP(A117,'6-开班明细表'!A:M,8,0),"")</f>
        <v/>
      </c>
      <c r="X117" s="217" t="str">
        <f>IFERROR(VLOOKUP(A117,'6-开班明细表'!A:M,9,0),"")</f>
        <v/>
      </c>
      <c r="Y117" s="217" t="str">
        <f>IFERROR(VLOOKUP(A117,'6-开班明细表'!A:M,10,0),"")</f>
        <v/>
      </c>
      <c r="Z117">
        <f t="shared" si="15"/>
        <v>0</v>
      </c>
      <c r="AA117">
        <f t="shared" si="16"/>
        <v>0</v>
      </c>
      <c r="AB117" t="str">
        <f t="shared" si="17"/>
        <v/>
      </c>
      <c r="AC117" t="str">
        <f t="shared" si="18"/>
        <v/>
      </c>
      <c r="AD117" t="str">
        <f t="shared" si="19"/>
        <v/>
      </c>
      <c r="AE117" t="str">
        <f t="shared" si="20"/>
        <v/>
      </c>
      <c r="AF117">
        <f t="shared" si="21"/>
        <v>0</v>
      </c>
      <c r="AG117">
        <f t="shared" si="22"/>
        <v>0</v>
      </c>
      <c r="AH117" s="27">
        <f t="shared" si="23"/>
        <v>0</v>
      </c>
      <c r="AI117" t="str">
        <f t="shared" si="27"/>
        <v/>
      </c>
      <c r="AJ117" t="str">
        <f t="shared" si="24"/>
        <v/>
      </c>
      <c r="AK117" s="19" t="str">
        <f>IFERROR(IF(IFERROR(FIND("一",C117),0)&gt;0,"一对一",VLOOKUP(AJ117,班级编码!A:L,8,0)),"")</f>
        <v/>
      </c>
      <c r="AL117" t="str">
        <f t="shared" si="25"/>
        <v/>
      </c>
      <c r="AM117" t="str">
        <f t="shared" si="26"/>
        <v/>
      </c>
    </row>
    <row r="118" spans="1:39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17" t="str">
        <f>IFERROR(VLOOKUP(A118,'6-开班明细表'!A:M,8,0),"")</f>
        <v/>
      </c>
      <c r="X118" s="217" t="str">
        <f>IFERROR(VLOOKUP(A118,'6-开班明细表'!A:M,9,0),"")</f>
        <v/>
      </c>
      <c r="Y118" s="217" t="str">
        <f>IFERROR(VLOOKUP(A118,'6-开班明细表'!A:M,10,0),"")</f>
        <v/>
      </c>
      <c r="Z118">
        <f t="shared" si="15"/>
        <v>0</v>
      </c>
      <c r="AA118">
        <f t="shared" si="16"/>
        <v>0</v>
      </c>
      <c r="AB118" t="str">
        <f t="shared" si="17"/>
        <v/>
      </c>
      <c r="AC118" t="str">
        <f t="shared" si="18"/>
        <v/>
      </c>
      <c r="AD118" t="str">
        <f t="shared" si="19"/>
        <v/>
      </c>
      <c r="AE118" t="str">
        <f t="shared" si="20"/>
        <v/>
      </c>
      <c r="AF118">
        <f t="shared" si="21"/>
        <v>0</v>
      </c>
      <c r="AG118">
        <f t="shared" si="22"/>
        <v>0</v>
      </c>
      <c r="AH118" s="27">
        <f t="shared" si="23"/>
        <v>0</v>
      </c>
      <c r="AI118" t="str">
        <f t="shared" si="27"/>
        <v/>
      </c>
      <c r="AJ118" t="str">
        <f t="shared" si="24"/>
        <v/>
      </c>
      <c r="AK118" s="19" t="str">
        <f>IFERROR(IF(IFERROR(FIND("一",C118),0)&gt;0,"一对一",VLOOKUP(AJ118,班级编码!A:L,8,0)),"")</f>
        <v/>
      </c>
      <c r="AL118" t="str">
        <f t="shared" si="25"/>
        <v/>
      </c>
      <c r="AM118" t="str">
        <f t="shared" si="26"/>
        <v/>
      </c>
    </row>
    <row r="119" spans="1:3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17" t="str">
        <f>IFERROR(VLOOKUP(A119,'6-开班明细表'!A:M,8,0),"")</f>
        <v/>
      </c>
      <c r="X119" s="217" t="str">
        <f>IFERROR(VLOOKUP(A119,'6-开班明细表'!A:M,9,0),"")</f>
        <v/>
      </c>
      <c r="Y119" s="217" t="str">
        <f>IFERROR(VLOOKUP(A119,'6-开班明细表'!A:M,10,0),"")</f>
        <v/>
      </c>
      <c r="Z119">
        <f t="shared" si="15"/>
        <v>0</v>
      </c>
      <c r="AA119">
        <f t="shared" si="16"/>
        <v>0</v>
      </c>
      <c r="AB119" t="str">
        <f t="shared" si="17"/>
        <v/>
      </c>
      <c r="AC119" t="str">
        <f t="shared" si="18"/>
        <v/>
      </c>
      <c r="AD119" t="str">
        <f t="shared" si="19"/>
        <v/>
      </c>
      <c r="AE119" t="str">
        <f t="shared" si="20"/>
        <v/>
      </c>
      <c r="AF119">
        <f t="shared" si="21"/>
        <v>0</v>
      </c>
      <c r="AG119">
        <f t="shared" si="22"/>
        <v>0</v>
      </c>
      <c r="AH119" s="27">
        <f t="shared" si="23"/>
        <v>0</v>
      </c>
      <c r="AI119" t="str">
        <f t="shared" si="27"/>
        <v/>
      </c>
      <c r="AJ119" t="str">
        <f t="shared" si="24"/>
        <v/>
      </c>
      <c r="AK119" s="19" t="str">
        <f>IFERROR(IF(IFERROR(FIND("一",C119),0)&gt;0,"一对一",VLOOKUP(AJ119,班级编码!A:L,8,0)),"")</f>
        <v/>
      </c>
      <c r="AL119" t="str">
        <f t="shared" si="25"/>
        <v/>
      </c>
      <c r="AM119" t="str">
        <f t="shared" si="26"/>
        <v/>
      </c>
    </row>
    <row r="120" spans="1:39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17" t="str">
        <f>IFERROR(VLOOKUP(A120,'6-开班明细表'!A:M,8,0),"")</f>
        <v/>
      </c>
      <c r="X120" s="217" t="str">
        <f>IFERROR(VLOOKUP(A120,'6-开班明细表'!A:M,9,0),"")</f>
        <v/>
      </c>
      <c r="Y120" s="217" t="str">
        <f>IFERROR(VLOOKUP(A120,'6-开班明细表'!A:M,10,0),"")</f>
        <v/>
      </c>
      <c r="Z120">
        <f t="shared" si="15"/>
        <v>0</v>
      </c>
      <c r="AA120">
        <f t="shared" si="16"/>
        <v>0</v>
      </c>
      <c r="AB120" t="str">
        <f t="shared" si="17"/>
        <v/>
      </c>
      <c r="AC120" t="str">
        <f t="shared" si="18"/>
        <v/>
      </c>
      <c r="AD120" t="str">
        <f t="shared" si="19"/>
        <v/>
      </c>
      <c r="AE120" t="str">
        <f t="shared" si="20"/>
        <v/>
      </c>
      <c r="AF120">
        <f t="shared" si="21"/>
        <v>0</v>
      </c>
      <c r="AG120">
        <f t="shared" si="22"/>
        <v>0</v>
      </c>
      <c r="AH120" s="27">
        <f t="shared" si="23"/>
        <v>0</v>
      </c>
      <c r="AI120" t="str">
        <f t="shared" si="27"/>
        <v/>
      </c>
      <c r="AJ120" t="str">
        <f t="shared" si="24"/>
        <v/>
      </c>
      <c r="AK120" s="19" t="str">
        <f>IFERROR(IF(IFERROR(FIND("一",C120),0)&gt;0,"一对一",VLOOKUP(AJ120,班级编码!A:L,8,0)),"")</f>
        <v/>
      </c>
      <c r="AL120" t="str">
        <f t="shared" si="25"/>
        <v/>
      </c>
      <c r="AM120" t="str">
        <f t="shared" si="26"/>
        <v/>
      </c>
    </row>
    <row r="121" spans="1:39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17" t="str">
        <f>IFERROR(VLOOKUP(A121,'6-开班明细表'!A:M,8,0),"")</f>
        <v/>
      </c>
      <c r="X121" s="217" t="str">
        <f>IFERROR(VLOOKUP(A121,'6-开班明细表'!A:M,9,0),"")</f>
        <v/>
      </c>
      <c r="Y121" s="217" t="str">
        <f>IFERROR(VLOOKUP(A121,'6-开班明细表'!A:M,10,0),"")</f>
        <v/>
      </c>
      <c r="Z121">
        <f t="shared" si="15"/>
        <v>0</v>
      </c>
      <c r="AA121">
        <f t="shared" si="16"/>
        <v>0</v>
      </c>
      <c r="AB121" t="str">
        <f t="shared" si="17"/>
        <v/>
      </c>
      <c r="AC121" t="str">
        <f t="shared" si="18"/>
        <v/>
      </c>
      <c r="AD121" t="str">
        <f t="shared" si="19"/>
        <v/>
      </c>
      <c r="AE121" t="str">
        <f t="shared" si="20"/>
        <v/>
      </c>
      <c r="AF121">
        <f t="shared" si="21"/>
        <v>0</v>
      </c>
      <c r="AG121">
        <f t="shared" si="22"/>
        <v>0</v>
      </c>
      <c r="AH121" s="27">
        <f t="shared" si="23"/>
        <v>0</v>
      </c>
      <c r="AI121" t="str">
        <f t="shared" si="27"/>
        <v/>
      </c>
      <c r="AJ121" t="str">
        <f t="shared" si="24"/>
        <v/>
      </c>
      <c r="AK121" s="19" t="str">
        <f>IFERROR(IF(IFERROR(FIND("一",C121),0)&gt;0,"一对一",VLOOKUP(AJ121,班级编码!A:L,8,0)),"")</f>
        <v/>
      </c>
      <c r="AL121" t="str">
        <f t="shared" si="25"/>
        <v/>
      </c>
      <c r="AM121" t="str">
        <f t="shared" si="26"/>
        <v/>
      </c>
    </row>
    <row r="122" spans="1:39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17" t="str">
        <f>IFERROR(VLOOKUP(A122,'6-开班明细表'!A:M,8,0),"")</f>
        <v/>
      </c>
      <c r="X122" s="217" t="str">
        <f>IFERROR(VLOOKUP(A122,'6-开班明细表'!A:M,9,0),"")</f>
        <v/>
      </c>
      <c r="Y122" s="217" t="str">
        <f>IFERROR(VLOOKUP(A122,'6-开班明细表'!A:M,10,0),"")</f>
        <v/>
      </c>
      <c r="Z122">
        <f t="shared" si="15"/>
        <v>0</v>
      </c>
      <c r="AA122">
        <f t="shared" si="16"/>
        <v>0</v>
      </c>
      <c r="AB122" t="str">
        <f t="shared" si="17"/>
        <v/>
      </c>
      <c r="AC122" t="str">
        <f t="shared" si="18"/>
        <v/>
      </c>
      <c r="AD122" t="str">
        <f t="shared" si="19"/>
        <v/>
      </c>
      <c r="AE122" t="str">
        <f t="shared" si="20"/>
        <v/>
      </c>
      <c r="AF122">
        <f t="shared" si="21"/>
        <v>0</v>
      </c>
      <c r="AG122">
        <f t="shared" si="22"/>
        <v>0</v>
      </c>
      <c r="AH122" s="27">
        <f t="shared" si="23"/>
        <v>0</v>
      </c>
      <c r="AI122" t="str">
        <f t="shared" si="27"/>
        <v/>
      </c>
      <c r="AJ122" t="str">
        <f t="shared" si="24"/>
        <v/>
      </c>
      <c r="AK122" s="19" t="str">
        <f>IFERROR(IF(IFERROR(FIND("一",C122),0)&gt;0,"一对一",VLOOKUP(AJ122,班级编码!A:L,8,0)),"")</f>
        <v/>
      </c>
      <c r="AL122" t="str">
        <f t="shared" si="25"/>
        <v/>
      </c>
      <c r="AM122" t="str">
        <f t="shared" si="26"/>
        <v/>
      </c>
    </row>
    <row r="123" spans="1:39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17" t="str">
        <f>IFERROR(VLOOKUP(A123,'6-开班明细表'!A:M,8,0),"")</f>
        <v/>
      </c>
      <c r="X123" s="217" t="str">
        <f>IFERROR(VLOOKUP(A123,'6-开班明细表'!A:M,9,0),"")</f>
        <v/>
      </c>
      <c r="Y123" s="217" t="str">
        <f>IFERROR(VLOOKUP(A123,'6-开班明细表'!A:M,10,0),"")</f>
        <v/>
      </c>
      <c r="Z123">
        <f t="shared" si="15"/>
        <v>0</v>
      </c>
      <c r="AA123">
        <f t="shared" si="16"/>
        <v>0</v>
      </c>
      <c r="AB123" t="str">
        <f t="shared" si="17"/>
        <v/>
      </c>
      <c r="AC123" t="str">
        <f t="shared" si="18"/>
        <v/>
      </c>
      <c r="AD123" t="str">
        <f t="shared" si="19"/>
        <v/>
      </c>
      <c r="AE123" t="str">
        <f t="shared" si="20"/>
        <v/>
      </c>
      <c r="AF123">
        <f t="shared" si="21"/>
        <v>0</v>
      </c>
      <c r="AG123">
        <f t="shared" si="22"/>
        <v>0</v>
      </c>
      <c r="AH123" s="27">
        <f t="shared" si="23"/>
        <v>0</v>
      </c>
      <c r="AI123" t="str">
        <f t="shared" si="27"/>
        <v/>
      </c>
      <c r="AJ123" t="str">
        <f t="shared" si="24"/>
        <v/>
      </c>
      <c r="AK123" s="19" t="str">
        <f>IFERROR(IF(IFERROR(FIND("一",C123),0)&gt;0,"一对一",VLOOKUP(AJ123,班级编码!A:L,8,0)),"")</f>
        <v/>
      </c>
      <c r="AL123" t="str">
        <f t="shared" si="25"/>
        <v/>
      </c>
      <c r="AM123" t="str">
        <f t="shared" si="26"/>
        <v/>
      </c>
    </row>
    <row r="124" spans="1:39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17" t="str">
        <f>IFERROR(VLOOKUP(A124,'6-开班明细表'!A:M,8,0),"")</f>
        <v/>
      </c>
      <c r="X124" s="217" t="str">
        <f>IFERROR(VLOOKUP(A124,'6-开班明细表'!A:M,9,0),"")</f>
        <v/>
      </c>
      <c r="Y124" s="217" t="str">
        <f>IFERROR(VLOOKUP(A124,'6-开班明细表'!A:M,10,0),"")</f>
        <v/>
      </c>
      <c r="Z124">
        <f t="shared" si="15"/>
        <v>0</v>
      </c>
      <c r="AA124">
        <f t="shared" si="16"/>
        <v>0</v>
      </c>
      <c r="AB124" t="str">
        <f t="shared" si="17"/>
        <v/>
      </c>
      <c r="AC124" t="str">
        <f t="shared" si="18"/>
        <v/>
      </c>
      <c r="AD124" t="str">
        <f t="shared" si="19"/>
        <v/>
      </c>
      <c r="AE124" t="str">
        <f t="shared" si="20"/>
        <v/>
      </c>
      <c r="AF124">
        <f t="shared" si="21"/>
        <v>0</v>
      </c>
      <c r="AG124">
        <f t="shared" si="22"/>
        <v>0</v>
      </c>
      <c r="AH124" s="27">
        <f t="shared" si="23"/>
        <v>0</v>
      </c>
      <c r="AI124" t="str">
        <f t="shared" si="27"/>
        <v/>
      </c>
      <c r="AJ124" t="str">
        <f t="shared" si="24"/>
        <v/>
      </c>
      <c r="AK124" s="19" t="str">
        <f>IFERROR(IF(IFERROR(FIND("一",C124),0)&gt;0,"一对一",VLOOKUP(AJ124,班级编码!A:L,8,0)),"")</f>
        <v/>
      </c>
      <c r="AL124" t="str">
        <f t="shared" si="25"/>
        <v/>
      </c>
      <c r="AM124" t="str">
        <f t="shared" si="26"/>
        <v/>
      </c>
    </row>
    <row r="125" spans="1:39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17" t="str">
        <f>IFERROR(VLOOKUP(A125,'6-开班明细表'!A:M,8,0),"")</f>
        <v/>
      </c>
      <c r="X125" s="217" t="str">
        <f>IFERROR(VLOOKUP(A125,'6-开班明细表'!A:M,9,0),"")</f>
        <v/>
      </c>
      <c r="Y125" s="217" t="str">
        <f>IFERROR(VLOOKUP(A125,'6-开班明细表'!A:M,10,0),"")</f>
        <v/>
      </c>
      <c r="Z125">
        <f t="shared" si="15"/>
        <v>0</v>
      </c>
      <c r="AA125">
        <f t="shared" si="16"/>
        <v>0</v>
      </c>
      <c r="AB125" t="str">
        <f t="shared" si="17"/>
        <v/>
      </c>
      <c r="AC125" t="str">
        <f t="shared" si="18"/>
        <v/>
      </c>
      <c r="AD125" t="str">
        <f t="shared" si="19"/>
        <v/>
      </c>
      <c r="AE125" t="str">
        <f t="shared" si="20"/>
        <v/>
      </c>
      <c r="AF125">
        <f t="shared" si="21"/>
        <v>0</v>
      </c>
      <c r="AG125">
        <f t="shared" si="22"/>
        <v>0</v>
      </c>
      <c r="AH125" s="27">
        <f t="shared" si="23"/>
        <v>0</v>
      </c>
      <c r="AI125" t="str">
        <f t="shared" si="27"/>
        <v/>
      </c>
      <c r="AJ125" t="str">
        <f t="shared" si="24"/>
        <v/>
      </c>
      <c r="AK125" s="19" t="str">
        <f>IFERROR(IF(IFERROR(FIND("一",C125),0)&gt;0,"一对一",VLOOKUP(AJ125,班级编码!A:L,8,0)),"")</f>
        <v/>
      </c>
      <c r="AL125" t="str">
        <f t="shared" si="25"/>
        <v/>
      </c>
      <c r="AM125" t="str">
        <f t="shared" si="26"/>
        <v/>
      </c>
    </row>
    <row r="126" spans="1:39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17" t="str">
        <f>IFERROR(VLOOKUP(A126,'6-开班明细表'!A:M,8,0),"")</f>
        <v/>
      </c>
      <c r="X126" s="217" t="str">
        <f>IFERROR(VLOOKUP(A126,'6-开班明细表'!A:M,9,0),"")</f>
        <v/>
      </c>
      <c r="Y126" s="217" t="str">
        <f>IFERROR(VLOOKUP(A126,'6-开班明细表'!A:M,10,0),"")</f>
        <v/>
      </c>
      <c r="Z126">
        <f t="shared" si="15"/>
        <v>0</v>
      </c>
      <c r="AA126">
        <f t="shared" si="16"/>
        <v>0</v>
      </c>
      <c r="AB126" t="str">
        <f t="shared" si="17"/>
        <v/>
      </c>
      <c r="AC126" t="str">
        <f t="shared" si="18"/>
        <v/>
      </c>
      <c r="AD126" t="str">
        <f t="shared" si="19"/>
        <v/>
      </c>
      <c r="AE126" t="str">
        <f t="shared" si="20"/>
        <v/>
      </c>
      <c r="AF126">
        <f t="shared" si="21"/>
        <v>0</v>
      </c>
      <c r="AG126">
        <f t="shared" si="22"/>
        <v>0</v>
      </c>
      <c r="AH126" s="27">
        <f t="shared" si="23"/>
        <v>0</v>
      </c>
      <c r="AI126" t="str">
        <f t="shared" si="27"/>
        <v/>
      </c>
      <c r="AJ126" t="str">
        <f t="shared" si="24"/>
        <v/>
      </c>
      <c r="AK126" s="19" t="str">
        <f>IFERROR(IF(IFERROR(FIND("一",C126),0)&gt;0,"一对一",VLOOKUP(AJ126,班级编码!A:L,8,0)),"")</f>
        <v/>
      </c>
      <c r="AL126" t="str">
        <f t="shared" si="25"/>
        <v/>
      </c>
      <c r="AM126" t="str">
        <f t="shared" si="26"/>
        <v/>
      </c>
    </row>
    <row r="127" spans="1:39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17" t="str">
        <f>IFERROR(VLOOKUP(A127,'6-开班明细表'!A:M,8,0),"")</f>
        <v/>
      </c>
      <c r="X127" s="217" t="str">
        <f>IFERROR(VLOOKUP(A127,'6-开班明细表'!A:M,9,0),"")</f>
        <v/>
      </c>
      <c r="Y127" s="217" t="str">
        <f>IFERROR(VLOOKUP(A127,'6-开班明细表'!A:M,10,0),"")</f>
        <v/>
      </c>
      <c r="Z127">
        <f t="shared" si="15"/>
        <v>0</v>
      </c>
      <c r="AA127">
        <f t="shared" si="16"/>
        <v>0</v>
      </c>
      <c r="AB127" t="str">
        <f t="shared" si="17"/>
        <v/>
      </c>
      <c r="AC127" t="str">
        <f t="shared" si="18"/>
        <v/>
      </c>
      <c r="AD127" t="str">
        <f t="shared" si="19"/>
        <v/>
      </c>
      <c r="AE127" t="str">
        <f t="shared" si="20"/>
        <v/>
      </c>
      <c r="AF127">
        <f t="shared" si="21"/>
        <v>0</v>
      </c>
      <c r="AG127">
        <f t="shared" si="22"/>
        <v>0</v>
      </c>
      <c r="AH127" s="27">
        <f t="shared" si="23"/>
        <v>0</v>
      </c>
      <c r="AI127" t="str">
        <f t="shared" si="27"/>
        <v/>
      </c>
      <c r="AJ127" t="str">
        <f t="shared" si="24"/>
        <v/>
      </c>
      <c r="AK127" s="19" t="str">
        <f>IFERROR(IF(IFERROR(FIND("一",C127),0)&gt;0,"一对一",VLOOKUP(AJ127,班级编码!A:L,8,0)),"")</f>
        <v/>
      </c>
      <c r="AL127" t="str">
        <f t="shared" si="25"/>
        <v/>
      </c>
      <c r="AM127" t="str">
        <f t="shared" si="26"/>
        <v/>
      </c>
    </row>
    <row r="128" spans="1:39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17" t="str">
        <f>IFERROR(VLOOKUP(A128,'6-开班明细表'!A:M,8,0),"")</f>
        <v/>
      </c>
      <c r="X128" s="217" t="str">
        <f>IFERROR(VLOOKUP(A128,'6-开班明细表'!A:M,9,0),"")</f>
        <v/>
      </c>
      <c r="Y128" s="217" t="str">
        <f>IFERROR(VLOOKUP(A128,'6-开班明细表'!A:M,10,0),"")</f>
        <v/>
      </c>
      <c r="Z128">
        <f t="shared" si="15"/>
        <v>0</v>
      </c>
      <c r="AA128">
        <f t="shared" si="16"/>
        <v>0</v>
      </c>
      <c r="AB128" t="str">
        <f t="shared" si="17"/>
        <v/>
      </c>
      <c r="AC128" t="str">
        <f t="shared" si="18"/>
        <v/>
      </c>
      <c r="AD128" t="str">
        <f t="shared" si="19"/>
        <v/>
      </c>
      <c r="AE128" t="str">
        <f t="shared" si="20"/>
        <v/>
      </c>
      <c r="AF128">
        <f t="shared" si="21"/>
        <v>0</v>
      </c>
      <c r="AG128">
        <f t="shared" si="22"/>
        <v>0</v>
      </c>
      <c r="AH128" s="27">
        <f t="shared" si="23"/>
        <v>0</v>
      </c>
      <c r="AI128" t="str">
        <f t="shared" si="27"/>
        <v/>
      </c>
      <c r="AJ128" t="str">
        <f t="shared" si="24"/>
        <v/>
      </c>
      <c r="AK128" s="19" t="str">
        <f>IFERROR(IF(IFERROR(FIND("一",C128),0)&gt;0,"一对一",VLOOKUP(AJ128,班级编码!A:L,8,0)),"")</f>
        <v/>
      </c>
      <c r="AL128" t="str">
        <f t="shared" si="25"/>
        <v/>
      </c>
      <c r="AM128" t="str">
        <f t="shared" si="26"/>
        <v/>
      </c>
    </row>
    <row r="129" spans="1:3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17" t="str">
        <f>IFERROR(VLOOKUP(A129,'6-开班明细表'!A:M,8,0),"")</f>
        <v/>
      </c>
      <c r="X129" s="217" t="str">
        <f>IFERROR(VLOOKUP(A129,'6-开班明细表'!A:M,9,0),"")</f>
        <v/>
      </c>
      <c r="Y129" s="217" t="str">
        <f>IFERROR(VLOOKUP(A129,'6-开班明细表'!A:M,10,0),"")</f>
        <v/>
      </c>
      <c r="Z129">
        <f t="shared" si="15"/>
        <v>0</v>
      </c>
      <c r="AA129">
        <f t="shared" si="16"/>
        <v>0</v>
      </c>
      <c r="AB129" t="str">
        <f t="shared" si="17"/>
        <v/>
      </c>
      <c r="AC129" t="str">
        <f t="shared" si="18"/>
        <v/>
      </c>
      <c r="AD129" t="str">
        <f t="shared" si="19"/>
        <v/>
      </c>
      <c r="AE129" t="str">
        <f t="shared" si="20"/>
        <v/>
      </c>
      <c r="AF129">
        <f t="shared" si="21"/>
        <v>0</v>
      </c>
      <c r="AG129">
        <f t="shared" si="22"/>
        <v>0</v>
      </c>
      <c r="AH129" s="27">
        <f t="shared" si="23"/>
        <v>0</v>
      </c>
      <c r="AI129" t="str">
        <f t="shared" si="27"/>
        <v/>
      </c>
      <c r="AJ129" t="str">
        <f t="shared" si="24"/>
        <v/>
      </c>
      <c r="AK129" s="19" t="str">
        <f>IFERROR(IF(IFERROR(FIND("一",C129),0)&gt;0,"一对一",VLOOKUP(AJ129,班级编码!A:L,8,0)),"")</f>
        <v/>
      </c>
      <c r="AL129" t="str">
        <f t="shared" si="25"/>
        <v/>
      </c>
      <c r="AM129" t="str">
        <f t="shared" si="26"/>
        <v/>
      </c>
    </row>
    <row r="130" spans="1:39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17" t="str">
        <f>IFERROR(VLOOKUP(A130,'6-开班明细表'!A:M,8,0),"")</f>
        <v/>
      </c>
      <c r="X130" s="217" t="str">
        <f>IFERROR(VLOOKUP(A130,'6-开班明细表'!A:M,9,0),"")</f>
        <v/>
      </c>
      <c r="Y130" s="217" t="str">
        <f>IFERROR(VLOOKUP(A130,'6-开班明细表'!A:M,10,0),"")</f>
        <v/>
      </c>
      <c r="Z130">
        <f t="shared" si="15"/>
        <v>0</v>
      </c>
      <c r="AA130">
        <f t="shared" si="16"/>
        <v>0</v>
      </c>
      <c r="AB130" t="str">
        <f t="shared" si="17"/>
        <v/>
      </c>
      <c r="AC130" t="str">
        <f t="shared" si="18"/>
        <v/>
      </c>
      <c r="AD130" t="str">
        <f t="shared" si="19"/>
        <v/>
      </c>
      <c r="AE130" t="str">
        <f t="shared" si="20"/>
        <v/>
      </c>
      <c r="AF130">
        <f t="shared" si="21"/>
        <v>0</v>
      </c>
      <c r="AG130">
        <f t="shared" si="22"/>
        <v>0</v>
      </c>
      <c r="AH130" s="27">
        <f t="shared" si="23"/>
        <v>0</v>
      </c>
      <c r="AI130" t="str">
        <f t="shared" ref="AI130:AI159" si="28">IF(IFERROR(FIND("一",C130),0)&gt;0,"一对一",IFERROR(AL130&amp;VLOOKUP(AM130,AP:AQ,2),""))</f>
        <v/>
      </c>
      <c r="AJ130" t="str">
        <f t="shared" si="24"/>
        <v/>
      </c>
      <c r="AK130" s="19" t="str">
        <f>IFERROR(IF(IFERROR(FIND("一",C130),0)&gt;0,"一对一",VLOOKUP(AJ130,班级编码!A:L,8,0)),"")</f>
        <v/>
      </c>
      <c r="AL130" t="str">
        <f t="shared" si="25"/>
        <v/>
      </c>
      <c r="AM130" t="str">
        <f t="shared" si="26"/>
        <v/>
      </c>
    </row>
    <row r="131" spans="1:39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17" t="str">
        <f>IFERROR(VLOOKUP(A131,'6-开班明细表'!A:M,8,0),"")</f>
        <v/>
      </c>
      <c r="X131" s="217" t="str">
        <f>IFERROR(VLOOKUP(A131,'6-开班明细表'!A:M,9,0),"")</f>
        <v/>
      </c>
      <c r="Y131" s="217" t="str">
        <f>IFERROR(VLOOKUP(A131,'6-开班明细表'!A:M,10,0),"")</f>
        <v/>
      </c>
      <c r="Z131">
        <f t="shared" ref="Z131:Z159" si="29">IF(SUM(W131:Y131)=0,0,SUM(W131:Y131)-IF(A131="","",VALUE(LEFT(L131,2*LEN(L131)-LENB(L131)))))</f>
        <v>0</v>
      </c>
      <c r="AA131">
        <f t="shared" ref="AA131:AA159" si="30">IFERROR(LEFT(D131,FIND(",",D131)-1),D131)</f>
        <v>0</v>
      </c>
      <c r="AB131" t="str">
        <f t="shared" ref="AB131:AB159" si="31">IF(AF131=AG131,AE131,AD131)</f>
        <v/>
      </c>
      <c r="AC131" t="str">
        <f t="shared" ref="AC131:AC159" si="32">IF(AF131=AG131,AD131,AE131)</f>
        <v/>
      </c>
      <c r="AD131" t="str">
        <f t="shared" ref="AD131:AD159" si="33">IFERROR(MID(D131,FIND(",",D131)+1,FIND("@",SUBSTITUTE(D131,",","@",2))-FIND(",",D131)-1),IF(ISERROR(FIND(",",D131)),"",MID(D131,FIND(",",D131)+1,20)))</f>
        <v/>
      </c>
      <c r="AE131" t="str">
        <f t="shared" ref="AE131:AE159" si="34">IFERROR(MID(D131,FIND("@",SUBSTITUTE(D131,",","@",2))+1,10),"")</f>
        <v/>
      </c>
      <c r="AF131">
        <f t="shared" ref="AF131:AF159" si="35">LEN(AD131)</f>
        <v>0</v>
      </c>
      <c r="AG131">
        <f t="shared" ref="AG131:AG159" si="36">LENB(AD131)</f>
        <v>0</v>
      </c>
      <c r="AH131" s="27">
        <f t="shared" ref="AH131:AH159" si="37">R131*7+G131</f>
        <v>0</v>
      </c>
      <c r="AI131" t="str">
        <f t="shared" si="28"/>
        <v/>
      </c>
      <c r="AJ131" t="str">
        <f t="shared" ref="AJ131:AJ159" si="38">IF(IFERROR(FIND("一",C131),0)&gt;0,"一对一",LEFT(A131,3))</f>
        <v/>
      </c>
      <c r="AK131" s="19" t="str">
        <f>IFERROR(IF(IFERROR(FIND("一",C131),0)&gt;0,"一对一",VLOOKUP(AJ131,班级编码!A:L,8,0)),"")</f>
        <v/>
      </c>
      <c r="AL131" t="str">
        <f t="shared" ref="AL131:AL159" si="39">LEFT(K131,2)</f>
        <v/>
      </c>
      <c r="AM131" t="str">
        <f t="shared" ref="AM131:AM159" si="40">MID(K131,3,2)</f>
        <v/>
      </c>
    </row>
    <row r="132" spans="1:39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17" t="str">
        <f>IFERROR(VLOOKUP(A132,'6-开班明细表'!A:M,8,0),"")</f>
        <v/>
      </c>
      <c r="X132" s="217" t="str">
        <f>IFERROR(VLOOKUP(A132,'6-开班明细表'!A:M,9,0),"")</f>
        <v/>
      </c>
      <c r="Y132" s="217" t="str">
        <f>IFERROR(VLOOKUP(A132,'6-开班明细表'!A:M,10,0),"")</f>
        <v/>
      </c>
      <c r="Z132">
        <f t="shared" si="29"/>
        <v>0</v>
      </c>
      <c r="AA132">
        <f t="shared" si="30"/>
        <v>0</v>
      </c>
      <c r="AB132" t="str">
        <f t="shared" si="31"/>
        <v/>
      </c>
      <c r="AC132" t="str">
        <f t="shared" si="32"/>
        <v/>
      </c>
      <c r="AD132" t="str">
        <f t="shared" si="33"/>
        <v/>
      </c>
      <c r="AE132" t="str">
        <f t="shared" si="34"/>
        <v/>
      </c>
      <c r="AF132">
        <f t="shared" si="35"/>
        <v>0</v>
      </c>
      <c r="AG132">
        <f t="shared" si="36"/>
        <v>0</v>
      </c>
      <c r="AH132" s="27">
        <f t="shared" si="37"/>
        <v>0</v>
      </c>
      <c r="AI132" t="str">
        <f t="shared" si="28"/>
        <v/>
      </c>
      <c r="AJ132" t="str">
        <f t="shared" si="38"/>
        <v/>
      </c>
      <c r="AK132" s="19" t="str">
        <f>IFERROR(IF(IFERROR(FIND("一",C132),0)&gt;0,"一对一",VLOOKUP(AJ132,班级编码!A:L,8,0)),"")</f>
        <v/>
      </c>
      <c r="AL132" t="str">
        <f t="shared" si="39"/>
        <v/>
      </c>
      <c r="AM132" t="str">
        <f t="shared" si="40"/>
        <v/>
      </c>
    </row>
    <row r="133" spans="1:39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17" t="str">
        <f>IFERROR(VLOOKUP(A133,'6-开班明细表'!A:M,8,0),"")</f>
        <v/>
      </c>
      <c r="X133" s="217" t="str">
        <f>IFERROR(VLOOKUP(A133,'6-开班明细表'!A:M,9,0),"")</f>
        <v/>
      </c>
      <c r="Y133" s="217" t="str">
        <f>IFERROR(VLOOKUP(A133,'6-开班明细表'!A:M,10,0),"")</f>
        <v/>
      </c>
      <c r="Z133">
        <f t="shared" si="29"/>
        <v>0</v>
      </c>
      <c r="AA133">
        <f t="shared" si="30"/>
        <v>0</v>
      </c>
      <c r="AB133" t="str">
        <f t="shared" si="31"/>
        <v/>
      </c>
      <c r="AC133" t="str">
        <f t="shared" si="32"/>
        <v/>
      </c>
      <c r="AD133" t="str">
        <f t="shared" si="33"/>
        <v/>
      </c>
      <c r="AE133" t="str">
        <f t="shared" si="34"/>
        <v/>
      </c>
      <c r="AF133">
        <f t="shared" si="35"/>
        <v>0</v>
      </c>
      <c r="AG133">
        <f t="shared" si="36"/>
        <v>0</v>
      </c>
      <c r="AH133" s="27">
        <f t="shared" si="37"/>
        <v>0</v>
      </c>
      <c r="AI133" t="str">
        <f t="shared" si="28"/>
        <v/>
      </c>
      <c r="AJ133" t="str">
        <f t="shared" si="38"/>
        <v/>
      </c>
      <c r="AK133" s="19" t="str">
        <f>IFERROR(IF(IFERROR(FIND("一",C133),0)&gt;0,"一对一",VLOOKUP(AJ133,班级编码!A:L,8,0)),"")</f>
        <v/>
      </c>
      <c r="AL133" t="str">
        <f t="shared" si="39"/>
        <v/>
      </c>
      <c r="AM133" t="str">
        <f t="shared" si="40"/>
        <v/>
      </c>
    </row>
    <row r="134" spans="1:39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17" t="str">
        <f>IFERROR(VLOOKUP(A134,'6-开班明细表'!A:M,8,0),"")</f>
        <v/>
      </c>
      <c r="X134" s="217" t="str">
        <f>IFERROR(VLOOKUP(A134,'6-开班明细表'!A:M,9,0),"")</f>
        <v/>
      </c>
      <c r="Y134" s="217" t="str">
        <f>IFERROR(VLOOKUP(A134,'6-开班明细表'!A:M,10,0),"")</f>
        <v/>
      </c>
      <c r="Z134">
        <f t="shared" si="29"/>
        <v>0</v>
      </c>
      <c r="AA134">
        <f t="shared" si="30"/>
        <v>0</v>
      </c>
      <c r="AB134" t="str">
        <f t="shared" si="31"/>
        <v/>
      </c>
      <c r="AC134" t="str">
        <f t="shared" si="32"/>
        <v/>
      </c>
      <c r="AD134" t="str">
        <f t="shared" si="33"/>
        <v/>
      </c>
      <c r="AE134" t="str">
        <f t="shared" si="34"/>
        <v/>
      </c>
      <c r="AF134">
        <f t="shared" si="35"/>
        <v>0</v>
      </c>
      <c r="AG134">
        <f t="shared" si="36"/>
        <v>0</v>
      </c>
      <c r="AH134" s="27">
        <f t="shared" si="37"/>
        <v>0</v>
      </c>
      <c r="AI134" t="str">
        <f t="shared" si="28"/>
        <v/>
      </c>
      <c r="AJ134" t="str">
        <f t="shared" si="38"/>
        <v/>
      </c>
      <c r="AK134" s="19" t="str">
        <f>IFERROR(IF(IFERROR(FIND("一",C134),0)&gt;0,"一对一",VLOOKUP(AJ134,班级编码!A:L,8,0)),"")</f>
        <v/>
      </c>
      <c r="AL134" t="str">
        <f t="shared" si="39"/>
        <v/>
      </c>
      <c r="AM134" t="str">
        <f t="shared" si="40"/>
        <v/>
      </c>
    </row>
    <row r="135" spans="1:39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17" t="str">
        <f>IFERROR(VLOOKUP(A135,'6-开班明细表'!A:M,8,0),"")</f>
        <v/>
      </c>
      <c r="X135" s="217" t="str">
        <f>IFERROR(VLOOKUP(A135,'6-开班明细表'!A:M,9,0),"")</f>
        <v/>
      </c>
      <c r="Y135" s="217" t="str">
        <f>IFERROR(VLOOKUP(A135,'6-开班明细表'!A:M,10,0),"")</f>
        <v/>
      </c>
      <c r="Z135">
        <f t="shared" si="29"/>
        <v>0</v>
      </c>
      <c r="AA135">
        <f t="shared" si="30"/>
        <v>0</v>
      </c>
      <c r="AB135" t="str">
        <f t="shared" si="31"/>
        <v/>
      </c>
      <c r="AC135" t="str">
        <f t="shared" si="32"/>
        <v/>
      </c>
      <c r="AD135" t="str">
        <f t="shared" si="33"/>
        <v/>
      </c>
      <c r="AE135" t="str">
        <f t="shared" si="34"/>
        <v/>
      </c>
      <c r="AF135">
        <f t="shared" si="35"/>
        <v>0</v>
      </c>
      <c r="AG135">
        <f t="shared" si="36"/>
        <v>0</v>
      </c>
      <c r="AH135" s="27">
        <f t="shared" si="37"/>
        <v>0</v>
      </c>
      <c r="AI135" t="str">
        <f t="shared" si="28"/>
        <v/>
      </c>
      <c r="AJ135" t="str">
        <f t="shared" si="38"/>
        <v/>
      </c>
      <c r="AK135" s="19" t="str">
        <f>IFERROR(IF(IFERROR(FIND("一",C135),0)&gt;0,"一对一",VLOOKUP(AJ135,班级编码!A:L,8,0)),"")</f>
        <v/>
      </c>
      <c r="AL135" t="str">
        <f t="shared" si="39"/>
        <v/>
      </c>
      <c r="AM135" t="str">
        <f t="shared" si="40"/>
        <v/>
      </c>
    </row>
    <row r="136" spans="1:39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17" t="str">
        <f>IFERROR(VLOOKUP(A136,'6-开班明细表'!A:M,8,0),"")</f>
        <v/>
      </c>
      <c r="X136" s="217" t="str">
        <f>IFERROR(VLOOKUP(A136,'6-开班明细表'!A:M,9,0),"")</f>
        <v/>
      </c>
      <c r="Y136" s="217" t="str">
        <f>IFERROR(VLOOKUP(A136,'6-开班明细表'!A:M,10,0),"")</f>
        <v/>
      </c>
      <c r="Z136">
        <f t="shared" si="29"/>
        <v>0</v>
      </c>
      <c r="AA136">
        <f t="shared" si="30"/>
        <v>0</v>
      </c>
      <c r="AB136" t="str">
        <f t="shared" si="31"/>
        <v/>
      </c>
      <c r="AC136" t="str">
        <f t="shared" si="32"/>
        <v/>
      </c>
      <c r="AD136" t="str">
        <f t="shared" si="33"/>
        <v/>
      </c>
      <c r="AE136" t="str">
        <f t="shared" si="34"/>
        <v/>
      </c>
      <c r="AF136">
        <f t="shared" si="35"/>
        <v>0</v>
      </c>
      <c r="AG136">
        <f t="shared" si="36"/>
        <v>0</v>
      </c>
      <c r="AH136" s="27">
        <f t="shared" si="37"/>
        <v>0</v>
      </c>
      <c r="AI136" t="str">
        <f t="shared" si="28"/>
        <v/>
      </c>
      <c r="AJ136" t="str">
        <f t="shared" si="38"/>
        <v/>
      </c>
      <c r="AK136" s="19" t="str">
        <f>IFERROR(IF(IFERROR(FIND("一",C136),0)&gt;0,"一对一",VLOOKUP(AJ136,班级编码!A:L,8,0)),"")</f>
        <v/>
      </c>
      <c r="AL136" t="str">
        <f t="shared" si="39"/>
        <v/>
      </c>
      <c r="AM136" t="str">
        <f t="shared" si="40"/>
        <v/>
      </c>
    </row>
    <row r="137" spans="1:39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17" t="str">
        <f>IFERROR(VLOOKUP(A137,'6-开班明细表'!A:M,8,0),"")</f>
        <v/>
      </c>
      <c r="X137" s="217" t="str">
        <f>IFERROR(VLOOKUP(A137,'6-开班明细表'!A:M,9,0),"")</f>
        <v/>
      </c>
      <c r="Y137" s="217" t="str">
        <f>IFERROR(VLOOKUP(A137,'6-开班明细表'!A:M,10,0),"")</f>
        <v/>
      </c>
      <c r="Z137">
        <f t="shared" si="29"/>
        <v>0</v>
      </c>
      <c r="AA137">
        <f t="shared" si="30"/>
        <v>0</v>
      </c>
      <c r="AB137" t="str">
        <f t="shared" si="31"/>
        <v/>
      </c>
      <c r="AC137" t="str">
        <f t="shared" si="32"/>
        <v/>
      </c>
      <c r="AD137" t="str">
        <f t="shared" si="33"/>
        <v/>
      </c>
      <c r="AE137" t="str">
        <f t="shared" si="34"/>
        <v/>
      </c>
      <c r="AF137">
        <f t="shared" si="35"/>
        <v>0</v>
      </c>
      <c r="AG137">
        <f t="shared" si="36"/>
        <v>0</v>
      </c>
      <c r="AH137" s="27">
        <f t="shared" si="37"/>
        <v>0</v>
      </c>
      <c r="AI137" t="str">
        <f t="shared" si="28"/>
        <v/>
      </c>
      <c r="AJ137" t="str">
        <f t="shared" si="38"/>
        <v/>
      </c>
      <c r="AK137" s="19" t="str">
        <f>IFERROR(IF(IFERROR(FIND("一",C137),0)&gt;0,"一对一",VLOOKUP(AJ137,班级编码!A:L,8,0)),"")</f>
        <v/>
      </c>
      <c r="AL137" t="str">
        <f t="shared" si="39"/>
        <v/>
      </c>
      <c r="AM137" t="str">
        <f t="shared" si="40"/>
        <v/>
      </c>
    </row>
    <row r="138" spans="1:39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17" t="str">
        <f>IFERROR(VLOOKUP(A138,'6-开班明细表'!A:M,8,0),"")</f>
        <v/>
      </c>
      <c r="X138" s="217" t="str">
        <f>IFERROR(VLOOKUP(A138,'6-开班明细表'!A:M,9,0),"")</f>
        <v/>
      </c>
      <c r="Y138" s="217" t="str">
        <f>IFERROR(VLOOKUP(A138,'6-开班明细表'!A:M,10,0),"")</f>
        <v/>
      </c>
      <c r="Z138">
        <f t="shared" si="29"/>
        <v>0</v>
      </c>
      <c r="AA138">
        <f t="shared" si="30"/>
        <v>0</v>
      </c>
      <c r="AB138" t="str">
        <f t="shared" si="31"/>
        <v/>
      </c>
      <c r="AC138" t="str">
        <f t="shared" si="32"/>
        <v/>
      </c>
      <c r="AD138" t="str">
        <f t="shared" si="33"/>
        <v/>
      </c>
      <c r="AE138" t="str">
        <f t="shared" si="34"/>
        <v/>
      </c>
      <c r="AF138">
        <f t="shared" si="35"/>
        <v>0</v>
      </c>
      <c r="AG138">
        <f t="shared" si="36"/>
        <v>0</v>
      </c>
      <c r="AH138" s="27">
        <f t="shared" si="37"/>
        <v>0</v>
      </c>
      <c r="AI138" t="str">
        <f t="shared" si="28"/>
        <v/>
      </c>
      <c r="AJ138" t="str">
        <f t="shared" si="38"/>
        <v/>
      </c>
      <c r="AK138" s="19" t="str">
        <f>IFERROR(IF(IFERROR(FIND("一",C138),0)&gt;0,"一对一",VLOOKUP(AJ138,班级编码!A:L,8,0)),"")</f>
        <v/>
      </c>
      <c r="AL138" t="str">
        <f t="shared" si="39"/>
        <v/>
      </c>
      <c r="AM138" t="str">
        <f t="shared" si="40"/>
        <v/>
      </c>
    </row>
    <row r="139" spans="1: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17" t="str">
        <f>IFERROR(VLOOKUP(A139,'6-开班明细表'!A:M,8,0),"")</f>
        <v/>
      </c>
      <c r="X139" s="217" t="str">
        <f>IFERROR(VLOOKUP(A139,'6-开班明细表'!A:M,9,0),"")</f>
        <v/>
      </c>
      <c r="Y139" s="217" t="str">
        <f>IFERROR(VLOOKUP(A139,'6-开班明细表'!A:M,10,0),"")</f>
        <v/>
      </c>
      <c r="Z139">
        <f t="shared" si="29"/>
        <v>0</v>
      </c>
      <c r="AA139">
        <f t="shared" si="30"/>
        <v>0</v>
      </c>
      <c r="AB139" t="str">
        <f t="shared" si="31"/>
        <v/>
      </c>
      <c r="AC139" t="str">
        <f t="shared" si="32"/>
        <v/>
      </c>
      <c r="AD139" t="str">
        <f t="shared" si="33"/>
        <v/>
      </c>
      <c r="AE139" t="str">
        <f t="shared" si="34"/>
        <v/>
      </c>
      <c r="AF139">
        <f t="shared" si="35"/>
        <v>0</v>
      </c>
      <c r="AG139">
        <f t="shared" si="36"/>
        <v>0</v>
      </c>
      <c r="AH139" s="27">
        <f t="shared" si="37"/>
        <v>0</v>
      </c>
      <c r="AI139" t="str">
        <f t="shared" si="28"/>
        <v/>
      </c>
      <c r="AJ139" t="str">
        <f t="shared" si="38"/>
        <v/>
      </c>
      <c r="AK139" s="19" t="str">
        <f>IFERROR(IF(IFERROR(FIND("一",C139),0)&gt;0,"一对一",VLOOKUP(AJ139,班级编码!A:L,8,0)),"")</f>
        <v/>
      </c>
      <c r="AL139" t="str">
        <f t="shared" si="39"/>
        <v/>
      </c>
      <c r="AM139" t="str">
        <f t="shared" si="40"/>
        <v/>
      </c>
    </row>
    <row r="140" spans="1:39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17" t="str">
        <f>IFERROR(VLOOKUP(A140,'6-开班明细表'!A:M,8,0),"")</f>
        <v/>
      </c>
      <c r="X140" s="217" t="str">
        <f>IFERROR(VLOOKUP(A140,'6-开班明细表'!A:M,9,0),"")</f>
        <v/>
      </c>
      <c r="Y140" s="217" t="str">
        <f>IFERROR(VLOOKUP(A140,'6-开班明细表'!A:M,10,0),"")</f>
        <v/>
      </c>
      <c r="Z140">
        <f t="shared" si="29"/>
        <v>0</v>
      </c>
      <c r="AA140">
        <f t="shared" si="30"/>
        <v>0</v>
      </c>
      <c r="AB140" t="str">
        <f t="shared" si="31"/>
        <v/>
      </c>
      <c r="AC140" t="str">
        <f t="shared" si="32"/>
        <v/>
      </c>
      <c r="AD140" t="str">
        <f t="shared" si="33"/>
        <v/>
      </c>
      <c r="AE140" t="str">
        <f t="shared" si="34"/>
        <v/>
      </c>
      <c r="AF140">
        <f t="shared" si="35"/>
        <v>0</v>
      </c>
      <c r="AG140">
        <f t="shared" si="36"/>
        <v>0</v>
      </c>
      <c r="AH140" s="27">
        <f t="shared" si="37"/>
        <v>0</v>
      </c>
      <c r="AI140" t="str">
        <f t="shared" si="28"/>
        <v/>
      </c>
      <c r="AJ140" t="str">
        <f t="shared" si="38"/>
        <v/>
      </c>
      <c r="AK140" s="19" t="str">
        <f>IFERROR(IF(IFERROR(FIND("一",C140),0)&gt;0,"一对一",VLOOKUP(AJ140,班级编码!A:L,8,0)),"")</f>
        <v/>
      </c>
      <c r="AL140" t="str">
        <f t="shared" si="39"/>
        <v/>
      </c>
      <c r="AM140" t="str">
        <f t="shared" si="40"/>
        <v/>
      </c>
    </row>
    <row r="141" spans="1:39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17" t="str">
        <f>IFERROR(VLOOKUP(A141,'6-开班明细表'!A:M,8,0),"")</f>
        <v/>
      </c>
      <c r="X141" s="217" t="str">
        <f>IFERROR(VLOOKUP(A141,'6-开班明细表'!A:M,9,0),"")</f>
        <v/>
      </c>
      <c r="Y141" s="217" t="str">
        <f>IFERROR(VLOOKUP(A141,'6-开班明细表'!A:M,10,0),"")</f>
        <v/>
      </c>
      <c r="Z141">
        <f t="shared" si="29"/>
        <v>0</v>
      </c>
      <c r="AA141">
        <f t="shared" si="30"/>
        <v>0</v>
      </c>
      <c r="AB141" t="str">
        <f t="shared" si="31"/>
        <v/>
      </c>
      <c r="AC141" t="str">
        <f t="shared" si="32"/>
        <v/>
      </c>
      <c r="AD141" t="str">
        <f t="shared" si="33"/>
        <v/>
      </c>
      <c r="AE141" t="str">
        <f t="shared" si="34"/>
        <v/>
      </c>
      <c r="AF141">
        <f t="shared" si="35"/>
        <v>0</v>
      </c>
      <c r="AG141">
        <f t="shared" si="36"/>
        <v>0</v>
      </c>
      <c r="AH141" s="27">
        <f t="shared" si="37"/>
        <v>0</v>
      </c>
      <c r="AI141" t="str">
        <f t="shared" si="28"/>
        <v/>
      </c>
      <c r="AJ141" t="str">
        <f t="shared" si="38"/>
        <v/>
      </c>
      <c r="AK141" s="19" t="str">
        <f>IFERROR(IF(IFERROR(FIND("一",C141),0)&gt;0,"一对一",VLOOKUP(AJ141,班级编码!A:L,8,0)),"")</f>
        <v/>
      </c>
      <c r="AL141" t="str">
        <f t="shared" si="39"/>
        <v/>
      </c>
      <c r="AM141" t="str">
        <f t="shared" si="40"/>
        <v/>
      </c>
    </row>
    <row r="142" spans="1:39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17" t="str">
        <f>IFERROR(VLOOKUP(A142,'6-开班明细表'!A:M,8,0),"")</f>
        <v/>
      </c>
      <c r="X142" s="217" t="str">
        <f>IFERROR(VLOOKUP(A142,'6-开班明细表'!A:M,9,0),"")</f>
        <v/>
      </c>
      <c r="Y142" s="217" t="str">
        <f>IFERROR(VLOOKUP(A142,'6-开班明细表'!A:M,10,0),"")</f>
        <v/>
      </c>
      <c r="Z142">
        <f t="shared" si="29"/>
        <v>0</v>
      </c>
      <c r="AA142">
        <f t="shared" si="30"/>
        <v>0</v>
      </c>
      <c r="AB142" t="str">
        <f t="shared" si="31"/>
        <v/>
      </c>
      <c r="AC142" t="str">
        <f t="shared" si="32"/>
        <v/>
      </c>
      <c r="AD142" t="str">
        <f t="shared" si="33"/>
        <v/>
      </c>
      <c r="AE142" t="str">
        <f t="shared" si="34"/>
        <v/>
      </c>
      <c r="AF142">
        <f t="shared" si="35"/>
        <v>0</v>
      </c>
      <c r="AG142">
        <f t="shared" si="36"/>
        <v>0</v>
      </c>
      <c r="AH142" s="27">
        <f t="shared" si="37"/>
        <v>0</v>
      </c>
      <c r="AI142" t="str">
        <f t="shared" si="28"/>
        <v/>
      </c>
      <c r="AJ142" t="str">
        <f t="shared" si="38"/>
        <v/>
      </c>
      <c r="AK142" s="19" t="str">
        <f>IFERROR(IF(IFERROR(FIND("一",C142),0)&gt;0,"一对一",VLOOKUP(AJ142,班级编码!A:L,8,0)),"")</f>
        <v/>
      </c>
      <c r="AL142" t="str">
        <f t="shared" si="39"/>
        <v/>
      </c>
      <c r="AM142" t="str">
        <f t="shared" si="40"/>
        <v/>
      </c>
    </row>
    <row r="143" spans="1:39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17" t="str">
        <f>IFERROR(VLOOKUP(A143,'6-开班明细表'!A:M,8,0),"")</f>
        <v/>
      </c>
      <c r="X143" s="217" t="str">
        <f>IFERROR(VLOOKUP(A143,'6-开班明细表'!A:M,9,0),"")</f>
        <v/>
      </c>
      <c r="Y143" s="217" t="str">
        <f>IFERROR(VLOOKUP(A143,'6-开班明细表'!A:M,10,0),"")</f>
        <v/>
      </c>
      <c r="Z143">
        <f t="shared" si="29"/>
        <v>0</v>
      </c>
      <c r="AA143">
        <f t="shared" si="30"/>
        <v>0</v>
      </c>
      <c r="AB143" t="str">
        <f t="shared" si="31"/>
        <v/>
      </c>
      <c r="AC143" t="str">
        <f t="shared" si="32"/>
        <v/>
      </c>
      <c r="AD143" t="str">
        <f t="shared" si="33"/>
        <v/>
      </c>
      <c r="AE143" t="str">
        <f t="shared" si="34"/>
        <v/>
      </c>
      <c r="AF143">
        <f t="shared" si="35"/>
        <v>0</v>
      </c>
      <c r="AG143">
        <f t="shared" si="36"/>
        <v>0</v>
      </c>
      <c r="AH143" s="27">
        <f t="shared" si="37"/>
        <v>0</v>
      </c>
      <c r="AI143" t="str">
        <f t="shared" si="28"/>
        <v/>
      </c>
      <c r="AJ143" t="str">
        <f t="shared" si="38"/>
        <v/>
      </c>
      <c r="AK143" s="19" t="str">
        <f>IFERROR(IF(IFERROR(FIND("一",C143),0)&gt;0,"一对一",VLOOKUP(AJ143,班级编码!A:L,8,0)),"")</f>
        <v/>
      </c>
      <c r="AL143" t="str">
        <f t="shared" si="39"/>
        <v/>
      </c>
      <c r="AM143" t="str">
        <f t="shared" si="40"/>
        <v/>
      </c>
    </row>
    <row r="144" spans="1:39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17" t="str">
        <f>IFERROR(VLOOKUP(A144,'6-开班明细表'!A:M,8,0),"")</f>
        <v/>
      </c>
      <c r="X144" s="217" t="str">
        <f>IFERROR(VLOOKUP(A144,'6-开班明细表'!A:M,9,0),"")</f>
        <v/>
      </c>
      <c r="Y144" s="217" t="str">
        <f>IFERROR(VLOOKUP(A144,'6-开班明细表'!A:M,10,0),"")</f>
        <v/>
      </c>
      <c r="Z144">
        <f t="shared" si="29"/>
        <v>0</v>
      </c>
      <c r="AA144">
        <f t="shared" si="30"/>
        <v>0</v>
      </c>
      <c r="AB144" t="str">
        <f t="shared" si="31"/>
        <v/>
      </c>
      <c r="AC144" t="str">
        <f t="shared" si="32"/>
        <v/>
      </c>
      <c r="AD144" t="str">
        <f t="shared" si="33"/>
        <v/>
      </c>
      <c r="AE144" t="str">
        <f t="shared" si="34"/>
        <v/>
      </c>
      <c r="AF144">
        <f t="shared" si="35"/>
        <v>0</v>
      </c>
      <c r="AG144">
        <f t="shared" si="36"/>
        <v>0</v>
      </c>
      <c r="AH144" s="27">
        <f t="shared" si="37"/>
        <v>0</v>
      </c>
      <c r="AI144" t="str">
        <f t="shared" si="28"/>
        <v/>
      </c>
      <c r="AJ144" t="str">
        <f t="shared" si="38"/>
        <v/>
      </c>
      <c r="AK144" s="19" t="str">
        <f>IFERROR(IF(IFERROR(FIND("一",C144),0)&gt;0,"一对一",VLOOKUP(AJ144,班级编码!A:L,8,0)),"")</f>
        <v/>
      </c>
      <c r="AL144" t="str">
        <f t="shared" si="39"/>
        <v/>
      </c>
      <c r="AM144" t="str">
        <f t="shared" si="40"/>
        <v/>
      </c>
    </row>
    <row r="145" spans="1:39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17" t="str">
        <f>IFERROR(VLOOKUP(A145,'6-开班明细表'!A:M,8,0),"")</f>
        <v/>
      </c>
      <c r="X145" s="217" t="str">
        <f>IFERROR(VLOOKUP(A145,'6-开班明细表'!A:M,9,0),"")</f>
        <v/>
      </c>
      <c r="Y145" s="217" t="str">
        <f>IFERROR(VLOOKUP(A145,'6-开班明细表'!A:M,10,0),"")</f>
        <v/>
      </c>
      <c r="Z145">
        <f t="shared" si="29"/>
        <v>0</v>
      </c>
      <c r="AA145">
        <f t="shared" si="30"/>
        <v>0</v>
      </c>
      <c r="AB145" t="str">
        <f t="shared" si="31"/>
        <v/>
      </c>
      <c r="AC145" t="str">
        <f t="shared" si="32"/>
        <v/>
      </c>
      <c r="AD145" t="str">
        <f t="shared" si="33"/>
        <v/>
      </c>
      <c r="AE145" t="str">
        <f t="shared" si="34"/>
        <v/>
      </c>
      <c r="AF145">
        <f t="shared" si="35"/>
        <v>0</v>
      </c>
      <c r="AG145">
        <f t="shared" si="36"/>
        <v>0</v>
      </c>
      <c r="AH145" s="27">
        <f t="shared" si="37"/>
        <v>0</v>
      </c>
      <c r="AI145" t="str">
        <f t="shared" si="28"/>
        <v/>
      </c>
      <c r="AJ145" t="str">
        <f t="shared" si="38"/>
        <v/>
      </c>
      <c r="AK145" s="19" t="str">
        <f>IFERROR(IF(IFERROR(FIND("一",C145),0)&gt;0,"一对一",VLOOKUP(AJ145,班级编码!A:L,8,0)),"")</f>
        <v/>
      </c>
      <c r="AL145" t="str">
        <f t="shared" si="39"/>
        <v/>
      </c>
      <c r="AM145" t="str">
        <f t="shared" si="40"/>
        <v/>
      </c>
    </row>
    <row r="146" spans="1:39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17" t="str">
        <f>IFERROR(VLOOKUP(A146,'6-开班明细表'!A:M,8,0),"")</f>
        <v/>
      </c>
      <c r="X146" s="217" t="str">
        <f>IFERROR(VLOOKUP(A146,'6-开班明细表'!A:M,9,0),"")</f>
        <v/>
      </c>
      <c r="Y146" s="217" t="str">
        <f>IFERROR(VLOOKUP(A146,'6-开班明细表'!A:M,10,0),"")</f>
        <v/>
      </c>
      <c r="Z146">
        <f t="shared" si="29"/>
        <v>0</v>
      </c>
      <c r="AA146">
        <f t="shared" si="30"/>
        <v>0</v>
      </c>
      <c r="AB146" t="str">
        <f t="shared" si="31"/>
        <v/>
      </c>
      <c r="AC146" t="str">
        <f t="shared" si="32"/>
        <v/>
      </c>
      <c r="AD146" t="str">
        <f t="shared" si="33"/>
        <v/>
      </c>
      <c r="AE146" t="str">
        <f t="shared" si="34"/>
        <v/>
      </c>
      <c r="AF146">
        <f t="shared" si="35"/>
        <v>0</v>
      </c>
      <c r="AG146">
        <f t="shared" si="36"/>
        <v>0</v>
      </c>
      <c r="AH146" s="27">
        <f t="shared" si="37"/>
        <v>0</v>
      </c>
      <c r="AI146" t="str">
        <f t="shared" si="28"/>
        <v/>
      </c>
      <c r="AJ146" t="str">
        <f t="shared" si="38"/>
        <v/>
      </c>
      <c r="AK146" s="19" t="str">
        <f>IFERROR(IF(IFERROR(FIND("一",C146),0)&gt;0,"一对一",VLOOKUP(AJ146,班级编码!A:L,8,0)),"")</f>
        <v/>
      </c>
      <c r="AL146" t="str">
        <f t="shared" si="39"/>
        <v/>
      </c>
      <c r="AM146" t="str">
        <f t="shared" si="40"/>
        <v/>
      </c>
    </row>
    <row r="147" spans="1:39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17" t="str">
        <f>IFERROR(VLOOKUP(A147,'6-开班明细表'!A:M,8,0),"")</f>
        <v/>
      </c>
      <c r="X147" s="217" t="str">
        <f>IFERROR(VLOOKUP(A147,'6-开班明细表'!A:M,9,0),"")</f>
        <v/>
      </c>
      <c r="Y147" s="217" t="str">
        <f>IFERROR(VLOOKUP(A147,'6-开班明细表'!A:M,10,0),"")</f>
        <v/>
      </c>
      <c r="Z147">
        <f t="shared" si="29"/>
        <v>0</v>
      </c>
      <c r="AA147">
        <f t="shared" si="30"/>
        <v>0</v>
      </c>
      <c r="AB147" t="str">
        <f t="shared" si="31"/>
        <v/>
      </c>
      <c r="AC147" t="str">
        <f t="shared" si="32"/>
        <v/>
      </c>
      <c r="AD147" t="str">
        <f t="shared" si="33"/>
        <v/>
      </c>
      <c r="AE147" t="str">
        <f t="shared" si="34"/>
        <v/>
      </c>
      <c r="AF147">
        <f t="shared" si="35"/>
        <v>0</v>
      </c>
      <c r="AG147">
        <f t="shared" si="36"/>
        <v>0</v>
      </c>
      <c r="AH147" s="27">
        <f t="shared" si="37"/>
        <v>0</v>
      </c>
      <c r="AI147" t="str">
        <f t="shared" si="28"/>
        <v/>
      </c>
      <c r="AJ147" t="str">
        <f t="shared" si="38"/>
        <v/>
      </c>
      <c r="AK147" s="19" t="str">
        <f>IFERROR(IF(IFERROR(FIND("一",C147),0)&gt;0,"一对一",VLOOKUP(AJ147,班级编码!A:L,8,0)),"")</f>
        <v/>
      </c>
      <c r="AL147" t="str">
        <f t="shared" si="39"/>
        <v/>
      </c>
      <c r="AM147" t="str">
        <f t="shared" si="40"/>
        <v/>
      </c>
    </row>
    <row r="148" spans="1:39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17" t="str">
        <f>IFERROR(VLOOKUP(A148,'6-开班明细表'!A:M,8,0),"")</f>
        <v/>
      </c>
      <c r="X148" s="217" t="str">
        <f>IFERROR(VLOOKUP(A148,'6-开班明细表'!A:M,9,0),"")</f>
        <v/>
      </c>
      <c r="Y148" s="217" t="str">
        <f>IFERROR(VLOOKUP(A148,'6-开班明细表'!A:M,10,0),"")</f>
        <v/>
      </c>
      <c r="Z148">
        <f t="shared" si="29"/>
        <v>0</v>
      </c>
      <c r="AA148">
        <f t="shared" si="30"/>
        <v>0</v>
      </c>
      <c r="AB148" t="str">
        <f t="shared" si="31"/>
        <v/>
      </c>
      <c r="AC148" t="str">
        <f t="shared" si="32"/>
        <v/>
      </c>
      <c r="AD148" t="str">
        <f t="shared" si="33"/>
        <v/>
      </c>
      <c r="AE148" t="str">
        <f t="shared" si="34"/>
        <v/>
      </c>
      <c r="AF148">
        <f t="shared" si="35"/>
        <v>0</v>
      </c>
      <c r="AG148">
        <f t="shared" si="36"/>
        <v>0</v>
      </c>
      <c r="AH148" s="27">
        <f t="shared" si="37"/>
        <v>0</v>
      </c>
      <c r="AI148" t="str">
        <f t="shared" si="28"/>
        <v/>
      </c>
      <c r="AJ148" t="str">
        <f t="shared" si="38"/>
        <v/>
      </c>
      <c r="AK148" s="19" t="str">
        <f>IFERROR(IF(IFERROR(FIND("一",C148),0)&gt;0,"一对一",VLOOKUP(AJ148,班级编码!A:L,8,0)),"")</f>
        <v/>
      </c>
      <c r="AL148" t="str">
        <f t="shared" si="39"/>
        <v/>
      </c>
      <c r="AM148" t="str">
        <f t="shared" si="40"/>
        <v/>
      </c>
    </row>
    <row r="149" spans="1:3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17" t="str">
        <f>IFERROR(VLOOKUP(A149,'6-开班明细表'!A:M,8,0),"")</f>
        <v/>
      </c>
      <c r="X149" s="217" t="str">
        <f>IFERROR(VLOOKUP(A149,'6-开班明细表'!A:M,9,0),"")</f>
        <v/>
      </c>
      <c r="Y149" s="217" t="str">
        <f>IFERROR(VLOOKUP(A149,'6-开班明细表'!A:M,10,0),"")</f>
        <v/>
      </c>
      <c r="Z149">
        <f t="shared" si="29"/>
        <v>0</v>
      </c>
      <c r="AA149">
        <f t="shared" si="30"/>
        <v>0</v>
      </c>
      <c r="AB149" t="str">
        <f t="shared" si="31"/>
        <v/>
      </c>
      <c r="AC149" t="str">
        <f t="shared" si="32"/>
        <v/>
      </c>
      <c r="AD149" t="str">
        <f t="shared" si="33"/>
        <v/>
      </c>
      <c r="AE149" t="str">
        <f t="shared" si="34"/>
        <v/>
      </c>
      <c r="AF149">
        <f t="shared" si="35"/>
        <v>0</v>
      </c>
      <c r="AG149">
        <f t="shared" si="36"/>
        <v>0</v>
      </c>
      <c r="AH149" s="27">
        <f t="shared" si="37"/>
        <v>0</v>
      </c>
      <c r="AI149" t="str">
        <f t="shared" si="28"/>
        <v/>
      </c>
      <c r="AJ149" t="str">
        <f t="shared" si="38"/>
        <v/>
      </c>
      <c r="AK149" s="19" t="str">
        <f>IFERROR(IF(IFERROR(FIND("一",C149),0)&gt;0,"一对一",VLOOKUP(AJ149,班级编码!A:L,8,0)),"")</f>
        <v/>
      </c>
      <c r="AL149" t="str">
        <f t="shared" si="39"/>
        <v/>
      </c>
      <c r="AM149" t="str">
        <f t="shared" si="40"/>
        <v/>
      </c>
    </row>
    <row r="150" spans="1:39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17" t="str">
        <f>IFERROR(VLOOKUP(A150,'6-开班明细表'!A:M,8,0),"")</f>
        <v/>
      </c>
      <c r="X150" s="217" t="str">
        <f>IFERROR(VLOOKUP(A150,'6-开班明细表'!A:M,9,0),"")</f>
        <v/>
      </c>
      <c r="Y150" s="217" t="str">
        <f>IFERROR(VLOOKUP(A150,'6-开班明细表'!A:M,10,0),"")</f>
        <v/>
      </c>
      <c r="Z150">
        <f t="shared" si="29"/>
        <v>0</v>
      </c>
      <c r="AA150">
        <f t="shared" si="30"/>
        <v>0</v>
      </c>
      <c r="AB150" t="str">
        <f t="shared" si="31"/>
        <v/>
      </c>
      <c r="AC150" t="str">
        <f t="shared" si="32"/>
        <v/>
      </c>
      <c r="AD150" t="str">
        <f t="shared" si="33"/>
        <v/>
      </c>
      <c r="AE150" t="str">
        <f t="shared" si="34"/>
        <v/>
      </c>
      <c r="AF150">
        <f t="shared" si="35"/>
        <v>0</v>
      </c>
      <c r="AG150">
        <f t="shared" si="36"/>
        <v>0</v>
      </c>
      <c r="AH150" s="27">
        <f t="shared" si="37"/>
        <v>0</v>
      </c>
      <c r="AI150" t="str">
        <f t="shared" si="28"/>
        <v/>
      </c>
      <c r="AJ150" t="str">
        <f t="shared" si="38"/>
        <v/>
      </c>
      <c r="AK150" s="19" t="str">
        <f>IFERROR(IF(IFERROR(FIND("一",C150),0)&gt;0,"一对一",VLOOKUP(AJ150,班级编码!A:L,8,0)),"")</f>
        <v/>
      </c>
      <c r="AL150" t="str">
        <f t="shared" si="39"/>
        <v/>
      </c>
      <c r="AM150" t="str">
        <f t="shared" si="40"/>
        <v/>
      </c>
    </row>
    <row r="151" spans="1:39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17" t="str">
        <f>IFERROR(VLOOKUP(A151,'6-开班明细表'!A:M,8,0),"")</f>
        <v/>
      </c>
      <c r="X151" s="217" t="str">
        <f>IFERROR(VLOOKUP(A151,'6-开班明细表'!A:M,9,0),"")</f>
        <v/>
      </c>
      <c r="Y151" s="217" t="str">
        <f>IFERROR(VLOOKUP(A151,'6-开班明细表'!A:M,10,0),"")</f>
        <v/>
      </c>
      <c r="Z151">
        <f t="shared" si="29"/>
        <v>0</v>
      </c>
      <c r="AA151">
        <f t="shared" si="30"/>
        <v>0</v>
      </c>
      <c r="AB151" t="str">
        <f t="shared" si="31"/>
        <v/>
      </c>
      <c r="AC151" t="str">
        <f t="shared" si="32"/>
        <v/>
      </c>
      <c r="AD151" t="str">
        <f t="shared" si="33"/>
        <v/>
      </c>
      <c r="AE151" t="str">
        <f t="shared" si="34"/>
        <v/>
      </c>
      <c r="AF151">
        <f t="shared" si="35"/>
        <v>0</v>
      </c>
      <c r="AG151">
        <f t="shared" si="36"/>
        <v>0</v>
      </c>
      <c r="AH151" s="27">
        <f t="shared" si="37"/>
        <v>0</v>
      </c>
      <c r="AI151" t="str">
        <f t="shared" si="28"/>
        <v/>
      </c>
      <c r="AJ151" t="str">
        <f t="shared" si="38"/>
        <v/>
      </c>
      <c r="AK151" s="19" t="str">
        <f>IFERROR(IF(IFERROR(FIND("一",C151),0)&gt;0,"一对一",VLOOKUP(AJ151,班级编码!A:L,8,0)),"")</f>
        <v/>
      </c>
      <c r="AL151" t="str">
        <f t="shared" si="39"/>
        <v/>
      </c>
      <c r="AM151" t="str">
        <f t="shared" si="40"/>
        <v/>
      </c>
    </row>
    <row r="152" spans="1:39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17" t="str">
        <f>IFERROR(VLOOKUP(A152,'6-开班明细表'!A:M,8,0),"")</f>
        <v/>
      </c>
      <c r="X152" s="217" t="str">
        <f>IFERROR(VLOOKUP(A152,'6-开班明细表'!A:M,9,0),"")</f>
        <v/>
      </c>
      <c r="Y152" s="217" t="str">
        <f>IFERROR(VLOOKUP(A152,'6-开班明细表'!A:M,10,0),"")</f>
        <v/>
      </c>
      <c r="Z152">
        <f t="shared" si="29"/>
        <v>0</v>
      </c>
      <c r="AA152">
        <f t="shared" si="30"/>
        <v>0</v>
      </c>
      <c r="AB152" t="str">
        <f t="shared" si="31"/>
        <v/>
      </c>
      <c r="AC152" t="str">
        <f t="shared" si="32"/>
        <v/>
      </c>
      <c r="AD152" t="str">
        <f t="shared" si="33"/>
        <v/>
      </c>
      <c r="AE152" t="str">
        <f t="shared" si="34"/>
        <v/>
      </c>
      <c r="AF152">
        <f t="shared" si="35"/>
        <v>0</v>
      </c>
      <c r="AG152">
        <f t="shared" si="36"/>
        <v>0</v>
      </c>
      <c r="AH152" s="27">
        <f t="shared" si="37"/>
        <v>0</v>
      </c>
      <c r="AI152" t="str">
        <f t="shared" si="28"/>
        <v/>
      </c>
      <c r="AJ152" t="str">
        <f t="shared" si="38"/>
        <v/>
      </c>
      <c r="AK152" s="19" t="str">
        <f>IFERROR(IF(IFERROR(FIND("一",C152),0)&gt;0,"一对一",VLOOKUP(AJ152,班级编码!A:L,8,0)),"")</f>
        <v/>
      </c>
      <c r="AL152" t="str">
        <f t="shared" si="39"/>
        <v/>
      </c>
      <c r="AM152" t="str">
        <f t="shared" si="40"/>
        <v/>
      </c>
    </row>
    <row r="153" spans="1:39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17" t="str">
        <f>IFERROR(VLOOKUP(A153,'6-开班明细表'!A:M,8,0),"")</f>
        <v/>
      </c>
      <c r="X153" s="217" t="str">
        <f>IFERROR(VLOOKUP(A153,'6-开班明细表'!A:M,9,0),"")</f>
        <v/>
      </c>
      <c r="Y153" s="217" t="str">
        <f>IFERROR(VLOOKUP(A153,'6-开班明细表'!A:M,10,0),"")</f>
        <v/>
      </c>
      <c r="Z153">
        <f t="shared" si="29"/>
        <v>0</v>
      </c>
      <c r="AA153">
        <f t="shared" si="30"/>
        <v>0</v>
      </c>
      <c r="AB153" t="str">
        <f t="shared" si="31"/>
        <v/>
      </c>
      <c r="AC153" t="str">
        <f t="shared" si="32"/>
        <v/>
      </c>
      <c r="AD153" t="str">
        <f t="shared" si="33"/>
        <v/>
      </c>
      <c r="AE153" t="str">
        <f t="shared" si="34"/>
        <v/>
      </c>
      <c r="AF153">
        <f t="shared" si="35"/>
        <v>0</v>
      </c>
      <c r="AG153">
        <f t="shared" si="36"/>
        <v>0</v>
      </c>
      <c r="AH153" s="27">
        <f t="shared" si="37"/>
        <v>0</v>
      </c>
      <c r="AI153" t="str">
        <f t="shared" si="28"/>
        <v/>
      </c>
      <c r="AJ153" t="str">
        <f t="shared" si="38"/>
        <v/>
      </c>
      <c r="AK153" s="19" t="str">
        <f>IFERROR(IF(IFERROR(FIND("一",C153),0)&gt;0,"一对一",VLOOKUP(AJ153,班级编码!A:L,8,0)),"")</f>
        <v/>
      </c>
      <c r="AL153" t="str">
        <f t="shared" si="39"/>
        <v/>
      </c>
      <c r="AM153" t="str">
        <f t="shared" si="40"/>
        <v/>
      </c>
    </row>
    <row r="154" spans="1:39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17" t="str">
        <f>IFERROR(VLOOKUP(A154,'6-开班明细表'!A:M,8,0),"")</f>
        <v/>
      </c>
      <c r="X154" s="217" t="str">
        <f>IFERROR(VLOOKUP(A154,'6-开班明细表'!A:M,9,0),"")</f>
        <v/>
      </c>
      <c r="Y154" s="217" t="str">
        <f>IFERROR(VLOOKUP(A154,'6-开班明细表'!A:M,10,0),"")</f>
        <v/>
      </c>
      <c r="Z154">
        <f t="shared" si="29"/>
        <v>0</v>
      </c>
      <c r="AA154">
        <f t="shared" si="30"/>
        <v>0</v>
      </c>
      <c r="AB154" t="str">
        <f t="shared" si="31"/>
        <v/>
      </c>
      <c r="AC154" t="str">
        <f t="shared" si="32"/>
        <v/>
      </c>
      <c r="AD154" t="str">
        <f t="shared" si="33"/>
        <v/>
      </c>
      <c r="AE154" t="str">
        <f t="shared" si="34"/>
        <v/>
      </c>
      <c r="AF154">
        <f t="shared" si="35"/>
        <v>0</v>
      </c>
      <c r="AG154">
        <f t="shared" si="36"/>
        <v>0</v>
      </c>
      <c r="AH154" s="27">
        <f t="shared" si="37"/>
        <v>0</v>
      </c>
      <c r="AI154" t="str">
        <f t="shared" si="28"/>
        <v/>
      </c>
      <c r="AJ154" t="str">
        <f t="shared" si="38"/>
        <v/>
      </c>
      <c r="AK154" s="19" t="str">
        <f>IFERROR(IF(IFERROR(FIND("一",C154),0)&gt;0,"一对一",VLOOKUP(AJ154,班级编码!A:L,8,0)),"")</f>
        <v/>
      </c>
      <c r="AL154" t="str">
        <f t="shared" si="39"/>
        <v/>
      </c>
      <c r="AM154" t="str">
        <f t="shared" si="40"/>
        <v/>
      </c>
    </row>
    <row r="155" spans="1:39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17" t="str">
        <f>IFERROR(VLOOKUP(A155,'6-开班明细表'!A:M,8,0),"")</f>
        <v/>
      </c>
      <c r="X155" s="217" t="str">
        <f>IFERROR(VLOOKUP(A155,'6-开班明细表'!A:M,9,0),"")</f>
        <v/>
      </c>
      <c r="Y155" s="217" t="str">
        <f>IFERROR(VLOOKUP(A155,'6-开班明细表'!A:M,10,0),"")</f>
        <v/>
      </c>
      <c r="Z155">
        <f t="shared" si="29"/>
        <v>0</v>
      </c>
      <c r="AA155">
        <f t="shared" si="30"/>
        <v>0</v>
      </c>
      <c r="AB155" t="str">
        <f t="shared" si="31"/>
        <v/>
      </c>
      <c r="AC155" t="str">
        <f t="shared" si="32"/>
        <v/>
      </c>
      <c r="AD155" t="str">
        <f t="shared" si="33"/>
        <v/>
      </c>
      <c r="AE155" t="str">
        <f t="shared" si="34"/>
        <v/>
      </c>
      <c r="AF155">
        <f t="shared" si="35"/>
        <v>0</v>
      </c>
      <c r="AG155">
        <f t="shared" si="36"/>
        <v>0</v>
      </c>
      <c r="AH155" s="27">
        <f t="shared" si="37"/>
        <v>0</v>
      </c>
      <c r="AI155" t="str">
        <f t="shared" si="28"/>
        <v/>
      </c>
      <c r="AJ155" t="str">
        <f t="shared" si="38"/>
        <v/>
      </c>
      <c r="AK155" s="19" t="str">
        <f>IFERROR(IF(IFERROR(FIND("一",C155),0)&gt;0,"一对一",VLOOKUP(AJ155,班级编码!A:L,8,0)),"")</f>
        <v/>
      </c>
      <c r="AL155" t="str">
        <f t="shared" si="39"/>
        <v/>
      </c>
      <c r="AM155" t="str">
        <f t="shared" si="40"/>
        <v/>
      </c>
    </row>
    <row r="156" spans="1:39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17" t="str">
        <f>IFERROR(VLOOKUP(A156,'6-开班明细表'!A:M,8,0),"")</f>
        <v/>
      </c>
      <c r="X156" s="217" t="str">
        <f>IFERROR(VLOOKUP(A156,'6-开班明细表'!A:M,9,0),"")</f>
        <v/>
      </c>
      <c r="Y156" s="217" t="str">
        <f>IFERROR(VLOOKUP(A156,'6-开班明细表'!A:M,10,0),"")</f>
        <v/>
      </c>
      <c r="Z156">
        <f t="shared" si="29"/>
        <v>0</v>
      </c>
      <c r="AA156">
        <f t="shared" si="30"/>
        <v>0</v>
      </c>
      <c r="AB156" t="str">
        <f t="shared" si="31"/>
        <v/>
      </c>
      <c r="AC156" t="str">
        <f t="shared" si="32"/>
        <v/>
      </c>
      <c r="AD156" t="str">
        <f t="shared" si="33"/>
        <v/>
      </c>
      <c r="AE156" t="str">
        <f t="shared" si="34"/>
        <v/>
      </c>
      <c r="AF156">
        <f t="shared" si="35"/>
        <v>0</v>
      </c>
      <c r="AG156">
        <f t="shared" si="36"/>
        <v>0</v>
      </c>
      <c r="AH156" s="27">
        <f t="shared" si="37"/>
        <v>0</v>
      </c>
      <c r="AI156" t="str">
        <f t="shared" si="28"/>
        <v/>
      </c>
      <c r="AJ156" t="str">
        <f t="shared" si="38"/>
        <v/>
      </c>
      <c r="AK156" s="19" t="str">
        <f>IFERROR(IF(IFERROR(FIND("一",C156),0)&gt;0,"一对一",VLOOKUP(AJ156,班级编码!A:L,8,0)),"")</f>
        <v/>
      </c>
      <c r="AL156" t="str">
        <f t="shared" si="39"/>
        <v/>
      </c>
      <c r="AM156" t="str">
        <f t="shared" si="40"/>
        <v/>
      </c>
    </row>
    <row r="157" spans="1:39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17" t="str">
        <f>IFERROR(VLOOKUP(A157,'6-开班明细表'!A:M,8,0),"")</f>
        <v/>
      </c>
      <c r="X157" s="217" t="str">
        <f>IFERROR(VLOOKUP(A157,'6-开班明细表'!A:M,9,0),"")</f>
        <v/>
      </c>
      <c r="Y157" s="217" t="str">
        <f>IFERROR(VLOOKUP(A157,'6-开班明细表'!A:M,10,0),"")</f>
        <v/>
      </c>
      <c r="Z157">
        <f t="shared" si="29"/>
        <v>0</v>
      </c>
      <c r="AA157">
        <f t="shared" si="30"/>
        <v>0</v>
      </c>
      <c r="AB157" t="str">
        <f t="shared" si="31"/>
        <v/>
      </c>
      <c r="AC157" t="str">
        <f t="shared" si="32"/>
        <v/>
      </c>
      <c r="AD157" t="str">
        <f t="shared" si="33"/>
        <v/>
      </c>
      <c r="AE157" t="str">
        <f t="shared" si="34"/>
        <v/>
      </c>
      <c r="AF157">
        <f t="shared" si="35"/>
        <v>0</v>
      </c>
      <c r="AG157">
        <f t="shared" si="36"/>
        <v>0</v>
      </c>
      <c r="AH157" s="27">
        <f t="shared" si="37"/>
        <v>0</v>
      </c>
      <c r="AI157" t="str">
        <f t="shared" si="28"/>
        <v/>
      </c>
      <c r="AJ157" t="str">
        <f t="shared" si="38"/>
        <v/>
      </c>
      <c r="AK157" s="19" t="str">
        <f>IFERROR(IF(IFERROR(FIND("一",C157),0)&gt;0,"一对一",VLOOKUP(AJ157,班级编码!A:L,8,0)),"")</f>
        <v/>
      </c>
      <c r="AL157" t="str">
        <f t="shared" si="39"/>
        <v/>
      </c>
      <c r="AM157" t="str">
        <f t="shared" si="40"/>
        <v/>
      </c>
    </row>
    <row r="158" spans="1:39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17" t="str">
        <f>IFERROR(VLOOKUP(A158,'6-开班明细表'!A:M,8,0),"")</f>
        <v/>
      </c>
      <c r="X158" s="217" t="str">
        <f>IFERROR(VLOOKUP(A158,'6-开班明细表'!A:M,9,0),"")</f>
        <v/>
      </c>
      <c r="Y158" s="217" t="str">
        <f>IFERROR(VLOOKUP(A158,'6-开班明细表'!A:M,10,0),"")</f>
        <v/>
      </c>
      <c r="Z158">
        <f t="shared" si="29"/>
        <v>0</v>
      </c>
      <c r="AA158">
        <f t="shared" si="30"/>
        <v>0</v>
      </c>
      <c r="AB158" t="str">
        <f t="shared" si="31"/>
        <v/>
      </c>
      <c r="AC158" t="str">
        <f t="shared" si="32"/>
        <v/>
      </c>
      <c r="AD158" t="str">
        <f t="shared" si="33"/>
        <v/>
      </c>
      <c r="AE158" t="str">
        <f t="shared" si="34"/>
        <v/>
      </c>
      <c r="AF158">
        <f t="shared" si="35"/>
        <v>0</v>
      </c>
      <c r="AG158">
        <f t="shared" si="36"/>
        <v>0</v>
      </c>
      <c r="AH158" s="27">
        <f t="shared" si="37"/>
        <v>0</v>
      </c>
      <c r="AI158" t="str">
        <f t="shared" si="28"/>
        <v/>
      </c>
      <c r="AJ158" t="str">
        <f t="shared" si="38"/>
        <v/>
      </c>
      <c r="AK158" s="19" t="str">
        <f>IFERROR(IF(IFERROR(FIND("一",C158),0)&gt;0,"一对一",VLOOKUP(AJ158,班级编码!A:L,8,0)),"")</f>
        <v/>
      </c>
      <c r="AL158" t="str">
        <f t="shared" si="39"/>
        <v/>
      </c>
      <c r="AM158" t="str">
        <f t="shared" si="40"/>
        <v/>
      </c>
    </row>
    <row r="159" spans="1:3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17" t="str">
        <f>IFERROR(VLOOKUP(A159,'6-开班明细表'!A:M,8,0),"")</f>
        <v/>
      </c>
      <c r="X159" s="217" t="str">
        <f>IFERROR(VLOOKUP(A159,'6-开班明细表'!A:M,9,0),"")</f>
        <v/>
      </c>
      <c r="Y159" s="217" t="str">
        <f>IFERROR(VLOOKUP(A159,'6-开班明细表'!A:M,10,0),"")</f>
        <v/>
      </c>
      <c r="Z159">
        <f t="shared" si="29"/>
        <v>0</v>
      </c>
      <c r="AA159">
        <f t="shared" si="30"/>
        <v>0</v>
      </c>
      <c r="AB159" t="str">
        <f t="shared" si="31"/>
        <v/>
      </c>
      <c r="AC159" t="str">
        <f t="shared" si="32"/>
        <v/>
      </c>
      <c r="AD159" t="str">
        <f t="shared" si="33"/>
        <v/>
      </c>
      <c r="AE159" t="str">
        <f t="shared" si="34"/>
        <v/>
      </c>
      <c r="AF159">
        <f t="shared" si="35"/>
        <v>0</v>
      </c>
      <c r="AG159">
        <f t="shared" si="36"/>
        <v>0</v>
      </c>
      <c r="AH159" s="27">
        <f t="shared" si="37"/>
        <v>0</v>
      </c>
      <c r="AI159" t="str">
        <f t="shared" si="28"/>
        <v/>
      </c>
      <c r="AJ159" t="str">
        <f t="shared" si="38"/>
        <v/>
      </c>
      <c r="AK159" s="19" t="str">
        <f>IFERROR(IF(IFERROR(FIND("一",C159),0)&gt;0,"一对一",VLOOKUP(AJ159,班级编码!A:L,8,0)),"")</f>
        <v/>
      </c>
      <c r="AL159" t="str">
        <f t="shared" si="39"/>
        <v/>
      </c>
      <c r="AM159" t="str">
        <f t="shared" si="40"/>
        <v/>
      </c>
    </row>
  </sheetData>
  <sheetProtection password="CC99" sheet="1" objects="1" scenarios="1" autoFilter="0" pivotTables="0"/>
  <protectedRanges>
    <protectedRange sqref="A1:Y1048576" name="区域1"/>
  </protectedRanges>
  <autoFilter ref="A1:AM159">
    <filterColumn colId="2"/>
    <filterColumn colId="21"/>
  </autoFilter>
  <phoneticPr fontId="6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92D050"/>
  </sheetPr>
  <dimension ref="A1:AI1857"/>
  <sheetViews>
    <sheetView workbookViewId="0">
      <pane xSplit="8" ySplit="3" topLeftCell="P497" activePane="bottomRight" state="frozen"/>
      <selection pane="topRight" activeCell="H1" sqref="H1"/>
      <selection pane="bottomLeft" activeCell="A4" sqref="A4"/>
      <selection pane="bottomRight" activeCell="G533" sqref="G533"/>
    </sheetView>
  </sheetViews>
  <sheetFormatPr defaultRowHeight="12"/>
  <cols>
    <col min="1" max="1" width="9.875" style="22" customWidth="1"/>
    <col min="2" max="2" width="23.625" style="22" customWidth="1"/>
    <col min="3" max="3" width="7" style="22" customWidth="1"/>
    <col min="4" max="4" width="11.875" style="22" customWidth="1"/>
    <col min="5" max="5" width="13.625" style="22" customWidth="1"/>
    <col min="6" max="6" width="16.375" style="22" customWidth="1"/>
    <col min="7" max="7" width="7.25" style="22" customWidth="1"/>
    <col min="8" max="8" width="7" style="22" customWidth="1"/>
    <col min="9" max="9" width="6.25" style="22" customWidth="1"/>
    <col min="10" max="10" width="11.25" style="22" customWidth="1"/>
    <col min="11" max="11" width="0" style="22" hidden="1" customWidth="1"/>
    <col min="12" max="12" width="9.625" style="22" customWidth="1"/>
    <col min="13" max="13" width="7.25" style="22" customWidth="1"/>
    <col min="14" max="14" width="13.125" style="22" customWidth="1"/>
    <col min="15" max="16" width="9" style="22"/>
    <col min="17" max="17" width="5.625" style="22" customWidth="1"/>
    <col min="18" max="18" width="7.125" style="22" customWidth="1"/>
    <col min="19" max="19" width="11.875" style="22" customWidth="1"/>
    <col min="20" max="20" width="7.25" style="22" customWidth="1"/>
    <col min="21" max="21" width="7.125" style="22" customWidth="1"/>
    <col min="22" max="22" width="6.125" style="22" customWidth="1"/>
    <col min="23" max="23" width="7.25" style="22" customWidth="1"/>
    <col min="24" max="24" width="8.625" style="22" customWidth="1"/>
    <col min="25" max="25" width="4" style="22" customWidth="1"/>
    <col min="26" max="27" width="5.125" style="22" customWidth="1"/>
    <col min="28" max="28" width="4.75" style="22" customWidth="1"/>
    <col min="29" max="30" width="9" style="22"/>
    <col min="31" max="31" width="6.25" style="22" customWidth="1"/>
    <col min="32" max="32" width="6.75" style="22" customWidth="1"/>
    <col min="33" max="33" width="16.25" style="22" bestFit="1" customWidth="1"/>
    <col min="34" max="16384" width="9" style="22"/>
  </cols>
  <sheetData>
    <row r="1" spans="1:35">
      <c r="A1" s="23" t="s">
        <v>1448</v>
      </c>
      <c r="B1" s="23" t="s">
        <v>1431</v>
      </c>
      <c r="C1" s="23" t="s">
        <v>1448</v>
      </c>
      <c r="D1" s="23" t="s">
        <v>1432</v>
      </c>
      <c r="E1" s="23" t="s">
        <v>1419</v>
      </c>
      <c r="F1" s="23" t="s">
        <v>1434</v>
      </c>
      <c r="G1" s="23" t="s">
        <v>1427</v>
      </c>
      <c r="H1" s="23" t="s">
        <v>1428</v>
      </c>
      <c r="I1" s="23" t="s">
        <v>1429</v>
      </c>
      <c r="J1" s="23" t="s">
        <v>1446</v>
      </c>
      <c r="K1" s="23" t="s">
        <v>1449</v>
      </c>
      <c r="L1" s="23" t="s">
        <v>1444</v>
      </c>
      <c r="M1" s="23" t="s">
        <v>1450</v>
      </c>
      <c r="N1" s="23" t="s">
        <v>1451</v>
      </c>
      <c r="O1" s="23" t="s">
        <v>1452</v>
      </c>
      <c r="P1" s="23" t="s">
        <v>1453</v>
      </c>
      <c r="Q1" s="22" t="s">
        <v>1454</v>
      </c>
      <c r="R1" s="22" t="s">
        <v>1455</v>
      </c>
      <c r="S1" s="22" t="s">
        <v>1456</v>
      </c>
      <c r="T1" s="22" t="s">
        <v>1457</v>
      </c>
      <c r="U1" s="22" t="s">
        <v>1458</v>
      </c>
      <c r="V1" s="22" t="s">
        <v>1459</v>
      </c>
      <c r="W1" s="22" t="s">
        <v>1460</v>
      </c>
      <c r="X1" s="22" t="s">
        <v>1461</v>
      </c>
      <c r="AA1" s="22" t="s">
        <v>1462</v>
      </c>
      <c r="AB1" s="22" t="s">
        <v>1463</v>
      </c>
      <c r="AC1" s="22" t="s">
        <v>1464</v>
      </c>
      <c r="AD1" s="22" t="s">
        <v>1465</v>
      </c>
    </row>
    <row r="2" spans="1:35">
      <c r="A2" s="23" t="s">
        <v>1721</v>
      </c>
      <c r="B2" s="23" t="s">
        <v>452</v>
      </c>
      <c r="C2" s="23" t="s">
        <v>1721</v>
      </c>
      <c r="D2" s="23" t="s">
        <v>4156</v>
      </c>
      <c r="E2" s="23" t="s">
        <v>4132</v>
      </c>
      <c r="F2" s="23" t="s">
        <v>4157</v>
      </c>
      <c r="G2" s="23" t="s">
        <v>4060</v>
      </c>
      <c r="H2" s="23" t="s">
        <v>4061</v>
      </c>
      <c r="I2" s="23" t="s">
        <v>15</v>
      </c>
      <c r="J2" s="23" t="s">
        <v>4062</v>
      </c>
      <c r="K2" s="23">
        <v>0</v>
      </c>
      <c r="L2" s="23" t="s">
        <v>4278</v>
      </c>
      <c r="M2" s="23" t="s">
        <v>11</v>
      </c>
      <c r="N2" s="23" t="s">
        <v>2444</v>
      </c>
      <c r="O2" s="23" t="s">
        <v>11</v>
      </c>
      <c r="P2" s="23" t="s">
        <v>11</v>
      </c>
      <c r="Q2" s="22" t="str">
        <f>IF(D2="停读","停读",IF(D2="未进班","未进班",IF(AND(M2="",G2&lt;&gt;""),"在读"," ")))</f>
        <v>在读</v>
      </c>
      <c r="R2" s="22" t="str">
        <f>IF(Q2="在读",IF(IFERROR(FIND("一",D2),0)&gt;0,"一对一",VLOOKUP(LEFT(D2,3),班级编码!A:H,8,0)),Q2)</f>
        <v>初中部</v>
      </c>
      <c r="S2" s="22" t="str">
        <f>+D2</f>
        <v>J1BSR4G6712</v>
      </c>
      <c r="T2" s="22" t="str">
        <f>IFERROR(LEFT(F2,FIND(",",F2)-1),F2)</f>
        <v>张佩</v>
      </c>
      <c r="U2" s="22" t="str">
        <f>IF(Y2=Z2,X2,W2)</f>
        <v>黎洁瑜</v>
      </c>
      <c r="V2" s="22" t="str">
        <f>IF(Y2=Z2,W2,X2)</f>
        <v>STA MARIA ANTONIO III BILLONES</v>
      </c>
      <c r="W2" s="22" t="str">
        <f>IFERROR(MID(F2,FIND(",",F2)+1,FIND("@",SUBSTITUTE(F2,",","@",2))-FIND(",",F2)-1),IF(ISERROR(FIND(",",F2)),"",MID(F2,FIND(",",F2)+1,20)))</f>
        <v>STA MARIA ANTONIO III BILLONES</v>
      </c>
      <c r="X2" s="22" t="str">
        <f>IFERROR(MID(F2,FIND("@",SUBSTITUTE(F2,",","@",2))+1,10),"")</f>
        <v>黎洁瑜</v>
      </c>
      <c r="Y2" s="22">
        <f>LEN(W2)</f>
        <v>30</v>
      </c>
      <c r="Z2" s="22">
        <f>LENB(W2)</f>
        <v>30</v>
      </c>
      <c r="AA2" s="22" t="str">
        <f t="shared" ref="AA2:AA65" si="0">IF(COUNTIF(G:G,G2)&gt;1,"重复","")</f>
        <v/>
      </c>
      <c r="AB2" s="22">
        <f>COUNTIF($G$2:G2,G2)</f>
        <v>1</v>
      </c>
      <c r="AC2" s="22" t="str">
        <f>IF(IFERROR(FIND("一",D2),0)&gt;0,"一对一",LEFT(D2,3))</f>
        <v>J1B</v>
      </c>
      <c r="AD2" s="22" t="str">
        <f>VLOOKUP(D2,'2-班级信息'!A:AI,35,0)</f>
        <v>周六上午</v>
      </c>
      <c r="AE2" s="22" t="str">
        <f>VLOOKUP(D2,'2-班级信息'!A:AL,12,0)</f>
        <v>3小时</v>
      </c>
      <c r="AF2" s="22" t="str">
        <f t="shared" ref="AF2:AF65" si="1">IF(R2="一对一","一对一",VLOOKUP(I2,AH:AI,2,0))</f>
        <v>小学班</v>
      </c>
      <c r="AG2" s="22" t="str">
        <f>IF(OR(AF2="幼儿班",AF2="中学班",AF2="一对一"),AF2,IF(OR(AD2="周日晚上",AD2="周五晚上",AD2="周六晚上"),AD2,IF(OR(AD2="周六上午",AD2="周六下午",AD2="周日上午",AD2="周日下午",),"小学周末白天班","小学平时"&amp;AE2&amp;"班")))</f>
        <v>小学周末白天班</v>
      </c>
      <c r="AH2" s="22" t="s">
        <v>1466</v>
      </c>
      <c r="AI2" s="22" t="s">
        <v>1467</v>
      </c>
    </row>
    <row r="3" spans="1:35">
      <c r="A3" s="23" t="s">
        <v>1721</v>
      </c>
      <c r="B3" s="23" t="s">
        <v>452</v>
      </c>
      <c r="C3" s="23" t="s">
        <v>1721</v>
      </c>
      <c r="D3" s="23" t="s">
        <v>5340</v>
      </c>
      <c r="E3" s="23" t="s">
        <v>4073</v>
      </c>
      <c r="F3" s="23" t="s">
        <v>5341</v>
      </c>
      <c r="G3" s="23" t="s">
        <v>4051</v>
      </c>
      <c r="H3" s="23" t="s">
        <v>4052</v>
      </c>
      <c r="I3" s="23" t="s">
        <v>14</v>
      </c>
      <c r="J3" s="23" t="s">
        <v>4053</v>
      </c>
      <c r="K3" s="23">
        <v>0</v>
      </c>
      <c r="L3" s="23" t="s">
        <v>4279</v>
      </c>
      <c r="M3" s="23" t="s">
        <v>11</v>
      </c>
      <c r="N3" s="23" t="s">
        <v>2106</v>
      </c>
      <c r="O3" s="23" t="s">
        <v>11</v>
      </c>
      <c r="P3" s="23" t="s">
        <v>11</v>
      </c>
      <c r="Q3" s="22" t="str">
        <f t="shared" ref="Q3:Q66" si="2">IF(D3="停读","停读",IF(D3="未进班","未进班",IF(AND(M3="",G3&lt;&gt;""),"在读"," ")))</f>
        <v>在读</v>
      </c>
      <c r="R3" s="22" t="str">
        <f>IF(Q3="在读",IF(IFERROR(FIND("一",D3),0)&gt;0,"一对一",VLOOKUP(LEFT(D3,3),班级编码!A:H,8,0)),Q3)</f>
        <v>小高部</v>
      </c>
      <c r="S3" s="22" t="str">
        <f t="shared" ref="S3:S66" si="3">+D3</f>
        <v>P4ABR5G4521</v>
      </c>
      <c r="T3" s="22" t="str">
        <f t="shared" ref="T3:T66" si="4">IFERROR(LEFT(F3,FIND(",",F3)-1),F3)</f>
        <v>黎洁瑜</v>
      </c>
      <c r="U3" s="22" t="str">
        <f t="shared" ref="U3:U66" si="5">IF(Y3=Z3,X3,W3)</f>
        <v>覃爱怡</v>
      </c>
      <c r="V3" s="22" t="str">
        <f t="shared" ref="V3:V66" si="6">IF(Y3=Z3,W3,X3)</f>
        <v>Anna Khimo</v>
      </c>
      <c r="W3" s="22" t="str">
        <f t="shared" ref="W3:W66" si="7">IFERROR(MID(F3,FIND(",",F3)+1,FIND("@",SUBSTITUTE(F3,",","@",2))-FIND(",",F3)-1),IF(ISERROR(FIND(",",F3)),"",MID(F3,FIND(",",F3)+1,20)))</f>
        <v>覃爱怡</v>
      </c>
      <c r="X3" s="22" t="str">
        <f t="shared" ref="X3:X66" si="8">IFERROR(MID(F3,FIND("@",SUBSTITUTE(F3,",","@",2))+1,10),"")</f>
        <v>Anna Khimo</v>
      </c>
      <c r="Y3" s="22">
        <f t="shared" ref="Y3:Y66" si="9">LEN(W3)</f>
        <v>3</v>
      </c>
      <c r="Z3" s="22">
        <f t="shared" ref="Z3:Z66" si="10">LENB(W3)</f>
        <v>6</v>
      </c>
      <c r="AA3" s="22" t="str">
        <f t="shared" si="0"/>
        <v/>
      </c>
      <c r="AB3" s="22">
        <f>COUNTIF($G$2:G3,G3)</f>
        <v>1</v>
      </c>
      <c r="AC3" s="22" t="str">
        <f t="shared" ref="AC3:AC66" si="11">IF(IFERROR(FIND("一",D3),0)&gt;0,"一对一",LEFT(D3,3))</f>
        <v>P4A</v>
      </c>
      <c r="AD3" s="22" t="str">
        <f>VLOOKUP(D3,'2-班级信息'!A:AI,35,0)</f>
        <v>周六下午</v>
      </c>
      <c r="AE3" s="22" t="str">
        <f>VLOOKUP(D3,'2-班级信息'!A:AL,12,0)</f>
        <v>3小时</v>
      </c>
      <c r="AF3" s="22" t="str">
        <f t="shared" si="1"/>
        <v>小学班</v>
      </c>
      <c r="AG3" s="22" t="str">
        <f t="shared" ref="AG3:AG66" si="12">IF(OR(AF3="幼儿班",AF3="中学班",AF3="一对一"),AF3,IF(OR(AD3="周日晚上",AD3="周五晚上",AD3="周六晚上"),AD3,IF(OR(AD3="周六上午",AD3="周六下午",AD3="周日上午",AD3="周日下午",),"小学周末白天班","小学平时"&amp;AE3&amp;"班")))</f>
        <v>小学周末白天班</v>
      </c>
      <c r="AH3" s="22" t="s">
        <v>1468</v>
      </c>
      <c r="AI3" s="22" t="s">
        <v>1467</v>
      </c>
    </row>
    <row r="4" spans="1:35">
      <c r="A4" s="23" t="s">
        <v>1721</v>
      </c>
      <c r="B4" s="23" t="s">
        <v>452</v>
      </c>
      <c r="C4" s="23" t="s">
        <v>1721</v>
      </c>
      <c r="D4" s="23" t="s">
        <v>5334</v>
      </c>
      <c r="E4" s="23" t="s">
        <v>5335</v>
      </c>
      <c r="F4" s="23" t="s">
        <v>4135</v>
      </c>
      <c r="G4" s="23" t="s">
        <v>4041</v>
      </c>
      <c r="H4" s="23" t="s">
        <v>4042</v>
      </c>
      <c r="I4" s="23" t="s">
        <v>14</v>
      </c>
      <c r="J4" s="23" t="s">
        <v>4043</v>
      </c>
      <c r="K4" s="23">
        <v>0</v>
      </c>
      <c r="L4" s="23" t="s">
        <v>4280</v>
      </c>
      <c r="M4" s="23" t="s">
        <v>11</v>
      </c>
      <c r="N4" s="23" t="s">
        <v>3216</v>
      </c>
      <c r="O4" s="23" t="s">
        <v>11</v>
      </c>
      <c r="P4" s="23" t="s">
        <v>11</v>
      </c>
      <c r="Q4" s="22" t="str">
        <f t="shared" si="2"/>
        <v>在读</v>
      </c>
      <c r="R4" s="22" t="str">
        <f>IF(Q4="在读",IF(IFERROR(FIND("一",D4),0)&gt;0,"一对一",VLOOKUP(LEFT(D4,3),班级编码!A:H,8,0)),Q4)</f>
        <v>小高部</v>
      </c>
      <c r="S4" s="22" t="str">
        <f t="shared" si="3"/>
        <v>P3AF04G3426</v>
      </c>
      <c r="T4" s="22" t="str">
        <f t="shared" si="4"/>
        <v>赖情佳</v>
      </c>
      <c r="U4" s="22" t="str">
        <f t="shared" si="5"/>
        <v>覃爱怡</v>
      </c>
      <c r="V4" s="22" t="str">
        <f t="shared" si="6"/>
        <v xml:space="preserve">STA MARIA </v>
      </c>
      <c r="W4" s="22" t="str">
        <f t="shared" si="7"/>
        <v>覃爱怡</v>
      </c>
      <c r="X4" s="22" t="str">
        <f t="shared" si="8"/>
        <v xml:space="preserve">STA MARIA </v>
      </c>
      <c r="Y4" s="22">
        <f t="shared" si="9"/>
        <v>3</v>
      </c>
      <c r="Z4" s="22">
        <f t="shared" si="10"/>
        <v>6</v>
      </c>
      <c r="AA4" s="22" t="str">
        <f t="shared" si="0"/>
        <v/>
      </c>
      <c r="AB4" s="22">
        <f>COUNTIF($G$2:G4,G4)</f>
        <v>1</v>
      </c>
      <c r="AC4" s="22" t="str">
        <f t="shared" si="11"/>
        <v>P3A</v>
      </c>
      <c r="AD4" s="22" t="str">
        <f>VLOOKUP(D4,'2-班级信息'!A:AI,35,0)</f>
        <v>周二晚上</v>
      </c>
      <c r="AE4" s="22" t="str">
        <f>VLOOKUP(D4,'2-班级信息'!A:AL,12,0)</f>
        <v>3小时</v>
      </c>
      <c r="AF4" s="22" t="str">
        <f t="shared" si="1"/>
        <v>小学班</v>
      </c>
      <c r="AG4" s="22" t="str">
        <f t="shared" si="12"/>
        <v>小学平时3小时班</v>
      </c>
      <c r="AH4" s="22" t="s">
        <v>1469</v>
      </c>
      <c r="AI4" s="22" t="s">
        <v>1467</v>
      </c>
    </row>
    <row r="5" spans="1:35">
      <c r="A5" s="23" t="s">
        <v>1721</v>
      </c>
      <c r="B5" s="23" t="s">
        <v>452</v>
      </c>
      <c r="C5" s="23" t="s">
        <v>1721</v>
      </c>
      <c r="D5" s="23" t="s">
        <v>4166</v>
      </c>
      <c r="E5" s="23" t="s">
        <v>4132</v>
      </c>
      <c r="F5" s="23" t="s">
        <v>4116</v>
      </c>
      <c r="G5" s="23" t="s">
        <v>4038</v>
      </c>
      <c r="H5" s="23" t="s">
        <v>4039</v>
      </c>
      <c r="I5" s="23" t="s">
        <v>12</v>
      </c>
      <c r="J5" s="23" t="s">
        <v>4040</v>
      </c>
      <c r="K5" s="23">
        <v>0</v>
      </c>
      <c r="L5" s="23" t="s">
        <v>4281</v>
      </c>
      <c r="M5" s="23" t="s">
        <v>11</v>
      </c>
      <c r="N5" s="23" t="s">
        <v>1766</v>
      </c>
      <c r="O5" s="23" t="s">
        <v>11</v>
      </c>
      <c r="P5" s="23" t="s">
        <v>11</v>
      </c>
      <c r="Q5" s="22" t="str">
        <f t="shared" si="2"/>
        <v>在读</v>
      </c>
      <c r="R5" s="22" t="str">
        <f>IF(Q5="在读",IF(IFERROR(FIND("一",D5),0)&gt;0,"一对一",VLOOKUP(LEFT(D5,3),班级编码!A:H,8,0)),Q5)</f>
        <v>小高部</v>
      </c>
      <c r="S5" s="22" t="str">
        <f t="shared" si="3"/>
        <v>P3BF06G3415</v>
      </c>
      <c r="T5" s="22" t="str">
        <f t="shared" si="4"/>
        <v>张佩</v>
      </c>
      <c r="U5" s="22" t="str">
        <f t="shared" si="5"/>
        <v>赖情佳</v>
      </c>
      <c r="V5" s="22" t="str">
        <f t="shared" si="6"/>
        <v>STA MARIA ANTONIO III BILLONES</v>
      </c>
      <c r="W5" s="22" t="str">
        <f t="shared" si="7"/>
        <v>STA MARIA ANTONIO III BILLONES</v>
      </c>
      <c r="X5" s="22" t="str">
        <f t="shared" si="8"/>
        <v>赖情佳</v>
      </c>
      <c r="Y5" s="22">
        <f t="shared" si="9"/>
        <v>30</v>
      </c>
      <c r="Z5" s="22">
        <f t="shared" si="10"/>
        <v>30</v>
      </c>
      <c r="AA5" s="22" t="str">
        <f t="shared" si="0"/>
        <v/>
      </c>
      <c r="AB5" s="22">
        <f>COUNTIF($G$2:G5,G5)</f>
        <v>1</v>
      </c>
      <c r="AC5" s="22" t="str">
        <f t="shared" si="11"/>
        <v>P3B</v>
      </c>
      <c r="AD5" s="22" t="str">
        <f>VLOOKUP(D5,'2-班级信息'!A:AI,35,0)</f>
        <v>周六上午</v>
      </c>
      <c r="AE5" s="22" t="str">
        <f>VLOOKUP(D5,'2-班级信息'!A:AL,12,0)</f>
        <v>3小时</v>
      </c>
      <c r="AF5" s="22" t="str">
        <f t="shared" si="1"/>
        <v>小学班</v>
      </c>
      <c r="AG5" s="22" t="str">
        <f t="shared" si="12"/>
        <v>小学周末白天班</v>
      </c>
      <c r="AH5" s="22" t="s">
        <v>1470</v>
      </c>
      <c r="AI5" s="22" t="s">
        <v>1471</v>
      </c>
    </row>
    <row r="6" spans="1:35">
      <c r="A6" s="23" t="s">
        <v>1721</v>
      </c>
      <c r="B6" s="23" t="s">
        <v>452</v>
      </c>
      <c r="C6" s="23" t="s">
        <v>1721</v>
      </c>
      <c r="D6" s="23" t="s">
        <v>5342</v>
      </c>
      <c r="E6" s="23" t="s">
        <v>4073</v>
      </c>
      <c r="F6" s="23" t="s">
        <v>5343</v>
      </c>
      <c r="G6" s="23" t="s">
        <v>4035</v>
      </c>
      <c r="H6" s="23" t="s">
        <v>4036</v>
      </c>
      <c r="I6" s="23" t="s">
        <v>10</v>
      </c>
      <c r="J6" s="23" t="s">
        <v>4037</v>
      </c>
      <c r="K6" s="23">
        <v>0</v>
      </c>
      <c r="L6" s="23" t="s">
        <v>4282</v>
      </c>
      <c r="M6" s="23" t="s">
        <v>11</v>
      </c>
      <c r="N6" s="23" t="s">
        <v>1726</v>
      </c>
      <c r="O6" s="23" t="s">
        <v>11</v>
      </c>
      <c r="P6" s="23" t="s">
        <v>11</v>
      </c>
      <c r="Q6" s="22" t="str">
        <f t="shared" si="2"/>
        <v>在读</v>
      </c>
      <c r="R6" s="22" t="str">
        <f>IF(Q6="在读",IF(IFERROR(FIND("一",D6),0)&gt;0,"一对一",VLOOKUP(LEFT(D6,3),班级编码!A:H,8,0)),Q6)</f>
        <v>小初部</v>
      </c>
      <c r="S6" s="22" t="str">
        <f t="shared" si="3"/>
        <v>P03F01G2335</v>
      </c>
      <c r="T6" s="22" t="str">
        <f t="shared" si="4"/>
        <v>赖情佳</v>
      </c>
      <c r="U6" s="22" t="str">
        <f t="shared" si="5"/>
        <v>覃爱怡</v>
      </c>
      <c r="V6" s="22" t="str">
        <f t="shared" si="6"/>
        <v>Anna Khimo</v>
      </c>
      <c r="W6" s="22" t="str">
        <f t="shared" si="7"/>
        <v>覃爱怡</v>
      </c>
      <c r="X6" s="22" t="str">
        <f t="shared" si="8"/>
        <v>Anna Khimo</v>
      </c>
      <c r="Y6" s="22">
        <f t="shared" si="9"/>
        <v>3</v>
      </c>
      <c r="Z6" s="22">
        <f t="shared" si="10"/>
        <v>6</v>
      </c>
      <c r="AA6" s="22" t="str">
        <f t="shared" si="0"/>
        <v/>
      </c>
      <c r="AB6" s="22">
        <f>COUNTIF($G$2:G6,G6)</f>
        <v>1</v>
      </c>
      <c r="AC6" s="22" t="str">
        <f t="shared" si="11"/>
        <v>P03</v>
      </c>
      <c r="AD6" s="22" t="str">
        <f>VLOOKUP(D6,'2-班级信息'!A:AI,35,0)</f>
        <v>周六下午</v>
      </c>
      <c r="AE6" s="22" t="str">
        <f>VLOOKUP(D6,'2-班级信息'!A:AL,12,0)</f>
        <v>3小时</v>
      </c>
      <c r="AF6" s="22" t="str">
        <f t="shared" si="1"/>
        <v>小学班</v>
      </c>
      <c r="AG6" s="22" t="str">
        <f t="shared" si="12"/>
        <v>小学周末白天班</v>
      </c>
      <c r="AH6" s="22" t="s">
        <v>1472</v>
      </c>
      <c r="AI6" s="22" t="s">
        <v>1471</v>
      </c>
    </row>
    <row r="7" spans="1:35">
      <c r="A7" s="23" t="s">
        <v>1721</v>
      </c>
      <c r="B7" s="23" t="s">
        <v>459</v>
      </c>
      <c r="C7" s="23" t="s">
        <v>1721</v>
      </c>
      <c r="D7" s="23" t="s">
        <v>4086</v>
      </c>
      <c r="E7" s="23" t="s">
        <v>4089</v>
      </c>
      <c r="F7" s="23" t="s">
        <v>4087</v>
      </c>
      <c r="G7" s="23" t="s">
        <v>4027</v>
      </c>
      <c r="H7" s="23" t="s">
        <v>4028</v>
      </c>
      <c r="I7" s="23" t="s">
        <v>1669</v>
      </c>
      <c r="J7" s="23" t="s">
        <v>4029</v>
      </c>
      <c r="K7" s="23">
        <v>0</v>
      </c>
      <c r="L7" s="23" t="s">
        <v>4283</v>
      </c>
      <c r="M7" s="23" t="s">
        <v>11</v>
      </c>
      <c r="N7" s="23" t="s">
        <v>2332</v>
      </c>
      <c r="O7" s="23" t="s">
        <v>11</v>
      </c>
      <c r="P7" s="23" t="s">
        <v>11</v>
      </c>
      <c r="Q7" s="22" t="str">
        <f t="shared" si="2"/>
        <v>在读</v>
      </c>
      <c r="R7" s="22" t="str">
        <f>IF(Q7="在读",IF(IFERROR(FIND("一",D7),0)&gt;0,"一对一",VLOOKUP(LEFT(D7,3),班级编码!A:H,8,0)),Q7)</f>
        <v>幼儿部</v>
      </c>
      <c r="S7" s="22" t="str">
        <f t="shared" si="3"/>
        <v>K03000GXZ23</v>
      </c>
      <c r="T7" s="22" t="str">
        <f t="shared" si="4"/>
        <v>陈敏华</v>
      </c>
      <c r="U7" s="22" t="str">
        <f t="shared" si="5"/>
        <v/>
      </c>
      <c r="V7" s="22" t="str">
        <f t="shared" si="6"/>
        <v>STA MARIA ANTONIO II</v>
      </c>
      <c r="W7" s="22" t="str">
        <f t="shared" si="7"/>
        <v>STA MARIA ANTONIO II</v>
      </c>
      <c r="X7" s="22" t="str">
        <f t="shared" si="8"/>
        <v/>
      </c>
      <c r="Y7" s="22">
        <f t="shared" si="9"/>
        <v>20</v>
      </c>
      <c r="Z7" s="22">
        <f t="shared" si="10"/>
        <v>20</v>
      </c>
      <c r="AA7" s="22" t="str">
        <f t="shared" si="0"/>
        <v/>
      </c>
      <c r="AB7" s="22">
        <f>COUNTIF($G$2:G7,G7)</f>
        <v>1</v>
      </c>
      <c r="AC7" s="22" t="str">
        <f t="shared" si="11"/>
        <v>K03</v>
      </c>
      <c r="AD7" s="22" t="str">
        <f>VLOOKUP(D7,'2-班级信息'!A:AI,35,0)</f>
        <v>周五下午</v>
      </c>
      <c r="AE7" s="22" t="str">
        <f>VLOOKUP(D7,'2-班级信息'!A:AL,12,0)</f>
        <v>1.5小时</v>
      </c>
      <c r="AF7" s="22" t="str">
        <f t="shared" si="1"/>
        <v>幼儿班</v>
      </c>
      <c r="AG7" s="22" t="str">
        <f t="shared" si="12"/>
        <v>幼儿班</v>
      </c>
      <c r="AH7" s="22" t="s">
        <v>1473</v>
      </c>
      <c r="AI7" s="22" t="s">
        <v>1471</v>
      </c>
    </row>
    <row r="8" spans="1:35">
      <c r="A8" s="23" t="s">
        <v>1721</v>
      </c>
      <c r="B8" s="23" t="s">
        <v>452</v>
      </c>
      <c r="C8" s="23" t="s">
        <v>1721</v>
      </c>
      <c r="D8" s="23" t="s">
        <v>4172</v>
      </c>
      <c r="E8" s="23" t="s">
        <v>4155</v>
      </c>
      <c r="F8" s="23" t="s">
        <v>4157</v>
      </c>
      <c r="G8" s="23" t="s">
        <v>4024</v>
      </c>
      <c r="H8" s="23" t="s">
        <v>4025</v>
      </c>
      <c r="I8" s="23" t="s">
        <v>15</v>
      </c>
      <c r="J8" s="23" t="s">
        <v>4026</v>
      </c>
      <c r="K8" s="23">
        <v>0</v>
      </c>
      <c r="L8" s="23" t="s">
        <v>4284</v>
      </c>
      <c r="M8" s="23" t="s">
        <v>11</v>
      </c>
      <c r="N8" s="23" t="s">
        <v>1726</v>
      </c>
      <c r="O8" s="23" t="s">
        <v>11</v>
      </c>
      <c r="P8" s="23" t="s">
        <v>11</v>
      </c>
      <c r="Q8" s="22" t="str">
        <f t="shared" si="2"/>
        <v>在读</v>
      </c>
      <c r="R8" s="22" t="str">
        <f>IF(Q8="在读",IF(IFERROR(FIND("一",D8),0)&gt;0,"一对一",VLOOKUP(LEFT(D8,3),班级编码!A:H,8,0)),Q8)</f>
        <v>初中部</v>
      </c>
      <c r="S8" s="22" t="str">
        <f t="shared" si="3"/>
        <v>P6BBR6G5610</v>
      </c>
      <c r="T8" s="22" t="str">
        <f t="shared" si="4"/>
        <v>张佩</v>
      </c>
      <c r="U8" s="22" t="str">
        <f t="shared" si="5"/>
        <v>黎洁瑜</v>
      </c>
      <c r="V8" s="22" t="str">
        <f t="shared" si="6"/>
        <v>STA MARIA ANTONIO III BILLONES</v>
      </c>
      <c r="W8" s="22" t="str">
        <f t="shared" si="7"/>
        <v>STA MARIA ANTONIO III BILLONES</v>
      </c>
      <c r="X8" s="22" t="str">
        <f t="shared" si="8"/>
        <v>黎洁瑜</v>
      </c>
      <c r="Y8" s="22">
        <f t="shared" si="9"/>
        <v>30</v>
      </c>
      <c r="Z8" s="22">
        <f t="shared" si="10"/>
        <v>30</v>
      </c>
      <c r="AA8" s="22" t="str">
        <f t="shared" si="0"/>
        <v/>
      </c>
      <c r="AB8" s="22">
        <f>COUNTIF($G$2:G8,G8)</f>
        <v>1</v>
      </c>
      <c r="AC8" s="22" t="str">
        <f t="shared" si="11"/>
        <v>P6B</v>
      </c>
      <c r="AD8" s="22" t="str">
        <f>VLOOKUP(D8,'2-班级信息'!A:AI,35,0)</f>
        <v>周日下午</v>
      </c>
      <c r="AE8" s="22" t="str">
        <f>VLOOKUP(D8,'2-班级信息'!A:AL,12,0)</f>
        <v>3小时</v>
      </c>
      <c r="AF8" s="22" t="str">
        <f t="shared" si="1"/>
        <v>小学班</v>
      </c>
      <c r="AG8" s="22" t="str">
        <f t="shared" si="12"/>
        <v>小学周末白天班</v>
      </c>
      <c r="AH8" s="22" t="s">
        <v>1474</v>
      </c>
      <c r="AI8" s="22" t="s">
        <v>1471</v>
      </c>
    </row>
    <row r="9" spans="1:35">
      <c r="A9" s="23" t="s">
        <v>1721</v>
      </c>
      <c r="B9" s="23" t="s">
        <v>452</v>
      </c>
      <c r="C9" s="23" t="s">
        <v>1721</v>
      </c>
      <c r="D9" s="23" t="s">
        <v>4148</v>
      </c>
      <c r="E9" s="23" t="s">
        <v>4150</v>
      </c>
      <c r="F9" s="23" t="s">
        <v>4149</v>
      </c>
      <c r="G9" s="23" t="s">
        <v>4021</v>
      </c>
      <c r="H9" s="23" t="s">
        <v>4022</v>
      </c>
      <c r="I9" s="23" t="s">
        <v>15</v>
      </c>
      <c r="J9" s="23" t="s">
        <v>4023</v>
      </c>
      <c r="K9" s="23">
        <v>0</v>
      </c>
      <c r="L9" s="23" t="s">
        <v>4285</v>
      </c>
      <c r="M9" s="23" t="s">
        <v>11</v>
      </c>
      <c r="N9" s="23" t="s">
        <v>1726</v>
      </c>
      <c r="O9" s="23" t="s">
        <v>11</v>
      </c>
      <c r="P9" s="23" t="s">
        <v>11</v>
      </c>
      <c r="Q9" s="22" t="str">
        <f t="shared" si="2"/>
        <v>在读</v>
      </c>
      <c r="R9" s="22" t="str">
        <f>IF(Q9="在读",IF(IFERROR(FIND("一",D9),0)&gt;0,"一对一",VLOOKUP(LEFT(D9,3),班级编码!A:H,8,0)),Q9)</f>
        <v>初中部</v>
      </c>
      <c r="S9" s="22" t="str">
        <f t="shared" si="3"/>
        <v>J1BSR4G6711</v>
      </c>
      <c r="T9" s="22" t="str">
        <f t="shared" si="4"/>
        <v>张佩</v>
      </c>
      <c r="U9" s="22" t="str">
        <f t="shared" si="5"/>
        <v>覃爱怡</v>
      </c>
      <c r="V9" s="22" t="str">
        <f t="shared" si="6"/>
        <v xml:space="preserve">STA MARIA </v>
      </c>
      <c r="W9" s="22" t="str">
        <f t="shared" si="7"/>
        <v>覃爱怡</v>
      </c>
      <c r="X9" s="22" t="str">
        <f t="shared" si="8"/>
        <v xml:space="preserve">STA MARIA </v>
      </c>
      <c r="Y9" s="22">
        <f t="shared" si="9"/>
        <v>3</v>
      </c>
      <c r="Z9" s="22">
        <f t="shared" si="10"/>
        <v>6</v>
      </c>
      <c r="AA9" s="22" t="str">
        <f t="shared" si="0"/>
        <v/>
      </c>
      <c r="AB9" s="22">
        <f>COUNTIF($G$2:G9,G9)</f>
        <v>1</v>
      </c>
      <c r="AC9" s="22" t="str">
        <f t="shared" si="11"/>
        <v>J1B</v>
      </c>
      <c r="AD9" s="22" t="str">
        <f>VLOOKUP(D9,'2-班级信息'!A:AI,35,0)</f>
        <v>周日上午</v>
      </c>
      <c r="AE9" s="22" t="str">
        <f>VLOOKUP(D9,'2-班级信息'!A:AL,12,0)</f>
        <v>3小时</v>
      </c>
      <c r="AF9" s="22" t="str">
        <f t="shared" si="1"/>
        <v>小学班</v>
      </c>
      <c r="AG9" s="22" t="str">
        <f t="shared" si="12"/>
        <v>小学周末白天班</v>
      </c>
      <c r="AH9" s="22" t="s">
        <v>1475</v>
      </c>
      <c r="AI9" s="22" t="s">
        <v>1471</v>
      </c>
    </row>
    <row r="10" spans="1:35">
      <c r="A10" s="23" t="s">
        <v>1721</v>
      </c>
      <c r="B10" s="23" t="s">
        <v>4084</v>
      </c>
      <c r="C10" s="23" t="s">
        <v>1721</v>
      </c>
      <c r="D10" s="23" t="s">
        <v>4083</v>
      </c>
      <c r="E10" s="23" t="s">
        <v>11</v>
      </c>
      <c r="F10" s="23" t="s">
        <v>4085</v>
      </c>
      <c r="G10" s="23" t="s">
        <v>4014</v>
      </c>
      <c r="H10" s="23" t="s">
        <v>4015</v>
      </c>
      <c r="I10" s="23" t="s">
        <v>18</v>
      </c>
      <c r="J10" s="23" t="s">
        <v>4016</v>
      </c>
      <c r="K10" s="23">
        <v>0</v>
      </c>
      <c r="L10" s="23" t="s">
        <v>4286</v>
      </c>
      <c r="M10" s="23" t="s">
        <v>11</v>
      </c>
      <c r="N10" s="23" t="s">
        <v>1786</v>
      </c>
      <c r="O10" s="23" t="s">
        <v>11</v>
      </c>
      <c r="P10" s="23" t="s">
        <v>11</v>
      </c>
      <c r="Q10" s="22" t="str">
        <f t="shared" si="2"/>
        <v>停读</v>
      </c>
      <c r="R10" s="22" t="str">
        <f>IF(Q10="在读",IF(IFERROR(FIND("一",D10),0)&gt;0,"一对一",VLOOKUP(LEFT(D10,3),班级编码!A:H,8,0)),Q10)</f>
        <v>停读</v>
      </c>
      <c r="S10" s="22" t="str">
        <f t="shared" si="3"/>
        <v>停读</v>
      </c>
      <c r="T10" s="22" t="str">
        <f t="shared" si="4"/>
        <v>陈欢</v>
      </c>
      <c r="U10" s="22" t="str">
        <f t="shared" si="5"/>
        <v/>
      </c>
      <c r="V10" s="22" t="str">
        <f t="shared" si="6"/>
        <v/>
      </c>
      <c r="W10" s="22" t="str">
        <f t="shared" si="7"/>
        <v/>
      </c>
      <c r="X10" s="22" t="str">
        <f t="shared" si="8"/>
        <v/>
      </c>
      <c r="Y10" s="22">
        <f t="shared" si="9"/>
        <v>0</v>
      </c>
      <c r="Z10" s="22">
        <f t="shared" si="10"/>
        <v>0</v>
      </c>
      <c r="AA10" s="22" t="str">
        <f t="shared" si="0"/>
        <v/>
      </c>
      <c r="AB10" s="22">
        <f>COUNTIF($G$2:G10,G10)</f>
        <v>1</v>
      </c>
      <c r="AC10" s="22" t="str">
        <f t="shared" si="11"/>
        <v>停读</v>
      </c>
      <c r="AD10" s="22" t="str">
        <f>VLOOKUP(D10,'2-班级信息'!A:AI,35,0)</f>
        <v/>
      </c>
      <c r="AE10" s="22" t="str">
        <f>VLOOKUP(D10,'2-班级信息'!A:AL,12,0)</f>
        <v/>
      </c>
      <c r="AF10" s="22" t="str">
        <f t="shared" si="1"/>
        <v>中学班</v>
      </c>
      <c r="AG10" s="22" t="str">
        <f t="shared" si="12"/>
        <v>中学班</v>
      </c>
      <c r="AH10" s="22" t="s">
        <v>1476</v>
      </c>
      <c r="AI10" s="22" t="s">
        <v>1471</v>
      </c>
    </row>
    <row r="11" spans="1:35">
      <c r="A11" s="23" t="s">
        <v>1721</v>
      </c>
      <c r="B11" s="23" t="s">
        <v>452</v>
      </c>
      <c r="C11" s="23" t="s">
        <v>1721</v>
      </c>
      <c r="D11" s="23" t="s">
        <v>4175</v>
      </c>
      <c r="E11" s="23" t="s">
        <v>4150</v>
      </c>
      <c r="F11" s="23" t="s">
        <v>4152</v>
      </c>
      <c r="G11" s="23" t="s">
        <v>3998</v>
      </c>
      <c r="H11" s="23" t="s">
        <v>3999</v>
      </c>
      <c r="I11" s="23" t="s">
        <v>14</v>
      </c>
      <c r="J11" s="23" t="s">
        <v>4000</v>
      </c>
      <c r="K11" s="23">
        <v>0</v>
      </c>
      <c r="L11" s="23" t="s">
        <v>4287</v>
      </c>
      <c r="M11" s="23" t="s">
        <v>11</v>
      </c>
      <c r="N11" s="23" t="s">
        <v>1726</v>
      </c>
      <c r="O11" s="23" t="s">
        <v>11</v>
      </c>
      <c r="P11" s="23" t="s">
        <v>11</v>
      </c>
      <c r="Q11" s="22" t="str">
        <f t="shared" si="2"/>
        <v>在读</v>
      </c>
      <c r="R11" s="22" t="str">
        <f>IF(Q11="在读",IF(IFERROR(FIND("一",D11),0)&gt;0,"一对一",VLOOKUP(LEFT(D11,3),班级编码!A:H,8,0)),Q11)</f>
        <v>小高部</v>
      </c>
      <c r="S11" s="22" t="str">
        <f t="shared" si="3"/>
        <v>P3BF06G3413</v>
      </c>
      <c r="T11" s="22" t="str">
        <f t="shared" si="4"/>
        <v>萧泽秀</v>
      </c>
      <c r="U11" s="22" t="str">
        <f t="shared" si="5"/>
        <v>赖情佳</v>
      </c>
      <c r="V11" s="22" t="str">
        <f t="shared" si="6"/>
        <v xml:space="preserve">STA MARIA </v>
      </c>
      <c r="W11" s="22" t="str">
        <f t="shared" si="7"/>
        <v>赖情佳</v>
      </c>
      <c r="X11" s="22" t="str">
        <f t="shared" si="8"/>
        <v xml:space="preserve">STA MARIA </v>
      </c>
      <c r="Y11" s="22">
        <f t="shared" si="9"/>
        <v>3</v>
      </c>
      <c r="Z11" s="22">
        <f t="shared" si="10"/>
        <v>6</v>
      </c>
      <c r="AA11" s="22" t="str">
        <f t="shared" si="0"/>
        <v/>
      </c>
      <c r="AB11" s="22">
        <f>COUNTIF($G$2:G11,G11)</f>
        <v>1</v>
      </c>
      <c r="AC11" s="22" t="str">
        <f t="shared" si="11"/>
        <v>P3B</v>
      </c>
      <c r="AD11" s="22" t="str">
        <f>VLOOKUP(D11,'2-班级信息'!A:AI,35,0)</f>
        <v>周日上午</v>
      </c>
      <c r="AE11" s="22" t="str">
        <f>VLOOKUP(D11,'2-班级信息'!A:AL,12,0)</f>
        <v>3小时</v>
      </c>
      <c r="AF11" s="22" t="str">
        <f t="shared" si="1"/>
        <v>小学班</v>
      </c>
      <c r="AG11" s="22" t="str">
        <f t="shared" si="12"/>
        <v>小学周末白天班</v>
      </c>
      <c r="AH11" s="22" t="s">
        <v>1477</v>
      </c>
      <c r="AI11" s="22" t="s">
        <v>1478</v>
      </c>
    </row>
    <row r="12" spans="1:35">
      <c r="A12" s="23" t="s">
        <v>1721</v>
      </c>
      <c r="B12" s="23" t="s">
        <v>4084</v>
      </c>
      <c r="C12" s="23" t="s">
        <v>1721</v>
      </c>
      <c r="D12" s="23" t="s">
        <v>4083</v>
      </c>
      <c r="E12" s="23" t="s">
        <v>11</v>
      </c>
      <c r="F12" s="23" t="s">
        <v>4085</v>
      </c>
      <c r="G12" s="23" t="s">
        <v>3974</v>
      </c>
      <c r="H12" s="23" t="s">
        <v>3975</v>
      </c>
      <c r="I12" s="23" t="s">
        <v>17</v>
      </c>
      <c r="J12" s="23" t="s">
        <v>3976</v>
      </c>
      <c r="K12" s="23">
        <v>0</v>
      </c>
      <c r="L12" s="23" t="s">
        <v>4288</v>
      </c>
      <c r="M12" s="23" t="s">
        <v>11</v>
      </c>
      <c r="N12" s="23" t="s">
        <v>3977</v>
      </c>
      <c r="O12" s="23" t="s">
        <v>11</v>
      </c>
      <c r="P12" s="23" t="s">
        <v>11</v>
      </c>
      <c r="Q12" s="22" t="str">
        <f t="shared" si="2"/>
        <v>停读</v>
      </c>
      <c r="R12" s="22" t="str">
        <f>IF(Q12="在读",IF(IFERROR(FIND("一",D12),0)&gt;0,"一对一",VLOOKUP(LEFT(D12,3),班级编码!A:H,8,0)),Q12)</f>
        <v>停读</v>
      </c>
      <c r="S12" s="22" t="str">
        <f t="shared" si="3"/>
        <v>停读</v>
      </c>
      <c r="T12" s="22" t="str">
        <f t="shared" si="4"/>
        <v>陈欢</v>
      </c>
      <c r="U12" s="22" t="str">
        <f t="shared" si="5"/>
        <v/>
      </c>
      <c r="V12" s="22" t="str">
        <f t="shared" si="6"/>
        <v/>
      </c>
      <c r="W12" s="22" t="str">
        <f t="shared" si="7"/>
        <v/>
      </c>
      <c r="X12" s="22" t="str">
        <f t="shared" si="8"/>
        <v/>
      </c>
      <c r="Y12" s="22">
        <f t="shared" si="9"/>
        <v>0</v>
      </c>
      <c r="Z12" s="22">
        <f t="shared" si="10"/>
        <v>0</v>
      </c>
      <c r="AA12" s="22" t="str">
        <f t="shared" si="0"/>
        <v/>
      </c>
      <c r="AB12" s="22">
        <f>COUNTIF($G$2:G12,G12)</f>
        <v>1</v>
      </c>
      <c r="AC12" s="22" t="str">
        <f t="shared" si="11"/>
        <v>停读</v>
      </c>
      <c r="AD12" s="22" t="str">
        <f>VLOOKUP(D12,'2-班级信息'!A:AI,35,0)</f>
        <v/>
      </c>
      <c r="AE12" s="22" t="str">
        <f>VLOOKUP(D12,'2-班级信息'!A:AL,12,0)</f>
        <v/>
      </c>
      <c r="AF12" s="22" t="str">
        <f t="shared" si="1"/>
        <v>中学班</v>
      </c>
      <c r="AG12" s="22" t="str">
        <f t="shared" si="12"/>
        <v>中学班</v>
      </c>
      <c r="AH12" s="22" t="s">
        <v>1479</v>
      </c>
      <c r="AI12" s="22" t="s">
        <v>1478</v>
      </c>
    </row>
    <row r="13" spans="1:35">
      <c r="A13" s="23" t="s">
        <v>1721</v>
      </c>
      <c r="B13" s="23" t="s">
        <v>4289</v>
      </c>
      <c r="C13" s="23" t="s">
        <v>1721</v>
      </c>
      <c r="D13" s="23" t="s">
        <v>4144</v>
      </c>
      <c r="E13" s="23" t="s">
        <v>4146</v>
      </c>
      <c r="F13" s="23" t="s">
        <v>4145</v>
      </c>
      <c r="G13" s="23" t="s">
        <v>3966</v>
      </c>
      <c r="H13" s="23" t="s">
        <v>3967</v>
      </c>
      <c r="I13" s="23" t="s">
        <v>2848</v>
      </c>
      <c r="J13" s="23" t="s">
        <v>3968</v>
      </c>
      <c r="K13" s="23">
        <v>0</v>
      </c>
      <c r="L13" s="23" t="s">
        <v>4290</v>
      </c>
      <c r="M13" s="23" t="s">
        <v>11</v>
      </c>
      <c r="N13" s="23" t="s">
        <v>1935</v>
      </c>
      <c r="O13" s="23" t="s">
        <v>11</v>
      </c>
      <c r="P13" s="23" t="s">
        <v>11</v>
      </c>
      <c r="Q13" s="22" t="str">
        <f t="shared" si="2"/>
        <v>在读</v>
      </c>
      <c r="R13" s="22" t="str">
        <f>IF(Q13="在读",IF(IFERROR(FIND("一",D13),0)&gt;0,"一对一",VLOOKUP(LEFT(D13,3),班级编码!A:H,8,0)),Q13)</f>
        <v>一对一</v>
      </c>
      <c r="S13" s="22" t="str">
        <f t="shared" si="3"/>
        <v>J3B一对二40</v>
      </c>
      <c r="T13" s="22" t="str">
        <f t="shared" si="4"/>
        <v>黎洁瑜</v>
      </c>
      <c r="U13" s="22" t="str">
        <f t="shared" si="5"/>
        <v/>
      </c>
      <c r="V13" s="22" t="str">
        <f t="shared" si="6"/>
        <v>YoYO</v>
      </c>
      <c r="W13" s="22" t="str">
        <f t="shared" si="7"/>
        <v>YoYO</v>
      </c>
      <c r="X13" s="22" t="str">
        <f t="shared" si="8"/>
        <v/>
      </c>
      <c r="Y13" s="22">
        <f t="shared" si="9"/>
        <v>4</v>
      </c>
      <c r="Z13" s="22">
        <f t="shared" si="10"/>
        <v>4</v>
      </c>
      <c r="AA13" s="22" t="str">
        <f t="shared" si="0"/>
        <v/>
      </c>
      <c r="AB13" s="22">
        <f>COUNTIF($G$2:G13,G13)</f>
        <v>1</v>
      </c>
      <c r="AC13" s="22" t="str">
        <f t="shared" si="11"/>
        <v>一对一</v>
      </c>
      <c r="AD13" s="22" t="str">
        <f>VLOOKUP(D13,'2-班级信息'!A:AI,35,0)</f>
        <v>一对一</v>
      </c>
      <c r="AE13" s="22" t="str">
        <f>VLOOKUP(D13,'2-班级信息'!A:AL,12,0)</f>
        <v>2小时</v>
      </c>
      <c r="AF13" s="22" t="str">
        <f t="shared" si="1"/>
        <v>一对一</v>
      </c>
      <c r="AG13" s="22" t="str">
        <f t="shared" si="12"/>
        <v>一对一</v>
      </c>
      <c r="AH13" s="22" t="s">
        <v>1480</v>
      </c>
      <c r="AI13" s="22" t="s">
        <v>1478</v>
      </c>
    </row>
    <row r="14" spans="1:35">
      <c r="A14" s="23" t="s">
        <v>1721</v>
      </c>
      <c r="B14" s="23" t="s">
        <v>452</v>
      </c>
      <c r="C14" s="23" t="s">
        <v>1721</v>
      </c>
      <c r="D14" s="23" t="s">
        <v>4179</v>
      </c>
      <c r="E14" s="23" t="s">
        <v>4150</v>
      </c>
      <c r="F14" s="23" t="s">
        <v>4180</v>
      </c>
      <c r="G14" s="23" t="s">
        <v>3962</v>
      </c>
      <c r="H14" s="23" t="s">
        <v>3963</v>
      </c>
      <c r="I14" s="23" t="s">
        <v>1669</v>
      </c>
      <c r="J14" s="23" t="s">
        <v>3964</v>
      </c>
      <c r="K14" s="23">
        <v>0</v>
      </c>
      <c r="L14" s="23" t="s">
        <v>4291</v>
      </c>
      <c r="M14" s="23" t="s">
        <v>11</v>
      </c>
      <c r="N14" s="23" t="s">
        <v>3965</v>
      </c>
      <c r="O14" s="23" t="s">
        <v>11</v>
      </c>
      <c r="P14" s="23" t="s">
        <v>11</v>
      </c>
      <c r="Q14" s="22" t="str">
        <f t="shared" si="2"/>
        <v>在读</v>
      </c>
      <c r="R14" s="22" t="str">
        <f>IF(Q14="在读",IF(IFERROR(FIND("一",D14),0)&gt;0,"一对一",VLOOKUP(LEFT(D14,3),班级编码!A:H,8,0)),Q14)</f>
        <v>小初部</v>
      </c>
      <c r="S14" s="22" t="str">
        <f t="shared" si="3"/>
        <v>P03F02G1202</v>
      </c>
      <c r="T14" s="22" t="str">
        <f t="shared" si="4"/>
        <v>王玲</v>
      </c>
      <c r="U14" s="22" t="str">
        <f t="shared" si="5"/>
        <v>赖情佳</v>
      </c>
      <c r="V14" s="22" t="str">
        <f t="shared" si="6"/>
        <v xml:space="preserve">STA MARIA </v>
      </c>
      <c r="W14" s="22" t="str">
        <f t="shared" si="7"/>
        <v>赖情佳</v>
      </c>
      <c r="X14" s="22" t="str">
        <f t="shared" si="8"/>
        <v xml:space="preserve">STA MARIA </v>
      </c>
      <c r="Y14" s="22">
        <f t="shared" si="9"/>
        <v>3</v>
      </c>
      <c r="Z14" s="22">
        <f t="shared" si="10"/>
        <v>6</v>
      </c>
      <c r="AA14" s="22" t="str">
        <f t="shared" si="0"/>
        <v/>
      </c>
      <c r="AB14" s="22">
        <f>COUNTIF($G$2:G14,G14)</f>
        <v>1</v>
      </c>
      <c r="AC14" s="22" t="str">
        <f t="shared" si="11"/>
        <v>P03</v>
      </c>
      <c r="AD14" s="22" t="str">
        <f>VLOOKUP(D14,'2-班级信息'!A:AI,35,0)</f>
        <v>周日上午</v>
      </c>
      <c r="AE14" s="22" t="str">
        <f>VLOOKUP(D14,'2-班级信息'!A:AL,12,0)</f>
        <v>3小时</v>
      </c>
      <c r="AF14" s="22" t="str">
        <f t="shared" si="1"/>
        <v>幼儿班</v>
      </c>
      <c r="AG14" s="22" t="str">
        <f t="shared" si="12"/>
        <v>幼儿班</v>
      </c>
      <c r="AH14" s="22" t="s">
        <v>1481</v>
      </c>
      <c r="AI14" s="22" t="s">
        <v>1478</v>
      </c>
    </row>
    <row r="15" spans="1:35">
      <c r="A15" s="23" t="s">
        <v>1721</v>
      </c>
      <c r="B15" s="23" t="s">
        <v>459</v>
      </c>
      <c r="C15" s="23" t="s">
        <v>1721</v>
      </c>
      <c r="D15" s="23" t="s">
        <v>4086</v>
      </c>
      <c r="E15" s="23" t="s">
        <v>4089</v>
      </c>
      <c r="F15" s="23" t="s">
        <v>4087</v>
      </c>
      <c r="G15" s="23" t="s">
        <v>3959</v>
      </c>
      <c r="H15" s="23" t="s">
        <v>3960</v>
      </c>
      <c r="I15" s="23" t="s">
        <v>1669</v>
      </c>
      <c r="J15" s="23" t="s">
        <v>3961</v>
      </c>
      <c r="K15" s="23">
        <v>0</v>
      </c>
      <c r="L15" s="23" t="s">
        <v>4292</v>
      </c>
      <c r="M15" s="23" t="s">
        <v>11</v>
      </c>
      <c r="N15" s="23" t="s">
        <v>1742</v>
      </c>
      <c r="O15" s="23" t="s">
        <v>11</v>
      </c>
      <c r="P15" s="23" t="s">
        <v>11</v>
      </c>
      <c r="Q15" s="22" t="str">
        <f t="shared" si="2"/>
        <v>在读</v>
      </c>
      <c r="R15" s="22" t="str">
        <f>IF(Q15="在读",IF(IFERROR(FIND("一",D15),0)&gt;0,"一对一",VLOOKUP(LEFT(D15,3),班级编码!A:H,8,0)),Q15)</f>
        <v>幼儿部</v>
      </c>
      <c r="S15" s="22" t="str">
        <f t="shared" si="3"/>
        <v>K03000GXZ23</v>
      </c>
      <c r="T15" s="22" t="str">
        <f t="shared" si="4"/>
        <v>陈敏华</v>
      </c>
      <c r="U15" s="22" t="str">
        <f t="shared" si="5"/>
        <v/>
      </c>
      <c r="V15" s="22" t="str">
        <f t="shared" si="6"/>
        <v>STA MARIA ANTONIO II</v>
      </c>
      <c r="W15" s="22" t="str">
        <f t="shared" si="7"/>
        <v>STA MARIA ANTONIO II</v>
      </c>
      <c r="X15" s="22" t="str">
        <f t="shared" si="8"/>
        <v/>
      </c>
      <c r="Y15" s="22">
        <f t="shared" si="9"/>
        <v>20</v>
      </c>
      <c r="Z15" s="22">
        <f t="shared" si="10"/>
        <v>20</v>
      </c>
      <c r="AA15" s="22" t="str">
        <f t="shared" si="0"/>
        <v/>
      </c>
      <c r="AB15" s="22">
        <f>COUNTIF($G$2:G15,G15)</f>
        <v>1</v>
      </c>
      <c r="AC15" s="22" t="str">
        <f t="shared" si="11"/>
        <v>K03</v>
      </c>
      <c r="AD15" s="22" t="str">
        <f>VLOOKUP(D15,'2-班级信息'!A:AI,35,0)</f>
        <v>周五下午</v>
      </c>
      <c r="AE15" s="22" t="str">
        <f>VLOOKUP(D15,'2-班级信息'!A:AL,12,0)</f>
        <v>1.5小时</v>
      </c>
      <c r="AF15" s="22" t="str">
        <f t="shared" si="1"/>
        <v>幼儿班</v>
      </c>
      <c r="AG15" s="22" t="str">
        <f t="shared" si="12"/>
        <v>幼儿班</v>
      </c>
      <c r="AH15" s="22" t="s">
        <v>1482</v>
      </c>
      <c r="AI15" s="22" t="s">
        <v>1478</v>
      </c>
    </row>
    <row r="16" spans="1:35">
      <c r="A16" s="23" t="s">
        <v>1721</v>
      </c>
      <c r="B16" s="23" t="s">
        <v>452</v>
      </c>
      <c r="C16" s="23" t="s">
        <v>1721</v>
      </c>
      <c r="D16" s="23" t="s">
        <v>4173</v>
      </c>
      <c r="E16" s="23" t="s">
        <v>4155</v>
      </c>
      <c r="F16" s="23" t="s">
        <v>4174</v>
      </c>
      <c r="G16" s="23" t="s">
        <v>3956</v>
      </c>
      <c r="H16" s="23" t="s">
        <v>3957</v>
      </c>
      <c r="I16" s="23" t="s">
        <v>10</v>
      </c>
      <c r="J16" s="23" t="s">
        <v>3958</v>
      </c>
      <c r="K16" s="23">
        <v>0</v>
      </c>
      <c r="L16" s="23" t="s">
        <v>4293</v>
      </c>
      <c r="M16" s="23" t="s">
        <v>11</v>
      </c>
      <c r="N16" s="23" t="s">
        <v>2595</v>
      </c>
      <c r="O16" s="23" t="s">
        <v>11</v>
      </c>
      <c r="P16" s="23" t="s">
        <v>11</v>
      </c>
      <c r="Q16" s="22" t="str">
        <f t="shared" si="2"/>
        <v>在读</v>
      </c>
      <c r="R16" s="22" t="str">
        <f>IF(Q16="在读",IF(IFERROR(FIND("一",D16),0)&gt;0,"一对一",VLOOKUP(LEFT(D16,3),班级编码!A:H,8,0)),Q16)</f>
        <v>小高部</v>
      </c>
      <c r="S16" s="22" t="str">
        <f t="shared" si="3"/>
        <v>P2BF03G2327</v>
      </c>
      <c r="T16" s="22" t="str">
        <f t="shared" si="4"/>
        <v>黎洁瑜</v>
      </c>
      <c r="U16" s="22" t="str">
        <f t="shared" si="5"/>
        <v>赖情佳</v>
      </c>
      <c r="V16" s="22" t="str">
        <f t="shared" si="6"/>
        <v>STA MARIA ANTONIO III BILLONES</v>
      </c>
      <c r="W16" s="22" t="str">
        <f t="shared" si="7"/>
        <v>STA MARIA ANTONIO III BILLONES</v>
      </c>
      <c r="X16" s="22" t="str">
        <f t="shared" si="8"/>
        <v>赖情佳</v>
      </c>
      <c r="Y16" s="22">
        <f t="shared" si="9"/>
        <v>30</v>
      </c>
      <c r="Z16" s="22">
        <f t="shared" si="10"/>
        <v>30</v>
      </c>
      <c r="AA16" s="22" t="str">
        <f t="shared" si="0"/>
        <v/>
      </c>
      <c r="AB16" s="22">
        <f>COUNTIF($G$2:G16,G16)</f>
        <v>1</v>
      </c>
      <c r="AC16" s="22" t="str">
        <f t="shared" si="11"/>
        <v>P2B</v>
      </c>
      <c r="AD16" s="22" t="str">
        <f>VLOOKUP(D16,'2-班级信息'!A:AI,35,0)</f>
        <v>周日下午</v>
      </c>
      <c r="AE16" s="22" t="str">
        <f>VLOOKUP(D16,'2-班级信息'!A:AL,12,0)</f>
        <v>3小时</v>
      </c>
      <c r="AF16" s="22" t="str">
        <f t="shared" si="1"/>
        <v>小学班</v>
      </c>
      <c r="AG16" s="22" t="str">
        <f t="shared" si="12"/>
        <v>小学周末白天班</v>
      </c>
      <c r="AH16" s="22" t="s">
        <v>1483</v>
      </c>
      <c r="AI16" s="22" t="s">
        <v>1478</v>
      </c>
    </row>
    <row r="17" spans="1:35">
      <c r="A17" s="23" t="s">
        <v>1721</v>
      </c>
      <c r="B17" s="23" t="s">
        <v>452</v>
      </c>
      <c r="C17" s="23" t="s">
        <v>1721</v>
      </c>
      <c r="D17" s="23" t="s">
        <v>4175</v>
      </c>
      <c r="E17" s="23" t="s">
        <v>4150</v>
      </c>
      <c r="F17" s="23" t="s">
        <v>4152</v>
      </c>
      <c r="G17" s="23" t="s">
        <v>3949</v>
      </c>
      <c r="H17" s="23" t="s">
        <v>3950</v>
      </c>
      <c r="I17" s="23" t="s">
        <v>12</v>
      </c>
      <c r="J17" s="23" t="s">
        <v>3951</v>
      </c>
      <c r="K17" s="23">
        <v>0</v>
      </c>
      <c r="L17" s="23" t="s">
        <v>4294</v>
      </c>
      <c r="M17" s="23" t="s">
        <v>11</v>
      </c>
      <c r="N17" s="23" t="s">
        <v>2578</v>
      </c>
      <c r="O17" s="23" t="s">
        <v>11</v>
      </c>
      <c r="P17" s="23" t="s">
        <v>11</v>
      </c>
      <c r="Q17" s="22" t="str">
        <f t="shared" si="2"/>
        <v>在读</v>
      </c>
      <c r="R17" s="22" t="str">
        <f>IF(Q17="在读",IF(IFERROR(FIND("一",D17),0)&gt;0,"一对一",VLOOKUP(LEFT(D17,3),班级编码!A:H,8,0)),Q17)</f>
        <v>小高部</v>
      </c>
      <c r="S17" s="22" t="str">
        <f t="shared" si="3"/>
        <v>P3BF06G3413</v>
      </c>
      <c r="T17" s="22" t="str">
        <f t="shared" si="4"/>
        <v>萧泽秀</v>
      </c>
      <c r="U17" s="22" t="str">
        <f t="shared" si="5"/>
        <v>赖情佳</v>
      </c>
      <c r="V17" s="22" t="str">
        <f t="shared" si="6"/>
        <v xml:space="preserve">STA MARIA </v>
      </c>
      <c r="W17" s="22" t="str">
        <f t="shared" si="7"/>
        <v>赖情佳</v>
      </c>
      <c r="X17" s="22" t="str">
        <f t="shared" si="8"/>
        <v xml:space="preserve">STA MARIA </v>
      </c>
      <c r="Y17" s="22">
        <f t="shared" si="9"/>
        <v>3</v>
      </c>
      <c r="Z17" s="22">
        <f t="shared" si="10"/>
        <v>6</v>
      </c>
      <c r="AA17" s="22" t="str">
        <f t="shared" si="0"/>
        <v/>
      </c>
      <c r="AB17" s="22">
        <f>COUNTIF($G$2:G17,G17)</f>
        <v>1</v>
      </c>
      <c r="AC17" s="22" t="str">
        <f t="shared" si="11"/>
        <v>P3B</v>
      </c>
      <c r="AD17" s="22" t="str">
        <f>VLOOKUP(D17,'2-班级信息'!A:AI,35,0)</f>
        <v>周日上午</v>
      </c>
      <c r="AE17" s="22" t="str">
        <f>VLOOKUP(D17,'2-班级信息'!A:AL,12,0)</f>
        <v>3小时</v>
      </c>
      <c r="AF17" s="22" t="str">
        <f t="shared" si="1"/>
        <v>小学班</v>
      </c>
      <c r="AG17" s="22" t="str">
        <f t="shared" si="12"/>
        <v>小学周末白天班</v>
      </c>
      <c r="AH17" s="22" t="s">
        <v>1484</v>
      </c>
      <c r="AI17" s="22" t="s">
        <v>1478</v>
      </c>
    </row>
    <row r="18" spans="1:35">
      <c r="A18" s="23" t="s">
        <v>1721</v>
      </c>
      <c r="B18" s="23" t="s">
        <v>4084</v>
      </c>
      <c r="C18" s="23" t="s">
        <v>1721</v>
      </c>
      <c r="D18" s="23" t="s">
        <v>4083</v>
      </c>
      <c r="E18" s="23" t="s">
        <v>11</v>
      </c>
      <c r="F18" s="23" t="s">
        <v>4085</v>
      </c>
      <c r="G18" s="23" t="s">
        <v>3942</v>
      </c>
      <c r="H18" s="23" t="s">
        <v>3943</v>
      </c>
      <c r="I18" s="23" t="s">
        <v>15</v>
      </c>
      <c r="J18" s="23" t="s">
        <v>3944</v>
      </c>
      <c r="K18" s="23">
        <v>0</v>
      </c>
      <c r="L18" s="23" t="s">
        <v>4295</v>
      </c>
      <c r="M18" s="23" t="s">
        <v>11</v>
      </c>
      <c r="N18" s="23" t="s">
        <v>2508</v>
      </c>
      <c r="O18" s="23" t="s">
        <v>11</v>
      </c>
      <c r="P18" s="23" t="s">
        <v>11</v>
      </c>
      <c r="Q18" s="22" t="str">
        <f t="shared" si="2"/>
        <v>停读</v>
      </c>
      <c r="R18" s="22" t="str">
        <f>IF(Q18="在读",IF(IFERROR(FIND("一",D18),0)&gt;0,"一对一",VLOOKUP(LEFT(D18,3),班级编码!A:H,8,0)),Q18)</f>
        <v>停读</v>
      </c>
      <c r="S18" s="22" t="str">
        <f t="shared" si="3"/>
        <v>停读</v>
      </c>
      <c r="T18" s="22" t="str">
        <f t="shared" si="4"/>
        <v>陈欢</v>
      </c>
      <c r="U18" s="22" t="str">
        <f t="shared" si="5"/>
        <v/>
      </c>
      <c r="V18" s="22" t="str">
        <f t="shared" si="6"/>
        <v/>
      </c>
      <c r="W18" s="22" t="str">
        <f t="shared" si="7"/>
        <v/>
      </c>
      <c r="X18" s="22" t="str">
        <f t="shared" si="8"/>
        <v/>
      </c>
      <c r="Y18" s="22">
        <f t="shared" si="9"/>
        <v>0</v>
      </c>
      <c r="Z18" s="22">
        <f t="shared" si="10"/>
        <v>0</v>
      </c>
      <c r="AA18" s="22" t="str">
        <f t="shared" si="0"/>
        <v/>
      </c>
      <c r="AB18" s="22">
        <f>COUNTIF($G$2:G18,G18)</f>
        <v>1</v>
      </c>
      <c r="AC18" s="22" t="str">
        <f t="shared" si="11"/>
        <v>停读</v>
      </c>
      <c r="AD18" s="22" t="str">
        <f>VLOOKUP(D18,'2-班级信息'!A:AI,35,0)</f>
        <v/>
      </c>
      <c r="AE18" s="22" t="str">
        <f>VLOOKUP(D18,'2-班级信息'!A:AL,12,0)</f>
        <v/>
      </c>
      <c r="AF18" s="22" t="str">
        <f t="shared" si="1"/>
        <v>小学班</v>
      </c>
      <c r="AG18" s="22" t="str">
        <f t="shared" si="12"/>
        <v>小学平时班</v>
      </c>
    </row>
    <row r="19" spans="1:35">
      <c r="A19" s="23" t="s">
        <v>1721</v>
      </c>
      <c r="B19" s="23" t="s">
        <v>452</v>
      </c>
      <c r="C19" s="23" t="s">
        <v>1721</v>
      </c>
      <c r="D19" s="23" t="s">
        <v>4156</v>
      </c>
      <c r="E19" s="23" t="s">
        <v>4132</v>
      </c>
      <c r="F19" s="23" t="s">
        <v>4157</v>
      </c>
      <c r="G19" s="23" t="s">
        <v>3933</v>
      </c>
      <c r="H19" s="23" t="s">
        <v>3934</v>
      </c>
      <c r="I19" s="23" t="s">
        <v>15</v>
      </c>
      <c r="J19" s="23" t="s">
        <v>3935</v>
      </c>
      <c r="K19" s="23">
        <v>0</v>
      </c>
      <c r="L19" s="23" t="s">
        <v>5354</v>
      </c>
      <c r="M19" s="23" t="s">
        <v>11</v>
      </c>
      <c r="N19" s="23" t="s">
        <v>1778</v>
      </c>
      <c r="O19" s="23" t="s">
        <v>11</v>
      </c>
      <c r="P19" s="23" t="s">
        <v>11</v>
      </c>
      <c r="Q19" s="22" t="str">
        <f t="shared" si="2"/>
        <v>在读</v>
      </c>
      <c r="R19" s="22" t="str">
        <f>IF(Q19="在读",IF(IFERROR(FIND("一",D19),0)&gt;0,"一对一",VLOOKUP(LEFT(D19,3),班级编码!A:H,8,0)),Q19)</f>
        <v>初中部</v>
      </c>
      <c r="S19" s="22" t="str">
        <f t="shared" si="3"/>
        <v>J1BSR4G6712</v>
      </c>
      <c r="T19" s="22" t="str">
        <f t="shared" si="4"/>
        <v>张佩</v>
      </c>
      <c r="U19" s="22" t="str">
        <f t="shared" si="5"/>
        <v>黎洁瑜</v>
      </c>
      <c r="V19" s="22" t="str">
        <f t="shared" si="6"/>
        <v>STA MARIA ANTONIO III BILLONES</v>
      </c>
      <c r="W19" s="22" t="str">
        <f t="shared" si="7"/>
        <v>STA MARIA ANTONIO III BILLONES</v>
      </c>
      <c r="X19" s="22" t="str">
        <f t="shared" si="8"/>
        <v>黎洁瑜</v>
      </c>
      <c r="Y19" s="22">
        <f t="shared" si="9"/>
        <v>30</v>
      </c>
      <c r="Z19" s="22">
        <f t="shared" si="10"/>
        <v>30</v>
      </c>
      <c r="AA19" s="22" t="str">
        <f t="shared" si="0"/>
        <v/>
      </c>
      <c r="AB19" s="22">
        <f>COUNTIF($G$2:G19,G19)</f>
        <v>1</v>
      </c>
      <c r="AC19" s="22" t="str">
        <f t="shared" si="11"/>
        <v>J1B</v>
      </c>
      <c r="AD19" s="22" t="str">
        <f>VLOOKUP(D19,'2-班级信息'!A:AI,35,0)</f>
        <v>周六上午</v>
      </c>
      <c r="AE19" s="22" t="str">
        <f>VLOOKUP(D19,'2-班级信息'!A:AL,12,0)</f>
        <v>3小时</v>
      </c>
      <c r="AF19" s="22" t="str">
        <f t="shared" si="1"/>
        <v>小学班</v>
      </c>
      <c r="AG19" s="22" t="str">
        <f t="shared" si="12"/>
        <v>小学周末白天班</v>
      </c>
    </row>
    <row r="20" spans="1:35">
      <c r="A20" s="23" t="s">
        <v>1721</v>
      </c>
      <c r="B20" s="23" t="s">
        <v>452</v>
      </c>
      <c r="C20" s="23" t="s">
        <v>1721</v>
      </c>
      <c r="D20" s="23" t="s">
        <v>5338</v>
      </c>
      <c r="E20" s="23" t="s">
        <v>4073</v>
      </c>
      <c r="F20" s="23" t="s">
        <v>5339</v>
      </c>
      <c r="G20" s="23" t="s">
        <v>3926</v>
      </c>
      <c r="H20" s="23" t="s">
        <v>3927</v>
      </c>
      <c r="I20" s="23" t="s">
        <v>12</v>
      </c>
      <c r="J20" s="23" t="s">
        <v>3928</v>
      </c>
      <c r="K20" s="23">
        <v>0</v>
      </c>
      <c r="L20" s="23" t="s">
        <v>4296</v>
      </c>
      <c r="M20" s="23" t="s">
        <v>11</v>
      </c>
      <c r="N20" s="23" t="s">
        <v>1766</v>
      </c>
      <c r="O20" s="23" t="s">
        <v>11</v>
      </c>
      <c r="P20" s="23" t="s">
        <v>11</v>
      </c>
      <c r="Q20" s="22" t="str">
        <f t="shared" si="2"/>
        <v>在读</v>
      </c>
      <c r="R20" s="22" t="str">
        <f>IF(Q20="在读",IF(IFERROR(FIND("一",D20),0)&gt;0,"一对一",VLOOKUP(LEFT(D20,3),班级编码!A:H,8,0)),Q20)</f>
        <v>初中部</v>
      </c>
      <c r="S20" s="22" t="str">
        <f t="shared" si="3"/>
        <v>P5BBR5G5618</v>
      </c>
      <c r="T20" s="22" t="str">
        <f t="shared" si="4"/>
        <v>易青梅</v>
      </c>
      <c r="U20" s="22" t="str">
        <f t="shared" si="5"/>
        <v>张佩</v>
      </c>
      <c r="V20" s="22" t="str">
        <f t="shared" si="6"/>
        <v>Anna Khimo</v>
      </c>
      <c r="W20" s="22" t="str">
        <f t="shared" si="7"/>
        <v>张佩</v>
      </c>
      <c r="X20" s="22" t="str">
        <f t="shared" si="8"/>
        <v>Anna Khimo</v>
      </c>
      <c r="Y20" s="22">
        <f t="shared" si="9"/>
        <v>2</v>
      </c>
      <c r="Z20" s="22">
        <f t="shared" si="10"/>
        <v>4</v>
      </c>
      <c r="AA20" s="22" t="str">
        <f t="shared" si="0"/>
        <v/>
      </c>
      <c r="AB20" s="22">
        <f>COUNTIF($G$2:G20,G20)</f>
        <v>1</v>
      </c>
      <c r="AC20" s="22" t="str">
        <f t="shared" si="11"/>
        <v>P5B</v>
      </c>
      <c r="AD20" s="22" t="str">
        <f>VLOOKUP(D20,'2-班级信息'!A:AI,35,0)</f>
        <v>周六下午</v>
      </c>
      <c r="AE20" s="22" t="str">
        <f>VLOOKUP(D20,'2-班级信息'!A:AL,12,0)</f>
        <v>3小时</v>
      </c>
      <c r="AF20" s="22" t="str">
        <f t="shared" si="1"/>
        <v>小学班</v>
      </c>
      <c r="AG20" s="22" t="str">
        <f t="shared" si="12"/>
        <v>小学周末白天班</v>
      </c>
    </row>
    <row r="21" spans="1:35">
      <c r="A21" s="23" t="s">
        <v>1721</v>
      </c>
      <c r="B21" s="23" t="s">
        <v>452</v>
      </c>
      <c r="C21" s="23" t="s">
        <v>1721</v>
      </c>
      <c r="D21" s="23" t="s">
        <v>4148</v>
      </c>
      <c r="E21" s="23" t="s">
        <v>4150</v>
      </c>
      <c r="F21" s="23" t="s">
        <v>4149</v>
      </c>
      <c r="G21" s="23" t="s">
        <v>3922</v>
      </c>
      <c r="H21" s="23" t="s">
        <v>3923</v>
      </c>
      <c r="I21" s="23" t="s">
        <v>15</v>
      </c>
      <c r="J21" s="23" t="s">
        <v>3924</v>
      </c>
      <c r="K21" s="23">
        <v>0</v>
      </c>
      <c r="L21" s="23" t="s">
        <v>4297</v>
      </c>
      <c r="M21" s="23" t="s">
        <v>11</v>
      </c>
      <c r="N21" s="23" t="s">
        <v>2189</v>
      </c>
      <c r="O21" s="23" t="s">
        <v>11</v>
      </c>
      <c r="P21" s="23" t="s">
        <v>11</v>
      </c>
      <c r="Q21" s="22" t="str">
        <f t="shared" si="2"/>
        <v>在读</v>
      </c>
      <c r="R21" s="22" t="str">
        <f>IF(Q21="在读",IF(IFERROR(FIND("一",D21),0)&gt;0,"一对一",VLOOKUP(LEFT(D21,3),班级编码!A:H,8,0)),Q21)</f>
        <v>初中部</v>
      </c>
      <c r="S21" s="22" t="str">
        <f t="shared" si="3"/>
        <v>J1BSR4G6711</v>
      </c>
      <c r="T21" s="22" t="str">
        <f t="shared" si="4"/>
        <v>张佩</v>
      </c>
      <c r="U21" s="22" t="str">
        <f t="shared" si="5"/>
        <v>覃爱怡</v>
      </c>
      <c r="V21" s="22" t="str">
        <f t="shared" si="6"/>
        <v xml:space="preserve">STA MARIA </v>
      </c>
      <c r="W21" s="22" t="str">
        <f t="shared" si="7"/>
        <v>覃爱怡</v>
      </c>
      <c r="X21" s="22" t="str">
        <f t="shared" si="8"/>
        <v xml:space="preserve">STA MARIA </v>
      </c>
      <c r="Y21" s="22">
        <f t="shared" si="9"/>
        <v>3</v>
      </c>
      <c r="Z21" s="22">
        <f t="shared" si="10"/>
        <v>6</v>
      </c>
      <c r="AA21" s="22" t="str">
        <f t="shared" si="0"/>
        <v/>
      </c>
      <c r="AB21" s="22">
        <f>COUNTIF($G$2:G21,G21)</f>
        <v>1</v>
      </c>
      <c r="AC21" s="22" t="str">
        <f t="shared" si="11"/>
        <v>J1B</v>
      </c>
      <c r="AD21" s="22" t="str">
        <f>VLOOKUP(D21,'2-班级信息'!A:AI,35,0)</f>
        <v>周日上午</v>
      </c>
      <c r="AE21" s="22" t="str">
        <f>VLOOKUP(D21,'2-班级信息'!A:AL,12,0)</f>
        <v>3小时</v>
      </c>
      <c r="AF21" s="22" t="str">
        <f t="shared" si="1"/>
        <v>小学班</v>
      </c>
      <c r="AG21" s="22" t="str">
        <f t="shared" si="12"/>
        <v>小学周末白天班</v>
      </c>
    </row>
    <row r="22" spans="1:35">
      <c r="A22" s="23" t="s">
        <v>1721</v>
      </c>
      <c r="B22" s="23" t="s">
        <v>452</v>
      </c>
      <c r="C22" s="23" t="s">
        <v>1721</v>
      </c>
      <c r="D22" s="23" t="s">
        <v>4164</v>
      </c>
      <c r="E22" s="23" t="s">
        <v>4132</v>
      </c>
      <c r="F22" s="23" t="s">
        <v>4165</v>
      </c>
      <c r="G22" s="23" t="s">
        <v>3911</v>
      </c>
      <c r="H22" s="23" t="s">
        <v>3912</v>
      </c>
      <c r="I22" s="23" t="s">
        <v>1669</v>
      </c>
      <c r="J22" s="23" t="s">
        <v>3906</v>
      </c>
      <c r="K22" s="23">
        <v>0</v>
      </c>
      <c r="L22" s="23" t="s">
        <v>4298</v>
      </c>
      <c r="M22" s="23" t="s">
        <v>11</v>
      </c>
      <c r="N22" s="23" t="s">
        <v>2780</v>
      </c>
      <c r="O22" s="23" t="s">
        <v>11</v>
      </c>
      <c r="P22" s="23" t="s">
        <v>11</v>
      </c>
      <c r="Q22" s="22" t="str">
        <f t="shared" si="2"/>
        <v>在读</v>
      </c>
      <c r="R22" s="22" t="str">
        <f>IF(Q22="在读",IF(IFERROR(FIND("一",D22),0)&gt;0,"一对一",VLOOKUP(LEFT(D22,3),班级编码!A:H,8,0)),Q22)</f>
        <v>小初部</v>
      </c>
      <c r="S22" s="22" t="str">
        <f t="shared" si="3"/>
        <v>P03K56G1228</v>
      </c>
      <c r="T22" s="22" t="str">
        <f t="shared" si="4"/>
        <v>覃爱怡</v>
      </c>
      <c r="U22" s="22" t="str">
        <f t="shared" si="5"/>
        <v>易青梅</v>
      </c>
      <c r="V22" s="22" t="str">
        <f t="shared" si="6"/>
        <v>STA MARIA ANTONIO III BILLONES</v>
      </c>
      <c r="W22" s="22" t="str">
        <f t="shared" si="7"/>
        <v>STA MARIA ANTONIO III BILLONES</v>
      </c>
      <c r="X22" s="22" t="str">
        <f t="shared" si="8"/>
        <v>易青梅</v>
      </c>
      <c r="Y22" s="22">
        <f t="shared" si="9"/>
        <v>30</v>
      </c>
      <c r="Z22" s="22">
        <f t="shared" si="10"/>
        <v>30</v>
      </c>
      <c r="AA22" s="22" t="str">
        <f t="shared" si="0"/>
        <v/>
      </c>
      <c r="AB22" s="22">
        <f>COUNTIF($G$2:G22,G22)</f>
        <v>1</v>
      </c>
      <c r="AC22" s="22" t="str">
        <f t="shared" si="11"/>
        <v>P03</v>
      </c>
      <c r="AD22" s="22" t="str">
        <f>VLOOKUP(D22,'2-班级信息'!A:AI,35,0)</f>
        <v>周六上午</v>
      </c>
      <c r="AE22" s="22" t="str">
        <f>VLOOKUP(D22,'2-班级信息'!A:AL,12,0)</f>
        <v>3小时</v>
      </c>
      <c r="AF22" s="22" t="str">
        <f t="shared" si="1"/>
        <v>幼儿班</v>
      </c>
      <c r="AG22" s="22" t="str">
        <f t="shared" si="12"/>
        <v>幼儿班</v>
      </c>
    </row>
    <row r="23" spans="1:35">
      <c r="A23" s="23" t="s">
        <v>1721</v>
      </c>
      <c r="B23" s="23" t="s">
        <v>452</v>
      </c>
      <c r="C23" s="23" t="s">
        <v>1721</v>
      </c>
      <c r="D23" s="23" t="s">
        <v>4156</v>
      </c>
      <c r="E23" s="23" t="s">
        <v>4132</v>
      </c>
      <c r="F23" s="23" t="s">
        <v>4157</v>
      </c>
      <c r="G23" s="23" t="s">
        <v>3904</v>
      </c>
      <c r="H23" s="23" t="s">
        <v>3905</v>
      </c>
      <c r="I23" s="23" t="s">
        <v>15</v>
      </c>
      <c r="J23" s="23" t="s">
        <v>3906</v>
      </c>
      <c r="K23" s="23">
        <v>0</v>
      </c>
      <c r="L23" s="23" t="s">
        <v>4299</v>
      </c>
      <c r="M23" s="23" t="s">
        <v>11</v>
      </c>
      <c r="N23" s="23" t="s">
        <v>2232</v>
      </c>
      <c r="O23" s="23" t="s">
        <v>11</v>
      </c>
      <c r="P23" s="23" t="s">
        <v>11</v>
      </c>
      <c r="Q23" s="22" t="str">
        <f t="shared" si="2"/>
        <v>在读</v>
      </c>
      <c r="R23" s="22" t="str">
        <f>IF(Q23="在读",IF(IFERROR(FIND("一",D23),0)&gt;0,"一对一",VLOOKUP(LEFT(D23,3),班级编码!A:H,8,0)),Q23)</f>
        <v>初中部</v>
      </c>
      <c r="S23" s="22" t="str">
        <f t="shared" si="3"/>
        <v>J1BSR4G6712</v>
      </c>
      <c r="T23" s="22" t="str">
        <f t="shared" si="4"/>
        <v>张佩</v>
      </c>
      <c r="U23" s="22" t="str">
        <f t="shared" si="5"/>
        <v>黎洁瑜</v>
      </c>
      <c r="V23" s="22" t="str">
        <f t="shared" si="6"/>
        <v>STA MARIA ANTONIO III BILLONES</v>
      </c>
      <c r="W23" s="22" t="str">
        <f t="shared" si="7"/>
        <v>STA MARIA ANTONIO III BILLONES</v>
      </c>
      <c r="X23" s="22" t="str">
        <f t="shared" si="8"/>
        <v>黎洁瑜</v>
      </c>
      <c r="Y23" s="22">
        <f t="shared" si="9"/>
        <v>30</v>
      </c>
      <c r="Z23" s="22">
        <f t="shared" si="10"/>
        <v>30</v>
      </c>
      <c r="AA23" s="22" t="str">
        <f t="shared" si="0"/>
        <v/>
      </c>
      <c r="AB23" s="22">
        <f>COUNTIF($G$2:G23,G23)</f>
        <v>1</v>
      </c>
      <c r="AC23" s="22" t="str">
        <f t="shared" si="11"/>
        <v>J1B</v>
      </c>
      <c r="AD23" s="22" t="str">
        <f>VLOOKUP(D23,'2-班级信息'!A:AI,35,0)</f>
        <v>周六上午</v>
      </c>
      <c r="AE23" s="22" t="str">
        <f>VLOOKUP(D23,'2-班级信息'!A:AL,12,0)</f>
        <v>3小时</v>
      </c>
      <c r="AF23" s="22" t="str">
        <f t="shared" si="1"/>
        <v>小学班</v>
      </c>
      <c r="AG23" s="22" t="str">
        <f t="shared" si="12"/>
        <v>小学周末白天班</v>
      </c>
    </row>
    <row r="24" spans="1:35">
      <c r="A24" s="23" t="s">
        <v>1721</v>
      </c>
      <c r="B24" s="23" t="s">
        <v>4084</v>
      </c>
      <c r="C24" s="23" t="s">
        <v>1721</v>
      </c>
      <c r="D24" s="23" t="s">
        <v>4083</v>
      </c>
      <c r="E24" s="23" t="s">
        <v>11</v>
      </c>
      <c r="F24" s="23" t="s">
        <v>4085</v>
      </c>
      <c r="G24" s="23" t="s">
        <v>3893</v>
      </c>
      <c r="H24" s="23" t="s">
        <v>3894</v>
      </c>
      <c r="I24" s="23" t="s">
        <v>2848</v>
      </c>
      <c r="J24" s="23" t="s">
        <v>3895</v>
      </c>
      <c r="K24" s="23">
        <v>0</v>
      </c>
      <c r="L24" s="23" t="s">
        <v>4300</v>
      </c>
      <c r="M24" s="23" t="s">
        <v>11</v>
      </c>
      <c r="N24" s="23" t="s">
        <v>3896</v>
      </c>
      <c r="O24" s="23" t="s">
        <v>11</v>
      </c>
      <c r="P24" s="23" t="s">
        <v>11</v>
      </c>
      <c r="Q24" s="22" t="str">
        <f t="shared" si="2"/>
        <v>停读</v>
      </c>
      <c r="R24" s="22" t="str">
        <f>IF(Q24="在读",IF(IFERROR(FIND("一",D24),0)&gt;0,"一对一",VLOOKUP(LEFT(D24,3),班级编码!A:H,8,0)),Q24)</f>
        <v>停读</v>
      </c>
      <c r="S24" s="22" t="str">
        <f t="shared" si="3"/>
        <v>停读</v>
      </c>
      <c r="T24" s="22" t="str">
        <f t="shared" si="4"/>
        <v>陈欢</v>
      </c>
      <c r="U24" s="22" t="str">
        <f t="shared" si="5"/>
        <v/>
      </c>
      <c r="V24" s="22" t="str">
        <f t="shared" si="6"/>
        <v/>
      </c>
      <c r="W24" s="22" t="str">
        <f t="shared" si="7"/>
        <v/>
      </c>
      <c r="X24" s="22" t="str">
        <f t="shared" si="8"/>
        <v/>
      </c>
      <c r="Y24" s="22">
        <f t="shared" si="9"/>
        <v>0</v>
      </c>
      <c r="Z24" s="22">
        <f t="shared" si="10"/>
        <v>0</v>
      </c>
      <c r="AA24" s="22" t="str">
        <f t="shared" si="0"/>
        <v/>
      </c>
      <c r="AB24" s="22">
        <f>COUNTIF($G$2:G24,G24)</f>
        <v>1</v>
      </c>
      <c r="AC24" s="22" t="str">
        <f t="shared" si="11"/>
        <v>停读</v>
      </c>
      <c r="AD24" s="22" t="str">
        <f>VLOOKUP(D24,'2-班级信息'!A:AI,35,0)</f>
        <v/>
      </c>
      <c r="AE24" s="22" t="str">
        <f>VLOOKUP(D24,'2-班级信息'!A:AL,12,0)</f>
        <v/>
      </c>
      <c r="AF24" s="22" t="str">
        <f t="shared" si="1"/>
        <v>中学班</v>
      </c>
      <c r="AG24" s="22" t="str">
        <f t="shared" si="12"/>
        <v>中学班</v>
      </c>
    </row>
    <row r="25" spans="1:35">
      <c r="A25" s="23" t="s">
        <v>1721</v>
      </c>
      <c r="B25" s="23" t="s">
        <v>4084</v>
      </c>
      <c r="C25" s="23" t="s">
        <v>1721</v>
      </c>
      <c r="D25" s="23" t="s">
        <v>4083</v>
      </c>
      <c r="E25" s="23" t="s">
        <v>11</v>
      </c>
      <c r="F25" s="23" t="s">
        <v>4085</v>
      </c>
      <c r="G25" s="23" t="s">
        <v>3889</v>
      </c>
      <c r="H25" s="23" t="s">
        <v>3890</v>
      </c>
      <c r="I25" s="23" t="s">
        <v>18</v>
      </c>
      <c r="J25" s="23" t="s">
        <v>3891</v>
      </c>
      <c r="K25" s="23">
        <v>0</v>
      </c>
      <c r="L25" s="23" t="s">
        <v>4301</v>
      </c>
      <c r="M25" s="23" t="s">
        <v>11</v>
      </c>
      <c r="N25" s="23" t="s">
        <v>2189</v>
      </c>
      <c r="O25" s="23" t="s">
        <v>11</v>
      </c>
      <c r="P25" s="23" t="s">
        <v>11</v>
      </c>
      <c r="Q25" s="22" t="str">
        <f t="shared" si="2"/>
        <v>停读</v>
      </c>
      <c r="R25" s="22" t="str">
        <f>IF(Q25="在读",IF(IFERROR(FIND("一",D25),0)&gt;0,"一对一",VLOOKUP(LEFT(D25,3),班级编码!A:H,8,0)),Q25)</f>
        <v>停读</v>
      </c>
      <c r="S25" s="22" t="str">
        <f t="shared" si="3"/>
        <v>停读</v>
      </c>
      <c r="T25" s="22" t="str">
        <f t="shared" si="4"/>
        <v>陈欢</v>
      </c>
      <c r="U25" s="22" t="str">
        <f t="shared" si="5"/>
        <v/>
      </c>
      <c r="V25" s="22" t="str">
        <f t="shared" si="6"/>
        <v/>
      </c>
      <c r="W25" s="22" t="str">
        <f t="shared" si="7"/>
        <v/>
      </c>
      <c r="X25" s="22" t="str">
        <f t="shared" si="8"/>
        <v/>
      </c>
      <c r="Y25" s="22">
        <f t="shared" si="9"/>
        <v>0</v>
      </c>
      <c r="Z25" s="22">
        <f t="shared" si="10"/>
        <v>0</v>
      </c>
      <c r="AA25" s="22" t="str">
        <f t="shared" si="0"/>
        <v/>
      </c>
      <c r="AB25" s="22">
        <f>COUNTIF($G$2:G25,G25)</f>
        <v>1</v>
      </c>
      <c r="AC25" s="22" t="str">
        <f t="shared" si="11"/>
        <v>停读</v>
      </c>
      <c r="AD25" s="22" t="str">
        <f>VLOOKUP(D25,'2-班级信息'!A:AI,35,0)</f>
        <v/>
      </c>
      <c r="AE25" s="22" t="str">
        <f>VLOOKUP(D25,'2-班级信息'!A:AL,12,0)</f>
        <v/>
      </c>
      <c r="AF25" s="22" t="str">
        <f t="shared" si="1"/>
        <v>中学班</v>
      </c>
      <c r="AG25" s="22" t="str">
        <f t="shared" si="12"/>
        <v>中学班</v>
      </c>
    </row>
    <row r="26" spans="1:35">
      <c r="A26" s="23" t="s">
        <v>1721</v>
      </c>
      <c r="B26" s="23" t="s">
        <v>4084</v>
      </c>
      <c r="C26" s="23" t="s">
        <v>1721</v>
      </c>
      <c r="D26" s="23" t="s">
        <v>4083</v>
      </c>
      <c r="E26" s="23" t="s">
        <v>11</v>
      </c>
      <c r="F26" s="23" t="s">
        <v>4085</v>
      </c>
      <c r="G26" s="23" t="s">
        <v>3875</v>
      </c>
      <c r="H26" s="23" t="s">
        <v>3876</v>
      </c>
      <c r="I26" s="23" t="s">
        <v>13</v>
      </c>
      <c r="J26" s="23" t="s">
        <v>3877</v>
      </c>
      <c r="K26" s="23">
        <v>0</v>
      </c>
      <c r="L26" s="23" t="s">
        <v>4302</v>
      </c>
      <c r="M26" s="23" t="s">
        <v>11</v>
      </c>
      <c r="N26" s="23" t="s">
        <v>3124</v>
      </c>
      <c r="O26" s="23" t="s">
        <v>11</v>
      </c>
      <c r="P26" s="23" t="s">
        <v>11</v>
      </c>
      <c r="Q26" s="22" t="str">
        <f t="shared" si="2"/>
        <v>停读</v>
      </c>
      <c r="R26" s="22" t="str">
        <f>IF(Q26="在读",IF(IFERROR(FIND("一",D26),0)&gt;0,"一对一",VLOOKUP(LEFT(D26,3),班级编码!A:H,8,0)),Q26)</f>
        <v>停读</v>
      </c>
      <c r="S26" s="22" t="str">
        <f t="shared" si="3"/>
        <v>停读</v>
      </c>
      <c r="T26" s="22" t="str">
        <f t="shared" si="4"/>
        <v>陈欢</v>
      </c>
      <c r="U26" s="22" t="str">
        <f t="shared" si="5"/>
        <v/>
      </c>
      <c r="V26" s="22" t="str">
        <f t="shared" si="6"/>
        <v/>
      </c>
      <c r="W26" s="22" t="str">
        <f t="shared" si="7"/>
        <v/>
      </c>
      <c r="X26" s="22" t="str">
        <f t="shared" si="8"/>
        <v/>
      </c>
      <c r="Y26" s="22">
        <f t="shared" si="9"/>
        <v>0</v>
      </c>
      <c r="Z26" s="22">
        <f t="shared" si="10"/>
        <v>0</v>
      </c>
      <c r="AA26" s="22" t="str">
        <f t="shared" si="0"/>
        <v/>
      </c>
      <c r="AB26" s="22">
        <f>COUNTIF($G$2:G26,G26)</f>
        <v>1</v>
      </c>
      <c r="AC26" s="22" t="str">
        <f t="shared" si="11"/>
        <v>停读</v>
      </c>
      <c r="AD26" s="22" t="str">
        <f>VLOOKUP(D26,'2-班级信息'!A:AI,35,0)</f>
        <v/>
      </c>
      <c r="AE26" s="22" t="str">
        <f>VLOOKUP(D26,'2-班级信息'!A:AL,12,0)</f>
        <v/>
      </c>
      <c r="AF26" s="22" t="str">
        <f t="shared" si="1"/>
        <v>小学班</v>
      </c>
      <c r="AG26" s="22" t="str">
        <f t="shared" si="12"/>
        <v>小学平时班</v>
      </c>
    </row>
    <row r="27" spans="1:35">
      <c r="A27" s="23" t="s">
        <v>1721</v>
      </c>
      <c r="B27" s="23" t="s">
        <v>4084</v>
      </c>
      <c r="C27" s="23" t="s">
        <v>1721</v>
      </c>
      <c r="D27" s="23" t="s">
        <v>4083</v>
      </c>
      <c r="E27" s="23" t="s">
        <v>11</v>
      </c>
      <c r="F27" s="23" t="s">
        <v>4085</v>
      </c>
      <c r="G27" s="23" t="s">
        <v>3863</v>
      </c>
      <c r="H27" s="23" t="s">
        <v>3864</v>
      </c>
      <c r="I27" s="23" t="s">
        <v>12</v>
      </c>
      <c r="J27" s="23" t="s">
        <v>3865</v>
      </c>
      <c r="K27" s="23">
        <v>0</v>
      </c>
      <c r="L27" s="23" t="s">
        <v>11</v>
      </c>
      <c r="M27" s="23" t="s">
        <v>11</v>
      </c>
      <c r="N27" s="23" t="s">
        <v>1726</v>
      </c>
      <c r="O27" s="23" t="s">
        <v>11</v>
      </c>
      <c r="P27" s="23" t="s">
        <v>11</v>
      </c>
      <c r="Q27" s="22" t="str">
        <f t="shared" si="2"/>
        <v>停读</v>
      </c>
      <c r="R27" s="22" t="str">
        <f>IF(Q27="在读",IF(IFERROR(FIND("一",D27),0)&gt;0,"一对一",VLOOKUP(LEFT(D27,3),班级编码!A:H,8,0)),Q27)</f>
        <v>停读</v>
      </c>
      <c r="S27" s="22" t="str">
        <f t="shared" si="3"/>
        <v>停读</v>
      </c>
      <c r="T27" s="22" t="str">
        <f t="shared" si="4"/>
        <v>陈欢</v>
      </c>
      <c r="U27" s="22" t="str">
        <f t="shared" si="5"/>
        <v/>
      </c>
      <c r="V27" s="22" t="str">
        <f t="shared" si="6"/>
        <v/>
      </c>
      <c r="W27" s="22" t="str">
        <f t="shared" si="7"/>
        <v/>
      </c>
      <c r="X27" s="22" t="str">
        <f t="shared" si="8"/>
        <v/>
      </c>
      <c r="Y27" s="22">
        <f t="shared" si="9"/>
        <v>0</v>
      </c>
      <c r="Z27" s="22">
        <f t="shared" si="10"/>
        <v>0</v>
      </c>
      <c r="AA27" s="22" t="str">
        <f t="shared" si="0"/>
        <v/>
      </c>
      <c r="AB27" s="22">
        <f>COUNTIF($G$2:G27,G27)</f>
        <v>1</v>
      </c>
      <c r="AC27" s="22" t="str">
        <f t="shared" si="11"/>
        <v>停读</v>
      </c>
      <c r="AD27" s="22" t="str">
        <f>VLOOKUP(D27,'2-班级信息'!A:AI,35,0)</f>
        <v/>
      </c>
      <c r="AE27" s="22" t="str">
        <f>VLOOKUP(D27,'2-班级信息'!A:AL,12,0)</f>
        <v/>
      </c>
      <c r="AF27" s="22" t="str">
        <f t="shared" si="1"/>
        <v>小学班</v>
      </c>
      <c r="AG27" s="22" t="str">
        <f t="shared" si="12"/>
        <v>小学平时班</v>
      </c>
    </row>
    <row r="28" spans="1:35">
      <c r="A28" s="23" t="s">
        <v>1721</v>
      </c>
      <c r="B28" s="23" t="s">
        <v>4097</v>
      </c>
      <c r="C28" s="23" t="s">
        <v>1721</v>
      </c>
      <c r="D28" s="23" t="s">
        <v>4096</v>
      </c>
      <c r="E28" s="23" t="s">
        <v>11</v>
      </c>
      <c r="F28" s="23" t="s">
        <v>11</v>
      </c>
      <c r="G28" s="23" t="s">
        <v>3853</v>
      </c>
      <c r="H28" s="23" t="s">
        <v>3854</v>
      </c>
      <c r="I28" s="23" t="s">
        <v>14</v>
      </c>
      <c r="J28" s="23" t="s">
        <v>3855</v>
      </c>
      <c r="K28" s="23">
        <v>0</v>
      </c>
      <c r="L28" s="23" t="s">
        <v>4303</v>
      </c>
      <c r="M28" s="211" t="s">
        <v>5376</v>
      </c>
      <c r="N28" s="23" t="s">
        <v>3856</v>
      </c>
      <c r="O28" s="23" t="s">
        <v>11</v>
      </c>
      <c r="P28" s="23" t="s">
        <v>11</v>
      </c>
      <c r="Q28" s="22" t="str">
        <f t="shared" si="2"/>
        <v xml:space="preserve"> </v>
      </c>
      <c r="R28" s="22" t="str">
        <f>IF(Q28="在读",IF(IFERROR(FIND("一",D28),0)&gt;0,"一对一",VLOOKUP(LEFT(D28,3),班级编码!A:H,8,0)),Q28)</f>
        <v xml:space="preserve"> </v>
      </c>
      <c r="S28" s="22" t="str">
        <f t="shared" si="3"/>
        <v>广州区域-游学会员（2016年48800元）_殷聆菲_吴易辰_戴梓煊_杨濠歌_顾珊瑜_王宇翔_韦佳烨</v>
      </c>
      <c r="T28" s="22" t="str">
        <f t="shared" si="4"/>
        <v/>
      </c>
      <c r="U28" s="22" t="str">
        <f t="shared" si="5"/>
        <v/>
      </c>
      <c r="V28" s="22" t="str">
        <f t="shared" si="6"/>
        <v/>
      </c>
      <c r="W28" s="22" t="str">
        <f t="shared" si="7"/>
        <v/>
      </c>
      <c r="X28" s="22" t="str">
        <f t="shared" si="8"/>
        <v/>
      </c>
      <c r="Y28" s="22">
        <f t="shared" si="9"/>
        <v>0</v>
      </c>
      <c r="Z28" s="22">
        <f t="shared" si="10"/>
        <v>0</v>
      </c>
      <c r="AA28" s="22" t="str">
        <f t="shared" si="0"/>
        <v>重复</v>
      </c>
      <c r="AB28" s="22">
        <f>COUNTIF($G$2:G28,G28)</f>
        <v>1</v>
      </c>
      <c r="AC28" s="22" t="str">
        <f t="shared" si="11"/>
        <v>广州区</v>
      </c>
      <c r="AD28" s="22" t="str">
        <f>VLOOKUP(D28,'2-班级信息'!A:AI,35,0)</f>
        <v/>
      </c>
      <c r="AE28" s="22" t="str">
        <f>VLOOKUP(D28,'2-班级信息'!A:AL,12,0)</f>
        <v/>
      </c>
      <c r="AF28" s="22" t="str">
        <f t="shared" si="1"/>
        <v>小学班</v>
      </c>
      <c r="AG28" s="22" t="str">
        <f t="shared" si="12"/>
        <v>小学平时班</v>
      </c>
    </row>
    <row r="29" spans="1:35">
      <c r="A29" s="23" t="s">
        <v>1721</v>
      </c>
      <c r="B29" s="23" t="s">
        <v>452</v>
      </c>
      <c r="C29" s="23" t="s">
        <v>1721</v>
      </c>
      <c r="D29" s="23" t="s">
        <v>4166</v>
      </c>
      <c r="E29" s="23" t="s">
        <v>4132</v>
      </c>
      <c r="F29" s="23" t="s">
        <v>4116</v>
      </c>
      <c r="G29" s="23" t="s">
        <v>3853</v>
      </c>
      <c r="H29" s="23" t="s">
        <v>3854</v>
      </c>
      <c r="I29" s="23" t="s">
        <v>14</v>
      </c>
      <c r="J29" s="23" t="s">
        <v>3855</v>
      </c>
      <c r="K29" s="23">
        <v>0</v>
      </c>
      <c r="L29" s="23" t="s">
        <v>4304</v>
      </c>
      <c r="M29" s="23" t="s">
        <v>11</v>
      </c>
      <c r="N29" s="23" t="s">
        <v>3856</v>
      </c>
      <c r="O29" s="23" t="s">
        <v>11</v>
      </c>
      <c r="P29" s="23" t="s">
        <v>11</v>
      </c>
      <c r="Q29" s="22" t="str">
        <f t="shared" si="2"/>
        <v>在读</v>
      </c>
      <c r="R29" s="22" t="str">
        <f>IF(Q29="在读",IF(IFERROR(FIND("一",D29),0)&gt;0,"一对一",VLOOKUP(LEFT(D29,3),班级编码!A:H,8,0)),Q29)</f>
        <v>小高部</v>
      </c>
      <c r="S29" s="22" t="str">
        <f t="shared" si="3"/>
        <v>P3BF06G3415</v>
      </c>
      <c r="T29" s="22" t="str">
        <f t="shared" si="4"/>
        <v>张佩</v>
      </c>
      <c r="U29" s="22" t="str">
        <f t="shared" si="5"/>
        <v>赖情佳</v>
      </c>
      <c r="V29" s="22" t="str">
        <f t="shared" si="6"/>
        <v>STA MARIA ANTONIO III BILLONES</v>
      </c>
      <c r="W29" s="22" t="str">
        <f t="shared" si="7"/>
        <v>STA MARIA ANTONIO III BILLONES</v>
      </c>
      <c r="X29" s="22" t="str">
        <f t="shared" si="8"/>
        <v>赖情佳</v>
      </c>
      <c r="Y29" s="22">
        <f t="shared" si="9"/>
        <v>30</v>
      </c>
      <c r="Z29" s="22">
        <f t="shared" si="10"/>
        <v>30</v>
      </c>
      <c r="AA29" s="22" t="str">
        <f t="shared" si="0"/>
        <v>重复</v>
      </c>
      <c r="AB29" s="22">
        <f>COUNTIF($G$2:G29,G29)</f>
        <v>2</v>
      </c>
      <c r="AC29" s="22" t="str">
        <f t="shared" si="11"/>
        <v>P3B</v>
      </c>
      <c r="AD29" s="22" t="str">
        <f>VLOOKUP(D29,'2-班级信息'!A:AI,35,0)</f>
        <v>周六上午</v>
      </c>
      <c r="AE29" s="22" t="str">
        <f>VLOOKUP(D29,'2-班级信息'!A:AL,12,0)</f>
        <v>3小时</v>
      </c>
      <c r="AF29" s="22" t="str">
        <f t="shared" si="1"/>
        <v>小学班</v>
      </c>
      <c r="AG29" s="22" t="str">
        <f t="shared" si="12"/>
        <v>小学周末白天班</v>
      </c>
    </row>
    <row r="30" spans="1:35">
      <c r="A30" s="23" t="s">
        <v>1721</v>
      </c>
      <c r="B30" s="23" t="s">
        <v>452</v>
      </c>
      <c r="C30" s="23" t="s">
        <v>1721</v>
      </c>
      <c r="D30" s="23" t="s">
        <v>4148</v>
      </c>
      <c r="E30" s="23" t="s">
        <v>4150</v>
      </c>
      <c r="F30" s="23" t="s">
        <v>4149</v>
      </c>
      <c r="G30" s="23" t="s">
        <v>3846</v>
      </c>
      <c r="H30" s="23" t="s">
        <v>3847</v>
      </c>
      <c r="I30" s="23" t="s">
        <v>15</v>
      </c>
      <c r="J30" s="23" t="s">
        <v>3848</v>
      </c>
      <c r="K30" s="23">
        <v>0</v>
      </c>
      <c r="L30" s="23" t="s">
        <v>4305</v>
      </c>
      <c r="M30" s="23" t="s">
        <v>11</v>
      </c>
      <c r="N30" s="23" t="s">
        <v>2444</v>
      </c>
      <c r="O30" s="23" t="s">
        <v>11</v>
      </c>
      <c r="P30" s="23" t="s">
        <v>11</v>
      </c>
      <c r="Q30" s="22" t="str">
        <f t="shared" si="2"/>
        <v>在读</v>
      </c>
      <c r="R30" s="22" t="str">
        <f>IF(Q30="在读",IF(IFERROR(FIND("一",D30),0)&gt;0,"一对一",VLOOKUP(LEFT(D30,3),班级编码!A:H,8,0)),Q30)</f>
        <v>初中部</v>
      </c>
      <c r="S30" s="22" t="str">
        <f t="shared" si="3"/>
        <v>J1BSR4G6711</v>
      </c>
      <c r="T30" s="22" t="str">
        <f t="shared" si="4"/>
        <v>张佩</v>
      </c>
      <c r="U30" s="22" t="str">
        <f t="shared" si="5"/>
        <v>覃爱怡</v>
      </c>
      <c r="V30" s="22" t="str">
        <f t="shared" si="6"/>
        <v xml:space="preserve">STA MARIA </v>
      </c>
      <c r="W30" s="22" t="str">
        <f t="shared" si="7"/>
        <v>覃爱怡</v>
      </c>
      <c r="X30" s="22" t="str">
        <f t="shared" si="8"/>
        <v xml:space="preserve">STA MARIA </v>
      </c>
      <c r="Y30" s="22">
        <f t="shared" si="9"/>
        <v>3</v>
      </c>
      <c r="Z30" s="22">
        <f t="shared" si="10"/>
        <v>6</v>
      </c>
      <c r="AA30" s="22" t="str">
        <f t="shared" si="0"/>
        <v/>
      </c>
      <c r="AB30" s="22">
        <f>COUNTIF($G$2:G30,G30)</f>
        <v>1</v>
      </c>
      <c r="AC30" s="22" t="str">
        <f t="shared" si="11"/>
        <v>J1B</v>
      </c>
      <c r="AD30" s="22" t="str">
        <f>VLOOKUP(D30,'2-班级信息'!A:AI,35,0)</f>
        <v>周日上午</v>
      </c>
      <c r="AE30" s="22" t="str">
        <f>VLOOKUP(D30,'2-班级信息'!A:AL,12,0)</f>
        <v>3小时</v>
      </c>
      <c r="AF30" s="22" t="str">
        <f t="shared" si="1"/>
        <v>小学班</v>
      </c>
      <c r="AG30" s="22" t="str">
        <f t="shared" si="12"/>
        <v>小学周末白天班</v>
      </c>
    </row>
    <row r="31" spans="1:35">
      <c r="A31" s="23" t="s">
        <v>1721</v>
      </c>
      <c r="B31" s="23" t="s">
        <v>452</v>
      </c>
      <c r="C31" s="23" t="s">
        <v>1721</v>
      </c>
      <c r="D31" s="23" t="s">
        <v>5342</v>
      </c>
      <c r="E31" s="23" t="s">
        <v>4073</v>
      </c>
      <c r="F31" s="23" t="s">
        <v>5343</v>
      </c>
      <c r="G31" s="23" t="s">
        <v>3833</v>
      </c>
      <c r="H31" s="23" t="s">
        <v>3834</v>
      </c>
      <c r="I31" s="23" t="s">
        <v>16</v>
      </c>
      <c r="J31" s="23" t="s">
        <v>3835</v>
      </c>
      <c r="K31" s="23">
        <v>0</v>
      </c>
      <c r="L31" s="23" t="s">
        <v>4306</v>
      </c>
      <c r="M31" s="23" t="s">
        <v>11</v>
      </c>
      <c r="N31" s="23" t="s">
        <v>1726</v>
      </c>
      <c r="O31" s="23" t="s">
        <v>11</v>
      </c>
      <c r="P31" s="23" t="s">
        <v>11</v>
      </c>
      <c r="Q31" s="22" t="str">
        <f t="shared" si="2"/>
        <v>在读</v>
      </c>
      <c r="R31" s="22" t="str">
        <f>IF(Q31="在读",IF(IFERROR(FIND("一",D31),0)&gt;0,"一对一",VLOOKUP(LEFT(D31,3),班级编码!A:H,8,0)),Q31)</f>
        <v>小初部</v>
      </c>
      <c r="S31" s="22" t="str">
        <f t="shared" si="3"/>
        <v>P03F01G2335</v>
      </c>
      <c r="T31" s="22" t="str">
        <f t="shared" si="4"/>
        <v>赖情佳</v>
      </c>
      <c r="U31" s="22" t="str">
        <f t="shared" si="5"/>
        <v>覃爱怡</v>
      </c>
      <c r="V31" s="22" t="str">
        <f t="shared" si="6"/>
        <v>Anna Khimo</v>
      </c>
      <c r="W31" s="22" t="str">
        <f t="shared" si="7"/>
        <v>覃爱怡</v>
      </c>
      <c r="X31" s="22" t="str">
        <f t="shared" si="8"/>
        <v>Anna Khimo</v>
      </c>
      <c r="Y31" s="22">
        <f t="shared" si="9"/>
        <v>3</v>
      </c>
      <c r="Z31" s="22">
        <f t="shared" si="10"/>
        <v>6</v>
      </c>
      <c r="AA31" s="22" t="str">
        <f t="shared" si="0"/>
        <v/>
      </c>
      <c r="AB31" s="22">
        <f>COUNTIF($G$2:G31,G31)</f>
        <v>1</v>
      </c>
      <c r="AC31" s="22" t="str">
        <f t="shared" si="11"/>
        <v>P03</v>
      </c>
      <c r="AD31" s="22" t="str">
        <f>VLOOKUP(D31,'2-班级信息'!A:AI,35,0)</f>
        <v>周六下午</v>
      </c>
      <c r="AE31" s="22" t="str">
        <f>VLOOKUP(D31,'2-班级信息'!A:AL,12,0)</f>
        <v>3小时</v>
      </c>
      <c r="AF31" s="22" t="str">
        <f t="shared" si="1"/>
        <v>小学班</v>
      </c>
      <c r="AG31" s="22" t="str">
        <f t="shared" si="12"/>
        <v>小学周末白天班</v>
      </c>
    </row>
    <row r="32" spans="1:35">
      <c r="A32" s="23" t="s">
        <v>1721</v>
      </c>
      <c r="B32" s="23" t="s">
        <v>4084</v>
      </c>
      <c r="C32" s="23" t="s">
        <v>1721</v>
      </c>
      <c r="D32" s="23" t="s">
        <v>4083</v>
      </c>
      <c r="E32" s="23" t="s">
        <v>11</v>
      </c>
      <c r="F32" s="23" t="s">
        <v>4085</v>
      </c>
      <c r="G32" s="23" t="s">
        <v>3816</v>
      </c>
      <c r="H32" s="23" t="s">
        <v>3817</v>
      </c>
      <c r="I32" s="23" t="s">
        <v>17</v>
      </c>
      <c r="J32" s="23" t="s">
        <v>3818</v>
      </c>
      <c r="K32" s="23">
        <v>0</v>
      </c>
      <c r="L32" s="23" t="s">
        <v>4307</v>
      </c>
      <c r="M32" s="23" t="s">
        <v>11</v>
      </c>
      <c r="N32" s="23" t="s">
        <v>3810</v>
      </c>
      <c r="O32" s="23" t="s">
        <v>11</v>
      </c>
      <c r="P32" s="23" t="s">
        <v>11</v>
      </c>
      <c r="Q32" s="22" t="str">
        <f t="shared" si="2"/>
        <v>停读</v>
      </c>
      <c r="R32" s="22" t="str">
        <f>IF(Q32="在读",IF(IFERROR(FIND("一",D32),0)&gt;0,"一对一",VLOOKUP(LEFT(D32,3),班级编码!A:H,8,0)),Q32)</f>
        <v>停读</v>
      </c>
      <c r="S32" s="22" t="str">
        <f t="shared" si="3"/>
        <v>停读</v>
      </c>
      <c r="T32" s="22" t="str">
        <f t="shared" si="4"/>
        <v>陈欢</v>
      </c>
      <c r="U32" s="22" t="str">
        <f t="shared" si="5"/>
        <v/>
      </c>
      <c r="V32" s="22" t="str">
        <f t="shared" si="6"/>
        <v/>
      </c>
      <c r="W32" s="22" t="str">
        <f t="shared" si="7"/>
        <v/>
      </c>
      <c r="X32" s="22" t="str">
        <f t="shared" si="8"/>
        <v/>
      </c>
      <c r="Y32" s="22">
        <f t="shared" si="9"/>
        <v>0</v>
      </c>
      <c r="Z32" s="22">
        <f t="shared" si="10"/>
        <v>0</v>
      </c>
      <c r="AA32" s="22" t="str">
        <f t="shared" si="0"/>
        <v/>
      </c>
      <c r="AB32" s="22">
        <f>COUNTIF($G$2:G32,G32)</f>
        <v>1</v>
      </c>
      <c r="AC32" s="22" t="str">
        <f t="shared" si="11"/>
        <v>停读</v>
      </c>
      <c r="AD32" s="22" t="str">
        <f>VLOOKUP(D32,'2-班级信息'!A:AI,35,0)</f>
        <v/>
      </c>
      <c r="AE32" s="22" t="str">
        <f>VLOOKUP(D32,'2-班级信息'!A:AL,12,0)</f>
        <v/>
      </c>
      <c r="AF32" s="22" t="str">
        <f t="shared" si="1"/>
        <v>中学班</v>
      </c>
      <c r="AG32" s="22" t="str">
        <f t="shared" si="12"/>
        <v>中学班</v>
      </c>
    </row>
    <row r="33" spans="1:33">
      <c r="A33" s="23" t="s">
        <v>1721</v>
      </c>
      <c r="B33" s="23" t="s">
        <v>452</v>
      </c>
      <c r="C33" s="23" t="s">
        <v>1721</v>
      </c>
      <c r="D33" s="23" t="s">
        <v>4179</v>
      </c>
      <c r="E33" s="23" t="s">
        <v>4150</v>
      </c>
      <c r="F33" s="23" t="s">
        <v>4180</v>
      </c>
      <c r="G33" s="23" t="s">
        <v>3812</v>
      </c>
      <c r="H33" s="23" t="s">
        <v>3813</v>
      </c>
      <c r="I33" s="23" t="s">
        <v>10</v>
      </c>
      <c r="J33" s="23" t="s">
        <v>3814</v>
      </c>
      <c r="K33" s="23">
        <v>0</v>
      </c>
      <c r="L33" s="23" t="s">
        <v>4308</v>
      </c>
      <c r="M33" s="23" t="s">
        <v>11</v>
      </c>
      <c r="N33" s="23" t="s">
        <v>1726</v>
      </c>
      <c r="O33" s="23" t="s">
        <v>11</v>
      </c>
      <c r="P33" s="23" t="s">
        <v>11</v>
      </c>
      <c r="Q33" s="22" t="str">
        <f t="shared" si="2"/>
        <v>在读</v>
      </c>
      <c r="R33" s="22" t="str">
        <f>IF(Q33="在读",IF(IFERROR(FIND("一",D33),0)&gt;0,"一对一",VLOOKUP(LEFT(D33,3),班级编码!A:H,8,0)),Q33)</f>
        <v>小初部</v>
      </c>
      <c r="S33" s="22" t="str">
        <f t="shared" si="3"/>
        <v>P03F02G1202</v>
      </c>
      <c r="T33" s="22" t="str">
        <f t="shared" si="4"/>
        <v>王玲</v>
      </c>
      <c r="U33" s="22" t="str">
        <f t="shared" si="5"/>
        <v>赖情佳</v>
      </c>
      <c r="V33" s="22" t="str">
        <f t="shared" si="6"/>
        <v xml:space="preserve">STA MARIA </v>
      </c>
      <c r="W33" s="22" t="str">
        <f t="shared" si="7"/>
        <v>赖情佳</v>
      </c>
      <c r="X33" s="22" t="str">
        <f t="shared" si="8"/>
        <v xml:space="preserve">STA MARIA </v>
      </c>
      <c r="Y33" s="22">
        <f t="shared" si="9"/>
        <v>3</v>
      </c>
      <c r="Z33" s="22">
        <f t="shared" si="10"/>
        <v>6</v>
      </c>
      <c r="AA33" s="22" t="str">
        <f t="shared" si="0"/>
        <v/>
      </c>
      <c r="AB33" s="22">
        <f>COUNTIF($G$2:G33,G33)</f>
        <v>1</v>
      </c>
      <c r="AC33" s="22" t="str">
        <f t="shared" si="11"/>
        <v>P03</v>
      </c>
      <c r="AD33" s="22" t="str">
        <f>VLOOKUP(D33,'2-班级信息'!A:AI,35,0)</f>
        <v>周日上午</v>
      </c>
      <c r="AE33" s="22" t="str">
        <f>VLOOKUP(D33,'2-班级信息'!A:AL,12,0)</f>
        <v>3小时</v>
      </c>
      <c r="AF33" s="22" t="str">
        <f t="shared" si="1"/>
        <v>小学班</v>
      </c>
      <c r="AG33" s="22" t="str">
        <f t="shared" si="12"/>
        <v>小学周末白天班</v>
      </c>
    </row>
    <row r="34" spans="1:33">
      <c r="A34" s="23" t="s">
        <v>1721</v>
      </c>
      <c r="B34" s="23" t="s">
        <v>4084</v>
      </c>
      <c r="C34" s="23" t="s">
        <v>1721</v>
      </c>
      <c r="D34" s="23" t="s">
        <v>4083</v>
      </c>
      <c r="E34" s="23" t="s">
        <v>11</v>
      </c>
      <c r="F34" s="23" t="s">
        <v>4085</v>
      </c>
      <c r="G34" s="23" t="s">
        <v>3807</v>
      </c>
      <c r="H34" s="23" t="s">
        <v>3808</v>
      </c>
      <c r="I34" s="23" t="s">
        <v>17</v>
      </c>
      <c r="J34" s="23" t="s">
        <v>3809</v>
      </c>
      <c r="K34" s="23">
        <v>0</v>
      </c>
      <c r="L34" s="23" t="s">
        <v>4309</v>
      </c>
      <c r="M34" s="23" t="s">
        <v>11</v>
      </c>
      <c r="N34" s="23" t="s">
        <v>3810</v>
      </c>
      <c r="O34" s="23" t="s">
        <v>11</v>
      </c>
      <c r="P34" s="23" t="s">
        <v>11</v>
      </c>
      <c r="Q34" s="22" t="str">
        <f t="shared" si="2"/>
        <v>停读</v>
      </c>
      <c r="R34" s="22" t="str">
        <f>IF(Q34="在读",IF(IFERROR(FIND("一",D34),0)&gt;0,"一对一",VLOOKUP(LEFT(D34,3),班级编码!A:H,8,0)),Q34)</f>
        <v>停读</v>
      </c>
      <c r="S34" s="22" t="str">
        <f t="shared" si="3"/>
        <v>停读</v>
      </c>
      <c r="T34" s="22" t="str">
        <f t="shared" si="4"/>
        <v>陈欢</v>
      </c>
      <c r="U34" s="22" t="str">
        <f t="shared" si="5"/>
        <v/>
      </c>
      <c r="V34" s="22" t="str">
        <f t="shared" si="6"/>
        <v/>
      </c>
      <c r="W34" s="22" t="str">
        <f t="shared" si="7"/>
        <v/>
      </c>
      <c r="X34" s="22" t="str">
        <f t="shared" si="8"/>
        <v/>
      </c>
      <c r="Y34" s="22">
        <f t="shared" si="9"/>
        <v>0</v>
      </c>
      <c r="Z34" s="22">
        <f t="shared" si="10"/>
        <v>0</v>
      </c>
      <c r="AA34" s="22" t="str">
        <f t="shared" si="0"/>
        <v/>
      </c>
      <c r="AB34" s="22">
        <f>COUNTIF($G$2:G34,G34)</f>
        <v>1</v>
      </c>
      <c r="AC34" s="22" t="str">
        <f t="shared" si="11"/>
        <v>停读</v>
      </c>
      <c r="AD34" s="22" t="str">
        <f>VLOOKUP(D34,'2-班级信息'!A:AI,35,0)</f>
        <v/>
      </c>
      <c r="AE34" s="22" t="str">
        <f>VLOOKUP(D34,'2-班级信息'!A:AL,12,0)</f>
        <v/>
      </c>
      <c r="AF34" s="22" t="str">
        <f t="shared" si="1"/>
        <v>中学班</v>
      </c>
      <c r="AG34" s="22" t="str">
        <f t="shared" si="12"/>
        <v>中学班</v>
      </c>
    </row>
    <row r="35" spans="1:33">
      <c r="A35" s="23" t="s">
        <v>1721</v>
      </c>
      <c r="B35" s="23" t="s">
        <v>452</v>
      </c>
      <c r="C35" s="23" t="s">
        <v>1721</v>
      </c>
      <c r="D35" s="23" t="s">
        <v>4175</v>
      </c>
      <c r="E35" s="23" t="s">
        <v>4150</v>
      </c>
      <c r="F35" s="23" t="s">
        <v>4152</v>
      </c>
      <c r="G35" s="23" t="s">
        <v>3782</v>
      </c>
      <c r="H35" s="23" t="s">
        <v>3783</v>
      </c>
      <c r="I35" s="23" t="s">
        <v>12</v>
      </c>
      <c r="J35" s="23" t="s">
        <v>3784</v>
      </c>
      <c r="K35" s="23">
        <v>0</v>
      </c>
      <c r="L35" s="23" t="s">
        <v>4310</v>
      </c>
      <c r="M35" s="23" t="s">
        <v>11</v>
      </c>
      <c r="N35" s="23" t="s">
        <v>1766</v>
      </c>
      <c r="O35" s="23" t="s">
        <v>11</v>
      </c>
      <c r="P35" s="23" t="s">
        <v>11</v>
      </c>
      <c r="Q35" s="22" t="str">
        <f t="shared" si="2"/>
        <v>在读</v>
      </c>
      <c r="R35" s="22" t="str">
        <f>IF(Q35="在读",IF(IFERROR(FIND("一",D35),0)&gt;0,"一对一",VLOOKUP(LEFT(D35,3),班级编码!A:H,8,0)),Q35)</f>
        <v>小高部</v>
      </c>
      <c r="S35" s="22" t="str">
        <f t="shared" si="3"/>
        <v>P3BF06G3413</v>
      </c>
      <c r="T35" s="22" t="str">
        <f t="shared" si="4"/>
        <v>萧泽秀</v>
      </c>
      <c r="U35" s="22" t="str">
        <f t="shared" si="5"/>
        <v>赖情佳</v>
      </c>
      <c r="V35" s="22" t="str">
        <f t="shared" si="6"/>
        <v xml:space="preserve">STA MARIA </v>
      </c>
      <c r="W35" s="22" t="str">
        <f t="shared" si="7"/>
        <v>赖情佳</v>
      </c>
      <c r="X35" s="22" t="str">
        <f t="shared" si="8"/>
        <v xml:space="preserve">STA MARIA </v>
      </c>
      <c r="Y35" s="22">
        <f t="shared" si="9"/>
        <v>3</v>
      </c>
      <c r="Z35" s="22">
        <f t="shared" si="10"/>
        <v>6</v>
      </c>
      <c r="AA35" s="22" t="str">
        <f t="shared" si="0"/>
        <v/>
      </c>
      <c r="AB35" s="22">
        <f>COUNTIF($G$2:G35,G35)</f>
        <v>1</v>
      </c>
      <c r="AC35" s="22" t="str">
        <f t="shared" si="11"/>
        <v>P3B</v>
      </c>
      <c r="AD35" s="22" t="str">
        <f>VLOOKUP(D35,'2-班级信息'!A:AI,35,0)</f>
        <v>周日上午</v>
      </c>
      <c r="AE35" s="22" t="str">
        <f>VLOOKUP(D35,'2-班级信息'!A:AL,12,0)</f>
        <v>3小时</v>
      </c>
      <c r="AF35" s="22" t="str">
        <f t="shared" si="1"/>
        <v>小学班</v>
      </c>
      <c r="AG35" s="22" t="str">
        <f t="shared" si="12"/>
        <v>小学周末白天班</v>
      </c>
    </row>
    <row r="36" spans="1:33">
      <c r="A36" s="23" t="s">
        <v>1721</v>
      </c>
      <c r="B36" s="23" t="s">
        <v>4289</v>
      </c>
      <c r="C36" s="23" t="s">
        <v>1721</v>
      </c>
      <c r="D36" s="23" t="s">
        <v>4144</v>
      </c>
      <c r="E36" s="23" t="s">
        <v>4146</v>
      </c>
      <c r="F36" s="23" t="s">
        <v>4145</v>
      </c>
      <c r="G36" s="23" t="s">
        <v>3772</v>
      </c>
      <c r="H36" s="23" t="s">
        <v>3773</v>
      </c>
      <c r="I36" s="23" t="s">
        <v>18</v>
      </c>
      <c r="J36" s="23" t="s">
        <v>3774</v>
      </c>
      <c r="K36" s="23">
        <v>0</v>
      </c>
      <c r="L36" s="23" t="s">
        <v>4311</v>
      </c>
      <c r="M36" s="23" t="s">
        <v>11</v>
      </c>
      <c r="N36" s="23" t="s">
        <v>2323</v>
      </c>
      <c r="O36" s="23" t="s">
        <v>11</v>
      </c>
      <c r="P36" s="23" t="s">
        <v>11</v>
      </c>
      <c r="Q36" s="22" t="str">
        <f t="shared" si="2"/>
        <v>在读</v>
      </c>
      <c r="R36" s="22" t="str">
        <f>IF(Q36="在读",IF(IFERROR(FIND("一",D36),0)&gt;0,"一对一",VLOOKUP(LEFT(D36,3),班级编码!A:H,8,0)),Q36)</f>
        <v>一对一</v>
      </c>
      <c r="S36" s="22" t="str">
        <f t="shared" si="3"/>
        <v>J3B一对二40</v>
      </c>
      <c r="T36" s="22" t="str">
        <f t="shared" si="4"/>
        <v>黎洁瑜</v>
      </c>
      <c r="U36" s="22" t="str">
        <f t="shared" si="5"/>
        <v/>
      </c>
      <c r="V36" s="22" t="str">
        <f t="shared" si="6"/>
        <v>YoYO</v>
      </c>
      <c r="W36" s="22" t="str">
        <f t="shared" si="7"/>
        <v>YoYO</v>
      </c>
      <c r="X36" s="22" t="str">
        <f t="shared" si="8"/>
        <v/>
      </c>
      <c r="Y36" s="22">
        <f t="shared" si="9"/>
        <v>4</v>
      </c>
      <c r="Z36" s="22">
        <f t="shared" si="10"/>
        <v>4</v>
      </c>
      <c r="AA36" s="22" t="str">
        <f t="shared" si="0"/>
        <v/>
      </c>
      <c r="AB36" s="22">
        <f>COUNTIF($G$2:G36,G36)</f>
        <v>1</v>
      </c>
      <c r="AC36" s="22" t="str">
        <f t="shared" si="11"/>
        <v>一对一</v>
      </c>
      <c r="AD36" s="22" t="str">
        <f>VLOOKUP(D36,'2-班级信息'!A:AI,35,0)</f>
        <v>一对一</v>
      </c>
      <c r="AE36" s="22" t="str">
        <f>VLOOKUP(D36,'2-班级信息'!A:AL,12,0)</f>
        <v>2小时</v>
      </c>
      <c r="AF36" s="22" t="str">
        <f t="shared" si="1"/>
        <v>一对一</v>
      </c>
      <c r="AG36" s="22" t="str">
        <f t="shared" si="12"/>
        <v>一对一</v>
      </c>
    </row>
    <row r="37" spans="1:33">
      <c r="A37" s="23" t="s">
        <v>1721</v>
      </c>
      <c r="B37" s="23" t="s">
        <v>459</v>
      </c>
      <c r="C37" s="23" t="s">
        <v>1721</v>
      </c>
      <c r="D37" s="23" t="s">
        <v>4167</v>
      </c>
      <c r="E37" s="23" t="s">
        <v>4169</v>
      </c>
      <c r="F37" s="23" t="s">
        <v>4168</v>
      </c>
      <c r="G37" s="23" t="s">
        <v>3769</v>
      </c>
      <c r="H37" s="23" t="s">
        <v>3770</v>
      </c>
      <c r="I37" s="23" t="s">
        <v>1702</v>
      </c>
      <c r="J37" s="23" t="s">
        <v>3771</v>
      </c>
      <c r="K37" s="23">
        <v>0</v>
      </c>
      <c r="L37" s="23" t="s">
        <v>4312</v>
      </c>
      <c r="M37" s="23" t="s">
        <v>11</v>
      </c>
      <c r="N37" s="23" t="s">
        <v>1742</v>
      </c>
      <c r="O37" s="23" t="s">
        <v>11</v>
      </c>
      <c r="P37" s="23" t="s">
        <v>11</v>
      </c>
      <c r="Q37" s="22" t="str">
        <f t="shared" si="2"/>
        <v>在读</v>
      </c>
      <c r="R37" s="22" t="str">
        <f>IF(Q37="在读",IF(IFERROR(FIND("一",D37),0)&gt;0,"一对一",VLOOKUP(LEFT(D37,3),班级编码!A:H,8,0)),Q37)</f>
        <v>幼儿部</v>
      </c>
      <c r="S37" s="22" t="str">
        <f t="shared" si="3"/>
        <v>K05000GXD36</v>
      </c>
      <c r="T37" s="22" t="str">
        <f t="shared" si="4"/>
        <v>萧泽秀</v>
      </c>
      <c r="U37" s="22" t="str">
        <f t="shared" si="5"/>
        <v/>
      </c>
      <c r="V37" s="22" t="str">
        <f t="shared" si="6"/>
        <v>Marry</v>
      </c>
      <c r="W37" s="22" t="str">
        <f t="shared" si="7"/>
        <v>Marry</v>
      </c>
      <c r="X37" s="22" t="str">
        <f t="shared" si="8"/>
        <v/>
      </c>
      <c r="Y37" s="22">
        <f t="shared" si="9"/>
        <v>5</v>
      </c>
      <c r="Z37" s="22">
        <f t="shared" si="10"/>
        <v>5</v>
      </c>
      <c r="AA37" s="22" t="str">
        <f t="shared" si="0"/>
        <v/>
      </c>
      <c r="AB37" s="22">
        <f>COUNTIF($G$2:G37,G37)</f>
        <v>1</v>
      </c>
      <c r="AC37" s="22" t="str">
        <f t="shared" si="11"/>
        <v>K05</v>
      </c>
      <c r="AD37" s="22" t="str">
        <f>VLOOKUP(D37,'2-班级信息'!A:AI,35,0)</f>
        <v>周四晚上</v>
      </c>
      <c r="AE37" s="22" t="str">
        <f>VLOOKUP(D37,'2-班级信息'!A:AL,12,0)</f>
        <v>1.5小时</v>
      </c>
      <c r="AF37" s="22" t="str">
        <f t="shared" si="1"/>
        <v>中学班</v>
      </c>
      <c r="AG37" s="22" t="str">
        <f t="shared" si="12"/>
        <v>中学班</v>
      </c>
    </row>
    <row r="38" spans="1:33">
      <c r="A38" s="23" t="s">
        <v>1721</v>
      </c>
      <c r="B38" s="23" t="s">
        <v>452</v>
      </c>
      <c r="C38" s="23" t="s">
        <v>1721</v>
      </c>
      <c r="D38" s="23" t="s">
        <v>4164</v>
      </c>
      <c r="E38" s="23" t="s">
        <v>4132</v>
      </c>
      <c r="F38" s="23" t="s">
        <v>4165</v>
      </c>
      <c r="G38" s="23" t="s">
        <v>3767</v>
      </c>
      <c r="H38" s="23" t="s">
        <v>3768</v>
      </c>
      <c r="I38" s="23" t="s">
        <v>10</v>
      </c>
      <c r="J38" s="23" t="s">
        <v>3766</v>
      </c>
      <c r="K38" s="23">
        <v>0</v>
      </c>
      <c r="L38" s="23" t="s">
        <v>4313</v>
      </c>
      <c r="M38" s="23" t="s">
        <v>11</v>
      </c>
      <c r="N38" s="23" t="s">
        <v>1726</v>
      </c>
      <c r="O38" s="23" t="s">
        <v>11</v>
      </c>
      <c r="P38" s="23" t="s">
        <v>11</v>
      </c>
      <c r="Q38" s="22" t="str">
        <f t="shared" si="2"/>
        <v>在读</v>
      </c>
      <c r="R38" s="22" t="str">
        <f>IF(Q38="在读",IF(IFERROR(FIND("一",D38),0)&gt;0,"一对一",VLOOKUP(LEFT(D38,3),班级编码!A:H,8,0)),Q38)</f>
        <v>小初部</v>
      </c>
      <c r="S38" s="22" t="str">
        <f t="shared" si="3"/>
        <v>P03K56G1228</v>
      </c>
      <c r="T38" s="22" t="str">
        <f t="shared" si="4"/>
        <v>覃爱怡</v>
      </c>
      <c r="U38" s="22" t="str">
        <f t="shared" si="5"/>
        <v>易青梅</v>
      </c>
      <c r="V38" s="22" t="str">
        <f t="shared" si="6"/>
        <v>STA MARIA ANTONIO III BILLONES</v>
      </c>
      <c r="W38" s="22" t="str">
        <f t="shared" si="7"/>
        <v>STA MARIA ANTONIO III BILLONES</v>
      </c>
      <c r="X38" s="22" t="str">
        <f t="shared" si="8"/>
        <v>易青梅</v>
      </c>
      <c r="Y38" s="22">
        <f t="shared" si="9"/>
        <v>30</v>
      </c>
      <c r="Z38" s="22">
        <f t="shared" si="10"/>
        <v>30</v>
      </c>
      <c r="AA38" s="22" t="str">
        <f t="shared" si="0"/>
        <v/>
      </c>
      <c r="AB38" s="22">
        <f>COUNTIF($G$2:G38,G38)</f>
        <v>1</v>
      </c>
      <c r="AC38" s="22" t="str">
        <f t="shared" si="11"/>
        <v>P03</v>
      </c>
      <c r="AD38" s="22" t="str">
        <f>VLOOKUP(D38,'2-班级信息'!A:AI,35,0)</f>
        <v>周六上午</v>
      </c>
      <c r="AE38" s="22" t="str">
        <f>VLOOKUP(D38,'2-班级信息'!A:AL,12,0)</f>
        <v>3小时</v>
      </c>
      <c r="AF38" s="22" t="str">
        <f t="shared" si="1"/>
        <v>小学班</v>
      </c>
      <c r="AG38" s="22" t="str">
        <f t="shared" si="12"/>
        <v>小学周末白天班</v>
      </c>
    </row>
    <row r="39" spans="1:33">
      <c r="A39" s="23" t="s">
        <v>1721</v>
      </c>
      <c r="B39" s="23" t="s">
        <v>452</v>
      </c>
      <c r="C39" s="23" t="s">
        <v>1721</v>
      </c>
      <c r="D39" s="23" t="s">
        <v>4166</v>
      </c>
      <c r="E39" s="23" t="s">
        <v>4132</v>
      </c>
      <c r="F39" s="23" t="s">
        <v>4116</v>
      </c>
      <c r="G39" s="23" t="s">
        <v>3704</v>
      </c>
      <c r="H39" s="23" t="s">
        <v>3705</v>
      </c>
      <c r="I39" s="23" t="s">
        <v>14</v>
      </c>
      <c r="J39" s="23" t="s">
        <v>3706</v>
      </c>
      <c r="K39" s="23">
        <v>0</v>
      </c>
      <c r="L39" s="23" t="s">
        <v>4314</v>
      </c>
      <c r="M39" s="23" t="s">
        <v>11</v>
      </c>
      <c r="N39" s="23" t="s">
        <v>1726</v>
      </c>
      <c r="O39" s="23" t="s">
        <v>11</v>
      </c>
      <c r="P39" s="23" t="s">
        <v>11</v>
      </c>
      <c r="Q39" s="22" t="str">
        <f t="shared" si="2"/>
        <v>在读</v>
      </c>
      <c r="R39" s="22" t="str">
        <f>IF(Q39="在读",IF(IFERROR(FIND("一",D39),0)&gt;0,"一对一",VLOOKUP(LEFT(D39,3),班级编码!A:H,8,0)),Q39)</f>
        <v>小高部</v>
      </c>
      <c r="S39" s="22" t="str">
        <f t="shared" si="3"/>
        <v>P3BF06G3415</v>
      </c>
      <c r="T39" s="22" t="str">
        <f t="shared" si="4"/>
        <v>张佩</v>
      </c>
      <c r="U39" s="22" t="str">
        <f t="shared" si="5"/>
        <v>赖情佳</v>
      </c>
      <c r="V39" s="22" t="str">
        <f t="shared" si="6"/>
        <v>STA MARIA ANTONIO III BILLONES</v>
      </c>
      <c r="W39" s="22" t="str">
        <f t="shared" si="7"/>
        <v>STA MARIA ANTONIO III BILLONES</v>
      </c>
      <c r="X39" s="22" t="str">
        <f t="shared" si="8"/>
        <v>赖情佳</v>
      </c>
      <c r="Y39" s="22">
        <f t="shared" si="9"/>
        <v>30</v>
      </c>
      <c r="Z39" s="22">
        <f t="shared" si="10"/>
        <v>30</v>
      </c>
      <c r="AA39" s="22" t="str">
        <f t="shared" si="0"/>
        <v/>
      </c>
      <c r="AB39" s="22">
        <f>COUNTIF($G$2:G39,G39)</f>
        <v>1</v>
      </c>
      <c r="AC39" s="22" t="str">
        <f t="shared" si="11"/>
        <v>P3B</v>
      </c>
      <c r="AD39" s="22" t="str">
        <f>VLOOKUP(D39,'2-班级信息'!A:AI,35,0)</f>
        <v>周六上午</v>
      </c>
      <c r="AE39" s="22" t="str">
        <f>VLOOKUP(D39,'2-班级信息'!A:AL,12,0)</f>
        <v>3小时</v>
      </c>
      <c r="AF39" s="22" t="str">
        <f t="shared" si="1"/>
        <v>小学班</v>
      </c>
      <c r="AG39" s="22" t="str">
        <f t="shared" si="12"/>
        <v>小学周末白天班</v>
      </c>
    </row>
    <row r="40" spans="1:33">
      <c r="A40" s="23" t="s">
        <v>1721</v>
      </c>
      <c r="B40" s="23" t="s">
        <v>452</v>
      </c>
      <c r="C40" s="23" t="s">
        <v>1721</v>
      </c>
      <c r="D40" s="23" t="s">
        <v>5349</v>
      </c>
      <c r="E40" s="23" t="s">
        <v>4155</v>
      </c>
      <c r="F40" s="23" t="s">
        <v>5350</v>
      </c>
      <c r="G40" s="23" t="s">
        <v>3689</v>
      </c>
      <c r="H40" s="23" t="s">
        <v>3690</v>
      </c>
      <c r="I40" s="23" t="s">
        <v>10</v>
      </c>
      <c r="J40" s="23" t="s">
        <v>3691</v>
      </c>
      <c r="K40" s="23">
        <v>0</v>
      </c>
      <c r="L40" s="23" t="s">
        <v>4315</v>
      </c>
      <c r="M40" s="23" t="s">
        <v>11</v>
      </c>
      <c r="N40" s="23" t="s">
        <v>1726</v>
      </c>
      <c r="O40" s="23" t="s">
        <v>11</v>
      </c>
      <c r="P40" s="23" t="s">
        <v>11</v>
      </c>
      <c r="Q40" s="22" t="str">
        <f t="shared" si="2"/>
        <v>在读</v>
      </c>
      <c r="R40" s="22" t="str">
        <f>IF(Q40="在读",IF(IFERROR(FIND("一",D40),0)&gt;0,"一对一",VLOOKUP(LEFT(D40,3),班级编码!A:H,8,0)),Q40)</f>
        <v>小高部</v>
      </c>
      <c r="S40" s="22" t="str">
        <f t="shared" si="3"/>
        <v>P2BF03G3433</v>
      </c>
      <c r="T40" s="22" t="str">
        <f t="shared" si="4"/>
        <v>黎洁瑜</v>
      </c>
      <c r="U40" s="22" t="str">
        <f t="shared" si="5"/>
        <v>萧泽秀</v>
      </c>
      <c r="V40" s="22" t="str">
        <f t="shared" si="6"/>
        <v>Saleh Abdu</v>
      </c>
      <c r="W40" s="22" t="str">
        <f t="shared" si="7"/>
        <v>萧泽秀</v>
      </c>
      <c r="X40" s="22" t="str">
        <f t="shared" si="8"/>
        <v>Saleh Abdu</v>
      </c>
      <c r="Y40" s="22">
        <f t="shared" si="9"/>
        <v>3</v>
      </c>
      <c r="Z40" s="22">
        <f t="shared" si="10"/>
        <v>6</v>
      </c>
      <c r="AA40" s="22" t="str">
        <f t="shared" si="0"/>
        <v/>
      </c>
      <c r="AB40" s="22">
        <f>COUNTIF($G$2:G40,G40)</f>
        <v>1</v>
      </c>
      <c r="AC40" s="22" t="str">
        <f t="shared" si="11"/>
        <v>P2B</v>
      </c>
      <c r="AD40" s="22" t="str">
        <f>VLOOKUP(D40,'2-班级信息'!A:AI,35,0)</f>
        <v>周日下午</v>
      </c>
      <c r="AE40" s="22" t="str">
        <f>VLOOKUP(D40,'2-班级信息'!A:AL,12,0)</f>
        <v>3小时</v>
      </c>
      <c r="AF40" s="22" t="str">
        <f t="shared" si="1"/>
        <v>小学班</v>
      </c>
      <c r="AG40" s="22" t="str">
        <f t="shared" si="12"/>
        <v>小学周末白天班</v>
      </c>
    </row>
    <row r="41" spans="1:33">
      <c r="A41" s="23" t="s">
        <v>1721</v>
      </c>
      <c r="B41" s="23" t="s">
        <v>452</v>
      </c>
      <c r="C41" s="23" t="s">
        <v>1721</v>
      </c>
      <c r="D41" s="23" t="s">
        <v>5349</v>
      </c>
      <c r="E41" s="23" t="s">
        <v>4155</v>
      </c>
      <c r="F41" s="23" t="s">
        <v>5350</v>
      </c>
      <c r="G41" s="23" t="s">
        <v>3674</v>
      </c>
      <c r="H41" s="23" t="s">
        <v>3675</v>
      </c>
      <c r="I41" s="23" t="s">
        <v>10</v>
      </c>
      <c r="J41" s="23" t="s">
        <v>3676</v>
      </c>
      <c r="K41" s="23">
        <v>0</v>
      </c>
      <c r="L41" s="23" t="s">
        <v>4316</v>
      </c>
      <c r="M41" s="23" t="s">
        <v>11</v>
      </c>
      <c r="N41" s="23" t="s">
        <v>1766</v>
      </c>
      <c r="O41" s="23" t="s">
        <v>11</v>
      </c>
      <c r="P41" s="23" t="s">
        <v>11</v>
      </c>
      <c r="Q41" s="22" t="str">
        <f t="shared" si="2"/>
        <v>在读</v>
      </c>
      <c r="R41" s="22" t="str">
        <f>IF(Q41="在读",IF(IFERROR(FIND("一",D41),0)&gt;0,"一对一",VLOOKUP(LEFT(D41,3),班级编码!A:H,8,0)),Q41)</f>
        <v>小高部</v>
      </c>
      <c r="S41" s="22" t="str">
        <f t="shared" si="3"/>
        <v>P2BF03G3433</v>
      </c>
      <c r="T41" s="22" t="str">
        <f t="shared" si="4"/>
        <v>黎洁瑜</v>
      </c>
      <c r="U41" s="22" t="str">
        <f t="shared" si="5"/>
        <v>萧泽秀</v>
      </c>
      <c r="V41" s="22" t="str">
        <f t="shared" si="6"/>
        <v>Saleh Abdu</v>
      </c>
      <c r="W41" s="22" t="str">
        <f t="shared" si="7"/>
        <v>萧泽秀</v>
      </c>
      <c r="X41" s="22" t="str">
        <f t="shared" si="8"/>
        <v>Saleh Abdu</v>
      </c>
      <c r="Y41" s="22">
        <f t="shared" si="9"/>
        <v>3</v>
      </c>
      <c r="Z41" s="22">
        <f t="shared" si="10"/>
        <v>6</v>
      </c>
      <c r="AA41" s="22" t="str">
        <f t="shared" si="0"/>
        <v/>
      </c>
      <c r="AB41" s="22">
        <f>COUNTIF($G$2:G41,G41)</f>
        <v>1</v>
      </c>
      <c r="AC41" s="22" t="str">
        <f t="shared" si="11"/>
        <v>P2B</v>
      </c>
      <c r="AD41" s="22" t="str">
        <f>VLOOKUP(D41,'2-班级信息'!A:AI,35,0)</f>
        <v>周日下午</v>
      </c>
      <c r="AE41" s="22" t="str">
        <f>VLOOKUP(D41,'2-班级信息'!A:AL,12,0)</f>
        <v>3小时</v>
      </c>
      <c r="AF41" s="22" t="str">
        <f t="shared" si="1"/>
        <v>小学班</v>
      </c>
      <c r="AG41" s="22" t="str">
        <f t="shared" si="12"/>
        <v>小学周末白天班</v>
      </c>
    </row>
    <row r="42" spans="1:33">
      <c r="A42" s="23" t="s">
        <v>1721</v>
      </c>
      <c r="B42" s="23" t="s">
        <v>452</v>
      </c>
      <c r="C42" s="23" t="s">
        <v>1721</v>
      </c>
      <c r="D42" s="23" t="s">
        <v>4173</v>
      </c>
      <c r="E42" s="23" t="s">
        <v>4155</v>
      </c>
      <c r="F42" s="23" t="s">
        <v>4174</v>
      </c>
      <c r="G42" s="23" t="s">
        <v>3665</v>
      </c>
      <c r="H42" s="23" t="s">
        <v>3666</v>
      </c>
      <c r="I42" s="23" t="s">
        <v>14</v>
      </c>
      <c r="J42" s="23" t="s">
        <v>3667</v>
      </c>
      <c r="K42" s="23">
        <v>0</v>
      </c>
      <c r="L42" s="23" t="s">
        <v>4317</v>
      </c>
      <c r="M42" s="23" t="s">
        <v>11</v>
      </c>
      <c r="N42" s="23" t="s">
        <v>1726</v>
      </c>
      <c r="O42" s="23" t="s">
        <v>11</v>
      </c>
      <c r="P42" s="23" t="s">
        <v>11</v>
      </c>
      <c r="Q42" s="22" t="str">
        <f t="shared" si="2"/>
        <v>在读</v>
      </c>
      <c r="R42" s="22" t="str">
        <f>IF(Q42="在读",IF(IFERROR(FIND("一",D42),0)&gt;0,"一对一",VLOOKUP(LEFT(D42,3),班级编码!A:H,8,0)),Q42)</f>
        <v>小高部</v>
      </c>
      <c r="S42" s="22" t="str">
        <f t="shared" si="3"/>
        <v>P2BF03G2327</v>
      </c>
      <c r="T42" s="22" t="str">
        <f t="shared" si="4"/>
        <v>黎洁瑜</v>
      </c>
      <c r="U42" s="22" t="str">
        <f t="shared" si="5"/>
        <v>赖情佳</v>
      </c>
      <c r="V42" s="22" t="str">
        <f t="shared" si="6"/>
        <v>STA MARIA ANTONIO III BILLONES</v>
      </c>
      <c r="W42" s="22" t="str">
        <f t="shared" si="7"/>
        <v>STA MARIA ANTONIO III BILLONES</v>
      </c>
      <c r="X42" s="22" t="str">
        <f t="shared" si="8"/>
        <v>赖情佳</v>
      </c>
      <c r="Y42" s="22">
        <f t="shared" si="9"/>
        <v>30</v>
      </c>
      <c r="Z42" s="22">
        <f t="shared" si="10"/>
        <v>30</v>
      </c>
      <c r="AA42" s="22" t="str">
        <f t="shared" si="0"/>
        <v/>
      </c>
      <c r="AB42" s="22">
        <f>COUNTIF($G$2:G42,G42)</f>
        <v>1</v>
      </c>
      <c r="AC42" s="22" t="str">
        <f t="shared" si="11"/>
        <v>P2B</v>
      </c>
      <c r="AD42" s="22" t="str">
        <f>VLOOKUP(D42,'2-班级信息'!A:AI,35,0)</f>
        <v>周日下午</v>
      </c>
      <c r="AE42" s="22" t="str">
        <f>VLOOKUP(D42,'2-班级信息'!A:AL,12,0)</f>
        <v>3小时</v>
      </c>
      <c r="AF42" s="22" t="str">
        <f t="shared" si="1"/>
        <v>小学班</v>
      </c>
      <c r="AG42" s="22" t="str">
        <f t="shared" si="12"/>
        <v>小学周末白天班</v>
      </c>
    </row>
    <row r="43" spans="1:33">
      <c r="A43" s="23" t="s">
        <v>1721</v>
      </c>
      <c r="B43" s="23" t="s">
        <v>452</v>
      </c>
      <c r="C43" s="23" t="s">
        <v>1721</v>
      </c>
      <c r="D43" s="23" t="s">
        <v>4158</v>
      </c>
      <c r="E43" s="23" t="s">
        <v>4132</v>
      </c>
      <c r="F43" s="23" t="s">
        <v>4076</v>
      </c>
      <c r="G43" s="23" t="s">
        <v>3659</v>
      </c>
      <c r="H43" s="23" t="s">
        <v>3660</v>
      </c>
      <c r="I43" s="23" t="s">
        <v>12</v>
      </c>
      <c r="J43" s="23" t="s">
        <v>3661</v>
      </c>
      <c r="K43" s="23">
        <v>0</v>
      </c>
      <c r="L43" s="23" t="s">
        <v>4318</v>
      </c>
      <c r="M43" s="23" t="s">
        <v>11</v>
      </c>
      <c r="N43" s="23" t="s">
        <v>1726</v>
      </c>
      <c r="O43" s="23" t="s">
        <v>11</v>
      </c>
      <c r="P43" s="23" t="s">
        <v>11</v>
      </c>
      <c r="Q43" s="22" t="str">
        <f t="shared" si="2"/>
        <v>在读</v>
      </c>
      <c r="R43" s="22" t="str">
        <f>IF(Q43="在读",IF(IFERROR(FIND("一",D43),0)&gt;0,"一对一",VLOOKUP(LEFT(D43,3),班级编码!A:H,8,0)),Q43)</f>
        <v>初中部</v>
      </c>
      <c r="S43" s="22" t="str">
        <f t="shared" si="3"/>
        <v>P5BBR5G5609</v>
      </c>
      <c r="T43" s="22" t="str">
        <f t="shared" si="4"/>
        <v>萧泽秀</v>
      </c>
      <c r="U43" s="22" t="str">
        <f t="shared" si="5"/>
        <v>黎洁瑜</v>
      </c>
      <c r="V43" s="22" t="str">
        <f t="shared" si="6"/>
        <v xml:space="preserve">STA MARIA </v>
      </c>
      <c r="W43" s="22" t="str">
        <f t="shared" si="7"/>
        <v>黎洁瑜</v>
      </c>
      <c r="X43" s="22" t="str">
        <f t="shared" si="8"/>
        <v xml:space="preserve">STA MARIA </v>
      </c>
      <c r="Y43" s="22">
        <f t="shared" si="9"/>
        <v>3</v>
      </c>
      <c r="Z43" s="22">
        <f t="shared" si="10"/>
        <v>6</v>
      </c>
      <c r="AA43" s="22" t="str">
        <f t="shared" si="0"/>
        <v/>
      </c>
      <c r="AB43" s="22">
        <f>COUNTIF($G$2:G43,G43)</f>
        <v>1</v>
      </c>
      <c r="AC43" s="22" t="str">
        <f t="shared" si="11"/>
        <v>P5B</v>
      </c>
      <c r="AD43" s="22" t="str">
        <f>VLOOKUP(D43,'2-班级信息'!A:AI,35,0)</f>
        <v>周六上午</v>
      </c>
      <c r="AE43" s="22" t="str">
        <f>VLOOKUP(D43,'2-班级信息'!A:AL,12,0)</f>
        <v>3小时</v>
      </c>
      <c r="AF43" s="22" t="str">
        <f t="shared" si="1"/>
        <v>小学班</v>
      </c>
      <c r="AG43" s="22" t="str">
        <f t="shared" si="12"/>
        <v>小学周末白天班</v>
      </c>
    </row>
    <row r="44" spans="1:33">
      <c r="A44" s="23" t="s">
        <v>1721</v>
      </c>
      <c r="B44" s="23" t="s">
        <v>1189</v>
      </c>
      <c r="C44" s="23" t="s">
        <v>1721</v>
      </c>
      <c r="D44" s="23" t="s">
        <v>4207</v>
      </c>
      <c r="E44" s="23" t="s">
        <v>4188</v>
      </c>
      <c r="F44" s="23" t="s">
        <v>4208</v>
      </c>
      <c r="G44" s="23" t="s">
        <v>3640</v>
      </c>
      <c r="H44" s="23" t="s">
        <v>3641</v>
      </c>
      <c r="I44" s="23" t="s">
        <v>10</v>
      </c>
      <c r="J44" s="23" t="s">
        <v>3642</v>
      </c>
      <c r="K44" s="23">
        <v>0</v>
      </c>
      <c r="L44" s="23" t="s">
        <v>4319</v>
      </c>
      <c r="M44" s="23" t="s">
        <v>11</v>
      </c>
      <c r="N44" s="23" t="s">
        <v>1726</v>
      </c>
      <c r="O44" s="23" t="s">
        <v>11</v>
      </c>
      <c r="P44" s="23" t="s">
        <v>11</v>
      </c>
      <c r="Q44" s="22" t="str">
        <f t="shared" si="2"/>
        <v>在读</v>
      </c>
      <c r="R44" s="22" t="str">
        <f>IF(Q44="在读",IF(IFERROR(FIND("一",D44),0)&gt;0,"一对一",VLOOKUP(LEFT(D44,3),班级编码!A:H,8,0)),Q44)</f>
        <v>小初部</v>
      </c>
      <c r="S44" s="22" t="str">
        <f t="shared" si="3"/>
        <v>P03F01G2334</v>
      </c>
      <c r="T44" s="22" t="str">
        <f t="shared" si="4"/>
        <v>赖情佳</v>
      </c>
      <c r="U44" s="22" t="str">
        <f t="shared" si="5"/>
        <v>张佩</v>
      </c>
      <c r="V44" s="22" t="str">
        <f t="shared" si="6"/>
        <v>Abdul</v>
      </c>
      <c r="W44" s="22" t="str">
        <f t="shared" si="7"/>
        <v>张佩</v>
      </c>
      <c r="X44" s="22" t="str">
        <f t="shared" si="8"/>
        <v>Abdul</v>
      </c>
      <c r="Y44" s="22">
        <f t="shared" si="9"/>
        <v>2</v>
      </c>
      <c r="Z44" s="22">
        <f t="shared" si="10"/>
        <v>4</v>
      </c>
      <c r="AA44" s="22" t="str">
        <f t="shared" si="0"/>
        <v/>
      </c>
      <c r="AB44" s="22">
        <f>COUNTIF($G$2:G44,G44)</f>
        <v>1</v>
      </c>
      <c r="AC44" s="22" t="str">
        <f t="shared" si="11"/>
        <v>P03</v>
      </c>
      <c r="AD44" s="22" t="str">
        <f>VLOOKUP(D44,'2-班级信息'!A:AI,35,0)</f>
        <v>周三下午</v>
      </c>
      <c r="AE44" s="22" t="str">
        <f>VLOOKUP(D44,'2-班级信息'!A:AL,12,0)</f>
        <v>3小时</v>
      </c>
      <c r="AF44" s="22" t="str">
        <f t="shared" si="1"/>
        <v>小学班</v>
      </c>
      <c r="AG44" s="22" t="str">
        <f t="shared" si="12"/>
        <v>小学平时3小时班</v>
      </c>
    </row>
    <row r="45" spans="1:33">
      <c r="A45" s="23" t="s">
        <v>1721</v>
      </c>
      <c r="B45" s="23" t="s">
        <v>4084</v>
      </c>
      <c r="C45" s="23" t="s">
        <v>1721</v>
      </c>
      <c r="D45" s="23" t="s">
        <v>4083</v>
      </c>
      <c r="E45" s="23" t="s">
        <v>11</v>
      </c>
      <c r="F45" s="23" t="s">
        <v>4085</v>
      </c>
      <c r="G45" s="23" t="s">
        <v>3632</v>
      </c>
      <c r="H45" s="23" t="s">
        <v>3633</v>
      </c>
      <c r="I45" s="23" t="s">
        <v>15</v>
      </c>
      <c r="J45" s="23" t="s">
        <v>3634</v>
      </c>
      <c r="K45" s="23">
        <v>0</v>
      </c>
      <c r="L45" s="23" t="s">
        <v>11</v>
      </c>
      <c r="M45" s="23" t="s">
        <v>11</v>
      </c>
      <c r="N45" s="23" t="s">
        <v>1766</v>
      </c>
      <c r="O45" s="23" t="s">
        <v>11</v>
      </c>
      <c r="P45" s="23" t="s">
        <v>11</v>
      </c>
      <c r="Q45" s="22" t="str">
        <f t="shared" si="2"/>
        <v>停读</v>
      </c>
      <c r="R45" s="22" t="str">
        <f>IF(Q45="在读",IF(IFERROR(FIND("一",D45),0)&gt;0,"一对一",VLOOKUP(LEFT(D45,3),班级编码!A:H,8,0)),Q45)</f>
        <v>停读</v>
      </c>
      <c r="S45" s="22" t="str">
        <f t="shared" si="3"/>
        <v>停读</v>
      </c>
      <c r="T45" s="22" t="str">
        <f t="shared" si="4"/>
        <v>陈欢</v>
      </c>
      <c r="U45" s="22" t="str">
        <f t="shared" si="5"/>
        <v/>
      </c>
      <c r="V45" s="22" t="str">
        <f t="shared" si="6"/>
        <v/>
      </c>
      <c r="W45" s="22" t="str">
        <f t="shared" si="7"/>
        <v/>
      </c>
      <c r="X45" s="22" t="str">
        <f t="shared" si="8"/>
        <v/>
      </c>
      <c r="Y45" s="22">
        <f t="shared" si="9"/>
        <v>0</v>
      </c>
      <c r="Z45" s="22">
        <f t="shared" si="10"/>
        <v>0</v>
      </c>
      <c r="AA45" s="22" t="str">
        <f t="shared" si="0"/>
        <v/>
      </c>
      <c r="AB45" s="22">
        <f>COUNTIF($G$2:G45,G45)</f>
        <v>1</v>
      </c>
      <c r="AC45" s="22" t="str">
        <f t="shared" si="11"/>
        <v>停读</v>
      </c>
      <c r="AD45" s="22" t="str">
        <f>VLOOKUP(D45,'2-班级信息'!A:AI,35,0)</f>
        <v/>
      </c>
      <c r="AE45" s="22" t="str">
        <f>VLOOKUP(D45,'2-班级信息'!A:AL,12,0)</f>
        <v/>
      </c>
      <c r="AF45" s="22" t="str">
        <f t="shared" si="1"/>
        <v>小学班</v>
      </c>
      <c r="AG45" s="22" t="str">
        <f t="shared" si="12"/>
        <v>小学平时班</v>
      </c>
    </row>
    <row r="46" spans="1:33">
      <c r="A46" s="23" t="s">
        <v>1721</v>
      </c>
      <c r="B46" s="23" t="s">
        <v>1189</v>
      </c>
      <c r="C46" s="23" t="s">
        <v>1721</v>
      </c>
      <c r="D46" s="23" t="s">
        <v>4207</v>
      </c>
      <c r="E46" s="23" t="s">
        <v>4188</v>
      </c>
      <c r="F46" s="23" t="s">
        <v>4208</v>
      </c>
      <c r="G46" s="23" t="s">
        <v>3626</v>
      </c>
      <c r="H46" s="23" t="s">
        <v>3627</v>
      </c>
      <c r="I46" s="23" t="s">
        <v>16</v>
      </c>
      <c r="J46" s="23" t="s">
        <v>3628</v>
      </c>
      <c r="K46" s="23">
        <v>0</v>
      </c>
      <c r="L46" s="23" t="s">
        <v>4320</v>
      </c>
      <c r="M46" s="23" t="s">
        <v>11</v>
      </c>
      <c r="N46" s="23" t="s">
        <v>1726</v>
      </c>
      <c r="O46" s="23" t="s">
        <v>11</v>
      </c>
      <c r="P46" s="23" t="s">
        <v>11</v>
      </c>
      <c r="Q46" s="22" t="str">
        <f t="shared" si="2"/>
        <v>在读</v>
      </c>
      <c r="R46" s="22" t="str">
        <f>IF(Q46="在读",IF(IFERROR(FIND("一",D46),0)&gt;0,"一对一",VLOOKUP(LEFT(D46,3),班级编码!A:H,8,0)),Q46)</f>
        <v>小初部</v>
      </c>
      <c r="S46" s="22" t="str">
        <f t="shared" si="3"/>
        <v>P03F01G2334</v>
      </c>
      <c r="T46" s="22" t="str">
        <f t="shared" si="4"/>
        <v>赖情佳</v>
      </c>
      <c r="U46" s="22" t="str">
        <f t="shared" si="5"/>
        <v>张佩</v>
      </c>
      <c r="V46" s="22" t="str">
        <f t="shared" si="6"/>
        <v>Abdul</v>
      </c>
      <c r="W46" s="22" t="str">
        <f t="shared" si="7"/>
        <v>张佩</v>
      </c>
      <c r="X46" s="22" t="str">
        <f t="shared" si="8"/>
        <v>Abdul</v>
      </c>
      <c r="Y46" s="22">
        <f t="shared" si="9"/>
        <v>2</v>
      </c>
      <c r="Z46" s="22">
        <f t="shared" si="10"/>
        <v>4</v>
      </c>
      <c r="AA46" s="22" t="str">
        <f t="shared" si="0"/>
        <v/>
      </c>
      <c r="AB46" s="22">
        <f>COUNTIF($G$2:G46,G46)</f>
        <v>1</v>
      </c>
      <c r="AC46" s="22" t="str">
        <f t="shared" si="11"/>
        <v>P03</v>
      </c>
      <c r="AD46" s="22" t="str">
        <f>VLOOKUP(D46,'2-班级信息'!A:AI,35,0)</f>
        <v>周三下午</v>
      </c>
      <c r="AE46" s="22" t="str">
        <f>VLOOKUP(D46,'2-班级信息'!A:AL,12,0)</f>
        <v>3小时</v>
      </c>
      <c r="AF46" s="22" t="str">
        <f t="shared" si="1"/>
        <v>小学班</v>
      </c>
      <c r="AG46" s="22" t="str">
        <f t="shared" si="12"/>
        <v>小学平时3小时班</v>
      </c>
    </row>
    <row r="47" spans="1:33">
      <c r="A47" s="23" t="s">
        <v>1721</v>
      </c>
      <c r="B47" s="23" t="s">
        <v>452</v>
      </c>
      <c r="C47" s="23" t="s">
        <v>1721</v>
      </c>
      <c r="D47" s="23" t="s">
        <v>4179</v>
      </c>
      <c r="E47" s="23" t="s">
        <v>4150</v>
      </c>
      <c r="F47" s="23" t="s">
        <v>4180</v>
      </c>
      <c r="G47" s="23" t="s">
        <v>3617</v>
      </c>
      <c r="H47" s="23" t="s">
        <v>3618</v>
      </c>
      <c r="I47" s="23" t="s">
        <v>1669</v>
      </c>
      <c r="J47" s="23" t="s">
        <v>3619</v>
      </c>
      <c r="K47" s="23">
        <v>0</v>
      </c>
      <c r="L47" s="23" t="s">
        <v>4321</v>
      </c>
      <c r="M47" s="23" t="s">
        <v>11</v>
      </c>
      <c r="N47" s="23" t="s">
        <v>1742</v>
      </c>
      <c r="O47" s="23" t="s">
        <v>11</v>
      </c>
      <c r="P47" s="23" t="s">
        <v>11</v>
      </c>
      <c r="Q47" s="22" t="str">
        <f t="shared" si="2"/>
        <v>在读</v>
      </c>
      <c r="R47" s="22" t="str">
        <f>IF(Q47="在读",IF(IFERROR(FIND("一",D47),0)&gt;0,"一对一",VLOOKUP(LEFT(D47,3),班级编码!A:H,8,0)),Q47)</f>
        <v>小初部</v>
      </c>
      <c r="S47" s="22" t="str">
        <f t="shared" si="3"/>
        <v>P03F02G1202</v>
      </c>
      <c r="T47" s="22" t="str">
        <f t="shared" si="4"/>
        <v>王玲</v>
      </c>
      <c r="U47" s="22" t="str">
        <f t="shared" si="5"/>
        <v>赖情佳</v>
      </c>
      <c r="V47" s="22" t="str">
        <f t="shared" si="6"/>
        <v xml:space="preserve">STA MARIA </v>
      </c>
      <c r="W47" s="22" t="str">
        <f t="shared" si="7"/>
        <v>赖情佳</v>
      </c>
      <c r="X47" s="22" t="str">
        <f t="shared" si="8"/>
        <v xml:space="preserve">STA MARIA </v>
      </c>
      <c r="Y47" s="22">
        <f t="shared" si="9"/>
        <v>3</v>
      </c>
      <c r="Z47" s="22">
        <f t="shared" si="10"/>
        <v>6</v>
      </c>
      <c r="AA47" s="22" t="str">
        <f t="shared" si="0"/>
        <v/>
      </c>
      <c r="AB47" s="22">
        <f>COUNTIF($G$2:G47,G47)</f>
        <v>1</v>
      </c>
      <c r="AC47" s="22" t="str">
        <f t="shared" si="11"/>
        <v>P03</v>
      </c>
      <c r="AD47" s="22" t="str">
        <f>VLOOKUP(D47,'2-班级信息'!A:AI,35,0)</f>
        <v>周日上午</v>
      </c>
      <c r="AE47" s="22" t="str">
        <f>VLOOKUP(D47,'2-班级信息'!A:AL,12,0)</f>
        <v>3小时</v>
      </c>
      <c r="AF47" s="22" t="str">
        <f t="shared" si="1"/>
        <v>幼儿班</v>
      </c>
      <c r="AG47" s="22" t="str">
        <f t="shared" si="12"/>
        <v>幼儿班</v>
      </c>
    </row>
    <row r="48" spans="1:33">
      <c r="A48" s="23" t="s">
        <v>1721</v>
      </c>
      <c r="B48" s="23" t="s">
        <v>1189</v>
      </c>
      <c r="C48" s="23" t="s">
        <v>1721</v>
      </c>
      <c r="D48" s="23" t="s">
        <v>4197</v>
      </c>
      <c r="E48" s="23" t="s">
        <v>4184</v>
      </c>
      <c r="F48" s="23" t="s">
        <v>4198</v>
      </c>
      <c r="G48" s="23" t="s">
        <v>3605</v>
      </c>
      <c r="H48" s="23" t="s">
        <v>3606</v>
      </c>
      <c r="I48" s="23" t="s">
        <v>16</v>
      </c>
      <c r="J48" s="23" t="s">
        <v>3607</v>
      </c>
      <c r="K48" s="23">
        <v>0</v>
      </c>
      <c r="L48" s="23" t="s">
        <v>4322</v>
      </c>
      <c r="M48" s="23" t="s">
        <v>11</v>
      </c>
      <c r="N48" s="23" t="s">
        <v>1726</v>
      </c>
      <c r="O48" s="23" t="s">
        <v>11</v>
      </c>
      <c r="P48" s="23" t="s">
        <v>11</v>
      </c>
      <c r="Q48" s="22" t="str">
        <f t="shared" si="2"/>
        <v>在读</v>
      </c>
      <c r="R48" s="22" t="str">
        <f>IF(Q48="在读",IF(IFERROR(FIND("一",D48),0)&gt;0,"一对一",VLOOKUP(LEFT(D48,3),班级编码!A:H,8,0)),Q48)</f>
        <v>小初部</v>
      </c>
      <c r="S48" s="22" t="str">
        <f t="shared" si="3"/>
        <v>P03F01G1231</v>
      </c>
      <c r="T48" s="22" t="str">
        <f t="shared" si="4"/>
        <v>黎洁瑜</v>
      </c>
      <c r="U48" s="22" t="str">
        <f t="shared" si="5"/>
        <v>萧泽秀</v>
      </c>
      <c r="V48" s="22" t="str">
        <f t="shared" si="6"/>
        <v>YoYO</v>
      </c>
      <c r="W48" s="22" t="str">
        <f t="shared" si="7"/>
        <v>萧泽秀</v>
      </c>
      <c r="X48" s="22" t="str">
        <f t="shared" si="8"/>
        <v>YoYO</v>
      </c>
      <c r="Y48" s="22">
        <f t="shared" si="9"/>
        <v>3</v>
      </c>
      <c r="Z48" s="22">
        <f t="shared" si="10"/>
        <v>6</v>
      </c>
      <c r="AA48" s="22" t="str">
        <f t="shared" si="0"/>
        <v/>
      </c>
      <c r="AB48" s="22">
        <f>COUNTIF($G$2:G48,G48)</f>
        <v>1</v>
      </c>
      <c r="AC48" s="22" t="str">
        <f t="shared" si="11"/>
        <v>P03</v>
      </c>
      <c r="AD48" s="22" t="str">
        <f>VLOOKUP(D48,'2-班级信息'!A:AI,35,0)</f>
        <v>周三下午</v>
      </c>
      <c r="AE48" s="22" t="str">
        <f>VLOOKUP(D48,'2-班级信息'!A:AL,12,0)</f>
        <v>3小时</v>
      </c>
      <c r="AF48" s="22" t="str">
        <f t="shared" si="1"/>
        <v>小学班</v>
      </c>
      <c r="AG48" s="22" t="str">
        <f t="shared" si="12"/>
        <v>小学平时3小时班</v>
      </c>
    </row>
    <row r="49" spans="1:33">
      <c r="A49" s="23" t="s">
        <v>1721</v>
      </c>
      <c r="B49" s="23" t="s">
        <v>1189</v>
      </c>
      <c r="C49" s="23" t="s">
        <v>1721</v>
      </c>
      <c r="D49" s="23" t="s">
        <v>4197</v>
      </c>
      <c r="E49" s="23" t="s">
        <v>4184</v>
      </c>
      <c r="F49" s="23" t="s">
        <v>4198</v>
      </c>
      <c r="G49" s="23" t="s">
        <v>3602</v>
      </c>
      <c r="H49" s="23" t="s">
        <v>3603</v>
      </c>
      <c r="I49" s="23" t="s">
        <v>1669</v>
      </c>
      <c r="J49" s="23" t="s">
        <v>3604</v>
      </c>
      <c r="K49" s="23">
        <v>0</v>
      </c>
      <c r="L49" s="23" t="s">
        <v>4323</v>
      </c>
      <c r="M49" s="23" t="s">
        <v>11</v>
      </c>
      <c r="N49" s="23" t="s">
        <v>1737</v>
      </c>
      <c r="O49" s="23" t="s">
        <v>11</v>
      </c>
      <c r="P49" s="23" t="s">
        <v>11</v>
      </c>
      <c r="Q49" s="22" t="str">
        <f t="shared" si="2"/>
        <v>在读</v>
      </c>
      <c r="R49" s="22" t="str">
        <f>IF(Q49="在读",IF(IFERROR(FIND("一",D49),0)&gt;0,"一对一",VLOOKUP(LEFT(D49,3),班级编码!A:H,8,0)),Q49)</f>
        <v>小初部</v>
      </c>
      <c r="S49" s="22" t="str">
        <f t="shared" si="3"/>
        <v>P03F01G1231</v>
      </c>
      <c r="T49" s="22" t="str">
        <f t="shared" si="4"/>
        <v>黎洁瑜</v>
      </c>
      <c r="U49" s="22" t="str">
        <f t="shared" si="5"/>
        <v>萧泽秀</v>
      </c>
      <c r="V49" s="22" t="str">
        <f t="shared" si="6"/>
        <v>YoYO</v>
      </c>
      <c r="W49" s="22" t="str">
        <f t="shared" si="7"/>
        <v>萧泽秀</v>
      </c>
      <c r="X49" s="22" t="str">
        <f t="shared" si="8"/>
        <v>YoYO</v>
      </c>
      <c r="Y49" s="22">
        <f t="shared" si="9"/>
        <v>3</v>
      </c>
      <c r="Z49" s="22">
        <f t="shared" si="10"/>
        <v>6</v>
      </c>
      <c r="AA49" s="22" t="str">
        <f t="shared" si="0"/>
        <v/>
      </c>
      <c r="AB49" s="22">
        <f>COUNTIF($G$2:G49,G49)</f>
        <v>1</v>
      </c>
      <c r="AC49" s="22" t="str">
        <f t="shared" si="11"/>
        <v>P03</v>
      </c>
      <c r="AD49" s="22" t="str">
        <f>VLOOKUP(D49,'2-班级信息'!A:AI,35,0)</f>
        <v>周三下午</v>
      </c>
      <c r="AE49" s="22" t="str">
        <f>VLOOKUP(D49,'2-班级信息'!A:AL,12,0)</f>
        <v>3小时</v>
      </c>
      <c r="AF49" s="22" t="str">
        <f t="shared" si="1"/>
        <v>幼儿班</v>
      </c>
      <c r="AG49" s="22" t="str">
        <f t="shared" si="12"/>
        <v>幼儿班</v>
      </c>
    </row>
    <row r="50" spans="1:33">
      <c r="A50" s="23" t="s">
        <v>1721</v>
      </c>
      <c r="B50" s="23" t="s">
        <v>452</v>
      </c>
      <c r="C50" s="23" t="s">
        <v>1721</v>
      </c>
      <c r="D50" s="23" t="s">
        <v>4163</v>
      </c>
      <c r="E50" s="23" t="s">
        <v>4073</v>
      </c>
      <c r="F50" s="23" t="s">
        <v>4116</v>
      </c>
      <c r="G50" s="23" t="s">
        <v>3588</v>
      </c>
      <c r="H50" s="23" t="s">
        <v>3589</v>
      </c>
      <c r="I50" s="23" t="s">
        <v>15</v>
      </c>
      <c r="J50" s="23" t="s">
        <v>3590</v>
      </c>
      <c r="K50" s="23">
        <v>0</v>
      </c>
      <c r="L50" s="23" t="s">
        <v>4324</v>
      </c>
      <c r="M50" s="23" t="s">
        <v>11</v>
      </c>
      <c r="N50" s="23" t="s">
        <v>2578</v>
      </c>
      <c r="O50" s="23" t="s">
        <v>11</v>
      </c>
      <c r="P50" s="23" t="s">
        <v>11</v>
      </c>
      <c r="Q50" s="22" t="str">
        <f t="shared" si="2"/>
        <v>在读</v>
      </c>
      <c r="R50" s="22" t="str">
        <f>IF(Q50="在读",IF(IFERROR(FIND("一",D50),0)&gt;0,"一对一",VLOOKUP(LEFT(D50,3),班级编码!A:H,8,0)),Q50)</f>
        <v>初中部</v>
      </c>
      <c r="S50" s="22" t="str">
        <f t="shared" si="3"/>
        <v>J1ASR3G6724</v>
      </c>
      <c r="T50" s="22" t="str">
        <f t="shared" si="4"/>
        <v>张佩</v>
      </c>
      <c r="U50" s="22" t="str">
        <f t="shared" si="5"/>
        <v>赖情佳</v>
      </c>
      <c r="V50" s="22" t="str">
        <f t="shared" si="6"/>
        <v>STA MARIA ANTONIO III BILLONES</v>
      </c>
      <c r="W50" s="22" t="str">
        <f t="shared" si="7"/>
        <v>STA MARIA ANTONIO III BILLONES</v>
      </c>
      <c r="X50" s="22" t="str">
        <f t="shared" si="8"/>
        <v>赖情佳</v>
      </c>
      <c r="Y50" s="22">
        <f t="shared" si="9"/>
        <v>30</v>
      </c>
      <c r="Z50" s="22">
        <f t="shared" si="10"/>
        <v>30</v>
      </c>
      <c r="AA50" s="22" t="str">
        <f t="shared" si="0"/>
        <v/>
      </c>
      <c r="AB50" s="22">
        <f>COUNTIF($G$2:G50,G50)</f>
        <v>1</v>
      </c>
      <c r="AC50" s="22" t="str">
        <f t="shared" si="11"/>
        <v>J1A</v>
      </c>
      <c r="AD50" s="22" t="str">
        <f>VLOOKUP(D50,'2-班级信息'!A:AI,35,0)</f>
        <v>周六下午</v>
      </c>
      <c r="AE50" s="22" t="str">
        <f>VLOOKUP(D50,'2-班级信息'!A:AL,12,0)</f>
        <v>3小时</v>
      </c>
      <c r="AF50" s="22" t="str">
        <f t="shared" si="1"/>
        <v>小学班</v>
      </c>
      <c r="AG50" s="22" t="str">
        <f t="shared" si="12"/>
        <v>小学周末白天班</v>
      </c>
    </row>
    <row r="51" spans="1:33">
      <c r="A51" s="23" t="s">
        <v>1721</v>
      </c>
      <c r="B51" s="23" t="s">
        <v>1189</v>
      </c>
      <c r="C51" s="23" t="s">
        <v>1721</v>
      </c>
      <c r="D51" s="23" t="s">
        <v>4197</v>
      </c>
      <c r="E51" s="23" t="s">
        <v>4184</v>
      </c>
      <c r="F51" s="23" t="s">
        <v>4198</v>
      </c>
      <c r="G51" s="23" t="s">
        <v>3567</v>
      </c>
      <c r="H51" s="23" t="s">
        <v>3568</v>
      </c>
      <c r="I51" s="23" t="s">
        <v>10</v>
      </c>
      <c r="J51" s="23" t="s">
        <v>3569</v>
      </c>
      <c r="K51" s="23">
        <v>0</v>
      </c>
      <c r="L51" s="23" t="s">
        <v>4325</v>
      </c>
      <c r="M51" s="23" t="s">
        <v>11</v>
      </c>
      <c r="N51" s="23" t="s">
        <v>1726</v>
      </c>
      <c r="O51" s="23" t="s">
        <v>11</v>
      </c>
      <c r="P51" s="23" t="s">
        <v>11</v>
      </c>
      <c r="Q51" s="22" t="str">
        <f t="shared" si="2"/>
        <v>在读</v>
      </c>
      <c r="R51" s="22" t="str">
        <f>IF(Q51="在读",IF(IFERROR(FIND("一",D51),0)&gt;0,"一对一",VLOOKUP(LEFT(D51,3),班级编码!A:H,8,0)),Q51)</f>
        <v>小初部</v>
      </c>
      <c r="S51" s="22" t="str">
        <f t="shared" si="3"/>
        <v>P03F01G1231</v>
      </c>
      <c r="T51" s="22" t="str">
        <f t="shared" si="4"/>
        <v>黎洁瑜</v>
      </c>
      <c r="U51" s="22" t="str">
        <f t="shared" si="5"/>
        <v>萧泽秀</v>
      </c>
      <c r="V51" s="22" t="str">
        <f t="shared" si="6"/>
        <v>YoYO</v>
      </c>
      <c r="W51" s="22" t="str">
        <f t="shared" si="7"/>
        <v>萧泽秀</v>
      </c>
      <c r="X51" s="22" t="str">
        <f t="shared" si="8"/>
        <v>YoYO</v>
      </c>
      <c r="Y51" s="22">
        <f t="shared" si="9"/>
        <v>3</v>
      </c>
      <c r="Z51" s="22">
        <f t="shared" si="10"/>
        <v>6</v>
      </c>
      <c r="AA51" s="22" t="str">
        <f t="shared" si="0"/>
        <v/>
      </c>
      <c r="AB51" s="22">
        <f>COUNTIF($G$2:G51,G51)</f>
        <v>1</v>
      </c>
      <c r="AC51" s="22" t="str">
        <f t="shared" si="11"/>
        <v>P03</v>
      </c>
      <c r="AD51" s="22" t="str">
        <f>VLOOKUP(D51,'2-班级信息'!A:AI,35,0)</f>
        <v>周三下午</v>
      </c>
      <c r="AE51" s="22" t="str">
        <f>VLOOKUP(D51,'2-班级信息'!A:AL,12,0)</f>
        <v>3小时</v>
      </c>
      <c r="AF51" s="22" t="str">
        <f t="shared" si="1"/>
        <v>小学班</v>
      </c>
      <c r="AG51" s="22" t="str">
        <f t="shared" si="12"/>
        <v>小学平时3小时班</v>
      </c>
    </row>
    <row r="52" spans="1:33">
      <c r="A52" s="23" t="s">
        <v>1721</v>
      </c>
      <c r="B52" s="23" t="s">
        <v>452</v>
      </c>
      <c r="C52" s="23" t="s">
        <v>1721</v>
      </c>
      <c r="D52" s="23" t="s">
        <v>5338</v>
      </c>
      <c r="E52" s="23" t="s">
        <v>4073</v>
      </c>
      <c r="F52" s="23" t="s">
        <v>5339</v>
      </c>
      <c r="G52" s="23" t="s">
        <v>3554</v>
      </c>
      <c r="H52" s="23" t="s">
        <v>3555</v>
      </c>
      <c r="I52" s="23" t="s">
        <v>12</v>
      </c>
      <c r="J52" s="23" t="s">
        <v>3510</v>
      </c>
      <c r="K52" s="23">
        <v>0</v>
      </c>
      <c r="L52" s="23" t="s">
        <v>4326</v>
      </c>
      <c r="M52" s="23" t="s">
        <v>11</v>
      </c>
      <c r="N52" s="23" t="s">
        <v>1726</v>
      </c>
      <c r="O52" s="23" t="s">
        <v>11</v>
      </c>
      <c r="P52" s="23" t="s">
        <v>11</v>
      </c>
      <c r="Q52" s="22" t="str">
        <f t="shared" si="2"/>
        <v>在读</v>
      </c>
      <c r="R52" s="22" t="str">
        <f>IF(Q52="在读",IF(IFERROR(FIND("一",D52),0)&gt;0,"一对一",VLOOKUP(LEFT(D52,3),班级编码!A:H,8,0)),Q52)</f>
        <v>初中部</v>
      </c>
      <c r="S52" s="22" t="str">
        <f t="shared" si="3"/>
        <v>P5BBR5G5618</v>
      </c>
      <c r="T52" s="22" t="str">
        <f t="shared" si="4"/>
        <v>易青梅</v>
      </c>
      <c r="U52" s="22" t="str">
        <f t="shared" si="5"/>
        <v>张佩</v>
      </c>
      <c r="V52" s="22" t="str">
        <f t="shared" si="6"/>
        <v>Anna Khimo</v>
      </c>
      <c r="W52" s="22" t="str">
        <f t="shared" si="7"/>
        <v>张佩</v>
      </c>
      <c r="X52" s="22" t="str">
        <f t="shared" si="8"/>
        <v>Anna Khimo</v>
      </c>
      <c r="Y52" s="22">
        <f t="shared" si="9"/>
        <v>2</v>
      </c>
      <c r="Z52" s="22">
        <f t="shared" si="10"/>
        <v>4</v>
      </c>
      <c r="AA52" s="22" t="str">
        <f t="shared" si="0"/>
        <v/>
      </c>
      <c r="AB52" s="22">
        <f>COUNTIF($G$2:G52,G52)</f>
        <v>1</v>
      </c>
      <c r="AC52" s="22" t="str">
        <f t="shared" si="11"/>
        <v>P5B</v>
      </c>
      <c r="AD52" s="22" t="str">
        <f>VLOOKUP(D52,'2-班级信息'!A:AI,35,0)</f>
        <v>周六下午</v>
      </c>
      <c r="AE52" s="22" t="str">
        <f>VLOOKUP(D52,'2-班级信息'!A:AL,12,0)</f>
        <v>3小时</v>
      </c>
      <c r="AF52" s="22" t="str">
        <f t="shared" si="1"/>
        <v>小学班</v>
      </c>
      <c r="AG52" s="22" t="str">
        <f t="shared" si="12"/>
        <v>小学周末白天班</v>
      </c>
    </row>
    <row r="53" spans="1:33">
      <c r="A53" s="23" t="s">
        <v>1721</v>
      </c>
      <c r="B53" s="23" t="s">
        <v>452</v>
      </c>
      <c r="C53" s="23" t="s">
        <v>1721</v>
      </c>
      <c r="D53" s="23" t="s">
        <v>4166</v>
      </c>
      <c r="E53" s="23" t="s">
        <v>4132</v>
      </c>
      <c r="F53" s="23" t="s">
        <v>4116</v>
      </c>
      <c r="G53" s="23" t="s">
        <v>3546</v>
      </c>
      <c r="H53" s="23" t="s">
        <v>3547</v>
      </c>
      <c r="I53" s="23" t="s">
        <v>14</v>
      </c>
      <c r="J53" s="23" t="s">
        <v>3548</v>
      </c>
      <c r="K53" s="23">
        <v>0</v>
      </c>
      <c r="L53" s="23" t="s">
        <v>4327</v>
      </c>
      <c r="M53" s="23" t="s">
        <v>11</v>
      </c>
      <c r="N53" s="23" t="s">
        <v>1726</v>
      </c>
      <c r="O53" s="23" t="s">
        <v>11</v>
      </c>
      <c r="P53" s="23" t="s">
        <v>11</v>
      </c>
      <c r="Q53" s="22" t="str">
        <f t="shared" si="2"/>
        <v>在读</v>
      </c>
      <c r="R53" s="22" t="str">
        <f>IF(Q53="在读",IF(IFERROR(FIND("一",D53),0)&gt;0,"一对一",VLOOKUP(LEFT(D53,3),班级编码!A:H,8,0)),Q53)</f>
        <v>小高部</v>
      </c>
      <c r="S53" s="22" t="str">
        <f t="shared" si="3"/>
        <v>P3BF06G3415</v>
      </c>
      <c r="T53" s="22" t="str">
        <f t="shared" si="4"/>
        <v>张佩</v>
      </c>
      <c r="U53" s="22" t="str">
        <f t="shared" si="5"/>
        <v>赖情佳</v>
      </c>
      <c r="V53" s="22" t="str">
        <f t="shared" si="6"/>
        <v>STA MARIA ANTONIO III BILLONES</v>
      </c>
      <c r="W53" s="22" t="str">
        <f t="shared" si="7"/>
        <v>STA MARIA ANTONIO III BILLONES</v>
      </c>
      <c r="X53" s="22" t="str">
        <f t="shared" si="8"/>
        <v>赖情佳</v>
      </c>
      <c r="Y53" s="22">
        <f t="shared" si="9"/>
        <v>30</v>
      </c>
      <c r="Z53" s="22">
        <f t="shared" si="10"/>
        <v>30</v>
      </c>
      <c r="AA53" s="22" t="str">
        <f t="shared" si="0"/>
        <v/>
      </c>
      <c r="AB53" s="22">
        <f>COUNTIF($G$2:G53,G53)</f>
        <v>1</v>
      </c>
      <c r="AC53" s="22" t="str">
        <f t="shared" si="11"/>
        <v>P3B</v>
      </c>
      <c r="AD53" s="22" t="str">
        <f>VLOOKUP(D53,'2-班级信息'!A:AI,35,0)</f>
        <v>周六上午</v>
      </c>
      <c r="AE53" s="22" t="str">
        <f>VLOOKUP(D53,'2-班级信息'!A:AL,12,0)</f>
        <v>3小时</v>
      </c>
      <c r="AF53" s="22" t="str">
        <f t="shared" si="1"/>
        <v>小学班</v>
      </c>
      <c r="AG53" s="22" t="str">
        <f t="shared" si="12"/>
        <v>小学周末白天班</v>
      </c>
    </row>
    <row r="54" spans="1:33">
      <c r="A54" s="23" t="s">
        <v>1721</v>
      </c>
      <c r="B54" s="23" t="s">
        <v>1189</v>
      </c>
      <c r="C54" s="23" t="s">
        <v>1721</v>
      </c>
      <c r="D54" s="23" t="s">
        <v>4207</v>
      </c>
      <c r="E54" s="23" t="s">
        <v>4188</v>
      </c>
      <c r="F54" s="23" t="s">
        <v>4208</v>
      </c>
      <c r="G54" s="23" t="s">
        <v>3531</v>
      </c>
      <c r="H54" s="23" t="s">
        <v>3532</v>
      </c>
      <c r="I54" s="23" t="s">
        <v>16</v>
      </c>
      <c r="J54" s="23" t="s">
        <v>3533</v>
      </c>
      <c r="K54" s="23">
        <v>0</v>
      </c>
      <c r="L54" s="23" t="s">
        <v>4328</v>
      </c>
      <c r="M54" s="23" t="s">
        <v>11</v>
      </c>
      <c r="N54" s="23" t="s">
        <v>1726</v>
      </c>
      <c r="O54" s="23" t="s">
        <v>11</v>
      </c>
      <c r="P54" s="23" t="s">
        <v>11</v>
      </c>
      <c r="Q54" s="22" t="str">
        <f t="shared" si="2"/>
        <v>在读</v>
      </c>
      <c r="R54" s="22" t="str">
        <f>IF(Q54="在读",IF(IFERROR(FIND("一",D54),0)&gt;0,"一对一",VLOOKUP(LEFT(D54,3),班级编码!A:H,8,0)),Q54)</f>
        <v>小初部</v>
      </c>
      <c r="S54" s="22" t="str">
        <f t="shared" si="3"/>
        <v>P03F01G2334</v>
      </c>
      <c r="T54" s="22" t="str">
        <f t="shared" si="4"/>
        <v>赖情佳</v>
      </c>
      <c r="U54" s="22" t="str">
        <f t="shared" si="5"/>
        <v>张佩</v>
      </c>
      <c r="V54" s="22" t="str">
        <f t="shared" si="6"/>
        <v>Abdul</v>
      </c>
      <c r="W54" s="22" t="str">
        <f t="shared" si="7"/>
        <v>张佩</v>
      </c>
      <c r="X54" s="22" t="str">
        <f t="shared" si="8"/>
        <v>Abdul</v>
      </c>
      <c r="Y54" s="22">
        <f t="shared" si="9"/>
        <v>2</v>
      </c>
      <c r="Z54" s="22">
        <f t="shared" si="10"/>
        <v>4</v>
      </c>
      <c r="AA54" s="22" t="str">
        <f t="shared" si="0"/>
        <v/>
      </c>
      <c r="AB54" s="22">
        <f>COUNTIF($G$2:G54,G54)</f>
        <v>1</v>
      </c>
      <c r="AC54" s="22" t="str">
        <f t="shared" si="11"/>
        <v>P03</v>
      </c>
      <c r="AD54" s="22" t="str">
        <f>VLOOKUP(D54,'2-班级信息'!A:AI,35,0)</f>
        <v>周三下午</v>
      </c>
      <c r="AE54" s="22" t="str">
        <f>VLOOKUP(D54,'2-班级信息'!A:AL,12,0)</f>
        <v>3小时</v>
      </c>
      <c r="AF54" s="22" t="str">
        <f t="shared" si="1"/>
        <v>小学班</v>
      </c>
      <c r="AG54" s="22" t="str">
        <f t="shared" si="12"/>
        <v>小学平时3小时班</v>
      </c>
    </row>
    <row r="55" spans="1:33">
      <c r="A55" s="23" t="s">
        <v>1721</v>
      </c>
      <c r="B55" s="23" t="s">
        <v>4084</v>
      </c>
      <c r="C55" s="23" t="s">
        <v>1721</v>
      </c>
      <c r="D55" s="23" t="s">
        <v>4083</v>
      </c>
      <c r="E55" s="23" t="s">
        <v>11</v>
      </c>
      <c r="F55" s="23" t="s">
        <v>4085</v>
      </c>
      <c r="G55" s="23" t="s">
        <v>3527</v>
      </c>
      <c r="H55" s="23" t="s">
        <v>3528</v>
      </c>
      <c r="I55" s="23" t="s">
        <v>13</v>
      </c>
      <c r="J55" s="23" t="s">
        <v>3529</v>
      </c>
      <c r="K55" s="23">
        <v>0</v>
      </c>
      <c r="L55" s="23" t="s">
        <v>4329</v>
      </c>
      <c r="M55" s="23" t="s">
        <v>11</v>
      </c>
      <c r="N55" s="23" t="s">
        <v>1726</v>
      </c>
      <c r="O55" s="23" t="s">
        <v>11</v>
      </c>
      <c r="P55" s="23" t="s">
        <v>11</v>
      </c>
      <c r="Q55" s="22" t="str">
        <f t="shared" si="2"/>
        <v>停读</v>
      </c>
      <c r="R55" s="22" t="str">
        <f>IF(Q55="在读",IF(IFERROR(FIND("一",D55),0)&gt;0,"一对一",VLOOKUP(LEFT(D55,3),班级编码!A:H,8,0)),Q55)</f>
        <v>停读</v>
      </c>
      <c r="S55" s="22" t="str">
        <f t="shared" si="3"/>
        <v>停读</v>
      </c>
      <c r="T55" s="22" t="str">
        <f t="shared" si="4"/>
        <v>陈欢</v>
      </c>
      <c r="U55" s="22" t="str">
        <f t="shared" si="5"/>
        <v/>
      </c>
      <c r="V55" s="22" t="str">
        <f t="shared" si="6"/>
        <v/>
      </c>
      <c r="W55" s="22" t="str">
        <f t="shared" si="7"/>
        <v/>
      </c>
      <c r="X55" s="22" t="str">
        <f t="shared" si="8"/>
        <v/>
      </c>
      <c r="Y55" s="22">
        <f t="shared" si="9"/>
        <v>0</v>
      </c>
      <c r="Z55" s="22">
        <f t="shared" si="10"/>
        <v>0</v>
      </c>
      <c r="AA55" s="22" t="str">
        <f t="shared" si="0"/>
        <v/>
      </c>
      <c r="AB55" s="22">
        <f>COUNTIF($G$2:G55,G55)</f>
        <v>1</v>
      </c>
      <c r="AC55" s="22" t="str">
        <f t="shared" si="11"/>
        <v>停读</v>
      </c>
      <c r="AD55" s="22" t="str">
        <f>VLOOKUP(D55,'2-班级信息'!A:AI,35,0)</f>
        <v/>
      </c>
      <c r="AE55" s="22" t="str">
        <f>VLOOKUP(D55,'2-班级信息'!A:AL,12,0)</f>
        <v/>
      </c>
      <c r="AF55" s="22" t="str">
        <f t="shared" si="1"/>
        <v>小学班</v>
      </c>
      <c r="AG55" s="22" t="str">
        <f t="shared" si="12"/>
        <v>小学平时班</v>
      </c>
    </row>
    <row r="56" spans="1:33">
      <c r="A56" s="23" t="s">
        <v>1721</v>
      </c>
      <c r="B56" s="23" t="s">
        <v>452</v>
      </c>
      <c r="C56" s="23" t="s">
        <v>1721</v>
      </c>
      <c r="D56" s="23" t="s">
        <v>5338</v>
      </c>
      <c r="E56" s="23" t="s">
        <v>4073</v>
      </c>
      <c r="F56" s="23" t="s">
        <v>5339</v>
      </c>
      <c r="G56" s="23" t="s">
        <v>3506</v>
      </c>
      <c r="H56" s="23" t="s">
        <v>3507</v>
      </c>
      <c r="I56" s="23" t="s">
        <v>12</v>
      </c>
      <c r="J56" s="23" t="s">
        <v>3473</v>
      </c>
      <c r="K56" s="23">
        <v>0</v>
      </c>
      <c r="L56" s="23" t="s">
        <v>4330</v>
      </c>
      <c r="M56" s="23" t="s">
        <v>11</v>
      </c>
      <c r="N56" s="214" t="s">
        <v>1778</v>
      </c>
      <c r="O56" s="23" t="s">
        <v>11</v>
      </c>
      <c r="P56" s="23" t="s">
        <v>11</v>
      </c>
      <c r="Q56" s="22" t="str">
        <f t="shared" si="2"/>
        <v>在读</v>
      </c>
      <c r="R56" s="22" t="str">
        <f>IF(Q56="在读",IF(IFERROR(FIND("一",D56),0)&gt;0,"一对一",VLOOKUP(LEFT(D56,3),班级编码!A:H,8,0)),Q56)</f>
        <v>初中部</v>
      </c>
      <c r="S56" s="22" t="str">
        <f t="shared" si="3"/>
        <v>P5BBR5G5618</v>
      </c>
      <c r="T56" s="22" t="str">
        <f t="shared" si="4"/>
        <v>易青梅</v>
      </c>
      <c r="U56" s="22" t="str">
        <f t="shared" si="5"/>
        <v>张佩</v>
      </c>
      <c r="V56" s="22" t="str">
        <f t="shared" si="6"/>
        <v>Anna Khimo</v>
      </c>
      <c r="W56" s="22" t="str">
        <f t="shared" si="7"/>
        <v>张佩</v>
      </c>
      <c r="X56" s="22" t="str">
        <f t="shared" si="8"/>
        <v>Anna Khimo</v>
      </c>
      <c r="Y56" s="22">
        <f t="shared" si="9"/>
        <v>2</v>
      </c>
      <c r="Z56" s="22">
        <f t="shared" si="10"/>
        <v>4</v>
      </c>
      <c r="AA56" s="22" t="str">
        <f t="shared" si="0"/>
        <v/>
      </c>
      <c r="AB56" s="22">
        <f>COUNTIF($G$2:G56,G56)</f>
        <v>1</v>
      </c>
      <c r="AC56" s="22" t="str">
        <f t="shared" si="11"/>
        <v>P5B</v>
      </c>
      <c r="AD56" s="22" t="str">
        <f>VLOOKUP(D56,'2-班级信息'!A:AI,35,0)</f>
        <v>周六下午</v>
      </c>
      <c r="AE56" s="22" t="str">
        <f>VLOOKUP(D56,'2-班级信息'!A:AL,12,0)</f>
        <v>3小时</v>
      </c>
      <c r="AF56" s="22" t="str">
        <f t="shared" si="1"/>
        <v>小学班</v>
      </c>
      <c r="AG56" s="22" t="str">
        <f t="shared" si="12"/>
        <v>小学周末白天班</v>
      </c>
    </row>
    <row r="57" spans="1:33">
      <c r="A57" s="23" t="s">
        <v>1721</v>
      </c>
      <c r="B57" s="23" t="s">
        <v>459</v>
      </c>
      <c r="C57" s="23" t="s">
        <v>1721</v>
      </c>
      <c r="D57" s="23" t="s">
        <v>4086</v>
      </c>
      <c r="E57" s="23" t="s">
        <v>4089</v>
      </c>
      <c r="F57" s="23" t="s">
        <v>4087</v>
      </c>
      <c r="G57" s="23" t="s">
        <v>3500</v>
      </c>
      <c r="H57" s="23" t="s">
        <v>3501</v>
      </c>
      <c r="I57" s="23" t="s">
        <v>1669</v>
      </c>
      <c r="J57" s="23" t="s">
        <v>3502</v>
      </c>
      <c r="K57" s="23">
        <v>0</v>
      </c>
      <c r="L57" s="23" t="s">
        <v>4331</v>
      </c>
      <c r="M57" s="23" t="s">
        <v>11</v>
      </c>
      <c r="N57" s="23" t="s">
        <v>2477</v>
      </c>
      <c r="O57" s="23" t="s">
        <v>11</v>
      </c>
      <c r="P57" s="23" t="s">
        <v>11</v>
      </c>
      <c r="Q57" s="22" t="str">
        <f t="shared" si="2"/>
        <v>在读</v>
      </c>
      <c r="R57" s="22" t="str">
        <f>IF(Q57="在读",IF(IFERROR(FIND("一",D57),0)&gt;0,"一对一",VLOOKUP(LEFT(D57,3),班级编码!A:H,8,0)),Q57)</f>
        <v>幼儿部</v>
      </c>
      <c r="S57" s="22" t="str">
        <f t="shared" si="3"/>
        <v>K03000GXZ23</v>
      </c>
      <c r="T57" s="22" t="str">
        <f t="shared" si="4"/>
        <v>陈敏华</v>
      </c>
      <c r="U57" s="22" t="str">
        <f t="shared" si="5"/>
        <v/>
      </c>
      <c r="V57" s="22" t="str">
        <f t="shared" si="6"/>
        <v>STA MARIA ANTONIO II</v>
      </c>
      <c r="W57" s="22" t="str">
        <f t="shared" si="7"/>
        <v>STA MARIA ANTONIO II</v>
      </c>
      <c r="X57" s="22" t="str">
        <f t="shared" si="8"/>
        <v/>
      </c>
      <c r="Y57" s="22">
        <f t="shared" si="9"/>
        <v>20</v>
      </c>
      <c r="Z57" s="22">
        <f t="shared" si="10"/>
        <v>20</v>
      </c>
      <c r="AA57" s="22" t="str">
        <f t="shared" si="0"/>
        <v/>
      </c>
      <c r="AB57" s="22">
        <f>COUNTIF($G$2:G57,G57)</f>
        <v>1</v>
      </c>
      <c r="AC57" s="22" t="str">
        <f t="shared" si="11"/>
        <v>K03</v>
      </c>
      <c r="AD57" s="22" t="str">
        <f>VLOOKUP(D57,'2-班级信息'!A:AI,35,0)</f>
        <v>周五下午</v>
      </c>
      <c r="AE57" s="22" t="str">
        <f>VLOOKUP(D57,'2-班级信息'!A:AL,12,0)</f>
        <v>1.5小时</v>
      </c>
      <c r="AF57" s="22" t="str">
        <f t="shared" si="1"/>
        <v>幼儿班</v>
      </c>
      <c r="AG57" s="22" t="str">
        <f t="shared" si="12"/>
        <v>幼儿班</v>
      </c>
    </row>
    <row r="58" spans="1:33">
      <c r="A58" s="23" t="s">
        <v>1721</v>
      </c>
      <c r="B58" s="23" t="s">
        <v>452</v>
      </c>
      <c r="C58" s="23" t="s">
        <v>1721</v>
      </c>
      <c r="D58" s="23" t="s">
        <v>4148</v>
      </c>
      <c r="E58" s="23" t="s">
        <v>4150</v>
      </c>
      <c r="F58" s="23" t="s">
        <v>4149</v>
      </c>
      <c r="G58" s="23" t="s">
        <v>3471</v>
      </c>
      <c r="H58" s="23" t="s">
        <v>3472</v>
      </c>
      <c r="I58" s="23" t="s">
        <v>15</v>
      </c>
      <c r="J58" s="23" t="s">
        <v>3473</v>
      </c>
      <c r="K58" s="23">
        <v>0</v>
      </c>
      <c r="L58" s="23" t="s">
        <v>4332</v>
      </c>
      <c r="M58" s="23" t="s">
        <v>11</v>
      </c>
      <c r="N58" s="214" t="s">
        <v>1778</v>
      </c>
      <c r="O58" s="23" t="s">
        <v>11</v>
      </c>
      <c r="P58" s="23" t="s">
        <v>11</v>
      </c>
      <c r="Q58" s="22" t="str">
        <f t="shared" si="2"/>
        <v>在读</v>
      </c>
      <c r="R58" s="22" t="str">
        <f>IF(Q58="在读",IF(IFERROR(FIND("一",D58),0)&gt;0,"一对一",VLOOKUP(LEFT(D58,3),班级编码!A:H,8,0)),Q58)</f>
        <v>初中部</v>
      </c>
      <c r="S58" s="22" t="str">
        <f t="shared" si="3"/>
        <v>J1BSR4G6711</v>
      </c>
      <c r="T58" s="22" t="str">
        <f t="shared" si="4"/>
        <v>张佩</v>
      </c>
      <c r="U58" s="22" t="str">
        <f t="shared" si="5"/>
        <v>覃爱怡</v>
      </c>
      <c r="V58" s="22" t="str">
        <f t="shared" si="6"/>
        <v xml:space="preserve">STA MARIA </v>
      </c>
      <c r="W58" s="22" t="str">
        <f t="shared" si="7"/>
        <v>覃爱怡</v>
      </c>
      <c r="X58" s="22" t="str">
        <f t="shared" si="8"/>
        <v xml:space="preserve">STA MARIA </v>
      </c>
      <c r="Y58" s="22">
        <f t="shared" si="9"/>
        <v>3</v>
      </c>
      <c r="Z58" s="22">
        <f t="shared" si="10"/>
        <v>6</v>
      </c>
      <c r="AA58" s="22" t="str">
        <f t="shared" si="0"/>
        <v/>
      </c>
      <c r="AB58" s="22">
        <f>COUNTIF($G$2:G58,G58)</f>
        <v>1</v>
      </c>
      <c r="AC58" s="22" t="str">
        <f t="shared" si="11"/>
        <v>J1B</v>
      </c>
      <c r="AD58" s="22" t="str">
        <f>VLOOKUP(D58,'2-班级信息'!A:AI,35,0)</f>
        <v>周日上午</v>
      </c>
      <c r="AE58" s="22" t="str">
        <f>VLOOKUP(D58,'2-班级信息'!A:AL,12,0)</f>
        <v>3小时</v>
      </c>
      <c r="AF58" s="22" t="str">
        <f t="shared" si="1"/>
        <v>小学班</v>
      </c>
      <c r="AG58" s="22" t="str">
        <f t="shared" si="12"/>
        <v>小学周末白天班</v>
      </c>
    </row>
    <row r="59" spans="1:33">
      <c r="A59" s="23" t="s">
        <v>1721</v>
      </c>
      <c r="B59" s="23" t="s">
        <v>452</v>
      </c>
      <c r="C59" s="23" t="s">
        <v>1721</v>
      </c>
      <c r="D59" s="23" t="s">
        <v>5334</v>
      </c>
      <c r="E59" s="23" t="s">
        <v>5335</v>
      </c>
      <c r="F59" s="23" t="s">
        <v>4135</v>
      </c>
      <c r="G59" s="23" t="s">
        <v>3461</v>
      </c>
      <c r="H59" s="23" t="s">
        <v>3462</v>
      </c>
      <c r="I59" s="23" t="s">
        <v>14</v>
      </c>
      <c r="J59" s="23" t="s">
        <v>3463</v>
      </c>
      <c r="K59" s="23">
        <v>0</v>
      </c>
      <c r="L59" s="23" t="s">
        <v>4333</v>
      </c>
      <c r="M59" s="23" t="s">
        <v>11</v>
      </c>
      <c r="N59" s="23" t="s">
        <v>1726</v>
      </c>
      <c r="O59" s="23" t="s">
        <v>11</v>
      </c>
      <c r="P59" s="23" t="s">
        <v>11</v>
      </c>
      <c r="Q59" s="22" t="str">
        <f t="shared" si="2"/>
        <v>在读</v>
      </c>
      <c r="R59" s="22" t="str">
        <f>IF(Q59="在读",IF(IFERROR(FIND("一",D59),0)&gt;0,"一对一",VLOOKUP(LEFT(D59,3),班级编码!A:H,8,0)),Q59)</f>
        <v>小高部</v>
      </c>
      <c r="S59" s="22" t="str">
        <f t="shared" si="3"/>
        <v>P3AF04G3426</v>
      </c>
      <c r="T59" s="22" t="str">
        <f t="shared" si="4"/>
        <v>赖情佳</v>
      </c>
      <c r="U59" s="22" t="str">
        <f t="shared" si="5"/>
        <v>覃爱怡</v>
      </c>
      <c r="V59" s="22" t="str">
        <f t="shared" si="6"/>
        <v xml:space="preserve">STA MARIA </v>
      </c>
      <c r="W59" s="22" t="str">
        <f t="shared" si="7"/>
        <v>覃爱怡</v>
      </c>
      <c r="X59" s="22" t="str">
        <f t="shared" si="8"/>
        <v xml:space="preserve">STA MARIA </v>
      </c>
      <c r="Y59" s="22">
        <f t="shared" si="9"/>
        <v>3</v>
      </c>
      <c r="Z59" s="22">
        <f t="shared" si="10"/>
        <v>6</v>
      </c>
      <c r="AA59" s="22" t="str">
        <f t="shared" si="0"/>
        <v/>
      </c>
      <c r="AB59" s="22">
        <f>COUNTIF($G$2:G59,G59)</f>
        <v>1</v>
      </c>
      <c r="AC59" s="22" t="str">
        <f t="shared" si="11"/>
        <v>P3A</v>
      </c>
      <c r="AD59" s="22" t="str">
        <f>VLOOKUP(D59,'2-班级信息'!A:AI,35,0)</f>
        <v>周二晚上</v>
      </c>
      <c r="AE59" s="22" t="str">
        <f>VLOOKUP(D59,'2-班级信息'!A:AL,12,0)</f>
        <v>3小时</v>
      </c>
      <c r="AF59" s="22" t="str">
        <f t="shared" si="1"/>
        <v>小学班</v>
      </c>
      <c r="AG59" s="22" t="str">
        <f t="shared" si="12"/>
        <v>小学平时3小时班</v>
      </c>
    </row>
    <row r="60" spans="1:33">
      <c r="A60" s="23" t="s">
        <v>1721</v>
      </c>
      <c r="B60" s="23" t="s">
        <v>452</v>
      </c>
      <c r="C60" s="23" t="s">
        <v>1721</v>
      </c>
      <c r="D60" s="23" t="s">
        <v>4173</v>
      </c>
      <c r="E60" s="23" t="s">
        <v>4155</v>
      </c>
      <c r="F60" s="23" t="s">
        <v>4174</v>
      </c>
      <c r="G60" s="23" t="s">
        <v>3433</v>
      </c>
      <c r="H60" s="23" t="s">
        <v>3434</v>
      </c>
      <c r="I60" s="23" t="s">
        <v>14</v>
      </c>
      <c r="J60" s="23" t="s">
        <v>3435</v>
      </c>
      <c r="K60" s="23">
        <v>0</v>
      </c>
      <c r="L60" s="23" t="s">
        <v>4334</v>
      </c>
      <c r="M60" s="23" t="s">
        <v>11</v>
      </c>
      <c r="N60" s="23" t="s">
        <v>1766</v>
      </c>
      <c r="O60" s="23" t="s">
        <v>11</v>
      </c>
      <c r="P60" s="23" t="s">
        <v>11</v>
      </c>
      <c r="Q60" s="22" t="str">
        <f t="shared" si="2"/>
        <v>在读</v>
      </c>
      <c r="R60" s="22" t="str">
        <f>IF(Q60="在读",IF(IFERROR(FIND("一",D60),0)&gt;0,"一对一",VLOOKUP(LEFT(D60,3),班级编码!A:H,8,0)),Q60)</f>
        <v>小高部</v>
      </c>
      <c r="S60" s="22" t="str">
        <f t="shared" si="3"/>
        <v>P2BF03G2327</v>
      </c>
      <c r="T60" s="22" t="str">
        <f t="shared" si="4"/>
        <v>黎洁瑜</v>
      </c>
      <c r="U60" s="22" t="str">
        <f t="shared" si="5"/>
        <v>赖情佳</v>
      </c>
      <c r="V60" s="22" t="str">
        <f t="shared" si="6"/>
        <v>STA MARIA ANTONIO III BILLONES</v>
      </c>
      <c r="W60" s="22" t="str">
        <f t="shared" si="7"/>
        <v>STA MARIA ANTONIO III BILLONES</v>
      </c>
      <c r="X60" s="22" t="str">
        <f t="shared" si="8"/>
        <v>赖情佳</v>
      </c>
      <c r="Y60" s="22">
        <f t="shared" si="9"/>
        <v>30</v>
      </c>
      <c r="Z60" s="22">
        <f t="shared" si="10"/>
        <v>30</v>
      </c>
      <c r="AA60" s="22" t="str">
        <f t="shared" si="0"/>
        <v/>
      </c>
      <c r="AB60" s="22">
        <f>COUNTIF($G$2:G60,G60)</f>
        <v>1</v>
      </c>
      <c r="AC60" s="22" t="str">
        <f t="shared" si="11"/>
        <v>P2B</v>
      </c>
      <c r="AD60" s="22" t="str">
        <f>VLOOKUP(D60,'2-班级信息'!A:AI,35,0)</f>
        <v>周日下午</v>
      </c>
      <c r="AE60" s="22" t="str">
        <f>VLOOKUP(D60,'2-班级信息'!A:AL,12,0)</f>
        <v>3小时</v>
      </c>
      <c r="AF60" s="22" t="str">
        <f t="shared" si="1"/>
        <v>小学班</v>
      </c>
      <c r="AG60" s="22" t="str">
        <f t="shared" si="12"/>
        <v>小学周末白天班</v>
      </c>
    </row>
    <row r="61" spans="1:33">
      <c r="A61" s="23" t="s">
        <v>1721</v>
      </c>
      <c r="B61" s="23" t="s">
        <v>452</v>
      </c>
      <c r="C61" s="23" t="s">
        <v>1721</v>
      </c>
      <c r="D61" s="23" t="s">
        <v>5342</v>
      </c>
      <c r="E61" s="23" t="s">
        <v>4073</v>
      </c>
      <c r="F61" s="23" t="s">
        <v>5343</v>
      </c>
      <c r="G61" s="23" t="s">
        <v>3430</v>
      </c>
      <c r="H61" s="23" t="s">
        <v>3431</v>
      </c>
      <c r="I61" s="23" t="s">
        <v>10</v>
      </c>
      <c r="J61" s="23" t="s">
        <v>3432</v>
      </c>
      <c r="K61" s="23">
        <v>0</v>
      </c>
      <c r="L61" s="23" t="s">
        <v>4335</v>
      </c>
      <c r="M61" s="23" t="s">
        <v>11</v>
      </c>
      <c r="N61" s="23" t="s">
        <v>1726</v>
      </c>
      <c r="O61" s="23" t="s">
        <v>11</v>
      </c>
      <c r="P61" s="23" t="s">
        <v>11</v>
      </c>
      <c r="Q61" s="22" t="str">
        <f t="shared" si="2"/>
        <v>在读</v>
      </c>
      <c r="R61" s="22" t="str">
        <f>IF(Q61="在读",IF(IFERROR(FIND("一",D61),0)&gt;0,"一对一",VLOOKUP(LEFT(D61,3),班级编码!A:H,8,0)),Q61)</f>
        <v>小初部</v>
      </c>
      <c r="S61" s="22" t="str">
        <f t="shared" si="3"/>
        <v>P03F01G2335</v>
      </c>
      <c r="T61" s="22" t="str">
        <f t="shared" si="4"/>
        <v>赖情佳</v>
      </c>
      <c r="U61" s="22" t="str">
        <f t="shared" si="5"/>
        <v>覃爱怡</v>
      </c>
      <c r="V61" s="22" t="str">
        <f t="shared" si="6"/>
        <v>Anna Khimo</v>
      </c>
      <c r="W61" s="22" t="str">
        <f t="shared" si="7"/>
        <v>覃爱怡</v>
      </c>
      <c r="X61" s="22" t="str">
        <f t="shared" si="8"/>
        <v>Anna Khimo</v>
      </c>
      <c r="Y61" s="22">
        <f t="shared" si="9"/>
        <v>3</v>
      </c>
      <c r="Z61" s="22">
        <f t="shared" si="10"/>
        <v>6</v>
      </c>
      <c r="AA61" s="22" t="str">
        <f t="shared" si="0"/>
        <v/>
      </c>
      <c r="AB61" s="22">
        <f>COUNTIF($G$2:G61,G61)</f>
        <v>1</v>
      </c>
      <c r="AC61" s="22" t="str">
        <f t="shared" si="11"/>
        <v>P03</v>
      </c>
      <c r="AD61" s="22" t="str">
        <f>VLOOKUP(D61,'2-班级信息'!A:AI,35,0)</f>
        <v>周六下午</v>
      </c>
      <c r="AE61" s="22" t="str">
        <f>VLOOKUP(D61,'2-班级信息'!A:AL,12,0)</f>
        <v>3小时</v>
      </c>
      <c r="AF61" s="22" t="str">
        <f t="shared" si="1"/>
        <v>小学班</v>
      </c>
      <c r="AG61" s="22" t="str">
        <f t="shared" si="12"/>
        <v>小学周末白天班</v>
      </c>
    </row>
    <row r="62" spans="1:33">
      <c r="A62" s="23" t="s">
        <v>1721</v>
      </c>
      <c r="B62" s="23" t="s">
        <v>4084</v>
      </c>
      <c r="C62" s="23" t="s">
        <v>1721</v>
      </c>
      <c r="D62" s="23" t="s">
        <v>4083</v>
      </c>
      <c r="E62" s="23" t="s">
        <v>11</v>
      </c>
      <c r="F62" s="23" t="s">
        <v>4085</v>
      </c>
      <c r="G62" s="23" t="s">
        <v>3418</v>
      </c>
      <c r="H62" s="23" t="s">
        <v>3419</v>
      </c>
      <c r="I62" s="23" t="s">
        <v>17</v>
      </c>
      <c r="J62" s="23" t="s">
        <v>3420</v>
      </c>
      <c r="K62" s="23">
        <v>0</v>
      </c>
      <c r="L62" s="23" t="s">
        <v>4336</v>
      </c>
      <c r="M62" s="23" t="s">
        <v>11</v>
      </c>
      <c r="N62" s="23" t="s">
        <v>3189</v>
      </c>
      <c r="O62" s="23" t="s">
        <v>11</v>
      </c>
      <c r="P62" s="23" t="s">
        <v>11</v>
      </c>
      <c r="Q62" s="22" t="str">
        <f t="shared" si="2"/>
        <v>停读</v>
      </c>
      <c r="R62" s="22" t="str">
        <f>IF(Q62="在读",IF(IFERROR(FIND("一",D62),0)&gt;0,"一对一",VLOOKUP(LEFT(D62,3),班级编码!A:H,8,0)),Q62)</f>
        <v>停读</v>
      </c>
      <c r="S62" s="22" t="str">
        <f t="shared" si="3"/>
        <v>停读</v>
      </c>
      <c r="T62" s="22" t="str">
        <f t="shared" si="4"/>
        <v>陈欢</v>
      </c>
      <c r="U62" s="22" t="str">
        <f t="shared" si="5"/>
        <v/>
      </c>
      <c r="V62" s="22" t="str">
        <f t="shared" si="6"/>
        <v/>
      </c>
      <c r="W62" s="22" t="str">
        <f t="shared" si="7"/>
        <v/>
      </c>
      <c r="X62" s="22" t="str">
        <f t="shared" si="8"/>
        <v/>
      </c>
      <c r="Y62" s="22">
        <f t="shared" si="9"/>
        <v>0</v>
      </c>
      <c r="Z62" s="22">
        <f t="shared" si="10"/>
        <v>0</v>
      </c>
      <c r="AA62" s="22" t="str">
        <f t="shared" si="0"/>
        <v/>
      </c>
      <c r="AB62" s="22">
        <f>COUNTIF($G$2:G62,G62)</f>
        <v>1</v>
      </c>
      <c r="AC62" s="22" t="str">
        <f t="shared" si="11"/>
        <v>停读</v>
      </c>
      <c r="AD62" s="22" t="str">
        <f>VLOOKUP(D62,'2-班级信息'!A:AI,35,0)</f>
        <v/>
      </c>
      <c r="AE62" s="22" t="str">
        <f>VLOOKUP(D62,'2-班级信息'!A:AL,12,0)</f>
        <v/>
      </c>
      <c r="AF62" s="22" t="str">
        <f t="shared" si="1"/>
        <v>中学班</v>
      </c>
      <c r="AG62" s="22" t="str">
        <f t="shared" si="12"/>
        <v>中学班</v>
      </c>
    </row>
    <row r="63" spans="1:33">
      <c r="A63" s="23" t="s">
        <v>1721</v>
      </c>
      <c r="B63" s="23" t="s">
        <v>4084</v>
      </c>
      <c r="C63" s="23" t="s">
        <v>1721</v>
      </c>
      <c r="D63" s="23" t="s">
        <v>4083</v>
      </c>
      <c r="E63" s="23" t="s">
        <v>11</v>
      </c>
      <c r="F63" s="23" t="s">
        <v>4085</v>
      </c>
      <c r="G63" s="23" t="s">
        <v>3410</v>
      </c>
      <c r="H63" s="23" t="s">
        <v>3411</v>
      </c>
      <c r="I63" s="23" t="s">
        <v>18</v>
      </c>
      <c r="J63" s="23" t="s">
        <v>3412</v>
      </c>
      <c r="K63" s="23">
        <v>0</v>
      </c>
      <c r="L63" s="23" t="s">
        <v>4337</v>
      </c>
      <c r="M63" s="23" t="s">
        <v>11</v>
      </c>
      <c r="N63" s="23" t="s">
        <v>1786</v>
      </c>
      <c r="O63" s="23" t="s">
        <v>11</v>
      </c>
      <c r="P63" s="23" t="s">
        <v>11</v>
      </c>
      <c r="Q63" s="22" t="str">
        <f t="shared" si="2"/>
        <v>停读</v>
      </c>
      <c r="R63" s="22" t="str">
        <f>IF(Q63="在读",IF(IFERROR(FIND("一",D63),0)&gt;0,"一对一",VLOOKUP(LEFT(D63,3),班级编码!A:H,8,0)),Q63)</f>
        <v>停读</v>
      </c>
      <c r="S63" s="22" t="str">
        <f t="shared" si="3"/>
        <v>停读</v>
      </c>
      <c r="T63" s="22" t="str">
        <f t="shared" si="4"/>
        <v>陈欢</v>
      </c>
      <c r="U63" s="22" t="str">
        <f t="shared" si="5"/>
        <v/>
      </c>
      <c r="V63" s="22" t="str">
        <f t="shared" si="6"/>
        <v/>
      </c>
      <c r="W63" s="22" t="str">
        <f t="shared" si="7"/>
        <v/>
      </c>
      <c r="X63" s="22" t="str">
        <f t="shared" si="8"/>
        <v/>
      </c>
      <c r="Y63" s="22">
        <f t="shared" si="9"/>
        <v>0</v>
      </c>
      <c r="Z63" s="22">
        <f t="shared" si="10"/>
        <v>0</v>
      </c>
      <c r="AA63" s="22" t="str">
        <f t="shared" si="0"/>
        <v/>
      </c>
      <c r="AB63" s="22">
        <f>COUNTIF($G$2:G63,G63)</f>
        <v>1</v>
      </c>
      <c r="AC63" s="22" t="str">
        <f t="shared" si="11"/>
        <v>停读</v>
      </c>
      <c r="AD63" s="22" t="str">
        <f>VLOOKUP(D63,'2-班级信息'!A:AI,35,0)</f>
        <v/>
      </c>
      <c r="AE63" s="22" t="str">
        <f>VLOOKUP(D63,'2-班级信息'!A:AL,12,0)</f>
        <v/>
      </c>
      <c r="AF63" s="22" t="str">
        <f t="shared" si="1"/>
        <v>中学班</v>
      </c>
      <c r="AG63" s="22" t="str">
        <f t="shared" si="12"/>
        <v>中学班</v>
      </c>
    </row>
    <row r="64" spans="1:33">
      <c r="A64" s="23" t="s">
        <v>1721</v>
      </c>
      <c r="B64" s="23" t="s">
        <v>4084</v>
      </c>
      <c r="C64" s="23" t="s">
        <v>1721</v>
      </c>
      <c r="D64" s="23" t="s">
        <v>4083</v>
      </c>
      <c r="E64" s="23" t="s">
        <v>11</v>
      </c>
      <c r="F64" s="23" t="s">
        <v>4085</v>
      </c>
      <c r="G64" s="23" t="s">
        <v>3402</v>
      </c>
      <c r="H64" s="23" t="s">
        <v>3403</v>
      </c>
      <c r="I64" s="23" t="s">
        <v>18</v>
      </c>
      <c r="J64" s="23" t="s">
        <v>3404</v>
      </c>
      <c r="K64" s="23">
        <v>0</v>
      </c>
      <c r="L64" s="23" t="s">
        <v>4338</v>
      </c>
      <c r="M64" s="23" t="s">
        <v>11</v>
      </c>
      <c r="N64" s="23" t="s">
        <v>3124</v>
      </c>
      <c r="O64" s="23" t="s">
        <v>11</v>
      </c>
      <c r="P64" s="23" t="s">
        <v>11</v>
      </c>
      <c r="Q64" s="22" t="str">
        <f t="shared" si="2"/>
        <v>停读</v>
      </c>
      <c r="R64" s="22" t="str">
        <f>IF(Q64="在读",IF(IFERROR(FIND("一",D64),0)&gt;0,"一对一",VLOOKUP(LEFT(D64,3),班级编码!A:H,8,0)),Q64)</f>
        <v>停读</v>
      </c>
      <c r="S64" s="22" t="str">
        <f t="shared" si="3"/>
        <v>停读</v>
      </c>
      <c r="T64" s="22" t="str">
        <f t="shared" si="4"/>
        <v>陈欢</v>
      </c>
      <c r="U64" s="22" t="str">
        <f t="shared" si="5"/>
        <v/>
      </c>
      <c r="V64" s="22" t="str">
        <f t="shared" si="6"/>
        <v/>
      </c>
      <c r="W64" s="22" t="str">
        <f t="shared" si="7"/>
        <v/>
      </c>
      <c r="X64" s="22" t="str">
        <f t="shared" si="8"/>
        <v/>
      </c>
      <c r="Y64" s="22">
        <f t="shared" si="9"/>
        <v>0</v>
      </c>
      <c r="Z64" s="22">
        <f t="shared" si="10"/>
        <v>0</v>
      </c>
      <c r="AA64" s="22" t="str">
        <f t="shared" si="0"/>
        <v/>
      </c>
      <c r="AB64" s="22">
        <f>COUNTIF($G$2:G64,G64)</f>
        <v>1</v>
      </c>
      <c r="AC64" s="22" t="str">
        <f t="shared" si="11"/>
        <v>停读</v>
      </c>
      <c r="AD64" s="22" t="str">
        <f>VLOOKUP(D64,'2-班级信息'!A:AI,35,0)</f>
        <v/>
      </c>
      <c r="AE64" s="22" t="str">
        <f>VLOOKUP(D64,'2-班级信息'!A:AL,12,0)</f>
        <v/>
      </c>
      <c r="AF64" s="22" t="str">
        <f t="shared" si="1"/>
        <v>中学班</v>
      </c>
      <c r="AG64" s="22" t="str">
        <f t="shared" si="12"/>
        <v>中学班</v>
      </c>
    </row>
    <row r="65" spans="1:33">
      <c r="A65" s="23" t="s">
        <v>1721</v>
      </c>
      <c r="B65" s="23" t="s">
        <v>459</v>
      </c>
      <c r="C65" s="23" t="s">
        <v>1721</v>
      </c>
      <c r="D65" s="23" t="s">
        <v>4086</v>
      </c>
      <c r="E65" s="23" t="s">
        <v>4089</v>
      </c>
      <c r="F65" s="23" t="s">
        <v>4087</v>
      </c>
      <c r="G65" s="23" t="s">
        <v>3399</v>
      </c>
      <c r="H65" s="23" t="s">
        <v>3400</v>
      </c>
      <c r="I65" s="23" t="s">
        <v>1669</v>
      </c>
      <c r="J65" s="23" t="s">
        <v>3401</v>
      </c>
      <c r="K65" s="23">
        <v>0</v>
      </c>
      <c r="L65" s="23" t="s">
        <v>5355</v>
      </c>
      <c r="M65" s="23" t="s">
        <v>11</v>
      </c>
      <c r="N65" s="23" t="s">
        <v>1946</v>
      </c>
      <c r="O65" s="23" t="s">
        <v>11</v>
      </c>
      <c r="P65" s="23" t="s">
        <v>11</v>
      </c>
      <c r="Q65" s="22" t="str">
        <f t="shared" si="2"/>
        <v>在读</v>
      </c>
      <c r="R65" s="22" t="str">
        <f>IF(Q65="在读",IF(IFERROR(FIND("一",D65),0)&gt;0,"一对一",VLOOKUP(LEFT(D65,3),班级编码!A:H,8,0)),Q65)</f>
        <v>幼儿部</v>
      </c>
      <c r="S65" s="22" t="str">
        <f t="shared" si="3"/>
        <v>K03000GXZ23</v>
      </c>
      <c r="T65" s="22" t="str">
        <f t="shared" si="4"/>
        <v>陈敏华</v>
      </c>
      <c r="U65" s="22" t="str">
        <f t="shared" si="5"/>
        <v/>
      </c>
      <c r="V65" s="22" t="str">
        <f t="shared" si="6"/>
        <v>STA MARIA ANTONIO II</v>
      </c>
      <c r="W65" s="22" t="str">
        <f t="shared" si="7"/>
        <v>STA MARIA ANTONIO II</v>
      </c>
      <c r="X65" s="22" t="str">
        <f t="shared" si="8"/>
        <v/>
      </c>
      <c r="Y65" s="22">
        <f t="shared" si="9"/>
        <v>20</v>
      </c>
      <c r="Z65" s="22">
        <f t="shared" si="10"/>
        <v>20</v>
      </c>
      <c r="AA65" s="22" t="str">
        <f t="shared" si="0"/>
        <v/>
      </c>
      <c r="AB65" s="22">
        <f>COUNTIF($G$2:G65,G65)</f>
        <v>1</v>
      </c>
      <c r="AC65" s="22" t="str">
        <f t="shared" si="11"/>
        <v>K03</v>
      </c>
      <c r="AD65" s="22" t="str">
        <f>VLOOKUP(D65,'2-班级信息'!A:AI,35,0)</f>
        <v>周五下午</v>
      </c>
      <c r="AE65" s="22" t="str">
        <f>VLOOKUP(D65,'2-班级信息'!A:AL,12,0)</f>
        <v>1.5小时</v>
      </c>
      <c r="AF65" s="22" t="str">
        <f t="shared" si="1"/>
        <v>幼儿班</v>
      </c>
      <c r="AG65" s="22" t="str">
        <f t="shared" si="12"/>
        <v>幼儿班</v>
      </c>
    </row>
    <row r="66" spans="1:33">
      <c r="A66" s="23" t="s">
        <v>1721</v>
      </c>
      <c r="B66" s="23" t="s">
        <v>452</v>
      </c>
      <c r="C66" s="23" t="s">
        <v>1721</v>
      </c>
      <c r="D66" s="23" t="s">
        <v>4175</v>
      </c>
      <c r="E66" s="23" t="s">
        <v>4150</v>
      </c>
      <c r="F66" s="23" t="s">
        <v>4152</v>
      </c>
      <c r="G66" s="23" t="s">
        <v>3380</v>
      </c>
      <c r="H66" s="23" t="s">
        <v>3381</v>
      </c>
      <c r="I66" s="23" t="s">
        <v>12</v>
      </c>
      <c r="J66" s="23" t="s">
        <v>3382</v>
      </c>
      <c r="K66" s="23">
        <v>0</v>
      </c>
      <c r="L66" s="23" t="s">
        <v>4339</v>
      </c>
      <c r="M66" s="23" t="s">
        <v>11</v>
      </c>
      <c r="N66" s="23" t="s">
        <v>2336</v>
      </c>
      <c r="O66" s="23" t="s">
        <v>11</v>
      </c>
      <c r="P66" s="23" t="s">
        <v>11</v>
      </c>
      <c r="Q66" s="22" t="str">
        <f t="shared" si="2"/>
        <v>在读</v>
      </c>
      <c r="R66" s="22" t="str">
        <f>IF(Q66="在读",IF(IFERROR(FIND("一",D66),0)&gt;0,"一对一",VLOOKUP(LEFT(D66,3),班级编码!A:H,8,0)),Q66)</f>
        <v>小高部</v>
      </c>
      <c r="S66" s="22" t="str">
        <f t="shared" si="3"/>
        <v>P3BF06G3413</v>
      </c>
      <c r="T66" s="22" t="str">
        <f t="shared" si="4"/>
        <v>萧泽秀</v>
      </c>
      <c r="U66" s="22" t="str">
        <f t="shared" si="5"/>
        <v>赖情佳</v>
      </c>
      <c r="V66" s="22" t="str">
        <f t="shared" si="6"/>
        <v xml:space="preserve">STA MARIA </v>
      </c>
      <c r="W66" s="22" t="str">
        <f t="shared" si="7"/>
        <v>赖情佳</v>
      </c>
      <c r="X66" s="22" t="str">
        <f t="shared" si="8"/>
        <v xml:space="preserve">STA MARIA </v>
      </c>
      <c r="Y66" s="22">
        <f t="shared" si="9"/>
        <v>3</v>
      </c>
      <c r="Z66" s="22">
        <f t="shared" si="10"/>
        <v>6</v>
      </c>
      <c r="AA66" s="22" t="str">
        <f t="shared" ref="AA66:AA129" si="13">IF(COUNTIF(G:G,G66)&gt;1,"重复","")</f>
        <v/>
      </c>
      <c r="AB66" s="22">
        <f>COUNTIF($G$2:G66,G66)</f>
        <v>1</v>
      </c>
      <c r="AC66" s="22" t="str">
        <f t="shared" si="11"/>
        <v>P3B</v>
      </c>
      <c r="AD66" s="22" t="str">
        <f>VLOOKUP(D66,'2-班级信息'!A:AI,35,0)</f>
        <v>周日上午</v>
      </c>
      <c r="AE66" s="22" t="str">
        <f>VLOOKUP(D66,'2-班级信息'!A:AL,12,0)</f>
        <v>3小时</v>
      </c>
      <c r="AF66" s="22" t="str">
        <f t="shared" ref="AF66:AF129" si="14">IF(R66="一对一","一对一",VLOOKUP(I66,AH:AI,2,0))</f>
        <v>小学班</v>
      </c>
      <c r="AG66" s="22" t="str">
        <f t="shared" si="12"/>
        <v>小学周末白天班</v>
      </c>
    </row>
    <row r="67" spans="1:33">
      <c r="A67" s="23" t="s">
        <v>1721</v>
      </c>
      <c r="B67" s="23" t="s">
        <v>452</v>
      </c>
      <c r="C67" s="23" t="s">
        <v>1721</v>
      </c>
      <c r="D67" s="23" t="s">
        <v>4158</v>
      </c>
      <c r="E67" s="23" t="s">
        <v>4132</v>
      </c>
      <c r="F67" s="23" t="s">
        <v>4076</v>
      </c>
      <c r="G67" s="23" t="s">
        <v>3377</v>
      </c>
      <c r="H67" s="23" t="s">
        <v>3378</v>
      </c>
      <c r="I67" s="23" t="s">
        <v>13</v>
      </c>
      <c r="J67" s="23" t="s">
        <v>3379</v>
      </c>
      <c r="K67" s="23">
        <v>0</v>
      </c>
      <c r="L67" s="23" t="s">
        <v>4340</v>
      </c>
      <c r="M67" s="23" t="s">
        <v>11</v>
      </c>
      <c r="N67" s="23" t="s">
        <v>1778</v>
      </c>
      <c r="O67" s="23" t="s">
        <v>11</v>
      </c>
      <c r="P67" s="23" t="s">
        <v>11</v>
      </c>
      <c r="Q67" s="22" t="str">
        <f t="shared" ref="Q67:Q130" si="15">IF(D67="停读","停读",IF(D67="未进班","未进班",IF(AND(M67="",G67&lt;&gt;""),"在读"," ")))</f>
        <v>在读</v>
      </c>
      <c r="R67" s="22" t="str">
        <f>IF(Q67="在读",IF(IFERROR(FIND("一",D67),0)&gt;0,"一对一",VLOOKUP(LEFT(D67,3),班级编码!A:H,8,0)),Q67)</f>
        <v>初中部</v>
      </c>
      <c r="S67" s="22" t="str">
        <f t="shared" ref="S67:S130" si="16">+D67</f>
        <v>P5BBR5G5609</v>
      </c>
      <c r="T67" s="22" t="str">
        <f t="shared" ref="T67:T130" si="17">IFERROR(LEFT(F67,FIND(",",F67)-1),F67)</f>
        <v>萧泽秀</v>
      </c>
      <c r="U67" s="22" t="str">
        <f t="shared" ref="U67:U130" si="18">IF(Y67=Z67,X67,W67)</f>
        <v>黎洁瑜</v>
      </c>
      <c r="V67" s="22" t="str">
        <f t="shared" ref="V67:V130" si="19">IF(Y67=Z67,W67,X67)</f>
        <v xml:space="preserve">STA MARIA </v>
      </c>
      <c r="W67" s="22" t="str">
        <f t="shared" ref="W67:W130" si="20">IFERROR(MID(F67,FIND(",",F67)+1,FIND("@",SUBSTITUTE(F67,",","@",2))-FIND(",",F67)-1),IF(ISERROR(FIND(",",F67)),"",MID(F67,FIND(",",F67)+1,20)))</f>
        <v>黎洁瑜</v>
      </c>
      <c r="X67" s="22" t="str">
        <f t="shared" ref="X67:X130" si="21">IFERROR(MID(F67,FIND("@",SUBSTITUTE(F67,",","@",2))+1,10),"")</f>
        <v xml:space="preserve">STA MARIA </v>
      </c>
      <c r="Y67" s="22">
        <f t="shared" ref="Y67:Y130" si="22">LEN(W67)</f>
        <v>3</v>
      </c>
      <c r="Z67" s="22">
        <f t="shared" ref="Z67:Z130" si="23">LENB(W67)</f>
        <v>6</v>
      </c>
      <c r="AA67" s="22" t="str">
        <f t="shared" si="13"/>
        <v/>
      </c>
      <c r="AB67" s="22">
        <f>COUNTIF($G$2:G67,G67)</f>
        <v>1</v>
      </c>
      <c r="AC67" s="22" t="str">
        <f t="shared" ref="AC67:AC130" si="24">IF(IFERROR(FIND("一",D67),0)&gt;0,"一对一",LEFT(D67,3))</f>
        <v>P5B</v>
      </c>
      <c r="AD67" s="22" t="str">
        <f>VLOOKUP(D67,'2-班级信息'!A:AI,35,0)</f>
        <v>周六上午</v>
      </c>
      <c r="AE67" s="22" t="str">
        <f>VLOOKUP(D67,'2-班级信息'!A:AL,12,0)</f>
        <v>3小时</v>
      </c>
      <c r="AF67" s="22" t="str">
        <f t="shared" si="14"/>
        <v>小学班</v>
      </c>
      <c r="AG67" s="22" t="str">
        <f t="shared" ref="AG67:AG130" si="25">IF(OR(AF67="幼儿班",AF67="中学班",AF67="一对一"),AF67,IF(OR(AD67="周日晚上",AD67="周五晚上",AD67="周六晚上"),AD67,IF(OR(AD67="周六上午",AD67="周六下午",AD67="周日上午",AD67="周日下午",),"小学周末白天班","小学平时"&amp;AE67&amp;"班")))</f>
        <v>小学周末白天班</v>
      </c>
    </row>
    <row r="68" spans="1:33">
      <c r="A68" s="23" t="s">
        <v>1721</v>
      </c>
      <c r="B68" s="23" t="s">
        <v>459</v>
      </c>
      <c r="C68" s="23" t="s">
        <v>1721</v>
      </c>
      <c r="D68" s="23" t="s">
        <v>4167</v>
      </c>
      <c r="E68" s="23" t="s">
        <v>4169</v>
      </c>
      <c r="F68" s="23" t="s">
        <v>4168</v>
      </c>
      <c r="G68" s="23" t="s">
        <v>3367</v>
      </c>
      <c r="H68" s="23" t="s">
        <v>3368</v>
      </c>
      <c r="I68" s="23" t="s">
        <v>1669</v>
      </c>
      <c r="J68" s="23" t="s">
        <v>3369</v>
      </c>
      <c r="K68" s="23">
        <v>0</v>
      </c>
      <c r="L68" s="23" t="s">
        <v>4341</v>
      </c>
      <c r="M68" s="23" t="s">
        <v>11</v>
      </c>
      <c r="N68" s="23" t="s">
        <v>2348</v>
      </c>
      <c r="O68" s="23" t="s">
        <v>11</v>
      </c>
      <c r="P68" s="23" t="s">
        <v>11</v>
      </c>
      <c r="Q68" s="22" t="str">
        <f t="shared" si="15"/>
        <v>在读</v>
      </c>
      <c r="R68" s="22" t="str">
        <f>IF(Q68="在读",IF(IFERROR(FIND("一",D68),0)&gt;0,"一对一",VLOOKUP(LEFT(D68,3),班级编码!A:H,8,0)),Q68)</f>
        <v>幼儿部</v>
      </c>
      <c r="S68" s="22" t="str">
        <f t="shared" si="16"/>
        <v>K05000GXD36</v>
      </c>
      <c r="T68" s="22" t="str">
        <f t="shared" si="17"/>
        <v>萧泽秀</v>
      </c>
      <c r="U68" s="22" t="str">
        <f t="shared" si="18"/>
        <v/>
      </c>
      <c r="V68" s="22" t="str">
        <f t="shared" si="19"/>
        <v>Marry</v>
      </c>
      <c r="W68" s="22" t="str">
        <f t="shared" si="20"/>
        <v>Marry</v>
      </c>
      <c r="X68" s="22" t="str">
        <f t="shared" si="21"/>
        <v/>
      </c>
      <c r="Y68" s="22">
        <f t="shared" si="22"/>
        <v>5</v>
      </c>
      <c r="Z68" s="22">
        <f t="shared" si="23"/>
        <v>5</v>
      </c>
      <c r="AA68" s="22" t="str">
        <f t="shared" si="13"/>
        <v/>
      </c>
      <c r="AB68" s="22">
        <f>COUNTIF($G$2:G68,G68)</f>
        <v>1</v>
      </c>
      <c r="AC68" s="22" t="str">
        <f t="shared" si="24"/>
        <v>K05</v>
      </c>
      <c r="AD68" s="22" t="str">
        <f>VLOOKUP(D68,'2-班级信息'!A:AI,35,0)</f>
        <v>周四晚上</v>
      </c>
      <c r="AE68" s="22" t="str">
        <f>VLOOKUP(D68,'2-班级信息'!A:AL,12,0)</f>
        <v>1.5小时</v>
      </c>
      <c r="AF68" s="22" t="str">
        <f t="shared" si="14"/>
        <v>幼儿班</v>
      </c>
      <c r="AG68" s="22" t="str">
        <f t="shared" si="25"/>
        <v>幼儿班</v>
      </c>
    </row>
    <row r="69" spans="1:33">
      <c r="A69" s="23" t="s">
        <v>1721</v>
      </c>
      <c r="B69" s="23" t="s">
        <v>452</v>
      </c>
      <c r="C69" s="23" t="s">
        <v>1721</v>
      </c>
      <c r="D69" s="23" t="s">
        <v>4173</v>
      </c>
      <c r="E69" s="23" t="s">
        <v>4155</v>
      </c>
      <c r="F69" s="23" t="s">
        <v>4174</v>
      </c>
      <c r="G69" s="23" t="s">
        <v>3364</v>
      </c>
      <c r="H69" s="23" t="s">
        <v>3365</v>
      </c>
      <c r="I69" s="23" t="s">
        <v>14</v>
      </c>
      <c r="J69" s="23" t="s">
        <v>3366</v>
      </c>
      <c r="K69" s="23">
        <v>0</v>
      </c>
      <c r="L69" s="23" t="s">
        <v>4342</v>
      </c>
      <c r="M69" s="23" t="s">
        <v>11</v>
      </c>
      <c r="N69" s="214" t="s">
        <v>1726</v>
      </c>
      <c r="O69" s="23" t="s">
        <v>11</v>
      </c>
      <c r="P69" s="23" t="s">
        <v>11</v>
      </c>
      <c r="Q69" s="22" t="str">
        <f t="shared" si="15"/>
        <v>在读</v>
      </c>
      <c r="R69" s="22" t="str">
        <f>IF(Q69="在读",IF(IFERROR(FIND("一",D69),0)&gt;0,"一对一",VLOOKUP(LEFT(D69,3),班级编码!A:H,8,0)),Q69)</f>
        <v>小高部</v>
      </c>
      <c r="S69" s="22" t="str">
        <f t="shared" si="16"/>
        <v>P2BF03G2327</v>
      </c>
      <c r="T69" s="22" t="str">
        <f t="shared" si="17"/>
        <v>黎洁瑜</v>
      </c>
      <c r="U69" s="22" t="str">
        <f t="shared" si="18"/>
        <v>赖情佳</v>
      </c>
      <c r="V69" s="22" t="str">
        <f t="shared" si="19"/>
        <v>STA MARIA ANTONIO III BILLONES</v>
      </c>
      <c r="W69" s="22" t="str">
        <f t="shared" si="20"/>
        <v>STA MARIA ANTONIO III BILLONES</v>
      </c>
      <c r="X69" s="22" t="str">
        <f t="shared" si="21"/>
        <v>赖情佳</v>
      </c>
      <c r="Y69" s="22">
        <f t="shared" si="22"/>
        <v>30</v>
      </c>
      <c r="Z69" s="22">
        <f t="shared" si="23"/>
        <v>30</v>
      </c>
      <c r="AA69" s="22" t="str">
        <f t="shared" si="13"/>
        <v/>
      </c>
      <c r="AB69" s="22">
        <f>COUNTIF($G$2:G69,G69)</f>
        <v>1</v>
      </c>
      <c r="AC69" s="22" t="str">
        <f t="shared" si="24"/>
        <v>P2B</v>
      </c>
      <c r="AD69" s="22" t="str">
        <f>VLOOKUP(D69,'2-班级信息'!A:AI,35,0)</f>
        <v>周日下午</v>
      </c>
      <c r="AE69" s="22" t="str">
        <f>VLOOKUP(D69,'2-班级信息'!A:AL,12,0)</f>
        <v>3小时</v>
      </c>
      <c r="AF69" s="22" t="str">
        <f t="shared" si="14"/>
        <v>小学班</v>
      </c>
      <c r="AG69" s="22" t="str">
        <f t="shared" si="25"/>
        <v>小学周末白天班</v>
      </c>
    </row>
    <row r="70" spans="1:33">
      <c r="A70" s="23" t="s">
        <v>1721</v>
      </c>
      <c r="B70" s="23" t="s">
        <v>452</v>
      </c>
      <c r="C70" s="23" t="s">
        <v>1721</v>
      </c>
      <c r="D70" s="23" t="s">
        <v>4163</v>
      </c>
      <c r="E70" s="23" t="s">
        <v>4073</v>
      </c>
      <c r="F70" s="23" t="s">
        <v>4116</v>
      </c>
      <c r="G70" s="23" t="s">
        <v>3361</v>
      </c>
      <c r="H70" s="23" t="s">
        <v>3362</v>
      </c>
      <c r="I70" s="23" t="s">
        <v>15</v>
      </c>
      <c r="J70" s="23" t="s">
        <v>3363</v>
      </c>
      <c r="K70" s="23">
        <v>0</v>
      </c>
      <c r="L70" s="23" t="s">
        <v>4343</v>
      </c>
      <c r="M70" s="23" t="s">
        <v>11</v>
      </c>
      <c r="N70" s="23" t="s">
        <v>1766</v>
      </c>
      <c r="O70" s="214" t="s">
        <v>11</v>
      </c>
      <c r="P70" s="214" t="s">
        <v>11</v>
      </c>
      <c r="Q70" s="22" t="str">
        <f t="shared" si="15"/>
        <v>在读</v>
      </c>
      <c r="R70" s="22" t="str">
        <f>IF(Q70="在读",IF(IFERROR(FIND("一",D70),0)&gt;0,"一对一",VLOOKUP(LEFT(D70,3),班级编码!A:H,8,0)),Q70)</f>
        <v>初中部</v>
      </c>
      <c r="S70" s="22" t="str">
        <f t="shared" si="16"/>
        <v>J1ASR3G6724</v>
      </c>
      <c r="T70" s="22" t="str">
        <f t="shared" si="17"/>
        <v>张佩</v>
      </c>
      <c r="U70" s="22" t="str">
        <f t="shared" si="18"/>
        <v>赖情佳</v>
      </c>
      <c r="V70" s="22" t="str">
        <f t="shared" si="19"/>
        <v>STA MARIA ANTONIO III BILLONES</v>
      </c>
      <c r="W70" s="22" t="str">
        <f t="shared" si="20"/>
        <v>STA MARIA ANTONIO III BILLONES</v>
      </c>
      <c r="X70" s="22" t="str">
        <f t="shared" si="21"/>
        <v>赖情佳</v>
      </c>
      <c r="Y70" s="22">
        <f t="shared" si="22"/>
        <v>30</v>
      </c>
      <c r="Z70" s="22">
        <f t="shared" si="23"/>
        <v>30</v>
      </c>
      <c r="AA70" s="22" t="str">
        <f t="shared" si="13"/>
        <v/>
      </c>
      <c r="AB70" s="22">
        <f>COUNTIF($G$2:G70,G70)</f>
        <v>1</v>
      </c>
      <c r="AC70" s="22" t="str">
        <f t="shared" si="24"/>
        <v>J1A</v>
      </c>
      <c r="AD70" s="22" t="str">
        <f>VLOOKUP(D70,'2-班级信息'!A:AI,35,0)</f>
        <v>周六下午</v>
      </c>
      <c r="AE70" s="22" t="str">
        <f>VLOOKUP(D70,'2-班级信息'!A:AL,12,0)</f>
        <v>3小时</v>
      </c>
      <c r="AF70" s="22" t="str">
        <f t="shared" si="14"/>
        <v>小学班</v>
      </c>
      <c r="AG70" s="22" t="str">
        <f t="shared" si="25"/>
        <v>小学周末白天班</v>
      </c>
    </row>
    <row r="71" spans="1:33">
      <c r="A71" s="23" t="s">
        <v>1721</v>
      </c>
      <c r="B71" s="23" t="s">
        <v>452</v>
      </c>
      <c r="C71" s="23" t="s">
        <v>1721</v>
      </c>
      <c r="D71" s="23" t="s">
        <v>4166</v>
      </c>
      <c r="E71" s="23" t="s">
        <v>4132</v>
      </c>
      <c r="F71" s="23" t="s">
        <v>4116</v>
      </c>
      <c r="G71" s="23" t="s">
        <v>3358</v>
      </c>
      <c r="H71" s="23" t="s">
        <v>3359</v>
      </c>
      <c r="I71" s="23" t="s">
        <v>14</v>
      </c>
      <c r="J71" s="23" t="s">
        <v>3360</v>
      </c>
      <c r="K71" s="23">
        <v>0</v>
      </c>
      <c r="L71" s="23" t="s">
        <v>4344</v>
      </c>
      <c r="M71" s="23" t="s">
        <v>11</v>
      </c>
      <c r="N71" s="23" t="s">
        <v>1726</v>
      </c>
      <c r="O71" s="214" t="s">
        <v>11</v>
      </c>
      <c r="P71" s="214" t="s">
        <v>11</v>
      </c>
      <c r="Q71" s="22" t="str">
        <f t="shared" si="15"/>
        <v>在读</v>
      </c>
      <c r="R71" s="22" t="str">
        <f>IF(Q71="在读",IF(IFERROR(FIND("一",D71),0)&gt;0,"一对一",VLOOKUP(LEFT(D71,3),班级编码!A:H,8,0)),Q71)</f>
        <v>小高部</v>
      </c>
      <c r="S71" s="22" t="str">
        <f t="shared" si="16"/>
        <v>P3BF06G3415</v>
      </c>
      <c r="T71" s="22" t="str">
        <f t="shared" si="17"/>
        <v>张佩</v>
      </c>
      <c r="U71" s="22" t="str">
        <f t="shared" si="18"/>
        <v>赖情佳</v>
      </c>
      <c r="V71" s="22" t="str">
        <f t="shared" si="19"/>
        <v>STA MARIA ANTONIO III BILLONES</v>
      </c>
      <c r="W71" s="22" t="str">
        <f t="shared" si="20"/>
        <v>STA MARIA ANTONIO III BILLONES</v>
      </c>
      <c r="X71" s="22" t="str">
        <f t="shared" si="21"/>
        <v>赖情佳</v>
      </c>
      <c r="Y71" s="22">
        <f t="shared" si="22"/>
        <v>30</v>
      </c>
      <c r="Z71" s="22">
        <f t="shared" si="23"/>
        <v>30</v>
      </c>
      <c r="AA71" s="22" t="str">
        <f t="shared" si="13"/>
        <v/>
      </c>
      <c r="AB71" s="22">
        <f>COUNTIF($G$2:G71,G71)</f>
        <v>1</v>
      </c>
      <c r="AC71" s="22" t="str">
        <f t="shared" si="24"/>
        <v>P3B</v>
      </c>
      <c r="AD71" s="22" t="str">
        <f>VLOOKUP(D71,'2-班级信息'!A:AI,35,0)</f>
        <v>周六上午</v>
      </c>
      <c r="AE71" s="22" t="str">
        <f>VLOOKUP(D71,'2-班级信息'!A:AL,12,0)</f>
        <v>3小时</v>
      </c>
      <c r="AF71" s="22" t="str">
        <f t="shared" si="14"/>
        <v>小学班</v>
      </c>
      <c r="AG71" s="22" t="str">
        <f t="shared" si="25"/>
        <v>小学周末白天班</v>
      </c>
    </row>
    <row r="72" spans="1:33">
      <c r="A72" s="23" t="s">
        <v>1721</v>
      </c>
      <c r="B72" s="23" t="s">
        <v>4084</v>
      </c>
      <c r="C72" s="23" t="s">
        <v>1721</v>
      </c>
      <c r="D72" s="23" t="s">
        <v>4083</v>
      </c>
      <c r="E72" s="23" t="s">
        <v>11</v>
      </c>
      <c r="F72" s="23" t="s">
        <v>4085</v>
      </c>
      <c r="G72" s="23" t="s">
        <v>3354</v>
      </c>
      <c r="H72" s="23" t="s">
        <v>3355</v>
      </c>
      <c r="I72" s="23" t="s">
        <v>18</v>
      </c>
      <c r="J72" s="23" t="s">
        <v>3356</v>
      </c>
      <c r="K72" s="23">
        <v>0</v>
      </c>
      <c r="L72" s="23" t="s">
        <v>4345</v>
      </c>
      <c r="M72" s="23" t="s">
        <v>11</v>
      </c>
      <c r="N72" s="23" t="s">
        <v>2098</v>
      </c>
      <c r="O72" s="214" t="s">
        <v>11</v>
      </c>
      <c r="P72" s="214" t="s">
        <v>11</v>
      </c>
      <c r="Q72" s="22" t="str">
        <f t="shared" si="15"/>
        <v>停读</v>
      </c>
      <c r="R72" s="22" t="str">
        <f>IF(Q72="在读",IF(IFERROR(FIND("一",D72),0)&gt;0,"一对一",VLOOKUP(LEFT(D72,3),班级编码!A:H,8,0)),Q72)</f>
        <v>停读</v>
      </c>
      <c r="S72" s="22" t="str">
        <f t="shared" si="16"/>
        <v>停读</v>
      </c>
      <c r="T72" s="22" t="str">
        <f t="shared" si="17"/>
        <v>陈欢</v>
      </c>
      <c r="U72" s="22" t="str">
        <f t="shared" si="18"/>
        <v/>
      </c>
      <c r="V72" s="22" t="str">
        <f t="shared" si="19"/>
        <v/>
      </c>
      <c r="W72" s="22" t="str">
        <f t="shared" si="20"/>
        <v/>
      </c>
      <c r="X72" s="22" t="str">
        <f t="shared" si="21"/>
        <v/>
      </c>
      <c r="Y72" s="22">
        <f t="shared" si="22"/>
        <v>0</v>
      </c>
      <c r="Z72" s="22">
        <f t="shared" si="23"/>
        <v>0</v>
      </c>
      <c r="AA72" s="22" t="str">
        <f t="shared" si="13"/>
        <v/>
      </c>
      <c r="AB72" s="22">
        <f>COUNTIF($G$2:G72,G72)</f>
        <v>1</v>
      </c>
      <c r="AC72" s="22" t="str">
        <f t="shared" si="24"/>
        <v>停读</v>
      </c>
      <c r="AD72" s="22" t="str">
        <f>VLOOKUP(D72,'2-班级信息'!A:AI,35,0)</f>
        <v/>
      </c>
      <c r="AE72" s="22" t="str">
        <f>VLOOKUP(D72,'2-班级信息'!A:AL,12,0)</f>
        <v/>
      </c>
      <c r="AF72" s="22" t="str">
        <f t="shared" si="14"/>
        <v>中学班</v>
      </c>
      <c r="AG72" s="22" t="str">
        <f t="shared" si="25"/>
        <v>中学班</v>
      </c>
    </row>
    <row r="73" spans="1:33">
      <c r="A73" s="23" t="s">
        <v>1721</v>
      </c>
      <c r="B73" s="23" t="s">
        <v>452</v>
      </c>
      <c r="C73" s="23" t="s">
        <v>1721</v>
      </c>
      <c r="D73" s="23" t="s">
        <v>5338</v>
      </c>
      <c r="E73" s="23" t="s">
        <v>4073</v>
      </c>
      <c r="F73" s="23" t="s">
        <v>5339</v>
      </c>
      <c r="G73" s="23" t="s">
        <v>3340</v>
      </c>
      <c r="H73" s="23" t="s">
        <v>3341</v>
      </c>
      <c r="I73" s="23" t="s">
        <v>12</v>
      </c>
      <c r="J73" s="23" t="s">
        <v>3342</v>
      </c>
      <c r="K73" s="23">
        <v>0</v>
      </c>
      <c r="L73" s="23" t="s">
        <v>4346</v>
      </c>
      <c r="M73" s="23" t="s">
        <v>11</v>
      </c>
      <c r="N73" s="23" t="s">
        <v>1766</v>
      </c>
      <c r="O73" s="214" t="s">
        <v>11</v>
      </c>
      <c r="P73" s="214" t="s">
        <v>11</v>
      </c>
      <c r="Q73" s="22" t="str">
        <f t="shared" si="15"/>
        <v>在读</v>
      </c>
      <c r="R73" s="22" t="str">
        <f>IF(Q73="在读",IF(IFERROR(FIND("一",D73),0)&gt;0,"一对一",VLOOKUP(LEFT(D73,3),班级编码!A:H,8,0)),Q73)</f>
        <v>初中部</v>
      </c>
      <c r="S73" s="22" t="str">
        <f t="shared" si="16"/>
        <v>P5BBR5G5618</v>
      </c>
      <c r="T73" s="22" t="str">
        <f t="shared" si="17"/>
        <v>易青梅</v>
      </c>
      <c r="U73" s="22" t="str">
        <f t="shared" si="18"/>
        <v>张佩</v>
      </c>
      <c r="V73" s="22" t="str">
        <f t="shared" si="19"/>
        <v>Anna Khimo</v>
      </c>
      <c r="W73" s="22" t="str">
        <f t="shared" si="20"/>
        <v>张佩</v>
      </c>
      <c r="X73" s="22" t="str">
        <f t="shared" si="21"/>
        <v>Anna Khimo</v>
      </c>
      <c r="Y73" s="22">
        <f t="shared" si="22"/>
        <v>2</v>
      </c>
      <c r="Z73" s="22">
        <f t="shared" si="23"/>
        <v>4</v>
      </c>
      <c r="AA73" s="22" t="str">
        <f t="shared" si="13"/>
        <v/>
      </c>
      <c r="AB73" s="22">
        <f>COUNTIF($G$2:G73,G73)</f>
        <v>1</v>
      </c>
      <c r="AC73" s="22" t="str">
        <f t="shared" si="24"/>
        <v>P5B</v>
      </c>
      <c r="AD73" s="22" t="str">
        <f>VLOOKUP(D73,'2-班级信息'!A:AI,35,0)</f>
        <v>周六下午</v>
      </c>
      <c r="AE73" s="22" t="str">
        <f>VLOOKUP(D73,'2-班级信息'!A:AL,12,0)</f>
        <v>3小时</v>
      </c>
      <c r="AF73" s="22" t="str">
        <f t="shared" si="14"/>
        <v>小学班</v>
      </c>
      <c r="AG73" s="22" t="str">
        <f t="shared" si="25"/>
        <v>小学周末白天班</v>
      </c>
    </row>
    <row r="74" spans="1:33">
      <c r="A74" s="23" t="s">
        <v>1721</v>
      </c>
      <c r="B74" s="23" t="s">
        <v>4084</v>
      </c>
      <c r="C74" s="23" t="s">
        <v>1721</v>
      </c>
      <c r="D74" s="23" t="s">
        <v>4083</v>
      </c>
      <c r="E74" s="23" t="s">
        <v>11</v>
      </c>
      <c r="F74" s="23" t="s">
        <v>4085</v>
      </c>
      <c r="G74" s="23" t="s">
        <v>3336</v>
      </c>
      <c r="H74" s="23" t="s">
        <v>3337</v>
      </c>
      <c r="I74" s="23" t="s">
        <v>15</v>
      </c>
      <c r="J74" s="23" t="s">
        <v>3338</v>
      </c>
      <c r="K74" s="23">
        <v>0</v>
      </c>
      <c r="L74" s="23" t="s">
        <v>4347</v>
      </c>
      <c r="M74" s="23" t="s">
        <v>11</v>
      </c>
      <c r="N74" s="23" t="s">
        <v>1726</v>
      </c>
      <c r="O74" s="214" t="s">
        <v>11</v>
      </c>
      <c r="P74" s="214" t="s">
        <v>11</v>
      </c>
      <c r="Q74" s="22" t="str">
        <f t="shared" si="15"/>
        <v>停读</v>
      </c>
      <c r="R74" s="22" t="str">
        <f>IF(Q74="在读",IF(IFERROR(FIND("一",D74),0)&gt;0,"一对一",VLOOKUP(LEFT(D74,3),班级编码!A:H,8,0)),Q74)</f>
        <v>停读</v>
      </c>
      <c r="S74" s="22" t="str">
        <f t="shared" si="16"/>
        <v>停读</v>
      </c>
      <c r="T74" s="22" t="str">
        <f t="shared" si="17"/>
        <v>陈欢</v>
      </c>
      <c r="U74" s="22" t="str">
        <f t="shared" si="18"/>
        <v/>
      </c>
      <c r="V74" s="22" t="str">
        <f t="shared" si="19"/>
        <v/>
      </c>
      <c r="W74" s="22" t="str">
        <f t="shared" si="20"/>
        <v/>
      </c>
      <c r="X74" s="22" t="str">
        <f t="shared" si="21"/>
        <v/>
      </c>
      <c r="Y74" s="22">
        <f t="shared" si="22"/>
        <v>0</v>
      </c>
      <c r="Z74" s="22">
        <f t="shared" si="23"/>
        <v>0</v>
      </c>
      <c r="AA74" s="22" t="str">
        <f t="shared" si="13"/>
        <v/>
      </c>
      <c r="AB74" s="22">
        <f>COUNTIF($G$2:G74,G74)</f>
        <v>1</v>
      </c>
      <c r="AC74" s="22" t="str">
        <f t="shared" si="24"/>
        <v>停读</v>
      </c>
      <c r="AD74" s="22" t="str">
        <f>VLOOKUP(D74,'2-班级信息'!A:AI,35,0)</f>
        <v/>
      </c>
      <c r="AE74" s="22" t="str">
        <f>VLOOKUP(D74,'2-班级信息'!A:AL,12,0)</f>
        <v/>
      </c>
      <c r="AF74" s="22" t="str">
        <f t="shared" si="14"/>
        <v>小学班</v>
      </c>
      <c r="AG74" s="22" t="str">
        <f t="shared" si="25"/>
        <v>小学平时班</v>
      </c>
    </row>
    <row r="75" spans="1:33">
      <c r="A75" s="23" t="s">
        <v>1721</v>
      </c>
      <c r="B75" s="23" t="s">
        <v>4084</v>
      </c>
      <c r="C75" s="23" t="s">
        <v>1721</v>
      </c>
      <c r="D75" s="23" t="s">
        <v>4083</v>
      </c>
      <c r="E75" s="23" t="s">
        <v>11</v>
      </c>
      <c r="F75" s="23" t="s">
        <v>4085</v>
      </c>
      <c r="G75" s="23" t="s">
        <v>3320</v>
      </c>
      <c r="H75" s="23" t="s">
        <v>3321</v>
      </c>
      <c r="I75" s="23" t="s">
        <v>17</v>
      </c>
      <c r="J75" s="23" t="s">
        <v>3322</v>
      </c>
      <c r="K75" s="23">
        <v>0</v>
      </c>
      <c r="L75" s="23" t="s">
        <v>4348</v>
      </c>
      <c r="M75" s="23" t="s">
        <v>11</v>
      </c>
      <c r="N75" s="23" t="s">
        <v>3323</v>
      </c>
      <c r="O75" s="214" t="s">
        <v>11</v>
      </c>
      <c r="P75" s="214" t="s">
        <v>11</v>
      </c>
      <c r="Q75" s="22" t="str">
        <f t="shared" si="15"/>
        <v>停读</v>
      </c>
      <c r="R75" s="22" t="str">
        <f>IF(Q75="在读",IF(IFERROR(FIND("一",D75),0)&gt;0,"一对一",VLOOKUP(LEFT(D75,3),班级编码!A:H,8,0)),Q75)</f>
        <v>停读</v>
      </c>
      <c r="S75" s="22" t="str">
        <f t="shared" si="16"/>
        <v>停读</v>
      </c>
      <c r="T75" s="22" t="str">
        <f t="shared" si="17"/>
        <v>陈欢</v>
      </c>
      <c r="U75" s="22" t="str">
        <f t="shared" si="18"/>
        <v/>
      </c>
      <c r="V75" s="22" t="str">
        <f t="shared" si="19"/>
        <v/>
      </c>
      <c r="W75" s="22" t="str">
        <f t="shared" si="20"/>
        <v/>
      </c>
      <c r="X75" s="22" t="str">
        <f t="shared" si="21"/>
        <v/>
      </c>
      <c r="Y75" s="22">
        <f t="shared" si="22"/>
        <v>0</v>
      </c>
      <c r="Z75" s="22">
        <f t="shared" si="23"/>
        <v>0</v>
      </c>
      <c r="AA75" s="22" t="str">
        <f t="shared" si="13"/>
        <v/>
      </c>
      <c r="AB75" s="22">
        <f>COUNTIF($G$2:G75,G75)</f>
        <v>1</v>
      </c>
      <c r="AC75" s="22" t="str">
        <f t="shared" si="24"/>
        <v>停读</v>
      </c>
      <c r="AD75" s="22" t="str">
        <f>VLOOKUP(D75,'2-班级信息'!A:AI,35,0)</f>
        <v/>
      </c>
      <c r="AE75" s="22" t="str">
        <f>VLOOKUP(D75,'2-班级信息'!A:AL,12,0)</f>
        <v/>
      </c>
      <c r="AF75" s="22" t="str">
        <f t="shared" si="14"/>
        <v>中学班</v>
      </c>
      <c r="AG75" s="22" t="str">
        <f t="shared" si="25"/>
        <v>中学班</v>
      </c>
    </row>
    <row r="76" spans="1:33">
      <c r="A76" s="214" t="s">
        <v>1721</v>
      </c>
      <c r="B76" s="214" t="s">
        <v>452</v>
      </c>
      <c r="C76" s="214" t="s">
        <v>1721</v>
      </c>
      <c r="D76" s="214" t="s">
        <v>5342</v>
      </c>
      <c r="E76" s="214" t="s">
        <v>4073</v>
      </c>
      <c r="F76" s="214" t="s">
        <v>5343</v>
      </c>
      <c r="G76" s="214" t="s">
        <v>3306</v>
      </c>
      <c r="H76" s="214" t="s">
        <v>3307</v>
      </c>
      <c r="I76" s="214" t="s">
        <v>10</v>
      </c>
      <c r="J76" s="214" t="s">
        <v>3308</v>
      </c>
      <c r="K76" s="214">
        <v>0</v>
      </c>
      <c r="L76" s="214" t="s">
        <v>4349</v>
      </c>
      <c r="M76" s="214" t="s">
        <v>11</v>
      </c>
      <c r="N76" s="214" t="s">
        <v>2578</v>
      </c>
      <c r="O76" s="214" t="s">
        <v>11</v>
      </c>
      <c r="P76" s="214" t="s">
        <v>11</v>
      </c>
      <c r="Q76" s="22" t="str">
        <f t="shared" si="15"/>
        <v>在读</v>
      </c>
      <c r="R76" s="22" t="str">
        <f>IF(Q76="在读",IF(IFERROR(FIND("一",D76),0)&gt;0,"一对一",VLOOKUP(LEFT(D76,3),班级编码!A:H,8,0)),Q76)</f>
        <v>小初部</v>
      </c>
      <c r="S76" s="22" t="str">
        <f t="shared" si="16"/>
        <v>P03F01G2335</v>
      </c>
      <c r="T76" s="22" t="str">
        <f t="shared" si="17"/>
        <v>赖情佳</v>
      </c>
      <c r="U76" s="22" t="str">
        <f t="shared" si="18"/>
        <v>覃爱怡</v>
      </c>
      <c r="V76" s="22" t="str">
        <f t="shared" si="19"/>
        <v>Anna Khimo</v>
      </c>
      <c r="W76" s="22" t="str">
        <f t="shared" si="20"/>
        <v>覃爱怡</v>
      </c>
      <c r="X76" s="22" t="str">
        <f t="shared" si="21"/>
        <v>Anna Khimo</v>
      </c>
      <c r="Y76" s="22">
        <f t="shared" si="22"/>
        <v>3</v>
      </c>
      <c r="Z76" s="22">
        <f t="shared" si="23"/>
        <v>6</v>
      </c>
      <c r="AA76" s="22" t="str">
        <f t="shared" si="13"/>
        <v/>
      </c>
      <c r="AB76" s="22">
        <f>COUNTIF($G$2:G76,G76)</f>
        <v>1</v>
      </c>
      <c r="AC76" s="22" t="str">
        <f t="shared" si="24"/>
        <v>P03</v>
      </c>
      <c r="AD76" s="22" t="str">
        <f>VLOOKUP(D76,'2-班级信息'!A:AI,35,0)</f>
        <v>周六下午</v>
      </c>
      <c r="AE76" s="22" t="str">
        <f>VLOOKUP(D76,'2-班级信息'!A:AL,12,0)</f>
        <v>3小时</v>
      </c>
      <c r="AF76" s="22" t="str">
        <f t="shared" si="14"/>
        <v>小学班</v>
      </c>
      <c r="AG76" s="22" t="str">
        <f t="shared" si="25"/>
        <v>小学周末白天班</v>
      </c>
    </row>
    <row r="77" spans="1:33">
      <c r="A77" s="214" t="s">
        <v>1721</v>
      </c>
      <c r="B77" s="214" t="s">
        <v>4084</v>
      </c>
      <c r="C77" s="214" t="s">
        <v>1721</v>
      </c>
      <c r="D77" s="214" t="s">
        <v>4083</v>
      </c>
      <c r="E77" s="214" t="s">
        <v>11</v>
      </c>
      <c r="F77" s="214" t="s">
        <v>4085</v>
      </c>
      <c r="G77" s="214" t="s">
        <v>3302</v>
      </c>
      <c r="H77" s="214" t="s">
        <v>3303</v>
      </c>
      <c r="I77" s="214" t="s">
        <v>17</v>
      </c>
      <c r="J77" s="214" t="s">
        <v>3304</v>
      </c>
      <c r="K77" s="214">
        <v>0</v>
      </c>
      <c r="L77" s="214" t="s">
        <v>4350</v>
      </c>
      <c r="M77" s="214" t="s">
        <v>11</v>
      </c>
      <c r="N77" s="214" t="s">
        <v>2098</v>
      </c>
      <c r="O77" s="214" t="s">
        <v>11</v>
      </c>
      <c r="P77" s="214" t="s">
        <v>11</v>
      </c>
      <c r="Q77" s="22" t="str">
        <f t="shared" si="15"/>
        <v>停读</v>
      </c>
      <c r="R77" s="22" t="str">
        <f>IF(Q77="在读",IF(IFERROR(FIND("一",D77),0)&gt;0,"一对一",VLOOKUP(LEFT(D77,3),班级编码!A:H,8,0)),Q77)</f>
        <v>停读</v>
      </c>
      <c r="S77" s="22" t="str">
        <f t="shared" si="16"/>
        <v>停读</v>
      </c>
      <c r="T77" s="22" t="str">
        <f t="shared" si="17"/>
        <v>陈欢</v>
      </c>
      <c r="U77" s="22" t="str">
        <f t="shared" si="18"/>
        <v/>
      </c>
      <c r="V77" s="22" t="str">
        <f t="shared" si="19"/>
        <v/>
      </c>
      <c r="W77" s="22" t="str">
        <f t="shared" si="20"/>
        <v/>
      </c>
      <c r="X77" s="22" t="str">
        <f t="shared" si="21"/>
        <v/>
      </c>
      <c r="Y77" s="22">
        <f t="shared" si="22"/>
        <v>0</v>
      </c>
      <c r="Z77" s="22">
        <f t="shared" si="23"/>
        <v>0</v>
      </c>
      <c r="AA77" s="22" t="str">
        <f t="shared" si="13"/>
        <v/>
      </c>
      <c r="AB77" s="22">
        <f>COUNTIF($G$2:G77,G77)</f>
        <v>1</v>
      </c>
      <c r="AC77" s="22" t="str">
        <f t="shared" si="24"/>
        <v>停读</v>
      </c>
      <c r="AD77" s="22" t="str">
        <f>VLOOKUP(D77,'2-班级信息'!A:AI,35,0)</f>
        <v/>
      </c>
      <c r="AE77" s="22" t="str">
        <f>VLOOKUP(D77,'2-班级信息'!A:AL,12,0)</f>
        <v/>
      </c>
      <c r="AF77" s="22" t="str">
        <f t="shared" si="14"/>
        <v>中学班</v>
      </c>
      <c r="AG77" s="22" t="str">
        <f t="shared" si="25"/>
        <v>中学班</v>
      </c>
    </row>
    <row r="78" spans="1:33">
      <c r="A78" s="214" t="s">
        <v>1721</v>
      </c>
      <c r="B78" s="214" t="s">
        <v>4084</v>
      </c>
      <c r="C78" s="214" t="s">
        <v>1721</v>
      </c>
      <c r="D78" s="214" t="s">
        <v>4083</v>
      </c>
      <c r="E78" s="214" t="s">
        <v>11</v>
      </c>
      <c r="F78" s="214" t="s">
        <v>4085</v>
      </c>
      <c r="G78" s="214" t="s">
        <v>3298</v>
      </c>
      <c r="H78" s="214" t="s">
        <v>3299</v>
      </c>
      <c r="I78" s="214" t="s">
        <v>12</v>
      </c>
      <c r="J78" s="214" t="s">
        <v>3300</v>
      </c>
      <c r="K78" s="214">
        <v>0</v>
      </c>
      <c r="L78" s="214" t="s">
        <v>4351</v>
      </c>
      <c r="M78" s="214" t="s">
        <v>11</v>
      </c>
      <c r="N78" s="214" t="s">
        <v>1726</v>
      </c>
      <c r="O78" s="214" t="s">
        <v>11</v>
      </c>
      <c r="P78" s="214" t="s">
        <v>11</v>
      </c>
      <c r="Q78" s="22" t="str">
        <f t="shared" si="15"/>
        <v>停读</v>
      </c>
      <c r="R78" s="22" t="str">
        <f>IF(Q78="在读",IF(IFERROR(FIND("一",D78),0)&gt;0,"一对一",VLOOKUP(LEFT(D78,3),班级编码!A:H,8,0)),Q78)</f>
        <v>停读</v>
      </c>
      <c r="S78" s="22" t="str">
        <f t="shared" si="16"/>
        <v>停读</v>
      </c>
      <c r="T78" s="22" t="str">
        <f t="shared" si="17"/>
        <v>陈欢</v>
      </c>
      <c r="U78" s="22" t="str">
        <f t="shared" si="18"/>
        <v/>
      </c>
      <c r="V78" s="22" t="str">
        <f t="shared" si="19"/>
        <v/>
      </c>
      <c r="W78" s="22" t="str">
        <f t="shared" si="20"/>
        <v/>
      </c>
      <c r="X78" s="22" t="str">
        <f t="shared" si="21"/>
        <v/>
      </c>
      <c r="Y78" s="22">
        <f t="shared" si="22"/>
        <v>0</v>
      </c>
      <c r="Z78" s="22">
        <f t="shared" si="23"/>
        <v>0</v>
      </c>
      <c r="AA78" s="22" t="str">
        <f t="shared" si="13"/>
        <v/>
      </c>
      <c r="AB78" s="22">
        <f>COUNTIF($G$2:G78,G78)</f>
        <v>1</v>
      </c>
      <c r="AC78" s="22" t="str">
        <f t="shared" si="24"/>
        <v>停读</v>
      </c>
      <c r="AD78" s="22" t="str">
        <f>VLOOKUP(D78,'2-班级信息'!A:AI,35,0)</f>
        <v/>
      </c>
      <c r="AE78" s="22" t="str">
        <f>VLOOKUP(D78,'2-班级信息'!A:AL,12,0)</f>
        <v/>
      </c>
      <c r="AF78" s="22" t="str">
        <f t="shared" si="14"/>
        <v>小学班</v>
      </c>
      <c r="AG78" s="22" t="str">
        <f t="shared" si="25"/>
        <v>小学平时班</v>
      </c>
    </row>
    <row r="79" spans="1:33">
      <c r="A79" s="214" t="s">
        <v>1721</v>
      </c>
      <c r="B79" s="214" t="s">
        <v>1189</v>
      </c>
      <c r="C79" s="214" t="s">
        <v>1721</v>
      </c>
      <c r="D79" s="214" t="s">
        <v>4186</v>
      </c>
      <c r="E79" s="214" t="s">
        <v>4188</v>
      </c>
      <c r="F79" s="214" t="s">
        <v>4187</v>
      </c>
      <c r="G79" s="214" t="s">
        <v>3295</v>
      </c>
      <c r="H79" s="214" t="s">
        <v>3296</v>
      </c>
      <c r="I79" s="214" t="s">
        <v>13</v>
      </c>
      <c r="J79" s="214" t="s">
        <v>3297</v>
      </c>
      <c r="K79" s="214">
        <v>0</v>
      </c>
      <c r="L79" s="214" t="s">
        <v>4352</v>
      </c>
      <c r="M79" s="214" t="s">
        <v>11</v>
      </c>
      <c r="N79" s="214" t="s">
        <v>1726</v>
      </c>
      <c r="O79" s="214" t="s">
        <v>11</v>
      </c>
      <c r="P79" s="214" t="s">
        <v>11</v>
      </c>
      <c r="Q79" s="22" t="str">
        <f t="shared" si="15"/>
        <v>在读</v>
      </c>
      <c r="R79" s="22" t="str">
        <f>IF(Q79="在读",IF(IFERROR(FIND("一",D79),0)&gt;0,"一对一",VLOOKUP(LEFT(D79,3),班级编码!A:H,8,0)),Q79)</f>
        <v>初中部</v>
      </c>
      <c r="S79" s="22" t="str">
        <f t="shared" si="16"/>
        <v>P5BBR6G5622</v>
      </c>
      <c r="T79" s="22" t="str">
        <f t="shared" si="17"/>
        <v>张佩</v>
      </c>
      <c r="U79" s="22" t="str">
        <f t="shared" si="18"/>
        <v>赖情佳</v>
      </c>
      <c r="V79" s="22" t="str">
        <f t="shared" si="19"/>
        <v>YoYO</v>
      </c>
      <c r="W79" s="22" t="str">
        <f t="shared" si="20"/>
        <v>YoYO</v>
      </c>
      <c r="X79" s="22" t="str">
        <f t="shared" si="21"/>
        <v>赖情佳</v>
      </c>
      <c r="Y79" s="22">
        <f t="shared" si="22"/>
        <v>4</v>
      </c>
      <c r="Z79" s="22">
        <f t="shared" si="23"/>
        <v>4</v>
      </c>
      <c r="AA79" s="22" t="str">
        <f t="shared" si="13"/>
        <v/>
      </c>
      <c r="AB79" s="22">
        <f>COUNTIF($G$2:G79,G79)</f>
        <v>1</v>
      </c>
      <c r="AC79" s="22" t="str">
        <f t="shared" si="24"/>
        <v>P5B</v>
      </c>
      <c r="AD79" s="22" t="str">
        <f>VLOOKUP(D79,'2-班级信息'!A:AI,35,0)</f>
        <v>周三下午</v>
      </c>
      <c r="AE79" s="22" t="str">
        <f>VLOOKUP(D79,'2-班级信息'!A:AL,12,0)</f>
        <v>3小时</v>
      </c>
      <c r="AF79" s="22" t="str">
        <f t="shared" si="14"/>
        <v>小学班</v>
      </c>
      <c r="AG79" s="22" t="str">
        <f t="shared" si="25"/>
        <v>小学平时3小时班</v>
      </c>
    </row>
    <row r="80" spans="1:33">
      <c r="A80" s="214" t="s">
        <v>1721</v>
      </c>
      <c r="B80" s="214" t="s">
        <v>452</v>
      </c>
      <c r="C80" s="214" t="s">
        <v>1721</v>
      </c>
      <c r="D80" s="214" t="s">
        <v>5349</v>
      </c>
      <c r="E80" s="214" t="s">
        <v>4155</v>
      </c>
      <c r="F80" s="214" t="s">
        <v>5350</v>
      </c>
      <c r="G80" s="214" t="s">
        <v>3291</v>
      </c>
      <c r="H80" s="214" t="s">
        <v>3292</v>
      </c>
      <c r="I80" s="214" t="s">
        <v>10</v>
      </c>
      <c r="J80" s="214" t="s">
        <v>3293</v>
      </c>
      <c r="K80" s="214">
        <v>0</v>
      </c>
      <c r="L80" s="214" t="s">
        <v>4353</v>
      </c>
      <c r="M80" s="214" t="s">
        <v>11</v>
      </c>
      <c r="N80" s="214" t="s">
        <v>1766</v>
      </c>
      <c r="O80" s="214" t="s">
        <v>11</v>
      </c>
      <c r="P80" s="214" t="s">
        <v>11</v>
      </c>
      <c r="Q80" s="22" t="str">
        <f t="shared" si="15"/>
        <v>在读</v>
      </c>
      <c r="R80" s="22" t="str">
        <f>IF(Q80="在读",IF(IFERROR(FIND("一",D80),0)&gt;0,"一对一",VLOOKUP(LEFT(D80,3),班级编码!A:H,8,0)),Q80)</f>
        <v>小高部</v>
      </c>
      <c r="S80" s="22" t="str">
        <f t="shared" si="16"/>
        <v>P2BF03G3433</v>
      </c>
      <c r="T80" s="22" t="str">
        <f t="shared" si="17"/>
        <v>黎洁瑜</v>
      </c>
      <c r="U80" s="22" t="str">
        <f t="shared" si="18"/>
        <v>萧泽秀</v>
      </c>
      <c r="V80" s="22" t="str">
        <f t="shared" si="19"/>
        <v>Saleh Abdu</v>
      </c>
      <c r="W80" s="22" t="str">
        <f t="shared" si="20"/>
        <v>萧泽秀</v>
      </c>
      <c r="X80" s="22" t="str">
        <f t="shared" si="21"/>
        <v>Saleh Abdu</v>
      </c>
      <c r="Y80" s="22">
        <f t="shared" si="22"/>
        <v>3</v>
      </c>
      <c r="Z80" s="22">
        <f t="shared" si="23"/>
        <v>6</v>
      </c>
      <c r="AA80" s="22" t="str">
        <f t="shared" si="13"/>
        <v/>
      </c>
      <c r="AB80" s="22">
        <f>COUNTIF($G$2:G80,G80)</f>
        <v>1</v>
      </c>
      <c r="AC80" s="22" t="str">
        <f t="shared" si="24"/>
        <v>P2B</v>
      </c>
      <c r="AD80" s="22" t="str">
        <f>VLOOKUP(D80,'2-班级信息'!A:AI,35,0)</f>
        <v>周日下午</v>
      </c>
      <c r="AE80" s="22" t="str">
        <f>VLOOKUP(D80,'2-班级信息'!A:AL,12,0)</f>
        <v>3小时</v>
      </c>
      <c r="AF80" s="22" t="str">
        <f t="shared" si="14"/>
        <v>小学班</v>
      </c>
      <c r="AG80" s="22" t="str">
        <f t="shared" si="25"/>
        <v>小学周末白天班</v>
      </c>
    </row>
    <row r="81" spans="1:33">
      <c r="A81" s="214" t="s">
        <v>1721</v>
      </c>
      <c r="B81" s="214" t="s">
        <v>4084</v>
      </c>
      <c r="C81" s="214" t="s">
        <v>1721</v>
      </c>
      <c r="D81" s="214" t="s">
        <v>4083</v>
      </c>
      <c r="E81" s="214" t="s">
        <v>11</v>
      </c>
      <c r="F81" s="214" t="s">
        <v>4085</v>
      </c>
      <c r="G81" s="214" t="s">
        <v>3287</v>
      </c>
      <c r="H81" s="214" t="s">
        <v>3288</v>
      </c>
      <c r="I81" s="214" t="s">
        <v>18</v>
      </c>
      <c r="J81" s="214" t="s">
        <v>3289</v>
      </c>
      <c r="K81" s="214">
        <v>0</v>
      </c>
      <c r="L81" s="214" t="s">
        <v>4354</v>
      </c>
      <c r="M81" s="214" t="s">
        <v>11</v>
      </c>
      <c r="N81" s="214" t="s">
        <v>2098</v>
      </c>
      <c r="O81" s="214" t="s">
        <v>11</v>
      </c>
      <c r="P81" s="214" t="s">
        <v>11</v>
      </c>
      <c r="Q81" s="22" t="str">
        <f t="shared" si="15"/>
        <v>停读</v>
      </c>
      <c r="R81" s="22" t="str">
        <f>IF(Q81="在读",IF(IFERROR(FIND("一",D81),0)&gt;0,"一对一",VLOOKUP(LEFT(D81,3),班级编码!A:H,8,0)),Q81)</f>
        <v>停读</v>
      </c>
      <c r="S81" s="22" t="str">
        <f t="shared" si="16"/>
        <v>停读</v>
      </c>
      <c r="T81" s="22" t="str">
        <f t="shared" si="17"/>
        <v>陈欢</v>
      </c>
      <c r="U81" s="22" t="str">
        <f t="shared" si="18"/>
        <v/>
      </c>
      <c r="V81" s="22" t="str">
        <f t="shared" si="19"/>
        <v/>
      </c>
      <c r="W81" s="22" t="str">
        <f t="shared" si="20"/>
        <v/>
      </c>
      <c r="X81" s="22" t="str">
        <f t="shared" si="21"/>
        <v/>
      </c>
      <c r="Y81" s="22">
        <f t="shared" si="22"/>
        <v>0</v>
      </c>
      <c r="Z81" s="22">
        <f t="shared" si="23"/>
        <v>0</v>
      </c>
      <c r="AA81" s="22" t="str">
        <f t="shared" si="13"/>
        <v/>
      </c>
      <c r="AB81" s="22">
        <f>COUNTIF($G$2:G81,G81)</f>
        <v>1</v>
      </c>
      <c r="AC81" s="22" t="str">
        <f t="shared" si="24"/>
        <v>停读</v>
      </c>
      <c r="AD81" s="22" t="str">
        <f>VLOOKUP(D81,'2-班级信息'!A:AI,35,0)</f>
        <v/>
      </c>
      <c r="AE81" s="22" t="str">
        <f>VLOOKUP(D81,'2-班级信息'!A:AL,12,0)</f>
        <v/>
      </c>
      <c r="AF81" s="22" t="str">
        <f t="shared" si="14"/>
        <v>中学班</v>
      </c>
      <c r="AG81" s="22" t="str">
        <f t="shared" si="25"/>
        <v>中学班</v>
      </c>
    </row>
    <row r="82" spans="1:33">
      <c r="A82" s="214" t="s">
        <v>1721</v>
      </c>
      <c r="B82" s="214" t="s">
        <v>452</v>
      </c>
      <c r="C82" s="214" t="s">
        <v>1721</v>
      </c>
      <c r="D82" s="214" t="s">
        <v>5334</v>
      </c>
      <c r="E82" s="214" t="s">
        <v>5335</v>
      </c>
      <c r="F82" s="214" t="s">
        <v>4135</v>
      </c>
      <c r="G82" s="214" t="s">
        <v>3284</v>
      </c>
      <c r="H82" s="214" t="s">
        <v>3285</v>
      </c>
      <c r="I82" s="214" t="s">
        <v>14</v>
      </c>
      <c r="J82" s="214" t="s">
        <v>3286</v>
      </c>
      <c r="K82" s="214">
        <v>0</v>
      </c>
      <c r="L82" s="214" t="s">
        <v>4355</v>
      </c>
      <c r="M82" s="214" t="s">
        <v>11</v>
      </c>
      <c r="N82" s="214" t="s">
        <v>1766</v>
      </c>
      <c r="O82" s="214" t="s">
        <v>11</v>
      </c>
      <c r="P82" s="214" t="s">
        <v>11</v>
      </c>
      <c r="Q82" s="22" t="str">
        <f t="shared" si="15"/>
        <v>在读</v>
      </c>
      <c r="R82" s="22" t="str">
        <f>IF(Q82="在读",IF(IFERROR(FIND("一",D82),0)&gt;0,"一对一",VLOOKUP(LEFT(D82,3),班级编码!A:H,8,0)),Q82)</f>
        <v>小高部</v>
      </c>
      <c r="S82" s="22" t="str">
        <f t="shared" si="16"/>
        <v>P3AF04G3426</v>
      </c>
      <c r="T82" s="22" t="str">
        <f t="shared" si="17"/>
        <v>赖情佳</v>
      </c>
      <c r="U82" s="22" t="str">
        <f t="shared" si="18"/>
        <v>覃爱怡</v>
      </c>
      <c r="V82" s="22" t="str">
        <f t="shared" si="19"/>
        <v xml:space="preserve">STA MARIA </v>
      </c>
      <c r="W82" s="22" t="str">
        <f t="shared" si="20"/>
        <v>覃爱怡</v>
      </c>
      <c r="X82" s="22" t="str">
        <f t="shared" si="21"/>
        <v xml:space="preserve">STA MARIA </v>
      </c>
      <c r="Y82" s="22">
        <f t="shared" si="22"/>
        <v>3</v>
      </c>
      <c r="Z82" s="22">
        <f t="shared" si="23"/>
        <v>6</v>
      </c>
      <c r="AA82" s="22" t="str">
        <f t="shared" si="13"/>
        <v/>
      </c>
      <c r="AB82" s="22">
        <f>COUNTIF($G$2:G82,G82)</f>
        <v>1</v>
      </c>
      <c r="AC82" s="22" t="str">
        <f t="shared" si="24"/>
        <v>P3A</v>
      </c>
      <c r="AD82" s="22" t="str">
        <f>VLOOKUP(D82,'2-班级信息'!A:AI,35,0)</f>
        <v>周二晚上</v>
      </c>
      <c r="AE82" s="22" t="str">
        <f>VLOOKUP(D82,'2-班级信息'!A:AL,12,0)</f>
        <v>3小时</v>
      </c>
      <c r="AF82" s="22" t="str">
        <f t="shared" si="14"/>
        <v>小学班</v>
      </c>
      <c r="AG82" s="22" t="str">
        <f t="shared" si="25"/>
        <v>小学平时3小时班</v>
      </c>
    </row>
    <row r="83" spans="1:33">
      <c r="A83" s="214" t="s">
        <v>1721</v>
      </c>
      <c r="B83" s="214" t="s">
        <v>4084</v>
      </c>
      <c r="C83" s="214" t="s">
        <v>1721</v>
      </c>
      <c r="D83" s="214" t="s">
        <v>4083</v>
      </c>
      <c r="E83" s="214" t="s">
        <v>11</v>
      </c>
      <c r="F83" s="214" t="s">
        <v>4085</v>
      </c>
      <c r="G83" s="214" t="s">
        <v>3280</v>
      </c>
      <c r="H83" s="214" t="s">
        <v>3281</v>
      </c>
      <c r="I83" s="214" t="s">
        <v>12</v>
      </c>
      <c r="J83" s="214" t="s">
        <v>3282</v>
      </c>
      <c r="K83" s="214">
        <v>0</v>
      </c>
      <c r="L83" s="214" t="s">
        <v>11</v>
      </c>
      <c r="M83" s="214" t="s">
        <v>11</v>
      </c>
      <c r="N83" s="214" t="s">
        <v>1726</v>
      </c>
      <c r="O83" s="214" t="s">
        <v>11</v>
      </c>
      <c r="P83" s="214" t="s">
        <v>11</v>
      </c>
      <c r="Q83" s="22" t="str">
        <f t="shared" si="15"/>
        <v>停读</v>
      </c>
      <c r="R83" s="22" t="str">
        <f>IF(Q83="在读",IF(IFERROR(FIND("一",D83),0)&gt;0,"一对一",VLOOKUP(LEFT(D83,3),班级编码!A:H,8,0)),Q83)</f>
        <v>停读</v>
      </c>
      <c r="S83" s="22" t="str">
        <f t="shared" si="16"/>
        <v>停读</v>
      </c>
      <c r="T83" s="22" t="str">
        <f t="shared" si="17"/>
        <v>陈欢</v>
      </c>
      <c r="U83" s="22" t="str">
        <f t="shared" si="18"/>
        <v/>
      </c>
      <c r="V83" s="22" t="str">
        <f t="shared" si="19"/>
        <v/>
      </c>
      <c r="W83" s="22" t="str">
        <f t="shared" si="20"/>
        <v/>
      </c>
      <c r="X83" s="22" t="str">
        <f t="shared" si="21"/>
        <v/>
      </c>
      <c r="Y83" s="22">
        <f t="shared" si="22"/>
        <v>0</v>
      </c>
      <c r="Z83" s="22">
        <f t="shared" si="23"/>
        <v>0</v>
      </c>
      <c r="AA83" s="22" t="str">
        <f t="shared" si="13"/>
        <v/>
      </c>
      <c r="AB83" s="22">
        <f>COUNTIF($G$2:G83,G83)</f>
        <v>1</v>
      </c>
      <c r="AC83" s="22" t="str">
        <f t="shared" si="24"/>
        <v>停读</v>
      </c>
      <c r="AD83" s="22" t="str">
        <f>VLOOKUP(D83,'2-班级信息'!A:AI,35,0)</f>
        <v/>
      </c>
      <c r="AE83" s="22" t="str">
        <f>VLOOKUP(D83,'2-班级信息'!A:AL,12,0)</f>
        <v/>
      </c>
      <c r="AF83" s="22" t="str">
        <f t="shared" si="14"/>
        <v>小学班</v>
      </c>
      <c r="AG83" s="22" t="str">
        <f t="shared" si="25"/>
        <v>小学平时班</v>
      </c>
    </row>
    <row r="84" spans="1:33">
      <c r="A84" s="214" t="s">
        <v>1721</v>
      </c>
      <c r="B84" s="214" t="s">
        <v>452</v>
      </c>
      <c r="C84" s="214" t="s">
        <v>1721</v>
      </c>
      <c r="D84" s="214" t="s">
        <v>5337</v>
      </c>
      <c r="E84" s="214" t="s">
        <v>4073</v>
      </c>
      <c r="F84" s="214" t="s">
        <v>4200</v>
      </c>
      <c r="G84" s="214" t="s">
        <v>3274</v>
      </c>
      <c r="H84" s="214" t="s">
        <v>3275</v>
      </c>
      <c r="I84" s="214" t="s">
        <v>18</v>
      </c>
      <c r="J84" s="214" t="s">
        <v>3276</v>
      </c>
      <c r="K84" s="214">
        <v>0</v>
      </c>
      <c r="L84" s="214" t="s">
        <v>4356</v>
      </c>
      <c r="M84" s="214" t="s">
        <v>11</v>
      </c>
      <c r="N84" s="214" t="s">
        <v>1786</v>
      </c>
      <c r="O84" s="214" t="s">
        <v>11</v>
      </c>
      <c r="P84" s="214" t="s">
        <v>11</v>
      </c>
      <c r="Q84" s="22" t="str">
        <f t="shared" si="15"/>
        <v>在读</v>
      </c>
      <c r="R84" s="22" t="str">
        <f>IF(Q84="在读",IF(IFERROR(FIND("一",D84),0)&gt;0,"一对一",VLOOKUP(LEFT(D84,3),班级编码!A:H,8,0)),Q84)</f>
        <v>初中部</v>
      </c>
      <c r="S84" s="22" t="str">
        <f t="shared" si="16"/>
        <v>J2ASR7G6717</v>
      </c>
      <c r="T84" s="22" t="str">
        <f t="shared" si="17"/>
        <v>易青梅</v>
      </c>
      <c r="U84" s="22" t="str">
        <f t="shared" si="18"/>
        <v>覃爱怡</v>
      </c>
      <c r="V84" s="22" t="str">
        <f t="shared" si="19"/>
        <v xml:space="preserve">STA MARIA </v>
      </c>
      <c r="W84" s="22" t="str">
        <f t="shared" si="20"/>
        <v>覃爱怡</v>
      </c>
      <c r="X84" s="22" t="str">
        <f t="shared" si="21"/>
        <v xml:space="preserve">STA MARIA </v>
      </c>
      <c r="Y84" s="22">
        <f t="shared" si="22"/>
        <v>3</v>
      </c>
      <c r="Z84" s="22">
        <f t="shared" si="23"/>
        <v>6</v>
      </c>
      <c r="AA84" s="22" t="str">
        <f t="shared" si="13"/>
        <v/>
      </c>
      <c r="AB84" s="22">
        <f>COUNTIF($G$2:G84,G84)</f>
        <v>1</v>
      </c>
      <c r="AC84" s="22" t="str">
        <f t="shared" si="24"/>
        <v>J2A</v>
      </c>
      <c r="AD84" s="22" t="str">
        <f>VLOOKUP(D84,'2-班级信息'!A:AI,35,0)</f>
        <v>周六下午</v>
      </c>
      <c r="AE84" s="22" t="str">
        <f>VLOOKUP(D84,'2-班级信息'!A:AL,12,0)</f>
        <v>3小时</v>
      </c>
      <c r="AF84" s="22" t="str">
        <f t="shared" si="14"/>
        <v>中学班</v>
      </c>
      <c r="AG84" s="22" t="str">
        <f t="shared" si="25"/>
        <v>中学班</v>
      </c>
    </row>
    <row r="85" spans="1:33">
      <c r="A85" s="214" t="s">
        <v>1721</v>
      </c>
      <c r="B85" s="214" t="s">
        <v>459</v>
      </c>
      <c r="C85" s="214" t="s">
        <v>1721</v>
      </c>
      <c r="D85" s="214" t="s">
        <v>4086</v>
      </c>
      <c r="E85" s="214" t="s">
        <v>4089</v>
      </c>
      <c r="F85" s="214" t="s">
        <v>4087</v>
      </c>
      <c r="G85" s="214" t="s">
        <v>3262</v>
      </c>
      <c r="H85" s="214" t="s">
        <v>3263</v>
      </c>
      <c r="I85" s="214" t="s">
        <v>1669</v>
      </c>
      <c r="J85" s="214" t="s">
        <v>3264</v>
      </c>
      <c r="K85" s="214">
        <v>0</v>
      </c>
      <c r="L85" s="214" t="s">
        <v>4357</v>
      </c>
      <c r="M85" s="214" t="s">
        <v>11</v>
      </c>
      <c r="N85" s="214" t="s">
        <v>1865</v>
      </c>
      <c r="O85" s="214" t="s">
        <v>11</v>
      </c>
      <c r="P85" s="214" t="s">
        <v>11</v>
      </c>
      <c r="Q85" s="22" t="str">
        <f t="shared" si="15"/>
        <v>在读</v>
      </c>
      <c r="R85" s="22" t="str">
        <f>IF(Q85="在读",IF(IFERROR(FIND("一",D85),0)&gt;0,"一对一",VLOOKUP(LEFT(D85,3),班级编码!A:H,8,0)),Q85)</f>
        <v>幼儿部</v>
      </c>
      <c r="S85" s="22" t="str">
        <f t="shared" si="16"/>
        <v>K03000GXZ23</v>
      </c>
      <c r="T85" s="22" t="str">
        <f t="shared" si="17"/>
        <v>陈敏华</v>
      </c>
      <c r="U85" s="22" t="str">
        <f t="shared" si="18"/>
        <v/>
      </c>
      <c r="V85" s="22" t="str">
        <f t="shared" si="19"/>
        <v>STA MARIA ANTONIO II</v>
      </c>
      <c r="W85" s="22" t="str">
        <f t="shared" si="20"/>
        <v>STA MARIA ANTONIO II</v>
      </c>
      <c r="X85" s="22" t="str">
        <f t="shared" si="21"/>
        <v/>
      </c>
      <c r="Y85" s="22">
        <f t="shared" si="22"/>
        <v>20</v>
      </c>
      <c r="Z85" s="22">
        <f t="shared" si="23"/>
        <v>20</v>
      </c>
      <c r="AA85" s="22" t="str">
        <f t="shared" si="13"/>
        <v/>
      </c>
      <c r="AB85" s="22">
        <f>COUNTIF($G$2:G85,G85)</f>
        <v>1</v>
      </c>
      <c r="AC85" s="22" t="str">
        <f t="shared" si="24"/>
        <v>K03</v>
      </c>
      <c r="AD85" s="22" t="str">
        <f>VLOOKUP(D85,'2-班级信息'!A:AI,35,0)</f>
        <v>周五下午</v>
      </c>
      <c r="AE85" s="22" t="str">
        <f>VLOOKUP(D85,'2-班级信息'!A:AL,12,0)</f>
        <v>1.5小时</v>
      </c>
      <c r="AF85" s="22" t="str">
        <f t="shared" si="14"/>
        <v>幼儿班</v>
      </c>
      <c r="AG85" s="22" t="str">
        <f t="shared" si="25"/>
        <v>幼儿班</v>
      </c>
    </row>
    <row r="86" spans="1:33">
      <c r="A86" s="214" t="s">
        <v>1721</v>
      </c>
      <c r="B86" s="214" t="s">
        <v>452</v>
      </c>
      <c r="C86" s="214" t="s">
        <v>1721</v>
      </c>
      <c r="D86" s="214" t="s">
        <v>4175</v>
      </c>
      <c r="E86" s="214" t="s">
        <v>4150</v>
      </c>
      <c r="F86" s="214" t="s">
        <v>4152</v>
      </c>
      <c r="G86" s="214" t="s">
        <v>3258</v>
      </c>
      <c r="H86" s="214" t="s">
        <v>3259</v>
      </c>
      <c r="I86" s="214" t="s">
        <v>14</v>
      </c>
      <c r="J86" s="214" t="s">
        <v>3260</v>
      </c>
      <c r="K86" s="214">
        <v>0</v>
      </c>
      <c r="L86" s="214" t="s">
        <v>4358</v>
      </c>
      <c r="M86" s="214" t="s">
        <v>11</v>
      </c>
      <c r="N86" s="214" t="s">
        <v>1726</v>
      </c>
      <c r="O86" s="214" t="s">
        <v>11</v>
      </c>
      <c r="P86" s="214" t="s">
        <v>11</v>
      </c>
      <c r="Q86" s="22" t="str">
        <f t="shared" si="15"/>
        <v>在读</v>
      </c>
      <c r="R86" s="22" t="str">
        <f>IF(Q86="在读",IF(IFERROR(FIND("一",D86),0)&gt;0,"一对一",VLOOKUP(LEFT(D86,3),班级编码!A:H,8,0)),Q86)</f>
        <v>小高部</v>
      </c>
      <c r="S86" s="22" t="str">
        <f t="shared" si="16"/>
        <v>P3BF06G3413</v>
      </c>
      <c r="T86" s="22" t="str">
        <f t="shared" si="17"/>
        <v>萧泽秀</v>
      </c>
      <c r="U86" s="22" t="str">
        <f t="shared" si="18"/>
        <v>赖情佳</v>
      </c>
      <c r="V86" s="22" t="str">
        <f t="shared" si="19"/>
        <v xml:space="preserve">STA MARIA </v>
      </c>
      <c r="W86" s="22" t="str">
        <f t="shared" si="20"/>
        <v>赖情佳</v>
      </c>
      <c r="X86" s="22" t="str">
        <f t="shared" si="21"/>
        <v xml:space="preserve">STA MARIA </v>
      </c>
      <c r="Y86" s="22">
        <f t="shared" si="22"/>
        <v>3</v>
      </c>
      <c r="Z86" s="22">
        <f t="shared" si="23"/>
        <v>6</v>
      </c>
      <c r="AA86" s="22" t="str">
        <f t="shared" si="13"/>
        <v/>
      </c>
      <c r="AB86" s="22">
        <f>COUNTIF($G$2:G86,G86)</f>
        <v>1</v>
      </c>
      <c r="AC86" s="22" t="str">
        <f t="shared" si="24"/>
        <v>P3B</v>
      </c>
      <c r="AD86" s="22" t="str">
        <f>VLOOKUP(D86,'2-班级信息'!A:AI,35,0)</f>
        <v>周日上午</v>
      </c>
      <c r="AE86" s="22" t="str">
        <f>VLOOKUP(D86,'2-班级信息'!A:AL,12,0)</f>
        <v>3小时</v>
      </c>
      <c r="AF86" s="22" t="str">
        <f t="shared" si="14"/>
        <v>小学班</v>
      </c>
      <c r="AG86" s="22" t="str">
        <f t="shared" si="25"/>
        <v>小学周末白天班</v>
      </c>
    </row>
    <row r="87" spans="1:33">
      <c r="A87" s="214" t="s">
        <v>1721</v>
      </c>
      <c r="B87" s="214" t="s">
        <v>452</v>
      </c>
      <c r="C87" s="214" t="s">
        <v>1721</v>
      </c>
      <c r="D87" s="214" t="s">
        <v>4175</v>
      </c>
      <c r="E87" s="214" t="s">
        <v>4150</v>
      </c>
      <c r="F87" s="214" t="s">
        <v>4152</v>
      </c>
      <c r="G87" s="214" t="s">
        <v>3254</v>
      </c>
      <c r="H87" s="214" t="s">
        <v>3255</v>
      </c>
      <c r="I87" s="214" t="s">
        <v>12</v>
      </c>
      <c r="J87" s="214" t="s">
        <v>3256</v>
      </c>
      <c r="K87" s="214">
        <v>0</v>
      </c>
      <c r="L87" s="214" t="s">
        <v>4359</v>
      </c>
      <c r="M87" s="214" t="s">
        <v>11</v>
      </c>
      <c r="N87" s="214" t="s">
        <v>1726</v>
      </c>
      <c r="O87" s="214" t="s">
        <v>11</v>
      </c>
      <c r="P87" s="214" t="s">
        <v>11</v>
      </c>
      <c r="Q87" s="22" t="str">
        <f t="shared" si="15"/>
        <v>在读</v>
      </c>
      <c r="R87" s="22" t="str">
        <f>IF(Q87="在读",IF(IFERROR(FIND("一",D87),0)&gt;0,"一对一",VLOOKUP(LEFT(D87,3),班级编码!A:H,8,0)),Q87)</f>
        <v>小高部</v>
      </c>
      <c r="S87" s="22" t="str">
        <f t="shared" si="16"/>
        <v>P3BF06G3413</v>
      </c>
      <c r="T87" s="22" t="str">
        <f t="shared" si="17"/>
        <v>萧泽秀</v>
      </c>
      <c r="U87" s="22" t="str">
        <f t="shared" si="18"/>
        <v>赖情佳</v>
      </c>
      <c r="V87" s="22" t="str">
        <f t="shared" si="19"/>
        <v xml:space="preserve">STA MARIA </v>
      </c>
      <c r="W87" s="22" t="str">
        <f t="shared" si="20"/>
        <v>赖情佳</v>
      </c>
      <c r="X87" s="22" t="str">
        <f t="shared" si="21"/>
        <v xml:space="preserve">STA MARIA </v>
      </c>
      <c r="Y87" s="22">
        <f t="shared" si="22"/>
        <v>3</v>
      </c>
      <c r="Z87" s="22">
        <f t="shared" si="23"/>
        <v>6</v>
      </c>
      <c r="AA87" s="22" t="str">
        <f t="shared" si="13"/>
        <v/>
      </c>
      <c r="AB87" s="22">
        <f>COUNTIF($G$2:G87,G87)</f>
        <v>1</v>
      </c>
      <c r="AC87" s="22" t="str">
        <f t="shared" si="24"/>
        <v>P3B</v>
      </c>
      <c r="AD87" s="22" t="str">
        <f>VLOOKUP(D87,'2-班级信息'!A:AI,35,0)</f>
        <v>周日上午</v>
      </c>
      <c r="AE87" s="22" t="str">
        <f>VLOOKUP(D87,'2-班级信息'!A:AL,12,0)</f>
        <v>3小时</v>
      </c>
      <c r="AF87" s="22" t="str">
        <f t="shared" si="14"/>
        <v>小学班</v>
      </c>
      <c r="AG87" s="22" t="str">
        <f t="shared" si="25"/>
        <v>小学周末白天班</v>
      </c>
    </row>
    <row r="88" spans="1:33">
      <c r="A88" s="214" t="s">
        <v>1721</v>
      </c>
      <c r="B88" s="214" t="s">
        <v>1189</v>
      </c>
      <c r="C88" s="214" t="s">
        <v>1721</v>
      </c>
      <c r="D88" s="214" t="s">
        <v>4186</v>
      </c>
      <c r="E88" s="214" t="s">
        <v>4188</v>
      </c>
      <c r="F88" s="214" t="s">
        <v>4187</v>
      </c>
      <c r="G88" s="214" t="s">
        <v>3251</v>
      </c>
      <c r="H88" s="214" t="s">
        <v>3252</v>
      </c>
      <c r="I88" s="214" t="s">
        <v>13</v>
      </c>
      <c r="J88" s="214" t="s">
        <v>3253</v>
      </c>
      <c r="K88" s="214">
        <v>0</v>
      </c>
      <c r="L88" s="214" t="s">
        <v>4360</v>
      </c>
      <c r="M88" s="214" t="s">
        <v>11</v>
      </c>
      <c r="N88" s="214" t="s">
        <v>1726</v>
      </c>
      <c r="O88" s="214" t="s">
        <v>11</v>
      </c>
      <c r="P88" s="214" t="s">
        <v>11</v>
      </c>
      <c r="Q88" s="22" t="str">
        <f t="shared" si="15"/>
        <v>在读</v>
      </c>
      <c r="R88" s="22" t="str">
        <f>IF(Q88="在读",IF(IFERROR(FIND("一",D88),0)&gt;0,"一对一",VLOOKUP(LEFT(D88,3),班级编码!A:H,8,0)),Q88)</f>
        <v>初中部</v>
      </c>
      <c r="S88" s="22" t="str">
        <f t="shared" si="16"/>
        <v>P5BBR6G5622</v>
      </c>
      <c r="T88" s="22" t="str">
        <f t="shared" si="17"/>
        <v>张佩</v>
      </c>
      <c r="U88" s="22" t="str">
        <f t="shared" si="18"/>
        <v>赖情佳</v>
      </c>
      <c r="V88" s="22" t="str">
        <f t="shared" si="19"/>
        <v>YoYO</v>
      </c>
      <c r="W88" s="22" t="str">
        <f t="shared" si="20"/>
        <v>YoYO</v>
      </c>
      <c r="X88" s="22" t="str">
        <f t="shared" si="21"/>
        <v>赖情佳</v>
      </c>
      <c r="Y88" s="22">
        <f t="shared" si="22"/>
        <v>4</v>
      </c>
      <c r="Z88" s="22">
        <f t="shared" si="23"/>
        <v>4</v>
      </c>
      <c r="AA88" s="22" t="str">
        <f t="shared" si="13"/>
        <v/>
      </c>
      <c r="AB88" s="22">
        <f>COUNTIF($G$2:G88,G88)</f>
        <v>1</v>
      </c>
      <c r="AC88" s="22" t="str">
        <f t="shared" si="24"/>
        <v>P5B</v>
      </c>
      <c r="AD88" s="22" t="str">
        <f>VLOOKUP(D88,'2-班级信息'!A:AI,35,0)</f>
        <v>周三下午</v>
      </c>
      <c r="AE88" s="22" t="str">
        <f>VLOOKUP(D88,'2-班级信息'!A:AL,12,0)</f>
        <v>3小时</v>
      </c>
      <c r="AF88" s="22" t="str">
        <f t="shared" si="14"/>
        <v>小学班</v>
      </c>
      <c r="AG88" s="22" t="str">
        <f t="shared" si="25"/>
        <v>小学平时3小时班</v>
      </c>
    </row>
    <row r="89" spans="1:33">
      <c r="A89" s="214" t="s">
        <v>1721</v>
      </c>
      <c r="B89" s="214" t="s">
        <v>1189</v>
      </c>
      <c r="C89" s="214" t="s">
        <v>1721</v>
      </c>
      <c r="D89" s="214" t="s">
        <v>4207</v>
      </c>
      <c r="E89" s="214" t="s">
        <v>4188</v>
      </c>
      <c r="F89" s="214" t="s">
        <v>4208</v>
      </c>
      <c r="G89" s="214" t="s">
        <v>3248</v>
      </c>
      <c r="H89" s="214" t="s">
        <v>3249</v>
      </c>
      <c r="I89" s="214" t="s">
        <v>10</v>
      </c>
      <c r="J89" s="214" t="s">
        <v>3250</v>
      </c>
      <c r="K89" s="214">
        <v>0</v>
      </c>
      <c r="L89" s="214" t="s">
        <v>4361</v>
      </c>
      <c r="M89" s="214" t="s">
        <v>11</v>
      </c>
      <c r="N89" s="214" t="s">
        <v>1726</v>
      </c>
      <c r="O89" s="214" t="s">
        <v>11</v>
      </c>
      <c r="P89" s="214" t="s">
        <v>11</v>
      </c>
      <c r="Q89" s="22" t="str">
        <f t="shared" si="15"/>
        <v>在读</v>
      </c>
      <c r="R89" s="22" t="str">
        <f>IF(Q89="在读",IF(IFERROR(FIND("一",D89),0)&gt;0,"一对一",VLOOKUP(LEFT(D89,3),班级编码!A:H,8,0)),Q89)</f>
        <v>小初部</v>
      </c>
      <c r="S89" s="22" t="str">
        <f t="shared" si="16"/>
        <v>P03F01G2334</v>
      </c>
      <c r="T89" s="22" t="str">
        <f t="shared" si="17"/>
        <v>赖情佳</v>
      </c>
      <c r="U89" s="22" t="str">
        <f t="shared" si="18"/>
        <v>张佩</v>
      </c>
      <c r="V89" s="22" t="str">
        <f t="shared" si="19"/>
        <v>Abdul</v>
      </c>
      <c r="W89" s="22" t="str">
        <f t="shared" si="20"/>
        <v>张佩</v>
      </c>
      <c r="X89" s="22" t="str">
        <f t="shared" si="21"/>
        <v>Abdul</v>
      </c>
      <c r="Y89" s="22">
        <f t="shared" si="22"/>
        <v>2</v>
      </c>
      <c r="Z89" s="22">
        <f t="shared" si="23"/>
        <v>4</v>
      </c>
      <c r="AA89" s="22" t="str">
        <f t="shared" si="13"/>
        <v/>
      </c>
      <c r="AB89" s="22">
        <f>COUNTIF($G$2:G89,G89)</f>
        <v>1</v>
      </c>
      <c r="AC89" s="22" t="str">
        <f t="shared" si="24"/>
        <v>P03</v>
      </c>
      <c r="AD89" s="22" t="str">
        <f>VLOOKUP(D89,'2-班级信息'!A:AI,35,0)</f>
        <v>周三下午</v>
      </c>
      <c r="AE89" s="22" t="str">
        <f>VLOOKUP(D89,'2-班级信息'!A:AL,12,0)</f>
        <v>3小时</v>
      </c>
      <c r="AF89" s="22" t="str">
        <f t="shared" si="14"/>
        <v>小学班</v>
      </c>
      <c r="AG89" s="22" t="str">
        <f t="shared" si="25"/>
        <v>小学平时3小时班</v>
      </c>
    </row>
    <row r="90" spans="1:33">
      <c r="A90" s="214" t="s">
        <v>1721</v>
      </c>
      <c r="B90" s="214" t="s">
        <v>452</v>
      </c>
      <c r="C90" s="214" t="s">
        <v>1721</v>
      </c>
      <c r="D90" s="214" t="s">
        <v>5336</v>
      </c>
      <c r="E90" s="214" t="s">
        <v>4073</v>
      </c>
      <c r="F90" s="214" t="s">
        <v>4076</v>
      </c>
      <c r="G90" s="214" t="s">
        <v>3224</v>
      </c>
      <c r="H90" s="214" t="s">
        <v>3225</v>
      </c>
      <c r="I90" s="214" t="s">
        <v>17</v>
      </c>
      <c r="J90" s="214" t="s">
        <v>3226</v>
      </c>
      <c r="K90" s="214">
        <v>0</v>
      </c>
      <c r="L90" s="214" t="s">
        <v>4362</v>
      </c>
      <c r="M90" s="214" t="s">
        <v>11</v>
      </c>
      <c r="N90" s="214" t="s">
        <v>1786</v>
      </c>
      <c r="O90" s="214" t="s">
        <v>11</v>
      </c>
      <c r="P90" s="214" t="s">
        <v>11</v>
      </c>
      <c r="Q90" s="22" t="str">
        <f t="shared" si="15"/>
        <v>在读</v>
      </c>
      <c r="R90" s="22" t="str">
        <f>IF(Q90="在读",IF(IFERROR(FIND("一",D90),0)&gt;0,"一对一",VLOOKUP(LEFT(D90,3),班级编码!A:H,8,0)),Q90)</f>
        <v>初中部</v>
      </c>
      <c r="S90" s="22" t="str">
        <f t="shared" si="16"/>
        <v>J3BSR9G8906</v>
      </c>
      <c r="T90" s="22" t="str">
        <f t="shared" si="17"/>
        <v>萧泽秀</v>
      </c>
      <c r="U90" s="22" t="str">
        <f t="shared" si="18"/>
        <v>黎洁瑜</v>
      </c>
      <c r="V90" s="22" t="str">
        <f t="shared" si="19"/>
        <v xml:space="preserve">STA MARIA </v>
      </c>
      <c r="W90" s="22" t="str">
        <f t="shared" si="20"/>
        <v>黎洁瑜</v>
      </c>
      <c r="X90" s="22" t="str">
        <f t="shared" si="21"/>
        <v xml:space="preserve">STA MARIA </v>
      </c>
      <c r="Y90" s="22">
        <f t="shared" si="22"/>
        <v>3</v>
      </c>
      <c r="Z90" s="22">
        <f t="shared" si="23"/>
        <v>6</v>
      </c>
      <c r="AA90" s="22" t="str">
        <f t="shared" si="13"/>
        <v/>
      </c>
      <c r="AB90" s="22">
        <f>COUNTIF($G$2:G90,G90)</f>
        <v>1</v>
      </c>
      <c r="AC90" s="22" t="str">
        <f t="shared" si="24"/>
        <v>J3B</v>
      </c>
      <c r="AD90" s="22" t="str">
        <f>VLOOKUP(D90,'2-班级信息'!A:AI,35,0)</f>
        <v>周六下午</v>
      </c>
      <c r="AE90" s="22" t="str">
        <f>VLOOKUP(D90,'2-班级信息'!A:AL,12,0)</f>
        <v>3小时</v>
      </c>
      <c r="AF90" s="22" t="str">
        <f t="shared" si="14"/>
        <v>中学班</v>
      </c>
      <c r="AG90" s="22" t="str">
        <f t="shared" si="25"/>
        <v>中学班</v>
      </c>
    </row>
    <row r="91" spans="1:33">
      <c r="A91" s="214" t="s">
        <v>1721</v>
      </c>
      <c r="B91" s="214" t="s">
        <v>4289</v>
      </c>
      <c r="C91" s="214" t="s">
        <v>1721</v>
      </c>
      <c r="D91" s="214" t="s">
        <v>4144</v>
      </c>
      <c r="E91" s="214" t="s">
        <v>4146</v>
      </c>
      <c r="F91" s="214" t="s">
        <v>4145</v>
      </c>
      <c r="G91" s="214" t="s">
        <v>3199</v>
      </c>
      <c r="H91" s="214" t="s">
        <v>3200</v>
      </c>
      <c r="I91" s="214" t="s">
        <v>17</v>
      </c>
      <c r="J91" s="214" t="s">
        <v>3201</v>
      </c>
      <c r="K91" s="214">
        <v>0</v>
      </c>
      <c r="L91" s="214" t="s">
        <v>4363</v>
      </c>
      <c r="M91" s="214" t="s">
        <v>11</v>
      </c>
      <c r="N91" s="214" t="s">
        <v>1786</v>
      </c>
      <c r="O91" s="214" t="s">
        <v>11</v>
      </c>
      <c r="P91" s="214" t="s">
        <v>11</v>
      </c>
      <c r="Q91" s="22" t="str">
        <f t="shared" si="15"/>
        <v>在读</v>
      </c>
      <c r="R91" s="22" t="str">
        <f>IF(Q91="在读",IF(IFERROR(FIND("一",D91),0)&gt;0,"一对一",VLOOKUP(LEFT(D91,3),班级编码!A:H,8,0)),Q91)</f>
        <v>一对一</v>
      </c>
      <c r="S91" s="22" t="str">
        <f t="shared" si="16"/>
        <v>J3B一对二40</v>
      </c>
      <c r="T91" s="22" t="str">
        <f t="shared" si="17"/>
        <v>黎洁瑜</v>
      </c>
      <c r="U91" s="22" t="str">
        <f t="shared" si="18"/>
        <v/>
      </c>
      <c r="V91" s="22" t="str">
        <f t="shared" si="19"/>
        <v>YoYO</v>
      </c>
      <c r="W91" s="22" t="str">
        <f t="shared" si="20"/>
        <v>YoYO</v>
      </c>
      <c r="X91" s="22" t="str">
        <f t="shared" si="21"/>
        <v/>
      </c>
      <c r="Y91" s="22">
        <f t="shared" si="22"/>
        <v>4</v>
      </c>
      <c r="Z91" s="22">
        <f t="shared" si="23"/>
        <v>4</v>
      </c>
      <c r="AA91" s="22" t="str">
        <f t="shared" si="13"/>
        <v/>
      </c>
      <c r="AB91" s="22">
        <f>COUNTIF($G$2:G91,G91)</f>
        <v>1</v>
      </c>
      <c r="AC91" s="22" t="str">
        <f t="shared" si="24"/>
        <v>一对一</v>
      </c>
      <c r="AD91" s="22" t="str">
        <f>VLOOKUP(D91,'2-班级信息'!A:AI,35,0)</f>
        <v>一对一</v>
      </c>
      <c r="AE91" s="22" t="str">
        <f>VLOOKUP(D91,'2-班级信息'!A:AL,12,0)</f>
        <v>2小时</v>
      </c>
      <c r="AF91" s="22" t="str">
        <f t="shared" si="14"/>
        <v>一对一</v>
      </c>
      <c r="AG91" s="22" t="str">
        <f t="shared" si="25"/>
        <v>一对一</v>
      </c>
    </row>
    <row r="92" spans="1:33">
      <c r="A92" s="214" t="s">
        <v>1721</v>
      </c>
      <c r="B92" s="214" t="s">
        <v>452</v>
      </c>
      <c r="C92" s="214" t="s">
        <v>1721</v>
      </c>
      <c r="D92" s="214" t="s">
        <v>5334</v>
      </c>
      <c r="E92" s="214" t="s">
        <v>5335</v>
      </c>
      <c r="F92" s="214" t="s">
        <v>4135</v>
      </c>
      <c r="G92" s="214" t="s">
        <v>3175</v>
      </c>
      <c r="H92" s="214" t="s">
        <v>3176</v>
      </c>
      <c r="I92" s="214" t="s">
        <v>14</v>
      </c>
      <c r="J92" s="214" t="s">
        <v>3177</v>
      </c>
      <c r="K92" s="214">
        <v>0</v>
      </c>
      <c r="L92" s="214" t="s">
        <v>4364</v>
      </c>
      <c r="M92" s="214" t="s">
        <v>11</v>
      </c>
      <c r="N92" s="214" t="s">
        <v>1726</v>
      </c>
      <c r="O92" s="214" t="s">
        <v>11</v>
      </c>
      <c r="P92" s="214" t="s">
        <v>11</v>
      </c>
      <c r="Q92" s="22" t="str">
        <f t="shared" si="15"/>
        <v>在读</v>
      </c>
      <c r="R92" s="22" t="str">
        <f>IF(Q92="在读",IF(IFERROR(FIND("一",D92),0)&gt;0,"一对一",VLOOKUP(LEFT(D92,3),班级编码!A:H,8,0)),Q92)</f>
        <v>小高部</v>
      </c>
      <c r="S92" s="22" t="str">
        <f t="shared" si="16"/>
        <v>P3AF04G3426</v>
      </c>
      <c r="T92" s="22" t="str">
        <f t="shared" si="17"/>
        <v>赖情佳</v>
      </c>
      <c r="U92" s="22" t="str">
        <f t="shared" si="18"/>
        <v>覃爱怡</v>
      </c>
      <c r="V92" s="22" t="str">
        <f t="shared" si="19"/>
        <v xml:space="preserve">STA MARIA </v>
      </c>
      <c r="W92" s="22" t="str">
        <f t="shared" si="20"/>
        <v>覃爱怡</v>
      </c>
      <c r="X92" s="22" t="str">
        <f t="shared" si="21"/>
        <v xml:space="preserve">STA MARIA </v>
      </c>
      <c r="Y92" s="22">
        <f t="shared" si="22"/>
        <v>3</v>
      </c>
      <c r="Z92" s="22">
        <f t="shared" si="23"/>
        <v>6</v>
      </c>
      <c r="AA92" s="22" t="str">
        <f t="shared" si="13"/>
        <v/>
      </c>
      <c r="AB92" s="22">
        <f>COUNTIF($G$2:G92,G92)</f>
        <v>1</v>
      </c>
      <c r="AC92" s="22" t="str">
        <f t="shared" si="24"/>
        <v>P3A</v>
      </c>
      <c r="AD92" s="22" t="str">
        <f>VLOOKUP(D92,'2-班级信息'!A:AI,35,0)</f>
        <v>周二晚上</v>
      </c>
      <c r="AE92" s="22" t="str">
        <f>VLOOKUP(D92,'2-班级信息'!A:AL,12,0)</f>
        <v>3小时</v>
      </c>
      <c r="AF92" s="22" t="str">
        <f t="shared" si="14"/>
        <v>小学班</v>
      </c>
      <c r="AG92" s="22" t="str">
        <f t="shared" si="25"/>
        <v>小学平时3小时班</v>
      </c>
    </row>
    <row r="93" spans="1:33">
      <c r="A93" s="214" t="s">
        <v>1721</v>
      </c>
      <c r="B93" s="214" t="s">
        <v>452</v>
      </c>
      <c r="C93" s="214" t="s">
        <v>1721</v>
      </c>
      <c r="D93" s="214" t="s">
        <v>4164</v>
      </c>
      <c r="E93" s="214" t="s">
        <v>4132</v>
      </c>
      <c r="F93" s="214" t="s">
        <v>4165</v>
      </c>
      <c r="G93" s="214" t="s">
        <v>3121</v>
      </c>
      <c r="H93" s="214" t="s">
        <v>3122</v>
      </c>
      <c r="I93" s="214" t="s">
        <v>16</v>
      </c>
      <c r="J93" s="214" t="s">
        <v>3123</v>
      </c>
      <c r="K93" s="214">
        <v>0</v>
      </c>
      <c r="L93" s="214" t="s">
        <v>4365</v>
      </c>
      <c r="M93" s="214" t="s">
        <v>11</v>
      </c>
      <c r="N93" s="214" t="s">
        <v>3124</v>
      </c>
      <c r="O93" s="214" t="s">
        <v>11</v>
      </c>
      <c r="P93" s="214" t="s">
        <v>11</v>
      </c>
      <c r="Q93" s="22" t="str">
        <f t="shared" si="15"/>
        <v>在读</v>
      </c>
      <c r="R93" s="22" t="str">
        <f>IF(Q93="在读",IF(IFERROR(FIND("一",D93),0)&gt;0,"一对一",VLOOKUP(LEFT(D93,3),班级编码!A:H,8,0)),Q93)</f>
        <v>小初部</v>
      </c>
      <c r="S93" s="22" t="str">
        <f t="shared" si="16"/>
        <v>P03K56G1228</v>
      </c>
      <c r="T93" s="22" t="str">
        <f t="shared" si="17"/>
        <v>覃爱怡</v>
      </c>
      <c r="U93" s="22" t="str">
        <f t="shared" si="18"/>
        <v>易青梅</v>
      </c>
      <c r="V93" s="22" t="str">
        <f t="shared" si="19"/>
        <v>STA MARIA ANTONIO III BILLONES</v>
      </c>
      <c r="W93" s="22" t="str">
        <f t="shared" si="20"/>
        <v>STA MARIA ANTONIO III BILLONES</v>
      </c>
      <c r="X93" s="22" t="str">
        <f t="shared" si="21"/>
        <v>易青梅</v>
      </c>
      <c r="Y93" s="22">
        <f t="shared" si="22"/>
        <v>30</v>
      </c>
      <c r="Z93" s="22">
        <f t="shared" si="23"/>
        <v>30</v>
      </c>
      <c r="AA93" s="22" t="str">
        <f t="shared" si="13"/>
        <v/>
      </c>
      <c r="AB93" s="22">
        <f>COUNTIF($G$2:G93,G93)</f>
        <v>1</v>
      </c>
      <c r="AC93" s="22" t="str">
        <f t="shared" si="24"/>
        <v>P03</v>
      </c>
      <c r="AD93" s="22" t="str">
        <f>VLOOKUP(D93,'2-班级信息'!A:AI,35,0)</f>
        <v>周六上午</v>
      </c>
      <c r="AE93" s="22" t="str">
        <f>VLOOKUP(D93,'2-班级信息'!A:AL,12,0)</f>
        <v>3小时</v>
      </c>
      <c r="AF93" s="22" t="str">
        <f t="shared" si="14"/>
        <v>小学班</v>
      </c>
      <c r="AG93" s="22" t="str">
        <f t="shared" si="25"/>
        <v>小学周末白天班</v>
      </c>
    </row>
    <row r="94" spans="1:33">
      <c r="A94" s="214" t="s">
        <v>1721</v>
      </c>
      <c r="B94" s="214" t="s">
        <v>452</v>
      </c>
      <c r="C94" s="214" t="s">
        <v>1721</v>
      </c>
      <c r="D94" s="214" t="s">
        <v>4166</v>
      </c>
      <c r="E94" s="214" t="s">
        <v>4132</v>
      </c>
      <c r="F94" s="214" t="s">
        <v>4116</v>
      </c>
      <c r="G94" s="214" t="s">
        <v>3114</v>
      </c>
      <c r="H94" s="214" t="s">
        <v>3115</v>
      </c>
      <c r="I94" s="214" t="s">
        <v>14</v>
      </c>
      <c r="J94" s="214" t="s">
        <v>3116</v>
      </c>
      <c r="K94" s="214">
        <v>0</v>
      </c>
      <c r="L94" s="214" t="s">
        <v>4366</v>
      </c>
      <c r="M94" s="214" t="s">
        <v>11</v>
      </c>
      <c r="N94" s="214" t="s">
        <v>1726</v>
      </c>
      <c r="O94" s="214" t="s">
        <v>11</v>
      </c>
      <c r="P94" s="214" t="s">
        <v>11</v>
      </c>
      <c r="Q94" s="22" t="str">
        <f t="shared" si="15"/>
        <v>在读</v>
      </c>
      <c r="R94" s="22" t="str">
        <f>IF(Q94="在读",IF(IFERROR(FIND("一",D94),0)&gt;0,"一对一",VLOOKUP(LEFT(D94,3),班级编码!A:H,8,0)),Q94)</f>
        <v>小高部</v>
      </c>
      <c r="S94" s="22" t="str">
        <f t="shared" si="16"/>
        <v>P3BF06G3415</v>
      </c>
      <c r="T94" s="22" t="str">
        <f t="shared" si="17"/>
        <v>张佩</v>
      </c>
      <c r="U94" s="22" t="str">
        <f t="shared" si="18"/>
        <v>赖情佳</v>
      </c>
      <c r="V94" s="22" t="str">
        <f t="shared" si="19"/>
        <v>STA MARIA ANTONIO III BILLONES</v>
      </c>
      <c r="W94" s="22" t="str">
        <f t="shared" si="20"/>
        <v>STA MARIA ANTONIO III BILLONES</v>
      </c>
      <c r="X94" s="22" t="str">
        <f t="shared" si="21"/>
        <v>赖情佳</v>
      </c>
      <c r="Y94" s="22">
        <f t="shared" si="22"/>
        <v>30</v>
      </c>
      <c r="Z94" s="22">
        <f t="shared" si="23"/>
        <v>30</v>
      </c>
      <c r="AA94" s="22" t="str">
        <f t="shared" si="13"/>
        <v/>
      </c>
      <c r="AB94" s="22">
        <f>COUNTIF($G$2:G94,G94)</f>
        <v>1</v>
      </c>
      <c r="AC94" s="22" t="str">
        <f t="shared" si="24"/>
        <v>P3B</v>
      </c>
      <c r="AD94" s="22" t="str">
        <f>VLOOKUP(D94,'2-班级信息'!A:AI,35,0)</f>
        <v>周六上午</v>
      </c>
      <c r="AE94" s="22" t="str">
        <f>VLOOKUP(D94,'2-班级信息'!A:AL,12,0)</f>
        <v>3小时</v>
      </c>
      <c r="AF94" s="22" t="str">
        <f t="shared" si="14"/>
        <v>小学班</v>
      </c>
      <c r="AG94" s="22" t="str">
        <f t="shared" si="25"/>
        <v>小学周末白天班</v>
      </c>
    </row>
    <row r="95" spans="1:33">
      <c r="A95" s="214" t="s">
        <v>1721</v>
      </c>
      <c r="B95" s="214" t="s">
        <v>452</v>
      </c>
      <c r="C95" s="214" t="s">
        <v>1721</v>
      </c>
      <c r="D95" s="214" t="s">
        <v>4166</v>
      </c>
      <c r="E95" s="214" t="s">
        <v>4132</v>
      </c>
      <c r="F95" s="214" t="s">
        <v>4116</v>
      </c>
      <c r="G95" s="214" t="s">
        <v>3103</v>
      </c>
      <c r="H95" s="214" t="s">
        <v>3104</v>
      </c>
      <c r="I95" s="214" t="s">
        <v>12</v>
      </c>
      <c r="J95" s="214" t="s">
        <v>3105</v>
      </c>
      <c r="K95" s="214">
        <v>0</v>
      </c>
      <c r="L95" s="214" t="s">
        <v>4367</v>
      </c>
      <c r="M95" s="214" t="s">
        <v>11</v>
      </c>
      <c r="N95" s="214" t="s">
        <v>1726</v>
      </c>
      <c r="O95" s="214" t="s">
        <v>11</v>
      </c>
      <c r="P95" s="214" t="s">
        <v>11</v>
      </c>
      <c r="Q95" s="22" t="str">
        <f t="shared" si="15"/>
        <v>在读</v>
      </c>
      <c r="R95" s="22" t="str">
        <f>IF(Q95="在读",IF(IFERROR(FIND("一",D95),0)&gt;0,"一对一",VLOOKUP(LEFT(D95,3),班级编码!A:H,8,0)),Q95)</f>
        <v>小高部</v>
      </c>
      <c r="S95" s="22" t="str">
        <f t="shared" si="16"/>
        <v>P3BF06G3415</v>
      </c>
      <c r="T95" s="22" t="str">
        <f t="shared" si="17"/>
        <v>张佩</v>
      </c>
      <c r="U95" s="22" t="str">
        <f t="shared" si="18"/>
        <v>赖情佳</v>
      </c>
      <c r="V95" s="22" t="str">
        <f t="shared" si="19"/>
        <v>STA MARIA ANTONIO III BILLONES</v>
      </c>
      <c r="W95" s="22" t="str">
        <f t="shared" si="20"/>
        <v>STA MARIA ANTONIO III BILLONES</v>
      </c>
      <c r="X95" s="22" t="str">
        <f t="shared" si="21"/>
        <v>赖情佳</v>
      </c>
      <c r="Y95" s="22">
        <f t="shared" si="22"/>
        <v>30</v>
      </c>
      <c r="Z95" s="22">
        <f t="shared" si="23"/>
        <v>30</v>
      </c>
      <c r="AA95" s="22" t="str">
        <f t="shared" si="13"/>
        <v/>
      </c>
      <c r="AB95" s="22">
        <f>COUNTIF($G$2:G95,G95)</f>
        <v>1</v>
      </c>
      <c r="AC95" s="22" t="str">
        <f t="shared" si="24"/>
        <v>P3B</v>
      </c>
      <c r="AD95" s="22" t="str">
        <f>VLOOKUP(D95,'2-班级信息'!A:AI,35,0)</f>
        <v>周六上午</v>
      </c>
      <c r="AE95" s="22" t="str">
        <f>VLOOKUP(D95,'2-班级信息'!A:AL,12,0)</f>
        <v>3小时</v>
      </c>
      <c r="AF95" s="22" t="str">
        <f t="shared" si="14"/>
        <v>小学班</v>
      </c>
      <c r="AG95" s="22" t="str">
        <f t="shared" si="25"/>
        <v>小学周末白天班</v>
      </c>
    </row>
    <row r="96" spans="1:33">
      <c r="A96" s="214" t="s">
        <v>1721</v>
      </c>
      <c r="B96" s="214" t="s">
        <v>452</v>
      </c>
      <c r="C96" s="214" t="s">
        <v>1721</v>
      </c>
      <c r="D96" s="214" t="s">
        <v>4173</v>
      </c>
      <c r="E96" s="214" t="s">
        <v>4155</v>
      </c>
      <c r="F96" s="214" t="s">
        <v>4174</v>
      </c>
      <c r="G96" s="214" t="s">
        <v>3092</v>
      </c>
      <c r="H96" s="214" t="s">
        <v>3093</v>
      </c>
      <c r="I96" s="214" t="s">
        <v>14</v>
      </c>
      <c r="J96" s="214" t="s">
        <v>3094</v>
      </c>
      <c r="K96" s="214">
        <v>0</v>
      </c>
      <c r="L96" s="214" t="s">
        <v>4368</v>
      </c>
      <c r="M96" s="214" t="s">
        <v>11</v>
      </c>
      <c r="N96" s="214" t="s">
        <v>1766</v>
      </c>
      <c r="O96" s="214" t="s">
        <v>11</v>
      </c>
      <c r="P96" s="214" t="s">
        <v>11</v>
      </c>
      <c r="Q96" s="22" t="str">
        <f t="shared" si="15"/>
        <v>在读</v>
      </c>
      <c r="R96" s="22" t="str">
        <f>IF(Q96="在读",IF(IFERROR(FIND("一",D96),0)&gt;0,"一对一",VLOOKUP(LEFT(D96,3),班级编码!A:H,8,0)),Q96)</f>
        <v>小高部</v>
      </c>
      <c r="S96" s="22" t="str">
        <f t="shared" si="16"/>
        <v>P2BF03G2327</v>
      </c>
      <c r="T96" s="22" t="str">
        <f t="shared" si="17"/>
        <v>黎洁瑜</v>
      </c>
      <c r="U96" s="22" t="str">
        <f t="shared" si="18"/>
        <v>赖情佳</v>
      </c>
      <c r="V96" s="22" t="str">
        <f t="shared" si="19"/>
        <v>STA MARIA ANTONIO III BILLONES</v>
      </c>
      <c r="W96" s="22" t="str">
        <f t="shared" si="20"/>
        <v>STA MARIA ANTONIO III BILLONES</v>
      </c>
      <c r="X96" s="22" t="str">
        <f t="shared" si="21"/>
        <v>赖情佳</v>
      </c>
      <c r="Y96" s="22">
        <f t="shared" si="22"/>
        <v>30</v>
      </c>
      <c r="Z96" s="22">
        <f t="shared" si="23"/>
        <v>30</v>
      </c>
      <c r="AA96" s="22" t="str">
        <f t="shared" si="13"/>
        <v/>
      </c>
      <c r="AB96" s="22">
        <f>COUNTIF($G$2:G96,G96)</f>
        <v>1</v>
      </c>
      <c r="AC96" s="22" t="str">
        <f t="shared" si="24"/>
        <v>P2B</v>
      </c>
      <c r="AD96" s="22" t="str">
        <f>VLOOKUP(D96,'2-班级信息'!A:AI,35,0)</f>
        <v>周日下午</v>
      </c>
      <c r="AE96" s="22" t="str">
        <f>VLOOKUP(D96,'2-班级信息'!A:AL,12,0)</f>
        <v>3小时</v>
      </c>
      <c r="AF96" s="22" t="str">
        <f t="shared" si="14"/>
        <v>小学班</v>
      </c>
      <c r="AG96" s="22" t="str">
        <f t="shared" si="25"/>
        <v>小学周末白天班</v>
      </c>
    </row>
    <row r="97" spans="1:33">
      <c r="A97" s="214" t="s">
        <v>1721</v>
      </c>
      <c r="B97" s="214" t="s">
        <v>4289</v>
      </c>
      <c r="C97" s="214" t="s">
        <v>1721</v>
      </c>
      <c r="D97" s="214" t="s">
        <v>5346</v>
      </c>
      <c r="E97" s="214" t="s">
        <v>5348</v>
      </c>
      <c r="F97" s="214" t="s">
        <v>5347</v>
      </c>
      <c r="G97" s="214" t="s">
        <v>3080</v>
      </c>
      <c r="H97" s="214" t="s">
        <v>3081</v>
      </c>
      <c r="I97" s="214" t="s">
        <v>14</v>
      </c>
      <c r="J97" s="214" t="s">
        <v>3082</v>
      </c>
      <c r="K97" s="214">
        <v>0</v>
      </c>
      <c r="L97" s="214" t="s">
        <v>5356</v>
      </c>
      <c r="M97" s="214" t="s">
        <v>11</v>
      </c>
      <c r="N97" s="214" t="s">
        <v>1778</v>
      </c>
      <c r="O97" s="214" t="s">
        <v>11</v>
      </c>
      <c r="P97" s="214" t="s">
        <v>11</v>
      </c>
      <c r="Q97" s="22" t="str">
        <f t="shared" si="15"/>
        <v>在读</v>
      </c>
      <c r="R97" s="22" t="str">
        <f>IF(Q97="在读",IF(IFERROR(FIND("一",D97),0)&gt;0,"一对一",VLOOKUP(LEFT(D97,3),班级编码!A:H,8,0)),Q97)</f>
        <v>一对一</v>
      </c>
      <c r="S97" s="22" t="str">
        <f t="shared" si="16"/>
        <v>P2B一对一08</v>
      </c>
      <c r="T97" s="22" t="str">
        <f t="shared" si="17"/>
        <v>陈晓娜</v>
      </c>
      <c r="U97" s="22" t="str">
        <f t="shared" si="18"/>
        <v/>
      </c>
      <c r="V97" s="22" t="str">
        <f t="shared" si="19"/>
        <v/>
      </c>
      <c r="W97" s="22" t="str">
        <f t="shared" si="20"/>
        <v/>
      </c>
      <c r="X97" s="22" t="str">
        <f t="shared" si="21"/>
        <v/>
      </c>
      <c r="Y97" s="22">
        <f t="shared" si="22"/>
        <v>0</v>
      </c>
      <c r="Z97" s="22">
        <f t="shared" si="23"/>
        <v>0</v>
      </c>
      <c r="AA97" s="22" t="str">
        <f t="shared" si="13"/>
        <v/>
      </c>
      <c r="AB97" s="22">
        <f>COUNTIF($G$2:G97,G97)</f>
        <v>1</v>
      </c>
      <c r="AC97" s="22" t="str">
        <f t="shared" si="24"/>
        <v>一对一</v>
      </c>
      <c r="AD97" s="22" t="str">
        <f>VLOOKUP(D97,'2-班级信息'!A:AI,35,0)</f>
        <v>一对一</v>
      </c>
      <c r="AE97" s="22" t="str">
        <f>VLOOKUP(D97,'2-班级信息'!A:AL,12,0)</f>
        <v>2小时</v>
      </c>
      <c r="AF97" s="22" t="str">
        <f t="shared" si="14"/>
        <v>一对一</v>
      </c>
      <c r="AG97" s="22" t="str">
        <f t="shared" si="25"/>
        <v>一对一</v>
      </c>
    </row>
    <row r="98" spans="1:33">
      <c r="A98" s="214" t="s">
        <v>1721</v>
      </c>
      <c r="B98" s="214" t="s">
        <v>452</v>
      </c>
      <c r="C98" s="214" t="s">
        <v>1721</v>
      </c>
      <c r="D98" s="214" t="s">
        <v>4172</v>
      </c>
      <c r="E98" s="214" t="s">
        <v>4155</v>
      </c>
      <c r="F98" s="214" t="s">
        <v>4157</v>
      </c>
      <c r="G98" s="214" t="s">
        <v>3077</v>
      </c>
      <c r="H98" s="214" t="s">
        <v>3078</v>
      </c>
      <c r="I98" s="214" t="s">
        <v>15</v>
      </c>
      <c r="J98" s="214" t="s">
        <v>3079</v>
      </c>
      <c r="K98" s="214">
        <v>0</v>
      </c>
      <c r="L98" s="214" t="s">
        <v>4369</v>
      </c>
      <c r="M98" s="214" t="s">
        <v>11</v>
      </c>
      <c r="N98" s="214" t="s">
        <v>1726</v>
      </c>
      <c r="O98" s="214" t="s">
        <v>11</v>
      </c>
      <c r="P98" s="214" t="s">
        <v>11</v>
      </c>
      <c r="Q98" s="22" t="str">
        <f t="shared" si="15"/>
        <v>在读</v>
      </c>
      <c r="R98" s="22" t="str">
        <f>IF(Q98="在读",IF(IFERROR(FIND("一",D98),0)&gt;0,"一对一",VLOOKUP(LEFT(D98,3),班级编码!A:H,8,0)),Q98)</f>
        <v>初中部</v>
      </c>
      <c r="S98" s="22" t="str">
        <f t="shared" si="16"/>
        <v>P6BBR6G5610</v>
      </c>
      <c r="T98" s="22" t="str">
        <f t="shared" si="17"/>
        <v>张佩</v>
      </c>
      <c r="U98" s="22" t="str">
        <f t="shared" si="18"/>
        <v>黎洁瑜</v>
      </c>
      <c r="V98" s="22" t="str">
        <f t="shared" si="19"/>
        <v>STA MARIA ANTONIO III BILLONES</v>
      </c>
      <c r="W98" s="22" t="str">
        <f t="shared" si="20"/>
        <v>STA MARIA ANTONIO III BILLONES</v>
      </c>
      <c r="X98" s="22" t="str">
        <f t="shared" si="21"/>
        <v>黎洁瑜</v>
      </c>
      <c r="Y98" s="22">
        <f t="shared" si="22"/>
        <v>30</v>
      </c>
      <c r="Z98" s="22">
        <f t="shared" si="23"/>
        <v>30</v>
      </c>
      <c r="AA98" s="22" t="str">
        <f t="shared" si="13"/>
        <v/>
      </c>
      <c r="AB98" s="22">
        <f>COUNTIF($G$2:G98,G98)</f>
        <v>1</v>
      </c>
      <c r="AC98" s="22" t="str">
        <f t="shared" si="24"/>
        <v>P6B</v>
      </c>
      <c r="AD98" s="22" t="str">
        <f>VLOOKUP(D98,'2-班级信息'!A:AI,35,0)</f>
        <v>周日下午</v>
      </c>
      <c r="AE98" s="22" t="str">
        <f>VLOOKUP(D98,'2-班级信息'!A:AL,12,0)</f>
        <v>3小时</v>
      </c>
      <c r="AF98" s="22" t="str">
        <f t="shared" si="14"/>
        <v>小学班</v>
      </c>
      <c r="AG98" s="22" t="str">
        <f t="shared" si="25"/>
        <v>小学周末白天班</v>
      </c>
    </row>
    <row r="99" spans="1:33">
      <c r="A99" s="214" t="s">
        <v>1721</v>
      </c>
      <c r="B99" s="214" t="s">
        <v>4289</v>
      </c>
      <c r="C99" s="214" t="s">
        <v>1721</v>
      </c>
      <c r="D99" s="214" t="s">
        <v>4137</v>
      </c>
      <c r="E99" s="214" t="s">
        <v>4139</v>
      </c>
      <c r="F99" s="214" t="s">
        <v>4138</v>
      </c>
      <c r="G99" s="214" t="s">
        <v>3071</v>
      </c>
      <c r="H99" s="214" t="s">
        <v>3072</v>
      </c>
      <c r="I99" s="214" t="s">
        <v>13</v>
      </c>
      <c r="J99" s="214" t="s">
        <v>3073</v>
      </c>
      <c r="K99" s="214">
        <v>0</v>
      </c>
      <c r="L99" s="214" t="s">
        <v>4370</v>
      </c>
      <c r="M99" s="214" t="s">
        <v>11</v>
      </c>
      <c r="N99" s="214" t="s">
        <v>1726</v>
      </c>
      <c r="O99" s="214" t="s">
        <v>11</v>
      </c>
      <c r="P99" s="214" t="s">
        <v>11</v>
      </c>
      <c r="Q99" s="22" t="str">
        <f t="shared" si="15"/>
        <v>在读</v>
      </c>
      <c r="R99" s="22" t="str">
        <f>IF(Q99="在读",IF(IFERROR(FIND("一",D99),0)&gt;0,"一对一",VLOOKUP(LEFT(D99,3),班级编码!A:H,8,0)),Q99)</f>
        <v>一对一</v>
      </c>
      <c r="S99" s="22" t="str">
        <f t="shared" si="16"/>
        <v>P4A一对三04</v>
      </c>
      <c r="T99" s="22" t="str">
        <f t="shared" si="17"/>
        <v>张佩</v>
      </c>
      <c r="U99" s="22" t="str">
        <f t="shared" si="18"/>
        <v/>
      </c>
      <c r="V99" s="22" t="str">
        <f t="shared" si="19"/>
        <v>STA MARIA ANTONIO II</v>
      </c>
      <c r="W99" s="22" t="str">
        <f t="shared" si="20"/>
        <v>STA MARIA ANTONIO II</v>
      </c>
      <c r="X99" s="22" t="str">
        <f t="shared" si="21"/>
        <v/>
      </c>
      <c r="Y99" s="22">
        <f t="shared" si="22"/>
        <v>20</v>
      </c>
      <c r="Z99" s="22">
        <f t="shared" si="23"/>
        <v>20</v>
      </c>
      <c r="AA99" s="22" t="str">
        <f t="shared" si="13"/>
        <v/>
      </c>
      <c r="AB99" s="22">
        <f>COUNTIF($G$2:G99,G99)</f>
        <v>1</v>
      </c>
      <c r="AC99" s="22" t="str">
        <f t="shared" si="24"/>
        <v>一对一</v>
      </c>
      <c r="AD99" s="22" t="str">
        <f>VLOOKUP(D99,'2-班级信息'!A:AI,35,0)</f>
        <v>一对一</v>
      </c>
      <c r="AE99" s="22" t="str">
        <f>VLOOKUP(D99,'2-班级信息'!A:AL,12,0)</f>
        <v>2小时</v>
      </c>
      <c r="AF99" s="22" t="str">
        <f t="shared" si="14"/>
        <v>一对一</v>
      </c>
      <c r="AG99" s="22" t="str">
        <f t="shared" si="25"/>
        <v>一对一</v>
      </c>
    </row>
    <row r="100" spans="1:33">
      <c r="A100" s="214" t="s">
        <v>1721</v>
      </c>
      <c r="B100" s="214" t="s">
        <v>4084</v>
      </c>
      <c r="C100" s="214" t="s">
        <v>1721</v>
      </c>
      <c r="D100" s="214" t="s">
        <v>4083</v>
      </c>
      <c r="E100" s="214" t="s">
        <v>11</v>
      </c>
      <c r="F100" s="214" t="s">
        <v>4085</v>
      </c>
      <c r="G100" s="214" t="s">
        <v>3034</v>
      </c>
      <c r="H100" s="214" t="s">
        <v>3035</v>
      </c>
      <c r="I100" s="214" t="s">
        <v>18</v>
      </c>
      <c r="J100" s="214" t="s">
        <v>3036</v>
      </c>
      <c r="K100" s="214">
        <v>0</v>
      </c>
      <c r="L100" s="214" t="s">
        <v>4371</v>
      </c>
      <c r="M100" s="214" t="s">
        <v>11</v>
      </c>
      <c r="N100" s="214" t="s">
        <v>1786</v>
      </c>
      <c r="O100" s="214" t="s">
        <v>11</v>
      </c>
      <c r="P100" s="214" t="s">
        <v>11</v>
      </c>
      <c r="Q100" s="22" t="str">
        <f t="shared" si="15"/>
        <v>停读</v>
      </c>
      <c r="R100" s="22" t="str">
        <f>IF(Q100="在读",IF(IFERROR(FIND("一",D100),0)&gt;0,"一对一",VLOOKUP(LEFT(D100,3),班级编码!A:H,8,0)),Q100)</f>
        <v>停读</v>
      </c>
      <c r="S100" s="22" t="str">
        <f t="shared" si="16"/>
        <v>停读</v>
      </c>
      <c r="T100" s="22" t="str">
        <f t="shared" si="17"/>
        <v>陈欢</v>
      </c>
      <c r="U100" s="22" t="str">
        <f t="shared" si="18"/>
        <v/>
      </c>
      <c r="V100" s="22" t="str">
        <f t="shared" si="19"/>
        <v/>
      </c>
      <c r="W100" s="22" t="str">
        <f t="shared" si="20"/>
        <v/>
      </c>
      <c r="X100" s="22" t="str">
        <f t="shared" si="21"/>
        <v/>
      </c>
      <c r="Y100" s="22">
        <f t="shared" si="22"/>
        <v>0</v>
      </c>
      <c r="Z100" s="22">
        <f t="shared" si="23"/>
        <v>0</v>
      </c>
      <c r="AA100" s="22" t="str">
        <f t="shared" si="13"/>
        <v/>
      </c>
      <c r="AB100" s="22">
        <f>COUNTIF($G$2:G100,G100)</f>
        <v>1</v>
      </c>
      <c r="AC100" s="22" t="str">
        <f t="shared" si="24"/>
        <v>停读</v>
      </c>
      <c r="AD100" s="22" t="str">
        <f>VLOOKUP(D100,'2-班级信息'!A:AI,35,0)</f>
        <v/>
      </c>
      <c r="AE100" s="22" t="str">
        <f>VLOOKUP(D100,'2-班级信息'!A:AL,12,0)</f>
        <v/>
      </c>
      <c r="AF100" s="22" t="str">
        <f t="shared" si="14"/>
        <v>中学班</v>
      </c>
      <c r="AG100" s="22" t="str">
        <f t="shared" si="25"/>
        <v>中学班</v>
      </c>
    </row>
    <row r="101" spans="1:33">
      <c r="A101" s="214" t="s">
        <v>1721</v>
      </c>
      <c r="B101" s="214" t="s">
        <v>452</v>
      </c>
      <c r="C101" s="214" t="s">
        <v>1721</v>
      </c>
      <c r="D101" s="214" t="s">
        <v>4179</v>
      </c>
      <c r="E101" s="214" t="s">
        <v>4150</v>
      </c>
      <c r="F101" s="214" t="s">
        <v>4180</v>
      </c>
      <c r="G101" s="214" t="s">
        <v>3031</v>
      </c>
      <c r="H101" s="214" t="s">
        <v>3032</v>
      </c>
      <c r="I101" s="214" t="s">
        <v>10</v>
      </c>
      <c r="J101" s="214" t="s">
        <v>3033</v>
      </c>
      <c r="K101" s="214">
        <v>0</v>
      </c>
      <c r="L101" s="214" t="s">
        <v>4372</v>
      </c>
      <c r="M101" s="214" t="s">
        <v>11</v>
      </c>
      <c r="N101" s="214" t="s">
        <v>2719</v>
      </c>
      <c r="O101" s="214" t="s">
        <v>11</v>
      </c>
      <c r="P101" s="214" t="s">
        <v>11</v>
      </c>
      <c r="Q101" s="22" t="str">
        <f t="shared" si="15"/>
        <v>在读</v>
      </c>
      <c r="R101" s="22" t="str">
        <f>IF(Q101="在读",IF(IFERROR(FIND("一",D101),0)&gt;0,"一对一",VLOOKUP(LEFT(D101,3),班级编码!A:H,8,0)),Q101)</f>
        <v>小初部</v>
      </c>
      <c r="S101" s="22" t="str">
        <f t="shared" si="16"/>
        <v>P03F02G1202</v>
      </c>
      <c r="T101" s="22" t="str">
        <f t="shared" si="17"/>
        <v>王玲</v>
      </c>
      <c r="U101" s="22" t="str">
        <f t="shared" si="18"/>
        <v>赖情佳</v>
      </c>
      <c r="V101" s="22" t="str">
        <f t="shared" si="19"/>
        <v xml:space="preserve">STA MARIA </v>
      </c>
      <c r="W101" s="22" t="str">
        <f t="shared" si="20"/>
        <v>赖情佳</v>
      </c>
      <c r="X101" s="22" t="str">
        <f t="shared" si="21"/>
        <v xml:space="preserve">STA MARIA </v>
      </c>
      <c r="Y101" s="22">
        <f t="shared" si="22"/>
        <v>3</v>
      </c>
      <c r="Z101" s="22">
        <f t="shared" si="23"/>
        <v>6</v>
      </c>
      <c r="AA101" s="22" t="str">
        <f t="shared" si="13"/>
        <v/>
      </c>
      <c r="AB101" s="22">
        <f>COUNTIF($G$2:G101,G101)</f>
        <v>1</v>
      </c>
      <c r="AC101" s="22" t="str">
        <f t="shared" si="24"/>
        <v>P03</v>
      </c>
      <c r="AD101" s="22" t="str">
        <f>VLOOKUP(D101,'2-班级信息'!A:AI,35,0)</f>
        <v>周日上午</v>
      </c>
      <c r="AE101" s="22" t="str">
        <f>VLOOKUP(D101,'2-班级信息'!A:AL,12,0)</f>
        <v>3小时</v>
      </c>
      <c r="AF101" s="22" t="str">
        <f t="shared" si="14"/>
        <v>小学班</v>
      </c>
      <c r="AG101" s="22" t="str">
        <f t="shared" si="25"/>
        <v>小学周末白天班</v>
      </c>
    </row>
    <row r="102" spans="1:33">
      <c r="A102" s="214" t="s">
        <v>1721</v>
      </c>
      <c r="B102" s="214" t="s">
        <v>452</v>
      </c>
      <c r="C102" s="214" t="s">
        <v>1721</v>
      </c>
      <c r="D102" s="214" t="s">
        <v>5337</v>
      </c>
      <c r="E102" s="214" t="s">
        <v>4073</v>
      </c>
      <c r="F102" s="214" t="s">
        <v>4200</v>
      </c>
      <c r="G102" s="214" t="s">
        <v>3025</v>
      </c>
      <c r="H102" s="214" t="s">
        <v>3026</v>
      </c>
      <c r="I102" s="214" t="s">
        <v>18</v>
      </c>
      <c r="J102" s="214" t="s">
        <v>3027</v>
      </c>
      <c r="K102" s="214">
        <v>0</v>
      </c>
      <c r="L102" s="214" t="s">
        <v>4373</v>
      </c>
      <c r="M102" s="214" t="s">
        <v>11</v>
      </c>
      <c r="N102" s="214" t="s">
        <v>1786</v>
      </c>
      <c r="O102" s="214" t="s">
        <v>11</v>
      </c>
      <c r="P102" s="214" t="s">
        <v>11</v>
      </c>
      <c r="Q102" s="22" t="str">
        <f t="shared" si="15"/>
        <v>在读</v>
      </c>
      <c r="R102" s="22" t="str">
        <f>IF(Q102="在读",IF(IFERROR(FIND("一",D102),0)&gt;0,"一对一",VLOOKUP(LEFT(D102,3),班级编码!A:H,8,0)),Q102)</f>
        <v>初中部</v>
      </c>
      <c r="S102" s="22" t="str">
        <f t="shared" si="16"/>
        <v>J2ASR7G6717</v>
      </c>
      <c r="T102" s="22" t="str">
        <f t="shared" si="17"/>
        <v>易青梅</v>
      </c>
      <c r="U102" s="22" t="str">
        <f t="shared" si="18"/>
        <v>覃爱怡</v>
      </c>
      <c r="V102" s="22" t="str">
        <f t="shared" si="19"/>
        <v xml:space="preserve">STA MARIA </v>
      </c>
      <c r="W102" s="22" t="str">
        <f t="shared" si="20"/>
        <v>覃爱怡</v>
      </c>
      <c r="X102" s="22" t="str">
        <f t="shared" si="21"/>
        <v xml:space="preserve">STA MARIA </v>
      </c>
      <c r="Y102" s="22">
        <f t="shared" si="22"/>
        <v>3</v>
      </c>
      <c r="Z102" s="22">
        <f t="shared" si="23"/>
        <v>6</v>
      </c>
      <c r="AA102" s="22" t="str">
        <f t="shared" si="13"/>
        <v/>
      </c>
      <c r="AB102" s="22">
        <f>COUNTIF($G$2:G102,G102)</f>
        <v>1</v>
      </c>
      <c r="AC102" s="22" t="str">
        <f t="shared" si="24"/>
        <v>J2A</v>
      </c>
      <c r="AD102" s="22" t="str">
        <f>VLOOKUP(D102,'2-班级信息'!A:AI,35,0)</f>
        <v>周六下午</v>
      </c>
      <c r="AE102" s="22" t="str">
        <f>VLOOKUP(D102,'2-班级信息'!A:AL,12,0)</f>
        <v>3小时</v>
      </c>
      <c r="AF102" s="22" t="str">
        <f t="shared" si="14"/>
        <v>中学班</v>
      </c>
      <c r="AG102" s="22" t="str">
        <f t="shared" si="25"/>
        <v>中学班</v>
      </c>
    </row>
    <row r="103" spans="1:33">
      <c r="A103" s="214" t="s">
        <v>1721</v>
      </c>
      <c r="B103" s="214" t="s">
        <v>1189</v>
      </c>
      <c r="C103" s="214" t="s">
        <v>1721</v>
      </c>
      <c r="D103" s="214" t="s">
        <v>4207</v>
      </c>
      <c r="E103" s="214" t="s">
        <v>4188</v>
      </c>
      <c r="F103" s="214" t="s">
        <v>4208</v>
      </c>
      <c r="G103" s="214" t="s">
        <v>3021</v>
      </c>
      <c r="H103" s="214" t="s">
        <v>3022</v>
      </c>
      <c r="I103" s="214" t="s">
        <v>10</v>
      </c>
      <c r="J103" s="214" t="s">
        <v>3023</v>
      </c>
      <c r="K103" s="214">
        <v>0</v>
      </c>
      <c r="L103" s="214" t="s">
        <v>4374</v>
      </c>
      <c r="M103" s="214" t="s">
        <v>11</v>
      </c>
      <c r="N103" s="214" t="s">
        <v>1726</v>
      </c>
      <c r="O103" s="214" t="s">
        <v>11</v>
      </c>
      <c r="P103" s="214" t="s">
        <v>11</v>
      </c>
      <c r="Q103" s="22" t="str">
        <f t="shared" si="15"/>
        <v>在读</v>
      </c>
      <c r="R103" s="22" t="str">
        <f>IF(Q103="在读",IF(IFERROR(FIND("一",D103),0)&gt;0,"一对一",VLOOKUP(LEFT(D103,3),班级编码!A:H,8,0)),Q103)</f>
        <v>小初部</v>
      </c>
      <c r="S103" s="22" t="str">
        <f t="shared" si="16"/>
        <v>P03F01G2334</v>
      </c>
      <c r="T103" s="22" t="str">
        <f t="shared" si="17"/>
        <v>赖情佳</v>
      </c>
      <c r="U103" s="22" t="str">
        <f t="shared" si="18"/>
        <v>张佩</v>
      </c>
      <c r="V103" s="22" t="str">
        <f t="shared" si="19"/>
        <v>Abdul</v>
      </c>
      <c r="W103" s="22" t="str">
        <f t="shared" si="20"/>
        <v>张佩</v>
      </c>
      <c r="X103" s="22" t="str">
        <f t="shared" si="21"/>
        <v>Abdul</v>
      </c>
      <c r="Y103" s="22">
        <f t="shared" si="22"/>
        <v>2</v>
      </c>
      <c r="Z103" s="22">
        <f t="shared" si="23"/>
        <v>4</v>
      </c>
      <c r="AA103" s="22" t="str">
        <f t="shared" si="13"/>
        <v/>
      </c>
      <c r="AB103" s="22">
        <f>COUNTIF($G$2:G103,G103)</f>
        <v>1</v>
      </c>
      <c r="AC103" s="22" t="str">
        <f t="shared" si="24"/>
        <v>P03</v>
      </c>
      <c r="AD103" s="22" t="str">
        <f>VLOOKUP(D103,'2-班级信息'!A:AI,35,0)</f>
        <v>周三下午</v>
      </c>
      <c r="AE103" s="22" t="str">
        <f>VLOOKUP(D103,'2-班级信息'!A:AL,12,0)</f>
        <v>3小时</v>
      </c>
      <c r="AF103" s="22" t="str">
        <f t="shared" si="14"/>
        <v>小学班</v>
      </c>
      <c r="AG103" s="22" t="str">
        <f t="shared" si="25"/>
        <v>小学平时3小时班</v>
      </c>
    </row>
    <row r="104" spans="1:33">
      <c r="A104" s="214" t="s">
        <v>1721</v>
      </c>
      <c r="B104" s="214" t="s">
        <v>459</v>
      </c>
      <c r="C104" s="214" t="s">
        <v>1721</v>
      </c>
      <c r="D104" s="214" t="s">
        <v>4086</v>
      </c>
      <c r="E104" s="214" t="s">
        <v>4089</v>
      </c>
      <c r="F104" s="214" t="s">
        <v>4087</v>
      </c>
      <c r="G104" s="214" t="s">
        <v>3014</v>
      </c>
      <c r="H104" s="214" t="s">
        <v>3015</v>
      </c>
      <c r="I104" s="214" t="s">
        <v>1669</v>
      </c>
      <c r="J104" s="214" t="s">
        <v>3016</v>
      </c>
      <c r="K104" s="214">
        <v>0</v>
      </c>
      <c r="L104" s="214" t="s">
        <v>4375</v>
      </c>
      <c r="M104" s="214" t="s">
        <v>11</v>
      </c>
      <c r="N104" s="214" t="s">
        <v>1742</v>
      </c>
      <c r="O104" s="214" t="s">
        <v>11</v>
      </c>
      <c r="P104" s="214" t="s">
        <v>11</v>
      </c>
      <c r="Q104" s="22" t="str">
        <f t="shared" si="15"/>
        <v>在读</v>
      </c>
      <c r="R104" s="22" t="str">
        <f>IF(Q104="在读",IF(IFERROR(FIND("一",D104),0)&gt;0,"一对一",VLOOKUP(LEFT(D104,3),班级编码!A:H,8,0)),Q104)</f>
        <v>幼儿部</v>
      </c>
      <c r="S104" s="22" t="str">
        <f t="shared" si="16"/>
        <v>K03000GXZ23</v>
      </c>
      <c r="T104" s="22" t="str">
        <f t="shared" si="17"/>
        <v>陈敏华</v>
      </c>
      <c r="U104" s="22" t="str">
        <f t="shared" si="18"/>
        <v/>
      </c>
      <c r="V104" s="22" t="str">
        <f t="shared" si="19"/>
        <v>STA MARIA ANTONIO II</v>
      </c>
      <c r="W104" s="22" t="str">
        <f t="shared" si="20"/>
        <v>STA MARIA ANTONIO II</v>
      </c>
      <c r="X104" s="22" t="str">
        <f t="shared" si="21"/>
        <v/>
      </c>
      <c r="Y104" s="22">
        <f t="shared" si="22"/>
        <v>20</v>
      </c>
      <c r="Z104" s="22">
        <f t="shared" si="23"/>
        <v>20</v>
      </c>
      <c r="AA104" s="22" t="str">
        <f t="shared" si="13"/>
        <v/>
      </c>
      <c r="AB104" s="22">
        <f>COUNTIF($G$2:G104,G104)</f>
        <v>1</v>
      </c>
      <c r="AC104" s="22" t="str">
        <f t="shared" si="24"/>
        <v>K03</v>
      </c>
      <c r="AD104" s="22" t="str">
        <f>VLOOKUP(D104,'2-班级信息'!A:AI,35,0)</f>
        <v>周五下午</v>
      </c>
      <c r="AE104" s="22" t="str">
        <f>VLOOKUP(D104,'2-班级信息'!A:AL,12,0)</f>
        <v>1.5小时</v>
      </c>
      <c r="AF104" s="22" t="str">
        <f t="shared" si="14"/>
        <v>幼儿班</v>
      </c>
      <c r="AG104" s="22" t="str">
        <f t="shared" si="25"/>
        <v>幼儿班</v>
      </c>
    </row>
    <row r="105" spans="1:33">
      <c r="A105" s="214" t="s">
        <v>1721</v>
      </c>
      <c r="B105" s="214" t="s">
        <v>452</v>
      </c>
      <c r="C105" s="214" t="s">
        <v>1721</v>
      </c>
      <c r="D105" s="214" t="s">
        <v>5336</v>
      </c>
      <c r="E105" s="214" t="s">
        <v>4073</v>
      </c>
      <c r="F105" s="214" t="s">
        <v>4076</v>
      </c>
      <c r="G105" s="214" t="s">
        <v>3002</v>
      </c>
      <c r="H105" s="214" t="s">
        <v>3003</v>
      </c>
      <c r="I105" s="214" t="s">
        <v>17</v>
      </c>
      <c r="J105" s="214" t="s">
        <v>3004</v>
      </c>
      <c r="K105" s="214">
        <v>0</v>
      </c>
      <c r="L105" s="214" t="s">
        <v>4376</v>
      </c>
      <c r="M105" s="214" t="s">
        <v>11</v>
      </c>
      <c r="N105" s="214" t="s">
        <v>2098</v>
      </c>
      <c r="O105" s="214" t="s">
        <v>11</v>
      </c>
      <c r="P105" s="214" t="s">
        <v>11</v>
      </c>
      <c r="Q105" s="22" t="str">
        <f t="shared" si="15"/>
        <v>在读</v>
      </c>
      <c r="R105" s="22" t="str">
        <f>IF(Q105="在读",IF(IFERROR(FIND("一",D105),0)&gt;0,"一对一",VLOOKUP(LEFT(D105,3),班级编码!A:H,8,0)),Q105)</f>
        <v>初中部</v>
      </c>
      <c r="S105" s="22" t="str">
        <f t="shared" si="16"/>
        <v>J3BSR9G8906</v>
      </c>
      <c r="T105" s="22" t="str">
        <f t="shared" si="17"/>
        <v>萧泽秀</v>
      </c>
      <c r="U105" s="22" t="str">
        <f t="shared" si="18"/>
        <v>黎洁瑜</v>
      </c>
      <c r="V105" s="22" t="str">
        <f t="shared" si="19"/>
        <v xml:space="preserve">STA MARIA </v>
      </c>
      <c r="W105" s="22" t="str">
        <f t="shared" si="20"/>
        <v>黎洁瑜</v>
      </c>
      <c r="X105" s="22" t="str">
        <f t="shared" si="21"/>
        <v xml:space="preserve">STA MARIA </v>
      </c>
      <c r="Y105" s="22">
        <f t="shared" si="22"/>
        <v>3</v>
      </c>
      <c r="Z105" s="22">
        <f t="shared" si="23"/>
        <v>6</v>
      </c>
      <c r="AA105" s="22" t="str">
        <f t="shared" si="13"/>
        <v/>
      </c>
      <c r="AB105" s="22">
        <f>COUNTIF($G$2:G105,G105)</f>
        <v>1</v>
      </c>
      <c r="AC105" s="22" t="str">
        <f t="shared" si="24"/>
        <v>J3B</v>
      </c>
      <c r="AD105" s="22" t="str">
        <f>VLOOKUP(D105,'2-班级信息'!A:AI,35,0)</f>
        <v>周六下午</v>
      </c>
      <c r="AE105" s="22" t="str">
        <f>VLOOKUP(D105,'2-班级信息'!A:AL,12,0)</f>
        <v>3小时</v>
      </c>
      <c r="AF105" s="22" t="str">
        <f t="shared" si="14"/>
        <v>中学班</v>
      </c>
      <c r="AG105" s="22" t="str">
        <f t="shared" si="25"/>
        <v>中学班</v>
      </c>
    </row>
    <row r="106" spans="1:33">
      <c r="A106" s="214" t="s">
        <v>1721</v>
      </c>
      <c r="B106" s="214" t="s">
        <v>464</v>
      </c>
      <c r="C106" s="214" t="s">
        <v>1721</v>
      </c>
      <c r="D106" s="214" t="s">
        <v>4122</v>
      </c>
      <c r="E106" s="214" t="s">
        <v>4125</v>
      </c>
      <c r="F106" s="214" t="s">
        <v>4123</v>
      </c>
      <c r="G106" s="214" t="s">
        <v>2995</v>
      </c>
      <c r="H106" s="214" t="s">
        <v>2996</v>
      </c>
      <c r="I106" s="214" t="s">
        <v>1669</v>
      </c>
      <c r="J106" s="214" t="s">
        <v>2997</v>
      </c>
      <c r="K106" s="214">
        <v>0</v>
      </c>
      <c r="L106" s="214" t="s">
        <v>4377</v>
      </c>
      <c r="M106" s="214" t="s">
        <v>11</v>
      </c>
      <c r="N106" s="214" t="s">
        <v>2998</v>
      </c>
      <c r="O106" s="214" t="s">
        <v>11</v>
      </c>
      <c r="P106" s="214" t="s">
        <v>11</v>
      </c>
      <c r="Q106" s="22" t="str">
        <f t="shared" si="15"/>
        <v>在读</v>
      </c>
      <c r="R106" s="22" t="str">
        <f>IF(Q106="在读",IF(IFERROR(FIND("一",D106),0)&gt;0,"一对一",VLOOKUP(LEFT(D106,3),班级编码!A:H,8,0)),Q106)</f>
        <v>幼儿部</v>
      </c>
      <c r="S106" s="22" t="str">
        <f t="shared" si="16"/>
        <v>K03ADPGZD32</v>
      </c>
      <c r="T106" s="22" t="str">
        <f t="shared" si="17"/>
        <v>萧泽秀</v>
      </c>
      <c r="U106" s="22" t="str">
        <f t="shared" si="18"/>
        <v/>
      </c>
      <c r="V106" s="22" t="str">
        <f t="shared" si="19"/>
        <v>STA MARIA ANTONIO II</v>
      </c>
      <c r="W106" s="22" t="str">
        <f t="shared" si="20"/>
        <v>STA MARIA ANTONIO II</v>
      </c>
      <c r="X106" s="22" t="str">
        <f t="shared" si="21"/>
        <v/>
      </c>
      <c r="Y106" s="22">
        <f t="shared" si="22"/>
        <v>20</v>
      </c>
      <c r="Z106" s="22">
        <f t="shared" si="23"/>
        <v>20</v>
      </c>
      <c r="AA106" s="22" t="str">
        <f t="shared" si="13"/>
        <v/>
      </c>
      <c r="AB106" s="22">
        <f>COUNTIF($G$2:G106,G106)</f>
        <v>1</v>
      </c>
      <c r="AC106" s="22" t="str">
        <f t="shared" si="24"/>
        <v>K03</v>
      </c>
      <c r="AD106" s="22" t="str">
        <f>VLOOKUP(D106,'2-班级信息'!A:AI,35,0)</f>
        <v>周六上午</v>
      </c>
      <c r="AE106" s="22" t="str">
        <f>VLOOKUP(D106,'2-班级信息'!A:AL,12,0)</f>
        <v>1.5小时</v>
      </c>
      <c r="AF106" s="22" t="str">
        <f t="shared" si="14"/>
        <v>幼儿班</v>
      </c>
      <c r="AG106" s="22" t="str">
        <f t="shared" si="25"/>
        <v>幼儿班</v>
      </c>
    </row>
    <row r="107" spans="1:33">
      <c r="A107" s="214" t="s">
        <v>1721</v>
      </c>
      <c r="B107" s="214" t="s">
        <v>452</v>
      </c>
      <c r="C107" s="214" t="s">
        <v>1721</v>
      </c>
      <c r="D107" s="214" t="s">
        <v>4166</v>
      </c>
      <c r="E107" s="214" t="s">
        <v>4132</v>
      </c>
      <c r="F107" s="214" t="s">
        <v>4116</v>
      </c>
      <c r="G107" s="214" t="s">
        <v>2985</v>
      </c>
      <c r="H107" s="214" t="s">
        <v>2986</v>
      </c>
      <c r="I107" s="214" t="s">
        <v>14</v>
      </c>
      <c r="J107" s="214" t="s">
        <v>2987</v>
      </c>
      <c r="K107" s="214">
        <v>0</v>
      </c>
      <c r="L107" s="214" t="s">
        <v>4378</v>
      </c>
      <c r="M107" s="214" t="s">
        <v>11</v>
      </c>
      <c r="N107" s="214" t="s">
        <v>1726</v>
      </c>
      <c r="O107" s="214" t="s">
        <v>11</v>
      </c>
      <c r="P107" s="214" t="s">
        <v>11</v>
      </c>
      <c r="Q107" s="22" t="str">
        <f t="shared" si="15"/>
        <v>在读</v>
      </c>
      <c r="R107" s="22" t="str">
        <f>IF(Q107="在读",IF(IFERROR(FIND("一",D107),0)&gt;0,"一对一",VLOOKUP(LEFT(D107,3),班级编码!A:H,8,0)),Q107)</f>
        <v>小高部</v>
      </c>
      <c r="S107" s="22" t="str">
        <f t="shared" si="16"/>
        <v>P3BF06G3415</v>
      </c>
      <c r="T107" s="22" t="str">
        <f t="shared" si="17"/>
        <v>张佩</v>
      </c>
      <c r="U107" s="22" t="str">
        <f t="shared" si="18"/>
        <v>赖情佳</v>
      </c>
      <c r="V107" s="22" t="str">
        <f t="shared" si="19"/>
        <v>STA MARIA ANTONIO III BILLONES</v>
      </c>
      <c r="W107" s="22" t="str">
        <f t="shared" si="20"/>
        <v>STA MARIA ANTONIO III BILLONES</v>
      </c>
      <c r="X107" s="22" t="str">
        <f t="shared" si="21"/>
        <v>赖情佳</v>
      </c>
      <c r="Y107" s="22">
        <f t="shared" si="22"/>
        <v>30</v>
      </c>
      <c r="Z107" s="22">
        <f t="shared" si="23"/>
        <v>30</v>
      </c>
      <c r="AA107" s="22" t="str">
        <f t="shared" si="13"/>
        <v/>
      </c>
      <c r="AB107" s="22">
        <f>COUNTIF($G$2:G107,G107)</f>
        <v>1</v>
      </c>
      <c r="AC107" s="22" t="str">
        <f t="shared" si="24"/>
        <v>P3B</v>
      </c>
      <c r="AD107" s="22" t="str">
        <f>VLOOKUP(D107,'2-班级信息'!A:AI,35,0)</f>
        <v>周六上午</v>
      </c>
      <c r="AE107" s="22" t="str">
        <f>VLOOKUP(D107,'2-班级信息'!A:AL,12,0)</f>
        <v>3小时</v>
      </c>
      <c r="AF107" s="22" t="str">
        <f t="shared" si="14"/>
        <v>小学班</v>
      </c>
      <c r="AG107" s="22" t="str">
        <f t="shared" si="25"/>
        <v>小学周末白天班</v>
      </c>
    </row>
    <row r="108" spans="1:33">
      <c r="A108" s="214" t="s">
        <v>1721</v>
      </c>
      <c r="B108" s="214" t="s">
        <v>452</v>
      </c>
      <c r="C108" s="214" t="s">
        <v>1721</v>
      </c>
      <c r="D108" s="214" t="s">
        <v>4172</v>
      </c>
      <c r="E108" s="214" t="s">
        <v>4155</v>
      </c>
      <c r="F108" s="214" t="s">
        <v>4157</v>
      </c>
      <c r="G108" s="214" t="s">
        <v>2982</v>
      </c>
      <c r="H108" s="214" t="s">
        <v>2983</v>
      </c>
      <c r="I108" s="214" t="s">
        <v>15</v>
      </c>
      <c r="J108" s="214" t="s">
        <v>2984</v>
      </c>
      <c r="K108" s="214">
        <v>0</v>
      </c>
      <c r="L108" s="214" t="s">
        <v>4379</v>
      </c>
      <c r="M108" s="214" t="s">
        <v>11</v>
      </c>
      <c r="N108" s="214" t="s">
        <v>1726</v>
      </c>
      <c r="O108" s="214" t="s">
        <v>11</v>
      </c>
      <c r="P108" s="214" t="s">
        <v>11</v>
      </c>
      <c r="Q108" s="22" t="str">
        <f t="shared" si="15"/>
        <v>在读</v>
      </c>
      <c r="R108" s="22" t="str">
        <f>IF(Q108="在读",IF(IFERROR(FIND("一",D108),0)&gt;0,"一对一",VLOOKUP(LEFT(D108,3),班级编码!A:H,8,0)),Q108)</f>
        <v>初中部</v>
      </c>
      <c r="S108" s="22" t="str">
        <f t="shared" si="16"/>
        <v>P6BBR6G5610</v>
      </c>
      <c r="T108" s="22" t="str">
        <f t="shared" si="17"/>
        <v>张佩</v>
      </c>
      <c r="U108" s="22" t="str">
        <f t="shared" si="18"/>
        <v>黎洁瑜</v>
      </c>
      <c r="V108" s="22" t="str">
        <f t="shared" si="19"/>
        <v>STA MARIA ANTONIO III BILLONES</v>
      </c>
      <c r="W108" s="22" t="str">
        <f t="shared" si="20"/>
        <v>STA MARIA ANTONIO III BILLONES</v>
      </c>
      <c r="X108" s="22" t="str">
        <f t="shared" si="21"/>
        <v>黎洁瑜</v>
      </c>
      <c r="Y108" s="22">
        <f t="shared" si="22"/>
        <v>30</v>
      </c>
      <c r="Z108" s="22">
        <f t="shared" si="23"/>
        <v>30</v>
      </c>
      <c r="AA108" s="22" t="str">
        <f t="shared" si="13"/>
        <v/>
      </c>
      <c r="AB108" s="22">
        <f>COUNTIF($G$2:G108,G108)</f>
        <v>1</v>
      </c>
      <c r="AC108" s="22" t="str">
        <f t="shared" si="24"/>
        <v>P6B</v>
      </c>
      <c r="AD108" s="22" t="str">
        <f>VLOOKUP(D108,'2-班级信息'!A:AI,35,0)</f>
        <v>周日下午</v>
      </c>
      <c r="AE108" s="22" t="str">
        <f>VLOOKUP(D108,'2-班级信息'!A:AL,12,0)</f>
        <v>3小时</v>
      </c>
      <c r="AF108" s="22" t="str">
        <f t="shared" si="14"/>
        <v>小学班</v>
      </c>
      <c r="AG108" s="22" t="str">
        <f t="shared" si="25"/>
        <v>小学周末白天班</v>
      </c>
    </row>
    <row r="109" spans="1:33">
      <c r="A109" s="214" t="s">
        <v>1721</v>
      </c>
      <c r="B109" s="214" t="s">
        <v>452</v>
      </c>
      <c r="C109" s="214" t="s">
        <v>1721</v>
      </c>
      <c r="D109" s="214" t="s">
        <v>4163</v>
      </c>
      <c r="E109" s="214" t="s">
        <v>4073</v>
      </c>
      <c r="F109" s="214" t="s">
        <v>4116</v>
      </c>
      <c r="G109" s="214" t="s">
        <v>2979</v>
      </c>
      <c r="H109" s="214" t="s">
        <v>2980</v>
      </c>
      <c r="I109" s="214" t="s">
        <v>15</v>
      </c>
      <c r="J109" s="214" t="s">
        <v>2981</v>
      </c>
      <c r="K109" s="214">
        <v>0</v>
      </c>
      <c r="L109" s="214" t="s">
        <v>4380</v>
      </c>
      <c r="M109" s="214" t="s">
        <v>11</v>
      </c>
      <c r="N109" s="214" t="s">
        <v>1726</v>
      </c>
      <c r="O109" s="214" t="s">
        <v>11</v>
      </c>
      <c r="P109" s="214" t="s">
        <v>11</v>
      </c>
      <c r="Q109" s="22" t="str">
        <f t="shared" si="15"/>
        <v>在读</v>
      </c>
      <c r="R109" s="22" t="str">
        <f>IF(Q109="在读",IF(IFERROR(FIND("一",D109),0)&gt;0,"一对一",VLOOKUP(LEFT(D109,3),班级编码!A:H,8,0)),Q109)</f>
        <v>初中部</v>
      </c>
      <c r="S109" s="22" t="str">
        <f t="shared" si="16"/>
        <v>J1ASR3G6724</v>
      </c>
      <c r="T109" s="22" t="str">
        <f t="shared" si="17"/>
        <v>张佩</v>
      </c>
      <c r="U109" s="22" t="str">
        <f t="shared" si="18"/>
        <v>赖情佳</v>
      </c>
      <c r="V109" s="22" t="str">
        <f t="shared" si="19"/>
        <v>STA MARIA ANTONIO III BILLONES</v>
      </c>
      <c r="W109" s="22" t="str">
        <f t="shared" si="20"/>
        <v>STA MARIA ANTONIO III BILLONES</v>
      </c>
      <c r="X109" s="22" t="str">
        <f t="shared" si="21"/>
        <v>赖情佳</v>
      </c>
      <c r="Y109" s="22">
        <f t="shared" si="22"/>
        <v>30</v>
      </c>
      <c r="Z109" s="22">
        <f t="shared" si="23"/>
        <v>30</v>
      </c>
      <c r="AA109" s="22" t="str">
        <f t="shared" si="13"/>
        <v/>
      </c>
      <c r="AB109" s="22">
        <f>COUNTIF($G$2:G109,G109)</f>
        <v>1</v>
      </c>
      <c r="AC109" s="22" t="str">
        <f t="shared" si="24"/>
        <v>J1A</v>
      </c>
      <c r="AD109" s="22" t="str">
        <f>VLOOKUP(D109,'2-班级信息'!A:AI,35,0)</f>
        <v>周六下午</v>
      </c>
      <c r="AE109" s="22" t="str">
        <f>VLOOKUP(D109,'2-班级信息'!A:AL,12,0)</f>
        <v>3小时</v>
      </c>
      <c r="AF109" s="22" t="str">
        <f t="shared" si="14"/>
        <v>小学班</v>
      </c>
      <c r="AG109" s="22" t="str">
        <f t="shared" si="25"/>
        <v>小学周末白天班</v>
      </c>
    </row>
    <row r="110" spans="1:33">
      <c r="A110" s="214" t="s">
        <v>1721</v>
      </c>
      <c r="B110" s="214" t="s">
        <v>452</v>
      </c>
      <c r="C110" s="214" t="s">
        <v>1721</v>
      </c>
      <c r="D110" s="214" t="s">
        <v>5338</v>
      </c>
      <c r="E110" s="214" t="s">
        <v>4073</v>
      </c>
      <c r="F110" s="214" t="s">
        <v>5339</v>
      </c>
      <c r="G110" s="214" t="s">
        <v>2968</v>
      </c>
      <c r="H110" s="214" t="s">
        <v>2969</v>
      </c>
      <c r="I110" s="214" t="s">
        <v>12</v>
      </c>
      <c r="J110" s="214" t="s">
        <v>2970</v>
      </c>
      <c r="K110" s="214">
        <v>0</v>
      </c>
      <c r="L110" s="214" t="s">
        <v>4381</v>
      </c>
      <c r="M110" s="214" t="s">
        <v>11</v>
      </c>
      <c r="N110" s="214" t="s">
        <v>1766</v>
      </c>
      <c r="O110" s="214" t="s">
        <v>11</v>
      </c>
      <c r="P110" s="214" t="s">
        <v>11</v>
      </c>
      <c r="Q110" s="22" t="str">
        <f t="shared" si="15"/>
        <v>在读</v>
      </c>
      <c r="R110" s="22" t="str">
        <f>IF(Q110="在读",IF(IFERROR(FIND("一",D110),0)&gt;0,"一对一",VLOOKUP(LEFT(D110,3),班级编码!A:H,8,0)),Q110)</f>
        <v>初中部</v>
      </c>
      <c r="S110" s="22" t="str">
        <f t="shared" si="16"/>
        <v>P5BBR5G5618</v>
      </c>
      <c r="T110" s="22" t="str">
        <f t="shared" si="17"/>
        <v>易青梅</v>
      </c>
      <c r="U110" s="22" t="str">
        <f t="shared" si="18"/>
        <v>张佩</v>
      </c>
      <c r="V110" s="22" t="str">
        <f t="shared" si="19"/>
        <v>Anna Khimo</v>
      </c>
      <c r="W110" s="22" t="str">
        <f t="shared" si="20"/>
        <v>张佩</v>
      </c>
      <c r="X110" s="22" t="str">
        <f t="shared" si="21"/>
        <v>Anna Khimo</v>
      </c>
      <c r="Y110" s="22">
        <f t="shared" si="22"/>
        <v>2</v>
      </c>
      <c r="Z110" s="22">
        <f t="shared" si="23"/>
        <v>4</v>
      </c>
      <c r="AA110" s="22" t="str">
        <f t="shared" si="13"/>
        <v/>
      </c>
      <c r="AB110" s="22">
        <f>COUNTIF($G$2:G110,G110)</f>
        <v>1</v>
      </c>
      <c r="AC110" s="22" t="str">
        <f t="shared" si="24"/>
        <v>P5B</v>
      </c>
      <c r="AD110" s="22" t="str">
        <f>VLOOKUP(D110,'2-班级信息'!A:AI,35,0)</f>
        <v>周六下午</v>
      </c>
      <c r="AE110" s="22" t="str">
        <f>VLOOKUP(D110,'2-班级信息'!A:AL,12,0)</f>
        <v>3小时</v>
      </c>
      <c r="AF110" s="22" t="str">
        <f t="shared" si="14"/>
        <v>小学班</v>
      </c>
      <c r="AG110" s="22" t="str">
        <f t="shared" si="25"/>
        <v>小学周末白天班</v>
      </c>
    </row>
    <row r="111" spans="1:33">
      <c r="A111" s="214" t="s">
        <v>1721</v>
      </c>
      <c r="B111" s="214" t="s">
        <v>452</v>
      </c>
      <c r="C111" s="214" t="s">
        <v>1721</v>
      </c>
      <c r="D111" s="214" t="s">
        <v>5336</v>
      </c>
      <c r="E111" s="214" t="s">
        <v>4073</v>
      </c>
      <c r="F111" s="214" t="s">
        <v>4076</v>
      </c>
      <c r="G111" s="214" t="s">
        <v>2965</v>
      </c>
      <c r="H111" s="214" t="s">
        <v>2966</v>
      </c>
      <c r="I111" s="214" t="s">
        <v>18</v>
      </c>
      <c r="J111" s="214" t="s">
        <v>2967</v>
      </c>
      <c r="K111" s="214">
        <v>0</v>
      </c>
      <c r="L111" s="214" t="s">
        <v>4382</v>
      </c>
      <c r="M111" s="214" t="s">
        <v>11</v>
      </c>
      <c r="N111" s="214" t="s">
        <v>2189</v>
      </c>
      <c r="O111" s="214" t="s">
        <v>11</v>
      </c>
      <c r="P111" s="214" t="s">
        <v>11</v>
      </c>
      <c r="Q111" s="22" t="str">
        <f t="shared" si="15"/>
        <v>在读</v>
      </c>
      <c r="R111" s="22" t="str">
        <f>IF(Q111="在读",IF(IFERROR(FIND("一",D111),0)&gt;0,"一对一",VLOOKUP(LEFT(D111,3),班级编码!A:H,8,0)),Q111)</f>
        <v>初中部</v>
      </c>
      <c r="S111" s="22" t="str">
        <f t="shared" si="16"/>
        <v>J3BSR9G8906</v>
      </c>
      <c r="T111" s="22" t="str">
        <f t="shared" si="17"/>
        <v>萧泽秀</v>
      </c>
      <c r="U111" s="22" t="str">
        <f t="shared" si="18"/>
        <v>黎洁瑜</v>
      </c>
      <c r="V111" s="22" t="str">
        <f t="shared" si="19"/>
        <v xml:space="preserve">STA MARIA </v>
      </c>
      <c r="W111" s="22" t="str">
        <f t="shared" si="20"/>
        <v>黎洁瑜</v>
      </c>
      <c r="X111" s="22" t="str">
        <f t="shared" si="21"/>
        <v xml:space="preserve">STA MARIA </v>
      </c>
      <c r="Y111" s="22">
        <f t="shared" si="22"/>
        <v>3</v>
      </c>
      <c r="Z111" s="22">
        <f t="shared" si="23"/>
        <v>6</v>
      </c>
      <c r="AA111" s="22" t="str">
        <f t="shared" si="13"/>
        <v/>
      </c>
      <c r="AB111" s="22">
        <f>COUNTIF($G$2:G111,G111)</f>
        <v>1</v>
      </c>
      <c r="AC111" s="22" t="str">
        <f t="shared" si="24"/>
        <v>J3B</v>
      </c>
      <c r="AD111" s="22" t="str">
        <f>VLOOKUP(D111,'2-班级信息'!A:AI,35,0)</f>
        <v>周六下午</v>
      </c>
      <c r="AE111" s="22" t="str">
        <f>VLOOKUP(D111,'2-班级信息'!A:AL,12,0)</f>
        <v>3小时</v>
      </c>
      <c r="AF111" s="22" t="str">
        <f t="shared" si="14"/>
        <v>中学班</v>
      </c>
      <c r="AG111" s="22" t="str">
        <f t="shared" si="25"/>
        <v>中学班</v>
      </c>
    </row>
    <row r="112" spans="1:33">
      <c r="A112" s="214" t="s">
        <v>1721</v>
      </c>
      <c r="B112" s="214" t="s">
        <v>452</v>
      </c>
      <c r="C112" s="214" t="s">
        <v>1721</v>
      </c>
      <c r="D112" s="214" t="s">
        <v>4156</v>
      </c>
      <c r="E112" s="214" t="s">
        <v>4132</v>
      </c>
      <c r="F112" s="214" t="s">
        <v>4157</v>
      </c>
      <c r="G112" s="214" t="s">
        <v>2952</v>
      </c>
      <c r="H112" s="214" t="s">
        <v>2953</v>
      </c>
      <c r="I112" s="214" t="s">
        <v>15</v>
      </c>
      <c r="J112" s="214" t="s">
        <v>2954</v>
      </c>
      <c r="K112" s="214">
        <v>0</v>
      </c>
      <c r="L112" s="214" t="s">
        <v>4383</v>
      </c>
      <c r="M112" s="214" t="s">
        <v>11</v>
      </c>
      <c r="N112" s="214" t="s">
        <v>1726</v>
      </c>
      <c r="O112" s="214" t="s">
        <v>11</v>
      </c>
      <c r="P112" s="214" t="s">
        <v>11</v>
      </c>
      <c r="Q112" s="22" t="str">
        <f t="shared" si="15"/>
        <v>在读</v>
      </c>
      <c r="R112" s="22" t="str">
        <f>IF(Q112="在读",IF(IFERROR(FIND("一",D112),0)&gt;0,"一对一",VLOOKUP(LEFT(D112,3),班级编码!A:H,8,0)),Q112)</f>
        <v>初中部</v>
      </c>
      <c r="S112" s="22" t="str">
        <f t="shared" si="16"/>
        <v>J1BSR4G6712</v>
      </c>
      <c r="T112" s="22" t="str">
        <f t="shared" si="17"/>
        <v>张佩</v>
      </c>
      <c r="U112" s="22" t="str">
        <f t="shared" si="18"/>
        <v>黎洁瑜</v>
      </c>
      <c r="V112" s="22" t="str">
        <f t="shared" si="19"/>
        <v>STA MARIA ANTONIO III BILLONES</v>
      </c>
      <c r="W112" s="22" t="str">
        <f t="shared" si="20"/>
        <v>STA MARIA ANTONIO III BILLONES</v>
      </c>
      <c r="X112" s="22" t="str">
        <f t="shared" si="21"/>
        <v>黎洁瑜</v>
      </c>
      <c r="Y112" s="22">
        <f t="shared" si="22"/>
        <v>30</v>
      </c>
      <c r="Z112" s="22">
        <f t="shared" si="23"/>
        <v>30</v>
      </c>
      <c r="AA112" s="22" t="str">
        <f t="shared" si="13"/>
        <v/>
      </c>
      <c r="AB112" s="22">
        <f>COUNTIF($G$2:G112,G112)</f>
        <v>1</v>
      </c>
      <c r="AC112" s="22" t="str">
        <f t="shared" si="24"/>
        <v>J1B</v>
      </c>
      <c r="AD112" s="22" t="str">
        <f>VLOOKUP(D112,'2-班级信息'!A:AI,35,0)</f>
        <v>周六上午</v>
      </c>
      <c r="AE112" s="22" t="str">
        <f>VLOOKUP(D112,'2-班级信息'!A:AL,12,0)</f>
        <v>3小时</v>
      </c>
      <c r="AF112" s="22" t="str">
        <f t="shared" si="14"/>
        <v>小学班</v>
      </c>
      <c r="AG112" s="22" t="str">
        <f t="shared" si="25"/>
        <v>小学周末白天班</v>
      </c>
    </row>
    <row r="113" spans="1:33">
      <c r="A113" s="214" t="s">
        <v>1721</v>
      </c>
      <c r="B113" s="214" t="s">
        <v>452</v>
      </c>
      <c r="C113" s="214" t="s">
        <v>1721</v>
      </c>
      <c r="D113" s="214" t="s">
        <v>5338</v>
      </c>
      <c r="E113" s="214" t="s">
        <v>4073</v>
      </c>
      <c r="F113" s="214" t="s">
        <v>5339</v>
      </c>
      <c r="G113" s="214" t="s">
        <v>2949</v>
      </c>
      <c r="H113" s="214" t="s">
        <v>2950</v>
      </c>
      <c r="I113" s="214" t="s">
        <v>13</v>
      </c>
      <c r="J113" s="214" t="s">
        <v>2951</v>
      </c>
      <c r="K113" s="214">
        <v>0</v>
      </c>
      <c r="L113" s="214" t="s">
        <v>4384</v>
      </c>
      <c r="M113" s="214" t="s">
        <v>11</v>
      </c>
      <c r="N113" s="214" t="s">
        <v>1726</v>
      </c>
      <c r="O113" s="214" t="s">
        <v>11</v>
      </c>
      <c r="P113" s="214" t="s">
        <v>11</v>
      </c>
      <c r="Q113" s="22" t="str">
        <f t="shared" si="15"/>
        <v>在读</v>
      </c>
      <c r="R113" s="22" t="str">
        <f>IF(Q113="在读",IF(IFERROR(FIND("一",D113),0)&gt;0,"一对一",VLOOKUP(LEFT(D113,3),班级编码!A:H,8,0)),Q113)</f>
        <v>初中部</v>
      </c>
      <c r="S113" s="22" t="str">
        <f t="shared" si="16"/>
        <v>P5BBR5G5618</v>
      </c>
      <c r="T113" s="22" t="str">
        <f t="shared" si="17"/>
        <v>易青梅</v>
      </c>
      <c r="U113" s="22" t="str">
        <f t="shared" si="18"/>
        <v>张佩</v>
      </c>
      <c r="V113" s="22" t="str">
        <f t="shared" si="19"/>
        <v>Anna Khimo</v>
      </c>
      <c r="W113" s="22" t="str">
        <f t="shared" si="20"/>
        <v>张佩</v>
      </c>
      <c r="X113" s="22" t="str">
        <f t="shared" si="21"/>
        <v>Anna Khimo</v>
      </c>
      <c r="Y113" s="22">
        <f t="shared" si="22"/>
        <v>2</v>
      </c>
      <c r="Z113" s="22">
        <f t="shared" si="23"/>
        <v>4</v>
      </c>
      <c r="AA113" s="22" t="str">
        <f t="shared" si="13"/>
        <v/>
      </c>
      <c r="AB113" s="22">
        <f>COUNTIF($G$2:G113,G113)</f>
        <v>1</v>
      </c>
      <c r="AC113" s="22" t="str">
        <f t="shared" si="24"/>
        <v>P5B</v>
      </c>
      <c r="AD113" s="22" t="str">
        <f>VLOOKUP(D113,'2-班级信息'!A:AI,35,0)</f>
        <v>周六下午</v>
      </c>
      <c r="AE113" s="22" t="str">
        <f>VLOOKUP(D113,'2-班级信息'!A:AL,12,0)</f>
        <v>3小时</v>
      </c>
      <c r="AF113" s="22" t="str">
        <f t="shared" si="14"/>
        <v>小学班</v>
      </c>
      <c r="AG113" s="22" t="str">
        <f t="shared" si="25"/>
        <v>小学周末白天班</v>
      </c>
    </row>
    <row r="114" spans="1:33">
      <c r="A114" s="214" t="s">
        <v>1721</v>
      </c>
      <c r="B114" s="214" t="s">
        <v>452</v>
      </c>
      <c r="C114" s="214" t="s">
        <v>1721</v>
      </c>
      <c r="D114" s="214" t="s">
        <v>4156</v>
      </c>
      <c r="E114" s="214" t="s">
        <v>4132</v>
      </c>
      <c r="F114" s="214" t="s">
        <v>4157</v>
      </c>
      <c r="G114" s="214" t="s">
        <v>2935</v>
      </c>
      <c r="H114" s="214" t="s">
        <v>2936</v>
      </c>
      <c r="I114" s="214" t="s">
        <v>15</v>
      </c>
      <c r="J114" s="214" t="s">
        <v>2937</v>
      </c>
      <c r="K114" s="214">
        <v>0</v>
      </c>
      <c r="L114" s="214" t="s">
        <v>4385</v>
      </c>
      <c r="M114" s="214" t="s">
        <v>11</v>
      </c>
      <c r="N114" s="214" t="s">
        <v>1726</v>
      </c>
      <c r="O114" s="214" t="s">
        <v>11</v>
      </c>
      <c r="P114" s="214" t="s">
        <v>11</v>
      </c>
      <c r="Q114" s="22" t="str">
        <f t="shared" si="15"/>
        <v>在读</v>
      </c>
      <c r="R114" s="22" t="str">
        <f>IF(Q114="在读",IF(IFERROR(FIND("一",D114),0)&gt;0,"一对一",VLOOKUP(LEFT(D114,3),班级编码!A:H,8,0)),Q114)</f>
        <v>初中部</v>
      </c>
      <c r="S114" s="22" t="str">
        <f t="shared" si="16"/>
        <v>J1BSR4G6712</v>
      </c>
      <c r="T114" s="22" t="str">
        <f t="shared" si="17"/>
        <v>张佩</v>
      </c>
      <c r="U114" s="22" t="str">
        <f t="shared" si="18"/>
        <v>黎洁瑜</v>
      </c>
      <c r="V114" s="22" t="str">
        <f t="shared" si="19"/>
        <v>STA MARIA ANTONIO III BILLONES</v>
      </c>
      <c r="W114" s="22" t="str">
        <f t="shared" si="20"/>
        <v>STA MARIA ANTONIO III BILLONES</v>
      </c>
      <c r="X114" s="22" t="str">
        <f t="shared" si="21"/>
        <v>黎洁瑜</v>
      </c>
      <c r="Y114" s="22">
        <f t="shared" si="22"/>
        <v>30</v>
      </c>
      <c r="Z114" s="22">
        <f t="shared" si="23"/>
        <v>30</v>
      </c>
      <c r="AA114" s="22" t="str">
        <f t="shared" si="13"/>
        <v/>
      </c>
      <c r="AB114" s="22">
        <f>COUNTIF($G$2:G114,G114)</f>
        <v>1</v>
      </c>
      <c r="AC114" s="22" t="str">
        <f t="shared" si="24"/>
        <v>J1B</v>
      </c>
      <c r="AD114" s="22" t="str">
        <f>VLOOKUP(D114,'2-班级信息'!A:AI,35,0)</f>
        <v>周六上午</v>
      </c>
      <c r="AE114" s="22" t="str">
        <f>VLOOKUP(D114,'2-班级信息'!A:AL,12,0)</f>
        <v>3小时</v>
      </c>
      <c r="AF114" s="22" t="str">
        <f t="shared" si="14"/>
        <v>小学班</v>
      </c>
      <c r="AG114" s="22" t="str">
        <f t="shared" si="25"/>
        <v>小学周末白天班</v>
      </c>
    </row>
    <row r="115" spans="1:33">
      <c r="A115" s="214" t="s">
        <v>1721</v>
      </c>
      <c r="B115" s="214" t="s">
        <v>452</v>
      </c>
      <c r="C115" s="214" t="s">
        <v>1721</v>
      </c>
      <c r="D115" s="214" t="s">
        <v>5334</v>
      </c>
      <c r="E115" s="214" t="s">
        <v>5335</v>
      </c>
      <c r="F115" s="214" t="s">
        <v>4135</v>
      </c>
      <c r="G115" s="214" t="s">
        <v>2919</v>
      </c>
      <c r="H115" s="214" t="s">
        <v>2920</v>
      </c>
      <c r="I115" s="214" t="s">
        <v>14</v>
      </c>
      <c r="J115" s="214" t="s">
        <v>2918</v>
      </c>
      <c r="K115" s="214">
        <v>0</v>
      </c>
      <c r="L115" s="214" t="s">
        <v>4386</v>
      </c>
      <c r="M115" s="214" t="s">
        <v>11</v>
      </c>
      <c r="N115" s="214" t="s">
        <v>1726</v>
      </c>
      <c r="O115" s="214" t="s">
        <v>11</v>
      </c>
      <c r="P115" s="214" t="s">
        <v>11</v>
      </c>
      <c r="Q115" s="22" t="str">
        <f t="shared" si="15"/>
        <v>在读</v>
      </c>
      <c r="R115" s="22" t="str">
        <f>IF(Q115="在读",IF(IFERROR(FIND("一",D115),0)&gt;0,"一对一",VLOOKUP(LEFT(D115,3),班级编码!A:H,8,0)),Q115)</f>
        <v>小高部</v>
      </c>
      <c r="S115" s="22" t="str">
        <f t="shared" si="16"/>
        <v>P3AF04G3426</v>
      </c>
      <c r="T115" s="22" t="str">
        <f t="shared" si="17"/>
        <v>赖情佳</v>
      </c>
      <c r="U115" s="22" t="str">
        <f t="shared" si="18"/>
        <v>覃爱怡</v>
      </c>
      <c r="V115" s="22" t="str">
        <f t="shared" si="19"/>
        <v xml:space="preserve">STA MARIA </v>
      </c>
      <c r="W115" s="22" t="str">
        <f t="shared" si="20"/>
        <v>覃爱怡</v>
      </c>
      <c r="X115" s="22" t="str">
        <f t="shared" si="21"/>
        <v xml:space="preserve">STA MARIA </v>
      </c>
      <c r="Y115" s="22">
        <f t="shared" si="22"/>
        <v>3</v>
      </c>
      <c r="Z115" s="22">
        <f t="shared" si="23"/>
        <v>6</v>
      </c>
      <c r="AA115" s="22" t="str">
        <f t="shared" si="13"/>
        <v/>
      </c>
      <c r="AB115" s="22">
        <f>COUNTIF($G$2:G115,G115)</f>
        <v>1</v>
      </c>
      <c r="AC115" s="22" t="str">
        <f t="shared" si="24"/>
        <v>P3A</v>
      </c>
      <c r="AD115" s="22" t="str">
        <f>VLOOKUP(D115,'2-班级信息'!A:AI,35,0)</f>
        <v>周二晚上</v>
      </c>
      <c r="AE115" s="22" t="str">
        <f>VLOOKUP(D115,'2-班级信息'!A:AL,12,0)</f>
        <v>3小时</v>
      </c>
      <c r="AF115" s="22" t="str">
        <f t="shared" si="14"/>
        <v>小学班</v>
      </c>
      <c r="AG115" s="22" t="str">
        <f t="shared" si="25"/>
        <v>小学平时3小时班</v>
      </c>
    </row>
    <row r="116" spans="1:33">
      <c r="A116" s="214" t="s">
        <v>1721</v>
      </c>
      <c r="B116" s="214" t="s">
        <v>452</v>
      </c>
      <c r="C116" s="214" t="s">
        <v>1721</v>
      </c>
      <c r="D116" s="214" t="s">
        <v>5334</v>
      </c>
      <c r="E116" s="214" t="s">
        <v>5335</v>
      </c>
      <c r="F116" s="214" t="s">
        <v>4135</v>
      </c>
      <c r="G116" s="214" t="s">
        <v>2916</v>
      </c>
      <c r="H116" s="214" t="s">
        <v>2917</v>
      </c>
      <c r="I116" s="214" t="s">
        <v>14</v>
      </c>
      <c r="J116" s="214" t="s">
        <v>2918</v>
      </c>
      <c r="K116" s="214">
        <v>0</v>
      </c>
      <c r="L116" s="214" t="s">
        <v>4387</v>
      </c>
      <c r="M116" s="214" t="s">
        <v>11</v>
      </c>
      <c r="N116" s="214" t="s">
        <v>1726</v>
      </c>
      <c r="O116" s="214" t="s">
        <v>11</v>
      </c>
      <c r="P116" s="214" t="s">
        <v>11</v>
      </c>
      <c r="Q116" s="22" t="str">
        <f t="shared" si="15"/>
        <v>在读</v>
      </c>
      <c r="R116" s="22" t="str">
        <f>IF(Q116="在读",IF(IFERROR(FIND("一",D116),0)&gt;0,"一对一",VLOOKUP(LEFT(D116,3),班级编码!A:H,8,0)),Q116)</f>
        <v>小高部</v>
      </c>
      <c r="S116" s="22" t="str">
        <f t="shared" si="16"/>
        <v>P3AF04G3426</v>
      </c>
      <c r="T116" s="22" t="str">
        <f t="shared" si="17"/>
        <v>赖情佳</v>
      </c>
      <c r="U116" s="22" t="str">
        <f t="shared" si="18"/>
        <v>覃爱怡</v>
      </c>
      <c r="V116" s="22" t="str">
        <f t="shared" si="19"/>
        <v xml:space="preserve">STA MARIA </v>
      </c>
      <c r="W116" s="22" t="str">
        <f t="shared" si="20"/>
        <v>覃爱怡</v>
      </c>
      <c r="X116" s="22" t="str">
        <f t="shared" si="21"/>
        <v xml:space="preserve">STA MARIA </v>
      </c>
      <c r="Y116" s="22">
        <f t="shared" si="22"/>
        <v>3</v>
      </c>
      <c r="Z116" s="22">
        <f t="shared" si="23"/>
        <v>6</v>
      </c>
      <c r="AA116" s="22" t="str">
        <f t="shared" si="13"/>
        <v/>
      </c>
      <c r="AB116" s="22">
        <f>COUNTIF($G$2:G116,G116)</f>
        <v>1</v>
      </c>
      <c r="AC116" s="22" t="str">
        <f t="shared" si="24"/>
        <v>P3A</v>
      </c>
      <c r="AD116" s="22" t="str">
        <f>VLOOKUP(D116,'2-班级信息'!A:AI,35,0)</f>
        <v>周二晚上</v>
      </c>
      <c r="AE116" s="22" t="str">
        <f>VLOOKUP(D116,'2-班级信息'!A:AL,12,0)</f>
        <v>3小时</v>
      </c>
      <c r="AF116" s="22" t="str">
        <f t="shared" si="14"/>
        <v>小学班</v>
      </c>
      <c r="AG116" s="22" t="str">
        <f t="shared" si="25"/>
        <v>小学平时3小时班</v>
      </c>
    </row>
    <row r="117" spans="1:33">
      <c r="A117" s="214" t="s">
        <v>1721</v>
      </c>
      <c r="B117" s="214" t="s">
        <v>4084</v>
      </c>
      <c r="C117" s="214" t="s">
        <v>1721</v>
      </c>
      <c r="D117" s="214" t="s">
        <v>4083</v>
      </c>
      <c r="E117" s="214" t="s">
        <v>11</v>
      </c>
      <c r="F117" s="214" t="s">
        <v>4085</v>
      </c>
      <c r="G117" s="214" t="s">
        <v>2912</v>
      </c>
      <c r="H117" s="214" t="s">
        <v>2913</v>
      </c>
      <c r="I117" s="214" t="s">
        <v>13</v>
      </c>
      <c r="J117" s="214" t="s">
        <v>2914</v>
      </c>
      <c r="K117" s="214">
        <v>0</v>
      </c>
      <c r="L117" s="214" t="s">
        <v>11</v>
      </c>
      <c r="M117" s="214" t="s">
        <v>11</v>
      </c>
      <c r="N117" s="214" t="s">
        <v>1726</v>
      </c>
      <c r="O117" s="214" t="s">
        <v>11</v>
      </c>
      <c r="P117" s="214" t="s">
        <v>11</v>
      </c>
      <c r="Q117" s="22" t="str">
        <f t="shared" si="15"/>
        <v>停读</v>
      </c>
      <c r="R117" s="22" t="str">
        <f>IF(Q117="在读",IF(IFERROR(FIND("一",D117),0)&gt;0,"一对一",VLOOKUP(LEFT(D117,3),班级编码!A:H,8,0)),Q117)</f>
        <v>停读</v>
      </c>
      <c r="S117" s="22" t="str">
        <f t="shared" si="16"/>
        <v>停读</v>
      </c>
      <c r="T117" s="22" t="str">
        <f t="shared" si="17"/>
        <v>陈欢</v>
      </c>
      <c r="U117" s="22" t="str">
        <f t="shared" si="18"/>
        <v/>
      </c>
      <c r="V117" s="22" t="str">
        <f t="shared" si="19"/>
        <v/>
      </c>
      <c r="W117" s="22" t="str">
        <f t="shared" si="20"/>
        <v/>
      </c>
      <c r="X117" s="22" t="str">
        <f t="shared" si="21"/>
        <v/>
      </c>
      <c r="Y117" s="22">
        <f t="shared" si="22"/>
        <v>0</v>
      </c>
      <c r="Z117" s="22">
        <f t="shared" si="23"/>
        <v>0</v>
      </c>
      <c r="AA117" s="22" t="str">
        <f t="shared" si="13"/>
        <v/>
      </c>
      <c r="AB117" s="22">
        <f>COUNTIF($G$2:G117,G117)</f>
        <v>1</v>
      </c>
      <c r="AC117" s="22" t="str">
        <f t="shared" si="24"/>
        <v>停读</v>
      </c>
      <c r="AD117" s="22" t="str">
        <f>VLOOKUP(D117,'2-班级信息'!A:AI,35,0)</f>
        <v/>
      </c>
      <c r="AE117" s="22" t="str">
        <f>VLOOKUP(D117,'2-班级信息'!A:AL,12,0)</f>
        <v/>
      </c>
      <c r="AF117" s="22" t="str">
        <f t="shared" si="14"/>
        <v>小学班</v>
      </c>
      <c r="AG117" s="22" t="str">
        <f t="shared" si="25"/>
        <v>小学平时班</v>
      </c>
    </row>
    <row r="118" spans="1:33">
      <c r="A118" s="214" t="s">
        <v>1721</v>
      </c>
      <c r="B118" s="214" t="s">
        <v>452</v>
      </c>
      <c r="C118" s="214" t="s">
        <v>1721</v>
      </c>
      <c r="D118" s="214" t="s">
        <v>4163</v>
      </c>
      <c r="E118" s="214" t="s">
        <v>4073</v>
      </c>
      <c r="F118" s="214" t="s">
        <v>4116</v>
      </c>
      <c r="G118" s="214" t="s">
        <v>2909</v>
      </c>
      <c r="H118" s="214" t="s">
        <v>2910</v>
      </c>
      <c r="I118" s="214" t="s">
        <v>15</v>
      </c>
      <c r="J118" s="214" t="s">
        <v>2911</v>
      </c>
      <c r="K118" s="214">
        <v>0</v>
      </c>
      <c r="L118" s="214" t="s">
        <v>4388</v>
      </c>
      <c r="M118" s="214" t="s">
        <v>11</v>
      </c>
      <c r="N118" s="214" t="s">
        <v>1726</v>
      </c>
      <c r="O118" s="214" t="s">
        <v>11</v>
      </c>
      <c r="P118" s="214" t="s">
        <v>11</v>
      </c>
      <c r="Q118" s="22" t="str">
        <f t="shared" si="15"/>
        <v>在读</v>
      </c>
      <c r="R118" s="22" t="str">
        <f>IF(Q118="在读",IF(IFERROR(FIND("一",D118),0)&gt;0,"一对一",VLOOKUP(LEFT(D118,3),班级编码!A:H,8,0)),Q118)</f>
        <v>初中部</v>
      </c>
      <c r="S118" s="22" t="str">
        <f t="shared" si="16"/>
        <v>J1ASR3G6724</v>
      </c>
      <c r="T118" s="22" t="str">
        <f t="shared" si="17"/>
        <v>张佩</v>
      </c>
      <c r="U118" s="22" t="str">
        <f t="shared" si="18"/>
        <v>赖情佳</v>
      </c>
      <c r="V118" s="22" t="str">
        <f t="shared" si="19"/>
        <v>STA MARIA ANTONIO III BILLONES</v>
      </c>
      <c r="W118" s="22" t="str">
        <f t="shared" si="20"/>
        <v>STA MARIA ANTONIO III BILLONES</v>
      </c>
      <c r="X118" s="22" t="str">
        <f t="shared" si="21"/>
        <v>赖情佳</v>
      </c>
      <c r="Y118" s="22">
        <f t="shared" si="22"/>
        <v>30</v>
      </c>
      <c r="Z118" s="22">
        <f t="shared" si="23"/>
        <v>30</v>
      </c>
      <c r="AA118" s="22" t="str">
        <f t="shared" si="13"/>
        <v/>
      </c>
      <c r="AB118" s="22">
        <f>COUNTIF($G$2:G118,G118)</f>
        <v>1</v>
      </c>
      <c r="AC118" s="22" t="str">
        <f t="shared" si="24"/>
        <v>J1A</v>
      </c>
      <c r="AD118" s="22" t="str">
        <f>VLOOKUP(D118,'2-班级信息'!A:AI,35,0)</f>
        <v>周六下午</v>
      </c>
      <c r="AE118" s="22" t="str">
        <f>VLOOKUP(D118,'2-班级信息'!A:AL,12,0)</f>
        <v>3小时</v>
      </c>
      <c r="AF118" s="22" t="str">
        <f t="shared" si="14"/>
        <v>小学班</v>
      </c>
      <c r="AG118" s="22" t="str">
        <f t="shared" si="25"/>
        <v>小学周末白天班</v>
      </c>
    </row>
    <row r="119" spans="1:33">
      <c r="A119" s="214" t="s">
        <v>1721</v>
      </c>
      <c r="B119" s="214" t="s">
        <v>452</v>
      </c>
      <c r="C119" s="214" t="s">
        <v>1721</v>
      </c>
      <c r="D119" s="214" t="s">
        <v>5337</v>
      </c>
      <c r="E119" s="214" t="s">
        <v>4073</v>
      </c>
      <c r="F119" s="214" t="s">
        <v>4200</v>
      </c>
      <c r="G119" s="214" t="s">
        <v>2877</v>
      </c>
      <c r="H119" s="214" t="s">
        <v>2878</v>
      </c>
      <c r="I119" s="214" t="s">
        <v>18</v>
      </c>
      <c r="J119" s="214" t="s">
        <v>2879</v>
      </c>
      <c r="K119" s="214">
        <v>0</v>
      </c>
      <c r="L119" s="214" t="s">
        <v>4389</v>
      </c>
      <c r="M119" s="214" t="s">
        <v>11</v>
      </c>
      <c r="N119" s="214" t="s">
        <v>2189</v>
      </c>
      <c r="O119" s="214" t="s">
        <v>11</v>
      </c>
      <c r="P119" s="214" t="s">
        <v>11</v>
      </c>
      <c r="Q119" s="22" t="str">
        <f t="shared" si="15"/>
        <v>在读</v>
      </c>
      <c r="R119" s="22" t="str">
        <f>IF(Q119="在读",IF(IFERROR(FIND("一",D119),0)&gt;0,"一对一",VLOOKUP(LEFT(D119,3),班级编码!A:H,8,0)),Q119)</f>
        <v>初中部</v>
      </c>
      <c r="S119" s="22" t="str">
        <f t="shared" si="16"/>
        <v>J2ASR7G6717</v>
      </c>
      <c r="T119" s="22" t="str">
        <f t="shared" si="17"/>
        <v>易青梅</v>
      </c>
      <c r="U119" s="22" t="str">
        <f t="shared" si="18"/>
        <v>覃爱怡</v>
      </c>
      <c r="V119" s="22" t="str">
        <f t="shared" si="19"/>
        <v xml:space="preserve">STA MARIA </v>
      </c>
      <c r="W119" s="22" t="str">
        <f t="shared" si="20"/>
        <v>覃爱怡</v>
      </c>
      <c r="X119" s="22" t="str">
        <f t="shared" si="21"/>
        <v xml:space="preserve">STA MARIA </v>
      </c>
      <c r="Y119" s="22">
        <f t="shared" si="22"/>
        <v>3</v>
      </c>
      <c r="Z119" s="22">
        <f t="shared" si="23"/>
        <v>6</v>
      </c>
      <c r="AA119" s="22" t="str">
        <f t="shared" si="13"/>
        <v/>
      </c>
      <c r="AB119" s="22">
        <f>COUNTIF($G$2:G119,G119)</f>
        <v>1</v>
      </c>
      <c r="AC119" s="22" t="str">
        <f t="shared" si="24"/>
        <v>J2A</v>
      </c>
      <c r="AD119" s="22" t="str">
        <f>VLOOKUP(D119,'2-班级信息'!A:AI,35,0)</f>
        <v>周六下午</v>
      </c>
      <c r="AE119" s="22" t="str">
        <f>VLOOKUP(D119,'2-班级信息'!A:AL,12,0)</f>
        <v>3小时</v>
      </c>
      <c r="AF119" s="22" t="str">
        <f t="shared" si="14"/>
        <v>中学班</v>
      </c>
      <c r="AG119" s="22" t="str">
        <f t="shared" si="25"/>
        <v>中学班</v>
      </c>
    </row>
    <row r="120" spans="1:33">
      <c r="A120" s="214" t="s">
        <v>1721</v>
      </c>
      <c r="B120" s="214" t="s">
        <v>452</v>
      </c>
      <c r="C120" s="214" t="s">
        <v>1721</v>
      </c>
      <c r="D120" s="214" t="s">
        <v>4176</v>
      </c>
      <c r="E120" s="214" t="s">
        <v>4150</v>
      </c>
      <c r="F120" s="214" t="s">
        <v>4149</v>
      </c>
      <c r="G120" s="214" t="s">
        <v>2868</v>
      </c>
      <c r="H120" s="214" t="s">
        <v>2869</v>
      </c>
      <c r="I120" s="214" t="s">
        <v>13</v>
      </c>
      <c r="J120" s="214" t="s">
        <v>2870</v>
      </c>
      <c r="K120" s="214">
        <v>0</v>
      </c>
      <c r="L120" s="214" t="s">
        <v>4390</v>
      </c>
      <c r="M120" s="214" t="s">
        <v>11</v>
      </c>
      <c r="N120" s="214" t="s">
        <v>2871</v>
      </c>
      <c r="O120" s="214" t="s">
        <v>11</v>
      </c>
      <c r="P120" s="214" t="s">
        <v>11</v>
      </c>
      <c r="Q120" s="22" t="str">
        <f t="shared" si="15"/>
        <v>在读</v>
      </c>
      <c r="R120" s="22" t="str">
        <f>IF(Q120="在读",IF(IFERROR(FIND("一",D120),0)&gt;0,"一对一",VLOOKUP(LEFT(D120,3),班级编码!A:H,8,0)),Q120)</f>
        <v>初中部</v>
      </c>
      <c r="S120" s="22" t="str">
        <f t="shared" si="16"/>
        <v>P5BBR6G5616</v>
      </c>
      <c r="T120" s="22" t="str">
        <f t="shared" si="17"/>
        <v>张佩</v>
      </c>
      <c r="U120" s="22" t="str">
        <f t="shared" si="18"/>
        <v>覃爱怡</v>
      </c>
      <c r="V120" s="22" t="str">
        <f t="shared" si="19"/>
        <v xml:space="preserve">STA MARIA </v>
      </c>
      <c r="W120" s="22" t="str">
        <f t="shared" si="20"/>
        <v>覃爱怡</v>
      </c>
      <c r="X120" s="22" t="str">
        <f t="shared" si="21"/>
        <v xml:space="preserve">STA MARIA </v>
      </c>
      <c r="Y120" s="22">
        <f t="shared" si="22"/>
        <v>3</v>
      </c>
      <c r="Z120" s="22">
        <f t="shared" si="23"/>
        <v>6</v>
      </c>
      <c r="AA120" s="22" t="str">
        <f t="shared" si="13"/>
        <v/>
      </c>
      <c r="AB120" s="22">
        <f>COUNTIF($G$2:G120,G120)</f>
        <v>1</v>
      </c>
      <c r="AC120" s="22" t="str">
        <f t="shared" si="24"/>
        <v>P5B</v>
      </c>
      <c r="AD120" s="22" t="str">
        <f>VLOOKUP(D120,'2-班级信息'!A:AI,35,0)</f>
        <v>周日上午</v>
      </c>
      <c r="AE120" s="22" t="str">
        <f>VLOOKUP(D120,'2-班级信息'!A:AL,12,0)</f>
        <v>3小时</v>
      </c>
      <c r="AF120" s="22" t="str">
        <f t="shared" si="14"/>
        <v>小学班</v>
      </c>
      <c r="AG120" s="22" t="str">
        <f t="shared" si="25"/>
        <v>小学周末白天班</v>
      </c>
    </row>
    <row r="121" spans="1:33">
      <c r="A121" s="214" t="s">
        <v>1721</v>
      </c>
      <c r="B121" s="214" t="s">
        <v>452</v>
      </c>
      <c r="C121" s="214" t="s">
        <v>1721</v>
      </c>
      <c r="D121" s="214" t="s">
        <v>4156</v>
      </c>
      <c r="E121" s="214" t="s">
        <v>4132</v>
      </c>
      <c r="F121" s="214" t="s">
        <v>4157</v>
      </c>
      <c r="G121" s="214" t="s">
        <v>2856</v>
      </c>
      <c r="H121" s="214" t="s">
        <v>2857</v>
      </c>
      <c r="I121" s="214" t="s">
        <v>15</v>
      </c>
      <c r="J121" s="214" t="s">
        <v>2858</v>
      </c>
      <c r="K121" s="214">
        <v>0</v>
      </c>
      <c r="L121" s="214" t="s">
        <v>4391</v>
      </c>
      <c r="M121" s="214" t="s">
        <v>11</v>
      </c>
      <c r="N121" s="214" t="s">
        <v>1726</v>
      </c>
      <c r="O121" s="214" t="s">
        <v>11</v>
      </c>
      <c r="P121" s="214" t="s">
        <v>11</v>
      </c>
      <c r="Q121" s="22" t="str">
        <f t="shared" si="15"/>
        <v>在读</v>
      </c>
      <c r="R121" s="22" t="str">
        <f>IF(Q121="在读",IF(IFERROR(FIND("一",D121),0)&gt;0,"一对一",VLOOKUP(LEFT(D121,3),班级编码!A:H,8,0)),Q121)</f>
        <v>初中部</v>
      </c>
      <c r="S121" s="22" t="str">
        <f t="shared" si="16"/>
        <v>J1BSR4G6712</v>
      </c>
      <c r="T121" s="22" t="str">
        <f t="shared" si="17"/>
        <v>张佩</v>
      </c>
      <c r="U121" s="22" t="str">
        <f t="shared" si="18"/>
        <v>黎洁瑜</v>
      </c>
      <c r="V121" s="22" t="str">
        <f t="shared" si="19"/>
        <v>STA MARIA ANTONIO III BILLONES</v>
      </c>
      <c r="W121" s="22" t="str">
        <f t="shared" si="20"/>
        <v>STA MARIA ANTONIO III BILLONES</v>
      </c>
      <c r="X121" s="22" t="str">
        <f t="shared" si="21"/>
        <v>黎洁瑜</v>
      </c>
      <c r="Y121" s="22">
        <f t="shared" si="22"/>
        <v>30</v>
      </c>
      <c r="Z121" s="22">
        <f t="shared" si="23"/>
        <v>30</v>
      </c>
      <c r="AA121" s="22" t="str">
        <f t="shared" si="13"/>
        <v/>
      </c>
      <c r="AB121" s="22">
        <f>COUNTIF($G$2:G121,G121)</f>
        <v>1</v>
      </c>
      <c r="AC121" s="22" t="str">
        <f t="shared" si="24"/>
        <v>J1B</v>
      </c>
      <c r="AD121" s="22" t="str">
        <f>VLOOKUP(D121,'2-班级信息'!A:AI,35,0)</f>
        <v>周六上午</v>
      </c>
      <c r="AE121" s="22" t="str">
        <f>VLOOKUP(D121,'2-班级信息'!A:AL,12,0)</f>
        <v>3小时</v>
      </c>
      <c r="AF121" s="22" t="str">
        <f t="shared" si="14"/>
        <v>小学班</v>
      </c>
      <c r="AG121" s="22" t="str">
        <f t="shared" si="25"/>
        <v>小学周末白天班</v>
      </c>
    </row>
    <row r="122" spans="1:33">
      <c r="A122" s="214" t="s">
        <v>1721</v>
      </c>
      <c r="B122" s="214" t="s">
        <v>4084</v>
      </c>
      <c r="C122" s="214" t="s">
        <v>1721</v>
      </c>
      <c r="D122" s="214" t="s">
        <v>4083</v>
      </c>
      <c r="E122" s="214" t="s">
        <v>11</v>
      </c>
      <c r="F122" s="214" t="s">
        <v>4085</v>
      </c>
      <c r="G122" s="214" t="s">
        <v>2852</v>
      </c>
      <c r="H122" s="214" t="s">
        <v>2853</v>
      </c>
      <c r="I122" s="214" t="s">
        <v>18</v>
      </c>
      <c r="J122" s="214" t="s">
        <v>2854</v>
      </c>
      <c r="K122" s="214">
        <v>0</v>
      </c>
      <c r="L122" s="214" t="s">
        <v>4392</v>
      </c>
      <c r="M122" s="214" t="s">
        <v>11</v>
      </c>
      <c r="N122" s="214" t="s">
        <v>1778</v>
      </c>
      <c r="O122" s="214" t="s">
        <v>11</v>
      </c>
      <c r="P122" s="214" t="s">
        <v>11</v>
      </c>
      <c r="Q122" s="22" t="str">
        <f t="shared" si="15"/>
        <v>停读</v>
      </c>
      <c r="R122" s="22" t="str">
        <f>IF(Q122="在读",IF(IFERROR(FIND("一",D122),0)&gt;0,"一对一",VLOOKUP(LEFT(D122,3),班级编码!A:H,8,0)),Q122)</f>
        <v>停读</v>
      </c>
      <c r="S122" s="22" t="str">
        <f t="shared" si="16"/>
        <v>停读</v>
      </c>
      <c r="T122" s="22" t="str">
        <f t="shared" si="17"/>
        <v>陈欢</v>
      </c>
      <c r="U122" s="22" t="str">
        <f t="shared" si="18"/>
        <v/>
      </c>
      <c r="V122" s="22" t="str">
        <f t="shared" si="19"/>
        <v/>
      </c>
      <c r="W122" s="22" t="str">
        <f t="shared" si="20"/>
        <v/>
      </c>
      <c r="X122" s="22" t="str">
        <f t="shared" si="21"/>
        <v/>
      </c>
      <c r="Y122" s="22">
        <f t="shared" si="22"/>
        <v>0</v>
      </c>
      <c r="Z122" s="22">
        <f t="shared" si="23"/>
        <v>0</v>
      </c>
      <c r="AA122" s="22" t="str">
        <f t="shared" si="13"/>
        <v/>
      </c>
      <c r="AB122" s="22">
        <f>COUNTIF($G$2:G122,G122)</f>
        <v>1</v>
      </c>
      <c r="AC122" s="22" t="str">
        <f t="shared" si="24"/>
        <v>停读</v>
      </c>
      <c r="AD122" s="22" t="str">
        <f>VLOOKUP(D122,'2-班级信息'!A:AI,35,0)</f>
        <v/>
      </c>
      <c r="AE122" s="22" t="str">
        <f>VLOOKUP(D122,'2-班级信息'!A:AL,12,0)</f>
        <v/>
      </c>
      <c r="AF122" s="22" t="str">
        <f t="shared" si="14"/>
        <v>中学班</v>
      </c>
      <c r="AG122" s="22" t="str">
        <f t="shared" si="25"/>
        <v>中学班</v>
      </c>
    </row>
    <row r="123" spans="1:33">
      <c r="A123" s="214" t="s">
        <v>1721</v>
      </c>
      <c r="B123" s="214" t="s">
        <v>452</v>
      </c>
      <c r="C123" s="214" t="s">
        <v>1721</v>
      </c>
      <c r="D123" s="214" t="s">
        <v>4176</v>
      </c>
      <c r="E123" s="214" t="s">
        <v>4150</v>
      </c>
      <c r="F123" s="214" t="s">
        <v>4149</v>
      </c>
      <c r="G123" s="214" t="s">
        <v>2834</v>
      </c>
      <c r="H123" s="214" t="s">
        <v>2835</v>
      </c>
      <c r="I123" s="214" t="s">
        <v>13</v>
      </c>
      <c r="J123" s="214" t="s">
        <v>2836</v>
      </c>
      <c r="K123" s="214">
        <v>0</v>
      </c>
      <c r="L123" s="214" t="s">
        <v>4393</v>
      </c>
      <c r="M123" s="214" t="s">
        <v>11</v>
      </c>
      <c r="N123" s="214" t="s">
        <v>1726</v>
      </c>
      <c r="O123" s="214" t="s">
        <v>11</v>
      </c>
      <c r="P123" s="214" t="s">
        <v>11</v>
      </c>
      <c r="Q123" s="22" t="str">
        <f t="shared" si="15"/>
        <v>在读</v>
      </c>
      <c r="R123" s="22" t="str">
        <f>IF(Q123="在读",IF(IFERROR(FIND("一",D123),0)&gt;0,"一对一",VLOOKUP(LEFT(D123,3),班级编码!A:H,8,0)),Q123)</f>
        <v>初中部</v>
      </c>
      <c r="S123" s="22" t="str">
        <f t="shared" si="16"/>
        <v>P5BBR6G5616</v>
      </c>
      <c r="T123" s="22" t="str">
        <f t="shared" si="17"/>
        <v>张佩</v>
      </c>
      <c r="U123" s="22" t="str">
        <f t="shared" si="18"/>
        <v>覃爱怡</v>
      </c>
      <c r="V123" s="22" t="str">
        <f t="shared" si="19"/>
        <v xml:space="preserve">STA MARIA </v>
      </c>
      <c r="W123" s="22" t="str">
        <f t="shared" si="20"/>
        <v>覃爱怡</v>
      </c>
      <c r="X123" s="22" t="str">
        <f t="shared" si="21"/>
        <v xml:space="preserve">STA MARIA </v>
      </c>
      <c r="Y123" s="22">
        <f t="shared" si="22"/>
        <v>3</v>
      </c>
      <c r="Z123" s="22">
        <f t="shared" si="23"/>
        <v>6</v>
      </c>
      <c r="AA123" s="22" t="str">
        <f t="shared" si="13"/>
        <v/>
      </c>
      <c r="AB123" s="22">
        <f>COUNTIF($G$2:G123,G123)</f>
        <v>1</v>
      </c>
      <c r="AC123" s="22" t="str">
        <f t="shared" si="24"/>
        <v>P5B</v>
      </c>
      <c r="AD123" s="22" t="str">
        <f>VLOOKUP(D123,'2-班级信息'!A:AI,35,0)</f>
        <v>周日上午</v>
      </c>
      <c r="AE123" s="22" t="str">
        <f>VLOOKUP(D123,'2-班级信息'!A:AL,12,0)</f>
        <v>3小时</v>
      </c>
      <c r="AF123" s="22" t="str">
        <f t="shared" si="14"/>
        <v>小学班</v>
      </c>
      <c r="AG123" s="22" t="str">
        <f t="shared" si="25"/>
        <v>小学周末白天班</v>
      </c>
    </row>
    <row r="124" spans="1:33">
      <c r="A124" s="214" t="s">
        <v>1721</v>
      </c>
      <c r="B124" s="214" t="s">
        <v>452</v>
      </c>
      <c r="C124" s="214" t="s">
        <v>1721</v>
      </c>
      <c r="D124" s="214" t="s">
        <v>4164</v>
      </c>
      <c r="E124" s="214" t="s">
        <v>4132</v>
      </c>
      <c r="F124" s="214" t="s">
        <v>4165</v>
      </c>
      <c r="G124" s="214" t="s">
        <v>2830</v>
      </c>
      <c r="H124" s="214" t="s">
        <v>2831</v>
      </c>
      <c r="I124" s="214" t="s">
        <v>16</v>
      </c>
      <c r="J124" s="214" t="s">
        <v>2832</v>
      </c>
      <c r="K124" s="214">
        <v>0</v>
      </c>
      <c r="L124" s="214" t="s">
        <v>4394</v>
      </c>
      <c r="M124" s="214" t="s">
        <v>11</v>
      </c>
      <c r="N124" s="214" t="s">
        <v>1726</v>
      </c>
      <c r="O124" s="214" t="s">
        <v>11</v>
      </c>
      <c r="P124" s="214" t="s">
        <v>11</v>
      </c>
      <c r="Q124" s="22" t="str">
        <f t="shared" si="15"/>
        <v>在读</v>
      </c>
      <c r="R124" s="22" t="str">
        <f>IF(Q124="在读",IF(IFERROR(FIND("一",D124),0)&gt;0,"一对一",VLOOKUP(LEFT(D124,3),班级编码!A:H,8,0)),Q124)</f>
        <v>小初部</v>
      </c>
      <c r="S124" s="22" t="str">
        <f t="shared" si="16"/>
        <v>P03K56G1228</v>
      </c>
      <c r="T124" s="22" t="str">
        <f t="shared" si="17"/>
        <v>覃爱怡</v>
      </c>
      <c r="U124" s="22" t="str">
        <f t="shared" si="18"/>
        <v>易青梅</v>
      </c>
      <c r="V124" s="22" t="str">
        <f t="shared" si="19"/>
        <v>STA MARIA ANTONIO III BILLONES</v>
      </c>
      <c r="W124" s="22" t="str">
        <f t="shared" si="20"/>
        <v>STA MARIA ANTONIO III BILLONES</v>
      </c>
      <c r="X124" s="22" t="str">
        <f t="shared" si="21"/>
        <v>易青梅</v>
      </c>
      <c r="Y124" s="22">
        <f t="shared" si="22"/>
        <v>30</v>
      </c>
      <c r="Z124" s="22">
        <f t="shared" si="23"/>
        <v>30</v>
      </c>
      <c r="AA124" s="22" t="str">
        <f t="shared" si="13"/>
        <v/>
      </c>
      <c r="AB124" s="22">
        <f>COUNTIF($G$2:G124,G124)</f>
        <v>1</v>
      </c>
      <c r="AC124" s="22" t="str">
        <f t="shared" si="24"/>
        <v>P03</v>
      </c>
      <c r="AD124" s="22" t="str">
        <f>VLOOKUP(D124,'2-班级信息'!A:AI,35,0)</f>
        <v>周六上午</v>
      </c>
      <c r="AE124" s="22" t="str">
        <f>VLOOKUP(D124,'2-班级信息'!A:AL,12,0)</f>
        <v>3小时</v>
      </c>
      <c r="AF124" s="22" t="str">
        <f t="shared" si="14"/>
        <v>小学班</v>
      </c>
      <c r="AG124" s="22" t="str">
        <f t="shared" si="25"/>
        <v>小学周末白天班</v>
      </c>
    </row>
    <row r="125" spans="1:33">
      <c r="A125" s="214" t="s">
        <v>1721</v>
      </c>
      <c r="B125" s="214" t="s">
        <v>452</v>
      </c>
      <c r="C125" s="214" t="s">
        <v>1721</v>
      </c>
      <c r="D125" s="214" t="s">
        <v>5340</v>
      </c>
      <c r="E125" s="214" t="s">
        <v>4073</v>
      </c>
      <c r="F125" s="214" t="s">
        <v>5341</v>
      </c>
      <c r="G125" s="214" t="s">
        <v>2827</v>
      </c>
      <c r="H125" s="214" t="s">
        <v>2828</v>
      </c>
      <c r="I125" s="214" t="s">
        <v>14</v>
      </c>
      <c r="J125" s="214" t="s">
        <v>2829</v>
      </c>
      <c r="K125" s="214">
        <v>0</v>
      </c>
      <c r="L125" s="214" t="s">
        <v>4395</v>
      </c>
      <c r="M125" s="214" t="s">
        <v>11</v>
      </c>
      <c r="N125" s="214" t="s">
        <v>1726</v>
      </c>
      <c r="O125" s="214" t="s">
        <v>11</v>
      </c>
      <c r="P125" s="214" t="s">
        <v>11</v>
      </c>
      <c r="Q125" s="22" t="str">
        <f t="shared" si="15"/>
        <v>在读</v>
      </c>
      <c r="R125" s="22" t="str">
        <f>IF(Q125="在读",IF(IFERROR(FIND("一",D125),0)&gt;0,"一对一",VLOOKUP(LEFT(D125,3),班级编码!A:H,8,0)),Q125)</f>
        <v>小高部</v>
      </c>
      <c r="S125" s="22" t="str">
        <f t="shared" si="16"/>
        <v>P4ABR5G4521</v>
      </c>
      <c r="T125" s="22" t="str">
        <f t="shared" si="17"/>
        <v>黎洁瑜</v>
      </c>
      <c r="U125" s="22" t="str">
        <f t="shared" si="18"/>
        <v>覃爱怡</v>
      </c>
      <c r="V125" s="22" t="str">
        <f t="shared" si="19"/>
        <v>Anna Khimo</v>
      </c>
      <c r="W125" s="22" t="str">
        <f t="shared" si="20"/>
        <v>覃爱怡</v>
      </c>
      <c r="X125" s="22" t="str">
        <f t="shared" si="21"/>
        <v>Anna Khimo</v>
      </c>
      <c r="Y125" s="22">
        <f t="shared" si="22"/>
        <v>3</v>
      </c>
      <c r="Z125" s="22">
        <f t="shared" si="23"/>
        <v>6</v>
      </c>
      <c r="AA125" s="22" t="str">
        <f t="shared" si="13"/>
        <v/>
      </c>
      <c r="AB125" s="22">
        <f>COUNTIF($G$2:G125,G125)</f>
        <v>1</v>
      </c>
      <c r="AC125" s="22" t="str">
        <f t="shared" si="24"/>
        <v>P4A</v>
      </c>
      <c r="AD125" s="22" t="str">
        <f>VLOOKUP(D125,'2-班级信息'!A:AI,35,0)</f>
        <v>周六下午</v>
      </c>
      <c r="AE125" s="22" t="str">
        <f>VLOOKUP(D125,'2-班级信息'!A:AL,12,0)</f>
        <v>3小时</v>
      </c>
      <c r="AF125" s="22" t="str">
        <f t="shared" si="14"/>
        <v>小学班</v>
      </c>
      <c r="AG125" s="22" t="str">
        <f t="shared" si="25"/>
        <v>小学周末白天班</v>
      </c>
    </row>
    <row r="126" spans="1:33">
      <c r="A126" s="214" t="s">
        <v>1721</v>
      </c>
      <c r="B126" s="214" t="s">
        <v>452</v>
      </c>
      <c r="C126" s="214" t="s">
        <v>1721</v>
      </c>
      <c r="D126" s="214" t="s">
        <v>5342</v>
      </c>
      <c r="E126" s="214" t="s">
        <v>4073</v>
      </c>
      <c r="F126" s="214" t="s">
        <v>5343</v>
      </c>
      <c r="G126" s="214" t="s">
        <v>2820</v>
      </c>
      <c r="H126" s="214" t="s">
        <v>2821</v>
      </c>
      <c r="I126" s="214" t="s">
        <v>10</v>
      </c>
      <c r="J126" s="214" t="s">
        <v>2822</v>
      </c>
      <c r="K126" s="214">
        <v>0</v>
      </c>
      <c r="L126" s="214" t="s">
        <v>4396</v>
      </c>
      <c r="M126" s="214" t="s">
        <v>11</v>
      </c>
      <c r="N126" s="214" t="s">
        <v>2444</v>
      </c>
      <c r="O126" s="214" t="s">
        <v>11</v>
      </c>
      <c r="P126" s="214" t="s">
        <v>11</v>
      </c>
      <c r="Q126" s="22" t="str">
        <f t="shared" si="15"/>
        <v>在读</v>
      </c>
      <c r="R126" s="22" t="str">
        <f>IF(Q126="在读",IF(IFERROR(FIND("一",D126),0)&gt;0,"一对一",VLOOKUP(LEFT(D126,3),班级编码!A:H,8,0)),Q126)</f>
        <v>小初部</v>
      </c>
      <c r="S126" s="22" t="str">
        <f t="shared" si="16"/>
        <v>P03F01G2335</v>
      </c>
      <c r="T126" s="22" t="str">
        <f t="shared" si="17"/>
        <v>赖情佳</v>
      </c>
      <c r="U126" s="22" t="str">
        <f t="shared" si="18"/>
        <v>覃爱怡</v>
      </c>
      <c r="V126" s="22" t="str">
        <f t="shared" si="19"/>
        <v>Anna Khimo</v>
      </c>
      <c r="W126" s="22" t="str">
        <f t="shared" si="20"/>
        <v>覃爱怡</v>
      </c>
      <c r="X126" s="22" t="str">
        <f t="shared" si="21"/>
        <v>Anna Khimo</v>
      </c>
      <c r="Y126" s="22">
        <f t="shared" si="22"/>
        <v>3</v>
      </c>
      <c r="Z126" s="22">
        <f t="shared" si="23"/>
        <v>6</v>
      </c>
      <c r="AA126" s="22" t="str">
        <f t="shared" si="13"/>
        <v/>
      </c>
      <c r="AB126" s="22">
        <f>COUNTIF($G$2:G126,G126)</f>
        <v>1</v>
      </c>
      <c r="AC126" s="22" t="str">
        <f t="shared" si="24"/>
        <v>P03</v>
      </c>
      <c r="AD126" s="22" t="str">
        <f>VLOOKUP(D126,'2-班级信息'!A:AI,35,0)</f>
        <v>周六下午</v>
      </c>
      <c r="AE126" s="22" t="str">
        <f>VLOOKUP(D126,'2-班级信息'!A:AL,12,0)</f>
        <v>3小时</v>
      </c>
      <c r="AF126" s="22" t="str">
        <f t="shared" si="14"/>
        <v>小学班</v>
      </c>
      <c r="AG126" s="22" t="str">
        <f t="shared" si="25"/>
        <v>小学周末白天班</v>
      </c>
    </row>
    <row r="127" spans="1:33">
      <c r="A127" s="214" t="s">
        <v>1721</v>
      </c>
      <c r="B127" s="214" t="s">
        <v>1189</v>
      </c>
      <c r="C127" s="214" t="s">
        <v>1721</v>
      </c>
      <c r="D127" s="214" t="s">
        <v>4197</v>
      </c>
      <c r="E127" s="214" t="s">
        <v>4184</v>
      </c>
      <c r="F127" s="214" t="s">
        <v>4198</v>
      </c>
      <c r="G127" s="214" t="s">
        <v>2802</v>
      </c>
      <c r="H127" s="214" t="s">
        <v>2803</v>
      </c>
      <c r="I127" s="214" t="s">
        <v>16</v>
      </c>
      <c r="J127" s="214" t="s">
        <v>2804</v>
      </c>
      <c r="K127" s="214">
        <v>0</v>
      </c>
      <c r="L127" s="214" t="s">
        <v>4397</v>
      </c>
      <c r="M127" s="214" t="s">
        <v>11</v>
      </c>
      <c r="N127" s="214" t="s">
        <v>1726</v>
      </c>
      <c r="O127" s="214" t="s">
        <v>11</v>
      </c>
      <c r="P127" s="214" t="s">
        <v>11</v>
      </c>
      <c r="Q127" s="22" t="str">
        <f t="shared" si="15"/>
        <v>在读</v>
      </c>
      <c r="R127" s="22" t="str">
        <f>IF(Q127="在读",IF(IFERROR(FIND("一",D127),0)&gt;0,"一对一",VLOOKUP(LEFT(D127,3),班级编码!A:H,8,0)),Q127)</f>
        <v>小初部</v>
      </c>
      <c r="S127" s="22" t="str">
        <f t="shared" si="16"/>
        <v>P03F01G1231</v>
      </c>
      <c r="T127" s="22" t="str">
        <f t="shared" si="17"/>
        <v>黎洁瑜</v>
      </c>
      <c r="U127" s="22" t="str">
        <f t="shared" si="18"/>
        <v>萧泽秀</v>
      </c>
      <c r="V127" s="22" t="str">
        <f t="shared" si="19"/>
        <v>YoYO</v>
      </c>
      <c r="W127" s="22" t="str">
        <f t="shared" si="20"/>
        <v>萧泽秀</v>
      </c>
      <c r="X127" s="22" t="str">
        <f t="shared" si="21"/>
        <v>YoYO</v>
      </c>
      <c r="Y127" s="22">
        <f t="shared" si="22"/>
        <v>3</v>
      </c>
      <c r="Z127" s="22">
        <f t="shared" si="23"/>
        <v>6</v>
      </c>
      <c r="AA127" s="22" t="str">
        <f t="shared" si="13"/>
        <v/>
      </c>
      <c r="AB127" s="22">
        <f>COUNTIF($G$2:G127,G127)</f>
        <v>1</v>
      </c>
      <c r="AC127" s="22" t="str">
        <f t="shared" si="24"/>
        <v>P03</v>
      </c>
      <c r="AD127" s="22" t="str">
        <f>VLOOKUP(D127,'2-班级信息'!A:AI,35,0)</f>
        <v>周三下午</v>
      </c>
      <c r="AE127" s="22" t="str">
        <f>VLOOKUP(D127,'2-班级信息'!A:AL,12,0)</f>
        <v>3小时</v>
      </c>
      <c r="AF127" s="22" t="str">
        <f t="shared" si="14"/>
        <v>小学班</v>
      </c>
      <c r="AG127" s="22" t="str">
        <f t="shared" si="25"/>
        <v>小学平时3小时班</v>
      </c>
    </row>
    <row r="128" spans="1:33">
      <c r="A128" s="214" t="s">
        <v>1721</v>
      </c>
      <c r="B128" s="214" t="s">
        <v>1189</v>
      </c>
      <c r="C128" s="214" t="s">
        <v>1721</v>
      </c>
      <c r="D128" s="214" t="s">
        <v>4207</v>
      </c>
      <c r="E128" s="214" t="s">
        <v>4188</v>
      </c>
      <c r="F128" s="214" t="s">
        <v>4208</v>
      </c>
      <c r="G128" s="214" t="s">
        <v>2799</v>
      </c>
      <c r="H128" s="214" t="s">
        <v>2800</v>
      </c>
      <c r="I128" s="214" t="s">
        <v>16</v>
      </c>
      <c r="J128" s="214" t="s">
        <v>2801</v>
      </c>
      <c r="K128" s="214">
        <v>0</v>
      </c>
      <c r="L128" s="214" t="s">
        <v>4398</v>
      </c>
      <c r="M128" s="214" t="s">
        <v>11</v>
      </c>
      <c r="N128" s="214" t="s">
        <v>1726</v>
      </c>
      <c r="O128" s="214" t="s">
        <v>11</v>
      </c>
      <c r="P128" s="214" t="s">
        <v>11</v>
      </c>
      <c r="Q128" s="22" t="str">
        <f t="shared" si="15"/>
        <v>在读</v>
      </c>
      <c r="R128" s="22" t="str">
        <f>IF(Q128="在读",IF(IFERROR(FIND("一",D128),0)&gt;0,"一对一",VLOOKUP(LEFT(D128,3),班级编码!A:H,8,0)),Q128)</f>
        <v>小初部</v>
      </c>
      <c r="S128" s="22" t="str">
        <f t="shared" si="16"/>
        <v>P03F01G2334</v>
      </c>
      <c r="T128" s="22" t="str">
        <f t="shared" si="17"/>
        <v>赖情佳</v>
      </c>
      <c r="U128" s="22" t="str">
        <f t="shared" si="18"/>
        <v>张佩</v>
      </c>
      <c r="V128" s="22" t="str">
        <f t="shared" si="19"/>
        <v>Abdul</v>
      </c>
      <c r="W128" s="22" t="str">
        <f t="shared" si="20"/>
        <v>张佩</v>
      </c>
      <c r="X128" s="22" t="str">
        <f t="shared" si="21"/>
        <v>Abdul</v>
      </c>
      <c r="Y128" s="22">
        <f t="shared" si="22"/>
        <v>2</v>
      </c>
      <c r="Z128" s="22">
        <f t="shared" si="23"/>
        <v>4</v>
      </c>
      <c r="AA128" s="22" t="str">
        <f t="shared" si="13"/>
        <v/>
      </c>
      <c r="AB128" s="22">
        <f>COUNTIF($G$2:G128,G128)</f>
        <v>1</v>
      </c>
      <c r="AC128" s="22" t="str">
        <f t="shared" si="24"/>
        <v>P03</v>
      </c>
      <c r="AD128" s="22" t="str">
        <f>VLOOKUP(D128,'2-班级信息'!A:AI,35,0)</f>
        <v>周三下午</v>
      </c>
      <c r="AE128" s="22" t="str">
        <f>VLOOKUP(D128,'2-班级信息'!A:AL,12,0)</f>
        <v>3小时</v>
      </c>
      <c r="AF128" s="22" t="str">
        <f t="shared" si="14"/>
        <v>小学班</v>
      </c>
      <c r="AG128" s="22" t="str">
        <f t="shared" si="25"/>
        <v>小学平时3小时班</v>
      </c>
    </row>
    <row r="129" spans="1:33">
      <c r="A129" s="214" t="s">
        <v>1721</v>
      </c>
      <c r="B129" s="214" t="s">
        <v>452</v>
      </c>
      <c r="C129" s="214" t="s">
        <v>1721</v>
      </c>
      <c r="D129" s="214" t="s">
        <v>5336</v>
      </c>
      <c r="E129" s="214" t="s">
        <v>4073</v>
      </c>
      <c r="F129" s="214" t="s">
        <v>4076</v>
      </c>
      <c r="G129" s="214" t="s">
        <v>2793</v>
      </c>
      <c r="H129" s="214" t="s">
        <v>2794</v>
      </c>
      <c r="I129" s="214" t="s">
        <v>17</v>
      </c>
      <c r="J129" s="214" t="s">
        <v>2795</v>
      </c>
      <c r="K129" s="214">
        <v>0</v>
      </c>
      <c r="L129" s="214" t="s">
        <v>4399</v>
      </c>
      <c r="M129" s="214" t="s">
        <v>11</v>
      </c>
      <c r="N129" s="214" t="s">
        <v>1786</v>
      </c>
      <c r="O129" s="214" t="s">
        <v>11</v>
      </c>
      <c r="P129" s="214" t="s">
        <v>11</v>
      </c>
      <c r="Q129" s="22" t="str">
        <f t="shared" si="15"/>
        <v>在读</v>
      </c>
      <c r="R129" s="22" t="str">
        <f>IF(Q129="在读",IF(IFERROR(FIND("一",D129),0)&gt;0,"一对一",VLOOKUP(LEFT(D129,3),班级编码!A:H,8,0)),Q129)</f>
        <v>初中部</v>
      </c>
      <c r="S129" s="22" t="str">
        <f t="shared" si="16"/>
        <v>J3BSR9G8906</v>
      </c>
      <c r="T129" s="22" t="str">
        <f t="shared" si="17"/>
        <v>萧泽秀</v>
      </c>
      <c r="U129" s="22" t="str">
        <f t="shared" si="18"/>
        <v>黎洁瑜</v>
      </c>
      <c r="V129" s="22" t="str">
        <f t="shared" si="19"/>
        <v xml:space="preserve">STA MARIA </v>
      </c>
      <c r="W129" s="22" t="str">
        <f t="shared" si="20"/>
        <v>黎洁瑜</v>
      </c>
      <c r="X129" s="22" t="str">
        <f t="shared" si="21"/>
        <v xml:space="preserve">STA MARIA </v>
      </c>
      <c r="Y129" s="22">
        <f t="shared" si="22"/>
        <v>3</v>
      </c>
      <c r="Z129" s="22">
        <f t="shared" si="23"/>
        <v>6</v>
      </c>
      <c r="AA129" s="22" t="str">
        <f t="shared" si="13"/>
        <v/>
      </c>
      <c r="AB129" s="22">
        <f>COUNTIF($G$2:G129,G129)</f>
        <v>1</v>
      </c>
      <c r="AC129" s="22" t="str">
        <f t="shared" si="24"/>
        <v>J3B</v>
      </c>
      <c r="AD129" s="22" t="str">
        <f>VLOOKUP(D129,'2-班级信息'!A:AI,35,0)</f>
        <v>周六下午</v>
      </c>
      <c r="AE129" s="22" t="str">
        <f>VLOOKUP(D129,'2-班级信息'!A:AL,12,0)</f>
        <v>3小时</v>
      </c>
      <c r="AF129" s="22" t="str">
        <f t="shared" si="14"/>
        <v>中学班</v>
      </c>
      <c r="AG129" s="22" t="str">
        <f t="shared" si="25"/>
        <v>中学班</v>
      </c>
    </row>
    <row r="130" spans="1:33">
      <c r="A130" s="214" t="s">
        <v>1721</v>
      </c>
      <c r="B130" s="214" t="s">
        <v>452</v>
      </c>
      <c r="C130" s="214" t="s">
        <v>1721</v>
      </c>
      <c r="D130" s="214" t="s">
        <v>5344</v>
      </c>
      <c r="E130" s="214" t="s">
        <v>4150</v>
      </c>
      <c r="F130" s="214" t="s">
        <v>5345</v>
      </c>
      <c r="G130" s="214" t="s">
        <v>2769</v>
      </c>
      <c r="H130" s="214" t="s">
        <v>2770</v>
      </c>
      <c r="I130" s="214" t="s">
        <v>14</v>
      </c>
      <c r="J130" s="214" t="s">
        <v>2771</v>
      </c>
      <c r="K130" s="214">
        <v>0</v>
      </c>
      <c r="L130" s="214" t="s">
        <v>4400</v>
      </c>
      <c r="M130" s="214" t="s">
        <v>11</v>
      </c>
      <c r="N130" s="214" t="s">
        <v>2591</v>
      </c>
      <c r="O130" s="214" t="s">
        <v>11</v>
      </c>
      <c r="P130" s="214" t="s">
        <v>11</v>
      </c>
      <c r="Q130" s="22" t="str">
        <f t="shared" si="15"/>
        <v>在读</v>
      </c>
      <c r="R130" s="22" t="str">
        <f>IF(Q130="在读",IF(IFERROR(FIND("一",D130),0)&gt;0,"一对一",VLOOKUP(LEFT(D130,3),班级编码!A:H,8,0)),Q130)</f>
        <v>小高部</v>
      </c>
      <c r="S130" s="22" t="str">
        <f t="shared" si="16"/>
        <v>P3AF05G2337</v>
      </c>
      <c r="T130" s="22" t="str">
        <f t="shared" si="17"/>
        <v>易青梅</v>
      </c>
      <c r="U130" s="22" t="str">
        <f t="shared" si="18"/>
        <v>萧泽秀</v>
      </c>
      <c r="V130" s="22" t="str">
        <f t="shared" si="19"/>
        <v>Saleh Abdu</v>
      </c>
      <c r="W130" s="22" t="str">
        <f t="shared" si="20"/>
        <v>萧泽秀</v>
      </c>
      <c r="X130" s="22" t="str">
        <f t="shared" si="21"/>
        <v>Saleh Abdu</v>
      </c>
      <c r="Y130" s="22">
        <f t="shared" si="22"/>
        <v>3</v>
      </c>
      <c r="Z130" s="22">
        <f t="shared" si="23"/>
        <v>6</v>
      </c>
      <c r="AA130" s="22" t="str">
        <f t="shared" ref="AA130:AA193" si="26">IF(COUNTIF(G:G,G130)&gt;1,"重复","")</f>
        <v/>
      </c>
      <c r="AB130" s="22">
        <f>COUNTIF($G$2:G130,G130)</f>
        <v>1</v>
      </c>
      <c r="AC130" s="22" t="str">
        <f t="shared" si="24"/>
        <v>P3A</v>
      </c>
      <c r="AD130" s="22" t="str">
        <f>VLOOKUP(D130,'2-班级信息'!A:AI,35,0)</f>
        <v>周日上午</v>
      </c>
      <c r="AE130" s="22" t="str">
        <f>VLOOKUP(D130,'2-班级信息'!A:AL,12,0)</f>
        <v>3小时</v>
      </c>
      <c r="AF130" s="22" t="str">
        <f t="shared" ref="AF130:AF193" si="27">IF(R130="一对一","一对一",VLOOKUP(I130,AH:AI,2,0))</f>
        <v>小学班</v>
      </c>
      <c r="AG130" s="22" t="str">
        <f t="shared" si="25"/>
        <v>小学周末白天班</v>
      </c>
    </row>
    <row r="131" spans="1:33">
      <c r="A131" s="214" t="s">
        <v>1721</v>
      </c>
      <c r="B131" s="214" t="s">
        <v>452</v>
      </c>
      <c r="C131" s="214" t="s">
        <v>1721</v>
      </c>
      <c r="D131" s="214" t="s">
        <v>4173</v>
      </c>
      <c r="E131" s="214" t="s">
        <v>4155</v>
      </c>
      <c r="F131" s="214" t="s">
        <v>4174</v>
      </c>
      <c r="G131" s="214" t="s">
        <v>2750</v>
      </c>
      <c r="H131" s="214" t="s">
        <v>2751</v>
      </c>
      <c r="I131" s="214" t="s">
        <v>14</v>
      </c>
      <c r="J131" s="214" t="s">
        <v>2752</v>
      </c>
      <c r="K131" s="214">
        <v>0</v>
      </c>
      <c r="L131" s="214" t="s">
        <v>4401</v>
      </c>
      <c r="M131" s="214" t="s">
        <v>11</v>
      </c>
      <c r="N131" s="214" t="s">
        <v>1766</v>
      </c>
      <c r="O131" s="214" t="s">
        <v>11</v>
      </c>
      <c r="P131" s="214" t="s">
        <v>11</v>
      </c>
      <c r="Q131" s="22" t="str">
        <f t="shared" ref="Q131:Q194" si="28">IF(D131="停读","停读",IF(D131="未进班","未进班",IF(AND(M131="",G131&lt;&gt;""),"在读"," ")))</f>
        <v>在读</v>
      </c>
      <c r="R131" s="22" t="str">
        <f>IF(Q131="在读",IF(IFERROR(FIND("一",D131),0)&gt;0,"一对一",VLOOKUP(LEFT(D131,3),班级编码!A:H,8,0)),Q131)</f>
        <v>小高部</v>
      </c>
      <c r="S131" s="22" t="str">
        <f t="shared" ref="S131:S194" si="29">+D131</f>
        <v>P2BF03G2327</v>
      </c>
      <c r="T131" s="22" t="str">
        <f t="shared" ref="T131:T194" si="30">IFERROR(LEFT(F131,FIND(",",F131)-1),F131)</f>
        <v>黎洁瑜</v>
      </c>
      <c r="U131" s="22" t="str">
        <f t="shared" ref="U131:U194" si="31">IF(Y131=Z131,X131,W131)</f>
        <v>赖情佳</v>
      </c>
      <c r="V131" s="22" t="str">
        <f t="shared" ref="V131:V194" si="32">IF(Y131=Z131,W131,X131)</f>
        <v>STA MARIA ANTONIO III BILLONES</v>
      </c>
      <c r="W131" s="22" t="str">
        <f t="shared" ref="W131:W194" si="33">IFERROR(MID(F131,FIND(",",F131)+1,FIND("@",SUBSTITUTE(F131,",","@",2))-FIND(",",F131)-1),IF(ISERROR(FIND(",",F131)),"",MID(F131,FIND(",",F131)+1,20)))</f>
        <v>STA MARIA ANTONIO III BILLONES</v>
      </c>
      <c r="X131" s="22" t="str">
        <f t="shared" ref="X131:X194" si="34">IFERROR(MID(F131,FIND("@",SUBSTITUTE(F131,",","@",2))+1,10),"")</f>
        <v>赖情佳</v>
      </c>
      <c r="Y131" s="22">
        <f t="shared" ref="Y131:Y194" si="35">LEN(W131)</f>
        <v>30</v>
      </c>
      <c r="Z131" s="22">
        <f t="shared" ref="Z131:Z194" si="36">LENB(W131)</f>
        <v>30</v>
      </c>
      <c r="AA131" s="22" t="str">
        <f t="shared" si="26"/>
        <v/>
      </c>
      <c r="AB131" s="22">
        <f>COUNTIF($G$2:G131,G131)</f>
        <v>1</v>
      </c>
      <c r="AC131" s="22" t="str">
        <f t="shared" ref="AC131:AC194" si="37">IF(IFERROR(FIND("一",D131),0)&gt;0,"一对一",LEFT(D131,3))</f>
        <v>P2B</v>
      </c>
      <c r="AD131" s="22" t="str">
        <f>VLOOKUP(D131,'2-班级信息'!A:AI,35,0)</f>
        <v>周日下午</v>
      </c>
      <c r="AE131" s="22" t="str">
        <f>VLOOKUP(D131,'2-班级信息'!A:AL,12,0)</f>
        <v>3小时</v>
      </c>
      <c r="AF131" s="22" t="str">
        <f t="shared" si="27"/>
        <v>小学班</v>
      </c>
      <c r="AG131" s="22" t="str">
        <f t="shared" ref="AG131:AG194" si="38">IF(OR(AF131="幼儿班",AF131="中学班",AF131="一对一"),AF131,IF(OR(AD131="周日晚上",AD131="周五晚上",AD131="周六晚上"),AD131,IF(OR(AD131="周六上午",AD131="周六下午",AD131="周日上午",AD131="周日下午",),"小学周末白天班","小学平时"&amp;AE131&amp;"班")))</f>
        <v>小学周末白天班</v>
      </c>
    </row>
    <row r="132" spans="1:33">
      <c r="A132" s="214" t="s">
        <v>1721</v>
      </c>
      <c r="B132" s="214" t="s">
        <v>1189</v>
      </c>
      <c r="C132" s="214" t="s">
        <v>1721</v>
      </c>
      <c r="D132" s="214" t="s">
        <v>4186</v>
      </c>
      <c r="E132" s="214" t="s">
        <v>4188</v>
      </c>
      <c r="F132" s="214" t="s">
        <v>4187</v>
      </c>
      <c r="G132" s="214" t="s">
        <v>2747</v>
      </c>
      <c r="H132" s="214" t="s">
        <v>2748</v>
      </c>
      <c r="I132" s="214" t="s">
        <v>13</v>
      </c>
      <c r="J132" s="214" t="s">
        <v>2749</v>
      </c>
      <c r="K132" s="214">
        <v>0</v>
      </c>
      <c r="L132" s="214" t="s">
        <v>4402</v>
      </c>
      <c r="M132" s="214" t="s">
        <v>11</v>
      </c>
      <c r="N132" s="214" t="s">
        <v>1726</v>
      </c>
      <c r="O132" s="214" t="s">
        <v>11</v>
      </c>
      <c r="P132" s="214" t="s">
        <v>11</v>
      </c>
      <c r="Q132" s="22" t="str">
        <f t="shared" si="28"/>
        <v>在读</v>
      </c>
      <c r="R132" s="22" t="str">
        <f>IF(Q132="在读",IF(IFERROR(FIND("一",D132),0)&gt;0,"一对一",VLOOKUP(LEFT(D132,3),班级编码!A:H,8,0)),Q132)</f>
        <v>初中部</v>
      </c>
      <c r="S132" s="22" t="str">
        <f t="shared" si="29"/>
        <v>P5BBR6G5622</v>
      </c>
      <c r="T132" s="22" t="str">
        <f t="shared" si="30"/>
        <v>张佩</v>
      </c>
      <c r="U132" s="22" t="str">
        <f t="shared" si="31"/>
        <v>赖情佳</v>
      </c>
      <c r="V132" s="22" t="str">
        <f t="shared" si="32"/>
        <v>YoYO</v>
      </c>
      <c r="W132" s="22" t="str">
        <f t="shared" si="33"/>
        <v>YoYO</v>
      </c>
      <c r="X132" s="22" t="str">
        <f t="shared" si="34"/>
        <v>赖情佳</v>
      </c>
      <c r="Y132" s="22">
        <f t="shared" si="35"/>
        <v>4</v>
      </c>
      <c r="Z132" s="22">
        <f t="shared" si="36"/>
        <v>4</v>
      </c>
      <c r="AA132" s="22" t="str">
        <f t="shared" si="26"/>
        <v/>
      </c>
      <c r="AB132" s="22">
        <f>COUNTIF($G$2:G132,G132)</f>
        <v>1</v>
      </c>
      <c r="AC132" s="22" t="str">
        <f t="shared" si="37"/>
        <v>P5B</v>
      </c>
      <c r="AD132" s="22" t="str">
        <f>VLOOKUP(D132,'2-班级信息'!A:AI,35,0)</f>
        <v>周三下午</v>
      </c>
      <c r="AE132" s="22" t="str">
        <f>VLOOKUP(D132,'2-班级信息'!A:AL,12,0)</f>
        <v>3小时</v>
      </c>
      <c r="AF132" s="22" t="str">
        <f t="shared" si="27"/>
        <v>小学班</v>
      </c>
      <c r="AG132" s="22" t="str">
        <f t="shared" si="38"/>
        <v>小学平时3小时班</v>
      </c>
    </row>
    <row r="133" spans="1:33">
      <c r="A133" s="214" t="s">
        <v>1721</v>
      </c>
      <c r="B133" s="214" t="s">
        <v>452</v>
      </c>
      <c r="C133" s="214" t="s">
        <v>1721</v>
      </c>
      <c r="D133" s="214" t="s">
        <v>4158</v>
      </c>
      <c r="E133" s="214" t="s">
        <v>4132</v>
      </c>
      <c r="F133" s="214" t="s">
        <v>4076</v>
      </c>
      <c r="G133" s="214" t="s">
        <v>2709</v>
      </c>
      <c r="H133" s="214" t="s">
        <v>2710</v>
      </c>
      <c r="I133" s="214" t="s">
        <v>13</v>
      </c>
      <c r="J133" s="214" t="s">
        <v>2711</v>
      </c>
      <c r="K133" s="214">
        <v>0</v>
      </c>
      <c r="L133" s="214" t="s">
        <v>4403</v>
      </c>
      <c r="M133" s="214" t="s">
        <v>11</v>
      </c>
      <c r="N133" s="214" t="s">
        <v>1726</v>
      </c>
      <c r="O133" s="214" t="s">
        <v>11</v>
      </c>
      <c r="P133" s="214" t="s">
        <v>11</v>
      </c>
      <c r="Q133" s="22" t="str">
        <f t="shared" si="28"/>
        <v>在读</v>
      </c>
      <c r="R133" s="22" t="str">
        <f>IF(Q133="在读",IF(IFERROR(FIND("一",D133),0)&gt;0,"一对一",VLOOKUP(LEFT(D133,3),班级编码!A:H,8,0)),Q133)</f>
        <v>初中部</v>
      </c>
      <c r="S133" s="22" t="str">
        <f t="shared" si="29"/>
        <v>P5BBR5G5609</v>
      </c>
      <c r="T133" s="22" t="str">
        <f t="shared" si="30"/>
        <v>萧泽秀</v>
      </c>
      <c r="U133" s="22" t="str">
        <f t="shared" si="31"/>
        <v>黎洁瑜</v>
      </c>
      <c r="V133" s="22" t="str">
        <f t="shared" si="32"/>
        <v xml:space="preserve">STA MARIA </v>
      </c>
      <c r="W133" s="22" t="str">
        <f t="shared" si="33"/>
        <v>黎洁瑜</v>
      </c>
      <c r="X133" s="22" t="str">
        <f t="shared" si="34"/>
        <v xml:space="preserve">STA MARIA </v>
      </c>
      <c r="Y133" s="22">
        <f t="shared" si="35"/>
        <v>3</v>
      </c>
      <c r="Z133" s="22">
        <f t="shared" si="36"/>
        <v>6</v>
      </c>
      <c r="AA133" s="22" t="str">
        <f t="shared" si="26"/>
        <v/>
      </c>
      <c r="AB133" s="22">
        <f>COUNTIF($G$2:G133,G133)</f>
        <v>1</v>
      </c>
      <c r="AC133" s="22" t="str">
        <f t="shared" si="37"/>
        <v>P5B</v>
      </c>
      <c r="AD133" s="22" t="str">
        <f>VLOOKUP(D133,'2-班级信息'!A:AI,35,0)</f>
        <v>周六上午</v>
      </c>
      <c r="AE133" s="22" t="str">
        <f>VLOOKUP(D133,'2-班级信息'!A:AL,12,0)</f>
        <v>3小时</v>
      </c>
      <c r="AF133" s="22" t="str">
        <f t="shared" si="27"/>
        <v>小学班</v>
      </c>
      <c r="AG133" s="22" t="str">
        <f t="shared" si="38"/>
        <v>小学周末白天班</v>
      </c>
    </row>
    <row r="134" spans="1:33">
      <c r="A134" s="214" t="s">
        <v>1721</v>
      </c>
      <c r="B134" s="214" t="s">
        <v>4084</v>
      </c>
      <c r="C134" s="214" t="s">
        <v>1721</v>
      </c>
      <c r="D134" s="214" t="s">
        <v>4083</v>
      </c>
      <c r="E134" s="214" t="s">
        <v>11</v>
      </c>
      <c r="F134" s="214" t="s">
        <v>4085</v>
      </c>
      <c r="G134" s="214" t="s">
        <v>2701</v>
      </c>
      <c r="H134" s="214" t="s">
        <v>2702</v>
      </c>
      <c r="I134" s="214" t="s">
        <v>13</v>
      </c>
      <c r="J134" s="214" t="s">
        <v>2703</v>
      </c>
      <c r="K134" s="214">
        <v>0</v>
      </c>
      <c r="L134" s="214" t="s">
        <v>11</v>
      </c>
      <c r="M134" s="214" t="s">
        <v>11</v>
      </c>
      <c r="N134" s="214" t="s">
        <v>1726</v>
      </c>
      <c r="O134" s="214" t="s">
        <v>11</v>
      </c>
      <c r="P134" s="214" t="s">
        <v>11</v>
      </c>
      <c r="Q134" s="22" t="str">
        <f t="shared" si="28"/>
        <v>停读</v>
      </c>
      <c r="R134" s="22" t="str">
        <f>IF(Q134="在读",IF(IFERROR(FIND("一",D134),0)&gt;0,"一对一",VLOOKUP(LEFT(D134,3),班级编码!A:H,8,0)),Q134)</f>
        <v>停读</v>
      </c>
      <c r="S134" s="22" t="str">
        <f t="shared" si="29"/>
        <v>停读</v>
      </c>
      <c r="T134" s="22" t="str">
        <f t="shared" si="30"/>
        <v>陈欢</v>
      </c>
      <c r="U134" s="22" t="str">
        <f t="shared" si="31"/>
        <v/>
      </c>
      <c r="V134" s="22" t="str">
        <f t="shared" si="32"/>
        <v/>
      </c>
      <c r="W134" s="22" t="str">
        <f t="shared" si="33"/>
        <v/>
      </c>
      <c r="X134" s="22" t="str">
        <f t="shared" si="34"/>
        <v/>
      </c>
      <c r="Y134" s="22">
        <f t="shared" si="35"/>
        <v>0</v>
      </c>
      <c r="Z134" s="22">
        <f t="shared" si="36"/>
        <v>0</v>
      </c>
      <c r="AA134" s="22" t="str">
        <f t="shared" si="26"/>
        <v/>
      </c>
      <c r="AB134" s="22">
        <f>COUNTIF($G$2:G134,G134)</f>
        <v>1</v>
      </c>
      <c r="AC134" s="22" t="str">
        <f t="shared" si="37"/>
        <v>停读</v>
      </c>
      <c r="AD134" s="22" t="str">
        <f>VLOOKUP(D134,'2-班级信息'!A:AI,35,0)</f>
        <v/>
      </c>
      <c r="AE134" s="22" t="str">
        <f>VLOOKUP(D134,'2-班级信息'!A:AL,12,0)</f>
        <v/>
      </c>
      <c r="AF134" s="22" t="str">
        <f t="shared" si="27"/>
        <v>小学班</v>
      </c>
      <c r="AG134" s="22" t="str">
        <f t="shared" si="38"/>
        <v>小学平时班</v>
      </c>
    </row>
    <row r="135" spans="1:33">
      <c r="A135" s="214" t="s">
        <v>1721</v>
      </c>
      <c r="B135" s="214" t="s">
        <v>1189</v>
      </c>
      <c r="C135" s="214" t="s">
        <v>1721</v>
      </c>
      <c r="D135" s="214" t="s">
        <v>4197</v>
      </c>
      <c r="E135" s="214" t="s">
        <v>4184</v>
      </c>
      <c r="F135" s="214" t="s">
        <v>4198</v>
      </c>
      <c r="G135" s="214" t="s">
        <v>2698</v>
      </c>
      <c r="H135" s="214" t="s">
        <v>2699</v>
      </c>
      <c r="I135" s="214" t="s">
        <v>16</v>
      </c>
      <c r="J135" s="214" t="s">
        <v>2700</v>
      </c>
      <c r="K135" s="214">
        <v>0</v>
      </c>
      <c r="L135" s="214" t="s">
        <v>4404</v>
      </c>
      <c r="M135" s="214" t="s">
        <v>11</v>
      </c>
      <c r="N135" s="214" t="s">
        <v>1726</v>
      </c>
      <c r="O135" s="214" t="s">
        <v>11</v>
      </c>
      <c r="P135" s="214" t="s">
        <v>11</v>
      </c>
      <c r="Q135" s="22" t="str">
        <f t="shared" si="28"/>
        <v>在读</v>
      </c>
      <c r="R135" s="22" t="str">
        <f>IF(Q135="在读",IF(IFERROR(FIND("一",D135),0)&gt;0,"一对一",VLOOKUP(LEFT(D135,3),班级编码!A:H,8,0)),Q135)</f>
        <v>小初部</v>
      </c>
      <c r="S135" s="22" t="str">
        <f t="shared" si="29"/>
        <v>P03F01G1231</v>
      </c>
      <c r="T135" s="22" t="str">
        <f t="shared" si="30"/>
        <v>黎洁瑜</v>
      </c>
      <c r="U135" s="22" t="str">
        <f t="shared" si="31"/>
        <v>萧泽秀</v>
      </c>
      <c r="V135" s="22" t="str">
        <f t="shared" si="32"/>
        <v>YoYO</v>
      </c>
      <c r="W135" s="22" t="str">
        <f t="shared" si="33"/>
        <v>萧泽秀</v>
      </c>
      <c r="X135" s="22" t="str">
        <f t="shared" si="34"/>
        <v>YoYO</v>
      </c>
      <c r="Y135" s="22">
        <f t="shared" si="35"/>
        <v>3</v>
      </c>
      <c r="Z135" s="22">
        <f t="shared" si="36"/>
        <v>6</v>
      </c>
      <c r="AA135" s="22" t="str">
        <f t="shared" si="26"/>
        <v/>
      </c>
      <c r="AB135" s="22">
        <f>COUNTIF($G$2:G135,G135)</f>
        <v>1</v>
      </c>
      <c r="AC135" s="22" t="str">
        <f t="shared" si="37"/>
        <v>P03</v>
      </c>
      <c r="AD135" s="22" t="str">
        <f>VLOOKUP(D135,'2-班级信息'!A:AI,35,0)</f>
        <v>周三下午</v>
      </c>
      <c r="AE135" s="22" t="str">
        <f>VLOOKUP(D135,'2-班级信息'!A:AL,12,0)</f>
        <v>3小时</v>
      </c>
      <c r="AF135" s="22" t="str">
        <f t="shared" si="27"/>
        <v>小学班</v>
      </c>
      <c r="AG135" s="22" t="str">
        <f t="shared" si="38"/>
        <v>小学平时3小时班</v>
      </c>
    </row>
    <row r="136" spans="1:33">
      <c r="A136" s="214" t="s">
        <v>1721</v>
      </c>
      <c r="B136" s="214" t="s">
        <v>1189</v>
      </c>
      <c r="C136" s="214" t="s">
        <v>1721</v>
      </c>
      <c r="D136" s="214" t="s">
        <v>4197</v>
      </c>
      <c r="E136" s="214" t="s">
        <v>4184</v>
      </c>
      <c r="F136" s="214" t="s">
        <v>4198</v>
      </c>
      <c r="G136" s="214" t="s">
        <v>2695</v>
      </c>
      <c r="H136" s="214" t="s">
        <v>2696</v>
      </c>
      <c r="I136" s="214" t="s">
        <v>16</v>
      </c>
      <c r="J136" s="214" t="s">
        <v>2697</v>
      </c>
      <c r="K136" s="214">
        <v>0</v>
      </c>
      <c r="L136" s="214" t="s">
        <v>4405</v>
      </c>
      <c r="M136" s="214" t="s">
        <v>11</v>
      </c>
      <c r="N136" s="214" t="s">
        <v>1726</v>
      </c>
      <c r="O136" s="214" t="s">
        <v>11</v>
      </c>
      <c r="P136" s="214" t="s">
        <v>11</v>
      </c>
      <c r="Q136" s="22" t="str">
        <f t="shared" si="28"/>
        <v>在读</v>
      </c>
      <c r="R136" s="22" t="str">
        <f>IF(Q136="在读",IF(IFERROR(FIND("一",D136),0)&gt;0,"一对一",VLOOKUP(LEFT(D136,3),班级编码!A:H,8,0)),Q136)</f>
        <v>小初部</v>
      </c>
      <c r="S136" s="22" t="str">
        <f t="shared" si="29"/>
        <v>P03F01G1231</v>
      </c>
      <c r="T136" s="22" t="str">
        <f t="shared" si="30"/>
        <v>黎洁瑜</v>
      </c>
      <c r="U136" s="22" t="str">
        <f t="shared" si="31"/>
        <v>萧泽秀</v>
      </c>
      <c r="V136" s="22" t="str">
        <f t="shared" si="32"/>
        <v>YoYO</v>
      </c>
      <c r="W136" s="22" t="str">
        <f t="shared" si="33"/>
        <v>萧泽秀</v>
      </c>
      <c r="X136" s="22" t="str">
        <f t="shared" si="34"/>
        <v>YoYO</v>
      </c>
      <c r="Y136" s="22">
        <f t="shared" si="35"/>
        <v>3</v>
      </c>
      <c r="Z136" s="22">
        <f t="shared" si="36"/>
        <v>6</v>
      </c>
      <c r="AA136" s="22" t="str">
        <f t="shared" si="26"/>
        <v/>
      </c>
      <c r="AB136" s="22">
        <f>COUNTIF($G$2:G136,G136)</f>
        <v>1</v>
      </c>
      <c r="AC136" s="22" t="str">
        <f t="shared" si="37"/>
        <v>P03</v>
      </c>
      <c r="AD136" s="22" t="str">
        <f>VLOOKUP(D136,'2-班级信息'!A:AI,35,0)</f>
        <v>周三下午</v>
      </c>
      <c r="AE136" s="22" t="str">
        <f>VLOOKUP(D136,'2-班级信息'!A:AL,12,0)</f>
        <v>3小时</v>
      </c>
      <c r="AF136" s="22" t="str">
        <f t="shared" si="27"/>
        <v>小学班</v>
      </c>
      <c r="AG136" s="22" t="str">
        <f t="shared" si="38"/>
        <v>小学平时3小时班</v>
      </c>
    </row>
    <row r="137" spans="1:33">
      <c r="A137" s="214" t="s">
        <v>1721</v>
      </c>
      <c r="B137" s="214" t="s">
        <v>452</v>
      </c>
      <c r="C137" s="214" t="s">
        <v>1721</v>
      </c>
      <c r="D137" s="214" t="s">
        <v>4176</v>
      </c>
      <c r="E137" s="214" t="s">
        <v>4150</v>
      </c>
      <c r="F137" s="214" t="s">
        <v>4149</v>
      </c>
      <c r="G137" s="214" t="s">
        <v>2692</v>
      </c>
      <c r="H137" s="214" t="s">
        <v>2693</v>
      </c>
      <c r="I137" s="214" t="s">
        <v>13</v>
      </c>
      <c r="J137" s="214" t="s">
        <v>2694</v>
      </c>
      <c r="K137" s="214">
        <v>0</v>
      </c>
      <c r="L137" s="214" t="s">
        <v>4406</v>
      </c>
      <c r="M137" s="214" t="s">
        <v>11</v>
      </c>
      <c r="N137" s="214" t="s">
        <v>1875</v>
      </c>
      <c r="O137" s="214" t="s">
        <v>11</v>
      </c>
      <c r="P137" s="214" t="s">
        <v>11</v>
      </c>
      <c r="Q137" s="22" t="str">
        <f t="shared" si="28"/>
        <v>在读</v>
      </c>
      <c r="R137" s="22" t="str">
        <f>IF(Q137="在读",IF(IFERROR(FIND("一",D137),0)&gt;0,"一对一",VLOOKUP(LEFT(D137,3),班级编码!A:H,8,0)),Q137)</f>
        <v>初中部</v>
      </c>
      <c r="S137" s="22" t="str">
        <f t="shared" si="29"/>
        <v>P5BBR6G5616</v>
      </c>
      <c r="T137" s="22" t="str">
        <f t="shared" si="30"/>
        <v>张佩</v>
      </c>
      <c r="U137" s="22" t="str">
        <f t="shared" si="31"/>
        <v>覃爱怡</v>
      </c>
      <c r="V137" s="22" t="str">
        <f t="shared" si="32"/>
        <v xml:space="preserve">STA MARIA </v>
      </c>
      <c r="W137" s="22" t="str">
        <f t="shared" si="33"/>
        <v>覃爱怡</v>
      </c>
      <c r="X137" s="22" t="str">
        <f t="shared" si="34"/>
        <v xml:space="preserve">STA MARIA </v>
      </c>
      <c r="Y137" s="22">
        <f t="shared" si="35"/>
        <v>3</v>
      </c>
      <c r="Z137" s="22">
        <f t="shared" si="36"/>
        <v>6</v>
      </c>
      <c r="AA137" s="22" t="str">
        <f t="shared" si="26"/>
        <v/>
      </c>
      <c r="AB137" s="22">
        <f>COUNTIF($G$2:G137,G137)</f>
        <v>1</v>
      </c>
      <c r="AC137" s="22" t="str">
        <f t="shared" si="37"/>
        <v>P5B</v>
      </c>
      <c r="AD137" s="22" t="str">
        <f>VLOOKUP(D137,'2-班级信息'!A:AI,35,0)</f>
        <v>周日上午</v>
      </c>
      <c r="AE137" s="22" t="str">
        <f>VLOOKUP(D137,'2-班级信息'!A:AL,12,0)</f>
        <v>3小时</v>
      </c>
      <c r="AF137" s="22" t="str">
        <f t="shared" si="27"/>
        <v>小学班</v>
      </c>
      <c r="AG137" s="22" t="str">
        <f t="shared" si="38"/>
        <v>小学周末白天班</v>
      </c>
    </row>
    <row r="138" spans="1:33">
      <c r="A138" s="214" t="s">
        <v>1721</v>
      </c>
      <c r="B138" s="214" t="s">
        <v>452</v>
      </c>
      <c r="C138" s="214" t="s">
        <v>1721</v>
      </c>
      <c r="D138" s="214" t="s">
        <v>4156</v>
      </c>
      <c r="E138" s="214" t="s">
        <v>4132</v>
      </c>
      <c r="F138" s="214" t="s">
        <v>4157</v>
      </c>
      <c r="G138" s="214" t="s">
        <v>2673</v>
      </c>
      <c r="H138" s="214" t="s">
        <v>2674</v>
      </c>
      <c r="I138" s="214" t="s">
        <v>15</v>
      </c>
      <c r="J138" s="214" t="s">
        <v>2675</v>
      </c>
      <c r="K138" s="214">
        <v>0</v>
      </c>
      <c r="L138" s="214" t="s">
        <v>4407</v>
      </c>
      <c r="M138" s="214" t="s">
        <v>11</v>
      </c>
      <c r="N138" s="214" t="s">
        <v>1778</v>
      </c>
      <c r="O138" s="214" t="s">
        <v>11</v>
      </c>
      <c r="P138" s="214" t="s">
        <v>11</v>
      </c>
      <c r="Q138" s="22" t="str">
        <f t="shared" si="28"/>
        <v>在读</v>
      </c>
      <c r="R138" s="22" t="str">
        <f>IF(Q138="在读",IF(IFERROR(FIND("一",D138),0)&gt;0,"一对一",VLOOKUP(LEFT(D138,3),班级编码!A:H,8,0)),Q138)</f>
        <v>初中部</v>
      </c>
      <c r="S138" s="22" t="str">
        <f t="shared" si="29"/>
        <v>J1BSR4G6712</v>
      </c>
      <c r="T138" s="22" t="str">
        <f t="shared" si="30"/>
        <v>张佩</v>
      </c>
      <c r="U138" s="22" t="str">
        <f t="shared" si="31"/>
        <v>黎洁瑜</v>
      </c>
      <c r="V138" s="22" t="str">
        <f t="shared" si="32"/>
        <v>STA MARIA ANTONIO III BILLONES</v>
      </c>
      <c r="W138" s="22" t="str">
        <f t="shared" si="33"/>
        <v>STA MARIA ANTONIO III BILLONES</v>
      </c>
      <c r="X138" s="22" t="str">
        <f t="shared" si="34"/>
        <v>黎洁瑜</v>
      </c>
      <c r="Y138" s="22">
        <f t="shared" si="35"/>
        <v>30</v>
      </c>
      <c r="Z138" s="22">
        <f t="shared" si="36"/>
        <v>30</v>
      </c>
      <c r="AA138" s="22" t="str">
        <f t="shared" si="26"/>
        <v/>
      </c>
      <c r="AB138" s="22">
        <f>COUNTIF($G$2:G138,G138)</f>
        <v>1</v>
      </c>
      <c r="AC138" s="22" t="str">
        <f t="shared" si="37"/>
        <v>J1B</v>
      </c>
      <c r="AD138" s="22" t="str">
        <f>VLOOKUP(D138,'2-班级信息'!A:AI,35,0)</f>
        <v>周六上午</v>
      </c>
      <c r="AE138" s="22" t="str">
        <f>VLOOKUP(D138,'2-班级信息'!A:AL,12,0)</f>
        <v>3小时</v>
      </c>
      <c r="AF138" s="22" t="str">
        <f t="shared" si="27"/>
        <v>小学班</v>
      </c>
      <c r="AG138" s="22" t="str">
        <f t="shared" si="38"/>
        <v>小学周末白天班</v>
      </c>
    </row>
    <row r="139" spans="1:33">
      <c r="A139" s="214" t="s">
        <v>1721</v>
      </c>
      <c r="B139" s="214" t="s">
        <v>452</v>
      </c>
      <c r="C139" s="214" t="s">
        <v>1721</v>
      </c>
      <c r="D139" s="214" t="s">
        <v>4175</v>
      </c>
      <c r="E139" s="214" t="s">
        <v>4150</v>
      </c>
      <c r="F139" s="214" t="s">
        <v>4152</v>
      </c>
      <c r="G139" s="214" t="s">
        <v>2663</v>
      </c>
      <c r="H139" s="214" t="s">
        <v>2664</v>
      </c>
      <c r="I139" s="214" t="s">
        <v>14</v>
      </c>
      <c r="J139" s="214" t="s">
        <v>2665</v>
      </c>
      <c r="K139" s="214">
        <v>0</v>
      </c>
      <c r="L139" s="214" t="s">
        <v>4408</v>
      </c>
      <c r="M139" s="214" t="s">
        <v>11</v>
      </c>
      <c r="N139" s="214" t="s">
        <v>1766</v>
      </c>
      <c r="O139" s="214" t="s">
        <v>11</v>
      </c>
      <c r="P139" s="214" t="s">
        <v>11</v>
      </c>
      <c r="Q139" s="22" t="str">
        <f t="shared" si="28"/>
        <v>在读</v>
      </c>
      <c r="R139" s="22" t="str">
        <f>IF(Q139="在读",IF(IFERROR(FIND("一",D139),0)&gt;0,"一对一",VLOOKUP(LEFT(D139,3),班级编码!A:H,8,0)),Q139)</f>
        <v>小高部</v>
      </c>
      <c r="S139" s="22" t="str">
        <f t="shared" si="29"/>
        <v>P3BF06G3413</v>
      </c>
      <c r="T139" s="22" t="str">
        <f t="shared" si="30"/>
        <v>萧泽秀</v>
      </c>
      <c r="U139" s="22" t="str">
        <f t="shared" si="31"/>
        <v>赖情佳</v>
      </c>
      <c r="V139" s="22" t="str">
        <f t="shared" si="32"/>
        <v xml:space="preserve">STA MARIA </v>
      </c>
      <c r="W139" s="22" t="str">
        <f t="shared" si="33"/>
        <v>赖情佳</v>
      </c>
      <c r="X139" s="22" t="str">
        <f t="shared" si="34"/>
        <v xml:space="preserve">STA MARIA </v>
      </c>
      <c r="Y139" s="22">
        <f t="shared" si="35"/>
        <v>3</v>
      </c>
      <c r="Z139" s="22">
        <f t="shared" si="36"/>
        <v>6</v>
      </c>
      <c r="AA139" s="22" t="str">
        <f t="shared" si="26"/>
        <v/>
      </c>
      <c r="AB139" s="22">
        <f>COUNTIF($G$2:G139,G139)</f>
        <v>1</v>
      </c>
      <c r="AC139" s="22" t="str">
        <f t="shared" si="37"/>
        <v>P3B</v>
      </c>
      <c r="AD139" s="22" t="str">
        <f>VLOOKUP(D139,'2-班级信息'!A:AI,35,0)</f>
        <v>周日上午</v>
      </c>
      <c r="AE139" s="22" t="str">
        <f>VLOOKUP(D139,'2-班级信息'!A:AL,12,0)</f>
        <v>3小时</v>
      </c>
      <c r="AF139" s="22" t="str">
        <f t="shared" si="27"/>
        <v>小学班</v>
      </c>
      <c r="AG139" s="22" t="str">
        <f t="shared" si="38"/>
        <v>小学周末白天班</v>
      </c>
    </row>
    <row r="140" spans="1:33">
      <c r="A140" s="214" t="s">
        <v>1721</v>
      </c>
      <c r="B140" s="214" t="s">
        <v>452</v>
      </c>
      <c r="C140" s="214" t="s">
        <v>1721</v>
      </c>
      <c r="D140" s="214" t="s">
        <v>4176</v>
      </c>
      <c r="E140" s="214" t="s">
        <v>4150</v>
      </c>
      <c r="F140" s="214" t="s">
        <v>4149</v>
      </c>
      <c r="G140" s="214" t="s">
        <v>2660</v>
      </c>
      <c r="H140" s="214" t="s">
        <v>2661</v>
      </c>
      <c r="I140" s="214" t="s">
        <v>13</v>
      </c>
      <c r="J140" s="214" t="s">
        <v>2662</v>
      </c>
      <c r="K140" s="214">
        <v>0</v>
      </c>
      <c r="L140" s="214" t="s">
        <v>4409</v>
      </c>
      <c r="M140" s="214" t="s">
        <v>11</v>
      </c>
      <c r="N140" s="214" t="s">
        <v>1726</v>
      </c>
      <c r="O140" s="214" t="s">
        <v>11</v>
      </c>
      <c r="P140" s="214" t="s">
        <v>11</v>
      </c>
      <c r="Q140" s="22" t="str">
        <f t="shared" si="28"/>
        <v>在读</v>
      </c>
      <c r="R140" s="22" t="str">
        <f>IF(Q140="在读",IF(IFERROR(FIND("一",D140),0)&gt;0,"一对一",VLOOKUP(LEFT(D140,3),班级编码!A:H,8,0)),Q140)</f>
        <v>初中部</v>
      </c>
      <c r="S140" s="22" t="str">
        <f t="shared" si="29"/>
        <v>P5BBR6G5616</v>
      </c>
      <c r="T140" s="22" t="str">
        <f t="shared" si="30"/>
        <v>张佩</v>
      </c>
      <c r="U140" s="22" t="str">
        <f t="shared" si="31"/>
        <v>覃爱怡</v>
      </c>
      <c r="V140" s="22" t="str">
        <f t="shared" si="32"/>
        <v xml:space="preserve">STA MARIA </v>
      </c>
      <c r="W140" s="22" t="str">
        <f t="shared" si="33"/>
        <v>覃爱怡</v>
      </c>
      <c r="X140" s="22" t="str">
        <f t="shared" si="34"/>
        <v xml:space="preserve">STA MARIA </v>
      </c>
      <c r="Y140" s="22">
        <f t="shared" si="35"/>
        <v>3</v>
      </c>
      <c r="Z140" s="22">
        <f t="shared" si="36"/>
        <v>6</v>
      </c>
      <c r="AA140" s="22" t="str">
        <f t="shared" si="26"/>
        <v/>
      </c>
      <c r="AB140" s="22">
        <f>COUNTIF($G$2:G140,G140)</f>
        <v>1</v>
      </c>
      <c r="AC140" s="22" t="str">
        <f t="shared" si="37"/>
        <v>P5B</v>
      </c>
      <c r="AD140" s="22" t="str">
        <f>VLOOKUP(D140,'2-班级信息'!A:AI,35,0)</f>
        <v>周日上午</v>
      </c>
      <c r="AE140" s="22" t="str">
        <f>VLOOKUP(D140,'2-班级信息'!A:AL,12,0)</f>
        <v>3小时</v>
      </c>
      <c r="AF140" s="22" t="str">
        <f t="shared" si="27"/>
        <v>小学班</v>
      </c>
      <c r="AG140" s="22" t="str">
        <f t="shared" si="38"/>
        <v>小学周末白天班</v>
      </c>
    </row>
    <row r="141" spans="1:33">
      <c r="A141" s="214" t="s">
        <v>1721</v>
      </c>
      <c r="B141" s="214" t="s">
        <v>452</v>
      </c>
      <c r="C141" s="214" t="s">
        <v>1721</v>
      </c>
      <c r="D141" s="214" t="s">
        <v>5338</v>
      </c>
      <c r="E141" s="214" t="s">
        <v>4073</v>
      </c>
      <c r="F141" s="214" t="s">
        <v>5339</v>
      </c>
      <c r="G141" s="214" t="s">
        <v>2636</v>
      </c>
      <c r="H141" s="214" t="s">
        <v>2637</v>
      </c>
      <c r="I141" s="214" t="s">
        <v>12</v>
      </c>
      <c r="J141" s="214" t="s">
        <v>2635</v>
      </c>
      <c r="K141" s="214">
        <v>0</v>
      </c>
      <c r="L141" s="214" t="s">
        <v>4410</v>
      </c>
      <c r="M141" s="214" t="s">
        <v>11</v>
      </c>
      <c r="N141" s="214" t="s">
        <v>2638</v>
      </c>
      <c r="O141" s="214" t="s">
        <v>11</v>
      </c>
      <c r="P141" s="214" t="s">
        <v>11</v>
      </c>
      <c r="Q141" s="22" t="str">
        <f t="shared" si="28"/>
        <v>在读</v>
      </c>
      <c r="R141" s="22" t="str">
        <f>IF(Q141="在读",IF(IFERROR(FIND("一",D141),0)&gt;0,"一对一",VLOOKUP(LEFT(D141,3),班级编码!A:H,8,0)),Q141)</f>
        <v>初中部</v>
      </c>
      <c r="S141" s="22" t="str">
        <f t="shared" si="29"/>
        <v>P5BBR5G5618</v>
      </c>
      <c r="T141" s="22" t="str">
        <f t="shared" si="30"/>
        <v>易青梅</v>
      </c>
      <c r="U141" s="22" t="str">
        <f t="shared" si="31"/>
        <v>张佩</v>
      </c>
      <c r="V141" s="22" t="str">
        <f t="shared" si="32"/>
        <v>Anna Khimo</v>
      </c>
      <c r="W141" s="22" t="str">
        <f t="shared" si="33"/>
        <v>张佩</v>
      </c>
      <c r="X141" s="22" t="str">
        <f t="shared" si="34"/>
        <v>Anna Khimo</v>
      </c>
      <c r="Y141" s="22">
        <f t="shared" si="35"/>
        <v>2</v>
      </c>
      <c r="Z141" s="22">
        <f t="shared" si="36"/>
        <v>4</v>
      </c>
      <c r="AA141" s="22" t="str">
        <f t="shared" si="26"/>
        <v/>
      </c>
      <c r="AB141" s="22">
        <f>COUNTIF($G$2:G141,G141)</f>
        <v>1</v>
      </c>
      <c r="AC141" s="22" t="str">
        <f t="shared" si="37"/>
        <v>P5B</v>
      </c>
      <c r="AD141" s="22" t="str">
        <f>VLOOKUP(D141,'2-班级信息'!A:AI,35,0)</f>
        <v>周六下午</v>
      </c>
      <c r="AE141" s="22" t="str">
        <f>VLOOKUP(D141,'2-班级信息'!A:AL,12,0)</f>
        <v>3小时</v>
      </c>
      <c r="AF141" s="22" t="str">
        <f t="shared" si="27"/>
        <v>小学班</v>
      </c>
      <c r="AG141" s="22" t="str">
        <f t="shared" si="38"/>
        <v>小学周末白天班</v>
      </c>
    </row>
    <row r="142" spans="1:33">
      <c r="A142" s="214" t="s">
        <v>1721</v>
      </c>
      <c r="B142" s="214" t="s">
        <v>452</v>
      </c>
      <c r="C142" s="214" t="s">
        <v>1721</v>
      </c>
      <c r="D142" s="214" t="s">
        <v>5336</v>
      </c>
      <c r="E142" s="214" t="s">
        <v>4073</v>
      </c>
      <c r="F142" s="214" t="s">
        <v>4076</v>
      </c>
      <c r="G142" s="214" t="s">
        <v>2633</v>
      </c>
      <c r="H142" s="214" t="s">
        <v>2634</v>
      </c>
      <c r="I142" s="214" t="s">
        <v>17</v>
      </c>
      <c r="J142" s="214" t="s">
        <v>2635</v>
      </c>
      <c r="K142" s="214">
        <v>0</v>
      </c>
      <c r="L142" s="214" t="s">
        <v>4411</v>
      </c>
      <c r="M142" s="214" t="s">
        <v>11</v>
      </c>
      <c r="N142" s="214" t="s">
        <v>1786</v>
      </c>
      <c r="O142" s="214" t="s">
        <v>11</v>
      </c>
      <c r="P142" s="214" t="s">
        <v>11</v>
      </c>
      <c r="Q142" s="22" t="str">
        <f t="shared" si="28"/>
        <v>在读</v>
      </c>
      <c r="R142" s="22" t="str">
        <f>IF(Q142="在读",IF(IFERROR(FIND("一",D142),0)&gt;0,"一对一",VLOOKUP(LEFT(D142,3),班级编码!A:H,8,0)),Q142)</f>
        <v>初中部</v>
      </c>
      <c r="S142" s="22" t="str">
        <f t="shared" si="29"/>
        <v>J3BSR9G8906</v>
      </c>
      <c r="T142" s="22" t="str">
        <f t="shared" si="30"/>
        <v>萧泽秀</v>
      </c>
      <c r="U142" s="22" t="str">
        <f t="shared" si="31"/>
        <v>黎洁瑜</v>
      </c>
      <c r="V142" s="22" t="str">
        <f t="shared" si="32"/>
        <v xml:space="preserve">STA MARIA </v>
      </c>
      <c r="W142" s="22" t="str">
        <f t="shared" si="33"/>
        <v>黎洁瑜</v>
      </c>
      <c r="X142" s="22" t="str">
        <f t="shared" si="34"/>
        <v xml:space="preserve">STA MARIA </v>
      </c>
      <c r="Y142" s="22">
        <f t="shared" si="35"/>
        <v>3</v>
      </c>
      <c r="Z142" s="22">
        <f t="shared" si="36"/>
        <v>6</v>
      </c>
      <c r="AA142" s="22" t="str">
        <f t="shared" si="26"/>
        <v/>
      </c>
      <c r="AB142" s="22">
        <f>COUNTIF($G$2:G142,G142)</f>
        <v>1</v>
      </c>
      <c r="AC142" s="22" t="str">
        <f t="shared" si="37"/>
        <v>J3B</v>
      </c>
      <c r="AD142" s="22" t="str">
        <f>VLOOKUP(D142,'2-班级信息'!A:AI,35,0)</f>
        <v>周六下午</v>
      </c>
      <c r="AE142" s="22" t="str">
        <f>VLOOKUP(D142,'2-班级信息'!A:AL,12,0)</f>
        <v>3小时</v>
      </c>
      <c r="AF142" s="22" t="str">
        <f t="shared" si="27"/>
        <v>中学班</v>
      </c>
      <c r="AG142" s="22" t="str">
        <f t="shared" si="38"/>
        <v>中学班</v>
      </c>
    </row>
    <row r="143" spans="1:33">
      <c r="A143" s="214" t="s">
        <v>1721</v>
      </c>
      <c r="B143" s="214" t="s">
        <v>4084</v>
      </c>
      <c r="C143" s="214" t="s">
        <v>1721</v>
      </c>
      <c r="D143" s="214" t="s">
        <v>4083</v>
      </c>
      <c r="E143" s="214" t="s">
        <v>11</v>
      </c>
      <c r="F143" s="214" t="s">
        <v>4085</v>
      </c>
      <c r="G143" s="214" t="s">
        <v>2629</v>
      </c>
      <c r="H143" s="214" t="s">
        <v>2630</v>
      </c>
      <c r="I143" s="214" t="s">
        <v>15</v>
      </c>
      <c r="J143" s="214" t="s">
        <v>2631</v>
      </c>
      <c r="K143" s="214">
        <v>0</v>
      </c>
      <c r="L143" s="214" t="s">
        <v>4412</v>
      </c>
      <c r="M143" s="214" t="s">
        <v>11</v>
      </c>
      <c r="N143" s="214" t="s">
        <v>1875</v>
      </c>
      <c r="O143" s="214" t="s">
        <v>11</v>
      </c>
      <c r="P143" s="214" t="s">
        <v>11</v>
      </c>
      <c r="Q143" s="22" t="str">
        <f t="shared" si="28"/>
        <v>停读</v>
      </c>
      <c r="R143" s="22" t="str">
        <f>IF(Q143="在读",IF(IFERROR(FIND("一",D143),0)&gt;0,"一对一",VLOOKUP(LEFT(D143,3),班级编码!A:H,8,0)),Q143)</f>
        <v>停读</v>
      </c>
      <c r="S143" s="22" t="str">
        <f t="shared" si="29"/>
        <v>停读</v>
      </c>
      <c r="T143" s="22" t="str">
        <f t="shared" si="30"/>
        <v>陈欢</v>
      </c>
      <c r="U143" s="22" t="str">
        <f t="shared" si="31"/>
        <v/>
      </c>
      <c r="V143" s="22" t="str">
        <f t="shared" si="32"/>
        <v/>
      </c>
      <c r="W143" s="22" t="str">
        <f t="shared" si="33"/>
        <v/>
      </c>
      <c r="X143" s="22" t="str">
        <f t="shared" si="34"/>
        <v/>
      </c>
      <c r="Y143" s="22">
        <f t="shared" si="35"/>
        <v>0</v>
      </c>
      <c r="Z143" s="22">
        <f t="shared" si="36"/>
        <v>0</v>
      </c>
      <c r="AA143" s="22" t="str">
        <f t="shared" si="26"/>
        <v/>
      </c>
      <c r="AB143" s="22">
        <f>COUNTIF($G$2:G143,G143)</f>
        <v>1</v>
      </c>
      <c r="AC143" s="22" t="str">
        <f t="shared" si="37"/>
        <v>停读</v>
      </c>
      <c r="AD143" s="22" t="str">
        <f>VLOOKUP(D143,'2-班级信息'!A:AI,35,0)</f>
        <v/>
      </c>
      <c r="AE143" s="22" t="str">
        <f>VLOOKUP(D143,'2-班级信息'!A:AL,12,0)</f>
        <v/>
      </c>
      <c r="AF143" s="22" t="str">
        <f t="shared" si="27"/>
        <v>小学班</v>
      </c>
      <c r="AG143" s="22" t="str">
        <f t="shared" si="38"/>
        <v>小学平时班</v>
      </c>
    </row>
    <row r="144" spans="1:33">
      <c r="A144" s="214" t="s">
        <v>1721</v>
      </c>
      <c r="B144" s="214" t="s">
        <v>452</v>
      </c>
      <c r="C144" s="214" t="s">
        <v>1721</v>
      </c>
      <c r="D144" s="214" t="s">
        <v>4173</v>
      </c>
      <c r="E144" s="214" t="s">
        <v>4155</v>
      </c>
      <c r="F144" s="214" t="s">
        <v>4174</v>
      </c>
      <c r="G144" s="214" t="s">
        <v>2626</v>
      </c>
      <c r="H144" s="214" t="s">
        <v>2627</v>
      </c>
      <c r="I144" s="214" t="s">
        <v>14</v>
      </c>
      <c r="J144" s="214" t="s">
        <v>2628</v>
      </c>
      <c r="K144" s="214">
        <v>0</v>
      </c>
      <c r="L144" s="214" t="s">
        <v>4413</v>
      </c>
      <c r="M144" s="214" t="s">
        <v>11</v>
      </c>
      <c r="N144" s="214" t="s">
        <v>1766</v>
      </c>
      <c r="O144" s="214" t="s">
        <v>11</v>
      </c>
      <c r="P144" s="214" t="s">
        <v>11</v>
      </c>
      <c r="Q144" s="22" t="str">
        <f t="shared" si="28"/>
        <v>在读</v>
      </c>
      <c r="R144" s="22" t="str">
        <f>IF(Q144="在读",IF(IFERROR(FIND("一",D144),0)&gt;0,"一对一",VLOOKUP(LEFT(D144,3),班级编码!A:H,8,0)),Q144)</f>
        <v>小高部</v>
      </c>
      <c r="S144" s="22" t="str">
        <f t="shared" si="29"/>
        <v>P2BF03G2327</v>
      </c>
      <c r="T144" s="22" t="str">
        <f t="shared" si="30"/>
        <v>黎洁瑜</v>
      </c>
      <c r="U144" s="22" t="str">
        <f t="shared" si="31"/>
        <v>赖情佳</v>
      </c>
      <c r="V144" s="22" t="str">
        <f t="shared" si="32"/>
        <v>STA MARIA ANTONIO III BILLONES</v>
      </c>
      <c r="W144" s="22" t="str">
        <f t="shared" si="33"/>
        <v>STA MARIA ANTONIO III BILLONES</v>
      </c>
      <c r="X144" s="22" t="str">
        <f t="shared" si="34"/>
        <v>赖情佳</v>
      </c>
      <c r="Y144" s="22">
        <f t="shared" si="35"/>
        <v>30</v>
      </c>
      <c r="Z144" s="22">
        <f t="shared" si="36"/>
        <v>30</v>
      </c>
      <c r="AA144" s="22" t="str">
        <f t="shared" si="26"/>
        <v/>
      </c>
      <c r="AB144" s="22">
        <f>COUNTIF($G$2:G144,G144)</f>
        <v>1</v>
      </c>
      <c r="AC144" s="22" t="str">
        <f t="shared" si="37"/>
        <v>P2B</v>
      </c>
      <c r="AD144" s="22" t="str">
        <f>VLOOKUP(D144,'2-班级信息'!A:AI,35,0)</f>
        <v>周日下午</v>
      </c>
      <c r="AE144" s="22" t="str">
        <f>VLOOKUP(D144,'2-班级信息'!A:AL,12,0)</f>
        <v>3小时</v>
      </c>
      <c r="AF144" s="22" t="str">
        <f t="shared" si="27"/>
        <v>小学班</v>
      </c>
      <c r="AG144" s="22" t="str">
        <f t="shared" si="38"/>
        <v>小学周末白天班</v>
      </c>
    </row>
    <row r="145" spans="1:33">
      <c r="A145" s="214" t="s">
        <v>1721</v>
      </c>
      <c r="B145" s="214" t="s">
        <v>452</v>
      </c>
      <c r="C145" s="214" t="s">
        <v>1721</v>
      </c>
      <c r="D145" s="214" t="s">
        <v>4176</v>
      </c>
      <c r="E145" s="214" t="s">
        <v>4150</v>
      </c>
      <c r="F145" s="214" t="s">
        <v>4149</v>
      </c>
      <c r="G145" s="214" t="s">
        <v>2623</v>
      </c>
      <c r="H145" s="214" t="s">
        <v>2624</v>
      </c>
      <c r="I145" s="214" t="s">
        <v>13</v>
      </c>
      <c r="J145" s="214" t="s">
        <v>2625</v>
      </c>
      <c r="K145" s="214">
        <v>0</v>
      </c>
      <c r="L145" s="214" t="s">
        <v>4414</v>
      </c>
      <c r="M145" s="214" t="s">
        <v>11</v>
      </c>
      <c r="N145" s="214" t="s">
        <v>2336</v>
      </c>
      <c r="O145" s="214" t="s">
        <v>11</v>
      </c>
      <c r="P145" s="214" t="s">
        <v>11</v>
      </c>
      <c r="Q145" s="22" t="str">
        <f t="shared" si="28"/>
        <v>在读</v>
      </c>
      <c r="R145" s="22" t="str">
        <f>IF(Q145="在读",IF(IFERROR(FIND("一",D145),0)&gt;0,"一对一",VLOOKUP(LEFT(D145,3),班级编码!A:H,8,0)),Q145)</f>
        <v>初中部</v>
      </c>
      <c r="S145" s="22" t="str">
        <f t="shared" si="29"/>
        <v>P5BBR6G5616</v>
      </c>
      <c r="T145" s="22" t="str">
        <f t="shared" si="30"/>
        <v>张佩</v>
      </c>
      <c r="U145" s="22" t="str">
        <f t="shared" si="31"/>
        <v>覃爱怡</v>
      </c>
      <c r="V145" s="22" t="str">
        <f t="shared" si="32"/>
        <v xml:space="preserve">STA MARIA </v>
      </c>
      <c r="W145" s="22" t="str">
        <f t="shared" si="33"/>
        <v>覃爱怡</v>
      </c>
      <c r="X145" s="22" t="str">
        <f t="shared" si="34"/>
        <v xml:space="preserve">STA MARIA </v>
      </c>
      <c r="Y145" s="22">
        <f t="shared" si="35"/>
        <v>3</v>
      </c>
      <c r="Z145" s="22">
        <f t="shared" si="36"/>
        <v>6</v>
      </c>
      <c r="AA145" s="22" t="str">
        <f t="shared" si="26"/>
        <v/>
      </c>
      <c r="AB145" s="22">
        <f>COUNTIF($G$2:G145,G145)</f>
        <v>1</v>
      </c>
      <c r="AC145" s="22" t="str">
        <f t="shared" si="37"/>
        <v>P5B</v>
      </c>
      <c r="AD145" s="22" t="str">
        <f>VLOOKUP(D145,'2-班级信息'!A:AI,35,0)</f>
        <v>周日上午</v>
      </c>
      <c r="AE145" s="22" t="str">
        <f>VLOOKUP(D145,'2-班级信息'!A:AL,12,0)</f>
        <v>3小时</v>
      </c>
      <c r="AF145" s="22" t="str">
        <f t="shared" si="27"/>
        <v>小学班</v>
      </c>
      <c r="AG145" s="22" t="str">
        <f t="shared" si="38"/>
        <v>小学周末白天班</v>
      </c>
    </row>
    <row r="146" spans="1:33">
      <c r="A146" s="214" t="s">
        <v>1721</v>
      </c>
      <c r="B146" s="214" t="s">
        <v>4084</v>
      </c>
      <c r="C146" s="214" t="s">
        <v>1721</v>
      </c>
      <c r="D146" s="214" t="s">
        <v>4083</v>
      </c>
      <c r="E146" s="214" t="s">
        <v>11</v>
      </c>
      <c r="F146" s="214" t="s">
        <v>4085</v>
      </c>
      <c r="G146" s="214" t="s">
        <v>2610</v>
      </c>
      <c r="H146" s="214" t="s">
        <v>2611</v>
      </c>
      <c r="I146" s="214" t="s">
        <v>18</v>
      </c>
      <c r="J146" s="214" t="s">
        <v>2612</v>
      </c>
      <c r="K146" s="214">
        <v>0</v>
      </c>
      <c r="L146" s="214" t="s">
        <v>11</v>
      </c>
      <c r="M146" s="214" t="s">
        <v>11</v>
      </c>
      <c r="N146" s="214" t="s">
        <v>1786</v>
      </c>
      <c r="O146" s="214" t="s">
        <v>11</v>
      </c>
      <c r="P146" s="214" t="s">
        <v>11</v>
      </c>
      <c r="Q146" s="22" t="str">
        <f t="shared" si="28"/>
        <v>停读</v>
      </c>
      <c r="R146" s="22" t="str">
        <f>IF(Q146="在读",IF(IFERROR(FIND("一",D146),0)&gt;0,"一对一",VLOOKUP(LEFT(D146,3),班级编码!A:H,8,0)),Q146)</f>
        <v>停读</v>
      </c>
      <c r="S146" s="22" t="str">
        <f t="shared" si="29"/>
        <v>停读</v>
      </c>
      <c r="T146" s="22" t="str">
        <f t="shared" si="30"/>
        <v>陈欢</v>
      </c>
      <c r="U146" s="22" t="str">
        <f t="shared" si="31"/>
        <v/>
      </c>
      <c r="V146" s="22" t="str">
        <f t="shared" si="32"/>
        <v/>
      </c>
      <c r="W146" s="22" t="str">
        <f t="shared" si="33"/>
        <v/>
      </c>
      <c r="X146" s="22" t="str">
        <f t="shared" si="34"/>
        <v/>
      </c>
      <c r="Y146" s="22">
        <f t="shared" si="35"/>
        <v>0</v>
      </c>
      <c r="Z146" s="22">
        <f t="shared" si="36"/>
        <v>0</v>
      </c>
      <c r="AA146" s="22" t="str">
        <f t="shared" si="26"/>
        <v/>
      </c>
      <c r="AB146" s="22">
        <f>COUNTIF($G$2:G146,G146)</f>
        <v>1</v>
      </c>
      <c r="AC146" s="22" t="str">
        <f t="shared" si="37"/>
        <v>停读</v>
      </c>
      <c r="AD146" s="22" t="str">
        <f>VLOOKUP(D146,'2-班级信息'!A:AI,35,0)</f>
        <v/>
      </c>
      <c r="AE146" s="22" t="str">
        <f>VLOOKUP(D146,'2-班级信息'!A:AL,12,0)</f>
        <v/>
      </c>
      <c r="AF146" s="22" t="str">
        <f t="shared" si="27"/>
        <v>中学班</v>
      </c>
      <c r="AG146" s="22" t="str">
        <f t="shared" si="38"/>
        <v>中学班</v>
      </c>
    </row>
    <row r="147" spans="1:33">
      <c r="A147" s="214" t="s">
        <v>1721</v>
      </c>
      <c r="B147" s="214" t="s">
        <v>452</v>
      </c>
      <c r="C147" s="214" t="s">
        <v>1721</v>
      </c>
      <c r="D147" s="214" t="s">
        <v>4148</v>
      </c>
      <c r="E147" s="214" t="s">
        <v>4150</v>
      </c>
      <c r="F147" s="214" t="s">
        <v>4149</v>
      </c>
      <c r="G147" s="214" t="s">
        <v>2601</v>
      </c>
      <c r="H147" s="214" t="s">
        <v>2602</v>
      </c>
      <c r="I147" s="214" t="s">
        <v>15</v>
      </c>
      <c r="J147" s="214" t="s">
        <v>2603</v>
      </c>
      <c r="K147" s="214">
        <v>0</v>
      </c>
      <c r="L147" s="214" t="s">
        <v>4415</v>
      </c>
      <c r="M147" s="214" t="s">
        <v>11</v>
      </c>
      <c r="N147" s="214" t="s">
        <v>1726</v>
      </c>
      <c r="O147" s="214" t="s">
        <v>11</v>
      </c>
      <c r="P147" s="214" t="s">
        <v>11</v>
      </c>
      <c r="Q147" s="22" t="str">
        <f t="shared" si="28"/>
        <v>在读</v>
      </c>
      <c r="R147" s="22" t="str">
        <f>IF(Q147="在读",IF(IFERROR(FIND("一",D147),0)&gt;0,"一对一",VLOOKUP(LEFT(D147,3),班级编码!A:H,8,0)),Q147)</f>
        <v>初中部</v>
      </c>
      <c r="S147" s="22" t="str">
        <f t="shared" si="29"/>
        <v>J1BSR4G6711</v>
      </c>
      <c r="T147" s="22" t="str">
        <f t="shared" si="30"/>
        <v>张佩</v>
      </c>
      <c r="U147" s="22" t="str">
        <f t="shared" si="31"/>
        <v>覃爱怡</v>
      </c>
      <c r="V147" s="22" t="str">
        <f t="shared" si="32"/>
        <v xml:space="preserve">STA MARIA </v>
      </c>
      <c r="W147" s="22" t="str">
        <f t="shared" si="33"/>
        <v>覃爱怡</v>
      </c>
      <c r="X147" s="22" t="str">
        <f t="shared" si="34"/>
        <v xml:space="preserve">STA MARIA </v>
      </c>
      <c r="Y147" s="22">
        <f t="shared" si="35"/>
        <v>3</v>
      </c>
      <c r="Z147" s="22">
        <f t="shared" si="36"/>
        <v>6</v>
      </c>
      <c r="AA147" s="22" t="str">
        <f t="shared" si="26"/>
        <v/>
      </c>
      <c r="AB147" s="22">
        <f>COUNTIF($G$2:G147,G147)</f>
        <v>1</v>
      </c>
      <c r="AC147" s="22" t="str">
        <f t="shared" si="37"/>
        <v>J1B</v>
      </c>
      <c r="AD147" s="22" t="str">
        <f>VLOOKUP(D147,'2-班级信息'!A:AI,35,0)</f>
        <v>周日上午</v>
      </c>
      <c r="AE147" s="22" t="str">
        <f>VLOOKUP(D147,'2-班级信息'!A:AL,12,0)</f>
        <v>3小时</v>
      </c>
      <c r="AF147" s="22" t="str">
        <f t="shared" si="27"/>
        <v>小学班</v>
      </c>
      <c r="AG147" s="22" t="str">
        <f t="shared" si="38"/>
        <v>小学周末白天班</v>
      </c>
    </row>
    <row r="148" spans="1:33">
      <c r="A148" s="214" t="s">
        <v>1721</v>
      </c>
      <c r="B148" s="214" t="s">
        <v>452</v>
      </c>
      <c r="C148" s="214" t="s">
        <v>1721</v>
      </c>
      <c r="D148" s="214" t="s">
        <v>4172</v>
      </c>
      <c r="E148" s="214" t="s">
        <v>4155</v>
      </c>
      <c r="F148" s="214" t="s">
        <v>4157</v>
      </c>
      <c r="G148" s="214" t="s">
        <v>2588</v>
      </c>
      <c r="H148" s="214" t="s">
        <v>2589</v>
      </c>
      <c r="I148" s="214" t="s">
        <v>15</v>
      </c>
      <c r="J148" s="214" t="s">
        <v>2590</v>
      </c>
      <c r="K148" s="214">
        <v>0</v>
      </c>
      <c r="L148" s="214" t="s">
        <v>4416</v>
      </c>
      <c r="M148" s="214" t="s">
        <v>11</v>
      </c>
      <c r="N148" s="214" t="s">
        <v>2591</v>
      </c>
      <c r="O148" s="214" t="s">
        <v>11</v>
      </c>
      <c r="P148" s="214" t="s">
        <v>11</v>
      </c>
      <c r="Q148" s="22" t="str">
        <f t="shared" si="28"/>
        <v>在读</v>
      </c>
      <c r="R148" s="22" t="str">
        <f>IF(Q148="在读",IF(IFERROR(FIND("一",D148),0)&gt;0,"一对一",VLOOKUP(LEFT(D148,3),班级编码!A:H,8,0)),Q148)</f>
        <v>初中部</v>
      </c>
      <c r="S148" s="22" t="str">
        <f t="shared" si="29"/>
        <v>P6BBR6G5610</v>
      </c>
      <c r="T148" s="22" t="str">
        <f t="shared" si="30"/>
        <v>张佩</v>
      </c>
      <c r="U148" s="22" t="str">
        <f t="shared" si="31"/>
        <v>黎洁瑜</v>
      </c>
      <c r="V148" s="22" t="str">
        <f t="shared" si="32"/>
        <v>STA MARIA ANTONIO III BILLONES</v>
      </c>
      <c r="W148" s="22" t="str">
        <f t="shared" si="33"/>
        <v>STA MARIA ANTONIO III BILLONES</v>
      </c>
      <c r="X148" s="22" t="str">
        <f t="shared" si="34"/>
        <v>黎洁瑜</v>
      </c>
      <c r="Y148" s="22">
        <f t="shared" si="35"/>
        <v>30</v>
      </c>
      <c r="Z148" s="22">
        <f t="shared" si="36"/>
        <v>30</v>
      </c>
      <c r="AA148" s="22" t="str">
        <f t="shared" si="26"/>
        <v/>
      </c>
      <c r="AB148" s="22">
        <f>COUNTIF($G$2:G148,G148)</f>
        <v>1</v>
      </c>
      <c r="AC148" s="22" t="str">
        <f t="shared" si="37"/>
        <v>P6B</v>
      </c>
      <c r="AD148" s="22" t="str">
        <f>VLOOKUP(D148,'2-班级信息'!A:AI,35,0)</f>
        <v>周日下午</v>
      </c>
      <c r="AE148" s="22" t="str">
        <f>VLOOKUP(D148,'2-班级信息'!A:AL,12,0)</f>
        <v>3小时</v>
      </c>
      <c r="AF148" s="22" t="str">
        <f t="shared" si="27"/>
        <v>小学班</v>
      </c>
      <c r="AG148" s="22" t="str">
        <f t="shared" si="38"/>
        <v>小学周末白天班</v>
      </c>
    </row>
    <row r="149" spans="1:33">
      <c r="A149" s="214" t="s">
        <v>1721</v>
      </c>
      <c r="B149" s="214" t="s">
        <v>452</v>
      </c>
      <c r="C149" s="214" t="s">
        <v>1721</v>
      </c>
      <c r="D149" s="214" t="s">
        <v>4164</v>
      </c>
      <c r="E149" s="214" t="s">
        <v>4132</v>
      </c>
      <c r="F149" s="214" t="s">
        <v>4165</v>
      </c>
      <c r="G149" s="214" t="s">
        <v>2575</v>
      </c>
      <c r="H149" s="214" t="s">
        <v>2576</v>
      </c>
      <c r="I149" s="214" t="s">
        <v>10</v>
      </c>
      <c r="J149" s="214" t="s">
        <v>2577</v>
      </c>
      <c r="K149" s="214">
        <v>0</v>
      </c>
      <c r="L149" s="214" t="s">
        <v>4417</v>
      </c>
      <c r="M149" s="214" t="s">
        <v>11</v>
      </c>
      <c r="N149" s="214" t="s">
        <v>2578</v>
      </c>
      <c r="O149" s="214" t="s">
        <v>11</v>
      </c>
      <c r="P149" s="214" t="s">
        <v>11</v>
      </c>
      <c r="Q149" s="22" t="str">
        <f t="shared" si="28"/>
        <v>在读</v>
      </c>
      <c r="R149" s="22" t="str">
        <f>IF(Q149="在读",IF(IFERROR(FIND("一",D149),0)&gt;0,"一对一",VLOOKUP(LEFT(D149,3),班级编码!A:H,8,0)),Q149)</f>
        <v>小初部</v>
      </c>
      <c r="S149" s="22" t="str">
        <f t="shared" si="29"/>
        <v>P03K56G1228</v>
      </c>
      <c r="T149" s="22" t="str">
        <f t="shared" si="30"/>
        <v>覃爱怡</v>
      </c>
      <c r="U149" s="22" t="str">
        <f t="shared" si="31"/>
        <v>易青梅</v>
      </c>
      <c r="V149" s="22" t="str">
        <f t="shared" si="32"/>
        <v>STA MARIA ANTONIO III BILLONES</v>
      </c>
      <c r="W149" s="22" t="str">
        <f t="shared" si="33"/>
        <v>STA MARIA ANTONIO III BILLONES</v>
      </c>
      <c r="X149" s="22" t="str">
        <f t="shared" si="34"/>
        <v>易青梅</v>
      </c>
      <c r="Y149" s="22">
        <f t="shared" si="35"/>
        <v>30</v>
      </c>
      <c r="Z149" s="22">
        <f t="shared" si="36"/>
        <v>30</v>
      </c>
      <c r="AA149" s="22" t="str">
        <f t="shared" si="26"/>
        <v/>
      </c>
      <c r="AB149" s="22">
        <f>COUNTIF($G$2:G149,G149)</f>
        <v>1</v>
      </c>
      <c r="AC149" s="22" t="str">
        <f t="shared" si="37"/>
        <v>P03</v>
      </c>
      <c r="AD149" s="22" t="str">
        <f>VLOOKUP(D149,'2-班级信息'!A:AI,35,0)</f>
        <v>周六上午</v>
      </c>
      <c r="AE149" s="22" t="str">
        <f>VLOOKUP(D149,'2-班级信息'!A:AL,12,0)</f>
        <v>3小时</v>
      </c>
      <c r="AF149" s="22" t="str">
        <f t="shared" si="27"/>
        <v>小学班</v>
      </c>
      <c r="AG149" s="22" t="str">
        <f t="shared" si="38"/>
        <v>小学周末白天班</v>
      </c>
    </row>
    <row r="150" spans="1:33">
      <c r="A150" s="214" t="s">
        <v>1721</v>
      </c>
      <c r="B150" s="214" t="s">
        <v>452</v>
      </c>
      <c r="C150" s="214" t="s">
        <v>1721</v>
      </c>
      <c r="D150" s="214" t="s">
        <v>4166</v>
      </c>
      <c r="E150" s="214" t="s">
        <v>4132</v>
      </c>
      <c r="F150" s="214" t="s">
        <v>4116</v>
      </c>
      <c r="G150" s="214" t="s">
        <v>2566</v>
      </c>
      <c r="H150" s="214" t="s">
        <v>2567</v>
      </c>
      <c r="I150" s="214" t="s">
        <v>12</v>
      </c>
      <c r="J150" s="214" t="s">
        <v>2568</v>
      </c>
      <c r="K150" s="214">
        <v>0</v>
      </c>
      <c r="L150" s="214" t="s">
        <v>4418</v>
      </c>
      <c r="M150" s="214" t="s">
        <v>11</v>
      </c>
      <c r="N150" s="214" t="s">
        <v>1726</v>
      </c>
      <c r="O150" s="214" t="s">
        <v>11</v>
      </c>
      <c r="P150" s="214" t="s">
        <v>11</v>
      </c>
      <c r="Q150" s="22" t="str">
        <f t="shared" si="28"/>
        <v>在读</v>
      </c>
      <c r="R150" s="22" t="str">
        <f>IF(Q150="在读",IF(IFERROR(FIND("一",D150),0)&gt;0,"一对一",VLOOKUP(LEFT(D150,3),班级编码!A:H,8,0)),Q150)</f>
        <v>小高部</v>
      </c>
      <c r="S150" s="22" t="str">
        <f t="shared" si="29"/>
        <v>P3BF06G3415</v>
      </c>
      <c r="T150" s="22" t="str">
        <f t="shared" si="30"/>
        <v>张佩</v>
      </c>
      <c r="U150" s="22" t="str">
        <f t="shared" si="31"/>
        <v>赖情佳</v>
      </c>
      <c r="V150" s="22" t="str">
        <f t="shared" si="32"/>
        <v>STA MARIA ANTONIO III BILLONES</v>
      </c>
      <c r="W150" s="22" t="str">
        <f t="shared" si="33"/>
        <v>STA MARIA ANTONIO III BILLONES</v>
      </c>
      <c r="X150" s="22" t="str">
        <f t="shared" si="34"/>
        <v>赖情佳</v>
      </c>
      <c r="Y150" s="22">
        <f t="shared" si="35"/>
        <v>30</v>
      </c>
      <c r="Z150" s="22">
        <f t="shared" si="36"/>
        <v>30</v>
      </c>
      <c r="AA150" s="22" t="str">
        <f t="shared" si="26"/>
        <v/>
      </c>
      <c r="AB150" s="22">
        <f>COUNTIF($G$2:G150,G150)</f>
        <v>1</v>
      </c>
      <c r="AC150" s="22" t="str">
        <f t="shared" si="37"/>
        <v>P3B</v>
      </c>
      <c r="AD150" s="22" t="str">
        <f>VLOOKUP(D150,'2-班级信息'!A:AI,35,0)</f>
        <v>周六上午</v>
      </c>
      <c r="AE150" s="22" t="str">
        <f>VLOOKUP(D150,'2-班级信息'!A:AL,12,0)</f>
        <v>3小时</v>
      </c>
      <c r="AF150" s="22" t="str">
        <f t="shared" si="27"/>
        <v>小学班</v>
      </c>
      <c r="AG150" s="22" t="str">
        <f t="shared" si="38"/>
        <v>小学周末白天班</v>
      </c>
    </row>
    <row r="151" spans="1:33">
      <c r="A151" s="214" t="s">
        <v>1721</v>
      </c>
      <c r="B151" s="214" t="s">
        <v>452</v>
      </c>
      <c r="C151" s="214" t="s">
        <v>1721</v>
      </c>
      <c r="D151" s="214" t="s">
        <v>4166</v>
      </c>
      <c r="E151" s="214" t="s">
        <v>4132</v>
      </c>
      <c r="F151" s="214" t="s">
        <v>4116</v>
      </c>
      <c r="G151" s="214" t="s">
        <v>2553</v>
      </c>
      <c r="H151" s="214" t="s">
        <v>2554</v>
      </c>
      <c r="I151" s="214" t="s">
        <v>14</v>
      </c>
      <c r="J151" s="214" t="s">
        <v>2555</v>
      </c>
      <c r="K151" s="214">
        <v>0</v>
      </c>
      <c r="L151" s="214" t="s">
        <v>4419</v>
      </c>
      <c r="M151" s="214" t="s">
        <v>11</v>
      </c>
      <c r="N151" s="214" t="s">
        <v>1726</v>
      </c>
      <c r="O151" s="214" t="s">
        <v>11</v>
      </c>
      <c r="P151" s="214" t="s">
        <v>11</v>
      </c>
      <c r="Q151" s="22" t="str">
        <f t="shared" si="28"/>
        <v>在读</v>
      </c>
      <c r="R151" s="22" t="str">
        <f>IF(Q151="在读",IF(IFERROR(FIND("一",D151),0)&gt;0,"一对一",VLOOKUP(LEFT(D151,3),班级编码!A:H,8,0)),Q151)</f>
        <v>小高部</v>
      </c>
      <c r="S151" s="22" t="str">
        <f t="shared" si="29"/>
        <v>P3BF06G3415</v>
      </c>
      <c r="T151" s="22" t="str">
        <f t="shared" si="30"/>
        <v>张佩</v>
      </c>
      <c r="U151" s="22" t="str">
        <f t="shared" si="31"/>
        <v>赖情佳</v>
      </c>
      <c r="V151" s="22" t="str">
        <f t="shared" si="32"/>
        <v>STA MARIA ANTONIO III BILLONES</v>
      </c>
      <c r="W151" s="22" t="str">
        <f t="shared" si="33"/>
        <v>STA MARIA ANTONIO III BILLONES</v>
      </c>
      <c r="X151" s="22" t="str">
        <f t="shared" si="34"/>
        <v>赖情佳</v>
      </c>
      <c r="Y151" s="22">
        <f t="shared" si="35"/>
        <v>30</v>
      </c>
      <c r="Z151" s="22">
        <f t="shared" si="36"/>
        <v>30</v>
      </c>
      <c r="AA151" s="22" t="str">
        <f t="shared" si="26"/>
        <v/>
      </c>
      <c r="AB151" s="22">
        <f>COUNTIF($G$2:G151,G151)</f>
        <v>1</v>
      </c>
      <c r="AC151" s="22" t="str">
        <f t="shared" si="37"/>
        <v>P3B</v>
      </c>
      <c r="AD151" s="22" t="str">
        <f>VLOOKUP(D151,'2-班级信息'!A:AI,35,0)</f>
        <v>周六上午</v>
      </c>
      <c r="AE151" s="22" t="str">
        <f>VLOOKUP(D151,'2-班级信息'!A:AL,12,0)</f>
        <v>3小时</v>
      </c>
      <c r="AF151" s="22" t="str">
        <f t="shared" si="27"/>
        <v>小学班</v>
      </c>
      <c r="AG151" s="22" t="str">
        <f t="shared" si="38"/>
        <v>小学周末白天班</v>
      </c>
    </row>
    <row r="152" spans="1:33">
      <c r="A152" s="214" t="s">
        <v>1721</v>
      </c>
      <c r="B152" s="214" t="s">
        <v>452</v>
      </c>
      <c r="C152" s="214" t="s">
        <v>1721</v>
      </c>
      <c r="D152" s="214" t="s">
        <v>5342</v>
      </c>
      <c r="E152" s="214" t="s">
        <v>4073</v>
      </c>
      <c r="F152" s="214" t="s">
        <v>5343</v>
      </c>
      <c r="G152" s="214" t="s">
        <v>2550</v>
      </c>
      <c r="H152" s="214" t="s">
        <v>2551</v>
      </c>
      <c r="I152" s="214" t="s">
        <v>16</v>
      </c>
      <c r="J152" s="214" t="s">
        <v>2552</v>
      </c>
      <c r="K152" s="214">
        <v>0</v>
      </c>
      <c r="L152" s="214" t="s">
        <v>4420</v>
      </c>
      <c r="M152" s="214" t="s">
        <v>11</v>
      </c>
      <c r="N152" s="214" t="s">
        <v>1766</v>
      </c>
      <c r="O152" s="214" t="s">
        <v>11</v>
      </c>
      <c r="P152" s="214" t="s">
        <v>11</v>
      </c>
      <c r="Q152" s="22" t="str">
        <f t="shared" si="28"/>
        <v>在读</v>
      </c>
      <c r="R152" s="22" t="str">
        <f>IF(Q152="在读",IF(IFERROR(FIND("一",D152),0)&gt;0,"一对一",VLOOKUP(LEFT(D152,3),班级编码!A:H,8,0)),Q152)</f>
        <v>小初部</v>
      </c>
      <c r="S152" s="22" t="str">
        <f t="shared" si="29"/>
        <v>P03F01G2335</v>
      </c>
      <c r="T152" s="22" t="str">
        <f t="shared" si="30"/>
        <v>赖情佳</v>
      </c>
      <c r="U152" s="22" t="str">
        <f t="shared" si="31"/>
        <v>覃爱怡</v>
      </c>
      <c r="V152" s="22" t="str">
        <f t="shared" si="32"/>
        <v>Anna Khimo</v>
      </c>
      <c r="W152" s="22" t="str">
        <f t="shared" si="33"/>
        <v>覃爱怡</v>
      </c>
      <c r="X152" s="22" t="str">
        <f t="shared" si="34"/>
        <v>Anna Khimo</v>
      </c>
      <c r="Y152" s="22">
        <f t="shared" si="35"/>
        <v>3</v>
      </c>
      <c r="Z152" s="22">
        <f t="shared" si="36"/>
        <v>6</v>
      </c>
      <c r="AA152" s="22" t="str">
        <f t="shared" si="26"/>
        <v/>
      </c>
      <c r="AB152" s="22">
        <f>COUNTIF($G$2:G152,G152)</f>
        <v>1</v>
      </c>
      <c r="AC152" s="22" t="str">
        <f t="shared" si="37"/>
        <v>P03</v>
      </c>
      <c r="AD152" s="22" t="str">
        <f>VLOOKUP(D152,'2-班级信息'!A:AI,35,0)</f>
        <v>周六下午</v>
      </c>
      <c r="AE152" s="22" t="str">
        <f>VLOOKUP(D152,'2-班级信息'!A:AL,12,0)</f>
        <v>3小时</v>
      </c>
      <c r="AF152" s="22" t="str">
        <f t="shared" si="27"/>
        <v>小学班</v>
      </c>
      <c r="AG152" s="22" t="str">
        <f t="shared" si="38"/>
        <v>小学周末白天班</v>
      </c>
    </row>
    <row r="153" spans="1:33">
      <c r="A153" s="214" t="s">
        <v>1721</v>
      </c>
      <c r="B153" s="214" t="s">
        <v>459</v>
      </c>
      <c r="C153" s="214" t="s">
        <v>1721</v>
      </c>
      <c r="D153" s="214" t="s">
        <v>4167</v>
      </c>
      <c r="E153" s="214" t="s">
        <v>4169</v>
      </c>
      <c r="F153" s="214" t="s">
        <v>4168</v>
      </c>
      <c r="G153" s="214" t="s">
        <v>2538</v>
      </c>
      <c r="H153" s="214" t="s">
        <v>2539</v>
      </c>
      <c r="I153" s="214" t="s">
        <v>1669</v>
      </c>
      <c r="J153" s="214" t="s">
        <v>2540</v>
      </c>
      <c r="K153" s="214">
        <v>0</v>
      </c>
      <c r="L153" s="214" t="s">
        <v>4421</v>
      </c>
      <c r="M153" s="214" t="s">
        <v>11</v>
      </c>
      <c r="N153" s="214" t="s">
        <v>2348</v>
      </c>
      <c r="O153" s="214" t="s">
        <v>11</v>
      </c>
      <c r="P153" s="214" t="s">
        <v>11</v>
      </c>
      <c r="Q153" s="22" t="str">
        <f t="shared" si="28"/>
        <v>在读</v>
      </c>
      <c r="R153" s="22" t="str">
        <f>IF(Q153="在读",IF(IFERROR(FIND("一",D153),0)&gt;0,"一对一",VLOOKUP(LEFT(D153,3),班级编码!A:H,8,0)),Q153)</f>
        <v>幼儿部</v>
      </c>
      <c r="S153" s="22" t="str">
        <f t="shared" si="29"/>
        <v>K05000GXD36</v>
      </c>
      <c r="T153" s="22" t="str">
        <f t="shared" si="30"/>
        <v>萧泽秀</v>
      </c>
      <c r="U153" s="22" t="str">
        <f t="shared" si="31"/>
        <v/>
      </c>
      <c r="V153" s="22" t="str">
        <f t="shared" si="32"/>
        <v>Marry</v>
      </c>
      <c r="W153" s="22" t="str">
        <f t="shared" si="33"/>
        <v>Marry</v>
      </c>
      <c r="X153" s="22" t="str">
        <f t="shared" si="34"/>
        <v/>
      </c>
      <c r="Y153" s="22">
        <f t="shared" si="35"/>
        <v>5</v>
      </c>
      <c r="Z153" s="22">
        <f t="shared" si="36"/>
        <v>5</v>
      </c>
      <c r="AA153" s="22" t="str">
        <f t="shared" si="26"/>
        <v/>
      </c>
      <c r="AB153" s="22">
        <f>COUNTIF($G$2:G153,G153)</f>
        <v>1</v>
      </c>
      <c r="AC153" s="22" t="str">
        <f t="shared" si="37"/>
        <v>K05</v>
      </c>
      <c r="AD153" s="22" t="str">
        <f>VLOOKUP(D153,'2-班级信息'!A:AI,35,0)</f>
        <v>周四晚上</v>
      </c>
      <c r="AE153" s="22" t="str">
        <f>VLOOKUP(D153,'2-班级信息'!A:AL,12,0)</f>
        <v>1.5小时</v>
      </c>
      <c r="AF153" s="22" t="str">
        <f t="shared" si="27"/>
        <v>幼儿班</v>
      </c>
      <c r="AG153" s="22" t="str">
        <f t="shared" si="38"/>
        <v>幼儿班</v>
      </c>
    </row>
    <row r="154" spans="1:33">
      <c r="A154" s="214" t="s">
        <v>1721</v>
      </c>
      <c r="B154" s="214" t="s">
        <v>452</v>
      </c>
      <c r="C154" s="214" t="s">
        <v>1721</v>
      </c>
      <c r="D154" s="214" t="s">
        <v>5342</v>
      </c>
      <c r="E154" s="214" t="s">
        <v>4073</v>
      </c>
      <c r="F154" s="214" t="s">
        <v>5343</v>
      </c>
      <c r="G154" s="214" t="s">
        <v>2528</v>
      </c>
      <c r="H154" s="214" t="s">
        <v>2529</v>
      </c>
      <c r="I154" s="214" t="s">
        <v>10</v>
      </c>
      <c r="J154" s="214" t="s">
        <v>2530</v>
      </c>
      <c r="K154" s="214">
        <v>0</v>
      </c>
      <c r="L154" s="214" t="s">
        <v>4423</v>
      </c>
      <c r="M154" s="214" t="s">
        <v>11</v>
      </c>
      <c r="N154" s="214" t="s">
        <v>2444</v>
      </c>
      <c r="O154" s="214" t="s">
        <v>11</v>
      </c>
      <c r="P154" s="214" t="s">
        <v>11</v>
      </c>
      <c r="Q154" s="22" t="str">
        <f t="shared" si="28"/>
        <v>在读</v>
      </c>
      <c r="R154" s="22" t="str">
        <f>IF(Q154="在读",IF(IFERROR(FIND("一",D154),0)&gt;0,"一对一",VLOOKUP(LEFT(D154,3),班级编码!A:H,8,0)),Q154)</f>
        <v>小初部</v>
      </c>
      <c r="S154" s="22" t="str">
        <f t="shared" si="29"/>
        <v>P03F01G2335</v>
      </c>
      <c r="T154" s="22" t="str">
        <f t="shared" si="30"/>
        <v>赖情佳</v>
      </c>
      <c r="U154" s="22" t="str">
        <f t="shared" si="31"/>
        <v>覃爱怡</v>
      </c>
      <c r="V154" s="22" t="str">
        <f t="shared" si="32"/>
        <v>Anna Khimo</v>
      </c>
      <c r="W154" s="22" t="str">
        <f t="shared" si="33"/>
        <v>覃爱怡</v>
      </c>
      <c r="X154" s="22" t="str">
        <f t="shared" si="34"/>
        <v>Anna Khimo</v>
      </c>
      <c r="Y154" s="22">
        <f t="shared" si="35"/>
        <v>3</v>
      </c>
      <c r="Z154" s="22">
        <f t="shared" si="36"/>
        <v>6</v>
      </c>
      <c r="AA154" s="22" t="str">
        <f t="shared" si="26"/>
        <v>重复</v>
      </c>
      <c r="AB154" s="22">
        <f>COUNTIF($G$2:G154,G154)</f>
        <v>1</v>
      </c>
      <c r="AC154" s="22" t="str">
        <f t="shared" si="37"/>
        <v>P03</v>
      </c>
      <c r="AD154" s="22" t="str">
        <f>VLOOKUP(D154,'2-班级信息'!A:AI,35,0)</f>
        <v>周六下午</v>
      </c>
      <c r="AE154" s="22" t="str">
        <f>VLOOKUP(D154,'2-班级信息'!A:AL,12,0)</f>
        <v>3小时</v>
      </c>
      <c r="AF154" s="22" t="str">
        <f t="shared" si="27"/>
        <v>小学班</v>
      </c>
      <c r="AG154" s="22" t="str">
        <f t="shared" si="38"/>
        <v>小学周末白天班</v>
      </c>
    </row>
    <row r="155" spans="1:33">
      <c r="A155" s="214" t="s">
        <v>1721</v>
      </c>
      <c r="B155" s="214" t="s">
        <v>4097</v>
      </c>
      <c r="C155" s="214" t="s">
        <v>1721</v>
      </c>
      <c r="D155" s="214" t="s">
        <v>4096</v>
      </c>
      <c r="E155" s="214" t="s">
        <v>11</v>
      </c>
      <c r="F155" s="214" t="s">
        <v>11</v>
      </c>
      <c r="G155" s="214" t="s">
        <v>2528</v>
      </c>
      <c r="H155" s="214" t="s">
        <v>2529</v>
      </c>
      <c r="I155" s="214" t="s">
        <v>10</v>
      </c>
      <c r="J155" s="214" t="s">
        <v>2530</v>
      </c>
      <c r="K155" s="214">
        <v>0</v>
      </c>
      <c r="L155" s="214" t="s">
        <v>4422</v>
      </c>
      <c r="M155" s="216" t="s">
        <v>5376</v>
      </c>
      <c r="N155" s="214" t="s">
        <v>2444</v>
      </c>
      <c r="O155" s="214" t="s">
        <v>11</v>
      </c>
      <c r="P155" s="214" t="s">
        <v>11</v>
      </c>
      <c r="Q155" s="22" t="str">
        <f t="shared" si="28"/>
        <v xml:space="preserve"> </v>
      </c>
      <c r="R155" s="22" t="str">
        <f>IF(Q155="在读",IF(IFERROR(FIND("一",D155),0)&gt;0,"一对一",VLOOKUP(LEFT(D155,3),班级编码!A:H,8,0)),Q155)</f>
        <v xml:space="preserve"> </v>
      </c>
      <c r="S155" s="22" t="str">
        <f t="shared" si="29"/>
        <v>广州区域-游学会员（2016年48800元）_殷聆菲_吴易辰_戴梓煊_杨濠歌_顾珊瑜_王宇翔_韦佳烨</v>
      </c>
      <c r="T155" s="22" t="str">
        <f t="shared" si="30"/>
        <v/>
      </c>
      <c r="U155" s="22" t="str">
        <f t="shared" si="31"/>
        <v/>
      </c>
      <c r="V155" s="22" t="str">
        <f t="shared" si="32"/>
        <v/>
      </c>
      <c r="W155" s="22" t="str">
        <f t="shared" si="33"/>
        <v/>
      </c>
      <c r="X155" s="22" t="str">
        <f t="shared" si="34"/>
        <v/>
      </c>
      <c r="Y155" s="22">
        <f t="shared" si="35"/>
        <v>0</v>
      </c>
      <c r="Z155" s="22">
        <f t="shared" si="36"/>
        <v>0</v>
      </c>
      <c r="AA155" s="22" t="str">
        <f t="shared" si="26"/>
        <v>重复</v>
      </c>
      <c r="AB155" s="22">
        <f>COUNTIF($G$2:G155,G155)</f>
        <v>2</v>
      </c>
      <c r="AC155" s="22" t="str">
        <f t="shared" si="37"/>
        <v>广州区</v>
      </c>
      <c r="AD155" s="22" t="str">
        <f>VLOOKUP(D155,'2-班级信息'!A:AI,35,0)</f>
        <v/>
      </c>
      <c r="AE155" s="22" t="str">
        <f>VLOOKUP(D155,'2-班级信息'!A:AL,12,0)</f>
        <v/>
      </c>
      <c r="AF155" s="22" t="str">
        <f t="shared" si="27"/>
        <v>小学班</v>
      </c>
      <c r="AG155" s="22" t="str">
        <f t="shared" si="38"/>
        <v>小学平时班</v>
      </c>
    </row>
    <row r="156" spans="1:33">
      <c r="A156" s="214" t="s">
        <v>1721</v>
      </c>
      <c r="B156" s="214" t="s">
        <v>452</v>
      </c>
      <c r="C156" s="214" t="s">
        <v>1721</v>
      </c>
      <c r="D156" s="214" t="s">
        <v>4148</v>
      </c>
      <c r="E156" s="214" t="s">
        <v>4150</v>
      </c>
      <c r="F156" s="214" t="s">
        <v>4149</v>
      </c>
      <c r="G156" s="214" t="s">
        <v>2521</v>
      </c>
      <c r="H156" s="214" t="s">
        <v>2522</v>
      </c>
      <c r="I156" s="214" t="s">
        <v>12</v>
      </c>
      <c r="J156" s="214" t="s">
        <v>2523</v>
      </c>
      <c r="K156" s="214">
        <v>0</v>
      </c>
      <c r="L156" s="214" t="s">
        <v>4424</v>
      </c>
      <c r="M156" s="214" t="s">
        <v>11</v>
      </c>
      <c r="N156" s="214" t="s">
        <v>1766</v>
      </c>
      <c r="O156" s="214" t="s">
        <v>11</v>
      </c>
      <c r="P156" s="214" t="s">
        <v>11</v>
      </c>
      <c r="Q156" s="22" t="str">
        <f t="shared" si="28"/>
        <v>在读</v>
      </c>
      <c r="R156" s="22" t="str">
        <f>IF(Q156="在读",IF(IFERROR(FIND("一",D156),0)&gt;0,"一对一",VLOOKUP(LEFT(D156,3),班级编码!A:H,8,0)),Q156)</f>
        <v>初中部</v>
      </c>
      <c r="S156" s="22" t="str">
        <f t="shared" si="29"/>
        <v>J1BSR4G6711</v>
      </c>
      <c r="T156" s="22" t="str">
        <f t="shared" si="30"/>
        <v>张佩</v>
      </c>
      <c r="U156" s="22" t="str">
        <f t="shared" si="31"/>
        <v>覃爱怡</v>
      </c>
      <c r="V156" s="22" t="str">
        <f t="shared" si="32"/>
        <v xml:space="preserve">STA MARIA </v>
      </c>
      <c r="W156" s="22" t="str">
        <f t="shared" si="33"/>
        <v>覃爱怡</v>
      </c>
      <c r="X156" s="22" t="str">
        <f t="shared" si="34"/>
        <v xml:space="preserve">STA MARIA </v>
      </c>
      <c r="Y156" s="22">
        <f t="shared" si="35"/>
        <v>3</v>
      </c>
      <c r="Z156" s="22">
        <f t="shared" si="36"/>
        <v>6</v>
      </c>
      <c r="AA156" s="22" t="str">
        <f t="shared" si="26"/>
        <v/>
      </c>
      <c r="AB156" s="22">
        <f>COUNTIF($G$2:G156,G156)</f>
        <v>1</v>
      </c>
      <c r="AC156" s="22" t="str">
        <f t="shared" si="37"/>
        <v>J1B</v>
      </c>
      <c r="AD156" s="22" t="str">
        <f>VLOOKUP(D156,'2-班级信息'!A:AI,35,0)</f>
        <v>周日上午</v>
      </c>
      <c r="AE156" s="22" t="str">
        <f>VLOOKUP(D156,'2-班级信息'!A:AL,12,0)</f>
        <v>3小时</v>
      </c>
      <c r="AF156" s="22" t="str">
        <f t="shared" si="27"/>
        <v>小学班</v>
      </c>
      <c r="AG156" s="22" t="str">
        <f t="shared" si="38"/>
        <v>小学周末白天班</v>
      </c>
    </row>
    <row r="157" spans="1:33">
      <c r="A157" s="214" t="s">
        <v>1721</v>
      </c>
      <c r="B157" s="214" t="s">
        <v>452</v>
      </c>
      <c r="C157" s="214" t="s">
        <v>1721</v>
      </c>
      <c r="D157" s="214" t="s">
        <v>4173</v>
      </c>
      <c r="E157" s="214" t="s">
        <v>4155</v>
      </c>
      <c r="F157" s="214" t="s">
        <v>4174</v>
      </c>
      <c r="G157" s="214" t="s">
        <v>2518</v>
      </c>
      <c r="H157" s="214" t="s">
        <v>2519</v>
      </c>
      <c r="I157" s="214" t="s">
        <v>14</v>
      </c>
      <c r="J157" s="214" t="s">
        <v>2520</v>
      </c>
      <c r="K157" s="214">
        <v>0</v>
      </c>
      <c r="L157" s="214" t="s">
        <v>4425</v>
      </c>
      <c r="M157" s="214" t="s">
        <v>11</v>
      </c>
      <c r="N157" s="214" t="s">
        <v>1726</v>
      </c>
      <c r="O157" s="214" t="s">
        <v>11</v>
      </c>
      <c r="P157" s="214" t="s">
        <v>11</v>
      </c>
      <c r="Q157" s="22" t="str">
        <f t="shared" si="28"/>
        <v>在读</v>
      </c>
      <c r="R157" s="22" t="str">
        <f>IF(Q157="在读",IF(IFERROR(FIND("一",D157),0)&gt;0,"一对一",VLOOKUP(LEFT(D157,3),班级编码!A:H,8,0)),Q157)</f>
        <v>小高部</v>
      </c>
      <c r="S157" s="22" t="str">
        <f t="shared" si="29"/>
        <v>P2BF03G2327</v>
      </c>
      <c r="T157" s="22" t="str">
        <f t="shared" si="30"/>
        <v>黎洁瑜</v>
      </c>
      <c r="U157" s="22" t="str">
        <f t="shared" si="31"/>
        <v>赖情佳</v>
      </c>
      <c r="V157" s="22" t="str">
        <f t="shared" si="32"/>
        <v>STA MARIA ANTONIO III BILLONES</v>
      </c>
      <c r="W157" s="22" t="str">
        <f t="shared" si="33"/>
        <v>STA MARIA ANTONIO III BILLONES</v>
      </c>
      <c r="X157" s="22" t="str">
        <f t="shared" si="34"/>
        <v>赖情佳</v>
      </c>
      <c r="Y157" s="22">
        <f t="shared" si="35"/>
        <v>30</v>
      </c>
      <c r="Z157" s="22">
        <f t="shared" si="36"/>
        <v>30</v>
      </c>
      <c r="AA157" s="22" t="str">
        <f t="shared" si="26"/>
        <v/>
      </c>
      <c r="AB157" s="22">
        <f>COUNTIF($G$2:G157,G157)</f>
        <v>1</v>
      </c>
      <c r="AC157" s="22" t="str">
        <f t="shared" si="37"/>
        <v>P2B</v>
      </c>
      <c r="AD157" s="22" t="str">
        <f>VLOOKUP(D157,'2-班级信息'!A:AI,35,0)</f>
        <v>周日下午</v>
      </c>
      <c r="AE157" s="22" t="str">
        <f>VLOOKUP(D157,'2-班级信息'!A:AL,12,0)</f>
        <v>3小时</v>
      </c>
      <c r="AF157" s="22" t="str">
        <f t="shared" si="27"/>
        <v>小学班</v>
      </c>
      <c r="AG157" s="22" t="str">
        <f t="shared" si="38"/>
        <v>小学周末白天班</v>
      </c>
    </row>
    <row r="158" spans="1:33">
      <c r="A158" s="214" t="s">
        <v>1721</v>
      </c>
      <c r="B158" s="214" t="s">
        <v>4084</v>
      </c>
      <c r="C158" s="214" t="s">
        <v>1721</v>
      </c>
      <c r="D158" s="214" t="s">
        <v>4083</v>
      </c>
      <c r="E158" s="214" t="s">
        <v>11</v>
      </c>
      <c r="F158" s="214" t="s">
        <v>4085</v>
      </c>
      <c r="G158" s="214" t="s">
        <v>2499</v>
      </c>
      <c r="H158" s="214" t="s">
        <v>2500</v>
      </c>
      <c r="I158" s="214" t="s">
        <v>13</v>
      </c>
      <c r="J158" s="214" t="s">
        <v>2501</v>
      </c>
      <c r="K158" s="214">
        <v>0</v>
      </c>
      <c r="L158" s="214" t="s">
        <v>4426</v>
      </c>
      <c r="M158" s="214" t="s">
        <v>11</v>
      </c>
      <c r="N158" s="214" t="s">
        <v>1726</v>
      </c>
      <c r="O158" s="214" t="s">
        <v>11</v>
      </c>
      <c r="P158" s="214" t="s">
        <v>11</v>
      </c>
      <c r="Q158" s="22" t="str">
        <f t="shared" si="28"/>
        <v>停读</v>
      </c>
      <c r="R158" s="22" t="str">
        <f>IF(Q158="在读",IF(IFERROR(FIND("一",D158),0)&gt;0,"一对一",VLOOKUP(LEFT(D158,3),班级编码!A:H,8,0)),Q158)</f>
        <v>停读</v>
      </c>
      <c r="S158" s="22" t="str">
        <f t="shared" si="29"/>
        <v>停读</v>
      </c>
      <c r="T158" s="22" t="str">
        <f t="shared" si="30"/>
        <v>陈欢</v>
      </c>
      <c r="U158" s="22" t="str">
        <f t="shared" si="31"/>
        <v/>
      </c>
      <c r="V158" s="22" t="str">
        <f t="shared" si="32"/>
        <v/>
      </c>
      <c r="W158" s="22" t="str">
        <f t="shared" si="33"/>
        <v/>
      </c>
      <c r="X158" s="22" t="str">
        <f t="shared" si="34"/>
        <v/>
      </c>
      <c r="Y158" s="22">
        <f t="shared" si="35"/>
        <v>0</v>
      </c>
      <c r="Z158" s="22">
        <f t="shared" si="36"/>
        <v>0</v>
      </c>
      <c r="AA158" s="22" t="str">
        <f t="shared" si="26"/>
        <v/>
      </c>
      <c r="AB158" s="22">
        <f>COUNTIF($G$2:G158,G158)</f>
        <v>1</v>
      </c>
      <c r="AC158" s="22" t="str">
        <f t="shared" si="37"/>
        <v>停读</v>
      </c>
      <c r="AD158" s="22" t="str">
        <f>VLOOKUP(D158,'2-班级信息'!A:AI,35,0)</f>
        <v/>
      </c>
      <c r="AE158" s="22" t="str">
        <f>VLOOKUP(D158,'2-班级信息'!A:AL,12,0)</f>
        <v/>
      </c>
      <c r="AF158" s="22" t="str">
        <f t="shared" si="27"/>
        <v>小学班</v>
      </c>
      <c r="AG158" s="22" t="str">
        <f t="shared" si="38"/>
        <v>小学平时班</v>
      </c>
    </row>
    <row r="159" spans="1:33">
      <c r="A159" s="214" t="s">
        <v>1721</v>
      </c>
      <c r="B159" s="214" t="s">
        <v>4084</v>
      </c>
      <c r="C159" s="214" t="s">
        <v>1721</v>
      </c>
      <c r="D159" s="214" t="s">
        <v>4083</v>
      </c>
      <c r="E159" s="214" t="s">
        <v>11</v>
      </c>
      <c r="F159" s="214" t="s">
        <v>4085</v>
      </c>
      <c r="G159" s="214" t="s">
        <v>2490</v>
      </c>
      <c r="H159" s="214" t="s">
        <v>2491</v>
      </c>
      <c r="I159" s="214" t="s">
        <v>18</v>
      </c>
      <c r="J159" s="214" t="s">
        <v>2492</v>
      </c>
      <c r="K159" s="214">
        <v>0</v>
      </c>
      <c r="L159" s="214" t="s">
        <v>11</v>
      </c>
      <c r="M159" s="214" t="s">
        <v>11</v>
      </c>
      <c r="N159" s="214" t="s">
        <v>2098</v>
      </c>
      <c r="O159" s="214" t="s">
        <v>11</v>
      </c>
      <c r="P159" s="214" t="s">
        <v>11</v>
      </c>
      <c r="Q159" s="22" t="str">
        <f t="shared" si="28"/>
        <v>停读</v>
      </c>
      <c r="R159" s="22" t="str">
        <f>IF(Q159="在读",IF(IFERROR(FIND("一",D159),0)&gt;0,"一对一",VLOOKUP(LEFT(D159,3),班级编码!A:H,8,0)),Q159)</f>
        <v>停读</v>
      </c>
      <c r="S159" s="22" t="str">
        <f t="shared" si="29"/>
        <v>停读</v>
      </c>
      <c r="T159" s="22" t="str">
        <f t="shared" si="30"/>
        <v>陈欢</v>
      </c>
      <c r="U159" s="22" t="str">
        <f t="shared" si="31"/>
        <v/>
      </c>
      <c r="V159" s="22" t="str">
        <f t="shared" si="32"/>
        <v/>
      </c>
      <c r="W159" s="22" t="str">
        <f t="shared" si="33"/>
        <v/>
      </c>
      <c r="X159" s="22" t="str">
        <f t="shared" si="34"/>
        <v/>
      </c>
      <c r="Y159" s="22">
        <f t="shared" si="35"/>
        <v>0</v>
      </c>
      <c r="Z159" s="22">
        <f t="shared" si="36"/>
        <v>0</v>
      </c>
      <c r="AA159" s="22" t="str">
        <f t="shared" si="26"/>
        <v/>
      </c>
      <c r="AB159" s="22">
        <f>COUNTIF($G$2:G159,G159)</f>
        <v>1</v>
      </c>
      <c r="AC159" s="22" t="str">
        <f t="shared" si="37"/>
        <v>停读</v>
      </c>
      <c r="AD159" s="22" t="str">
        <f>VLOOKUP(D159,'2-班级信息'!A:AI,35,0)</f>
        <v/>
      </c>
      <c r="AE159" s="22" t="str">
        <f>VLOOKUP(D159,'2-班级信息'!A:AL,12,0)</f>
        <v/>
      </c>
      <c r="AF159" s="22" t="str">
        <f t="shared" si="27"/>
        <v>中学班</v>
      </c>
      <c r="AG159" s="22" t="str">
        <f t="shared" si="38"/>
        <v>中学班</v>
      </c>
    </row>
    <row r="160" spans="1:33">
      <c r="A160" s="214" t="s">
        <v>1721</v>
      </c>
      <c r="B160" s="214" t="s">
        <v>1189</v>
      </c>
      <c r="C160" s="214" t="s">
        <v>1721</v>
      </c>
      <c r="D160" s="214" t="s">
        <v>4197</v>
      </c>
      <c r="E160" s="214" t="s">
        <v>4184</v>
      </c>
      <c r="F160" s="214" t="s">
        <v>4198</v>
      </c>
      <c r="G160" s="214" t="s">
        <v>2481</v>
      </c>
      <c r="H160" s="214" t="s">
        <v>2482</v>
      </c>
      <c r="I160" s="214" t="s">
        <v>16</v>
      </c>
      <c r="J160" s="214" t="s">
        <v>2483</v>
      </c>
      <c r="K160" s="214">
        <v>0</v>
      </c>
      <c r="L160" s="214" t="s">
        <v>4427</v>
      </c>
      <c r="M160" s="214" t="s">
        <v>11</v>
      </c>
      <c r="N160" s="214" t="s">
        <v>1726</v>
      </c>
      <c r="O160" s="214" t="s">
        <v>11</v>
      </c>
      <c r="P160" s="214" t="s">
        <v>11</v>
      </c>
      <c r="Q160" s="22" t="str">
        <f t="shared" si="28"/>
        <v>在读</v>
      </c>
      <c r="R160" s="22" t="str">
        <f>IF(Q160="在读",IF(IFERROR(FIND("一",D160),0)&gt;0,"一对一",VLOOKUP(LEFT(D160,3),班级编码!A:H,8,0)),Q160)</f>
        <v>小初部</v>
      </c>
      <c r="S160" s="22" t="str">
        <f t="shared" si="29"/>
        <v>P03F01G1231</v>
      </c>
      <c r="T160" s="22" t="str">
        <f t="shared" si="30"/>
        <v>黎洁瑜</v>
      </c>
      <c r="U160" s="22" t="str">
        <f t="shared" si="31"/>
        <v>萧泽秀</v>
      </c>
      <c r="V160" s="22" t="str">
        <f t="shared" si="32"/>
        <v>YoYO</v>
      </c>
      <c r="W160" s="22" t="str">
        <f t="shared" si="33"/>
        <v>萧泽秀</v>
      </c>
      <c r="X160" s="22" t="str">
        <f t="shared" si="34"/>
        <v>YoYO</v>
      </c>
      <c r="Y160" s="22">
        <f t="shared" si="35"/>
        <v>3</v>
      </c>
      <c r="Z160" s="22">
        <f t="shared" si="36"/>
        <v>6</v>
      </c>
      <c r="AA160" s="22" t="str">
        <f t="shared" si="26"/>
        <v/>
      </c>
      <c r="AB160" s="22">
        <f>COUNTIF($G$2:G160,G160)</f>
        <v>1</v>
      </c>
      <c r="AC160" s="22" t="str">
        <f t="shared" si="37"/>
        <v>P03</v>
      </c>
      <c r="AD160" s="22" t="str">
        <f>VLOOKUP(D160,'2-班级信息'!A:AI,35,0)</f>
        <v>周三下午</v>
      </c>
      <c r="AE160" s="22" t="str">
        <f>VLOOKUP(D160,'2-班级信息'!A:AL,12,0)</f>
        <v>3小时</v>
      </c>
      <c r="AF160" s="22" t="str">
        <f t="shared" si="27"/>
        <v>小学班</v>
      </c>
      <c r="AG160" s="22" t="str">
        <f t="shared" si="38"/>
        <v>小学平时3小时班</v>
      </c>
    </row>
    <row r="161" spans="1:33">
      <c r="A161" s="214" t="s">
        <v>1721</v>
      </c>
      <c r="B161" s="214" t="s">
        <v>452</v>
      </c>
      <c r="C161" s="214" t="s">
        <v>1721</v>
      </c>
      <c r="D161" s="214" t="s">
        <v>4148</v>
      </c>
      <c r="E161" s="214" t="s">
        <v>4150</v>
      </c>
      <c r="F161" s="214" t="s">
        <v>4149</v>
      </c>
      <c r="G161" s="214" t="s">
        <v>2478</v>
      </c>
      <c r="H161" s="214" t="s">
        <v>2479</v>
      </c>
      <c r="I161" s="214" t="s">
        <v>15</v>
      </c>
      <c r="J161" s="214" t="s">
        <v>2480</v>
      </c>
      <c r="K161" s="214">
        <v>0</v>
      </c>
      <c r="L161" s="214" t="s">
        <v>4428</v>
      </c>
      <c r="M161" s="214" t="s">
        <v>11</v>
      </c>
      <c r="N161" s="214" t="s">
        <v>1778</v>
      </c>
      <c r="O161" s="214" t="s">
        <v>11</v>
      </c>
      <c r="P161" s="214" t="s">
        <v>11</v>
      </c>
      <c r="Q161" s="22" t="str">
        <f t="shared" si="28"/>
        <v>在读</v>
      </c>
      <c r="R161" s="22" t="str">
        <f>IF(Q161="在读",IF(IFERROR(FIND("一",D161),0)&gt;0,"一对一",VLOOKUP(LEFT(D161,3),班级编码!A:H,8,0)),Q161)</f>
        <v>初中部</v>
      </c>
      <c r="S161" s="22" t="str">
        <f t="shared" si="29"/>
        <v>J1BSR4G6711</v>
      </c>
      <c r="T161" s="22" t="str">
        <f t="shared" si="30"/>
        <v>张佩</v>
      </c>
      <c r="U161" s="22" t="str">
        <f t="shared" si="31"/>
        <v>覃爱怡</v>
      </c>
      <c r="V161" s="22" t="str">
        <f t="shared" si="32"/>
        <v xml:space="preserve">STA MARIA </v>
      </c>
      <c r="W161" s="22" t="str">
        <f t="shared" si="33"/>
        <v>覃爱怡</v>
      </c>
      <c r="X161" s="22" t="str">
        <f t="shared" si="34"/>
        <v xml:space="preserve">STA MARIA </v>
      </c>
      <c r="Y161" s="22">
        <f t="shared" si="35"/>
        <v>3</v>
      </c>
      <c r="Z161" s="22">
        <f t="shared" si="36"/>
        <v>6</v>
      </c>
      <c r="AA161" s="22" t="str">
        <f t="shared" si="26"/>
        <v/>
      </c>
      <c r="AB161" s="22">
        <f>COUNTIF($G$2:G161,G161)</f>
        <v>1</v>
      </c>
      <c r="AC161" s="22" t="str">
        <f t="shared" si="37"/>
        <v>J1B</v>
      </c>
      <c r="AD161" s="22" t="str">
        <f>VLOOKUP(D161,'2-班级信息'!A:AI,35,0)</f>
        <v>周日上午</v>
      </c>
      <c r="AE161" s="22" t="str">
        <f>VLOOKUP(D161,'2-班级信息'!A:AL,12,0)</f>
        <v>3小时</v>
      </c>
      <c r="AF161" s="22" t="str">
        <f t="shared" si="27"/>
        <v>小学班</v>
      </c>
      <c r="AG161" s="22" t="str">
        <f t="shared" si="38"/>
        <v>小学周末白天班</v>
      </c>
    </row>
    <row r="162" spans="1:33">
      <c r="A162" s="214" t="s">
        <v>1721</v>
      </c>
      <c r="B162" s="214" t="s">
        <v>452</v>
      </c>
      <c r="C162" s="214" t="s">
        <v>1721</v>
      </c>
      <c r="D162" s="214" t="s">
        <v>4176</v>
      </c>
      <c r="E162" s="214" t="s">
        <v>4150</v>
      </c>
      <c r="F162" s="214" t="s">
        <v>4149</v>
      </c>
      <c r="G162" s="214" t="s">
        <v>2471</v>
      </c>
      <c r="H162" s="214" t="s">
        <v>2472</v>
      </c>
      <c r="I162" s="214" t="s">
        <v>13</v>
      </c>
      <c r="J162" s="214" t="s">
        <v>2473</v>
      </c>
      <c r="K162" s="214">
        <v>0</v>
      </c>
      <c r="L162" s="214" t="s">
        <v>4429</v>
      </c>
      <c r="M162" s="214" t="s">
        <v>11</v>
      </c>
      <c r="N162" s="214" t="s">
        <v>1766</v>
      </c>
      <c r="O162" s="214" t="s">
        <v>11</v>
      </c>
      <c r="P162" s="214" t="s">
        <v>11</v>
      </c>
      <c r="Q162" s="22" t="str">
        <f t="shared" si="28"/>
        <v>在读</v>
      </c>
      <c r="R162" s="22" t="str">
        <f>IF(Q162="在读",IF(IFERROR(FIND("一",D162),0)&gt;0,"一对一",VLOOKUP(LEFT(D162,3),班级编码!A:H,8,0)),Q162)</f>
        <v>初中部</v>
      </c>
      <c r="S162" s="22" t="str">
        <f t="shared" si="29"/>
        <v>P5BBR6G5616</v>
      </c>
      <c r="T162" s="22" t="str">
        <f t="shared" si="30"/>
        <v>张佩</v>
      </c>
      <c r="U162" s="22" t="str">
        <f t="shared" si="31"/>
        <v>覃爱怡</v>
      </c>
      <c r="V162" s="22" t="str">
        <f t="shared" si="32"/>
        <v xml:space="preserve">STA MARIA </v>
      </c>
      <c r="W162" s="22" t="str">
        <f t="shared" si="33"/>
        <v>覃爱怡</v>
      </c>
      <c r="X162" s="22" t="str">
        <f t="shared" si="34"/>
        <v xml:space="preserve">STA MARIA </v>
      </c>
      <c r="Y162" s="22">
        <f t="shared" si="35"/>
        <v>3</v>
      </c>
      <c r="Z162" s="22">
        <f t="shared" si="36"/>
        <v>6</v>
      </c>
      <c r="AA162" s="22" t="str">
        <f t="shared" si="26"/>
        <v/>
      </c>
      <c r="AB162" s="22">
        <f>COUNTIF($G$2:G162,G162)</f>
        <v>1</v>
      </c>
      <c r="AC162" s="22" t="str">
        <f t="shared" si="37"/>
        <v>P5B</v>
      </c>
      <c r="AD162" s="22" t="str">
        <f>VLOOKUP(D162,'2-班级信息'!A:AI,35,0)</f>
        <v>周日上午</v>
      </c>
      <c r="AE162" s="22" t="str">
        <f>VLOOKUP(D162,'2-班级信息'!A:AL,12,0)</f>
        <v>3小时</v>
      </c>
      <c r="AF162" s="22" t="str">
        <f t="shared" si="27"/>
        <v>小学班</v>
      </c>
      <c r="AG162" s="22" t="str">
        <f t="shared" si="38"/>
        <v>小学周末白天班</v>
      </c>
    </row>
    <row r="163" spans="1:33">
      <c r="A163" s="214" t="s">
        <v>1721</v>
      </c>
      <c r="B163" s="214" t="s">
        <v>4084</v>
      </c>
      <c r="C163" s="214" t="s">
        <v>1721</v>
      </c>
      <c r="D163" s="214" t="s">
        <v>4083</v>
      </c>
      <c r="E163" s="214" t="s">
        <v>11</v>
      </c>
      <c r="F163" s="214" t="s">
        <v>4085</v>
      </c>
      <c r="G163" s="214" t="s">
        <v>2460</v>
      </c>
      <c r="H163" s="214" t="s">
        <v>2461</v>
      </c>
      <c r="I163" s="214" t="s">
        <v>17</v>
      </c>
      <c r="J163" s="214" t="s">
        <v>2462</v>
      </c>
      <c r="K163" s="214">
        <v>0</v>
      </c>
      <c r="L163" s="214" t="s">
        <v>4430</v>
      </c>
      <c r="M163" s="214" t="s">
        <v>11</v>
      </c>
      <c r="N163" s="214" t="s">
        <v>1786</v>
      </c>
      <c r="O163" s="214" t="s">
        <v>11</v>
      </c>
      <c r="P163" s="214" t="s">
        <v>11</v>
      </c>
      <c r="Q163" s="22" t="str">
        <f t="shared" si="28"/>
        <v>停读</v>
      </c>
      <c r="R163" s="22" t="str">
        <f>IF(Q163="在读",IF(IFERROR(FIND("一",D163),0)&gt;0,"一对一",VLOOKUP(LEFT(D163,3),班级编码!A:H,8,0)),Q163)</f>
        <v>停读</v>
      </c>
      <c r="S163" s="22" t="str">
        <f t="shared" si="29"/>
        <v>停读</v>
      </c>
      <c r="T163" s="22" t="str">
        <f t="shared" si="30"/>
        <v>陈欢</v>
      </c>
      <c r="U163" s="22" t="str">
        <f t="shared" si="31"/>
        <v/>
      </c>
      <c r="V163" s="22" t="str">
        <f t="shared" si="32"/>
        <v/>
      </c>
      <c r="W163" s="22" t="str">
        <f t="shared" si="33"/>
        <v/>
      </c>
      <c r="X163" s="22" t="str">
        <f t="shared" si="34"/>
        <v/>
      </c>
      <c r="Y163" s="22">
        <f t="shared" si="35"/>
        <v>0</v>
      </c>
      <c r="Z163" s="22">
        <f t="shared" si="36"/>
        <v>0</v>
      </c>
      <c r="AA163" s="22" t="str">
        <f t="shared" si="26"/>
        <v/>
      </c>
      <c r="AB163" s="22">
        <f>COUNTIF($G$2:G163,G163)</f>
        <v>1</v>
      </c>
      <c r="AC163" s="22" t="str">
        <f t="shared" si="37"/>
        <v>停读</v>
      </c>
      <c r="AD163" s="22" t="str">
        <f>VLOOKUP(D163,'2-班级信息'!A:AI,35,0)</f>
        <v/>
      </c>
      <c r="AE163" s="22" t="str">
        <f>VLOOKUP(D163,'2-班级信息'!A:AL,12,0)</f>
        <v/>
      </c>
      <c r="AF163" s="22" t="str">
        <f t="shared" si="27"/>
        <v>中学班</v>
      </c>
      <c r="AG163" s="22" t="str">
        <f t="shared" si="38"/>
        <v>中学班</v>
      </c>
    </row>
    <row r="164" spans="1:33">
      <c r="A164" s="214" t="s">
        <v>1721</v>
      </c>
      <c r="B164" s="214" t="s">
        <v>452</v>
      </c>
      <c r="C164" s="214" t="s">
        <v>1721</v>
      </c>
      <c r="D164" s="214" t="s">
        <v>4166</v>
      </c>
      <c r="E164" s="214" t="s">
        <v>4132</v>
      </c>
      <c r="F164" s="214" t="s">
        <v>4116</v>
      </c>
      <c r="G164" s="214" t="s">
        <v>2457</v>
      </c>
      <c r="H164" s="214" t="s">
        <v>2458</v>
      </c>
      <c r="I164" s="214" t="s">
        <v>14</v>
      </c>
      <c r="J164" s="214" t="s">
        <v>2459</v>
      </c>
      <c r="K164" s="214">
        <v>0</v>
      </c>
      <c r="L164" s="214" t="s">
        <v>4431</v>
      </c>
      <c r="M164" s="214" t="s">
        <v>11</v>
      </c>
      <c r="N164" s="214" t="s">
        <v>1726</v>
      </c>
      <c r="O164" s="214" t="s">
        <v>11</v>
      </c>
      <c r="P164" s="214" t="s">
        <v>11</v>
      </c>
      <c r="Q164" s="22" t="str">
        <f t="shared" si="28"/>
        <v>在读</v>
      </c>
      <c r="R164" s="22" t="str">
        <f>IF(Q164="在读",IF(IFERROR(FIND("一",D164),0)&gt;0,"一对一",VLOOKUP(LEFT(D164,3),班级编码!A:H,8,0)),Q164)</f>
        <v>小高部</v>
      </c>
      <c r="S164" s="22" t="str">
        <f t="shared" si="29"/>
        <v>P3BF06G3415</v>
      </c>
      <c r="T164" s="22" t="str">
        <f t="shared" si="30"/>
        <v>张佩</v>
      </c>
      <c r="U164" s="22" t="str">
        <f t="shared" si="31"/>
        <v>赖情佳</v>
      </c>
      <c r="V164" s="22" t="str">
        <f t="shared" si="32"/>
        <v>STA MARIA ANTONIO III BILLONES</v>
      </c>
      <c r="W164" s="22" t="str">
        <f t="shared" si="33"/>
        <v>STA MARIA ANTONIO III BILLONES</v>
      </c>
      <c r="X164" s="22" t="str">
        <f t="shared" si="34"/>
        <v>赖情佳</v>
      </c>
      <c r="Y164" s="22">
        <f t="shared" si="35"/>
        <v>30</v>
      </c>
      <c r="Z164" s="22">
        <f t="shared" si="36"/>
        <v>30</v>
      </c>
      <c r="AA164" s="22" t="str">
        <f t="shared" si="26"/>
        <v/>
      </c>
      <c r="AB164" s="22">
        <f>COUNTIF($G$2:G164,G164)</f>
        <v>1</v>
      </c>
      <c r="AC164" s="22" t="str">
        <f t="shared" si="37"/>
        <v>P3B</v>
      </c>
      <c r="AD164" s="22" t="str">
        <f>VLOOKUP(D164,'2-班级信息'!A:AI,35,0)</f>
        <v>周六上午</v>
      </c>
      <c r="AE164" s="22" t="str">
        <f>VLOOKUP(D164,'2-班级信息'!A:AL,12,0)</f>
        <v>3小时</v>
      </c>
      <c r="AF164" s="22" t="str">
        <f t="shared" si="27"/>
        <v>小学班</v>
      </c>
      <c r="AG164" s="22" t="str">
        <f t="shared" si="38"/>
        <v>小学周末白天班</v>
      </c>
    </row>
    <row r="165" spans="1:33">
      <c r="A165" s="214" t="s">
        <v>1721</v>
      </c>
      <c r="B165" s="214" t="s">
        <v>452</v>
      </c>
      <c r="C165" s="214" t="s">
        <v>1721</v>
      </c>
      <c r="D165" s="214" t="s">
        <v>4176</v>
      </c>
      <c r="E165" s="214" t="s">
        <v>4150</v>
      </c>
      <c r="F165" s="214" t="s">
        <v>4149</v>
      </c>
      <c r="G165" s="214" t="s">
        <v>2453</v>
      </c>
      <c r="H165" s="214" t="s">
        <v>2454</v>
      </c>
      <c r="I165" s="214" t="s">
        <v>12</v>
      </c>
      <c r="J165" s="214" t="s">
        <v>2455</v>
      </c>
      <c r="K165" s="214">
        <v>0</v>
      </c>
      <c r="L165" s="214" t="s">
        <v>4432</v>
      </c>
      <c r="M165" s="214" t="s">
        <v>11</v>
      </c>
      <c r="N165" s="214" t="s">
        <v>1766</v>
      </c>
      <c r="O165" s="214" t="s">
        <v>11</v>
      </c>
      <c r="P165" s="214" t="s">
        <v>11</v>
      </c>
      <c r="Q165" s="22" t="str">
        <f t="shared" si="28"/>
        <v>在读</v>
      </c>
      <c r="R165" s="22" t="str">
        <f>IF(Q165="在读",IF(IFERROR(FIND("一",D165),0)&gt;0,"一对一",VLOOKUP(LEFT(D165,3),班级编码!A:H,8,0)),Q165)</f>
        <v>初中部</v>
      </c>
      <c r="S165" s="22" t="str">
        <f t="shared" si="29"/>
        <v>P5BBR6G5616</v>
      </c>
      <c r="T165" s="22" t="str">
        <f t="shared" si="30"/>
        <v>张佩</v>
      </c>
      <c r="U165" s="22" t="str">
        <f t="shared" si="31"/>
        <v>覃爱怡</v>
      </c>
      <c r="V165" s="22" t="str">
        <f t="shared" si="32"/>
        <v xml:space="preserve">STA MARIA </v>
      </c>
      <c r="W165" s="22" t="str">
        <f t="shared" si="33"/>
        <v>覃爱怡</v>
      </c>
      <c r="X165" s="22" t="str">
        <f t="shared" si="34"/>
        <v xml:space="preserve">STA MARIA </v>
      </c>
      <c r="Y165" s="22">
        <f t="shared" si="35"/>
        <v>3</v>
      </c>
      <c r="Z165" s="22">
        <f t="shared" si="36"/>
        <v>6</v>
      </c>
      <c r="AA165" s="22" t="str">
        <f t="shared" si="26"/>
        <v/>
      </c>
      <c r="AB165" s="22">
        <f>COUNTIF($G$2:G165,G165)</f>
        <v>1</v>
      </c>
      <c r="AC165" s="22" t="str">
        <f t="shared" si="37"/>
        <v>P5B</v>
      </c>
      <c r="AD165" s="22" t="str">
        <f>VLOOKUP(D165,'2-班级信息'!A:AI,35,0)</f>
        <v>周日上午</v>
      </c>
      <c r="AE165" s="22" t="str">
        <f>VLOOKUP(D165,'2-班级信息'!A:AL,12,0)</f>
        <v>3小时</v>
      </c>
      <c r="AF165" s="22" t="str">
        <f t="shared" si="27"/>
        <v>小学班</v>
      </c>
      <c r="AG165" s="22" t="str">
        <f t="shared" si="38"/>
        <v>小学周末白天班</v>
      </c>
    </row>
    <row r="166" spans="1:33">
      <c r="A166" s="214" t="s">
        <v>1721</v>
      </c>
      <c r="B166" s="214" t="s">
        <v>452</v>
      </c>
      <c r="C166" s="214" t="s">
        <v>1721</v>
      </c>
      <c r="D166" s="214" t="s">
        <v>5349</v>
      </c>
      <c r="E166" s="214" t="s">
        <v>4155</v>
      </c>
      <c r="F166" s="214" t="s">
        <v>5350</v>
      </c>
      <c r="G166" s="214" t="s">
        <v>2450</v>
      </c>
      <c r="H166" s="214" t="s">
        <v>2451</v>
      </c>
      <c r="I166" s="214" t="s">
        <v>14</v>
      </c>
      <c r="J166" s="214" t="s">
        <v>2452</v>
      </c>
      <c r="K166" s="214">
        <v>0</v>
      </c>
      <c r="L166" s="214" t="s">
        <v>4433</v>
      </c>
      <c r="M166" s="214" t="s">
        <v>11</v>
      </c>
      <c r="N166" s="214" t="s">
        <v>1726</v>
      </c>
      <c r="O166" s="214" t="s">
        <v>11</v>
      </c>
      <c r="P166" s="214" t="s">
        <v>11</v>
      </c>
      <c r="Q166" s="22" t="str">
        <f t="shared" si="28"/>
        <v>在读</v>
      </c>
      <c r="R166" s="22" t="str">
        <f>IF(Q166="在读",IF(IFERROR(FIND("一",D166),0)&gt;0,"一对一",VLOOKUP(LEFT(D166,3),班级编码!A:H,8,0)),Q166)</f>
        <v>小高部</v>
      </c>
      <c r="S166" s="22" t="str">
        <f t="shared" si="29"/>
        <v>P2BF03G3433</v>
      </c>
      <c r="T166" s="22" t="str">
        <f t="shared" si="30"/>
        <v>黎洁瑜</v>
      </c>
      <c r="U166" s="22" t="str">
        <f t="shared" si="31"/>
        <v>萧泽秀</v>
      </c>
      <c r="V166" s="22" t="str">
        <f t="shared" si="32"/>
        <v>Saleh Abdu</v>
      </c>
      <c r="W166" s="22" t="str">
        <f t="shared" si="33"/>
        <v>萧泽秀</v>
      </c>
      <c r="X166" s="22" t="str">
        <f t="shared" si="34"/>
        <v>Saleh Abdu</v>
      </c>
      <c r="Y166" s="22">
        <f t="shared" si="35"/>
        <v>3</v>
      </c>
      <c r="Z166" s="22">
        <f t="shared" si="36"/>
        <v>6</v>
      </c>
      <c r="AA166" s="22" t="str">
        <f t="shared" si="26"/>
        <v/>
      </c>
      <c r="AB166" s="22">
        <f>COUNTIF($G$2:G166,G166)</f>
        <v>1</v>
      </c>
      <c r="AC166" s="22" t="str">
        <f t="shared" si="37"/>
        <v>P2B</v>
      </c>
      <c r="AD166" s="22" t="str">
        <f>VLOOKUP(D166,'2-班级信息'!A:AI,35,0)</f>
        <v>周日下午</v>
      </c>
      <c r="AE166" s="22" t="str">
        <f>VLOOKUP(D166,'2-班级信息'!A:AL,12,0)</f>
        <v>3小时</v>
      </c>
      <c r="AF166" s="22" t="str">
        <f t="shared" si="27"/>
        <v>小学班</v>
      </c>
      <c r="AG166" s="22" t="str">
        <f t="shared" si="38"/>
        <v>小学周末白天班</v>
      </c>
    </row>
    <row r="167" spans="1:33">
      <c r="A167" s="214" t="s">
        <v>1721</v>
      </c>
      <c r="B167" s="214" t="s">
        <v>4084</v>
      </c>
      <c r="C167" s="214" t="s">
        <v>1721</v>
      </c>
      <c r="D167" s="214" t="s">
        <v>4083</v>
      </c>
      <c r="E167" s="214" t="s">
        <v>11</v>
      </c>
      <c r="F167" s="214" t="s">
        <v>4085</v>
      </c>
      <c r="G167" s="214" t="s">
        <v>2416</v>
      </c>
      <c r="H167" s="214" t="s">
        <v>2417</v>
      </c>
      <c r="I167" s="214" t="s">
        <v>16</v>
      </c>
      <c r="J167" s="214" t="s">
        <v>2418</v>
      </c>
      <c r="K167" s="214">
        <v>0</v>
      </c>
      <c r="L167" s="214" t="s">
        <v>11</v>
      </c>
      <c r="M167" s="214" t="s">
        <v>11</v>
      </c>
      <c r="N167" s="214" t="s">
        <v>1726</v>
      </c>
      <c r="O167" s="214" t="s">
        <v>11</v>
      </c>
      <c r="P167" s="214" t="s">
        <v>11</v>
      </c>
      <c r="Q167" s="22" t="str">
        <f t="shared" si="28"/>
        <v>停读</v>
      </c>
      <c r="R167" s="22" t="str">
        <f>IF(Q167="在读",IF(IFERROR(FIND("一",D167),0)&gt;0,"一对一",VLOOKUP(LEFT(D167,3),班级编码!A:H,8,0)),Q167)</f>
        <v>停读</v>
      </c>
      <c r="S167" s="22" t="str">
        <f t="shared" si="29"/>
        <v>停读</v>
      </c>
      <c r="T167" s="22" t="str">
        <f t="shared" si="30"/>
        <v>陈欢</v>
      </c>
      <c r="U167" s="22" t="str">
        <f t="shared" si="31"/>
        <v/>
      </c>
      <c r="V167" s="22" t="str">
        <f t="shared" si="32"/>
        <v/>
      </c>
      <c r="W167" s="22" t="str">
        <f t="shared" si="33"/>
        <v/>
      </c>
      <c r="X167" s="22" t="str">
        <f t="shared" si="34"/>
        <v/>
      </c>
      <c r="Y167" s="22">
        <f t="shared" si="35"/>
        <v>0</v>
      </c>
      <c r="Z167" s="22">
        <f t="shared" si="36"/>
        <v>0</v>
      </c>
      <c r="AA167" s="22" t="str">
        <f t="shared" si="26"/>
        <v/>
      </c>
      <c r="AB167" s="22">
        <f>COUNTIF($G$2:G167,G167)</f>
        <v>1</v>
      </c>
      <c r="AC167" s="22" t="str">
        <f t="shared" si="37"/>
        <v>停读</v>
      </c>
      <c r="AD167" s="22" t="str">
        <f>VLOOKUP(D167,'2-班级信息'!A:AI,35,0)</f>
        <v/>
      </c>
      <c r="AE167" s="22" t="str">
        <f>VLOOKUP(D167,'2-班级信息'!A:AL,12,0)</f>
        <v/>
      </c>
      <c r="AF167" s="22" t="str">
        <f t="shared" si="27"/>
        <v>小学班</v>
      </c>
      <c r="AG167" s="22" t="str">
        <f t="shared" si="38"/>
        <v>小学平时班</v>
      </c>
    </row>
    <row r="168" spans="1:33">
      <c r="A168" s="214" t="s">
        <v>1721</v>
      </c>
      <c r="B168" s="214" t="s">
        <v>452</v>
      </c>
      <c r="C168" s="214" t="s">
        <v>1721</v>
      </c>
      <c r="D168" s="214" t="s">
        <v>5336</v>
      </c>
      <c r="E168" s="214" t="s">
        <v>4073</v>
      </c>
      <c r="F168" s="214" t="s">
        <v>4076</v>
      </c>
      <c r="G168" s="214" t="s">
        <v>2397</v>
      </c>
      <c r="H168" s="214" t="s">
        <v>2398</v>
      </c>
      <c r="I168" s="214" t="s">
        <v>17</v>
      </c>
      <c r="J168" s="214" t="s">
        <v>2399</v>
      </c>
      <c r="K168" s="214">
        <v>0</v>
      </c>
      <c r="L168" s="214" t="s">
        <v>4434</v>
      </c>
      <c r="M168" s="214" t="s">
        <v>11</v>
      </c>
      <c r="N168" s="214" t="s">
        <v>2400</v>
      </c>
      <c r="O168" s="214" t="s">
        <v>11</v>
      </c>
      <c r="P168" s="214" t="s">
        <v>11</v>
      </c>
      <c r="Q168" s="22" t="str">
        <f t="shared" si="28"/>
        <v>在读</v>
      </c>
      <c r="R168" s="22" t="str">
        <f>IF(Q168="在读",IF(IFERROR(FIND("一",D168),0)&gt;0,"一对一",VLOOKUP(LEFT(D168,3),班级编码!A:H,8,0)),Q168)</f>
        <v>初中部</v>
      </c>
      <c r="S168" s="22" t="str">
        <f t="shared" si="29"/>
        <v>J3BSR9G8906</v>
      </c>
      <c r="T168" s="22" t="str">
        <f t="shared" si="30"/>
        <v>萧泽秀</v>
      </c>
      <c r="U168" s="22" t="str">
        <f t="shared" si="31"/>
        <v>黎洁瑜</v>
      </c>
      <c r="V168" s="22" t="str">
        <f t="shared" si="32"/>
        <v xml:space="preserve">STA MARIA </v>
      </c>
      <c r="W168" s="22" t="str">
        <f t="shared" si="33"/>
        <v>黎洁瑜</v>
      </c>
      <c r="X168" s="22" t="str">
        <f t="shared" si="34"/>
        <v xml:space="preserve">STA MARIA </v>
      </c>
      <c r="Y168" s="22">
        <f t="shared" si="35"/>
        <v>3</v>
      </c>
      <c r="Z168" s="22">
        <f t="shared" si="36"/>
        <v>6</v>
      </c>
      <c r="AA168" s="22" t="str">
        <f t="shared" si="26"/>
        <v/>
      </c>
      <c r="AB168" s="22">
        <f>COUNTIF($G$2:G168,G168)</f>
        <v>1</v>
      </c>
      <c r="AC168" s="22" t="str">
        <f t="shared" si="37"/>
        <v>J3B</v>
      </c>
      <c r="AD168" s="22" t="str">
        <f>VLOOKUP(D168,'2-班级信息'!A:AI,35,0)</f>
        <v>周六下午</v>
      </c>
      <c r="AE168" s="22" t="str">
        <f>VLOOKUP(D168,'2-班级信息'!A:AL,12,0)</f>
        <v>3小时</v>
      </c>
      <c r="AF168" s="22" t="str">
        <f t="shared" si="27"/>
        <v>中学班</v>
      </c>
      <c r="AG168" s="22" t="str">
        <f t="shared" si="38"/>
        <v>中学班</v>
      </c>
    </row>
    <row r="169" spans="1:33">
      <c r="A169" s="214" t="s">
        <v>1721</v>
      </c>
      <c r="B169" s="214" t="s">
        <v>452</v>
      </c>
      <c r="C169" s="214" t="s">
        <v>1721</v>
      </c>
      <c r="D169" s="214" t="s">
        <v>4175</v>
      </c>
      <c r="E169" s="214" t="s">
        <v>4150</v>
      </c>
      <c r="F169" s="214" t="s">
        <v>4152</v>
      </c>
      <c r="G169" s="214" t="s">
        <v>2389</v>
      </c>
      <c r="H169" s="214" t="s">
        <v>2390</v>
      </c>
      <c r="I169" s="214" t="s">
        <v>14</v>
      </c>
      <c r="J169" s="214" t="s">
        <v>2391</v>
      </c>
      <c r="K169" s="214">
        <v>0</v>
      </c>
      <c r="L169" s="214" t="s">
        <v>4435</v>
      </c>
      <c r="M169" s="214" t="s">
        <v>11</v>
      </c>
      <c r="N169" s="214" t="s">
        <v>1726</v>
      </c>
      <c r="O169" s="214" t="s">
        <v>11</v>
      </c>
      <c r="P169" s="214" t="s">
        <v>11</v>
      </c>
      <c r="Q169" s="22" t="str">
        <f t="shared" si="28"/>
        <v>在读</v>
      </c>
      <c r="R169" s="22" t="str">
        <f>IF(Q169="在读",IF(IFERROR(FIND("一",D169),0)&gt;0,"一对一",VLOOKUP(LEFT(D169,3),班级编码!A:H,8,0)),Q169)</f>
        <v>小高部</v>
      </c>
      <c r="S169" s="22" t="str">
        <f t="shared" si="29"/>
        <v>P3BF06G3413</v>
      </c>
      <c r="T169" s="22" t="str">
        <f t="shared" si="30"/>
        <v>萧泽秀</v>
      </c>
      <c r="U169" s="22" t="str">
        <f t="shared" si="31"/>
        <v>赖情佳</v>
      </c>
      <c r="V169" s="22" t="str">
        <f t="shared" si="32"/>
        <v xml:space="preserve">STA MARIA </v>
      </c>
      <c r="W169" s="22" t="str">
        <f t="shared" si="33"/>
        <v>赖情佳</v>
      </c>
      <c r="X169" s="22" t="str">
        <f t="shared" si="34"/>
        <v xml:space="preserve">STA MARIA </v>
      </c>
      <c r="Y169" s="22">
        <f t="shared" si="35"/>
        <v>3</v>
      </c>
      <c r="Z169" s="22">
        <f t="shared" si="36"/>
        <v>6</v>
      </c>
      <c r="AA169" s="22" t="str">
        <f t="shared" si="26"/>
        <v/>
      </c>
      <c r="AB169" s="22">
        <f>COUNTIF($G$2:G169,G169)</f>
        <v>1</v>
      </c>
      <c r="AC169" s="22" t="str">
        <f t="shared" si="37"/>
        <v>P3B</v>
      </c>
      <c r="AD169" s="22" t="str">
        <f>VLOOKUP(D169,'2-班级信息'!A:AI,35,0)</f>
        <v>周日上午</v>
      </c>
      <c r="AE169" s="22" t="str">
        <f>VLOOKUP(D169,'2-班级信息'!A:AL,12,0)</f>
        <v>3小时</v>
      </c>
      <c r="AF169" s="22" t="str">
        <f t="shared" si="27"/>
        <v>小学班</v>
      </c>
      <c r="AG169" s="22" t="str">
        <f t="shared" si="38"/>
        <v>小学周末白天班</v>
      </c>
    </row>
    <row r="170" spans="1:33">
      <c r="A170" s="214" t="s">
        <v>1721</v>
      </c>
      <c r="B170" s="214" t="s">
        <v>452</v>
      </c>
      <c r="C170" s="214" t="s">
        <v>1721</v>
      </c>
      <c r="D170" s="214" t="s">
        <v>4148</v>
      </c>
      <c r="E170" s="214" t="s">
        <v>4150</v>
      </c>
      <c r="F170" s="214" t="s">
        <v>4149</v>
      </c>
      <c r="G170" s="214" t="s">
        <v>2386</v>
      </c>
      <c r="H170" s="214" t="s">
        <v>2387</v>
      </c>
      <c r="I170" s="214" t="s">
        <v>15</v>
      </c>
      <c r="J170" s="214" t="s">
        <v>2388</v>
      </c>
      <c r="K170" s="214">
        <v>0</v>
      </c>
      <c r="L170" s="214" t="s">
        <v>4436</v>
      </c>
      <c r="M170" s="214" t="s">
        <v>11</v>
      </c>
      <c r="N170" s="214" t="s">
        <v>1778</v>
      </c>
      <c r="O170" s="214" t="s">
        <v>11</v>
      </c>
      <c r="P170" s="214" t="s">
        <v>11</v>
      </c>
      <c r="Q170" s="22" t="str">
        <f t="shared" si="28"/>
        <v>在读</v>
      </c>
      <c r="R170" s="22" t="str">
        <f>IF(Q170="在读",IF(IFERROR(FIND("一",D170),0)&gt;0,"一对一",VLOOKUP(LEFT(D170,3),班级编码!A:H,8,0)),Q170)</f>
        <v>初中部</v>
      </c>
      <c r="S170" s="22" t="str">
        <f t="shared" si="29"/>
        <v>J1BSR4G6711</v>
      </c>
      <c r="T170" s="22" t="str">
        <f t="shared" si="30"/>
        <v>张佩</v>
      </c>
      <c r="U170" s="22" t="str">
        <f t="shared" si="31"/>
        <v>覃爱怡</v>
      </c>
      <c r="V170" s="22" t="str">
        <f t="shared" si="32"/>
        <v xml:space="preserve">STA MARIA </v>
      </c>
      <c r="W170" s="22" t="str">
        <f t="shared" si="33"/>
        <v>覃爱怡</v>
      </c>
      <c r="X170" s="22" t="str">
        <f t="shared" si="34"/>
        <v xml:space="preserve">STA MARIA </v>
      </c>
      <c r="Y170" s="22">
        <f t="shared" si="35"/>
        <v>3</v>
      </c>
      <c r="Z170" s="22">
        <f t="shared" si="36"/>
        <v>6</v>
      </c>
      <c r="AA170" s="22" t="str">
        <f t="shared" si="26"/>
        <v/>
      </c>
      <c r="AB170" s="22">
        <f>COUNTIF($G$2:G170,G170)</f>
        <v>1</v>
      </c>
      <c r="AC170" s="22" t="str">
        <f t="shared" si="37"/>
        <v>J1B</v>
      </c>
      <c r="AD170" s="22" t="str">
        <f>VLOOKUP(D170,'2-班级信息'!A:AI,35,0)</f>
        <v>周日上午</v>
      </c>
      <c r="AE170" s="22" t="str">
        <f>VLOOKUP(D170,'2-班级信息'!A:AL,12,0)</f>
        <v>3小时</v>
      </c>
      <c r="AF170" s="22" t="str">
        <f t="shared" si="27"/>
        <v>小学班</v>
      </c>
      <c r="AG170" s="22" t="str">
        <f t="shared" si="38"/>
        <v>小学周末白天班</v>
      </c>
    </row>
    <row r="171" spans="1:33">
      <c r="A171" s="214" t="s">
        <v>1721</v>
      </c>
      <c r="B171" s="214" t="s">
        <v>452</v>
      </c>
      <c r="C171" s="214" t="s">
        <v>1721</v>
      </c>
      <c r="D171" s="214" t="s">
        <v>4148</v>
      </c>
      <c r="E171" s="214" t="s">
        <v>4150</v>
      </c>
      <c r="F171" s="214" t="s">
        <v>4149</v>
      </c>
      <c r="G171" s="214" t="s">
        <v>2379</v>
      </c>
      <c r="H171" s="214" t="s">
        <v>2380</v>
      </c>
      <c r="I171" s="214" t="s">
        <v>15</v>
      </c>
      <c r="J171" s="214" t="s">
        <v>2381</v>
      </c>
      <c r="K171" s="214">
        <v>0</v>
      </c>
      <c r="L171" s="214" t="s">
        <v>4437</v>
      </c>
      <c r="M171" s="214" t="s">
        <v>11</v>
      </c>
      <c r="N171" s="214" t="s">
        <v>2189</v>
      </c>
      <c r="O171" s="214" t="s">
        <v>11</v>
      </c>
      <c r="P171" s="214" t="s">
        <v>11</v>
      </c>
      <c r="Q171" s="22" t="str">
        <f t="shared" si="28"/>
        <v>在读</v>
      </c>
      <c r="R171" s="22" t="str">
        <f>IF(Q171="在读",IF(IFERROR(FIND("一",D171),0)&gt;0,"一对一",VLOOKUP(LEFT(D171,3),班级编码!A:H,8,0)),Q171)</f>
        <v>初中部</v>
      </c>
      <c r="S171" s="22" t="str">
        <f t="shared" si="29"/>
        <v>J1BSR4G6711</v>
      </c>
      <c r="T171" s="22" t="str">
        <f t="shared" si="30"/>
        <v>张佩</v>
      </c>
      <c r="U171" s="22" t="str">
        <f t="shared" si="31"/>
        <v>覃爱怡</v>
      </c>
      <c r="V171" s="22" t="str">
        <f t="shared" si="32"/>
        <v xml:space="preserve">STA MARIA </v>
      </c>
      <c r="W171" s="22" t="str">
        <f t="shared" si="33"/>
        <v>覃爱怡</v>
      </c>
      <c r="X171" s="22" t="str">
        <f t="shared" si="34"/>
        <v xml:space="preserve">STA MARIA </v>
      </c>
      <c r="Y171" s="22">
        <f t="shared" si="35"/>
        <v>3</v>
      </c>
      <c r="Z171" s="22">
        <f t="shared" si="36"/>
        <v>6</v>
      </c>
      <c r="AA171" s="22" t="str">
        <f t="shared" si="26"/>
        <v/>
      </c>
      <c r="AB171" s="22">
        <f>COUNTIF($G$2:G171,G171)</f>
        <v>1</v>
      </c>
      <c r="AC171" s="22" t="str">
        <f t="shared" si="37"/>
        <v>J1B</v>
      </c>
      <c r="AD171" s="22" t="str">
        <f>VLOOKUP(D171,'2-班级信息'!A:AI,35,0)</f>
        <v>周日上午</v>
      </c>
      <c r="AE171" s="22" t="str">
        <f>VLOOKUP(D171,'2-班级信息'!A:AL,12,0)</f>
        <v>3小时</v>
      </c>
      <c r="AF171" s="22" t="str">
        <f t="shared" si="27"/>
        <v>小学班</v>
      </c>
      <c r="AG171" s="22" t="str">
        <f t="shared" si="38"/>
        <v>小学周末白天班</v>
      </c>
    </row>
    <row r="172" spans="1:33">
      <c r="A172" s="214" t="s">
        <v>1721</v>
      </c>
      <c r="B172" s="214" t="s">
        <v>1189</v>
      </c>
      <c r="C172" s="214" t="s">
        <v>1721</v>
      </c>
      <c r="D172" s="214" t="s">
        <v>4197</v>
      </c>
      <c r="E172" s="214" t="s">
        <v>4184</v>
      </c>
      <c r="F172" s="214" t="s">
        <v>4198</v>
      </c>
      <c r="G172" s="214" t="s">
        <v>2368</v>
      </c>
      <c r="H172" s="214" t="s">
        <v>2369</v>
      </c>
      <c r="I172" s="214" t="s">
        <v>16</v>
      </c>
      <c r="J172" s="214" t="s">
        <v>2370</v>
      </c>
      <c r="K172" s="214">
        <v>0</v>
      </c>
      <c r="L172" s="214" t="s">
        <v>4438</v>
      </c>
      <c r="M172" s="214" t="s">
        <v>11</v>
      </c>
      <c r="N172" s="214" t="s">
        <v>1726</v>
      </c>
      <c r="O172" s="214" t="s">
        <v>11</v>
      </c>
      <c r="P172" s="214" t="s">
        <v>11</v>
      </c>
      <c r="Q172" s="22" t="str">
        <f t="shared" si="28"/>
        <v>在读</v>
      </c>
      <c r="R172" s="22" t="str">
        <f>IF(Q172="在读",IF(IFERROR(FIND("一",D172),0)&gt;0,"一对一",VLOOKUP(LEFT(D172,3),班级编码!A:H,8,0)),Q172)</f>
        <v>小初部</v>
      </c>
      <c r="S172" s="22" t="str">
        <f t="shared" si="29"/>
        <v>P03F01G1231</v>
      </c>
      <c r="T172" s="22" t="str">
        <f t="shared" si="30"/>
        <v>黎洁瑜</v>
      </c>
      <c r="U172" s="22" t="str">
        <f t="shared" si="31"/>
        <v>萧泽秀</v>
      </c>
      <c r="V172" s="22" t="str">
        <f t="shared" si="32"/>
        <v>YoYO</v>
      </c>
      <c r="W172" s="22" t="str">
        <f t="shared" si="33"/>
        <v>萧泽秀</v>
      </c>
      <c r="X172" s="22" t="str">
        <f t="shared" si="34"/>
        <v>YoYO</v>
      </c>
      <c r="Y172" s="22">
        <f t="shared" si="35"/>
        <v>3</v>
      </c>
      <c r="Z172" s="22">
        <f t="shared" si="36"/>
        <v>6</v>
      </c>
      <c r="AA172" s="22" t="str">
        <f t="shared" si="26"/>
        <v/>
      </c>
      <c r="AB172" s="22">
        <f>COUNTIF($G$2:G172,G172)</f>
        <v>1</v>
      </c>
      <c r="AC172" s="22" t="str">
        <f t="shared" si="37"/>
        <v>P03</v>
      </c>
      <c r="AD172" s="22" t="str">
        <f>VLOOKUP(D172,'2-班级信息'!A:AI,35,0)</f>
        <v>周三下午</v>
      </c>
      <c r="AE172" s="22" t="str">
        <f>VLOOKUP(D172,'2-班级信息'!A:AL,12,0)</f>
        <v>3小时</v>
      </c>
      <c r="AF172" s="22" t="str">
        <f t="shared" si="27"/>
        <v>小学班</v>
      </c>
      <c r="AG172" s="22" t="str">
        <f t="shared" si="38"/>
        <v>小学平时3小时班</v>
      </c>
    </row>
    <row r="173" spans="1:33">
      <c r="A173" s="214" t="s">
        <v>1721</v>
      </c>
      <c r="B173" s="214" t="s">
        <v>452</v>
      </c>
      <c r="C173" s="214" t="s">
        <v>1721</v>
      </c>
      <c r="D173" s="214" t="s">
        <v>5338</v>
      </c>
      <c r="E173" s="214" t="s">
        <v>4073</v>
      </c>
      <c r="F173" s="214" t="s">
        <v>5339</v>
      </c>
      <c r="G173" s="214" t="s">
        <v>2349</v>
      </c>
      <c r="H173" s="214" t="s">
        <v>2350</v>
      </c>
      <c r="I173" s="214" t="s">
        <v>12</v>
      </c>
      <c r="J173" s="214" t="s">
        <v>2351</v>
      </c>
      <c r="K173" s="214">
        <v>0</v>
      </c>
      <c r="L173" s="214" t="s">
        <v>4439</v>
      </c>
      <c r="M173" s="214" t="s">
        <v>11</v>
      </c>
      <c r="N173" s="214" t="s">
        <v>1726</v>
      </c>
      <c r="O173" s="214" t="s">
        <v>11</v>
      </c>
      <c r="P173" s="214" t="s">
        <v>11</v>
      </c>
      <c r="Q173" s="22" t="str">
        <f t="shared" si="28"/>
        <v>在读</v>
      </c>
      <c r="R173" s="22" t="str">
        <f>IF(Q173="在读",IF(IFERROR(FIND("一",D173),0)&gt;0,"一对一",VLOOKUP(LEFT(D173,3),班级编码!A:H,8,0)),Q173)</f>
        <v>初中部</v>
      </c>
      <c r="S173" s="22" t="str">
        <f t="shared" si="29"/>
        <v>P5BBR5G5618</v>
      </c>
      <c r="T173" s="22" t="str">
        <f t="shared" si="30"/>
        <v>易青梅</v>
      </c>
      <c r="U173" s="22" t="str">
        <f t="shared" si="31"/>
        <v>张佩</v>
      </c>
      <c r="V173" s="22" t="str">
        <f t="shared" si="32"/>
        <v>Anna Khimo</v>
      </c>
      <c r="W173" s="22" t="str">
        <f t="shared" si="33"/>
        <v>张佩</v>
      </c>
      <c r="X173" s="22" t="str">
        <f t="shared" si="34"/>
        <v>Anna Khimo</v>
      </c>
      <c r="Y173" s="22">
        <f t="shared" si="35"/>
        <v>2</v>
      </c>
      <c r="Z173" s="22">
        <f t="shared" si="36"/>
        <v>4</v>
      </c>
      <c r="AA173" s="22" t="str">
        <f t="shared" si="26"/>
        <v/>
      </c>
      <c r="AB173" s="22">
        <f>COUNTIF($G$2:G173,G173)</f>
        <v>1</v>
      </c>
      <c r="AC173" s="22" t="str">
        <f t="shared" si="37"/>
        <v>P5B</v>
      </c>
      <c r="AD173" s="22" t="str">
        <f>VLOOKUP(D173,'2-班级信息'!A:AI,35,0)</f>
        <v>周六下午</v>
      </c>
      <c r="AE173" s="22" t="str">
        <f>VLOOKUP(D173,'2-班级信息'!A:AL,12,0)</f>
        <v>3小时</v>
      </c>
      <c r="AF173" s="22" t="str">
        <f t="shared" si="27"/>
        <v>小学班</v>
      </c>
      <c r="AG173" s="22" t="str">
        <f t="shared" si="38"/>
        <v>小学周末白天班</v>
      </c>
    </row>
    <row r="174" spans="1:33">
      <c r="A174" s="214" t="s">
        <v>1721</v>
      </c>
      <c r="B174" s="214" t="s">
        <v>459</v>
      </c>
      <c r="C174" s="214" t="s">
        <v>1721</v>
      </c>
      <c r="D174" s="214" t="s">
        <v>4167</v>
      </c>
      <c r="E174" s="214" t="s">
        <v>4169</v>
      </c>
      <c r="F174" s="214" t="s">
        <v>4168</v>
      </c>
      <c r="G174" s="214" t="s">
        <v>2345</v>
      </c>
      <c r="H174" s="214" t="s">
        <v>2346</v>
      </c>
      <c r="I174" s="214" t="s">
        <v>1669</v>
      </c>
      <c r="J174" s="214" t="s">
        <v>2347</v>
      </c>
      <c r="K174" s="214">
        <v>0</v>
      </c>
      <c r="L174" s="214" t="s">
        <v>4440</v>
      </c>
      <c r="M174" s="214" t="s">
        <v>11</v>
      </c>
      <c r="N174" s="214" t="s">
        <v>2348</v>
      </c>
      <c r="O174" s="214" t="s">
        <v>11</v>
      </c>
      <c r="P174" s="214" t="s">
        <v>11</v>
      </c>
      <c r="Q174" s="22" t="str">
        <f t="shared" si="28"/>
        <v>在读</v>
      </c>
      <c r="R174" s="22" t="str">
        <f>IF(Q174="在读",IF(IFERROR(FIND("一",D174),0)&gt;0,"一对一",VLOOKUP(LEFT(D174,3),班级编码!A:H,8,0)),Q174)</f>
        <v>幼儿部</v>
      </c>
      <c r="S174" s="22" t="str">
        <f t="shared" si="29"/>
        <v>K05000GXD36</v>
      </c>
      <c r="T174" s="22" t="str">
        <f t="shared" si="30"/>
        <v>萧泽秀</v>
      </c>
      <c r="U174" s="22" t="str">
        <f t="shared" si="31"/>
        <v/>
      </c>
      <c r="V174" s="22" t="str">
        <f t="shared" si="32"/>
        <v>Marry</v>
      </c>
      <c r="W174" s="22" t="str">
        <f t="shared" si="33"/>
        <v>Marry</v>
      </c>
      <c r="X174" s="22" t="str">
        <f t="shared" si="34"/>
        <v/>
      </c>
      <c r="Y174" s="22">
        <f t="shared" si="35"/>
        <v>5</v>
      </c>
      <c r="Z174" s="22">
        <f t="shared" si="36"/>
        <v>5</v>
      </c>
      <c r="AA174" s="22" t="str">
        <f t="shared" si="26"/>
        <v/>
      </c>
      <c r="AB174" s="22">
        <f>COUNTIF($G$2:G174,G174)</f>
        <v>1</v>
      </c>
      <c r="AC174" s="22" t="str">
        <f t="shared" si="37"/>
        <v>K05</v>
      </c>
      <c r="AD174" s="22" t="str">
        <f>VLOOKUP(D174,'2-班级信息'!A:AI,35,0)</f>
        <v>周四晚上</v>
      </c>
      <c r="AE174" s="22" t="str">
        <f>VLOOKUP(D174,'2-班级信息'!A:AL,12,0)</f>
        <v>1.5小时</v>
      </c>
      <c r="AF174" s="22" t="str">
        <f t="shared" si="27"/>
        <v>幼儿班</v>
      </c>
      <c r="AG174" s="22" t="str">
        <f t="shared" si="38"/>
        <v>幼儿班</v>
      </c>
    </row>
    <row r="175" spans="1:33">
      <c r="A175" s="214" t="s">
        <v>1721</v>
      </c>
      <c r="B175" s="214" t="s">
        <v>452</v>
      </c>
      <c r="C175" s="214" t="s">
        <v>1721</v>
      </c>
      <c r="D175" s="214" t="s">
        <v>4164</v>
      </c>
      <c r="E175" s="214" t="s">
        <v>4132</v>
      </c>
      <c r="F175" s="214" t="s">
        <v>4165</v>
      </c>
      <c r="G175" s="214" t="s">
        <v>2333</v>
      </c>
      <c r="H175" s="214" t="s">
        <v>2334</v>
      </c>
      <c r="I175" s="214" t="s">
        <v>16</v>
      </c>
      <c r="J175" s="214" t="s">
        <v>2335</v>
      </c>
      <c r="K175" s="214">
        <v>0</v>
      </c>
      <c r="L175" s="214" t="s">
        <v>4441</v>
      </c>
      <c r="M175" s="214" t="s">
        <v>11</v>
      </c>
      <c r="N175" s="214" t="s">
        <v>2336</v>
      </c>
      <c r="O175" s="214" t="s">
        <v>11</v>
      </c>
      <c r="P175" s="214" t="s">
        <v>11</v>
      </c>
      <c r="Q175" s="22" t="str">
        <f t="shared" si="28"/>
        <v>在读</v>
      </c>
      <c r="R175" s="22" t="str">
        <f>IF(Q175="在读",IF(IFERROR(FIND("一",D175),0)&gt;0,"一对一",VLOOKUP(LEFT(D175,3),班级编码!A:H,8,0)),Q175)</f>
        <v>小初部</v>
      </c>
      <c r="S175" s="22" t="str">
        <f t="shared" si="29"/>
        <v>P03K56G1228</v>
      </c>
      <c r="T175" s="22" t="str">
        <f t="shared" si="30"/>
        <v>覃爱怡</v>
      </c>
      <c r="U175" s="22" t="str">
        <f t="shared" si="31"/>
        <v>易青梅</v>
      </c>
      <c r="V175" s="22" t="str">
        <f t="shared" si="32"/>
        <v>STA MARIA ANTONIO III BILLONES</v>
      </c>
      <c r="W175" s="22" t="str">
        <f t="shared" si="33"/>
        <v>STA MARIA ANTONIO III BILLONES</v>
      </c>
      <c r="X175" s="22" t="str">
        <f t="shared" si="34"/>
        <v>易青梅</v>
      </c>
      <c r="Y175" s="22">
        <f t="shared" si="35"/>
        <v>30</v>
      </c>
      <c r="Z175" s="22">
        <f t="shared" si="36"/>
        <v>30</v>
      </c>
      <c r="AA175" s="22" t="str">
        <f t="shared" si="26"/>
        <v/>
      </c>
      <c r="AB175" s="22">
        <f>COUNTIF($G$2:G175,G175)</f>
        <v>1</v>
      </c>
      <c r="AC175" s="22" t="str">
        <f t="shared" si="37"/>
        <v>P03</v>
      </c>
      <c r="AD175" s="22" t="str">
        <f>VLOOKUP(D175,'2-班级信息'!A:AI,35,0)</f>
        <v>周六上午</v>
      </c>
      <c r="AE175" s="22" t="str">
        <f>VLOOKUP(D175,'2-班级信息'!A:AL,12,0)</f>
        <v>3小时</v>
      </c>
      <c r="AF175" s="22" t="str">
        <f t="shared" si="27"/>
        <v>小学班</v>
      </c>
      <c r="AG175" s="22" t="str">
        <f t="shared" si="38"/>
        <v>小学周末白天班</v>
      </c>
    </row>
    <row r="176" spans="1:33">
      <c r="A176" s="214" t="s">
        <v>1721</v>
      </c>
      <c r="B176" s="214" t="s">
        <v>4084</v>
      </c>
      <c r="C176" s="214" t="s">
        <v>1721</v>
      </c>
      <c r="D176" s="214" t="s">
        <v>4083</v>
      </c>
      <c r="E176" s="214" t="s">
        <v>11</v>
      </c>
      <c r="F176" s="214" t="s">
        <v>4085</v>
      </c>
      <c r="G176" s="214" t="s">
        <v>2320</v>
      </c>
      <c r="H176" s="214" t="s">
        <v>2321</v>
      </c>
      <c r="I176" s="214" t="s">
        <v>17</v>
      </c>
      <c r="J176" s="214" t="s">
        <v>2322</v>
      </c>
      <c r="K176" s="214">
        <v>0</v>
      </c>
      <c r="L176" s="214" t="s">
        <v>4442</v>
      </c>
      <c r="M176" s="214" t="s">
        <v>11</v>
      </c>
      <c r="N176" s="214" t="s">
        <v>2323</v>
      </c>
      <c r="O176" s="214" t="s">
        <v>11</v>
      </c>
      <c r="P176" s="214" t="s">
        <v>11</v>
      </c>
      <c r="Q176" s="22" t="str">
        <f t="shared" si="28"/>
        <v>停读</v>
      </c>
      <c r="R176" s="22" t="str">
        <f>IF(Q176="在读",IF(IFERROR(FIND("一",D176),0)&gt;0,"一对一",VLOOKUP(LEFT(D176,3),班级编码!A:H,8,0)),Q176)</f>
        <v>停读</v>
      </c>
      <c r="S176" s="22" t="str">
        <f t="shared" si="29"/>
        <v>停读</v>
      </c>
      <c r="T176" s="22" t="str">
        <f t="shared" si="30"/>
        <v>陈欢</v>
      </c>
      <c r="U176" s="22" t="str">
        <f t="shared" si="31"/>
        <v/>
      </c>
      <c r="V176" s="22" t="str">
        <f t="shared" si="32"/>
        <v/>
      </c>
      <c r="W176" s="22" t="str">
        <f t="shared" si="33"/>
        <v/>
      </c>
      <c r="X176" s="22" t="str">
        <f t="shared" si="34"/>
        <v/>
      </c>
      <c r="Y176" s="22">
        <f t="shared" si="35"/>
        <v>0</v>
      </c>
      <c r="Z176" s="22">
        <f t="shared" si="36"/>
        <v>0</v>
      </c>
      <c r="AA176" s="22" t="str">
        <f t="shared" si="26"/>
        <v/>
      </c>
      <c r="AB176" s="22">
        <f>COUNTIF($G$2:G176,G176)</f>
        <v>1</v>
      </c>
      <c r="AC176" s="22" t="str">
        <f t="shared" si="37"/>
        <v>停读</v>
      </c>
      <c r="AD176" s="22" t="str">
        <f>VLOOKUP(D176,'2-班级信息'!A:AI,35,0)</f>
        <v/>
      </c>
      <c r="AE176" s="22" t="str">
        <f>VLOOKUP(D176,'2-班级信息'!A:AL,12,0)</f>
        <v/>
      </c>
      <c r="AF176" s="22" t="str">
        <f t="shared" si="27"/>
        <v>中学班</v>
      </c>
      <c r="AG176" s="22" t="str">
        <f t="shared" si="38"/>
        <v>中学班</v>
      </c>
    </row>
    <row r="177" spans="1:33">
      <c r="A177" s="214" t="s">
        <v>1721</v>
      </c>
      <c r="B177" s="214" t="s">
        <v>1189</v>
      </c>
      <c r="C177" s="214" t="s">
        <v>1721</v>
      </c>
      <c r="D177" s="214" t="s">
        <v>4207</v>
      </c>
      <c r="E177" s="214" t="s">
        <v>4188</v>
      </c>
      <c r="F177" s="214" t="s">
        <v>4208</v>
      </c>
      <c r="G177" s="214" t="s">
        <v>2317</v>
      </c>
      <c r="H177" s="214" t="s">
        <v>2318</v>
      </c>
      <c r="I177" s="214" t="s">
        <v>16</v>
      </c>
      <c r="J177" s="214" t="s">
        <v>2319</v>
      </c>
      <c r="K177" s="214">
        <v>0</v>
      </c>
      <c r="L177" s="214" t="s">
        <v>4443</v>
      </c>
      <c r="M177" s="214" t="s">
        <v>11</v>
      </c>
      <c r="N177" s="214" t="s">
        <v>1726</v>
      </c>
      <c r="O177" s="214" t="s">
        <v>11</v>
      </c>
      <c r="P177" s="214" t="s">
        <v>11</v>
      </c>
      <c r="Q177" s="22" t="str">
        <f t="shared" si="28"/>
        <v>在读</v>
      </c>
      <c r="R177" s="22" t="str">
        <f>IF(Q177="在读",IF(IFERROR(FIND("一",D177),0)&gt;0,"一对一",VLOOKUP(LEFT(D177,3),班级编码!A:H,8,0)),Q177)</f>
        <v>小初部</v>
      </c>
      <c r="S177" s="22" t="str">
        <f t="shared" si="29"/>
        <v>P03F01G2334</v>
      </c>
      <c r="T177" s="22" t="str">
        <f t="shared" si="30"/>
        <v>赖情佳</v>
      </c>
      <c r="U177" s="22" t="str">
        <f t="shared" si="31"/>
        <v>张佩</v>
      </c>
      <c r="V177" s="22" t="str">
        <f t="shared" si="32"/>
        <v>Abdul</v>
      </c>
      <c r="W177" s="22" t="str">
        <f t="shared" si="33"/>
        <v>张佩</v>
      </c>
      <c r="X177" s="22" t="str">
        <f t="shared" si="34"/>
        <v>Abdul</v>
      </c>
      <c r="Y177" s="22">
        <f t="shared" si="35"/>
        <v>2</v>
      </c>
      <c r="Z177" s="22">
        <f t="shared" si="36"/>
        <v>4</v>
      </c>
      <c r="AA177" s="22" t="str">
        <f t="shared" si="26"/>
        <v/>
      </c>
      <c r="AB177" s="22">
        <f>COUNTIF($G$2:G177,G177)</f>
        <v>1</v>
      </c>
      <c r="AC177" s="22" t="str">
        <f t="shared" si="37"/>
        <v>P03</v>
      </c>
      <c r="AD177" s="22" t="str">
        <f>VLOOKUP(D177,'2-班级信息'!A:AI,35,0)</f>
        <v>周三下午</v>
      </c>
      <c r="AE177" s="22" t="str">
        <f>VLOOKUP(D177,'2-班级信息'!A:AL,12,0)</f>
        <v>3小时</v>
      </c>
      <c r="AF177" s="22" t="str">
        <f t="shared" si="27"/>
        <v>小学班</v>
      </c>
      <c r="AG177" s="22" t="str">
        <f t="shared" si="38"/>
        <v>小学平时3小时班</v>
      </c>
    </row>
    <row r="178" spans="1:33">
      <c r="A178" s="214" t="s">
        <v>1721</v>
      </c>
      <c r="B178" s="214" t="s">
        <v>452</v>
      </c>
      <c r="C178" s="214" t="s">
        <v>1721</v>
      </c>
      <c r="D178" s="214" t="s">
        <v>4172</v>
      </c>
      <c r="E178" s="214" t="s">
        <v>4155</v>
      </c>
      <c r="F178" s="214" t="s">
        <v>4157</v>
      </c>
      <c r="G178" s="214" t="s">
        <v>2296</v>
      </c>
      <c r="H178" s="214" t="s">
        <v>2297</v>
      </c>
      <c r="I178" s="214" t="s">
        <v>13</v>
      </c>
      <c r="J178" s="214" t="s">
        <v>2298</v>
      </c>
      <c r="K178" s="214">
        <v>0</v>
      </c>
      <c r="L178" s="214" t="s">
        <v>4444</v>
      </c>
      <c r="M178" s="214" t="s">
        <v>11</v>
      </c>
      <c r="N178" s="214" t="s">
        <v>1726</v>
      </c>
      <c r="O178" s="214" t="s">
        <v>11</v>
      </c>
      <c r="P178" s="214" t="s">
        <v>11</v>
      </c>
      <c r="Q178" s="22" t="str">
        <f t="shared" si="28"/>
        <v>在读</v>
      </c>
      <c r="R178" s="22" t="str">
        <f>IF(Q178="在读",IF(IFERROR(FIND("一",D178),0)&gt;0,"一对一",VLOOKUP(LEFT(D178,3),班级编码!A:H,8,0)),Q178)</f>
        <v>初中部</v>
      </c>
      <c r="S178" s="22" t="str">
        <f t="shared" si="29"/>
        <v>P6BBR6G5610</v>
      </c>
      <c r="T178" s="22" t="str">
        <f t="shared" si="30"/>
        <v>张佩</v>
      </c>
      <c r="U178" s="22" t="str">
        <f t="shared" si="31"/>
        <v>黎洁瑜</v>
      </c>
      <c r="V178" s="22" t="str">
        <f t="shared" si="32"/>
        <v>STA MARIA ANTONIO III BILLONES</v>
      </c>
      <c r="W178" s="22" t="str">
        <f t="shared" si="33"/>
        <v>STA MARIA ANTONIO III BILLONES</v>
      </c>
      <c r="X178" s="22" t="str">
        <f t="shared" si="34"/>
        <v>黎洁瑜</v>
      </c>
      <c r="Y178" s="22">
        <f t="shared" si="35"/>
        <v>30</v>
      </c>
      <c r="Z178" s="22">
        <f t="shared" si="36"/>
        <v>30</v>
      </c>
      <c r="AA178" s="22" t="str">
        <f t="shared" si="26"/>
        <v/>
      </c>
      <c r="AB178" s="22">
        <f>COUNTIF($G$2:G178,G178)</f>
        <v>1</v>
      </c>
      <c r="AC178" s="22" t="str">
        <f t="shared" si="37"/>
        <v>P6B</v>
      </c>
      <c r="AD178" s="22" t="str">
        <f>VLOOKUP(D178,'2-班级信息'!A:AI,35,0)</f>
        <v>周日下午</v>
      </c>
      <c r="AE178" s="22" t="str">
        <f>VLOOKUP(D178,'2-班级信息'!A:AL,12,0)</f>
        <v>3小时</v>
      </c>
      <c r="AF178" s="22" t="str">
        <f t="shared" si="27"/>
        <v>小学班</v>
      </c>
      <c r="AG178" s="22" t="str">
        <f t="shared" si="38"/>
        <v>小学周末白天班</v>
      </c>
    </row>
    <row r="179" spans="1:33">
      <c r="A179" s="214" t="s">
        <v>1721</v>
      </c>
      <c r="B179" s="214" t="s">
        <v>459</v>
      </c>
      <c r="C179" s="214" t="s">
        <v>1721</v>
      </c>
      <c r="D179" s="214" t="s">
        <v>4167</v>
      </c>
      <c r="E179" s="214" t="s">
        <v>4169</v>
      </c>
      <c r="F179" s="214" t="s">
        <v>4168</v>
      </c>
      <c r="G179" s="214" t="s">
        <v>2287</v>
      </c>
      <c r="H179" s="214" t="s">
        <v>2288</v>
      </c>
      <c r="I179" s="214" t="s">
        <v>1669</v>
      </c>
      <c r="J179" s="214" t="s">
        <v>2289</v>
      </c>
      <c r="K179" s="214">
        <v>0</v>
      </c>
      <c r="L179" s="214" t="s">
        <v>4445</v>
      </c>
      <c r="M179" s="214" t="s">
        <v>11</v>
      </c>
      <c r="N179" s="214" t="s">
        <v>2290</v>
      </c>
      <c r="O179" s="214" t="s">
        <v>11</v>
      </c>
      <c r="P179" s="214" t="s">
        <v>11</v>
      </c>
      <c r="Q179" s="22" t="str">
        <f t="shared" si="28"/>
        <v>在读</v>
      </c>
      <c r="R179" s="22" t="str">
        <f>IF(Q179="在读",IF(IFERROR(FIND("一",D179),0)&gt;0,"一对一",VLOOKUP(LEFT(D179,3),班级编码!A:H,8,0)),Q179)</f>
        <v>幼儿部</v>
      </c>
      <c r="S179" s="22" t="str">
        <f t="shared" si="29"/>
        <v>K05000GXD36</v>
      </c>
      <c r="T179" s="22" t="str">
        <f t="shared" si="30"/>
        <v>萧泽秀</v>
      </c>
      <c r="U179" s="22" t="str">
        <f t="shared" si="31"/>
        <v/>
      </c>
      <c r="V179" s="22" t="str">
        <f t="shared" si="32"/>
        <v>Marry</v>
      </c>
      <c r="W179" s="22" t="str">
        <f t="shared" si="33"/>
        <v>Marry</v>
      </c>
      <c r="X179" s="22" t="str">
        <f t="shared" si="34"/>
        <v/>
      </c>
      <c r="Y179" s="22">
        <f t="shared" si="35"/>
        <v>5</v>
      </c>
      <c r="Z179" s="22">
        <f t="shared" si="36"/>
        <v>5</v>
      </c>
      <c r="AA179" s="22" t="str">
        <f t="shared" si="26"/>
        <v/>
      </c>
      <c r="AB179" s="22">
        <f>COUNTIF($G$2:G179,G179)</f>
        <v>1</v>
      </c>
      <c r="AC179" s="22" t="str">
        <f t="shared" si="37"/>
        <v>K05</v>
      </c>
      <c r="AD179" s="22" t="str">
        <f>VLOOKUP(D179,'2-班级信息'!A:AI,35,0)</f>
        <v>周四晚上</v>
      </c>
      <c r="AE179" s="22" t="str">
        <f>VLOOKUP(D179,'2-班级信息'!A:AL,12,0)</f>
        <v>1.5小时</v>
      </c>
      <c r="AF179" s="22" t="str">
        <f t="shared" si="27"/>
        <v>幼儿班</v>
      </c>
      <c r="AG179" s="22" t="str">
        <f t="shared" si="38"/>
        <v>幼儿班</v>
      </c>
    </row>
    <row r="180" spans="1:33">
      <c r="A180" s="214" t="s">
        <v>1721</v>
      </c>
      <c r="B180" s="214" t="s">
        <v>1189</v>
      </c>
      <c r="C180" s="214" t="s">
        <v>1721</v>
      </c>
      <c r="D180" s="214" t="s">
        <v>4207</v>
      </c>
      <c r="E180" s="214" t="s">
        <v>4188</v>
      </c>
      <c r="F180" s="214" t="s">
        <v>4208</v>
      </c>
      <c r="G180" s="214" t="s">
        <v>2284</v>
      </c>
      <c r="H180" s="214" t="s">
        <v>2285</v>
      </c>
      <c r="I180" s="214" t="s">
        <v>10</v>
      </c>
      <c r="J180" s="214" t="s">
        <v>2286</v>
      </c>
      <c r="K180" s="214">
        <v>0</v>
      </c>
      <c r="L180" s="214" t="s">
        <v>4446</v>
      </c>
      <c r="M180" s="214" t="s">
        <v>11</v>
      </c>
      <c r="N180" s="214" t="s">
        <v>1726</v>
      </c>
      <c r="O180" s="214" t="s">
        <v>11</v>
      </c>
      <c r="P180" s="214" t="s">
        <v>11</v>
      </c>
      <c r="Q180" s="22" t="str">
        <f t="shared" si="28"/>
        <v>在读</v>
      </c>
      <c r="R180" s="22" t="str">
        <f>IF(Q180="在读",IF(IFERROR(FIND("一",D180),0)&gt;0,"一对一",VLOOKUP(LEFT(D180,3),班级编码!A:H,8,0)),Q180)</f>
        <v>小初部</v>
      </c>
      <c r="S180" s="22" t="str">
        <f t="shared" si="29"/>
        <v>P03F01G2334</v>
      </c>
      <c r="T180" s="22" t="str">
        <f t="shared" si="30"/>
        <v>赖情佳</v>
      </c>
      <c r="U180" s="22" t="str">
        <f t="shared" si="31"/>
        <v>张佩</v>
      </c>
      <c r="V180" s="22" t="str">
        <f t="shared" si="32"/>
        <v>Abdul</v>
      </c>
      <c r="W180" s="22" t="str">
        <f t="shared" si="33"/>
        <v>张佩</v>
      </c>
      <c r="X180" s="22" t="str">
        <f t="shared" si="34"/>
        <v>Abdul</v>
      </c>
      <c r="Y180" s="22">
        <f t="shared" si="35"/>
        <v>2</v>
      </c>
      <c r="Z180" s="22">
        <f t="shared" si="36"/>
        <v>4</v>
      </c>
      <c r="AA180" s="22" t="str">
        <f t="shared" si="26"/>
        <v/>
      </c>
      <c r="AB180" s="22">
        <f>COUNTIF($G$2:G180,G180)</f>
        <v>1</v>
      </c>
      <c r="AC180" s="22" t="str">
        <f t="shared" si="37"/>
        <v>P03</v>
      </c>
      <c r="AD180" s="22" t="str">
        <f>VLOOKUP(D180,'2-班级信息'!A:AI,35,0)</f>
        <v>周三下午</v>
      </c>
      <c r="AE180" s="22" t="str">
        <f>VLOOKUP(D180,'2-班级信息'!A:AL,12,0)</f>
        <v>3小时</v>
      </c>
      <c r="AF180" s="22" t="str">
        <f t="shared" si="27"/>
        <v>小学班</v>
      </c>
      <c r="AG180" s="22" t="str">
        <f t="shared" si="38"/>
        <v>小学平时3小时班</v>
      </c>
    </row>
    <row r="181" spans="1:33">
      <c r="A181" s="214" t="s">
        <v>1721</v>
      </c>
      <c r="B181" s="214" t="s">
        <v>459</v>
      </c>
      <c r="C181" s="214" t="s">
        <v>1721</v>
      </c>
      <c r="D181" s="214" t="s">
        <v>4086</v>
      </c>
      <c r="E181" s="214" t="s">
        <v>4089</v>
      </c>
      <c r="F181" s="214" t="s">
        <v>4087</v>
      </c>
      <c r="G181" s="214" t="s">
        <v>2281</v>
      </c>
      <c r="H181" s="214" t="s">
        <v>2282</v>
      </c>
      <c r="I181" s="214" t="s">
        <v>1669</v>
      </c>
      <c r="J181" s="214" t="s">
        <v>2283</v>
      </c>
      <c r="K181" s="214">
        <v>0</v>
      </c>
      <c r="L181" s="214" t="s">
        <v>4447</v>
      </c>
      <c r="M181" s="214" t="s">
        <v>11</v>
      </c>
      <c r="N181" s="214" t="s">
        <v>1946</v>
      </c>
      <c r="O181" s="214" t="s">
        <v>11</v>
      </c>
      <c r="P181" s="214" t="s">
        <v>11</v>
      </c>
      <c r="Q181" s="22" t="str">
        <f t="shared" si="28"/>
        <v>在读</v>
      </c>
      <c r="R181" s="22" t="str">
        <f>IF(Q181="在读",IF(IFERROR(FIND("一",D181),0)&gt;0,"一对一",VLOOKUP(LEFT(D181,3),班级编码!A:H,8,0)),Q181)</f>
        <v>幼儿部</v>
      </c>
      <c r="S181" s="22" t="str">
        <f t="shared" si="29"/>
        <v>K03000GXZ23</v>
      </c>
      <c r="T181" s="22" t="str">
        <f t="shared" si="30"/>
        <v>陈敏华</v>
      </c>
      <c r="U181" s="22" t="str">
        <f t="shared" si="31"/>
        <v/>
      </c>
      <c r="V181" s="22" t="str">
        <f t="shared" si="32"/>
        <v>STA MARIA ANTONIO II</v>
      </c>
      <c r="W181" s="22" t="str">
        <f t="shared" si="33"/>
        <v>STA MARIA ANTONIO II</v>
      </c>
      <c r="X181" s="22" t="str">
        <f t="shared" si="34"/>
        <v/>
      </c>
      <c r="Y181" s="22">
        <f t="shared" si="35"/>
        <v>20</v>
      </c>
      <c r="Z181" s="22">
        <f t="shared" si="36"/>
        <v>20</v>
      </c>
      <c r="AA181" s="22" t="str">
        <f t="shared" si="26"/>
        <v/>
      </c>
      <c r="AB181" s="22">
        <f>COUNTIF($G$2:G181,G181)</f>
        <v>1</v>
      </c>
      <c r="AC181" s="22" t="str">
        <f t="shared" si="37"/>
        <v>K03</v>
      </c>
      <c r="AD181" s="22" t="str">
        <f>VLOOKUP(D181,'2-班级信息'!A:AI,35,0)</f>
        <v>周五下午</v>
      </c>
      <c r="AE181" s="22" t="str">
        <f>VLOOKUP(D181,'2-班级信息'!A:AL,12,0)</f>
        <v>1.5小时</v>
      </c>
      <c r="AF181" s="22" t="str">
        <f t="shared" si="27"/>
        <v>幼儿班</v>
      </c>
      <c r="AG181" s="22" t="str">
        <f t="shared" si="38"/>
        <v>幼儿班</v>
      </c>
    </row>
    <row r="182" spans="1:33">
      <c r="A182" s="214" t="s">
        <v>1721</v>
      </c>
      <c r="B182" s="214" t="s">
        <v>452</v>
      </c>
      <c r="C182" s="214" t="s">
        <v>1721</v>
      </c>
      <c r="D182" s="214" t="s">
        <v>4175</v>
      </c>
      <c r="E182" s="214" t="s">
        <v>4150</v>
      </c>
      <c r="F182" s="214" t="s">
        <v>4152</v>
      </c>
      <c r="G182" s="214" t="s">
        <v>2278</v>
      </c>
      <c r="H182" s="214" t="s">
        <v>2279</v>
      </c>
      <c r="I182" s="214" t="s">
        <v>14</v>
      </c>
      <c r="J182" s="214" t="s">
        <v>2280</v>
      </c>
      <c r="K182" s="214">
        <v>0</v>
      </c>
      <c r="L182" s="214" t="s">
        <v>4448</v>
      </c>
      <c r="M182" s="214" t="s">
        <v>11</v>
      </c>
      <c r="N182" s="214" t="s">
        <v>1726</v>
      </c>
      <c r="O182" s="214" t="s">
        <v>11</v>
      </c>
      <c r="P182" s="214" t="s">
        <v>11</v>
      </c>
      <c r="Q182" s="22" t="str">
        <f t="shared" si="28"/>
        <v>在读</v>
      </c>
      <c r="R182" s="22" t="str">
        <f>IF(Q182="在读",IF(IFERROR(FIND("一",D182),0)&gt;0,"一对一",VLOOKUP(LEFT(D182,3),班级编码!A:H,8,0)),Q182)</f>
        <v>小高部</v>
      </c>
      <c r="S182" s="22" t="str">
        <f t="shared" si="29"/>
        <v>P3BF06G3413</v>
      </c>
      <c r="T182" s="22" t="str">
        <f t="shared" si="30"/>
        <v>萧泽秀</v>
      </c>
      <c r="U182" s="22" t="str">
        <f t="shared" si="31"/>
        <v>赖情佳</v>
      </c>
      <c r="V182" s="22" t="str">
        <f t="shared" si="32"/>
        <v xml:space="preserve">STA MARIA </v>
      </c>
      <c r="W182" s="22" t="str">
        <f t="shared" si="33"/>
        <v>赖情佳</v>
      </c>
      <c r="X182" s="22" t="str">
        <f t="shared" si="34"/>
        <v xml:space="preserve">STA MARIA </v>
      </c>
      <c r="Y182" s="22">
        <f t="shared" si="35"/>
        <v>3</v>
      </c>
      <c r="Z182" s="22">
        <f t="shared" si="36"/>
        <v>6</v>
      </c>
      <c r="AA182" s="22" t="str">
        <f t="shared" si="26"/>
        <v/>
      </c>
      <c r="AB182" s="22">
        <f>COUNTIF($G$2:G182,G182)</f>
        <v>1</v>
      </c>
      <c r="AC182" s="22" t="str">
        <f t="shared" si="37"/>
        <v>P3B</v>
      </c>
      <c r="AD182" s="22" t="str">
        <f>VLOOKUP(D182,'2-班级信息'!A:AI,35,0)</f>
        <v>周日上午</v>
      </c>
      <c r="AE182" s="22" t="str">
        <f>VLOOKUP(D182,'2-班级信息'!A:AL,12,0)</f>
        <v>3小时</v>
      </c>
      <c r="AF182" s="22" t="str">
        <f t="shared" si="27"/>
        <v>小学班</v>
      </c>
      <c r="AG182" s="22" t="str">
        <f t="shared" si="38"/>
        <v>小学周末白天班</v>
      </c>
    </row>
    <row r="183" spans="1:33">
      <c r="A183" s="214" t="s">
        <v>1721</v>
      </c>
      <c r="B183" s="214" t="s">
        <v>4084</v>
      </c>
      <c r="C183" s="214" t="s">
        <v>1721</v>
      </c>
      <c r="D183" s="214" t="s">
        <v>4083</v>
      </c>
      <c r="E183" s="214" t="s">
        <v>11</v>
      </c>
      <c r="F183" s="214" t="s">
        <v>4085</v>
      </c>
      <c r="G183" s="214" t="s">
        <v>2273</v>
      </c>
      <c r="H183" s="214" t="s">
        <v>2274</v>
      </c>
      <c r="I183" s="214" t="s">
        <v>13</v>
      </c>
      <c r="J183" s="214" t="s">
        <v>2275</v>
      </c>
      <c r="K183" s="214">
        <v>0</v>
      </c>
      <c r="L183" s="214" t="s">
        <v>11</v>
      </c>
      <c r="M183" s="214" t="s">
        <v>11</v>
      </c>
      <c r="N183" s="214" t="s">
        <v>1722</v>
      </c>
      <c r="O183" s="214" t="s">
        <v>11</v>
      </c>
      <c r="P183" s="214" t="s">
        <v>11</v>
      </c>
      <c r="Q183" s="22" t="str">
        <f t="shared" si="28"/>
        <v>停读</v>
      </c>
      <c r="R183" s="22" t="str">
        <f>IF(Q183="在读",IF(IFERROR(FIND("一",D183),0)&gt;0,"一对一",VLOOKUP(LEFT(D183,3),班级编码!A:H,8,0)),Q183)</f>
        <v>停读</v>
      </c>
      <c r="S183" s="22" t="str">
        <f t="shared" si="29"/>
        <v>停读</v>
      </c>
      <c r="T183" s="22" t="str">
        <f t="shared" si="30"/>
        <v>陈欢</v>
      </c>
      <c r="U183" s="22" t="str">
        <f t="shared" si="31"/>
        <v/>
      </c>
      <c r="V183" s="22" t="str">
        <f t="shared" si="32"/>
        <v/>
      </c>
      <c r="W183" s="22" t="str">
        <f t="shared" si="33"/>
        <v/>
      </c>
      <c r="X183" s="22" t="str">
        <f t="shared" si="34"/>
        <v/>
      </c>
      <c r="Y183" s="22">
        <f t="shared" si="35"/>
        <v>0</v>
      </c>
      <c r="Z183" s="22">
        <f t="shared" si="36"/>
        <v>0</v>
      </c>
      <c r="AA183" s="22" t="str">
        <f t="shared" si="26"/>
        <v/>
      </c>
      <c r="AB183" s="22">
        <f>COUNTIF($G$2:G183,G183)</f>
        <v>1</v>
      </c>
      <c r="AC183" s="22" t="str">
        <f t="shared" si="37"/>
        <v>停读</v>
      </c>
      <c r="AD183" s="22" t="str">
        <f>VLOOKUP(D183,'2-班级信息'!A:AI,35,0)</f>
        <v/>
      </c>
      <c r="AE183" s="22" t="str">
        <f>VLOOKUP(D183,'2-班级信息'!A:AL,12,0)</f>
        <v/>
      </c>
      <c r="AF183" s="22" t="str">
        <f t="shared" si="27"/>
        <v>小学班</v>
      </c>
      <c r="AG183" s="22" t="str">
        <f t="shared" si="38"/>
        <v>小学平时班</v>
      </c>
    </row>
    <row r="184" spans="1:33">
      <c r="A184" s="214" t="s">
        <v>1721</v>
      </c>
      <c r="B184" s="214" t="s">
        <v>452</v>
      </c>
      <c r="C184" s="214" t="s">
        <v>1721</v>
      </c>
      <c r="D184" s="214" t="s">
        <v>5334</v>
      </c>
      <c r="E184" s="214" t="s">
        <v>5335</v>
      </c>
      <c r="F184" s="214" t="s">
        <v>4135</v>
      </c>
      <c r="G184" s="214" t="s">
        <v>2264</v>
      </c>
      <c r="H184" s="214" t="s">
        <v>2265</v>
      </c>
      <c r="I184" s="214" t="s">
        <v>14</v>
      </c>
      <c r="J184" s="214" t="s">
        <v>2266</v>
      </c>
      <c r="K184" s="214">
        <v>0</v>
      </c>
      <c r="L184" s="214" t="s">
        <v>4449</v>
      </c>
      <c r="M184" s="214" t="s">
        <v>11</v>
      </c>
      <c r="N184" s="214" t="s">
        <v>2267</v>
      </c>
      <c r="O184" s="214" t="s">
        <v>11</v>
      </c>
      <c r="P184" s="214" t="s">
        <v>11</v>
      </c>
      <c r="Q184" s="22" t="str">
        <f t="shared" si="28"/>
        <v>在读</v>
      </c>
      <c r="R184" s="22" t="str">
        <f>IF(Q184="在读",IF(IFERROR(FIND("一",D184),0)&gt;0,"一对一",VLOOKUP(LEFT(D184,3),班级编码!A:H,8,0)),Q184)</f>
        <v>小高部</v>
      </c>
      <c r="S184" s="22" t="str">
        <f t="shared" si="29"/>
        <v>P3AF04G3426</v>
      </c>
      <c r="T184" s="22" t="str">
        <f t="shared" si="30"/>
        <v>赖情佳</v>
      </c>
      <c r="U184" s="22" t="str">
        <f t="shared" si="31"/>
        <v>覃爱怡</v>
      </c>
      <c r="V184" s="22" t="str">
        <f t="shared" si="32"/>
        <v xml:space="preserve">STA MARIA </v>
      </c>
      <c r="W184" s="22" t="str">
        <f t="shared" si="33"/>
        <v>覃爱怡</v>
      </c>
      <c r="X184" s="22" t="str">
        <f t="shared" si="34"/>
        <v xml:space="preserve">STA MARIA </v>
      </c>
      <c r="Y184" s="22">
        <f t="shared" si="35"/>
        <v>3</v>
      </c>
      <c r="Z184" s="22">
        <f t="shared" si="36"/>
        <v>6</v>
      </c>
      <c r="AA184" s="22" t="str">
        <f t="shared" si="26"/>
        <v/>
      </c>
      <c r="AB184" s="22">
        <f>COUNTIF($G$2:G184,G184)</f>
        <v>1</v>
      </c>
      <c r="AC184" s="22" t="str">
        <f t="shared" si="37"/>
        <v>P3A</v>
      </c>
      <c r="AD184" s="22" t="str">
        <f>VLOOKUP(D184,'2-班级信息'!A:AI,35,0)</f>
        <v>周二晚上</v>
      </c>
      <c r="AE184" s="22" t="str">
        <f>VLOOKUP(D184,'2-班级信息'!A:AL,12,0)</f>
        <v>3小时</v>
      </c>
      <c r="AF184" s="22" t="str">
        <f t="shared" si="27"/>
        <v>小学班</v>
      </c>
      <c r="AG184" s="22" t="str">
        <f t="shared" si="38"/>
        <v>小学平时3小时班</v>
      </c>
    </row>
    <row r="185" spans="1:33">
      <c r="A185" s="214" t="s">
        <v>1721</v>
      </c>
      <c r="B185" s="214" t="s">
        <v>452</v>
      </c>
      <c r="C185" s="214" t="s">
        <v>1721</v>
      </c>
      <c r="D185" s="214" t="s">
        <v>5334</v>
      </c>
      <c r="E185" s="214" t="s">
        <v>5335</v>
      </c>
      <c r="F185" s="214" t="s">
        <v>4135</v>
      </c>
      <c r="G185" s="214" t="s">
        <v>2261</v>
      </c>
      <c r="H185" s="214" t="s">
        <v>2262</v>
      </c>
      <c r="I185" s="214" t="s">
        <v>14</v>
      </c>
      <c r="J185" s="214" t="s">
        <v>2263</v>
      </c>
      <c r="K185" s="214">
        <v>0</v>
      </c>
      <c r="L185" s="214" t="s">
        <v>4450</v>
      </c>
      <c r="M185" s="214" t="s">
        <v>11</v>
      </c>
      <c r="N185" s="214" t="s">
        <v>1726</v>
      </c>
      <c r="O185" s="214" t="s">
        <v>11</v>
      </c>
      <c r="P185" s="214" t="s">
        <v>11</v>
      </c>
      <c r="Q185" s="22" t="str">
        <f t="shared" si="28"/>
        <v>在读</v>
      </c>
      <c r="R185" s="22" t="str">
        <f>IF(Q185="在读",IF(IFERROR(FIND("一",D185),0)&gt;0,"一对一",VLOOKUP(LEFT(D185,3),班级编码!A:H,8,0)),Q185)</f>
        <v>小高部</v>
      </c>
      <c r="S185" s="22" t="str">
        <f t="shared" si="29"/>
        <v>P3AF04G3426</v>
      </c>
      <c r="T185" s="22" t="str">
        <f t="shared" si="30"/>
        <v>赖情佳</v>
      </c>
      <c r="U185" s="22" t="str">
        <f t="shared" si="31"/>
        <v>覃爱怡</v>
      </c>
      <c r="V185" s="22" t="str">
        <f t="shared" si="32"/>
        <v xml:space="preserve">STA MARIA </v>
      </c>
      <c r="W185" s="22" t="str">
        <f t="shared" si="33"/>
        <v>覃爱怡</v>
      </c>
      <c r="X185" s="22" t="str">
        <f t="shared" si="34"/>
        <v xml:space="preserve">STA MARIA </v>
      </c>
      <c r="Y185" s="22">
        <f t="shared" si="35"/>
        <v>3</v>
      </c>
      <c r="Z185" s="22">
        <f t="shared" si="36"/>
        <v>6</v>
      </c>
      <c r="AA185" s="22" t="str">
        <f t="shared" si="26"/>
        <v/>
      </c>
      <c r="AB185" s="22">
        <f>COUNTIF($G$2:G185,G185)</f>
        <v>1</v>
      </c>
      <c r="AC185" s="22" t="str">
        <f t="shared" si="37"/>
        <v>P3A</v>
      </c>
      <c r="AD185" s="22" t="str">
        <f>VLOOKUP(D185,'2-班级信息'!A:AI,35,0)</f>
        <v>周二晚上</v>
      </c>
      <c r="AE185" s="22" t="str">
        <f>VLOOKUP(D185,'2-班级信息'!A:AL,12,0)</f>
        <v>3小时</v>
      </c>
      <c r="AF185" s="22" t="str">
        <f t="shared" si="27"/>
        <v>小学班</v>
      </c>
      <c r="AG185" s="22" t="str">
        <f t="shared" si="38"/>
        <v>小学平时3小时班</v>
      </c>
    </row>
    <row r="186" spans="1:33">
      <c r="A186" s="214" t="s">
        <v>1721</v>
      </c>
      <c r="B186" s="214" t="s">
        <v>452</v>
      </c>
      <c r="C186" s="214" t="s">
        <v>1721</v>
      </c>
      <c r="D186" s="214" t="s">
        <v>4179</v>
      </c>
      <c r="E186" s="214" t="s">
        <v>4150</v>
      </c>
      <c r="F186" s="214" t="s">
        <v>4180</v>
      </c>
      <c r="G186" s="214" t="s">
        <v>2253</v>
      </c>
      <c r="H186" s="214" t="s">
        <v>2254</v>
      </c>
      <c r="I186" s="214" t="s">
        <v>16</v>
      </c>
      <c r="J186" s="214" t="s">
        <v>2255</v>
      </c>
      <c r="K186" s="214">
        <v>0</v>
      </c>
      <c r="L186" s="214" t="s">
        <v>4452</v>
      </c>
      <c r="M186" s="214" t="s">
        <v>11</v>
      </c>
      <c r="N186" s="214" t="s">
        <v>1766</v>
      </c>
      <c r="O186" s="214" t="s">
        <v>11</v>
      </c>
      <c r="P186" s="214" t="s">
        <v>11</v>
      </c>
      <c r="Q186" s="22" t="str">
        <f t="shared" si="28"/>
        <v>在读</v>
      </c>
      <c r="R186" s="22" t="str">
        <f>IF(Q186="在读",IF(IFERROR(FIND("一",D186),0)&gt;0,"一对一",VLOOKUP(LEFT(D186,3),班级编码!A:H,8,0)),Q186)</f>
        <v>小初部</v>
      </c>
      <c r="S186" s="22" t="str">
        <f t="shared" si="29"/>
        <v>P03F02G1202</v>
      </c>
      <c r="T186" s="22" t="str">
        <f t="shared" si="30"/>
        <v>王玲</v>
      </c>
      <c r="U186" s="22" t="str">
        <f t="shared" si="31"/>
        <v>赖情佳</v>
      </c>
      <c r="V186" s="22" t="str">
        <f t="shared" si="32"/>
        <v xml:space="preserve">STA MARIA </v>
      </c>
      <c r="W186" s="22" t="str">
        <f t="shared" si="33"/>
        <v>赖情佳</v>
      </c>
      <c r="X186" s="22" t="str">
        <f t="shared" si="34"/>
        <v xml:space="preserve">STA MARIA </v>
      </c>
      <c r="Y186" s="22">
        <f t="shared" si="35"/>
        <v>3</v>
      </c>
      <c r="Z186" s="22">
        <f t="shared" si="36"/>
        <v>6</v>
      </c>
      <c r="AA186" s="22" t="str">
        <f t="shared" si="26"/>
        <v>重复</v>
      </c>
      <c r="AB186" s="22">
        <f>COUNTIF($G$2:G186,G186)</f>
        <v>1</v>
      </c>
      <c r="AC186" s="22" t="str">
        <f t="shared" si="37"/>
        <v>P03</v>
      </c>
      <c r="AD186" s="22" t="str">
        <f>VLOOKUP(D186,'2-班级信息'!A:AI,35,0)</f>
        <v>周日上午</v>
      </c>
      <c r="AE186" s="22" t="str">
        <f>VLOOKUP(D186,'2-班级信息'!A:AL,12,0)</f>
        <v>3小时</v>
      </c>
      <c r="AF186" s="22" t="str">
        <f t="shared" si="27"/>
        <v>小学班</v>
      </c>
      <c r="AG186" s="22" t="str">
        <f t="shared" si="38"/>
        <v>小学周末白天班</v>
      </c>
    </row>
    <row r="187" spans="1:33">
      <c r="A187" s="214" t="s">
        <v>1721</v>
      </c>
      <c r="B187" s="214" t="s">
        <v>4097</v>
      </c>
      <c r="C187" s="214" t="s">
        <v>1721</v>
      </c>
      <c r="D187" s="214" t="s">
        <v>4096</v>
      </c>
      <c r="E187" s="214" t="s">
        <v>11</v>
      </c>
      <c r="F187" s="214" t="s">
        <v>11</v>
      </c>
      <c r="G187" s="214" t="s">
        <v>2253</v>
      </c>
      <c r="H187" s="214" t="s">
        <v>2254</v>
      </c>
      <c r="I187" s="214" t="s">
        <v>16</v>
      </c>
      <c r="J187" s="214" t="s">
        <v>2255</v>
      </c>
      <c r="K187" s="214">
        <v>0</v>
      </c>
      <c r="L187" s="214" t="s">
        <v>4451</v>
      </c>
      <c r="M187" s="216" t="s">
        <v>5376</v>
      </c>
      <c r="N187" s="214" t="s">
        <v>1766</v>
      </c>
      <c r="O187" s="214" t="s">
        <v>11</v>
      </c>
      <c r="P187" s="214" t="s">
        <v>11</v>
      </c>
      <c r="Q187" s="22" t="str">
        <f t="shared" si="28"/>
        <v xml:space="preserve"> </v>
      </c>
      <c r="R187" s="22" t="str">
        <f>IF(Q187="在读",IF(IFERROR(FIND("一",D187),0)&gt;0,"一对一",VLOOKUP(LEFT(D187,3),班级编码!A:H,8,0)),Q187)</f>
        <v xml:space="preserve"> </v>
      </c>
      <c r="S187" s="22" t="str">
        <f t="shared" si="29"/>
        <v>广州区域-游学会员（2016年48800元）_殷聆菲_吴易辰_戴梓煊_杨濠歌_顾珊瑜_王宇翔_韦佳烨</v>
      </c>
      <c r="T187" s="22" t="str">
        <f t="shared" si="30"/>
        <v/>
      </c>
      <c r="U187" s="22" t="str">
        <f t="shared" si="31"/>
        <v/>
      </c>
      <c r="V187" s="22" t="str">
        <f t="shared" si="32"/>
        <v/>
      </c>
      <c r="W187" s="22" t="str">
        <f t="shared" si="33"/>
        <v/>
      </c>
      <c r="X187" s="22" t="str">
        <f t="shared" si="34"/>
        <v/>
      </c>
      <c r="Y187" s="22">
        <f t="shared" si="35"/>
        <v>0</v>
      </c>
      <c r="Z187" s="22">
        <f t="shared" si="36"/>
        <v>0</v>
      </c>
      <c r="AA187" s="22" t="str">
        <f t="shared" si="26"/>
        <v>重复</v>
      </c>
      <c r="AB187" s="22">
        <f>COUNTIF($G$2:G187,G187)</f>
        <v>2</v>
      </c>
      <c r="AC187" s="22" t="str">
        <f t="shared" si="37"/>
        <v>广州区</v>
      </c>
      <c r="AD187" s="22" t="str">
        <f>VLOOKUP(D187,'2-班级信息'!A:AI,35,0)</f>
        <v/>
      </c>
      <c r="AE187" s="22" t="str">
        <f>VLOOKUP(D187,'2-班级信息'!A:AL,12,0)</f>
        <v/>
      </c>
      <c r="AF187" s="22" t="str">
        <f t="shared" si="27"/>
        <v>小学班</v>
      </c>
      <c r="AG187" s="22" t="str">
        <f t="shared" si="38"/>
        <v>小学平时班</v>
      </c>
    </row>
    <row r="188" spans="1:33">
      <c r="A188" s="214" t="s">
        <v>1721</v>
      </c>
      <c r="B188" s="214" t="s">
        <v>452</v>
      </c>
      <c r="C188" s="214" t="s">
        <v>1721</v>
      </c>
      <c r="D188" s="214" t="s">
        <v>4172</v>
      </c>
      <c r="E188" s="214" t="s">
        <v>4155</v>
      </c>
      <c r="F188" s="214" t="s">
        <v>4157</v>
      </c>
      <c r="G188" s="214" t="s">
        <v>2250</v>
      </c>
      <c r="H188" s="214" t="s">
        <v>2251</v>
      </c>
      <c r="I188" s="214" t="s">
        <v>12</v>
      </c>
      <c r="J188" s="214" t="s">
        <v>2252</v>
      </c>
      <c r="K188" s="214">
        <v>0</v>
      </c>
      <c r="L188" s="214" t="s">
        <v>4453</v>
      </c>
      <c r="M188" s="214" t="s">
        <v>11</v>
      </c>
      <c r="N188" s="214" t="s">
        <v>1726</v>
      </c>
      <c r="O188" s="214" t="s">
        <v>11</v>
      </c>
      <c r="P188" s="214" t="s">
        <v>11</v>
      </c>
      <c r="Q188" s="22" t="str">
        <f t="shared" si="28"/>
        <v>在读</v>
      </c>
      <c r="R188" s="22" t="str">
        <f>IF(Q188="在读",IF(IFERROR(FIND("一",D188),0)&gt;0,"一对一",VLOOKUP(LEFT(D188,3),班级编码!A:H,8,0)),Q188)</f>
        <v>初中部</v>
      </c>
      <c r="S188" s="22" t="str">
        <f t="shared" si="29"/>
        <v>P6BBR6G5610</v>
      </c>
      <c r="T188" s="22" t="str">
        <f t="shared" si="30"/>
        <v>张佩</v>
      </c>
      <c r="U188" s="22" t="str">
        <f t="shared" si="31"/>
        <v>黎洁瑜</v>
      </c>
      <c r="V188" s="22" t="str">
        <f t="shared" si="32"/>
        <v>STA MARIA ANTONIO III BILLONES</v>
      </c>
      <c r="W188" s="22" t="str">
        <f t="shared" si="33"/>
        <v>STA MARIA ANTONIO III BILLONES</v>
      </c>
      <c r="X188" s="22" t="str">
        <f t="shared" si="34"/>
        <v>黎洁瑜</v>
      </c>
      <c r="Y188" s="22">
        <f t="shared" si="35"/>
        <v>30</v>
      </c>
      <c r="Z188" s="22">
        <f t="shared" si="36"/>
        <v>30</v>
      </c>
      <c r="AA188" s="22" t="str">
        <f t="shared" si="26"/>
        <v/>
      </c>
      <c r="AB188" s="22">
        <f>COUNTIF($G$2:G188,G188)</f>
        <v>1</v>
      </c>
      <c r="AC188" s="22" t="str">
        <f t="shared" si="37"/>
        <v>P6B</v>
      </c>
      <c r="AD188" s="22" t="str">
        <f>VLOOKUP(D188,'2-班级信息'!A:AI,35,0)</f>
        <v>周日下午</v>
      </c>
      <c r="AE188" s="22" t="str">
        <f>VLOOKUP(D188,'2-班级信息'!A:AL,12,0)</f>
        <v>3小时</v>
      </c>
      <c r="AF188" s="22" t="str">
        <f t="shared" si="27"/>
        <v>小学班</v>
      </c>
      <c r="AG188" s="22" t="str">
        <f t="shared" si="38"/>
        <v>小学周末白天班</v>
      </c>
    </row>
    <row r="189" spans="1:33">
      <c r="A189" s="214" t="s">
        <v>1721</v>
      </c>
      <c r="B189" s="214" t="s">
        <v>452</v>
      </c>
      <c r="C189" s="214" t="s">
        <v>1721</v>
      </c>
      <c r="D189" s="214" t="s">
        <v>4148</v>
      </c>
      <c r="E189" s="214" t="s">
        <v>4150</v>
      </c>
      <c r="F189" s="214" t="s">
        <v>4149</v>
      </c>
      <c r="G189" s="214" t="s">
        <v>2247</v>
      </c>
      <c r="H189" s="214" t="s">
        <v>2248</v>
      </c>
      <c r="I189" s="214" t="s">
        <v>15</v>
      </c>
      <c r="J189" s="214" t="s">
        <v>2249</v>
      </c>
      <c r="K189" s="214">
        <v>0</v>
      </c>
      <c r="L189" s="214" t="s">
        <v>4454</v>
      </c>
      <c r="M189" s="214" t="s">
        <v>11</v>
      </c>
      <c r="N189" s="214" t="s">
        <v>1766</v>
      </c>
      <c r="O189" s="214" t="s">
        <v>11</v>
      </c>
      <c r="P189" s="214" t="s">
        <v>11</v>
      </c>
      <c r="Q189" s="22" t="str">
        <f t="shared" si="28"/>
        <v>在读</v>
      </c>
      <c r="R189" s="22" t="str">
        <f>IF(Q189="在读",IF(IFERROR(FIND("一",D189),0)&gt;0,"一对一",VLOOKUP(LEFT(D189,3),班级编码!A:H,8,0)),Q189)</f>
        <v>初中部</v>
      </c>
      <c r="S189" s="22" t="str">
        <f t="shared" si="29"/>
        <v>J1BSR4G6711</v>
      </c>
      <c r="T189" s="22" t="str">
        <f t="shared" si="30"/>
        <v>张佩</v>
      </c>
      <c r="U189" s="22" t="str">
        <f t="shared" si="31"/>
        <v>覃爱怡</v>
      </c>
      <c r="V189" s="22" t="str">
        <f t="shared" si="32"/>
        <v xml:space="preserve">STA MARIA </v>
      </c>
      <c r="W189" s="22" t="str">
        <f t="shared" si="33"/>
        <v>覃爱怡</v>
      </c>
      <c r="X189" s="22" t="str">
        <f t="shared" si="34"/>
        <v xml:space="preserve">STA MARIA </v>
      </c>
      <c r="Y189" s="22">
        <f t="shared" si="35"/>
        <v>3</v>
      </c>
      <c r="Z189" s="22">
        <f t="shared" si="36"/>
        <v>6</v>
      </c>
      <c r="AA189" s="22" t="str">
        <f t="shared" si="26"/>
        <v/>
      </c>
      <c r="AB189" s="22">
        <f>COUNTIF($G$2:G189,G189)</f>
        <v>1</v>
      </c>
      <c r="AC189" s="22" t="str">
        <f t="shared" si="37"/>
        <v>J1B</v>
      </c>
      <c r="AD189" s="22" t="str">
        <f>VLOOKUP(D189,'2-班级信息'!A:AI,35,0)</f>
        <v>周日上午</v>
      </c>
      <c r="AE189" s="22" t="str">
        <f>VLOOKUP(D189,'2-班级信息'!A:AL,12,0)</f>
        <v>3小时</v>
      </c>
      <c r="AF189" s="22" t="str">
        <f t="shared" si="27"/>
        <v>小学班</v>
      </c>
      <c r="AG189" s="22" t="str">
        <f t="shared" si="38"/>
        <v>小学周末白天班</v>
      </c>
    </row>
    <row r="190" spans="1:33">
      <c r="A190" s="214" t="s">
        <v>1721</v>
      </c>
      <c r="B190" s="214" t="s">
        <v>4084</v>
      </c>
      <c r="C190" s="214" t="s">
        <v>1721</v>
      </c>
      <c r="D190" s="214" t="s">
        <v>4083</v>
      </c>
      <c r="E190" s="214" t="s">
        <v>11</v>
      </c>
      <c r="F190" s="214" t="s">
        <v>4085</v>
      </c>
      <c r="G190" s="214" t="s">
        <v>2243</v>
      </c>
      <c r="H190" s="214" t="s">
        <v>2244</v>
      </c>
      <c r="I190" s="214" t="s">
        <v>10</v>
      </c>
      <c r="J190" s="214" t="s">
        <v>2245</v>
      </c>
      <c r="K190" s="214">
        <v>0</v>
      </c>
      <c r="L190" s="214" t="s">
        <v>11</v>
      </c>
      <c r="M190" s="214" t="s">
        <v>11</v>
      </c>
      <c r="N190" s="214" t="s">
        <v>1726</v>
      </c>
      <c r="O190" s="214" t="s">
        <v>11</v>
      </c>
      <c r="P190" s="214" t="s">
        <v>11</v>
      </c>
      <c r="Q190" s="22" t="str">
        <f t="shared" si="28"/>
        <v>停读</v>
      </c>
      <c r="R190" s="22" t="str">
        <f>IF(Q190="在读",IF(IFERROR(FIND("一",D190),0)&gt;0,"一对一",VLOOKUP(LEFT(D190,3),班级编码!A:H,8,0)),Q190)</f>
        <v>停读</v>
      </c>
      <c r="S190" s="22" t="str">
        <f t="shared" si="29"/>
        <v>停读</v>
      </c>
      <c r="T190" s="22" t="str">
        <f t="shared" si="30"/>
        <v>陈欢</v>
      </c>
      <c r="U190" s="22" t="str">
        <f t="shared" si="31"/>
        <v/>
      </c>
      <c r="V190" s="22" t="str">
        <f t="shared" si="32"/>
        <v/>
      </c>
      <c r="W190" s="22" t="str">
        <f t="shared" si="33"/>
        <v/>
      </c>
      <c r="X190" s="22" t="str">
        <f t="shared" si="34"/>
        <v/>
      </c>
      <c r="Y190" s="22">
        <f t="shared" si="35"/>
        <v>0</v>
      </c>
      <c r="Z190" s="22">
        <f t="shared" si="36"/>
        <v>0</v>
      </c>
      <c r="AA190" s="22" t="str">
        <f t="shared" si="26"/>
        <v/>
      </c>
      <c r="AB190" s="22">
        <f>COUNTIF($G$2:G190,G190)</f>
        <v>1</v>
      </c>
      <c r="AC190" s="22" t="str">
        <f t="shared" si="37"/>
        <v>停读</v>
      </c>
      <c r="AD190" s="22" t="str">
        <f>VLOOKUP(D190,'2-班级信息'!A:AI,35,0)</f>
        <v/>
      </c>
      <c r="AE190" s="22" t="str">
        <f>VLOOKUP(D190,'2-班级信息'!A:AL,12,0)</f>
        <v/>
      </c>
      <c r="AF190" s="22" t="str">
        <f t="shared" si="27"/>
        <v>小学班</v>
      </c>
      <c r="AG190" s="22" t="str">
        <f t="shared" si="38"/>
        <v>小学平时班</v>
      </c>
    </row>
    <row r="191" spans="1:33">
      <c r="A191" s="214" t="s">
        <v>1721</v>
      </c>
      <c r="B191" s="214" t="s">
        <v>452</v>
      </c>
      <c r="C191" s="214" t="s">
        <v>1721</v>
      </c>
      <c r="D191" s="214" t="s">
        <v>5342</v>
      </c>
      <c r="E191" s="214" t="s">
        <v>4073</v>
      </c>
      <c r="F191" s="214" t="s">
        <v>5343</v>
      </c>
      <c r="G191" s="214" t="s">
        <v>2230</v>
      </c>
      <c r="H191" s="214" t="s">
        <v>2231</v>
      </c>
      <c r="I191" s="214" t="s">
        <v>10</v>
      </c>
      <c r="J191" s="214" t="s">
        <v>2188</v>
      </c>
      <c r="K191" s="214">
        <v>0</v>
      </c>
      <c r="L191" s="214" t="s">
        <v>4455</v>
      </c>
      <c r="M191" s="214" t="s">
        <v>11</v>
      </c>
      <c r="N191" s="214" t="s">
        <v>2232</v>
      </c>
      <c r="O191" s="214" t="s">
        <v>11</v>
      </c>
      <c r="P191" s="214" t="s">
        <v>11</v>
      </c>
      <c r="Q191" s="22" t="str">
        <f t="shared" si="28"/>
        <v>在读</v>
      </c>
      <c r="R191" s="22" t="str">
        <f>IF(Q191="在读",IF(IFERROR(FIND("一",D191),0)&gt;0,"一对一",VLOOKUP(LEFT(D191,3),班级编码!A:H,8,0)),Q191)</f>
        <v>小初部</v>
      </c>
      <c r="S191" s="22" t="str">
        <f t="shared" si="29"/>
        <v>P03F01G2335</v>
      </c>
      <c r="T191" s="22" t="str">
        <f t="shared" si="30"/>
        <v>赖情佳</v>
      </c>
      <c r="U191" s="22" t="str">
        <f t="shared" si="31"/>
        <v>覃爱怡</v>
      </c>
      <c r="V191" s="22" t="str">
        <f t="shared" si="32"/>
        <v>Anna Khimo</v>
      </c>
      <c r="W191" s="22" t="str">
        <f t="shared" si="33"/>
        <v>覃爱怡</v>
      </c>
      <c r="X191" s="22" t="str">
        <f t="shared" si="34"/>
        <v>Anna Khimo</v>
      </c>
      <c r="Y191" s="22">
        <f t="shared" si="35"/>
        <v>3</v>
      </c>
      <c r="Z191" s="22">
        <f t="shared" si="36"/>
        <v>6</v>
      </c>
      <c r="AA191" s="22" t="str">
        <f t="shared" si="26"/>
        <v/>
      </c>
      <c r="AB191" s="22">
        <f>COUNTIF($G$2:G191,G191)</f>
        <v>1</v>
      </c>
      <c r="AC191" s="22" t="str">
        <f t="shared" si="37"/>
        <v>P03</v>
      </c>
      <c r="AD191" s="22" t="str">
        <f>VLOOKUP(D191,'2-班级信息'!A:AI,35,0)</f>
        <v>周六下午</v>
      </c>
      <c r="AE191" s="22" t="str">
        <f>VLOOKUP(D191,'2-班级信息'!A:AL,12,0)</f>
        <v>3小时</v>
      </c>
      <c r="AF191" s="22" t="str">
        <f t="shared" si="27"/>
        <v>小学班</v>
      </c>
      <c r="AG191" s="22" t="str">
        <f t="shared" si="38"/>
        <v>小学周末白天班</v>
      </c>
    </row>
    <row r="192" spans="1:33">
      <c r="A192" s="214" t="s">
        <v>1721</v>
      </c>
      <c r="B192" s="214" t="s">
        <v>1189</v>
      </c>
      <c r="C192" s="214" t="s">
        <v>1721</v>
      </c>
      <c r="D192" s="214" t="s">
        <v>4197</v>
      </c>
      <c r="E192" s="214" t="s">
        <v>4184</v>
      </c>
      <c r="F192" s="214" t="s">
        <v>4198</v>
      </c>
      <c r="G192" s="214" t="s">
        <v>2227</v>
      </c>
      <c r="H192" s="214" t="s">
        <v>2228</v>
      </c>
      <c r="I192" s="214" t="s">
        <v>16</v>
      </c>
      <c r="J192" s="214" t="s">
        <v>2229</v>
      </c>
      <c r="K192" s="214">
        <v>0</v>
      </c>
      <c r="L192" s="214" t="s">
        <v>4456</v>
      </c>
      <c r="M192" s="214" t="s">
        <v>11</v>
      </c>
      <c r="N192" s="214" t="s">
        <v>1726</v>
      </c>
      <c r="O192" s="214" t="s">
        <v>11</v>
      </c>
      <c r="P192" s="214" t="s">
        <v>11</v>
      </c>
      <c r="Q192" s="22" t="str">
        <f t="shared" si="28"/>
        <v>在读</v>
      </c>
      <c r="R192" s="22" t="str">
        <f>IF(Q192="在读",IF(IFERROR(FIND("一",D192),0)&gt;0,"一对一",VLOOKUP(LEFT(D192,3),班级编码!A:H,8,0)),Q192)</f>
        <v>小初部</v>
      </c>
      <c r="S192" s="22" t="str">
        <f t="shared" si="29"/>
        <v>P03F01G1231</v>
      </c>
      <c r="T192" s="22" t="str">
        <f t="shared" si="30"/>
        <v>黎洁瑜</v>
      </c>
      <c r="U192" s="22" t="str">
        <f t="shared" si="31"/>
        <v>萧泽秀</v>
      </c>
      <c r="V192" s="22" t="str">
        <f t="shared" si="32"/>
        <v>YoYO</v>
      </c>
      <c r="W192" s="22" t="str">
        <f t="shared" si="33"/>
        <v>萧泽秀</v>
      </c>
      <c r="X192" s="22" t="str">
        <f t="shared" si="34"/>
        <v>YoYO</v>
      </c>
      <c r="Y192" s="22">
        <f t="shared" si="35"/>
        <v>3</v>
      </c>
      <c r="Z192" s="22">
        <f t="shared" si="36"/>
        <v>6</v>
      </c>
      <c r="AA192" s="22" t="str">
        <f t="shared" si="26"/>
        <v/>
      </c>
      <c r="AB192" s="22">
        <f>COUNTIF($G$2:G192,G192)</f>
        <v>1</v>
      </c>
      <c r="AC192" s="22" t="str">
        <f t="shared" si="37"/>
        <v>P03</v>
      </c>
      <c r="AD192" s="22" t="str">
        <f>VLOOKUP(D192,'2-班级信息'!A:AI,35,0)</f>
        <v>周三下午</v>
      </c>
      <c r="AE192" s="22" t="str">
        <f>VLOOKUP(D192,'2-班级信息'!A:AL,12,0)</f>
        <v>3小时</v>
      </c>
      <c r="AF192" s="22" t="str">
        <f t="shared" si="27"/>
        <v>小学班</v>
      </c>
      <c r="AG192" s="22" t="str">
        <f t="shared" si="38"/>
        <v>小学平时3小时班</v>
      </c>
    </row>
    <row r="193" spans="1:33">
      <c r="A193" s="214" t="s">
        <v>1721</v>
      </c>
      <c r="B193" s="214" t="s">
        <v>4084</v>
      </c>
      <c r="C193" s="214" t="s">
        <v>1721</v>
      </c>
      <c r="D193" s="214" t="s">
        <v>4083</v>
      </c>
      <c r="E193" s="214" t="s">
        <v>11</v>
      </c>
      <c r="F193" s="214" t="s">
        <v>4085</v>
      </c>
      <c r="G193" s="214" t="s">
        <v>2218</v>
      </c>
      <c r="H193" s="214" t="s">
        <v>2219</v>
      </c>
      <c r="I193" s="214" t="s">
        <v>15</v>
      </c>
      <c r="J193" s="214" t="s">
        <v>2220</v>
      </c>
      <c r="K193" s="214">
        <v>0</v>
      </c>
      <c r="L193" s="214" t="s">
        <v>4457</v>
      </c>
      <c r="M193" s="214" t="s">
        <v>11</v>
      </c>
      <c r="N193" s="214" t="s">
        <v>1726</v>
      </c>
      <c r="O193" s="214" t="s">
        <v>11</v>
      </c>
      <c r="P193" s="214" t="s">
        <v>11</v>
      </c>
      <c r="Q193" s="22" t="str">
        <f t="shared" si="28"/>
        <v>停读</v>
      </c>
      <c r="R193" s="22" t="str">
        <f>IF(Q193="在读",IF(IFERROR(FIND("一",D193),0)&gt;0,"一对一",VLOOKUP(LEFT(D193,3),班级编码!A:H,8,0)),Q193)</f>
        <v>停读</v>
      </c>
      <c r="S193" s="22" t="str">
        <f t="shared" si="29"/>
        <v>停读</v>
      </c>
      <c r="T193" s="22" t="str">
        <f t="shared" si="30"/>
        <v>陈欢</v>
      </c>
      <c r="U193" s="22" t="str">
        <f t="shared" si="31"/>
        <v/>
      </c>
      <c r="V193" s="22" t="str">
        <f t="shared" si="32"/>
        <v/>
      </c>
      <c r="W193" s="22" t="str">
        <f t="shared" si="33"/>
        <v/>
      </c>
      <c r="X193" s="22" t="str">
        <f t="shared" si="34"/>
        <v/>
      </c>
      <c r="Y193" s="22">
        <f t="shared" si="35"/>
        <v>0</v>
      </c>
      <c r="Z193" s="22">
        <f t="shared" si="36"/>
        <v>0</v>
      </c>
      <c r="AA193" s="22" t="str">
        <f t="shared" si="26"/>
        <v/>
      </c>
      <c r="AB193" s="22">
        <f>COUNTIF($G$2:G193,G193)</f>
        <v>1</v>
      </c>
      <c r="AC193" s="22" t="str">
        <f t="shared" si="37"/>
        <v>停读</v>
      </c>
      <c r="AD193" s="22" t="str">
        <f>VLOOKUP(D193,'2-班级信息'!A:AI,35,0)</f>
        <v/>
      </c>
      <c r="AE193" s="22" t="str">
        <f>VLOOKUP(D193,'2-班级信息'!A:AL,12,0)</f>
        <v/>
      </c>
      <c r="AF193" s="22" t="str">
        <f t="shared" si="27"/>
        <v>小学班</v>
      </c>
      <c r="AG193" s="22" t="str">
        <f t="shared" si="38"/>
        <v>小学平时班</v>
      </c>
    </row>
    <row r="194" spans="1:33">
      <c r="A194" s="214" t="s">
        <v>1721</v>
      </c>
      <c r="B194" s="214" t="s">
        <v>1189</v>
      </c>
      <c r="C194" s="214" t="s">
        <v>1721</v>
      </c>
      <c r="D194" s="214" t="s">
        <v>4197</v>
      </c>
      <c r="E194" s="214" t="s">
        <v>4184</v>
      </c>
      <c r="F194" s="214" t="s">
        <v>4198</v>
      </c>
      <c r="G194" s="214" t="s">
        <v>2215</v>
      </c>
      <c r="H194" s="214" t="s">
        <v>2216</v>
      </c>
      <c r="I194" s="214" t="s">
        <v>16</v>
      </c>
      <c r="J194" s="214" t="s">
        <v>2217</v>
      </c>
      <c r="K194" s="214">
        <v>0</v>
      </c>
      <c r="L194" s="214" t="s">
        <v>4458</v>
      </c>
      <c r="M194" s="214" t="s">
        <v>11</v>
      </c>
      <c r="N194" s="214" t="s">
        <v>1726</v>
      </c>
      <c r="O194" s="214" t="s">
        <v>11</v>
      </c>
      <c r="P194" s="214" t="s">
        <v>11</v>
      </c>
      <c r="Q194" s="22" t="str">
        <f t="shared" si="28"/>
        <v>在读</v>
      </c>
      <c r="R194" s="22" t="str">
        <f>IF(Q194="在读",IF(IFERROR(FIND("一",D194),0)&gt;0,"一对一",VLOOKUP(LEFT(D194,3),班级编码!A:H,8,0)),Q194)</f>
        <v>小初部</v>
      </c>
      <c r="S194" s="22" t="str">
        <f t="shared" si="29"/>
        <v>P03F01G1231</v>
      </c>
      <c r="T194" s="22" t="str">
        <f t="shared" si="30"/>
        <v>黎洁瑜</v>
      </c>
      <c r="U194" s="22" t="str">
        <f t="shared" si="31"/>
        <v>萧泽秀</v>
      </c>
      <c r="V194" s="22" t="str">
        <f t="shared" si="32"/>
        <v>YoYO</v>
      </c>
      <c r="W194" s="22" t="str">
        <f t="shared" si="33"/>
        <v>萧泽秀</v>
      </c>
      <c r="X194" s="22" t="str">
        <f t="shared" si="34"/>
        <v>YoYO</v>
      </c>
      <c r="Y194" s="22">
        <f t="shared" si="35"/>
        <v>3</v>
      </c>
      <c r="Z194" s="22">
        <f t="shared" si="36"/>
        <v>6</v>
      </c>
      <c r="AA194" s="22" t="str">
        <f t="shared" ref="AA194:AA257" si="39">IF(COUNTIF(G:G,G194)&gt;1,"重复","")</f>
        <v/>
      </c>
      <c r="AB194" s="22">
        <f>COUNTIF($G$2:G194,G194)</f>
        <v>1</v>
      </c>
      <c r="AC194" s="22" t="str">
        <f t="shared" si="37"/>
        <v>P03</v>
      </c>
      <c r="AD194" s="22" t="str">
        <f>VLOOKUP(D194,'2-班级信息'!A:AI,35,0)</f>
        <v>周三下午</v>
      </c>
      <c r="AE194" s="22" t="str">
        <f>VLOOKUP(D194,'2-班级信息'!A:AL,12,0)</f>
        <v>3小时</v>
      </c>
      <c r="AF194" s="22" t="str">
        <f t="shared" ref="AF194:AF257" si="40">IF(R194="一对一","一对一",VLOOKUP(I194,AH:AI,2,0))</f>
        <v>小学班</v>
      </c>
      <c r="AG194" s="22" t="str">
        <f t="shared" si="38"/>
        <v>小学平时3小时班</v>
      </c>
    </row>
    <row r="195" spans="1:33">
      <c r="A195" s="214" t="s">
        <v>1721</v>
      </c>
      <c r="B195" s="214" t="s">
        <v>452</v>
      </c>
      <c r="C195" s="214" t="s">
        <v>1721</v>
      </c>
      <c r="D195" s="214" t="s">
        <v>5337</v>
      </c>
      <c r="E195" s="214" t="s">
        <v>4073</v>
      </c>
      <c r="F195" s="214" t="s">
        <v>4200</v>
      </c>
      <c r="G195" s="214" t="s">
        <v>2209</v>
      </c>
      <c r="H195" s="214" t="s">
        <v>2210</v>
      </c>
      <c r="I195" s="214" t="s">
        <v>18</v>
      </c>
      <c r="J195" s="214" t="s">
        <v>2211</v>
      </c>
      <c r="K195" s="214">
        <v>0</v>
      </c>
      <c r="L195" s="214" t="s">
        <v>4459</v>
      </c>
      <c r="M195" s="214" t="s">
        <v>11</v>
      </c>
      <c r="N195" s="214" t="s">
        <v>1786</v>
      </c>
      <c r="O195" s="214" t="s">
        <v>11</v>
      </c>
      <c r="P195" s="214" t="s">
        <v>11</v>
      </c>
      <c r="Q195" s="22" t="str">
        <f t="shared" ref="Q195:Q258" si="41">IF(D195="停读","停读",IF(D195="未进班","未进班",IF(AND(M195="",G195&lt;&gt;""),"在读"," ")))</f>
        <v>在读</v>
      </c>
      <c r="R195" s="22" t="str">
        <f>IF(Q195="在读",IF(IFERROR(FIND("一",D195),0)&gt;0,"一对一",VLOOKUP(LEFT(D195,3),班级编码!A:H,8,0)),Q195)</f>
        <v>初中部</v>
      </c>
      <c r="S195" s="22" t="str">
        <f t="shared" ref="S195:S258" si="42">+D195</f>
        <v>J2ASR7G6717</v>
      </c>
      <c r="T195" s="22" t="str">
        <f t="shared" ref="T195:T258" si="43">IFERROR(LEFT(F195,FIND(",",F195)-1),F195)</f>
        <v>易青梅</v>
      </c>
      <c r="U195" s="22" t="str">
        <f t="shared" ref="U195:U258" si="44">IF(Y195=Z195,X195,W195)</f>
        <v>覃爱怡</v>
      </c>
      <c r="V195" s="22" t="str">
        <f t="shared" ref="V195:V258" si="45">IF(Y195=Z195,W195,X195)</f>
        <v xml:space="preserve">STA MARIA </v>
      </c>
      <c r="W195" s="22" t="str">
        <f t="shared" ref="W195:W258" si="46">IFERROR(MID(F195,FIND(",",F195)+1,FIND("@",SUBSTITUTE(F195,",","@",2))-FIND(",",F195)-1),IF(ISERROR(FIND(",",F195)),"",MID(F195,FIND(",",F195)+1,20)))</f>
        <v>覃爱怡</v>
      </c>
      <c r="X195" s="22" t="str">
        <f t="shared" ref="X195:X258" si="47">IFERROR(MID(F195,FIND("@",SUBSTITUTE(F195,",","@",2))+1,10),"")</f>
        <v xml:space="preserve">STA MARIA </v>
      </c>
      <c r="Y195" s="22">
        <f t="shared" ref="Y195:Y258" si="48">LEN(W195)</f>
        <v>3</v>
      </c>
      <c r="Z195" s="22">
        <f t="shared" ref="Z195:Z258" si="49">LENB(W195)</f>
        <v>6</v>
      </c>
      <c r="AA195" s="22" t="str">
        <f t="shared" si="39"/>
        <v/>
      </c>
      <c r="AB195" s="22">
        <f>COUNTIF($G$2:G195,G195)</f>
        <v>1</v>
      </c>
      <c r="AC195" s="22" t="str">
        <f t="shared" ref="AC195:AC258" si="50">IF(IFERROR(FIND("一",D195),0)&gt;0,"一对一",LEFT(D195,3))</f>
        <v>J2A</v>
      </c>
      <c r="AD195" s="22" t="str">
        <f>VLOOKUP(D195,'2-班级信息'!A:AI,35,0)</f>
        <v>周六下午</v>
      </c>
      <c r="AE195" s="22" t="str">
        <f>VLOOKUP(D195,'2-班级信息'!A:AL,12,0)</f>
        <v>3小时</v>
      </c>
      <c r="AF195" s="22" t="str">
        <f t="shared" si="40"/>
        <v>中学班</v>
      </c>
      <c r="AG195" s="22" t="str">
        <f t="shared" ref="AG195:AG258" si="51">IF(OR(AF195="幼儿班",AF195="中学班",AF195="一对一"),AF195,IF(OR(AD195="周日晚上",AD195="周五晚上",AD195="周六晚上"),AD195,IF(OR(AD195="周六上午",AD195="周六下午",AD195="周日上午",AD195="周日下午",),"小学周末白天班","小学平时"&amp;AE195&amp;"班")))</f>
        <v>中学班</v>
      </c>
    </row>
    <row r="196" spans="1:33">
      <c r="A196" s="214" t="s">
        <v>1721</v>
      </c>
      <c r="B196" s="214" t="s">
        <v>452</v>
      </c>
      <c r="C196" s="214" t="s">
        <v>1721</v>
      </c>
      <c r="D196" s="214" t="s">
        <v>5336</v>
      </c>
      <c r="E196" s="214" t="s">
        <v>4073</v>
      </c>
      <c r="F196" s="214" t="s">
        <v>4076</v>
      </c>
      <c r="G196" s="214" t="s">
        <v>2206</v>
      </c>
      <c r="H196" s="214" t="s">
        <v>2207</v>
      </c>
      <c r="I196" s="214" t="s">
        <v>17</v>
      </c>
      <c r="J196" s="214" t="s">
        <v>2208</v>
      </c>
      <c r="K196" s="214">
        <v>0</v>
      </c>
      <c r="L196" s="214" t="s">
        <v>4460</v>
      </c>
      <c r="M196" s="214" t="s">
        <v>11</v>
      </c>
      <c r="N196" s="214" t="s">
        <v>2189</v>
      </c>
      <c r="O196" s="214" t="s">
        <v>11</v>
      </c>
      <c r="P196" s="214" t="s">
        <v>11</v>
      </c>
      <c r="Q196" s="22" t="str">
        <f t="shared" si="41"/>
        <v>在读</v>
      </c>
      <c r="R196" s="22" t="str">
        <f>IF(Q196="在读",IF(IFERROR(FIND("一",D196),0)&gt;0,"一对一",VLOOKUP(LEFT(D196,3),班级编码!A:H,8,0)),Q196)</f>
        <v>初中部</v>
      </c>
      <c r="S196" s="22" t="str">
        <f t="shared" si="42"/>
        <v>J3BSR9G8906</v>
      </c>
      <c r="T196" s="22" t="str">
        <f t="shared" si="43"/>
        <v>萧泽秀</v>
      </c>
      <c r="U196" s="22" t="str">
        <f t="shared" si="44"/>
        <v>黎洁瑜</v>
      </c>
      <c r="V196" s="22" t="str">
        <f t="shared" si="45"/>
        <v xml:space="preserve">STA MARIA </v>
      </c>
      <c r="W196" s="22" t="str">
        <f t="shared" si="46"/>
        <v>黎洁瑜</v>
      </c>
      <c r="X196" s="22" t="str">
        <f t="shared" si="47"/>
        <v xml:space="preserve">STA MARIA </v>
      </c>
      <c r="Y196" s="22">
        <f t="shared" si="48"/>
        <v>3</v>
      </c>
      <c r="Z196" s="22">
        <f t="shared" si="49"/>
        <v>6</v>
      </c>
      <c r="AA196" s="22" t="str">
        <f t="shared" si="39"/>
        <v/>
      </c>
      <c r="AB196" s="22">
        <f>COUNTIF($G$2:G196,G196)</f>
        <v>1</v>
      </c>
      <c r="AC196" s="22" t="str">
        <f t="shared" si="50"/>
        <v>J3B</v>
      </c>
      <c r="AD196" s="22" t="str">
        <f>VLOOKUP(D196,'2-班级信息'!A:AI,35,0)</f>
        <v>周六下午</v>
      </c>
      <c r="AE196" s="22" t="str">
        <f>VLOOKUP(D196,'2-班级信息'!A:AL,12,0)</f>
        <v>3小时</v>
      </c>
      <c r="AF196" s="22" t="str">
        <f t="shared" si="40"/>
        <v>中学班</v>
      </c>
      <c r="AG196" s="22" t="str">
        <f t="shared" si="51"/>
        <v>中学班</v>
      </c>
    </row>
    <row r="197" spans="1:33">
      <c r="A197" s="214" t="s">
        <v>1721</v>
      </c>
      <c r="B197" s="214" t="s">
        <v>1189</v>
      </c>
      <c r="C197" s="214" t="s">
        <v>1721</v>
      </c>
      <c r="D197" s="214" t="s">
        <v>4182</v>
      </c>
      <c r="E197" s="214" t="s">
        <v>4184</v>
      </c>
      <c r="F197" s="214" t="s">
        <v>4183</v>
      </c>
      <c r="G197" s="214" t="s">
        <v>2190</v>
      </c>
      <c r="H197" s="214" t="s">
        <v>2191</v>
      </c>
      <c r="I197" s="214" t="s">
        <v>16</v>
      </c>
      <c r="J197" s="214" t="s">
        <v>2192</v>
      </c>
      <c r="K197" s="214">
        <v>0</v>
      </c>
      <c r="L197" s="214" t="s">
        <v>4461</v>
      </c>
      <c r="M197" s="214" t="s">
        <v>11</v>
      </c>
      <c r="N197" s="214" t="s">
        <v>1726</v>
      </c>
      <c r="O197" s="214" t="s">
        <v>11</v>
      </c>
      <c r="P197" s="214" t="s">
        <v>11</v>
      </c>
      <c r="Q197" s="22" t="str">
        <f t="shared" si="41"/>
        <v>在读</v>
      </c>
      <c r="R197" s="22" t="str">
        <f>IF(Q197="在读",IF(IFERROR(FIND("一",D197),0)&gt;0,"一对一",VLOOKUP(LEFT(D197,3),班级编码!A:H,8,0)),Q197)</f>
        <v>小初部</v>
      </c>
      <c r="S197" s="22" t="str">
        <f t="shared" si="42"/>
        <v>P02K34G1229</v>
      </c>
      <c r="T197" s="22" t="str">
        <f t="shared" si="43"/>
        <v>萧泽秀</v>
      </c>
      <c r="U197" s="22" t="str">
        <f t="shared" si="44"/>
        <v>黎洁瑜</v>
      </c>
      <c r="V197" s="22" t="str">
        <f t="shared" si="45"/>
        <v>YoYO</v>
      </c>
      <c r="W197" s="22" t="str">
        <f t="shared" si="46"/>
        <v>YoYO</v>
      </c>
      <c r="X197" s="22" t="str">
        <f t="shared" si="47"/>
        <v>黎洁瑜</v>
      </c>
      <c r="Y197" s="22">
        <f t="shared" si="48"/>
        <v>4</v>
      </c>
      <c r="Z197" s="22">
        <f t="shared" si="49"/>
        <v>4</v>
      </c>
      <c r="AA197" s="22" t="str">
        <f t="shared" si="39"/>
        <v/>
      </c>
      <c r="AB197" s="22">
        <f>COUNTIF($G$2:G197,G197)</f>
        <v>1</v>
      </c>
      <c r="AC197" s="22" t="str">
        <f t="shared" si="50"/>
        <v>P02</v>
      </c>
      <c r="AD197" s="22" t="str">
        <f>VLOOKUP(D197,'2-班级信息'!A:AI,35,0)</f>
        <v>周三下午</v>
      </c>
      <c r="AE197" s="22" t="str">
        <f>VLOOKUP(D197,'2-班级信息'!A:AL,12,0)</f>
        <v>3小时</v>
      </c>
      <c r="AF197" s="22" t="str">
        <f t="shared" si="40"/>
        <v>小学班</v>
      </c>
      <c r="AG197" s="22" t="str">
        <f t="shared" si="51"/>
        <v>小学平时3小时班</v>
      </c>
    </row>
    <row r="198" spans="1:33">
      <c r="A198" s="214" t="s">
        <v>1721</v>
      </c>
      <c r="B198" s="214" t="s">
        <v>452</v>
      </c>
      <c r="C198" s="214" t="s">
        <v>1721</v>
      </c>
      <c r="D198" s="214" t="s">
        <v>5340</v>
      </c>
      <c r="E198" s="214" t="s">
        <v>4073</v>
      </c>
      <c r="F198" s="214" t="s">
        <v>5341</v>
      </c>
      <c r="G198" s="214" t="s">
        <v>2186</v>
      </c>
      <c r="H198" s="214" t="s">
        <v>2187</v>
      </c>
      <c r="I198" s="214" t="s">
        <v>12</v>
      </c>
      <c r="J198" s="214" t="s">
        <v>2188</v>
      </c>
      <c r="K198" s="214">
        <v>0</v>
      </c>
      <c r="L198" s="214" t="s">
        <v>4462</v>
      </c>
      <c r="M198" s="214" t="s">
        <v>11</v>
      </c>
      <c r="N198" s="214" t="s">
        <v>2189</v>
      </c>
      <c r="O198" s="214" t="s">
        <v>11</v>
      </c>
      <c r="P198" s="214" t="s">
        <v>11</v>
      </c>
      <c r="Q198" s="22" t="str">
        <f t="shared" si="41"/>
        <v>在读</v>
      </c>
      <c r="R198" s="22" t="str">
        <f>IF(Q198="在读",IF(IFERROR(FIND("一",D198),0)&gt;0,"一对一",VLOOKUP(LEFT(D198,3),班级编码!A:H,8,0)),Q198)</f>
        <v>小高部</v>
      </c>
      <c r="S198" s="22" t="str">
        <f t="shared" si="42"/>
        <v>P4ABR5G4521</v>
      </c>
      <c r="T198" s="22" t="str">
        <f t="shared" si="43"/>
        <v>黎洁瑜</v>
      </c>
      <c r="U198" s="22" t="str">
        <f t="shared" si="44"/>
        <v>覃爱怡</v>
      </c>
      <c r="V198" s="22" t="str">
        <f t="shared" si="45"/>
        <v>Anna Khimo</v>
      </c>
      <c r="W198" s="22" t="str">
        <f t="shared" si="46"/>
        <v>覃爱怡</v>
      </c>
      <c r="X198" s="22" t="str">
        <f t="shared" si="47"/>
        <v>Anna Khimo</v>
      </c>
      <c r="Y198" s="22">
        <f t="shared" si="48"/>
        <v>3</v>
      </c>
      <c r="Z198" s="22">
        <f t="shared" si="49"/>
        <v>6</v>
      </c>
      <c r="AA198" s="22" t="str">
        <f t="shared" si="39"/>
        <v/>
      </c>
      <c r="AB198" s="22">
        <f>COUNTIF($G$2:G198,G198)</f>
        <v>1</v>
      </c>
      <c r="AC198" s="22" t="str">
        <f t="shared" si="50"/>
        <v>P4A</v>
      </c>
      <c r="AD198" s="22" t="str">
        <f>VLOOKUP(D198,'2-班级信息'!A:AI,35,0)</f>
        <v>周六下午</v>
      </c>
      <c r="AE198" s="22" t="str">
        <f>VLOOKUP(D198,'2-班级信息'!A:AL,12,0)</f>
        <v>3小时</v>
      </c>
      <c r="AF198" s="22" t="str">
        <f t="shared" si="40"/>
        <v>小学班</v>
      </c>
      <c r="AG198" s="22" t="str">
        <f t="shared" si="51"/>
        <v>小学周末白天班</v>
      </c>
    </row>
    <row r="199" spans="1:33">
      <c r="A199" s="214" t="s">
        <v>1721</v>
      </c>
      <c r="B199" s="214" t="s">
        <v>464</v>
      </c>
      <c r="C199" s="214" t="s">
        <v>1721</v>
      </c>
      <c r="D199" s="214" t="s">
        <v>4122</v>
      </c>
      <c r="E199" s="214" t="s">
        <v>4125</v>
      </c>
      <c r="F199" s="214" t="s">
        <v>4123</v>
      </c>
      <c r="G199" s="214" t="s">
        <v>2182</v>
      </c>
      <c r="H199" s="214" t="s">
        <v>2183</v>
      </c>
      <c r="I199" s="214" t="s">
        <v>1669</v>
      </c>
      <c r="J199" s="214" t="s">
        <v>2184</v>
      </c>
      <c r="K199" s="214">
        <v>0</v>
      </c>
      <c r="L199" s="214" t="s">
        <v>4463</v>
      </c>
      <c r="M199" s="214" t="s">
        <v>11</v>
      </c>
      <c r="N199" s="214" t="s">
        <v>2185</v>
      </c>
      <c r="O199" s="214" t="s">
        <v>11</v>
      </c>
      <c r="P199" s="214" t="s">
        <v>11</v>
      </c>
      <c r="Q199" s="22" t="str">
        <f t="shared" si="41"/>
        <v>在读</v>
      </c>
      <c r="R199" s="22" t="str">
        <f>IF(Q199="在读",IF(IFERROR(FIND("一",D199),0)&gt;0,"一对一",VLOOKUP(LEFT(D199,3),班级编码!A:H,8,0)),Q199)</f>
        <v>幼儿部</v>
      </c>
      <c r="S199" s="22" t="str">
        <f t="shared" si="42"/>
        <v>K03ADPGZD32</v>
      </c>
      <c r="T199" s="22" t="str">
        <f t="shared" si="43"/>
        <v>萧泽秀</v>
      </c>
      <c r="U199" s="22" t="str">
        <f t="shared" si="44"/>
        <v/>
      </c>
      <c r="V199" s="22" t="str">
        <f t="shared" si="45"/>
        <v>STA MARIA ANTONIO II</v>
      </c>
      <c r="W199" s="22" t="str">
        <f t="shared" si="46"/>
        <v>STA MARIA ANTONIO II</v>
      </c>
      <c r="X199" s="22" t="str">
        <f t="shared" si="47"/>
        <v/>
      </c>
      <c r="Y199" s="22">
        <f t="shared" si="48"/>
        <v>20</v>
      </c>
      <c r="Z199" s="22">
        <f t="shared" si="49"/>
        <v>20</v>
      </c>
      <c r="AA199" s="22" t="str">
        <f t="shared" si="39"/>
        <v/>
      </c>
      <c r="AB199" s="22">
        <f>COUNTIF($G$2:G199,G199)</f>
        <v>1</v>
      </c>
      <c r="AC199" s="22" t="str">
        <f t="shared" si="50"/>
        <v>K03</v>
      </c>
      <c r="AD199" s="22" t="str">
        <f>VLOOKUP(D199,'2-班级信息'!A:AI,35,0)</f>
        <v>周六上午</v>
      </c>
      <c r="AE199" s="22" t="str">
        <f>VLOOKUP(D199,'2-班级信息'!A:AL,12,0)</f>
        <v>1.5小时</v>
      </c>
      <c r="AF199" s="22" t="str">
        <f t="shared" si="40"/>
        <v>幼儿班</v>
      </c>
      <c r="AG199" s="22" t="str">
        <f t="shared" si="51"/>
        <v>幼儿班</v>
      </c>
    </row>
    <row r="200" spans="1:33">
      <c r="A200" s="214" t="s">
        <v>1721</v>
      </c>
      <c r="B200" s="214" t="s">
        <v>1189</v>
      </c>
      <c r="C200" s="214" t="s">
        <v>1721</v>
      </c>
      <c r="D200" s="214" t="s">
        <v>4207</v>
      </c>
      <c r="E200" s="214" t="s">
        <v>4188</v>
      </c>
      <c r="F200" s="214" t="s">
        <v>4208</v>
      </c>
      <c r="G200" s="214" t="s">
        <v>2179</v>
      </c>
      <c r="H200" s="214" t="s">
        <v>2180</v>
      </c>
      <c r="I200" s="214" t="s">
        <v>16</v>
      </c>
      <c r="J200" s="214" t="s">
        <v>2181</v>
      </c>
      <c r="K200" s="214">
        <v>0</v>
      </c>
      <c r="L200" s="214" t="s">
        <v>4464</v>
      </c>
      <c r="M200" s="214" t="s">
        <v>11</v>
      </c>
      <c r="N200" s="214" t="s">
        <v>1726</v>
      </c>
      <c r="O200" s="214" t="s">
        <v>11</v>
      </c>
      <c r="P200" s="214" t="s">
        <v>11</v>
      </c>
      <c r="Q200" s="22" t="str">
        <f t="shared" si="41"/>
        <v>在读</v>
      </c>
      <c r="R200" s="22" t="str">
        <f>IF(Q200="在读",IF(IFERROR(FIND("一",D200),0)&gt;0,"一对一",VLOOKUP(LEFT(D200,3),班级编码!A:H,8,0)),Q200)</f>
        <v>小初部</v>
      </c>
      <c r="S200" s="22" t="str">
        <f t="shared" si="42"/>
        <v>P03F01G2334</v>
      </c>
      <c r="T200" s="22" t="str">
        <f t="shared" si="43"/>
        <v>赖情佳</v>
      </c>
      <c r="U200" s="22" t="str">
        <f t="shared" si="44"/>
        <v>张佩</v>
      </c>
      <c r="V200" s="22" t="str">
        <f t="shared" si="45"/>
        <v>Abdul</v>
      </c>
      <c r="W200" s="22" t="str">
        <f t="shared" si="46"/>
        <v>张佩</v>
      </c>
      <c r="X200" s="22" t="str">
        <f t="shared" si="47"/>
        <v>Abdul</v>
      </c>
      <c r="Y200" s="22">
        <f t="shared" si="48"/>
        <v>2</v>
      </c>
      <c r="Z200" s="22">
        <f t="shared" si="49"/>
        <v>4</v>
      </c>
      <c r="AA200" s="22" t="str">
        <f t="shared" si="39"/>
        <v/>
      </c>
      <c r="AB200" s="22">
        <f>COUNTIF($G$2:G200,G200)</f>
        <v>1</v>
      </c>
      <c r="AC200" s="22" t="str">
        <f t="shared" si="50"/>
        <v>P03</v>
      </c>
      <c r="AD200" s="22" t="str">
        <f>VLOOKUP(D200,'2-班级信息'!A:AI,35,0)</f>
        <v>周三下午</v>
      </c>
      <c r="AE200" s="22" t="str">
        <f>VLOOKUP(D200,'2-班级信息'!A:AL,12,0)</f>
        <v>3小时</v>
      </c>
      <c r="AF200" s="22" t="str">
        <f t="shared" si="40"/>
        <v>小学班</v>
      </c>
      <c r="AG200" s="22" t="str">
        <f t="shared" si="51"/>
        <v>小学平时3小时班</v>
      </c>
    </row>
    <row r="201" spans="1:33">
      <c r="A201" s="214" t="s">
        <v>1721</v>
      </c>
      <c r="B201" s="214" t="s">
        <v>452</v>
      </c>
      <c r="C201" s="214" t="s">
        <v>1721</v>
      </c>
      <c r="D201" s="214" t="s">
        <v>4175</v>
      </c>
      <c r="E201" s="214" t="s">
        <v>4150</v>
      </c>
      <c r="F201" s="214" t="s">
        <v>4152</v>
      </c>
      <c r="G201" s="214" t="s">
        <v>2176</v>
      </c>
      <c r="H201" s="214" t="s">
        <v>2177</v>
      </c>
      <c r="I201" s="214" t="s">
        <v>14</v>
      </c>
      <c r="J201" s="214" t="s">
        <v>2178</v>
      </c>
      <c r="K201" s="214">
        <v>0</v>
      </c>
      <c r="L201" s="214" t="s">
        <v>4465</v>
      </c>
      <c r="M201" s="214" t="s">
        <v>11</v>
      </c>
      <c r="N201" s="214" t="s">
        <v>1726</v>
      </c>
      <c r="O201" s="214" t="s">
        <v>11</v>
      </c>
      <c r="P201" s="214" t="s">
        <v>11</v>
      </c>
      <c r="Q201" s="22" t="str">
        <f t="shared" si="41"/>
        <v>在读</v>
      </c>
      <c r="R201" s="22" t="str">
        <f>IF(Q201="在读",IF(IFERROR(FIND("一",D201),0)&gt;0,"一对一",VLOOKUP(LEFT(D201,3),班级编码!A:H,8,0)),Q201)</f>
        <v>小高部</v>
      </c>
      <c r="S201" s="22" t="str">
        <f t="shared" si="42"/>
        <v>P3BF06G3413</v>
      </c>
      <c r="T201" s="22" t="str">
        <f t="shared" si="43"/>
        <v>萧泽秀</v>
      </c>
      <c r="U201" s="22" t="str">
        <f t="shared" si="44"/>
        <v>赖情佳</v>
      </c>
      <c r="V201" s="22" t="str">
        <f t="shared" si="45"/>
        <v xml:space="preserve">STA MARIA </v>
      </c>
      <c r="W201" s="22" t="str">
        <f t="shared" si="46"/>
        <v>赖情佳</v>
      </c>
      <c r="X201" s="22" t="str">
        <f t="shared" si="47"/>
        <v xml:space="preserve">STA MARIA </v>
      </c>
      <c r="Y201" s="22">
        <f t="shared" si="48"/>
        <v>3</v>
      </c>
      <c r="Z201" s="22">
        <f t="shared" si="49"/>
        <v>6</v>
      </c>
      <c r="AA201" s="22" t="str">
        <f t="shared" si="39"/>
        <v/>
      </c>
      <c r="AB201" s="22">
        <f>COUNTIF($G$2:G201,G201)</f>
        <v>1</v>
      </c>
      <c r="AC201" s="22" t="str">
        <f t="shared" si="50"/>
        <v>P3B</v>
      </c>
      <c r="AD201" s="22" t="str">
        <f>VLOOKUP(D201,'2-班级信息'!A:AI,35,0)</f>
        <v>周日上午</v>
      </c>
      <c r="AE201" s="22" t="str">
        <f>VLOOKUP(D201,'2-班级信息'!A:AL,12,0)</f>
        <v>3小时</v>
      </c>
      <c r="AF201" s="22" t="str">
        <f t="shared" si="40"/>
        <v>小学班</v>
      </c>
      <c r="AG201" s="22" t="str">
        <f t="shared" si="51"/>
        <v>小学周末白天班</v>
      </c>
    </row>
    <row r="202" spans="1:33">
      <c r="A202" s="214" t="s">
        <v>1721</v>
      </c>
      <c r="B202" s="214" t="s">
        <v>452</v>
      </c>
      <c r="C202" s="214" t="s">
        <v>1721</v>
      </c>
      <c r="D202" s="214" t="s">
        <v>4173</v>
      </c>
      <c r="E202" s="214" t="s">
        <v>4155</v>
      </c>
      <c r="F202" s="214" t="s">
        <v>4174</v>
      </c>
      <c r="G202" s="214" t="s">
        <v>2173</v>
      </c>
      <c r="H202" s="214" t="s">
        <v>2174</v>
      </c>
      <c r="I202" s="214" t="s">
        <v>10</v>
      </c>
      <c r="J202" s="214" t="s">
        <v>2175</v>
      </c>
      <c r="K202" s="214">
        <v>0</v>
      </c>
      <c r="L202" s="214" t="s">
        <v>4466</v>
      </c>
      <c r="M202" s="214" t="s">
        <v>11</v>
      </c>
      <c r="N202" s="214" t="s">
        <v>1726</v>
      </c>
      <c r="O202" s="214" t="s">
        <v>11</v>
      </c>
      <c r="P202" s="214" t="s">
        <v>11</v>
      </c>
      <c r="Q202" s="22" t="str">
        <f t="shared" si="41"/>
        <v>在读</v>
      </c>
      <c r="R202" s="22" t="str">
        <f>IF(Q202="在读",IF(IFERROR(FIND("一",D202),0)&gt;0,"一对一",VLOOKUP(LEFT(D202,3),班级编码!A:H,8,0)),Q202)</f>
        <v>小高部</v>
      </c>
      <c r="S202" s="22" t="str">
        <f t="shared" si="42"/>
        <v>P2BF03G2327</v>
      </c>
      <c r="T202" s="22" t="str">
        <f t="shared" si="43"/>
        <v>黎洁瑜</v>
      </c>
      <c r="U202" s="22" t="str">
        <f t="shared" si="44"/>
        <v>赖情佳</v>
      </c>
      <c r="V202" s="22" t="str">
        <f t="shared" si="45"/>
        <v>STA MARIA ANTONIO III BILLONES</v>
      </c>
      <c r="W202" s="22" t="str">
        <f t="shared" si="46"/>
        <v>STA MARIA ANTONIO III BILLONES</v>
      </c>
      <c r="X202" s="22" t="str">
        <f t="shared" si="47"/>
        <v>赖情佳</v>
      </c>
      <c r="Y202" s="22">
        <f t="shared" si="48"/>
        <v>30</v>
      </c>
      <c r="Z202" s="22">
        <f t="shared" si="49"/>
        <v>30</v>
      </c>
      <c r="AA202" s="22" t="str">
        <f t="shared" si="39"/>
        <v/>
      </c>
      <c r="AB202" s="22">
        <f>COUNTIF($G$2:G202,G202)</f>
        <v>1</v>
      </c>
      <c r="AC202" s="22" t="str">
        <f t="shared" si="50"/>
        <v>P2B</v>
      </c>
      <c r="AD202" s="22" t="str">
        <f>VLOOKUP(D202,'2-班级信息'!A:AI,35,0)</f>
        <v>周日下午</v>
      </c>
      <c r="AE202" s="22" t="str">
        <f>VLOOKUP(D202,'2-班级信息'!A:AL,12,0)</f>
        <v>3小时</v>
      </c>
      <c r="AF202" s="22" t="str">
        <f t="shared" si="40"/>
        <v>小学班</v>
      </c>
      <c r="AG202" s="22" t="str">
        <f t="shared" si="51"/>
        <v>小学周末白天班</v>
      </c>
    </row>
    <row r="203" spans="1:33">
      <c r="A203" s="214" t="s">
        <v>1721</v>
      </c>
      <c r="B203" s="214" t="s">
        <v>4084</v>
      </c>
      <c r="C203" s="214" t="s">
        <v>1721</v>
      </c>
      <c r="D203" s="214" t="s">
        <v>4083</v>
      </c>
      <c r="E203" s="214" t="s">
        <v>11</v>
      </c>
      <c r="F203" s="214" t="s">
        <v>4085</v>
      </c>
      <c r="G203" s="214" t="s">
        <v>2168</v>
      </c>
      <c r="H203" s="214" t="s">
        <v>2169</v>
      </c>
      <c r="I203" s="214" t="s">
        <v>17</v>
      </c>
      <c r="J203" s="214" t="s">
        <v>2170</v>
      </c>
      <c r="K203" s="214">
        <v>0</v>
      </c>
      <c r="L203" s="214" t="s">
        <v>4467</v>
      </c>
      <c r="M203" s="214" t="s">
        <v>11</v>
      </c>
      <c r="N203" s="214" t="s">
        <v>2171</v>
      </c>
      <c r="O203" s="214" t="s">
        <v>11</v>
      </c>
      <c r="P203" s="214" t="s">
        <v>11</v>
      </c>
      <c r="Q203" s="22" t="str">
        <f t="shared" si="41"/>
        <v>停读</v>
      </c>
      <c r="R203" s="22" t="str">
        <f>IF(Q203="在读",IF(IFERROR(FIND("一",D203),0)&gt;0,"一对一",VLOOKUP(LEFT(D203,3),班级编码!A:H,8,0)),Q203)</f>
        <v>停读</v>
      </c>
      <c r="S203" s="22" t="str">
        <f t="shared" si="42"/>
        <v>停读</v>
      </c>
      <c r="T203" s="22" t="str">
        <f t="shared" si="43"/>
        <v>陈欢</v>
      </c>
      <c r="U203" s="22" t="str">
        <f t="shared" si="44"/>
        <v/>
      </c>
      <c r="V203" s="22" t="str">
        <f t="shared" si="45"/>
        <v/>
      </c>
      <c r="W203" s="22" t="str">
        <f t="shared" si="46"/>
        <v/>
      </c>
      <c r="X203" s="22" t="str">
        <f t="shared" si="47"/>
        <v/>
      </c>
      <c r="Y203" s="22">
        <f t="shared" si="48"/>
        <v>0</v>
      </c>
      <c r="Z203" s="22">
        <f t="shared" si="49"/>
        <v>0</v>
      </c>
      <c r="AA203" s="22" t="str">
        <f t="shared" si="39"/>
        <v/>
      </c>
      <c r="AB203" s="22">
        <f>COUNTIF($G$2:G203,G203)</f>
        <v>1</v>
      </c>
      <c r="AC203" s="22" t="str">
        <f t="shared" si="50"/>
        <v>停读</v>
      </c>
      <c r="AD203" s="22" t="str">
        <f>VLOOKUP(D203,'2-班级信息'!A:AI,35,0)</f>
        <v/>
      </c>
      <c r="AE203" s="22" t="str">
        <f>VLOOKUP(D203,'2-班级信息'!A:AL,12,0)</f>
        <v/>
      </c>
      <c r="AF203" s="22" t="str">
        <f t="shared" si="40"/>
        <v>中学班</v>
      </c>
      <c r="AG203" s="22" t="str">
        <f t="shared" si="51"/>
        <v>中学班</v>
      </c>
    </row>
    <row r="204" spans="1:33">
      <c r="A204" s="214" t="s">
        <v>1721</v>
      </c>
      <c r="B204" s="214" t="s">
        <v>452</v>
      </c>
      <c r="C204" s="214" t="s">
        <v>1721</v>
      </c>
      <c r="D204" s="214" t="s">
        <v>5338</v>
      </c>
      <c r="E204" s="214" t="s">
        <v>4073</v>
      </c>
      <c r="F204" s="214" t="s">
        <v>5339</v>
      </c>
      <c r="G204" s="214" t="s">
        <v>2158</v>
      </c>
      <c r="H204" s="214" t="s">
        <v>2159</v>
      </c>
      <c r="I204" s="214" t="s">
        <v>12</v>
      </c>
      <c r="J204" s="214" t="s">
        <v>2160</v>
      </c>
      <c r="K204" s="214">
        <v>0</v>
      </c>
      <c r="L204" s="214" t="s">
        <v>4468</v>
      </c>
      <c r="M204" s="214" t="s">
        <v>11</v>
      </c>
      <c r="N204" s="214" t="s">
        <v>1766</v>
      </c>
      <c r="O204" s="214" t="s">
        <v>11</v>
      </c>
      <c r="P204" s="214" t="s">
        <v>11</v>
      </c>
      <c r="Q204" s="22" t="str">
        <f t="shared" si="41"/>
        <v>在读</v>
      </c>
      <c r="R204" s="22" t="str">
        <f>IF(Q204="在读",IF(IFERROR(FIND("一",D204),0)&gt;0,"一对一",VLOOKUP(LEFT(D204,3),班级编码!A:H,8,0)),Q204)</f>
        <v>初中部</v>
      </c>
      <c r="S204" s="22" t="str">
        <f t="shared" si="42"/>
        <v>P5BBR5G5618</v>
      </c>
      <c r="T204" s="22" t="str">
        <f t="shared" si="43"/>
        <v>易青梅</v>
      </c>
      <c r="U204" s="22" t="str">
        <f t="shared" si="44"/>
        <v>张佩</v>
      </c>
      <c r="V204" s="22" t="str">
        <f t="shared" si="45"/>
        <v>Anna Khimo</v>
      </c>
      <c r="W204" s="22" t="str">
        <f t="shared" si="46"/>
        <v>张佩</v>
      </c>
      <c r="X204" s="22" t="str">
        <f t="shared" si="47"/>
        <v>Anna Khimo</v>
      </c>
      <c r="Y204" s="22">
        <f t="shared" si="48"/>
        <v>2</v>
      </c>
      <c r="Z204" s="22">
        <f t="shared" si="49"/>
        <v>4</v>
      </c>
      <c r="AA204" s="22" t="str">
        <f t="shared" si="39"/>
        <v/>
      </c>
      <c r="AB204" s="22">
        <f>COUNTIF($G$2:G204,G204)</f>
        <v>1</v>
      </c>
      <c r="AC204" s="22" t="str">
        <f t="shared" si="50"/>
        <v>P5B</v>
      </c>
      <c r="AD204" s="22" t="str">
        <f>VLOOKUP(D204,'2-班级信息'!A:AI,35,0)</f>
        <v>周六下午</v>
      </c>
      <c r="AE204" s="22" t="str">
        <f>VLOOKUP(D204,'2-班级信息'!A:AL,12,0)</f>
        <v>3小时</v>
      </c>
      <c r="AF204" s="22" t="str">
        <f t="shared" si="40"/>
        <v>小学班</v>
      </c>
      <c r="AG204" s="22" t="str">
        <f t="shared" si="51"/>
        <v>小学周末白天班</v>
      </c>
    </row>
    <row r="205" spans="1:33">
      <c r="A205" s="214" t="s">
        <v>1721</v>
      </c>
      <c r="B205" s="214" t="s">
        <v>459</v>
      </c>
      <c r="C205" s="214" t="s">
        <v>1721</v>
      </c>
      <c r="D205" s="214" t="s">
        <v>4167</v>
      </c>
      <c r="E205" s="214" t="s">
        <v>4169</v>
      </c>
      <c r="F205" s="214" t="s">
        <v>4168</v>
      </c>
      <c r="G205" s="214" t="s">
        <v>2135</v>
      </c>
      <c r="H205" s="214" t="s">
        <v>2136</v>
      </c>
      <c r="I205" s="214" t="s">
        <v>1702</v>
      </c>
      <c r="J205" s="214" t="s">
        <v>2137</v>
      </c>
      <c r="K205" s="214">
        <v>0</v>
      </c>
      <c r="L205" s="214" t="s">
        <v>4469</v>
      </c>
      <c r="M205" s="214" t="s">
        <v>11</v>
      </c>
      <c r="N205" s="214" t="s">
        <v>1742</v>
      </c>
      <c r="O205" s="214" t="s">
        <v>11</v>
      </c>
      <c r="P205" s="214" t="s">
        <v>11</v>
      </c>
      <c r="Q205" s="22" t="str">
        <f t="shared" si="41"/>
        <v>在读</v>
      </c>
      <c r="R205" s="22" t="str">
        <f>IF(Q205="在读",IF(IFERROR(FIND("一",D205),0)&gt;0,"一对一",VLOOKUP(LEFT(D205,3),班级编码!A:H,8,0)),Q205)</f>
        <v>幼儿部</v>
      </c>
      <c r="S205" s="22" t="str">
        <f t="shared" si="42"/>
        <v>K05000GXD36</v>
      </c>
      <c r="T205" s="22" t="str">
        <f t="shared" si="43"/>
        <v>萧泽秀</v>
      </c>
      <c r="U205" s="22" t="str">
        <f t="shared" si="44"/>
        <v/>
      </c>
      <c r="V205" s="22" t="str">
        <f t="shared" si="45"/>
        <v>Marry</v>
      </c>
      <c r="W205" s="22" t="str">
        <f t="shared" si="46"/>
        <v>Marry</v>
      </c>
      <c r="X205" s="22" t="str">
        <f t="shared" si="47"/>
        <v/>
      </c>
      <c r="Y205" s="22">
        <f t="shared" si="48"/>
        <v>5</v>
      </c>
      <c r="Z205" s="22">
        <f t="shared" si="49"/>
        <v>5</v>
      </c>
      <c r="AA205" s="22" t="str">
        <f t="shared" si="39"/>
        <v/>
      </c>
      <c r="AB205" s="22">
        <f>COUNTIF($G$2:G205,G205)</f>
        <v>1</v>
      </c>
      <c r="AC205" s="22" t="str">
        <f t="shared" si="50"/>
        <v>K05</v>
      </c>
      <c r="AD205" s="22" t="str">
        <f>VLOOKUP(D205,'2-班级信息'!A:AI,35,0)</f>
        <v>周四晚上</v>
      </c>
      <c r="AE205" s="22" t="str">
        <f>VLOOKUP(D205,'2-班级信息'!A:AL,12,0)</f>
        <v>1.5小时</v>
      </c>
      <c r="AF205" s="22" t="str">
        <f t="shared" si="40"/>
        <v>中学班</v>
      </c>
      <c r="AG205" s="22" t="str">
        <f t="shared" si="51"/>
        <v>中学班</v>
      </c>
    </row>
    <row r="206" spans="1:33">
      <c r="A206" s="214" t="s">
        <v>1721</v>
      </c>
      <c r="B206" s="214" t="s">
        <v>452</v>
      </c>
      <c r="C206" s="214" t="s">
        <v>1721</v>
      </c>
      <c r="D206" s="214" t="s">
        <v>5340</v>
      </c>
      <c r="E206" s="214" t="s">
        <v>4073</v>
      </c>
      <c r="F206" s="214" t="s">
        <v>5341</v>
      </c>
      <c r="G206" s="214" t="s">
        <v>2131</v>
      </c>
      <c r="H206" s="214" t="s">
        <v>2132</v>
      </c>
      <c r="I206" s="214" t="s">
        <v>14</v>
      </c>
      <c r="J206" s="214" t="s">
        <v>2133</v>
      </c>
      <c r="K206" s="214">
        <v>0</v>
      </c>
      <c r="L206" s="214" t="s">
        <v>4470</v>
      </c>
      <c r="M206" s="214" t="s">
        <v>11</v>
      </c>
      <c r="N206" s="214" t="s">
        <v>1726</v>
      </c>
      <c r="O206" s="214" t="s">
        <v>11</v>
      </c>
      <c r="P206" s="214" t="s">
        <v>11</v>
      </c>
      <c r="Q206" s="22" t="str">
        <f t="shared" si="41"/>
        <v>在读</v>
      </c>
      <c r="R206" s="22" t="str">
        <f>IF(Q206="在读",IF(IFERROR(FIND("一",D206),0)&gt;0,"一对一",VLOOKUP(LEFT(D206,3),班级编码!A:H,8,0)),Q206)</f>
        <v>小高部</v>
      </c>
      <c r="S206" s="22" t="str">
        <f t="shared" si="42"/>
        <v>P4ABR5G4521</v>
      </c>
      <c r="T206" s="22" t="str">
        <f t="shared" si="43"/>
        <v>黎洁瑜</v>
      </c>
      <c r="U206" s="22" t="str">
        <f t="shared" si="44"/>
        <v>覃爱怡</v>
      </c>
      <c r="V206" s="22" t="str">
        <f t="shared" si="45"/>
        <v>Anna Khimo</v>
      </c>
      <c r="W206" s="22" t="str">
        <f t="shared" si="46"/>
        <v>覃爱怡</v>
      </c>
      <c r="X206" s="22" t="str">
        <f t="shared" si="47"/>
        <v>Anna Khimo</v>
      </c>
      <c r="Y206" s="22">
        <f t="shared" si="48"/>
        <v>3</v>
      </c>
      <c r="Z206" s="22">
        <f t="shared" si="49"/>
        <v>6</v>
      </c>
      <c r="AA206" s="22" t="str">
        <f t="shared" si="39"/>
        <v/>
      </c>
      <c r="AB206" s="22">
        <f>COUNTIF($G$2:G206,G206)</f>
        <v>1</v>
      </c>
      <c r="AC206" s="22" t="str">
        <f t="shared" si="50"/>
        <v>P4A</v>
      </c>
      <c r="AD206" s="22" t="str">
        <f>VLOOKUP(D206,'2-班级信息'!A:AI,35,0)</f>
        <v>周六下午</v>
      </c>
      <c r="AE206" s="22" t="str">
        <f>VLOOKUP(D206,'2-班级信息'!A:AL,12,0)</f>
        <v>3小时</v>
      </c>
      <c r="AF206" s="22" t="str">
        <f t="shared" si="40"/>
        <v>小学班</v>
      </c>
      <c r="AG206" s="22" t="str">
        <f t="shared" si="51"/>
        <v>小学周末白天班</v>
      </c>
    </row>
    <row r="207" spans="1:33">
      <c r="A207" s="214" t="s">
        <v>1721</v>
      </c>
      <c r="B207" s="214" t="s">
        <v>452</v>
      </c>
      <c r="C207" s="214" t="s">
        <v>1721</v>
      </c>
      <c r="D207" s="214" t="s">
        <v>5338</v>
      </c>
      <c r="E207" s="214" t="s">
        <v>4073</v>
      </c>
      <c r="F207" s="214" t="s">
        <v>5339</v>
      </c>
      <c r="G207" s="214" t="s">
        <v>2118</v>
      </c>
      <c r="H207" s="214" t="s">
        <v>2119</v>
      </c>
      <c r="I207" s="214" t="s">
        <v>12</v>
      </c>
      <c r="J207" s="214" t="s">
        <v>2120</v>
      </c>
      <c r="K207" s="214">
        <v>0</v>
      </c>
      <c r="L207" s="214" t="s">
        <v>4471</v>
      </c>
      <c r="M207" s="214" t="s">
        <v>11</v>
      </c>
      <c r="N207" s="214" t="s">
        <v>1766</v>
      </c>
      <c r="O207" s="214" t="s">
        <v>11</v>
      </c>
      <c r="P207" s="214" t="s">
        <v>11</v>
      </c>
      <c r="Q207" s="22" t="str">
        <f t="shared" si="41"/>
        <v>在读</v>
      </c>
      <c r="R207" s="22" t="str">
        <f>IF(Q207="在读",IF(IFERROR(FIND("一",D207),0)&gt;0,"一对一",VLOOKUP(LEFT(D207,3),班级编码!A:H,8,0)),Q207)</f>
        <v>初中部</v>
      </c>
      <c r="S207" s="22" t="str">
        <f t="shared" si="42"/>
        <v>P5BBR5G5618</v>
      </c>
      <c r="T207" s="22" t="str">
        <f t="shared" si="43"/>
        <v>易青梅</v>
      </c>
      <c r="U207" s="22" t="str">
        <f t="shared" si="44"/>
        <v>张佩</v>
      </c>
      <c r="V207" s="22" t="str">
        <f t="shared" si="45"/>
        <v>Anna Khimo</v>
      </c>
      <c r="W207" s="22" t="str">
        <f t="shared" si="46"/>
        <v>张佩</v>
      </c>
      <c r="X207" s="22" t="str">
        <f t="shared" si="47"/>
        <v>Anna Khimo</v>
      </c>
      <c r="Y207" s="22">
        <f t="shared" si="48"/>
        <v>2</v>
      </c>
      <c r="Z207" s="22">
        <f t="shared" si="49"/>
        <v>4</v>
      </c>
      <c r="AA207" s="22" t="str">
        <f t="shared" si="39"/>
        <v/>
      </c>
      <c r="AB207" s="22">
        <f>COUNTIF($G$2:G207,G207)</f>
        <v>1</v>
      </c>
      <c r="AC207" s="22" t="str">
        <f t="shared" si="50"/>
        <v>P5B</v>
      </c>
      <c r="AD207" s="22" t="str">
        <f>VLOOKUP(D207,'2-班级信息'!A:AI,35,0)</f>
        <v>周六下午</v>
      </c>
      <c r="AE207" s="22" t="str">
        <f>VLOOKUP(D207,'2-班级信息'!A:AL,12,0)</f>
        <v>3小时</v>
      </c>
      <c r="AF207" s="22" t="str">
        <f t="shared" si="40"/>
        <v>小学班</v>
      </c>
      <c r="AG207" s="22" t="str">
        <f t="shared" si="51"/>
        <v>小学周末白天班</v>
      </c>
    </row>
    <row r="208" spans="1:33">
      <c r="A208" s="214" t="s">
        <v>1721</v>
      </c>
      <c r="B208" s="214" t="s">
        <v>452</v>
      </c>
      <c r="C208" s="214" t="s">
        <v>1721</v>
      </c>
      <c r="D208" s="214" t="s">
        <v>4175</v>
      </c>
      <c r="E208" s="214" t="s">
        <v>4150</v>
      </c>
      <c r="F208" s="214" t="s">
        <v>4152</v>
      </c>
      <c r="G208" s="214" t="s">
        <v>2111</v>
      </c>
      <c r="H208" s="214" t="s">
        <v>2112</v>
      </c>
      <c r="I208" s="214" t="s">
        <v>12</v>
      </c>
      <c r="J208" s="214" t="s">
        <v>2113</v>
      </c>
      <c r="K208" s="214">
        <v>0</v>
      </c>
      <c r="L208" s="214" t="s">
        <v>4472</v>
      </c>
      <c r="M208" s="214" t="s">
        <v>11</v>
      </c>
      <c r="N208" s="214" t="s">
        <v>1726</v>
      </c>
      <c r="O208" s="214" t="s">
        <v>11</v>
      </c>
      <c r="P208" s="214" t="s">
        <v>11</v>
      </c>
      <c r="Q208" s="22" t="str">
        <f t="shared" si="41"/>
        <v>在读</v>
      </c>
      <c r="R208" s="22" t="str">
        <f>IF(Q208="在读",IF(IFERROR(FIND("一",D208),0)&gt;0,"一对一",VLOOKUP(LEFT(D208,3),班级编码!A:H,8,0)),Q208)</f>
        <v>小高部</v>
      </c>
      <c r="S208" s="22" t="str">
        <f t="shared" si="42"/>
        <v>P3BF06G3413</v>
      </c>
      <c r="T208" s="22" t="str">
        <f t="shared" si="43"/>
        <v>萧泽秀</v>
      </c>
      <c r="U208" s="22" t="str">
        <f t="shared" si="44"/>
        <v>赖情佳</v>
      </c>
      <c r="V208" s="22" t="str">
        <f t="shared" si="45"/>
        <v xml:space="preserve">STA MARIA </v>
      </c>
      <c r="W208" s="22" t="str">
        <f t="shared" si="46"/>
        <v>赖情佳</v>
      </c>
      <c r="X208" s="22" t="str">
        <f t="shared" si="47"/>
        <v xml:space="preserve">STA MARIA </v>
      </c>
      <c r="Y208" s="22">
        <f t="shared" si="48"/>
        <v>3</v>
      </c>
      <c r="Z208" s="22">
        <f t="shared" si="49"/>
        <v>6</v>
      </c>
      <c r="AA208" s="22" t="str">
        <f t="shared" si="39"/>
        <v/>
      </c>
      <c r="AB208" s="22">
        <f>COUNTIF($G$2:G208,G208)</f>
        <v>1</v>
      </c>
      <c r="AC208" s="22" t="str">
        <f t="shared" si="50"/>
        <v>P3B</v>
      </c>
      <c r="AD208" s="22" t="str">
        <f>VLOOKUP(D208,'2-班级信息'!A:AI,35,0)</f>
        <v>周日上午</v>
      </c>
      <c r="AE208" s="22" t="str">
        <f>VLOOKUP(D208,'2-班级信息'!A:AL,12,0)</f>
        <v>3小时</v>
      </c>
      <c r="AF208" s="22" t="str">
        <f t="shared" si="40"/>
        <v>小学班</v>
      </c>
      <c r="AG208" s="22" t="str">
        <f t="shared" si="51"/>
        <v>小学周末白天班</v>
      </c>
    </row>
    <row r="209" spans="1:33">
      <c r="A209" s="214" t="s">
        <v>1721</v>
      </c>
      <c r="B209" s="214" t="s">
        <v>452</v>
      </c>
      <c r="C209" s="214" t="s">
        <v>1721</v>
      </c>
      <c r="D209" s="214" t="s">
        <v>4164</v>
      </c>
      <c r="E209" s="214" t="s">
        <v>4132</v>
      </c>
      <c r="F209" s="214" t="s">
        <v>4165</v>
      </c>
      <c r="G209" s="214" t="s">
        <v>2103</v>
      </c>
      <c r="H209" s="214" t="s">
        <v>2104</v>
      </c>
      <c r="I209" s="214" t="s">
        <v>10</v>
      </c>
      <c r="J209" s="214" t="s">
        <v>2105</v>
      </c>
      <c r="K209" s="214">
        <v>0</v>
      </c>
      <c r="L209" s="214" t="s">
        <v>4473</v>
      </c>
      <c r="M209" s="214" t="s">
        <v>11</v>
      </c>
      <c r="N209" s="214" t="s">
        <v>2106</v>
      </c>
      <c r="O209" s="214" t="s">
        <v>11</v>
      </c>
      <c r="P209" s="214" t="s">
        <v>11</v>
      </c>
      <c r="Q209" s="22" t="str">
        <f t="shared" si="41"/>
        <v>在读</v>
      </c>
      <c r="R209" s="22" t="str">
        <f>IF(Q209="在读",IF(IFERROR(FIND("一",D209),0)&gt;0,"一对一",VLOOKUP(LEFT(D209,3),班级编码!A:H,8,0)),Q209)</f>
        <v>小初部</v>
      </c>
      <c r="S209" s="22" t="str">
        <f t="shared" si="42"/>
        <v>P03K56G1228</v>
      </c>
      <c r="T209" s="22" t="str">
        <f t="shared" si="43"/>
        <v>覃爱怡</v>
      </c>
      <c r="U209" s="22" t="str">
        <f t="shared" si="44"/>
        <v>易青梅</v>
      </c>
      <c r="V209" s="22" t="str">
        <f t="shared" si="45"/>
        <v>STA MARIA ANTONIO III BILLONES</v>
      </c>
      <c r="W209" s="22" t="str">
        <f t="shared" si="46"/>
        <v>STA MARIA ANTONIO III BILLONES</v>
      </c>
      <c r="X209" s="22" t="str">
        <f t="shared" si="47"/>
        <v>易青梅</v>
      </c>
      <c r="Y209" s="22">
        <f t="shared" si="48"/>
        <v>30</v>
      </c>
      <c r="Z209" s="22">
        <f t="shared" si="49"/>
        <v>30</v>
      </c>
      <c r="AA209" s="22" t="str">
        <f t="shared" si="39"/>
        <v/>
      </c>
      <c r="AB209" s="22">
        <f>COUNTIF($G$2:G209,G209)</f>
        <v>1</v>
      </c>
      <c r="AC209" s="22" t="str">
        <f t="shared" si="50"/>
        <v>P03</v>
      </c>
      <c r="AD209" s="22" t="str">
        <f>VLOOKUP(D209,'2-班级信息'!A:AI,35,0)</f>
        <v>周六上午</v>
      </c>
      <c r="AE209" s="22" t="str">
        <f>VLOOKUP(D209,'2-班级信息'!A:AL,12,0)</f>
        <v>3小时</v>
      </c>
      <c r="AF209" s="22" t="str">
        <f t="shared" si="40"/>
        <v>小学班</v>
      </c>
      <c r="AG209" s="22" t="str">
        <f t="shared" si="51"/>
        <v>小学周末白天班</v>
      </c>
    </row>
    <row r="210" spans="1:33">
      <c r="A210" s="214" t="s">
        <v>1721</v>
      </c>
      <c r="B210" s="214" t="s">
        <v>452</v>
      </c>
      <c r="C210" s="214" t="s">
        <v>1721</v>
      </c>
      <c r="D210" s="214" t="s">
        <v>4156</v>
      </c>
      <c r="E210" s="214" t="s">
        <v>4132</v>
      </c>
      <c r="F210" s="214" t="s">
        <v>4157</v>
      </c>
      <c r="G210" s="214" t="s">
        <v>2100</v>
      </c>
      <c r="H210" s="214" t="s">
        <v>2101</v>
      </c>
      <c r="I210" s="214" t="s">
        <v>15</v>
      </c>
      <c r="J210" s="214" t="s">
        <v>2102</v>
      </c>
      <c r="K210" s="214">
        <v>0</v>
      </c>
      <c r="L210" s="214" t="s">
        <v>4474</v>
      </c>
      <c r="M210" s="214" t="s">
        <v>11</v>
      </c>
      <c r="N210" s="214" t="s">
        <v>1726</v>
      </c>
      <c r="O210" s="214" t="s">
        <v>11</v>
      </c>
      <c r="P210" s="214" t="s">
        <v>11</v>
      </c>
      <c r="Q210" s="22" t="str">
        <f t="shared" si="41"/>
        <v>在读</v>
      </c>
      <c r="R210" s="22" t="str">
        <f>IF(Q210="在读",IF(IFERROR(FIND("一",D210),0)&gt;0,"一对一",VLOOKUP(LEFT(D210,3),班级编码!A:H,8,0)),Q210)</f>
        <v>初中部</v>
      </c>
      <c r="S210" s="22" t="str">
        <f t="shared" si="42"/>
        <v>J1BSR4G6712</v>
      </c>
      <c r="T210" s="22" t="str">
        <f t="shared" si="43"/>
        <v>张佩</v>
      </c>
      <c r="U210" s="22" t="str">
        <f t="shared" si="44"/>
        <v>黎洁瑜</v>
      </c>
      <c r="V210" s="22" t="str">
        <f t="shared" si="45"/>
        <v>STA MARIA ANTONIO III BILLONES</v>
      </c>
      <c r="W210" s="22" t="str">
        <f t="shared" si="46"/>
        <v>STA MARIA ANTONIO III BILLONES</v>
      </c>
      <c r="X210" s="22" t="str">
        <f t="shared" si="47"/>
        <v>黎洁瑜</v>
      </c>
      <c r="Y210" s="22">
        <f t="shared" si="48"/>
        <v>30</v>
      </c>
      <c r="Z210" s="22">
        <f t="shared" si="49"/>
        <v>30</v>
      </c>
      <c r="AA210" s="22" t="str">
        <f t="shared" si="39"/>
        <v/>
      </c>
      <c r="AB210" s="22">
        <f>COUNTIF($G$2:G210,G210)</f>
        <v>1</v>
      </c>
      <c r="AC210" s="22" t="str">
        <f t="shared" si="50"/>
        <v>J1B</v>
      </c>
      <c r="AD210" s="22" t="str">
        <f>VLOOKUP(D210,'2-班级信息'!A:AI,35,0)</f>
        <v>周六上午</v>
      </c>
      <c r="AE210" s="22" t="str">
        <f>VLOOKUP(D210,'2-班级信息'!A:AL,12,0)</f>
        <v>3小时</v>
      </c>
      <c r="AF210" s="22" t="str">
        <f t="shared" si="40"/>
        <v>小学班</v>
      </c>
      <c r="AG210" s="22" t="str">
        <f t="shared" si="51"/>
        <v>小学周末白天班</v>
      </c>
    </row>
    <row r="211" spans="1:33">
      <c r="A211" s="214" t="s">
        <v>1721</v>
      </c>
      <c r="B211" s="214" t="s">
        <v>452</v>
      </c>
      <c r="C211" s="214" t="s">
        <v>1721</v>
      </c>
      <c r="D211" s="214" t="s">
        <v>5336</v>
      </c>
      <c r="E211" s="214" t="s">
        <v>4073</v>
      </c>
      <c r="F211" s="214" t="s">
        <v>4076</v>
      </c>
      <c r="G211" s="214" t="s">
        <v>2093</v>
      </c>
      <c r="H211" s="214" t="s">
        <v>2094</v>
      </c>
      <c r="I211" s="214" t="s">
        <v>17</v>
      </c>
      <c r="J211" s="214" t="s">
        <v>2095</v>
      </c>
      <c r="K211" s="214">
        <v>0</v>
      </c>
      <c r="L211" s="214" t="s">
        <v>4475</v>
      </c>
      <c r="M211" s="214" t="s">
        <v>11</v>
      </c>
      <c r="N211" s="214" t="s">
        <v>1786</v>
      </c>
      <c r="O211" s="214" t="s">
        <v>11</v>
      </c>
      <c r="P211" s="214" t="s">
        <v>11</v>
      </c>
      <c r="Q211" s="22" t="str">
        <f t="shared" si="41"/>
        <v>在读</v>
      </c>
      <c r="R211" s="22" t="str">
        <f>IF(Q211="在读",IF(IFERROR(FIND("一",D211),0)&gt;0,"一对一",VLOOKUP(LEFT(D211,3),班级编码!A:H,8,0)),Q211)</f>
        <v>初中部</v>
      </c>
      <c r="S211" s="22" t="str">
        <f t="shared" si="42"/>
        <v>J3BSR9G8906</v>
      </c>
      <c r="T211" s="22" t="str">
        <f t="shared" si="43"/>
        <v>萧泽秀</v>
      </c>
      <c r="U211" s="22" t="str">
        <f t="shared" si="44"/>
        <v>黎洁瑜</v>
      </c>
      <c r="V211" s="22" t="str">
        <f t="shared" si="45"/>
        <v xml:space="preserve">STA MARIA </v>
      </c>
      <c r="W211" s="22" t="str">
        <f t="shared" si="46"/>
        <v>黎洁瑜</v>
      </c>
      <c r="X211" s="22" t="str">
        <f t="shared" si="47"/>
        <v xml:space="preserve">STA MARIA </v>
      </c>
      <c r="Y211" s="22">
        <f t="shared" si="48"/>
        <v>3</v>
      </c>
      <c r="Z211" s="22">
        <f t="shared" si="49"/>
        <v>6</v>
      </c>
      <c r="AA211" s="22" t="str">
        <f t="shared" si="39"/>
        <v/>
      </c>
      <c r="AB211" s="22">
        <f>COUNTIF($G$2:G211,G211)</f>
        <v>1</v>
      </c>
      <c r="AC211" s="22" t="str">
        <f t="shared" si="50"/>
        <v>J3B</v>
      </c>
      <c r="AD211" s="22" t="str">
        <f>VLOOKUP(D211,'2-班级信息'!A:AI,35,0)</f>
        <v>周六下午</v>
      </c>
      <c r="AE211" s="22" t="str">
        <f>VLOOKUP(D211,'2-班级信息'!A:AL,12,0)</f>
        <v>3小时</v>
      </c>
      <c r="AF211" s="22" t="str">
        <f t="shared" si="40"/>
        <v>中学班</v>
      </c>
      <c r="AG211" s="22" t="str">
        <f t="shared" si="51"/>
        <v>中学班</v>
      </c>
    </row>
    <row r="212" spans="1:33">
      <c r="A212" s="214" t="s">
        <v>1721</v>
      </c>
      <c r="B212" s="214" t="s">
        <v>464</v>
      </c>
      <c r="C212" s="214" t="s">
        <v>1721</v>
      </c>
      <c r="D212" s="214" t="s">
        <v>4122</v>
      </c>
      <c r="E212" s="214" t="s">
        <v>4125</v>
      </c>
      <c r="F212" s="214" t="s">
        <v>4123</v>
      </c>
      <c r="G212" s="214" t="s">
        <v>2089</v>
      </c>
      <c r="H212" s="214" t="s">
        <v>2090</v>
      </c>
      <c r="I212" s="214" t="s">
        <v>1669</v>
      </c>
      <c r="J212" s="214" t="s">
        <v>2091</v>
      </c>
      <c r="K212" s="214">
        <v>0</v>
      </c>
      <c r="L212" s="214" t="s">
        <v>4476</v>
      </c>
      <c r="M212" s="214" t="s">
        <v>11</v>
      </c>
      <c r="N212" s="214" t="s">
        <v>2092</v>
      </c>
      <c r="O212" s="214" t="s">
        <v>11</v>
      </c>
      <c r="P212" s="214" t="s">
        <v>11</v>
      </c>
      <c r="Q212" s="22" t="str">
        <f t="shared" si="41"/>
        <v>在读</v>
      </c>
      <c r="R212" s="22" t="str">
        <f>IF(Q212="在读",IF(IFERROR(FIND("一",D212),0)&gt;0,"一对一",VLOOKUP(LEFT(D212,3),班级编码!A:H,8,0)),Q212)</f>
        <v>幼儿部</v>
      </c>
      <c r="S212" s="22" t="str">
        <f t="shared" si="42"/>
        <v>K03ADPGZD32</v>
      </c>
      <c r="T212" s="22" t="str">
        <f t="shared" si="43"/>
        <v>萧泽秀</v>
      </c>
      <c r="U212" s="22" t="str">
        <f t="shared" si="44"/>
        <v/>
      </c>
      <c r="V212" s="22" t="str">
        <f t="shared" si="45"/>
        <v>STA MARIA ANTONIO II</v>
      </c>
      <c r="W212" s="22" t="str">
        <f t="shared" si="46"/>
        <v>STA MARIA ANTONIO II</v>
      </c>
      <c r="X212" s="22" t="str">
        <f t="shared" si="47"/>
        <v/>
      </c>
      <c r="Y212" s="22">
        <f t="shared" si="48"/>
        <v>20</v>
      </c>
      <c r="Z212" s="22">
        <f t="shared" si="49"/>
        <v>20</v>
      </c>
      <c r="AA212" s="22" t="str">
        <f t="shared" si="39"/>
        <v/>
      </c>
      <c r="AB212" s="22">
        <f>COUNTIF($G$2:G212,G212)</f>
        <v>1</v>
      </c>
      <c r="AC212" s="22" t="str">
        <f t="shared" si="50"/>
        <v>K03</v>
      </c>
      <c r="AD212" s="22" t="str">
        <f>VLOOKUP(D212,'2-班级信息'!A:AI,35,0)</f>
        <v>周六上午</v>
      </c>
      <c r="AE212" s="22" t="str">
        <f>VLOOKUP(D212,'2-班级信息'!A:AL,12,0)</f>
        <v>1.5小时</v>
      </c>
      <c r="AF212" s="22" t="str">
        <f t="shared" si="40"/>
        <v>幼儿班</v>
      </c>
      <c r="AG212" s="22" t="str">
        <f t="shared" si="51"/>
        <v>幼儿班</v>
      </c>
    </row>
    <row r="213" spans="1:33">
      <c r="A213" s="214" t="s">
        <v>1721</v>
      </c>
      <c r="B213" s="214" t="s">
        <v>459</v>
      </c>
      <c r="C213" s="214" t="s">
        <v>1721</v>
      </c>
      <c r="D213" s="214" t="s">
        <v>4086</v>
      </c>
      <c r="E213" s="214" t="s">
        <v>4089</v>
      </c>
      <c r="F213" s="214" t="s">
        <v>4087</v>
      </c>
      <c r="G213" s="214" t="s">
        <v>2086</v>
      </c>
      <c r="H213" s="214" t="s">
        <v>2087</v>
      </c>
      <c r="I213" s="214" t="s">
        <v>1669</v>
      </c>
      <c r="J213" s="214" t="s">
        <v>2088</v>
      </c>
      <c r="K213" s="214">
        <v>0</v>
      </c>
      <c r="L213" s="214" t="s">
        <v>4477</v>
      </c>
      <c r="M213" s="214" t="s">
        <v>11</v>
      </c>
      <c r="N213" s="214" t="s">
        <v>1742</v>
      </c>
      <c r="O213" s="214" t="s">
        <v>11</v>
      </c>
      <c r="P213" s="214" t="s">
        <v>11</v>
      </c>
      <c r="Q213" s="22" t="str">
        <f t="shared" si="41"/>
        <v>在读</v>
      </c>
      <c r="R213" s="22" t="str">
        <f>IF(Q213="在读",IF(IFERROR(FIND("一",D213),0)&gt;0,"一对一",VLOOKUP(LEFT(D213,3),班级编码!A:H,8,0)),Q213)</f>
        <v>幼儿部</v>
      </c>
      <c r="S213" s="22" t="str">
        <f t="shared" si="42"/>
        <v>K03000GXZ23</v>
      </c>
      <c r="T213" s="22" t="str">
        <f t="shared" si="43"/>
        <v>陈敏华</v>
      </c>
      <c r="U213" s="22" t="str">
        <f t="shared" si="44"/>
        <v/>
      </c>
      <c r="V213" s="22" t="str">
        <f t="shared" si="45"/>
        <v>STA MARIA ANTONIO II</v>
      </c>
      <c r="W213" s="22" t="str">
        <f t="shared" si="46"/>
        <v>STA MARIA ANTONIO II</v>
      </c>
      <c r="X213" s="22" t="str">
        <f t="shared" si="47"/>
        <v/>
      </c>
      <c r="Y213" s="22">
        <f t="shared" si="48"/>
        <v>20</v>
      </c>
      <c r="Z213" s="22">
        <f t="shared" si="49"/>
        <v>20</v>
      </c>
      <c r="AA213" s="22" t="str">
        <f t="shared" si="39"/>
        <v/>
      </c>
      <c r="AB213" s="22">
        <f>COUNTIF($G$2:G213,G213)</f>
        <v>1</v>
      </c>
      <c r="AC213" s="22" t="str">
        <f t="shared" si="50"/>
        <v>K03</v>
      </c>
      <c r="AD213" s="22" t="str">
        <f>VLOOKUP(D213,'2-班级信息'!A:AI,35,0)</f>
        <v>周五下午</v>
      </c>
      <c r="AE213" s="22" t="str">
        <f>VLOOKUP(D213,'2-班级信息'!A:AL,12,0)</f>
        <v>1.5小时</v>
      </c>
      <c r="AF213" s="22" t="str">
        <f t="shared" si="40"/>
        <v>幼儿班</v>
      </c>
      <c r="AG213" s="22" t="str">
        <f t="shared" si="51"/>
        <v>幼儿班</v>
      </c>
    </row>
    <row r="214" spans="1:33">
      <c r="A214" s="214" t="s">
        <v>1721</v>
      </c>
      <c r="B214" s="214" t="s">
        <v>452</v>
      </c>
      <c r="C214" s="214" t="s">
        <v>1721</v>
      </c>
      <c r="D214" s="214" t="s">
        <v>4158</v>
      </c>
      <c r="E214" s="214" t="s">
        <v>4132</v>
      </c>
      <c r="F214" s="214" t="s">
        <v>4076</v>
      </c>
      <c r="G214" s="214" t="s">
        <v>2083</v>
      </c>
      <c r="H214" s="214" t="s">
        <v>2084</v>
      </c>
      <c r="I214" s="214" t="s">
        <v>13</v>
      </c>
      <c r="J214" s="214" t="s">
        <v>2085</v>
      </c>
      <c r="K214" s="214">
        <v>0</v>
      </c>
      <c r="L214" s="214" t="s">
        <v>4478</v>
      </c>
      <c r="M214" s="214" t="s">
        <v>11</v>
      </c>
      <c r="N214" s="214" t="s">
        <v>1726</v>
      </c>
      <c r="O214" s="214" t="s">
        <v>11</v>
      </c>
      <c r="P214" s="214" t="s">
        <v>11</v>
      </c>
      <c r="Q214" s="22" t="str">
        <f t="shared" si="41"/>
        <v>在读</v>
      </c>
      <c r="R214" s="22" t="str">
        <f>IF(Q214="在读",IF(IFERROR(FIND("一",D214),0)&gt;0,"一对一",VLOOKUP(LEFT(D214,3),班级编码!A:H,8,0)),Q214)</f>
        <v>初中部</v>
      </c>
      <c r="S214" s="22" t="str">
        <f t="shared" si="42"/>
        <v>P5BBR5G5609</v>
      </c>
      <c r="T214" s="22" t="str">
        <f t="shared" si="43"/>
        <v>萧泽秀</v>
      </c>
      <c r="U214" s="22" t="str">
        <f t="shared" si="44"/>
        <v>黎洁瑜</v>
      </c>
      <c r="V214" s="22" t="str">
        <f t="shared" si="45"/>
        <v xml:space="preserve">STA MARIA </v>
      </c>
      <c r="W214" s="22" t="str">
        <f t="shared" si="46"/>
        <v>黎洁瑜</v>
      </c>
      <c r="X214" s="22" t="str">
        <f t="shared" si="47"/>
        <v xml:space="preserve">STA MARIA </v>
      </c>
      <c r="Y214" s="22">
        <f t="shared" si="48"/>
        <v>3</v>
      </c>
      <c r="Z214" s="22">
        <f t="shared" si="49"/>
        <v>6</v>
      </c>
      <c r="AA214" s="22" t="str">
        <f t="shared" si="39"/>
        <v/>
      </c>
      <c r="AB214" s="22">
        <f>COUNTIF($G$2:G214,G214)</f>
        <v>1</v>
      </c>
      <c r="AC214" s="22" t="str">
        <f t="shared" si="50"/>
        <v>P5B</v>
      </c>
      <c r="AD214" s="22" t="str">
        <f>VLOOKUP(D214,'2-班级信息'!A:AI,35,0)</f>
        <v>周六上午</v>
      </c>
      <c r="AE214" s="22" t="str">
        <f>VLOOKUP(D214,'2-班级信息'!A:AL,12,0)</f>
        <v>3小时</v>
      </c>
      <c r="AF214" s="22" t="str">
        <f t="shared" si="40"/>
        <v>小学班</v>
      </c>
      <c r="AG214" s="22" t="str">
        <f t="shared" si="51"/>
        <v>小学周末白天班</v>
      </c>
    </row>
    <row r="215" spans="1:33">
      <c r="A215" s="214" t="s">
        <v>1721</v>
      </c>
      <c r="B215" s="214" t="s">
        <v>4084</v>
      </c>
      <c r="C215" s="214" t="s">
        <v>1721</v>
      </c>
      <c r="D215" s="214" t="s">
        <v>4083</v>
      </c>
      <c r="E215" s="214" t="s">
        <v>11</v>
      </c>
      <c r="F215" s="214" t="s">
        <v>4085</v>
      </c>
      <c r="G215" s="214" t="s">
        <v>2070</v>
      </c>
      <c r="H215" s="214" t="s">
        <v>2071</v>
      </c>
      <c r="I215" s="214" t="s">
        <v>17</v>
      </c>
      <c r="J215" s="214" t="s">
        <v>2072</v>
      </c>
      <c r="K215" s="214">
        <v>0</v>
      </c>
      <c r="L215" s="214" t="s">
        <v>4479</v>
      </c>
      <c r="M215" s="214" t="s">
        <v>11</v>
      </c>
      <c r="N215" s="214" t="s">
        <v>2073</v>
      </c>
      <c r="O215" s="214" t="s">
        <v>11</v>
      </c>
      <c r="P215" s="214" t="s">
        <v>11</v>
      </c>
      <c r="Q215" s="22" t="str">
        <f t="shared" si="41"/>
        <v>停读</v>
      </c>
      <c r="R215" s="22" t="str">
        <f>IF(Q215="在读",IF(IFERROR(FIND("一",D215),0)&gt;0,"一对一",VLOOKUP(LEFT(D215,3),班级编码!A:H,8,0)),Q215)</f>
        <v>停读</v>
      </c>
      <c r="S215" s="22" t="str">
        <f t="shared" si="42"/>
        <v>停读</v>
      </c>
      <c r="T215" s="22" t="str">
        <f t="shared" si="43"/>
        <v>陈欢</v>
      </c>
      <c r="U215" s="22" t="str">
        <f t="shared" si="44"/>
        <v/>
      </c>
      <c r="V215" s="22" t="str">
        <f t="shared" si="45"/>
        <v/>
      </c>
      <c r="W215" s="22" t="str">
        <f t="shared" si="46"/>
        <v/>
      </c>
      <c r="X215" s="22" t="str">
        <f t="shared" si="47"/>
        <v/>
      </c>
      <c r="Y215" s="22">
        <f t="shared" si="48"/>
        <v>0</v>
      </c>
      <c r="Z215" s="22">
        <f t="shared" si="49"/>
        <v>0</v>
      </c>
      <c r="AA215" s="22" t="str">
        <f t="shared" si="39"/>
        <v/>
      </c>
      <c r="AB215" s="22">
        <f>COUNTIF($G$2:G215,G215)</f>
        <v>1</v>
      </c>
      <c r="AC215" s="22" t="str">
        <f t="shared" si="50"/>
        <v>停读</v>
      </c>
      <c r="AD215" s="22" t="str">
        <f>VLOOKUP(D215,'2-班级信息'!A:AI,35,0)</f>
        <v/>
      </c>
      <c r="AE215" s="22" t="str">
        <f>VLOOKUP(D215,'2-班级信息'!A:AL,12,0)</f>
        <v/>
      </c>
      <c r="AF215" s="22" t="str">
        <f t="shared" si="40"/>
        <v>中学班</v>
      </c>
      <c r="AG215" s="22" t="str">
        <f t="shared" si="51"/>
        <v>中学班</v>
      </c>
    </row>
    <row r="216" spans="1:33">
      <c r="A216" s="214" t="s">
        <v>1721</v>
      </c>
      <c r="B216" s="214" t="s">
        <v>452</v>
      </c>
      <c r="C216" s="214" t="s">
        <v>1721</v>
      </c>
      <c r="D216" s="214" t="s">
        <v>5344</v>
      </c>
      <c r="E216" s="214" t="s">
        <v>4150</v>
      </c>
      <c r="F216" s="214" t="s">
        <v>5345</v>
      </c>
      <c r="G216" s="214" t="s">
        <v>2036</v>
      </c>
      <c r="H216" s="214" t="s">
        <v>2037</v>
      </c>
      <c r="I216" s="214" t="s">
        <v>14</v>
      </c>
      <c r="J216" s="214" t="s">
        <v>2038</v>
      </c>
      <c r="K216" s="214">
        <v>0</v>
      </c>
      <c r="L216" s="214" t="s">
        <v>5357</v>
      </c>
      <c r="M216" s="214" t="s">
        <v>11</v>
      </c>
      <c r="N216" s="214" t="s">
        <v>1726</v>
      </c>
      <c r="O216" s="214" t="s">
        <v>11</v>
      </c>
      <c r="P216" s="214" t="s">
        <v>11</v>
      </c>
      <c r="Q216" s="22" t="str">
        <f t="shared" si="41"/>
        <v>在读</v>
      </c>
      <c r="R216" s="22" t="str">
        <f>IF(Q216="在读",IF(IFERROR(FIND("一",D216),0)&gt;0,"一对一",VLOOKUP(LEFT(D216,3),班级编码!A:H,8,0)),Q216)</f>
        <v>小高部</v>
      </c>
      <c r="S216" s="22" t="str">
        <f t="shared" si="42"/>
        <v>P3AF05G2337</v>
      </c>
      <c r="T216" s="22" t="str">
        <f t="shared" si="43"/>
        <v>易青梅</v>
      </c>
      <c r="U216" s="22" t="str">
        <f t="shared" si="44"/>
        <v>萧泽秀</v>
      </c>
      <c r="V216" s="22" t="str">
        <f t="shared" si="45"/>
        <v>Saleh Abdu</v>
      </c>
      <c r="W216" s="22" t="str">
        <f t="shared" si="46"/>
        <v>萧泽秀</v>
      </c>
      <c r="X216" s="22" t="str">
        <f t="shared" si="47"/>
        <v>Saleh Abdu</v>
      </c>
      <c r="Y216" s="22">
        <f t="shared" si="48"/>
        <v>3</v>
      </c>
      <c r="Z216" s="22">
        <f t="shared" si="49"/>
        <v>6</v>
      </c>
      <c r="AA216" s="22" t="str">
        <f t="shared" si="39"/>
        <v/>
      </c>
      <c r="AB216" s="22">
        <f>COUNTIF($G$2:G216,G216)</f>
        <v>1</v>
      </c>
      <c r="AC216" s="22" t="str">
        <f t="shared" si="50"/>
        <v>P3A</v>
      </c>
      <c r="AD216" s="22" t="str">
        <f>VLOOKUP(D216,'2-班级信息'!A:AI,35,0)</f>
        <v>周日上午</v>
      </c>
      <c r="AE216" s="22" t="str">
        <f>VLOOKUP(D216,'2-班级信息'!A:AL,12,0)</f>
        <v>3小时</v>
      </c>
      <c r="AF216" s="22" t="str">
        <f t="shared" si="40"/>
        <v>小学班</v>
      </c>
      <c r="AG216" s="22" t="str">
        <f t="shared" si="51"/>
        <v>小学周末白天班</v>
      </c>
    </row>
    <row r="217" spans="1:33">
      <c r="A217" s="214" t="s">
        <v>1721</v>
      </c>
      <c r="B217" s="214" t="s">
        <v>1189</v>
      </c>
      <c r="C217" s="214" t="s">
        <v>1721</v>
      </c>
      <c r="D217" s="214" t="s">
        <v>4207</v>
      </c>
      <c r="E217" s="214" t="s">
        <v>4188</v>
      </c>
      <c r="F217" s="214" t="s">
        <v>4208</v>
      </c>
      <c r="G217" s="214" t="s">
        <v>2026</v>
      </c>
      <c r="H217" s="214" t="s">
        <v>2027</v>
      </c>
      <c r="I217" s="214" t="s">
        <v>14</v>
      </c>
      <c r="J217" s="214" t="s">
        <v>2028</v>
      </c>
      <c r="K217" s="214">
        <v>0</v>
      </c>
      <c r="L217" s="214" t="s">
        <v>4480</v>
      </c>
      <c r="M217" s="214" t="s">
        <v>11</v>
      </c>
      <c r="N217" s="214" t="s">
        <v>1726</v>
      </c>
      <c r="O217" s="214" t="s">
        <v>11</v>
      </c>
      <c r="P217" s="214" t="s">
        <v>11</v>
      </c>
      <c r="Q217" s="22" t="str">
        <f t="shared" si="41"/>
        <v>在读</v>
      </c>
      <c r="R217" s="22" t="str">
        <f>IF(Q217="在读",IF(IFERROR(FIND("一",D217),0)&gt;0,"一对一",VLOOKUP(LEFT(D217,3),班级编码!A:H,8,0)),Q217)</f>
        <v>小初部</v>
      </c>
      <c r="S217" s="22" t="str">
        <f t="shared" si="42"/>
        <v>P03F01G2334</v>
      </c>
      <c r="T217" s="22" t="str">
        <f t="shared" si="43"/>
        <v>赖情佳</v>
      </c>
      <c r="U217" s="22" t="str">
        <f t="shared" si="44"/>
        <v>张佩</v>
      </c>
      <c r="V217" s="22" t="str">
        <f t="shared" si="45"/>
        <v>Abdul</v>
      </c>
      <c r="W217" s="22" t="str">
        <f t="shared" si="46"/>
        <v>张佩</v>
      </c>
      <c r="X217" s="22" t="str">
        <f t="shared" si="47"/>
        <v>Abdul</v>
      </c>
      <c r="Y217" s="22">
        <f t="shared" si="48"/>
        <v>2</v>
      </c>
      <c r="Z217" s="22">
        <f t="shared" si="49"/>
        <v>4</v>
      </c>
      <c r="AA217" s="22" t="str">
        <f t="shared" si="39"/>
        <v/>
      </c>
      <c r="AB217" s="22">
        <f>COUNTIF($G$2:G217,G217)</f>
        <v>1</v>
      </c>
      <c r="AC217" s="22" t="str">
        <f t="shared" si="50"/>
        <v>P03</v>
      </c>
      <c r="AD217" s="22" t="str">
        <f>VLOOKUP(D217,'2-班级信息'!A:AI,35,0)</f>
        <v>周三下午</v>
      </c>
      <c r="AE217" s="22" t="str">
        <f>VLOOKUP(D217,'2-班级信息'!A:AL,12,0)</f>
        <v>3小时</v>
      </c>
      <c r="AF217" s="22" t="str">
        <f t="shared" si="40"/>
        <v>小学班</v>
      </c>
      <c r="AG217" s="22" t="str">
        <f t="shared" si="51"/>
        <v>小学平时3小时班</v>
      </c>
    </row>
    <row r="218" spans="1:33">
      <c r="A218" s="214" t="s">
        <v>1721</v>
      </c>
      <c r="B218" s="214" t="s">
        <v>452</v>
      </c>
      <c r="C218" s="214" t="s">
        <v>1721</v>
      </c>
      <c r="D218" s="214" t="s">
        <v>5342</v>
      </c>
      <c r="E218" s="214" t="s">
        <v>4073</v>
      </c>
      <c r="F218" s="214" t="s">
        <v>5343</v>
      </c>
      <c r="G218" s="214" t="s">
        <v>2016</v>
      </c>
      <c r="H218" s="214" t="s">
        <v>2017</v>
      </c>
      <c r="I218" s="214" t="s">
        <v>16</v>
      </c>
      <c r="J218" s="214" t="s">
        <v>2006</v>
      </c>
      <c r="K218" s="214">
        <v>0</v>
      </c>
      <c r="L218" s="214" t="s">
        <v>4481</v>
      </c>
      <c r="M218" s="214" t="s">
        <v>11</v>
      </c>
      <c r="N218" s="214" t="s">
        <v>1778</v>
      </c>
      <c r="O218" s="214" t="s">
        <v>11</v>
      </c>
      <c r="P218" s="214" t="s">
        <v>11</v>
      </c>
      <c r="Q218" s="22" t="str">
        <f t="shared" si="41"/>
        <v>在读</v>
      </c>
      <c r="R218" s="22" t="str">
        <f>IF(Q218="在读",IF(IFERROR(FIND("一",D218),0)&gt;0,"一对一",VLOOKUP(LEFT(D218,3),班级编码!A:H,8,0)),Q218)</f>
        <v>小初部</v>
      </c>
      <c r="S218" s="22" t="str">
        <f t="shared" si="42"/>
        <v>P03F01G2335</v>
      </c>
      <c r="T218" s="22" t="str">
        <f t="shared" si="43"/>
        <v>赖情佳</v>
      </c>
      <c r="U218" s="22" t="str">
        <f t="shared" si="44"/>
        <v>覃爱怡</v>
      </c>
      <c r="V218" s="22" t="str">
        <f t="shared" si="45"/>
        <v>Anna Khimo</v>
      </c>
      <c r="W218" s="22" t="str">
        <f t="shared" si="46"/>
        <v>覃爱怡</v>
      </c>
      <c r="X218" s="22" t="str">
        <f t="shared" si="47"/>
        <v>Anna Khimo</v>
      </c>
      <c r="Y218" s="22">
        <f t="shared" si="48"/>
        <v>3</v>
      </c>
      <c r="Z218" s="22">
        <f t="shared" si="49"/>
        <v>6</v>
      </c>
      <c r="AA218" s="22" t="str">
        <f t="shared" si="39"/>
        <v/>
      </c>
      <c r="AB218" s="22">
        <f>COUNTIF($G$2:G218,G218)</f>
        <v>1</v>
      </c>
      <c r="AC218" s="22" t="str">
        <f t="shared" si="50"/>
        <v>P03</v>
      </c>
      <c r="AD218" s="22" t="str">
        <f>VLOOKUP(D218,'2-班级信息'!A:AI,35,0)</f>
        <v>周六下午</v>
      </c>
      <c r="AE218" s="22" t="str">
        <f>VLOOKUP(D218,'2-班级信息'!A:AL,12,0)</f>
        <v>3小时</v>
      </c>
      <c r="AF218" s="22" t="str">
        <f t="shared" si="40"/>
        <v>小学班</v>
      </c>
      <c r="AG218" s="22" t="str">
        <f t="shared" si="51"/>
        <v>小学周末白天班</v>
      </c>
    </row>
    <row r="219" spans="1:33">
      <c r="A219" s="214" t="s">
        <v>1721</v>
      </c>
      <c r="B219" s="214" t="s">
        <v>452</v>
      </c>
      <c r="C219" s="214" t="s">
        <v>1721</v>
      </c>
      <c r="D219" s="214" t="s">
        <v>4156</v>
      </c>
      <c r="E219" s="214" t="s">
        <v>4132</v>
      </c>
      <c r="F219" s="214" t="s">
        <v>4157</v>
      </c>
      <c r="G219" s="214" t="s">
        <v>2013</v>
      </c>
      <c r="H219" s="214" t="s">
        <v>2014</v>
      </c>
      <c r="I219" s="214" t="s">
        <v>15</v>
      </c>
      <c r="J219" s="214" t="s">
        <v>2015</v>
      </c>
      <c r="K219" s="214">
        <v>0</v>
      </c>
      <c r="L219" s="214" t="s">
        <v>4482</v>
      </c>
      <c r="M219" s="214" t="s">
        <v>11</v>
      </c>
      <c r="N219" s="214" t="s">
        <v>1726</v>
      </c>
      <c r="O219" s="214" t="s">
        <v>11</v>
      </c>
      <c r="P219" s="214" t="s">
        <v>11</v>
      </c>
      <c r="Q219" s="22" t="str">
        <f t="shared" si="41"/>
        <v>在读</v>
      </c>
      <c r="R219" s="22" t="str">
        <f>IF(Q219="在读",IF(IFERROR(FIND("一",D219),0)&gt;0,"一对一",VLOOKUP(LEFT(D219,3),班级编码!A:H,8,0)),Q219)</f>
        <v>初中部</v>
      </c>
      <c r="S219" s="22" t="str">
        <f t="shared" si="42"/>
        <v>J1BSR4G6712</v>
      </c>
      <c r="T219" s="22" t="str">
        <f t="shared" si="43"/>
        <v>张佩</v>
      </c>
      <c r="U219" s="22" t="str">
        <f t="shared" si="44"/>
        <v>黎洁瑜</v>
      </c>
      <c r="V219" s="22" t="str">
        <f t="shared" si="45"/>
        <v>STA MARIA ANTONIO III BILLONES</v>
      </c>
      <c r="W219" s="22" t="str">
        <f t="shared" si="46"/>
        <v>STA MARIA ANTONIO III BILLONES</v>
      </c>
      <c r="X219" s="22" t="str">
        <f t="shared" si="47"/>
        <v>黎洁瑜</v>
      </c>
      <c r="Y219" s="22">
        <f t="shared" si="48"/>
        <v>30</v>
      </c>
      <c r="Z219" s="22">
        <f t="shared" si="49"/>
        <v>30</v>
      </c>
      <c r="AA219" s="22" t="str">
        <f t="shared" si="39"/>
        <v/>
      </c>
      <c r="AB219" s="22">
        <f>COUNTIF($G$2:G219,G219)</f>
        <v>1</v>
      </c>
      <c r="AC219" s="22" t="str">
        <f t="shared" si="50"/>
        <v>J1B</v>
      </c>
      <c r="AD219" s="22" t="str">
        <f>VLOOKUP(D219,'2-班级信息'!A:AI,35,0)</f>
        <v>周六上午</v>
      </c>
      <c r="AE219" s="22" t="str">
        <f>VLOOKUP(D219,'2-班级信息'!A:AL,12,0)</f>
        <v>3小时</v>
      </c>
      <c r="AF219" s="22" t="str">
        <f t="shared" si="40"/>
        <v>小学班</v>
      </c>
      <c r="AG219" s="22" t="str">
        <f t="shared" si="51"/>
        <v>小学周末白天班</v>
      </c>
    </row>
    <row r="220" spans="1:33">
      <c r="A220" s="214" t="s">
        <v>1721</v>
      </c>
      <c r="B220" s="214" t="s">
        <v>4289</v>
      </c>
      <c r="C220" s="214" t="s">
        <v>1721</v>
      </c>
      <c r="D220" s="214" t="s">
        <v>4098</v>
      </c>
      <c r="E220" s="214" t="s">
        <v>4101</v>
      </c>
      <c r="F220" s="214" t="s">
        <v>4099</v>
      </c>
      <c r="G220" s="214" t="s">
        <v>2004</v>
      </c>
      <c r="H220" s="214" t="s">
        <v>2005</v>
      </c>
      <c r="I220" s="214" t="s">
        <v>15</v>
      </c>
      <c r="J220" s="214" t="s">
        <v>2006</v>
      </c>
      <c r="K220" s="214">
        <v>0</v>
      </c>
      <c r="L220" s="214" t="s">
        <v>4483</v>
      </c>
      <c r="M220" s="214" t="s">
        <v>11</v>
      </c>
      <c r="N220" s="214" t="s">
        <v>1726</v>
      </c>
      <c r="O220" s="214" t="s">
        <v>11</v>
      </c>
      <c r="P220" s="214" t="s">
        <v>11</v>
      </c>
      <c r="Q220" s="22" t="str">
        <f t="shared" si="41"/>
        <v>在读</v>
      </c>
      <c r="R220" s="22" t="str">
        <f>IF(Q220="在读",IF(IFERROR(FIND("一",D220),0)&gt;0,"一对一",VLOOKUP(LEFT(D220,3),班级编码!A:H,8,0)),Q220)</f>
        <v>一对一</v>
      </c>
      <c r="S220" s="22" t="str">
        <f t="shared" si="42"/>
        <v>P6A一对一02</v>
      </c>
      <c r="T220" s="22" t="str">
        <f t="shared" si="43"/>
        <v>黎洁瑜</v>
      </c>
      <c r="U220" s="22" t="str">
        <f t="shared" si="44"/>
        <v/>
      </c>
      <c r="V220" s="22" t="str">
        <f t="shared" si="45"/>
        <v/>
      </c>
      <c r="W220" s="22" t="str">
        <f t="shared" si="46"/>
        <v/>
      </c>
      <c r="X220" s="22" t="str">
        <f t="shared" si="47"/>
        <v/>
      </c>
      <c r="Y220" s="22">
        <f t="shared" si="48"/>
        <v>0</v>
      </c>
      <c r="Z220" s="22">
        <f t="shared" si="49"/>
        <v>0</v>
      </c>
      <c r="AA220" s="22" t="str">
        <f t="shared" si="39"/>
        <v/>
      </c>
      <c r="AB220" s="22">
        <f>COUNTIF($G$2:G220,G220)</f>
        <v>1</v>
      </c>
      <c r="AC220" s="22" t="str">
        <f t="shared" si="50"/>
        <v>一对一</v>
      </c>
      <c r="AD220" s="22" t="str">
        <f>VLOOKUP(D220,'2-班级信息'!A:AI,35,0)</f>
        <v>一对一</v>
      </c>
      <c r="AE220" s="22" t="str">
        <f>VLOOKUP(D220,'2-班级信息'!A:AL,12,0)</f>
        <v>2小时</v>
      </c>
      <c r="AF220" s="22" t="str">
        <f t="shared" si="40"/>
        <v>一对一</v>
      </c>
      <c r="AG220" s="22" t="str">
        <f t="shared" si="51"/>
        <v>一对一</v>
      </c>
    </row>
    <row r="221" spans="1:33">
      <c r="A221" s="214" t="s">
        <v>1721</v>
      </c>
      <c r="B221" s="214" t="s">
        <v>452</v>
      </c>
      <c r="C221" s="214" t="s">
        <v>1721</v>
      </c>
      <c r="D221" s="214" t="s">
        <v>4173</v>
      </c>
      <c r="E221" s="214" t="s">
        <v>4155</v>
      </c>
      <c r="F221" s="214" t="s">
        <v>4174</v>
      </c>
      <c r="G221" s="214" t="s">
        <v>1997</v>
      </c>
      <c r="H221" s="214" t="s">
        <v>1998</v>
      </c>
      <c r="I221" s="214" t="s">
        <v>10</v>
      </c>
      <c r="J221" s="214" t="s">
        <v>1999</v>
      </c>
      <c r="K221" s="214">
        <v>0</v>
      </c>
      <c r="L221" s="214" t="s">
        <v>4484</v>
      </c>
      <c r="M221" s="214" t="s">
        <v>11</v>
      </c>
      <c r="N221" s="214" t="s">
        <v>1726</v>
      </c>
      <c r="O221" s="214" t="s">
        <v>11</v>
      </c>
      <c r="P221" s="214" t="s">
        <v>11</v>
      </c>
      <c r="Q221" s="22" t="str">
        <f t="shared" si="41"/>
        <v>在读</v>
      </c>
      <c r="R221" s="22" t="str">
        <f>IF(Q221="在读",IF(IFERROR(FIND("一",D221),0)&gt;0,"一对一",VLOOKUP(LEFT(D221,3),班级编码!A:H,8,0)),Q221)</f>
        <v>小高部</v>
      </c>
      <c r="S221" s="22" t="str">
        <f t="shared" si="42"/>
        <v>P2BF03G2327</v>
      </c>
      <c r="T221" s="22" t="str">
        <f t="shared" si="43"/>
        <v>黎洁瑜</v>
      </c>
      <c r="U221" s="22" t="str">
        <f t="shared" si="44"/>
        <v>赖情佳</v>
      </c>
      <c r="V221" s="22" t="str">
        <f t="shared" si="45"/>
        <v>STA MARIA ANTONIO III BILLONES</v>
      </c>
      <c r="W221" s="22" t="str">
        <f t="shared" si="46"/>
        <v>STA MARIA ANTONIO III BILLONES</v>
      </c>
      <c r="X221" s="22" t="str">
        <f t="shared" si="47"/>
        <v>赖情佳</v>
      </c>
      <c r="Y221" s="22">
        <f t="shared" si="48"/>
        <v>30</v>
      </c>
      <c r="Z221" s="22">
        <f t="shared" si="49"/>
        <v>30</v>
      </c>
      <c r="AA221" s="22" t="str">
        <f t="shared" si="39"/>
        <v/>
      </c>
      <c r="AB221" s="22">
        <f>COUNTIF($G$2:G221,G221)</f>
        <v>1</v>
      </c>
      <c r="AC221" s="22" t="str">
        <f t="shared" si="50"/>
        <v>P2B</v>
      </c>
      <c r="AD221" s="22" t="str">
        <f>VLOOKUP(D221,'2-班级信息'!A:AI,35,0)</f>
        <v>周日下午</v>
      </c>
      <c r="AE221" s="22" t="str">
        <f>VLOOKUP(D221,'2-班级信息'!A:AL,12,0)</f>
        <v>3小时</v>
      </c>
      <c r="AF221" s="22" t="str">
        <f t="shared" si="40"/>
        <v>小学班</v>
      </c>
      <c r="AG221" s="22" t="str">
        <f t="shared" si="51"/>
        <v>小学周末白天班</v>
      </c>
    </row>
    <row r="222" spans="1:33">
      <c r="A222" s="214" t="s">
        <v>1721</v>
      </c>
      <c r="B222" s="214" t="s">
        <v>452</v>
      </c>
      <c r="C222" s="214" t="s">
        <v>1721</v>
      </c>
      <c r="D222" s="214" t="s">
        <v>4164</v>
      </c>
      <c r="E222" s="214" t="s">
        <v>4132</v>
      </c>
      <c r="F222" s="214" t="s">
        <v>4165</v>
      </c>
      <c r="G222" s="214" t="s">
        <v>1993</v>
      </c>
      <c r="H222" s="214" t="s">
        <v>1994</v>
      </c>
      <c r="I222" s="214" t="s">
        <v>1669</v>
      </c>
      <c r="J222" s="214" t="s">
        <v>1966</v>
      </c>
      <c r="K222" s="214">
        <v>0</v>
      </c>
      <c r="L222" s="214" t="s">
        <v>4485</v>
      </c>
      <c r="M222" s="214" t="s">
        <v>11</v>
      </c>
      <c r="N222" s="214" t="s">
        <v>1995</v>
      </c>
      <c r="O222" s="214" t="s">
        <v>11</v>
      </c>
      <c r="P222" s="214" t="s">
        <v>11</v>
      </c>
      <c r="Q222" s="22" t="str">
        <f t="shared" si="41"/>
        <v>在读</v>
      </c>
      <c r="R222" s="22" t="str">
        <f>IF(Q222="在读",IF(IFERROR(FIND("一",D222),0)&gt;0,"一对一",VLOOKUP(LEFT(D222,3),班级编码!A:H,8,0)),Q222)</f>
        <v>小初部</v>
      </c>
      <c r="S222" s="22" t="str">
        <f t="shared" si="42"/>
        <v>P03K56G1228</v>
      </c>
      <c r="T222" s="22" t="str">
        <f t="shared" si="43"/>
        <v>覃爱怡</v>
      </c>
      <c r="U222" s="22" t="str">
        <f t="shared" si="44"/>
        <v>易青梅</v>
      </c>
      <c r="V222" s="22" t="str">
        <f t="shared" si="45"/>
        <v>STA MARIA ANTONIO III BILLONES</v>
      </c>
      <c r="W222" s="22" t="str">
        <f t="shared" si="46"/>
        <v>STA MARIA ANTONIO III BILLONES</v>
      </c>
      <c r="X222" s="22" t="str">
        <f t="shared" si="47"/>
        <v>易青梅</v>
      </c>
      <c r="Y222" s="22">
        <f t="shared" si="48"/>
        <v>30</v>
      </c>
      <c r="Z222" s="22">
        <f t="shared" si="49"/>
        <v>30</v>
      </c>
      <c r="AA222" s="22" t="str">
        <f t="shared" si="39"/>
        <v>重复</v>
      </c>
      <c r="AB222" s="22">
        <f>COUNTIF($G$2:G222,G222)</f>
        <v>1</v>
      </c>
      <c r="AC222" s="22" t="str">
        <f t="shared" si="50"/>
        <v>P03</v>
      </c>
      <c r="AD222" s="22" t="str">
        <f>VLOOKUP(D222,'2-班级信息'!A:AI,35,0)</f>
        <v>周六上午</v>
      </c>
      <c r="AE222" s="22" t="str">
        <f>VLOOKUP(D222,'2-班级信息'!A:AL,12,0)</f>
        <v>3小时</v>
      </c>
      <c r="AF222" s="22" t="str">
        <f t="shared" si="40"/>
        <v>幼儿班</v>
      </c>
      <c r="AG222" s="22" t="str">
        <f t="shared" si="51"/>
        <v>幼儿班</v>
      </c>
    </row>
    <row r="223" spans="1:33">
      <c r="A223" s="214" t="s">
        <v>1721</v>
      </c>
      <c r="B223" s="214" t="s">
        <v>4097</v>
      </c>
      <c r="C223" s="214" t="s">
        <v>1721</v>
      </c>
      <c r="D223" s="214" t="s">
        <v>4128</v>
      </c>
      <c r="E223" s="214" t="s">
        <v>11</v>
      </c>
      <c r="F223" s="214" t="s">
        <v>11</v>
      </c>
      <c r="G223" s="214" t="s">
        <v>1993</v>
      </c>
      <c r="H223" s="214" t="s">
        <v>1994</v>
      </c>
      <c r="I223" s="214" t="s">
        <v>1669</v>
      </c>
      <c r="J223" s="214" t="s">
        <v>1966</v>
      </c>
      <c r="K223" s="214">
        <v>0</v>
      </c>
      <c r="L223" s="214" t="s">
        <v>4486</v>
      </c>
      <c r="M223" s="216" t="s">
        <v>5376</v>
      </c>
      <c r="N223" s="214" t="s">
        <v>1995</v>
      </c>
      <c r="O223" s="214" t="s">
        <v>11</v>
      </c>
      <c r="P223" s="214" t="s">
        <v>11</v>
      </c>
      <c r="Q223" s="22" t="str">
        <f t="shared" si="41"/>
        <v xml:space="preserve"> </v>
      </c>
      <c r="R223" s="22" t="str">
        <f>IF(Q223="在读",IF(IFERROR(FIND("一",D223),0)&gt;0,"一对一",VLOOKUP(LEFT(D223,3),班级编码!A:H,8,0)),Q223)</f>
        <v xml:space="preserve"> </v>
      </c>
      <c r="S223" s="22" t="str">
        <f t="shared" si="42"/>
        <v>广州区域-游学会员（2016年48800元）_张茗茹</v>
      </c>
      <c r="T223" s="22" t="str">
        <f t="shared" si="43"/>
        <v/>
      </c>
      <c r="U223" s="22" t="str">
        <f t="shared" si="44"/>
        <v/>
      </c>
      <c r="V223" s="22" t="str">
        <f t="shared" si="45"/>
        <v/>
      </c>
      <c r="W223" s="22" t="str">
        <f t="shared" si="46"/>
        <v/>
      </c>
      <c r="X223" s="22" t="str">
        <f t="shared" si="47"/>
        <v/>
      </c>
      <c r="Y223" s="22">
        <f t="shared" si="48"/>
        <v>0</v>
      </c>
      <c r="Z223" s="22">
        <f t="shared" si="49"/>
        <v>0</v>
      </c>
      <c r="AA223" s="22" t="str">
        <f t="shared" si="39"/>
        <v>重复</v>
      </c>
      <c r="AB223" s="22">
        <f>COUNTIF($G$2:G223,G223)</f>
        <v>2</v>
      </c>
      <c r="AC223" s="22" t="str">
        <f t="shared" si="50"/>
        <v>广州区</v>
      </c>
      <c r="AD223" s="22" t="str">
        <f>VLOOKUP(D223,'2-班级信息'!A:AI,35,0)</f>
        <v/>
      </c>
      <c r="AE223" s="22" t="str">
        <f>VLOOKUP(D223,'2-班级信息'!A:AL,12,0)</f>
        <v/>
      </c>
      <c r="AF223" s="22" t="str">
        <f t="shared" si="40"/>
        <v>幼儿班</v>
      </c>
      <c r="AG223" s="22" t="str">
        <f t="shared" si="51"/>
        <v>幼儿班</v>
      </c>
    </row>
    <row r="224" spans="1:33">
      <c r="A224" s="214" t="s">
        <v>1721</v>
      </c>
      <c r="B224" s="214" t="s">
        <v>452</v>
      </c>
      <c r="C224" s="214" t="s">
        <v>1721</v>
      </c>
      <c r="D224" s="214" t="s">
        <v>5334</v>
      </c>
      <c r="E224" s="214" t="s">
        <v>5335</v>
      </c>
      <c r="F224" s="214" t="s">
        <v>4135</v>
      </c>
      <c r="G224" s="214" t="s">
        <v>1985</v>
      </c>
      <c r="H224" s="214" t="s">
        <v>1986</v>
      </c>
      <c r="I224" s="214" t="s">
        <v>14</v>
      </c>
      <c r="J224" s="214" t="s">
        <v>1987</v>
      </c>
      <c r="K224" s="214">
        <v>0</v>
      </c>
      <c r="L224" s="214" t="s">
        <v>4487</v>
      </c>
      <c r="M224" s="214" t="s">
        <v>11</v>
      </c>
      <c r="N224" s="214" t="s">
        <v>1935</v>
      </c>
      <c r="O224" s="214" t="s">
        <v>11</v>
      </c>
      <c r="P224" s="214" t="s">
        <v>11</v>
      </c>
      <c r="Q224" s="22" t="str">
        <f t="shared" si="41"/>
        <v>在读</v>
      </c>
      <c r="R224" s="22" t="str">
        <f>IF(Q224="在读",IF(IFERROR(FIND("一",D224),0)&gt;0,"一对一",VLOOKUP(LEFT(D224,3),班级编码!A:H,8,0)),Q224)</f>
        <v>小高部</v>
      </c>
      <c r="S224" s="22" t="str">
        <f t="shared" si="42"/>
        <v>P3AF04G3426</v>
      </c>
      <c r="T224" s="22" t="str">
        <f t="shared" si="43"/>
        <v>赖情佳</v>
      </c>
      <c r="U224" s="22" t="str">
        <f t="shared" si="44"/>
        <v>覃爱怡</v>
      </c>
      <c r="V224" s="22" t="str">
        <f t="shared" si="45"/>
        <v xml:space="preserve">STA MARIA </v>
      </c>
      <c r="W224" s="22" t="str">
        <f t="shared" si="46"/>
        <v>覃爱怡</v>
      </c>
      <c r="X224" s="22" t="str">
        <f t="shared" si="47"/>
        <v xml:space="preserve">STA MARIA </v>
      </c>
      <c r="Y224" s="22">
        <f t="shared" si="48"/>
        <v>3</v>
      </c>
      <c r="Z224" s="22">
        <f t="shared" si="49"/>
        <v>6</v>
      </c>
      <c r="AA224" s="22" t="str">
        <f t="shared" si="39"/>
        <v/>
      </c>
      <c r="AB224" s="22">
        <f>COUNTIF($G$2:G224,G224)</f>
        <v>1</v>
      </c>
      <c r="AC224" s="22" t="str">
        <f t="shared" si="50"/>
        <v>P3A</v>
      </c>
      <c r="AD224" s="22" t="str">
        <f>VLOOKUP(D224,'2-班级信息'!A:AI,35,0)</f>
        <v>周二晚上</v>
      </c>
      <c r="AE224" s="22" t="str">
        <f>VLOOKUP(D224,'2-班级信息'!A:AL,12,0)</f>
        <v>3小时</v>
      </c>
      <c r="AF224" s="22" t="str">
        <f t="shared" si="40"/>
        <v>小学班</v>
      </c>
      <c r="AG224" s="22" t="str">
        <f t="shared" si="51"/>
        <v>小学平时3小时班</v>
      </c>
    </row>
    <row r="225" spans="1:33">
      <c r="A225" s="214" t="s">
        <v>1721</v>
      </c>
      <c r="B225" s="214" t="s">
        <v>452</v>
      </c>
      <c r="C225" s="214" t="s">
        <v>1721</v>
      </c>
      <c r="D225" s="214" t="s">
        <v>5338</v>
      </c>
      <c r="E225" s="214" t="s">
        <v>4073</v>
      </c>
      <c r="F225" s="214" t="s">
        <v>5339</v>
      </c>
      <c r="G225" s="214" t="s">
        <v>1982</v>
      </c>
      <c r="H225" s="214" t="s">
        <v>1983</v>
      </c>
      <c r="I225" s="214" t="s">
        <v>14</v>
      </c>
      <c r="J225" s="214" t="s">
        <v>1984</v>
      </c>
      <c r="K225" s="214">
        <v>0</v>
      </c>
      <c r="L225" s="214" t="s">
        <v>4488</v>
      </c>
      <c r="M225" s="214" t="s">
        <v>11</v>
      </c>
      <c r="N225" s="214" t="s">
        <v>1778</v>
      </c>
      <c r="O225" s="214" t="s">
        <v>11</v>
      </c>
      <c r="P225" s="214" t="s">
        <v>11</v>
      </c>
      <c r="Q225" s="22" t="str">
        <f t="shared" si="41"/>
        <v>在读</v>
      </c>
      <c r="R225" s="22" t="str">
        <f>IF(Q225="在读",IF(IFERROR(FIND("一",D225),0)&gt;0,"一对一",VLOOKUP(LEFT(D225,3),班级编码!A:H,8,0)),Q225)</f>
        <v>初中部</v>
      </c>
      <c r="S225" s="22" t="str">
        <f t="shared" si="42"/>
        <v>P5BBR5G5618</v>
      </c>
      <c r="T225" s="22" t="str">
        <f t="shared" si="43"/>
        <v>易青梅</v>
      </c>
      <c r="U225" s="22" t="str">
        <f t="shared" si="44"/>
        <v>张佩</v>
      </c>
      <c r="V225" s="22" t="str">
        <f t="shared" si="45"/>
        <v>Anna Khimo</v>
      </c>
      <c r="W225" s="22" t="str">
        <f t="shared" si="46"/>
        <v>张佩</v>
      </c>
      <c r="X225" s="22" t="str">
        <f t="shared" si="47"/>
        <v>Anna Khimo</v>
      </c>
      <c r="Y225" s="22">
        <f t="shared" si="48"/>
        <v>2</v>
      </c>
      <c r="Z225" s="22">
        <f t="shared" si="49"/>
        <v>4</v>
      </c>
      <c r="AA225" s="22" t="str">
        <f t="shared" si="39"/>
        <v/>
      </c>
      <c r="AB225" s="22">
        <f>COUNTIF($G$2:G225,G225)</f>
        <v>1</v>
      </c>
      <c r="AC225" s="22" t="str">
        <f t="shared" si="50"/>
        <v>P5B</v>
      </c>
      <c r="AD225" s="22" t="str">
        <f>VLOOKUP(D225,'2-班级信息'!A:AI,35,0)</f>
        <v>周六下午</v>
      </c>
      <c r="AE225" s="22" t="str">
        <f>VLOOKUP(D225,'2-班级信息'!A:AL,12,0)</f>
        <v>3小时</v>
      </c>
      <c r="AF225" s="22" t="str">
        <f t="shared" si="40"/>
        <v>小学班</v>
      </c>
      <c r="AG225" s="22" t="str">
        <f t="shared" si="51"/>
        <v>小学周末白天班</v>
      </c>
    </row>
    <row r="226" spans="1:33">
      <c r="A226" s="214" t="s">
        <v>1721</v>
      </c>
      <c r="B226" s="214" t="s">
        <v>452</v>
      </c>
      <c r="C226" s="214" t="s">
        <v>1721</v>
      </c>
      <c r="D226" s="214" t="s">
        <v>4163</v>
      </c>
      <c r="E226" s="214" t="s">
        <v>4073</v>
      </c>
      <c r="F226" s="214" t="s">
        <v>4116</v>
      </c>
      <c r="G226" s="214" t="s">
        <v>1979</v>
      </c>
      <c r="H226" s="214" t="s">
        <v>1980</v>
      </c>
      <c r="I226" s="214" t="s">
        <v>15</v>
      </c>
      <c r="J226" s="214" t="s">
        <v>1981</v>
      </c>
      <c r="K226" s="214">
        <v>0</v>
      </c>
      <c r="L226" s="214" t="s">
        <v>4489</v>
      </c>
      <c r="M226" s="214" t="s">
        <v>11</v>
      </c>
      <c r="N226" s="214" t="s">
        <v>1778</v>
      </c>
      <c r="O226" s="214" t="s">
        <v>11</v>
      </c>
      <c r="P226" s="214" t="s">
        <v>11</v>
      </c>
      <c r="Q226" s="22" t="str">
        <f t="shared" si="41"/>
        <v>在读</v>
      </c>
      <c r="R226" s="22" t="str">
        <f>IF(Q226="在读",IF(IFERROR(FIND("一",D226),0)&gt;0,"一对一",VLOOKUP(LEFT(D226,3),班级编码!A:H,8,0)),Q226)</f>
        <v>初中部</v>
      </c>
      <c r="S226" s="22" t="str">
        <f t="shared" si="42"/>
        <v>J1ASR3G6724</v>
      </c>
      <c r="T226" s="22" t="str">
        <f t="shared" si="43"/>
        <v>张佩</v>
      </c>
      <c r="U226" s="22" t="str">
        <f t="shared" si="44"/>
        <v>赖情佳</v>
      </c>
      <c r="V226" s="22" t="str">
        <f t="shared" si="45"/>
        <v>STA MARIA ANTONIO III BILLONES</v>
      </c>
      <c r="W226" s="22" t="str">
        <f t="shared" si="46"/>
        <v>STA MARIA ANTONIO III BILLONES</v>
      </c>
      <c r="X226" s="22" t="str">
        <f t="shared" si="47"/>
        <v>赖情佳</v>
      </c>
      <c r="Y226" s="22">
        <f t="shared" si="48"/>
        <v>30</v>
      </c>
      <c r="Z226" s="22">
        <f t="shared" si="49"/>
        <v>30</v>
      </c>
      <c r="AA226" s="22" t="str">
        <f t="shared" si="39"/>
        <v/>
      </c>
      <c r="AB226" s="22">
        <f>COUNTIF($G$2:G226,G226)</f>
        <v>1</v>
      </c>
      <c r="AC226" s="22" t="str">
        <f t="shared" si="50"/>
        <v>J1A</v>
      </c>
      <c r="AD226" s="22" t="str">
        <f>VLOOKUP(D226,'2-班级信息'!A:AI,35,0)</f>
        <v>周六下午</v>
      </c>
      <c r="AE226" s="22" t="str">
        <f>VLOOKUP(D226,'2-班级信息'!A:AL,12,0)</f>
        <v>3小时</v>
      </c>
      <c r="AF226" s="22" t="str">
        <f t="shared" si="40"/>
        <v>小学班</v>
      </c>
      <c r="AG226" s="22" t="str">
        <f t="shared" si="51"/>
        <v>小学周末白天班</v>
      </c>
    </row>
    <row r="227" spans="1:33">
      <c r="A227" s="214" t="s">
        <v>1721</v>
      </c>
      <c r="B227" s="214" t="s">
        <v>452</v>
      </c>
      <c r="C227" s="214" t="s">
        <v>1721</v>
      </c>
      <c r="D227" s="214" t="s">
        <v>5336</v>
      </c>
      <c r="E227" s="214" t="s">
        <v>4073</v>
      </c>
      <c r="F227" s="214" t="s">
        <v>4076</v>
      </c>
      <c r="G227" s="214" t="s">
        <v>1964</v>
      </c>
      <c r="H227" s="214" t="s">
        <v>1965</v>
      </c>
      <c r="I227" s="214" t="s">
        <v>17</v>
      </c>
      <c r="J227" s="214" t="s">
        <v>1966</v>
      </c>
      <c r="K227" s="214">
        <v>0</v>
      </c>
      <c r="L227" s="214" t="s">
        <v>4490</v>
      </c>
      <c r="M227" s="214" t="s">
        <v>11</v>
      </c>
      <c r="N227" s="214" t="s">
        <v>1786</v>
      </c>
      <c r="O227" s="214" t="s">
        <v>11</v>
      </c>
      <c r="P227" s="214" t="s">
        <v>11</v>
      </c>
      <c r="Q227" s="22" t="str">
        <f t="shared" si="41"/>
        <v>在读</v>
      </c>
      <c r="R227" s="22" t="str">
        <f>IF(Q227="在读",IF(IFERROR(FIND("一",D227),0)&gt;0,"一对一",VLOOKUP(LEFT(D227,3),班级编码!A:H,8,0)),Q227)</f>
        <v>初中部</v>
      </c>
      <c r="S227" s="22" t="str">
        <f t="shared" si="42"/>
        <v>J3BSR9G8906</v>
      </c>
      <c r="T227" s="22" t="str">
        <f t="shared" si="43"/>
        <v>萧泽秀</v>
      </c>
      <c r="U227" s="22" t="str">
        <f t="shared" si="44"/>
        <v>黎洁瑜</v>
      </c>
      <c r="V227" s="22" t="str">
        <f t="shared" si="45"/>
        <v xml:space="preserve">STA MARIA </v>
      </c>
      <c r="W227" s="22" t="str">
        <f t="shared" si="46"/>
        <v>黎洁瑜</v>
      </c>
      <c r="X227" s="22" t="str">
        <f t="shared" si="47"/>
        <v xml:space="preserve">STA MARIA </v>
      </c>
      <c r="Y227" s="22">
        <f t="shared" si="48"/>
        <v>3</v>
      </c>
      <c r="Z227" s="22">
        <f t="shared" si="49"/>
        <v>6</v>
      </c>
      <c r="AA227" s="22" t="str">
        <f t="shared" si="39"/>
        <v/>
      </c>
      <c r="AB227" s="22">
        <f>COUNTIF($G$2:G227,G227)</f>
        <v>1</v>
      </c>
      <c r="AC227" s="22" t="str">
        <f t="shared" si="50"/>
        <v>J3B</v>
      </c>
      <c r="AD227" s="22" t="str">
        <f>VLOOKUP(D227,'2-班级信息'!A:AI,35,0)</f>
        <v>周六下午</v>
      </c>
      <c r="AE227" s="22" t="str">
        <f>VLOOKUP(D227,'2-班级信息'!A:AL,12,0)</f>
        <v>3小时</v>
      </c>
      <c r="AF227" s="22" t="str">
        <f t="shared" si="40"/>
        <v>中学班</v>
      </c>
      <c r="AG227" s="22" t="str">
        <f t="shared" si="51"/>
        <v>中学班</v>
      </c>
    </row>
    <row r="228" spans="1:33">
      <c r="A228" s="214" t="s">
        <v>1721</v>
      </c>
      <c r="B228" s="214" t="s">
        <v>1189</v>
      </c>
      <c r="C228" s="214" t="s">
        <v>1721</v>
      </c>
      <c r="D228" s="214" t="s">
        <v>4207</v>
      </c>
      <c r="E228" s="214" t="s">
        <v>4188</v>
      </c>
      <c r="F228" s="214" t="s">
        <v>4208</v>
      </c>
      <c r="G228" s="214" t="s">
        <v>1956</v>
      </c>
      <c r="H228" s="214" t="s">
        <v>1957</v>
      </c>
      <c r="I228" s="214" t="s">
        <v>14</v>
      </c>
      <c r="J228" s="214" t="s">
        <v>1931</v>
      </c>
      <c r="K228" s="214">
        <v>0</v>
      </c>
      <c r="L228" s="214" t="s">
        <v>4491</v>
      </c>
      <c r="M228" s="214" t="s">
        <v>11</v>
      </c>
      <c r="N228" s="214" t="s">
        <v>1726</v>
      </c>
      <c r="O228" s="214" t="s">
        <v>11</v>
      </c>
      <c r="P228" s="214" t="s">
        <v>11</v>
      </c>
      <c r="Q228" s="22" t="str">
        <f t="shared" si="41"/>
        <v>在读</v>
      </c>
      <c r="R228" s="22" t="str">
        <f>IF(Q228="在读",IF(IFERROR(FIND("一",D228),0)&gt;0,"一对一",VLOOKUP(LEFT(D228,3),班级编码!A:H,8,0)),Q228)</f>
        <v>小初部</v>
      </c>
      <c r="S228" s="22" t="str">
        <f t="shared" si="42"/>
        <v>P03F01G2334</v>
      </c>
      <c r="T228" s="22" t="str">
        <f t="shared" si="43"/>
        <v>赖情佳</v>
      </c>
      <c r="U228" s="22" t="str">
        <f t="shared" si="44"/>
        <v>张佩</v>
      </c>
      <c r="V228" s="22" t="str">
        <f t="shared" si="45"/>
        <v>Abdul</v>
      </c>
      <c r="W228" s="22" t="str">
        <f t="shared" si="46"/>
        <v>张佩</v>
      </c>
      <c r="X228" s="22" t="str">
        <f t="shared" si="47"/>
        <v>Abdul</v>
      </c>
      <c r="Y228" s="22">
        <f t="shared" si="48"/>
        <v>2</v>
      </c>
      <c r="Z228" s="22">
        <f t="shared" si="49"/>
        <v>4</v>
      </c>
      <c r="AA228" s="22" t="str">
        <f t="shared" si="39"/>
        <v/>
      </c>
      <c r="AB228" s="22">
        <f>COUNTIF($G$2:G228,G228)</f>
        <v>1</v>
      </c>
      <c r="AC228" s="22" t="str">
        <f t="shared" si="50"/>
        <v>P03</v>
      </c>
      <c r="AD228" s="22" t="str">
        <f>VLOOKUP(D228,'2-班级信息'!A:AI,35,0)</f>
        <v>周三下午</v>
      </c>
      <c r="AE228" s="22" t="str">
        <f>VLOOKUP(D228,'2-班级信息'!A:AL,12,0)</f>
        <v>3小时</v>
      </c>
      <c r="AF228" s="22" t="str">
        <f t="shared" si="40"/>
        <v>小学班</v>
      </c>
      <c r="AG228" s="22" t="str">
        <f t="shared" si="51"/>
        <v>小学平时3小时班</v>
      </c>
    </row>
    <row r="229" spans="1:33">
      <c r="A229" s="214" t="s">
        <v>1721</v>
      </c>
      <c r="B229" s="214" t="s">
        <v>452</v>
      </c>
      <c r="C229" s="214" t="s">
        <v>1721</v>
      </c>
      <c r="D229" s="214" t="s">
        <v>5338</v>
      </c>
      <c r="E229" s="214" t="s">
        <v>4073</v>
      </c>
      <c r="F229" s="214" t="s">
        <v>5339</v>
      </c>
      <c r="G229" s="214" t="s">
        <v>1937</v>
      </c>
      <c r="H229" s="214" t="s">
        <v>1938</v>
      </c>
      <c r="I229" s="214" t="s">
        <v>12</v>
      </c>
      <c r="J229" s="214" t="s">
        <v>1939</v>
      </c>
      <c r="K229" s="214">
        <v>0</v>
      </c>
      <c r="L229" s="214" t="s">
        <v>4492</v>
      </c>
      <c r="M229" s="214" t="s">
        <v>11</v>
      </c>
      <c r="N229" s="214" t="s">
        <v>1778</v>
      </c>
      <c r="O229" s="214" t="s">
        <v>11</v>
      </c>
      <c r="P229" s="214" t="s">
        <v>11</v>
      </c>
      <c r="Q229" s="22" t="str">
        <f t="shared" si="41"/>
        <v>在读</v>
      </c>
      <c r="R229" s="22" t="str">
        <f>IF(Q229="在读",IF(IFERROR(FIND("一",D229),0)&gt;0,"一对一",VLOOKUP(LEFT(D229,3),班级编码!A:H,8,0)),Q229)</f>
        <v>初中部</v>
      </c>
      <c r="S229" s="22" t="str">
        <f t="shared" si="42"/>
        <v>P5BBR5G5618</v>
      </c>
      <c r="T229" s="22" t="str">
        <f t="shared" si="43"/>
        <v>易青梅</v>
      </c>
      <c r="U229" s="22" t="str">
        <f t="shared" si="44"/>
        <v>张佩</v>
      </c>
      <c r="V229" s="22" t="str">
        <f t="shared" si="45"/>
        <v>Anna Khimo</v>
      </c>
      <c r="W229" s="22" t="str">
        <f t="shared" si="46"/>
        <v>张佩</v>
      </c>
      <c r="X229" s="22" t="str">
        <f t="shared" si="47"/>
        <v>Anna Khimo</v>
      </c>
      <c r="Y229" s="22">
        <f t="shared" si="48"/>
        <v>2</v>
      </c>
      <c r="Z229" s="22">
        <f t="shared" si="49"/>
        <v>4</v>
      </c>
      <c r="AA229" s="22" t="str">
        <f t="shared" si="39"/>
        <v/>
      </c>
      <c r="AB229" s="22">
        <f>COUNTIF($G$2:G229,G229)</f>
        <v>1</v>
      </c>
      <c r="AC229" s="22" t="str">
        <f t="shared" si="50"/>
        <v>P5B</v>
      </c>
      <c r="AD229" s="22" t="str">
        <f>VLOOKUP(D229,'2-班级信息'!A:AI,35,0)</f>
        <v>周六下午</v>
      </c>
      <c r="AE229" s="22" t="str">
        <f>VLOOKUP(D229,'2-班级信息'!A:AL,12,0)</f>
        <v>3小时</v>
      </c>
      <c r="AF229" s="22" t="str">
        <f t="shared" si="40"/>
        <v>小学班</v>
      </c>
      <c r="AG229" s="22" t="str">
        <f t="shared" si="51"/>
        <v>小学周末白天班</v>
      </c>
    </row>
    <row r="230" spans="1:33">
      <c r="A230" s="214" t="s">
        <v>1721</v>
      </c>
      <c r="B230" s="214" t="s">
        <v>452</v>
      </c>
      <c r="C230" s="214" t="s">
        <v>1721</v>
      </c>
      <c r="D230" s="214" t="s">
        <v>4173</v>
      </c>
      <c r="E230" s="214" t="s">
        <v>4155</v>
      </c>
      <c r="F230" s="214" t="s">
        <v>4174</v>
      </c>
      <c r="G230" s="214" t="s">
        <v>1916</v>
      </c>
      <c r="H230" s="214" t="s">
        <v>1917</v>
      </c>
      <c r="I230" s="214" t="s">
        <v>14</v>
      </c>
      <c r="J230" s="214" t="s">
        <v>1918</v>
      </c>
      <c r="K230" s="214">
        <v>0</v>
      </c>
      <c r="L230" s="214" t="s">
        <v>4493</v>
      </c>
      <c r="M230" s="214" t="s">
        <v>11</v>
      </c>
      <c r="N230" s="214" t="s">
        <v>1726</v>
      </c>
      <c r="O230" s="214" t="s">
        <v>11</v>
      </c>
      <c r="P230" s="214" t="s">
        <v>11</v>
      </c>
      <c r="Q230" s="22" t="str">
        <f t="shared" si="41"/>
        <v>在读</v>
      </c>
      <c r="R230" s="22" t="str">
        <f>IF(Q230="在读",IF(IFERROR(FIND("一",D230),0)&gt;0,"一对一",VLOOKUP(LEFT(D230,3),班级编码!A:H,8,0)),Q230)</f>
        <v>小高部</v>
      </c>
      <c r="S230" s="22" t="str">
        <f t="shared" si="42"/>
        <v>P2BF03G2327</v>
      </c>
      <c r="T230" s="22" t="str">
        <f t="shared" si="43"/>
        <v>黎洁瑜</v>
      </c>
      <c r="U230" s="22" t="str">
        <f t="shared" si="44"/>
        <v>赖情佳</v>
      </c>
      <c r="V230" s="22" t="str">
        <f t="shared" si="45"/>
        <v>STA MARIA ANTONIO III BILLONES</v>
      </c>
      <c r="W230" s="22" t="str">
        <f t="shared" si="46"/>
        <v>STA MARIA ANTONIO III BILLONES</v>
      </c>
      <c r="X230" s="22" t="str">
        <f t="shared" si="47"/>
        <v>赖情佳</v>
      </c>
      <c r="Y230" s="22">
        <f t="shared" si="48"/>
        <v>30</v>
      </c>
      <c r="Z230" s="22">
        <f t="shared" si="49"/>
        <v>30</v>
      </c>
      <c r="AA230" s="22" t="str">
        <f t="shared" si="39"/>
        <v/>
      </c>
      <c r="AB230" s="22">
        <f>COUNTIF($G$2:G230,G230)</f>
        <v>1</v>
      </c>
      <c r="AC230" s="22" t="str">
        <f t="shared" si="50"/>
        <v>P2B</v>
      </c>
      <c r="AD230" s="22" t="str">
        <f>VLOOKUP(D230,'2-班级信息'!A:AI,35,0)</f>
        <v>周日下午</v>
      </c>
      <c r="AE230" s="22" t="str">
        <f>VLOOKUP(D230,'2-班级信息'!A:AL,12,0)</f>
        <v>3小时</v>
      </c>
      <c r="AF230" s="22" t="str">
        <f t="shared" si="40"/>
        <v>小学班</v>
      </c>
      <c r="AG230" s="22" t="str">
        <f t="shared" si="51"/>
        <v>小学周末白天班</v>
      </c>
    </row>
    <row r="231" spans="1:33">
      <c r="A231" s="214" t="s">
        <v>1721</v>
      </c>
      <c r="B231" s="214" t="s">
        <v>452</v>
      </c>
      <c r="C231" s="214" t="s">
        <v>1721</v>
      </c>
      <c r="D231" s="214" t="s">
        <v>4172</v>
      </c>
      <c r="E231" s="214" t="s">
        <v>4155</v>
      </c>
      <c r="F231" s="214" t="s">
        <v>4157</v>
      </c>
      <c r="G231" s="214" t="s">
        <v>1893</v>
      </c>
      <c r="H231" s="214" t="s">
        <v>1894</v>
      </c>
      <c r="I231" s="214" t="s">
        <v>13</v>
      </c>
      <c r="J231" s="214" t="s">
        <v>1895</v>
      </c>
      <c r="K231" s="214">
        <v>0</v>
      </c>
      <c r="L231" s="214" t="s">
        <v>4494</v>
      </c>
      <c r="M231" s="214" t="s">
        <v>11</v>
      </c>
      <c r="N231" s="214" t="s">
        <v>1896</v>
      </c>
      <c r="O231" s="214" t="s">
        <v>11</v>
      </c>
      <c r="P231" s="214" t="s">
        <v>11</v>
      </c>
      <c r="Q231" s="22" t="str">
        <f t="shared" si="41"/>
        <v>在读</v>
      </c>
      <c r="R231" s="22" t="str">
        <f>IF(Q231="在读",IF(IFERROR(FIND("一",D231),0)&gt;0,"一对一",VLOOKUP(LEFT(D231,3),班级编码!A:H,8,0)),Q231)</f>
        <v>初中部</v>
      </c>
      <c r="S231" s="22" t="str">
        <f t="shared" si="42"/>
        <v>P6BBR6G5610</v>
      </c>
      <c r="T231" s="22" t="str">
        <f t="shared" si="43"/>
        <v>张佩</v>
      </c>
      <c r="U231" s="22" t="str">
        <f t="shared" si="44"/>
        <v>黎洁瑜</v>
      </c>
      <c r="V231" s="22" t="str">
        <f t="shared" si="45"/>
        <v>STA MARIA ANTONIO III BILLONES</v>
      </c>
      <c r="W231" s="22" t="str">
        <f t="shared" si="46"/>
        <v>STA MARIA ANTONIO III BILLONES</v>
      </c>
      <c r="X231" s="22" t="str">
        <f t="shared" si="47"/>
        <v>黎洁瑜</v>
      </c>
      <c r="Y231" s="22">
        <f t="shared" si="48"/>
        <v>30</v>
      </c>
      <c r="Z231" s="22">
        <f t="shared" si="49"/>
        <v>30</v>
      </c>
      <c r="AA231" s="22" t="str">
        <f t="shared" si="39"/>
        <v/>
      </c>
      <c r="AB231" s="22">
        <f>COUNTIF($G$2:G231,G231)</f>
        <v>1</v>
      </c>
      <c r="AC231" s="22" t="str">
        <f t="shared" si="50"/>
        <v>P6B</v>
      </c>
      <c r="AD231" s="22" t="str">
        <f>VLOOKUP(D231,'2-班级信息'!A:AI,35,0)</f>
        <v>周日下午</v>
      </c>
      <c r="AE231" s="22" t="str">
        <f>VLOOKUP(D231,'2-班级信息'!A:AL,12,0)</f>
        <v>3小时</v>
      </c>
      <c r="AF231" s="22" t="str">
        <f t="shared" si="40"/>
        <v>小学班</v>
      </c>
      <c r="AG231" s="22" t="str">
        <f t="shared" si="51"/>
        <v>小学周末白天班</v>
      </c>
    </row>
    <row r="232" spans="1:33">
      <c r="A232" s="214" t="s">
        <v>1721</v>
      </c>
      <c r="B232" s="214" t="s">
        <v>4105</v>
      </c>
      <c r="C232" s="214" t="s">
        <v>1721</v>
      </c>
      <c r="D232" s="214" t="s">
        <v>4104</v>
      </c>
      <c r="E232" s="214" t="s">
        <v>4150</v>
      </c>
      <c r="F232" s="214" t="s">
        <v>4106</v>
      </c>
      <c r="G232" s="214" t="s">
        <v>1889</v>
      </c>
      <c r="H232" s="214" t="s">
        <v>1890</v>
      </c>
      <c r="I232" s="214" t="s">
        <v>1669</v>
      </c>
      <c r="J232" s="214" t="s">
        <v>1891</v>
      </c>
      <c r="K232" s="214">
        <v>0</v>
      </c>
      <c r="L232" s="214" t="s">
        <v>4495</v>
      </c>
      <c r="M232" s="216" t="s">
        <v>5377</v>
      </c>
      <c r="N232" s="214" t="s">
        <v>1892</v>
      </c>
      <c r="O232" s="214" t="s">
        <v>11</v>
      </c>
      <c r="P232" s="214" t="s">
        <v>11</v>
      </c>
      <c r="Q232" s="22" t="str">
        <f t="shared" si="41"/>
        <v xml:space="preserve"> </v>
      </c>
      <c r="R232" s="22" t="str">
        <f>IF(Q232="在读",IF(IFERROR(FIND("一",D232),0)&gt;0,"一对一",VLOOKUP(LEFT(D232,3),班级编码!A:H,8,0)),Q232)</f>
        <v xml:space="preserve"> </v>
      </c>
      <c r="S232" s="22" t="str">
        <f t="shared" si="42"/>
        <v>金牌P01K12G1202</v>
      </c>
      <c r="T232" s="22" t="str">
        <f t="shared" si="43"/>
        <v>STA MARIA ANTONIO III BILLONES</v>
      </c>
      <c r="U232" s="22" t="str">
        <f t="shared" si="44"/>
        <v>萧泽秀</v>
      </c>
      <c r="V232" s="22" t="str">
        <f t="shared" si="45"/>
        <v/>
      </c>
      <c r="W232" s="22" t="str">
        <f t="shared" si="46"/>
        <v>萧泽秀</v>
      </c>
      <c r="X232" s="22" t="str">
        <f t="shared" si="47"/>
        <v/>
      </c>
      <c r="Y232" s="22">
        <f t="shared" si="48"/>
        <v>3</v>
      </c>
      <c r="Z232" s="22">
        <f t="shared" si="49"/>
        <v>6</v>
      </c>
      <c r="AA232" s="22" t="str">
        <f t="shared" si="39"/>
        <v>重复</v>
      </c>
      <c r="AB232" s="22">
        <f>COUNTIF($G$2:G232,G232)</f>
        <v>1</v>
      </c>
      <c r="AC232" s="22" t="str">
        <f t="shared" si="50"/>
        <v>金牌P</v>
      </c>
      <c r="AD232" s="22" t="str">
        <f>VLOOKUP(D232,'2-班级信息'!A:AI,35,0)</f>
        <v>周日上午</v>
      </c>
      <c r="AE232" s="22" t="str">
        <f>VLOOKUP(D232,'2-班级信息'!A:AL,12,0)</f>
        <v>3小时</v>
      </c>
      <c r="AF232" s="22" t="str">
        <f t="shared" si="40"/>
        <v>幼儿班</v>
      </c>
      <c r="AG232" s="22" t="str">
        <f t="shared" si="51"/>
        <v>幼儿班</v>
      </c>
    </row>
    <row r="233" spans="1:33">
      <c r="A233" s="214" t="s">
        <v>1721</v>
      </c>
      <c r="B233" s="214" t="s">
        <v>452</v>
      </c>
      <c r="C233" s="214" t="s">
        <v>1721</v>
      </c>
      <c r="D233" s="214" t="s">
        <v>4179</v>
      </c>
      <c r="E233" s="214" t="s">
        <v>4150</v>
      </c>
      <c r="F233" s="214" t="s">
        <v>4180</v>
      </c>
      <c r="G233" s="214" t="s">
        <v>1889</v>
      </c>
      <c r="H233" s="214" t="s">
        <v>1890</v>
      </c>
      <c r="I233" s="214" t="s">
        <v>1669</v>
      </c>
      <c r="J233" s="214" t="s">
        <v>1891</v>
      </c>
      <c r="K233" s="214">
        <v>0</v>
      </c>
      <c r="L233" s="214" t="s">
        <v>4496</v>
      </c>
      <c r="M233" s="214" t="s">
        <v>11</v>
      </c>
      <c r="N233" s="214" t="s">
        <v>1892</v>
      </c>
      <c r="O233" s="214" t="s">
        <v>11</v>
      </c>
      <c r="P233" s="214" t="s">
        <v>11</v>
      </c>
      <c r="Q233" s="22" t="str">
        <f t="shared" si="41"/>
        <v>在读</v>
      </c>
      <c r="R233" s="22" t="str">
        <f>IF(Q233="在读",IF(IFERROR(FIND("一",D233),0)&gt;0,"一对一",VLOOKUP(LEFT(D233,3),班级编码!A:H,8,0)),Q233)</f>
        <v>小初部</v>
      </c>
      <c r="S233" s="22" t="str">
        <f t="shared" si="42"/>
        <v>P03F02G1202</v>
      </c>
      <c r="T233" s="22" t="str">
        <f t="shared" si="43"/>
        <v>王玲</v>
      </c>
      <c r="U233" s="22" t="str">
        <f t="shared" si="44"/>
        <v>赖情佳</v>
      </c>
      <c r="V233" s="22" t="str">
        <f t="shared" si="45"/>
        <v xml:space="preserve">STA MARIA </v>
      </c>
      <c r="W233" s="22" t="str">
        <f t="shared" si="46"/>
        <v>赖情佳</v>
      </c>
      <c r="X233" s="22" t="str">
        <f t="shared" si="47"/>
        <v xml:space="preserve">STA MARIA </v>
      </c>
      <c r="Y233" s="22">
        <f t="shared" si="48"/>
        <v>3</v>
      </c>
      <c r="Z233" s="22">
        <f t="shared" si="49"/>
        <v>6</v>
      </c>
      <c r="AA233" s="22" t="str">
        <f t="shared" si="39"/>
        <v>重复</v>
      </c>
      <c r="AB233" s="22">
        <f>COUNTIF($G$2:G233,G233)</f>
        <v>2</v>
      </c>
      <c r="AC233" s="22" t="str">
        <f t="shared" si="50"/>
        <v>P03</v>
      </c>
      <c r="AD233" s="22" t="str">
        <f>VLOOKUP(D233,'2-班级信息'!A:AI,35,0)</f>
        <v>周日上午</v>
      </c>
      <c r="AE233" s="22" t="str">
        <f>VLOOKUP(D233,'2-班级信息'!A:AL,12,0)</f>
        <v>3小时</v>
      </c>
      <c r="AF233" s="22" t="str">
        <f t="shared" si="40"/>
        <v>幼儿班</v>
      </c>
      <c r="AG233" s="22" t="str">
        <f t="shared" si="51"/>
        <v>幼儿班</v>
      </c>
    </row>
    <row r="234" spans="1:33">
      <c r="A234" s="214" t="s">
        <v>1721</v>
      </c>
      <c r="B234" s="214" t="s">
        <v>452</v>
      </c>
      <c r="C234" s="214" t="s">
        <v>1721</v>
      </c>
      <c r="D234" s="214" t="s">
        <v>5349</v>
      </c>
      <c r="E234" s="214" t="s">
        <v>4155</v>
      </c>
      <c r="F234" s="214" t="s">
        <v>5350</v>
      </c>
      <c r="G234" s="214" t="s">
        <v>1879</v>
      </c>
      <c r="H234" s="214" t="s">
        <v>1880</v>
      </c>
      <c r="I234" s="214" t="s">
        <v>10</v>
      </c>
      <c r="J234" s="214" t="s">
        <v>1881</v>
      </c>
      <c r="K234" s="214">
        <v>0</v>
      </c>
      <c r="L234" s="214" t="s">
        <v>4497</v>
      </c>
      <c r="M234" s="214" t="s">
        <v>11</v>
      </c>
      <c r="N234" s="214" t="s">
        <v>1726</v>
      </c>
      <c r="O234" s="214" t="s">
        <v>11</v>
      </c>
      <c r="P234" s="214" t="s">
        <v>11</v>
      </c>
      <c r="Q234" s="22" t="str">
        <f t="shared" si="41"/>
        <v>在读</v>
      </c>
      <c r="R234" s="22" t="str">
        <f>IF(Q234="在读",IF(IFERROR(FIND("一",D234),0)&gt;0,"一对一",VLOOKUP(LEFT(D234,3),班级编码!A:H,8,0)),Q234)</f>
        <v>小高部</v>
      </c>
      <c r="S234" s="22" t="str">
        <f t="shared" si="42"/>
        <v>P2BF03G3433</v>
      </c>
      <c r="T234" s="22" t="str">
        <f t="shared" si="43"/>
        <v>黎洁瑜</v>
      </c>
      <c r="U234" s="22" t="str">
        <f t="shared" si="44"/>
        <v>萧泽秀</v>
      </c>
      <c r="V234" s="22" t="str">
        <f t="shared" si="45"/>
        <v>Saleh Abdu</v>
      </c>
      <c r="W234" s="22" t="str">
        <f t="shared" si="46"/>
        <v>萧泽秀</v>
      </c>
      <c r="X234" s="22" t="str">
        <f t="shared" si="47"/>
        <v>Saleh Abdu</v>
      </c>
      <c r="Y234" s="22">
        <f t="shared" si="48"/>
        <v>3</v>
      </c>
      <c r="Z234" s="22">
        <f t="shared" si="49"/>
        <v>6</v>
      </c>
      <c r="AA234" s="22" t="str">
        <f t="shared" si="39"/>
        <v/>
      </c>
      <c r="AB234" s="22">
        <f>COUNTIF($G$2:G234,G234)</f>
        <v>1</v>
      </c>
      <c r="AC234" s="22" t="str">
        <f t="shared" si="50"/>
        <v>P2B</v>
      </c>
      <c r="AD234" s="22" t="str">
        <f>VLOOKUP(D234,'2-班级信息'!A:AI,35,0)</f>
        <v>周日下午</v>
      </c>
      <c r="AE234" s="22" t="str">
        <f>VLOOKUP(D234,'2-班级信息'!A:AL,12,0)</f>
        <v>3小时</v>
      </c>
      <c r="AF234" s="22" t="str">
        <f t="shared" si="40"/>
        <v>小学班</v>
      </c>
      <c r="AG234" s="22" t="str">
        <f t="shared" si="51"/>
        <v>小学周末白天班</v>
      </c>
    </row>
    <row r="235" spans="1:33">
      <c r="A235" s="214" t="s">
        <v>1721</v>
      </c>
      <c r="B235" s="214" t="s">
        <v>452</v>
      </c>
      <c r="C235" s="214" t="s">
        <v>1721</v>
      </c>
      <c r="D235" s="214" t="s">
        <v>4164</v>
      </c>
      <c r="E235" s="214" t="s">
        <v>4132</v>
      </c>
      <c r="F235" s="214" t="s">
        <v>4165</v>
      </c>
      <c r="G235" s="214" t="s">
        <v>1876</v>
      </c>
      <c r="H235" s="214" t="s">
        <v>1877</v>
      </c>
      <c r="I235" s="214" t="s">
        <v>10</v>
      </c>
      <c r="J235" s="214" t="s">
        <v>1878</v>
      </c>
      <c r="K235" s="214">
        <v>0</v>
      </c>
      <c r="L235" s="214" t="s">
        <v>4498</v>
      </c>
      <c r="M235" s="214" t="s">
        <v>11</v>
      </c>
      <c r="N235" s="214" t="s">
        <v>1726</v>
      </c>
      <c r="O235" s="214" t="s">
        <v>11</v>
      </c>
      <c r="P235" s="214" t="s">
        <v>11</v>
      </c>
      <c r="Q235" s="22" t="str">
        <f t="shared" si="41"/>
        <v>在读</v>
      </c>
      <c r="R235" s="22" t="str">
        <f>IF(Q235="在读",IF(IFERROR(FIND("一",D235),0)&gt;0,"一对一",VLOOKUP(LEFT(D235,3),班级编码!A:H,8,0)),Q235)</f>
        <v>小初部</v>
      </c>
      <c r="S235" s="22" t="str">
        <f t="shared" si="42"/>
        <v>P03K56G1228</v>
      </c>
      <c r="T235" s="22" t="str">
        <f t="shared" si="43"/>
        <v>覃爱怡</v>
      </c>
      <c r="U235" s="22" t="str">
        <f t="shared" si="44"/>
        <v>易青梅</v>
      </c>
      <c r="V235" s="22" t="str">
        <f t="shared" si="45"/>
        <v>STA MARIA ANTONIO III BILLONES</v>
      </c>
      <c r="W235" s="22" t="str">
        <f t="shared" si="46"/>
        <v>STA MARIA ANTONIO III BILLONES</v>
      </c>
      <c r="X235" s="22" t="str">
        <f t="shared" si="47"/>
        <v>易青梅</v>
      </c>
      <c r="Y235" s="22">
        <f t="shared" si="48"/>
        <v>30</v>
      </c>
      <c r="Z235" s="22">
        <f t="shared" si="49"/>
        <v>30</v>
      </c>
      <c r="AA235" s="22" t="str">
        <f t="shared" si="39"/>
        <v/>
      </c>
      <c r="AB235" s="22">
        <f>COUNTIF($G$2:G235,G235)</f>
        <v>1</v>
      </c>
      <c r="AC235" s="22" t="str">
        <f t="shared" si="50"/>
        <v>P03</v>
      </c>
      <c r="AD235" s="22" t="str">
        <f>VLOOKUP(D235,'2-班级信息'!A:AI,35,0)</f>
        <v>周六上午</v>
      </c>
      <c r="AE235" s="22" t="str">
        <f>VLOOKUP(D235,'2-班级信息'!A:AL,12,0)</f>
        <v>3小时</v>
      </c>
      <c r="AF235" s="22" t="str">
        <f t="shared" si="40"/>
        <v>小学班</v>
      </c>
      <c r="AG235" s="22" t="str">
        <f t="shared" si="51"/>
        <v>小学周末白天班</v>
      </c>
    </row>
    <row r="236" spans="1:33">
      <c r="A236" s="214" t="s">
        <v>1721</v>
      </c>
      <c r="B236" s="214" t="s">
        <v>452</v>
      </c>
      <c r="C236" s="214" t="s">
        <v>1721</v>
      </c>
      <c r="D236" s="214" t="s">
        <v>4179</v>
      </c>
      <c r="E236" s="214" t="s">
        <v>4150</v>
      </c>
      <c r="F236" s="214" t="s">
        <v>4180</v>
      </c>
      <c r="G236" s="214" t="s">
        <v>1862</v>
      </c>
      <c r="H236" s="214" t="s">
        <v>1863</v>
      </c>
      <c r="I236" s="214" t="s">
        <v>1669</v>
      </c>
      <c r="J236" s="214" t="s">
        <v>1864</v>
      </c>
      <c r="K236" s="214">
        <v>0</v>
      </c>
      <c r="L236" s="214" t="s">
        <v>4499</v>
      </c>
      <c r="M236" s="214" t="s">
        <v>11</v>
      </c>
      <c r="N236" s="214" t="s">
        <v>1865</v>
      </c>
      <c r="O236" s="214" t="s">
        <v>11</v>
      </c>
      <c r="P236" s="214" t="s">
        <v>11</v>
      </c>
      <c r="Q236" s="22" t="str">
        <f t="shared" si="41"/>
        <v>在读</v>
      </c>
      <c r="R236" s="22" t="str">
        <f>IF(Q236="在读",IF(IFERROR(FIND("一",D236),0)&gt;0,"一对一",VLOOKUP(LEFT(D236,3),班级编码!A:H,8,0)),Q236)</f>
        <v>小初部</v>
      </c>
      <c r="S236" s="22" t="str">
        <f t="shared" si="42"/>
        <v>P03F02G1202</v>
      </c>
      <c r="T236" s="22" t="str">
        <f t="shared" si="43"/>
        <v>王玲</v>
      </c>
      <c r="U236" s="22" t="str">
        <f t="shared" si="44"/>
        <v>赖情佳</v>
      </c>
      <c r="V236" s="22" t="str">
        <f t="shared" si="45"/>
        <v xml:space="preserve">STA MARIA </v>
      </c>
      <c r="W236" s="22" t="str">
        <f t="shared" si="46"/>
        <v>赖情佳</v>
      </c>
      <c r="X236" s="22" t="str">
        <f t="shared" si="47"/>
        <v xml:space="preserve">STA MARIA </v>
      </c>
      <c r="Y236" s="22">
        <f t="shared" si="48"/>
        <v>3</v>
      </c>
      <c r="Z236" s="22">
        <f t="shared" si="49"/>
        <v>6</v>
      </c>
      <c r="AA236" s="22" t="str">
        <f t="shared" si="39"/>
        <v/>
      </c>
      <c r="AB236" s="22">
        <f>COUNTIF($G$2:G236,G236)</f>
        <v>1</v>
      </c>
      <c r="AC236" s="22" t="str">
        <f t="shared" si="50"/>
        <v>P03</v>
      </c>
      <c r="AD236" s="22" t="str">
        <f>VLOOKUP(D236,'2-班级信息'!A:AI,35,0)</f>
        <v>周日上午</v>
      </c>
      <c r="AE236" s="22" t="str">
        <f>VLOOKUP(D236,'2-班级信息'!A:AL,12,0)</f>
        <v>3小时</v>
      </c>
      <c r="AF236" s="22" t="str">
        <f t="shared" si="40"/>
        <v>幼儿班</v>
      </c>
      <c r="AG236" s="22" t="str">
        <f t="shared" si="51"/>
        <v>幼儿班</v>
      </c>
    </row>
    <row r="237" spans="1:33">
      <c r="A237" s="214" t="s">
        <v>1721</v>
      </c>
      <c r="B237" s="214" t="s">
        <v>4084</v>
      </c>
      <c r="C237" s="214" t="s">
        <v>1721</v>
      </c>
      <c r="D237" s="214" t="s">
        <v>4083</v>
      </c>
      <c r="E237" s="214" t="s">
        <v>11</v>
      </c>
      <c r="F237" s="214" t="s">
        <v>4085</v>
      </c>
      <c r="G237" s="214" t="s">
        <v>1858</v>
      </c>
      <c r="H237" s="214" t="s">
        <v>1859</v>
      </c>
      <c r="I237" s="214" t="s">
        <v>10</v>
      </c>
      <c r="J237" s="214" t="s">
        <v>1860</v>
      </c>
      <c r="K237" s="214">
        <v>0</v>
      </c>
      <c r="L237" s="214" t="s">
        <v>11</v>
      </c>
      <c r="M237" s="214" t="s">
        <v>11</v>
      </c>
      <c r="N237" s="214" t="s">
        <v>1726</v>
      </c>
      <c r="O237" s="214" t="s">
        <v>11</v>
      </c>
      <c r="P237" s="214" t="s">
        <v>11</v>
      </c>
      <c r="Q237" s="22" t="str">
        <f t="shared" si="41"/>
        <v>停读</v>
      </c>
      <c r="R237" s="22" t="str">
        <f>IF(Q237="在读",IF(IFERROR(FIND("一",D237),0)&gt;0,"一对一",VLOOKUP(LEFT(D237,3),班级编码!A:H,8,0)),Q237)</f>
        <v>停读</v>
      </c>
      <c r="S237" s="22" t="str">
        <f t="shared" si="42"/>
        <v>停读</v>
      </c>
      <c r="T237" s="22" t="str">
        <f t="shared" si="43"/>
        <v>陈欢</v>
      </c>
      <c r="U237" s="22" t="str">
        <f t="shared" si="44"/>
        <v/>
      </c>
      <c r="V237" s="22" t="str">
        <f t="shared" si="45"/>
        <v/>
      </c>
      <c r="W237" s="22" t="str">
        <f t="shared" si="46"/>
        <v/>
      </c>
      <c r="X237" s="22" t="str">
        <f t="shared" si="47"/>
        <v/>
      </c>
      <c r="Y237" s="22">
        <f t="shared" si="48"/>
        <v>0</v>
      </c>
      <c r="Z237" s="22">
        <f t="shared" si="49"/>
        <v>0</v>
      </c>
      <c r="AA237" s="22" t="str">
        <f t="shared" si="39"/>
        <v/>
      </c>
      <c r="AB237" s="22">
        <f>COUNTIF($G$2:G237,G237)</f>
        <v>1</v>
      </c>
      <c r="AC237" s="22" t="str">
        <f t="shared" si="50"/>
        <v>停读</v>
      </c>
      <c r="AD237" s="22" t="str">
        <f>VLOOKUP(D237,'2-班级信息'!A:AI,35,0)</f>
        <v/>
      </c>
      <c r="AE237" s="22" t="str">
        <f>VLOOKUP(D237,'2-班级信息'!A:AL,12,0)</f>
        <v/>
      </c>
      <c r="AF237" s="22" t="str">
        <f t="shared" si="40"/>
        <v>小学班</v>
      </c>
      <c r="AG237" s="22" t="str">
        <f t="shared" si="51"/>
        <v>小学平时班</v>
      </c>
    </row>
    <row r="238" spans="1:33">
      <c r="A238" s="214" t="s">
        <v>1721</v>
      </c>
      <c r="B238" s="214" t="s">
        <v>1189</v>
      </c>
      <c r="C238" s="214" t="s">
        <v>1721</v>
      </c>
      <c r="D238" s="214" t="s">
        <v>4207</v>
      </c>
      <c r="E238" s="214" t="s">
        <v>4188</v>
      </c>
      <c r="F238" s="214" t="s">
        <v>4208</v>
      </c>
      <c r="G238" s="214" t="s">
        <v>1851</v>
      </c>
      <c r="H238" s="214" t="s">
        <v>1852</v>
      </c>
      <c r="I238" s="214" t="s">
        <v>10</v>
      </c>
      <c r="J238" s="214" t="s">
        <v>1853</v>
      </c>
      <c r="K238" s="214">
        <v>0</v>
      </c>
      <c r="L238" s="214" t="s">
        <v>4500</v>
      </c>
      <c r="M238" s="214" t="s">
        <v>11</v>
      </c>
      <c r="N238" s="214" t="s">
        <v>1726</v>
      </c>
      <c r="O238" s="214" t="s">
        <v>11</v>
      </c>
      <c r="P238" s="214" t="s">
        <v>11</v>
      </c>
      <c r="Q238" s="22" t="str">
        <f t="shared" si="41"/>
        <v>在读</v>
      </c>
      <c r="R238" s="22" t="str">
        <f>IF(Q238="在读",IF(IFERROR(FIND("一",D238),0)&gt;0,"一对一",VLOOKUP(LEFT(D238,3),班级编码!A:H,8,0)),Q238)</f>
        <v>小初部</v>
      </c>
      <c r="S238" s="22" t="str">
        <f t="shared" si="42"/>
        <v>P03F01G2334</v>
      </c>
      <c r="T238" s="22" t="str">
        <f t="shared" si="43"/>
        <v>赖情佳</v>
      </c>
      <c r="U238" s="22" t="str">
        <f t="shared" si="44"/>
        <v>张佩</v>
      </c>
      <c r="V238" s="22" t="str">
        <f t="shared" si="45"/>
        <v>Abdul</v>
      </c>
      <c r="W238" s="22" t="str">
        <f t="shared" si="46"/>
        <v>张佩</v>
      </c>
      <c r="X238" s="22" t="str">
        <f t="shared" si="47"/>
        <v>Abdul</v>
      </c>
      <c r="Y238" s="22">
        <f t="shared" si="48"/>
        <v>2</v>
      </c>
      <c r="Z238" s="22">
        <f t="shared" si="49"/>
        <v>4</v>
      </c>
      <c r="AA238" s="22" t="str">
        <f t="shared" si="39"/>
        <v/>
      </c>
      <c r="AB238" s="22">
        <f>COUNTIF($G$2:G238,G238)</f>
        <v>1</v>
      </c>
      <c r="AC238" s="22" t="str">
        <f t="shared" si="50"/>
        <v>P03</v>
      </c>
      <c r="AD238" s="22" t="str">
        <f>VLOOKUP(D238,'2-班级信息'!A:AI,35,0)</f>
        <v>周三下午</v>
      </c>
      <c r="AE238" s="22" t="str">
        <f>VLOOKUP(D238,'2-班级信息'!A:AL,12,0)</f>
        <v>3小时</v>
      </c>
      <c r="AF238" s="22" t="str">
        <f t="shared" si="40"/>
        <v>小学班</v>
      </c>
      <c r="AG238" s="22" t="str">
        <f t="shared" si="51"/>
        <v>小学平时3小时班</v>
      </c>
    </row>
    <row r="239" spans="1:33">
      <c r="A239" s="214" t="s">
        <v>1721</v>
      </c>
      <c r="B239" s="214" t="s">
        <v>452</v>
      </c>
      <c r="C239" s="214" t="s">
        <v>1721</v>
      </c>
      <c r="D239" s="214" t="s">
        <v>4175</v>
      </c>
      <c r="E239" s="214" t="s">
        <v>4150</v>
      </c>
      <c r="F239" s="214" t="s">
        <v>4152</v>
      </c>
      <c r="G239" s="214" t="s">
        <v>1843</v>
      </c>
      <c r="H239" s="214" t="s">
        <v>1844</v>
      </c>
      <c r="I239" s="214" t="s">
        <v>14</v>
      </c>
      <c r="J239" s="214" t="s">
        <v>1845</v>
      </c>
      <c r="K239" s="214">
        <v>0</v>
      </c>
      <c r="L239" s="214" t="s">
        <v>4501</v>
      </c>
      <c r="M239" s="214" t="s">
        <v>11</v>
      </c>
      <c r="N239" s="214" t="s">
        <v>1766</v>
      </c>
      <c r="O239" s="214" t="s">
        <v>11</v>
      </c>
      <c r="P239" s="214" t="s">
        <v>11</v>
      </c>
      <c r="Q239" s="22" t="str">
        <f t="shared" si="41"/>
        <v>在读</v>
      </c>
      <c r="R239" s="22" t="str">
        <f>IF(Q239="在读",IF(IFERROR(FIND("一",D239),0)&gt;0,"一对一",VLOOKUP(LEFT(D239,3),班级编码!A:H,8,0)),Q239)</f>
        <v>小高部</v>
      </c>
      <c r="S239" s="22" t="str">
        <f t="shared" si="42"/>
        <v>P3BF06G3413</v>
      </c>
      <c r="T239" s="22" t="str">
        <f t="shared" si="43"/>
        <v>萧泽秀</v>
      </c>
      <c r="U239" s="22" t="str">
        <f t="shared" si="44"/>
        <v>赖情佳</v>
      </c>
      <c r="V239" s="22" t="str">
        <f t="shared" si="45"/>
        <v xml:space="preserve">STA MARIA </v>
      </c>
      <c r="W239" s="22" t="str">
        <f t="shared" si="46"/>
        <v>赖情佳</v>
      </c>
      <c r="X239" s="22" t="str">
        <f t="shared" si="47"/>
        <v xml:space="preserve">STA MARIA </v>
      </c>
      <c r="Y239" s="22">
        <f t="shared" si="48"/>
        <v>3</v>
      </c>
      <c r="Z239" s="22">
        <f t="shared" si="49"/>
        <v>6</v>
      </c>
      <c r="AA239" s="22" t="str">
        <f t="shared" si="39"/>
        <v/>
      </c>
      <c r="AB239" s="22">
        <f>COUNTIF($G$2:G239,G239)</f>
        <v>1</v>
      </c>
      <c r="AC239" s="22" t="str">
        <f t="shared" si="50"/>
        <v>P3B</v>
      </c>
      <c r="AD239" s="22" t="str">
        <f>VLOOKUP(D239,'2-班级信息'!A:AI,35,0)</f>
        <v>周日上午</v>
      </c>
      <c r="AE239" s="22" t="str">
        <f>VLOOKUP(D239,'2-班级信息'!A:AL,12,0)</f>
        <v>3小时</v>
      </c>
      <c r="AF239" s="22" t="str">
        <f t="shared" si="40"/>
        <v>小学班</v>
      </c>
      <c r="AG239" s="22" t="str">
        <f t="shared" si="51"/>
        <v>小学周末白天班</v>
      </c>
    </row>
    <row r="240" spans="1:33">
      <c r="A240" s="214" t="s">
        <v>1721</v>
      </c>
      <c r="B240" s="214" t="s">
        <v>452</v>
      </c>
      <c r="C240" s="214" t="s">
        <v>1721</v>
      </c>
      <c r="D240" s="214" t="s">
        <v>4176</v>
      </c>
      <c r="E240" s="214" t="s">
        <v>4150</v>
      </c>
      <c r="F240" s="214" t="s">
        <v>4149</v>
      </c>
      <c r="G240" s="214" t="s">
        <v>1832</v>
      </c>
      <c r="H240" s="214" t="s">
        <v>1833</v>
      </c>
      <c r="I240" s="214" t="s">
        <v>13</v>
      </c>
      <c r="J240" s="214" t="s">
        <v>1834</v>
      </c>
      <c r="K240" s="214">
        <v>0</v>
      </c>
      <c r="L240" s="214" t="s">
        <v>4502</v>
      </c>
      <c r="M240" s="214" t="s">
        <v>11</v>
      </c>
      <c r="N240" s="214" t="s">
        <v>1726</v>
      </c>
      <c r="O240" s="214" t="s">
        <v>11</v>
      </c>
      <c r="P240" s="214" t="s">
        <v>11</v>
      </c>
      <c r="Q240" s="22" t="str">
        <f t="shared" si="41"/>
        <v>在读</v>
      </c>
      <c r="R240" s="22" t="str">
        <f>IF(Q240="在读",IF(IFERROR(FIND("一",D240),0)&gt;0,"一对一",VLOOKUP(LEFT(D240,3),班级编码!A:H,8,0)),Q240)</f>
        <v>初中部</v>
      </c>
      <c r="S240" s="22" t="str">
        <f t="shared" si="42"/>
        <v>P5BBR6G5616</v>
      </c>
      <c r="T240" s="22" t="str">
        <f t="shared" si="43"/>
        <v>张佩</v>
      </c>
      <c r="U240" s="22" t="str">
        <f t="shared" si="44"/>
        <v>覃爱怡</v>
      </c>
      <c r="V240" s="22" t="str">
        <f t="shared" si="45"/>
        <v xml:space="preserve">STA MARIA </v>
      </c>
      <c r="W240" s="22" t="str">
        <f t="shared" si="46"/>
        <v>覃爱怡</v>
      </c>
      <c r="X240" s="22" t="str">
        <f t="shared" si="47"/>
        <v xml:space="preserve">STA MARIA </v>
      </c>
      <c r="Y240" s="22">
        <f t="shared" si="48"/>
        <v>3</v>
      </c>
      <c r="Z240" s="22">
        <f t="shared" si="49"/>
        <v>6</v>
      </c>
      <c r="AA240" s="22" t="str">
        <f t="shared" si="39"/>
        <v/>
      </c>
      <c r="AB240" s="22">
        <f>COUNTIF($G$2:G240,G240)</f>
        <v>1</v>
      </c>
      <c r="AC240" s="22" t="str">
        <f t="shared" si="50"/>
        <v>P5B</v>
      </c>
      <c r="AD240" s="22" t="str">
        <f>VLOOKUP(D240,'2-班级信息'!A:AI,35,0)</f>
        <v>周日上午</v>
      </c>
      <c r="AE240" s="22" t="str">
        <f>VLOOKUP(D240,'2-班级信息'!A:AL,12,0)</f>
        <v>3小时</v>
      </c>
      <c r="AF240" s="22" t="str">
        <f t="shared" si="40"/>
        <v>小学班</v>
      </c>
      <c r="AG240" s="22" t="str">
        <f t="shared" si="51"/>
        <v>小学周末白天班</v>
      </c>
    </row>
    <row r="241" spans="1:33">
      <c r="A241" s="214" t="s">
        <v>1721</v>
      </c>
      <c r="B241" s="214" t="s">
        <v>1189</v>
      </c>
      <c r="C241" s="214" t="s">
        <v>1721</v>
      </c>
      <c r="D241" s="214" t="s">
        <v>4186</v>
      </c>
      <c r="E241" s="214" t="s">
        <v>4188</v>
      </c>
      <c r="F241" s="214" t="s">
        <v>4187</v>
      </c>
      <c r="G241" s="214" t="s">
        <v>1816</v>
      </c>
      <c r="H241" s="214" t="s">
        <v>1817</v>
      </c>
      <c r="I241" s="214" t="s">
        <v>13</v>
      </c>
      <c r="J241" s="214" t="s">
        <v>1818</v>
      </c>
      <c r="K241" s="214">
        <v>0</v>
      </c>
      <c r="L241" s="214" t="s">
        <v>4503</v>
      </c>
      <c r="M241" s="214" t="s">
        <v>11</v>
      </c>
      <c r="N241" s="214" t="s">
        <v>1726</v>
      </c>
      <c r="O241" s="214" t="s">
        <v>11</v>
      </c>
      <c r="P241" s="214" t="s">
        <v>11</v>
      </c>
      <c r="Q241" s="22" t="str">
        <f t="shared" si="41"/>
        <v>在读</v>
      </c>
      <c r="R241" s="22" t="str">
        <f>IF(Q241="在读",IF(IFERROR(FIND("一",D241),0)&gt;0,"一对一",VLOOKUP(LEFT(D241,3),班级编码!A:H,8,0)),Q241)</f>
        <v>初中部</v>
      </c>
      <c r="S241" s="22" t="str">
        <f t="shared" si="42"/>
        <v>P5BBR6G5622</v>
      </c>
      <c r="T241" s="22" t="str">
        <f t="shared" si="43"/>
        <v>张佩</v>
      </c>
      <c r="U241" s="22" t="str">
        <f t="shared" si="44"/>
        <v>赖情佳</v>
      </c>
      <c r="V241" s="22" t="str">
        <f t="shared" si="45"/>
        <v>YoYO</v>
      </c>
      <c r="W241" s="22" t="str">
        <f t="shared" si="46"/>
        <v>YoYO</v>
      </c>
      <c r="X241" s="22" t="str">
        <f t="shared" si="47"/>
        <v>赖情佳</v>
      </c>
      <c r="Y241" s="22">
        <f t="shared" si="48"/>
        <v>4</v>
      </c>
      <c r="Z241" s="22">
        <f t="shared" si="49"/>
        <v>4</v>
      </c>
      <c r="AA241" s="22" t="str">
        <f t="shared" si="39"/>
        <v/>
      </c>
      <c r="AB241" s="22">
        <f>COUNTIF($G$2:G241,G241)</f>
        <v>1</v>
      </c>
      <c r="AC241" s="22" t="str">
        <f t="shared" si="50"/>
        <v>P5B</v>
      </c>
      <c r="AD241" s="22" t="str">
        <f>VLOOKUP(D241,'2-班级信息'!A:AI,35,0)</f>
        <v>周三下午</v>
      </c>
      <c r="AE241" s="22" t="str">
        <f>VLOOKUP(D241,'2-班级信息'!A:AL,12,0)</f>
        <v>3小时</v>
      </c>
      <c r="AF241" s="22" t="str">
        <f t="shared" si="40"/>
        <v>小学班</v>
      </c>
      <c r="AG241" s="22" t="str">
        <f t="shared" si="51"/>
        <v>小学平时3小时班</v>
      </c>
    </row>
    <row r="242" spans="1:33">
      <c r="A242" s="214" t="s">
        <v>1721</v>
      </c>
      <c r="B242" s="214" t="s">
        <v>1189</v>
      </c>
      <c r="C242" s="214" t="s">
        <v>1721</v>
      </c>
      <c r="D242" s="214" t="s">
        <v>4197</v>
      </c>
      <c r="E242" s="214" t="s">
        <v>4184</v>
      </c>
      <c r="F242" s="214" t="s">
        <v>4198</v>
      </c>
      <c r="G242" s="214" t="s">
        <v>1788</v>
      </c>
      <c r="H242" s="214" t="s">
        <v>1789</v>
      </c>
      <c r="I242" s="214" t="s">
        <v>16</v>
      </c>
      <c r="J242" s="214" t="s">
        <v>1790</v>
      </c>
      <c r="K242" s="214">
        <v>0</v>
      </c>
      <c r="L242" s="214" t="s">
        <v>4504</v>
      </c>
      <c r="M242" s="214" t="s">
        <v>11</v>
      </c>
      <c r="N242" s="214" t="s">
        <v>1726</v>
      </c>
      <c r="O242" s="214" t="s">
        <v>11</v>
      </c>
      <c r="P242" s="214" t="s">
        <v>11</v>
      </c>
      <c r="Q242" s="22" t="str">
        <f t="shared" si="41"/>
        <v>在读</v>
      </c>
      <c r="R242" s="22" t="str">
        <f>IF(Q242="在读",IF(IFERROR(FIND("一",D242),0)&gt;0,"一对一",VLOOKUP(LEFT(D242,3),班级编码!A:H,8,0)),Q242)</f>
        <v>小初部</v>
      </c>
      <c r="S242" s="22" t="str">
        <f t="shared" si="42"/>
        <v>P03F01G1231</v>
      </c>
      <c r="T242" s="22" t="str">
        <f t="shared" si="43"/>
        <v>黎洁瑜</v>
      </c>
      <c r="U242" s="22" t="str">
        <f t="shared" si="44"/>
        <v>萧泽秀</v>
      </c>
      <c r="V242" s="22" t="str">
        <f t="shared" si="45"/>
        <v>YoYO</v>
      </c>
      <c r="W242" s="22" t="str">
        <f t="shared" si="46"/>
        <v>萧泽秀</v>
      </c>
      <c r="X242" s="22" t="str">
        <f t="shared" si="47"/>
        <v>YoYO</v>
      </c>
      <c r="Y242" s="22">
        <f t="shared" si="48"/>
        <v>3</v>
      </c>
      <c r="Z242" s="22">
        <f t="shared" si="49"/>
        <v>6</v>
      </c>
      <c r="AA242" s="22" t="str">
        <f t="shared" si="39"/>
        <v/>
      </c>
      <c r="AB242" s="22">
        <f>COUNTIF($G$2:G242,G242)</f>
        <v>1</v>
      </c>
      <c r="AC242" s="22" t="str">
        <f t="shared" si="50"/>
        <v>P03</v>
      </c>
      <c r="AD242" s="22" t="str">
        <f>VLOOKUP(D242,'2-班级信息'!A:AI,35,0)</f>
        <v>周三下午</v>
      </c>
      <c r="AE242" s="22" t="str">
        <f>VLOOKUP(D242,'2-班级信息'!A:AL,12,0)</f>
        <v>3小时</v>
      </c>
      <c r="AF242" s="22" t="str">
        <f t="shared" si="40"/>
        <v>小学班</v>
      </c>
      <c r="AG242" s="22" t="str">
        <f t="shared" si="51"/>
        <v>小学平时3小时班</v>
      </c>
    </row>
    <row r="243" spans="1:33">
      <c r="A243" s="214" t="s">
        <v>1721</v>
      </c>
      <c r="B243" s="214" t="s">
        <v>4084</v>
      </c>
      <c r="C243" s="214" t="s">
        <v>1721</v>
      </c>
      <c r="D243" s="214" t="s">
        <v>4083</v>
      </c>
      <c r="E243" s="214" t="s">
        <v>11</v>
      </c>
      <c r="F243" s="214" t="s">
        <v>4085</v>
      </c>
      <c r="G243" s="214" t="s">
        <v>1783</v>
      </c>
      <c r="H243" s="214" t="s">
        <v>1784</v>
      </c>
      <c r="I243" s="214" t="s">
        <v>17</v>
      </c>
      <c r="J243" s="214" t="s">
        <v>1785</v>
      </c>
      <c r="K243" s="214">
        <v>0</v>
      </c>
      <c r="L243" s="214" t="s">
        <v>11</v>
      </c>
      <c r="M243" s="214" t="s">
        <v>11</v>
      </c>
      <c r="N243" s="214" t="s">
        <v>1786</v>
      </c>
      <c r="O243" s="214" t="s">
        <v>11</v>
      </c>
      <c r="P243" s="214" t="s">
        <v>11</v>
      </c>
      <c r="Q243" s="22" t="str">
        <f t="shared" si="41"/>
        <v>停读</v>
      </c>
      <c r="R243" s="22" t="str">
        <f>IF(Q243="在读",IF(IFERROR(FIND("一",D243),0)&gt;0,"一对一",VLOOKUP(LEFT(D243,3),班级编码!A:H,8,0)),Q243)</f>
        <v>停读</v>
      </c>
      <c r="S243" s="22" t="str">
        <f t="shared" si="42"/>
        <v>停读</v>
      </c>
      <c r="T243" s="22" t="str">
        <f t="shared" si="43"/>
        <v>陈欢</v>
      </c>
      <c r="U243" s="22" t="str">
        <f t="shared" si="44"/>
        <v/>
      </c>
      <c r="V243" s="22" t="str">
        <f t="shared" si="45"/>
        <v/>
      </c>
      <c r="W243" s="22" t="str">
        <f t="shared" si="46"/>
        <v/>
      </c>
      <c r="X243" s="22" t="str">
        <f t="shared" si="47"/>
        <v/>
      </c>
      <c r="Y243" s="22">
        <f t="shared" si="48"/>
        <v>0</v>
      </c>
      <c r="Z243" s="22">
        <f t="shared" si="49"/>
        <v>0</v>
      </c>
      <c r="AA243" s="22" t="str">
        <f t="shared" si="39"/>
        <v/>
      </c>
      <c r="AB243" s="22">
        <f>COUNTIF($G$2:G243,G243)</f>
        <v>1</v>
      </c>
      <c r="AC243" s="22" t="str">
        <f t="shared" si="50"/>
        <v>停读</v>
      </c>
      <c r="AD243" s="22" t="str">
        <f>VLOOKUP(D243,'2-班级信息'!A:AI,35,0)</f>
        <v/>
      </c>
      <c r="AE243" s="22" t="str">
        <f>VLOOKUP(D243,'2-班级信息'!A:AL,12,0)</f>
        <v/>
      </c>
      <c r="AF243" s="22" t="str">
        <f t="shared" si="40"/>
        <v>中学班</v>
      </c>
      <c r="AG243" s="22" t="str">
        <f t="shared" si="51"/>
        <v>中学班</v>
      </c>
    </row>
    <row r="244" spans="1:33">
      <c r="A244" s="214" t="s">
        <v>1721</v>
      </c>
      <c r="B244" s="214" t="s">
        <v>452</v>
      </c>
      <c r="C244" s="214" t="s">
        <v>1721</v>
      </c>
      <c r="D244" s="214" t="s">
        <v>5337</v>
      </c>
      <c r="E244" s="214" t="s">
        <v>4073</v>
      </c>
      <c r="F244" s="214" t="s">
        <v>4200</v>
      </c>
      <c r="G244" s="214" t="s">
        <v>1775</v>
      </c>
      <c r="H244" s="214" t="s">
        <v>1776</v>
      </c>
      <c r="I244" s="214" t="s">
        <v>15</v>
      </c>
      <c r="J244" s="214" t="s">
        <v>1777</v>
      </c>
      <c r="K244" s="214">
        <v>0</v>
      </c>
      <c r="L244" s="214" t="s">
        <v>4505</v>
      </c>
      <c r="M244" s="214" t="s">
        <v>11</v>
      </c>
      <c r="N244" s="214" t="s">
        <v>1778</v>
      </c>
      <c r="O244" s="214" t="s">
        <v>11</v>
      </c>
      <c r="P244" s="214" t="s">
        <v>11</v>
      </c>
      <c r="Q244" s="22" t="str">
        <f t="shared" si="41"/>
        <v>在读</v>
      </c>
      <c r="R244" s="22" t="str">
        <f>IF(Q244="在读",IF(IFERROR(FIND("一",D244),0)&gt;0,"一对一",VLOOKUP(LEFT(D244,3),班级编码!A:H,8,0)),Q244)</f>
        <v>初中部</v>
      </c>
      <c r="S244" s="22" t="str">
        <f t="shared" si="42"/>
        <v>J2ASR7G6717</v>
      </c>
      <c r="T244" s="22" t="str">
        <f t="shared" si="43"/>
        <v>易青梅</v>
      </c>
      <c r="U244" s="22" t="str">
        <f t="shared" si="44"/>
        <v>覃爱怡</v>
      </c>
      <c r="V244" s="22" t="str">
        <f t="shared" si="45"/>
        <v xml:space="preserve">STA MARIA </v>
      </c>
      <c r="W244" s="22" t="str">
        <f t="shared" si="46"/>
        <v>覃爱怡</v>
      </c>
      <c r="X244" s="22" t="str">
        <f t="shared" si="47"/>
        <v xml:space="preserve">STA MARIA </v>
      </c>
      <c r="Y244" s="22">
        <f t="shared" si="48"/>
        <v>3</v>
      </c>
      <c r="Z244" s="22">
        <f t="shared" si="49"/>
        <v>6</v>
      </c>
      <c r="AA244" s="22" t="str">
        <f t="shared" si="39"/>
        <v/>
      </c>
      <c r="AB244" s="22">
        <f>COUNTIF($G$2:G244,G244)</f>
        <v>1</v>
      </c>
      <c r="AC244" s="22" t="str">
        <f t="shared" si="50"/>
        <v>J2A</v>
      </c>
      <c r="AD244" s="22" t="str">
        <f>VLOOKUP(D244,'2-班级信息'!A:AI,35,0)</f>
        <v>周六下午</v>
      </c>
      <c r="AE244" s="22" t="str">
        <f>VLOOKUP(D244,'2-班级信息'!A:AL,12,0)</f>
        <v>3小时</v>
      </c>
      <c r="AF244" s="22" t="str">
        <f t="shared" si="40"/>
        <v>小学班</v>
      </c>
      <c r="AG244" s="22" t="str">
        <f t="shared" si="51"/>
        <v>小学周末白天班</v>
      </c>
    </row>
    <row r="245" spans="1:33">
      <c r="A245" s="214" t="s">
        <v>1721</v>
      </c>
      <c r="B245" s="214" t="s">
        <v>452</v>
      </c>
      <c r="C245" s="214" t="s">
        <v>1721</v>
      </c>
      <c r="D245" s="214" t="s">
        <v>5340</v>
      </c>
      <c r="E245" s="214" t="s">
        <v>4073</v>
      </c>
      <c r="F245" s="214" t="s">
        <v>5341</v>
      </c>
      <c r="G245" s="214" t="s">
        <v>1763</v>
      </c>
      <c r="H245" s="214" t="s">
        <v>1764</v>
      </c>
      <c r="I245" s="214" t="s">
        <v>14</v>
      </c>
      <c r="J245" s="214" t="s">
        <v>1765</v>
      </c>
      <c r="K245" s="214">
        <v>0</v>
      </c>
      <c r="L245" s="214" t="s">
        <v>4506</v>
      </c>
      <c r="M245" s="214" t="s">
        <v>11</v>
      </c>
      <c r="N245" s="214" t="s">
        <v>1766</v>
      </c>
      <c r="O245" s="214" t="s">
        <v>11</v>
      </c>
      <c r="P245" s="214" t="s">
        <v>11</v>
      </c>
      <c r="Q245" s="22" t="str">
        <f t="shared" si="41"/>
        <v>在读</v>
      </c>
      <c r="R245" s="22" t="str">
        <f>IF(Q245="在读",IF(IFERROR(FIND("一",D245),0)&gt;0,"一对一",VLOOKUP(LEFT(D245,3),班级编码!A:H,8,0)),Q245)</f>
        <v>小高部</v>
      </c>
      <c r="S245" s="22" t="str">
        <f t="shared" si="42"/>
        <v>P4ABR5G4521</v>
      </c>
      <c r="T245" s="22" t="str">
        <f t="shared" si="43"/>
        <v>黎洁瑜</v>
      </c>
      <c r="U245" s="22" t="str">
        <f t="shared" si="44"/>
        <v>覃爱怡</v>
      </c>
      <c r="V245" s="22" t="str">
        <f t="shared" si="45"/>
        <v>Anna Khimo</v>
      </c>
      <c r="W245" s="22" t="str">
        <f t="shared" si="46"/>
        <v>覃爱怡</v>
      </c>
      <c r="X245" s="22" t="str">
        <f t="shared" si="47"/>
        <v>Anna Khimo</v>
      </c>
      <c r="Y245" s="22">
        <f t="shared" si="48"/>
        <v>3</v>
      </c>
      <c r="Z245" s="22">
        <f t="shared" si="49"/>
        <v>6</v>
      </c>
      <c r="AA245" s="22" t="str">
        <f t="shared" si="39"/>
        <v/>
      </c>
      <c r="AB245" s="22">
        <f>COUNTIF($G$2:G245,G245)</f>
        <v>1</v>
      </c>
      <c r="AC245" s="22" t="str">
        <f t="shared" si="50"/>
        <v>P4A</v>
      </c>
      <c r="AD245" s="22" t="str">
        <f>VLOOKUP(D245,'2-班级信息'!A:AI,35,0)</f>
        <v>周六下午</v>
      </c>
      <c r="AE245" s="22" t="str">
        <f>VLOOKUP(D245,'2-班级信息'!A:AL,12,0)</f>
        <v>3小时</v>
      </c>
      <c r="AF245" s="22" t="str">
        <f t="shared" si="40"/>
        <v>小学班</v>
      </c>
      <c r="AG245" s="22" t="str">
        <f t="shared" si="51"/>
        <v>小学周末白天班</v>
      </c>
    </row>
    <row r="246" spans="1:33">
      <c r="A246" s="214" t="s">
        <v>1721</v>
      </c>
      <c r="B246" s="214" t="s">
        <v>452</v>
      </c>
      <c r="C246" s="214" t="s">
        <v>1721</v>
      </c>
      <c r="D246" s="214" t="s">
        <v>4176</v>
      </c>
      <c r="E246" s="214" t="s">
        <v>4150</v>
      </c>
      <c r="F246" s="214" t="s">
        <v>4149</v>
      </c>
      <c r="G246" s="214" t="s">
        <v>1723</v>
      </c>
      <c r="H246" s="214" t="s">
        <v>1724</v>
      </c>
      <c r="I246" s="214" t="s">
        <v>13</v>
      </c>
      <c r="J246" s="214" t="s">
        <v>1725</v>
      </c>
      <c r="K246" s="214">
        <v>0</v>
      </c>
      <c r="L246" s="214" t="s">
        <v>4507</v>
      </c>
      <c r="M246" s="214" t="s">
        <v>11</v>
      </c>
      <c r="N246" s="214" t="s">
        <v>1726</v>
      </c>
      <c r="O246" s="214" t="s">
        <v>11</v>
      </c>
      <c r="P246" s="214" t="s">
        <v>11</v>
      </c>
      <c r="Q246" s="22" t="str">
        <f t="shared" si="41"/>
        <v>在读</v>
      </c>
      <c r="R246" s="22" t="str">
        <f>IF(Q246="在读",IF(IFERROR(FIND("一",D246),0)&gt;0,"一对一",VLOOKUP(LEFT(D246,3),班级编码!A:H,8,0)),Q246)</f>
        <v>初中部</v>
      </c>
      <c r="S246" s="22" t="str">
        <f t="shared" si="42"/>
        <v>P5BBR6G5616</v>
      </c>
      <c r="T246" s="22" t="str">
        <f t="shared" si="43"/>
        <v>张佩</v>
      </c>
      <c r="U246" s="22" t="str">
        <f t="shared" si="44"/>
        <v>覃爱怡</v>
      </c>
      <c r="V246" s="22" t="str">
        <f t="shared" si="45"/>
        <v xml:space="preserve">STA MARIA </v>
      </c>
      <c r="W246" s="22" t="str">
        <f t="shared" si="46"/>
        <v>覃爱怡</v>
      </c>
      <c r="X246" s="22" t="str">
        <f t="shared" si="47"/>
        <v xml:space="preserve">STA MARIA </v>
      </c>
      <c r="Y246" s="22">
        <f t="shared" si="48"/>
        <v>3</v>
      </c>
      <c r="Z246" s="22">
        <f t="shared" si="49"/>
        <v>6</v>
      </c>
      <c r="AA246" s="22" t="str">
        <f t="shared" si="39"/>
        <v/>
      </c>
      <c r="AB246" s="22">
        <f>COUNTIF($G$2:G246,G246)</f>
        <v>1</v>
      </c>
      <c r="AC246" s="22" t="str">
        <f t="shared" si="50"/>
        <v>P5B</v>
      </c>
      <c r="AD246" s="22" t="str">
        <f>VLOOKUP(D246,'2-班级信息'!A:AI,35,0)</f>
        <v>周日上午</v>
      </c>
      <c r="AE246" s="22" t="str">
        <f>VLOOKUP(D246,'2-班级信息'!A:AL,12,0)</f>
        <v>3小时</v>
      </c>
      <c r="AF246" s="22" t="str">
        <f t="shared" si="40"/>
        <v>小学班</v>
      </c>
      <c r="AG246" s="22" t="str">
        <f t="shared" si="51"/>
        <v>小学周末白天班</v>
      </c>
    </row>
    <row r="247" spans="1:33">
      <c r="A247" s="214" t="s">
        <v>1721</v>
      </c>
      <c r="B247" s="214" t="s">
        <v>452</v>
      </c>
      <c r="C247" s="214" t="s">
        <v>1721</v>
      </c>
      <c r="D247" s="214" t="s">
        <v>5349</v>
      </c>
      <c r="E247" s="214" t="s">
        <v>4155</v>
      </c>
      <c r="F247" s="214" t="s">
        <v>5350</v>
      </c>
      <c r="G247" s="214" t="s">
        <v>1718</v>
      </c>
      <c r="H247" s="214" t="s">
        <v>1719</v>
      </c>
      <c r="I247" s="214" t="s">
        <v>10</v>
      </c>
      <c r="J247" s="214" t="s">
        <v>1720</v>
      </c>
      <c r="K247" s="214">
        <v>0</v>
      </c>
      <c r="L247" s="214" t="s">
        <v>4508</v>
      </c>
      <c r="M247" s="214" t="s">
        <v>11</v>
      </c>
      <c r="N247" s="214" t="s">
        <v>1722</v>
      </c>
      <c r="O247" s="214" t="s">
        <v>11</v>
      </c>
      <c r="P247" s="214" t="s">
        <v>11</v>
      </c>
      <c r="Q247" s="22" t="str">
        <f t="shared" si="41"/>
        <v>在读</v>
      </c>
      <c r="R247" s="22" t="str">
        <f>IF(Q247="在读",IF(IFERROR(FIND("一",D247),0)&gt;0,"一对一",VLOOKUP(LEFT(D247,3),班级编码!A:H,8,0)),Q247)</f>
        <v>小高部</v>
      </c>
      <c r="S247" s="22" t="str">
        <f t="shared" si="42"/>
        <v>P2BF03G3433</v>
      </c>
      <c r="T247" s="22" t="str">
        <f t="shared" si="43"/>
        <v>黎洁瑜</v>
      </c>
      <c r="U247" s="22" t="str">
        <f t="shared" si="44"/>
        <v>萧泽秀</v>
      </c>
      <c r="V247" s="22" t="str">
        <f t="shared" si="45"/>
        <v>Saleh Abdu</v>
      </c>
      <c r="W247" s="22" t="str">
        <f t="shared" si="46"/>
        <v>萧泽秀</v>
      </c>
      <c r="X247" s="22" t="str">
        <f t="shared" si="47"/>
        <v>Saleh Abdu</v>
      </c>
      <c r="Y247" s="22">
        <f t="shared" si="48"/>
        <v>3</v>
      </c>
      <c r="Z247" s="22">
        <f t="shared" si="49"/>
        <v>6</v>
      </c>
      <c r="AA247" s="22" t="str">
        <f t="shared" si="39"/>
        <v/>
      </c>
      <c r="AB247" s="22">
        <f>COUNTIF($G$2:G247,G247)</f>
        <v>1</v>
      </c>
      <c r="AC247" s="22" t="str">
        <f t="shared" si="50"/>
        <v>P2B</v>
      </c>
      <c r="AD247" s="22" t="str">
        <f>VLOOKUP(D247,'2-班级信息'!A:AI,35,0)</f>
        <v>周日下午</v>
      </c>
      <c r="AE247" s="22" t="str">
        <f>VLOOKUP(D247,'2-班级信息'!A:AL,12,0)</f>
        <v>3小时</v>
      </c>
      <c r="AF247" s="22" t="str">
        <f t="shared" si="40"/>
        <v>小学班</v>
      </c>
      <c r="AG247" s="22" t="str">
        <f t="shared" si="51"/>
        <v>小学周末白天班</v>
      </c>
    </row>
    <row r="248" spans="1:33">
      <c r="A248" s="214" t="s">
        <v>1721</v>
      </c>
      <c r="B248" s="214" t="s">
        <v>452</v>
      </c>
      <c r="C248" s="214" t="s">
        <v>1721</v>
      </c>
      <c r="D248" s="214" t="s">
        <v>5342</v>
      </c>
      <c r="E248" s="214" t="s">
        <v>4073</v>
      </c>
      <c r="F248" s="214" t="s">
        <v>5343</v>
      </c>
      <c r="G248" s="214" t="s">
        <v>2683</v>
      </c>
      <c r="H248" s="214" t="s">
        <v>2684</v>
      </c>
      <c r="I248" s="214" t="s">
        <v>16</v>
      </c>
      <c r="J248" s="214" t="s">
        <v>2685</v>
      </c>
      <c r="K248" s="214">
        <v>0</v>
      </c>
      <c r="L248" s="214" t="s">
        <v>4509</v>
      </c>
      <c r="M248" s="214" t="s">
        <v>11</v>
      </c>
      <c r="N248" s="214" t="s">
        <v>2686</v>
      </c>
      <c r="O248" s="214" t="s">
        <v>11</v>
      </c>
      <c r="P248" s="214" t="s">
        <v>2685</v>
      </c>
      <c r="Q248" s="22" t="str">
        <f t="shared" si="41"/>
        <v>在读</v>
      </c>
      <c r="R248" s="22" t="str">
        <f>IF(Q248="在读",IF(IFERROR(FIND("一",D248),0)&gt;0,"一对一",VLOOKUP(LEFT(D248,3),班级编码!A:H,8,0)),Q248)</f>
        <v>小初部</v>
      </c>
      <c r="S248" s="22" t="str">
        <f t="shared" si="42"/>
        <v>P03F01G2335</v>
      </c>
      <c r="T248" s="22" t="str">
        <f t="shared" si="43"/>
        <v>赖情佳</v>
      </c>
      <c r="U248" s="22" t="str">
        <f t="shared" si="44"/>
        <v>覃爱怡</v>
      </c>
      <c r="V248" s="22" t="str">
        <f t="shared" si="45"/>
        <v>Anna Khimo</v>
      </c>
      <c r="W248" s="22" t="str">
        <f t="shared" si="46"/>
        <v>覃爱怡</v>
      </c>
      <c r="X248" s="22" t="str">
        <f t="shared" si="47"/>
        <v>Anna Khimo</v>
      </c>
      <c r="Y248" s="22">
        <f t="shared" si="48"/>
        <v>3</v>
      </c>
      <c r="Z248" s="22">
        <f t="shared" si="49"/>
        <v>6</v>
      </c>
      <c r="AA248" s="22" t="str">
        <f t="shared" si="39"/>
        <v/>
      </c>
      <c r="AB248" s="22">
        <f>COUNTIF($G$2:G248,G248)</f>
        <v>1</v>
      </c>
      <c r="AC248" s="22" t="str">
        <f t="shared" si="50"/>
        <v>P03</v>
      </c>
      <c r="AD248" s="22" t="str">
        <f>VLOOKUP(D248,'2-班级信息'!A:AI,35,0)</f>
        <v>周六下午</v>
      </c>
      <c r="AE248" s="22" t="str">
        <f>VLOOKUP(D248,'2-班级信息'!A:AL,12,0)</f>
        <v>3小时</v>
      </c>
      <c r="AF248" s="22" t="str">
        <f t="shared" si="40"/>
        <v>小学班</v>
      </c>
      <c r="AG248" s="22" t="str">
        <f t="shared" si="51"/>
        <v>小学周末白天班</v>
      </c>
    </row>
    <row r="249" spans="1:33">
      <c r="A249" s="214" t="s">
        <v>1721</v>
      </c>
      <c r="B249" s="214" t="s">
        <v>452</v>
      </c>
      <c r="C249" s="214" t="s">
        <v>1721</v>
      </c>
      <c r="D249" s="214" t="s">
        <v>5342</v>
      </c>
      <c r="E249" s="214" t="s">
        <v>4073</v>
      </c>
      <c r="F249" s="214" t="s">
        <v>5343</v>
      </c>
      <c r="G249" s="214" t="s">
        <v>2141</v>
      </c>
      <c r="H249" s="214" t="s">
        <v>2142</v>
      </c>
      <c r="I249" s="214" t="s">
        <v>16</v>
      </c>
      <c r="J249" s="214" t="s">
        <v>2143</v>
      </c>
      <c r="K249" s="214">
        <v>0</v>
      </c>
      <c r="L249" s="214" t="s">
        <v>4510</v>
      </c>
      <c r="M249" s="214" t="s">
        <v>11</v>
      </c>
      <c r="N249" s="214" t="s">
        <v>1726</v>
      </c>
      <c r="O249" s="214" t="s">
        <v>11</v>
      </c>
      <c r="P249" s="214" t="s">
        <v>2143</v>
      </c>
      <c r="Q249" s="22" t="str">
        <f t="shared" si="41"/>
        <v>在读</v>
      </c>
      <c r="R249" s="22" t="str">
        <f>IF(Q249="在读",IF(IFERROR(FIND("一",D249),0)&gt;0,"一对一",VLOOKUP(LEFT(D249,3),班级编码!A:H,8,0)),Q249)</f>
        <v>小初部</v>
      </c>
      <c r="S249" s="22" t="str">
        <f t="shared" si="42"/>
        <v>P03F01G2335</v>
      </c>
      <c r="T249" s="22" t="str">
        <f t="shared" si="43"/>
        <v>赖情佳</v>
      </c>
      <c r="U249" s="22" t="str">
        <f t="shared" si="44"/>
        <v>覃爱怡</v>
      </c>
      <c r="V249" s="22" t="str">
        <f t="shared" si="45"/>
        <v>Anna Khimo</v>
      </c>
      <c r="W249" s="22" t="str">
        <f t="shared" si="46"/>
        <v>覃爱怡</v>
      </c>
      <c r="X249" s="22" t="str">
        <f t="shared" si="47"/>
        <v>Anna Khimo</v>
      </c>
      <c r="Y249" s="22">
        <f t="shared" si="48"/>
        <v>3</v>
      </c>
      <c r="Z249" s="22">
        <f t="shared" si="49"/>
        <v>6</v>
      </c>
      <c r="AA249" s="22" t="str">
        <f t="shared" si="39"/>
        <v>重复</v>
      </c>
      <c r="AB249" s="22">
        <f>COUNTIF($G$2:G249,G249)</f>
        <v>1</v>
      </c>
      <c r="AC249" s="22" t="str">
        <f t="shared" si="50"/>
        <v>P03</v>
      </c>
      <c r="AD249" s="22" t="str">
        <f>VLOOKUP(D249,'2-班级信息'!A:AI,35,0)</f>
        <v>周六下午</v>
      </c>
      <c r="AE249" s="22" t="str">
        <f>VLOOKUP(D249,'2-班级信息'!A:AL,12,0)</f>
        <v>3小时</v>
      </c>
      <c r="AF249" s="22" t="str">
        <f t="shared" si="40"/>
        <v>小学班</v>
      </c>
      <c r="AG249" s="22" t="str">
        <f t="shared" si="51"/>
        <v>小学周末白天班</v>
      </c>
    </row>
    <row r="250" spans="1:33">
      <c r="A250" s="214" t="s">
        <v>1721</v>
      </c>
      <c r="B250" s="214" t="s">
        <v>4097</v>
      </c>
      <c r="C250" s="214" t="s">
        <v>1721</v>
      </c>
      <c r="D250" s="214" t="s">
        <v>4096</v>
      </c>
      <c r="E250" s="214" t="s">
        <v>11</v>
      </c>
      <c r="F250" s="214" t="s">
        <v>11</v>
      </c>
      <c r="G250" s="214" t="s">
        <v>2141</v>
      </c>
      <c r="H250" s="214" t="s">
        <v>2142</v>
      </c>
      <c r="I250" s="214" t="s">
        <v>16</v>
      </c>
      <c r="J250" s="214" t="s">
        <v>2143</v>
      </c>
      <c r="K250" s="214">
        <v>0</v>
      </c>
      <c r="L250" s="214" t="s">
        <v>4511</v>
      </c>
      <c r="M250" s="216" t="s">
        <v>5376</v>
      </c>
      <c r="N250" s="214" t="s">
        <v>1726</v>
      </c>
      <c r="O250" s="214" t="s">
        <v>11</v>
      </c>
      <c r="P250" s="214" t="s">
        <v>2143</v>
      </c>
      <c r="Q250" s="22" t="str">
        <f t="shared" si="41"/>
        <v xml:space="preserve"> </v>
      </c>
      <c r="R250" s="22" t="str">
        <f>IF(Q250="在读",IF(IFERROR(FIND("一",D250),0)&gt;0,"一对一",VLOOKUP(LEFT(D250,3),班级编码!A:H,8,0)),Q250)</f>
        <v xml:space="preserve"> </v>
      </c>
      <c r="S250" s="22" t="str">
        <f t="shared" si="42"/>
        <v>广州区域-游学会员（2016年48800元）_殷聆菲_吴易辰_戴梓煊_杨濠歌_顾珊瑜_王宇翔_韦佳烨</v>
      </c>
      <c r="T250" s="22" t="str">
        <f t="shared" si="43"/>
        <v/>
      </c>
      <c r="U250" s="22" t="str">
        <f t="shared" si="44"/>
        <v/>
      </c>
      <c r="V250" s="22" t="str">
        <f t="shared" si="45"/>
        <v/>
      </c>
      <c r="W250" s="22" t="str">
        <f t="shared" si="46"/>
        <v/>
      </c>
      <c r="X250" s="22" t="str">
        <f t="shared" si="47"/>
        <v/>
      </c>
      <c r="Y250" s="22">
        <f t="shared" si="48"/>
        <v>0</v>
      </c>
      <c r="Z250" s="22">
        <f t="shared" si="49"/>
        <v>0</v>
      </c>
      <c r="AA250" s="22" t="str">
        <f t="shared" si="39"/>
        <v>重复</v>
      </c>
      <c r="AB250" s="22">
        <f>COUNTIF($G$2:G250,G250)</f>
        <v>2</v>
      </c>
      <c r="AC250" s="22" t="str">
        <f t="shared" si="50"/>
        <v>广州区</v>
      </c>
      <c r="AD250" s="22" t="str">
        <f>VLOOKUP(D250,'2-班级信息'!A:AI,35,0)</f>
        <v/>
      </c>
      <c r="AE250" s="22" t="str">
        <f>VLOOKUP(D250,'2-班级信息'!A:AL,12,0)</f>
        <v/>
      </c>
      <c r="AF250" s="22" t="str">
        <f t="shared" si="40"/>
        <v>小学班</v>
      </c>
      <c r="AG250" s="22" t="str">
        <f t="shared" si="51"/>
        <v>小学平时班</v>
      </c>
    </row>
    <row r="251" spans="1:33">
      <c r="A251" s="214" t="s">
        <v>1721</v>
      </c>
      <c r="B251" s="214" t="s">
        <v>4068</v>
      </c>
      <c r="C251" s="214" t="s">
        <v>1721</v>
      </c>
      <c r="D251" s="214" t="s">
        <v>1703</v>
      </c>
      <c r="E251" s="214" t="s">
        <v>11</v>
      </c>
      <c r="F251" s="214" t="s">
        <v>11</v>
      </c>
      <c r="G251" s="214" t="s">
        <v>3237</v>
      </c>
      <c r="H251" s="214" t="s">
        <v>3238</v>
      </c>
      <c r="I251" s="214" t="s">
        <v>15</v>
      </c>
      <c r="J251" s="214" t="s">
        <v>3239</v>
      </c>
      <c r="K251" s="214">
        <v>0</v>
      </c>
      <c r="L251" s="214" t="s">
        <v>11</v>
      </c>
      <c r="M251" s="214" t="s">
        <v>11</v>
      </c>
      <c r="N251" s="214" t="s">
        <v>3240</v>
      </c>
      <c r="O251" s="214" t="s">
        <v>11</v>
      </c>
      <c r="P251" s="214" t="s">
        <v>11</v>
      </c>
      <c r="Q251" s="22" t="str">
        <f t="shared" si="41"/>
        <v>未进班</v>
      </c>
      <c r="R251" s="22" t="str">
        <f>IF(Q251="在读",IF(IFERROR(FIND("一",D251),0)&gt;0,"一对一",VLOOKUP(LEFT(D251,3),班级编码!A:H,8,0)),Q251)</f>
        <v>未进班</v>
      </c>
      <c r="S251" s="22" t="str">
        <f t="shared" si="42"/>
        <v>未进班</v>
      </c>
      <c r="T251" s="22" t="str">
        <f t="shared" si="43"/>
        <v/>
      </c>
      <c r="U251" s="22" t="str">
        <f t="shared" si="44"/>
        <v/>
      </c>
      <c r="V251" s="22" t="str">
        <f t="shared" si="45"/>
        <v/>
      </c>
      <c r="W251" s="22" t="str">
        <f t="shared" si="46"/>
        <v/>
      </c>
      <c r="X251" s="22" t="str">
        <f t="shared" si="47"/>
        <v/>
      </c>
      <c r="Y251" s="22">
        <f t="shared" si="48"/>
        <v>0</v>
      </c>
      <c r="Z251" s="22">
        <f t="shared" si="49"/>
        <v>0</v>
      </c>
      <c r="AA251" s="22" t="str">
        <f t="shared" si="39"/>
        <v/>
      </c>
      <c r="AB251" s="22">
        <f>COUNTIF($G$2:G251,G251)</f>
        <v>1</v>
      </c>
      <c r="AC251" s="22" t="str">
        <f t="shared" si="50"/>
        <v>未进班</v>
      </c>
      <c r="AD251" s="22" t="str">
        <f>VLOOKUP(D251,'2-班级信息'!A:AI,35,0)</f>
        <v/>
      </c>
      <c r="AE251" s="22" t="str">
        <f>VLOOKUP(D251,'2-班级信息'!A:AL,12,0)</f>
        <v/>
      </c>
      <c r="AF251" s="22" t="str">
        <f t="shared" si="40"/>
        <v>小学班</v>
      </c>
      <c r="AG251" s="22" t="str">
        <f t="shared" si="51"/>
        <v>小学平时班</v>
      </c>
    </row>
    <row r="252" spans="1:33">
      <c r="A252" s="214" t="s">
        <v>1721</v>
      </c>
      <c r="B252" s="214" t="s">
        <v>452</v>
      </c>
      <c r="C252" s="214" t="s">
        <v>1721</v>
      </c>
      <c r="D252" s="214" t="s">
        <v>5344</v>
      </c>
      <c r="E252" s="214" t="s">
        <v>4150</v>
      </c>
      <c r="F252" s="214" t="s">
        <v>5345</v>
      </c>
      <c r="G252" s="214" t="s">
        <v>3707</v>
      </c>
      <c r="H252" s="214" t="s">
        <v>3708</v>
      </c>
      <c r="I252" s="214" t="s">
        <v>14</v>
      </c>
      <c r="J252" s="214" t="s">
        <v>3709</v>
      </c>
      <c r="K252" s="214">
        <v>0</v>
      </c>
      <c r="L252" s="214" t="s">
        <v>4512</v>
      </c>
      <c r="M252" s="214" t="s">
        <v>11</v>
      </c>
      <c r="N252" s="214" t="s">
        <v>1726</v>
      </c>
      <c r="O252" s="214" t="s">
        <v>11</v>
      </c>
      <c r="P252" s="214" t="s">
        <v>11</v>
      </c>
      <c r="Q252" s="22" t="str">
        <f t="shared" si="41"/>
        <v>在读</v>
      </c>
      <c r="R252" s="22" t="str">
        <f>IF(Q252="在读",IF(IFERROR(FIND("一",D252),0)&gt;0,"一对一",VLOOKUP(LEFT(D252,3),班级编码!A:H,8,0)),Q252)</f>
        <v>小高部</v>
      </c>
      <c r="S252" s="22" t="str">
        <f t="shared" si="42"/>
        <v>P3AF05G2337</v>
      </c>
      <c r="T252" s="22" t="str">
        <f t="shared" si="43"/>
        <v>易青梅</v>
      </c>
      <c r="U252" s="22" t="str">
        <f t="shared" si="44"/>
        <v>萧泽秀</v>
      </c>
      <c r="V252" s="22" t="str">
        <f t="shared" si="45"/>
        <v>Saleh Abdu</v>
      </c>
      <c r="W252" s="22" t="str">
        <f t="shared" si="46"/>
        <v>萧泽秀</v>
      </c>
      <c r="X252" s="22" t="str">
        <f t="shared" si="47"/>
        <v>Saleh Abdu</v>
      </c>
      <c r="Y252" s="22">
        <f t="shared" si="48"/>
        <v>3</v>
      </c>
      <c r="Z252" s="22">
        <f t="shared" si="49"/>
        <v>6</v>
      </c>
      <c r="AA252" s="22" t="str">
        <f t="shared" si="39"/>
        <v/>
      </c>
      <c r="AB252" s="22">
        <f>COUNTIF($G$2:G252,G252)</f>
        <v>1</v>
      </c>
      <c r="AC252" s="22" t="str">
        <f t="shared" si="50"/>
        <v>P3A</v>
      </c>
      <c r="AD252" s="22" t="str">
        <f>VLOOKUP(D252,'2-班级信息'!A:AI,35,0)</f>
        <v>周日上午</v>
      </c>
      <c r="AE252" s="22" t="str">
        <f>VLOOKUP(D252,'2-班级信息'!A:AL,12,0)</f>
        <v>3小时</v>
      </c>
      <c r="AF252" s="22" t="str">
        <f t="shared" si="40"/>
        <v>小学班</v>
      </c>
      <c r="AG252" s="22" t="str">
        <f t="shared" si="51"/>
        <v>小学周末白天班</v>
      </c>
    </row>
    <row r="253" spans="1:33">
      <c r="A253" s="214" t="s">
        <v>1721</v>
      </c>
      <c r="B253" s="214" t="s">
        <v>452</v>
      </c>
      <c r="C253" s="214" t="s">
        <v>1721</v>
      </c>
      <c r="D253" s="214" t="s">
        <v>5344</v>
      </c>
      <c r="E253" s="214" t="s">
        <v>4150</v>
      </c>
      <c r="F253" s="214" t="s">
        <v>5345</v>
      </c>
      <c r="G253" s="214" t="s">
        <v>2579</v>
      </c>
      <c r="H253" s="214" t="s">
        <v>2580</v>
      </c>
      <c r="I253" s="214" t="s">
        <v>14</v>
      </c>
      <c r="J253" s="214" t="s">
        <v>2581</v>
      </c>
      <c r="K253" s="214">
        <v>0</v>
      </c>
      <c r="L253" s="214" t="s">
        <v>4513</v>
      </c>
      <c r="M253" s="214" t="s">
        <v>11</v>
      </c>
      <c r="N253" s="214" t="s">
        <v>1726</v>
      </c>
      <c r="O253" s="214" t="s">
        <v>11</v>
      </c>
      <c r="P253" s="214" t="s">
        <v>11</v>
      </c>
      <c r="Q253" s="22" t="str">
        <f t="shared" si="41"/>
        <v>在读</v>
      </c>
      <c r="R253" s="22" t="str">
        <f>IF(Q253="在读",IF(IFERROR(FIND("一",D253),0)&gt;0,"一对一",VLOOKUP(LEFT(D253,3),班级编码!A:H,8,0)),Q253)</f>
        <v>小高部</v>
      </c>
      <c r="S253" s="22" t="str">
        <f t="shared" si="42"/>
        <v>P3AF05G2337</v>
      </c>
      <c r="T253" s="22" t="str">
        <f t="shared" si="43"/>
        <v>易青梅</v>
      </c>
      <c r="U253" s="22" t="str">
        <f t="shared" si="44"/>
        <v>萧泽秀</v>
      </c>
      <c r="V253" s="22" t="str">
        <f t="shared" si="45"/>
        <v>Saleh Abdu</v>
      </c>
      <c r="W253" s="22" t="str">
        <f t="shared" si="46"/>
        <v>萧泽秀</v>
      </c>
      <c r="X253" s="22" t="str">
        <f t="shared" si="47"/>
        <v>Saleh Abdu</v>
      </c>
      <c r="Y253" s="22">
        <f t="shared" si="48"/>
        <v>3</v>
      </c>
      <c r="Z253" s="22">
        <f t="shared" si="49"/>
        <v>6</v>
      </c>
      <c r="AA253" s="22" t="str">
        <f t="shared" si="39"/>
        <v>重复</v>
      </c>
      <c r="AB253" s="22">
        <f>COUNTIF($G$2:G253,G253)</f>
        <v>1</v>
      </c>
      <c r="AC253" s="22" t="str">
        <f t="shared" si="50"/>
        <v>P3A</v>
      </c>
      <c r="AD253" s="22" t="str">
        <f>VLOOKUP(D253,'2-班级信息'!A:AI,35,0)</f>
        <v>周日上午</v>
      </c>
      <c r="AE253" s="22" t="str">
        <f>VLOOKUP(D253,'2-班级信息'!A:AL,12,0)</f>
        <v>3小时</v>
      </c>
      <c r="AF253" s="22" t="str">
        <f t="shared" si="40"/>
        <v>小学班</v>
      </c>
      <c r="AG253" s="22" t="str">
        <f t="shared" si="51"/>
        <v>小学周末白天班</v>
      </c>
    </row>
    <row r="254" spans="1:33">
      <c r="A254" s="214" t="s">
        <v>1721</v>
      </c>
      <c r="B254" s="214" t="s">
        <v>4097</v>
      </c>
      <c r="C254" s="214" t="s">
        <v>1721</v>
      </c>
      <c r="D254" s="214" t="s">
        <v>4096</v>
      </c>
      <c r="E254" s="214" t="s">
        <v>11</v>
      </c>
      <c r="F254" s="214" t="s">
        <v>11</v>
      </c>
      <c r="G254" s="214" t="s">
        <v>2579</v>
      </c>
      <c r="H254" s="214" t="s">
        <v>2580</v>
      </c>
      <c r="I254" s="214" t="s">
        <v>14</v>
      </c>
      <c r="J254" s="214" t="s">
        <v>2581</v>
      </c>
      <c r="K254" s="214">
        <v>0</v>
      </c>
      <c r="L254" s="214" t="s">
        <v>4513</v>
      </c>
      <c r="M254" s="216" t="s">
        <v>5376</v>
      </c>
      <c r="N254" s="214" t="s">
        <v>1726</v>
      </c>
      <c r="O254" s="214" t="s">
        <v>11</v>
      </c>
      <c r="P254" s="214" t="s">
        <v>11</v>
      </c>
      <c r="Q254" s="22" t="str">
        <f t="shared" si="41"/>
        <v xml:space="preserve"> </v>
      </c>
      <c r="R254" s="22" t="str">
        <f>IF(Q254="在读",IF(IFERROR(FIND("一",D254),0)&gt;0,"一对一",VLOOKUP(LEFT(D254,3),班级编码!A:H,8,0)),Q254)</f>
        <v xml:space="preserve"> </v>
      </c>
      <c r="S254" s="22" t="str">
        <f t="shared" si="42"/>
        <v>广州区域-游学会员（2016年48800元）_殷聆菲_吴易辰_戴梓煊_杨濠歌_顾珊瑜_王宇翔_韦佳烨</v>
      </c>
      <c r="T254" s="22" t="str">
        <f t="shared" si="43"/>
        <v/>
      </c>
      <c r="U254" s="22" t="str">
        <f t="shared" si="44"/>
        <v/>
      </c>
      <c r="V254" s="22" t="str">
        <f t="shared" si="45"/>
        <v/>
      </c>
      <c r="W254" s="22" t="str">
        <f t="shared" si="46"/>
        <v/>
      </c>
      <c r="X254" s="22" t="str">
        <f t="shared" si="47"/>
        <v/>
      </c>
      <c r="Y254" s="22">
        <f t="shared" si="48"/>
        <v>0</v>
      </c>
      <c r="Z254" s="22">
        <f t="shared" si="49"/>
        <v>0</v>
      </c>
      <c r="AA254" s="22" t="str">
        <f t="shared" si="39"/>
        <v>重复</v>
      </c>
      <c r="AB254" s="22">
        <f>COUNTIF($G$2:G254,G254)</f>
        <v>2</v>
      </c>
      <c r="AC254" s="22" t="str">
        <f t="shared" si="50"/>
        <v>广州区</v>
      </c>
      <c r="AD254" s="22" t="str">
        <f>VLOOKUP(D254,'2-班级信息'!A:AI,35,0)</f>
        <v/>
      </c>
      <c r="AE254" s="22" t="str">
        <f>VLOOKUP(D254,'2-班级信息'!A:AL,12,0)</f>
        <v/>
      </c>
      <c r="AF254" s="22" t="str">
        <f t="shared" si="40"/>
        <v>小学班</v>
      </c>
      <c r="AG254" s="22" t="str">
        <f t="shared" si="51"/>
        <v>小学平时班</v>
      </c>
    </row>
    <row r="255" spans="1:33">
      <c r="A255" s="214" t="s">
        <v>1721</v>
      </c>
      <c r="B255" s="214" t="s">
        <v>4097</v>
      </c>
      <c r="C255" s="214" t="s">
        <v>1721</v>
      </c>
      <c r="D255" s="214" t="s">
        <v>4096</v>
      </c>
      <c r="E255" s="214" t="s">
        <v>11</v>
      </c>
      <c r="F255" s="214" t="s">
        <v>11</v>
      </c>
      <c r="G255" s="214" t="s">
        <v>2439</v>
      </c>
      <c r="H255" s="214" t="s">
        <v>2440</v>
      </c>
      <c r="I255" s="214" t="s">
        <v>16</v>
      </c>
      <c r="J255" s="214" t="s">
        <v>2441</v>
      </c>
      <c r="K255" s="214">
        <v>0</v>
      </c>
      <c r="L255" s="214" t="s">
        <v>4515</v>
      </c>
      <c r="M255" s="216" t="s">
        <v>5376</v>
      </c>
      <c r="N255" s="214" t="s">
        <v>2444</v>
      </c>
      <c r="O255" s="214" t="s">
        <v>2443</v>
      </c>
      <c r="P255" s="214" t="s">
        <v>2441</v>
      </c>
      <c r="Q255" s="22" t="str">
        <f t="shared" si="41"/>
        <v xml:space="preserve"> </v>
      </c>
      <c r="R255" s="22" t="str">
        <f>IF(Q255="在读",IF(IFERROR(FIND("一",D255),0)&gt;0,"一对一",VLOOKUP(LEFT(D255,3),班级编码!A:H,8,0)),Q255)</f>
        <v xml:space="preserve"> </v>
      </c>
      <c r="S255" s="22" t="str">
        <f t="shared" si="42"/>
        <v>广州区域-游学会员（2016年48800元）_殷聆菲_吴易辰_戴梓煊_杨濠歌_顾珊瑜_王宇翔_韦佳烨</v>
      </c>
      <c r="T255" s="22" t="str">
        <f t="shared" si="43"/>
        <v/>
      </c>
      <c r="U255" s="22" t="str">
        <f t="shared" si="44"/>
        <v/>
      </c>
      <c r="V255" s="22" t="str">
        <f t="shared" si="45"/>
        <v/>
      </c>
      <c r="W255" s="22" t="str">
        <f t="shared" si="46"/>
        <v/>
      </c>
      <c r="X255" s="22" t="str">
        <f t="shared" si="47"/>
        <v/>
      </c>
      <c r="Y255" s="22">
        <f t="shared" si="48"/>
        <v>0</v>
      </c>
      <c r="Z255" s="22">
        <f t="shared" si="49"/>
        <v>0</v>
      </c>
      <c r="AA255" s="22" t="str">
        <f t="shared" si="39"/>
        <v>重复</v>
      </c>
      <c r="AB255" s="22">
        <f>COUNTIF($G$2:G255,G255)</f>
        <v>1</v>
      </c>
      <c r="AC255" s="22" t="str">
        <f t="shared" si="50"/>
        <v>广州区</v>
      </c>
      <c r="AD255" s="22" t="str">
        <f>VLOOKUP(D255,'2-班级信息'!A:AI,35,0)</f>
        <v/>
      </c>
      <c r="AE255" s="22" t="str">
        <f>VLOOKUP(D255,'2-班级信息'!A:AL,12,0)</f>
        <v/>
      </c>
      <c r="AF255" s="22" t="str">
        <f t="shared" si="40"/>
        <v>小学班</v>
      </c>
      <c r="AG255" s="22" t="str">
        <f t="shared" si="51"/>
        <v>小学平时班</v>
      </c>
    </row>
    <row r="256" spans="1:33">
      <c r="A256" s="214" t="s">
        <v>1721</v>
      </c>
      <c r="B256" s="214" t="s">
        <v>452</v>
      </c>
      <c r="C256" s="214" t="s">
        <v>1721</v>
      </c>
      <c r="D256" s="214" t="s">
        <v>4190</v>
      </c>
      <c r="E256" s="214" t="s">
        <v>4155</v>
      </c>
      <c r="F256" s="214" t="s">
        <v>4135</v>
      </c>
      <c r="G256" s="214" t="s">
        <v>2439</v>
      </c>
      <c r="H256" s="214" t="s">
        <v>2440</v>
      </c>
      <c r="I256" s="214" t="s">
        <v>16</v>
      </c>
      <c r="J256" s="214" t="s">
        <v>2441</v>
      </c>
      <c r="K256" s="214">
        <v>0</v>
      </c>
      <c r="L256" s="214" t="s">
        <v>4514</v>
      </c>
      <c r="M256" s="214" t="s">
        <v>11</v>
      </c>
      <c r="N256" s="214" t="s">
        <v>2444</v>
      </c>
      <c r="O256" s="214" t="s">
        <v>2443</v>
      </c>
      <c r="P256" s="214" t="s">
        <v>2441</v>
      </c>
      <c r="Q256" s="22" t="str">
        <f t="shared" si="41"/>
        <v>在读</v>
      </c>
      <c r="R256" s="22" t="str">
        <f>IF(Q256="在读",IF(IFERROR(FIND("一",D256),0)&gt;0,"一对一",VLOOKUP(LEFT(D256,3),班级编码!A:H,8,0)),Q256)</f>
        <v>小初部</v>
      </c>
      <c r="S256" s="22" t="str">
        <f t="shared" si="42"/>
        <v>P02K34G1238</v>
      </c>
      <c r="T256" s="22" t="str">
        <f t="shared" si="43"/>
        <v>赖情佳</v>
      </c>
      <c r="U256" s="22" t="str">
        <f t="shared" si="44"/>
        <v>覃爱怡</v>
      </c>
      <c r="V256" s="22" t="str">
        <f t="shared" si="45"/>
        <v xml:space="preserve">STA MARIA </v>
      </c>
      <c r="W256" s="22" t="str">
        <f t="shared" si="46"/>
        <v>覃爱怡</v>
      </c>
      <c r="X256" s="22" t="str">
        <f t="shared" si="47"/>
        <v xml:space="preserve">STA MARIA </v>
      </c>
      <c r="Y256" s="22">
        <f t="shared" si="48"/>
        <v>3</v>
      </c>
      <c r="Z256" s="22">
        <f t="shared" si="49"/>
        <v>6</v>
      </c>
      <c r="AA256" s="22" t="str">
        <f t="shared" si="39"/>
        <v>重复</v>
      </c>
      <c r="AB256" s="22">
        <f>COUNTIF($G$2:G256,G256)</f>
        <v>2</v>
      </c>
      <c r="AC256" s="22" t="str">
        <f t="shared" si="50"/>
        <v>P02</v>
      </c>
      <c r="AD256" s="22" t="str">
        <f>VLOOKUP(D256,'2-班级信息'!A:AI,35,0)</f>
        <v>周日下午</v>
      </c>
      <c r="AE256" s="22" t="str">
        <f>VLOOKUP(D256,'2-班级信息'!A:AL,12,0)</f>
        <v>3小时</v>
      </c>
      <c r="AF256" s="22" t="str">
        <f t="shared" si="40"/>
        <v>小学班</v>
      </c>
      <c r="AG256" s="22" t="str">
        <f t="shared" si="51"/>
        <v>小学周末白天班</v>
      </c>
    </row>
    <row r="257" spans="1:33">
      <c r="A257" s="214" t="s">
        <v>1721</v>
      </c>
      <c r="B257" s="214" t="s">
        <v>452</v>
      </c>
      <c r="C257" s="214" t="s">
        <v>1721</v>
      </c>
      <c r="D257" s="214" t="s">
        <v>4190</v>
      </c>
      <c r="E257" s="214" t="s">
        <v>4155</v>
      </c>
      <c r="F257" s="214" t="s">
        <v>4135</v>
      </c>
      <c r="G257" s="214" t="s">
        <v>2361</v>
      </c>
      <c r="H257" s="214" t="s">
        <v>2362</v>
      </c>
      <c r="I257" s="214" t="s">
        <v>16</v>
      </c>
      <c r="J257" s="214" t="s">
        <v>2364</v>
      </c>
      <c r="K257" s="214">
        <v>0</v>
      </c>
      <c r="L257" s="214" t="s">
        <v>4516</v>
      </c>
      <c r="M257" s="214" t="s">
        <v>11</v>
      </c>
      <c r="N257" s="214" t="s">
        <v>1804</v>
      </c>
      <c r="O257" s="214" t="s">
        <v>11</v>
      </c>
      <c r="P257" s="214" t="s">
        <v>2364</v>
      </c>
      <c r="Q257" s="22" t="str">
        <f t="shared" si="41"/>
        <v>在读</v>
      </c>
      <c r="R257" s="22" t="str">
        <f>IF(Q257="在读",IF(IFERROR(FIND("一",D257),0)&gt;0,"一对一",VLOOKUP(LEFT(D257,3),班级编码!A:H,8,0)),Q257)</f>
        <v>小初部</v>
      </c>
      <c r="S257" s="22" t="str">
        <f t="shared" si="42"/>
        <v>P02K34G1238</v>
      </c>
      <c r="T257" s="22" t="str">
        <f t="shared" si="43"/>
        <v>赖情佳</v>
      </c>
      <c r="U257" s="22" t="str">
        <f t="shared" si="44"/>
        <v>覃爱怡</v>
      </c>
      <c r="V257" s="22" t="str">
        <f t="shared" si="45"/>
        <v xml:space="preserve">STA MARIA </v>
      </c>
      <c r="W257" s="22" t="str">
        <f t="shared" si="46"/>
        <v>覃爱怡</v>
      </c>
      <c r="X257" s="22" t="str">
        <f t="shared" si="47"/>
        <v xml:space="preserve">STA MARIA </v>
      </c>
      <c r="Y257" s="22">
        <f t="shared" si="48"/>
        <v>3</v>
      </c>
      <c r="Z257" s="22">
        <f t="shared" si="49"/>
        <v>6</v>
      </c>
      <c r="AA257" s="22" t="str">
        <f t="shared" si="39"/>
        <v/>
      </c>
      <c r="AB257" s="22">
        <f>COUNTIF($G$2:G257,G257)</f>
        <v>1</v>
      </c>
      <c r="AC257" s="22" t="str">
        <f t="shared" si="50"/>
        <v>P02</v>
      </c>
      <c r="AD257" s="22" t="str">
        <f>VLOOKUP(D257,'2-班级信息'!A:AI,35,0)</f>
        <v>周日下午</v>
      </c>
      <c r="AE257" s="22" t="str">
        <f>VLOOKUP(D257,'2-班级信息'!A:AL,12,0)</f>
        <v>3小时</v>
      </c>
      <c r="AF257" s="22" t="str">
        <f t="shared" si="40"/>
        <v>小学班</v>
      </c>
      <c r="AG257" s="22" t="str">
        <f t="shared" si="51"/>
        <v>小学周末白天班</v>
      </c>
    </row>
    <row r="258" spans="1:33">
      <c r="A258" s="214" t="s">
        <v>1721</v>
      </c>
      <c r="B258" s="214" t="s">
        <v>1189</v>
      </c>
      <c r="C258" s="214" t="s">
        <v>1721</v>
      </c>
      <c r="D258" s="214" t="s">
        <v>4182</v>
      </c>
      <c r="E258" s="214" t="s">
        <v>4184</v>
      </c>
      <c r="F258" s="214" t="s">
        <v>4183</v>
      </c>
      <c r="G258" s="214" t="s">
        <v>3107</v>
      </c>
      <c r="H258" s="214" t="s">
        <v>3108</v>
      </c>
      <c r="I258" s="214" t="s">
        <v>16</v>
      </c>
      <c r="J258" s="214" t="s">
        <v>3110</v>
      </c>
      <c r="K258" s="214">
        <v>0</v>
      </c>
      <c r="L258" s="214" t="s">
        <v>4517</v>
      </c>
      <c r="M258" s="214" t="s">
        <v>11</v>
      </c>
      <c r="N258" s="214" t="s">
        <v>2043</v>
      </c>
      <c r="O258" s="214" t="s">
        <v>11</v>
      </c>
      <c r="P258" s="214" t="s">
        <v>3110</v>
      </c>
      <c r="Q258" s="22" t="str">
        <f t="shared" si="41"/>
        <v>在读</v>
      </c>
      <c r="R258" s="22" t="str">
        <f>IF(Q258="在读",IF(IFERROR(FIND("一",D258),0)&gt;0,"一对一",VLOOKUP(LEFT(D258,3),班级编码!A:H,8,0)),Q258)</f>
        <v>小初部</v>
      </c>
      <c r="S258" s="22" t="str">
        <f t="shared" si="42"/>
        <v>P02K34G1229</v>
      </c>
      <c r="T258" s="22" t="str">
        <f t="shared" si="43"/>
        <v>萧泽秀</v>
      </c>
      <c r="U258" s="22" t="str">
        <f t="shared" si="44"/>
        <v>黎洁瑜</v>
      </c>
      <c r="V258" s="22" t="str">
        <f t="shared" si="45"/>
        <v>YoYO</v>
      </c>
      <c r="W258" s="22" t="str">
        <f t="shared" si="46"/>
        <v>YoYO</v>
      </c>
      <c r="X258" s="22" t="str">
        <f t="shared" si="47"/>
        <v>黎洁瑜</v>
      </c>
      <c r="Y258" s="22">
        <f t="shared" si="48"/>
        <v>4</v>
      </c>
      <c r="Z258" s="22">
        <f t="shared" si="49"/>
        <v>4</v>
      </c>
      <c r="AA258" s="22" t="str">
        <f t="shared" ref="AA258:AA321" si="52">IF(COUNTIF(G:G,G258)&gt;1,"重复","")</f>
        <v/>
      </c>
      <c r="AB258" s="22">
        <f>COUNTIF($G$2:G258,G258)</f>
        <v>1</v>
      </c>
      <c r="AC258" s="22" t="str">
        <f t="shared" si="50"/>
        <v>P02</v>
      </c>
      <c r="AD258" s="22" t="str">
        <f>VLOOKUP(D258,'2-班级信息'!A:AI,35,0)</f>
        <v>周三下午</v>
      </c>
      <c r="AE258" s="22" t="str">
        <f>VLOOKUP(D258,'2-班级信息'!A:AL,12,0)</f>
        <v>3小时</v>
      </c>
      <c r="AF258" s="22" t="str">
        <f t="shared" ref="AF258:AF321" si="53">IF(R258="一对一","一对一",VLOOKUP(I258,AH:AI,2,0))</f>
        <v>小学班</v>
      </c>
      <c r="AG258" s="22" t="str">
        <f t="shared" si="51"/>
        <v>小学平时3小时班</v>
      </c>
    </row>
    <row r="259" spans="1:33">
      <c r="A259" s="214" t="s">
        <v>1721</v>
      </c>
      <c r="B259" s="214" t="s">
        <v>1189</v>
      </c>
      <c r="C259" s="214" t="s">
        <v>1721</v>
      </c>
      <c r="D259" s="214" t="s">
        <v>4182</v>
      </c>
      <c r="E259" s="214" t="s">
        <v>4184</v>
      </c>
      <c r="F259" s="214" t="s">
        <v>4183</v>
      </c>
      <c r="G259" s="214" t="s">
        <v>3521</v>
      </c>
      <c r="H259" s="214" t="s">
        <v>3522</v>
      </c>
      <c r="I259" s="214" t="s">
        <v>16</v>
      </c>
      <c r="J259" s="214" t="s">
        <v>3524</v>
      </c>
      <c r="K259" s="214">
        <v>0</v>
      </c>
      <c r="L259" s="214" t="s">
        <v>4518</v>
      </c>
      <c r="M259" s="214" t="s">
        <v>11</v>
      </c>
      <c r="N259" s="214" t="s">
        <v>1726</v>
      </c>
      <c r="O259" s="214" t="s">
        <v>11</v>
      </c>
      <c r="P259" s="214" t="s">
        <v>3524</v>
      </c>
      <c r="Q259" s="22" t="str">
        <f t="shared" ref="Q259:Q322" si="54">IF(D259="停读","停读",IF(D259="未进班","未进班",IF(AND(M259="",G259&lt;&gt;""),"在读"," ")))</f>
        <v>在读</v>
      </c>
      <c r="R259" s="22" t="str">
        <f>IF(Q259="在读",IF(IFERROR(FIND("一",D259),0)&gt;0,"一对一",VLOOKUP(LEFT(D259,3),班级编码!A:H,8,0)),Q259)</f>
        <v>小初部</v>
      </c>
      <c r="S259" s="22" t="str">
        <f t="shared" ref="S259:S322" si="55">+D259</f>
        <v>P02K34G1229</v>
      </c>
      <c r="T259" s="22" t="str">
        <f t="shared" ref="T259:T322" si="56">IFERROR(LEFT(F259,FIND(",",F259)-1),F259)</f>
        <v>萧泽秀</v>
      </c>
      <c r="U259" s="22" t="str">
        <f t="shared" ref="U259:U322" si="57">IF(Y259=Z259,X259,W259)</f>
        <v>黎洁瑜</v>
      </c>
      <c r="V259" s="22" t="str">
        <f t="shared" ref="V259:V322" si="58">IF(Y259=Z259,W259,X259)</f>
        <v>YoYO</v>
      </c>
      <c r="W259" s="22" t="str">
        <f t="shared" ref="W259:W322" si="59">IFERROR(MID(F259,FIND(",",F259)+1,FIND("@",SUBSTITUTE(F259,",","@",2))-FIND(",",F259)-1),IF(ISERROR(FIND(",",F259)),"",MID(F259,FIND(",",F259)+1,20)))</f>
        <v>YoYO</v>
      </c>
      <c r="X259" s="22" t="str">
        <f t="shared" ref="X259:X322" si="60">IFERROR(MID(F259,FIND("@",SUBSTITUTE(F259,",","@",2))+1,10),"")</f>
        <v>黎洁瑜</v>
      </c>
      <c r="Y259" s="22">
        <f t="shared" ref="Y259:Y322" si="61">LEN(W259)</f>
        <v>4</v>
      </c>
      <c r="Z259" s="22">
        <f t="shared" ref="Z259:Z322" si="62">LENB(W259)</f>
        <v>4</v>
      </c>
      <c r="AA259" s="22" t="str">
        <f t="shared" si="52"/>
        <v/>
      </c>
      <c r="AB259" s="22">
        <f>COUNTIF($G$2:G259,G259)</f>
        <v>1</v>
      </c>
      <c r="AC259" s="22" t="str">
        <f t="shared" ref="AC259:AC322" si="63">IF(IFERROR(FIND("一",D259),0)&gt;0,"一对一",LEFT(D259,3))</f>
        <v>P02</v>
      </c>
      <c r="AD259" s="22" t="str">
        <f>VLOOKUP(D259,'2-班级信息'!A:AI,35,0)</f>
        <v>周三下午</v>
      </c>
      <c r="AE259" s="22" t="str">
        <f>VLOOKUP(D259,'2-班级信息'!A:AL,12,0)</f>
        <v>3小时</v>
      </c>
      <c r="AF259" s="22" t="str">
        <f t="shared" si="53"/>
        <v>小学班</v>
      </c>
      <c r="AG259" s="22" t="str">
        <f t="shared" ref="AG259:AG322" si="64">IF(OR(AF259="幼儿班",AF259="中学班",AF259="一对一"),AF259,IF(OR(AD259="周日晚上",AD259="周五晚上",AD259="周六晚上"),AD259,IF(OR(AD259="周六上午",AD259="周六下午",AD259="周日上午",AD259="周日下午",),"小学周末白天班","小学平时"&amp;AE259&amp;"班")))</f>
        <v>小学平时3小时班</v>
      </c>
    </row>
    <row r="260" spans="1:33">
      <c r="A260" s="214" t="s">
        <v>1721</v>
      </c>
      <c r="B260" s="214" t="s">
        <v>459</v>
      </c>
      <c r="C260" s="214" t="s">
        <v>1721</v>
      </c>
      <c r="D260" s="214" t="s">
        <v>4167</v>
      </c>
      <c r="E260" s="214" t="s">
        <v>4169</v>
      </c>
      <c r="F260" s="214" t="s">
        <v>4168</v>
      </c>
      <c r="G260" s="214" t="s">
        <v>2007</v>
      </c>
      <c r="H260" s="214" t="s">
        <v>2008</v>
      </c>
      <c r="I260" s="214" t="s">
        <v>1686</v>
      </c>
      <c r="J260" s="214" t="s">
        <v>2009</v>
      </c>
      <c r="K260" s="214">
        <v>0</v>
      </c>
      <c r="L260" s="214" t="s">
        <v>4519</v>
      </c>
      <c r="M260" s="214" t="s">
        <v>11</v>
      </c>
      <c r="N260" s="214" t="s">
        <v>1742</v>
      </c>
      <c r="O260" s="214" t="s">
        <v>11</v>
      </c>
      <c r="P260" s="214" t="s">
        <v>2009</v>
      </c>
      <c r="Q260" s="22" t="str">
        <f t="shared" si="54"/>
        <v>在读</v>
      </c>
      <c r="R260" s="22" t="str">
        <f>IF(Q260="在读",IF(IFERROR(FIND("一",D260),0)&gt;0,"一对一",VLOOKUP(LEFT(D260,3),班级编码!A:H,8,0)),Q260)</f>
        <v>幼儿部</v>
      </c>
      <c r="S260" s="22" t="str">
        <f t="shared" si="55"/>
        <v>K05000GXD36</v>
      </c>
      <c r="T260" s="22" t="str">
        <f t="shared" si="56"/>
        <v>萧泽秀</v>
      </c>
      <c r="U260" s="22" t="str">
        <f t="shared" si="57"/>
        <v/>
      </c>
      <c r="V260" s="22" t="str">
        <f t="shared" si="58"/>
        <v>Marry</v>
      </c>
      <c r="W260" s="22" t="str">
        <f t="shared" si="59"/>
        <v>Marry</v>
      </c>
      <c r="X260" s="22" t="str">
        <f t="shared" si="60"/>
        <v/>
      </c>
      <c r="Y260" s="22">
        <f t="shared" si="61"/>
        <v>5</v>
      </c>
      <c r="Z260" s="22">
        <f t="shared" si="62"/>
        <v>5</v>
      </c>
      <c r="AA260" s="22" t="str">
        <f t="shared" si="52"/>
        <v/>
      </c>
      <c r="AB260" s="22">
        <f>COUNTIF($G$2:G260,G260)</f>
        <v>1</v>
      </c>
      <c r="AC260" s="22" t="str">
        <f t="shared" si="63"/>
        <v>K05</v>
      </c>
      <c r="AD260" s="22" t="str">
        <f>VLOOKUP(D260,'2-班级信息'!A:AI,35,0)</f>
        <v>周四晚上</v>
      </c>
      <c r="AE260" s="22" t="str">
        <f>VLOOKUP(D260,'2-班级信息'!A:AL,12,0)</f>
        <v>1.5小时</v>
      </c>
      <c r="AF260" s="22" t="str">
        <f t="shared" si="53"/>
        <v>幼儿班</v>
      </c>
      <c r="AG260" s="22" t="str">
        <f t="shared" si="64"/>
        <v>幼儿班</v>
      </c>
    </row>
    <row r="261" spans="1:33">
      <c r="A261" s="214" t="s">
        <v>1721</v>
      </c>
      <c r="B261" s="214" t="s">
        <v>1189</v>
      </c>
      <c r="C261" s="214" t="s">
        <v>1721</v>
      </c>
      <c r="D261" s="214" t="s">
        <v>4197</v>
      </c>
      <c r="E261" s="214" t="s">
        <v>4184</v>
      </c>
      <c r="F261" s="214" t="s">
        <v>4198</v>
      </c>
      <c r="G261" s="214" t="s">
        <v>3474</v>
      </c>
      <c r="H261" s="214" t="s">
        <v>3475</v>
      </c>
      <c r="I261" s="214" t="s">
        <v>16</v>
      </c>
      <c r="J261" s="214" t="s">
        <v>3477</v>
      </c>
      <c r="K261" s="214">
        <v>0</v>
      </c>
      <c r="L261" s="214" t="s">
        <v>4520</v>
      </c>
      <c r="M261" s="214" t="s">
        <v>11</v>
      </c>
      <c r="N261" s="214" t="s">
        <v>1726</v>
      </c>
      <c r="O261" s="214" t="s">
        <v>3479</v>
      </c>
      <c r="P261" s="214" t="s">
        <v>3477</v>
      </c>
      <c r="Q261" s="22" t="str">
        <f t="shared" si="54"/>
        <v>在读</v>
      </c>
      <c r="R261" s="22" t="str">
        <f>IF(Q261="在读",IF(IFERROR(FIND("一",D261),0)&gt;0,"一对一",VLOOKUP(LEFT(D261,3),班级编码!A:H,8,0)),Q261)</f>
        <v>小初部</v>
      </c>
      <c r="S261" s="22" t="str">
        <f t="shared" si="55"/>
        <v>P03F01G1231</v>
      </c>
      <c r="T261" s="22" t="str">
        <f t="shared" si="56"/>
        <v>黎洁瑜</v>
      </c>
      <c r="U261" s="22" t="str">
        <f t="shared" si="57"/>
        <v>萧泽秀</v>
      </c>
      <c r="V261" s="22" t="str">
        <f t="shared" si="58"/>
        <v>YoYO</v>
      </c>
      <c r="W261" s="22" t="str">
        <f t="shared" si="59"/>
        <v>萧泽秀</v>
      </c>
      <c r="X261" s="22" t="str">
        <f t="shared" si="60"/>
        <v>YoYO</v>
      </c>
      <c r="Y261" s="22">
        <f t="shared" si="61"/>
        <v>3</v>
      </c>
      <c r="Z261" s="22">
        <f t="shared" si="62"/>
        <v>6</v>
      </c>
      <c r="AA261" s="22" t="str">
        <f t="shared" si="52"/>
        <v/>
      </c>
      <c r="AB261" s="22">
        <f>COUNTIF($G$2:G261,G261)</f>
        <v>1</v>
      </c>
      <c r="AC261" s="22" t="str">
        <f t="shared" si="63"/>
        <v>P03</v>
      </c>
      <c r="AD261" s="22" t="str">
        <f>VLOOKUP(D261,'2-班级信息'!A:AI,35,0)</f>
        <v>周三下午</v>
      </c>
      <c r="AE261" s="22" t="str">
        <f>VLOOKUP(D261,'2-班级信息'!A:AL,12,0)</f>
        <v>3小时</v>
      </c>
      <c r="AF261" s="22" t="str">
        <f t="shared" si="53"/>
        <v>小学班</v>
      </c>
      <c r="AG261" s="22" t="str">
        <f t="shared" si="64"/>
        <v>小学平时3小时班</v>
      </c>
    </row>
    <row r="262" spans="1:33">
      <c r="A262" s="214" t="s">
        <v>1721</v>
      </c>
      <c r="B262" s="214" t="s">
        <v>1189</v>
      </c>
      <c r="C262" s="214" t="s">
        <v>1721</v>
      </c>
      <c r="D262" s="214" t="s">
        <v>4182</v>
      </c>
      <c r="E262" s="214" t="s">
        <v>4184</v>
      </c>
      <c r="F262" s="214" t="s">
        <v>4183</v>
      </c>
      <c r="G262" s="214" t="s">
        <v>2304</v>
      </c>
      <c r="H262" s="214" t="s">
        <v>2305</v>
      </c>
      <c r="I262" s="214" t="s">
        <v>16</v>
      </c>
      <c r="J262" s="214" t="s">
        <v>2306</v>
      </c>
      <c r="K262" s="214">
        <v>0</v>
      </c>
      <c r="L262" s="214" t="s">
        <v>4521</v>
      </c>
      <c r="M262" s="214" t="s">
        <v>11</v>
      </c>
      <c r="N262" s="214" t="s">
        <v>1726</v>
      </c>
      <c r="O262" s="214" t="s">
        <v>11</v>
      </c>
      <c r="P262" s="214" t="s">
        <v>2309</v>
      </c>
      <c r="Q262" s="22" t="str">
        <f t="shared" si="54"/>
        <v>在读</v>
      </c>
      <c r="R262" s="22" t="str">
        <f>IF(Q262="在读",IF(IFERROR(FIND("一",D262),0)&gt;0,"一对一",VLOOKUP(LEFT(D262,3),班级编码!A:H,8,0)),Q262)</f>
        <v>小初部</v>
      </c>
      <c r="S262" s="22" t="str">
        <f t="shared" si="55"/>
        <v>P02K34G1229</v>
      </c>
      <c r="T262" s="22" t="str">
        <f t="shared" si="56"/>
        <v>萧泽秀</v>
      </c>
      <c r="U262" s="22" t="str">
        <f t="shared" si="57"/>
        <v>黎洁瑜</v>
      </c>
      <c r="V262" s="22" t="str">
        <f t="shared" si="58"/>
        <v>YoYO</v>
      </c>
      <c r="W262" s="22" t="str">
        <f t="shared" si="59"/>
        <v>YoYO</v>
      </c>
      <c r="X262" s="22" t="str">
        <f t="shared" si="60"/>
        <v>黎洁瑜</v>
      </c>
      <c r="Y262" s="22">
        <f t="shared" si="61"/>
        <v>4</v>
      </c>
      <c r="Z262" s="22">
        <f t="shared" si="62"/>
        <v>4</v>
      </c>
      <c r="AA262" s="22" t="str">
        <f t="shared" si="52"/>
        <v/>
      </c>
      <c r="AB262" s="22">
        <f>COUNTIF($G$2:G262,G262)</f>
        <v>1</v>
      </c>
      <c r="AC262" s="22" t="str">
        <f t="shared" si="63"/>
        <v>P02</v>
      </c>
      <c r="AD262" s="22" t="str">
        <f>VLOOKUP(D262,'2-班级信息'!A:AI,35,0)</f>
        <v>周三下午</v>
      </c>
      <c r="AE262" s="22" t="str">
        <f>VLOOKUP(D262,'2-班级信息'!A:AL,12,0)</f>
        <v>3小时</v>
      </c>
      <c r="AF262" s="22" t="str">
        <f t="shared" si="53"/>
        <v>小学班</v>
      </c>
      <c r="AG262" s="22" t="str">
        <f t="shared" si="64"/>
        <v>小学平时3小时班</v>
      </c>
    </row>
    <row r="263" spans="1:33">
      <c r="A263" s="214" t="s">
        <v>1721</v>
      </c>
      <c r="B263" s="214" t="s">
        <v>452</v>
      </c>
      <c r="C263" s="214" t="s">
        <v>1721</v>
      </c>
      <c r="D263" s="214" t="s">
        <v>4164</v>
      </c>
      <c r="E263" s="214" t="s">
        <v>4132</v>
      </c>
      <c r="F263" s="214" t="s">
        <v>4165</v>
      </c>
      <c r="G263" s="214" t="s">
        <v>3591</v>
      </c>
      <c r="H263" s="214" t="s">
        <v>3592</v>
      </c>
      <c r="I263" s="214" t="s">
        <v>10</v>
      </c>
      <c r="J263" s="214" t="s">
        <v>3594</v>
      </c>
      <c r="K263" s="214">
        <v>0</v>
      </c>
      <c r="L263" s="214" t="s">
        <v>4522</v>
      </c>
      <c r="M263" s="214" t="s">
        <v>11</v>
      </c>
      <c r="N263" s="214" t="s">
        <v>1726</v>
      </c>
      <c r="O263" s="214" t="s">
        <v>11</v>
      </c>
      <c r="P263" s="214" t="s">
        <v>3594</v>
      </c>
      <c r="Q263" s="22" t="str">
        <f t="shared" si="54"/>
        <v>在读</v>
      </c>
      <c r="R263" s="22" t="str">
        <f>IF(Q263="在读",IF(IFERROR(FIND("一",D263),0)&gt;0,"一对一",VLOOKUP(LEFT(D263,3),班级编码!A:H,8,0)),Q263)</f>
        <v>小初部</v>
      </c>
      <c r="S263" s="22" t="str">
        <f t="shared" si="55"/>
        <v>P03K56G1228</v>
      </c>
      <c r="T263" s="22" t="str">
        <f t="shared" si="56"/>
        <v>覃爱怡</v>
      </c>
      <c r="U263" s="22" t="str">
        <f t="shared" si="57"/>
        <v>易青梅</v>
      </c>
      <c r="V263" s="22" t="str">
        <f t="shared" si="58"/>
        <v>STA MARIA ANTONIO III BILLONES</v>
      </c>
      <c r="W263" s="22" t="str">
        <f t="shared" si="59"/>
        <v>STA MARIA ANTONIO III BILLONES</v>
      </c>
      <c r="X263" s="22" t="str">
        <f t="shared" si="60"/>
        <v>易青梅</v>
      </c>
      <c r="Y263" s="22">
        <f t="shared" si="61"/>
        <v>30</v>
      </c>
      <c r="Z263" s="22">
        <f t="shared" si="62"/>
        <v>30</v>
      </c>
      <c r="AA263" s="22" t="str">
        <f t="shared" si="52"/>
        <v/>
      </c>
      <c r="AB263" s="22">
        <f>COUNTIF($G$2:G263,G263)</f>
        <v>1</v>
      </c>
      <c r="AC263" s="22" t="str">
        <f t="shared" si="63"/>
        <v>P03</v>
      </c>
      <c r="AD263" s="22" t="str">
        <f>VLOOKUP(D263,'2-班级信息'!A:AI,35,0)</f>
        <v>周六上午</v>
      </c>
      <c r="AE263" s="22" t="str">
        <f>VLOOKUP(D263,'2-班级信息'!A:AL,12,0)</f>
        <v>3小时</v>
      </c>
      <c r="AF263" s="22" t="str">
        <f t="shared" si="53"/>
        <v>小学班</v>
      </c>
      <c r="AG263" s="22" t="str">
        <f t="shared" si="64"/>
        <v>小学周末白天班</v>
      </c>
    </row>
    <row r="264" spans="1:33">
      <c r="A264" s="214" t="s">
        <v>1721</v>
      </c>
      <c r="B264" s="214" t="s">
        <v>459</v>
      </c>
      <c r="C264" s="214" t="s">
        <v>1721</v>
      </c>
      <c r="D264" s="214" t="s">
        <v>4086</v>
      </c>
      <c r="E264" s="214" t="s">
        <v>4089</v>
      </c>
      <c r="F264" s="214" t="s">
        <v>4087</v>
      </c>
      <c r="G264" s="214" t="s">
        <v>1748</v>
      </c>
      <c r="H264" s="214" t="s">
        <v>1749</v>
      </c>
      <c r="I264" s="214" t="s">
        <v>1669</v>
      </c>
      <c r="J264" s="214" t="s">
        <v>1752</v>
      </c>
      <c r="K264" s="214">
        <v>0</v>
      </c>
      <c r="L264" s="214" t="s">
        <v>4523</v>
      </c>
      <c r="M264" s="214" t="s">
        <v>11</v>
      </c>
      <c r="N264" s="214" t="s">
        <v>1755</v>
      </c>
      <c r="O264" s="214" t="s">
        <v>1754</v>
      </c>
      <c r="P264" s="214" t="s">
        <v>1752</v>
      </c>
      <c r="Q264" s="22" t="str">
        <f t="shared" si="54"/>
        <v>在读</v>
      </c>
      <c r="R264" s="22" t="str">
        <f>IF(Q264="在读",IF(IFERROR(FIND("一",D264),0)&gt;0,"一对一",VLOOKUP(LEFT(D264,3),班级编码!A:H,8,0)),Q264)</f>
        <v>幼儿部</v>
      </c>
      <c r="S264" s="22" t="str">
        <f t="shared" si="55"/>
        <v>K03000GXZ23</v>
      </c>
      <c r="T264" s="22" t="str">
        <f t="shared" si="56"/>
        <v>陈敏华</v>
      </c>
      <c r="U264" s="22" t="str">
        <f t="shared" si="57"/>
        <v/>
      </c>
      <c r="V264" s="22" t="str">
        <f t="shared" si="58"/>
        <v>STA MARIA ANTONIO II</v>
      </c>
      <c r="W264" s="22" t="str">
        <f t="shared" si="59"/>
        <v>STA MARIA ANTONIO II</v>
      </c>
      <c r="X264" s="22" t="str">
        <f t="shared" si="60"/>
        <v/>
      </c>
      <c r="Y264" s="22">
        <f t="shared" si="61"/>
        <v>20</v>
      </c>
      <c r="Z264" s="22">
        <f t="shared" si="62"/>
        <v>20</v>
      </c>
      <c r="AA264" s="22" t="str">
        <f t="shared" si="52"/>
        <v/>
      </c>
      <c r="AB264" s="22">
        <f>COUNTIF($G$2:G264,G264)</f>
        <v>1</v>
      </c>
      <c r="AC264" s="22" t="str">
        <f t="shared" si="63"/>
        <v>K03</v>
      </c>
      <c r="AD264" s="22" t="str">
        <f>VLOOKUP(D264,'2-班级信息'!A:AI,35,0)</f>
        <v>周五下午</v>
      </c>
      <c r="AE264" s="22" t="str">
        <f>VLOOKUP(D264,'2-班级信息'!A:AL,12,0)</f>
        <v>1.5小时</v>
      </c>
      <c r="AF264" s="22" t="str">
        <f t="shared" si="53"/>
        <v>幼儿班</v>
      </c>
      <c r="AG264" s="22" t="str">
        <f t="shared" si="64"/>
        <v>幼儿班</v>
      </c>
    </row>
    <row r="265" spans="1:33">
      <c r="A265" s="214" t="s">
        <v>1721</v>
      </c>
      <c r="B265" s="214" t="s">
        <v>452</v>
      </c>
      <c r="C265" s="214" t="s">
        <v>1721</v>
      </c>
      <c r="D265" s="214" t="s">
        <v>5349</v>
      </c>
      <c r="E265" s="214" t="s">
        <v>4155</v>
      </c>
      <c r="F265" s="214" t="s">
        <v>5350</v>
      </c>
      <c r="G265" s="214" t="s">
        <v>3539</v>
      </c>
      <c r="H265" s="214" t="s">
        <v>3540</v>
      </c>
      <c r="I265" s="214" t="s">
        <v>14</v>
      </c>
      <c r="J265" s="214" t="s">
        <v>3542</v>
      </c>
      <c r="K265" s="214">
        <v>0</v>
      </c>
      <c r="L265" s="214" t="s">
        <v>4524</v>
      </c>
      <c r="M265" s="214" t="s">
        <v>11</v>
      </c>
      <c r="N265" s="214" t="s">
        <v>1726</v>
      </c>
      <c r="O265" s="214" t="s">
        <v>3542</v>
      </c>
      <c r="P265" s="214" t="s">
        <v>3545</v>
      </c>
      <c r="Q265" s="22" t="str">
        <f t="shared" si="54"/>
        <v>在读</v>
      </c>
      <c r="R265" s="22" t="str">
        <f>IF(Q265="在读",IF(IFERROR(FIND("一",D265),0)&gt;0,"一对一",VLOOKUP(LEFT(D265,3),班级编码!A:H,8,0)),Q265)</f>
        <v>小高部</v>
      </c>
      <c r="S265" s="22" t="str">
        <f t="shared" si="55"/>
        <v>P2BF03G3433</v>
      </c>
      <c r="T265" s="22" t="str">
        <f t="shared" si="56"/>
        <v>黎洁瑜</v>
      </c>
      <c r="U265" s="22" t="str">
        <f t="shared" si="57"/>
        <v>萧泽秀</v>
      </c>
      <c r="V265" s="22" t="str">
        <f t="shared" si="58"/>
        <v>Saleh Abdu</v>
      </c>
      <c r="W265" s="22" t="str">
        <f t="shared" si="59"/>
        <v>萧泽秀</v>
      </c>
      <c r="X265" s="22" t="str">
        <f t="shared" si="60"/>
        <v>Saleh Abdu</v>
      </c>
      <c r="Y265" s="22">
        <f t="shared" si="61"/>
        <v>3</v>
      </c>
      <c r="Z265" s="22">
        <f t="shared" si="62"/>
        <v>6</v>
      </c>
      <c r="AA265" s="22" t="str">
        <f t="shared" si="52"/>
        <v/>
      </c>
      <c r="AB265" s="22">
        <f>COUNTIF($G$2:G265,G265)</f>
        <v>1</v>
      </c>
      <c r="AC265" s="22" t="str">
        <f t="shared" si="63"/>
        <v>P2B</v>
      </c>
      <c r="AD265" s="22" t="str">
        <f>VLOOKUP(D265,'2-班级信息'!A:AI,35,0)</f>
        <v>周日下午</v>
      </c>
      <c r="AE265" s="22" t="str">
        <f>VLOOKUP(D265,'2-班级信息'!A:AL,12,0)</f>
        <v>3小时</v>
      </c>
      <c r="AF265" s="22" t="str">
        <f t="shared" si="53"/>
        <v>小学班</v>
      </c>
      <c r="AG265" s="22" t="str">
        <f t="shared" si="64"/>
        <v>小学周末白天班</v>
      </c>
    </row>
    <row r="266" spans="1:33">
      <c r="A266" s="214" t="s">
        <v>1721</v>
      </c>
      <c r="B266" s="214" t="s">
        <v>4289</v>
      </c>
      <c r="C266" s="214" t="s">
        <v>1721</v>
      </c>
      <c r="D266" s="214" t="s">
        <v>4137</v>
      </c>
      <c r="E266" s="214" t="s">
        <v>4139</v>
      </c>
      <c r="F266" s="214" t="s">
        <v>4138</v>
      </c>
      <c r="G266" s="214" t="s">
        <v>3556</v>
      </c>
      <c r="H266" s="214" t="s">
        <v>3557</v>
      </c>
      <c r="I266" s="214" t="s">
        <v>13</v>
      </c>
      <c r="J266" s="214" t="s">
        <v>3545</v>
      </c>
      <c r="K266" s="214">
        <v>0</v>
      </c>
      <c r="L266" s="214" t="s">
        <v>4525</v>
      </c>
      <c r="M266" s="214" t="s">
        <v>11</v>
      </c>
      <c r="N266" s="214" t="s">
        <v>1726</v>
      </c>
      <c r="O266" s="214" t="s">
        <v>11</v>
      </c>
      <c r="P266" s="214" t="s">
        <v>11</v>
      </c>
      <c r="Q266" s="22" t="str">
        <f t="shared" si="54"/>
        <v>在读</v>
      </c>
      <c r="R266" s="22" t="str">
        <f>IF(Q266="在读",IF(IFERROR(FIND("一",D266),0)&gt;0,"一对一",VLOOKUP(LEFT(D266,3),班级编码!A:H,8,0)),Q266)</f>
        <v>一对一</v>
      </c>
      <c r="S266" s="22" t="str">
        <f t="shared" si="55"/>
        <v>P4A一对三04</v>
      </c>
      <c r="T266" s="22" t="str">
        <f t="shared" si="56"/>
        <v>张佩</v>
      </c>
      <c r="U266" s="22" t="str">
        <f t="shared" si="57"/>
        <v/>
      </c>
      <c r="V266" s="22" t="str">
        <f t="shared" si="58"/>
        <v>STA MARIA ANTONIO II</v>
      </c>
      <c r="W266" s="22" t="str">
        <f t="shared" si="59"/>
        <v>STA MARIA ANTONIO II</v>
      </c>
      <c r="X266" s="22" t="str">
        <f t="shared" si="60"/>
        <v/>
      </c>
      <c r="Y266" s="22">
        <f t="shared" si="61"/>
        <v>20</v>
      </c>
      <c r="Z266" s="22">
        <f t="shared" si="62"/>
        <v>20</v>
      </c>
      <c r="AA266" s="22" t="str">
        <f t="shared" si="52"/>
        <v/>
      </c>
      <c r="AB266" s="22">
        <f>COUNTIF($G$2:G266,G266)</f>
        <v>1</v>
      </c>
      <c r="AC266" s="22" t="str">
        <f t="shared" si="63"/>
        <v>一对一</v>
      </c>
      <c r="AD266" s="22" t="str">
        <f>VLOOKUP(D266,'2-班级信息'!A:AI,35,0)</f>
        <v>一对一</v>
      </c>
      <c r="AE266" s="22" t="str">
        <f>VLOOKUP(D266,'2-班级信息'!A:AL,12,0)</f>
        <v>2小时</v>
      </c>
      <c r="AF266" s="22" t="str">
        <f t="shared" si="53"/>
        <v>一对一</v>
      </c>
      <c r="AG266" s="22" t="str">
        <f t="shared" si="64"/>
        <v>一对一</v>
      </c>
    </row>
    <row r="267" spans="1:33">
      <c r="A267" s="214" t="s">
        <v>1721</v>
      </c>
      <c r="B267" s="214" t="s">
        <v>4289</v>
      </c>
      <c r="C267" s="214" t="s">
        <v>1721</v>
      </c>
      <c r="D267" s="214" t="s">
        <v>4137</v>
      </c>
      <c r="E267" s="214" t="s">
        <v>4139</v>
      </c>
      <c r="F267" s="214" t="s">
        <v>4138</v>
      </c>
      <c r="G267" s="214" t="s">
        <v>1882</v>
      </c>
      <c r="H267" s="214" t="s">
        <v>1883</v>
      </c>
      <c r="I267" s="214" t="s">
        <v>13</v>
      </c>
      <c r="J267" s="214" t="s">
        <v>1885</v>
      </c>
      <c r="K267" s="214">
        <v>0</v>
      </c>
      <c r="L267" s="214" t="s">
        <v>4526</v>
      </c>
      <c r="M267" s="214" t="s">
        <v>11</v>
      </c>
      <c r="N267" s="214" t="s">
        <v>1726</v>
      </c>
      <c r="O267" s="214" t="s">
        <v>11</v>
      </c>
      <c r="P267" s="214" t="s">
        <v>1885</v>
      </c>
      <c r="Q267" s="22" t="str">
        <f t="shared" si="54"/>
        <v>在读</v>
      </c>
      <c r="R267" s="22" t="str">
        <f>IF(Q267="在读",IF(IFERROR(FIND("一",D267),0)&gt;0,"一对一",VLOOKUP(LEFT(D267,3),班级编码!A:H,8,0)),Q267)</f>
        <v>一对一</v>
      </c>
      <c r="S267" s="22" t="str">
        <f t="shared" si="55"/>
        <v>P4A一对三04</v>
      </c>
      <c r="T267" s="22" t="str">
        <f t="shared" si="56"/>
        <v>张佩</v>
      </c>
      <c r="U267" s="22" t="str">
        <f t="shared" si="57"/>
        <v/>
      </c>
      <c r="V267" s="22" t="str">
        <f t="shared" si="58"/>
        <v>STA MARIA ANTONIO II</v>
      </c>
      <c r="W267" s="22" t="str">
        <f t="shared" si="59"/>
        <v>STA MARIA ANTONIO II</v>
      </c>
      <c r="X267" s="22" t="str">
        <f t="shared" si="60"/>
        <v/>
      </c>
      <c r="Y267" s="22">
        <f t="shared" si="61"/>
        <v>20</v>
      </c>
      <c r="Z267" s="22">
        <f t="shared" si="62"/>
        <v>20</v>
      </c>
      <c r="AA267" s="22" t="str">
        <f t="shared" si="52"/>
        <v/>
      </c>
      <c r="AB267" s="22">
        <f>COUNTIF($G$2:G267,G267)</f>
        <v>1</v>
      </c>
      <c r="AC267" s="22" t="str">
        <f t="shared" si="63"/>
        <v>一对一</v>
      </c>
      <c r="AD267" s="22" t="str">
        <f>VLOOKUP(D267,'2-班级信息'!A:AI,35,0)</f>
        <v>一对一</v>
      </c>
      <c r="AE267" s="22" t="str">
        <f>VLOOKUP(D267,'2-班级信息'!A:AL,12,0)</f>
        <v>2小时</v>
      </c>
      <c r="AF267" s="22" t="str">
        <f t="shared" si="53"/>
        <v>一对一</v>
      </c>
      <c r="AG267" s="22" t="str">
        <f t="shared" si="64"/>
        <v>一对一</v>
      </c>
    </row>
    <row r="268" spans="1:33">
      <c r="A268" s="214" t="s">
        <v>1721</v>
      </c>
      <c r="B268" s="214" t="s">
        <v>459</v>
      </c>
      <c r="C268" s="214" t="s">
        <v>1721</v>
      </c>
      <c r="D268" s="214" t="s">
        <v>4167</v>
      </c>
      <c r="E268" s="214" t="s">
        <v>4169</v>
      </c>
      <c r="F268" s="214" t="s">
        <v>4168</v>
      </c>
      <c r="G268" s="214" t="s">
        <v>2776</v>
      </c>
      <c r="H268" s="214" t="s">
        <v>2777</v>
      </c>
      <c r="I268" s="214" t="s">
        <v>1686</v>
      </c>
      <c r="J268" s="214" t="s">
        <v>2778</v>
      </c>
      <c r="K268" s="214">
        <v>0</v>
      </c>
      <c r="L268" s="214" t="s">
        <v>4527</v>
      </c>
      <c r="M268" s="214" t="s">
        <v>11</v>
      </c>
      <c r="N268" s="214" t="s">
        <v>2780</v>
      </c>
      <c r="O268" s="214" t="s">
        <v>11</v>
      </c>
      <c r="P268" s="214" t="s">
        <v>2778</v>
      </c>
      <c r="Q268" s="22" t="str">
        <f t="shared" si="54"/>
        <v>在读</v>
      </c>
      <c r="R268" s="22" t="str">
        <f>IF(Q268="在读",IF(IFERROR(FIND("一",D268),0)&gt;0,"一对一",VLOOKUP(LEFT(D268,3),班级编码!A:H,8,0)),Q268)</f>
        <v>幼儿部</v>
      </c>
      <c r="S268" s="22" t="str">
        <f t="shared" si="55"/>
        <v>K05000GXD36</v>
      </c>
      <c r="T268" s="22" t="str">
        <f t="shared" si="56"/>
        <v>萧泽秀</v>
      </c>
      <c r="U268" s="22" t="str">
        <f t="shared" si="57"/>
        <v/>
      </c>
      <c r="V268" s="22" t="str">
        <f t="shared" si="58"/>
        <v>Marry</v>
      </c>
      <c r="W268" s="22" t="str">
        <f t="shared" si="59"/>
        <v>Marry</v>
      </c>
      <c r="X268" s="22" t="str">
        <f t="shared" si="60"/>
        <v/>
      </c>
      <c r="Y268" s="22">
        <f t="shared" si="61"/>
        <v>5</v>
      </c>
      <c r="Z268" s="22">
        <f t="shared" si="62"/>
        <v>5</v>
      </c>
      <c r="AA268" s="22" t="str">
        <f t="shared" si="52"/>
        <v/>
      </c>
      <c r="AB268" s="22">
        <f>COUNTIF($G$2:G268,G268)</f>
        <v>1</v>
      </c>
      <c r="AC268" s="22" t="str">
        <f t="shared" si="63"/>
        <v>K05</v>
      </c>
      <c r="AD268" s="22" t="str">
        <f>VLOOKUP(D268,'2-班级信息'!A:AI,35,0)</f>
        <v>周四晚上</v>
      </c>
      <c r="AE268" s="22" t="str">
        <f>VLOOKUP(D268,'2-班级信息'!A:AL,12,0)</f>
        <v>1.5小时</v>
      </c>
      <c r="AF268" s="22" t="str">
        <f t="shared" si="53"/>
        <v>幼儿班</v>
      </c>
      <c r="AG268" s="22" t="str">
        <f t="shared" si="64"/>
        <v>幼儿班</v>
      </c>
    </row>
    <row r="269" spans="1:33">
      <c r="A269" s="214" t="s">
        <v>1721</v>
      </c>
      <c r="B269" s="214" t="s">
        <v>459</v>
      </c>
      <c r="C269" s="214" t="s">
        <v>1721</v>
      </c>
      <c r="D269" s="214" t="s">
        <v>4167</v>
      </c>
      <c r="E269" s="214" t="s">
        <v>4169</v>
      </c>
      <c r="F269" s="214" t="s">
        <v>4168</v>
      </c>
      <c r="G269" s="214" t="s">
        <v>2786</v>
      </c>
      <c r="H269" s="214" t="s">
        <v>2787</v>
      </c>
      <c r="I269" s="214" t="s">
        <v>1686</v>
      </c>
      <c r="J269" s="214" t="s">
        <v>2789</v>
      </c>
      <c r="K269" s="214">
        <v>0</v>
      </c>
      <c r="L269" s="214" t="s">
        <v>4528</v>
      </c>
      <c r="M269" s="214" t="s">
        <v>11</v>
      </c>
      <c r="N269" s="214" t="s">
        <v>2792</v>
      </c>
      <c r="O269" s="214" t="s">
        <v>11</v>
      </c>
      <c r="P269" s="214" t="s">
        <v>2789</v>
      </c>
      <c r="Q269" s="22" t="str">
        <f t="shared" si="54"/>
        <v>在读</v>
      </c>
      <c r="R269" s="22" t="str">
        <f>IF(Q269="在读",IF(IFERROR(FIND("一",D269),0)&gt;0,"一对一",VLOOKUP(LEFT(D269,3),班级编码!A:H,8,0)),Q269)</f>
        <v>幼儿部</v>
      </c>
      <c r="S269" s="22" t="str">
        <f t="shared" si="55"/>
        <v>K05000GXD36</v>
      </c>
      <c r="T269" s="22" t="str">
        <f t="shared" si="56"/>
        <v>萧泽秀</v>
      </c>
      <c r="U269" s="22" t="str">
        <f t="shared" si="57"/>
        <v/>
      </c>
      <c r="V269" s="22" t="str">
        <f t="shared" si="58"/>
        <v>Marry</v>
      </c>
      <c r="W269" s="22" t="str">
        <f t="shared" si="59"/>
        <v>Marry</v>
      </c>
      <c r="X269" s="22" t="str">
        <f t="shared" si="60"/>
        <v/>
      </c>
      <c r="Y269" s="22">
        <f t="shared" si="61"/>
        <v>5</v>
      </c>
      <c r="Z269" s="22">
        <f t="shared" si="62"/>
        <v>5</v>
      </c>
      <c r="AA269" s="22" t="str">
        <f t="shared" si="52"/>
        <v/>
      </c>
      <c r="AB269" s="22">
        <f>COUNTIF($G$2:G269,G269)</f>
        <v>1</v>
      </c>
      <c r="AC269" s="22" t="str">
        <f t="shared" si="63"/>
        <v>K05</v>
      </c>
      <c r="AD269" s="22" t="str">
        <f>VLOOKUP(D269,'2-班级信息'!A:AI,35,0)</f>
        <v>周四晚上</v>
      </c>
      <c r="AE269" s="22" t="str">
        <f>VLOOKUP(D269,'2-班级信息'!A:AL,12,0)</f>
        <v>1.5小时</v>
      </c>
      <c r="AF269" s="22" t="str">
        <f t="shared" si="53"/>
        <v>幼儿班</v>
      </c>
      <c r="AG269" s="22" t="str">
        <f t="shared" si="64"/>
        <v>幼儿班</v>
      </c>
    </row>
    <row r="270" spans="1:33">
      <c r="A270" s="214" t="s">
        <v>1721</v>
      </c>
      <c r="B270" s="214" t="s">
        <v>1189</v>
      </c>
      <c r="C270" s="214" t="s">
        <v>1721</v>
      </c>
      <c r="D270" s="214" t="s">
        <v>4182</v>
      </c>
      <c r="E270" s="214" t="s">
        <v>4184</v>
      </c>
      <c r="F270" s="214" t="s">
        <v>4183</v>
      </c>
      <c r="G270" s="214" t="s">
        <v>3047</v>
      </c>
      <c r="H270" s="214" t="s">
        <v>3048</v>
      </c>
      <c r="I270" s="214" t="s">
        <v>10</v>
      </c>
      <c r="J270" s="214" t="s">
        <v>3049</v>
      </c>
      <c r="K270" s="214">
        <v>0</v>
      </c>
      <c r="L270" s="214" t="s">
        <v>4529</v>
      </c>
      <c r="M270" s="214" t="s">
        <v>11</v>
      </c>
      <c r="N270" s="214" t="s">
        <v>1726</v>
      </c>
      <c r="O270" s="214" t="s">
        <v>11</v>
      </c>
      <c r="P270" s="214" t="s">
        <v>3049</v>
      </c>
      <c r="Q270" s="22" t="str">
        <f t="shared" si="54"/>
        <v>在读</v>
      </c>
      <c r="R270" s="22" t="str">
        <f>IF(Q270="在读",IF(IFERROR(FIND("一",D270),0)&gt;0,"一对一",VLOOKUP(LEFT(D270,3),班级编码!A:H,8,0)),Q270)</f>
        <v>小初部</v>
      </c>
      <c r="S270" s="22" t="str">
        <f t="shared" si="55"/>
        <v>P02K34G1229</v>
      </c>
      <c r="T270" s="22" t="str">
        <f t="shared" si="56"/>
        <v>萧泽秀</v>
      </c>
      <c r="U270" s="22" t="str">
        <f t="shared" si="57"/>
        <v>黎洁瑜</v>
      </c>
      <c r="V270" s="22" t="str">
        <f t="shared" si="58"/>
        <v>YoYO</v>
      </c>
      <c r="W270" s="22" t="str">
        <f t="shared" si="59"/>
        <v>YoYO</v>
      </c>
      <c r="X270" s="22" t="str">
        <f t="shared" si="60"/>
        <v>黎洁瑜</v>
      </c>
      <c r="Y270" s="22">
        <f t="shared" si="61"/>
        <v>4</v>
      </c>
      <c r="Z270" s="22">
        <f t="shared" si="62"/>
        <v>4</v>
      </c>
      <c r="AA270" s="22" t="str">
        <f t="shared" si="52"/>
        <v/>
      </c>
      <c r="AB270" s="22">
        <f>COUNTIF($G$2:G270,G270)</f>
        <v>1</v>
      </c>
      <c r="AC270" s="22" t="str">
        <f t="shared" si="63"/>
        <v>P02</v>
      </c>
      <c r="AD270" s="22" t="str">
        <f>VLOOKUP(D270,'2-班级信息'!A:AI,35,0)</f>
        <v>周三下午</v>
      </c>
      <c r="AE270" s="22" t="str">
        <f>VLOOKUP(D270,'2-班级信息'!A:AL,12,0)</f>
        <v>3小时</v>
      </c>
      <c r="AF270" s="22" t="str">
        <f t="shared" si="53"/>
        <v>小学班</v>
      </c>
      <c r="AG270" s="22" t="str">
        <f t="shared" si="64"/>
        <v>小学平时3小时班</v>
      </c>
    </row>
    <row r="271" spans="1:33">
      <c r="A271" s="214" t="s">
        <v>1721</v>
      </c>
      <c r="B271" s="214" t="s">
        <v>464</v>
      </c>
      <c r="C271" s="214" t="s">
        <v>1721</v>
      </c>
      <c r="D271" s="214" t="s">
        <v>4122</v>
      </c>
      <c r="E271" s="214" t="s">
        <v>4125</v>
      </c>
      <c r="F271" s="214" t="s">
        <v>4123</v>
      </c>
      <c r="G271" s="214" t="s">
        <v>2062</v>
      </c>
      <c r="H271" s="214" t="s">
        <v>2063</v>
      </c>
      <c r="I271" s="214" t="s">
        <v>1669</v>
      </c>
      <c r="J271" s="214" t="s">
        <v>2065</v>
      </c>
      <c r="K271" s="214">
        <v>0</v>
      </c>
      <c r="L271" s="214" t="s">
        <v>4530</v>
      </c>
      <c r="M271" s="214" t="s">
        <v>11</v>
      </c>
      <c r="N271" s="214" t="s">
        <v>2069</v>
      </c>
      <c r="O271" s="214" t="s">
        <v>2067</v>
      </c>
      <c r="P271" s="214" t="s">
        <v>2065</v>
      </c>
      <c r="Q271" s="22" t="str">
        <f t="shared" si="54"/>
        <v>在读</v>
      </c>
      <c r="R271" s="22" t="str">
        <f>IF(Q271="在读",IF(IFERROR(FIND("一",D271),0)&gt;0,"一对一",VLOOKUP(LEFT(D271,3),班级编码!A:H,8,0)),Q271)</f>
        <v>幼儿部</v>
      </c>
      <c r="S271" s="22" t="str">
        <f t="shared" si="55"/>
        <v>K03ADPGZD32</v>
      </c>
      <c r="T271" s="22" t="str">
        <f t="shared" si="56"/>
        <v>萧泽秀</v>
      </c>
      <c r="U271" s="22" t="str">
        <f t="shared" si="57"/>
        <v/>
      </c>
      <c r="V271" s="22" t="str">
        <f t="shared" si="58"/>
        <v>STA MARIA ANTONIO II</v>
      </c>
      <c r="W271" s="22" t="str">
        <f t="shared" si="59"/>
        <v>STA MARIA ANTONIO II</v>
      </c>
      <c r="X271" s="22" t="str">
        <f t="shared" si="60"/>
        <v/>
      </c>
      <c r="Y271" s="22">
        <f t="shared" si="61"/>
        <v>20</v>
      </c>
      <c r="Z271" s="22">
        <f t="shared" si="62"/>
        <v>20</v>
      </c>
      <c r="AA271" s="22" t="str">
        <f t="shared" si="52"/>
        <v/>
      </c>
      <c r="AB271" s="22">
        <f>COUNTIF($G$2:G271,G271)</f>
        <v>1</v>
      </c>
      <c r="AC271" s="22" t="str">
        <f t="shared" si="63"/>
        <v>K03</v>
      </c>
      <c r="AD271" s="22" t="str">
        <f>VLOOKUP(D271,'2-班级信息'!A:AI,35,0)</f>
        <v>周六上午</v>
      </c>
      <c r="AE271" s="22" t="str">
        <f>VLOOKUP(D271,'2-班级信息'!A:AL,12,0)</f>
        <v>1.5小时</v>
      </c>
      <c r="AF271" s="22" t="str">
        <f t="shared" si="53"/>
        <v>幼儿班</v>
      </c>
      <c r="AG271" s="22" t="str">
        <f t="shared" si="64"/>
        <v>幼儿班</v>
      </c>
    </row>
    <row r="272" spans="1:33">
      <c r="A272" s="214" t="s">
        <v>1721</v>
      </c>
      <c r="B272" s="214" t="s">
        <v>464</v>
      </c>
      <c r="C272" s="214" t="s">
        <v>1721</v>
      </c>
      <c r="D272" s="214" t="s">
        <v>4122</v>
      </c>
      <c r="E272" s="214" t="s">
        <v>4125</v>
      </c>
      <c r="F272" s="214" t="s">
        <v>4123</v>
      </c>
      <c r="G272" s="214" t="s">
        <v>3747</v>
      </c>
      <c r="H272" s="214" t="s">
        <v>3748</v>
      </c>
      <c r="I272" s="214" t="s">
        <v>1669</v>
      </c>
      <c r="J272" s="214" t="s">
        <v>3750</v>
      </c>
      <c r="K272" s="214">
        <v>0</v>
      </c>
      <c r="L272" s="214" t="s">
        <v>4531</v>
      </c>
      <c r="M272" s="214" t="s">
        <v>11</v>
      </c>
      <c r="N272" s="214" t="s">
        <v>2069</v>
      </c>
      <c r="O272" s="214" t="s">
        <v>3752</v>
      </c>
      <c r="P272" s="214" t="s">
        <v>3750</v>
      </c>
      <c r="Q272" s="22" t="str">
        <f t="shared" si="54"/>
        <v>在读</v>
      </c>
      <c r="R272" s="22" t="str">
        <f>IF(Q272="在读",IF(IFERROR(FIND("一",D272),0)&gt;0,"一对一",VLOOKUP(LEFT(D272,3),班级编码!A:H,8,0)),Q272)</f>
        <v>幼儿部</v>
      </c>
      <c r="S272" s="22" t="str">
        <f t="shared" si="55"/>
        <v>K03ADPGZD32</v>
      </c>
      <c r="T272" s="22" t="str">
        <f t="shared" si="56"/>
        <v>萧泽秀</v>
      </c>
      <c r="U272" s="22" t="str">
        <f t="shared" si="57"/>
        <v/>
      </c>
      <c r="V272" s="22" t="str">
        <f t="shared" si="58"/>
        <v>STA MARIA ANTONIO II</v>
      </c>
      <c r="W272" s="22" t="str">
        <f t="shared" si="59"/>
        <v>STA MARIA ANTONIO II</v>
      </c>
      <c r="X272" s="22" t="str">
        <f t="shared" si="60"/>
        <v/>
      </c>
      <c r="Y272" s="22">
        <f t="shared" si="61"/>
        <v>20</v>
      </c>
      <c r="Z272" s="22">
        <f t="shared" si="62"/>
        <v>20</v>
      </c>
      <c r="AA272" s="22" t="str">
        <f t="shared" si="52"/>
        <v/>
      </c>
      <c r="AB272" s="22">
        <f>COUNTIF($G$2:G272,G272)</f>
        <v>1</v>
      </c>
      <c r="AC272" s="22" t="str">
        <f t="shared" si="63"/>
        <v>K03</v>
      </c>
      <c r="AD272" s="22" t="str">
        <f>VLOOKUP(D272,'2-班级信息'!A:AI,35,0)</f>
        <v>周六上午</v>
      </c>
      <c r="AE272" s="22" t="str">
        <f>VLOOKUP(D272,'2-班级信息'!A:AL,12,0)</f>
        <v>1.5小时</v>
      </c>
      <c r="AF272" s="22" t="str">
        <f t="shared" si="53"/>
        <v>幼儿班</v>
      </c>
      <c r="AG272" s="22" t="str">
        <f t="shared" si="64"/>
        <v>幼儿班</v>
      </c>
    </row>
    <row r="273" spans="1:33">
      <c r="A273" s="214" t="s">
        <v>1721</v>
      </c>
      <c r="B273" s="214" t="s">
        <v>1189</v>
      </c>
      <c r="C273" s="214" t="s">
        <v>1721</v>
      </c>
      <c r="D273" s="214" t="s">
        <v>5351</v>
      </c>
      <c r="E273" s="214" t="s">
        <v>5352</v>
      </c>
      <c r="F273" s="214" t="s">
        <v>4135</v>
      </c>
      <c r="G273" s="214" t="s">
        <v>3117</v>
      </c>
      <c r="H273" s="214" t="s">
        <v>3118</v>
      </c>
      <c r="I273" s="214" t="s">
        <v>16</v>
      </c>
      <c r="J273" s="214" t="s">
        <v>3119</v>
      </c>
      <c r="K273" s="214">
        <v>0</v>
      </c>
      <c r="L273" s="214" t="s">
        <v>4532</v>
      </c>
      <c r="M273" s="214" t="s">
        <v>11</v>
      </c>
      <c r="N273" s="214" t="s">
        <v>1726</v>
      </c>
      <c r="O273" s="214" t="s">
        <v>11</v>
      </c>
      <c r="P273" s="214" t="s">
        <v>3119</v>
      </c>
      <c r="Q273" s="22" t="str">
        <f t="shared" si="54"/>
        <v>在读</v>
      </c>
      <c r="R273" s="22" t="str">
        <f>IF(Q273="在读",IF(IFERROR(FIND("一",D273),0)&gt;0,"一对一",VLOOKUP(LEFT(D273,3),班级编码!A:H,8,0)),Q273)</f>
        <v>小初部</v>
      </c>
      <c r="S273" s="22" t="str">
        <f t="shared" si="55"/>
        <v>P02K34G3439</v>
      </c>
      <c r="T273" s="22" t="str">
        <f t="shared" si="56"/>
        <v>赖情佳</v>
      </c>
      <c r="U273" s="22" t="str">
        <f t="shared" si="57"/>
        <v>覃爱怡</v>
      </c>
      <c r="V273" s="22" t="str">
        <f t="shared" si="58"/>
        <v xml:space="preserve">STA MARIA </v>
      </c>
      <c r="W273" s="22" t="str">
        <f t="shared" si="59"/>
        <v>覃爱怡</v>
      </c>
      <c r="X273" s="22" t="str">
        <f t="shared" si="60"/>
        <v xml:space="preserve">STA MARIA </v>
      </c>
      <c r="Y273" s="22">
        <f t="shared" si="61"/>
        <v>3</v>
      </c>
      <c r="Z273" s="22">
        <f t="shared" si="62"/>
        <v>6</v>
      </c>
      <c r="AA273" s="22" t="str">
        <f t="shared" si="52"/>
        <v/>
      </c>
      <c r="AB273" s="22">
        <f>COUNTIF($G$2:G273,G273)</f>
        <v>1</v>
      </c>
      <c r="AC273" s="22" t="str">
        <f t="shared" si="63"/>
        <v>P02</v>
      </c>
      <c r="AD273" s="22" t="str">
        <f>VLOOKUP(D273,'2-班级信息'!A:AI,35,0)</f>
        <v>周四下午</v>
      </c>
      <c r="AE273" s="22" t="str">
        <f>VLOOKUP(D273,'2-班级信息'!A:AL,12,0)</f>
        <v>3小时</v>
      </c>
      <c r="AF273" s="22" t="str">
        <f t="shared" si="53"/>
        <v>小学班</v>
      </c>
      <c r="AG273" s="22" t="str">
        <f t="shared" si="64"/>
        <v>小学平时3小时班</v>
      </c>
    </row>
    <row r="274" spans="1:33">
      <c r="A274" s="214" t="s">
        <v>1721</v>
      </c>
      <c r="B274" s="214" t="s">
        <v>1189</v>
      </c>
      <c r="C274" s="214" t="s">
        <v>1721</v>
      </c>
      <c r="D274" s="214" t="s">
        <v>5351</v>
      </c>
      <c r="E274" s="214" t="s">
        <v>5352</v>
      </c>
      <c r="F274" s="214" t="s">
        <v>4135</v>
      </c>
      <c r="G274" s="214" t="s">
        <v>3937</v>
      </c>
      <c r="H274" s="214" t="s">
        <v>3938</v>
      </c>
      <c r="I274" s="214" t="s">
        <v>16</v>
      </c>
      <c r="J274" s="214" t="s">
        <v>3940</v>
      </c>
      <c r="K274" s="214">
        <v>0</v>
      </c>
      <c r="L274" s="214" t="s">
        <v>4533</v>
      </c>
      <c r="M274" s="214" t="s">
        <v>11</v>
      </c>
      <c r="N274" s="214" t="s">
        <v>1726</v>
      </c>
      <c r="O274" s="214" t="s">
        <v>11</v>
      </c>
      <c r="P274" s="214" t="s">
        <v>3940</v>
      </c>
      <c r="Q274" s="22" t="str">
        <f t="shared" si="54"/>
        <v>在读</v>
      </c>
      <c r="R274" s="22" t="str">
        <f>IF(Q274="在读",IF(IFERROR(FIND("一",D274),0)&gt;0,"一对一",VLOOKUP(LEFT(D274,3),班级编码!A:H,8,0)),Q274)</f>
        <v>小初部</v>
      </c>
      <c r="S274" s="22" t="str">
        <f t="shared" si="55"/>
        <v>P02K34G3439</v>
      </c>
      <c r="T274" s="22" t="str">
        <f t="shared" si="56"/>
        <v>赖情佳</v>
      </c>
      <c r="U274" s="22" t="str">
        <f t="shared" si="57"/>
        <v>覃爱怡</v>
      </c>
      <c r="V274" s="22" t="str">
        <f t="shared" si="58"/>
        <v xml:space="preserve">STA MARIA </v>
      </c>
      <c r="W274" s="22" t="str">
        <f t="shared" si="59"/>
        <v>覃爱怡</v>
      </c>
      <c r="X274" s="22" t="str">
        <f t="shared" si="60"/>
        <v xml:space="preserve">STA MARIA </v>
      </c>
      <c r="Y274" s="22">
        <f t="shared" si="61"/>
        <v>3</v>
      </c>
      <c r="Z274" s="22">
        <f t="shared" si="62"/>
        <v>6</v>
      </c>
      <c r="AA274" s="22" t="str">
        <f t="shared" si="52"/>
        <v/>
      </c>
      <c r="AB274" s="22">
        <f>COUNTIF($G$2:G274,G274)</f>
        <v>1</v>
      </c>
      <c r="AC274" s="22" t="str">
        <f t="shared" si="63"/>
        <v>P02</v>
      </c>
      <c r="AD274" s="22" t="str">
        <f>VLOOKUP(D274,'2-班级信息'!A:AI,35,0)</f>
        <v>周四下午</v>
      </c>
      <c r="AE274" s="22" t="str">
        <f>VLOOKUP(D274,'2-班级信息'!A:AL,12,0)</f>
        <v>3小时</v>
      </c>
      <c r="AF274" s="22" t="str">
        <f t="shared" si="53"/>
        <v>小学班</v>
      </c>
      <c r="AG274" s="22" t="str">
        <f t="shared" si="64"/>
        <v>小学平时3小时班</v>
      </c>
    </row>
    <row r="275" spans="1:33">
      <c r="A275" s="214" t="s">
        <v>1721</v>
      </c>
      <c r="B275" s="214" t="s">
        <v>464</v>
      </c>
      <c r="C275" s="214" t="s">
        <v>1721</v>
      </c>
      <c r="D275" s="214" t="s">
        <v>4191</v>
      </c>
      <c r="E275" s="214" t="s">
        <v>4193</v>
      </c>
      <c r="F275" s="214" t="s">
        <v>4192</v>
      </c>
      <c r="G275" s="214" t="s">
        <v>2930</v>
      </c>
      <c r="H275" s="214" t="s">
        <v>2931</v>
      </c>
      <c r="I275" s="214" t="s">
        <v>1669</v>
      </c>
      <c r="J275" s="214" t="s">
        <v>2932</v>
      </c>
      <c r="K275" s="214">
        <v>0</v>
      </c>
      <c r="L275" s="214" t="s">
        <v>4534</v>
      </c>
      <c r="M275" s="214" t="s">
        <v>11</v>
      </c>
      <c r="N275" s="214" t="s">
        <v>1865</v>
      </c>
      <c r="O275" s="214" t="s">
        <v>2934</v>
      </c>
      <c r="P275" s="214" t="s">
        <v>2932</v>
      </c>
      <c r="Q275" s="22" t="str">
        <f t="shared" si="54"/>
        <v>在读</v>
      </c>
      <c r="R275" s="22" t="str">
        <f>IF(Q275="在读",IF(IFERROR(FIND("一",D275),0)&gt;0,"一对一",VLOOKUP(LEFT(D275,3),班级编码!A:H,8,0)),Q275)</f>
        <v>幼儿部</v>
      </c>
      <c r="S275" s="22" t="str">
        <f t="shared" si="55"/>
        <v>K03ADPGZD42</v>
      </c>
      <c r="T275" s="22" t="str">
        <f t="shared" si="56"/>
        <v>覃爱怡</v>
      </c>
      <c r="U275" s="22" t="str">
        <f t="shared" si="57"/>
        <v/>
      </c>
      <c r="V275" s="22" t="str">
        <f t="shared" si="58"/>
        <v>STA MARIA ANTONIO II</v>
      </c>
      <c r="W275" s="22" t="str">
        <f t="shared" si="59"/>
        <v>STA MARIA ANTONIO II</v>
      </c>
      <c r="X275" s="22" t="str">
        <f t="shared" si="60"/>
        <v/>
      </c>
      <c r="Y275" s="22">
        <f t="shared" si="61"/>
        <v>20</v>
      </c>
      <c r="Z275" s="22">
        <f t="shared" si="62"/>
        <v>20</v>
      </c>
      <c r="AA275" s="22" t="str">
        <f t="shared" si="52"/>
        <v/>
      </c>
      <c r="AB275" s="22">
        <f>COUNTIF($G$2:G275,G275)</f>
        <v>1</v>
      </c>
      <c r="AC275" s="22" t="str">
        <f t="shared" si="63"/>
        <v>K03</v>
      </c>
      <c r="AD275" s="22" t="str">
        <f>VLOOKUP(D275,'2-班级信息'!A:AI,35,0)</f>
        <v>周日上午</v>
      </c>
      <c r="AE275" s="22" t="str">
        <f>VLOOKUP(D275,'2-班级信息'!A:AL,12,0)</f>
        <v>1.5小时</v>
      </c>
      <c r="AF275" s="22" t="str">
        <f t="shared" si="53"/>
        <v>幼儿班</v>
      </c>
      <c r="AG275" s="22" t="str">
        <f t="shared" si="64"/>
        <v>幼儿班</v>
      </c>
    </row>
    <row r="276" spans="1:33">
      <c r="A276" s="214" t="s">
        <v>1721</v>
      </c>
      <c r="B276" s="214" t="s">
        <v>452</v>
      </c>
      <c r="C276" s="214" t="s">
        <v>1721</v>
      </c>
      <c r="D276" s="214" t="s">
        <v>4179</v>
      </c>
      <c r="E276" s="214" t="s">
        <v>4150</v>
      </c>
      <c r="F276" s="214" t="s">
        <v>4180</v>
      </c>
      <c r="G276" s="214" t="s">
        <v>3242</v>
      </c>
      <c r="H276" s="214" t="s">
        <v>3243</v>
      </c>
      <c r="I276" s="214" t="s">
        <v>16</v>
      </c>
      <c r="J276" s="214" t="s">
        <v>3245</v>
      </c>
      <c r="K276" s="214">
        <v>0</v>
      </c>
      <c r="L276" s="214" t="s">
        <v>4535</v>
      </c>
      <c r="M276" s="214" t="s">
        <v>11</v>
      </c>
      <c r="N276" s="214" t="s">
        <v>1726</v>
      </c>
      <c r="O276" s="214" t="s">
        <v>11</v>
      </c>
      <c r="P276" s="214" t="s">
        <v>3245</v>
      </c>
      <c r="Q276" s="22" t="str">
        <f t="shared" si="54"/>
        <v>在读</v>
      </c>
      <c r="R276" s="22" t="str">
        <f>IF(Q276="在读",IF(IFERROR(FIND("一",D276),0)&gt;0,"一对一",VLOOKUP(LEFT(D276,3),班级编码!A:H,8,0)),Q276)</f>
        <v>小初部</v>
      </c>
      <c r="S276" s="22" t="str">
        <f t="shared" si="55"/>
        <v>P03F02G1202</v>
      </c>
      <c r="T276" s="22" t="str">
        <f t="shared" si="56"/>
        <v>王玲</v>
      </c>
      <c r="U276" s="22" t="str">
        <f t="shared" si="57"/>
        <v>赖情佳</v>
      </c>
      <c r="V276" s="22" t="str">
        <f t="shared" si="58"/>
        <v xml:space="preserve">STA MARIA </v>
      </c>
      <c r="W276" s="22" t="str">
        <f t="shared" si="59"/>
        <v>赖情佳</v>
      </c>
      <c r="X276" s="22" t="str">
        <f t="shared" si="60"/>
        <v xml:space="preserve">STA MARIA </v>
      </c>
      <c r="Y276" s="22">
        <f t="shared" si="61"/>
        <v>3</v>
      </c>
      <c r="Z276" s="22">
        <f t="shared" si="62"/>
        <v>6</v>
      </c>
      <c r="AA276" s="22" t="str">
        <f t="shared" si="52"/>
        <v/>
      </c>
      <c r="AB276" s="22">
        <f>COUNTIF($G$2:G276,G276)</f>
        <v>1</v>
      </c>
      <c r="AC276" s="22" t="str">
        <f t="shared" si="63"/>
        <v>P03</v>
      </c>
      <c r="AD276" s="22" t="str">
        <f>VLOOKUP(D276,'2-班级信息'!A:AI,35,0)</f>
        <v>周日上午</v>
      </c>
      <c r="AE276" s="22" t="str">
        <f>VLOOKUP(D276,'2-班级信息'!A:AL,12,0)</f>
        <v>3小时</v>
      </c>
      <c r="AF276" s="22" t="str">
        <f t="shared" si="53"/>
        <v>小学班</v>
      </c>
      <c r="AG276" s="22" t="str">
        <f t="shared" si="64"/>
        <v>小学周末白天班</v>
      </c>
    </row>
    <row r="277" spans="1:33">
      <c r="A277" s="214" t="s">
        <v>1721</v>
      </c>
      <c r="B277" s="214" t="s">
        <v>1189</v>
      </c>
      <c r="C277" s="214" t="s">
        <v>1721</v>
      </c>
      <c r="D277" s="214" t="s">
        <v>4182</v>
      </c>
      <c r="E277" s="214" t="s">
        <v>4184</v>
      </c>
      <c r="F277" s="214" t="s">
        <v>4183</v>
      </c>
      <c r="G277" s="214" t="s">
        <v>4007</v>
      </c>
      <c r="H277" s="214" t="s">
        <v>4008</v>
      </c>
      <c r="I277" s="214" t="s">
        <v>16</v>
      </c>
      <c r="J277" s="214" t="s">
        <v>4009</v>
      </c>
      <c r="K277" s="214">
        <v>0</v>
      </c>
      <c r="L277" s="214" t="s">
        <v>4536</v>
      </c>
      <c r="M277" s="214" t="s">
        <v>11</v>
      </c>
      <c r="N277" s="214" t="s">
        <v>1726</v>
      </c>
      <c r="O277" s="214" t="s">
        <v>11</v>
      </c>
      <c r="P277" s="214" t="s">
        <v>11</v>
      </c>
      <c r="Q277" s="22" t="str">
        <f t="shared" si="54"/>
        <v>在读</v>
      </c>
      <c r="R277" s="22" t="str">
        <f>IF(Q277="在读",IF(IFERROR(FIND("一",D277),0)&gt;0,"一对一",VLOOKUP(LEFT(D277,3),班级编码!A:H,8,0)),Q277)</f>
        <v>小初部</v>
      </c>
      <c r="S277" s="22" t="str">
        <f t="shared" si="55"/>
        <v>P02K34G1229</v>
      </c>
      <c r="T277" s="22" t="str">
        <f t="shared" si="56"/>
        <v>萧泽秀</v>
      </c>
      <c r="U277" s="22" t="str">
        <f t="shared" si="57"/>
        <v>黎洁瑜</v>
      </c>
      <c r="V277" s="22" t="str">
        <f t="shared" si="58"/>
        <v>YoYO</v>
      </c>
      <c r="W277" s="22" t="str">
        <f t="shared" si="59"/>
        <v>YoYO</v>
      </c>
      <c r="X277" s="22" t="str">
        <f t="shared" si="60"/>
        <v>黎洁瑜</v>
      </c>
      <c r="Y277" s="22">
        <f t="shared" si="61"/>
        <v>4</v>
      </c>
      <c r="Z277" s="22">
        <f t="shared" si="62"/>
        <v>4</v>
      </c>
      <c r="AA277" s="22" t="str">
        <f t="shared" si="52"/>
        <v/>
      </c>
      <c r="AB277" s="22">
        <f>COUNTIF($G$2:G277,G277)</f>
        <v>1</v>
      </c>
      <c r="AC277" s="22" t="str">
        <f t="shared" si="63"/>
        <v>P02</v>
      </c>
      <c r="AD277" s="22" t="str">
        <f>VLOOKUP(D277,'2-班级信息'!A:AI,35,0)</f>
        <v>周三下午</v>
      </c>
      <c r="AE277" s="22" t="str">
        <f>VLOOKUP(D277,'2-班级信息'!A:AL,12,0)</f>
        <v>3小时</v>
      </c>
      <c r="AF277" s="22" t="str">
        <f t="shared" si="53"/>
        <v>小学班</v>
      </c>
      <c r="AG277" s="22" t="str">
        <f t="shared" si="64"/>
        <v>小学平时3小时班</v>
      </c>
    </row>
    <row r="278" spans="1:33">
      <c r="A278" s="214" t="s">
        <v>1721</v>
      </c>
      <c r="B278" s="214" t="s">
        <v>452</v>
      </c>
      <c r="C278" s="214" t="s">
        <v>1721</v>
      </c>
      <c r="D278" s="214" t="s">
        <v>5344</v>
      </c>
      <c r="E278" s="214" t="s">
        <v>4150</v>
      </c>
      <c r="F278" s="214" t="s">
        <v>5345</v>
      </c>
      <c r="G278" s="214" t="s">
        <v>1835</v>
      </c>
      <c r="H278" s="214" t="s">
        <v>1836</v>
      </c>
      <c r="I278" s="214" t="s">
        <v>14</v>
      </c>
      <c r="J278" s="214" t="s">
        <v>1839</v>
      </c>
      <c r="K278" s="214">
        <v>0</v>
      </c>
      <c r="L278" s="214" t="s">
        <v>4537</v>
      </c>
      <c r="M278" s="214" t="s">
        <v>11</v>
      </c>
      <c r="N278" s="214" t="s">
        <v>1726</v>
      </c>
      <c r="O278" s="214" t="s">
        <v>1841</v>
      </c>
      <c r="P278" s="214" t="s">
        <v>1839</v>
      </c>
      <c r="Q278" s="22" t="str">
        <f t="shared" si="54"/>
        <v>在读</v>
      </c>
      <c r="R278" s="22" t="str">
        <f>IF(Q278="在读",IF(IFERROR(FIND("一",D278),0)&gt;0,"一对一",VLOOKUP(LEFT(D278,3),班级编码!A:H,8,0)),Q278)</f>
        <v>小高部</v>
      </c>
      <c r="S278" s="22" t="str">
        <f t="shared" si="55"/>
        <v>P3AF05G2337</v>
      </c>
      <c r="T278" s="22" t="str">
        <f t="shared" si="56"/>
        <v>易青梅</v>
      </c>
      <c r="U278" s="22" t="str">
        <f t="shared" si="57"/>
        <v>萧泽秀</v>
      </c>
      <c r="V278" s="22" t="str">
        <f t="shared" si="58"/>
        <v>Saleh Abdu</v>
      </c>
      <c r="W278" s="22" t="str">
        <f t="shared" si="59"/>
        <v>萧泽秀</v>
      </c>
      <c r="X278" s="22" t="str">
        <f t="shared" si="60"/>
        <v>Saleh Abdu</v>
      </c>
      <c r="Y278" s="22">
        <f t="shared" si="61"/>
        <v>3</v>
      </c>
      <c r="Z278" s="22">
        <f t="shared" si="62"/>
        <v>6</v>
      </c>
      <c r="AA278" s="22" t="str">
        <f t="shared" si="52"/>
        <v/>
      </c>
      <c r="AB278" s="22">
        <f>COUNTIF($G$2:G278,G278)</f>
        <v>1</v>
      </c>
      <c r="AC278" s="22" t="str">
        <f t="shared" si="63"/>
        <v>P3A</v>
      </c>
      <c r="AD278" s="22" t="str">
        <f>VLOOKUP(D278,'2-班级信息'!A:AI,35,0)</f>
        <v>周日上午</v>
      </c>
      <c r="AE278" s="22" t="str">
        <f>VLOOKUP(D278,'2-班级信息'!A:AL,12,0)</f>
        <v>3小时</v>
      </c>
      <c r="AF278" s="22" t="str">
        <f t="shared" si="53"/>
        <v>小学班</v>
      </c>
      <c r="AG278" s="22" t="str">
        <f t="shared" si="64"/>
        <v>小学周末白天班</v>
      </c>
    </row>
    <row r="279" spans="1:33">
      <c r="A279" s="214" t="s">
        <v>1721</v>
      </c>
      <c r="B279" s="214" t="s">
        <v>452</v>
      </c>
      <c r="C279" s="214" t="s">
        <v>1721</v>
      </c>
      <c r="D279" s="214" t="s">
        <v>4164</v>
      </c>
      <c r="E279" s="214" t="s">
        <v>4132</v>
      </c>
      <c r="F279" s="214" t="s">
        <v>4165</v>
      </c>
      <c r="G279" s="214" t="s">
        <v>3643</v>
      </c>
      <c r="H279" s="214" t="s">
        <v>3644</v>
      </c>
      <c r="I279" s="214" t="s">
        <v>16</v>
      </c>
      <c r="J279" s="214" t="s">
        <v>3646</v>
      </c>
      <c r="K279" s="214">
        <v>0</v>
      </c>
      <c r="L279" s="214" t="s">
        <v>4538</v>
      </c>
      <c r="M279" s="214" t="s">
        <v>11</v>
      </c>
      <c r="N279" s="214" t="s">
        <v>1722</v>
      </c>
      <c r="O279" s="214" t="s">
        <v>3649</v>
      </c>
      <c r="P279" s="214" t="s">
        <v>3646</v>
      </c>
      <c r="Q279" s="22" t="str">
        <f t="shared" si="54"/>
        <v>在读</v>
      </c>
      <c r="R279" s="22" t="str">
        <f>IF(Q279="在读",IF(IFERROR(FIND("一",D279),0)&gt;0,"一对一",VLOOKUP(LEFT(D279,3),班级编码!A:H,8,0)),Q279)</f>
        <v>小初部</v>
      </c>
      <c r="S279" s="22" t="str">
        <f t="shared" si="55"/>
        <v>P03K56G1228</v>
      </c>
      <c r="T279" s="22" t="str">
        <f t="shared" si="56"/>
        <v>覃爱怡</v>
      </c>
      <c r="U279" s="22" t="str">
        <f t="shared" si="57"/>
        <v>易青梅</v>
      </c>
      <c r="V279" s="22" t="str">
        <f t="shared" si="58"/>
        <v>STA MARIA ANTONIO III BILLONES</v>
      </c>
      <c r="W279" s="22" t="str">
        <f t="shared" si="59"/>
        <v>STA MARIA ANTONIO III BILLONES</v>
      </c>
      <c r="X279" s="22" t="str">
        <f t="shared" si="60"/>
        <v>易青梅</v>
      </c>
      <c r="Y279" s="22">
        <f t="shared" si="61"/>
        <v>30</v>
      </c>
      <c r="Z279" s="22">
        <f t="shared" si="62"/>
        <v>30</v>
      </c>
      <c r="AA279" s="22" t="str">
        <f t="shared" si="52"/>
        <v/>
      </c>
      <c r="AB279" s="22">
        <f>COUNTIF($G$2:G279,G279)</f>
        <v>1</v>
      </c>
      <c r="AC279" s="22" t="str">
        <f t="shared" si="63"/>
        <v>P03</v>
      </c>
      <c r="AD279" s="22" t="str">
        <f>VLOOKUP(D279,'2-班级信息'!A:AI,35,0)</f>
        <v>周六上午</v>
      </c>
      <c r="AE279" s="22" t="str">
        <f>VLOOKUP(D279,'2-班级信息'!A:AL,12,0)</f>
        <v>3小时</v>
      </c>
      <c r="AF279" s="22" t="str">
        <f t="shared" si="53"/>
        <v>小学班</v>
      </c>
      <c r="AG279" s="22" t="str">
        <f t="shared" si="64"/>
        <v>小学周末白天班</v>
      </c>
    </row>
    <row r="280" spans="1:33">
      <c r="A280" s="214" t="s">
        <v>1721</v>
      </c>
      <c r="B280" s="214" t="s">
        <v>1189</v>
      </c>
      <c r="C280" s="214" t="s">
        <v>1721</v>
      </c>
      <c r="D280" s="214" t="s">
        <v>4182</v>
      </c>
      <c r="E280" s="214" t="s">
        <v>4184</v>
      </c>
      <c r="F280" s="214" t="s">
        <v>4183</v>
      </c>
      <c r="G280" s="214" t="s">
        <v>3549</v>
      </c>
      <c r="H280" s="214" t="s">
        <v>3550</v>
      </c>
      <c r="I280" s="214" t="s">
        <v>10</v>
      </c>
      <c r="J280" s="214" t="s">
        <v>3552</v>
      </c>
      <c r="K280" s="214">
        <v>0</v>
      </c>
      <c r="L280" s="214" t="s">
        <v>4539</v>
      </c>
      <c r="M280" s="214" t="s">
        <v>11</v>
      </c>
      <c r="N280" s="214" t="s">
        <v>1726</v>
      </c>
      <c r="O280" s="214" t="s">
        <v>11</v>
      </c>
      <c r="P280" s="214" t="s">
        <v>3552</v>
      </c>
      <c r="Q280" s="22" t="str">
        <f t="shared" si="54"/>
        <v>在读</v>
      </c>
      <c r="R280" s="22" t="str">
        <f>IF(Q280="在读",IF(IFERROR(FIND("一",D280),0)&gt;0,"一对一",VLOOKUP(LEFT(D280,3),班级编码!A:H,8,0)),Q280)</f>
        <v>小初部</v>
      </c>
      <c r="S280" s="22" t="str">
        <f t="shared" si="55"/>
        <v>P02K34G1229</v>
      </c>
      <c r="T280" s="22" t="str">
        <f t="shared" si="56"/>
        <v>萧泽秀</v>
      </c>
      <c r="U280" s="22" t="str">
        <f t="shared" si="57"/>
        <v>黎洁瑜</v>
      </c>
      <c r="V280" s="22" t="str">
        <f t="shared" si="58"/>
        <v>YoYO</v>
      </c>
      <c r="W280" s="22" t="str">
        <f t="shared" si="59"/>
        <v>YoYO</v>
      </c>
      <c r="X280" s="22" t="str">
        <f t="shared" si="60"/>
        <v>黎洁瑜</v>
      </c>
      <c r="Y280" s="22">
        <f t="shared" si="61"/>
        <v>4</v>
      </c>
      <c r="Z280" s="22">
        <f t="shared" si="62"/>
        <v>4</v>
      </c>
      <c r="AA280" s="22" t="str">
        <f t="shared" si="52"/>
        <v/>
      </c>
      <c r="AB280" s="22">
        <f>COUNTIF($G$2:G280,G280)</f>
        <v>1</v>
      </c>
      <c r="AC280" s="22" t="str">
        <f t="shared" si="63"/>
        <v>P02</v>
      </c>
      <c r="AD280" s="22" t="str">
        <f>VLOOKUP(D280,'2-班级信息'!A:AI,35,0)</f>
        <v>周三下午</v>
      </c>
      <c r="AE280" s="22" t="str">
        <f>VLOOKUP(D280,'2-班级信息'!A:AL,12,0)</f>
        <v>3小时</v>
      </c>
      <c r="AF280" s="22" t="str">
        <f t="shared" si="53"/>
        <v>小学班</v>
      </c>
      <c r="AG280" s="22" t="str">
        <f t="shared" si="64"/>
        <v>小学平时3小时班</v>
      </c>
    </row>
    <row r="281" spans="1:33">
      <c r="A281" s="214" t="s">
        <v>1721</v>
      </c>
      <c r="B281" s="214" t="s">
        <v>452</v>
      </c>
      <c r="C281" s="214" t="s">
        <v>1721</v>
      </c>
      <c r="D281" s="214" t="s">
        <v>4179</v>
      </c>
      <c r="E281" s="214" t="s">
        <v>4150</v>
      </c>
      <c r="F281" s="214" t="s">
        <v>4180</v>
      </c>
      <c r="G281" s="214" t="s">
        <v>1767</v>
      </c>
      <c r="H281" s="214" t="s">
        <v>1768</v>
      </c>
      <c r="I281" s="214" t="s">
        <v>16</v>
      </c>
      <c r="J281" s="214" t="s">
        <v>1770</v>
      </c>
      <c r="K281" s="214">
        <v>0</v>
      </c>
      <c r="L281" s="214" t="s">
        <v>4540</v>
      </c>
      <c r="M281" s="214" t="s">
        <v>11</v>
      </c>
      <c r="N281" s="214" t="s">
        <v>1726</v>
      </c>
      <c r="O281" s="214" t="s">
        <v>1773</v>
      </c>
      <c r="P281" s="214" t="s">
        <v>1770</v>
      </c>
      <c r="Q281" s="22" t="str">
        <f t="shared" si="54"/>
        <v>在读</v>
      </c>
      <c r="R281" s="22" t="str">
        <f>IF(Q281="在读",IF(IFERROR(FIND("一",D281),0)&gt;0,"一对一",VLOOKUP(LEFT(D281,3),班级编码!A:H,8,0)),Q281)</f>
        <v>小初部</v>
      </c>
      <c r="S281" s="22" t="str">
        <f t="shared" si="55"/>
        <v>P03F02G1202</v>
      </c>
      <c r="T281" s="22" t="str">
        <f t="shared" si="56"/>
        <v>王玲</v>
      </c>
      <c r="U281" s="22" t="str">
        <f t="shared" si="57"/>
        <v>赖情佳</v>
      </c>
      <c r="V281" s="22" t="str">
        <f t="shared" si="58"/>
        <v xml:space="preserve">STA MARIA </v>
      </c>
      <c r="W281" s="22" t="str">
        <f t="shared" si="59"/>
        <v>赖情佳</v>
      </c>
      <c r="X281" s="22" t="str">
        <f t="shared" si="60"/>
        <v xml:space="preserve">STA MARIA </v>
      </c>
      <c r="Y281" s="22">
        <f t="shared" si="61"/>
        <v>3</v>
      </c>
      <c r="Z281" s="22">
        <f t="shared" si="62"/>
        <v>6</v>
      </c>
      <c r="AA281" s="22" t="str">
        <f t="shared" si="52"/>
        <v/>
      </c>
      <c r="AB281" s="22">
        <f>COUNTIF($G$2:G281,G281)</f>
        <v>1</v>
      </c>
      <c r="AC281" s="22" t="str">
        <f t="shared" si="63"/>
        <v>P03</v>
      </c>
      <c r="AD281" s="22" t="str">
        <f>VLOOKUP(D281,'2-班级信息'!A:AI,35,0)</f>
        <v>周日上午</v>
      </c>
      <c r="AE281" s="22" t="str">
        <f>VLOOKUP(D281,'2-班级信息'!A:AL,12,0)</f>
        <v>3小时</v>
      </c>
      <c r="AF281" s="22" t="str">
        <f t="shared" si="53"/>
        <v>小学班</v>
      </c>
      <c r="AG281" s="22" t="str">
        <f t="shared" si="64"/>
        <v>小学周末白天班</v>
      </c>
    </row>
    <row r="282" spans="1:33">
      <c r="A282" s="214" t="s">
        <v>1721</v>
      </c>
      <c r="B282" s="214" t="s">
        <v>1189</v>
      </c>
      <c r="C282" s="214" t="s">
        <v>1721</v>
      </c>
      <c r="D282" s="214" t="s">
        <v>5351</v>
      </c>
      <c r="E282" s="214" t="s">
        <v>5352</v>
      </c>
      <c r="F282" s="214" t="s">
        <v>4135</v>
      </c>
      <c r="G282" s="214" t="s">
        <v>2161</v>
      </c>
      <c r="H282" s="214" t="s">
        <v>2162</v>
      </c>
      <c r="I282" s="214" t="s">
        <v>16</v>
      </c>
      <c r="J282" s="214" t="s">
        <v>2164</v>
      </c>
      <c r="K282" s="214">
        <v>0</v>
      </c>
      <c r="L282" s="214" t="s">
        <v>4541</v>
      </c>
      <c r="M282" s="214" t="s">
        <v>11</v>
      </c>
      <c r="N282" s="214" t="s">
        <v>1726</v>
      </c>
      <c r="O282" s="214" t="s">
        <v>2167</v>
      </c>
      <c r="P282" s="214" t="s">
        <v>11</v>
      </c>
      <c r="Q282" s="22" t="str">
        <f t="shared" si="54"/>
        <v>在读</v>
      </c>
      <c r="R282" s="22" t="str">
        <f>IF(Q282="在读",IF(IFERROR(FIND("一",D282),0)&gt;0,"一对一",VLOOKUP(LEFT(D282,3),班级编码!A:H,8,0)),Q282)</f>
        <v>小初部</v>
      </c>
      <c r="S282" s="22" t="str">
        <f t="shared" si="55"/>
        <v>P02K34G3439</v>
      </c>
      <c r="T282" s="22" t="str">
        <f t="shared" si="56"/>
        <v>赖情佳</v>
      </c>
      <c r="U282" s="22" t="str">
        <f t="shared" si="57"/>
        <v>覃爱怡</v>
      </c>
      <c r="V282" s="22" t="str">
        <f t="shared" si="58"/>
        <v xml:space="preserve">STA MARIA </v>
      </c>
      <c r="W282" s="22" t="str">
        <f t="shared" si="59"/>
        <v>覃爱怡</v>
      </c>
      <c r="X282" s="22" t="str">
        <f t="shared" si="60"/>
        <v xml:space="preserve">STA MARIA </v>
      </c>
      <c r="Y282" s="22">
        <f t="shared" si="61"/>
        <v>3</v>
      </c>
      <c r="Z282" s="22">
        <f t="shared" si="62"/>
        <v>6</v>
      </c>
      <c r="AA282" s="22" t="str">
        <f t="shared" si="52"/>
        <v/>
      </c>
      <c r="AB282" s="22">
        <f>COUNTIF($G$2:G282,G282)</f>
        <v>1</v>
      </c>
      <c r="AC282" s="22" t="str">
        <f t="shared" si="63"/>
        <v>P02</v>
      </c>
      <c r="AD282" s="22" t="str">
        <f>VLOOKUP(D282,'2-班级信息'!A:AI,35,0)</f>
        <v>周四下午</v>
      </c>
      <c r="AE282" s="22" t="str">
        <f>VLOOKUP(D282,'2-班级信息'!A:AL,12,0)</f>
        <v>3小时</v>
      </c>
      <c r="AF282" s="22" t="str">
        <f t="shared" si="53"/>
        <v>小学班</v>
      </c>
      <c r="AG282" s="22" t="str">
        <f t="shared" si="64"/>
        <v>小学平时3小时班</v>
      </c>
    </row>
    <row r="283" spans="1:33">
      <c r="A283" s="214" t="s">
        <v>1721</v>
      </c>
      <c r="B283" s="214" t="s">
        <v>452</v>
      </c>
      <c r="C283" s="214" t="s">
        <v>1721</v>
      </c>
      <c r="D283" s="214" t="s">
        <v>4190</v>
      </c>
      <c r="E283" s="214" t="s">
        <v>4155</v>
      </c>
      <c r="F283" s="214" t="s">
        <v>4135</v>
      </c>
      <c r="G283" s="214" t="s">
        <v>2901</v>
      </c>
      <c r="H283" s="214" t="s">
        <v>2902</v>
      </c>
      <c r="I283" s="214" t="s">
        <v>10</v>
      </c>
      <c r="J283" s="214" t="s">
        <v>2904</v>
      </c>
      <c r="K283" s="214">
        <v>0</v>
      </c>
      <c r="L283" s="214" t="s">
        <v>4542</v>
      </c>
      <c r="M283" s="214" t="s">
        <v>11</v>
      </c>
      <c r="N283" s="214" t="s">
        <v>1726</v>
      </c>
      <c r="O283" s="214" t="s">
        <v>2907</v>
      </c>
      <c r="P283" s="214" t="s">
        <v>2904</v>
      </c>
      <c r="Q283" s="22" t="str">
        <f t="shared" si="54"/>
        <v>在读</v>
      </c>
      <c r="R283" s="22" t="str">
        <f>IF(Q283="在读",IF(IFERROR(FIND("一",D283),0)&gt;0,"一对一",VLOOKUP(LEFT(D283,3),班级编码!A:H,8,0)),Q283)</f>
        <v>小初部</v>
      </c>
      <c r="S283" s="22" t="str">
        <f t="shared" si="55"/>
        <v>P02K34G1238</v>
      </c>
      <c r="T283" s="22" t="str">
        <f t="shared" si="56"/>
        <v>赖情佳</v>
      </c>
      <c r="U283" s="22" t="str">
        <f t="shared" si="57"/>
        <v>覃爱怡</v>
      </c>
      <c r="V283" s="22" t="str">
        <f t="shared" si="58"/>
        <v xml:space="preserve">STA MARIA </v>
      </c>
      <c r="W283" s="22" t="str">
        <f t="shared" si="59"/>
        <v>覃爱怡</v>
      </c>
      <c r="X283" s="22" t="str">
        <f t="shared" si="60"/>
        <v xml:space="preserve">STA MARIA </v>
      </c>
      <c r="Y283" s="22">
        <f t="shared" si="61"/>
        <v>3</v>
      </c>
      <c r="Z283" s="22">
        <f t="shared" si="62"/>
        <v>6</v>
      </c>
      <c r="AA283" s="22" t="str">
        <f t="shared" si="52"/>
        <v/>
      </c>
      <c r="AB283" s="22">
        <f>COUNTIF($G$2:G283,G283)</f>
        <v>1</v>
      </c>
      <c r="AC283" s="22" t="str">
        <f t="shared" si="63"/>
        <v>P02</v>
      </c>
      <c r="AD283" s="22" t="str">
        <f>VLOOKUP(D283,'2-班级信息'!A:AI,35,0)</f>
        <v>周日下午</v>
      </c>
      <c r="AE283" s="22" t="str">
        <f>VLOOKUP(D283,'2-班级信息'!A:AL,12,0)</f>
        <v>3小时</v>
      </c>
      <c r="AF283" s="22" t="str">
        <f t="shared" si="53"/>
        <v>小学班</v>
      </c>
      <c r="AG283" s="22" t="str">
        <f t="shared" si="64"/>
        <v>小学周末白天班</v>
      </c>
    </row>
    <row r="284" spans="1:33">
      <c r="A284" s="214" t="s">
        <v>1721</v>
      </c>
      <c r="B284" s="214" t="s">
        <v>452</v>
      </c>
      <c r="C284" s="214" t="s">
        <v>1721</v>
      </c>
      <c r="D284" s="214" t="s">
        <v>4179</v>
      </c>
      <c r="E284" s="214" t="s">
        <v>4150</v>
      </c>
      <c r="F284" s="214" t="s">
        <v>4180</v>
      </c>
      <c r="G284" s="214" t="s">
        <v>3168</v>
      </c>
      <c r="H284" s="214" t="s">
        <v>3169</v>
      </c>
      <c r="I284" s="214" t="s">
        <v>10</v>
      </c>
      <c r="J284" s="214" t="s">
        <v>3171</v>
      </c>
      <c r="K284" s="214">
        <v>0</v>
      </c>
      <c r="L284" s="214" t="s">
        <v>4543</v>
      </c>
      <c r="M284" s="214" t="s">
        <v>11</v>
      </c>
      <c r="N284" s="214" t="s">
        <v>1766</v>
      </c>
      <c r="O284" s="214" t="s">
        <v>3173</v>
      </c>
      <c r="P284" s="214" t="s">
        <v>3171</v>
      </c>
      <c r="Q284" s="22" t="str">
        <f t="shared" si="54"/>
        <v>在读</v>
      </c>
      <c r="R284" s="22" t="str">
        <f>IF(Q284="在读",IF(IFERROR(FIND("一",D284),0)&gt;0,"一对一",VLOOKUP(LEFT(D284,3),班级编码!A:H,8,0)),Q284)</f>
        <v>小初部</v>
      </c>
      <c r="S284" s="22" t="str">
        <f t="shared" si="55"/>
        <v>P03F02G1202</v>
      </c>
      <c r="T284" s="22" t="str">
        <f t="shared" si="56"/>
        <v>王玲</v>
      </c>
      <c r="U284" s="22" t="str">
        <f t="shared" si="57"/>
        <v>赖情佳</v>
      </c>
      <c r="V284" s="22" t="str">
        <f t="shared" si="58"/>
        <v xml:space="preserve">STA MARIA </v>
      </c>
      <c r="W284" s="22" t="str">
        <f t="shared" si="59"/>
        <v>赖情佳</v>
      </c>
      <c r="X284" s="22" t="str">
        <f t="shared" si="60"/>
        <v xml:space="preserve">STA MARIA </v>
      </c>
      <c r="Y284" s="22">
        <f t="shared" si="61"/>
        <v>3</v>
      </c>
      <c r="Z284" s="22">
        <f t="shared" si="62"/>
        <v>6</v>
      </c>
      <c r="AA284" s="22" t="str">
        <f t="shared" si="52"/>
        <v/>
      </c>
      <c r="AB284" s="22">
        <f>COUNTIF($G$2:G284,G284)</f>
        <v>1</v>
      </c>
      <c r="AC284" s="22" t="str">
        <f t="shared" si="63"/>
        <v>P03</v>
      </c>
      <c r="AD284" s="22" t="str">
        <f>VLOOKUP(D284,'2-班级信息'!A:AI,35,0)</f>
        <v>周日上午</v>
      </c>
      <c r="AE284" s="22" t="str">
        <f>VLOOKUP(D284,'2-班级信息'!A:AL,12,0)</f>
        <v>3小时</v>
      </c>
      <c r="AF284" s="22" t="str">
        <f t="shared" si="53"/>
        <v>小学班</v>
      </c>
      <c r="AG284" s="22" t="str">
        <f t="shared" si="64"/>
        <v>小学周末白天班</v>
      </c>
    </row>
    <row r="285" spans="1:33">
      <c r="A285" s="214" t="s">
        <v>1721</v>
      </c>
      <c r="B285" s="214" t="s">
        <v>464</v>
      </c>
      <c r="C285" s="214" t="s">
        <v>1721</v>
      </c>
      <c r="D285" s="214" t="s">
        <v>4122</v>
      </c>
      <c r="E285" s="214" t="s">
        <v>4125</v>
      </c>
      <c r="F285" s="214" t="s">
        <v>4123</v>
      </c>
      <c r="G285" s="214" t="s">
        <v>2524</v>
      </c>
      <c r="H285" s="214" t="s">
        <v>2525</v>
      </c>
      <c r="I285" s="214" t="s">
        <v>1687</v>
      </c>
      <c r="J285" s="214" t="s">
        <v>2527</v>
      </c>
      <c r="K285" s="214">
        <v>0</v>
      </c>
      <c r="L285" s="214" t="s">
        <v>4544</v>
      </c>
      <c r="M285" s="214" t="s">
        <v>11</v>
      </c>
      <c r="N285" s="214" t="s">
        <v>1742</v>
      </c>
      <c r="O285" s="214" t="s">
        <v>11</v>
      </c>
      <c r="P285" s="214" t="s">
        <v>2527</v>
      </c>
      <c r="Q285" s="22" t="str">
        <f t="shared" si="54"/>
        <v>在读</v>
      </c>
      <c r="R285" s="22" t="str">
        <f>IF(Q285="在读",IF(IFERROR(FIND("一",D285),0)&gt;0,"一对一",VLOOKUP(LEFT(D285,3),班级编码!A:H,8,0)),Q285)</f>
        <v>幼儿部</v>
      </c>
      <c r="S285" s="22" t="str">
        <f t="shared" si="55"/>
        <v>K03ADPGZD32</v>
      </c>
      <c r="T285" s="22" t="str">
        <f t="shared" si="56"/>
        <v>萧泽秀</v>
      </c>
      <c r="U285" s="22" t="str">
        <f t="shared" si="57"/>
        <v/>
      </c>
      <c r="V285" s="22" t="str">
        <f t="shared" si="58"/>
        <v>STA MARIA ANTONIO II</v>
      </c>
      <c r="W285" s="22" t="str">
        <f t="shared" si="59"/>
        <v>STA MARIA ANTONIO II</v>
      </c>
      <c r="X285" s="22" t="str">
        <f t="shared" si="60"/>
        <v/>
      </c>
      <c r="Y285" s="22">
        <f t="shared" si="61"/>
        <v>20</v>
      </c>
      <c r="Z285" s="22">
        <f t="shared" si="62"/>
        <v>20</v>
      </c>
      <c r="AA285" s="22" t="str">
        <f t="shared" si="52"/>
        <v/>
      </c>
      <c r="AB285" s="22">
        <f>COUNTIF($G$2:G285,G285)</f>
        <v>1</v>
      </c>
      <c r="AC285" s="22" t="str">
        <f t="shared" si="63"/>
        <v>K03</v>
      </c>
      <c r="AD285" s="22" t="str">
        <f>VLOOKUP(D285,'2-班级信息'!A:AI,35,0)</f>
        <v>周六上午</v>
      </c>
      <c r="AE285" s="22" t="str">
        <f>VLOOKUP(D285,'2-班级信息'!A:AL,12,0)</f>
        <v>1.5小时</v>
      </c>
      <c r="AF285" s="22" t="str">
        <f t="shared" si="53"/>
        <v>幼儿班</v>
      </c>
      <c r="AG285" s="22" t="str">
        <f t="shared" si="64"/>
        <v>幼儿班</v>
      </c>
    </row>
    <row r="286" spans="1:33">
      <c r="A286" s="214" t="s">
        <v>1721</v>
      </c>
      <c r="B286" s="214" t="s">
        <v>1189</v>
      </c>
      <c r="C286" s="214" t="s">
        <v>1721</v>
      </c>
      <c r="D286" s="214" t="s">
        <v>5351</v>
      </c>
      <c r="E286" s="214" t="s">
        <v>5352</v>
      </c>
      <c r="F286" s="214" t="s">
        <v>4135</v>
      </c>
      <c r="G286" s="214" t="s">
        <v>1791</v>
      </c>
      <c r="H286" s="214" t="s">
        <v>1792</v>
      </c>
      <c r="I286" s="214" t="s">
        <v>16</v>
      </c>
      <c r="J286" s="214" t="s">
        <v>1794</v>
      </c>
      <c r="K286" s="214">
        <v>0</v>
      </c>
      <c r="L286" s="214" t="s">
        <v>4545</v>
      </c>
      <c r="M286" s="214" t="s">
        <v>11</v>
      </c>
      <c r="N286" s="214" t="s">
        <v>1726</v>
      </c>
      <c r="O286" s="214" t="s">
        <v>11</v>
      </c>
      <c r="P286" s="214" t="s">
        <v>1794</v>
      </c>
      <c r="Q286" s="22" t="str">
        <f t="shared" si="54"/>
        <v>在读</v>
      </c>
      <c r="R286" s="22" t="str">
        <f>IF(Q286="在读",IF(IFERROR(FIND("一",D286),0)&gt;0,"一对一",VLOOKUP(LEFT(D286,3),班级编码!A:H,8,0)),Q286)</f>
        <v>小初部</v>
      </c>
      <c r="S286" s="22" t="str">
        <f t="shared" si="55"/>
        <v>P02K34G3439</v>
      </c>
      <c r="T286" s="22" t="str">
        <f t="shared" si="56"/>
        <v>赖情佳</v>
      </c>
      <c r="U286" s="22" t="str">
        <f t="shared" si="57"/>
        <v>覃爱怡</v>
      </c>
      <c r="V286" s="22" t="str">
        <f t="shared" si="58"/>
        <v xml:space="preserve">STA MARIA </v>
      </c>
      <c r="W286" s="22" t="str">
        <f t="shared" si="59"/>
        <v>覃爱怡</v>
      </c>
      <c r="X286" s="22" t="str">
        <f t="shared" si="60"/>
        <v xml:space="preserve">STA MARIA </v>
      </c>
      <c r="Y286" s="22">
        <f t="shared" si="61"/>
        <v>3</v>
      </c>
      <c r="Z286" s="22">
        <f t="shared" si="62"/>
        <v>6</v>
      </c>
      <c r="AA286" s="22" t="str">
        <f t="shared" si="52"/>
        <v/>
      </c>
      <c r="AB286" s="22">
        <f>COUNTIF($G$2:G286,G286)</f>
        <v>1</v>
      </c>
      <c r="AC286" s="22" t="str">
        <f t="shared" si="63"/>
        <v>P02</v>
      </c>
      <c r="AD286" s="22" t="str">
        <f>VLOOKUP(D286,'2-班级信息'!A:AI,35,0)</f>
        <v>周四下午</v>
      </c>
      <c r="AE286" s="22" t="str">
        <f>VLOOKUP(D286,'2-班级信息'!A:AL,12,0)</f>
        <v>3小时</v>
      </c>
      <c r="AF286" s="22" t="str">
        <f t="shared" si="53"/>
        <v>小学班</v>
      </c>
      <c r="AG286" s="22" t="str">
        <f t="shared" si="64"/>
        <v>小学平时3小时班</v>
      </c>
    </row>
    <row r="287" spans="1:33">
      <c r="A287" s="214" t="s">
        <v>1721</v>
      </c>
      <c r="B287" s="214" t="s">
        <v>1189</v>
      </c>
      <c r="C287" s="214" t="s">
        <v>1721</v>
      </c>
      <c r="D287" s="214" t="s">
        <v>5351</v>
      </c>
      <c r="E287" s="214" t="s">
        <v>5352</v>
      </c>
      <c r="F287" s="214" t="s">
        <v>4135</v>
      </c>
      <c r="G287" s="214" t="s">
        <v>1819</v>
      </c>
      <c r="H287" s="214" t="s">
        <v>1820</v>
      </c>
      <c r="I287" s="214" t="s">
        <v>16</v>
      </c>
      <c r="J287" s="214" t="s">
        <v>1822</v>
      </c>
      <c r="K287" s="214">
        <v>0</v>
      </c>
      <c r="L287" s="214" t="s">
        <v>4546</v>
      </c>
      <c r="M287" s="214" t="s">
        <v>11</v>
      </c>
      <c r="N287" s="214" t="s">
        <v>1726</v>
      </c>
      <c r="O287" s="214" t="s">
        <v>1822</v>
      </c>
      <c r="P287" s="214" t="s">
        <v>11</v>
      </c>
      <c r="Q287" s="22" t="str">
        <f t="shared" si="54"/>
        <v>在读</v>
      </c>
      <c r="R287" s="22" t="str">
        <f>IF(Q287="在读",IF(IFERROR(FIND("一",D287),0)&gt;0,"一对一",VLOOKUP(LEFT(D287,3),班级编码!A:H,8,0)),Q287)</f>
        <v>小初部</v>
      </c>
      <c r="S287" s="22" t="str">
        <f t="shared" si="55"/>
        <v>P02K34G3439</v>
      </c>
      <c r="T287" s="22" t="str">
        <f t="shared" si="56"/>
        <v>赖情佳</v>
      </c>
      <c r="U287" s="22" t="str">
        <f t="shared" si="57"/>
        <v>覃爱怡</v>
      </c>
      <c r="V287" s="22" t="str">
        <f t="shared" si="58"/>
        <v xml:space="preserve">STA MARIA </v>
      </c>
      <c r="W287" s="22" t="str">
        <f t="shared" si="59"/>
        <v>覃爱怡</v>
      </c>
      <c r="X287" s="22" t="str">
        <f t="shared" si="60"/>
        <v xml:space="preserve">STA MARIA </v>
      </c>
      <c r="Y287" s="22">
        <f t="shared" si="61"/>
        <v>3</v>
      </c>
      <c r="Z287" s="22">
        <f t="shared" si="62"/>
        <v>6</v>
      </c>
      <c r="AA287" s="22" t="str">
        <f t="shared" si="52"/>
        <v/>
      </c>
      <c r="AB287" s="22">
        <f>COUNTIF($G$2:G287,G287)</f>
        <v>1</v>
      </c>
      <c r="AC287" s="22" t="str">
        <f t="shared" si="63"/>
        <v>P02</v>
      </c>
      <c r="AD287" s="22" t="str">
        <f>VLOOKUP(D287,'2-班级信息'!A:AI,35,0)</f>
        <v>周四下午</v>
      </c>
      <c r="AE287" s="22" t="str">
        <f>VLOOKUP(D287,'2-班级信息'!A:AL,12,0)</f>
        <v>3小时</v>
      </c>
      <c r="AF287" s="22" t="str">
        <f t="shared" si="53"/>
        <v>小学班</v>
      </c>
      <c r="AG287" s="22" t="str">
        <f t="shared" si="64"/>
        <v>小学平时3小时班</v>
      </c>
    </row>
    <row r="288" spans="1:33">
      <c r="A288" s="214" t="s">
        <v>1721</v>
      </c>
      <c r="B288" s="214" t="s">
        <v>1189</v>
      </c>
      <c r="C288" s="214" t="s">
        <v>1721</v>
      </c>
      <c r="D288" s="214" t="s">
        <v>5351</v>
      </c>
      <c r="E288" s="214" t="s">
        <v>5352</v>
      </c>
      <c r="F288" s="214" t="s">
        <v>4135</v>
      </c>
      <c r="G288" s="214" t="s">
        <v>3824</v>
      </c>
      <c r="H288" s="214" t="s">
        <v>3825</v>
      </c>
      <c r="I288" s="214" t="s">
        <v>16</v>
      </c>
      <c r="J288" s="214" t="s">
        <v>3827</v>
      </c>
      <c r="K288" s="214">
        <v>0</v>
      </c>
      <c r="L288" s="214" t="s">
        <v>4547</v>
      </c>
      <c r="M288" s="214" t="s">
        <v>11</v>
      </c>
      <c r="N288" s="214" t="s">
        <v>1726</v>
      </c>
      <c r="O288" s="214" t="s">
        <v>3830</v>
      </c>
      <c r="P288" s="214" t="s">
        <v>3827</v>
      </c>
      <c r="Q288" s="22" t="str">
        <f t="shared" si="54"/>
        <v>在读</v>
      </c>
      <c r="R288" s="22" t="str">
        <f>IF(Q288="在读",IF(IFERROR(FIND("一",D288),0)&gt;0,"一对一",VLOOKUP(LEFT(D288,3),班级编码!A:H,8,0)),Q288)</f>
        <v>小初部</v>
      </c>
      <c r="S288" s="22" t="str">
        <f t="shared" si="55"/>
        <v>P02K34G3439</v>
      </c>
      <c r="T288" s="22" t="str">
        <f t="shared" si="56"/>
        <v>赖情佳</v>
      </c>
      <c r="U288" s="22" t="str">
        <f t="shared" si="57"/>
        <v>覃爱怡</v>
      </c>
      <c r="V288" s="22" t="str">
        <f t="shared" si="58"/>
        <v xml:space="preserve">STA MARIA </v>
      </c>
      <c r="W288" s="22" t="str">
        <f t="shared" si="59"/>
        <v>覃爱怡</v>
      </c>
      <c r="X288" s="22" t="str">
        <f t="shared" si="60"/>
        <v xml:space="preserve">STA MARIA </v>
      </c>
      <c r="Y288" s="22">
        <f t="shared" si="61"/>
        <v>3</v>
      </c>
      <c r="Z288" s="22">
        <f t="shared" si="62"/>
        <v>6</v>
      </c>
      <c r="AA288" s="22" t="str">
        <f t="shared" si="52"/>
        <v/>
      </c>
      <c r="AB288" s="22">
        <f>COUNTIF($G$2:G288,G288)</f>
        <v>1</v>
      </c>
      <c r="AC288" s="22" t="str">
        <f t="shared" si="63"/>
        <v>P02</v>
      </c>
      <c r="AD288" s="22" t="str">
        <f>VLOOKUP(D288,'2-班级信息'!A:AI,35,0)</f>
        <v>周四下午</v>
      </c>
      <c r="AE288" s="22" t="str">
        <f>VLOOKUP(D288,'2-班级信息'!A:AL,12,0)</f>
        <v>3小时</v>
      </c>
      <c r="AF288" s="22" t="str">
        <f t="shared" si="53"/>
        <v>小学班</v>
      </c>
      <c r="AG288" s="22" t="str">
        <f t="shared" si="64"/>
        <v>小学平时3小时班</v>
      </c>
    </row>
    <row r="289" spans="1:33">
      <c r="A289" s="214" t="s">
        <v>1721</v>
      </c>
      <c r="B289" s="214" t="s">
        <v>1189</v>
      </c>
      <c r="C289" s="214" t="s">
        <v>1721</v>
      </c>
      <c r="D289" s="214" t="s">
        <v>5351</v>
      </c>
      <c r="E289" s="214" t="s">
        <v>5352</v>
      </c>
      <c r="F289" s="214" t="s">
        <v>4135</v>
      </c>
      <c r="G289" s="214" t="s">
        <v>3668</v>
      </c>
      <c r="H289" s="214" t="s">
        <v>3669</v>
      </c>
      <c r="I289" s="214" t="s">
        <v>16</v>
      </c>
      <c r="J289" s="214" t="s">
        <v>3671</v>
      </c>
      <c r="K289" s="214">
        <v>0</v>
      </c>
      <c r="L289" s="214" t="s">
        <v>4548</v>
      </c>
      <c r="M289" s="214" t="s">
        <v>11</v>
      </c>
      <c r="N289" s="214" t="s">
        <v>1726</v>
      </c>
      <c r="O289" s="214" t="s">
        <v>11</v>
      </c>
      <c r="P289" s="214" t="s">
        <v>3671</v>
      </c>
      <c r="Q289" s="22" t="str">
        <f t="shared" si="54"/>
        <v>在读</v>
      </c>
      <c r="R289" s="22" t="str">
        <f>IF(Q289="在读",IF(IFERROR(FIND("一",D289),0)&gt;0,"一对一",VLOOKUP(LEFT(D289,3),班级编码!A:H,8,0)),Q289)</f>
        <v>小初部</v>
      </c>
      <c r="S289" s="22" t="str">
        <f t="shared" si="55"/>
        <v>P02K34G3439</v>
      </c>
      <c r="T289" s="22" t="str">
        <f t="shared" si="56"/>
        <v>赖情佳</v>
      </c>
      <c r="U289" s="22" t="str">
        <f t="shared" si="57"/>
        <v>覃爱怡</v>
      </c>
      <c r="V289" s="22" t="str">
        <f t="shared" si="58"/>
        <v xml:space="preserve">STA MARIA </v>
      </c>
      <c r="W289" s="22" t="str">
        <f t="shared" si="59"/>
        <v>覃爱怡</v>
      </c>
      <c r="X289" s="22" t="str">
        <f t="shared" si="60"/>
        <v xml:space="preserve">STA MARIA </v>
      </c>
      <c r="Y289" s="22">
        <f t="shared" si="61"/>
        <v>3</v>
      </c>
      <c r="Z289" s="22">
        <f t="shared" si="62"/>
        <v>6</v>
      </c>
      <c r="AA289" s="22" t="str">
        <f t="shared" si="52"/>
        <v/>
      </c>
      <c r="AB289" s="22">
        <f>COUNTIF($G$2:G289,G289)</f>
        <v>1</v>
      </c>
      <c r="AC289" s="22" t="str">
        <f t="shared" si="63"/>
        <v>P02</v>
      </c>
      <c r="AD289" s="22" t="str">
        <f>VLOOKUP(D289,'2-班级信息'!A:AI,35,0)</f>
        <v>周四下午</v>
      </c>
      <c r="AE289" s="22" t="str">
        <f>VLOOKUP(D289,'2-班级信息'!A:AL,12,0)</f>
        <v>3小时</v>
      </c>
      <c r="AF289" s="22" t="str">
        <f t="shared" si="53"/>
        <v>小学班</v>
      </c>
      <c r="AG289" s="22" t="str">
        <f t="shared" si="64"/>
        <v>小学平时3小时班</v>
      </c>
    </row>
    <row r="290" spans="1:33">
      <c r="A290" s="214" t="s">
        <v>1721</v>
      </c>
      <c r="B290" s="214" t="s">
        <v>4549</v>
      </c>
      <c r="C290" s="214" t="s">
        <v>1721</v>
      </c>
      <c r="D290" s="214" t="s">
        <v>4159</v>
      </c>
      <c r="E290" s="214" t="s">
        <v>4161</v>
      </c>
      <c r="F290" s="214" t="s">
        <v>4160</v>
      </c>
      <c r="G290" s="214" t="s">
        <v>3952</v>
      </c>
      <c r="H290" s="214" t="s">
        <v>3953</v>
      </c>
      <c r="I290" s="214" t="s">
        <v>16</v>
      </c>
      <c r="J290" s="214" t="s">
        <v>3954</v>
      </c>
      <c r="K290" s="214">
        <v>0</v>
      </c>
      <c r="L290" s="214" t="s">
        <v>4550</v>
      </c>
      <c r="M290" s="214" t="s">
        <v>11</v>
      </c>
      <c r="N290" s="214" t="s">
        <v>1726</v>
      </c>
      <c r="O290" s="214" t="s">
        <v>11</v>
      </c>
      <c r="P290" s="214" t="s">
        <v>3954</v>
      </c>
      <c r="Q290" s="22" t="str">
        <f t="shared" si="54"/>
        <v>在读</v>
      </c>
      <c r="R290" s="22" t="str">
        <f>IF(Q290="在读",IF(IFERROR(FIND("一",D290),0)&gt;0,"一对一",VLOOKUP(LEFT(D290,3),班级编码!A:H,8,0)),Q290)</f>
        <v>一对一</v>
      </c>
      <c r="S290" s="22" t="str">
        <f t="shared" si="55"/>
        <v>P01一对一05</v>
      </c>
      <c r="T290" s="22" t="str">
        <f t="shared" si="56"/>
        <v>陈敏华</v>
      </c>
      <c r="U290" s="22" t="str">
        <f t="shared" si="57"/>
        <v/>
      </c>
      <c r="V290" s="22" t="str">
        <f t="shared" si="58"/>
        <v/>
      </c>
      <c r="W290" s="22" t="str">
        <f t="shared" si="59"/>
        <v/>
      </c>
      <c r="X290" s="22" t="str">
        <f t="shared" si="60"/>
        <v/>
      </c>
      <c r="Y290" s="22">
        <f t="shared" si="61"/>
        <v>0</v>
      </c>
      <c r="Z290" s="22">
        <f t="shared" si="62"/>
        <v>0</v>
      </c>
      <c r="AA290" s="22" t="str">
        <f t="shared" si="52"/>
        <v/>
      </c>
      <c r="AB290" s="22">
        <f>COUNTIF($G$2:G290,G290)</f>
        <v>1</v>
      </c>
      <c r="AC290" s="22" t="str">
        <f t="shared" si="63"/>
        <v>一对一</v>
      </c>
      <c r="AD290" s="22" t="str">
        <f>VLOOKUP(D290,'2-班级信息'!A:AI,35,0)</f>
        <v>一对一</v>
      </c>
      <c r="AE290" s="22" t="str">
        <f>VLOOKUP(D290,'2-班级信息'!A:AL,12,0)</f>
        <v>1小时</v>
      </c>
      <c r="AF290" s="22" t="str">
        <f t="shared" si="53"/>
        <v>一对一</v>
      </c>
      <c r="AG290" s="22" t="str">
        <f t="shared" si="64"/>
        <v>一对一</v>
      </c>
    </row>
    <row r="291" spans="1:33">
      <c r="A291" s="214" t="s">
        <v>1721</v>
      </c>
      <c r="B291" s="214" t="s">
        <v>1189</v>
      </c>
      <c r="C291" s="214" t="s">
        <v>1721</v>
      </c>
      <c r="D291" s="214" t="s">
        <v>4182</v>
      </c>
      <c r="E291" s="214" t="s">
        <v>4184</v>
      </c>
      <c r="F291" s="214" t="s">
        <v>4183</v>
      </c>
      <c r="G291" s="214" t="s">
        <v>3794</v>
      </c>
      <c r="H291" s="214" t="s">
        <v>3795</v>
      </c>
      <c r="I291" s="214" t="s">
        <v>10</v>
      </c>
      <c r="J291" s="214" t="s">
        <v>3797</v>
      </c>
      <c r="K291" s="214">
        <v>0</v>
      </c>
      <c r="L291" s="214" t="s">
        <v>4551</v>
      </c>
      <c r="M291" s="214" t="s">
        <v>11</v>
      </c>
      <c r="N291" s="214" t="s">
        <v>1726</v>
      </c>
      <c r="O291" s="214" t="s">
        <v>3800</v>
      </c>
      <c r="P291" s="214" t="s">
        <v>3802</v>
      </c>
      <c r="Q291" s="22" t="str">
        <f t="shared" si="54"/>
        <v>在读</v>
      </c>
      <c r="R291" s="22" t="str">
        <f>IF(Q291="在读",IF(IFERROR(FIND("一",D291),0)&gt;0,"一对一",VLOOKUP(LEFT(D291,3),班级编码!A:H,8,0)),Q291)</f>
        <v>小初部</v>
      </c>
      <c r="S291" s="22" t="str">
        <f t="shared" si="55"/>
        <v>P02K34G1229</v>
      </c>
      <c r="T291" s="22" t="str">
        <f t="shared" si="56"/>
        <v>萧泽秀</v>
      </c>
      <c r="U291" s="22" t="str">
        <f t="shared" si="57"/>
        <v>黎洁瑜</v>
      </c>
      <c r="V291" s="22" t="str">
        <f t="shared" si="58"/>
        <v>YoYO</v>
      </c>
      <c r="W291" s="22" t="str">
        <f t="shared" si="59"/>
        <v>YoYO</v>
      </c>
      <c r="X291" s="22" t="str">
        <f t="shared" si="60"/>
        <v>黎洁瑜</v>
      </c>
      <c r="Y291" s="22">
        <f t="shared" si="61"/>
        <v>4</v>
      </c>
      <c r="Z291" s="22">
        <f t="shared" si="62"/>
        <v>4</v>
      </c>
      <c r="AA291" s="22" t="str">
        <f t="shared" si="52"/>
        <v/>
      </c>
      <c r="AB291" s="22">
        <f>COUNTIF($G$2:G291,G291)</f>
        <v>1</v>
      </c>
      <c r="AC291" s="22" t="str">
        <f t="shared" si="63"/>
        <v>P02</v>
      </c>
      <c r="AD291" s="22" t="str">
        <f>VLOOKUP(D291,'2-班级信息'!A:AI,35,0)</f>
        <v>周三下午</v>
      </c>
      <c r="AE291" s="22" t="str">
        <f>VLOOKUP(D291,'2-班级信息'!A:AL,12,0)</f>
        <v>3小时</v>
      </c>
      <c r="AF291" s="22" t="str">
        <f t="shared" si="53"/>
        <v>小学班</v>
      </c>
      <c r="AG291" s="22" t="str">
        <f t="shared" si="64"/>
        <v>小学平时3小时班</v>
      </c>
    </row>
    <row r="292" spans="1:33">
      <c r="A292" s="214" t="s">
        <v>1721</v>
      </c>
      <c r="B292" s="214" t="s">
        <v>452</v>
      </c>
      <c r="C292" s="214" t="s">
        <v>1721</v>
      </c>
      <c r="D292" s="214" t="s">
        <v>4179</v>
      </c>
      <c r="E292" s="214" t="s">
        <v>4150</v>
      </c>
      <c r="F292" s="214" t="s">
        <v>4180</v>
      </c>
      <c r="G292" s="214" t="s">
        <v>1904</v>
      </c>
      <c r="H292" s="214" t="s">
        <v>1905</v>
      </c>
      <c r="I292" s="214" t="s">
        <v>10</v>
      </c>
      <c r="J292" s="214" t="s">
        <v>1907</v>
      </c>
      <c r="K292" s="214">
        <v>0</v>
      </c>
      <c r="L292" s="214" t="s">
        <v>4552</v>
      </c>
      <c r="M292" s="214" t="s">
        <v>11</v>
      </c>
      <c r="N292" s="214" t="s">
        <v>1804</v>
      </c>
      <c r="O292" s="214" t="s">
        <v>11</v>
      </c>
      <c r="P292" s="214" t="s">
        <v>1907</v>
      </c>
      <c r="Q292" s="22" t="str">
        <f t="shared" si="54"/>
        <v>在读</v>
      </c>
      <c r="R292" s="22" t="str">
        <f>IF(Q292="在读",IF(IFERROR(FIND("一",D292),0)&gt;0,"一对一",VLOOKUP(LEFT(D292,3),班级编码!A:H,8,0)),Q292)</f>
        <v>小初部</v>
      </c>
      <c r="S292" s="22" t="str">
        <f t="shared" si="55"/>
        <v>P03F02G1202</v>
      </c>
      <c r="T292" s="22" t="str">
        <f t="shared" si="56"/>
        <v>王玲</v>
      </c>
      <c r="U292" s="22" t="str">
        <f t="shared" si="57"/>
        <v>赖情佳</v>
      </c>
      <c r="V292" s="22" t="str">
        <f t="shared" si="58"/>
        <v xml:space="preserve">STA MARIA </v>
      </c>
      <c r="W292" s="22" t="str">
        <f t="shared" si="59"/>
        <v>赖情佳</v>
      </c>
      <c r="X292" s="22" t="str">
        <f t="shared" si="60"/>
        <v xml:space="preserve">STA MARIA </v>
      </c>
      <c r="Y292" s="22">
        <f t="shared" si="61"/>
        <v>3</v>
      </c>
      <c r="Z292" s="22">
        <f t="shared" si="62"/>
        <v>6</v>
      </c>
      <c r="AA292" s="22" t="str">
        <f t="shared" si="52"/>
        <v/>
      </c>
      <c r="AB292" s="22">
        <f>COUNTIF($G$2:G292,G292)</f>
        <v>1</v>
      </c>
      <c r="AC292" s="22" t="str">
        <f t="shared" si="63"/>
        <v>P03</v>
      </c>
      <c r="AD292" s="22" t="str">
        <f>VLOOKUP(D292,'2-班级信息'!A:AI,35,0)</f>
        <v>周日上午</v>
      </c>
      <c r="AE292" s="22" t="str">
        <f>VLOOKUP(D292,'2-班级信息'!A:AL,12,0)</f>
        <v>3小时</v>
      </c>
      <c r="AF292" s="22" t="str">
        <f t="shared" si="53"/>
        <v>小学班</v>
      </c>
      <c r="AG292" s="22" t="str">
        <f t="shared" si="64"/>
        <v>小学周末白天班</v>
      </c>
    </row>
    <row r="293" spans="1:33">
      <c r="A293" s="214" t="s">
        <v>1721</v>
      </c>
      <c r="B293" s="214" t="s">
        <v>1189</v>
      </c>
      <c r="C293" s="214" t="s">
        <v>1721</v>
      </c>
      <c r="D293" s="214" t="s">
        <v>5351</v>
      </c>
      <c r="E293" s="214" t="s">
        <v>5352</v>
      </c>
      <c r="F293" s="214" t="s">
        <v>4135</v>
      </c>
      <c r="G293" s="214" t="s">
        <v>3882</v>
      </c>
      <c r="H293" s="214" t="s">
        <v>3883</v>
      </c>
      <c r="I293" s="214" t="s">
        <v>10</v>
      </c>
      <c r="J293" s="214" t="s">
        <v>3885</v>
      </c>
      <c r="K293" s="214">
        <v>0</v>
      </c>
      <c r="L293" s="214" t="s">
        <v>4553</v>
      </c>
      <c r="M293" s="214" t="s">
        <v>11</v>
      </c>
      <c r="N293" s="214" t="s">
        <v>1726</v>
      </c>
      <c r="O293" s="214" t="s">
        <v>3887</v>
      </c>
      <c r="P293" s="214" t="s">
        <v>3885</v>
      </c>
      <c r="Q293" s="22" t="str">
        <f t="shared" si="54"/>
        <v>在读</v>
      </c>
      <c r="R293" s="22" t="str">
        <f>IF(Q293="在读",IF(IFERROR(FIND("一",D293),0)&gt;0,"一对一",VLOOKUP(LEFT(D293,3),班级编码!A:H,8,0)),Q293)</f>
        <v>小初部</v>
      </c>
      <c r="S293" s="22" t="str">
        <f t="shared" si="55"/>
        <v>P02K34G3439</v>
      </c>
      <c r="T293" s="22" t="str">
        <f t="shared" si="56"/>
        <v>赖情佳</v>
      </c>
      <c r="U293" s="22" t="str">
        <f t="shared" si="57"/>
        <v>覃爱怡</v>
      </c>
      <c r="V293" s="22" t="str">
        <f t="shared" si="58"/>
        <v xml:space="preserve">STA MARIA </v>
      </c>
      <c r="W293" s="22" t="str">
        <f t="shared" si="59"/>
        <v>覃爱怡</v>
      </c>
      <c r="X293" s="22" t="str">
        <f t="shared" si="60"/>
        <v xml:space="preserve">STA MARIA </v>
      </c>
      <c r="Y293" s="22">
        <f t="shared" si="61"/>
        <v>3</v>
      </c>
      <c r="Z293" s="22">
        <f t="shared" si="62"/>
        <v>6</v>
      </c>
      <c r="AA293" s="22" t="str">
        <f t="shared" si="52"/>
        <v/>
      </c>
      <c r="AB293" s="22">
        <f>COUNTIF($G$2:G293,G293)</f>
        <v>1</v>
      </c>
      <c r="AC293" s="22" t="str">
        <f t="shared" si="63"/>
        <v>P02</v>
      </c>
      <c r="AD293" s="22" t="str">
        <f>VLOOKUP(D293,'2-班级信息'!A:AI,35,0)</f>
        <v>周四下午</v>
      </c>
      <c r="AE293" s="22" t="str">
        <f>VLOOKUP(D293,'2-班级信息'!A:AL,12,0)</f>
        <v>3小时</v>
      </c>
      <c r="AF293" s="22" t="str">
        <f t="shared" si="53"/>
        <v>小学班</v>
      </c>
      <c r="AG293" s="22" t="str">
        <f t="shared" si="64"/>
        <v>小学平时3小时班</v>
      </c>
    </row>
    <row r="294" spans="1:33">
      <c r="A294" s="214" t="s">
        <v>1721</v>
      </c>
      <c r="B294" s="214" t="s">
        <v>452</v>
      </c>
      <c r="C294" s="214" t="s">
        <v>1721</v>
      </c>
      <c r="D294" s="214" t="s">
        <v>5334</v>
      </c>
      <c r="E294" s="214" t="s">
        <v>5335</v>
      </c>
      <c r="F294" s="214" t="s">
        <v>4135</v>
      </c>
      <c r="G294" s="214" t="s">
        <v>3696</v>
      </c>
      <c r="H294" s="214" t="s">
        <v>3697</v>
      </c>
      <c r="I294" s="214" t="s">
        <v>14</v>
      </c>
      <c r="J294" s="214" t="s">
        <v>3699</v>
      </c>
      <c r="K294" s="214">
        <v>0</v>
      </c>
      <c r="L294" s="214" t="s">
        <v>4554</v>
      </c>
      <c r="M294" s="214" t="s">
        <v>11</v>
      </c>
      <c r="N294" s="214" t="s">
        <v>1766</v>
      </c>
      <c r="O294" s="214" t="s">
        <v>3702</v>
      </c>
      <c r="P294" s="214" t="s">
        <v>3699</v>
      </c>
      <c r="Q294" s="22" t="str">
        <f t="shared" si="54"/>
        <v>在读</v>
      </c>
      <c r="R294" s="22" t="str">
        <f>IF(Q294="在读",IF(IFERROR(FIND("一",D294),0)&gt;0,"一对一",VLOOKUP(LEFT(D294,3),班级编码!A:H,8,0)),Q294)</f>
        <v>小高部</v>
      </c>
      <c r="S294" s="22" t="str">
        <f t="shared" si="55"/>
        <v>P3AF04G3426</v>
      </c>
      <c r="T294" s="22" t="str">
        <f t="shared" si="56"/>
        <v>赖情佳</v>
      </c>
      <c r="U294" s="22" t="str">
        <f t="shared" si="57"/>
        <v>覃爱怡</v>
      </c>
      <c r="V294" s="22" t="str">
        <f t="shared" si="58"/>
        <v xml:space="preserve">STA MARIA </v>
      </c>
      <c r="W294" s="22" t="str">
        <f t="shared" si="59"/>
        <v>覃爱怡</v>
      </c>
      <c r="X294" s="22" t="str">
        <f t="shared" si="60"/>
        <v xml:space="preserve">STA MARIA </v>
      </c>
      <c r="Y294" s="22">
        <f t="shared" si="61"/>
        <v>3</v>
      </c>
      <c r="Z294" s="22">
        <f t="shared" si="62"/>
        <v>6</v>
      </c>
      <c r="AA294" s="22" t="str">
        <f t="shared" si="52"/>
        <v/>
      </c>
      <c r="AB294" s="22">
        <f>COUNTIF($G$2:G294,G294)</f>
        <v>1</v>
      </c>
      <c r="AC294" s="22" t="str">
        <f t="shared" si="63"/>
        <v>P3A</v>
      </c>
      <c r="AD294" s="22" t="str">
        <f>VLOOKUP(D294,'2-班级信息'!A:AI,35,0)</f>
        <v>周二晚上</v>
      </c>
      <c r="AE294" s="22" t="str">
        <f>VLOOKUP(D294,'2-班级信息'!A:AL,12,0)</f>
        <v>3小时</v>
      </c>
      <c r="AF294" s="22" t="str">
        <f t="shared" si="53"/>
        <v>小学班</v>
      </c>
      <c r="AG294" s="22" t="str">
        <f t="shared" si="64"/>
        <v>小学平时3小时班</v>
      </c>
    </row>
    <row r="295" spans="1:33">
      <c r="A295" s="214" t="s">
        <v>1721</v>
      </c>
      <c r="B295" s="214" t="s">
        <v>1189</v>
      </c>
      <c r="C295" s="214" t="s">
        <v>1721</v>
      </c>
      <c r="D295" s="214" t="s">
        <v>4186</v>
      </c>
      <c r="E295" s="214" t="s">
        <v>4188</v>
      </c>
      <c r="F295" s="214" t="s">
        <v>4187</v>
      </c>
      <c r="G295" s="214" t="s">
        <v>3710</v>
      </c>
      <c r="H295" s="214" t="s">
        <v>3711</v>
      </c>
      <c r="I295" s="214" t="s">
        <v>13</v>
      </c>
      <c r="J295" s="214" t="s">
        <v>3712</v>
      </c>
      <c r="K295" s="214">
        <v>0</v>
      </c>
      <c r="L295" s="214" t="s">
        <v>4555</v>
      </c>
      <c r="M295" s="214" t="s">
        <v>11</v>
      </c>
      <c r="N295" s="214" t="s">
        <v>1726</v>
      </c>
      <c r="O295" s="214" t="s">
        <v>11</v>
      </c>
      <c r="P295" s="214" t="s">
        <v>11</v>
      </c>
      <c r="Q295" s="22" t="str">
        <f t="shared" si="54"/>
        <v>在读</v>
      </c>
      <c r="R295" s="22" t="str">
        <f>IF(Q295="在读",IF(IFERROR(FIND("一",D295),0)&gt;0,"一对一",VLOOKUP(LEFT(D295,3),班级编码!A:H,8,0)),Q295)</f>
        <v>初中部</v>
      </c>
      <c r="S295" s="22" t="str">
        <f t="shared" si="55"/>
        <v>P5BBR6G5622</v>
      </c>
      <c r="T295" s="22" t="str">
        <f t="shared" si="56"/>
        <v>张佩</v>
      </c>
      <c r="U295" s="22" t="str">
        <f t="shared" si="57"/>
        <v>赖情佳</v>
      </c>
      <c r="V295" s="22" t="str">
        <f t="shared" si="58"/>
        <v>YoYO</v>
      </c>
      <c r="W295" s="22" t="str">
        <f t="shared" si="59"/>
        <v>YoYO</v>
      </c>
      <c r="X295" s="22" t="str">
        <f t="shared" si="60"/>
        <v>赖情佳</v>
      </c>
      <c r="Y295" s="22">
        <f t="shared" si="61"/>
        <v>4</v>
      </c>
      <c r="Z295" s="22">
        <f t="shared" si="62"/>
        <v>4</v>
      </c>
      <c r="AA295" s="22" t="str">
        <f t="shared" si="52"/>
        <v/>
      </c>
      <c r="AB295" s="22">
        <f>COUNTIF($G$2:G295,G295)</f>
        <v>1</v>
      </c>
      <c r="AC295" s="22" t="str">
        <f t="shared" si="63"/>
        <v>P5B</v>
      </c>
      <c r="AD295" s="22" t="str">
        <f>VLOOKUP(D295,'2-班级信息'!A:AI,35,0)</f>
        <v>周三下午</v>
      </c>
      <c r="AE295" s="22" t="str">
        <f>VLOOKUP(D295,'2-班级信息'!A:AL,12,0)</f>
        <v>3小时</v>
      </c>
      <c r="AF295" s="22" t="str">
        <f t="shared" si="53"/>
        <v>小学班</v>
      </c>
      <c r="AG295" s="22" t="str">
        <f t="shared" si="64"/>
        <v>小学平时3小时班</v>
      </c>
    </row>
    <row r="296" spans="1:33">
      <c r="A296" s="214" t="s">
        <v>1721</v>
      </c>
      <c r="B296" s="214" t="s">
        <v>452</v>
      </c>
      <c r="C296" s="214" t="s">
        <v>1721</v>
      </c>
      <c r="D296" s="214" t="s">
        <v>4176</v>
      </c>
      <c r="E296" s="214" t="s">
        <v>4150</v>
      </c>
      <c r="F296" s="214" t="s">
        <v>4149</v>
      </c>
      <c r="G296" s="214" t="s">
        <v>3205</v>
      </c>
      <c r="H296" s="214" t="s">
        <v>3206</v>
      </c>
      <c r="I296" s="214" t="s">
        <v>13</v>
      </c>
      <c r="J296" s="214" t="s">
        <v>3207</v>
      </c>
      <c r="K296" s="214">
        <v>0</v>
      </c>
      <c r="L296" s="214" t="s">
        <v>4556</v>
      </c>
      <c r="M296" s="214" t="s">
        <v>11</v>
      </c>
      <c r="N296" s="214" t="s">
        <v>1726</v>
      </c>
      <c r="O296" s="214" t="s">
        <v>11</v>
      </c>
      <c r="P296" s="214" t="s">
        <v>11</v>
      </c>
      <c r="Q296" s="22" t="str">
        <f t="shared" si="54"/>
        <v>在读</v>
      </c>
      <c r="R296" s="22" t="str">
        <f>IF(Q296="在读",IF(IFERROR(FIND("一",D296),0)&gt;0,"一对一",VLOOKUP(LEFT(D296,3),班级编码!A:H,8,0)),Q296)</f>
        <v>初中部</v>
      </c>
      <c r="S296" s="22" t="str">
        <f t="shared" si="55"/>
        <v>P5BBR6G5616</v>
      </c>
      <c r="T296" s="22" t="str">
        <f t="shared" si="56"/>
        <v>张佩</v>
      </c>
      <c r="U296" s="22" t="str">
        <f t="shared" si="57"/>
        <v>覃爱怡</v>
      </c>
      <c r="V296" s="22" t="str">
        <f t="shared" si="58"/>
        <v xml:space="preserve">STA MARIA </v>
      </c>
      <c r="W296" s="22" t="str">
        <f t="shared" si="59"/>
        <v>覃爱怡</v>
      </c>
      <c r="X296" s="22" t="str">
        <f t="shared" si="60"/>
        <v xml:space="preserve">STA MARIA </v>
      </c>
      <c r="Y296" s="22">
        <f t="shared" si="61"/>
        <v>3</v>
      </c>
      <c r="Z296" s="22">
        <f t="shared" si="62"/>
        <v>6</v>
      </c>
      <c r="AA296" s="22" t="str">
        <f t="shared" si="52"/>
        <v/>
      </c>
      <c r="AB296" s="22">
        <f>COUNTIF($G$2:G296,G296)</f>
        <v>1</v>
      </c>
      <c r="AC296" s="22" t="str">
        <f t="shared" si="63"/>
        <v>P5B</v>
      </c>
      <c r="AD296" s="22" t="str">
        <f>VLOOKUP(D296,'2-班级信息'!A:AI,35,0)</f>
        <v>周日上午</v>
      </c>
      <c r="AE296" s="22" t="str">
        <f>VLOOKUP(D296,'2-班级信息'!A:AL,12,0)</f>
        <v>3小时</v>
      </c>
      <c r="AF296" s="22" t="str">
        <f t="shared" si="53"/>
        <v>小学班</v>
      </c>
      <c r="AG296" s="22" t="str">
        <f t="shared" si="64"/>
        <v>小学周末白天班</v>
      </c>
    </row>
    <row r="297" spans="1:33">
      <c r="A297" s="214" t="s">
        <v>1721</v>
      </c>
      <c r="B297" s="214" t="s">
        <v>452</v>
      </c>
      <c r="C297" s="214" t="s">
        <v>1721</v>
      </c>
      <c r="D297" s="214" t="s">
        <v>4190</v>
      </c>
      <c r="E297" s="214" t="s">
        <v>4155</v>
      </c>
      <c r="F297" s="214" t="s">
        <v>4135</v>
      </c>
      <c r="G297" s="214" t="s">
        <v>3970</v>
      </c>
      <c r="H297" s="214" t="s">
        <v>3971</v>
      </c>
      <c r="I297" s="214" t="s">
        <v>10</v>
      </c>
      <c r="J297" s="214" t="s">
        <v>3972</v>
      </c>
      <c r="K297" s="214">
        <v>0</v>
      </c>
      <c r="L297" s="214" t="s">
        <v>4557</v>
      </c>
      <c r="M297" s="214" t="s">
        <v>11</v>
      </c>
      <c r="N297" s="214" t="s">
        <v>3973</v>
      </c>
      <c r="O297" s="214" t="s">
        <v>11</v>
      </c>
      <c r="P297" s="214" t="s">
        <v>11</v>
      </c>
      <c r="Q297" s="22" t="str">
        <f t="shared" si="54"/>
        <v>在读</v>
      </c>
      <c r="R297" s="22" t="str">
        <f>IF(Q297="在读",IF(IFERROR(FIND("一",D297),0)&gt;0,"一对一",VLOOKUP(LEFT(D297,3),班级编码!A:H,8,0)),Q297)</f>
        <v>小初部</v>
      </c>
      <c r="S297" s="22" t="str">
        <f t="shared" si="55"/>
        <v>P02K34G1238</v>
      </c>
      <c r="T297" s="22" t="str">
        <f t="shared" si="56"/>
        <v>赖情佳</v>
      </c>
      <c r="U297" s="22" t="str">
        <f t="shared" si="57"/>
        <v>覃爱怡</v>
      </c>
      <c r="V297" s="22" t="str">
        <f t="shared" si="58"/>
        <v xml:space="preserve">STA MARIA </v>
      </c>
      <c r="W297" s="22" t="str">
        <f t="shared" si="59"/>
        <v>覃爱怡</v>
      </c>
      <c r="X297" s="22" t="str">
        <f t="shared" si="60"/>
        <v xml:space="preserve">STA MARIA </v>
      </c>
      <c r="Y297" s="22">
        <f t="shared" si="61"/>
        <v>3</v>
      </c>
      <c r="Z297" s="22">
        <f t="shared" si="62"/>
        <v>6</v>
      </c>
      <c r="AA297" s="22" t="str">
        <f t="shared" si="52"/>
        <v/>
      </c>
      <c r="AB297" s="22">
        <f>COUNTIF($G$2:G297,G297)</f>
        <v>1</v>
      </c>
      <c r="AC297" s="22" t="str">
        <f t="shared" si="63"/>
        <v>P02</v>
      </c>
      <c r="AD297" s="22" t="str">
        <f>VLOOKUP(D297,'2-班级信息'!A:AI,35,0)</f>
        <v>周日下午</v>
      </c>
      <c r="AE297" s="22" t="str">
        <f>VLOOKUP(D297,'2-班级信息'!A:AL,12,0)</f>
        <v>3小时</v>
      </c>
      <c r="AF297" s="22" t="str">
        <f t="shared" si="53"/>
        <v>小学班</v>
      </c>
      <c r="AG297" s="22" t="str">
        <f t="shared" si="64"/>
        <v>小学周末白天班</v>
      </c>
    </row>
    <row r="298" spans="1:33">
      <c r="A298" s="214" t="s">
        <v>1721</v>
      </c>
      <c r="B298" s="214" t="s">
        <v>464</v>
      </c>
      <c r="C298" s="214" t="s">
        <v>1721</v>
      </c>
      <c r="D298" s="214" t="s">
        <v>4122</v>
      </c>
      <c r="E298" s="214" t="s">
        <v>4125</v>
      </c>
      <c r="F298" s="214" t="s">
        <v>4123</v>
      </c>
      <c r="G298" s="214" t="s">
        <v>3849</v>
      </c>
      <c r="H298" s="214" t="s">
        <v>3850</v>
      </c>
      <c r="I298" s="214" t="s">
        <v>1686</v>
      </c>
      <c r="J298" s="214" t="s">
        <v>3852</v>
      </c>
      <c r="K298" s="214">
        <v>0</v>
      </c>
      <c r="L298" s="214" t="s">
        <v>4558</v>
      </c>
      <c r="M298" s="214" t="s">
        <v>11</v>
      </c>
      <c r="N298" s="214" t="s">
        <v>2332</v>
      </c>
      <c r="O298" s="214" t="s">
        <v>11</v>
      </c>
      <c r="P298" s="214" t="s">
        <v>11</v>
      </c>
      <c r="Q298" s="22" t="str">
        <f t="shared" si="54"/>
        <v>在读</v>
      </c>
      <c r="R298" s="22" t="str">
        <f>IF(Q298="在读",IF(IFERROR(FIND("一",D298),0)&gt;0,"一对一",VLOOKUP(LEFT(D298,3),班级编码!A:H,8,0)),Q298)</f>
        <v>幼儿部</v>
      </c>
      <c r="S298" s="22" t="str">
        <f t="shared" si="55"/>
        <v>K03ADPGZD32</v>
      </c>
      <c r="T298" s="22" t="str">
        <f t="shared" si="56"/>
        <v>萧泽秀</v>
      </c>
      <c r="U298" s="22" t="str">
        <f t="shared" si="57"/>
        <v/>
      </c>
      <c r="V298" s="22" t="str">
        <f t="shared" si="58"/>
        <v>STA MARIA ANTONIO II</v>
      </c>
      <c r="W298" s="22" t="str">
        <f t="shared" si="59"/>
        <v>STA MARIA ANTONIO II</v>
      </c>
      <c r="X298" s="22" t="str">
        <f t="shared" si="60"/>
        <v/>
      </c>
      <c r="Y298" s="22">
        <f t="shared" si="61"/>
        <v>20</v>
      </c>
      <c r="Z298" s="22">
        <f t="shared" si="62"/>
        <v>20</v>
      </c>
      <c r="AA298" s="22" t="str">
        <f t="shared" si="52"/>
        <v/>
      </c>
      <c r="AB298" s="22">
        <f>COUNTIF($G$2:G298,G298)</f>
        <v>1</v>
      </c>
      <c r="AC298" s="22" t="str">
        <f t="shared" si="63"/>
        <v>K03</v>
      </c>
      <c r="AD298" s="22" t="str">
        <f>VLOOKUP(D298,'2-班级信息'!A:AI,35,0)</f>
        <v>周六上午</v>
      </c>
      <c r="AE298" s="22" t="str">
        <f>VLOOKUP(D298,'2-班级信息'!A:AL,12,0)</f>
        <v>1.5小时</v>
      </c>
      <c r="AF298" s="22" t="str">
        <f t="shared" si="53"/>
        <v>幼儿班</v>
      </c>
      <c r="AG298" s="22" t="str">
        <f t="shared" si="64"/>
        <v>幼儿班</v>
      </c>
    </row>
    <row r="299" spans="1:33">
      <c r="A299" s="214" t="s">
        <v>1721</v>
      </c>
      <c r="B299" s="214" t="s">
        <v>464</v>
      </c>
      <c r="C299" s="214" t="s">
        <v>1721</v>
      </c>
      <c r="D299" s="214" t="s">
        <v>4122</v>
      </c>
      <c r="E299" s="214" t="s">
        <v>4125</v>
      </c>
      <c r="F299" s="214" t="s">
        <v>4123</v>
      </c>
      <c r="G299" s="214" t="s">
        <v>2126</v>
      </c>
      <c r="H299" s="214" t="s">
        <v>2127</v>
      </c>
      <c r="I299" s="214" t="s">
        <v>1686</v>
      </c>
      <c r="J299" s="214" t="s">
        <v>2129</v>
      </c>
      <c r="K299" s="214">
        <v>0</v>
      </c>
      <c r="L299" s="214" t="s">
        <v>4559</v>
      </c>
      <c r="M299" s="214" t="s">
        <v>11</v>
      </c>
      <c r="N299" s="214" t="s">
        <v>1737</v>
      </c>
      <c r="O299" s="214" t="s">
        <v>11</v>
      </c>
      <c r="P299" s="214" t="s">
        <v>11</v>
      </c>
      <c r="Q299" s="22" t="str">
        <f t="shared" si="54"/>
        <v>在读</v>
      </c>
      <c r="R299" s="22" t="str">
        <f>IF(Q299="在读",IF(IFERROR(FIND("一",D299),0)&gt;0,"一对一",VLOOKUP(LEFT(D299,3),班级编码!A:H,8,0)),Q299)</f>
        <v>幼儿部</v>
      </c>
      <c r="S299" s="22" t="str">
        <f t="shared" si="55"/>
        <v>K03ADPGZD32</v>
      </c>
      <c r="T299" s="22" t="str">
        <f t="shared" si="56"/>
        <v>萧泽秀</v>
      </c>
      <c r="U299" s="22" t="str">
        <f t="shared" si="57"/>
        <v/>
      </c>
      <c r="V299" s="22" t="str">
        <f t="shared" si="58"/>
        <v>STA MARIA ANTONIO II</v>
      </c>
      <c r="W299" s="22" t="str">
        <f t="shared" si="59"/>
        <v>STA MARIA ANTONIO II</v>
      </c>
      <c r="X299" s="22" t="str">
        <f t="shared" si="60"/>
        <v/>
      </c>
      <c r="Y299" s="22">
        <f t="shared" si="61"/>
        <v>20</v>
      </c>
      <c r="Z299" s="22">
        <f t="shared" si="62"/>
        <v>20</v>
      </c>
      <c r="AA299" s="22" t="str">
        <f t="shared" si="52"/>
        <v/>
      </c>
      <c r="AB299" s="22">
        <f>COUNTIF($G$2:G299,G299)</f>
        <v>1</v>
      </c>
      <c r="AC299" s="22" t="str">
        <f t="shared" si="63"/>
        <v>K03</v>
      </c>
      <c r="AD299" s="22" t="str">
        <f>VLOOKUP(D299,'2-班级信息'!A:AI,35,0)</f>
        <v>周六上午</v>
      </c>
      <c r="AE299" s="22" t="str">
        <f>VLOOKUP(D299,'2-班级信息'!A:AL,12,0)</f>
        <v>1.5小时</v>
      </c>
      <c r="AF299" s="22" t="str">
        <f t="shared" si="53"/>
        <v>幼儿班</v>
      </c>
      <c r="AG299" s="22" t="str">
        <f t="shared" si="64"/>
        <v>幼儿班</v>
      </c>
    </row>
    <row r="300" spans="1:33">
      <c r="A300" s="214" t="s">
        <v>1721</v>
      </c>
      <c r="B300" s="214" t="s">
        <v>1189</v>
      </c>
      <c r="C300" s="214" t="s">
        <v>1721</v>
      </c>
      <c r="D300" s="214" t="s">
        <v>5351</v>
      </c>
      <c r="E300" s="214" t="s">
        <v>5352</v>
      </c>
      <c r="F300" s="214" t="s">
        <v>4135</v>
      </c>
      <c r="G300" s="214" t="s">
        <v>2884</v>
      </c>
      <c r="H300" s="214" t="s">
        <v>2885</v>
      </c>
      <c r="I300" s="214" t="s">
        <v>16</v>
      </c>
      <c r="J300" s="214" t="s">
        <v>2887</v>
      </c>
      <c r="K300" s="214">
        <v>0</v>
      </c>
      <c r="L300" s="214" t="s">
        <v>4560</v>
      </c>
      <c r="M300" s="214" t="s">
        <v>11</v>
      </c>
      <c r="N300" s="214" t="s">
        <v>1726</v>
      </c>
      <c r="O300" s="214" t="s">
        <v>11</v>
      </c>
      <c r="P300" s="214" t="s">
        <v>11</v>
      </c>
      <c r="Q300" s="22" t="str">
        <f t="shared" si="54"/>
        <v>在读</v>
      </c>
      <c r="R300" s="22" t="str">
        <f>IF(Q300="在读",IF(IFERROR(FIND("一",D300),0)&gt;0,"一对一",VLOOKUP(LEFT(D300,3),班级编码!A:H,8,0)),Q300)</f>
        <v>小初部</v>
      </c>
      <c r="S300" s="22" t="str">
        <f t="shared" si="55"/>
        <v>P02K34G3439</v>
      </c>
      <c r="T300" s="22" t="str">
        <f t="shared" si="56"/>
        <v>赖情佳</v>
      </c>
      <c r="U300" s="22" t="str">
        <f t="shared" si="57"/>
        <v>覃爱怡</v>
      </c>
      <c r="V300" s="22" t="str">
        <f t="shared" si="58"/>
        <v xml:space="preserve">STA MARIA </v>
      </c>
      <c r="W300" s="22" t="str">
        <f t="shared" si="59"/>
        <v>覃爱怡</v>
      </c>
      <c r="X300" s="22" t="str">
        <f t="shared" si="60"/>
        <v xml:space="preserve">STA MARIA </v>
      </c>
      <c r="Y300" s="22">
        <f t="shared" si="61"/>
        <v>3</v>
      </c>
      <c r="Z300" s="22">
        <f t="shared" si="62"/>
        <v>6</v>
      </c>
      <c r="AA300" s="22" t="str">
        <f t="shared" si="52"/>
        <v/>
      </c>
      <c r="AB300" s="22">
        <f>COUNTIF($G$2:G300,G300)</f>
        <v>1</v>
      </c>
      <c r="AC300" s="22" t="str">
        <f t="shared" si="63"/>
        <v>P02</v>
      </c>
      <c r="AD300" s="22" t="str">
        <f>VLOOKUP(D300,'2-班级信息'!A:AI,35,0)</f>
        <v>周四下午</v>
      </c>
      <c r="AE300" s="22" t="str">
        <f>VLOOKUP(D300,'2-班级信息'!A:AL,12,0)</f>
        <v>3小时</v>
      </c>
      <c r="AF300" s="22" t="str">
        <f t="shared" si="53"/>
        <v>小学班</v>
      </c>
      <c r="AG300" s="22" t="str">
        <f t="shared" si="64"/>
        <v>小学平时3小时班</v>
      </c>
    </row>
    <row r="301" spans="1:33">
      <c r="A301" s="214" t="s">
        <v>1721</v>
      </c>
      <c r="B301" s="214" t="s">
        <v>1189</v>
      </c>
      <c r="C301" s="214" t="s">
        <v>1721</v>
      </c>
      <c r="D301" s="214" t="s">
        <v>5351</v>
      </c>
      <c r="E301" s="214" t="s">
        <v>5352</v>
      </c>
      <c r="F301" s="214" t="s">
        <v>4135</v>
      </c>
      <c r="G301" s="214" t="s">
        <v>3898</v>
      </c>
      <c r="H301" s="214" t="s">
        <v>3899</v>
      </c>
      <c r="I301" s="214" t="s">
        <v>10</v>
      </c>
      <c r="J301" s="214" t="s">
        <v>3901</v>
      </c>
      <c r="K301" s="214">
        <v>0</v>
      </c>
      <c r="L301" s="214" t="s">
        <v>4561</v>
      </c>
      <c r="M301" s="214" t="s">
        <v>11</v>
      </c>
      <c r="N301" s="214" t="s">
        <v>1726</v>
      </c>
      <c r="O301" s="214" t="s">
        <v>11</v>
      </c>
      <c r="P301" s="214" t="s">
        <v>3901</v>
      </c>
      <c r="Q301" s="22" t="str">
        <f t="shared" si="54"/>
        <v>在读</v>
      </c>
      <c r="R301" s="22" t="str">
        <f>IF(Q301="在读",IF(IFERROR(FIND("一",D301),0)&gt;0,"一对一",VLOOKUP(LEFT(D301,3),班级编码!A:H,8,0)),Q301)</f>
        <v>小初部</v>
      </c>
      <c r="S301" s="22" t="str">
        <f t="shared" si="55"/>
        <v>P02K34G3439</v>
      </c>
      <c r="T301" s="22" t="str">
        <f t="shared" si="56"/>
        <v>赖情佳</v>
      </c>
      <c r="U301" s="22" t="str">
        <f t="shared" si="57"/>
        <v>覃爱怡</v>
      </c>
      <c r="V301" s="22" t="str">
        <f t="shared" si="58"/>
        <v xml:space="preserve">STA MARIA </v>
      </c>
      <c r="W301" s="22" t="str">
        <f t="shared" si="59"/>
        <v>覃爱怡</v>
      </c>
      <c r="X301" s="22" t="str">
        <f t="shared" si="60"/>
        <v xml:space="preserve">STA MARIA </v>
      </c>
      <c r="Y301" s="22">
        <f t="shared" si="61"/>
        <v>3</v>
      </c>
      <c r="Z301" s="22">
        <f t="shared" si="62"/>
        <v>6</v>
      </c>
      <c r="AA301" s="22" t="str">
        <f t="shared" si="52"/>
        <v/>
      </c>
      <c r="AB301" s="22">
        <f>COUNTIF($G$2:G301,G301)</f>
        <v>1</v>
      </c>
      <c r="AC301" s="22" t="str">
        <f t="shared" si="63"/>
        <v>P02</v>
      </c>
      <c r="AD301" s="22" t="str">
        <f>VLOOKUP(D301,'2-班级信息'!A:AI,35,0)</f>
        <v>周四下午</v>
      </c>
      <c r="AE301" s="22" t="str">
        <f>VLOOKUP(D301,'2-班级信息'!A:AL,12,0)</f>
        <v>3小时</v>
      </c>
      <c r="AF301" s="22" t="str">
        <f t="shared" si="53"/>
        <v>小学班</v>
      </c>
      <c r="AG301" s="22" t="str">
        <f t="shared" si="64"/>
        <v>小学平时3小时班</v>
      </c>
    </row>
    <row r="302" spans="1:33">
      <c r="A302" s="214" t="s">
        <v>1721</v>
      </c>
      <c r="B302" s="214" t="s">
        <v>1189</v>
      </c>
      <c r="C302" s="214" t="s">
        <v>1721</v>
      </c>
      <c r="D302" s="214" t="s">
        <v>5351</v>
      </c>
      <c r="E302" s="214" t="s">
        <v>5352</v>
      </c>
      <c r="F302" s="214" t="s">
        <v>4135</v>
      </c>
      <c r="G302" s="214" t="s">
        <v>3265</v>
      </c>
      <c r="H302" s="214" t="s">
        <v>3266</v>
      </c>
      <c r="I302" s="214" t="s">
        <v>16</v>
      </c>
      <c r="J302" s="214" t="s">
        <v>3268</v>
      </c>
      <c r="K302" s="214">
        <v>0</v>
      </c>
      <c r="L302" s="214" t="s">
        <v>4562</v>
      </c>
      <c r="M302" s="214" t="s">
        <v>11</v>
      </c>
      <c r="N302" s="214" t="s">
        <v>1697</v>
      </c>
      <c r="O302" s="214" t="s">
        <v>3271</v>
      </c>
      <c r="P302" s="214" t="s">
        <v>3268</v>
      </c>
      <c r="Q302" s="22" t="str">
        <f t="shared" si="54"/>
        <v>在读</v>
      </c>
      <c r="R302" s="22" t="str">
        <f>IF(Q302="在读",IF(IFERROR(FIND("一",D302),0)&gt;0,"一对一",VLOOKUP(LEFT(D302,3),班级编码!A:H,8,0)),Q302)</f>
        <v>小初部</v>
      </c>
      <c r="S302" s="22" t="str">
        <f t="shared" si="55"/>
        <v>P02K34G3439</v>
      </c>
      <c r="T302" s="22" t="str">
        <f t="shared" si="56"/>
        <v>赖情佳</v>
      </c>
      <c r="U302" s="22" t="str">
        <f t="shared" si="57"/>
        <v>覃爱怡</v>
      </c>
      <c r="V302" s="22" t="str">
        <f t="shared" si="58"/>
        <v xml:space="preserve">STA MARIA </v>
      </c>
      <c r="W302" s="22" t="str">
        <f t="shared" si="59"/>
        <v>覃爱怡</v>
      </c>
      <c r="X302" s="22" t="str">
        <f t="shared" si="60"/>
        <v xml:space="preserve">STA MARIA </v>
      </c>
      <c r="Y302" s="22">
        <f t="shared" si="61"/>
        <v>3</v>
      </c>
      <c r="Z302" s="22">
        <f t="shared" si="62"/>
        <v>6</v>
      </c>
      <c r="AA302" s="22" t="str">
        <f t="shared" si="52"/>
        <v/>
      </c>
      <c r="AB302" s="22">
        <f>COUNTIF($G$2:G302,G302)</f>
        <v>1</v>
      </c>
      <c r="AC302" s="22" t="str">
        <f t="shared" si="63"/>
        <v>P02</v>
      </c>
      <c r="AD302" s="22" t="str">
        <f>VLOOKUP(D302,'2-班级信息'!A:AI,35,0)</f>
        <v>周四下午</v>
      </c>
      <c r="AE302" s="22" t="str">
        <f>VLOOKUP(D302,'2-班级信息'!A:AL,12,0)</f>
        <v>3小时</v>
      </c>
      <c r="AF302" s="22" t="str">
        <f t="shared" si="53"/>
        <v>小学班</v>
      </c>
      <c r="AG302" s="22" t="str">
        <f t="shared" si="64"/>
        <v>小学平时3小时班</v>
      </c>
    </row>
    <row r="303" spans="1:33">
      <c r="A303" s="214" t="s">
        <v>1721</v>
      </c>
      <c r="B303" s="214" t="s">
        <v>452</v>
      </c>
      <c r="C303" s="214" t="s">
        <v>1721</v>
      </c>
      <c r="D303" s="214" t="s">
        <v>5334</v>
      </c>
      <c r="E303" s="214" t="s">
        <v>5335</v>
      </c>
      <c r="F303" s="214" t="s">
        <v>4135</v>
      </c>
      <c r="G303" s="214" t="s">
        <v>3209</v>
      </c>
      <c r="H303" s="214" t="s">
        <v>3210</v>
      </c>
      <c r="I303" s="214" t="s">
        <v>14</v>
      </c>
      <c r="J303" s="214" t="s">
        <v>3212</v>
      </c>
      <c r="K303" s="214">
        <v>0</v>
      </c>
      <c r="L303" s="214" t="s">
        <v>4563</v>
      </c>
      <c r="M303" s="214" t="s">
        <v>11</v>
      </c>
      <c r="N303" s="214" t="s">
        <v>3216</v>
      </c>
      <c r="O303" s="214" t="s">
        <v>3214</v>
      </c>
      <c r="P303" s="214" t="s">
        <v>3212</v>
      </c>
      <c r="Q303" s="22" t="str">
        <f t="shared" si="54"/>
        <v>在读</v>
      </c>
      <c r="R303" s="22" t="str">
        <f>IF(Q303="在读",IF(IFERROR(FIND("一",D303),0)&gt;0,"一对一",VLOOKUP(LEFT(D303,3),班级编码!A:H,8,0)),Q303)</f>
        <v>小高部</v>
      </c>
      <c r="S303" s="22" t="str">
        <f t="shared" si="55"/>
        <v>P3AF04G3426</v>
      </c>
      <c r="T303" s="22" t="str">
        <f t="shared" si="56"/>
        <v>赖情佳</v>
      </c>
      <c r="U303" s="22" t="str">
        <f t="shared" si="57"/>
        <v>覃爱怡</v>
      </c>
      <c r="V303" s="22" t="str">
        <f t="shared" si="58"/>
        <v xml:space="preserve">STA MARIA </v>
      </c>
      <c r="W303" s="22" t="str">
        <f t="shared" si="59"/>
        <v>覃爱怡</v>
      </c>
      <c r="X303" s="22" t="str">
        <f t="shared" si="60"/>
        <v xml:space="preserve">STA MARIA </v>
      </c>
      <c r="Y303" s="22">
        <f t="shared" si="61"/>
        <v>3</v>
      </c>
      <c r="Z303" s="22">
        <f t="shared" si="62"/>
        <v>6</v>
      </c>
      <c r="AA303" s="22" t="str">
        <f t="shared" si="52"/>
        <v/>
      </c>
      <c r="AB303" s="22">
        <f>COUNTIF($G$2:G303,G303)</f>
        <v>1</v>
      </c>
      <c r="AC303" s="22" t="str">
        <f t="shared" si="63"/>
        <v>P3A</v>
      </c>
      <c r="AD303" s="22" t="str">
        <f>VLOOKUP(D303,'2-班级信息'!A:AI,35,0)</f>
        <v>周二晚上</v>
      </c>
      <c r="AE303" s="22" t="str">
        <f>VLOOKUP(D303,'2-班级信息'!A:AL,12,0)</f>
        <v>3小时</v>
      </c>
      <c r="AF303" s="22" t="str">
        <f t="shared" si="53"/>
        <v>小学班</v>
      </c>
      <c r="AG303" s="22" t="str">
        <f t="shared" si="64"/>
        <v>小学平时3小时班</v>
      </c>
    </row>
    <row r="304" spans="1:33">
      <c r="A304" s="214" t="s">
        <v>1721</v>
      </c>
      <c r="B304" s="214" t="s">
        <v>452</v>
      </c>
      <c r="C304" s="214" t="s">
        <v>1721</v>
      </c>
      <c r="D304" s="214" t="s">
        <v>5334</v>
      </c>
      <c r="E304" s="214" t="s">
        <v>5335</v>
      </c>
      <c r="F304" s="214" t="s">
        <v>4135</v>
      </c>
      <c r="G304" s="214" t="s">
        <v>2971</v>
      </c>
      <c r="H304" s="214" t="s">
        <v>2972</v>
      </c>
      <c r="I304" s="214" t="s">
        <v>14</v>
      </c>
      <c r="J304" s="214" t="s">
        <v>2974</v>
      </c>
      <c r="K304" s="214">
        <v>0</v>
      </c>
      <c r="L304" s="214" t="s">
        <v>4564</v>
      </c>
      <c r="M304" s="214" t="s">
        <v>11</v>
      </c>
      <c r="N304" s="214" t="s">
        <v>2267</v>
      </c>
      <c r="O304" s="214" t="s">
        <v>2977</v>
      </c>
      <c r="P304" s="214" t="s">
        <v>2974</v>
      </c>
      <c r="Q304" s="22" t="str">
        <f t="shared" si="54"/>
        <v>在读</v>
      </c>
      <c r="R304" s="22" t="str">
        <f>IF(Q304="在读",IF(IFERROR(FIND("一",D304),0)&gt;0,"一对一",VLOOKUP(LEFT(D304,3),班级编码!A:H,8,0)),Q304)</f>
        <v>小高部</v>
      </c>
      <c r="S304" s="22" t="str">
        <f t="shared" si="55"/>
        <v>P3AF04G3426</v>
      </c>
      <c r="T304" s="22" t="str">
        <f t="shared" si="56"/>
        <v>赖情佳</v>
      </c>
      <c r="U304" s="22" t="str">
        <f t="shared" si="57"/>
        <v>覃爱怡</v>
      </c>
      <c r="V304" s="22" t="str">
        <f t="shared" si="58"/>
        <v xml:space="preserve">STA MARIA </v>
      </c>
      <c r="W304" s="22" t="str">
        <f t="shared" si="59"/>
        <v>覃爱怡</v>
      </c>
      <c r="X304" s="22" t="str">
        <f t="shared" si="60"/>
        <v xml:space="preserve">STA MARIA </v>
      </c>
      <c r="Y304" s="22">
        <f t="shared" si="61"/>
        <v>3</v>
      </c>
      <c r="Z304" s="22">
        <f t="shared" si="62"/>
        <v>6</v>
      </c>
      <c r="AA304" s="22" t="str">
        <f t="shared" si="52"/>
        <v/>
      </c>
      <c r="AB304" s="22">
        <f>COUNTIF($G$2:G304,G304)</f>
        <v>1</v>
      </c>
      <c r="AC304" s="22" t="str">
        <f t="shared" si="63"/>
        <v>P3A</v>
      </c>
      <c r="AD304" s="22" t="str">
        <f>VLOOKUP(D304,'2-班级信息'!A:AI,35,0)</f>
        <v>周二晚上</v>
      </c>
      <c r="AE304" s="22" t="str">
        <f>VLOOKUP(D304,'2-班级信息'!A:AL,12,0)</f>
        <v>3小时</v>
      </c>
      <c r="AF304" s="22" t="str">
        <f t="shared" si="53"/>
        <v>小学班</v>
      </c>
      <c r="AG304" s="22" t="str">
        <f t="shared" si="64"/>
        <v>小学平时3小时班</v>
      </c>
    </row>
    <row r="305" spans="1:33">
      <c r="A305" s="214" t="s">
        <v>1721</v>
      </c>
      <c r="B305" s="214" t="s">
        <v>452</v>
      </c>
      <c r="C305" s="214" t="s">
        <v>1721</v>
      </c>
      <c r="D305" s="214" t="s">
        <v>4176</v>
      </c>
      <c r="E305" s="214" t="s">
        <v>4150</v>
      </c>
      <c r="F305" s="214" t="s">
        <v>4149</v>
      </c>
      <c r="G305" s="214" t="s">
        <v>2029</v>
      </c>
      <c r="H305" s="214" t="s">
        <v>2030</v>
      </c>
      <c r="I305" s="214" t="s">
        <v>13</v>
      </c>
      <c r="J305" s="214" t="s">
        <v>2032</v>
      </c>
      <c r="K305" s="214">
        <v>0</v>
      </c>
      <c r="L305" s="214" t="s">
        <v>4565</v>
      </c>
      <c r="M305" s="214" t="s">
        <v>11</v>
      </c>
      <c r="N305" s="214" t="s">
        <v>1726</v>
      </c>
      <c r="O305" s="214" t="s">
        <v>2035</v>
      </c>
      <c r="P305" s="214" t="s">
        <v>2032</v>
      </c>
      <c r="Q305" s="22" t="str">
        <f t="shared" si="54"/>
        <v>在读</v>
      </c>
      <c r="R305" s="22" t="str">
        <f>IF(Q305="在读",IF(IFERROR(FIND("一",D305),0)&gt;0,"一对一",VLOOKUP(LEFT(D305,3),班级编码!A:H,8,0)),Q305)</f>
        <v>初中部</v>
      </c>
      <c r="S305" s="22" t="str">
        <f t="shared" si="55"/>
        <v>P5BBR6G5616</v>
      </c>
      <c r="T305" s="22" t="str">
        <f t="shared" si="56"/>
        <v>张佩</v>
      </c>
      <c r="U305" s="22" t="str">
        <f t="shared" si="57"/>
        <v>覃爱怡</v>
      </c>
      <c r="V305" s="22" t="str">
        <f t="shared" si="58"/>
        <v xml:space="preserve">STA MARIA </v>
      </c>
      <c r="W305" s="22" t="str">
        <f t="shared" si="59"/>
        <v>覃爱怡</v>
      </c>
      <c r="X305" s="22" t="str">
        <f t="shared" si="60"/>
        <v xml:space="preserve">STA MARIA </v>
      </c>
      <c r="Y305" s="22">
        <f t="shared" si="61"/>
        <v>3</v>
      </c>
      <c r="Z305" s="22">
        <f t="shared" si="62"/>
        <v>6</v>
      </c>
      <c r="AA305" s="22" t="str">
        <f t="shared" si="52"/>
        <v/>
      </c>
      <c r="AB305" s="22">
        <f>COUNTIF($G$2:G305,G305)</f>
        <v>1</v>
      </c>
      <c r="AC305" s="22" t="str">
        <f t="shared" si="63"/>
        <v>P5B</v>
      </c>
      <c r="AD305" s="22" t="str">
        <f>VLOOKUP(D305,'2-班级信息'!A:AI,35,0)</f>
        <v>周日上午</v>
      </c>
      <c r="AE305" s="22" t="str">
        <f>VLOOKUP(D305,'2-班级信息'!A:AL,12,0)</f>
        <v>3小时</v>
      </c>
      <c r="AF305" s="22" t="str">
        <f t="shared" si="53"/>
        <v>小学班</v>
      </c>
      <c r="AG305" s="22" t="str">
        <f t="shared" si="64"/>
        <v>小学周末白天班</v>
      </c>
    </row>
    <row r="306" spans="1:33">
      <c r="A306" s="214" t="s">
        <v>1721</v>
      </c>
      <c r="B306" s="214" t="s">
        <v>1189</v>
      </c>
      <c r="C306" s="214" t="s">
        <v>1721</v>
      </c>
      <c r="D306" s="214" t="s">
        <v>4182</v>
      </c>
      <c r="E306" s="214" t="s">
        <v>4184</v>
      </c>
      <c r="F306" s="214" t="s">
        <v>4183</v>
      </c>
      <c r="G306" s="214" t="s">
        <v>4044</v>
      </c>
      <c r="H306" s="214" t="s">
        <v>4045</v>
      </c>
      <c r="I306" s="214" t="s">
        <v>16</v>
      </c>
      <c r="J306" s="214" t="s">
        <v>4047</v>
      </c>
      <c r="K306" s="214">
        <v>0</v>
      </c>
      <c r="L306" s="214" t="s">
        <v>4566</v>
      </c>
      <c r="M306" s="214" t="s">
        <v>11</v>
      </c>
      <c r="N306" s="214" t="s">
        <v>1726</v>
      </c>
      <c r="O306" s="214" t="s">
        <v>4049</v>
      </c>
      <c r="P306" s="214" t="s">
        <v>4047</v>
      </c>
      <c r="Q306" s="22" t="str">
        <f t="shared" si="54"/>
        <v>在读</v>
      </c>
      <c r="R306" s="22" t="str">
        <f>IF(Q306="在读",IF(IFERROR(FIND("一",D306),0)&gt;0,"一对一",VLOOKUP(LEFT(D306,3),班级编码!A:H,8,0)),Q306)</f>
        <v>小初部</v>
      </c>
      <c r="S306" s="22" t="str">
        <f t="shared" si="55"/>
        <v>P02K34G1229</v>
      </c>
      <c r="T306" s="22" t="str">
        <f t="shared" si="56"/>
        <v>萧泽秀</v>
      </c>
      <c r="U306" s="22" t="str">
        <f t="shared" si="57"/>
        <v>黎洁瑜</v>
      </c>
      <c r="V306" s="22" t="str">
        <f t="shared" si="58"/>
        <v>YoYO</v>
      </c>
      <c r="W306" s="22" t="str">
        <f t="shared" si="59"/>
        <v>YoYO</v>
      </c>
      <c r="X306" s="22" t="str">
        <f t="shared" si="60"/>
        <v>黎洁瑜</v>
      </c>
      <c r="Y306" s="22">
        <f t="shared" si="61"/>
        <v>4</v>
      </c>
      <c r="Z306" s="22">
        <f t="shared" si="62"/>
        <v>4</v>
      </c>
      <c r="AA306" s="22" t="str">
        <f t="shared" si="52"/>
        <v/>
      </c>
      <c r="AB306" s="22">
        <f>COUNTIF($G$2:G306,G306)</f>
        <v>1</v>
      </c>
      <c r="AC306" s="22" t="str">
        <f t="shared" si="63"/>
        <v>P02</v>
      </c>
      <c r="AD306" s="22" t="str">
        <f>VLOOKUP(D306,'2-班级信息'!A:AI,35,0)</f>
        <v>周三下午</v>
      </c>
      <c r="AE306" s="22" t="str">
        <f>VLOOKUP(D306,'2-班级信息'!A:AL,12,0)</f>
        <v>3小时</v>
      </c>
      <c r="AF306" s="22" t="str">
        <f t="shared" si="53"/>
        <v>小学班</v>
      </c>
      <c r="AG306" s="22" t="str">
        <f t="shared" si="64"/>
        <v>小学平时3小时班</v>
      </c>
    </row>
    <row r="307" spans="1:33">
      <c r="A307" s="214" t="s">
        <v>1721</v>
      </c>
      <c r="B307" s="214" t="s">
        <v>452</v>
      </c>
      <c r="C307" s="214" t="s">
        <v>1721</v>
      </c>
      <c r="D307" s="214" t="s">
        <v>4185</v>
      </c>
      <c r="E307" s="214" t="s">
        <v>4132</v>
      </c>
      <c r="F307" s="214" t="s">
        <v>5333</v>
      </c>
      <c r="G307" s="214" t="s">
        <v>2725</v>
      </c>
      <c r="H307" s="214" t="s">
        <v>2726</v>
      </c>
      <c r="I307" s="214" t="s">
        <v>16</v>
      </c>
      <c r="J307" s="214" t="s">
        <v>2727</v>
      </c>
      <c r="K307" s="214">
        <v>0</v>
      </c>
      <c r="L307" s="214" t="s">
        <v>4567</v>
      </c>
      <c r="M307" s="214" t="s">
        <v>11</v>
      </c>
      <c r="N307" s="214" t="s">
        <v>1726</v>
      </c>
      <c r="O307" s="214" t="s">
        <v>11</v>
      </c>
      <c r="P307" s="214" t="s">
        <v>2727</v>
      </c>
      <c r="Q307" s="22" t="str">
        <f t="shared" si="54"/>
        <v>在读</v>
      </c>
      <c r="R307" s="22" t="str">
        <f>IF(Q307="在读",IF(IFERROR(FIND("一",D307),0)&gt;0,"一对一",VLOOKUP(LEFT(D307,3),班级编码!A:H,8,0)),Q307)</f>
        <v>小初部</v>
      </c>
      <c r="S307" s="22" t="str">
        <f t="shared" si="55"/>
        <v>P01K12G1241</v>
      </c>
      <c r="T307" s="22" t="str">
        <f t="shared" si="56"/>
        <v>赖情佳</v>
      </c>
      <c r="U307" s="22" t="str">
        <f t="shared" si="57"/>
        <v>易青梅</v>
      </c>
      <c r="V307" s="22" t="str">
        <f t="shared" si="58"/>
        <v>YoYO</v>
      </c>
      <c r="W307" s="22" t="str">
        <f t="shared" si="59"/>
        <v>易青梅</v>
      </c>
      <c r="X307" s="22" t="str">
        <f t="shared" si="60"/>
        <v>YoYO</v>
      </c>
      <c r="Y307" s="22">
        <f t="shared" si="61"/>
        <v>3</v>
      </c>
      <c r="Z307" s="22">
        <f t="shared" si="62"/>
        <v>6</v>
      </c>
      <c r="AA307" s="22" t="str">
        <f t="shared" si="52"/>
        <v/>
      </c>
      <c r="AB307" s="22">
        <f>COUNTIF($G$2:G307,G307)</f>
        <v>1</v>
      </c>
      <c r="AC307" s="22" t="str">
        <f t="shared" si="63"/>
        <v>P01</v>
      </c>
      <c r="AD307" s="22" t="str">
        <f>VLOOKUP(D307,'2-班级信息'!A:AI,35,0)</f>
        <v>周六上午</v>
      </c>
      <c r="AE307" s="22" t="str">
        <f>VLOOKUP(D307,'2-班级信息'!A:AL,12,0)</f>
        <v>3小时</v>
      </c>
      <c r="AF307" s="22" t="str">
        <f t="shared" si="53"/>
        <v>小学班</v>
      </c>
      <c r="AG307" s="22" t="str">
        <f t="shared" si="64"/>
        <v>小学周末白天班</v>
      </c>
    </row>
    <row r="308" spans="1:33">
      <c r="A308" s="214" t="s">
        <v>1721</v>
      </c>
      <c r="B308" s="214" t="s">
        <v>464</v>
      </c>
      <c r="C308" s="214" t="s">
        <v>1721</v>
      </c>
      <c r="D308" s="214" t="s">
        <v>4191</v>
      </c>
      <c r="E308" s="214" t="s">
        <v>4193</v>
      </c>
      <c r="F308" s="214" t="s">
        <v>4192</v>
      </c>
      <c r="G308" s="214" t="s">
        <v>3684</v>
      </c>
      <c r="H308" s="214" t="s">
        <v>3685</v>
      </c>
      <c r="I308" s="214" t="s">
        <v>1686</v>
      </c>
      <c r="J308" s="214" t="s">
        <v>3687</v>
      </c>
      <c r="K308" s="214">
        <v>0</v>
      </c>
      <c r="L308" s="214" t="s">
        <v>4568</v>
      </c>
      <c r="M308" s="214" t="s">
        <v>11</v>
      </c>
      <c r="N308" s="214" t="s">
        <v>2332</v>
      </c>
      <c r="O308" s="214" t="s">
        <v>11</v>
      </c>
      <c r="P308" s="214" t="s">
        <v>3687</v>
      </c>
      <c r="Q308" s="22" t="str">
        <f t="shared" si="54"/>
        <v>在读</v>
      </c>
      <c r="R308" s="22" t="str">
        <f>IF(Q308="在读",IF(IFERROR(FIND("一",D308),0)&gt;0,"一对一",VLOOKUP(LEFT(D308,3),班级编码!A:H,8,0)),Q308)</f>
        <v>幼儿部</v>
      </c>
      <c r="S308" s="22" t="str">
        <f t="shared" si="55"/>
        <v>K03ADPGZD42</v>
      </c>
      <c r="T308" s="22" t="str">
        <f t="shared" si="56"/>
        <v>覃爱怡</v>
      </c>
      <c r="U308" s="22" t="str">
        <f t="shared" si="57"/>
        <v/>
      </c>
      <c r="V308" s="22" t="str">
        <f t="shared" si="58"/>
        <v>STA MARIA ANTONIO II</v>
      </c>
      <c r="W308" s="22" t="str">
        <f t="shared" si="59"/>
        <v>STA MARIA ANTONIO II</v>
      </c>
      <c r="X308" s="22" t="str">
        <f t="shared" si="60"/>
        <v/>
      </c>
      <c r="Y308" s="22">
        <f t="shared" si="61"/>
        <v>20</v>
      </c>
      <c r="Z308" s="22">
        <f t="shared" si="62"/>
        <v>20</v>
      </c>
      <c r="AA308" s="22" t="str">
        <f t="shared" si="52"/>
        <v/>
      </c>
      <c r="AB308" s="22">
        <f>COUNTIF($G$2:G308,G308)</f>
        <v>1</v>
      </c>
      <c r="AC308" s="22" t="str">
        <f t="shared" si="63"/>
        <v>K03</v>
      </c>
      <c r="AD308" s="22" t="str">
        <f>VLOOKUP(D308,'2-班级信息'!A:AI,35,0)</f>
        <v>周日上午</v>
      </c>
      <c r="AE308" s="22" t="str">
        <f>VLOOKUP(D308,'2-班级信息'!A:AL,12,0)</f>
        <v>1.5小时</v>
      </c>
      <c r="AF308" s="22" t="str">
        <f t="shared" si="53"/>
        <v>幼儿班</v>
      </c>
      <c r="AG308" s="22" t="str">
        <f t="shared" si="64"/>
        <v>幼儿班</v>
      </c>
    </row>
    <row r="309" spans="1:33">
      <c r="A309" s="214" t="s">
        <v>1721</v>
      </c>
      <c r="B309" s="214" t="s">
        <v>464</v>
      </c>
      <c r="C309" s="214" t="s">
        <v>1721</v>
      </c>
      <c r="D309" s="214" t="s">
        <v>4122</v>
      </c>
      <c r="E309" s="214" t="s">
        <v>4125</v>
      </c>
      <c r="F309" s="214" t="s">
        <v>4123</v>
      </c>
      <c r="G309" s="214" t="s">
        <v>3608</v>
      </c>
      <c r="H309" s="214" t="s">
        <v>3609</v>
      </c>
      <c r="I309" s="214" t="s">
        <v>1687</v>
      </c>
      <c r="J309" s="214" t="s">
        <v>3607</v>
      </c>
      <c r="K309" s="214">
        <v>0</v>
      </c>
      <c r="L309" s="214" t="s">
        <v>4569</v>
      </c>
      <c r="M309" s="214" t="s">
        <v>11</v>
      </c>
      <c r="N309" s="214" t="s">
        <v>3613</v>
      </c>
      <c r="O309" s="214" t="s">
        <v>11</v>
      </c>
      <c r="P309" s="214" t="s">
        <v>3607</v>
      </c>
      <c r="Q309" s="22" t="str">
        <f t="shared" si="54"/>
        <v>在读</v>
      </c>
      <c r="R309" s="22" t="str">
        <f>IF(Q309="在读",IF(IFERROR(FIND("一",D309),0)&gt;0,"一对一",VLOOKUP(LEFT(D309,3),班级编码!A:H,8,0)),Q309)</f>
        <v>幼儿部</v>
      </c>
      <c r="S309" s="22" t="str">
        <f t="shared" si="55"/>
        <v>K03ADPGZD32</v>
      </c>
      <c r="T309" s="22" t="str">
        <f t="shared" si="56"/>
        <v>萧泽秀</v>
      </c>
      <c r="U309" s="22" t="str">
        <f t="shared" si="57"/>
        <v/>
      </c>
      <c r="V309" s="22" t="str">
        <f t="shared" si="58"/>
        <v>STA MARIA ANTONIO II</v>
      </c>
      <c r="W309" s="22" t="str">
        <f t="shared" si="59"/>
        <v>STA MARIA ANTONIO II</v>
      </c>
      <c r="X309" s="22" t="str">
        <f t="shared" si="60"/>
        <v/>
      </c>
      <c r="Y309" s="22">
        <f t="shared" si="61"/>
        <v>20</v>
      </c>
      <c r="Z309" s="22">
        <f t="shared" si="62"/>
        <v>20</v>
      </c>
      <c r="AA309" s="22" t="str">
        <f t="shared" si="52"/>
        <v/>
      </c>
      <c r="AB309" s="22">
        <f>COUNTIF($G$2:G309,G309)</f>
        <v>1</v>
      </c>
      <c r="AC309" s="22" t="str">
        <f t="shared" si="63"/>
        <v>K03</v>
      </c>
      <c r="AD309" s="22" t="str">
        <f>VLOOKUP(D309,'2-班级信息'!A:AI,35,0)</f>
        <v>周六上午</v>
      </c>
      <c r="AE309" s="22" t="str">
        <f>VLOOKUP(D309,'2-班级信息'!A:AL,12,0)</f>
        <v>1.5小时</v>
      </c>
      <c r="AF309" s="22" t="str">
        <f t="shared" si="53"/>
        <v>幼儿班</v>
      </c>
      <c r="AG309" s="22" t="str">
        <f t="shared" si="64"/>
        <v>幼儿班</v>
      </c>
    </row>
    <row r="310" spans="1:33">
      <c r="A310" s="214" t="s">
        <v>1721</v>
      </c>
      <c r="B310" s="214" t="s">
        <v>452</v>
      </c>
      <c r="C310" s="214" t="s">
        <v>1721</v>
      </c>
      <c r="D310" s="214" t="s">
        <v>4185</v>
      </c>
      <c r="E310" s="214" t="s">
        <v>4132</v>
      </c>
      <c r="F310" s="214" t="s">
        <v>5333</v>
      </c>
      <c r="G310" s="214" t="s">
        <v>3133</v>
      </c>
      <c r="H310" s="214" t="s">
        <v>3134</v>
      </c>
      <c r="I310" s="214" t="s">
        <v>16</v>
      </c>
      <c r="J310" s="214" t="s">
        <v>3136</v>
      </c>
      <c r="K310" s="214">
        <v>0</v>
      </c>
      <c r="L310" s="214" t="s">
        <v>4570</v>
      </c>
      <c r="M310" s="214" t="s">
        <v>11</v>
      </c>
      <c r="N310" s="214" t="s">
        <v>1726</v>
      </c>
      <c r="O310" s="214" t="s">
        <v>3139</v>
      </c>
      <c r="P310" s="214" t="s">
        <v>3136</v>
      </c>
      <c r="Q310" s="22" t="str">
        <f t="shared" si="54"/>
        <v>在读</v>
      </c>
      <c r="R310" s="22" t="str">
        <f>IF(Q310="在读",IF(IFERROR(FIND("一",D310),0)&gt;0,"一对一",VLOOKUP(LEFT(D310,3),班级编码!A:H,8,0)),Q310)</f>
        <v>小初部</v>
      </c>
      <c r="S310" s="22" t="str">
        <f t="shared" si="55"/>
        <v>P01K12G1241</v>
      </c>
      <c r="T310" s="22" t="str">
        <f t="shared" si="56"/>
        <v>赖情佳</v>
      </c>
      <c r="U310" s="22" t="str">
        <f t="shared" si="57"/>
        <v>易青梅</v>
      </c>
      <c r="V310" s="22" t="str">
        <f t="shared" si="58"/>
        <v>YoYO</v>
      </c>
      <c r="W310" s="22" t="str">
        <f t="shared" si="59"/>
        <v>易青梅</v>
      </c>
      <c r="X310" s="22" t="str">
        <f t="shared" si="60"/>
        <v>YoYO</v>
      </c>
      <c r="Y310" s="22">
        <f t="shared" si="61"/>
        <v>3</v>
      </c>
      <c r="Z310" s="22">
        <f t="shared" si="62"/>
        <v>6</v>
      </c>
      <c r="AA310" s="22" t="str">
        <f t="shared" si="52"/>
        <v/>
      </c>
      <c r="AB310" s="22">
        <f>COUNTIF($G$2:G310,G310)</f>
        <v>1</v>
      </c>
      <c r="AC310" s="22" t="str">
        <f t="shared" si="63"/>
        <v>P01</v>
      </c>
      <c r="AD310" s="22" t="str">
        <f>VLOOKUP(D310,'2-班级信息'!A:AI,35,0)</f>
        <v>周六上午</v>
      </c>
      <c r="AE310" s="22" t="str">
        <f>VLOOKUP(D310,'2-班级信息'!A:AL,12,0)</f>
        <v>3小时</v>
      </c>
      <c r="AF310" s="22" t="str">
        <f t="shared" si="53"/>
        <v>小学班</v>
      </c>
      <c r="AG310" s="22" t="str">
        <f t="shared" si="64"/>
        <v>小学周末白天班</v>
      </c>
    </row>
    <row r="311" spans="1:33">
      <c r="A311" s="214" t="s">
        <v>1721</v>
      </c>
      <c r="B311" s="214" t="s">
        <v>452</v>
      </c>
      <c r="C311" s="214" t="s">
        <v>1721</v>
      </c>
      <c r="D311" s="214" t="s">
        <v>4185</v>
      </c>
      <c r="E311" s="214" t="s">
        <v>4132</v>
      </c>
      <c r="F311" s="214" t="s">
        <v>5333</v>
      </c>
      <c r="G311" s="214" t="s">
        <v>4001</v>
      </c>
      <c r="H311" s="214" t="s">
        <v>4002</v>
      </c>
      <c r="I311" s="214" t="s">
        <v>16</v>
      </c>
      <c r="J311" s="214" t="s">
        <v>4004</v>
      </c>
      <c r="K311" s="214">
        <v>0</v>
      </c>
      <c r="L311" s="214" t="s">
        <v>4571</v>
      </c>
      <c r="M311" s="214" t="s">
        <v>11</v>
      </c>
      <c r="N311" s="214" t="s">
        <v>1726</v>
      </c>
      <c r="O311" s="214" t="s">
        <v>11</v>
      </c>
      <c r="P311" s="214" t="s">
        <v>4004</v>
      </c>
      <c r="Q311" s="22" t="str">
        <f t="shared" si="54"/>
        <v>在读</v>
      </c>
      <c r="R311" s="22" t="str">
        <f>IF(Q311="在读",IF(IFERROR(FIND("一",D311),0)&gt;0,"一对一",VLOOKUP(LEFT(D311,3),班级编码!A:H,8,0)),Q311)</f>
        <v>小初部</v>
      </c>
      <c r="S311" s="22" t="str">
        <f t="shared" si="55"/>
        <v>P01K12G1241</v>
      </c>
      <c r="T311" s="22" t="str">
        <f t="shared" si="56"/>
        <v>赖情佳</v>
      </c>
      <c r="U311" s="22" t="str">
        <f t="shared" si="57"/>
        <v>易青梅</v>
      </c>
      <c r="V311" s="22" t="str">
        <f t="shared" si="58"/>
        <v>YoYO</v>
      </c>
      <c r="W311" s="22" t="str">
        <f t="shared" si="59"/>
        <v>易青梅</v>
      </c>
      <c r="X311" s="22" t="str">
        <f t="shared" si="60"/>
        <v>YoYO</v>
      </c>
      <c r="Y311" s="22">
        <f t="shared" si="61"/>
        <v>3</v>
      </c>
      <c r="Z311" s="22">
        <f t="shared" si="62"/>
        <v>6</v>
      </c>
      <c r="AA311" s="22" t="str">
        <f t="shared" si="52"/>
        <v/>
      </c>
      <c r="AB311" s="22">
        <f>COUNTIF($G$2:G311,G311)</f>
        <v>1</v>
      </c>
      <c r="AC311" s="22" t="str">
        <f t="shared" si="63"/>
        <v>P01</v>
      </c>
      <c r="AD311" s="22" t="str">
        <f>VLOOKUP(D311,'2-班级信息'!A:AI,35,0)</f>
        <v>周六上午</v>
      </c>
      <c r="AE311" s="22" t="str">
        <f>VLOOKUP(D311,'2-班级信息'!A:AL,12,0)</f>
        <v>3小时</v>
      </c>
      <c r="AF311" s="22" t="str">
        <f t="shared" si="53"/>
        <v>小学班</v>
      </c>
      <c r="AG311" s="22" t="str">
        <f t="shared" si="64"/>
        <v>小学周末白天班</v>
      </c>
    </row>
    <row r="312" spans="1:33">
      <c r="A312" s="214" t="s">
        <v>1721</v>
      </c>
      <c r="B312" s="214" t="s">
        <v>452</v>
      </c>
      <c r="C312" s="214" t="s">
        <v>1721</v>
      </c>
      <c r="D312" s="214" t="s">
        <v>4185</v>
      </c>
      <c r="E312" s="214" t="s">
        <v>4132</v>
      </c>
      <c r="F312" s="214" t="s">
        <v>5333</v>
      </c>
      <c r="G312" s="214" t="s">
        <v>2146</v>
      </c>
      <c r="H312" s="214" t="s">
        <v>2147</v>
      </c>
      <c r="I312" s="214" t="s">
        <v>10</v>
      </c>
      <c r="J312" s="214" t="s">
        <v>2149</v>
      </c>
      <c r="K312" s="214">
        <v>0</v>
      </c>
      <c r="L312" s="214" t="s">
        <v>4572</v>
      </c>
      <c r="M312" s="214" t="s">
        <v>11</v>
      </c>
      <c r="N312" s="214" t="s">
        <v>1778</v>
      </c>
      <c r="O312" s="214" t="s">
        <v>11</v>
      </c>
      <c r="P312" s="214" t="s">
        <v>11</v>
      </c>
      <c r="Q312" s="22" t="str">
        <f t="shared" si="54"/>
        <v>在读</v>
      </c>
      <c r="R312" s="22" t="str">
        <f>IF(Q312="在读",IF(IFERROR(FIND("一",D312),0)&gt;0,"一对一",VLOOKUP(LEFT(D312,3),班级编码!A:H,8,0)),Q312)</f>
        <v>小初部</v>
      </c>
      <c r="S312" s="22" t="str">
        <f t="shared" si="55"/>
        <v>P01K12G1241</v>
      </c>
      <c r="T312" s="22" t="str">
        <f t="shared" si="56"/>
        <v>赖情佳</v>
      </c>
      <c r="U312" s="22" t="str">
        <f t="shared" si="57"/>
        <v>易青梅</v>
      </c>
      <c r="V312" s="22" t="str">
        <f t="shared" si="58"/>
        <v>YoYO</v>
      </c>
      <c r="W312" s="22" t="str">
        <f t="shared" si="59"/>
        <v>易青梅</v>
      </c>
      <c r="X312" s="22" t="str">
        <f t="shared" si="60"/>
        <v>YoYO</v>
      </c>
      <c r="Y312" s="22">
        <f t="shared" si="61"/>
        <v>3</v>
      </c>
      <c r="Z312" s="22">
        <f t="shared" si="62"/>
        <v>6</v>
      </c>
      <c r="AA312" s="22" t="str">
        <f t="shared" si="52"/>
        <v/>
      </c>
      <c r="AB312" s="22">
        <f>COUNTIF($G$2:G312,G312)</f>
        <v>1</v>
      </c>
      <c r="AC312" s="22" t="str">
        <f t="shared" si="63"/>
        <v>P01</v>
      </c>
      <c r="AD312" s="22" t="str">
        <f>VLOOKUP(D312,'2-班级信息'!A:AI,35,0)</f>
        <v>周六上午</v>
      </c>
      <c r="AE312" s="22" t="str">
        <f>VLOOKUP(D312,'2-班级信息'!A:AL,12,0)</f>
        <v>3小时</v>
      </c>
      <c r="AF312" s="22" t="str">
        <f t="shared" si="53"/>
        <v>小学班</v>
      </c>
      <c r="AG312" s="22" t="str">
        <f t="shared" si="64"/>
        <v>小学周末白天班</v>
      </c>
    </row>
    <row r="313" spans="1:33">
      <c r="A313" s="214" t="s">
        <v>1721</v>
      </c>
      <c r="B313" s="214" t="s">
        <v>1189</v>
      </c>
      <c r="C313" s="214" t="s">
        <v>1721</v>
      </c>
      <c r="D313" s="214" t="s">
        <v>4182</v>
      </c>
      <c r="E313" s="214" t="s">
        <v>4184</v>
      </c>
      <c r="F313" s="214" t="s">
        <v>4183</v>
      </c>
      <c r="G313" s="214" t="s">
        <v>2639</v>
      </c>
      <c r="H313" s="214" t="s">
        <v>2640</v>
      </c>
      <c r="I313" s="214" t="s">
        <v>16</v>
      </c>
      <c r="J313" s="214" t="s">
        <v>2642</v>
      </c>
      <c r="K313" s="214">
        <v>0</v>
      </c>
      <c r="L313" s="214" t="s">
        <v>4573</v>
      </c>
      <c r="M313" s="214" t="s">
        <v>11</v>
      </c>
      <c r="N313" s="214" t="s">
        <v>1726</v>
      </c>
      <c r="O313" s="214" t="s">
        <v>2643</v>
      </c>
      <c r="P313" s="214" t="s">
        <v>2642</v>
      </c>
      <c r="Q313" s="22" t="str">
        <f t="shared" si="54"/>
        <v>在读</v>
      </c>
      <c r="R313" s="22" t="str">
        <f>IF(Q313="在读",IF(IFERROR(FIND("一",D313),0)&gt;0,"一对一",VLOOKUP(LEFT(D313,3),班级编码!A:H,8,0)),Q313)</f>
        <v>小初部</v>
      </c>
      <c r="S313" s="22" t="str">
        <f t="shared" si="55"/>
        <v>P02K34G1229</v>
      </c>
      <c r="T313" s="22" t="str">
        <f t="shared" si="56"/>
        <v>萧泽秀</v>
      </c>
      <c r="U313" s="22" t="str">
        <f t="shared" si="57"/>
        <v>黎洁瑜</v>
      </c>
      <c r="V313" s="22" t="str">
        <f t="shared" si="58"/>
        <v>YoYO</v>
      </c>
      <c r="W313" s="22" t="str">
        <f t="shared" si="59"/>
        <v>YoYO</v>
      </c>
      <c r="X313" s="22" t="str">
        <f t="shared" si="60"/>
        <v>黎洁瑜</v>
      </c>
      <c r="Y313" s="22">
        <f t="shared" si="61"/>
        <v>4</v>
      </c>
      <c r="Z313" s="22">
        <f t="shared" si="62"/>
        <v>4</v>
      </c>
      <c r="AA313" s="22" t="str">
        <f t="shared" si="52"/>
        <v/>
      </c>
      <c r="AB313" s="22">
        <f>COUNTIF($G$2:G313,G313)</f>
        <v>1</v>
      </c>
      <c r="AC313" s="22" t="str">
        <f t="shared" si="63"/>
        <v>P02</v>
      </c>
      <c r="AD313" s="22" t="str">
        <f>VLOOKUP(D313,'2-班级信息'!A:AI,35,0)</f>
        <v>周三下午</v>
      </c>
      <c r="AE313" s="22" t="str">
        <f>VLOOKUP(D313,'2-班级信息'!A:AL,12,0)</f>
        <v>3小时</v>
      </c>
      <c r="AF313" s="22" t="str">
        <f t="shared" si="53"/>
        <v>小学班</v>
      </c>
      <c r="AG313" s="22" t="str">
        <f t="shared" si="64"/>
        <v>小学平时3小时班</v>
      </c>
    </row>
    <row r="314" spans="1:33">
      <c r="A314" s="214" t="s">
        <v>1721</v>
      </c>
      <c r="B314" s="214" t="s">
        <v>459</v>
      </c>
      <c r="C314" s="214" t="s">
        <v>1721</v>
      </c>
      <c r="D314" s="214" t="s">
        <v>4205</v>
      </c>
      <c r="E314" s="214" t="s">
        <v>4206</v>
      </c>
      <c r="F314" s="214" t="s">
        <v>4192</v>
      </c>
      <c r="G314" s="214" t="s">
        <v>3095</v>
      </c>
      <c r="H314" s="214" t="s">
        <v>3096</v>
      </c>
      <c r="I314" s="214" t="s">
        <v>1686</v>
      </c>
      <c r="J314" s="214" t="s">
        <v>3098</v>
      </c>
      <c r="K314" s="214">
        <v>0</v>
      </c>
      <c r="L314" s="214" t="s">
        <v>4574</v>
      </c>
      <c r="M314" s="214" t="s">
        <v>11</v>
      </c>
      <c r="N314" s="214" t="s">
        <v>1755</v>
      </c>
      <c r="O314" s="214" t="s">
        <v>3098</v>
      </c>
      <c r="P314" s="214" t="s">
        <v>3102</v>
      </c>
      <c r="Q314" s="22" t="str">
        <f t="shared" si="54"/>
        <v>在读</v>
      </c>
      <c r="R314" s="22" t="str">
        <f>IF(Q314="在读",IF(IFERROR(FIND("一",D314),0)&gt;0,"一对一",VLOOKUP(LEFT(D314,3),班级编码!A:H,8,0)),Q314)</f>
        <v>幼儿部</v>
      </c>
      <c r="S314" s="22" t="str">
        <f t="shared" si="55"/>
        <v>K04000GXZ51</v>
      </c>
      <c r="T314" s="22" t="str">
        <f t="shared" si="56"/>
        <v>覃爱怡</v>
      </c>
      <c r="U314" s="22" t="str">
        <f t="shared" si="57"/>
        <v/>
      </c>
      <c r="V314" s="22" t="str">
        <f t="shared" si="58"/>
        <v>STA MARIA ANTONIO II</v>
      </c>
      <c r="W314" s="22" t="str">
        <f t="shared" si="59"/>
        <v>STA MARIA ANTONIO II</v>
      </c>
      <c r="X314" s="22" t="str">
        <f t="shared" si="60"/>
        <v/>
      </c>
      <c r="Y314" s="22">
        <f t="shared" si="61"/>
        <v>20</v>
      </c>
      <c r="Z314" s="22">
        <f t="shared" si="62"/>
        <v>20</v>
      </c>
      <c r="AA314" s="22" t="str">
        <f t="shared" si="52"/>
        <v/>
      </c>
      <c r="AB314" s="22">
        <f>COUNTIF($G$2:G314,G314)</f>
        <v>1</v>
      </c>
      <c r="AC314" s="22" t="str">
        <f t="shared" si="63"/>
        <v>K04</v>
      </c>
      <c r="AD314" s="22" t="str">
        <f>VLOOKUP(D314,'2-班级信息'!A:AI,35,0)</f>
        <v>周五晚上</v>
      </c>
      <c r="AE314" s="22" t="str">
        <f>VLOOKUP(D314,'2-班级信息'!A:AL,12,0)</f>
        <v>1.5小时</v>
      </c>
      <c r="AF314" s="22" t="str">
        <f t="shared" si="53"/>
        <v>幼儿班</v>
      </c>
      <c r="AG314" s="22" t="str">
        <f t="shared" si="64"/>
        <v>幼儿班</v>
      </c>
    </row>
    <row r="315" spans="1:33">
      <c r="A315" s="214" t="s">
        <v>1721</v>
      </c>
      <c r="B315" s="214" t="s">
        <v>452</v>
      </c>
      <c r="C315" s="214" t="s">
        <v>1721</v>
      </c>
      <c r="D315" s="214" t="s">
        <v>5344</v>
      </c>
      <c r="E315" s="214" t="s">
        <v>4150</v>
      </c>
      <c r="F315" s="214" t="s">
        <v>5345</v>
      </c>
      <c r="G315" s="214" t="s">
        <v>2667</v>
      </c>
      <c r="H315" s="214" t="s">
        <v>2668</v>
      </c>
      <c r="I315" s="214" t="s">
        <v>10</v>
      </c>
      <c r="J315" s="214" t="s">
        <v>2670</v>
      </c>
      <c r="K315" s="214">
        <v>0</v>
      </c>
      <c r="L315" s="214" t="s">
        <v>4575</v>
      </c>
      <c r="M315" s="214" t="s">
        <v>11</v>
      </c>
      <c r="N315" s="214" t="s">
        <v>1778</v>
      </c>
      <c r="O315" s="214" t="s">
        <v>2670</v>
      </c>
      <c r="P315" s="214" t="s">
        <v>11</v>
      </c>
      <c r="Q315" s="22" t="str">
        <f t="shared" si="54"/>
        <v>在读</v>
      </c>
      <c r="R315" s="22" t="str">
        <f>IF(Q315="在读",IF(IFERROR(FIND("一",D315),0)&gt;0,"一对一",VLOOKUP(LEFT(D315,3),班级编码!A:H,8,0)),Q315)</f>
        <v>小高部</v>
      </c>
      <c r="S315" s="22" t="str">
        <f t="shared" si="55"/>
        <v>P3AF05G2337</v>
      </c>
      <c r="T315" s="22" t="str">
        <f t="shared" si="56"/>
        <v>易青梅</v>
      </c>
      <c r="U315" s="22" t="str">
        <f t="shared" si="57"/>
        <v>萧泽秀</v>
      </c>
      <c r="V315" s="22" t="str">
        <f t="shared" si="58"/>
        <v>Saleh Abdu</v>
      </c>
      <c r="W315" s="22" t="str">
        <f t="shared" si="59"/>
        <v>萧泽秀</v>
      </c>
      <c r="X315" s="22" t="str">
        <f t="shared" si="60"/>
        <v>Saleh Abdu</v>
      </c>
      <c r="Y315" s="22">
        <f t="shared" si="61"/>
        <v>3</v>
      </c>
      <c r="Z315" s="22">
        <f t="shared" si="62"/>
        <v>6</v>
      </c>
      <c r="AA315" s="22" t="str">
        <f t="shared" si="52"/>
        <v/>
      </c>
      <c r="AB315" s="22">
        <f>COUNTIF($G$2:G315,G315)</f>
        <v>1</v>
      </c>
      <c r="AC315" s="22" t="str">
        <f t="shared" si="63"/>
        <v>P3A</v>
      </c>
      <c r="AD315" s="22" t="str">
        <f>VLOOKUP(D315,'2-班级信息'!A:AI,35,0)</f>
        <v>周日上午</v>
      </c>
      <c r="AE315" s="22" t="str">
        <f>VLOOKUP(D315,'2-班级信息'!A:AL,12,0)</f>
        <v>3小时</v>
      </c>
      <c r="AF315" s="22" t="str">
        <f t="shared" si="53"/>
        <v>小学班</v>
      </c>
      <c r="AG315" s="22" t="str">
        <f t="shared" si="64"/>
        <v>小学周末白天班</v>
      </c>
    </row>
    <row r="316" spans="1:33">
      <c r="A316" s="214" t="s">
        <v>1721</v>
      </c>
      <c r="B316" s="214" t="s">
        <v>4068</v>
      </c>
      <c r="C316" s="214" t="s">
        <v>1721</v>
      </c>
      <c r="D316" s="214" t="s">
        <v>1703</v>
      </c>
      <c r="E316" s="214" t="s">
        <v>11</v>
      </c>
      <c r="F316" s="214" t="s">
        <v>11</v>
      </c>
      <c r="G316" s="214" t="s">
        <v>3489</v>
      </c>
      <c r="H316" s="214" t="s">
        <v>3490</v>
      </c>
      <c r="I316" s="214" t="s">
        <v>10</v>
      </c>
      <c r="J316" s="214" t="s">
        <v>3492</v>
      </c>
      <c r="K316" s="214">
        <v>0</v>
      </c>
      <c r="L316" s="214" t="s">
        <v>11</v>
      </c>
      <c r="M316" s="214" t="s">
        <v>11</v>
      </c>
      <c r="N316" s="214" t="s">
        <v>1726</v>
      </c>
      <c r="O316" s="214" t="s">
        <v>3494</v>
      </c>
      <c r="P316" s="214" t="s">
        <v>3492</v>
      </c>
      <c r="Q316" s="22" t="str">
        <f t="shared" si="54"/>
        <v>未进班</v>
      </c>
      <c r="R316" s="22" t="str">
        <f>IF(Q316="在读",IF(IFERROR(FIND("一",D316),0)&gt;0,"一对一",VLOOKUP(LEFT(D316,3),班级编码!A:H,8,0)),Q316)</f>
        <v>未进班</v>
      </c>
      <c r="S316" s="22" t="str">
        <f t="shared" si="55"/>
        <v>未进班</v>
      </c>
      <c r="T316" s="22" t="str">
        <f t="shared" si="56"/>
        <v/>
      </c>
      <c r="U316" s="22" t="str">
        <f t="shared" si="57"/>
        <v/>
      </c>
      <c r="V316" s="22" t="str">
        <f t="shared" si="58"/>
        <v/>
      </c>
      <c r="W316" s="22" t="str">
        <f t="shared" si="59"/>
        <v/>
      </c>
      <c r="X316" s="22" t="str">
        <f t="shared" si="60"/>
        <v/>
      </c>
      <c r="Y316" s="22">
        <f t="shared" si="61"/>
        <v>0</v>
      </c>
      <c r="Z316" s="22">
        <f t="shared" si="62"/>
        <v>0</v>
      </c>
      <c r="AA316" s="22" t="str">
        <f t="shared" si="52"/>
        <v/>
      </c>
      <c r="AB316" s="22">
        <f>COUNTIF($G$2:G316,G316)</f>
        <v>1</v>
      </c>
      <c r="AC316" s="22" t="str">
        <f t="shared" si="63"/>
        <v>未进班</v>
      </c>
      <c r="AD316" s="22" t="str">
        <f>VLOOKUP(D316,'2-班级信息'!A:AI,35,0)</f>
        <v/>
      </c>
      <c r="AE316" s="22" t="str">
        <f>VLOOKUP(D316,'2-班级信息'!A:AL,12,0)</f>
        <v/>
      </c>
      <c r="AF316" s="22" t="str">
        <f t="shared" si="53"/>
        <v>小学班</v>
      </c>
      <c r="AG316" s="22" t="str">
        <f t="shared" si="64"/>
        <v>小学平时班</v>
      </c>
    </row>
    <row r="317" spans="1:33">
      <c r="A317" s="214" t="s">
        <v>1721</v>
      </c>
      <c r="B317" s="214" t="s">
        <v>4068</v>
      </c>
      <c r="C317" s="214" t="s">
        <v>1721</v>
      </c>
      <c r="D317" s="214" t="s">
        <v>1703</v>
      </c>
      <c r="E317" s="214" t="s">
        <v>11</v>
      </c>
      <c r="F317" s="214" t="s">
        <v>11</v>
      </c>
      <c r="G317" s="214" t="s">
        <v>2991</v>
      </c>
      <c r="H317" s="214" t="s">
        <v>2992</v>
      </c>
      <c r="I317" s="214" t="s">
        <v>16</v>
      </c>
      <c r="J317" s="214" t="s">
        <v>2994</v>
      </c>
      <c r="K317" s="214">
        <v>0</v>
      </c>
      <c r="L317" s="214" t="s">
        <v>11</v>
      </c>
      <c r="M317" s="214" t="s">
        <v>11</v>
      </c>
      <c r="N317" s="214" t="s">
        <v>1726</v>
      </c>
      <c r="O317" s="214" t="s">
        <v>11</v>
      </c>
      <c r="P317" s="214" t="s">
        <v>2994</v>
      </c>
      <c r="Q317" s="22" t="str">
        <f t="shared" si="54"/>
        <v>未进班</v>
      </c>
      <c r="R317" s="22" t="str">
        <f>IF(Q317="在读",IF(IFERROR(FIND("一",D317),0)&gt;0,"一对一",VLOOKUP(LEFT(D317,3),班级编码!A:H,8,0)),Q317)</f>
        <v>未进班</v>
      </c>
      <c r="S317" s="22" t="str">
        <f t="shared" si="55"/>
        <v>未进班</v>
      </c>
      <c r="T317" s="22" t="str">
        <f t="shared" si="56"/>
        <v/>
      </c>
      <c r="U317" s="22" t="str">
        <f t="shared" si="57"/>
        <v/>
      </c>
      <c r="V317" s="22" t="str">
        <f t="shared" si="58"/>
        <v/>
      </c>
      <c r="W317" s="22" t="str">
        <f t="shared" si="59"/>
        <v/>
      </c>
      <c r="X317" s="22" t="str">
        <f t="shared" si="60"/>
        <v/>
      </c>
      <c r="Y317" s="22">
        <f t="shared" si="61"/>
        <v>0</v>
      </c>
      <c r="Z317" s="22">
        <f t="shared" si="62"/>
        <v>0</v>
      </c>
      <c r="AA317" s="22" t="str">
        <f t="shared" si="52"/>
        <v/>
      </c>
      <c r="AB317" s="22">
        <f>COUNTIF($G$2:G317,G317)</f>
        <v>1</v>
      </c>
      <c r="AC317" s="22" t="str">
        <f t="shared" si="63"/>
        <v>未进班</v>
      </c>
      <c r="AD317" s="22" t="str">
        <f>VLOOKUP(D317,'2-班级信息'!A:AI,35,0)</f>
        <v/>
      </c>
      <c r="AE317" s="22" t="str">
        <f>VLOOKUP(D317,'2-班级信息'!A:AL,12,0)</f>
        <v/>
      </c>
      <c r="AF317" s="22" t="str">
        <f t="shared" si="53"/>
        <v>小学班</v>
      </c>
      <c r="AG317" s="22" t="str">
        <f t="shared" si="64"/>
        <v>小学平时班</v>
      </c>
    </row>
    <row r="318" spans="1:33">
      <c r="A318" s="214" t="s">
        <v>1721</v>
      </c>
      <c r="B318" s="214" t="s">
        <v>4068</v>
      </c>
      <c r="C318" s="214" t="s">
        <v>1721</v>
      </c>
      <c r="D318" s="214" t="s">
        <v>1703</v>
      </c>
      <c r="E318" s="214" t="s">
        <v>11</v>
      </c>
      <c r="F318" s="214" t="s">
        <v>11</v>
      </c>
      <c r="G318" s="214" t="s">
        <v>3536</v>
      </c>
      <c r="H318" s="214" t="s">
        <v>3537</v>
      </c>
      <c r="I318" s="214" t="s">
        <v>16</v>
      </c>
      <c r="J318" s="214" t="s">
        <v>3538</v>
      </c>
      <c r="K318" s="214">
        <v>0</v>
      </c>
      <c r="L318" s="214" t="s">
        <v>11</v>
      </c>
      <c r="M318" s="214" t="s">
        <v>11</v>
      </c>
      <c r="N318" s="214" t="s">
        <v>1726</v>
      </c>
      <c r="O318" s="214" t="s">
        <v>11</v>
      </c>
      <c r="P318" s="214" t="s">
        <v>11</v>
      </c>
      <c r="Q318" s="22" t="str">
        <f t="shared" si="54"/>
        <v>未进班</v>
      </c>
      <c r="R318" s="22" t="str">
        <f>IF(Q318="在读",IF(IFERROR(FIND("一",D318),0)&gt;0,"一对一",VLOOKUP(LEFT(D318,3),班级编码!A:H,8,0)),Q318)</f>
        <v>未进班</v>
      </c>
      <c r="S318" s="22" t="str">
        <f t="shared" si="55"/>
        <v>未进班</v>
      </c>
      <c r="T318" s="22" t="str">
        <f t="shared" si="56"/>
        <v/>
      </c>
      <c r="U318" s="22" t="str">
        <f t="shared" si="57"/>
        <v/>
      </c>
      <c r="V318" s="22" t="str">
        <f t="shared" si="58"/>
        <v/>
      </c>
      <c r="W318" s="22" t="str">
        <f t="shared" si="59"/>
        <v/>
      </c>
      <c r="X318" s="22" t="str">
        <f t="shared" si="60"/>
        <v/>
      </c>
      <c r="Y318" s="22">
        <f t="shared" si="61"/>
        <v>0</v>
      </c>
      <c r="Z318" s="22">
        <f t="shared" si="62"/>
        <v>0</v>
      </c>
      <c r="AA318" s="22" t="str">
        <f t="shared" si="52"/>
        <v/>
      </c>
      <c r="AB318" s="22">
        <f>COUNTIF($G$2:G318,G318)</f>
        <v>1</v>
      </c>
      <c r="AC318" s="22" t="str">
        <f t="shared" si="63"/>
        <v>未进班</v>
      </c>
      <c r="AD318" s="22" t="str">
        <f>VLOOKUP(D318,'2-班级信息'!A:AI,35,0)</f>
        <v/>
      </c>
      <c r="AE318" s="22" t="str">
        <f>VLOOKUP(D318,'2-班级信息'!A:AL,12,0)</f>
        <v/>
      </c>
      <c r="AF318" s="22" t="str">
        <f t="shared" si="53"/>
        <v>小学班</v>
      </c>
      <c r="AG318" s="22" t="str">
        <f t="shared" si="64"/>
        <v>小学平时班</v>
      </c>
    </row>
    <row r="319" spans="1:33">
      <c r="A319" s="214" t="s">
        <v>1721</v>
      </c>
      <c r="B319" s="214" t="s">
        <v>4068</v>
      </c>
      <c r="C319" s="214" t="s">
        <v>1721</v>
      </c>
      <c r="D319" s="214" t="s">
        <v>1703</v>
      </c>
      <c r="E319" s="214" t="s">
        <v>11</v>
      </c>
      <c r="F319" s="214" t="s">
        <v>11</v>
      </c>
      <c r="G319" s="214" t="s">
        <v>3181</v>
      </c>
      <c r="H319" s="214" t="s">
        <v>3182</v>
      </c>
      <c r="I319" s="214" t="s">
        <v>16</v>
      </c>
      <c r="J319" s="214" t="s">
        <v>3184</v>
      </c>
      <c r="K319" s="214">
        <v>0</v>
      </c>
      <c r="L319" s="214" t="s">
        <v>11</v>
      </c>
      <c r="M319" s="214" t="s">
        <v>11</v>
      </c>
      <c r="N319" s="214" t="s">
        <v>1726</v>
      </c>
      <c r="O319" s="214" t="s">
        <v>11</v>
      </c>
      <c r="P319" s="214" t="s">
        <v>3184</v>
      </c>
      <c r="Q319" s="22" t="str">
        <f t="shared" si="54"/>
        <v>未进班</v>
      </c>
      <c r="R319" s="22" t="str">
        <f>IF(Q319="在读",IF(IFERROR(FIND("一",D319),0)&gt;0,"一对一",VLOOKUP(LEFT(D319,3),班级编码!A:H,8,0)),Q319)</f>
        <v>未进班</v>
      </c>
      <c r="S319" s="22" t="str">
        <f t="shared" si="55"/>
        <v>未进班</v>
      </c>
      <c r="T319" s="22" t="str">
        <f t="shared" si="56"/>
        <v/>
      </c>
      <c r="U319" s="22" t="str">
        <f t="shared" si="57"/>
        <v/>
      </c>
      <c r="V319" s="22" t="str">
        <f t="shared" si="58"/>
        <v/>
      </c>
      <c r="W319" s="22" t="str">
        <f t="shared" si="59"/>
        <v/>
      </c>
      <c r="X319" s="22" t="str">
        <f t="shared" si="60"/>
        <v/>
      </c>
      <c r="Y319" s="22">
        <f t="shared" si="61"/>
        <v>0</v>
      </c>
      <c r="Z319" s="22">
        <f t="shared" si="62"/>
        <v>0</v>
      </c>
      <c r="AA319" s="22" t="str">
        <f t="shared" si="52"/>
        <v/>
      </c>
      <c r="AB319" s="22">
        <f>COUNTIF($G$2:G319,G319)</f>
        <v>1</v>
      </c>
      <c r="AC319" s="22" t="str">
        <f t="shared" si="63"/>
        <v>未进班</v>
      </c>
      <c r="AD319" s="22" t="str">
        <f>VLOOKUP(D319,'2-班级信息'!A:AI,35,0)</f>
        <v/>
      </c>
      <c r="AE319" s="22" t="str">
        <f>VLOOKUP(D319,'2-班级信息'!A:AL,12,0)</f>
        <v/>
      </c>
      <c r="AF319" s="22" t="str">
        <f t="shared" si="53"/>
        <v>小学班</v>
      </c>
      <c r="AG319" s="22" t="str">
        <f t="shared" si="64"/>
        <v>小学平时班</v>
      </c>
    </row>
    <row r="320" spans="1:33">
      <c r="A320" s="214" t="s">
        <v>1721</v>
      </c>
      <c r="B320" s="214" t="s">
        <v>4068</v>
      </c>
      <c r="C320" s="214" t="s">
        <v>1721</v>
      </c>
      <c r="D320" s="214" t="s">
        <v>1703</v>
      </c>
      <c r="E320" s="214" t="s">
        <v>11</v>
      </c>
      <c r="F320" s="214" t="s">
        <v>11</v>
      </c>
      <c r="G320" s="214" t="s">
        <v>3740</v>
      </c>
      <c r="H320" s="214" t="s">
        <v>3741</v>
      </c>
      <c r="I320" s="214" t="s">
        <v>16</v>
      </c>
      <c r="J320" s="214" t="s">
        <v>3742</v>
      </c>
      <c r="K320" s="214">
        <v>0</v>
      </c>
      <c r="L320" s="214" t="s">
        <v>11</v>
      </c>
      <c r="M320" s="214" t="s">
        <v>11</v>
      </c>
      <c r="N320" s="214" t="s">
        <v>1726</v>
      </c>
      <c r="O320" s="214" t="s">
        <v>11</v>
      </c>
      <c r="P320" s="214" t="s">
        <v>11</v>
      </c>
      <c r="Q320" s="22" t="str">
        <f t="shared" si="54"/>
        <v>未进班</v>
      </c>
      <c r="R320" s="22" t="str">
        <f>IF(Q320="在读",IF(IFERROR(FIND("一",D320),0)&gt;0,"一对一",VLOOKUP(LEFT(D320,3),班级编码!A:H,8,0)),Q320)</f>
        <v>未进班</v>
      </c>
      <c r="S320" s="22" t="str">
        <f t="shared" si="55"/>
        <v>未进班</v>
      </c>
      <c r="T320" s="22" t="str">
        <f t="shared" si="56"/>
        <v/>
      </c>
      <c r="U320" s="22" t="str">
        <f t="shared" si="57"/>
        <v/>
      </c>
      <c r="V320" s="22" t="str">
        <f t="shared" si="58"/>
        <v/>
      </c>
      <c r="W320" s="22" t="str">
        <f t="shared" si="59"/>
        <v/>
      </c>
      <c r="X320" s="22" t="str">
        <f t="shared" si="60"/>
        <v/>
      </c>
      <c r="Y320" s="22">
        <f t="shared" si="61"/>
        <v>0</v>
      </c>
      <c r="Z320" s="22">
        <f t="shared" si="62"/>
        <v>0</v>
      </c>
      <c r="AA320" s="22" t="str">
        <f t="shared" si="52"/>
        <v/>
      </c>
      <c r="AB320" s="22">
        <f>COUNTIF($G$2:G320,G320)</f>
        <v>1</v>
      </c>
      <c r="AC320" s="22" t="str">
        <f t="shared" si="63"/>
        <v>未进班</v>
      </c>
      <c r="AD320" s="22" t="str">
        <f>VLOOKUP(D320,'2-班级信息'!A:AI,35,0)</f>
        <v/>
      </c>
      <c r="AE320" s="22" t="str">
        <f>VLOOKUP(D320,'2-班级信息'!A:AL,12,0)</f>
        <v/>
      </c>
      <c r="AF320" s="22" t="str">
        <f t="shared" si="53"/>
        <v>小学班</v>
      </c>
      <c r="AG320" s="22" t="str">
        <f t="shared" si="64"/>
        <v>小学平时班</v>
      </c>
    </row>
    <row r="321" spans="1:33">
      <c r="A321" s="214" t="s">
        <v>1721</v>
      </c>
      <c r="B321" s="214" t="s">
        <v>4068</v>
      </c>
      <c r="C321" s="214" t="s">
        <v>1721</v>
      </c>
      <c r="D321" s="214" t="s">
        <v>1703</v>
      </c>
      <c r="E321" s="214" t="s">
        <v>11</v>
      </c>
      <c r="F321" s="214" t="s">
        <v>11</v>
      </c>
      <c r="G321" s="214" t="s">
        <v>2059</v>
      </c>
      <c r="H321" s="214" t="s">
        <v>2060</v>
      </c>
      <c r="I321" s="214" t="s">
        <v>1686</v>
      </c>
      <c r="J321" s="214" t="s">
        <v>2057</v>
      </c>
      <c r="K321" s="214">
        <v>0</v>
      </c>
      <c r="L321" s="214" t="s">
        <v>11</v>
      </c>
      <c r="M321" s="214" t="s">
        <v>11</v>
      </c>
      <c r="N321" s="214" t="s">
        <v>1737</v>
      </c>
      <c r="O321" s="214" t="s">
        <v>11</v>
      </c>
      <c r="P321" s="214" t="s">
        <v>2057</v>
      </c>
      <c r="Q321" s="22" t="str">
        <f t="shared" si="54"/>
        <v>未进班</v>
      </c>
      <c r="R321" s="22" t="str">
        <f>IF(Q321="在读",IF(IFERROR(FIND("一",D321),0)&gt;0,"一对一",VLOOKUP(LEFT(D321,3),班级编码!A:H,8,0)),Q321)</f>
        <v>未进班</v>
      </c>
      <c r="S321" s="22" t="str">
        <f t="shared" si="55"/>
        <v>未进班</v>
      </c>
      <c r="T321" s="22" t="str">
        <f t="shared" si="56"/>
        <v/>
      </c>
      <c r="U321" s="22" t="str">
        <f t="shared" si="57"/>
        <v/>
      </c>
      <c r="V321" s="22" t="str">
        <f t="shared" si="58"/>
        <v/>
      </c>
      <c r="W321" s="22" t="str">
        <f t="shared" si="59"/>
        <v/>
      </c>
      <c r="X321" s="22" t="str">
        <f t="shared" si="60"/>
        <v/>
      </c>
      <c r="Y321" s="22">
        <f t="shared" si="61"/>
        <v>0</v>
      </c>
      <c r="Z321" s="22">
        <f t="shared" si="62"/>
        <v>0</v>
      </c>
      <c r="AA321" s="22" t="str">
        <f t="shared" si="52"/>
        <v/>
      </c>
      <c r="AB321" s="22">
        <f>COUNTIF($G$2:G321,G321)</f>
        <v>1</v>
      </c>
      <c r="AC321" s="22" t="str">
        <f t="shared" si="63"/>
        <v>未进班</v>
      </c>
      <c r="AD321" s="22" t="str">
        <f>VLOOKUP(D321,'2-班级信息'!A:AI,35,0)</f>
        <v/>
      </c>
      <c r="AE321" s="22" t="str">
        <f>VLOOKUP(D321,'2-班级信息'!A:AL,12,0)</f>
        <v/>
      </c>
      <c r="AF321" s="22" t="str">
        <f t="shared" si="53"/>
        <v>幼儿班</v>
      </c>
      <c r="AG321" s="22" t="str">
        <f t="shared" si="64"/>
        <v>幼儿班</v>
      </c>
    </row>
    <row r="322" spans="1:33">
      <c r="A322" s="214" t="s">
        <v>1721</v>
      </c>
      <c r="B322" s="214" t="s">
        <v>4068</v>
      </c>
      <c r="C322" s="214" t="s">
        <v>1721</v>
      </c>
      <c r="D322" s="214" t="s">
        <v>1703</v>
      </c>
      <c r="E322" s="214" t="s">
        <v>11</v>
      </c>
      <c r="F322" s="214" t="s">
        <v>11</v>
      </c>
      <c r="G322" s="214" t="s">
        <v>3857</v>
      </c>
      <c r="H322" s="214" t="s">
        <v>3858</v>
      </c>
      <c r="I322" s="214" t="s">
        <v>16</v>
      </c>
      <c r="J322" s="214" t="s">
        <v>3859</v>
      </c>
      <c r="K322" s="214">
        <v>0</v>
      </c>
      <c r="L322" s="214" t="s">
        <v>11</v>
      </c>
      <c r="M322" s="214" t="s">
        <v>11</v>
      </c>
      <c r="N322" s="214" t="s">
        <v>1726</v>
      </c>
      <c r="O322" s="214" t="s">
        <v>11</v>
      </c>
      <c r="P322" s="214" t="s">
        <v>11</v>
      </c>
      <c r="Q322" s="22" t="str">
        <f t="shared" si="54"/>
        <v>未进班</v>
      </c>
      <c r="R322" s="22" t="str">
        <f>IF(Q322="在读",IF(IFERROR(FIND("一",D322),0)&gt;0,"一对一",VLOOKUP(LEFT(D322,3),班级编码!A:H,8,0)),Q322)</f>
        <v>未进班</v>
      </c>
      <c r="S322" s="22" t="str">
        <f t="shared" si="55"/>
        <v>未进班</v>
      </c>
      <c r="T322" s="22" t="str">
        <f t="shared" si="56"/>
        <v/>
      </c>
      <c r="U322" s="22" t="str">
        <f t="shared" si="57"/>
        <v/>
      </c>
      <c r="V322" s="22" t="str">
        <f t="shared" si="58"/>
        <v/>
      </c>
      <c r="W322" s="22" t="str">
        <f t="shared" si="59"/>
        <v/>
      </c>
      <c r="X322" s="22" t="str">
        <f t="shared" si="60"/>
        <v/>
      </c>
      <c r="Y322" s="22">
        <f t="shared" si="61"/>
        <v>0</v>
      </c>
      <c r="Z322" s="22">
        <f t="shared" si="62"/>
        <v>0</v>
      </c>
      <c r="AA322" s="22" t="str">
        <f t="shared" ref="AA322:AA385" si="65">IF(COUNTIF(G:G,G322)&gt;1,"重复","")</f>
        <v/>
      </c>
      <c r="AB322" s="22">
        <f>COUNTIF($G$2:G322,G322)</f>
        <v>1</v>
      </c>
      <c r="AC322" s="22" t="str">
        <f t="shared" si="63"/>
        <v>未进班</v>
      </c>
      <c r="AD322" s="22" t="str">
        <f>VLOOKUP(D322,'2-班级信息'!A:AI,35,0)</f>
        <v/>
      </c>
      <c r="AE322" s="22" t="str">
        <f>VLOOKUP(D322,'2-班级信息'!A:AL,12,0)</f>
        <v/>
      </c>
      <c r="AF322" s="22" t="str">
        <f t="shared" ref="AF322:AF385" si="66">IF(R322="一对一","一对一",VLOOKUP(I322,AH:AI,2,0))</f>
        <v>小学班</v>
      </c>
      <c r="AG322" s="22" t="str">
        <f t="shared" si="64"/>
        <v>小学平时班</v>
      </c>
    </row>
    <row r="323" spans="1:33">
      <c r="A323" s="214" t="s">
        <v>1721</v>
      </c>
      <c r="B323" s="214" t="s">
        <v>4068</v>
      </c>
      <c r="C323" s="214" t="s">
        <v>1721</v>
      </c>
      <c r="D323" s="214" t="s">
        <v>1703</v>
      </c>
      <c r="E323" s="214" t="s">
        <v>11</v>
      </c>
      <c r="F323" s="214" t="s">
        <v>11</v>
      </c>
      <c r="G323" s="214" t="s">
        <v>3227</v>
      </c>
      <c r="H323" s="214" t="s">
        <v>3228</v>
      </c>
      <c r="I323" s="214" t="s">
        <v>10</v>
      </c>
      <c r="J323" s="214" t="s">
        <v>3229</v>
      </c>
      <c r="K323" s="214">
        <v>0</v>
      </c>
      <c r="L323" s="214" t="s">
        <v>11</v>
      </c>
      <c r="M323" s="214" t="s">
        <v>11</v>
      </c>
      <c r="N323" s="214" t="s">
        <v>1726</v>
      </c>
      <c r="O323" s="214" t="s">
        <v>11</v>
      </c>
      <c r="P323" s="214" t="s">
        <v>11</v>
      </c>
      <c r="Q323" s="22" t="str">
        <f t="shared" ref="Q323:Q386" si="67">IF(D323="停读","停读",IF(D323="未进班","未进班",IF(AND(M323="",G323&lt;&gt;""),"在读"," ")))</f>
        <v>未进班</v>
      </c>
      <c r="R323" s="22" t="str">
        <f>IF(Q323="在读",IF(IFERROR(FIND("一",D323),0)&gt;0,"一对一",VLOOKUP(LEFT(D323,3),班级编码!A:H,8,0)),Q323)</f>
        <v>未进班</v>
      </c>
      <c r="S323" s="22" t="str">
        <f t="shared" ref="S323:S386" si="68">+D323</f>
        <v>未进班</v>
      </c>
      <c r="T323" s="22" t="str">
        <f t="shared" ref="T323:T386" si="69">IFERROR(LEFT(F323,FIND(",",F323)-1),F323)</f>
        <v/>
      </c>
      <c r="U323" s="22" t="str">
        <f t="shared" ref="U323:U386" si="70">IF(Y323=Z323,X323,W323)</f>
        <v/>
      </c>
      <c r="V323" s="22" t="str">
        <f t="shared" ref="V323:V386" si="71">IF(Y323=Z323,W323,X323)</f>
        <v/>
      </c>
      <c r="W323" s="22" t="str">
        <f t="shared" ref="W323:W386" si="72">IFERROR(MID(F323,FIND(",",F323)+1,FIND("@",SUBSTITUTE(F323,",","@",2))-FIND(",",F323)-1),IF(ISERROR(FIND(",",F323)),"",MID(F323,FIND(",",F323)+1,20)))</f>
        <v/>
      </c>
      <c r="X323" s="22" t="str">
        <f t="shared" ref="X323:X386" si="73">IFERROR(MID(F323,FIND("@",SUBSTITUTE(F323,",","@",2))+1,10),"")</f>
        <v/>
      </c>
      <c r="Y323" s="22">
        <f t="shared" ref="Y323:Y386" si="74">LEN(W323)</f>
        <v>0</v>
      </c>
      <c r="Z323" s="22">
        <f t="shared" ref="Z323:Z386" si="75">LENB(W323)</f>
        <v>0</v>
      </c>
      <c r="AA323" s="22" t="str">
        <f t="shared" si="65"/>
        <v/>
      </c>
      <c r="AB323" s="22">
        <f>COUNTIF($G$2:G323,G323)</f>
        <v>1</v>
      </c>
      <c r="AC323" s="22" t="str">
        <f t="shared" ref="AC323:AC386" si="76">IF(IFERROR(FIND("一",D323),0)&gt;0,"一对一",LEFT(D323,3))</f>
        <v>未进班</v>
      </c>
      <c r="AD323" s="22" t="str">
        <f>VLOOKUP(D323,'2-班级信息'!A:AI,35,0)</f>
        <v/>
      </c>
      <c r="AE323" s="22" t="str">
        <f>VLOOKUP(D323,'2-班级信息'!A:AL,12,0)</f>
        <v/>
      </c>
      <c r="AF323" s="22" t="str">
        <f t="shared" si="66"/>
        <v>小学班</v>
      </c>
      <c r="AG323" s="22" t="str">
        <f t="shared" ref="AG323:AG386" si="77">IF(OR(AF323="幼儿班",AF323="中学班",AF323="一对一"),AF323,IF(OR(AD323="周日晚上",AD323="周五晚上",AD323="周六晚上"),AD323,IF(OR(AD323="周六上午",AD323="周六下午",AD323="周日上午",AD323="周日下午",),"小学周末白天班","小学平时"&amp;AE323&amp;"班")))</f>
        <v>小学平时班</v>
      </c>
    </row>
    <row r="324" spans="1:33">
      <c r="A324" s="214" t="s">
        <v>1721</v>
      </c>
      <c r="B324" s="214" t="s">
        <v>4068</v>
      </c>
      <c r="C324" s="214" t="s">
        <v>1721</v>
      </c>
      <c r="D324" s="214" t="s">
        <v>1703</v>
      </c>
      <c r="E324" s="214" t="s">
        <v>11</v>
      </c>
      <c r="F324" s="214" t="s">
        <v>11</v>
      </c>
      <c r="G324" s="214" t="s">
        <v>2121</v>
      </c>
      <c r="H324" s="214" t="s">
        <v>2122</v>
      </c>
      <c r="I324" s="214" t="s">
        <v>1686</v>
      </c>
      <c r="J324" s="214" t="s">
        <v>2124</v>
      </c>
      <c r="K324" s="214">
        <v>0</v>
      </c>
      <c r="L324" s="214" t="s">
        <v>11</v>
      </c>
      <c r="M324" s="214" t="s">
        <v>11</v>
      </c>
      <c r="N324" s="214" t="s">
        <v>2125</v>
      </c>
      <c r="O324" s="214" t="s">
        <v>2124</v>
      </c>
      <c r="P324" s="214" t="s">
        <v>11</v>
      </c>
      <c r="Q324" s="22" t="str">
        <f t="shared" si="67"/>
        <v>未进班</v>
      </c>
      <c r="R324" s="22" t="str">
        <f>IF(Q324="在读",IF(IFERROR(FIND("一",D324),0)&gt;0,"一对一",VLOOKUP(LEFT(D324,3),班级编码!A:H,8,0)),Q324)</f>
        <v>未进班</v>
      </c>
      <c r="S324" s="22" t="str">
        <f t="shared" si="68"/>
        <v>未进班</v>
      </c>
      <c r="T324" s="22" t="str">
        <f t="shared" si="69"/>
        <v/>
      </c>
      <c r="U324" s="22" t="str">
        <f t="shared" si="70"/>
        <v/>
      </c>
      <c r="V324" s="22" t="str">
        <f t="shared" si="71"/>
        <v/>
      </c>
      <c r="W324" s="22" t="str">
        <f t="shared" si="72"/>
        <v/>
      </c>
      <c r="X324" s="22" t="str">
        <f t="shared" si="73"/>
        <v/>
      </c>
      <c r="Y324" s="22">
        <f t="shared" si="74"/>
        <v>0</v>
      </c>
      <c r="Z324" s="22">
        <f t="shared" si="75"/>
        <v>0</v>
      </c>
      <c r="AA324" s="22" t="str">
        <f t="shared" si="65"/>
        <v/>
      </c>
      <c r="AB324" s="22">
        <f>COUNTIF($G$2:G324,G324)</f>
        <v>1</v>
      </c>
      <c r="AC324" s="22" t="str">
        <f t="shared" si="76"/>
        <v>未进班</v>
      </c>
      <c r="AD324" s="22" t="str">
        <f>VLOOKUP(D324,'2-班级信息'!A:AI,35,0)</f>
        <v/>
      </c>
      <c r="AE324" s="22" t="str">
        <f>VLOOKUP(D324,'2-班级信息'!A:AL,12,0)</f>
        <v/>
      </c>
      <c r="AF324" s="22" t="str">
        <f t="shared" si="66"/>
        <v>幼儿班</v>
      </c>
      <c r="AG324" s="22" t="str">
        <f t="shared" si="77"/>
        <v>幼儿班</v>
      </c>
    </row>
    <row r="325" spans="1:33">
      <c r="A325" s="214" t="s">
        <v>1721</v>
      </c>
      <c r="B325" s="214" t="s">
        <v>452</v>
      </c>
      <c r="C325" s="214" t="s">
        <v>1721</v>
      </c>
      <c r="D325" s="214" t="s">
        <v>4185</v>
      </c>
      <c r="E325" s="214" t="s">
        <v>4132</v>
      </c>
      <c r="F325" s="214" t="s">
        <v>5333</v>
      </c>
      <c r="G325" s="214" t="s">
        <v>3217</v>
      </c>
      <c r="H325" s="214" t="s">
        <v>3218</v>
      </c>
      <c r="I325" s="214" t="s">
        <v>16</v>
      </c>
      <c r="J325" s="214" t="s">
        <v>3220</v>
      </c>
      <c r="K325" s="214">
        <v>0</v>
      </c>
      <c r="L325" s="214" t="s">
        <v>4576</v>
      </c>
      <c r="M325" s="214" t="s">
        <v>11</v>
      </c>
      <c r="N325" s="214" t="s">
        <v>2336</v>
      </c>
      <c r="O325" s="214" t="s">
        <v>3221</v>
      </c>
      <c r="P325" s="214" t="s">
        <v>3220</v>
      </c>
      <c r="Q325" s="22" t="str">
        <f t="shared" si="67"/>
        <v>在读</v>
      </c>
      <c r="R325" s="22" t="str">
        <f>IF(Q325="在读",IF(IFERROR(FIND("一",D325),0)&gt;0,"一对一",VLOOKUP(LEFT(D325,3),班级编码!A:H,8,0)),Q325)</f>
        <v>小初部</v>
      </c>
      <c r="S325" s="22" t="str">
        <f t="shared" si="68"/>
        <v>P01K12G1241</v>
      </c>
      <c r="T325" s="22" t="str">
        <f t="shared" si="69"/>
        <v>赖情佳</v>
      </c>
      <c r="U325" s="22" t="str">
        <f t="shared" si="70"/>
        <v>易青梅</v>
      </c>
      <c r="V325" s="22" t="str">
        <f t="shared" si="71"/>
        <v>YoYO</v>
      </c>
      <c r="W325" s="22" t="str">
        <f t="shared" si="72"/>
        <v>易青梅</v>
      </c>
      <c r="X325" s="22" t="str">
        <f t="shared" si="73"/>
        <v>YoYO</v>
      </c>
      <c r="Y325" s="22">
        <f t="shared" si="74"/>
        <v>3</v>
      </c>
      <c r="Z325" s="22">
        <f t="shared" si="75"/>
        <v>6</v>
      </c>
      <c r="AA325" s="22" t="str">
        <f t="shared" si="65"/>
        <v/>
      </c>
      <c r="AB325" s="22">
        <f>COUNTIF($G$2:G325,G325)</f>
        <v>1</v>
      </c>
      <c r="AC325" s="22" t="str">
        <f t="shared" si="76"/>
        <v>P01</v>
      </c>
      <c r="AD325" s="22" t="str">
        <f>VLOOKUP(D325,'2-班级信息'!A:AI,35,0)</f>
        <v>周六上午</v>
      </c>
      <c r="AE325" s="22" t="str">
        <f>VLOOKUP(D325,'2-班级信息'!A:AL,12,0)</f>
        <v>3小时</v>
      </c>
      <c r="AF325" s="22" t="str">
        <f t="shared" si="66"/>
        <v>小学班</v>
      </c>
      <c r="AG325" s="22" t="str">
        <f t="shared" si="77"/>
        <v>小学周末白天班</v>
      </c>
    </row>
    <row r="326" spans="1:33">
      <c r="A326" s="214" t="s">
        <v>1721</v>
      </c>
      <c r="B326" s="214" t="s">
        <v>4068</v>
      </c>
      <c r="C326" s="214" t="s">
        <v>1721</v>
      </c>
      <c r="D326" s="214" t="s">
        <v>1703</v>
      </c>
      <c r="E326" s="214" t="s">
        <v>11</v>
      </c>
      <c r="F326" s="214" t="s">
        <v>11</v>
      </c>
      <c r="G326" s="214" t="s">
        <v>3222</v>
      </c>
      <c r="H326" s="214" t="s">
        <v>3223</v>
      </c>
      <c r="I326" s="214" t="s">
        <v>1669</v>
      </c>
      <c r="J326" s="214" t="s">
        <v>3221</v>
      </c>
      <c r="K326" s="214">
        <v>0</v>
      </c>
      <c r="L326" s="214" t="s">
        <v>11</v>
      </c>
      <c r="M326" s="214" t="s">
        <v>11</v>
      </c>
      <c r="N326" s="214" t="s">
        <v>2336</v>
      </c>
      <c r="O326" s="214" t="s">
        <v>11</v>
      </c>
      <c r="P326" s="214" t="s">
        <v>3220</v>
      </c>
      <c r="Q326" s="22" t="str">
        <f t="shared" si="67"/>
        <v>未进班</v>
      </c>
      <c r="R326" s="22" t="str">
        <f>IF(Q326="在读",IF(IFERROR(FIND("一",D326),0)&gt;0,"一对一",VLOOKUP(LEFT(D326,3),班级编码!A:H,8,0)),Q326)</f>
        <v>未进班</v>
      </c>
      <c r="S326" s="22" t="str">
        <f t="shared" si="68"/>
        <v>未进班</v>
      </c>
      <c r="T326" s="22" t="str">
        <f t="shared" si="69"/>
        <v/>
      </c>
      <c r="U326" s="22" t="str">
        <f t="shared" si="70"/>
        <v/>
      </c>
      <c r="V326" s="22" t="str">
        <f t="shared" si="71"/>
        <v/>
      </c>
      <c r="W326" s="22" t="str">
        <f t="shared" si="72"/>
        <v/>
      </c>
      <c r="X326" s="22" t="str">
        <f t="shared" si="73"/>
        <v/>
      </c>
      <c r="Y326" s="22">
        <f t="shared" si="74"/>
        <v>0</v>
      </c>
      <c r="Z326" s="22">
        <f t="shared" si="75"/>
        <v>0</v>
      </c>
      <c r="AA326" s="22" t="str">
        <f t="shared" si="65"/>
        <v/>
      </c>
      <c r="AB326" s="22">
        <f>COUNTIF($G$2:G326,G326)</f>
        <v>1</v>
      </c>
      <c r="AC326" s="22" t="str">
        <f t="shared" si="76"/>
        <v>未进班</v>
      </c>
      <c r="AD326" s="22" t="str">
        <f>VLOOKUP(D326,'2-班级信息'!A:AI,35,0)</f>
        <v/>
      </c>
      <c r="AE326" s="22" t="str">
        <f>VLOOKUP(D326,'2-班级信息'!A:AL,12,0)</f>
        <v/>
      </c>
      <c r="AF326" s="22" t="str">
        <f t="shared" si="66"/>
        <v>幼儿班</v>
      </c>
      <c r="AG326" s="22" t="str">
        <f t="shared" si="77"/>
        <v>幼儿班</v>
      </c>
    </row>
    <row r="327" spans="1:33">
      <c r="A327" s="214" t="s">
        <v>1721</v>
      </c>
      <c r="B327" s="214" t="s">
        <v>4068</v>
      </c>
      <c r="C327" s="214" t="s">
        <v>1721</v>
      </c>
      <c r="D327" s="214" t="s">
        <v>1703</v>
      </c>
      <c r="E327" s="214" t="s">
        <v>11</v>
      </c>
      <c r="F327" s="214" t="s">
        <v>11</v>
      </c>
      <c r="G327" s="214" t="s">
        <v>2474</v>
      </c>
      <c r="H327" s="214" t="s">
        <v>2475</v>
      </c>
      <c r="I327" s="214" t="s">
        <v>1669</v>
      </c>
      <c r="J327" s="214" t="s">
        <v>2476</v>
      </c>
      <c r="K327" s="214">
        <v>0</v>
      </c>
      <c r="L327" s="214" t="s">
        <v>11</v>
      </c>
      <c r="M327" s="214" t="s">
        <v>11</v>
      </c>
      <c r="N327" s="214" t="s">
        <v>2477</v>
      </c>
      <c r="O327" s="214" t="s">
        <v>11</v>
      </c>
      <c r="P327" s="214" t="s">
        <v>2476</v>
      </c>
      <c r="Q327" s="22" t="str">
        <f t="shared" si="67"/>
        <v>未进班</v>
      </c>
      <c r="R327" s="22" t="str">
        <f>IF(Q327="在读",IF(IFERROR(FIND("一",D327),0)&gt;0,"一对一",VLOOKUP(LEFT(D327,3),班级编码!A:H,8,0)),Q327)</f>
        <v>未进班</v>
      </c>
      <c r="S327" s="22" t="str">
        <f t="shared" si="68"/>
        <v>未进班</v>
      </c>
      <c r="T327" s="22" t="str">
        <f t="shared" si="69"/>
        <v/>
      </c>
      <c r="U327" s="22" t="str">
        <f t="shared" si="70"/>
        <v/>
      </c>
      <c r="V327" s="22" t="str">
        <f t="shared" si="71"/>
        <v/>
      </c>
      <c r="W327" s="22" t="str">
        <f t="shared" si="72"/>
        <v/>
      </c>
      <c r="X327" s="22" t="str">
        <f t="shared" si="73"/>
        <v/>
      </c>
      <c r="Y327" s="22">
        <f t="shared" si="74"/>
        <v>0</v>
      </c>
      <c r="Z327" s="22">
        <f t="shared" si="75"/>
        <v>0</v>
      </c>
      <c r="AA327" s="22" t="str">
        <f t="shared" si="65"/>
        <v/>
      </c>
      <c r="AB327" s="22">
        <f>COUNTIF($G$2:G327,G327)</f>
        <v>1</v>
      </c>
      <c r="AC327" s="22" t="str">
        <f t="shared" si="76"/>
        <v>未进班</v>
      </c>
      <c r="AD327" s="22" t="str">
        <f>VLOOKUP(D327,'2-班级信息'!A:AI,35,0)</f>
        <v/>
      </c>
      <c r="AE327" s="22" t="str">
        <f>VLOOKUP(D327,'2-班级信息'!A:AL,12,0)</f>
        <v/>
      </c>
      <c r="AF327" s="22" t="str">
        <f t="shared" si="66"/>
        <v>幼儿班</v>
      </c>
      <c r="AG327" s="22" t="str">
        <f t="shared" si="77"/>
        <v>幼儿班</v>
      </c>
    </row>
    <row r="328" spans="1:33">
      <c r="A328" s="214" t="s">
        <v>1721</v>
      </c>
      <c r="B328" s="214" t="s">
        <v>4068</v>
      </c>
      <c r="C328" s="214" t="s">
        <v>1721</v>
      </c>
      <c r="D328" s="214" t="s">
        <v>1703</v>
      </c>
      <c r="E328" s="214" t="s">
        <v>11</v>
      </c>
      <c r="F328" s="214" t="s">
        <v>11</v>
      </c>
      <c r="G328" s="214" t="s">
        <v>2680</v>
      </c>
      <c r="H328" s="214" t="s">
        <v>2681</v>
      </c>
      <c r="I328" s="214" t="s">
        <v>1669</v>
      </c>
      <c r="J328" s="214" t="s">
        <v>2682</v>
      </c>
      <c r="K328" s="214">
        <v>0</v>
      </c>
      <c r="L328" s="214" t="s">
        <v>11</v>
      </c>
      <c r="M328" s="214" t="s">
        <v>11</v>
      </c>
      <c r="N328" s="214" t="s">
        <v>1865</v>
      </c>
      <c r="O328" s="214" t="s">
        <v>11</v>
      </c>
      <c r="P328" s="214" t="s">
        <v>2682</v>
      </c>
      <c r="Q328" s="22" t="str">
        <f t="shared" si="67"/>
        <v>未进班</v>
      </c>
      <c r="R328" s="22" t="str">
        <f>IF(Q328="在读",IF(IFERROR(FIND("一",D328),0)&gt;0,"一对一",VLOOKUP(LEFT(D328,3),班级编码!A:H,8,0)),Q328)</f>
        <v>未进班</v>
      </c>
      <c r="S328" s="22" t="str">
        <f t="shared" si="68"/>
        <v>未进班</v>
      </c>
      <c r="T328" s="22" t="str">
        <f t="shared" si="69"/>
        <v/>
      </c>
      <c r="U328" s="22" t="str">
        <f t="shared" si="70"/>
        <v/>
      </c>
      <c r="V328" s="22" t="str">
        <f t="shared" si="71"/>
        <v/>
      </c>
      <c r="W328" s="22" t="str">
        <f t="shared" si="72"/>
        <v/>
      </c>
      <c r="X328" s="22" t="str">
        <f t="shared" si="73"/>
        <v/>
      </c>
      <c r="Y328" s="22">
        <f t="shared" si="74"/>
        <v>0</v>
      </c>
      <c r="Z328" s="22">
        <f t="shared" si="75"/>
        <v>0</v>
      </c>
      <c r="AA328" s="22" t="str">
        <f t="shared" si="65"/>
        <v/>
      </c>
      <c r="AB328" s="22">
        <f>COUNTIF($G$2:G328,G328)</f>
        <v>1</v>
      </c>
      <c r="AC328" s="22" t="str">
        <f t="shared" si="76"/>
        <v>未进班</v>
      </c>
      <c r="AD328" s="22" t="str">
        <f>VLOOKUP(D328,'2-班级信息'!A:AI,35,0)</f>
        <v/>
      </c>
      <c r="AE328" s="22" t="str">
        <f>VLOOKUP(D328,'2-班级信息'!A:AL,12,0)</f>
        <v/>
      </c>
      <c r="AF328" s="22" t="str">
        <f t="shared" si="66"/>
        <v>幼儿班</v>
      </c>
      <c r="AG328" s="22" t="str">
        <f t="shared" si="77"/>
        <v>幼儿班</v>
      </c>
    </row>
    <row r="329" spans="1:33">
      <c r="A329" s="214" t="s">
        <v>1721</v>
      </c>
      <c r="B329" s="214" t="s">
        <v>4068</v>
      </c>
      <c r="C329" s="214" t="s">
        <v>1721</v>
      </c>
      <c r="D329" s="214" t="s">
        <v>1703</v>
      </c>
      <c r="E329" s="214" t="s">
        <v>11</v>
      </c>
      <c r="F329" s="214" t="s">
        <v>11</v>
      </c>
      <c r="G329" s="214" t="s">
        <v>3990</v>
      </c>
      <c r="H329" s="214" t="s">
        <v>3991</v>
      </c>
      <c r="I329" s="214" t="s">
        <v>1669</v>
      </c>
      <c r="J329" s="214" t="s">
        <v>3992</v>
      </c>
      <c r="K329" s="214">
        <v>0</v>
      </c>
      <c r="L329" s="214" t="s">
        <v>11</v>
      </c>
      <c r="M329" s="214" t="s">
        <v>11</v>
      </c>
      <c r="N329" s="214" t="s">
        <v>1865</v>
      </c>
      <c r="O329" s="214" t="s">
        <v>11</v>
      </c>
      <c r="P329" s="214" t="s">
        <v>3992</v>
      </c>
      <c r="Q329" s="22" t="str">
        <f t="shared" si="67"/>
        <v>未进班</v>
      </c>
      <c r="R329" s="22" t="str">
        <f>IF(Q329="在读",IF(IFERROR(FIND("一",D329),0)&gt;0,"一对一",VLOOKUP(LEFT(D329,3),班级编码!A:H,8,0)),Q329)</f>
        <v>未进班</v>
      </c>
      <c r="S329" s="22" t="str">
        <f t="shared" si="68"/>
        <v>未进班</v>
      </c>
      <c r="T329" s="22" t="str">
        <f t="shared" si="69"/>
        <v/>
      </c>
      <c r="U329" s="22" t="str">
        <f t="shared" si="70"/>
        <v/>
      </c>
      <c r="V329" s="22" t="str">
        <f t="shared" si="71"/>
        <v/>
      </c>
      <c r="W329" s="22" t="str">
        <f t="shared" si="72"/>
        <v/>
      </c>
      <c r="X329" s="22" t="str">
        <f t="shared" si="73"/>
        <v/>
      </c>
      <c r="Y329" s="22">
        <f t="shared" si="74"/>
        <v>0</v>
      </c>
      <c r="Z329" s="22">
        <f t="shared" si="75"/>
        <v>0</v>
      </c>
      <c r="AA329" s="22" t="str">
        <f t="shared" si="65"/>
        <v/>
      </c>
      <c r="AB329" s="22">
        <f>COUNTIF($G$2:G329,G329)</f>
        <v>1</v>
      </c>
      <c r="AC329" s="22" t="str">
        <f t="shared" si="76"/>
        <v>未进班</v>
      </c>
      <c r="AD329" s="22" t="str">
        <f>VLOOKUP(D329,'2-班级信息'!A:AI,35,0)</f>
        <v/>
      </c>
      <c r="AE329" s="22" t="str">
        <f>VLOOKUP(D329,'2-班级信息'!A:AL,12,0)</f>
        <v/>
      </c>
      <c r="AF329" s="22" t="str">
        <f t="shared" si="66"/>
        <v>幼儿班</v>
      </c>
      <c r="AG329" s="22" t="str">
        <f t="shared" si="77"/>
        <v>幼儿班</v>
      </c>
    </row>
    <row r="330" spans="1:33">
      <c r="A330" s="214" t="s">
        <v>1721</v>
      </c>
      <c r="B330" s="214" t="s">
        <v>4068</v>
      </c>
      <c r="C330" s="214" t="s">
        <v>1721</v>
      </c>
      <c r="D330" s="214" t="s">
        <v>1703</v>
      </c>
      <c r="E330" s="214" t="s">
        <v>11</v>
      </c>
      <c r="F330" s="214" t="s">
        <v>11</v>
      </c>
      <c r="G330" s="214" t="s">
        <v>1919</v>
      </c>
      <c r="H330" s="214" t="s">
        <v>1920</v>
      </c>
      <c r="I330" s="214" t="s">
        <v>14</v>
      </c>
      <c r="J330" s="214" t="s">
        <v>1921</v>
      </c>
      <c r="K330" s="214">
        <v>0</v>
      </c>
      <c r="L330" s="214" t="s">
        <v>11</v>
      </c>
      <c r="M330" s="214" t="s">
        <v>11</v>
      </c>
      <c r="N330" s="214" t="s">
        <v>1726</v>
      </c>
      <c r="O330" s="214" t="s">
        <v>11</v>
      </c>
      <c r="P330" s="214" t="s">
        <v>11</v>
      </c>
      <c r="Q330" s="22" t="str">
        <f t="shared" si="67"/>
        <v>未进班</v>
      </c>
      <c r="R330" s="22" t="str">
        <f>IF(Q330="在读",IF(IFERROR(FIND("一",D330),0)&gt;0,"一对一",VLOOKUP(LEFT(D330,3),班级编码!A:H,8,0)),Q330)</f>
        <v>未进班</v>
      </c>
      <c r="S330" s="22" t="str">
        <f t="shared" si="68"/>
        <v>未进班</v>
      </c>
      <c r="T330" s="22" t="str">
        <f t="shared" si="69"/>
        <v/>
      </c>
      <c r="U330" s="22" t="str">
        <f t="shared" si="70"/>
        <v/>
      </c>
      <c r="V330" s="22" t="str">
        <f t="shared" si="71"/>
        <v/>
      </c>
      <c r="W330" s="22" t="str">
        <f t="shared" si="72"/>
        <v/>
      </c>
      <c r="X330" s="22" t="str">
        <f t="shared" si="73"/>
        <v/>
      </c>
      <c r="Y330" s="22">
        <f t="shared" si="74"/>
        <v>0</v>
      </c>
      <c r="Z330" s="22">
        <f t="shared" si="75"/>
        <v>0</v>
      </c>
      <c r="AA330" s="22" t="str">
        <f t="shared" si="65"/>
        <v/>
      </c>
      <c r="AB330" s="22">
        <f>COUNTIF($G$2:G330,G330)</f>
        <v>1</v>
      </c>
      <c r="AC330" s="22" t="str">
        <f t="shared" si="76"/>
        <v>未进班</v>
      </c>
      <c r="AD330" s="22" t="str">
        <f>VLOOKUP(D330,'2-班级信息'!A:AI,35,0)</f>
        <v/>
      </c>
      <c r="AE330" s="22" t="str">
        <f>VLOOKUP(D330,'2-班级信息'!A:AL,12,0)</f>
        <v/>
      </c>
      <c r="AF330" s="22" t="str">
        <f t="shared" si="66"/>
        <v>小学班</v>
      </c>
      <c r="AG330" s="22" t="str">
        <f t="shared" si="77"/>
        <v>小学平时班</v>
      </c>
    </row>
    <row r="331" spans="1:33">
      <c r="A331" s="214" t="s">
        <v>1721</v>
      </c>
      <c r="B331" s="214" t="s">
        <v>4068</v>
      </c>
      <c r="C331" s="214" t="s">
        <v>1721</v>
      </c>
      <c r="D331" s="214" t="s">
        <v>1703</v>
      </c>
      <c r="E331" s="214" t="s">
        <v>11</v>
      </c>
      <c r="F331" s="214" t="s">
        <v>11</v>
      </c>
      <c r="G331" s="214" t="s">
        <v>3733</v>
      </c>
      <c r="H331" s="214" t="s">
        <v>3734</v>
      </c>
      <c r="I331" s="214" t="s">
        <v>1669</v>
      </c>
      <c r="J331" s="214" t="s">
        <v>3728</v>
      </c>
      <c r="K331" s="214">
        <v>0</v>
      </c>
      <c r="L331" s="214" t="s">
        <v>11</v>
      </c>
      <c r="M331" s="214" t="s">
        <v>11</v>
      </c>
      <c r="N331" s="214" t="s">
        <v>2241</v>
      </c>
      <c r="O331" s="214" t="s">
        <v>11</v>
      </c>
      <c r="P331" s="214" t="s">
        <v>11</v>
      </c>
      <c r="Q331" s="22" t="str">
        <f t="shared" si="67"/>
        <v>未进班</v>
      </c>
      <c r="R331" s="22" t="str">
        <f>IF(Q331="在读",IF(IFERROR(FIND("一",D331),0)&gt;0,"一对一",VLOOKUP(LEFT(D331,3),班级编码!A:H,8,0)),Q331)</f>
        <v>未进班</v>
      </c>
      <c r="S331" s="22" t="str">
        <f t="shared" si="68"/>
        <v>未进班</v>
      </c>
      <c r="T331" s="22" t="str">
        <f t="shared" si="69"/>
        <v/>
      </c>
      <c r="U331" s="22" t="str">
        <f t="shared" si="70"/>
        <v/>
      </c>
      <c r="V331" s="22" t="str">
        <f t="shared" si="71"/>
        <v/>
      </c>
      <c r="W331" s="22" t="str">
        <f t="shared" si="72"/>
        <v/>
      </c>
      <c r="X331" s="22" t="str">
        <f t="shared" si="73"/>
        <v/>
      </c>
      <c r="Y331" s="22">
        <f t="shared" si="74"/>
        <v>0</v>
      </c>
      <c r="Z331" s="22">
        <f t="shared" si="75"/>
        <v>0</v>
      </c>
      <c r="AA331" s="22" t="str">
        <f t="shared" si="65"/>
        <v/>
      </c>
      <c r="AB331" s="22">
        <f>COUNTIF($G$2:G331,G331)</f>
        <v>1</v>
      </c>
      <c r="AC331" s="22" t="str">
        <f t="shared" si="76"/>
        <v>未进班</v>
      </c>
      <c r="AD331" s="22" t="str">
        <f>VLOOKUP(D331,'2-班级信息'!A:AI,35,0)</f>
        <v/>
      </c>
      <c r="AE331" s="22" t="str">
        <f>VLOOKUP(D331,'2-班级信息'!A:AL,12,0)</f>
        <v/>
      </c>
      <c r="AF331" s="22" t="str">
        <f t="shared" si="66"/>
        <v>幼儿班</v>
      </c>
      <c r="AG331" s="22" t="str">
        <f t="shared" si="77"/>
        <v>幼儿班</v>
      </c>
    </row>
    <row r="332" spans="1:33">
      <c r="A332" s="214" t="s">
        <v>1721</v>
      </c>
      <c r="B332" s="214" t="s">
        <v>1189</v>
      </c>
      <c r="C332" s="214" t="s">
        <v>1721</v>
      </c>
      <c r="D332" s="214" t="s">
        <v>4199</v>
      </c>
      <c r="E332" s="214" t="s">
        <v>4184</v>
      </c>
      <c r="F332" s="214" t="s">
        <v>4200</v>
      </c>
      <c r="G332" s="214" t="s">
        <v>2814</v>
      </c>
      <c r="H332" s="214" t="s">
        <v>2815</v>
      </c>
      <c r="I332" s="214" t="s">
        <v>16</v>
      </c>
      <c r="J332" s="214" t="s">
        <v>2816</v>
      </c>
      <c r="K332" s="214">
        <v>0</v>
      </c>
      <c r="L332" s="214" t="s">
        <v>5358</v>
      </c>
      <c r="M332" s="214" t="s">
        <v>11</v>
      </c>
      <c r="N332" s="214" t="s">
        <v>1726</v>
      </c>
      <c r="O332" s="214" t="s">
        <v>11</v>
      </c>
      <c r="P332" s="214" t="s">
        <v>11</v>
      </c>
      <c r="Q332" s="22" t="str">
        <f t="shared" si="67"/>
        <v>在读</v>
      </c>
      <c r="R332" s="22" t="str">
        <f>IF(Q332="在读",IF(IFERROR(FIND("一",D332),0)&gt;0,"一对一",VLOOKUP(LEFT(D332,3),班级编码!A:H,8,0)),Q332)</f>
        <v>小初部</v>
      </c>
      <c r="S332" s="22" t="str">
        <f t="shared" si="68"/>
        <v>P01K12G1248</v>
      </c>
      <c r="T332" s="22" t="str">
        <f t="shared" si="69"/>
        <v>易青梅</v>
      </c>
      <c r="U332" s="22" t="str">
        <f t="shared" si="70"/>
        <v>覃爱怡</v>
      </c>
      <c r="V332" s="22" t="str">
        <f t="shared" si="71"/>
        <v xml:space="preserve">STA MARIA </v>
      </c>
      <c r="W332" s="22" t="str">
        <f t="shared" si="72"/>
        <v>覃爱怡</v>
      </c>
      <c r="X332" s="22" t="str">
        <f t="shared" si="73"/>
        <v xml:space="preserve">STA MARIA </v>
      </c>
      <c r="Y332" s="22">
        <f t="shared" si="74"/>
        <v>3</v>
      </c>
      <c r="Z332" s="22">
        <f t="shared" si="75"/>
        <v>6</v>
      </c>
      <c r="AA332" s="22" t="str">
        <f t="shared" si="65"/>
        <v/>
      </c>
      <c r="AB332" s="22">
        <f>COUNTIF($G$2:G332,G332)</f>
        <v>1</v>
      </c>
      <c r="AC332" s="22" t="str">
        <f t="shared" si="76"/>
        <v>P01</v>
      </c>
      <c r="AD332" s="22" t="str">
        <f>VLOOKUP(D332,'2-班级信息'!A:AI,35,0)</f>
        <v>周三下午</v>
      </c>
      <c r="AE332" s="22" t="str">
        <f>VLOOKUP(D332,'2-班级信息'!A:AL,12,0)</f>
        <v>3小时</v>
      </c>
      <c r="AF332" s="22" t="str">
        <f t="shared" si="66"/>
        <v>小学班</v>
      </c>
      <c r="AG332" s="22" t="str">
        <f t="shared" si="77"/>
        <v>小学平时3小时班</v>
      </c>
    </row>
    <row r="333" spans="1:33">
      <c r="A333" s="214" t="s">
        <v>1721</v>
      </c>
      <c r="B333" s="214" t="s">
        <v>4068</v>
      </c>
      <c r="C333" s="214" t="s">
        <v>1721</v>
      </c>
      <c r="D333" s="214" t="s">
        <v>1703</v>
      </c>
      <c r="E333" s="214" t="s">
        <v>11</v>
      </c>
      <c r="F333" s="214" t="s">
        <v>11</v>
      </c>
      <c r="G333" s="214" t="s">
        <v>3726</v>
      </c>
      <c r="H333" s="214" t="s">
        <v>3727</v>
      </c>
      <c r="I333" s="214" t="s">
        <v>16</v>
      </c>
      <c r="J333" s="214" t="s">
        <v>3728</v>
      </c>
      <c r="K333" s="214">
        <v>0</v>
      </c>
      <c r="L333" s="214" t="s">
        <v>11</v>
      </c>
      <c r="M333" s="214" t="s">
        <v>11</v>
      </c>
      <c r="N333" s="214" t="s">
        <v>1726</v>
      </c>
      <c r="O333" s="214" t="s">
        <v>11</v>
      </c>
      <c r="P333" s="214" t="s">
        <v>11</v>
      </c>
      <c r="Q333" s="22" t="str">
        <f t="shared" si="67"/>
        <v>未进班</v>
      </c>
      <c r="R333" s="22" t="str">
        <f>IF(Q333="在读",IF(IFERROR(FIND("一",D333),0)&gt;0,"一对一",VLOOKUP(LEFT(D333,3),班级编码!A:H,8,0)),Q333)</f>
        <v>未进班</v>
      </c>
      <c r="S333" s="22" t="str">
        <f t="shared" si="68"/>
        <v>未进班</v>
      </c>
      <c r="T333" s="22" t="str">
        <f t="shared" si="69"/>
        <v/>
      </c>
      <c r="U333" s="22" t="str">
        <f t="shared" si="70"/>
        <v/>
      </c>
      <c r="V333" s="22" t="str">
        <f t="shared" si="71"/>
        <v/>
      </c>
      <c r="W333" s="22" t="str">
        <f t="shared" si="72"/>
        <v/>
      </c>
      <c r="X333" s="22" t="str">
        <f t="shared" si="73"/>
        <v/>
      </c>
      <c r="Y333" s="22">
        <f t="shared" si="74"/>
        <v>0</v>
      </c>
      <c r="Z333" s="22">
        <f t="shared" si="75"/>
        <v>0</v>
      </c>
      <c r="AA333" s="22" t="str">
        <f t="shared" si="65"/>
        <v/>
      </c>
      <c r="AB333" s="22">
        <f>COUNTIF($G$2:G333,G333)</f>
        <v>1</v>
      </c>
      <c r="AC333" s="22" t="str">
        <f t="shared" si="76"/>
        <v>未进班</v>
      </c>
      <c r="AD333" s="22" t="str">
        <f>VLOOKUP(D333,'2-班级信息'!A:AI,35,0)</f>
        <v/>
      </c>
      <c r="AE333" s="22" t="str">
        <f>VLOOKUP(D333,'2-班级信息'!A:AL,12,0)</f>
        <v/>
      </c>
      <c r="AF333" s="22" t="str">
        <f t="shared" si="66"/>
        <v>小学班</v>
      </c>
      <c r="AG333" s="22" t="str">
        <f t="shared" si="77"/>
        <v>小学平时班</v>
      </c>
    </row>
    <row r="334" spans="1:33">
      <c r="A334" s="214" t="s">
        <v>1721</v>
      </c>
      <c r="B334" s="214" t="s">
        <v>4068</v>
      </c>
      <c r="C334" s="214" t="s">
        <v>1721</v>
      </c>
      <c r="D334" s="214" t="s">
        <v>1703</v>
      </c>
      <c r="E334" s="214" t="s">
        <v>11</v>
      </c>
      <c r="F334" s="214" t="s">
        <v>11</v>
      </c>
      <c r="G334" s="214" t="s">
        <v>2676</v>
      </c>
      <c r="H334" s="214" t="s">
        <v>2677</v>
      </c>
      <c r="I334" s="214" t="s">
        <v>14</v>
      </c>
      <c r="J334" s="214" t="s">
        <v>2679</v>
      </c>
      <c r="K334" s="214">
        <v>0</v>
      </c>
      <c r="L334" s="214" t="s">
        <v>11</v>
      </c>
      <c r="M334" s="214" t="s">
        <v>11</v>
      </c>
      <c r="N334" s="214" t="s">
        <v>1726</v>
      </c>
      <c r="O334" s="214" t="s">
        <v>11</v>
      </c>
      <c r="P334" s="214" t="s">
        <v>2679</v>
      </c>
      <c r="Q334" s="22" t="str">
        <f t="shared" si="67"/>
        <v>未进班</v>
      </c>
      <c r="R334" s="22" t="str">
        <f>IF(Q334="在读",IF(IFERROR(FIND("一",D334),0)&gt;0,"一对一",VLOOKUP(LEFT(D334,3),班级编码!A:H,8,0)),Q334)</f>
        <v>未进班</v>
      </c>
      <c r="S334" s="22" t="str">
        <f t="shared" si="68"/>
        <v>未进班</v>
      </c>
      <c r="T334" s="22" t="str">
        <f t="shared" si="69"/>
        <v/>
      </c>
      <c r="U334" s="22" t="str">
        <f t="shared" si="70"/>
        <v/>
      </c>
      <c r="V334" s="22" t="str">
        <f t="shared" si="71"/>
        <v/>
      </c>
      <c r="W334" s="22" t="str">
        <f t="shared" si="72"/>
        <v/>
      </c>
      <c r="X334" s="22" t="str">
        <f t="shared" si="73"/>
        <v/>
      </c>
      <c r="Y334" s="22">
        <f t="shared" si="74"/>
        <v>0</v>
      </c>
      <c r="Z334" s="22">
        <f t="shared" si="75"/>
        <v>0</v>
      </c>
      <c r="AA334" s="22" t="str">
        <f t="shared" si="65"/>
        <v/>
      </c>
      <c r="AB334" s="22">
        <f>COUNTIF($G$2:G334,G334)</f>
        <v>1</v>
      </c>
      <c r="AC334" s="22" t="str">
        <f t="shared" si="76"/>
        <v>未进班</v>
      </c>
      <c r="AD334" s="22" t="str">
        <f>VLOOKUP(D334,'2-班级信息'!A:AI,35,0)</f>
        <v/>
      </c>
      <c r="AE334" s="22" t="str">
        <f>VLOOKUP(D334,'2-班级信息'!A:AL,12,0)</f>
        <v/>
      </c>
      <c r="AF334" s="22" t="str">
        <f t="shared" si="66"/>
        <v>小学班</v>
      </c>
      <c r="AG334" s="22" t="str">
        <f t="shared" si="77"/>
        <v>小学平时班</v>
      </c>
    </row>
    <row r="335" spans="1:33">
      <c r="A335" s="214" t="s">
        <v>1721</v>
      </c>
      <c r="B335" s="214" t="s">
        <v>4068</v>
      </c>
      <c r="C335" s="214" t="s">
        <v>1721</v>
      </c>
      <c r="D335" s="214" t="s">
        <v>1703</v>
      </c>
      <c r="E335" s="214" t="s">
        <v>11</v>
      </c>
      <c r="F335" s="214" t="s">
        <v>11</v>
      </c>
      <c r="G335" s="214" t="s">
        <v>2782</v>
      </c>
      <c r="H335" s="214" t="s">
        <v>2783</v>
      </c>
      <c r="I335" s="214" t="s">
        <v>16</v>
      </c>
      <c r="J335" s="214" t="s">
        <v>2785</v>
      </c>
      <c r="K335" s="214">
        <v>0</v>
      </c>
      <c r="L335" s="214" t="s">
        <v>11</v>
      </c>
      <c r="M335" s="214" t="s">
        <v>11</v>
      </c>
      <c r="N335" s="214" t="s">
        <v>1726</v>
      </c>
      <c r="O335" s="214" t="s">
        <v>11</v>
      </c>
      <c r="P335" s="214" t="s">
        <v>2785</v>
      </c>
      <c r="Q335" s="22" t="str">
        <f t="shared" si="67"/>
        <v>未进班</v>
      </c>
      <c r="R335" s="22" t="str">
        <f>IF(Q335="在读",IF(IFERROR(FIND("一",D335),0)&gt;0,"一对一",VLOOKUP(LEFT(D335,3),班级编码!A:H,8,0)),Q335)</f>
        <v>未进班</v>
      </c>
      <c r="S335" s="22" t="str">
        <f t="shared" si="68"/>
        <v>未进班</v>
      </c>
      <c r="T335" s="22" t="str">
        <f t="shared" si="69"/>
        <v/>
      </c>
      <c r="U335" s="22" t="str">
        <f t="shared" si="70"/>
        <v/>
      </c>
      <c r="V335" s="22" t="str">
        <f t="shared" si="71"/>
        <v/>
      </c>
      <c r="W335" s="22" t="str">
        <f t="shared" si="72"/>
        <v/>
      </c>
      <c r="X335" s="22" t="str">
        <f t="shared" si="73"/>
        <v/>
      </c>
      <c r="Y335" s="22">
        <f t="shared" si="74"/>
        <v>0</v>
      </c>
      <c r="Z335" s="22">
        <f t="shared" si="75"/>
        <v>0</v>
      </c>
      <c r="AA335" s="22" t="str">
        <f t="shared" si="65"/>
        <v/>
      </c>
      <c r="AB335" s="22">
        <f>COUNTIF($G$2:G335,G335)</f>
        <v>1</v>
      </c>
      <c r="AC335" s="22" t="str">
        <f t="shared" si="76"/>
        <v>未进班</v>
      </c>
      <c r="AD335" s="22" t="str">
        <f>VLOOKUP(D335,'2-班级信息'!A:AI,35,0)</f>
        <v/>
      </c>
      <c r="AE335" s="22" t="str">
        <f>VLOOKUP(D335,'2-班级信息'!A:AL,12,0)</f>
        <v/>
      </c>
      <c r="AF335" s="22" t="str">
        <f t="shared" si="66"/>
        <v>小学班</v>
      </c>
      <c r="AG335" s="22" t="str">
        <f t="shared" si="77"/>
        <v>小学平时班</v>
      </c>
    </row>
    <row r="336" spans="1:33">
      <c r="A336" s="214" t="s">
        <v>1721</v>
      </c>
      <c r="B336" s="214" t="s">
        <v>452</v>
      </c>
      <c r="C336" s="214" t="s">
        <v>1721</v>
      </c>
      <c r="D336" s="214" t="s">
        <v>5338</v>
      </c>
      <c r="E336" s="214" t="s">
        <v>4073</v>
      </c>
      <c r="F336" s="214" t="s">
        <v>5339</v>
      </c>
      <c r="G336" s="214" t="s">
        <v>2505</v>
      </c>
      <c r="H336" s="214" t="s">
        <v>2506</v>
      </c>
      <c r="I336" s="214" t="s">
        <v>12</v>
      </c>
      <c r="J336" s="214" t="s">
        <v>2507</v>
      </c>
      <c r="K336" s="214">
        <v>0</v>
      </c>
      <c r="L336" s="214" t="s">
        <v>4577</v>
      </c>
      <c r="M336" s="214" t="s">
        <v>11</v>
      </c>
      <c r="N336" s="214" t="s">
        <v>2508</v>
      </c>
      <c r="O336" s="214" t="s">
        <v>11</v>
      </c>
      <c r="P336" s="214" t="s">
        <v>2507</v>
      </c>
      <c r="Q336" s="22" t="str">
        <f t="shared" si="67"/>
        <v>在读</v>
      </c>
      <c r="R336" s="22" t="str">
        <f>IF(Q336="在读",IF(IFERROR(FIND("一",D336),0)&gt;0,"一对一",VLOOKUP(LEFT(D336,3),班级编码!A:H,8,0)),Q336)</f>
        <v>初中部</v>
      </c>
      <c r="S336" s="22" t="str">
        <f t="shared" si="68"/>
        <v>P5BBR5G5618</v>
      </c>
      <c r="T336" s="22" t="str">
        <f t="shared" si="69"/>
        <v>易青梅</v>
      </c>
      <c r="U336" s="22" t="str">
        <f t="shared" si="70"/>
        <v>张佩</v>
      </c>
      <c r="V336" s="22" t="str">
        <f t="shared" si="71"/>
        <v>Anna Khimo</v>
      </c>
      <c r="W336" s="22" t="str">
        <f t="shared" si="72"/>
        <v>张佩</v>
      </c>
      <c r="X336" s="22" t="str">
        <f t="shared" si="73"/>
        <v>Anna Khimo</v>
      </c>
      <c r="Y336" s="22">
        <f t="shared" si="74"/>
        <v>2</v>
      </c>
      <c r="Z336" s="22">
        <f t="shared" si="75"/>
        <v>4</v>
      </c>
      <c r="AA336" s="22" t="str">
        <f t="shared" si="65"/>
        <v/>
      </c>
      <c r="AB336" s="22">
        <f>COUNTIF($G$2:G336,G336)</f>
        <v>1</v>
      </c>
      <c r="AC336" s="22" t="str">
        <f t="shared" si="76"/>
        <v>P5B</v>
      </c>
      <c r="AD336" s="22" t="str">
        <f>VLOOKUP(D336,'2-班级信息'!A:AI,35,0)</f>
        <v>周六下午</v>
      </c>
      <c r="AE336" s="22" t="str">
        <f>VLOOKUP(D336,'2-班级信息'!A:AL,12,0)</f>
        <v>3小时</v>
      </c>
      <c r="AF336" s="22" t="str">
        <f t="shared" si="66"/>
        <v>小学班</v>
      </c>
      <c r="AG336" s="22" t="str">
        <f t="shared" si="77"/>
        <v>小学周末白天班</v>
      </c>
    </row>
    <row r="337" spans="1:33">
      <c r="A337" s="214" t="s">
        <v>1721</v>
      </c>
      <c r="B337" s="214" t="s">
        <v>459</v>
      </c>
      <c r="C337" s="214" t="s">
        <v>1721</v>
      </c>
      <c r="D337" s="214" t="s">
        <v>4194</v>
      </c>
      <c r="E337" s="214" t="s">
        <v>4196</v>
      </c>
      <c r="F337" s="214" t="s">
        <v>4195</v>
      </c>
      <c r="G337" s="214" t="s">
        <v>3414</v>
      </c>
      <c r="H337" s="214" t="s">
        <v>3415</v>
      </c>
      <c r="I337" s="214" t="s">
        <v>1669</v>
      </c>
      <c r="J337" s="214" t="s">
        <v>3416</v>
      </c>
      <c r="K337" s="214">
        <v>0</v>
      </c>
      <c r="L337" s="214" t="s">
        <v>4578</v>
      </c>
      <c r="M337" s="214" t="s">
        <v>11</v>
      </c>
      <c r="N337" s="214" t="s">
        <v>1946</v>
      </c>
      <c r="O337" s="214" t="s">
        <v>11</v>
      </c>
      <c r="P337" s="214" t="s">
        <v>3416</v>
      </c>
      <c r="Q337" s="22" t="str">
        <f t="shared" si="67"/>
        <v>在读</v>
      </c>
      <c r="R337" s="22" t="str">
        <f>IF(Q337="在读",IF(IFERROR(FIND("一",D337),0)&gt;0,"一对一",VLOOKUP(LEFT(D337,3),班级编码!A:H,8,0)),Q337)</f>
        <v>幼儿部</v>
      </c>
      <c r="S337" s="22" t="str">
        <f t="shared" si="68"/>
        <v>K01000GXZ46</v>
      </c>
      <c r="T337" s="22" t="str">
        <f t="shared" si="69"/>
        <v>覃爱怡</v>
      </c>
      <c r="U337" s="22" t="str">
        <f t="shared" si="70"/>
        <v/>
      </c>
      <c r="V337" s="22" t="str">
        <f t="shared" si="71"/>
        <v>Marry</v>
      </c>
      <c r="W337" s="22" t="str">
        <f t="shared" si="72"/>
        <v>Marry</v>
      </c>
      <c r="X337" s="22" t="str">
        <f t="shared" si="73"/>
        <v/>
      </c>
      <c r="Y337" s="22">
        <f t="shared" si="74"/>
        <v>5</v>
      </c>
      <c r="Z337" s="22">
        <f t="shared" si="75"/>
        <v>5</v>
      </c>
      <c r="AA337" s="22" t="str">
        <f t="shared" si="65"/>
        <v/>
      </c>
      <c r="AB337" s="22">
        <f>COUNTIF($G$2:G337,G337)</f>
        <v>1</v>
      </c>
      <c r="AC337" s="22" t="str">
        <f t="shared" si="76"/>
        <v>K01</v>
      </c>
      <c r="AD337" s="22" t="str">
        <f>VLOOKUP(D337,'2-班级信息'!A:AI,35,0)</f>
        <v>周四晚上</v>
      </c>
      <c r="AE337" s="22" t="str">
        <f>VLOOKUP(D337,'2-班级信息'!A:AL,12,0)</f>
        <v>1.5小时</v>
      </c>
      <c r="AF337" s="22" t="str">
        <f t="shared" si="66"/>
        <v>幼儿班</v>
      </c>
      <c r="AG337" s="22" t="str">
        <f t="shared" si="77"/>
        <v>幼儿班</v>
      </c>
    </row>
    <row r="338" spans="1:33">
      <c r="A338" s="214" t="s">
        <v>1721</v>
      </c>
      <c r="B338" s="214" t="s">
        <v>459</v>
      </c>
      <c r="C338" s="214" t="s">
        <v>1721</v>
      </c>
      <c r="D338" s="214" t="s">
        <v>4194</v>
      </c>
      <c r="E338" s="214" t="s">
        <v>4196</v>
      </c>
      <c r="F338" s="214" t="s">
        <v>4195</v>
      </c>
      <c r="G338" s="214" t="s">
        <v>2494</v>
      </c>
      <c r="H338" s="214" t="s">
        <v>2495</v>
      </c>
      <c r="I338" s="214" t="s">
        <v>1669</v>
      </c>
      <c r="J338" s="214" t="s">
        <v>2497</v>
      </c>
      <c r="K338" s="214">
        <v>0</v>
      </c>
      <c r="L338" s="214" t="s">
        <v>4579</v>
      </c>
      <c r="M338" s="214" t="s">
        <v>11</v>
      </c>
      <c r="N338" s="214" t="s">
        <v>1946</v>
      </c>
      <c r="O338" s="214" t="s">
        <v>11</v>
      </c>
      <c r="P338" s="214" t="s">
        <v>2497</v>
      </c>
      <c r="Q338" s="22" t="str">
        <f t="shared" si="67"/>
        <v>在读</v>
      </c>
      <c r="R338" s="22" t="str">
        <f>IF(Q338="在读",IF(IFERROR(FIND("一",D338),0)&gt;0,"一对一",VLOOKUP(LEFT(D338,3),班级编码!A:H,8,0)),Q338)</f>
        <v>幼儿部</v>
      </c>
      <c r="S338" s="22" t="str">
        <f t="shared" si="68"/>
        <v>K01000GXZ46</v>
      </c>
      <c r="T338" s="22" t="str">
        <f t="shared" si="69"/>
        <v>覃爱怡</v>
      </c>
      <c r="U338" s="22" t="str">
        <f t="shared" si="70"/>
        <v/>
      </c>
      <c r="V338" s="22" t="str">
        <f t="shared" si="71"/>
        <v>Marry</v>
      </c>
      <c r="W338" s="22" t="str">
        <f t="shared" si="72"/>
        <v>Marry</v>
      </c>
      <c r="X338" s="22" t="str">
        <f t="shared" si="73"/>
        <v/>
      </c>
      <c r="Y338" s="22">
        <f t="shared" si="74"/>
        <v>5</v>
      </c>
      <c r="Z338" s="22">
        <f t="shared" si="75"/>
        <v>5</v>
      </c>
      <c r="AA338" s="22" t="str">
        <f t="shared" si="65"/>
        <v/>
      </c>
      <c r="AB338" s="22">
        <f>COUNTIF($G$2:G338,G338)</f>
        <v>1</v>
      </c>
      <c r="AC338" s="22" t="str">
        <f t="shared" si="76"/>
        <v>K01</v>
      </c>
      <c r="AD338" s="22" t="str">
        <f>VLOOKUP(D338,'2-班级信息'!A:AI,35,0)</f>
        <v>周四晚上</v>
      </c>
      <c r="AE338" s="22" t="str">
        <f>VLOOKUP(D338,'2-班级信息'!A:AL,12,0)</f>
        <v>1.5小时</v>
      </c>
      <c r="AF338" s="22" t="str">
        <f t="shared" si="66"/>
        <v>幼儿班</v>
      </c>
      <c r="AG338" s="22" t="str">
        <f t="shared" si="77"/>
        <v>幼儿班</v>
      </c>
    </row>
    <row r="339" spans="1:33">
      <c r="A339" s="214" t="s">
        <v>1721</v>
      </c>
      <c r="B339" s="214" t="s">
        <v>452</v>
      </c>
      <c r="C339" s="214" t="s">
        <v>1721</v>
      </c>
      <c r="D339" s="214" t="s">
        <v>4185</v>
      </c>
      <c r="E339" s="214" t="s">
        <v>4132</v>
      </c>
      <c r="F339" s="214" t="s">
        <v>5333</v>
      </c>
      <c r="G339" s="214" t="s">
        <v>3574</v>
      </c>
      <c r="H339" s="214" t="s">
        <v>3575</v>
      </c>
      <c r="I339" s="214" t="s">
        <v>16</v>
      </c>
      <c r="J339" s="214" t="s">
        <v>3577</v>
      </c>
      <c r="K339" s="214">
        <v>0</v>
      </c>
      <c r="L339" s="214" t="s">
        <v>4580</v>
      </c>
      <c r="M339" s="214" t="s">
        <v>11</v>
      </c>
      <c r="N339" s="214" t="s">
        <v>1726</v>
      </c>
      <c r="O339" s="214" t="s">
        <v>3578</v>
      </c>
      <c r="P339" s="214" t="s">
        <v>3577</v>
      </c>
      <c r="Q339" s="22" t="str">
        <f t="shared" si="67"/>
        <v>在读</v>
      </c>
      <c r="R339" s="22" t="str">
        <f>IF(Q339="在读",IF(IFERROR(FIND("一",D339),0)&gt;0,"一对一",VLOOKUP(LEFT(D339,3),班级编码!A:H,8,0)),Q339)</f>
        <v>小初部</v>
      </c>
      <c r="S339" s="22" t="str">
        <f t="shared" si="68"/>
        <v>P01K12G1241</v>
      </c>
      <c r="T339" s="22" t="str">
        <f t="shared" si="69"/>
        <v>赖情佳</v>
      </c>
      <c r="U339" s="22" t="str">
        <f t="shared" si="70"/>
        <v>易青梅</v>
      </c>
      <c r="V339" s="22" t="str">
        <f t="shared" si="71"/>
        <v>YoYO</v>
      </c>
      <c r="W339" s="22" t="str">
        <f t="shared" si="72"/>
        <v>易青梅</v>
      </c>
      <c r="X339" s="22" t="str">
        <f t="shared" si="73"/>
        <v>YoYO</v>
      </c>
      <c r="Y339" s="22">
        <f t="shared" si="74"/>
        <v>3</v>
      </c>
      <c r="Z339" s="22">
        <f t="shared" si="75"/>
        <v>6</v>
      </c>
      <c r="AA339" s="22" t="str">
        <f t="shared" si="65"/>
        <v/>
      </c>
      <c r="AB339" s="22">
        <f>COUNTIF($G$2:G339,G339)</f>
        <v>1</v>
      </c>
      <c r="AC339" s="22" t="str">
        <f t="shared" si="76"/>
        <v>P01</v>
      </c>
      <c r="AD339" s="22" t="str">
        <f>VLOOKUP(D339,'2-班级信息'!A:AI,35,0)</f>
        <v>周六上午</v>
      </c>
      <c r="AE339" s="22" t="str">
        <f>VLOOKUP(D339,'2-班级信息'!A:AL,12,0)</f>
        <v>3小时</v>
      </c>
      <c r="AF339" s="22" t="str">
        <f t="shared" si="66"/>
        <v>小学班</v>
      </c>
      <c r="AG339" s="22" t="str">
        <f t="shared" si="77"/>
        <v>小学周末白天班</v>
      </c>
    </row>
    <row r="340" spans="1:33">
      <c r="A340" s="214" t="s">
        <v>1721</v>
      </c>
      <c r="B340" s="214" t="s">
        <v>4068</v>
      </c>
      <c r="C340" s="214" t="s">
        <v>1721</v>
      </c>
      <c r="D340" s="214" t="s">
        <v>1703</v>
      </c>
      <c r="E340" s="214" t="s">
        <v>11</v>
      </c>
      <c r="F340" s="214" t="s">
        <v>11</v>
      </c>
      <c r="G340" s="214" t="s">
        <v>1988</v>
      </c>
      <c r="H340" s="214" t="s">
        <v>1989</v>
      </c>
      <c r="I340" s="214" t="s">
        <v>10</v>
      </c>
      <c r="J340" s="214" t="s">
        <v>1991</v>
      </c>
      <c r="K340" s="214">
        <v>0</v>
      </c>
      <c r="L340" s="214" t="s">
        <v>11</v>
      </c>
      <c r="M340" s="214" t="s">
        <v>11</v>
      </c>
      <c r="N340" s="214" t="s">
        <v>1726</v>
      </c>
      <c r="O340" s="214" t="s">
        <v>1992</v>
      </c>
      <c r="P340" s="214" t="s">
        <v>1991</v>
      </c>
      <c r="Q340" s="22" t="str">
        <f t="shared" si="67"/>
        <v>未进班</v>
      </c>
      <c r="R340" s="22" t="str">
        <f>IF(Q340="在读",IF(IFERROR(FIND("一",D340),0)&gt;0,"一对一",VLOOKUP(LEFT(D340,3),班级编码!A:H,8,0)),Q340)</f>
        <v>未进班</v>
      </c>
      <c r="S340" s="22" t="str">
        <f t="shared" si="68"/>
        <v>未进班</v>
      </c>
      <c r="T340" s="22" t="str">
        <f t="shared" si="69"/>
        <v/>
      </c>
      <c r="U340" s="22" t="str">
        <f t="shared" si="70"/>
        <v/>
      </c>
      <c r="V340" s="22" t="str">
        <f t="shared" si="71"/>
        <v/>
      </c>
      <c r="W340" s="22" t="str">
        <f t="shared" si="72"/>
        <v/>
      </c>
      <c r="X340" s="22" t="str">
        <f t="shared" si="73"/>
        <v/>
      </c>
      <c r="Y340" s="22">
        <f t="shared" si="74"/>
        <v>0</v>
      </c>
      <c r="Z340" s="22">
        <f t="shared" si="75"/>
        <v>0</v>
      </c>
      <c r="AA340" s="22" t="str">
        <f t="shared" si="65"/>
        <v/>
      </c>
      <c r="AB340" s="22">
        <f>COUNTIF($G$2:G340,G340)</f>
        <v>1</v>
      </c>
      <c r="AC340" s="22" t="str">
        <f t="shared" si="76"/>
        <v>未进班</v>
      </c>
      <c r="AD340" s="22" t="str">
        <f>VLOOKUP(D340,'2-班级信息'!A:AI,35,0)</f>
        <v/>
      </c>
      <c r="AE340" s="22" t="str">
        <f>VLOOKUP(D340,'2-班级信息'!A:AL,12,0)</f>
        <v/>
      </c>
      <c r="AF340" s="22" t="str">
        <f t="shared" si="66"/>
        <v>小学班</v>
      </c>
      <c r="AG340" s="22" t="str">
        <f t="shared" si="77"/>
        <v>小学平时班</v>
      </c>
    </row>
    <row r="341" spans="1:33">
      <c r="A341" s="214" t="s">
        <v>1721</v>
      </c>
      <c r="B341" s="214" t="s">
        <v>4068</v>
      </c>
      <c r="C341" s="214" t="s">
        <v>1721</v>
      </c>
      <c r="D341" s="214" t="s">
        <v>1703</v>
      </c>
      <c r="E341" s="214" t="s">
        <v>11</v>
      </c>
      <c r="F341" s="214" t="s">
        <v>11</v>
      </c>
      <c r="G341" s="214" t="s">
        <v>2545</v>
      </c>
      <c r="H341" s="214" t="s">
        <v>2546</v>
      </c>
      <c r="I341" s="214" t="s">
        <v>12</v>
      </c>
      <c r="J341" s="214" t="s">
        <v>2548</v>
      </c>
      <c r="K341" s="214">
        <v>0</v>
      </c>
      <c r="L341" s="214" t="s">
        <v>11</v>
      </c>
      <c r="M341" s="214" t="s">
        <v>11</v>
      </c>
      <c r="N341" s="214" t="s">
        <v>1804</v>
      </c>
      <c r="O341" s="214" t="s">
        <v>11</v>
      </c>
      <c r="P341" s="214" t="s">
        <v>2548</v>
      </c>
      <c r="Q341" s="22" t="str">
        <f t="shared" si="67"/>
        <v>未进班</v>
      </c>
      <c r="R341" s="22" t="str">
        <f>IF(Q341="在读",IF(IFERROR(FIND("一",D341),0)&gt;0,"一对一",VLOOKUP(LEFT(D341,3),班级编码!A:H,8,0)),Q341)</f>
        <v>未进班</v>
      </c>
      <c r="S341" s="22" t="str">
        <f t="shared" si="68"/>
        <v>未进班</v>
      </c>
      <c r="T341" s="22" t="str">
        <f t="shared" si="69"/>
        <v/>
      </c>
      <c r="U341" s="22" t="str">
        <f t="shared" si="70"/>
        <v/>
      </c>
      <c r="V341" s="22" t="str">
        <f t="shared" si="71"/>
        <v/>
      </c>
      <c r="W341" s="22" t="str">
        <f t="shared" si="72"/>
        <v/>
      </c>
      <c r="X341" s="22" t="str">
        <f t="shared" si="73"/>
        <v/>
      </c>
      <c r="Y341" s="22">
        <f t="shared" si="74"/>
        <v>0</v>
      </c>
      <c r="Z341" s="22">
        <f t="shared" si="75"/>
        <v>0</v>
      </c>
      <c r="AA341" s="22" t="str">
        <f t="shared" si="65"/>
        <v/>
      </c>
      <c r="AB341" s="22">
        <f>COUNTIF($G$2:G341,G341)</f>
        <v>1</v>
      </c>
      <c r="AC341" s="22" t="str">
        <f t="shared" si="76"/>
        <v>未进班</v>
      </c>
      <c r="AD341" s="22" t="str">
        <f>VLOOKUP(D341,'2-班级信息'!A:AI,35,0)</f>
        <v/>
      </c>
      <c r="AE341" s="22" t="str">
        <f>VLOOKUP(D341,'2-班级信息'!A:AL,12,0)</f>
        <v/>
      </c>
      <c r="AF341" s="22" t="str">
        <f t="shared" si="66"/>
        <v>小学班</v>
      </c>
      <c r="AG341" s="22" t="str">
        <f t="shared" si="77"/>
        <v>小学平时班</v>
      </c>
    </row>
    <row r="342" spans="1:33">
      <c r="A342" s="214" t="s">
        <v>1721</v>
      </c>
      <c r="B342" s="214" t="s">
        <v>4068</v>
      </c>
      <c r="C342" s="214" t="s">
        <v>1721</v>
      </c>
      <c r="D342" s="214" t="s">
        <v>1703</v>
      </c>
      <c r="E342" s="214" t="s">
        <v>11</v>
      </c>
      <c r="F342" s="214" t="s">
        <v>11</v>
      </c>
      <c r="G342" s="214" t="s">
        <v>3872</v>
      </c>
      <c r="H342" s="214" t="s">
        <v>3873</v>
      </c>
      <c r="I342" s="214" t="s">
        <v>16</v>
      </c>
      <c r="J342" s="214" t="s">
        <v>3874</v>
      </c>
      <c r="K342" s="214">
        <v>0</v>
      </c>
      <c r="L342" s="214" t="s">
        <v>11</v>
      </c>
      <c r="M342" s="214" t="s">
        <v>11</v>
      </c>
      <c r="N342" s="214" t="s">
        <v>1804</v>
      </c>
      <c r="O342" s="214" t="s">
        <v>11</v>
      </c>
      <c r="P342" s="214" t="s">
        <v>3874</v>
      </c>
      <c r="Q342" s="22" t="str">
        <f t="shared" si="67"/>
        <v>未进班</v>
      </c>
      <c r="R342" s="22" t="str">
        <f>IF(Q342="在读",IF(IFERROR(FIND("一",D342),0)&gt;0,"一对一",VLOOKUP(LEFT(D342,3),班级编码!A:H,8,0)),Q342)</f>
        <v>未进班</v>
      </c>
      <c r="S342" s="22" t="str">
        <f t="shared" si="68"/>
        <v>未进班</v>
      </c>
      <c r="T342" s="22" t="str">
        <f t="shared" si="69"/>
        <v/>
      </c>
      <c r="U342" s="22" t="str">
        <f t="shared" si="70"/>
        <v/>
      </c>
      <c r="V342" s="22" t="str">
        <f t="shared" si="71"/>
        <v/>
      </c>
      <c r="W342" s="22" t="str">
        <f t="shared" si="72"/>
        <v/>
      </c>
      <c r="X342" s="22" t="str">
        <f t="shared" si="73"/>
        <v/>
      </c>
      <c r="Y342" s="22">
        <f t="shared" si="74"/>
        <v>0</v>
      </c>
      <c r="Z342" s="22">
        <f t="shared" si="75"/>
        <v>0</v>
      </c>
      <c r="AA342" s="22" t="str">
        <f t="shared" si="65"/>
        <v/>
      </c>
      <c r="AB342" s="22">
        <f>COUNTIF($G$2:G342,G342)</f>
        <v>1</v>
      </c>
      <c r="AC342" s="22" t="str">
        <f t="shared" si="76"/>
        <v>未进班</v>
      </c>
      <c r="AD342" s="22" t="str">
        <f>VLOOKUP(D342,'2-班级信息'!A:AI,35,0)</f>
        <v/>
      </c>
      <c r="AE342" s="22" t="str">
        <f>VLOOKUP(D342,'2-班级信息'!A:AL,12,0)</f>
        <v/>
      </c>
      <c r="AF342" s="22" t="str">
        <f t="shared" si="66"/>
        <v>小学班</v>
      </c>
      <c r="AG342" s="22" t="str">
        <f t="shared" si="77"/>
        <v>小学平时班</v>
      </c>
    </row>
    <row r="343" spans="1:33">
      <c r="A343" s="214" t="s">
        <v>1721</v>
      </c>
      <c r="B343" s="214" t="s">
        <v>4068</v>
      </c>
      <c r="C343" s="214" t="s">
        <v>1721</v>
      </c>
      <c r="D343" s="214" t="s">
        <v>1703</v>
      </c>
      <c r="E343" s="214" t="s">
        <v>11</v>
      </c>
      <c r="F343" s="214" t="s">
        <v>11</v>
      </c>
      <c r="G343" s="214" t="s">
        <v>3914</v>
      </c>
      <c r="H343" s="214" t="s">
        <v>3915</v>
      </c>
      <c r="I343" s="214" t="s">
        <v>16</v>
      </c>
      <c r="J343" s="214" t="s">
        <v>3917</v>
      </c>
      <c r="K343" s="214">
        <v>0</v>
      </c>
      <c r="L343" s="214" t="s">
        <v>11</v>
      </c>
      <c r="M343" s="214" t="s">
        <v>11</v>
      </c>
      <c r="N343" s="214" t="s">
        <v>1804</v>
      </c>
      <c r="O343" s="214" t="s">
        <v>3917</v>
      </c>
      <c r="P343" s="214" t="s">
        <v>11</v>
      </c>
      <c r="Q343" s="22" t="str">
        <f t="shared" si="67"/>
        <v>未进班</v>
      </c>
      <c r="R343" s="22" t="str">
        <f>IF(Q343="在读",IF(IFERROR(FIND("一",D343),0)&gt;0,"一对一",VLOOKUP(LEFT(D343,3),班级编码!A:H,8,0)),Q343)</f>
        <v>未进班</v>
      </c>
      <c r="S343" s="22" t="str">
        <f t="shared" si="68"/>
        <v>未进班</v>
      </c>
      <c r="T343" s="22" t="str">
        <f t="shared" si="69"/>
        <v/>
      </c>
      <c r="U343" s="22" t="str">
        <f t="shared" si="70"/>
        <v/>
      </c>
      <c r="V343" s="22" t="str">
        <f t="shared" si="71"/>
        <v/>
      </c>
      <c r="W343" s="22" t="str">
        <f t="shared" si="72"/>
        <v/>
      </c>
      <c r="X343" s="22" t="str">
        <f t="shared" si="73"/>
        <v/>
      </c>
      <c r="Y343" s="22">
        <f t="shared" si="74"/>
        <v>0</v>
      </c>
      <c r="Z343" s="22">
        <f t="shared" si="75"/>
        <v>0</v>
      </c>
      <c r="AA343" s="22" t="str">
        <f t="shared" si="65"/>
        <v/>
      </c>
      <c r="AB343" s="22">
        <f>COUNTIF($G$2:G343,G343)</f>
        <v>1</v>
      </c>
      <c r="AC343" s="22" t="str">
        <f t="shared" si="76"/>
        <v>未进班</v>
      </c>
      <c r="AD343" s="22" t="str">
        <f>VLOOKUP(D343,'2-班级信息'!A:AI,35,0)</f>
        <v/>
      </c>
      <c r="AE343" s="22" t="str">
        <f>VLOOKUP(D343,'2-班级信息'!A:AL,12,0)</f>
        <v/>
      </c>
      <c r="AF343" s="22" t="str">
        <f t="shared" si="66"/>
        <v>小学班</v>
      </c>
      <c r="AG343" s="22" t="str">
        <f t="shared" si="77"/>
        <v>小学平时班</v>
      </c>
    </row>
    <row r="344" spans="1:33">
      <c r="A344" s="214" t="s">
        <v>1721</v>
      </c>
      <c r="B344" s="214" t="s">
        <v>452</v>
      </c>
      <c r="C344" s="214" t="s">
        <v>1721</v>
      </c>
      <c r="D344" s="214" t="s">
        <v>5340</v>
      </c>
      <c r="E344" s="214" t="s">
        <v>4073</v>
      </c>
      <c r="F344" s="214" t="s">
        <v>5341</v>
      </c>
      <c r="G344" s="214" t="s">
        <v>3309</v>
      </c>
      <c r="H344" s="214" t="s">
        <v>3310</v>
      </c>
      <c r="I344" s="214" t="s">
        <v>12</v>
      </c>
      <c r="J344" s="214" t="s">
        <v>3311</v>
      </c>
      <c r="K344" s="214">
        <v>0</v>
      </c>
      <c r="L344" s="214" t="s">
        <v>5359</v>
      </c>
      <c r="M344" s="214" t="s">
        <v>11</v>
      </c>
      <c r="N344" s="214" t="s">
        <v>1726</v>
      </c>
      <c r="O344" s="214" t="s">
        <v>11</v>
      </c>
      <c r="P344" s="214" t="s">
        <v>3311</v>
      </c>
      <c r="Q344" s="22" t="str">
        <f t="shared" si="67"/>
        <v>在读</v>
      </c>
      <c r="R344" s="22" t="str">
        <f>IF(Q344="在读",IF(IFERROR(FIND("一",D344),0)&gt;0,"一对一",VLOOKUP(LEFT(D344,3),班级编码!A:H,8,0)),Q344)</f>
        <v>小高部</v>
      </c>
      <c r="S344" s="22" t="str">
        <f t="shared" si="68"/>
        <v>P4ABR5G4521</v>
      </c>
      <c r="T344" s="22" t="str">
        <f t="shared" si="69"/>
        <v>黎洁瑜</v>
      </c>
      <c r="U344" s="22" t="str">
        <f t="shared" si="70"/>
        <v>覃爱怡</v>
      </c>
      <c r="V344" s="22" t="str">
        <f t="shared" si="71"/>
        <v>Anna Khimo</v>
      </c>
      <c r="W344" s="22" t="str">
        <f t="shared" si="72"/>
        <v>覃爱怡</v>
      </c>
      <c r="X344" s="22" t="str">
        <f t="shared" si="73"/>
        <v>Anna Khimo</v>
      </c>
      <c r="Y344" s="22">
        <f t="shared" si="74"/>
        <v>3</v>
      </c>
      <c r="Z344" s="22">
        <f t="shared" si="75"/>
        <v>6</v>
      </c>
      <c r="AA344" s="22" t="str">
        <f t="shared" si="65"/>
        <v/>
      </c>
      <c r="AB344" s="22">
        <f>COUNTIF($G$2:G344,G344)</f>
        <v>1</v>
      </c>
      <c r="AC344" s="22" t="str">
        <f t="shared" si="76"/>
        <v>P4A</v>
      </c>
      <c r="AD344" s="22" t="str">
        <f>VLOOKUP(D344,'2-班级信息'!A:AI,35,0)</f>
        <v>周六下午</v>
      </c>
      <c r="AE344" s="22" t="str">
        <f>VLOOKUP(D344,'2-班级信息'!A:AL,12,0)</f>
        <v>3小时</v>
      </c>
      <c r="AF344" s="22" t="str">
        <f t="shared" si="66"/>
        <v>小学班</v>
      </c>
      <c r="AG344" s="22" t="str">
        <f t="shared" si="77"/>
        <v>小学周末白天班</v>
      </c>
    </row>
    <row r="345" spans="1:33">
      <c r="A345" s="214" t="s">
        <v>1721</v>
      </c>
      <c r="B345" s="214" t="s">
        <v>452</v>
      </c>
      <c r="C345" s="214" t="s">
        <v>1721</v>
      </c>
      <c r="D345" s="214" t="s">
        <v>5344</v>
      </c>
      <c r="E345" s="214" t="s">
        <v>4150</v>
      </c>
      <c r="F345" s="214" t="s">
        <v>5345</v>
      </c>
      <c r="G345" s="214" t="s">
        <v>3043</v>
      </c>
      <c r="H345" s="214" t="s">
        <v>3044</v>
      </c>
      <c r="I345" s="214" t="s">
        <v>14</v>
      </c>
      <c r="J345" s="214" t="s">
        <v>3045</v>
      </c>
      <c r="K345" s="214">
        <v>0</v>
      </c>
      <c r="L345" s="214" t="s">
        <v>4581</v>
      </c>
      <c r="M345" s="214" t="s">
        <v>11</v>
      </c>
      <c r="N345" s="214" t="s">
        <v>3046</v>
      </c>
      <c r="O345" s="214" t="s">
        <v>11</v>
      </c>
      <c r="P345" s="214" t="s">
        <v>3045</v>
      </c>
      <c r="Q345" s="22" t="str">
        <f t="shared" si="67"/>
        <v>在读</v>
      </c>
      <c r="R345" s="22" t="str">
        <f>IF(Q345="在读",IF(IFERROR(FIND("一",D345),0)&gt;0,"一对一",VLOOKUP(LEFT(D345,3),班级编码!A:H,8,0)),Q345)</f>
        <v>小高部</v>
      </c>
      <c r="S345" s="22" t="str">
        <f t="shared" si="68"/>
        <v>P3AF05G2337</v>
      </c>
      <c r="T345" s="22" t="str">
        <f t="shared" si="69"/>
        <v>易青梅</v>
      </c>
      <c r="U345" s="22" t="str">
        <f t="shared" si="70"/>
        <v>萧泽秀</v>
      </c>
      <c r="V345" s="22" t="str">
        <f t="shared" si="71"/>
        <v>Saleh Abdu</v>
      </c>
      <c r="W345" s="22" t="str">
        <f t="shared" si="72"/>
        <v>萧泽秀</v>
      </c>
      <c r="X345" s="22" t="str">
        <f t="shared" si="73"/>
        <v>Saleh Abdu</v>
      </c>
      <c r="Y345" s="22">
        <f t="shared" si="74"/>
        <v>3</v>
      </c>
      <c r="Z345" s="22">
        <f t="shared" si="75"/>
        <v>6</v>
      </c>
      <c r="AA345" s="22" t="str">
        <f t="shared" si="65"/>
        <v/>
      </c>
      <c r="AB345" s="22">
        <f>COUNTIF($G$2:G345,G345)</f>
        <v>1</v>
      </c>
      <c r="AC345" s="22" t="str">
        <f t="shared" si="76"/>
        <v>P3A</v>
      </c>
      <c r="AD345" s="22" t="str">
        <f>VLOOKUP(D345,'2-班级信息'!A:AI,35,0)</f>
        <v>周日上午</v>
      </c>
      <c r="AE345" s="22" t="str">
        <f>VLOOKUP(D345,'2-班级信息'!A:AL,12,0)</f>
        <v>3小时</v>
      </c>
      <c r="AF345" s="22" t="str">
        <f t="shared" si="66"/>
        <v>小学班</v>
      </c>
      <c r="AG345" s="22" t="str">
        <f t="shared" si="77"/>
        <v>小学周末白天班</v>
      </c>
    </row>
    <row r="346" spans="1:33">
      <c r="A346" s="214" t="s">
        <v>1721</v>
      </c>
      <c r="B346" s="214" t="s">
        <v>4068</v>
      </c>
      <c r="C346" s="214" t="s">
        <v>1721</v>
      </c>
      <c r="D346" s="214" t="s">
        <v>1703</v>
      </c>
      <c r="E346" s="214" t="s">
        <v>11</v>
      </c>
      <c r="F346" s="214" t="s">
        <v>11</v>
      </c>
      <c r="G346" s="214" t="s">
        <v>3383</v>
      </c>
      <c r="H346" s="214" t="s">
        <v>3384</v>
      </c>
      <c r="I346" s="214" t="s">
        <v>16</v>
      </c>
      <c r="J346" s="214" t="s">
        <v>3386</v>
      </c>
      <c r="K346" s="214">
        <v>0</v>
      </c>
      <c r="L346" s="214" t="s">
        <v>11</v>
      </c>
      <c r="M346" s="214" t="s">
        <v>11</v>
      </c>
      <c r="N346" s="214" t="s">
        <v>1726</v>
      </c>
      <c r="O346" s="214" t="s">
        <v>11</v>
      </c>
      <c r="P346" s="214" t="s">
        <v>3386</v>
      </c>
      <c r="Q346" s="22" t="str">
        <f t="shared" si="67"/>
        <v>未进班</v>
      </c>
      <c r="R346" s="22" t="str">
        <f>IF(Q346="在读",IF(IFERROR(FIND("一",D346),0)&gt;0,"一对一",VLOOKUP(LEFT(D346,3),班级编码!A:H,8,0)),Q346)</f>
        <v>未进班</v>
      </c>
      <c r="S346" s="22" t="str">
        <f t="shared" si="68"/>
        <v>未进班</v>
      </c>
      <c r="T346" s="22" t="str">
        <f t="shared" si="69"/>
        <v/>
      </c>
      <c r="U346" s="22" t="str">
        <f t="shared" si="70"/>
        <v/>
      </c>
      <c r="V346" s="22" t="str">
        <f t="shared" si="71"/>
        <v/>
      </c>
      <c r="W346" s="22" t="str">
        <f t="shared" si="72"/>
        <v/>
      </c>
      <c r="X346" s="22" t="str">
        <f t="shared" si="73"/>
        <v/>
      </c>
      <c r="Y346" s="22">
        <f t="shared" si="74"/>
        <v>0</v>
      </c>
      <c r="Z346" s="22">
        <f t="shared" si="75"/>
        <v>0</v>
      </c>
      <c r="AA346" s="22" t="str">
        <f t="shared" si="65"/>
        <v/>
      </c>
      <c r="AB346" s="22">
        <f>COUNTIF($G$2:G346,G346)</f>
        <v>1</v>
      </c>
      <c r="AC346" s="22" t="str">
        <f t="shared" si="76"/>
        <v>未进班</v>
      </c>
      <c r="AD346" s="22" t="str">
        <f>VLOOKUP(D346,'2-班级信息'!A:AI,35,0)</f>
        <v/>
      </c>
      <c r="AE346" s="22" t="str">
        <f>VLOOKUP(D346,'2-班级信息'!A:AL,12,0)</f>
        <v/>
      </c>
      <c r="AF346" s="22" t="str">
        <f t="shared" si="66"/>
        <v>小学班</v>
      </c>
      <c r="AG346" s="22" t="str">
        <f t="shared" si="77"/>
        <v>小学平时班</v>
      </c>
    </row>
    <row r="347" spans="1:33">
      <c r="A347" s="214" t="s">
        <v>1721</v>
      </c>
      <c r="B347" s="214" t="s">
        <v>4068</v>
      </c>
      <c r="C347" s="214" t="s">
        <v>1721</v>
      </c>
      <c r="D347" s="214" t="s">
        <v>1703</v>
      </c>
      <c r="E347" s="214" t="s">
        <v>11</v>
      </c>
      <c r="F347" s="214" t="s">
        <v>11</v>
      </c>
      <c r="G347" s="214" t="s">
        <v>3145</v>
      </c>
      <c r="H347" s="214" t="s">
        <v>3146</v>
      </c>
      <c r="I347" s="214" t="s">
        <v>14</v>
      </c>
      <c r="J347" s="214" t="s">
        <v>3147</v>
      </c>
      <c r="K347" s="214">
        <v>0</v>
      </c>
      <c r="L347" s="214" t="s">
        <v>11</v>
      </c>
      <c r="M347" s="214" t="s">
        <v>11</v>
      </c>
      <c r="N347" s="214" t="s">
        <v>1726</v>
      </c>
      <c r="O347" s="214" t="s">
        <v>11</v>
      </c>
      <c r="P347" s="214" t="s">
        <v>3147</v>
      </c>
      <c r="Q347" s="22" t="str">
        <f t="shared" si="67"/>
        <v>未进班</v>
      </c>
      <c r="R347" s="22" t="str">
        <f>IF(Q347="在读",IF(IFERROR(FIND("一",D347),0)&gt;0,"一对一",VLOOKUP(LEFT(D347,3),班级编码!A:H,8,0)),Q347)</f>
        <v>未进班</v>
      </c>
      <c r="S347" s="22" t="str">
        <f t="shared" si="68"/>
        <v>未进班</v>
      </c>
      <c r="T347" s="22" t="str">
        <f t="shared" si="69"/>
        <v/>
      </c>
      <c r="U347" s="22" t="str">
        <f t="shared" si="70"/>
        <v/>
      </c>
      <c r="V347" s="22" t="str">
        <f t="shared" si="71"/>
        <v/>
      </c>
      <c r="W347" s="22" t="str">
        <f t="shared" si="72"/>
        <v/>
      </c>
      <c r="X347" s="22" t="str">
        <f t="shared" si="73"/>
        <v/>
      </c>
      <c r="Y347" s="22">
        <f t="shared" si="74"/>
        <v>0</v>
      </c>
      <c r="Z347" s="22">
        <f t="shared" si="75"/>
        <v>0</v>
      </c>
      <c r="AA347" s="22" t="str">
        <f t="shared" si="65"/>
        <v/>
      </c>
      <c r="AB347" s="22">
        <f>COUNTIF($G$2:G347,G347)</f>
        <v>1</v>
      </c>
      <c r="AC347" s="22" t="str">
        <f t="shared" si="76"/>
        <v>未进班</v>
      </c>
      <c r="AD347" s="22" t="str">
        <f>VLOOKUP(D347,'2-班级信息'!A:AI,35,0)</f>
        <v/>
      </c>
      <c r="AE347" s="22" t="str">
        <f>VLOOKUP(D347,'2-班级信息'!A:AL,12,0)</f>
        <v/>
      </c>
      <c r="AF347" s="22" t="str">
        <f t="shared" si="66"/>
        <v>小学班</v>
      </c>
      <c r="AG347" s="22" t="str">
        <f t="shared" si="77"/>
        <v>小学平时班</v>
      </c>
    </row>
    <row r="348" spans="1:33">
      <c r="A348" s="214" t="s">
        <v>1721</v>
      </c>
      <c r="B348" s="214" t="s">
        <v>459</v>
      </c>
      <c r="C348" s="214" t="s">
        <v>1721</v>
      </c>
      <c r="D348" s="214" t="s">
        <v>4202</v>
      </c>
      <c r="E348" s="214" t="s">
        <v>4204</v>
      </c>
      <c r="F348" s="214" t="s">
        <v>4203</v>
      </c>
      <c r="G348" s="214" t="s">
        <v>3440</v>
      </c>
      <c r="H348" s="214" t="s">
        <v>3441</v>
      </c>
      <c r="I348" s="214" t="s">
        <v>1669</v>
      </c>
      <c r="J348" s="214" t="s">
        <v>3442</v>
      </c>
      <c r="K348" s="214">
        <v>0</v>
      </c>
      <c r="L348" s="214" t="s">
        <v>4582</v>
      </c>
      <c r="M348" s="214" t="s">
        <v>11</v>
      </c>
      <c r="N348" s="214" t="s">
        <v>1737</v>
      </c>
      <c r="O348" s="214" t="s">
        <v>11</v>
      </c>
      <c r="P348" s="214" t="s">
        <v>3442</v>
      </c>
      <c r="Q348" s="22" t="str">
        <f t="shared" si="67"/>
        <v>在读</v>
      </c>
      <c r="R348" s="22" t="str">
        <f>IF(Q348="在读",IF(IFERROR(FIND("一",D348),0)&gt;0,"一对一",VLOOKUP(LEFT(D348,3),班级编码!A:H,8,0)),Q348)</f>
        <v>幼儿部</v>
      </c>
      <c r="S348" s="22" t="str">
        <f t="shared" si="68"/>
        <v>K03000GXZ49</v>
      </c>
      <c r="T348" s="22" t="str">
        <f t="shared" si="69"/>
        <v>易青梅</v>
      </c>
      <c r="U348" s="22" t="str">
        <f t="shared" si="70"/>
        <v/>
      </c>
      <c r="V348" s="22" t="str">
        <f t="shared" si="71"/>
        <v>STA MARIA ANTONIO II</v>
      </c>
      <c r="W348" s="22" t="str">
        <f t="shared" si="72"/>
        <v>STA MARIA ANTONIO II</v>
      </c>
      <c r="X348" s="22" t="str">
        <f t="shared" si="73"/>
        <v/>
      </c>
      <c r="Y348" s="22">
        <f t="shared" si="74"/>
        <v>20</v>
      </c>
      <c r="Z348" s="22">
        <f t="shared" si="75"/>
        <v>20</v>
      </c>
      <c r="AA348" s="22" t="str">
        <f t="shared" si="65"/>
        <v/>
      </c>
      <c r="AB348" s="22">
        <f>COUNTIF($G$2:G348,G348)</f>
        <v>1</v>
      </c>
      <c r="AC348" s="22" t="str">
        <f t="shared" si="76"/>
        <v>K03</v>
      </c>
      <c r="AD348" s="22" t="str">
        <f>VLOOKUP(D348,'2-班级信息'!A:AI,35,0)</f>
        <v>周五下午</v>
      </c>
      <c r="AE348" s="22" t="str">
        <f>VLOOKUP(D348,'2-班级信息'!A:AL,12,0)</f>
        <v>1.5小时</v>
      </c>
      <c r="AF348" s="22" t="str">
        <f t="shared" si="66"/>
        <v>幼儿班</v>
      </c>
      <c r="AG348" s="22" t="str">
        <f t="shared" si="77"/>
        <v>幼儿班</v>
      </c>
    </row>
    <row r="349" spans="1:33">
      <c r="A349" s="214" t="s">
        <v>1721</v>
      </c>
      <c r="B349" s="214" t="s">
        <v>1189</v>
      </c>
      <c r="C349" s="214" t="s">
        <v>1721</v>
      </c>
      <c r="D349" s="214" t="s">
        <v>4199</v>
      </c>
      <c r="E349" s="214" t="s">
        <v>4184</v>
      </c>
      <c r="F349" s="214" t="s">
        <v>4200</v>
      </c>
      <c r="G349" s="214" t="s">
        <v>3843</v>
      </c>
      <c r="H349" s="214" t="s">
        <v>3844</v>
      </c>
      <c r="I349" s="214" t="s">
        <v>16</v>
      </c>
      <c r="J349" s="214" t="s">
        <v>3845</v>
      </c>
      <c r="K349" s="214">
        <v>0</v>
      </c>
      <c r="L349" s="214" t="s">
        <v>4583</v>
      </c>
      <c r="M349" s="214" t="s">
        <v>11</v>
      </c>
      <c r="N349" s="214" t="s">
        <v>1726</v>
      </c>
      <c r="O349" s="214" t="s">
        <v>11</v>
      </c>
      <c r="P349" s="214" t="s">
        <v>3845</v>
      </c>
      <c r="Q349" s="22" t="str">
        <f t="shared" si="67"/>
        <v>在读</v>
      </c>
      <c r="R349" s="22" t="str">
        <f>IF(Q349="在读",IF(IFERROR(FIND("一",D349),0)&gt;0,"一对一",VLOOKUP(LEFT(D349,3),班级编码!A:H,8,0)),Q349)</f>
        <v>小初部</v>
      </c>
      <c r="S349" s="22" t="str">
        <f t="shared" si="68"/>
        <v>P01K12G1248</v>
      </c>
      <c r="T349" s="22" t="str">
        <f t="shared" si="69"/>
        <v>易青梅</v>
      </c>
      <c r="U349" s="22" t="str">
        <f t="shared" si="70"/>
        <v>覃爱怡</v>
      </c>
      <c r="V349" s="22" t="str">
        <f t="shared" si="71"/>
        <v xml:space="preserve">STA MARIA </v>
      </c>
      <c r="W349" s="22" t="str">
        <f t="shared" si="72"/>
        <v>覃爱怡</v>
      </c>
      <c r="X349" s="22" t="str">
        <f t="shared" si="73"/>
        <v xml:space="preserve">STA MARIA </v>
      </c>
      <c r="Y349" s="22">
        <f t="shared" si="74"/>
        <v>3</v>
      </c>
      <c r="Z349" s="22">
        <f t="shared" si="75"/>
        <v>6</v>
      </c>
      <c r="AA349" s="22" t="str">
        <f t="shared" si="65"/>
        <v/>
      </c>
      <c r="AB349" s="22">
        <f>COUNTIF($G$2:G349,G349)</f>
        <v>1</v>
      </c>
      <c r="AC349" s="22" t="str">
        <f t="shared" si="76"/>
        <v>P01</v>
      </c>
      <c r="AD349" s="22" t="str">
        <f>VLOOKUP(D349,'2-班级信息'!A:AI,35,0)</f>
        <v>周三下午</v>
      </c>
      <c r="AE349" s="22" t="str">
        <f>VLOOKUP(D349,'2-班级信息'!A:AL,12,0)</f>
        <v>3小时</v>
      </c>
      <c r="AF349" s="22" t="str">
        <f t="shared" si="66"/>
        <v>小学班</v>
      </c>
      <c r="AG349" s="22" t="str">
        <f t="shared" si="77"/>
        <v>小学平时3小时班</v>
      </c>
    </row>
    <row r="350" spans="1:33">
      <c r="A350" s="214" t="s">
        <v>1721</v>
      </c>
      <c r="B350" s="214" t="s">
        <v>1189</v>
      </c>
      <c r="C350" s="214" t="s">
        <v>1721</v>
      </c>
      <c r="D350" s="214" t="s">
        <v>4199</v>
      </c>
      <c r="E350" s="214" t="s">
        <v>4184</v>
      </c>
      <c r="F350" s="214" t="s">
        <v>4200</v>
      </c>
      <c r="G350" s="214" t="s">
        <v>2223</v>
      </c>
      <c r="H350" s="214" t="s">
        <v>2224</v>
      </c>
      <c r="I350" s="214" t="s">
        <v>16</v>
      </c>
      <c r="J350" s="214" t="s">
        <v>2226</v>
      </c>
      <c r="K350" s="214">
        <v>0</v>
      </c>
      <c r="L350" s="214" t="s">
        <v>4584</v>
      </c>
      <c r="M350" s="214" t="s">
        <v>11</v>
      </c>
      <c r="N350" s="214" t="s">
        <v>1726</v>
      </c>
      <c r="O350" s="214" t="s">
        <v>11</v>
      </c>
      <c r="P350" s="214" t="s">
        <v>2226</v>
      </c>
      <c r="Q350" s="22" t="str">
        <f t="shared" si="67"/>
        <v>在读</v>
      </c>
      <c r="R350" s="22" t="str">
        <f>IF(Q350="在读",IF(IFERROR(FIND("一",D350),0)&gt;0,"一对一",VLOOKUP(LEFT(D350,3),班级编码!A:H,8,0)),Q350)</f>
        <v>小初部</v>
      </c>
      <c r="S350" s="22" t="str">
        <f t="shared" si="68"/>
        <v>P01K12G1248</v>
      </c>
      <c r="T350" s="22" t="str">
        <f t="shared" si="69"/>
        <v>易青梅</v>
      </c>
      <c r="U350" s="22" t="str">
        <f t="shared" si="70"/>
        <v>覃爱怡</v>
      </c>
      <c r="V350" s="22" t="str">
        <f t="shared" si="71"/>
        <v xml:space="preserve">STA MARIA </v>
      </c>
      <c r="W350" s="22" t="str">
        <f t="shared" si="72"/>
        <v>覃爱怡</v>
      </c>
      <c r="X350" s="22" t="str">
        <f t="shared" si="73"/>
        <v xml:space="preserve">STA MARIA </v>
      </c>
      <c r="Y350" s="22">
        <f t="shared" si="74"/>
        <v>3</v>
      </c>
      <c r="Z350" s="22">
        <f t="shared" si="75"/>
        <v>6</v>
      </c>
      <c r="AA350" s="22" t="str">
        <f t="shared" si="65"/>
        <v/>
      </c>
      <c r="AB350" s="22">
        <f>COUNTIF($G$2:G350,G350)</f>
        <v>1</v>
      </c>
      <c r="AC350" s="22" t="str">
        <f t="shared" si="76"/>
        <v>P01</v>
      </c>
      <c r="AD350" s="22" t="str">
        <f>VLOOKUP(D350,'2-班级信息'!A:AI,35,0)</f>
        <v>周三下午</v>
      </c>
      <c r="AE350" s="22" t="str">
        <f>VLOOKUP(D350,'2-班级信息'!A:AL,12,0)</f>
        <v>3小时</v>
      </c>
      <c r="AF350" s="22" t="str">
        <f t="shared" si="66"/>
        <v>小学班</v>
      </c>
      <c r="AG350" s="22" t="str">
        <f t="shared" si="77"/>
        <v>小学平时3小时班</v>
      </c>
    </row>
    <row r="351" spans="1:33">
      <c r="A351" s="214" t="s">
        <v>1721</v>
      </c>
      <c r="B351" s="214" t="s">
        <v>4068</v>
      </c>
      <c r="C351" s="214" t="s">
        <v>1721</v>
      </c>
      <c r="D351" s="214" t="s">
        <v>1703</v>
      </c>
      <c r="E351" s="214" t="s">
        <v>11</v>
      </c>
      <c r="F351" s="214" t="s">
        <v>11</v>
      </c>
      <c r="G351" s="214" t="s">
        <v>2648</v>
      </c>
      <c r="H351" s="214" t="s">
        <v>2649</v>
      </c>
      <c r="I351" s="214" t="s">
        <v>10</v>
      </c>
      <c r="J351" s="214" t="s">
        <v>2651</v>
      </c>
      <c r="K351" s="214">
        <v>0</v>
      </c>
      <c r="L351" s="214" t="s">
        <v>11</v>
      </c>
      <c r="M351" s="214" t="s">
        <v>11</v>
      </c>
      <c r="N351" s="214" t="s">
        <v>1726</v>
      </c>
      <c r="O351" s="214" t="s">
        <v>11</v>
      </c>
      <c r="P351" s="214" t="s">
        <v>11</v>
      </c>
      <c r="Q351" s="22" t="str">
        <f t="shared" si="67"/>
        <v>未进班</v>
      </c>
      <c r="R351" s="22" t="str">
        <f>IF(Q351="在读",IF(IFERROR(FIND("一",D351),0)&gt;0,"一对一",VLOOKUP(LEFT(D351,3),班级编码!A:H,8,0)),Q351)</f>
        <v>未进班</v>
      </c>
      <c r="S351" s="22" t="str">
        <f t="shared" si="68"/>
        <v>未进班</v>
      </c>
      <c r="T351" s="22" t="str">
        <f t="shared" si="69"/>
        <v/>
      </c>
      <c r="U351" s="22" t="str">
        <f t="shared" si="70"/>
        <v/>
      </c>
      <c r="V351" s="22" t="str">
        <f t="shared" si="71"/>
        <v/>
      </c>
      <c r="W351" s="22" t="str">
        <f t="shared" si="72"/>
        <v/>
      </c>
      <c r="X351" s="22" t="str">
        <f t="shared" si="73"/>
        <v/>
      </c>
      <c r="Y351" s="22">
        <f t="shared" si="74"/>
        <v>0</v>
      </c>
      <c r="Z351" s="22">
        <f t="shared" si="75"/>
        <v>0</v>
      </c>
      <c r="AA351" s="22" t="str">
        <f t="shared" si="65"/>
        <v/>
      </c>
      <c r="AB351" s="22">
        <f>COUNTIF($G$2:G351,G351)</f>
        <v>1</v>
      </c>
      <c r="AC351" s="22" t="str">
        <f t="shared" si="76"/>
        <v>未进班</v>
      </c>
      <c r="AD351" s="22" t="str">
        <f>VLOOKUP(D351,'2-班级信息'!A:AI,35,0)</f>
        <v/>
      </c>
      <c r="AE351" s="22" t="str">
        <f>VLOOKUP(D351,'2-班级信息'!A:AL,12,0)</f>
        <v/>
      </c>
      <c r="AF351" s="22" t="str">
        <f t="shared" si="66"/>
        <v>小学班</v>
      </c>
      <c r="AG351" s="22" t="str">
        <f t="shared" si="77"/>
        <v>小学平时班</v>
      </c>
    </row>
    <row r="352" spans="1:33">
      <c r="A352" s="214" t="s">
        <v>1721</v>
      </c>
      <c r="B352" s="214" t="s">
        <v>452</v>
      </c>
      <c r="C352" s="214" t="s">
        <v>1721</v>
      </c>
      <c r="D352" s="214" t="s">
        <v>4185</v>
      </c>
      <c r="E352" s="214" t="s">
        <v>4132</v>
      </c>
      <c r="F352" s="214" t="s">
        <v>5333</v>
      </c>
      <c r="G352" s="214" t="s">
        <v>3785</v>
      </c>
      <c r="H352" s="214" t="s">
        <v>3786</v>
      </c>
      <c r="I352" s="214" t="s">
        <v>10</v>
      </c>
      <c r="J352" s="214" t="s">
        <v>3788</v>
      </c>
      <c r="K352" s="214">
        <v>0</v>
      </c>
      <c r="L352" s="214" t="s">
        <v>4585</v>
      </c>
      <c r="M352" s="214" t="s">
        <v>11</v>
      </c>
      <c r="N352" s="214" t="s">
        <v>1766</v>
      </c>
      <c r="O352" s="214" t="s">
        <v>11</v>
      </c>
      <c r="P352" s="214" t="s">
        <v>11</v>
      </c>
      <c r="Q352" s="22" t="str">
        <f t="shared" si="67"/>
        <v>在读</v>
      </c>
      <c r="R352" s="22" t="str">
        <f>IF(Q352="在读",IF(IFERROR(FIND("一",D352),0)&gt;0,"一对一",VLOOKUP(LEFT(D352,3),班级编码!A:H,8,0)),Q352)</f>
        <v>小初部</v>
      </c>
      <c r="S352" s="22" t="str">
        <f t="shared" si="68"/>
        <v>P01K12G1241</v>
      </c>
      <c r="T352" s="22" t="str">
        <f t="shared" si="69"/>
        <v>赖情佳</v>
      </c>
      <c r="U352" s="22" t="str">
        <f t="shared" si="70"/>
        <v>易青梅</v>
      </c>
      <c r="V352" s="22" t="str">
        <f t="shared" si="71"/>
        <v>YoYO</v>
      </c>
      <c r="W352" s="22" t="str">
        <f t="shared" si="72"/>
        <v>易青梅</v>
      </c>
      <c r="X352" s="22" t="str">
        <f t="shared" si="73"/>
        <v>YoYO</v>
      </c>
      <c r="Y352" s="22">
        <f t="shared" si="74"/>
        <v>3</v>
      </c>
      <c r="Z352" s="22">
        <f t="shared" si="75"/>
        <v>6</v>
      </c>
      <c r="AA352" s="22" t="str">
        <f t="shared" si="65"/>
        <v/>
      </c>
      <c r="AB352" s="22">
        <f>COUNTIF($G$2:G352,G352)</f>
        <v>1</v>
      </c>
      <c r="AC352" s="22" t="str">
        <f t="shared" si="76"/>
        <v>P01</v>
      </c>
      <c r="AD352" s="22" t="str">
        <f>VLOOKUP(D352,'2-班级信息'!A:AI,35,0)</f>
        <v>周六上午</v>
      </c>
      <c r="AE352" s="22" t="str">
        <f>VLOOKUP(D352,'2-班级信息'!A:AL,12,0)</f>
        <v>3小时</v>
      </c>
      <c r="AF352" s="22" t="str">
        <f t="shared" si="66"/>
        <v>小学班</v>
      </c>
      <c r="AG352" s="22" t="str">
        <f t="shared" si="77"/>
        <v>小学周末白天班</v>
      </c>
    </row>
    <row r="353" spans="1:33">
      <c r="A353" s="214" t="s">
        <v>1721</v>
      </c>
      <c r="B353" s="214" t="s">
        <v>4068</v>
      </c>
      <c r="C353" s="214" t="s">
        <v>1721</v>
      </c>
      <c r="D353" s="214" t="s">
        <v>1703</v>
      </c>
      <c r="E353" s="214" t="s">
        <v>11</v>
      </c>
      <c r="F353" s="214" t="s">
        <v>11</v>
      </c>
      <c r="G353" s="214" t="s">
        <v>3017</v>
      </c>
      <c r="H353" s="214" t="s">
        <v>3018</v>
      </c>
      <c r="I353" s="214" t="s">
        <v>12</v>
      </c>
      <c r="J353" s="214" t="s">
        <v>3020</v>
      </c>
      <c r="K353" s="214">
        <v>0</v>
      </c>
      <c r="L353" s="214" t="s">
        <v>11</v>
      </c>
      <c r="M353" s="214" t="s">
        <v>11</v>
      </c>
      <c r="N353" s="214" t="s">
        <v>1766</v>
      </c>
      <c r="O353" s="214" t="s">
        <v>11</v>
      </c>
      <c r="P353" s="214" t="s">
        <v>3020</v>
      </c>
      <c r="Q353" s="22" t="str">
        <f t="shared" si="67"/>
        <v>未进班</v>
      </c>
      <c r="R353" s="22" t="str">
        <f>IF(Q353="在读",IF(IFERROR(FIND("一",D353),0)&gt;0,"一对一",VLOOKUP(LEFT(D353,3),班级编码!A:H,8,0)),Q353)</f>
        <v>未进班</v>
      </c>
      <c r="S353" s="22" t="str">
        <f t="shared" si="68"/>
        <v>未进班</v>
      </c>
      <c r="T353" s="22" t="str">
        <f t="shared" si="69"/>
        <v/>
      </c>
      <c r="U353" s="22" t="str">
        <f t="shared" si="70"/>
        <v/>
      </c>
      <c r="V353" s="22" t="str">
        <f t="shared" si="71"/>
        <v/>
      </c>
      <c r="W353" s="22" t="str">
        <f t="shared" si="72"/>
        <v/>
      </c>
      <c r="X353" s="22" t="str">
        <f t="shared" si="73"/>
        <v/>
      </c>
      <c r="Y353" s="22">
        <f t="shared" si="74"/>
        <v>0</v>
      </c>
      <c r="Z353" s="22">
        <f t="shared" si="75"/>
        <v>0</v>
      </c>
      <c r="AA353" s="22" t="str">
        <f t="shared" si="65"/>
        <v/>
      </c>
      <c r="AB353" s="22">
        <f>COUNTIF($G$2:G353,G353)</f>
        <v>1</v>
      </c>
      <c r="AC353" s="22" t="str">
        <f t="shared" si="76"/>
        <v>未进班</v>
      </c>
      <c r="AD353" s="22" t="str">
        <f>VLOOKUP(D353,'2-班级信息'!A:AI,35,0)</f>
        <v/>
      </c>
      <c r="AE353" s="22" t="str">
        <f>VLOOKUP(D353,'2-班级信息'!A:AL,12,0)</f>
        <v/>
      </c>
      <c r="AF353" s="22" t="str">
        <f t="shared" si="66"/>
        <v>小学班</v>
      </c>
      <c r="AG353" s="22" t="str">
        <f t="shared" si="77"/>
        <v>小学平时班</v>
      </c>
    </row>
    <row r="354" spans="1:33">
      <c r="A354" s="214" t="s">
        <v>1721</v>
      </c>
      <c r="B354" s="214" t="s">
        <v>452</v>
      </c>
      <c r="C354" s="214" t="s">
        <v>1721</v>
      </c>
      <c r="D354" s="214" t="s">
        <v>5340</v>
      </c>
      <c r="E354" s="214" t="s">
        <v>4073</v>
      </c>
      <c r="F354" s="214" t="s">
        <v>5341</v>
      </c>
      <c r="G354" s="214" t="s">
        <v>2961</v>
      </c>
      <c r="H354" s="214" t="s">
        <v>2962</v>
      </c>
      <c r="I354" s="214" t="s">
        <v>12</v>
      </c>
      <c r="J354" s="214" t="s">
        <v>2964</v>
      </c>
      <c r="K354" s="214">
        <v>0</v>
      </c>
      <c r="L354" s="214" t="s">
        <v>5360</v>
      </c>
      <c r="M354" s="214" t="s">
        <v>11</v>
      </c>
      <c r="N354" s="214" t="s">
        <v>1726</v>
      </c>
      <c r="O354" s="214" t="s">
        <v>11</v>
      </c>
      <c r="P354" s="214" t="s">
        <v>2964</v>
      </c>
      <c r="Q354" s="22" t="str">
        <f t="shared" si="67"/>
        <v>在读</v>
      </c>
      <c r="R354" s="22" t="str">
        <f>IF(Q354="在读",IF(IFERROR(FIND("一",D354),0)&gt;0,"一对一",VLOOKUP(LEFT(D354,3),班级编码!A:H,8,0)),Q354)</f>
        <v>小高部</v>
      </c>
      <c r="S354" s="22" t="str">
        <f t="shared" si="68"/>
        <v>P4ABR5G4521</v>
      </c>
      <c r="T354" s="22" t="str">
        <f t="shared" si="69"/>
        <v>黎洁瑜</v>
      </c>
      <c r="U354" s="22" t="str">
        <f t="shared" si="70"/>
        <v>覃爱怡</v>
      </c>
      <c r="V354" s="22" t="str">
        <f t="shared" si="71"/>
        <v>Anna Khimo</v>
      </c>
      <c r="W354" s="22" t="str">
        <f t="shared" si="72"/>
        <v>覃爱怡</v>
      </c>
      <c r="X354" s="22" t="str">
        <f t="shared" si="73"/>
        <v>Anna Khimo</v>
      </c>
      <c r="Y354" s="22">
        <f t="shared" si="74"/>
        <v>3</v>
      </c>
      <c r="Z354" s="22">
        <f t="shared" si="75"/>
        <v>6</v>
      </c>
      <c r="AA354" s="22" t="str">
        <f t="shared" si="65"/>
        <v/>
      </c>
      <c r="AB354" s="22">
        <f>COUNTIF($G$2:G354,G354)</f>
        <v>1</v>
      </c>
      <c r="AC354" s="22" t="str">
        <f t="shared" si="76"/>
        <v>P4A</v>
      </c>
      <c r="AD354" s="22" t="str">
        <f>VLOOKUP(D354,'2-班级信息'!A:AI,35,0)</f>
        <v>周六下午</v>
      </c>
      <c r="AE354" s="22" t="str">
        <f>VLOOKUP(D354,'2-班级信息'!A:AL,12,0)</f>
        <v>3小时</v>
      </c>
      <c r="AF354" s="22" t="str">
        <f t="shared" si="66"/>
        <v>小学班</v>
      </c>
      <c r="AG354" s="22" t="str">
        <f t="shared" si="77"/>
        <v>小学周末白天班</v>
      </c>
    </row>
    <row r="355" spans="1:33">
      <c r="A355" s="214" t="s">
        <v>1721</v>
      </c>
      <c r="B355" s="214" t="s">
        <v>4068</v>
      </c>
      <c r="C355" s="214" t="s">
        <v>1721</v>
      </c>
      <c r="D355" s="214" t="s">
        <v>1703</v>
      </c>
      <c r="E355" s="214" t="s">
        <v>11</v>
      </c>
      <c r="F355" s="214" t="s">
        <v>11</v>
      </c>
      <c r="G355" s="214" t="s">
        <v>3636</v>
      </c>
      <c r="H355" s="214" t="s">
        <v>3637</v>
      </c>
      <c r="I355" s="214" t="s">
        <v>16</v>
      </c>
      <c r="J355" s="214" t="s">
        <v>3639</v>
      </c>
      <c r="K355" s="214">
        <v>0</v>
      </c>
      <c r="L355" s="214" t="s">
        <v>11</v>
      </c>
      <c r="M355" s="214" t="s">
        <v>11</v>
      </c>
      <c r="N355" s="214" t="s">
        <v>1726</v>
      </c>
      <c r="O355" s="214" t="s">
        <v>11</v>
      </c>
      <c r="P355" s="214" t="s">
        <v>3639</v>
      </c>
      <c r="Q355" s="22" t="str">
        <f t="shared" si="67"/>
        <v>未进班</v>
      </c>
      <c r="R355" s="22" t="str">
        <f>IF(Q355="在读",IF(IFERROR(FIND("一",D355),0)&gt;0,"一对一",VLOOKUP(LEFT(D355,3),班级编码!A:H,8,0)),Q355)</f>
        <v>未进班</v>
      </c>
      <c r="S355" s="22" t="str">
        <f t="shared" si="68"/>
        <v>未进班</v>
      </c>
      <c r="T355" s="22" t="str">
        <f t="shared" si="69"/>
        <v/>
      </c>
      <c r="U355" s="22" t="str">
        <f t="shared" si="70"/>
        <v/>
      </c>
      <c r="V355" s="22" t="str">
        <f t="shared" si="71"/>
        <v/>
      </c>
      <c r="W355" s="22" t="str">
        <f t="shared" si="72"/>
        <v/>
      </c>
      <c r="X355" s="22" t="str">
        <f t="shared" si="73"/>
        <v/>
      </c>
      <c r="Y355" s="22">
        <f t="shared" si="74"/>
        <v>0</v>
      </c>
      <c r="Z355" s="22">
        <f t="shared" si="75"/>
        <v>0</v>
      </c>
      <c r="AA355" s="22" t="str">
        <f t="shared" si="65"/>
        <v/>
      </c>
      <c r="AB355" s="22">
        <f>COUNTIF($G$2:G355,G355)</f>
        <v>1</v>
      </c>
      <c r="AC355" s="22" t="str">
        <f t="shared" si="76"/>
        <v>未进班</v>
      </c>
      <c r="AD355" s="22" t="str">
        <f>VLOOKUP(D355,'2-班级信息'!A:AI,35,0)</f>
        <v/>
      </c>
      <c r="AE355" s="22" t="str">
        <f>VLOOKUP(D355,'2-班级信息'!A:AL,12,0)</f>
        <v/>
      </c>
      <c r="AF355" s="22" t="str">
        <f t="shared" si="66"/>
        <v>小学班</v>
      </c>
      <c r="AG355" s="22" t="str">
        <f t="shared" si="77"/>
        <v>小学平时班</v>
      </c>
    </row>
    <row r="356" spans="1:33">
      <c r="A356" s="214" t="s">
        <v>1721</v>
      </c>
      <c r="B356" s="214" t="s">
        <v>4068</v>
      </c>
      <c r="C356" s="214" t="s">
        <v>1721</v>
      </c>
      <c r="D356" s="214" t="s">
        <v>1703</v>
      </c>
      <c r="E356" s="214" t="s">
        <v>11</v>
      </c>
      <c r="F356" s="214" t="s">
        <v>11</v>
      </c>
      <c r="G356" s="214" t="s">
        <v>2592</v>
      </c>
      <c r="H356" s="214" t="s">
        <v>2593</v>
      </c>
      <c r="I356" s="214" t="s">
        <v>16</v>
      </c>
      <c r="J356" s="214" t="s">
        <v>2594</v>
      </c>
      <c r="K356" s="214">
        <v>0</v>
      </c>
      <c r="L356" s="214" t="s">
        <v>11</v>
      </c>
      <c r="M356" s="214" t="s">
        <v>11</v>
      </c>
      <c r="N356" s="214" t="s">
        <v>2595</v>
      </c>
      <c r="O356" s="214" t="s">
        <v>11</v>
      </c>
      <c r="P356" s="214" t="s">
        <v>2594</v>
      </c>
      <c r="Q356" s="22" t="str">
        <f t="shared" si="67"/>
        <v>未进班</v>
      </c>
      <c r="R356" s="22" t="str">
        <f>IF(Q356="在读",IF(IFERROR(FIND("一",D356),0)&gt;0,"一对一",VLOOKUP(LEFT(D356,3),班级编码!A:H,8,0)),Q356)</f>
        <v>未进班</v>
      </c>
      <c r="S356" s="22" t="str">
        <f t="shared" si="68"/>
        <v>未进班</v>
      </c>
      <c r="T356" s="22" t="str">
        <f t="shared" si="69"/>
        <v/>
      </c>
      <c r="U356" s="22" t="str">
        <f t="shared" si="70"/>
        <v/>
      </c>
      <c r="V356" s="22" t="str">
        <f t="shared" si="71"/>
        <v/>
      </c>
      <c r="W356" s="22" t="str">
        <f t="shared" si="72"/>
        <v/>
      </c>
      <c r="X356" s="22" t="str">
        <f t="shared" si="73"/>
        <v/>
      </c>
      <c r="Y356" s="22">
        <f t="shared" si="74"/>
        <v>0</v>
      </c>
      <c r="Z356" s="22">
        <f t="shared" si="75"/>
        <v>0</v>
      </c>
      <c r="AA356" s="22" t="str">
        <f t="shared" si="65"/>
        <v/>
      </c>
      <c r="AB356" s="22">
        <f>COUNTIF($G$2:G356,G356)</f>
        <v>1</v>
      </c>
      <c r="AC356" s="22" t="str">
        <f t="shared" si="76"/>
        <v>未进班</v>
      </c>
      <c r="AD356" s="22" t="str">
        <f>VLOOKUP(D356,'2-班级信息'!A:AI,35,0)</f>
        <v/>
      </c>
      <c r="AE356" s="22" t="str">
        <f>VLOOKUP(D356,'2-班级信息'!A:AL,12,0)</f>
        <v/>
      </c>
      <c r="AF356" s="22" t="str">
        <f t="shared" si="66"/>
        <v>小学班</v>
      </c>
      <c r="AG356" s="22" t="str">
        <f t="shared" si="77"/>
        <v>小学平时班</v>
      </c>
    </row>
    <row r="357" spans="1:33">
      <c r="A357" s="214" t="s">
        <v>1721</v>
      </c>
      <c r="B357" s="214" t="s">
        <v>4068</v>
      </c>
      <c r="C357" s="214" t="s">
        <v>1721</v>
      </c>
      <c r="D357" s="214" t="s">
        <v>1703</v>
      </c>
      <c r="E357" s="214" t="s">
        <v>11</v>
      </c>
      <c r="F357" s="214" t="s">
        <v>11</v>
      </c>
      <c r="G357" s="214" t="s">
        <v>3486</v>
      </c>
      <c r="H357" s="214" t="s">
        <v>3487</v>
      </c>
      <c r="I357" s="214" t="s">
        <v>1669</v>
      </c>
      <c r="J357" s="214" t="s">
        <v>3488</v>
      </c>
      <c r="K357" s="214">
        <v>0</v>
      </c>
      <c r="L357" s="214" t="s">
        <v>11</v>
      </c>
      <c r="M357" s="214" t="s">
        <v>11</v>
      </c>
      <c r="N357" s="214" t="s">
        <v>2883</v>
      </c>
      <c r="O357" s="214" t="s">
        <v>11</v>
      </c>
      <c r="P357" s="214" t="s">
        <v>3488</v>
      </c>
      <c r="Q357" s="22" t="str">
        <f t="shared" si="67"/>
        <v>未进班</v>
      </c>
      <c r="R357" s="22" t="str">
        <f>IF(Q357="在读",IF(IFERROR(FIND("一",D357),0)&gt;0,"一对一",VLOOKUP(LEFT(D357,3),班级编码!A:H,8,0)),Q357)</f>
        <v>未进班</v>
      </c>
      <c r="S357" s="22" t="str">
        <f t="shared" si="68"/>
        <v>未进班</v>
      </c>
      <c r="T357" s="22" t="str">
        <f t="shared" si="69"/>
        <v/>
      </c>
      <c r="U357" s="22" t="str">
        <f t="shared" si="70"/>
        <v/>
      </c>
      <c r="V357" s="22" t="str">
        <f t="shared" si="71"/>
        <v/>
      </c>
      <c r="W357" s="22" t="str">
        <f t="shared" si="72"/>
        <v/>
      </c>
      <c r="X357" s="22" t="str">
        <f t="shared" si="73"/>
        <v/>
      </c>
      <c r="Y357" s="22">
        <f t="shared" si="74"/>
        <v>0</v>
      </c>
      <c r="Z357" s="22">
        <f t="shared" si="75"/>
        <v>0</v>
      </c>
      <c r="AA357" s="22" t="str">
        <f t="shared" si="65"/>
        <v/>
      </c>
      <c r="AB357" s="22">
        <f>COUNTIF($G$2:G357,G357)</f>
        <v>1</v>
      </c>
      <c r="AC357" s="22" t="str">
        <f t="shared" si="76"/>
        <v>未进班</v>
      </c>
      <c r="AD357" s="22" t="str">
        <f>VLOOKUP(D357,'2-班级信息'!A:AI,35,0)</f>
        <v/>
      </c>
      <c r="AE357" s="22" t="str">
        <f>VLOOKUP(D357,'2-班级信息'!A:AL,12,0)</f>
        <v/>
      </c>
      <c r="AF357" s="22" t="str">
        <f t="shared" si="66"/>
        <v>幼儿班</v>
      </c>
      <c r="AG357" s="22" t="str">
        <f t="shared" si="77"/>
        <v>幼儿班</v>
      </c>
    </row>
    <row r="358" spans="1:33">
      <c r="A358" s="214" t="s">
        <v>1721</v>
      </c>
      <c r="B358" s="214" t="s">
        <v>4068</v>
      </c>
      <c r="C358" s="214" t="s">
        <v>1721</v>
      </c>
      <c r="D358" s="214" t="s">
        <v>1703</v>
      </c>
      <c r="E358" s="214" t="s">
        <v>11</v>
      </c>
      <c r="F358" s="214" t="s">
        <v>11</v>
      </c>
      <c r="G358" s="214" t="s">
        <v>3620</v>
      </c>
      <c r="H358" s="214" t="s">
        <v>3621</v>
      </c>
      <c r="I358" s="214" t="s">
        <v>16</v>
      </c>
      <c r="J358" s="214" t="s">
        <v>3622</v>
      </c>
      <c r="K358" s="214">
        <v>0</v>
      </c>
      <c r="L358" s="214" t="s">
        <v>11</v>
      </c>
      <c r="M358" s="214" t="s">
        <v>11</v>
      </c>
      <c r="N358" s="214" t="s">
        <v>1726</v>
      </c>
      <c r="O358" s="214" t="s">
        <v>11</v>
      </c>
      <c r="P358" s="214" t="s">
        <v>3622</v>
      </c>
      <c r="Q358" s="22" t="str">
        <f t="shared" si="67"/>
        <v>未进班</v>
      </c>
      <c r="R358" s="22" t="str">
        <f>IF(Q358="在读",IF(IFERROR(FIND("一",D358),0)&gt;0,"一对一",VLOOKUP(LEFT(D358,3),班级编码!A:H,8,0)),Q358)</f>
        <v>未进班</v>
      </c>
      <c r="S358" s="22" t="str">
        <f t="shared" si="68"/>
        <v>未进班</v>
      </c>
      <c r="T358" s="22" t="str">
        <f t="shared" si="69"/>
        <v/>
      </c>
      <c r="U358" s="22" t="str">
        <f t="shared" si="70"/>
        <v/>
      </c>
      <c r="V358" s="22" t="str">
        <f t="shared" si="71"/>
        <v/>
      </c>
      <c r="W358" s="22" t="str">
        <f t="shared" si="72"/>
        <v/>
      </c>
      <c r="X358" s="22" t="str">
        <f t="shared" si="73"/>
        <v/>
      </c>
      <c r="Y358" s="22">
        <f t="shared" si="74"/>
        <v>0</v>
      </c>
      <c r="Z358" s="22">
        <f t="shared" si="75"/>
        <v>0</v>
      </c>
      <c r="AA358" s="22" t="str">
        <f t="shared" si="65"/>
        <v/>
      </c>
      <c r="AB358" s="22">
        <f>COUNTIF($G$2:G358,G358)</f>
        <v>1</v>
      </c>
      <c r="AC358" s="22" t="str">
        <f t="shared" si="76"/>
        <v>未进班</v>
      </c>
      <c r="AD358" s="22" t="str">
        <f>VLOOKUP(D358,'2-班级信息'!A:AI,35,0)</f>
        <v/>
      </c>
      <c r="AE358" s="22" t="str">
        <f>VLOOKUP(D358,'2-班级信息'!A:AL,12,0)</f>
        <v/>
      </c>
      <c r="AF358" s="22" t="str">
        <f t="shared" si="66"/>
        <v>小学班</v>
      </c>
      <c r="AG358" s="22" t="str">
        <f t="shared" si="77"/>
        <v>小学平时班</v>
      </c>
    </row>
    <row r="359" spans="1:33">
      <c r="A359" s="214" t="s">
        <v>1721</v>
      </c>
      <c r="B359" s="214" t="s">
        <v>4068</v>
      </c>
      <c r="C359" s="214" t="s">
        <v>1721</v>
      </c>
      <c r="D359" s="214" t="s">
        <v>1703</v>
      </c>
      <c r="E359" s="214" t="s">
        <v>11</v>
      </c>
      <c r="F359" s="214" t="s">
        <v>11</v>
      </c>
      <c r="G359" s="214" t="s">
        <v>3562</v>
      </c>
      <c r="H359" s="214" t="s">
        <v>3563</v>
      </c>
      <c r="I359" s="214" t="s">
        <v>12</v>
      </c>
      <c r="J359" s="214" t="s">
        <v>3565</v>
      </c>
      <c r="K359" s="214">
        <v>0</v>
      </c>
      <c r="L359" s="214" t="s">
        <v>11</v>
      </c>
      <c r="M359" s="214" t="s">
        <v>11</v>
      </c>
      <c r="N359" s="214" t="s">
        <v>3566</v>
      </c>
      <c r="O359" s="214" t="s">
        <v>11</v>
      </c>
      <c r="P359" s="214" t="s">
        <v>3565</v>
      </c>
      <c r="Q359" s="22" t="str">
        <f t="shared" si="67"/>
        <v>未进班</v>
      </c>
      <c r="R359" s="22" t="str">
        <f>IF(Q359="在读",IF(IFERROR(FIND("一",D359),0)&gt;0,"一对一",VLOOKUP(LEFT(D359,3),班级编码!A:H,8,0)),Q359)</f>
        <v>未进班</v>
      </c>
      <c r="S359" s="22" t="str">
        <f t="shared" si="68"/>
        <v>未进班</v>
      </c>
      <c r="T359" s="22" t="str">
        <f t="shared" si="69"/>
        <v/>
      </c>
      <c r="U359" s="22" t="str">
        <f t="shared" si="70"/>
        <v/>
      </c>
      <c r="V359" s="22" t="str">
        <f t="shared" si="71"/>
        <v/>
      </c>
      <c r="W359" s="22" t="str">
        <f t="shared" si="72"/>
        <v/>
      </c>
      <c r="X359" s="22" t="str">
        <f t="shared" si="73"/>
        <v/>
      </c>
      <c r="Y359" s="22">
        <f t="shared" si="74"/>
        <v>0</v>
      </c>
      <c r="Z359" s="22">
        <f t="shared" si="75"/>
        <v>0</v>
      </c>
      <c r="AA359" s="22" t="str">
        <f t="shared" si="65"/>
        <v/>
      </c>
      <c r="AB359" s="22">
        <f>COUNTIF($G$2:G359,G359)</f>
        <v>1</v>
      </c>
      <c r="AC359" s="22" t="str">
        <f t="shared" si="76"/>
        <v>未进班</v>
      </c>
      <c r="AD359" s="22" t="str">
        <f>VLOOKUP(D359,'2-班级信息'!A:AI,35,0)</f>
        <v/>
      </c>
      <c r="AE359" s="22" t="str">
        <f>VLOOKUP(D359,'2-班级信息'!A:AL,12,0)</f>
        <v/>
      </c>
      <c r="AF359" s="22" t="str">
        <f t="shared" si="66"/>
        <v>小学班</v>
      </c>
      <c r="AG359" s="22" t="str">
        <f t="shared" si="77"/>
        <v>小学平时班</v>
      </c>
    </row>
    <row r="360" spans="1:33">
      <c r="A360" s="214" t="s">
        <v>1721</v>
      </c>
      <c r="B360" s="214" t="s">
        <v>452</v>
      </c>
      <c r="C360" s="214" t="s">
        <v>1721</v>
      </c>
      <c r="D360" s="214" t="s">
        <v>4185</v>
      </c>
      <c r="E360" s="214" t="s">
        <v>4132</v>
      </c>
      <c r="F360" s="214" t="s">
        <v>5333</v>
      </c>
      <c r="G360" s="214" t="s">
        <v>2753</v>
      </c>
      <c r="H360" s="214" t="s">
        <v>2754</v>
      </c>
      <c r="I360" s="214" t="s">
        <v>16</v>
      </c>
      <c r="J360" s="214" t="s">
        <v>2755</v>
      </c>
      <c r="K360" s="214">
        <v>0</v>
      </c>
      <c r="L360" s="214" t="s">
        <v>4586</v>
      </c>
      <c r="M360" s="214" t="s">
        <v>11</v>
      </c>
      <c r="N360" s="214" t="s">
        <v>1766</v>
      </c>
      <c r="O360" s="214" t="s">
        <v>11</v>
      </c>
      <c r="P360" s="214" t="s">
        <v>2755</v>
      </c>
      <c r="Q360" s="22" t="str">
        <f t="shared" si="67"/>
        <v>在读</v>
      </c>
      <c r="R360" s="22" t="str">
        <f>IF(Q360="在读",IF(IFERROR(FIND("一",D360),0)&gt;0,"一对一",VLOOKUP(LEFT(D360,3),班级编码!A:H,8,0)),Q360)</f>
        <v>小初部</v>
      </c>
      <c r="S360" s="22" t="str">
        <f t="shared" si="68"/>
        <v>P01K12G1241</v>
      </c>
      <c r="T360" s="22" t="str">
        <f t="shared" si="69"/>
        <v>赖情佳</v>
      </c>
      <c r="U360" s="22" t="str">
        <f t="shared" si="70"/>
        <v>易青梅</v>
      </c>
      <c r="V360" s="22" t="str">
        <f t="shared" si="71"/>
        <v>YoYO</v>
      </c>
      <c r="W360" s="22" t="str">
        <f t="shared" si="72"/>
        <v>易青梅</v>
      </c>
      <c r="X360" s="22" t="str">
        <f t="shared" si="73"/>
        <v>YoYO</v>
      </c>
      <c r="Y360" s="22">
        <f t="shared" si="74"/>
        <v>3</v>
      </c>
      <c r="Z360" s="22">
        <f t="shared" si="75"/>
        <v>6</v>
      </c>
      <c r="AA360" s="22" t="str">
        <f t="shared" si="65"/>
        <v/>
      </c>
      <c r="AB360" s="22">
        <f>COUNTIF($G$2:G360,G360)</f>
        <v>1</v>
      </c>
      <c r="AC360" s="22" t="str">
        <f t="shared" si="76"/>
        <v>P01</v>
      </c>
      <c r="AD360" s="22" t="str">
        <f>VLOOKUP(D360,'2-班级信息'!A:AI,35,0)</f>
        <v>周六上午</v>
      </c>
      <c r="AE360" s="22" t="str">
        <f>VLOOKUP(D360,'2-班级信息'!A:AL,12,0)</f>
        <v>3小时</v>
      </c>
      <c r="AF360" s="22" t="str">
        <f t="shared" si="66"/>
        <v>小学班</v>
      </c>
      <c r="AG360" s="22" t="str">
        <f t="shared" si="77"/>
        <v>小学周末白天班</v>
      </c>
    </row>
    <row r="361" spans="1:33">
      <c r="A361" s="214" t="s">
        <v>1721</v>
      </c>
      <c r="B361" s="214" t="s">
        <v>452</v>
      </c>
      <c r="C361" s="214" t="s">
        <v>1721</v>
      </c>
      <c r="D361" s="214" t="s">
        <v>5344</v>
      </c>
      <c r="E361" s="214" t="s">
        <v>4150</v>
      </c>
      <c r="F361" s="214" t="s">
        <v>5345</v>
      </c>
      <c r="G361" s="214" t="s">
        <v>3009</v>
      </c>
      <c r="H361" s="214" t="s">
        <v>3010</v>
      </c>
      <c r="I361" s="214" t="s">
        <v>14</v>
      </c>
      <c r="J361" s="214" t="s">
        <v>3012</v>
      </c>
      <c r="K361" s="214">
        <v>0</v>
      </c>
      <c r="L361" s="214" t="s">
        <v>4587</v>
      </c>
      <c r="M361" s="214" t="s">
        <v>11</v>
      </c>
      <c r="N361" s="214" t="s">
        <v>3013</v>
      </c>
      <c r="O361" s="214" t="s">
        <v>11</v>
      </c>
      <c r="P361" s="214" t="s">
        <v>3012</v>
      </c>
      <c r="Q361" s="22" t="str">
        <f t="shared" si="67"/>
        <v>在读</v>
      </c>
      <c r="R361" s="22" t="str">
        <f>IF(Q361="在读",IF(IFERROR(FIND("一",D361),0)&gt;0,"一对一",VLOOKUP(LEFT(D361,3),班级编码!A:H,8,0)),Q361)</f>
        <v>小高部</v>
      </c>
      <c r="S361" s="22" t="str">
        <f t="shared" si="68"/>
        <v>P3AF05G2337</v>
      </c>
      <c r="T361" s="22" t="str">
        <f t="shared" si="69"/>
        <v>易青梅</v>
      </c>
      <c r="U361" s="22" t="str">
        <f t="shared" si="70"/>
        <v>萧泽秀</v>
      </c>
      <c r="V361" s="22" t="str">
        <f t="shared" si="71"/>
        <v>Saleh Abdu</v>
      </c>
      <c r="W361" s="22" t="str">
        <f t="shared" si="72"/>
        <v>萧泽秀</v>
      </c>
      <c r="X361" s="22" t="str">
        <f t="shared" si="73"/>
        <v>Saleh Abdu</v>
      </c>
      <c r="Y361" s="22">
        <f t="shared" si="74"/>
        <v>3</v>
      </c>
      <c r="Z361" s="22">
        <f t="shared" si="75"/>
        <v>6</v>
      </c>
      <c r="AA361" s="22" t="str">
        <f t="shared" si="65"/>
        <v/>
      </c>
      <c r="AB361" s="22">
        <f>COUNTIF($G$2:G361,G361)</f>
        <v>1</v>
      </c>
      <c r="AC361" s="22" t="str">
        <f t="shared" si="76"/>
        <v>P3A</v>
      </c>
      <c r="AD361" s="22" t="str">
        <f>VLOOKUP(D361,'2-班级信息'!A:AI,35,0)</f>
        <v>周日上午</v>
      </c>
      <c r="AE361" s="22" t="str">
        <f>VLOOKUP(D361,'2-班级信息'!A:AL,12,0)</f>
        <v>3小时</v>
      </c>
      <c r="AF361" s="22" t="str">
        <f t="shared" si="66"/>
        <v>小学班</v>
      </c>
      <c r="AG361" s="22" t="str">
        <f t="shared" si="77"/>
        <v>小学周末白天班</v>
      </c>
    </row>
    <row r="362" spans="1:33">
      <c r="A362" s="214" t="s">
        <v>1721</v>
      </c>
      <c r="B362" s="214" t="s">
        <v>4068</v>
      </c>
      <c r="C362" s="214" t="s">
        <v>1721</v>
      </c>
      <c r="D362" s="214" t="s">
        <v>1703</v>
      </c>
      <c r="E362" s="214" t="s">
        <v>11</v>
      </c>
      <c r="F362" s="214" t="s">
        <v>11</v>
      </c>
      <c r="G362" s="214" t="s">
        <v>3512</v>
      </c>
      <c r="H362" s="214" t="s">
        <v>3513</v>
      </c>
      <c r="I362" s="214" t="s">
        <v>1687</v>
      </c>
      <c r="J362" s="214" t="s">
        <v>3514</v>
      </c>
      <c r="K362" s="214">
        <v>0</v>
      </c>
      <c r="L362" s="214" t="s">
        <v>11</v>
      </c>
      <c r="M362" s="214" t="s">
        <v>11</v>
      </c>
      <c r="N362" s="214" t="s">
        <v>1737</v>
      </c>
      <c r="O362" s="214" t="s">
        <v>11</v>
      </c>
      <c r="P362" s="214" t="s">
        <v>3514</v>
      </c>
      <c r="Q362" s="22" t="str">
        <f t="shared" si="67"/>
        <v>未进班</v>
      </c>
      <c r="R362" s="22" t="str">
        <f>IF(Q362="在读",IF(IFERROR(FIND("一",D362),0)&gt;0,"一对一",VLOOKUP(LEFT(D362,3),班级编码!A:H,8,0)),Q362)</f>
        <v>未进班</v>
      </c>
      <c r="S362" s="22" t="str">
        <f t="shared" si="68"/>
        <v>未进班</v>
      </c>
      <c r="T362" s="22" t="str">
        <f t="shared" si="69"/>
        <v/>
      </c>
      <c r="U362" s="22" t="str">
        <f t="shared" si="70"/>
        <v/>
      </c>
      <c r="V362" s="22" t="str">
        <f t="shared" si="71"/>
        <v/>
      </c>
      <c r="W362" s="22" t="str">
        <f t="shared" si="72"/>
        <v/>
      </c>
      <c r="X362" s="22" t="str">
        <f t="shared" si="73"/>
        <v/>
      </c>
      <c r="Y362" s="22">
        <f t="shared" si="74"/>
        <v>0</v>
      </c>
      <c r="Z362" s="22">
        <f t="shared" si="75"/>
        <v>0</v>
      </c>
      <c r="AA362" s="22" t="str">
        <f t="shared" si="65"/>
        <v/>
      </c>
      <c r="AB362" s="22">
        <f>COUNTIF($G$2:G362,G362)</f>
        <v>1</v>
      </c>
      <c r="AC362" s="22" t="str">
        <f t="shared" si="76"/>
        <v>未进班</v>
      </c>
      <c r="AD362" s="22" t="str">
        <f>VLOOKUP(D362,'2-班级信息'!A:AI,35,0)</f>
        <v/>
      </c>
      <c r="AE362" s="22" t="str">
        <f>VLOOKUP(D362,'2-班级信息'!A:AL,12,0)</f>
        <v/>
      </c>
      <c r="AF362" s="22" t="str">
        <f t="shared" si="66"/>
        <v>幼儿班</v>
      </c>
      <c r="AG362" s="22" t="str">
        <f t="shared" si="77"/>
        <v>幼儿班</v>
      </c>
    </row>
    <row r="363" spans="1:33">
      <c r="A363" s="214" t="s">
        <v>1721</v>
      </c>
      <c r="B363" s="214" t="s">
        <v>4068</v>
      </c>
      <c r="C363" s="214" t="s">
        <v>1721</v>
      </c>
      <c r="D363" s="214" t="s">
        <v>1703</v>
      </c>
      <c r="E363" s="214" t="s">
        <v>11</v>
      </c>
      <c r="F363" s="214" t="s">
        <v>11</v>
      </c>
      <c r="G363" s="214" t="s">
        <v>3946</v>
      </c>
      <c r="H363" s="214" t="s">
        <v>3947</v>
      </c>
      <c r="I363" s="214" t="s">
        <v>1687</v>
      </c>
      <c r="J363" s="214" t="s">
        <v>3948</v>
      </c>
      <c r="K363" s="214">
        <v>0</v>
      </c>
      <c r="L363" s="214" t="s">
        <v>11</v>
      </c>
      <c r="M363" s="214" t="s">
        <v>11</v>
      </c>
      <c r="N363" s="214" t="s">
        <v>1742</v>
      </c>
      <c r="O363" s="214" t="s">
        <v>11</v>
      </c>
      <c r="P363" s="214" t="s">
        <v>3948</v>
      </c>
      <c r="Q363" s="22" t="str">
        <f t="shared" si="67"/>
        <v>未进班</v>
      </c>
      <c r="R363" s="22" t="str">
        <f>IF(Q363="在读",IF(IFERROR(FIND("一",D363),0)&gt;0,"一对一",VLOOKUP(LEFT(D363,3),班级编码!A:H,8,0)),Q363)</f>
        <v>未进班</v>
      </c>
      <c r="S363" s="22" t="str">
        <f t="shared" si="68"/>
        <v>未进班</v>
      </c>
      <c r="T363" s="22" t="str">
        <f t="shared" si="69"/>
        <v/>
      </c>
      <c r="U363" s="22" t="str">
        <f t="shared" si="70"/>
        <v/>
      </c>
      <c r="V363" s="22" t="str">
        <f t="shared" si="71"/>
        <v/>
      </c>
      <c r="W363" s="22" t="str">
        <f t="shared" si="72"/>
        <v/>
      </c>
      <c r="X363" s="22" t="str">
        <f t="shared" si="73"/>
        <v/>
      </c>
      <c r="Y363" s="22">
        <f t="shared" si="74"/>
        <v>0</v>
      </c>
      <c r="Z363" s="22">
        <f t="shared" si="75"/>
        <v>0</v>
      </c>
      <c r="AA363" s="22" t="str">
        <f t="shared" si="65"/>
        <v/>
      </c>
      <c r="AB363" s="22">
        <f>COUNTIF($G$2:G363,G363)</f>
        <v>1</v>
      </c>
      <c r="AC363" s="22" t="str">
        <f t="shared" si="76"/>
        <v>未进班</v>
      </c>
      <c r="AD363" s="22" t="str">
        <f>VLOOKUP(D363,'2-班级信息'!A:AI,35,0)</f>
        <v/>
      </c>
      <c r="AE363" s="22" t="str">
        <f>VLOOKUP(D363,'2-班级信息'!A:AL,12,0)</f>
        <v/>
      </c>
      <c r="AF363" s="22" t="str">
        <f t="shared" si="66"/>
        <v>幼儿班</v>
      </c>
      <c r="AG363" s="22" t="str">
        <f t="shared" si="77"/>
        <v>幼儿班</v>
      </c>
    </row>
    <row r="364" spans="1:33">
      <c r="A364" s="214" t="s">
        <v>1721</v>
      </c>
      <c r="B364" s="214" t="s">
        <v>4068</v>
      </c>
      <c r="C364" s="214" t="s">
        <v>1721</v>
      </c>
      <c r="D364" s="214" t="s">
        <v>1703</v>
      </c>
      <c r="E364" s="214" t="s">
        <v>11</v>
      </c>
      <c r="F364" s="214" t="s">
        <v>11</v>
      </c>
      <c r="G364" s="214" t="s">
        <v>3178</v>
      </c>
      <c r="H364" s="214" t="s">
        <v>3179</v>
      </c>
      <c r="I364" s="214" t="s">
        <v>1686</v>
      </c>
      <c r="J364" s="214" t="s">
        <v>3180</v>
      </c>
      <c r="K364" s="214">
        <v>0</v>
      </c>
      <c r="L364" s="214" t="s">
        <v>11</v>
      </c>
      <c r="M364" s="214" t="s">
        <v>11</v>
      </c>
      <c r="N364" s="214" t="s">
        <v>1742</v>
      </c>
      <c r="O364" s="214" t="s">
        <v>11</v>
      </c>
      <c r="P364" s="214" t="s">
        <v>3180</v>
      </c>
      <c r="Q364" s="22" t="str">
        <f t="shared" si="67"/>
        <v>未进班</v>
      </c>
      <c r="R364" s="22" t="str">
        <f>IF(Q364="在读",IF(IFERROR(FIND("一",D364),0)&gt;0,"一对一",VLOOKUP(LEFT(D364,3),班级编码!A:H,8,0)),Q364)</f>
        <v>未进班</v>
      </c>
      <c r="S364" s="22" t="str">
        <f t="shared" si="68"/>
        <v>未进班</v>
      </c>
      <c r="T364" s="22" t="str">
        <f t="shared" si="69"/>
        <v/>
      </c>
      <c r="U364" s="22" t="str">
        <f t="shared" si="70"/>
        <v/>
      </c>
      <c r="V364" s="22" t="str">
        <f t="shared" si="71"/>
        <v/>
      </c>
      <c r="W364" s="22" t="str">
        <f t="shared" si="72"/>
        <v/>
      </c>
      <c r="X364" s="22" t="str">
        <f t="shared" si="73"/>
        <v/>
      </c>
      <c r="Y364" s="22">
        <f t="shared" si="74"/>
        <v>0</v>
      </c>
      <c r="Z364" s="22">
        <f t="shared" si="75"/>
        <v>0</v>
      </c>
      <c r="AA364" s="22" t="str">
        <f t="shared" si="65"/>
        <v/>
      </c>
      <c r="AB364" s="22">
        <f>COUNTIF($G$2:G364,G364)</f>
        <v>1</v>
      </c>
      <c r="AC364" s="22" t="str">
        <f t="shared" si="76"/>
        <v>未进班</v>
      </c>
      <c r="AD364" s="22" t="str">
        <f>VLOOKUP(D364,'2-班级信息'!A:AI,35,0)</f>
        <v/>
      </c>
      <c r="AE364" s="22" t="str">
        <f>VLOOKUP(D364,'2-班级信息'!A:AL,12,0)</f>
        <v/>
      </c>
      <c r="AF364" s="22" t="str">
        <f t="shared" si="66"/>
        <v>幼儿班</v>
      </c>
      <c r="AG364" s="22" t="str">
        <f t="shared" si="77"/>
        <v>幼儿班</v>
      </c>
    </row>
    <row r="365" spans="1:33">
      <c r="A365" s="214" t="s">
        <v>1721</v>
      </c>
      <c r="B365" s="214" t="s">
        <v>4068</v>
      </c>
      <c r="C365" s="214" t="s">
        <v>1721</v>
      </c>
      <c r="D365" s="214" t="s">
        <v>1703</v>
      </c>
      <c r="E365" s="214" t="s">
        <v>11</v>
      </c>
      <c r="F365" s="214" t="s">
        <v>11</v>
      </c>
      <c r="G365" s="214" t="s">
        <v>3028</v>
      </c>
      <c r="H365" s="214" t="s">
        <v>3029</v>
      </c>
      <c r="I365" s="214" t="s">
        <v>16</v>
      </c>
      <c r="J365" s="214" t="s">
        <v>3030</v>
      </c>
      <c r="K365" s="214">
        <v>0</v>
      </c>
      <c r="L365" s="214" t="s">
        <v>11</v>
      </c>
      <c r="M365" s="214" t="s">
        <v>11</v>
      </c>
      <c r="N365" s="214" t="s">
        <v>1722</v>
      </c>
      <c r="O365" s="214" t="s">
        <v>11</v>
      </c>
      <c r="P365" s="214" t="s">
        <v>3030</v>
      </c>
      <c r="Q365" s="22" t="str">
        <f t="shared" si="67"/>
        <v>未进班</v>
      </c>
      <c r="R365" s="22" t="str">
        <f>IF(Q365="在读",IF(IFERROR(FIND("一",D365),0)&gt;0,"一对一",VLOOKUP(LEFT(D365,3),班级编码!A:H,8,0)),Q365)</f>
        <v>未进班</v>
      </c>
      <c r="S365" s="22" t="str">
        <f t="shared" si="68"/>
        <v>未进班</v>
      </c>
      <c r="T365" s="22" t="str">
        <f t="shared" si="69"/>
        <v/>
      </c>
      <c r="U365" s="22" t="str">
        <f t="shared" si="70"/>
        <v/>
      </c>
      <c r="V365" s="22" t="str">
        <f t="shared" si="71"/>
        <v/>
      </c>
      <c r="W365" s="22" t="str">
        <f t="shared" si="72"/>
        <v/>
      </c>
      <c r="X365" s="22" t="str">
        <f t="shared" si="73"/>
        <v/>
      </c>
      <c r="Y365" s="22">
        <f t="shared" si="74"/>
        <v>0</v>
      </c>
      <c r="Z365" s="22">
        <f t="shared" si="75"/>
        <v>0</v>
      </c>
      <c r="AA365" s="22" t="str">
        <f t="shared" si="65"/>
        <v/>
      </c>
      <c r="AB365" s="22">
        <f>COUNTIF($G$2:G365,G365)</f>
        <v>1</v>
      </c>
      <c r="AC365" s="22" t="str">
        <f t="shared" si="76"/>
        <v>未进班</v>
      </c>
      <c r="AD365" s="22" t="str">
        <f>VLOOKUP(D365,'2-班级信息'!A:AI,35,0)</f>
        <v/>
      </c>
      <c r="AE365" s="22" t="str">
        <f>VLOOKUP(D365,'2-班级信息'!A:AL,12,0)</f>
        <v/>
      </c>
      <c r="AF365" s="22" t="str">
        <f t="shared" si="66"/>
        <v>小学班</v>
      </c>
      <c r="AG365" s="22" t="str">
        <f t="shared" si="77"/>
        <v>小学平时班</v>
      </c>
    </row>
    <row r="366" spans="1:33">
      <c r="A366" s="214" t="s">
        <v>1721</v>
      </c>
      <c r="B366" s="214" t="s">
        <v>459</v>
      </c>
      <c r="C366" s="214" t="s">
        <v>1721</v>
      </c>
      <c r="D366" s="214" t="s">
        <v>4194</v>
      </c>
      <c r="E366" s="214" t="s">
        <v>4196</v>
      </c>
      <c r="F366" s="214" t="s">
        <v>4195</v>
      </c>
      <c r="G366" s="214" t="s">
        <v>3374</v>
      </c>
      <c r="H366" s="214" t="s">
        <v>3375</v>
      </c>
      <c r="I366" s="214" t="s">
        <v>1687</v>
      </c>
      <c r="J366" s="214" t="s">
        <v>3376</v>
      </c>
      <c r="K366" s="214">
        <v>0</v>
      </c>
      <c r="L366" s="214" t="s">
        <v>4588</v>
      </c>
      <c r="M366" s="214" t="s">
        <v>11</v>
      </c>
      <c r="N366" s="214" t="s">
        <v>2332</v>
      </c>
      <c r="O366" s="214" t="s">
        <v>11</v>
      </c>
      <c r="P366" s="214" t="s">
        <v>3376</v>
      </c>
      <c r="Q366" s="22" t="str">
        <f t="shared" si="67"/>
        <v>在读</v>
      </c>
      <c r="R366" s="22" t="str">
        <f>IF(Q366="在读",IF(IFERROR(FIND("一",D366),0)&gt;0,"一对一",VLOOKUP(LEFT(D366,3),班级编码!A:H,8,0)),Q366)</f>
        <v>幼儿部</v>
      </c>
      <c r="S366" s="22" t="str">
        <f t="shared" si="68"/>
        <v>K01000GXZ46</v>
      </c>
      <c r="T366" s="22" t="str">
        <f t="shared" si="69"/>
        <v>覃爱怡</v>
      </c>
      <c r="U366" s="22" t="str">
        <f t="shared" si="70"/>
        <v/>
      </c>
      <c r="V366" s="22" t="str">
        <f t="shared" si="71"/>
        <v>Marry</v>
      </c>
      <c r="W366" s="22" t="str">
        <f t="shared" si="72"/>
        <v>Marry</v>
      </c>
      <c r="X366" s="22" t="str">
        <f t="shared" si="73"/>
        <v/>
      </c>
      <c r="Y366" s="22">
        <f t="shared" si="74"/>
        <v>5</v>
      </c>
      <c r="Z366" s="22">
        <f t="shared" si="75"/>
        <v>5</v>
      </c>
      <c r="AA366" s="22" t="str">
        <f t="shared" si="65"/>
        <v/>
      </c>
      <c r="AB366" s="22">
        <f>COUNTIF($G$2:G366,G366)</f>
        <v>1</v>
      </c>
      <c r="AC366" s="22" t="str">
        <f t="shared" si="76"/>
        <v>K01</v>
      </c>
      <c r="AD366" s="22" t="str">
        <f>VLOOKUP(D366,'2-班级信息'!A:AI,35,0)</f>
        <v>周四晚上</v>
      </c>
      <c r="AE366" s="22" t="str">
        <f>VLOOKUP(D366,'2-班级信息'!A:AL,12,0)</f>
        <v>1.5小时</v>
      </c>
      <c r="AF366" s="22" t="str">
        <f t="shared" si="66"/>
        <v>幼儿班</v>
      </c>
      <c r="AG366" s="22" t="str">
        <f t="shared" si="77"/>
        <v>幼儿班</v>
      </c>
    </row>
    <row r="367" spans="1:33">
      <c r="A367" s="214" t="s">
        <v>1721</v>
      </c>
      <c r="B367" s="214" t="s">
        <v>4068</v>
      </c>
      <c r="C367" s="214" t="s">
        <v>1721</v>
      </c>
      <c r="D367" s="214" t="s">
        <v>1703</v>
      </c>
      <c r="E367" s="214" t="s">
        <v>11</v>
      </c>
      <c r="F367" s="214" t="s">
        <v>11</v>
      </c>
      <c r="G367" s="214" t="s">
        <v>2756</v>
      </c>
      <c r="H367" s="214" t="s">
        <v>2757</v>
      </c>
      <c r="I367" s="214" t="s">
        <v>16</v>
      </c>
      <c r="J367" s="214" t="s">
        <v>2759</v>
      </c>
      <c r="K367" s="214">
        <v>0</v>
      </c>
      <c r="L367" s="214" t="s">
        <v>11</v>
      </c>
      <c r="M367" s="214" t="s">
        <v>11</v>
      </c>
      <c r="N367" s="214" t="s">
        <v>1766</v>
      </c>
      <c r="O367" s="214" t="s">
        <v>11</v>
      </c>
      <c r="P367" s="214" t="s">
        <v>2752</v>
      </c>
      <c r="Q367" s="22" t="str">
        <f t="shared" si="67"/>
        <v>未进班</v>
      </c>
      <c r="R367" s="22" t="str">
        <f>IF(Q367="在读",IF(IFERROR(FIND("一",D367),0)&gt;0,"一对一",VLOOKUP(LEFT(D367,3),班级编码!A:H,8,0)),Q367)</f>
        <v>未进班</v>
      </c>
      <c r="S367" s="22" t="str">
        <f t="shared" si="68"/>
        <v>未进班</v>
      </c>
      <c r="T367" s="22" t="str">
        <f t="shared" si="69"/>
        <v/>
      </c>
      <c r="U367" s="22" t="str">
        <f t="shared" si="70"/>
        <v/>
      </c>
      <c r="V367" s="22" t="str">
        <f t="shared" si="71"/>
        <v/>
      </c>
      <c r="W367" s="22" t="str">
        <f t="shared" si="72"/>
        <v/>
      </c>
      <c r="X367" s="22" t="str">
        <f t="shared" si="73"/>
        <v/>
      </c>
      <c r="Y367" s="22">
        <f t="shared" si="74"/>
        <v>0</v>
      </c>
      <c r="Z367" s="22">
        <f t="shared" si="75"/>
        <v>0</v>
      </c>
      <c r="AA367" s="22" t="str">
        <f t="shared" si="65"/>
        <v/>
      </c>
      <c r="AB367" s="22">
        <f>COUNTIF($G$2:G367,G367)</f>
        <v>1</v>
      </c>
      <c r="AC367" s="22" t="str">
        <f t="shared" si="76"/>
        <v>未进班</v>
      </c>
      <c r="AD367" s="22" t="str">
        <f>VLOOKUP(D367,'2-班级信息'!A:AI,35,0)</f>
        <v/>
      </c>
      <c r="AE367" s="22" t="str">
        <f>VLOOKUP(D367,'2-班级信息'!A:AL,12,0)</f>
        <v/>
      </c>
      <c r="AF367" s="22" t="str">
        <f t="shared" si="66"/>
        <v>小学班</v>
      </c>
      <c r="AG367" s="22" t="str">
        <f t="shared" si="77"/>
        <v>小学平时班</v>
      </c>
    </row>
    <row r="368" spans="1:33">
      <c r="A368" s="214" t="s">
        <v>1721</v>
      </c>
      <c r="B368" s="214" t="s">
        <v>464</v>
      </c>
      <c r="C368" s="214" t="s">
        <v>1721</v>
      </c>
      <c r="D368" s="214" t="s">
        <v>4191</v>
      </c>
      <c r="E368" s="214" t="s">
        <v>4193</v>
      </c>
      <c r="F368" s="214" t="s">
        <v>4192</v>
      </c>
      <c r="G368" s="214" t="s">
        <v>2760</v>
      </c>
      <c r="H368" s="214" t="s">
        <v>2761</v>
      </c>
      <c r="I368" s="214" t="s">
        <v>1669</v>
      </c>
      <c r="J368" s="214" t="s">
        <v>2762</v>
      </c>
      <c r="K368" s="214">
        <v>0</v>
      </c>
      <c r="L368" s="214" t="s">
        <v>4589</v>
      </c>
      <c r="M368" s="214" t="s">
        <v>11</v>
      </c>
      <c r="N368" s="214" t="s">
        <v>2259</v>
      </c>
      <c r="O368" s="214" t="s">
        <v>11</v>
      </c>
      <c r="P368" s="214" t="s">
        <v>2762</v>
      </c>
      <c r="Q368" s="22" t="str">
        <f t="shared" si="67"/>
        <v>在读</v>
      </c>
      <c r="R368" s="22" t="str">
        <f>IF(Q368="在读",IF(IFERROR(FIND("一",D368),0)&gt;0,"一对一",VLOOKUP(LEFT(D368,3),班级编码!A:H,8,0)),Q368)</f>
        <v>幼儿部</v>
      </c>
      <c r="S368" s="22" t="str">
        <f t="shared" si="68"/>
        <v>K03ADPGZD42</v>
      </c>
      <c r="T368" s="22" t="str">
        <f t="shared" si="69"/>
        <v>覃爱怡</v>
      </c>
      <c r="U368" s="22" t="str">
        <f t="shared" si="70"/>
        <v/>
      </c>
      <c r="V368" s="22" t="str">
        <f t="shared" si="71"/>
        <v>STA MARIA ANTONIO II</v>
      </c>
      <c r="W368" s="22" t="str">
        <f t="shared" si="72"/>
        <v>STA MARIA ANTONIO II</v>
      </c>
      <c r="X368" s="22" t="str">
        <f t="shared" si="73"/>
        <v/>
      </c>
      <c r="Y368" s="22">
        <f t="shared" si="74"/>
        <v>20</v>
      </c>
      <c r="Z368" s="22">
        <f t="shared" si="75"/>
        <v>20</v>
      </c>
      <c r="AA368" s="22" t="str">
        <f t="shared" si="65"/>
        <v/>
      </c>
      <c r="AB368" s="22">
        <f>COUNTIF($G$2:G368,G368)</f>
        <v>1</v>
      </c>
      <c r="AC368" s="22" t="str">
        <f t="shared" si="76"/>
        <v>K03</v>
      </c>
      <c r="AD368" s="22" t="str">
        <f>VLOOKUP(D368,'2-班级信息'!A:AI,35,0)</f>
        <v>周日上午</v>
      </c>
      <c r="AE368" s="22" t="str">
        <f>VLOOKUP(D368,'2-班级信息'!A:AL,12,0)</f>
        <v>1.5小时</v>
      </c>
      <c r="AF368" s="22" t="str">
        <f t="shared" si="66"/>
        <v>幼儿班</v>
      </c>
      <c r="AG368" s="22" t="str">
        <f t="shared" si="77"/>
        <v>幼儿班</v>
      </c>
    </row>
    <row r="369" spans="1:33">
      <c r="A369" s="214" t="s">
        <v>1721</v>
      </c>
      <c r="B369" s="214" t="s">
        <v>1189</v>
      </c>
      <c r="C369" s="214" t="s">
        <v>1721</v>
      </c>
      <c r="D369" s="214" t="s">
        <v>4182</v>
      </c>
      <c r="E369" s="214" t="s">
        <v>4184</v>
      </c>
      <c r="F369" s="214" t="s">
        <v>4183</v>
      </c>
      <c r="G369" s="214" t="s">
        <v>2712</v>
      </c>
      <c r="H369" s="214" t="s">
        <v>2713</v>
      </c>
      <c r="I369" s="214" t="s">
        <v>16</v>
      </c>
      <c r="J369" s="214" t="s">
        <v>2714</v>
      </c>
      <c r="K369" s="214">
        <v>0</v>
      </c>
      <c r="L369" s="214" t="s">
        <v>4590</v>
      </c>
      <c r="M369" s="214" t="s">
        <v>11</v>
      </c>
      <c r="N369" s="214" t="s">
        <v>1726</v>
      </c>
      <c r="O369" s="214" t="s">
        <v>11</v>
      </c>
      <c r="P369" s="214" t="s">
        <v>11</v>
      </c>
      <c r="Q369" s="22" t="str">
        <f t="shared" si="67"/>
        <v>在读</v>
      </c>
      <c r="R369" s="22" t="str">
        <f>IF(Q369="在读",IF(IFERROR(FIND("一",D369),0)&gt;0,"一对一",VLOOKUP(LEFT(D369,3),班级编码!A:H,8,0)),Q369)</f>
        <v>小初部</v>
      </c>
      <c r="S369" s="22" t="str">
        <f t="shared" si="68"/>
        <v>P02K34G1229</v>
      </c>
      <c r="T369" s="22" t="str">
        <f t="shared" si="69"/>
        <v>萧泽秀</v>
      </c>
      <c r="U369" s="22" t="str">
        <f t="shared" si="70"/>
        <v>黎洁瑜</v>
      </c>
      <c r="V369" s="22" t="str">
        <f t="shared" si="71"/>
        <v>YoYO</v>
      </c>
      <c r="W369" s="22" t="str">
        <f t="shared" si="72"/>
        <v>YoYO</v>
      </c>
      <c r="X369" s="22" t="str">
        <f t="shared" si="73"/>
        <v>黎洁瑜</v>
      </c>
      <c r="Y369" s="22">
        <f t="shared" si="74"/>
        <v>4</v>
      </c>
      <c r="Z369" s="22">
        <f t="shared" si="75"/>
        <v>4</v>
      </c>
      <c r="AA369" s="22" t="str">
        <f t="shared" si="65"/>
        <v/>
      </c>
      <c r="AB369" s="22">
        <f>COUNTIF($G$2:G369,G369)</f>
        <v>1</v>
      </c>
      <c r="AC369" s="22" t="str">
        <f t="shared" si="76"/>
        <v>P02</v>
      </c>
      <c r="AD369" s="22" t="str">
        <f>VLOOKUP(D369,'2-班级信息'!A:AI,35,0)</f>
        <v>周三下午</v>
      </c>
      <c r="AE369" s="22" t="str">
        <f>VLOOKUP(D369,'2-班级信息'!A:AL,12,0)</f>
        <v>3小时</v>
      </c>
      <c r="AF369" s="22" t="str">
        <f t="shared" si="66"/>
        <v>小学班</v>
      </c>
      <c r="AG369" s="22" t="str">
        <f t="shared" si="77"/>
        <v>小学平时3小时班</v>
      </c>
    </row>
    <row r="370" spans="1:33">
      <c r="A370" s="214" t="s">
        <v>1721</v>
      </c>
      <c r="B370" s="214" t="s">
        <v>4068</v>
      </c>
      <c r="C370" s="214" t="s">
        <v>1721</v>
      </c>
      <c r="D370" s="214" t="s">
        <v>1703</v>
      </c>
      <c r="E370" s="214" t="s">
        <v>11</v>
      </c>
      <c r="F370" s="214" t="s">
        <v>11</v>
      </c>
      <c r="G370" s="214" t="s">
        <v>2425</v>
      </c>
      <c r="H370" s="214" t="s">
        <v>2426</v>
      </c>
      <c r="I370" s="214" t="s">
        <v>15</v>
      </c>
      <c r="J370" s="214" t="s">
        <v>2427</v>
      </c>
      <c r="K370" s="214">
        <v>0</v>
      </c>
      <c r="L370" s="214" t="s">
        <v>11</v>
      </c>
      <c r="M370" s="214" t="s">
        <v>11</v>
      </c>
      <c r="N370" s="214" t="s">
        <v>1726</v>
      </c>
      <c r="O370" s="214" t="s">
        <v>2429</v>
      </c>
      <c r="P370" s="214" t="s">
        <v>2427</v>
      </c>
      <c r="Q370" s="22" t="str">
        <f t="shared" si="67"/>
        <v>未进班</v>
      </c>
      <c r="R370" s="22" t="str">
        <f>IF(Q370="在读",IF(IFERROR(FIND("一",D370),0)&gt;0,"一对一",VLOOKUP(LEFT(D370,3),班级编码!A:H,8,0)),Q370)</f>
        <v>未进班</v>
      </c>
      <c r="S370" s="22" t="str">
        <f t="shared" si="68"/>
        <v>未进班</v>
      </c>
      <c r="T370" s="22" t="str">
        <f t="shared" si="69"/>
        <v/>
      </c>
      <c r="U370" s="22" t="str">
        <f t="shared" si="70"/>
        <v/>
      </c>
      <c r="V370" s="22" t="str">
        <f t="shared" si="71"/>
        <v/>
      </c>
      <c r="W370" s="22" t="str">
        <f t="shared" si="72"/>
        <v/>
      </c>
      <c r="X370" s="22" t="str">
        <f t="shared" si="73"/>
        <v/>
      </c>
      <c r="Y370" s="22">
        <f t="shared" si="74"/>
        <v>0</v>
      </c>
      <c r="Z370" s="22">
        <f t="shared" si="75"/>
        <v>0</v>
      </c>
      <c r="AA370" s="22" t="str">
        <f t="shared" si="65"/>
        <v/>
      </c>
      <c r="AB370" s="22">
        <f>COUNTIF($G$2:G370,G370)</f>
        <v>1</v>
      </c>
      <c r="AC370" s="22" t="str">
        <f t="shared" si="76"/>
        <v>未进班</v>
      </c>
      <c r="AD370" s="22" t="str">
        <f>VLOOKUP(D370,'2-班级信息'!A:AI,35,0)</f>
        <v/>
      </c>
      <c r="AE370" s="22" t="str">
        <f>VLOOKUP(D370,'2-班级信息'!A:AL,12,0)</f>
        <v/>
      </c>
      <c r="AF370" s="22" t="str">
        <f t="shared" si="66"/>
        <v>小学班</v>
      </c>
      <c r="AG370" s="22" t="str">
        <f t="shared" si="77"/>
        <v>小学平时班</v>
      </c>
    </row>
    <row r="371" spans="1:33">
      <c r="A371" s="214" t="s">
        <v>1721</v>
      </c>
      <c r="B371" s="214" t="s">
        <v>4068</v>
      </c>
      <c r="C371" s="214" t="s">
        <v>1721</v>
      </c>
      <c r="D371" s="214" t="s">
        <v>1703</v>
      </c>
      <c r="E371" s="214" t="s">
        <v>11</v>
      </c>
      <c r="F371" s="214" t="s">
        <v>11</v>
      </c>
      <c r="G371" s="214" t="s">
        <v>2431</v>
      </c>
      <c r="H371" s="214" t="s">
        <v>2432</v>
      </c>
      <c r="I371" s="214" t="s">
        <v>1669</v>
      </c>
      <c r="J371" s="214" t="s">
        <v>2429</v>
      </c>
      <c r="K371" s="214">
        <v>0</v>
      </c>
      <c r="L371" s="214" t="s">
        <v>11</v>
      </c>
      <c r="M371" s="214" t="s">
        <v>11</v>
      </c>
      <c r="N371" s="214" t="s">
        <v>2434</v>
      </c>
      <c r="O371" s="214" t="s">
        <v>2433</v>
      </c>
      <c r="P371" s="214" t="s">
        <v>2427</v>
      </c>
      <c r="Q371" s="22" t="str">
        <f t="shared" si="67"/>
        <v>未进班</v>
      </c>
      <c r="R371" s="22" t="str">
        <f>IF(Q371="在读",IF(IFERROR(FIND("一",D371),0)&gt;0,"一对一",VLOOKUP(LEFT(D371,3),班级编码!A:H,8,0)),Q371)</f>
        <v>未进班</v>
      </c>
      <c r="S371" s="22" t="str">
        <f t="shared" si="68"/>
        <v>未进班</v>
      </c>
      <c r="T371" s="22" t="str">
        <f t="shared" si="69"/>
        <v/>
      </c>
      <c r="U371" s="22" t="str">
        <f t="shared" si="70"/>
        <v/>
      </c>
      <c r="V371" s="22" t="str">
        <f t="shared" si="71"/>
        <v/>
      </c>
      <c r="W371" s="22" t="str">
        <f t="shared" si="72"/>
        <v/>
      </c>
      <c r="X371" s="22" t="str">
        <f t="shared" si="73"/>
        <v/>
      </c>
      <c r="Y371" s="22">
        <f t="shared" si="74"/>
        <v>0</v>
      </c>
      <c r="Z371" s="22">
        <f t="shared" si="75"/>
        <v>0</v>
      </c>
      <c r="AA371" s="22" t="str">
        <f t="shared" si="65"/>
        <v/>
      </c>
      <c r="AB371" s="22">
        <f>COUNTIF($G$2:G371,G371)</f>
        <v>1</v>
      </c>
      <c r="AC371" s="22" t="str">
        <f t="shared" si="76"/>
        <v>未进班</v>
      </c>
      <c r="AD371" s="22" t="str">
        <f>VLOOKUP(D371,'2-班级信息'!A:AI,35,0)</f>
        <v/>
      </c>
      <c r="AE371" s="22" t="str">
        <f>VLOOKUP(D371,'2-班级信息'!A:AL,12,0)</f>
        <v/>
      </c>
      <c r="AF371" s="22" t="str">
        <f t="shared" si="66"/>
        <v>幼儿班</v>
      </c>
      <c r="AG371" s="22" t="str">
        <f t="shared" si="77"/>
        <v>幼儿班</v>
      </c>
    </row>
    <row r="372" spans="1:33">
      <c r="A372" s="214" t="s">
        <v>1721</v>
      </c>
      <c r="B372" s="214" t="s">
        <v>4068</v>
      </c>
      <c r="C372" s="214" t="s">
        <v>1721</v>
      </c>
      <c r="D372" s="214" t="s">
        <v>1703</v>
      </c>
      <c r="E372" s="214" t="s">
        <v>11</v>
      </c>
      <c r="F372" s="214" t="s">
        <v>11</v>
      </c>
      <c r="G372" s="214" t="s">
        <v>1867</v>
      </c>
      <c r="H372" s="214" t="s">
        <v>1868</v>
      </c>
      <c r="I372" s="214" t="s">
        <v>1686</v>
      </c>
      <c r="J372" s="214" t="s">
        <v>1869</v>
      </c>
      <c r="K372" s="214">
        <v>0</v>
      </c>
      <c r="L372" s="214" t="s">
        <v>11</v>
      </c>
      <c r="M372" s="214" t="s">
        <v>11</v>
      </c>
      <c r="N372" s="214" t="s">
        <v>1870</v>
      </c>
      <c r="O372" s="214" t="s">
        <v>11</v>
      </c>
      <c r="P372" s="214" t="s">
        <v>1869</v>
      </c>
      <c r="Q372" s="22" t="str">
        <f t="shared" si="67"/>
        <v>未进班</v>
      </c>
      <c r="R372" s="22" t="str">
        <f>IF(Q372="在读",IF(IFERROR(FIND("一",D372),0)&gt;0,"一对一",VLOOKUP(LEFT(D372,3),班级编码!A:H,8,0)),Q372)</f>
        <v>未进班</v>
      </c>
      <c r="S372" s="22" t="str">
        <f t="shared" si="68"/>
        <v>未进班</v>
      </c>
      <c r="T372" s="22" t="str">
        <f t="shared" si="69"/>
        <v/>
      </c>
      <c r="U372" s="22" t="str">
        <f t="shared" si="70"/>
        <v/>
      </c>
      <c r="V372" s="22" t="str">
        <f t="shared" si="71"/>
        <v/>
      </c>
      <c r="W372" s="22" t="str">
        <f t="shared" si="72"/>
        <v/>
      </c>
      <c r="X372" s="22" t="str">
        <f t="shared" si="73"/>
        <v/>
      </c>
      <c r="Y372" s="22">
        <f t="shared" si="74"/>
        <v>0</v>
      </c>
      <c r="Z372" s="22">
        <f t="shared" si="75"/>
        <v>0</v>
      </c>
      <c r="AA372" s="22" t="str">
        <f t="shared" si="65"/>
        <v/>
      </c>
      <c r="AB372" s="22">
        <f>COUNTIF($G$2:G372,G372)</f>
        <v>1</v>
      </c>
      <c r="AC372" s="22" t="str">
        <f t="shared" si="76"/>
        <v>未进班</v>
      </c>
      <c r="AD372" s="22" t="str">
        <f>VLOOKUP(D372,'2-班级信息'!A:AI,35,0)</f>
        <v/>
      </c>
      <c r="AE372" s="22" t="str">
        <f>VLOOKUP(D372,'2-班级信息'!A:AL,12,0)</f>
        <v/>
      </c>
      <c r="AF372" s="22" t="str">
        <f t="shared" si="66"/>
        <v>幼儿班</v>
      </c>
      <c r="AG372" s="22" t="str">
        <f t="shared" si="77"/>
        <v>幼儿班</v>
      </c>
    </row>
    <row r="373" spans="1:33">
      <c r="A373" s="214" t="s">
        <v>1721</v>
      </c>
      <c r="B373" s="214" t="s">
        <v>4068</v>
      </c>
      <c r="C373" s="214" t="s">
        <v>1721</v>
      </c>
      <c r="D373" s="214" t="s">
        <v>1703</v>
      </c>
      <c r="E373" s="214" t="s">
        <v>11</v>
      </c>
      <c r="F373" s="214" t="s">
        <v>11</v>
      </c>
      <c r="G373" s="214" t="s">
        <v>1871</v>
      </c>
      <c r="H373" s="214" t="s">
        <v>1872</v>
      </c>
      <c r="I373" s="214" t="s">
        <v>14</v>
      </c>
      <c r="J373" s="214" t="s">
        <v>1874</v>
      </c>
      <c r="K373" s="214">
        <v>0</v>
      </c>
      <c r="L373" s="214" t="s">
        <v>11</v>
      </c>
      <c r="M373" s="214" t="s">
        <v>11</v>
      </c>
      <c r="N373" s="214" t="s">
        <v>1875</v>
      </c>
      <c r="O373" s="214" t="s">
        <v>11</v>
      </c>
      <c r="P373" s="214" t="s">
        <v>1869</v>
      </c>
      <c r="Q373" s="22" t="str">
        <f t="shared" si="67"/>
        <v>未进班</v>
      </c>
      <c r="R373" s="22" t="str">
        <f>IF(Q373="在读",IF(IFERROR(FIND("一",D373),0)&gt;0,"一对一",VLOOKUP(LEFT(D373,3),班级编码!A:H,8,0)),Q373)</f>
        <v>未进班</v>
      </c>
      <c r="S373" s="22" t="str">
        <f t="shared" si="68"/>
        <v>未进班</v>
      </c>
      <c r="T373" s="22" t="str">
        <f t="shared" si="69"/>
        <v/>
      </c>
      <c r="U373" s="22" t="str">
        <f t="shared" si="70"/>
        <v/>
      </c>
      <c r="V373" s="22" t="str">
        <f t="shared" si="71"/>
        <v/>
      </c>
      <c r="W373" s="22" t="str">
        <f t="shared" si="72"/>
        <v/>
      </c>
      <c r="X373" s="22" t="str">
        <f t="shared" si="73"/>
        <v/>
      </c>
      <c r="Y373" s="22">
        <f t="shared" si="74"/>
        <v>0</v>
      </c>
      <c r="Z373" s="22">
        <f t="shared" si="75"/>
        <v>0</v>
      </c>
      <c r="AA373" s="22" t="str">
        <f t="shared" si="65"/>
        <v/>
      </c>
      <c r="AB373" s="22">
        <f>COUNTIF($G$2:G373,G373)</f>
        <v>1</v>
      </c>
      <c r="AC373" s="22" t="str">
        <f t="shared" si="76"/>
        <v>未进班</v>
      </c>
      <c r="AD373" s="22" t="str">
        <f>VLOOKUP(D373,'2-班级信息'!A:AI,35,0)</f>
        <v/>
      </c>
      <c r="AE373" s="22" t="str">
        <f>VLOOKUP(D373,'2-班级信息'!A:AL,12,0)</f>
        <v/>
      </c>
      <c r="AF373" s="22" t="str">
        <f t="shared" si="66"/>
        <v>小学班</v>
      </c>
      <c r="AG373" s="22" t="str">
        <f t="shared" si="77"/>
        <v>小学平时班</v>
      </c>
    </row>
    <row r="374" spans="1:33">
      <c r="A374" s="214" t="s">
        <v>1721</v>
      </c>
      <c r="B374" s="214" t="s">
        <v>4068</v>
      </c>
      <c r="C374" s="214" t="s">
        <v>1721</v>
      </c>
      <c r="D374" s="214" t="s">
        <v>1703</v>
      </c>
      <c r="E374" s="214" t="s">
        <v>11</v>
      </c>
      <c r="F374" s="214" t="s">
        <v>11</v>
      </c>
      <c r="G374" s="214" t="s">
        <v>4018</v>
      </c>
      <c r="H374" s="214" t="s">
        <v>4019</v>
      </c>
      <c r="I374" s="214" t="s">
        <v>10</v>
      </c>
      <c r="J374" s="214" t="s">
        <v>4020</v>
      </c>
      <c r="K374" s="214">
        <v>0</v>
      </c>
      <c r="L374" s="214" t="s">
        <v>11</v>
      </c>
      <c r="M374" s="214" t="s">
        <v>11</v>
      </c>
      <c r="N374" s="214" t="s">
        <v>1726</v>
      </c>
      <c r="O374" s="214" t="s">
        <v>11</v>
      </c>
      <c r="P374" s="214" t="s">
        <v>4020</v>
      </c>
      <c r="Q374" s="22" t="str">
        <f t="shared" si="67"/>
        <v>未进班</v>
      </c>
      <c r="R374" s="22" t="str">
        <f>IF(Q374="在读",IF(IFERROR(FIND("一",D374),0)&gt;0,"一对一",VLOOKUP(LEFT(D374,3),班级编码!A:H,8,0)),Q374)</f>
        <v>未进班</v>
      </c>
      <c r="S374" s="22" t="str">
        <f t="shared" si="68"/>
        <v>未进班</v>
      </c>
      <c r="T374" s="22" t="str">
        <f t="shared" si="69"/>
        <v/>
      </c>
      <c r="U374" s="22" t="str">
        <f t="shared" si="70"/>
        <v/>
      </c>
      <c r="V374" s="22" t="str">
        <f t="shared" si="71"/>
        <v/>
      </c>
      <c r="W374" s="22" t="str">
        <f t="shared" si="72"/>
        <v/>
      </c>
      <c r="X374" s="22" t="str">
        <f t="shared" si="73"/>
        <v/>
      </c>
      <c r="Y374" s="22">
        <f t="shared" si="74"/>
        <v>0</v>
      </c>
      <c r="Z374" s="22">
        <f t="shared" si="75"/>
        <v>0</v>
      </c>
      <c r="AA374" s="22" t="str">
        <f t="shared" si="65"/>
        <v/>
      </c>
      <c r="AB374" s="22">
        <f>COUNTIF($G$2:G374,G374)</f>
        <v>1</v>
      </c>
      <c r="AC374" s="22" t="str">
        <f t="shared" si="76"/>
        <v>未进班</v>
      </c>
      <c r="AD374" s="22" t="str">
        <f>VLOOKUP(D374,'2-班级信息'!A:AI,35,0)</f>
        <v/>
      </c>
      <c r="AE374" s="22" t="str">
        <f>VLOOKUP(D374,'2-班级信息'!A:AL,12,0)</f>
        <v/>
      </c>
      <c r="AF374" s="22" t="str">
        <f t="shared" si="66"/>
        <v>小学班</v>
      </c>
      <c r="AG374" s="22" t="str">
        <f t="shared" si="77"/>
        <v>小学平时班</v>
      </c>
    </row>
    <row r="375" spans="1:33">
      <c r="A375" s="214" t="s">
        <v>1721</v>
      </c>
      <c r="B375" s="214" t="s">
        <v>459</v>
      </c>
      <c r="C375" s="214" t="s">
        <v>1721</v>
      </c>
      <c r="D375" s="214" t="s">
        <v>4194</v>
      </c>
      <c r="E375" s="214" t="s">
        <v>4196</v>
      </c>
      <c r="F375" s="214" t="s">
        <v>4195</v>
      </c>
      <c r="G375" s="214" t="s">
        <v>2743</v>
      </c>
      <c r="H375" s="214" t="s">
        <v>2744</v>
      </c>
      <c r="I375" s="214" t="s">
        <v>1687</v>
      </c>
      <c r="J375" s="214" t="s">
        <v>2746</v>
      </c>
      <c r="K375" s="214">
        <v>0</v>
      </c>
      <c r="L375" s="214" t="s">
        <v>4591</v>
      </c>
      <c r="M375" s="214" t="s">
        <v>11</v>
      </c>
      <c r="N375" s="214" t="s">
        <v>1946</v>
      </c>
      <c r="O375" s="214" t="s">
        <v>11</v>
      </c>
      <c r="P375" s="214" t="s">
        <v>2746</v>
      </c>
      <c r="Q375" s="22" t="str">
        <f t="shared" si="67"/>
        <v>在读</v>
      </c>
      <c r="R375" s="22" t="str">
        <f>IF(Q375="在读",IF(IFERROR(FIND("一",D375),0)&gt;0,"一对一",VLOOKUP(LEFT(D375,3),班级编码!A:H,8,0)),Q375)</f>
        <v>幼儿部</v>
      </c>
      <c r="S375" s="22" t="str">
        <f t="shared" si="68"/>
        <v>K01000GXZ46</v>
      </c>
      <c r="T375" s="22" t="str">
        <f t="shared" si="69"/>
        <v>覃爱怡</v>
      </c>
      <c r="U375" s="22" t="str">
        <f t="shared" si="70"/>
        <v/>
      </c>
      <c r="V375" s="22" t="str">
        <f t="shared" si="71"/>
        <v>Marry</v>
      </c>
      <c r="W375" s="22" t="str">
        <f t="shared" si="72"/>
        <v>Marry</v>
      </c>
      <c r="X375" s="22" t="str">
        <f t="shared" si="73"/>
        <v/>
      </c>
      <c r="Y375" s="22">
        <f t="shared" si="74"/>
        <v>5</v>
      </c>
      <c r="Z375" s="22">
        <f t="shared" si="75"/>
        <v>5</v>
      </c>
      <c r="AA375" s="22" t="str">
        <f t="shared" si="65"/>
        <v/>
      </c>
      <c r="AB375" s="22">
        <f>COUNTIF($G$2:G375,G375)</f>
        <v>1</v>
      </c>
      <c r="AC375" s="22" t="str">
        <f t="shared" si="76"/>
        <v>K01</v>
      </c>
      <c r="AD375" s="22" t="str">
        <f>VLOOKUP(D375,'2-班级信息'!A:AI,35,0)</f>
        <v>周四晚上</v>
      </c>
      <c r="AE375" s="22" t="str">
        <f>VLOOKUP(D375,'2-班级信息'!A:AL,12,0)</f>
        <v>1.5小时</v>
      </c>
      <c r="AF375" s="22" t="str">
        <f t="shared" si="66"/>
        <v>幼儿班</v>
      </c>
      <c r="AG375" s="22" t="str">
        <f t="shared" si="77"/>
        <v>幼儿班</v>
      </c>
    </row>
    <row r="376" spans="1:33">
      <c r="A376" s="214" t="s">
        <v>1721</v>
      </c>
      <c r="B376" s="214" t="s">
        <v>459</v>
      </c>
      <c r="C376" s="214" t="s">
        <v>1721</v>
      </c>
      <c r="D376" s="214" t="s">
        <v>4194</v>
      </c>
      <c r="E376" s="214" t="s">
        <v>4196</v>
      </c>
      <c r="F376" s="214" t="s">
        <v>4195</v>
      </c>
      <c r="G376" s="214" t="s">
        <v>2880</v>
      </c>
      <c r="H376" s="214" t="s">
        <v>2881</v>
      </c>
      <c r="I376" s="214" t="s">
        <v>1687</v>
      </c>
      <c r="J376" s="214" t="s">
        <v>2882</v>
      </c>
      <c r="K376" s="214">
        <v>0</v>
      </c>
      <c r="L376" s="214" t="s">
        <v>4592</v>
      </c>
      <c r="M376" s="214" t="s">
        <v>11</v>
      </c>
      <c r="N376" s="214" t="s">
        <v>2883</v>
      </c>
      <c r="O376" s="214" t="s">
        <v>11</v>
      </c>
      <c r="P376" s="214" t="s">
        <v>2882</v>
      </c>
      <c r="Q376" s="22" t="str">
        <f t="shared" si="67"/>
        <v>在读</v>
      </c>
      <c r="R376" s="22" t="str">
        <f>IF(Q376="在读",IF(IFERROR(FIND("一",D376),0)&gt;0,"一对一",VLOOKUP(LEFT(D376,3),班级编码!A:H,8,0)),Q376)</f>
        <v>幼儿部</v>
      </c>
      <c r="S376" s="22" t="str">
        <f t="shared" si="68"/>
        <v>K01000GXZ46</v>
      </c>
      <c r="T376" s="22" t="str">
        <f t="shared" si="69"/>
        <v>覃爱怡</v>
      </c>
      <c r="U376" s="22" t="str">
        <f t="shared" si="70"/>
        <v/>
      </c>
      <c r="V376" s="22" t="str">
        <f t="shared" si="71"/>
        <v>Marry</v>
      </c>
      <c r="W376" s="22" t="str">
        <f t="shared" si="72"/>
        <v>Marry</v>
      </c>
      <c r="X376" s="22" t="str">
        <f t="shared" si="73"/>
        <v/>
      </c>
      <c r="Y376" s="22">
        <f t="shared" si="74"/>
        <v>5</v>
      </c>
      <c r="Z376" s="22">
        <f t="shared" si="75"/>
        <v>5</v>
      </c>
      <c r="AA376" s="22" t="str">
        <f t="shared" si="65"/>
        <v/>
      </c>
      <c r="AB376" s="22">
        <f>COUNTIF($G$2:G376,G376)</f>
        <v>1</v>
      </c>
      <c r="AC376" s="22" t="str">
        <f t="shared" si="76"/>
        <v>K01</v>
      </c>
      <c r="AD376" s="22" t="str">
        <f>VLOOKUP(D376,'2-班级信息'!A:AI,35,0)</f>
        <v>周四晚上</v>
      </c>
      <c r="AE376" s="22" t="str">
        <f>VLOOKUP(D376,'2-班级信息'!A:AL,12,0)</f>
        <v>1.5小时</v>
      </c>
      <c r="AF376" s="22" t="str">
        <f t="shared" si="66"/>
        <v>幼儿班</v>
      </c>
      <c r="AG376" s="22" t="str">
        <f t="shared" si="77"/>
        <v>幼儿班</v>
      </c>
    </row>
    <row r="377" spans="1:33">
      <c r="A377" s="214" t="s">
        <v>1721</v>
      </c>
      <c r="B377" s="214" t="s">
        <v>4068</v>
      </c>
      <c r="C377" s="214" t="s">
        <v>1721</v>
      </c>
      <c r="D377" s="214" t="s">
        <v>1703</v>
      </c>
      <c r="E377" s="214" t="s">
        <v>11</v>
      </c>
      <c r="F377" s="214" t="s">
        <v>11</v>
      </c>
      <c r="G377" s="214" t="s">
        <v>2619</v>
      </c>
      <c r="H377" s="214" t="s">
        <v>2620</v>
      </c>
      <c r="I377" s="214" t="s">
        <v>16</v>
      </c>
      <c r="J377" s="214" t="s">
        <v>2622</v>
      </c>
      <c r="K377" s="214">
        <v>0</v>
      </c>
      <c r="L377" s="214" t="s">
        <v>11</v>
      </c>
      <c r="M377" s="214" t="s">
        <v>11</v>
      </c>
      <c r="N377" s="214" t="s">
        <v>1726</v>
      </c>
      <c r="O377" s="214" t="s">
        <v>11</v>
      </c>
      <c r="P377" s="214" t="s">
        <v>2622</v>
      </c>
      <c r="Q377" s="22" t="str">
        <f t="shared" si="67"/>
        <v>未进班</v>
      </c>
      <c r="R377" s="22" t="str">
        <f>IF(Q377="在读",IF(IFERROR(FIND("一",D377),0)&gt;0,"一对一",VLOOKUP(LEFT(D377,3),班级编码!A:H,8,0)),Q377)</f>
        <v>未进班</v>
      </c>
      <c r="S377" s="22" t="str">
        <f t="shared" si="68"/>
        <v>未进班</v>
      </c>
      <c r="T377" s="22" t="str">
        <f t="shared" si="69"/>
        <v/>
      </c>
      <c r="U377" s="22" t="str">
        <f t="shared" si="70"/>
        <v/>
      </c>
      <c r="V377" s="22" t="str">
        <f t="shared" si="71"/>
        <v/>
      </c>
      <c r="W377" s="22" t="str">
        <f t="shared" si="72"/>
        <v/>
      </c>
      <c r="X377" s="22" t="str">
        <f t="shared" si="73"/>
        <v/>
      </c>
      <c r="Y377" s="22">
        <f t="shared" si="74"/>
        <v>0</v>
      </c>
      <c r="Z377" s="22">
        <f t="shared" si="75"/>
        <v>0</v>
      </c>
      <c r="AA377" s="22" t="str">
        <f t="shared" si="65"/>
        <v/>
      </c>
      <c r="AB377" s="22">
        <f>COUNTIF($G$2:G377,G377)</f>
        <v>1</v>
      </c>
      <c r="AC377" s="22" t="str">
        <f t="shared" si="76"/>
        <v>未进班</v>
      </c>
      <c r="AD377" s="22" t="str">
        <f>VLOOKUP(D377,'2-班级信息'!A:AI,35,0)</f>
        <v/>
      </c>
      <c r="AE377" s="22" t="str">
        <f>VLOOKUP(D377,'2-班级信息'!A:AL,12,0)</f>
        <v/>
      </c>
      <c r="AF377" s="22" t="str">
        <f t="shared" si="66"/>
        <v>小学班</v>
      </c>
      <c r="AG377" s="22" t="str">
        <f t="shared" si="77"/>
        <v>小学平时班</v>
      </c>
    </row>
    <row r="378" spans="1:33">
      <c r="A378" s="214" t="s">
        <v>1721</v>
      </c>
      <c r="B378" s="214" t="s">
        <v>4068</v>
      </c>
      <c r="C378" s="214" t="s">
        <v>1721</v>
      </c>
      <c r="D378" s="214" t="s">
        <v>1703</v>
      </c>
      <c r="E378" s="214" t="s">
        <v>11</v>
      </c>
      <c r="F378" s="214" t="s">
        <v>11</v>
      </c>
      <c r="G378" s="214" t="s">
        <v>3570</v>
      </c>
      <c r="H378" s="214" t="s">
        <v>3571</v>
      </c>
      <c r="I378" s="214" t="s">
        <v>16</v>
      </c>
      <c r="J378" s="214" t="s">
        <v>3572</v>
      </c>
      <c r="K378" s="214">
        <v>0</v>
      </c>
      <c r="L378" s="214" t="s">
        <v>11</v>
      </c>
      <c r="M378" s="214" t="s">
        <v>11</v>
      </c>
      <c r="N378" s="214" t="s">
        <v>3573</v>
      </c>
      <c r="O378" s="214" t="s">
        <v>11</v>
      </c>
      <c r="P378" s="214" t="s">
        <v>3572</v>
      </c>
      <c r="Q378" s="22" t="str">
        <f t="shared" si="67"/>
        <v>未进班</v>
      </c>
      <c r="R378" s="22" t="str">
        <f>IF(Q378="在读",IF(IFERROR(FIND("一",D378),0)&gt;0,"一对一",VLOOKUP(LEFT(D378,3),班级编码!A:H,8,0)),Q378)</f>
        <v>未进班</v>
      </c>
      <c r="S378" s="22" t="str">
        <f t="shared" si="68"/>
        <v>未进班</v>
      </c>
      <c r="T378" s="22" t="str">
        <f t="shared" si="69"/>
        <v/>
      </c>
      <c r="U378" s="22" t="str">
        <f t="shared" si="70"/>
        <v/>
      </c>
      <c r="V378" s="22" t="str">
        <f t="shared" si="71"/>
        <v/>
      </c>
      <c r="W378" s="22" t="str">
        <f t="shared" si="72"/>
        <v/>
      </c>
      <c r="X378" s="22" t="str">
        <f t="shared" si="73"/>
        <v/>
      </c>
      <c r="Y378" s="22">
        <f t="shared" si="74"/>
        <v>0</v>
      </c>
      <c r="Z378" s="22">
        <f t="shared" si="75"/>
        <v>0</v>
      </c>
      <c r="AA378" s="22" t="str">
        <f t="shared" si="65"/>
        <v/>
      </c>
      <c r="AB378" s="22">
        <f>COUNTIF($G$2:G378,G378)</f>
        <v>1</v>
      </c>
      <c r="AC378" s="22" t="str">
        <f t="shared" si="76"/>
        <v>未进班</v>
      </c>
      <c r="AD378" s="22" t="str">
        <f>VLOOKUP(D378,'2-班级信息'!A:AI,35,0)</f>
        <v/>
      </c>
      <c r="AE378" s="22" t="str">
        <f>VLOOKUP(D378,'2-班级信息'!A:AL,12,0)</f>
        <v/>
      </c>
      <c r="AF378" s="22" t="str">
        <f t="shared" si="66"/>
        <v>小学班</v>
      </c>
      <c r="AG378" s="22" t="str">
        <f t="shared" si="77"/>
        <v>小学平时班</v>
      </c>
    </row>
    <row r="379" spans="1:33">
      <c r="A379" s="214" t="s">
        <v>1721</v>
      </c>
      <c r="B379" s="214" t="s">
        <v>464</v>
      </c>
      <c r="C379" s="214" t="s">
        <v>1721</v>
      </c>
      <c r="D379" s="214" t="s">
        <v>4191</v>
      </c>
      <c r="E379" s="214" t="s">
        <v>4193</v>
      </c>
      <c r="F379" s="214" t="s">
        <v>4192</v>
      </c>
      <c r="G379" s="214" t="s">
        <v>2927</v>
      </c>
      <c r="H379" s="214" t="s">
        <v>2928</v>
      </c>
      <c r="I379" s="214" t="s">
        <v>1687</v>
      </c>
      <c r="J379" s="214" t="s">
        <v>2929</v>
      </c>
      <c r="K379" s="214">
        <v>0</v>
      </c>
      <c r="L379" s="214" t="s">
        <v>4593</v>
      </c>
      <c r="M379" s="214" t="s">
        <v>11</v>
      </c>
      <c r="N379" s="214" t="s">
        <v>2241</v>
      </c>
      <c r="O379" s="214" t="s">
        <v>11</v>
      </c>
      <c r="P379" s="214" t="s">
        <v>2929</v>
      </c>
      <c r="Q379" s="22" t="str">
        <f t="shared" si="67"/>
        <v>在读</v>
      </c>
      <c r="R379" s="22" t="str">
        <f>IF(Q379="在读",IF(IFERROR(FIND("一",D379),0)&gt;0,"一对一",VLOOKUP(LEFT(D379,3),班级编码!A:H,8,0)),Q379)</f>
        <v>幼儿部</v>
      </c>
      <c r="S379" s="22" t="str">
        <f t="shared" si="68"/>
        <v>K03ADPGZD42</v>
      </c>
      <c r="T379" s="22" t="str">
        <f t="shared" si="69"/>
        <v>覃爱怡</v>
      </c>
      <c r="U379" s="22" t="str">
        <f t="shared" si="70"/>
        <v/>
      </c>
      <c r="V379" s="22" t="str">
        <f t="shared" si="71"/>
        <v>STA MARIA ANTONIO II</v>
      </c>
      <c r="W379" s="22" t="str">
        <f t="shared" si="72"/>
        <v>STA MARIA ANTONIO II</v>
      </c>
      <c r="X379" s="22" t="str">
        <f t="shared" si="73"/>
        <v/>
      </c>
      <c r="Y379" s="22">
        <f t="shared" si="74"/>
        <v>20</v>
      </c>
      <c r="Z379" s="22">
        <f t="shared" si="75"/>
        <v>20</v>
      </c>
      <c r="AA379" s="22" t="str">
        <f t="shared" si="65"/>
        <v/>
      </c>
      <c r="AB379" s="22">
        <f>COUNTIF($G$2:G379,G379)</f>
        <v>1</v>
      </c>
      <c r="AC379" s="22" t="str">
        <f t="shared" si="76"/>
        <v>K03</v>
      </c>
      <c r="AD379" s="22" t="str">
        <f>VLOOKUP(D379,'2-班级信息'!A:AI,35,0)</f>
        <v>周日上午</v>
      </c>
      <c r="AE379" s="22" t="str">
        <f>VLOOKUP(D379,'2-班级信息'!A:AL,12,0)</f>
        <v>1.5小时</v>
      </c>
      <c r="AF379" s="22" t="str">
        <f t="shared" si="66"/>
        <v>幼儿班</v>
      </c>
      <c r="AG379" s="22" t="str">
        <f t="shared" si="77"/>
        <v>幼儿班</v>
      </c>
    </row>
    <row r="380" spans="1:33">
      <c r="A380" s="214" t="s">
        <v>1721</v>
      </c>
      <c r="B380" s="214" t="s">
        <v>4068</v>
      </c>
      <c r="C380" s="214" t="s">
        <v>1721</v>
      </c>
      <c r="D380" s="214" t="s">
        <v>1703</v>
      </c>
      <c r="E380" s="214" t="s">
        <v>11</v>
      </c>
      <c r="F380" s="214" t="s">
        <v>11</v>
      </c>
      <c r="G380" s="214" t="s">
        <v>2256</v>
      </c>
      <c r="H380" s="214" t="s">
        <v>2257</v>
      </c>
      <c r="I380" s="214" t="s">
        <v>1687</v>
      </c>
      <c r="J380" s="214" t="s">
        <v>2258</v>
      </c>
      <c r="K380" s="214">
        <v>0</v>
      </c>
      <c r="L380" s="214" t="s">
        <v>11</v>
      </c>
      <c r="M380" s="214" t="s">
        <v>11</v>
      </c>
      <c r="N380" s="214" t="s">
        <v>2259</v>
      </c>
      <c r="O380" s="214" t="s">
        <v>11</v>
      </c>
      <c r="P380" s="214" t="s">
        <v>2258</v>
      </c>
      <c r="Q380" s="22" t="str">
        <f t="shared" si="67"/>
        <v>未进班</v>
      </c>
      <c r="R380" s="22" t="str">
        <f>IF(Q380="在读",IF(IFERROR(FIND("一",D380),0)&gt;0,"一对一",VLOOKUP(LEFT(D380,3),班级编码!A:H,8,0)),Q380)</f>
        <v>未进班</v>
      </c>
      <c r="S380" s="22" t="str">
        <f t="shared" si="68"/>
        <v>未进班</v>
      </c>
      <c r="T380" s="22" t="str">
        <f t="shared" si="69"/>
        <v/>
      </c>
      <c r="U380" s="22" t="str">
        <f t="shared" si="70"/>
        <v/>
      </c>
      <c r="V380" s="22" t="str">
        <f t="shared" si="71"/>
        <v/>
      </c>
      <c r="W380" s="22" t="str">
        <f t="shared" si="72"/>
        <v/>
      </c>
      <c r="X380" s="22" t="str">
        <f t="shared" si="73"/>
        <v/>
      </c>
      <c r="Y380" s="22">
        <f t="shared" si="74"/>
        <v>0</v>
      </c>
      <c r="Z380" s="22">
        <f t="shared" si="75"/>
        <v>0</v>
      </c>
      <c r="AA380" s="22" t="str">
        <f t="shared" si="65"/>
        <v/>
      </c>
      <c r="AB380" s="22">
        <f>COUNTIF($G$2:G380,G380)</f>
        <v>1</v>
      </c>
      <c r="AC380" s="22" t="str">
        <f t="shared" si="76"/>
        <v>未进班</v>
      </c>
      <c r="AD380" s="22" t="str">
        <f>VLOOKUP(D380,'2-班级信息'!A:AI,35,0)</f>
        <v/>
      </c>
      <c r="AE380" s="22" t="str">
        <f>VLOOKUP(D380,'2-班级信息'!A:AL,12,0)</f>
        <v/>
      </c>
      <c r="AF380" s="22" t="str">
        <f t="shared" si="66"/>
        <v>幼儿班</v>
      </c>
      <c r="AG380" s="22" t="str">
        <f t="shared" si="77"/>
        <v>幼儿班</v>
      </c>
    </row>
    <row r="381" spans="1:33">
      <c r="A381" s="214" t="s">
        <v>1721</v>
      </c>
      <c r="B381" s="214" t="s">
        <v>4068</v>
      </c>
      <c r="C381" s="214" t="s">
        <v>1721</v>
      </c>
      <c r="D381" s="214" t="s">
        <v>1703</v>
      </c>
      <c r="E381" s="214" t="s">
        <v>11</v>
      </c>
      <c r="F381" s="214" t="s">
        <v>11</v>
      </c>
      <c r="G381" s="214" t="s">
        <v>2607</v>
      </c>
      <c r="H381" s="214" t="s">
        <v>2608</v>
      </c>
      <c r="I381" s="214" t="s">
        <v>12</v>
      </c>
      <c r="J381" s="214" t="s">
        <v>2609</v>
      </c>
      <c r="K381" s="214">
        <v>0</v>
      </c>
      <c r="L381" s="214" t="s">
        <v>11</v>
      </c>
      <c r="M381" s="214" t="s">
        <v>11</v>
      </c>
      <c r="N381" s="214" t="s">
        <v>1766</v>
      </c>
      <c r="O381" s="214" t="s">
        <v>11</v>
      </c>
      <c r="P381" s="214" t="s">
        <v>2609</v>
      </c>
      <c r="Q381" s="22" t="str">
        <f t="shared" si="67"/>
        <v>未进班</v>
      </c>
      <c r="R381" s="22" t="str">
        <f>IF(Q381="在读",IF(IFERROR(FIND("一",D381),0)&gt;0,"一对一",VLOOKUP(LEFT(D381,3),班级编码!A:H,8,0)),Q381)</f>
        <v>未进班</v>
      </c>
      <c r="S381" s="22" t="str">
        <f t="shared" si="68"/>
        <v>未进班</v>
      </c>
      <c r="T381" s="22" t="str">
        <f t="shared" si="69"/>
        <v/>
      </c>
      <c r="U381" s="22" t="str">
        <f t="shared" si="70"/>
        <v/>
      </c>
      <c r="V381" s="22" t="str">
        <f t="shared" si="71"/>
        <v/>
      </c>
      <c r="W381" s="22" t="str">
        <f t="shared" si="72"/>
        <v/>
      </c>
      <c r="X381" s="22" t="str">
        <f t="shared" si="73"/>
        <v/>
      </c>
      <c r="Y381" s="22">
        <f t="shared" si="74"/>
        <v>0</v>
      </c>
      <c r="Z381" s="22">
        <f t="shared" si="75"/>
        <v>0</v>
      </c>
      <c r="AA381" s="22" t="str">
        <f t="shared" si="65"/>
        <v/>
      </c>
      <c r="AB381" s="22">
        <f>COUNTIF($G$2:G381,G381)</f>
        <v>1</v>
      </c>
      <c r="AC381" s="22" t="str">
        <f t="shared" si="76"/>
        <v>未进班</v>
      </c>
      <c r="AD381" s="22" t="str">
        <f>VLOOKUP(D381,'2-班级信息'!A:AI,35,0)</f>
        <v/>
      </c>
      <c r="AE381" s="22" t="str">
        <f>VLOOKUP(D381,'2-班级信息'!A:AL,12,0)</f>
        <v/>
      </c>
      <c r="AF381" s="22" t="str">
        <f t="shared" si="66"/>
        <v>小学班</v>
      </c>
      <c r="AG381" s="22" t="str">
        <f t="shared" si="77"/>
        <v>小学平时班</v>
      </c>
    </row>
    <row r="382" spans="1:33">
      <c r="A382" s="214" t="s">
        <v>1721</v>
      </c>
      <c r="B382" s="214" t="s">
        <v>4068</v>
      </c>
      <c r="C382" s="214" t="s">
        <v>1721</v>
      </c>
      <c r="D382" s="214" t="s">
        <v>1703</v>
      </c>
      <c r="E382" s="214" t="s">
        <v>11</v>
      </c>
      <c r="F382" s="214" t="s">
        <v>11</v>
      </c>
      <c r="G382" s="214" t="s">
        <v>2075</v>
      </c>
      <c r="H382" s="214" t="s">
        <v>2076</v>
      </c>
      <c r="I382" s="214" t="s">
        <v>13</v>
      </c>
      <c r="J382" s="214" t="s">
        <v>2077</v>
      </c>
      <c r="K382" s="214">
        <v>0</v>
      </c>
      <c r="L382" s="214" t="s">
        <v>11</v>
      </c>
      <c r="M382" s="214" t="s">
        <v>11</v>
      </c>
      <c r="N382" s="214" t="s">
        <v>1726</v>
      </c>
      <c r="O382" s="214" t="s">
        <v>2077</v>
      </c>
      <c r="P382" s="214" t="s">
        <v>11</v>
      </c>
      <c r="Q382" s="22" t="str">
        <f t="shared" si="67"/>
        <v>未进班</v>
      </c>
      <c r="R382" s="22" t="str">
        <f>IF(Q382="在读",IF(IFERROR(FIND("一",D382),0)&gt;0,"一对一",VLOOKUP(LEFT(D382,3),班级编码!A:H,8,0)),Q382)</f>
        <v>未进班</v>
      </c>
      <c r="S382" s="22" t="str">
        <f t="shared" si="68"/>
        <v>未进班</v>
      </c>
      <c r="T382" s="22" t="str">
        <f t="shared" si="69"/>
        <v/>
      </c>
      <c r="U382" s="22" t="str">
        <f t="shared" si="70"/>
        <v/>
      </c>
      <c r="V382" s="22" t="str">
        <f t="shared" si="71"/>
        <v/>
      </c>
      <c r="W382" s="22" t="str">
        <f t="shared" si="72"/>
        <v/>
      </c>
      <c r="X382" s="22" t="str">
        <f t="shared" si="73"/>
        <v/>
      </c>
      <c r="Y382" s="22">
        <f t="shared" si="74"/>
        <v>0</v>
      </c>
      <c r="Z382" s="22">
        <f t="shared" si="75"/>
        <v>0</v>
      </c>
      <c r="AA382" s="22" t="str">
        <f t="shared" si="65"/>
        <v/>
      </c>
      <c r="AB382" s="22">
        <f>COUNTIF($G$2:G382,G382)</f>
        <v>1</v>
      </c>
      <c r="AC382" s="22" t="str">
        <f t="shared" si="76"/>
        <v>未进班</v>
      </c>
      <c r="AD382" s="22" t="str">
        <f>VLOOKUP(D382,'2-班级信息'!A:AI,35,0)</f>
        <v/>
      </c>
      <c r="AE382" s="22" t="str">
        <f>VLOOKUP(D382,'2-班级信息'!A:AL,12,0)</f>
        <v/>
      </c>
      <c r="AF382" s="22" t="str">
        <f t="shared" si="66"/>
        <v>小学班</v>
      </c>
      <c r="AG382" s="22" t="str">
        <f t="shared" si="77"/>
        <v>小学平时班</v>
      </c>
    </row>
    <row r="383" spans="1:33">
      <c r="A383" s="214" t="s">
        <v>1721</v>
      </c>
      <c r="B383" s="214" t="s">
        <v>4068</v>
      </c>
      <c r="C383" s="214" t="s">
        <v>1721</v>
      </c>
      <c r="D383" s="214" t="s">
        <v>1703</v>
      </c>
      <c r="E383" s="214" t="s">
        <v>11</v>
      </c>
      <c r="F383" s="214" t="s">
        <v>11</v>
      </c>
      <c r="G383" s="214" t="s">
        <v>2840</v>
      </c>
      <c r="H383" s="214" t="s">
        <v>2841</v>
      </c>
      <c r="I383" s="214" t="s">
        <v>1687</v>
      </c>
      <c r="J383" s="214" t="s">
        <v>2842</v>
      </c>
      <c r="K383" s="214">
        <v>0</v>
      </c>
      <c r="L383" s="214" t="s">
        <v>11</v>
      </c>
      <c r="M383" s="214" t="s">
        <v>11</v>
      </c>
      <c r="N383" s="214" t="s">
        <v>2843</v>
      </c>
      <c r="O383" s="214" t="s">
        <v>11</v>
      </c>
      <c r="P383" s="214" t="s">
        <v>2842</v>
      </c>
      <c r="Q383" s="22" t="str">
        <f t="shared" si="67"/>
        <v>未进班</v>
      </c>
      <c r="R383" s="22" t="str">
        <f>IF(Q383="在读",IF(IFERROR(FIND("一",D383),0)&gt;0,"一对一",VLOOKUP(LEFT(D383,3),班级编码!A:H,8,0)),Q383)</f>
        <v>未进班</v>
      </c>
      <c r="S383" s="22" t="str">
        <f t="shared" si="68"/>
        <v>未进班</v>
      </c>
      <c r="T383" s="22" t="str">
        <f t="shared" si="69"/>
        <v/>
      </c>
      <c r="U383" s="22" t="str">
        <f t="shared" si="70"/>
        <v/>
      </c>
      <c r="V383" s="22" t="str">
        <f t="shared" si="71"/>
        <v/>
      </c>
      <c r="W383" s="22" t="str">
        <f t="shared" si="72"/>
        <v/>
      </c>
      <c r="X383" s="22" t="str">
        <f t="shared" si="73"/>
        <v/>
      </c>
      <c r="Y383" s="22">
        <f t="shared" si="74"/>
        <v>0</v>
      </c>
      <c r="Z383" s="22">
        <f t="shared" si="75"/>
        <v>0</v>
      </c>
      <c r="AA383" s="22" t="str">
        <f t="shared" si="65"/>
        <v/>
      </c>
      <c r="AB383" s="22">
        <f>COUNTIF($G$2:G383,G383)</f>
        <v>1</v>
      </c>
      <c r="AC383" s="22" t="str">
        <f t="shared" si="76"/>
        <v>未进班</v>
      </c>
      <c r="AD383" s="22" t="str">
        <f>VLOOKUP(D383,'2-班级信息'!A:AI,35,0)</f>
        <v/>
      </c>
      <c r="AE383" s="22" t="str">
        <f>VLOOKUP(D383,'2-班级信息'!A:AL,12,0)</f>
        <v/>
      </c>
      <c r="AF383" s="22" t="str">
        <f t="shared" si="66"/>
        <v>幼儿班</v>
      </c>
      <c r="AG383" s="22" t="str">
        <f t="shared" si="77"/>
        <v>幼儿班</v>
      </c>
    </row>
    <row r="384" spans="1:33">
      <c r="A384" s="214" t="s">
        <v>1721</v>
      </c>
      <c r="B384" s="214" t="s">
        <v>4068</v>
      </c>
      <c r="C384" s="214" t="s">
        <v>1721</v>
      </c>
      <c r="D384" s="214" t="s">
        <v>1703</v>
      </c>
      <c r="E384" s="214" t="s">
        <v>11</v>
      </c>
      <c r="F384" s="214" t="s">
        <v>11</v>
      </c>
      <c r="G384" s="214" t="s">
        <v>3503</v>
      </c>
      <c r="H384" s="214" t="s">
        <v>3504</v>
      </c>
      <c r="I384" s="214" t="s">
        <v>16</v>
      </c>
      <c r="J384" s="214" t="s">
        <v>3505</v>
      </c>
      <c r="K384" s="214">
        <v>0</v>
      </c>
      <c r="L384" s="214" t="s">
        <v>11</v>
      </c>
      <c r="M384" s="214" t="s">
        <v>11</v>
      </c>
      <c r="N384" s="214" t="s">
        <v>1726</v>
      </c>
      <c r="O384" s="214" t="s">
        <v>11</v>
      </c>
      <c r="P384" s="214" t="s">
        <v>3505</v>
      </c>
      <c r="Q384" s="22" t="str">
        <f t="shared" si="67"/>
        <v>未进班</v>
      </c>
      <c r="R384" s="22" t="str">
        <f>IF(Q384="在读",IF(IFERROR(FIND("一",D384),0)&gt;0,"一对一",VLOOKUP(LEFT(D384,3),班级编码!A:H,8,0)),Q384)</f>
        <v>未进班</v>
      </c>
      <c r="S384" s="22" t="str">
        <f t="shared" si="68"/>
        <v>未进班</v>
      </c>
      <c r="T384" s="22" t="str">
        <f t="shared" si="69"/>
        <v/>
      </c>
      <c r="U384" s="22" t="str">
        <f t="shared" si="70"/>
        <v/>
      </c>
      <c r="V384" s="22" t="str">
        <f t="shared" si="71"/>
        <v/>
      </c>
      <c r="W384" s="22" t="str">
        <f t="shared" si="72"/>
        <v/>
      </c>
      <c r="X384" s="22" t="str">
        <f t="shared" si="73"/>
        <v/>
      </c>
      <c r="Y384" s="22">
        <f t="shared" si="74"/>
        <v>0</v>
      </c>
      <c r="Z384" s="22">
        <f t="shared" si="75"/>
        <v>0</v>
      </c>
      <c r="AA384" s="22" t="str">
        <f t="shared" si="65"/>
        <v/>
      </c>
      <c r="AB384" s="22">
        <f>COUNTIF($G$2:G384,G384)</f>
        <v>1</v>
      </c>
      <c r="AC384" s="22" t="str">
        <f t="shared" si="76"/>
        <v>未进班</v>
      </c>
      <c r="AD384" s="22" t="str">
        <f>VLOOKUP(D384,'2-班级信息'!A:AI,35,0)</f>
        <v/>
      </c>
      <c r="AE384" s="22" t="str">
        <f>VLOOKUP(D384,'2-班级信息'!A:AL,12,0)</f>
        <v/>
      </c>
      <c r="AF384" s="22" t="str">
        <f t="shared" si="66"/>
        <v>小学班</v>
      </c>
      <c r="AG384" s="22" t="str">
        <f t="shared" si="77"/>
        <v>小学平时班</v>
      </c>
    </row>
    <row r="385" spans="1:33">
      <c r="A385" s="214" t="s">
        <v>1721</v>
      </c>
      <c r="B385" s="214" t="s">
        <v>4068</v>
      </c>
      <c r="C385" s="214" t="s">
        <v>1721</v>
      </c>
      <c r="D385" s="214" t="s">
        <v>1703</v>
      </c>
      <c r="E385" s="214" t="s">
        <v>11</v>
      </c>
      <c r="F385" s="214" t="s">
        <v>11</v>
      </c>
      <c r="G385" s="214" t="s">
        <v>1734</v>
      </c>
      <c r="H385" s="214" t="s">
        <v>1735</v>
      </c>
      <c r="I385" s="214" t="s">
        <v>1686</v>
      </c>
      <c r="J385" s="214" t="s">
        <v>1736</v>
      </c>
      <c r="K385" s="214">
        <v>0</v>
      </c>
      <c r="L385" s="214" t="s">
        <v>11</v>
      </c>
      <c r="M385" s="214" t="s">
        <v>11</v>
      </c>
      <c r="N385" s="214" t="s">
        <v>1737</v>
      </c>
      <c r="O385" s="214" t="s">
        <v>11</v>
      </c>
      <c r="P385" s="214" t="s">
        <v>1736</v>
      </c>
      <c r="Q385" s="22" t="str">
        <f t="shared" si="67"/>
        <v>未进班</v>
      </c>
      <c r="R385" s="22" t="str">
        <f>IF(Q385="在读",IF(IFERROR(FIND("一",D385),0)&gt;0,"一对一",VLOOKUP(LEFT(D385,3),班级编码!A:H,8,0)),Q385)</f>
        <v>未进班</v>
      </c>
      <c r="S385" s="22" t="str">
        <f t="shared" si="68"/>
        <v>未进班</v>
      </c>
      <c r="T385" s="22" t="str">
        <f t="shared" si="69"/>
        <v/>
      </c>
      <c r="U385" s="22" t="str">
        <f t="shared" si="70"/>
        <v/>
      </c>
      <c r="V385" s="22" t="str">
        <f t="shared" si="71"/>
        <v/>
      </c>
      <c r="W385" s="22" t="str">
        <f t="shared" si="72"/>
        <v/>
      </c>
      <c r="X385" s="22" t="str">
        <f t="shared" si="73"/>
        <v/>
      </c>
      <c r="Y385" s="22">
        <f t="shared" si="74"/>
        <v>0</v>
      </c>
      <c r="Z385" s="22">
        <f t="shared" si="75"/>
        <v>0</v>
      </c>
      <c r="AA385" s="22" t="str">
        <f t="shared" si="65"/>
        <v/>
      </c>
      <c r="AB385" s="22">
        <f>COUNTIF($G$2:G385,G385)</f>
        <v>1</v>
      </c>
      <c r="AC385" s="22" t="str">
        <f t="shared" si="76"/>
        <v>未进班</v>
      </c>
      <c r="AD385" s="22" t="str">
        <f>VLOOKUP(D385,'2-班级信息'!A:AI,35,0)</f>
        <v/>
      </c>
      <c r="AE385" s="22" t="str">
        <f>VLOOKUP(D385,'2-班级信息'!A:AL,12,0)</f>
        <v/>
      </c>
      <c r="AF385" s="22" t="str">
        <f t="shared" si="66"/>
        <v>幼儿班</v>
      </c>
      <c r="AG385" s="22" t="str">
        <f t="shared" si="77"/>
        <v>幼儿班</v>
      </c>
    </row>
    <row r="386" spans="1:33">
      <c r="A386" s="214" t="s">
        <v>1721</v>
      </c>
      <c r="B386" s="214" t="s">
        <v>4068</v>
      </c>
      <c r="C386" s="214" t="s">
        <v>1721</v>
      </c>
      <c r="D386" s="214" t="s">
        <v>1703</v>
      </c>
      <c r="E386" s="214" t="s">
        <v>11</v>
      </c>
      <c r="F386" s="214" t="s">
        <v>11</v>
      </c>
      <c r="G386" s="214" t="s">
        <v>2138</v>
      </c>
      <c r="H386" s="214" t="s">
        <v>2139</v>
      </c>
      <c r="I386" s="214" t="s">
        <v>13</v>
      </c>
      <c r="J386" s="214" t="s">
        <v>2140</v>
      </c>
      <c r="K386" s="214">
        <v>0</v>
      </c>
      <c r="L386" s="214" t="s">
        <v>11</v>
      </c>
      <c r="M386" s="214" t="s">
        <v>11</v>
      </c>
      <c r="N386" s="214" t="s">
        <v>1726</v>
      </c>
      <c r="O386" s="214" t="s">
        <v>2140</v>
      </c>
      <c r="P386" s="214" t="s">
        <v>11</v>
      </c>
      <c r="Q386" s="22" t="str">
        <f t="shared" si="67"/>
        <v>未进班</v>
      </c>
      <c r="R386" s="22" t="str">
        <f>IF(Q386="在读",IF(IFERROR(FIND("一",D386),0)&gt;0,"一对一",VLOOKUP(LEFT(D386,3),班级编码!A:H,8,0)),Q386)</f>
        <v>未进班</v>
      </c>
      <c r="S386" s="22" t="str">
        <f t="shared" si="68"/>
        <v>未进班</v>
      </c>
      <c r="T386" s="22" t="str">
        <f t="shared" si="69"/>
        <v/>
      </c>
      <c r="U386" s="22" t="str">
        <f t="shared" si="70"/>
        <v/>
      </c>
      <c r="V386" s="22" t="str">
        <f t="shared" si="71"/>
        <v/>
      </c>
      <c r="W386" s="22" t="str">
        <f t="shared" si="72"/>
        <v/>
      </c>
      <c r="X386" s="22" t="str">
        <f t="shared" si="73"/>
        <v/>
      </c>
      <c r="Y386" s="22">
        <f t="shared" si="74"/>
        <v>0</v>
      </c>
      <c r="Z386" s="22">
        <f t="shared" si="75"/>
        <v>0</v>
      </c>
      <c r="AA386" s="22" t="str">
        <f t="shared" ref="AA386:AA449" si="78">IF(COUNTIF(G:G,G386)&gt;1,"重复","")</f>
        <v/>
      </c>
      <c r="AB386" s="22">
        <f>COUNTIF($G$2:G386,G386)</f>
        <v>1</v>
      </c>
      <c r="AC386" s="22" t="str">
        <f t="shared" si="76"/>
        <v>未进班</v>
      </c>
      <c r="AD386" s="22" t="str">
        <f>VLOOKUP(D386,'2-班级信息'!A:AI,35,0)</f>
        <v/>
      </c>
      <c r="AE386" s="22" t="str">
        <f>VLOOKUP(D386,'2-班级信息'!A:AL,12,0)</f>
        <v/>
      </c>
      <c r="AF386" s="22" t="str">
        <f t="shared" ref="AF386:AF449" si="79">IF(R386="一对一","一对一",VLOOKUP(I386,AH:AI,2,0))</f>
        <v>小学班</v>
      </c>
      <c r="AG386" s="22" t="str">
        <f t="shared" si="77"/>
        <v>小学平时班</v>
      </c>
    </row>
    <row r="387" spans="1:33">
      <c r="A387" s="214" t="s">
        <v>1721</v>
      </c>
      <c r="B387" s="214" t="s">
        <v>4068</v>
      </c>
      <c r="C387" s="214" t="s">
        <v>1721</v>
      </c>
      <c r="D387" s="214" t="s">
        <v>1703</v>
      </c>
      <c r="E387" s="214" t="s">
        <v>11</v>
      </c>
      <c r="F387" s="214" t="s">
        <v>11</v>
      </c>
      <c r="G387" s="214" t="s">
        <v>3394</v>
      </c>
      <c r="H387" s="214" t="s">
        <v>3395</v>
      </c>
      <c r="I387" s="214" t="s">
        <v>1687</v>
      </c>
      <c r="J387" s="214" t="s">
        <v>3396</v>
      </c>
      <c r="K387" s="214">
        <v>0</v>
      </c>
      <c r="L387" s="214" t="s">
        <v>11</v>
      </c>
      <c r="M387" s="214" t="s">
        <v>11</v>
      </c>
      <c r="N387" s="214" t="s">
        <v>1737</v>
      </c>
      <c r="O387" s="214" t="s">
        <v>3396</v>
      </c>
      <c r="P387" s="214" t="s">
        <v>11</v>
      </c>
      <c r="Q387" s="22" t="str">
        <f t="shared" ref="Q387:Q450" si="80">IF(D387="停读","停读",IF(D387="未进班","未进班",IF(AND(M387="",G387&lt;&gt;""),"在读"," ")))</f>
        <v>未进班</v>
      </c>
      <c r="R387" s="22" t="str">
        <f>IF(Q387="在读",IF(IFERROR(FIND("一",D387),0)&gt;0,"一对一",VLOOKUP(LEFT(D387,3),班级编码!A:H,8,0)),Q387)</f>
        <v>未进班</v>
      </c>
      <c r="S387" s="22" t="str">
        <f t="shared" ref="S387:S450" si="81">+D387</f>
        <v>未进班</v>
      </c>
      <c r="T387" s="22" t="str">
        <f t="shared" ref="T387:T450" si="82">IFERROR(LEFT(F387,FIND(",",F387)-1),F387)</f>
        <v/>
      </c>
      <c r="U387" s="22" t="str">
        <f t="shared" ref="U387:U450" si="83">IF(Y387=Z387,X387,W387)</f>
        <v/>
      </c>
      <c r="V387" s="22" t="str">
        <f t="shared" ref="V387:V450" si="84">IF(Y387=Z387,W387,X387)</f>
        <v/>
      </c>
      <c r="W387" s="22" t="str">
        <f t="shared" ref="W387:W450" si="85">IFERROR(MID(F387,FIND(",",F387)+1,FIND("@",SUBSTITUTE(F387,",","@",2))-FIND(",",F387)-1),IF(ISERROR(FIND(",",F387)),"",MID(F387,FIND(",",F387)+1,20)))</f>
        <v/>
      </c>
      <c r="X387" s="22" t="str">
        <f t="shared" ref="X387:X450" si="86">IFERROR(MID(F387,FIND("@",SUBSTITUTE(F387,",","@",2))+1,10),"")</f>
        <v/>
      </c>
      <c r="Y387" s="22">
        <f t="shared" ref="Y387:Y450" si="87">LEN(W387)</f>
        <v>0</v>
      </c>
      <c r="Z387" s="22">
        <f t="shared" ref="Z387:Z450" si="88">LENB(W387)</f>
        <v>0</v>
      </c>
      <c r="AA387" s="22" t="str">
        <f t="shared" si="78"/>
        <v/>
      </c>
      <c r="AB387" s="22">
        <f>COUNTIF($G$2:G387,G387)</f>
        <v>1</v>
      </c>
      <c r="AC387" s="22" t="str">
        <f t="shared" ref="AC387:AC450" si="89">IF(IFERROR(FIND("一",D387),0)&gt;0,"一对一",LEFT(D387,3))</f>
        <v>未进班</v>
      </c>
      <c r="AD387" s="22" t="str">
        <f>VLOOKUP(D387,'2-班级信息'!A:AI,35,0)</f>
        <v/>
      </c>
      <c r="AE387" s="22" t="str">
        <f>VLOOKUP(D387,'2-班级信息'!A:AL,12,0)</f>
        <v/>
      </c>
      <c r="AF387" s="22" t="str">
        <f t="shared" si="79"/>
        <v>幼儿班</v>
      </c>
      <c r="AG387" s="22" t="str">
        <f t="shared" ref="AG387:AG450" si="90">IF(OR(AF387="幼儿班",AF387="中学班",AF387="一对一"),AF387,IF(OR(AD387="周日晚上",AD387="周五晚上",AD387="周六晚上"),AD387,IF(OR(AD387="周六上午",AD387="周六下午",AD387="周日上午",AD387="周日下午",),"小学周末白天班","小学平时"&amp;AE387&amp;"班")))</f>
        <v>幼儿班</v>
      </c>
    </row>
    <row r="388" spans="1:33">
      <c r="A388" s="214" t="s">
        <v>1721</v>
      </c>
      <c r="B388" s="214" t="s">
        <v>4068</v>
      </c>
      <c r="C388" s="214" t="s">
        <v>1721</v>
      </c>
      <c r="D388" s="214" t="s">
        <v>1703</v>
      </c>
      <c r="E388" s="214" t="s">
        <v>11</v>
      </c>
      <c r="F388" s="214" t="s">
        <v>11</v>
      </c>
      <c r="G388" s="214" t="s">
        <v>3397</v>
      </c>
      <c r="H388" s="214" t="s">
        <v>3398</v>
      </c>
      <c r="I388" s="214" t="s">
        <v>1687</v>
      </c>
      <c r="J388" s="214" t="s">
        <v>3396</v>
      </c>
      <c r="K388" s="214">
        <v>0</v>
      </c>
      <c r="L388" s="214" t="s">
        <v>11</v>
      </c>
      <c r="M388" s="214" t="s">
        <v>11</v>
      </c>
      <c r="N388" s="214" t="s">
        <v>1737</v>
      </c>
      <c r="O388" s="214" t="s">
        <v>11</v>
      </c>
      <c r="P388" s="214" t="s">
        <v>3396</v>
      </c>
      <c r="Q388" s="22" t="str">
        <f t="shared" si="80"/>
        <v>未进班</v>
      </c>
      <c r="R388" s="22" t="str">
        <f>IF(Q388="在读",IF(IFERROR(FIND("一",D388),0)&gt;0,"一对一",VLOOKUP(LEFT(D388,3),班级编码!A:H,8,0)),Q388)</f>
        <v>未进班</v>
      </c>
      <c r="S388" s="22" t="str">
        <f t="shared" si="81"/>
        <v>未进班</v>
      </c>
      <c r="T388" s="22" t="str">
        <f t="shared" si="82"/>
        <v/>
      </c>
      <c r="U388" s="22" t="str">
        <f t="shared" si="83"/>
        <v/>
      </c>
      <c r="V388" s="22" t="str">
        <f t="shared" si="84"/>
        <v/>
      </c>
      <c r="W388" s="22" t="str">
        <f t="shared" si="85"/>
        <v/>
      </c>
      <c r="X388" s="22" t="str">
        <f t="shared" si="86"/>
        <v/>
      </c>
      <c r="Y388" s="22">
        <f t="shared" si="87"/>
        <v>0</v>
      </c>
      <c r="Z388" s="22">
        <f t="shared" si="88"/>
        <v>0</v>
      </c>
      <c r="AA388" s="22" t="str">
        <f t="shared" si="78"/>
        <v/>
      </c>
      <c r="AB388" s="22">
        <f>COUNTIF($G$2:G388,G388)</f>
        <v>1</v>
      </c>
      <c r="AC388" s="22" t="str">
        <f t="shared" si="89"/>
        <v>未进班</v>
      </c>
      <c r="AD388" s="22" t="str">
        <f>VLOOKUP(D388,'2-班级信息'!A:AI,35,0)</f>
        <v/>
      </c>
      <c r="AE388" s="22" t="str">
        <f>VLOOKUP(D388,'2-班级信息'!A:AL,12,0)</f>
        <v/>
      </c>
      <c r="AF388" s="22" t="str">
        <f t="shared" si="79"/>
        <v>幼儿班</v>
      </c>
      <c r="AG388" s="22" t="str">
        <f t="shared" si="90"/>
        <v>幼儿班</v>
      </c>
    </row>
    <row r="389" spans="1:33">
      <c r="A389" s="214" t="s">
        <v>1721</v>
      </c>
      <c r="B389" s="214" t="s">
        <v>452</v>
      </c>
      <c r="C389" s="214" t="s">
        <v>1721</v>
      </c>
      <c r="D389" s="214" t="s">
        <v>4179</v>
      </c>
      <c r="E389" s="214" t="s">
        <v>4150</v>
      </c>
      <c r="F389" s="214" t="s">
        <v>4180</v>
      </c>
      <c r="G389" s="214" t="s">
        <v>2716</v>
      </c>
      <c r="H389" s="214" t="s">
        <v>2717</v>
      </c>
      <c r="I389" s="214" t="s">
        <v>10</v>
      </c>
      <c r="J389" s="214" t="s">
        <v>2718</v>
      </c>
      <c r="K389" s="214">
        <v>0</v>
      </c>
      <c r="L389" s="214" t="s">
        <v>4594</v>
      </c>
      <c r="M389" s="214" t="s">
        <v>11</v>
      </c>
      <c r="N389" s="214" t="s">
        <v>2719</v>
      </c>
      <c r="O389" s="214" t="s">
        <v>11</v>
      </c>
      <c r="P389" s="214" t="s">
        <v>2718</v>
      </c>
      <c r="Q389" s="22" t="str">
        <f t="shared" si="80"/>
        <v>在读</v>
      </c>
      <c r="R389" s="22" t="str">
        <f>IF(Q389="在读",IF(IFERROR(FIND("一",D389),0)&gt;0,"一对一",VLOOKUP(LEFT(D389,3),班级编码!A:H,8,0)),Q389)</f>
        <v>小初部</v>
      </c>
      <c r="S389" s="22" t="str">
        <f t="shared" si="81"/>
        <v>P03F02G1202</v>
      </c>
      <c r="T389" s="22" t="str">
        <f t="shared" si="82"/>
        <v>王玲</v>
      </c>
      <c r="U389" s="22" t="str">
        <f t="shared" si="83"/>
        <v>赖情佳</v>
      </c>
      <c r="V389" s="22" t="str">
        <f t="shared" si="84"/>
        <v xml:space="preserve">STA MARIA </v>
      </c>
      <c r="W389" s="22" t="str">
        <f t="shared" si="85"/>
        <v>赖情佳</v>
      </c>
      <c r="X389" s="22" t="str">
        <f t="shared" si="86"/>
        <v xml:space="preserve">STA MARIA </v>
      </c>
      <c r="Y389" s="22">
        <f t="shared" si="87"/>
        <v>3</v>
      </c>
      <c r="Z389" s="22">
        <f t="shared" si="88"/>
        <v>6</v>
      </c>
      <c r="AA389" s="22" t="str">
        <f t="shared" si="78"/>
        <v/>
      </c>
      <c r="AB389" s="22">
        <f>COUNTIF($G$2:G389,G389)</f>
        <v>1</v>
      </c>
      <c r="AC389" s="22" t="str">
        <f t="shared" si="89"/>
        <v>P03</v>
      </c>
      <c r="AD389" s="22" t="str">
        <f>VLOOKUP(D389,'2-班级信息'!A:AI,35,0)</f>
        <v>周日上午</v>
      </c>
      <c r="AE389" s="22" t="str">
        <f>VLOOKUP(D389,'2-班级信息'!A:AL,12,0)</f>
        <v>3小时</v>
      </c>
      <c r="AF389" s="22" t="str">
        <f t="shared" si="79"/>
        <v>小学班</v>
      </c>
      <c r="AG389" s="22" t="str">
        <f t="shared" si="90"/>
        <v>小学周末白天班</v>
      </c>
    </row>
    <row r="390" spans="1:33">
      <c r="A390" s="214" t="s">
        <v>1721</v>
      </c>
      <c r="B390" s="214" t="s">
        <v>4068</v>
      </c>
      <c r="C390" s="214" t="s">
        <v>1721</v>
      </c>
      <c r="D390" s="214" t="s">
        <v>1703</v>
      </c>
      <c r="E390" s="214" t="s">
        <v>11</v>
      </c>
      <c r="F390" s="214" t="s">
        <v>11</v>
      </c>
      <c r="G390" s="214" t="s">
        <v>3987</v>
      </c>
      <c r="H390" s="214" t="s">
        <v>3988</v>
      </c>
      <c r="I390" s="214" t="s">
        <v>1687</v>
      </c>
      <c r="J390" s="214" t="s">
        <v>3989</v>
      </c>
      <c r="K390" s="214">
        <v>0</v>
      </c>
      <c r="L390" s="214" t="s">
        <v>11</v>
      </c>
      <c r="M390" s="214" t="s">
        <v>11</v>
      </c>
      <c r="N390" s="214" t="s">
        <v>1742</v>
      </c>
      <c r="O390" s="214" t="s">
        <v>3989</v>
      </c>
      <c r="P390" s="214" t="s">
        <v>11</v>
      </c>
      <c r="Q390" s="22" t="str">
        <f t="shared" si="80"/>
        <v>未进班</v>
      </c>
      <c r="R390" s="22" t="str">
        <f>IF(Q390="在读",IF(IFERROR(FIND("一",D390),0)&gt;0,"一对一",VLOOKUP(LEFT(D390,3),班级编码!A:H,8,0)),Q390)</f>
        <v>未进班</v>
      </c>
      <c r="S390" s="22" t="str">
        <f t="shared" si="81"/>
        <v>未进班</v>
      </c>
      <c r="T390" s="22" t="str">
        <f t="shared" si="82"/>
        <v/>
      </c>
      <c r="U390" s="22" t="str">
        <f t="shared" si="83"/>
        <v/>
      </c>
      <c r="V390" s="22" t="str">
        <f t="shared" si="84"/>
        <v/>
      </c>
      <c r="W390" s="22" t="str">
        <f t="shared" si="85"/>
        <v/>
      </c>
      <c r="X390" s="22" t="str">
        <f t="shared" si="86"/>
        <v/>
      </c>
      <c r="Y390" s="22">
        <f t="shared" si="87"/>
        <v>0</v>
      </c>
      <c r="Z390" s="22">
        <f t="shared" si="88"/>
        <v>0</v>
      </c>
      <c r="AA390" s="22" t="str">
        <f t="shared" si="78"/>
        <v/>
      </c>
      <c r="AB390" s="22">
        <f>COUNTIF($G$2:G390,G390)</f>
        <v>1</v>
      </c>
      <c r="AC390" s="22" t="str">
        <f t="shared" si="89"/>
        <v>未进班</v>
      </c>
      <c r="AD390" s="22" t="str">
        <f>VLOOKUP(D390,'2-班级信息'!A:AI,35,0)</f>
        <v/>
      </c>
      <c r="AE390" s="22" t="str">
        <f>VLOOKUP(D390,'2-班级信息'!A:AL,12,0)</f>
        <v/>
      </c>
      <c r="AF390" s="22" t="str">
        <f t="shared" si="79"/>
        <v>幼儿班</v>
      </c>
      <c r="AG390" s="22" t="str">
        <f t="shared" si="90"/>
        <v>幼儿班</v>
      </c>
    </row>
    <row r="391" spans="1:33">
      <c r="A391" s="214" t="s">
        <v>1721</v>
      </c>
      <c r="B391" s="214" t="s">
        <v>459</v>
      </c>
      <c r="C391" s="214" t="s">
        <v>1721</v>
      </c>
      <c r="D391" s="214" t="s">
        <v>4194</v>
      </c>
      <c r="E391" s="214" t="s">
        <v>4196</v>
      </c>
      <c r="F391" s="214" t="s">
        <v>4195</v>
      </c>
      <c r="G391" s="214" t="s">
        <v>1739</v>
      </c>
      <c r="H391" s="214" t="s">
        <v>1740</v>
      </c>
      <c r="I391" s="214" t="s">
        <v>1687</v>
      </c>
      <c r="J391" s="214" t="s">
        <v>1741</v>
      </c>
      <c r="K391" s="214">
        <v>0</v>
      </c>
      <c r="L391" s="214" t="s">
        <v>4595</v>
      </c>
      <c r="M391" s="214" t="s">
        <v>11</v>
      </c>
      <c r="N391" s="214" t="s">
        <v>1742</v>
      </c>
      <c r="O391" s="214" t="s">
        <v>11</v>
      </c>
      <c r="P391" s="214" t="s">
        <v>1741</v>
      </c>
      <c r="Q391" s="22" t="str">
        <f t="shared" si="80"/>
        <v>在读</v>
      </c>
      <c r="R391" s="22" t="str">
        <f>IF(Q391="在读",IF(IFERROR(FIND("一",D391),0)&gt;0,"一对一",VLOOKUP(LEFT(D391,3),班级编码!A:H,8,0)),Q391)</f>
        <v>幼儿部</v>
      </c>
      <c r="S391" s="22" t="str">
        <f t="shared" si="81"/>
        <v>K01000GXZ46</v>
      </c>
      <c r="T391" s="22" t="str">
        <f t="shared" si="82"/>
        <v>覃爱怡</v>
      </c>
      <c r="U391" s="22" t="str">
        <f t="shared" si="83"/>
        <v/>
      </c>
      <c r="V391" s="22" t="str">
        <f t="shared" si="84"/>
        <v>Marry</v>
      </c>
      <c r="W391" s="22" t="str">
        <f t="shared" si="85"/>
        <v>Marry</v>
      </c>
      <c r="X391" s="22" t="str">
        <f t="shared" si="86"/>
        <v/>
      </c>
      <c r="Y391" s="22">
        <f t="shared" si="87"/>
        <v>5</v>
      </c>
      <c r="Z391" s="22">
        <f t="shared" si="88"/>
        <v>5</v>
      </c>
      <c r="AA391" s="22" t="str">
        <f t="shared" si="78"/>
        <v/>
      </c>
      <c r="AB391" s="22">
        <f>COUNTIF($G$2:G391,G391)</f>
        <v>1</v>
      </c>
      <c r="AC391" s="22" t="str">
        <f t="shared" si="89"/>
        <v>K01</v>
      </c>
      <c r="AD391" s="22" t="str">
        <f>VLOOKUP(D391,'2-班级信息'!A:AI,35,0)</f>
        <v>周四晚上</v>
      </c>
      <c r="AE391" s="22" t="str">
        <f>VLOOKUP(D391,'2-班级信息'!A:AL,12,0)</f>
        <v>1.5小时</v>
      </c>
      <c r="AF391" s="22" t="str">
        <f t="shared" si="79"/>
        <v>幼儿班</v>
      </c>
      <c r="AG391" s="22" t="str">
        <f t="shared" si="90"/>
        <v>幼儿班</v>
      </c>
    </row>
    <row r="392" spans="1:33">
      <c r="A392" s="214" t="s">
        <v>1721</v>
      </c>
      <c r="B392" s="214" t="s">
        <v>4068</v>
      </c>
      <c r="C392" s="214" t="s">
        <v>1721</v>
      </c>
      <c r="D392" s="214" t="s">
        <v>1703</v>
      </c>
      <c r="E392" s="214" t="s">
        <v>11</v>
      </c>
      <c r="F392" s="214" t="s">
        <v>11</v>
      </c>
      <c r="G392" s="214" t="s">
        <v>2018</v>
      </c>
      <c r="H392" s="214" t="s">
        <v>2019</v>
      </c>
      <c r="I392" s="214" t="s">
        <v>16</v>
      </c>
      <c r="J392" s="214" t="s">
        <v>2020</v>
      </c>
      <c r="K392" s="214">
        <v>0</v>
      </c>
      <c r="L392" s="214" t="s">
        <v>11</v>
      </c>
      <c r="M392" s="214" t="s">
        <v>11</v>
      </c>
      <c r="N392" s="214" t="s">
        <v>2021</v>
      </c>
      <c r="O392" s="214" t="s">
        <v>11</v>
      </c>
      <c r="P392" s="214" t="s">
        <v>2020</v>
      </c>
      <c r="Q392" s="22" t="str">
        <f t="shared" si="80"/>
        <v>未进班</v>
      </c>
      <c r="R392" s="22" t="str">
        <f>IF(Q392="在读",IF(IFERROR(FIND("一",D392),0)&gt;0,"一对一",VLOOKUP(LEFT(D392,3),班级编码!A:H,8,0)),Q392)</f>
        <v>未进班</v>
      </c>
      <c r="S392" s="22" t="str">
        <f t="shared" si="81"/>
        <v>未进班</v>
      </c>
      <c r="T392" s="22" t="str">
        <f t="shared" si="82"/>
        <v/>
      </c>
      <c r="U392" s="22" t="str">
        <f t="shared" si="83"/>
        <v/>
      </c>
      <c r="V392" s="22" t="str">
        <f t="shared" si="84"/>
        <v/>
      </c>
      <c r="W392" s="22" t="str">
        <f t="shared" si="85"/>
        <v/>
      </c>
      <c r="X392" s="22" t="str">
        <f t="shared" si="86"/>
        <v/>
      </c>
      <c r="Y392" s="22">
        <f t="shared" si="87"/>
        <v>0</v>
      </c>
      <c r="Z392" s="22">
        <f t="shared" si="88"/>
        <v>0</v>
      </c>
      <c r="AA392" s="22" t="str">
        <f t="shared" si="78"/>
        <v/>
      </c>
      <c r="AB392" s="22">
        <f>COUNTIF($G$2:G392,G392)</f>
        <v>1</v>
      </c>
      <c r="AC392" s="22" t="str">
        <f t="shared" si="89"/>
        <v>未进班</v>
      </c>
      <c r="AD392" s="22" t="str">
        <f>VLOOKUP(D392,'2-班级信息'!A:AI,35,0)</f>
        <v/>
      </c>
      <c r="AE392" s="22" t="str">
        <f>VLOOKUP(D392,'2-班级信息'!A:AL,12,0)</f>
        <v/>
      </c>
      <c r="AF392" s="22" t="str">
        <f t="shared" si="79"/>
        <v>小学班</v>
      </c>
      <c r="AG392" s="22" t="str">
        <f t="shared" si="90"/>
        <v>小学平时班</v>
      </c>
    </row>
    <row r="393" spans="1:33">
      <c r="A393" s="214" t="s">
        <v>1721</v>
      </c>
      <c r="B393" s="214" t="s">
        <v>4068</v>
      </c>
      <c r="C393" s="214" t="s">
        <v>1721</v>
      </c>
      <c r="D393" s="214" t="s">
        <v>1703</v>
      </c>
      <c r="E393" s="214" t="s">
        <v>11</v>
      </c>
      <c r="F393" s="214" t="s">
        <v>11</v>
      </c>
      <c r="G393" s="214" t="s">
        <v>3443</v>
      </c>
      <c r="H393" s="214" t="s">
        <v>3444</v>
      </c>
      <c r="I393" s="214" t="s">
        <v>16</v>
      </c>
      <c r="J393" s="214" t="s">
        <v>3445</v>
      </c>
      <c r="K393" s="214">
        <v>0</v>
      </c>
      <c r="L393" s="214" t="s">
        <v>11</v>
      </c>
      <c r="M393" s="214" t="s">
        <v>11</v>
      </c>
      <c r="N393" s="214" t="s">
        <v>1726</v>
      </c>
      <c r="O393" s="214" t="s">
        <v>11</v>
      </c>
      <c r="P393" s="214" t="s">
        <v>3446</v>
      </c>
      <c r="Q393" s="22" t="str">
        <f t="shared" si="80"/>
        <v>未进班</v>
      </c>
      <c r="R393" s="22" t="str">
        <f>IF(Q393="在读",IF(IFERROR(FIND("一",D393),0)&gt;0,"一对一",VLOOKUP(LEFT(D393,3),班级编码!A:H,8,0)),Q393)</f>
        <v>未进班</v>
      </c>
      <c r="S393" s="22" t="str">
        <f t="shared" si="81"/>
        <v>未进班</v>
      </c>
      <c r="T393" s="22" t="str">
        <f t="shared" si="82"/>
        <v/>
      </c>
      <c r="U393" s="22" t="str">
        <f t="shared" si="83"/>
        <v/>
      </c>
      <c r="V393" s="22" t="str">
        <f t="shared" si="84"/>
        <v/>
      </c>
      <c r="W393" s="22" t="str">
        <f t="shared" si="85"/>
        <v/>
      </c>
      <c r="X393" s="22" t="str">
        <f t="shared" si="86"/>
        <v/>
      </c>
      <c r="Y393" s="22">
        <f t="shared" si="87"/>
        <v>0</v>
      </c>
      <c r="Z393" s="22">
        <f t="shared" si="88"/>
        <v>0</v>
      </c>
      <c r="AA393" s="22" t="str">
        <f t="shared" si="78"/>
        <v/>
      </c>
      <c r="AB393" s="22">
        <f>COUNTIF($G$2:G393,G393)</f>
        <v>1</v>
      </c>
      <c r="AC393" s="22" t="str">
        <f t="shared" si="89"/>
        <v>未进班</v>
      </c>
      <c r="AD393" s="22" t="str">
        <f>VLOOKUP(D393,'2-班级信息'!A:AI,35,0)</f>
        <v/>
      </c>
      <c r="AE393" s="22" t="str">
        <f>VLOOKUP(D393,'2-班级信息'!A:AL,12,0)</f>
        <v/>
      </c>
      <c r="AF393" s="22" t="str">
        <f t="shared" si="79"/>
        <v>小学班</v>
      </c>
      <c r="AG393" s="22" t="str">
        <f t="shared" si="90"/>
        <v>小学平时班</v>
      </c>
    </row>
    <row r="394" spans="1:33">
      <c r="A394" s="214" t="s">
        <v>1721</v>
      </c>
      <c r="B394" s="214" t="s">
        <v>4068</v>
      </c>
      <c r="C394" s="214" t="s">
        <v>1721</v>
      </c>
      <c r="D394" s="214" t="s">
        <v>1703</v>
      </c>
      <c r="E394" s="214" t="s">
        <v>11</v>
      </c>
      <c r="F394" s="214" t="s">
        <v>11</v>
      </c>
      <c r="G394" s="214" t="s">
        <v>2464</v>
      </c>
      <c r="H394" s="214" t="s">
        <v>2465</v>
      </c>
      <c r="I394" s="214" t="s">
        <v>14</v>
      </c>
      <c r="J394" s="214" t="s">
        <v>2466</v>
      </c>
      <c r="K394" s="214">
        <v>0</v>
      </c>
      <c r="L394" s="214" t="s">
        <v>11</v>
      </c>
      <c r="M394" s="214" t="s">
        <v>11</v>
      </c>
      <c r="N394" s="214" t="s">
        <v>1722</v>
      </c>
      <c r="O394" s="214" t="s">
        <v>11</v>
      </c>
      <c r="P394" s="214" t="s">
        <v>2466</v>
      </c>
      <c r="Q394" s="22" t="str">
        <f t="shared" si="80"/>
        <v>未进班</v>
      </c>
      <c r="R394" s="22" t="str">
        <f>IF(Q394="在读",IF(IFERROR(FIND("一",D394),0)&gt;0,"一对一",VLOOKUP(LEFT(D394,3),班级编码!A:H,8,0)),Q394)</f>
        <v>未进班</v>
      </c>
      <c r="S394" s="22" t="str">
        <f t="shared" si="81"/>
        <v>未进班</v>
      </c>
      <c r="T394" s="22" t="str">
        <f t="shared" si="82"/>
        <v/>
      </c>
      <c r="U394" s="22" t="str">
        <f t="shared" si="83"/>
        <v/>
      </c>
      <c r="V394" s="22" t="str">
        <f t="shared" si="84"/>
        <v/>
      </c>
      <c r="W394" s="22" t="str">
        <f t="shared" si="85"/>
        <v/>
      </c>
      <c r="X394" s="22" t="str">
        <f t="shared" si="86"/>
        <v/>
      </c>
      <c r="Y394" s="22">
        <f t="shared" si="87"/>
        <v>0</v>
      </c>
      <c r="Z394" s="22">
        <f t="shared" si="88"/>
        <v>0</v>
      </c>
      <c r="AA394" s="22" t="str">
        <f t="shared" si="78"/>
        <v/>
      </c>
      <c r="AB394" s="22">
        <f>COUNTIF($G$2:G394,G394)</f>
        <v>1</v>
      </c>
      <c r="AC394" s="22" t="str">
        <f t="shared" si="89"/>
        <v>未进班</v>
      </c>
      <c r="AD394" s="22" t="str">
        <f>VLOOKUP(D394,'2-班级信息'!A:AI,35,0)</f>
        <v/>
      </c>
      <c r="AE394" s="22" t="str">
        <f>VLOOKUP(D394,'2-班级信息'!A:AL,12,0)</f>
        <v/>
      </c>
      <c r="AF394" s="22" t="str">
        <f t="shared" si="79"/>
        <v>小学班</v>
      </c>
      <c r="AG394" s="22" t="str">
        <f t="shared" si="90"/>
        <v>小学平时班</v>
      </c>
    </row>
    <row r="395" spans="1:33">
      <c r="A395" s="214" t="s">
        <v>1721</v>
      </c>
      <c r="B395" s="214" t="s">
        <v>452</v>
      </c>
      <c r="C395" s="214" t="s">
        <v>1721</v>
      </c>
      <c r="D395" s="214" t="s">
        <v>4190</v>
      </c>
      <c r="E395" s="214" t="s">
        <v>4155</v>
      </c>
      <c r="F395" s="214" t="s">
        <v>4135</v>
      </c>
      <c r="G395" s="214" t="s">
        <v>3190</v>
      </c>
      <c r="H395" s="214" t="s">
        <v>3191</v>
      </c>
      <c r="I395" s="214" t="s">
        <v>10</v>
      </c>
      <c r="J395" s="214" t="s">
        <v>3192</v>
      </c>
      <c r="K395" s="214">
        <v>0</v>
      </c>
      <c r="L395" s="214" t="s">
        <v>4596</v>
      </c>
      <c r="M395" s="214" t="s">
        <v>11</v>
      </c>
      <c r="N395" s="214" t="s">
        <v>3046</v>
      </c>
      <c r="O395" s="214" t="s">
        <v>11</v>
      </c>
      <c r="P395" s="214" t="s">
        <v>3192</v>
      </c>
      <c r="Q395" s="22" t="str">
        <f t="shared" si="80"/>
        <v>在读</v>
      </c>
      <c r="R395" s="22" t="str">
        <f>IF(Q395="在读",IF(IFERROR(FIND("一",D395),0)&gt;0,"一对一",VLOOKUP(LEFT(D395,3),班级编码!A:H,8,0)),Q395)</f>
        <v>小初部</v>
      </c>
      <c r="S395" s="22" t="str">
        <f t="shared" si="81"/>
        <v>P02K34G1238</v>
      </c>
      <c r="T395" s="22" t="str">
        <f t="shared" si="82"/>
        <v>赖情佳</v>
      </c>
      <c r="U395" s="22" t="str">
        <f t="shared" si="83"/>
        <v>覃爱怡</v>
      </c>
      <c r="V395" s="22" t="str">
        <f t="shared" si="84"/>
        <v xml:space="preserve">STA MARIA </v>
      </c>
      <c r="W395" s="22" t="str">
        <f t="shared" si="85"/>
        <v>覃爱怡</v>
      </c>
      <c r="X395" s="22" t="str">
        <f t="shared" si="86"/>
        <v xml:space="preserve">STA MARIA </v>
      </c>
      <c r="Y395" s="22">
        <f t="shared" si="87"/>
        <v>3</v>
      </c>
      <c r="Z395" s="22">
        <f t="shared" si="88"/>
        <v>6</v>
      </c>
      <c r="AA395" s="22" t="str">
        <f t="shared" si="78"/>
        <v/>
      </c>
      <c r="AB395" s="22">
        <f>COUNTIF($G$2:G395,G395)</f>
        <v>1</v>
      </c>
      <c r="AC395" s="22" t="str">
        <f t="shared" si="89"/>
        <v>P02</v>
      </c>
      <c r="AD395" s="22" t="str">
        <f>VLOOKUP(D395,'2-班级信息'!A:AI,35,0)</f>
        <v>周日下午</v>
      </c>
      <c r="AE395" s="22" t="str">
        <f>VLOOKUP(D395,'2-班级信息'!A:AL,12,0)</f>
        <v>3小时</v>
      </c>
      <c r="AF395" s="22" t="str">
        <f t="shared" si="79"/>
        <v>小学班</v>
      </c>
      <c r="AG395" s="22" t="str">
        <f t="shared" si="90"/>
        <v>小学周末白天班</v>
      </c>
    </row>
    <row r="396" spans="1:33">
      <c r="A396" s="214" t="s">
        <v>1721</v>
      </c>
      <c r="B396" s="214" t="s">
        <v>4068</v>
      </c>
      <c r="C396" s="214" t="s">
        <v>1721</v>
      </c>
      <c r="D396" s="214" t="s">
        <v>1703</v>
      </c>
      <c r="E396" s="214" t="s">
        <v>11</v>
      </c>
      <c r="F396" s="214" t="s">
        <v>11</v>
      </c>
      <c r="G396" s="214" t="s">
        <v>2817</v>
      </c>
      <c r="H396" s="214" t="s">
        <v>1214</v>
      </c>
      <c r="I396" s="214" t="s">
        <v>1669</v>
      </c>
      <c r="J396" s="214" t="s">
        <v>2818</v>
      </c>
      <c r="K396" s="214">
        <v>0</v>
      </c>
      <c r="L396" s="214" t="s">
        <v>11</v>
      </c>
      <c r="M396" s="214" t="s">
        <v>11</v>
      </c>
      <c r="N396" s="214" t="s">
        <v>2819</v>
      </c>
      <c r="O396" s="214" t="s">
        <v>11</v>
      </c>
      <c r="P396" s="214" t="s">
        <v>11</v>
      </c>
      <c r="Q396" s="22" t="str">
        <f t="shared" si="80"/>
        <v>未进班</v>
      </c>
      <c r="R396" s="22" t="str">
        <f>IF(Q396="在读",IF(IFERROR(FIND("一",D396),0)&gt;0,"一对一",VLOOKUP(LEFT(D396,3),班级编码!A:H,8,0)),Q396)</f>
        <v>未进班</v>
      </c>
      <c r="S396" s="22" t="str">
        <f t="shared" si="81"/>
        <v>未进班</v>
      </c>
      <c r="T396" s="22" t="str">
        <f t="shared" si="82"/>
        <v/>
      </c>
      <c r="U396" s="22" t="str">
        <f t="shared" si="83"/>
        <v/>
      </c>
      <c r="V396" s="22" t="str">
        <f t="shared" si="84"/>
        <v/>
      </c>
      <c r="W396" s="22" t="str">
        <f t="shared" si="85"/>
        <v/>
      </c>
      <c r="X396" s="22" t="str">
        <f t="shared" si="86"/>
        <v/>
      </c>
      <c r="Y396" s="22">
        <f t="shared" si="87"/>
        <v>0</v>
      </c>
      <c r="Z396" s="22">
        <f t="shared" si="88"/>
        <v>0</v>
      </c>
      <c r="AA396" s="22" t="str">
        <f t="shared" si="78"/>
        <v/>
      </c>
      <c r="AB396" s="22">
        <f>COUNTIF($G$2:G396,G396)</f>
        <v>1</v>
      </c>
      <c r="AC396" s="22" t="str">
        <f t="shared" si="89"/>
        <v>未进班</v>
      </c>
      <c r="AD396" s="22" t="str">
        <f>VLOOKUP(D396,'2-班级信息'!A:AI,35,0)</f>
        <v/>
      </c>
      <c r="AE396" s="22" t="str">
        <f>VLOOKUP(D396,'2-班级信息'!A:AL,12,0)</f>
        <v/>
      </c>
      <c r="AF396" s="22" t="str">
        <f t="shared" si="79"/>
        <v>幼儿班</v>
      </c>
      <c r="AG396" s="22" t="str">
        <f t="shared" si="90"/>
        <v>幼儿班</v>
      </c>
    </row>
    <row r="397" spans="1:33">
      <c r="A397" s="214" t="s">
        <v>1721</v>
      </c>
      <c r="B397" s="214" t="s">
        <v>4068</v>
      </c>
      <c r="C397" s="214" t="s">
        <v>1721</v>
      </c>
      <c r="D397" s="214" t="s">
        <v>1703</v>
      </c>
      <c r="E397" s="214" t="s">
        <v>11</v>
      </c>
      <c r="F397" s="214" t="s">
        <v>11</v>
      </c>
      <c r="G397" s="214" t="s">
        <v>2325</v>
      </c>
      <c r="H397" s="214" t="s">
        <v>2326</v>
      </c>
      <c r="I397" s="214" t="s">
        <v>13</v>
      </c>
      <c r="J397" s="214" t="s">
        <v>2327</v>
      </c>
      <c r="K397" s="214">
        <v>0</v>
      </c>
      <c r="L397" s="214" t="s">
        <v>11</v>
      </c>
      <c r="M397" s="214" t="s">
        <v>11</v>
      </c>
      <c r="N397" s="214" t="s">
        <v>2043</v>
      </c>
      <c r="O397" s="214" t="s">
        <v>11</v>
      </c>
      <c r="P397" s="214" t="s">
        <v>11</v>
      </c>
      <c r="Q397" s="22" t="str">
        <f t="shared" si="80"/>
        <v>未进班</v>
      </c>
      <c r="R397" s="22" t="str">
        <f>IF(Q397="在读",IF(IFERROR(FIND("一",D397),0)&gt;0,"一对一",VLOOKUP(LEFT(D397,3),班级编码!A:H,8,0)),Q397)</f>
        <v>未进班</v>
      </c>
      <c r="S397" s="22" t="str">
        <f t="shared" si="81"/>
        <v>未进班</v>
      </c>
      <c r="T397" s="22" t="str">
        <f t="shared" si="82"/>
        <v/>
      </c>
      <c r="U397" s="22" t="str">
        <f t="shared" si="83"/>
        <v/>
      </c>
      <c r="V397" s="22" t="str">
        <f t="shared" si="84"/>
        <v/>
      </c>
      <c r="W397" s="22" t="str">
        <f t="shared" si="85"/>
        <v/>
      </c>
      <c r="X397" s="22" t="str">
        <f t="shared" si="86"/>
        <v/>
      </c>
      <c r="Y397" s="22">
        <f t="shared" si="87"/>
        <v>0</v>
      </c>
      <c r="Z397" s="22">
        <f t="shared" si="88"/>
        <v>0</v>
      </c>
      <c r="AA397" s="22" t="str">
        <f t="shared" si="78"/>
        <v/>
      </c>
      <c r="AB397" s="22">
        <f>COUNTIF($G$2:G397,G397)</f>
        <v>1</v>
      </c>
      <c r="AC397" s="22" t="str">
        <f t="shared" si="89"/>
        <v>未进班</v>
      </c>
      <c r="AD397" s="22" t="str">
        <f>VLOOKUP(D397,'2-班级信息'!A:AI,35,0)</f>
        <v/>
      </c>
      <c r="AE397" s="22" t="str">
        <f>VLOOKUP(D397,'2-班级信息'!A:AL,12,0)</f>
        <v/>
      </c>
      <c r="AF397" s="22" t="str">
        <f t="shared" si="79"/>
        <v>小学班</v>
      </c>
      <c r="AG397" s="22" t="str">
        <f t="shared" si="90"/>
        <v>小学平时班</v>
      </c>
    </row>
    <row r="398" spans="1:33">
      <c r="A398" s="214" t="s">
        <v>1721</v>
      </c>
      <c r="B398" s="214" t="s">
        <v>459</v>
      </c>
      <c r="C398" s="214" t="s">
        <v>1721</v>
      </c>
      <c r="D398" s="214" t="s">
        <v>4194</v>
      </c>
      <c r="E398" s="214" t="s">
        <v>4196</v>
      </c>
      <c r="F398" s="214" t="s">
        <v>4195</v>
      </c>
      <c r="G398" s="214" t="s">
        <v>2850</v>
      </c>
      <c r="H398" s="214" t="s">
        <v>1222</v>
      </c>
      <c r="I398" s="214" t="s">
        <v>1687</v>
      </c>
      <c r="J398" s="214" t="s">
        <v>2851</v>
      </c>
      <c r="K398" s="214">
        <v>0</v>
      </c>
      <c r="L398" s="214" t="s">
        <v>4597</v>
      </c>
      <c r="M398" s="214" t="s">
        <v>11</v>
      </c>
      <c r="N398" s="214" t="s">
        <v>2819</v>
      </c>
      <c r="O398" s="214" t="s">
        <v>11</v>
      </c>
      <c r="P398" s="214" t="s">
        <v>11</v>
      </c>
      <c r="Q398" s="22" t="str">
        <f t="shared" si="80"/>
        <v>在读</v>
      </c>
      <c r="R398" s="22" t="str">
        <f>IF(Q398="在读",IF(IFERROR(FIND("一",D398),0)&gt;0,"一对一",VLOOKUP(LEFT(D398,3),班级编码!A:H,8,0)),Q398)</f>
        <v>幼儿部</v>
      </c>
      <c r="S398" s="22" t="str">
        <f t="shared" si="81"/>
        <v>K01000GXZ46</v>
      </c>
      <c r="T398" s="22" t="str">
        <f t="shared" si="82"/>
        <v>覃爱怡</v>
      </c>
      <c r="U398" s="22" t="str">
        <f t="shared" si="83"/>
        <v/>
      </c>
      <c r="V398" s="22" t="str">
        <f t="shared" si="84"/>
        <v>Marry</v>
      </c>
      <c r="W398" s="22" t="str">
        <f t="shared" si="85"/>
        <v>Marry</v>
      </c>
      <c r="X398" s="22" t="str">
        <f t="shared" si="86"/>
        <v/>
      </c>
      <c r="Y398" s="22">
        <f t="shared" si="87"/>
        <v>5</v>
      </c>
      <c r="Z398" s="22">
        <f t="shared" si="88"/>
        <v>5</v>
      </c>
      <c r="AA398" s="22" t="str">
        <f t="shared" si="78"/>
        <v/>
      </c>
      <c r="AB398" s="22">
        <f>COUNTIF($G$2:G398,G398)</f>
        <v>1</v>
      </c>
      <c r="AC398" s="22" t="str">
        <f t="shared" si="89"/>
        <v>K01</v>
      </c>
      <c r="AD398" s="22" t="str">
        <f>VLOOKUP(D398,'2-班级信息'!A:AI,35,0)</f>
        <v>周四晚上</v>
      </c>
      <c r="AE398" s="22" t="str">
        <f>VLOOKUP(D398,'2-班级信息'!A:AL,12,0)</f>
        <v>1.5小时</v>
      </c>
      <c r="AF398" s="22" t="str">
        <f t="shared" si="79"/>
        <v>幼儿班</v>
      </c>
      <c r="AG398" s="22" t="str">
        <f t="shared" si="90"/>
        <v>幼儿班</v>
      </c>
    </row>
    <row r="399" spans="1:33">
      <c r="A399" s="214" t="s">
        <v>1721</v>
      </c>
      <c r="B399" s="214" t="s">
        <v>4068</v>
      </c>
      <c r="C399" s="214" t="s">
        <v>1721</v>
      </c>
      <c r="D399" s="214" t="s">
        <v>1703</v>
      </c>
      <c r="E399" s="214" t="s">
        <v>11</v>
      </c>
      <c r="F399" s="214" t="s">
        <v>11</v>
      </c>
      <c r="G399" s="214" t="s">
        <v>3713</v>
      </c>
      <c r="H399" s="214" t="s">
        <v>3714</v>
      </c>
      <c r="I399" s="214" t="s">
        <v>1687</v>
      </c>
      <c r="J399" s="214" t="s">
        <v>3716</v>
      </c>
      <c r="K399" s="214">
        <v>0</v>
      </c>
      <c r="L399" s="214" t="s">
        <v>11</v>
      </c>
      <c r="M399" s="214" t="s">
        <v>11</v>
      </c>
      <c r="N399" s="214" t="s">
        <v>2477</v>
      </c>
      <c r="O399" s="214" t="s">
        <v>11</v>
      </c>
      <c r="P399" s="214" t="s">
        <v>3716</v>
      </c>
      <c r="Q399" s="22" t="str">
        <f t="shared" si="80"/>
        <v>未进班</v>
      </c>
      <c r="R399" s="22" t="str">
        <f>IF(Q399="在读",IF(IFERROR(FIND("一",D399),0)&gt;0,"一对一",VLOOKUP(LEFT(D399,3),班级编码!A:H,8,0)),Q399)</f>
        <v>未进班</v>
      </c>
      <c r="S399" s="22" t="str">
        <f t="shared" si="81"/>
        <v>未进班</v>
      </c>
      <c r="T399" s="22" t="str">
        <f t="shared" si="82"/>
        <v/>
      </c>
      <c r="U399" s="22" t="str">
        <f t="shared" si="83"/>
        <v/>
      </c>
      <c r="V399" s="22" t="str">
        <f t="shared" si="84"/>
        <v/>
      </c>
      <c r="W399" s="22" t="str">
        <f t="shared" si="85"/>
        <v/>
      </c>
      <c r="X399" s="22" t="str">
        <f t="shared" si="86"/>
        <v/>
      </c>
      <c r="Y399" s="22">
        <f t="shared" si="87"/>
        <v>0</v>
      </c>
      <c r="Z399" s="22">
        <f t="shared" si="88"/>
        <v>0</v>
      </c>
      <c r="AA399" s="22" t="str">
        <f t="shared" si="78"/>
        <v/>
      </c>
      <c r="AB399" s="22">
        <f>COUNTIF($G$2:G399,G399)</f>
        <v>1</v>
      </c>
      <c r="AC399" s="22" t="str">
        <f t="shared" si="89"/>
        <v>未进班</v>
      </c>
      <c r="AD399" s="22" t="str">
        <f>VLOOKUP(D399,'2-班级信息'!A:AI,35,0)</f>
        <v/>
      </c>
      <c r="AE399" s="22" t="str">
        <f>VLOOKUP(D399,'2-班级信息'!A:AL,12,0)</f>
        <v/>
      </c>
      <c r="AF399" s="22" t="str">
        <f t="shared" si="79"/>
        <v>幼儿班</v>
      </c>
      <c r="AG399" s="22" t="str">
        <f t="shared" si="90"/>
        <v>幼儿班</v>
      </c>
    </row>
    <row r="400" spans="1:33">
      <c r="A400" s="214" t="s">
        <v>1721</v>
      </c>
      <c r="B400" s="214" t="s">
        <v>4068</v>
      </c>
      <c r="C400" s="214" t="s">
        <v>1721</v>
      </c>
      <c r="D400" s="214" t="s">
        <v>1703</v>
      </c>
      <c r="E400" s="214" t="s">
        <v>11</v>
      </c>
      <c r="F400" s="214" t="s">
        <v>11</v>
      </c>
      <c r="G400" s="214" t="s">
        <v>3074</v>
      </c>
      <c r="H400" s="214" t="s">
        <v>3075</v>
      </c>
      <c r="I400" s="214" t="s">
        <v>1669</v>
      </c>
      <c r="J400" s="214" t="s">
        <v>3076</v>
      </c>
      <c r="K400" s="214">
        <v>0</v>
      </c>
      <c r="L400" s="214" t="s">
        <v>11</v>
      </c>
      <c r="M400" s="214" t="s">
        <v>11</v>
      </c>
      <c r="N400" s="214" t="s">
        <v>2348</v>
      </c>
      <c r="O400" s="214" t="s">
        <v>11</v>
      </c>
      <c r="P400" s="214" t="s">
        <v>3076</v>
      </c>
      <c r="Q400" s="22" t="str">
        <f t="shared" si="80"/>
        <v>未进班</v>
      </c>
      <c r="R400" s="22" t="str">
        <f>IF(Q400="在读",IF(IFERROR(FIND("一",D400),0)&gt;0,"一对一",VLOOKUP(LEFT(D400,3),班级编码!A:H,8,0)),Q400)</f>
        <v>未进班</v>
      </c>
      <c r="S400" s="22" t="str">
        <f t="shared" si="81"/>
        <v>未进班</v>
      </c>
      <c r="T400" s="22" t="str">
        <f t="shared" si="82"/>
        <v/>
      </c>
      <c r="U400" s="22" t="str">
        <f t="shared" si="83"/>
        <v/>
      </c>
      <c r="V400" s="22" t="str">
        <f t="shared" si="84"/>
        <v/>
      </c>
      <c r="W400" s="22" t="str">
        <f t="shared" si="85"/>
        <v/>
      </c>
      <c r="X400" s="22" t="str">
        <f t="shared" si="86"/>
        <v/>
      </c>
      <c r="Y400" s="22">
        <f t="shared" si="87"/>
        <v>0</v>
      </c>
      <c r="Z400" s="22">
        <f t="shared" si="88"/>
        <v>0</v>
      </c>
      <c r="AA400" s="22" t="str">
        <f t="shared" si="78"/>
        <v/>
      </c>
      <c r="AB400" s="22">
        <f>COUNTIF($G$2:G400,G400)</f>
        <v>1</v>
      </c>
      <c r="AC400" s="22" t="str">
        <f t="shared" si="89"/>
        <v>未进班</v>
      </c>
      <c r="AD400" s="22" t="str">
        <f>VLOOKUP(D400,'2-班级信息'!A:AI,35,0)</f>
        <v/>
      </c>
      <c r="AE400" s="22" t="str">
        <f>VLOOKUP(D400,'2-班级信息'!A:AL,12,0)</f>
        <v/>
      </c>
      <c r="AF400" s="22" t="str">
        <f t="shared" si="79"/>
        <v>幼儿班</v>
      </c>
      <c r="AG400" s="22" t="str">
        <f t="shared" si="90"/>
        <v>幼儿班</v>
      </c>
    </row>
    <row r="401" spans="1:33">
      <c r="A401" s="214" t="s">
        <v>1721</v>
      </c>
      <c r="B401" s="214" t="s">
        <v>4068</v>
      </c>
      <c r="C401" s="214" t="s">
        <v>1721</v>
      </c>
      <c r="D401" s="214" t="s">
        <v>1703</v>
      </c>
      <c r="E401" s="214" t="s">
        <v>11</v>
      </c>
      <c r="F401" s="214" t="s">
        <v>11</v>
      </c>
      <c r="G401" s="214" t="s">
        <v>3743</v>
      </c>
      <c r="H401" s="214" t="s">
        <v>3744</v>
      </c>
      <c r="I401" s="214" t="s">
        <v>10</v>
      </c>
      <c r="J401" s="214" t="s">
        <v>3745</v>
      </c>
      <c r="K401" s="214">
        <v>0</v>
      </c>
      <c r="L401" s="214" t="s">
        <v>11</v>
      </c>
      <c r="M401" s="214" t="s">
        <v>11</v>
      </c>
      <c r="N401" s="214" t="s">
        <v>1726</v>
      </c>
      <c r="O401" s="214" t="s">
        <v>3746</v>
      </c>
      <c r="P401" s="214" t="s">
        <v>3745</v>
      </c>
      <c r="Q401" s="22" t="str">
        <f t="shared" si="80"/>
        <v>未进班</v>
      </c>
      <c r="R401" s="22" t="str">
        <f>IF(Q401="在读",IF(IFERROR(FIND("一",D401),0)&gt;0,"一对一",VLOOKUP(LEFT(D401,3),班级编码!A:H,8,0)),Q401)</f>
        <v>未进班</v>
      </c>
      <c r="S401" s="22" t="str">
        <f t="shared" si="81"/>
        <v>未进班</v>
      </c>
      <c r="T401" s="22" t="str">
        <f t="shared" si="82"/>
        <v/>
      </c>
      <c r="U401" s="22" t="str">
        <f t="shared" si="83"/>
        <v/>
      </c>
      <c r="V401" s="22" t="str">
        <f t="shared" si="84"/>
        <v/>
      </c>
      <c r="W401" s="22" t="str">
        <f t="shared" si="85"/>
        <v/>
      </c>
      <c r="X401" s="22" t="str">
        <f t="shared" si="86"/>
        <v/>
      </c>
      <c r="Y401" s="22">
        <f t="shared" si="87"/>
        <v>0</v>
      </c>
      <c r="Z401" s="22">
        <f t="shared" si="88"/>
        <v>0</v>
      </c>
      <c r="AA401" s="22" t="str">
        <f t="shared" si="78"/>
        <v/>
      </c>
      <c r="AB401" s="22">
        <f>COUNTIF($G$2:G401,G401)</f>
        <v>1</v>
      </c>
      <c r="AC401" s="22" t="str">
        <f t="shared" si="89"/>
        <v>未进班</v>
      </c>
      <c r="AD401" s="22" t="str">
        <f>VLOOKUP(D401,'2-班级信息'!A:AI,35,0)</f>
        <v/>
      </c>
      <c r="AE401" s="22" t="str">
        <f>VLOOKUP(D401,'2-班级信息'!A:AL,12,0)</f>
        <v/>
      </c>
      <c r="AF401" s="22" t="str">
        <f t="shared" si="79"/>
        <v>小学班</v>
      </c>
      <c r="AG401" s="22" t="str">
        <f t="shared" si="90"/>
        <v>小学平时班</v>
      </c>
    </row>
    <row r="402" spans="1:33">
      <c r="A402" s="214" t="s">
        <v>1721</v>
      </c>
      <c r="B402" s="214" t="s">
        <v>452</v>
      </c>
      <c r="C402" s="214" t="s">
        <v>1721</v>
      </c>
      <c r="D402" s="214" t="s">
        <v>5344</v>
      </c>
      <c r="E402" s="214" t="s">
        <v>4150</v>
      </c>
      <c r="F402" s="214" t="s">
        <v>5345</v>
      </c>
      <c r="G402" s="214" t="s">
        <v>4030</v>
      </c>
      <c r="H402" s="214" t="s">
        <v>4031</v>
      </c>
      <c r="I402" s="214" t="s">
        <v>14</v>
      </c>
      <c r="J402" s="214" t="s">
        <v>4033</v>
      </c>
      <c r="K402" s="214">
        <v>0</v>
      </c>
      <c r="L402" s="214" t="s">
        <v>4598</v>
      </c>
      <c r="M402" s="214" t="s">
        <v>11</v>
      </c>
      <c r="N402" s="214" t="s">
        <v>1726</v>
      </c>
      <c r="O402" s="214" t="s">
        <v>11</v>
      </c>
      <c r="P402" s="214" t="s">
        <v>4033</v>
      </c>
      <c r="Q402" s="22" t="str">
        <f t="shared" si="80"/>
        <v>在读</v>
      </c>
      <c r="R402" s="22" t="str">
        <f>IF(Q402="在读",IF(IFERROR(FIND("一",D402),0)&gt;0,"一对一",VLOOKUP(LEFT(D402,3),班级编码!A:H,8,0)),Q402)</f>
        <v>小高部</v>
      </c>
      <c r="S402" s="22" t="str">
        <f t="shared" si="81"/>
        <v>P3AF05G2337</v>
      </c>
      <c r="T402" s="22" t="str">
        <f t="shared" si="82"/>
        <v>易青梅</v>
      </c>
      <c r="U402" s="22" t="str">
        <f t="shared" si="83"/>
        <v>萧泽秀</v>
      </c>
      <c r="V402" s="22" t="str">
        <f t="shared" si="84"/>
        <v>Saleh Abdu</v>
      </c>
      <c r="W402" s="22" t="str">
        <f t="shared" si="85"/>
        <v>萧泽秀</v>
      </c>
      <c r="X402" s="22" t="str">
        <f t="shared" si="86"/>
        <v>Saleh Abdu</v>
      </c>
      <c r="Y402" s="22">
        <f t="shared" si="87"/>
        <v>3</v>
      </c>
      <c r="Z402" s="22">
        <f t="shared" si="88"/>
        <v>6</v>
      </c>
      <c r="AA402" s="22" t="str">
        <f t="shared" si="78"/>
        <v/>
      </c>
      <c r="AB402" s="22">
        <f>COUNTIF($G$2:G402,G402)</f>
        <v>1</v>
      </c>
      <c r="AC402" s="22" t="str">
        <f t="shared" si="89"/>
        <v>P3A</v>
      </c>
      <c r="AD402" s="22" t="str">
        <f>VLOOKUP(D402,'2-班级信息'!A:AI,35,0)</f>
        <v>周日上午</v>
      </c>
      <c r="AE402" s="22" t="str">
        <f>VLOOKUP(D402,'2-班级信息'!A:AL,12,0)</f>
        <v>3小时</v>
      </c>
      <c r="AF402" s="22" t="str">
        <f t="shared" si="79"/>
        <v>小学班</v>
      </c>
      <c r="AG402" s="22" t="str">
        <f t="shared" si="90"/>
        <v>小学周末白天班</v>
      </c>
    </row>
    <row r="403" spans="1:33">
      <c r="A403" s="214" t="s">
        <v>1721</v>
      </c>
      <c r="B403" s="214" t="s">
        <v>459</v>
      </c>
      <c r="C403" s="214" t="s">
        <v>1721</v>
      </c>
      <c r="D403" s="214" t="s">
        <v>4202</v>
      </c>
      <c r="E403" s="214" t="s">
        <v>4204</v>
      </c>
      <c r="F403" s="214" t="s">
        <v>4203</v>
      </c>
      <c r="G403" s="214" t="s">
        <v>2513</v>
      </c>
      <c r="H403" s="214" t="s">
        <v>2514</v>
      </c>
      <c r="I403" s="214" t="s">
        <v>1687</v>
      </c>
      <c r="J403" s="214" t="s">
        <v>2516</v>
      </c>
      <c r="K403" s="214">
        <v>0</v>
      </c>
      <c r="L403" s="214" t="s">
        <v>4599</v>
      </c>
      <c r="M403" s="214" t="s">
        <v>11</v>
      </c>
      <c r="N403" s="214" t="s">
        <v>1742</v>
      </c>
      <c r="O403" s="214" t="s">
        <v>11</v>
      </c>
      <c r="P403" s="214" t="s">
        <v>2516</v>
      </c>
      <c r="Q403" s="22" t="str">
        <f t="shared" si="80"/>
        <v>在读</v>
      </c>
      <c r="R403" s="22" t="str">
        <f>IF(Q403="在读",IF(IFERROR(FIND("一",D403),0)&gt;0,"一对一",VLOOKUP(LEFT(D403,3),班级编码!A:H,8,0)),Q403)</f>
        <v>幼儿部</v>
      </c>
      <c r="S403" s="22" t="str">
        <f t="shared" si="81"/>
        <v>K03000GXZ49</v>
      </c>
      <c r="T403" s="22" t="str">
        <f t="shared" si="82"/>
        <v>易青梅</v>
      </c>
      <c r="U403" s="22" t="str">
        <f t="shared" si="83"/>
        <v/>
      </c>
      <c r="V403" s="22" t="str">
        <f t="shared" si="84"/>
        <v>STA MARIA ANTONIO II</v>
      </c>
      <c r="W403" s="22" t="str">
        <f t="shared" si="85"/>
        <v>STA MARIA ANTONIO II</v>
      </c>
      <c r="X403" s="22" t="str">
        <f t="shared" si="86"/>
        <v/>
      </c>
      <c r="Y403" s="22">
        <f t="shared" si="87"/>
        <v>20</v>
      </c>
      <c r="Z403" s="22">
        <f t="shared" si="88"/>
        <v>20</v>
      </c>
      <c r="AA403" s="22" t="str">
        <f t="shared" si="78"/>
        <v/>
      </c>
      <c r="AB403" s="22">
        <f>COUNTIF($G$2:G403,G403)</f>
        <v>1</v>
      </c>
      <c r="AC403" s="22" t="str">
        <f t="shared" si="89"/>
        <v>K03</v>
      </c>
      <c r="AD403" s="22" t="str">
        <f>VLOOKUP(D403,'2-班级信息'!A:AI,35,0)</f>
        <v>周五下午</v>
      </c>
      <c r="AE403" s="22" t="str">
        <f>VLOOKUP(D403,'2-班级信息'!A:AL,12,0)</f>
        <v>1.5小时</v>
      </c>
      <c r="AF403" s="22" t="str">
        <f t="shared" si="79"/>
        <v>幼儿班</v>
      </c>
      <c r="AG403" s="22" t="str">
        <f t="shared" si="90"/>
        <v>幼儿班</v>
      </c>
    </row>
    <row r="404" spans="1:33">
      <c r="A404" s="214" t="s">
        <v>1721</v>
      </c>
      <c r="B404" s="214" t="s">
        <v>459</v>
      </c>
      <c r="C404" s="214" t="s">
        <v>1721</v>
      </c>
      <c r="D404" s="214" t="s">
        <v>4202</v>
      </c>
      <c r="E404" s="214" t="s">
        <v>4204</v>
      </c>
      <c r="F404" s="214" t="s">
        <v>4203</v>
      </c>
      <c r="G404" s="214" t="s">
        <v>3722</v>
      </c>
      <c r="H404" s="214" t="s">
        <v>3723</v>
      </c>
      <c r="I404" s="214" t="s">
        <v>1687</v>
      </c>
      <c r="J404" s="214" t="s">
        <v>3724</v>
      </c>
      <c r="K404" s="214">
        <v>0</v>
      </c>
      <c r="L404" s="214" t="s">
        <v>4600</v>
      </c>
      <c r="M404" s="214" t="s">
        <v>11</v>
      </c>
      <c r="N404" s="214" t="s">
        <v>1742</v>
      </c>
      <c r="O404" s="214" t="s">
        <v>11</v>
      </c>
      <c r="P404" s="214" t="s">
        <v>3724</v>
      </c>
      <c r="Q404" s="22" t="str">
        <f t="shared" si="80"/>
        <v>在读</v>
      </c>
      <c r="R404" s="22" t="str">
        <f>IF(Q404="在读",IF(IFERROR(FIND("一",D404),0)&gt;0,"一对一",VLOOKUP(LEFT(D404,3),班级编码!A:H,8,0)),Q404)</f>
        <v>幼儿部</v>
      </c>
      <c r="S404" s="22" t="str">
        <f t="shared" si="81"/>
        <v>K03000GXZ49</v>
      </c>
      <c r="T404" s="22" t="str">
        <f t="shared" si="82"/>
        <v>易青梅</v>
      </c>
      <c r="U404" s="22" t="str">
        <f t="shared" si="83"/>
        <v/>
      </c>
      <c r="V404" s="22" t="str">
        <f t="shared" si="84"/>
        <v>STA MARIA ANTONIO II</v>
      </c>
      <c r="W404" s="22" t="str">
        <f t="shared" si="85"/>
        <v>STA MARIA ANTONIO II</v>
      </c>
      <c r="X404" s="22" t="str">
        <f t="shared" si="86"/>
        <v/>
      </c>
      <c r="Y404" s="22">
        <f t="shared" si="87"/>
        <v>20</v>
      </c>
      <c r="Z404" s="22">
        <f t="shared" si="88"/>
        <v>20</v>
      </c>
      <c r="AA404" s="22" t="str">
        <f t="shared" si="78"/>
        <v/>
      </c>
      <c r="AB404" s="22">
        <f>COUNTIF($G$2:G404,G404)</f>
        <v>1</v>
      </c>
      <c r="AC404" s="22" t="str">
        <f t="shared" si="89"/>
        <v>K03</v>
      </c>
      <c r="AD404" s="22" t="str">
        <f>VLOOKUP(D404,'2-班级信息'!A:AI,35,0)</f>
        <v>周五下午</v>
      </c>
      <c r="AE404" s="22" t="str">
        <f>VLOOKUP(D404,'2-班级信息'!A:AL,12,0)</f>
        <v>1.5小时</v>
      </c>
      <c r="AF404" s="22" t="str">
        <f t="shared" si="79"/>
        <v>幼儿班</v>
      </c>
      <c r="AG404" s="22" t="str">
        <f t="shared" si="90"/>
        <v>幼儿班</v>
      </c>
    </row>
    <row r="405" spans="1:33">
      <c r="A405" s="214" t="s">
        <v>1721</v>
      </c>
      <c r="B405" s="214" t="s">
        <v>459</v>
      </c>
      <c r="C405" s="214" t="s">
        <v>1721</v>
      </c>
      <c r="D405" s="214" t="s">
        <v>4202</v>
      </c>
      <c r="E405" s="214" t="s">
        <v>4204</v>
      </c>
      <c r="F405" s="214" t="s">
        <v>4203</v>
      </c>
      <c r="G405" s="214" t="s">
        <v>3065</v>
      </c>
      <c r="H405" s="214" t="s">
        <v>3066</v>
      </c>
      <c r="I405" s="214" t="s">
        <v>1687</v>
      </c>
      <c r="J405" s="214" t="s">
        <v>3068</v>
      </c>
      <c r="K405" s="214">
        <v>0</v>
      </c>
      <c r="L405" s="214" t="s">
        <v>4601</v>
      </c>
      <c r="M405" s="214" t="s">
        <v>11</v>
      </c>
      <c r="N405" s="214" t="s">
        <v>1742</v>
      </c>
      <c r="O405" s="214" t="s">
        <v>11</v>
      </c>
      <c r="P405" s="214" t="s">
        <v>3070</v>
      </c>
      <c r="Q405" s="22" t="str">
        <f t="shared" si="80"/>
        <v>在读</v>
      </c>
      <c r="R405" s="22" t="str">
        <f>IF(Q405="在读",IF(IFERROR(FIND("一",D405),0)&gt;0,"一对一",VLOOKUP(LEFT(D405,3),班级编码!A:H,8,0)),Q405)</f>
        <v>幼儿部</v>
      </c>
      <c r="S405" s="22" t="str">
        <f t="shared" si="81"/>
        <v>K03000GXZ49</v>
      </c>
      <c r="T405" s="22" t="str">
        <f t="shared" si="82"/>
        <v>易青梅</v>
      </c>
      <c r="U405" s="22" t="str">
        <f t="shared" si="83"/>
        <v/>
      </c>
      <c r="V405" s="22" t="str">
        <f t="shared" si="84"/>
        <v>STA MARIA ANTONIO II</v>
      </c>
      <c r="W405" s="22" t="str">
        <f t="shared" si="85"/>
        <v>STA MARIA ANTONIO II</v>
      </c>
      <c r="X405" s="22" t="str">
        <f t="shared" si="86"/>
        <v/>
      </c>
      <c r="Y405" s="22">
        <f t="shared" si="87"/>
        <v>20</v>
      </c>
      <c r="Z405" s="22">
        <f t="shared" si="88"/>
        <v>20</v>
      </c>
      <c r="AA405" s="22" t="str">
        <f t="shared" si="78"/>
        <v/>
      </c>
      <c r="AB405" s="22">
        <f>COUNTIF($G$2:G405,G405)</f>
        <v>1</v>
      </c>
      <c r="AC405" s="22" t="str">
        <f t="shared" si="89"/>
        <v>K03</v>
      </c>
      <c r="AD405" s="22" t="str">
        <f>VLOOKUP(D405,'2-班级信息'!A:AI,35,0)</f>
        <v>周五下午</v>
      </c>
      <c r="AE405" s="22" t="str">
        <f>VLOOKUP(D405,'2-班级信息'!A:AL,12,0)</f>
        <v>1.5小时</v>
      </c>
      <c r="AF405" s="22" t="str">
        <f t="shared" si="79"/>
        <v>幼儿班</v>
      </c>
      <c r="AG405" s="22" t="str">
        <f t="shared" si="90"/>
        <v>幼儿班</v>
      </c>
    </row>
    <row r="406" spans="1:33">
      <c r="A406" s="214" t="s">
        <v>1721</v>
      </c>
      <c r="B406" s="214" t="s">
        <v>459</v>
      </c>
      <c r="C406" s="214" t="s">
        <v>1721</v>
      </c>
      <c r="D406" s="214" t="s">
        <v>4202</v>
      </c>
      <c r="E406" s="214" t="s">
        <v>4204</v>
      </c>
      <c r="F406" s="214" t="s">
        <v>4203</v>
      </c>
      <c r="G406" s="214" t="s">
        <v>4063</v>
      </c>
      <c r="H406" s="214" t="s">
        <v>4064</v>
      </c>
      <c r="I406" s="214" t="s">
        <v>1687</v>
      </c>
      <c r="J406" s="214" t="s">
        <v>4066</v>
      </c>
      <c r="K406" s="214">
        <v>0</v>
      </c>
      <c r="L406" s="214" t="s">
        <v>4602</v>
      </c>
      <c r="M406" s="214" t="s">
        <v>11</v>
      </c>
      <c r="N406" s="214" t="s">
        <v>1742</v>
      </c>
      <c r="O406" s="214" t="s">
        <v>11</v>
      </c>
      <c r="P406" s="214" t="s">
        <v>4066</v>
      </c>
      <c r="Q406" s="22" t="str">
        <f t="shared" si="80"/>
        <v>在读</v>
      </c>
      <c r="R406" s="22" t="str">
        <f>IF(Q406="在读",IF(IFERROR(FIND("一",D406),0)&gt;0,"一对一",VLOOKUP(LEFT(D406,3),班级编码!A:H,8,0)),Q406)</f>
        <v>幼儿部</v>
      </c>
      <c r="S406" s="22" t="str">
        <f t="shared" si="81"/>
        <v>K03000GXZ49</v>
      </c>
      <c r="T406" s="22" t="str">
        <f t="shared" si="82"/>
        <v>易青梅</v>
      </c>
      <c r="U406" s="22" t="str">
        <f t="shared" si="83"/>
        <v/>
      </c>
      <c r="V406" s="22" t="str">
        <f t="shared" si="84"/>
        <v>STA MARIA ANTONIO II</v>
      </c>
      <c r="W406" s="22" t="str">
        <f t="shared" si="85"/>
        <v>STA MARIA ANTONIO II</v>
      </c>
      <c r="X406" s="22" t="str">
        <f t="shared" si="86"/>
        <v/>
      </c>
      <c r="Y406" s="22">
        <f t="shared" si="87"/>
        <v>20</v>
      </c>
      <c r="Z406" s="22">
        <f t="shared" si="88"/>
        <v>20</v>
      </c>
      <c r="AA406" s="22" t="str">
        <f t="shared" si="78"/>
        <v/>
      </c>
      <c r="AB406" s="22">
        <f>COUNTIF($G$2:G406,G406)</f>
        <v>1</v>
      </c>
      <c r="AC406" s="22" t="str">
        <f t="shared" si="89"/>
        <v>K03</v>
      </c>
      <c r="AD406" s="22" t="str">
        <f>VLOOKUP(D406,'2-班级信息'!A:AI,35,0)</f>
        <v>周五下午</v>
      </c>
      <c r="AE406" s="22" t="str">
        <f>VLOOKUP(D406,'2-班级信息'!A:AL,12,0)</f>
        <v>1.5小时</v>
      </c>
      <c r="AF406" s="22" t="str">
        <f t="shared" si="79"/>
        <v>幼儿班</v>
      </c>
      <c r="AG406" s="22" t="str">
        <f t="shared" si="90"/>
        <v>幼儿班</v>
      </c>
    </row>
    <row r="407" spans="1:33">
      <c r="A407" s="214" t="s">
        <v>1721</v>
      </c>
      <c r="B407" s="214" t="s">
        <v>4068</v>
      </c>
      <c r="C407" s="214" t="s">
        <v>1721</v>
      </c>
      <c r="D407" s="214" t="s">
        <v>1703</v>
      </c>
      <c r="E407" s="214" t="s">
        <v>11</v>
      </c>
      <c r="F407" s="214" t="s">
        <v>11</v>
      </c>
      <c r="G407" s="214" t="s">
        <v>1756</v>
      </c>
      <c r="H407" s="214" t="s">
        <v>1757</v>
      </c>
      <c r="I407" s="214" t="s">
        <v>1687</v>
      </c>
      <c r="J407" s="214" t="s">
        <v>1759</v>
      </c>
      <c r="K407" s="214">
        <v>0</v>
      </c>
      <c r="L407" s="214" t="s">
        <v>11</v>
      </c>
      <c r="M407" s="214" t="s">
        <v>11</v>
      </c>
      <c r="N407" s="214" t="s">
        <v>1737</v>
      </c>
      <c r="O407" s="214" t="s">
        <v>1759</v>
      </c>
      <c r="P407" s="214" t="s">
        <v>1761</v>
      </c>
      <c r="Q407" s="22" t="str">
        <f t="shared" si="80"/>
        <v>未进班</v>
      </c>
      <c r="R407" s="22" t="str">
        <f>IF(Q407="在读",IF(IFERROR(FIND("一",D407),0)&gt;0,"一对一",VLOOKUP(LEFT(D407,3),班级编码!A:H,8,0)),Q407)</f>
        <v>未进班</v>
      </c>
      <c r="S407" s="22" t="str">
        <f t="shared" si="81"/>
        <v>未进班</v>
      </c>
      <c r="T407" s="22" t="str">
        <f t="shared" si="82"/>
        <v/>
      </c>
      <c r="U407" s="22" t="str">
        <f t="shared" si="83"/>
        <v/>
      </c>
      <c r="V407" s="22" t="str">
        <f t="shared" si="84"/>
        <v/>
      </c>
      <c r="W407" s="22" t="str">
        <f t="shared" si="85"/>
        <v/>
      </c>
      <c r="X407" s="22" t="str">
        <f t="shared" si="86"/>
        <v/>
      </c>
      <c r="Y407" s="22">
        <f t="shared" si="87"/>
        <v>0</v>
      </c>
      <c r="Z407" s="22">
        <f t="shared" si="88"/>
        <v>0</v>
      </c>
      <c r="AA407" s="22" t="str">
        <f t="shared" si="78"/>
        <v/>
      </c>
      <c r="AB407" s="22">
        <f>COUNTIF($G$2:G407,G407)</f>
        <v>1</v>
      </c>
      <c r="AC407" s="22" t="str">
        <f t="shared" si="89"/>
        <v>未进班</v>
      </c>
      <c r="AD407" s="22" t="str">
        <f>VLOOKUP(D407,'2-班级信息'!A:AI,35,0)</f>
        <v/>
      </c>
      <c r="AE407" s="22" t="str">
        <f>VLOOKUP(D407,'2-班级信息'!A:AL,12,0)</f>
        <v/>
      </c>
      <c r="AF407" s="22" t="str">
        <f t="shared" si="79"/>
        <v>幼儿班</v>
      </c>
      <c r="AG407" s="22" t="str">
        <f t="shared" si="90"/>
        <v>幼儿班</v>
      </c>
    </row>
    <row r="408" spans="1:33">
      <c r="A408" s="214" t="s">
        <v>1721</v>
      </c>
      <c r="B408" s="214" t="s">
        <v>4068</v>
      </c>
      <c r="C408" s="214" t="s">
        <v>1721</v>
      </c>
      <c r="D408" s="214" t="s">
        <v>1703</v>
      </c>
      <c r="E408" s="214" t="s">
        <v>11</v>
      </c>
      <c r="F408" s="214" t="s">
        <v>11</v>
      </c>
      <c r="G408" s="214" t="s">
        <v>2556</v>
      </c>
      <c r="H408" s="214" t="s">
        <v>2557</v>
      </c>
      <c r="I408" s="214" t="s">
        <v>14</v>
      </c>
      <c r="J408" s="214" t="s">
        <v>2559</v>
      </c>
      <c r="K408" s="214">
        <v>0</v>
      </c>
      <c r="L408" s="214" t="s">
        <v>11</v>
      </c>
      <c r="M408" s="214" t="s">
        <v>11</v>
      </c>
      <c r="N408" s="214" t="s">
        <v>1726</v>
      </c>
      <c r="O408" s="214" t="s">
        <v>11</v>
      </c>
      <c r="P408" s="214" t="s">
        <v>2559</v>
      </c>
      <c r="Q408" s="22" t="str">
        <f t="shared" si="80"/>
        <v>未进班</v>
      </c>
      <c r="R408" s="22" t="str">
        <f>IF(Q408="在读",IF(IFERROR(FIND("一",D408),0)&gt;0,"一对一",VLOOKUP(LEFT(D408,3),班级编码!A:H,8,0)),Q408)</f>
        <v>未进班</v>
      </c>
      <c r="S408" s="22" t="str">
        <f t="shared" si="81"/>
        <v>未进班</v>
      </c>
      <c r="T408" s="22" t="str">
        <f t="shared" si="82"/>
        <v/>
      </c>
      <c r="U408" s="22" t="str">
        <f t="shared" si="83"/>
        <v/>
      </c>
      <c r="V408" s="22" t="str">
        <f t="shared" si="84"/>
        <v/>
      </c>
      <c r="W408" s="22" t="str">
        <f t="shared" si="85"/>
        <v/>
      </c>
      <c r="X408" s="22" t="str">
        <f t="shared" si="86"/>
        <v/>
      </c>
      <c r="Y408" s="22">
        <f t="shared" si="87"/>
        <v>0</v>
      </c>
      <c r="Z408" s="22">
        <f t="shared" si="88"/>
        <v>0</v>
      </c>
      <c r="AA408" s="22" t="str">
        <f t="shared" si="78"/>
        <v/>
      </c>
      <c r="AB408" s="22">
        <f>COUNTIF($G$2:G408,G408)</f>
        <v>1</v>
      </c>
      <c r="AC408" s="22" t="str">
        <f t="shared" si="89"/>
        <v>未进班</v>
      </c>
      <c r="AD408" s="22" t="str">
        <f>VLOOKUP(D408,'2-班级信息'!A:AI,35,0)</f>
        <v/>
      </c>
      <c r="AE408" s="22" t="str">
        <f>VLOOKUP(D408,'2-班级信息'!A:AL,12,0)</f>
        <v/>
      </c>
      <c r="AF408" s="22" t="str">
        <f t="shared" si="79"/>
        <v>小学班</v>
      </c>
      <c r="AG408" s="22" t="str">
        <f t="shared" si="90"/>
        <v>小学平时班</v>
      </c>
    </row>
    <row r="409" spans="1:33">
      <c r="A409" s="214" t="s">
        <v>1721</v>
      </c>
      <c r="B409" s="214" t="s">
        <v>4068</v>
      </c>
      <c r="C409" s="214" t="s">
        <v>1721</v>
      </c>
      <c r="D409" s="214" t="s">
        <v>1703</v>
      </c>
      <c r="E409" s="214" t="s">
        <v>11</v>
      </c>
      <c r="F409" s="214" t="s">
        <v>11</v>
      </c>
      <c r="G409" s="214" t="s">
        <v>3820</v>
      </c>
      <c r="H409" s="214" t="s">
        <v>3821</v>
      </c>
      <c r="I409" s="214" t="s">
        <v>1687</v>
      </c>
      <c r="J409" s="214" t="s">
        <v>3822</v>
      </c>
      <c r="K409" s="214">
        <v>0</v>
      </c>
      <c r="L409" s="214" t="s">
        <v>11</v>
      </c>
      <c r="M409" s="214" t="s">
        <v>11</v>
      </c>
      <c r="N409" s="214" t="s">
        <v>1737</v>
      </c>
      <c r="O409" s="214" t="s">
        <v>11</v>
      </c>
      <c r="P409" s="214" t="s">
        <v>11</v>
      </c>
      <c r="Q409" s="22" t="str">
        <f t="shared" si="80"/>
        <v>未进班</v>
      </c>
      <c r="R409" s="22" t="str">
        <f>IF(Q409="在读",IF(IFERROR(FIND("一",D409),0)&gt;0,"一对一",VLOOKUP(LEFT(D409,3),班级编码!A:H,8,0)),Q409)</f>
        <v>未进班</v>
      </c>
      <c r="S409" s="22" t="str">
        <f t="shared" si="81"/>
        <v>未进班</v>
      </c>
      <c r="T409" s="22" t="str">
        <f t="shared" si="82"/>
        <v/>
      </c>
      <c r="U409" s="22" t="str">
        <f t="shared" si="83"/>
        <v/>
      </c>
      <c r="V409" s="22" t="str">
        <f t="shared" si="84"/>
        <v/>
      </c>
      <c r="W409" s="22" t="str">
        <f t="shared" si="85"/>
        <v/>
      </c>
      <c r="X409" s="22" t="str">
        <f t="shared" si="86"/>
        <v/>
      </c>
      <c r="Y409" s="22">
        <f t="shared" si="87"/>
        <v>0</v>
      </c>
      <c r="Z409" s="22">
        <f t="shared" si="88"/>
        <v>0</v>
      </c>
      <c r="AA409" s="22" t="str">
        <f t="shared" si="78"/>
        <v/>
      </c>
      <c r="AB409" s="22">
        <f>COUNTIF($G$2:G409,G409)</f>
        <v>1</v>
      </c>
      <c r="AC409" s="22" t="str">
        <f t="shared" si="89"/>
        <v>未进班</v>
      </c>
      <c r="AD409" s="22" t="str">
        <f>VLOOKUP(D409,'2-班级信息'!A:AI,35,0)</f>
        <v/>
      </c>
      <c r="AE409" s="22" t="str">
        <f>VLOOKUP(D409,'2-班级信息'!A:AL,12,0)</f>
        <v/>
      </c>
      <c r="AF409" s="22" t="str">
        <f t="shared" si="79"/>
        <v>幼儿班</v>
      </c>
      <c r="AG409" s="22" t="str">
        <f t="shared" si="90"/>
        <v>幼儿班</v>
      </c>
    </row>
    <row r="410" spans="1:33">
      <c r="A410" s="214" t="s">
        <v>1721</v>
      </c>
      <c r="B410" s="214" t="s">
        <v>4068</v>
      </c>
      <c r="C410" s="214" t="s">
        <v>1721</v>
      </c>
      <c r="D410" s="214" t="s">
        <v>1703</v>
      </c>
      <c r="E410" s="214" t="s">
        <v>11</v>
      </c>
      <c r="F410" s="214" t="s">
        <v>11</v>
      </c>
      <c r="G410" s="214" t="s">
        <v>3087</v>
      </c>
      <c r="H410" s="214" t="s">
        <v>3088</v>
      </c>
      <c r="I410" s="214" t="s">
        <v>14</v>
      </c>
      <c r="J410" s="214" t="s">
        <v>3090</v>
      </c>
      <c r="K410" s="214">
        <v>0</v>
      </c>
      <c r="L410" s="214" t="s">
        <v>11</v>
      </c>
      <c r="M410" s="214" t="s">
        <v>11</v>
      </c>
      <c r="N410" s="214" t="s">
        <v>1726</v>
      </c>
      <c r="O410" s="214" t="s">
        <v>3090</v>
      </c>
      <c r="P410" s="214" t="s">
        <v>11</v>
      </c>
      <c r="Q410" s="22" t="str">
        <f t="shared" si="80"/>
        <v>未进班</v>
      </c>
      <c r="R410" s="22" t="str">
        <f>IF(Q410="在读",IF(IFERROR(FIND("一",D410),0)&gt;0,"一对一",VLOOKUP(LEFT(D410,3),班级编码!A:H,8,0)),Q410)</f>
        <v>未进班</v>
      </c>
      <c r="S410" s="22" t="str">
        <f t="shared" si="81"/>
        <v>未进班</v>
      </c>
      <c r="T410" s="22" t="str">
        <f t="shared" si="82"/>
        <v/>
      </c>
      <c r="U410" s="22" t="str">
        <f t="shared" si="83"/>
        <v/>
      </c>
      <c r="V410" s="22" t="str">
        <f t="shared" si="84"/>
        <v/>
      </c>
      <c r="W410" s="22" t="str">
        <f t="shared" si="85"/>
        <v/>
      </c>
      <c r="X410" s="22" t="str">
        <f t="shared" si="86"/>
        <v/>
      </c>
      <c r="Y410" s="22">
        <f t="shared" si="87"/>
        <v>0</v>
      </c>
      <c r="Z410" s="22">
        <f t="shared" si="88"/>
        <v>0</v>
      </c>
      <c r="AA410" s="22" t="str">
        <f t="shared" si="78"/>
        <v/>
      </c>
      <c r="AB410" s="22">
        <f>COUNTIF($G$2:G410,G410)</f>
        <v>1</v>
      </c>
      <c r="AC410" s="22" t="str">
        <f t="shared" si="89"/>
        <v>未进班</v>
      </c>
      <c r="AD410" s="22" t="str">
        <f>VLOOKUP(D410,'2-班级信息'!A:AI,35,0)</f>
        <v/>
      </c>
      <c r="AE410" s="22" t="str">
        <f>VLOOKUP(D410,'2-班级信息'!A:AL,12,0)</f>
        <v/>
      </c>
      <c r="AF410" s="22" t="str">
        <f t="shared" si="79"/>
        <v>小学班</v>
      </c>
      <c r="AG410" s="22" t="str">
        <f t="shared" si="90"/>
        <v>小学平时班</v>
      </c>
    </row>
    <row r="411" spans="1:33">
      <c r="A411" s="214" t="s">
        <v>1721</v>
      </c>
      <c r="B411" s="214" t="s">
        <v>459</v>
      </c>
      <c r="C411" s="214" t="s">
        <v>1721</v>
      </c>
      <c r="D411" s="214" t="s">
        <v>4202</v>
      </c>
      <c r="E411" s="214" t="s">
        <v>4204</v>
      </c>
      <c r="F411" s="214" t="s">
        <v>4203</v>
      </c>
      <c r="G411" s="214" t="s">
        <v>2234</v>
      </c>
      <c r="H411" s="214" t="s">
        <v>2235</v>
      </c>
      <c r="I411" s="214" t="s">
        <v>1669</v>
      </c>
      <c r="J411" s="214" t="s">
        <v>2237</v>
      </c>
      <c r="K411" s="214">
        <v>0</v>
      </c>
      <c r="L411" s="214" t="s">
        <v>5361</v>
      </c>
      <c r="M411" s="214" t="s">
        <v>11</v>
      </c>
      <c r="N411" s="214" t="s">
        <v>2241</v>
      </c>
      <c r="O411" s="214" t="s">
        <v>2239</v>
      </c>
      <c r="P411" s="214" t="s">
        <v>2237</v>
      </c>
      <c r="Q411" s="22" t="str">
        <f t="shared" si="80"/>
        <v>在读</v>
      </c>
      <c r="R411" s="22" t="str">
        <f>IF(Q411="在读",IF(IFERROR(FIND("一",D411),0)&gt;0,"一对一",VLOOKUP(LEFT(D411,3),班级编码!A:H,8,0)),Q411)</f>
        <v>幼儿部</v>
      </c>
      <c r="S411" s="22" t="str">
        <f t="shared" si="81"/>
        <v>K03000GXZ49</v>
      </c>
      <c r="T411" s="22" t="str">
        <f t="shared" si="82"/>
        <v>易青梅</v>
      </c>
      <c r="U411" s="22" t="str">
        <f t="shared" si="83"/>
        <v/>
      </c>
      <c r="V411" s="22" t="str">
        <f t="shared" si="84"/>
        <v>STA MARIA ANTONIO II</v>
      </c>
      <c r="W411" s="22" t="str">
        <f t="shared" si="85"/>
        <v>STA MARIA ANTONIO II</v>
      </c>
      <c r="X411" s="22" t="str">
        <f t="shared" si="86"/>
        <v/>
      </c>
      <c r="Y411" s="22">
        <f t="shared" si="87"/>
        <v>20</v>
      </c>
      <c r="Z411" s="22">
        <f t="shared" si="88"/>
        <v>20</v>
      </c>
      <c r="AA411" s="22" t="str">
        <f t="shared" si="78"/>
        <v/>
      </c>
      <c r="AB411" s="22">
        <f>COUNTIF($G$2:G411,G411)</f>
        <v>1</v>
      </c>
      <c r="AC411" s="22" t="str">
        <f t="shared" si="89"/>
        <v>K03</v>
      </c>
      <c r="AD411" s="22" t="str">
        <f>VLOOKUP(D411,'2-班级信息'!A:AI,35,0)</f>
        <v>周五下午</v>
      </c>
      <c r="AE411" s="22" t="str">
        <f>VLOOKUP(D411,'2-班级信息'!A:AL,12,0)</f>
        <v>1.5小时</v>
      </c>
      <c r="AF411" s="22" t="str">
        <f t="shared" si="79"/>
        <v>幼儿班</v>
      </c>
      <c r="AG411" s="22" t="str">
        <f t="shared" si="90"/>
        <v>幼儿班</v>
      </c>
    </row>
    <row r="412" spans="1:33">
      <c r="A412" s="214" t="s">
        <v>1721</v>
      </c>
      <c r="B412" s="214" t="s">
        <v>464</v>
      </c>
      <c r="C412" s="214" t="s">
        <v>1721</v>
      </c>
      <c r="D412" s="214" t="s">
        <v>4191</v>
      </c>
      <c r="E412" s="214" t="s">
        <v>4193</v>
      </c>
      <c r="F412" s="214" t="s">
        <v>4192</v>
      </c>
      <c r="G412" s="214" t="s">
        <v>3867</v>
      </c>
      <c r="H412" s="214" t="s">
        <v>3868</v>
      </c>
      <c r="I412" s="214" t="s">
        <v>1669</v>
      </c>
      <c r="J412" s="214" t="s">
        <v>3870</v>
      </c>
      <c r="K412" s="214">
        <v>0</v>
      </c>
      <c r="L412" s="214" t="s">
        <v>4603</v>
      </c>
      <c r="M412" s="214" t="s">
        <v>11</v>
      </c>
      <c r="N412" s="214" t="s">
        <v>3871</v>
      </c>
      <c r="O412" s="214" t="s">
        <v>11</v>
      </c>
      <c r="P412" s="214" t="s">
        <v>3870</v>
      </c>
      <c r="Q412" s="22" t="str">
        <f t="shared" si="80"/>
        <v>在读</v>
      </c>
      <c r="R412" s="22" t="str">
        <f>IF(Q412="在读",IF(IFERROR(FIND("一",D412),0)&gt;0,"一对一",VLOOKUP(LEFT(D412,3),班级编码!A:H,8,0)),Q412)</f>
        <v>幼儿部</v>
      </c>
      <c r="S412" s="22" t="str">
        <f t="shared" si="81"/>
        <v>K03ADPGZD42</v>
      </c>
      <c r="T412" s="22" t="str">
        <f t="shared" si="82"/>
        <v>覃爱怡</v>
      </c>
      <c r="U412" s="22" t="str">
        <f t="shared" si="83"/>
        <v/>
      </c>
      <c r="V412" s="22" t="str">
        <f t="shared" si="84"/>
        <v>STA MARIA ANTONIO II</v>
      </c>
      <c r="W412" s="22" t="str">
        <f t="shared" si="85"/>
        <v>STA MARIA ANTONIO II</v>
      </c>
      <c r="X412" s="22" t="str">
        <f t="shared" si="86"/>
        <v/>
      </c>
      <c r="Y412" s="22">
        <f t="shared" si="87"/>
        <v>20</v>
      </c>
      <c r="Z412" s="22">
        <f t="shared" si="88"/>
        <v>20</v>
      </c>
      <c r="AA412" s="22" t="str">
        <f t="shared" si="78"/>
        <v/>
      </c>
      <c r="AB412" s="22">
        <f>COUNTIF($G$2:G412,G412)</f>
        <v>1</v>
      </c>
      <c r="AC412" s="22" t="str">
        <f t="shared" si="89"/>
        <v>K03</v>
      </c>
      <c r="AD412" s="22" t="str">
        <f>VLOOKUP(D412,'2-班级信息'!A:AI,35,0)</f>
        <v>周日上午</v>
      </c>
      <c r="AE412" s="22" t="str">
        <f>VLOOKUP(D412,'2-班级信息'!A:AL,12,0)</f>
        <v>1.5小时</v>
      </c>
      <c r="AF412" s="22" t="str">
        <f t="shared" si="79"/>
        <v>幼儿班</v>
      </c>
      <c r="AG412" s="22" t="str">
        <f t="shared" si="90"/>
        <v>幼儿班</v>
      </c>
    </row>
    <row r="413" spans="1:33">
      <c r="A413" s="214" t="s">
        <v>1721</v>
      </c>
      <c r="B413" s="214" t="s">
        <v>4068</v>
      </c>
      <c r="C413" s="214" t="s">
        <v>1721</v>
      </c>
      <c r="D413" s="214" t="s">
        <v>1703</v>
      </c>
      <c r="E413" s="214" t="s">
        <v>11</v>
      </c>
      <c r="F413" s="214" t="s">
        <v>11</v>
      </c>
      <c r="G413" s="214" t="s">
        <v>2532</v>
      </c>
      <c r="H413" s="214" t="s">
        <v>2533</v>
      </c>
      <c r="I413" s="214" t="s">
        <v>1687</v>
      </c>
      <c r="J413" s="214" t="s">
        <v>2535</v>
      </c>
      <c r="K413" s="214">
        <v>0</v>
      </c>
      <c r="L413" s="214" t="s">
        <v>11</v>
      </c>
      <c r="M413" s="214" t="s">
        <v>11</v>
      </c>
      <c r="N413" s="214" t="s">
        <v>1737</v>
      </c>
      <c r="O413" s="214" t="s">
        <v>2536</v>
      </c>
      <c r="P413" s="214" t="s">
        <v>2535</v>
      </c>
      <c r="Q413" s="22" t="str">
        <f t="shared" si="80"/>
        <v>未进班</v>
      </c>
      <c r="R413" s="22" t="str">
        <f>IF(Q413="在读",IF(IFERROR(FIND("一",D413),0)&gt;0,"一对一",VLOOKUP(LEFT(D413,3),班级编码!A:H,8,0)),Q413)</f>
        <v>未进班</v>
      </c>
      <c r="S413" s="22" t="str">
        <f t="shared" si="81"/>
        <v>未进班</v>
      </c>
      <c r="T413" s="22" t="str">
        <f t="shared" si="82"/>
        <v/>
      </c>
      <c r="U413" s="22" t="str">
        <f t="shared" si="83"/>
        <v/>
      </c>
      <c r="V413" s="22" t="str">
        <f t="shared" si="84"/>
        <v/>
      </c>
      <c r="W413" s="22" t="str">
        <f t="shared" si="85"/>
        <v/>
      </c>
      <c r="X413" s="22" t="str">
        <f t="shared" si="86"/>
        <v/>
      </c>
      <c r="Y413" s="22">
        <f t="shared" si="87"/>
        <v>0</v>
      </c>
      <c r="Z413" s="22">
        <f t="shared" si="88"/>
        <v>0</v>
      </c>
      <c r="AA413" s="22" t="str">
        <f t="shared" si="78"/>
        <v/>
      </c>
      <c r="AB413" s="22">
        <f>COUNTIF($G$2:G413,G413)</f>
        <v>1</v>
      </c>
      <c r="AC413" s="22" t="str">
        <f t="shared" si="89"/>
        <v>未进班</v>
      </c>
      <c r="AD413" s="22" t="str">
        <f>VLOOKUP(D413,'2-班级信息'!A:AI,35,0)</f>
        <v/>
      </c>
      <c r="AE413" s="22" t="str">
        <f>VLOOKUP(D413,'2-班级信息'!A:AL,12,0)</f>
        <v/>
      </c>
      <c r="AF413" s="22" t="str">
        <f t="shared" si="79"/>
        <v>幼儿班</v>
      </c>
      <c r="AG413" s="22" t="str">
        <f t="shared" si="90"/>
        <v>幼儿班</v>
      </c>
    </row>
    <row r="414" spans="1:33">
      <c r="A414" s="214" t="s">
        <v>1721</v>
      </c>
      <c r="B414" s="214" t="s">
        <v>4068</v>
      </c>
      <c r="C414" s="214" t="s">
        <v>1721</v>
      </c>
      <c r="D414" s="214" t="s">
        <v>1703</v>
      </c>
      <c r="E414" s="214" t="s">
        <v>11</v>
      </c>
      <c r="F414" s="214" t="s">
        <v>11</v>
      </c>
      <c r="G414" s="214" t="s">
        <v>2153</v>
      </c>
      <c r="H414" s="214" t="s">
        <v>2154</v>
      </c>
      <c r="I414" s="214" t="s">
        <v>1687</v>
      </c>
      <c r="J414" s="214" t="s">
        <v>2156</v>
      </c>
      <c r="K414" s="214">
        <v>0</v>
      </c>
      <c r="L414" s="214" t="s">
        <v>11</v>
      </c>
      <c r="M414" s="214" t="s">
        <v>11</v>
      </c>
      <c r="N414" s="214" t="s">
        <v>1737</v>
      </c>
      <c r="O414" s="214" t="s">
        <v>2157</v>
      </c>
      <c r="P414" s="214" t="s">
        <v>2156</v>
      </c>
      <c r="Q414" s="22" t="str">
        <f t="shared" si="80"/>
        <v>未进班</v>
      </c>
      <c r="R414" s="22" t="str">
        <f>IF(Q414="在读",IF(IFERROR(FIND("一",D414),0)&gt;0,"一对一",VLOOKUP(LEFT(D414,3),班级编码!A:H,8,0)),Q414)</f>
        <v>未进班</v>
      </c>
      <c r="S414" s="22" t="str">
        <f t="shared" si="81"/>
        <v>未进班</v>
      </c>
      <c r="T414" s="22" t="str">
        <f t="shared" si="82"/>
        <v/>
      </c>
      <c r="U414" s="22" t="str">
        <f t="shared" si="83"/>
        <v/>
      </c>
      <c r="V414" s="22" t="str">
        <f t="shared" si="84"/>
        <v/>
      </c>
      <c r="W414" s="22" t="str">
        <f t="shared" si="85"/>
        <v/>
      </c>
      <c r="X414" s="22" t="str">
        <f t="shared" si="86"/>
        <v/>
      </c>
      <c r="Y414" s="22">
        <f t="shared" si="87"/>
        <v>0</v>
      </c>
      <c r="Z414" s="22">
        <f t="shared" si="88"/>
        <v>0</v>
      </c>
      <c r="AA414" s="22" t="str">
        <f t="shared" si="78"/>
        <v/>
      </c>
      <c r="AB414" s="22">
        <f>COUNTIF($G$2:G414,G414)</f>
        <v>1</v>
      </c>
      <c r="AC414" s="22" t="str">
        <f t="shared" si="89"/>
        <v>未进班</v>
      </c>
      <c r="AD414" s="22" t="str">
        <f>VLOOKUP(D414,'2-班级信息'!A:AI,35,0)</f>
        <v/>
      </c>
      <c r="AE414" s="22" t="str">
        <f>VLOOKUP(D414,'2-班级信息'!A:AL,12,0)</f>
        <v/>
      </c>
      <c r="AF414" s="22" t="str">
        <f t="shared" si="79"/>
        <v>幼儿班</v>
      </c>
      <c r="AG414" s="22" t="str">
        <f t="shared" si="90"/>
        <v>幼儿班</v>
      </c>
    </row>
    <row r="415" spans="1:33">
      <c r="A415" s="214" t="s">
        <v>1721</v>
      </c>
      <c r="B415" s="214" t="s">
        <v>4068</v>
      </c>
      <c r="C415" s="214" t="s">
        <v>1721</v>
      </c>
      <c r="D415" s="214" t="s">
        <v>1703</v>
      </c>
      <c r="E415" s="214" t="s">
        <v>11</v>
      </c>
      <c r="F415" s="214" t="s">
        <v>11</v>
      </c>
      <c r="G415" s="214" t="s">
        <v>2445</v>
      </c>
      <c r="H415" s="214" t="s">
        <v>2446</v>
      </c>
      <c r="I415" s="214" t="s">
        <v>1687</v>
      </c>
      <c r="J415" s="214" t="s">
        <v>2448</v>
      </c>
      <c r="K415" s="214">
        <v>0</v>
      </c>
      <c r="L415" s="214" t="s">
        <v>11</v>
      </c>
      <c r="M415" s="214" t="s">
        <v>11</v>
      </c>
      <c r="N415" s="214" t="s">
        <v>1737</v>
      </c>
      <c r="O415" s="214" t="s">
        <v>11</v>
      </c>
      <c r="P415" s="214" t="s">
        <v>2448</v>
      </c>
      <c r="Q415" s="22" t="str">
        <f t="shared" si="80"/>
        <v>未进班</v>
      </c>
      <c r="R415" s="22" t="str">
        <f>IF(Q415="在读",IF(IFERROR(FIND("一",D415),0)&gt;0,"一对一",VLOOKUP(LEFT(D415,3),班级编码!A:H,8,0)),Q415)</f>
        <v>未进班</v>
      </c>
      <c r="S415" s="22" t="str">
        <f t="shared" si="81"/>
        <v>未进班</v>
      </c>
      <c r="T415" s="22" t="str">
        <f t="shared" si="82"/>
        <v/>
      </c>
      <c r="U415" s="22" t="str">
        <f t="shared" si="83"/>
        <v/>
      </c>
      <c r="V415" s="22" t="str">
        <f t="shared" si="84"/>
        <v/>
      </c>
      <c r="W415" s="22" t="str">
        <f t="shared" si="85"/>
        <v/>
      </c>
      <c r="X415" s="22" t="str">
        <f t="shared" si="86"/>
        <v/>
      </c>
      <c r="Y415" s="22">
        <f t="shared" si="87"/>
        <v>0</v>
      </c>
      <c r="Z415" s="22">
        <f t="shared" si="88"/>
        <v>0</v>
      </c>
      <c r="AA415" s="22" t="str">
        <f t="shared" si="78"/>
        <v/>
      </c>
      <c r="AB415" s="22">
        <f>COUNTIF($G$2:G415,G415)</f>
        <v>1</v>
      </c>
      <c r="AC415" s="22" t="str">
        <f t="shared" si="89"/>
        <v>未进班</v>
      </c>
      <c r="AD415" s="22" t="str">
        <f>VLOOKUP(D415,'2-班级信息'!A:AI,35,0)</f>
        <v/>
      </c>
      <c r="AE415" s="22" t="str">
        <f>VLOOKUP(D415,'2-班级信息'!A:AL,12,0)</f>
        <v/>
      </c>
      <c r="AF415" s="22" t="str">
        <f t="shared" si="79"/>
        <v>幼儿班</v>
      </c>
      <c r="AG415" s="22" t="str">
        <f t="shared" si="90"/>
        <v>幼儿班</v>
      </c>
    </row>
    <row r="416" spans="1:33">
      <c r="A416" s="214" t="s">
        <v>1721</v>
      </c>
      <c r="B416" s="214" t="s">
        <v>4068</v>
      </c>
      <c r="C416" s="214" t="s">
        <v>1721</v>
      </c>
      <c r="D416" s="214" t="s">
        <v>1703</v>
      </c>
      <c r="E416" s="214" t="s">
        <v>11</v>
      </c>
      <c r="F416" s="214" t="s">
        <v>11</v>
      </c>
      <c r="G416" s="214" t="s">
        <v>2054</v>
      </c>
      <c r="H416" s="214" t="s">
        <v>2055</v>
      </c>
      <c r="I416" s="214" t="s">
        <v>14</v>
      </c>
      <c r="J416" s="214" t="s">
        <v>2057</v>
      </c>
      <c r="K416" s="214">
        <v>0</v>
      </c>
      <c r="L416" s="214" t="s">
        <v>11</v>
      </c>
      <c r="M416" s="214" t="s">
        <v>11</v>
      </c>
      <c r="N416" s="214" t="s">
        <v>1726</v>
      </c>
      <c r="O416" s="214" t="s">
        <v>11</v>
      </c>
      <c r="P416" s="214" t="s">
        <v>2057</v>
      </c>
      <c r="Q416" s="22" t="str">
        <f t="shared" si="80"/>
        <v>未进班</v>
      </c>
      <c r="R416" s="22" t="str">
        <f>IF(Q416="在读",IF(IFERROR(FIND("一",D416),0)&gt;0,"一对一",VLOOKUP(LEFT(D416,3),班级编码!A:H,8,0)),Q416)</f>
        <v>未进班</v>
      </c>
      <c r="S416" s="22" t="str">
        <f t="shared" si="81"/>
        <v>未进班</v>
      </c>
      <c r="T416" s="22" t="str">
        <f t="shared" si="82"/>
        <v/>
      </c>
      <c r="U416" s="22" t="str">
        <f t="shared" si="83"/>
        <v/>
      </c>
      <c r="V416" s="22" t="str">
        <f t="shared" si="84"/>
        <v/>
      </c>
      <c r="W416" s="22" t="str">
        <f t="shared" si="85"/>
        <v/>
      </c>
      <c r="X416" s="22" t="str">
        <f t="shared" si="86"/>
        <v/>
      </c>
      <c r="Y416" s="22">
        <f t="shared" si="87"/>
        <v>0</v>
      </c>
      <c r="Z416" s="22">
        <f t="shared" si="88"/>
        <v>0</v>
      </c>
      <c r="AA416" s="22" t="str">
        <f t="shared" si="78"/>
        <v/>
      </c>
      <c r="AB416" s="22">
        <f>COUNTIF($G$2:G416,G416)</f>
        <v>1</v>
      </c>
      <c r="AC416" s="22" t="str">
        <f t="shared" si="89"/>
        <v>未进班</v>
      </c>
      <c r="AD416" s="22" t="str">
        <f>VLOOKUP(D416,'2-班级信息'!A:AI,35,0)</f>
        <v/>
      </c>
      <c r="AE416" s="22" t="str">
        <f>VLOOKUP(D416,'2-班级信息'!A:AL,12,0)</f>
        <v/>
      </c>
      <c r="AF416" s="22" t="str">
        <f t="shared" si="79"/>
        <v>小学班</v>
      </c>
      <c r="AG416" s="22" t="str">
        <f t="shared" si="90"/>
        <v>小学平时班</v>
      </c>
    </row>
    <row r="417" spans="1:33">
      <c r="A417" s="214" t="s">
        <v>1721</v>
      </c>
      <c r="B417" s="214" t="s">
        <v>4068</v>
      </c>
      <c r="C417" s="214" t="s">
        <v>1721</v>
      </c>
      <c r="D417" s="214" t="s">
        <v>1703</v>
      </c>
      <c r="E417" s="214" t="s">
        <v>11</v>
      </c>
      <c r="F417" s="214" t="s">
        <v>11</v>
      </c>
      <c r="G417" s="214" t="s">
        <v>3682</v>
      </c>
      <c r="H417" s="214" t="s">
        <v>3683</v>
      </c>
      <c r="I417" s="214" t="s">
        <v>1687</v>
      </c>
      <c r="J417" s="214" t="s">
        <v>1970</v>
      </c>
      <c r="K417" s="214">
        <v>0</v>
      </c>
      <c r="L417" s="214" t="s">
        <v>11</v>
      </c>
      <c r="M417" s="214" t="s">
        <v>11</v>
      </c>
      <c r="N417" s="214" t="s">
        <v>3613</v>
      </c>
      <c r="O417" s="214" t="s">
        <v>11</v>
      </c>
      <c r="P417" s="214" t="s">
        <v>11</v>
      </c>
      <c r="Q417" s="22" t="str">
        <f t="shared" si="80"/>
        <v>未进班</v>
      </c>
      <c r="R417" s="22" t="str">
        <f>IF(Q417="在读",IF(IFERROR(FIND("一",D417),0)&gt;0,"一对一",VLOOKUP(LEFT(D417,3),班级编码!A:H,8,0)),Q417)</f>
        <v>未进班</v>
      </c>
      <c r="S417" s="22" t="str">
        <f t="shared" si="81"/>
        <v>未进班</v>
      </c>
      <c r="T417" s="22" t="str">
        <f t="shared" si="82"/>
        <v/>
      </c>
      <c r="U417" s="22" t="str">
        <f t="shared" si="83"/>
        <v/>
      </c>
      <c r="V417" s="22" t="str">
        <f t="shared" si="84"/>
        <v/>
      </c>
      <c r="W417" s="22" t="str">
        <f t="shared" si="85"/>
        <v/>
      </c>
      <c r="X417" s="22" t="str">
        <f t="shared" si="86"/>
        <v/>
      </c>
      <c r="Y417" s="22">
        <f t="shared" si="87"/>
        <v>0</v>
      </c>
      <c r="Z417" s="22">
        <f t="shared" si="88"/>
        <v>0</v>
      </c>
      <c r="AA417" s="22" t="str">
        <f t="shared" si="78"/>
        <v/>
      </c>
      <c r="AB417" s="22">
        <f>COUNTIF($G$2:G417,G417)</f>
        <v>1</v>
      </c>
      <c r="AC417" s="22" t="str">
        <f t="shared" si="89"/>
        <v>未进班</v>
      </c>
      <c r="AD417" s="22" t="str">
        <f>VLOOKUP(D417,'2-班级信息'!A:AI,35,0)</f>
        <v/>
      </c>
      <c r="AE417" s="22" t="str">
        <f>VLOOKUP(D417,'2-班级信息'!A:AL,12,0)</f>
        <v/>
      </c>
      <c r="AF417" s="22" t="str">
        <f t="shared" si="79"/>
        <v>幼儿班</v>
      </c>
      <c r="AG417" s="22" t="str">
        <f t="shared" si="90"/>
        <v>幼儿班</v>
      </c>
    </row>
    <row r="418" spans="1:33">
      <c r="A418" s="214" t="s">
        <v>1721</v>
      </c>
      <c r="B418" s="214" t="s">
        <v>4068</v>
      </c>
      <c r="C418" s="214" t="s">
        <v>1721</v>
      </c>
      <c r="D418" s="214" t="s">
        <v>1703</v>
      </c>
      <c r="E418" s="214" t="s">
        <v>11</v>
      </c>
      <c r="F418" s="214" t="s">
        <v>11</v>
      </c>
      <c r="G418" s="214" t="s">
        <v>2837</v>
      </c>
      <c r="H418" s="214" t="s">
        <v>2838</v>
      </c>
      <c r="I418" s="214" t="s">
        <v>10</v>
      </c>
      <c r="J418" s="214" t="s">
        <v>2839</v>
      </c>
      <c r="K418" s="214">
        <v>0</v>
      </c>
      <c r="L418" s="214" t="s">
        <v>11</v>
      </c>
      <c r="M418" s="214" t="s">
        <v>11</v>
      </c>
      <c r="N418" s="214" t="s">
        <v>1726</v>
      </c>
      <c r="O418" s="214" t="s">
        <v>11</v>
      </c>
      <c r="P418" s="214" t="s">
        <v>11</v>
      </c>
      <c r="Q418" s="22" t="str">
        <f t="shared" si="80"/>
        <v>未进班</v>
      </c>
      <c r="R418" s="22" t="str">
        <f>IF(Q418="在读",IF(IFERROR(FIND("一",D418),0)&gt;0,"一对一",VLOOKUP(LEFT(D418,3),班级编码!A:H,8,0)),Q418)</f>
        <v>未进班</v>
      </c>
      <c r="S418" s="22" t="str">
        <f t="shared" si="81"/>
        <v>未进班</v>
      </c>
      <c r="T418" s="22" t="str">
        <f t="shared" si="82"/>
        <v/>
      </c>
      <c r="U418" s="22" t="str">
        <f t="shared" si="83"/>
        <v/>
      </c>
      <c r="V418" s="22" t="str">
        <f t="shared" si="84"/>
        <v/>
      </c>
      <c r="W418" s="22" t="str">
        <f t="shared" si="85"/>
        <v/>
      </c>
      <c r="X418" s="22" t="str">
        <f t="shared" si="86"/>
        <v/>
      </c>
      <c r="Y418" s="22">
        <f t="shared" si="87"/>
        <v>0</v>
      </c>
      <c r="Z418" s="22">
        <f t="shared" si="88"/>
        <v>0</v>
      </c>
      <c r="AA418" s="22" t="str">
        <f t="shared" si="78"/>
        <v/>
      </c>
      <c r="AB418" s="22">
        <f>COUNTIF($G$2:G418,G418)</f>
        <v>1</v>
      </c>
      <c r="AC418" s="22" t="str">
        <f t="shared" si="89"/>
        <v>未进班</v>
      </c>
      <c r="AD418" s="22" t="str">
        <f>VLOOKUP(D418,'2-班级信息'!A:AI,35,0)</f>
        <v/>
      </c>
      <c r="AE418" s="22" t="str">
        <f>VLOOKUP(D418,'2-班级信息'!A:AL,12,0)</f>
        <v/>
      </c>
      <c r="AF418" s="22" t="str">
        <f t="shared" si="79"/>
        <v>小学班</v>
      </c>
      <c r="AG418" s="22" t="str">
        <f t="shared" si="90"/>
        <v>小学平时班</v>
      </c>
    </row>
    <row r="419" spans="1:33">
      <c r="A419" s="214" t="s">
        <v>1721</v>
      </c>
      <c r="B419" s="214" t="s">
        <v>4068</v>
      </c>
      <c r="C419" s="214" t="s">
        <v>1721</v>
      </c>
      <c r="D419" s="214" t="s">
        <v>1703</v>
      </c>
      <c r="E419" s="214" t="s">
        <v>11</v>
      </c>
      <c r="F419" s="214" t="s">
        <v>11</v>
      </c>
      <c r="G419" s="214" t="s">
        <v>2329</v>
      </c>
      <c r="H419" s="214" t="s">
        <v>2330</v>
      </c>
      <c r="I419" s="214" t="s">
        <v>1686</v>
      </c>
      <c r="J419" s="214" t="s">
        <v>2331</v>
      </c>
      <c r="K419" s="214">
        <v>0</v>
      </c>
      <c r="L419" s="214" t="s">
        <v>11</v>
      </c>
      <c r="M419" s="214" t="s">
        <v>11</v>
      </c>
      <c r="N419" s="214" t="s">
        <v>2332</v>
      </c>
      <c r="O419" s="214" t="s">
        <v>11</v>
      </c>
      <c r="P419" s="214" t="s">
        <v>11</v>
      </c>
      <c r="Q419" s="22" t="str">
        <f t="shared" si="80"/>
        <v>未进班</v>
      </c>
      <c r="R419" s="22" t="str">
        <f>IF(Q419="在读",IF(IFERROR(FIND("一",D419),0)&gt;0,"一对一",VLOOKUP(LEFT(D419,3),班级编码!A:H,8,0)),Q419)</f>
        <v>未进班</v>
      </c>
      <c r="S419" s="22" t="str">
        <f t="shared" si="81"/>
        <v>未进班</v>
      </c>
      <c r="T419" s="22" t="str">
        <f t="shared" si="82"/>
        <v/>
      </c>
      <c r="U419" s="22" t="str">
        <f t="shared" si="83"/>
        <v/>
      </c>
      <c r="V419" s="22" t="str">
        <f t="shared" si="84"/>
        <v/>
      </c>
      <c r="W419" s="22" t="str">
        <f t="shared" si="85"/>
        <v/>
      </c>
      <c r="X419" s="22" t="str">
        <f t="shared" si="86"/>
        <v/>
      </c>
      <c r="Y419" s="22">
        <f t="shared" si="87"/>
        <v>0</v>
      </c>
      <c r="Z419" s="22">
        <f t="shared" si="88"/>
        <v>0</v>
      </c>
      <c r="AA419" s="22" t="str">
        <f t="shared" si="78"/>
        <v/>
      </c>
      <c r="AB419" s="22">
        <f>COUNTIF($G$2:G419,G419)</f>
        <v>1</v>
      </c>
      <c r="AC419" s="22" t="str">
        <f t="shared" si="89"/>
        <v>未进班</v>
      </c>
      <c r="AD419" s="22" t="str">
        <f>VLOOKUP(D419,'2-班级信息'!A:AI,35,0)</f>
        <v/>
      </c>
      <c r="AE419" s="22" t="str">
        <f>VLOOKUP(D419,'2-班级信息'!A:AL,12,0)</f>
        <v/>
      </c>
      <c r="AF419" s="22" t="str">
        <f t="shared" si="79"/>
        <v>幼儿班</v>
      </c>
      <c r="AG419" s="22" t="str">
        <f t="shared" si="90"/>
        <v>幼儿班</v>
      </c>
    </row>
    <row r="420" spans="1:33">
      <c r="A420" s="214" t="s">
        <v>1721</v>
      </c>
      <c r="B420" s="214" t="s">
        <v>459</v>
      </c>
      <c r="C420" s="214" t="s">
        <v>1721</v>
      </c>
      <c r="D420" s="214" t="s">
        <v>4205</v>
      </c>
      <c r="E420" s="214" t="s">
        <v>4206</v>
      </c>
      <c r="F420" s="214" t="s">
        <v>4192</v>
      </c>
      <c r="G420" s="214" t="s">
        <v>5269</v>
      </c>
      <c r="H420" s="214" t="s">
        <v>5270</v>
      </c>
      <c r="I420" s="214" t="s">
        <v>1686</v>
      </c>
      <c r="J420" s="214" t="s">
        <v>5037</v>
      </c>
      <c r="K420" s="214">
        <v>0</v>
      </c>
      <c r="L420" s="214" t="s">
        <v>5362</v>
      </c>
      <c r="M420" s="214" t="s">
        <v>11</v>
      </c>
      <c r="N420" s="214" t="s">
        <v>1865</v>
      </c>
      <c r="O420" s="214" t="s">
        <v>5271</v>
      </c>
      <c r="P420" s="214" t="s">
        <v>11</v>
      </c>
      <c r="Q420" s="22" t="str">
        <f t="shared" si="80"/>
        <v>在读</v>
      </c>
      <c r="R420" s="22" t="str">
        <f>IF(Q420="在读",IF(IFERROR(FIND("一",D420),0)&gt;0,"一对一",VLOOKUP(LEFT(D420,3),班级编码!A:H,8,0)),Q420)</f>
        <v>幼儿部</v>
      </c>
      <c r="S420" s="22" t="str">
        <f t="shared" si="81"/>
        <v>K04000GXZ51</v>
      </c>
      <c r="T420" s="22" t="str">
        <f t="shared" si="82"/>
        <v>覃爱怡</v>
      </c>
      <c r="U420" s="22" t="str">
        <f t="shared" si="83"/>
        <v/>
      </c>
      <c r="V420" s="22" t="str">
        <f t="shared" si="84"/>
        <v>STA MARIA ANTONIO II</v>
      </c>
      <c r="W420" s="22" t="str">
        <f t="shared" si="85"/>
        <v>STA MARIA ANTONIO II</v>
      </c>
      <c r="X420" s="22" t="str">
        <f t="shared" si="86"/>
        <v/>
      </c>
      <c r="Y420" s="22">
        <f t="shared" si="87"/>
        <v>20</v>
      </c>
      <c r="Z420" s="22">
        <f t="shared" si="88"/>
        <v>20</v>
      </c>
      <c r="AA420" s="22" t="str">
        <f t="shared" si="78"/>
        <v/>
      </c>
      <c r="AB420" s="22">
        <f>COUNTIF($G$2:G420,G420)</f>
        <v>1</v>
      </c>
      <c r="AC420" s="22" t="str">
        <f t="shared" si="89"/>
        <v>K04</v>
      </c>
      <c r="AD420" s="22" t="str">
        <f>VLOOKUP(D420,'2-班级信息'!A:AI,35,0)</f>
        <v>周五晚上</v>
      </c>
      <c r="AE420" s="22" t="str">
        <f>VLOOKUP(D420,'2-班级信息'!A:AL,12,0)</f>
        <v>1.5小时</v>
      </c>
      <c r="AF420" s="22" t="str">
        <f t="shared" si="79"/>
        <v>幼儿班</v>
      </c>
      <c r="AG420" s="22" t="str">
        <f t="shared" si="90"/>
        <v>幼儿班</v>
      </c>
    </row>
    <row r="421" spans="1:33">
      <c r="A421" s="214" t="s">
        <v>1721</v>
      </c>
      <c r="B421" s="214" t="s">
        <v>459</v>
      </c>
      <c r="C421" s="214" t="s">
        <v>1721</v>
      </c>
      <c r="D421" s="214" t="s">
        <v>4205</v>
      </c>
      <c r="E421" s="214" t="s">
        <v>4206</v>
      </c>
      <c r="F421" s="214" t="s">
        <v>4192</v>
      </c>
      <c r="G421" s="214" t="s">
        <v>5035</v>
      </c>
      <c r="H421" s="214" t="s">
        <v>5036</v>
      </c>
      <c r="I421" s="214" t="s">
        <v>1669</v>
      </c>
      <c r="J421" s="214" t="s">
        <v>5037</v>
      </c>
      <c r="K421" s="214">
        <v>0</v>
      </c>
      <c r="L421" s="214" t="s">
        <v>5363</v>
      </c>
      <c r="M421" s="214" t="s">
        <v>11</v>
      </c>
      <c r="N421" s="214" t="s">
        <v>2332</v>
      </c>
      <c r="O421" s="214" t="s">
        <v>11</v>
      </c>
      <c r="P421" s="214" t="s">
        <v>11</v>
      </c>
      <c r="Q421" s="22" t="str">
        <f t="shared" si="80"/>
        <v>在读</v>
      </c>
      <c r="R421" s="22" t="str">
        <f>IF(Q421="在读",IF(IFERROR(FIND("一",D421),0)&gt;0,"一对一",VLOOKUP(LEFT(D421,3),班级编码!A:H,8,0)),Q421)</f>
        <v>幼儿部</v>
      </c>
      <c r="S421" s="22" t="str">
        <f t="shared" si="81"/>
        <v>K04000GXZ51</v>
      </c>
      <c r="T421" s="22" t="str">
        <f t="shared" si="82"/>
        <v>覃爱怡</v>
      </c>
      <c r="U421" s="22" t="str">
        <f t="shared" si="83"/>
        <v/>
      </c>
      <c r="V421" s="22" t="str">
        <f t="shared" si="84"/>
        <v>STA MARIA ANTONIO II</v>
      </c>
      <c r="W421" s="22" t="str">
        <f t="shared" si="85"/>
        <v>STA MARIA ANTONIO II</v>
      </c>
      <c r="X421" s="22" t="str">
        <f t="shared" si="86"/>
        <v/>
      </c>
      <c r="Y421" s="22">
        <f t="shared" si="87"/>
        <v>20</v>
      </c>
      <c r="Z421" s="22">
        <f t="shared" si="88"/>
        <v>20</v>
      </c>
      <c r="AA421" s="22" t="str">
        <f t="shared" si="78"/>
        <v/>
      </c>
      <c r="AB421" s="22">
        <f>COUNTIF($G$2:G421,G421)</f>
        <v>1</v>
      </c>
      <c r="AC421" s="22" t="str">
        <f t="shared" si="89"/>
        <v>K04</v>
      </c>
      <c r="AD421" s="22" t="str">
        <f>VLOOKUP(D421,'2-班级信息'!A:AI,35,0)</f>
        <v>周五晚上</v>
      </c>
      <c r="AE421" s="22" t="str">
        <f>VLOOKUP(D421,'2-班级信息'!A:AL,12,0)</f>
        <v>1.5小时</v>
      </c>
      <c r="AF421" s="22" t="str">
        <f t="shared" si="79"/>
        <v>幼儿班</v>
      </c>
      <c r="AG421" s="22" t="str">
        <f t="shared" si="90"/>
        <v>幼儿班</v>
      </c>
    </row>
    <row r="422" spans="1:33">
      <c r="A422" s="214" t="s">
        <v>1721</v>
      </c>
      <c r="B422" s="214" t="s">
        <v>4068</v>
      </c>
      <c r="C422" s="214" t="s">
        <v>1721</v>
      </c>
      <c r="D422" s="214" t="s">
        <v>1703</v>
      </c>
      <c r="E422" s="214" t="s">
        <v>11</v>
      </c>
      <c r="F422" s="214" t="s">
        <v>11</v>
      </c>
      <c r="G422" s="214" t="s">
        <v>3918</v>
      </c>
      <c r="H422" s="214" t="s">
        <v>3919</v>
      </c>
      <c r="I422" s="214" t="s">
        <v>12</v>
      </c>
      <c r="J422" s="214" t="s">
        <v>3920</v>
      </c>
      <c r="K422" s="214">
        <v>0</v>
      </c>
      <c r="L422" s="214" t="s">
        <v>11</v>
      </c>
      <c r="M422" s="214" t="s">
        <v>11</v>
      </c>
      <c r="N422" s="214" t="s">
        <v>1766</v>
      </c>
      <c r="O422" s="214" t="s">
        <v>11</v>
      </c>
      <c r="P422" s="214" t="s">
        <v>3920</v>
      </c>
      <c r="Q422" s="22" t="str">
        <f t="shared" si="80"/>
        <v>未进班</v>
      </c>
      <c r="R422" s="22" t="str">
        <f>IF(Q422="在读",IF(IFERROR(FIND("一",D422),0)&gt;0,"一对一",VLOOKUP(LEFT(D422,3),班级编码!A:H,8,0)),Q422)</f>
        <v>未进班</v>
      </c>
      <c r="S422" s="22" t="str">
        <f t="shared" si="81"/>
        <v>未进班</v>
      </c>
      <c r="T422" s="22" t="str">
        <f t="shared" si="82"/>
        <v/>
      </c>
      <c r="U422" s="22" t="str">
        <f t="shared" si="83"/>
        <v/>
      </c>
      <c r="V422" s="22" t="str">
        <f t="shared" si="84"/>
        <v/>
      </c>
      <c r="W422" s="22" t="str">
        <f t="shared" si="85"/>
        <v/>
      </c>
      <c r="X422" s="22" t="str">
        <f t="shared" si="86"/>
        <v/>
      </c>
      <c r="Y422" s="22">
        <f t="shared" si="87"/>
        <v>0</v>
      </c>
      <c r="Z422" s="22">
        <f t="shared" si="88"/>
        <v>0</v>
      </c>
      <c r="AA422" s="22" t="str">
        <f t="shared" si="78"/>
        <v/>
      </c>
      <c r="AB422" s="22">
        <f>COUNTIF($G$2:G422,G422)</f>
        <v>1</v>
      </c>
      <c r="AC422" s="22" t="str">
        <f t="shared" si="89"/>
        <v>未进班</v>
      </c>
      <c r="AD422" s="22" t="str">
        <f>VLOOKUP(D422,'2-班级信息'!A:AI,35,0)</f>
        <v/>
      </c>
      <c r="AE422" s="22" t="str">
        <f>VLOOKUP(D422,'2-班级信息'!A:AL,12,0)</f>
        <v/>
      </c>
      <c r="AF422" s="22" t="str">
        <f t="shared" si="79"/>
        <v>小学班</v>
      </c>
      <c r="AG422" s="22" t="str">
        <f t="shared" si="90"/>
        <v>小学平时班</v>
      </c>
    </row>
    <row r="423" spans="1:33">
      <c r="A423" s="214" t="s">
        <v>1721</v>
      </c>
      <c r="B423" s="214" t="s">
        <v>4068</v>
      </c>
      <c r="C423" s="214" t="s">
        <v>1721</v>
      </c>
      <c r="D423" s="214" t="s">
        <v>1703</v>
      </c>
      <c r="E423" s="214" t="s">
        <v>11</v>
      </c>
      <c r="F423" s="214" t="s">
        <v>11</v>
      </c>
      <c r="G423" s="214" t="s">
        <v>3580</v>
      </c>
      <c r="H423" s="214" t="s">
        <v>3581</v>
      </c>
      <c r="I423" s="214" t="s">
        <v>14</v>
      </c>
      <c r="J423" s="214" t="s">
        <v>3583</v>
      </c>
      <c r="K423" s="214">
        <v>0</v>
      </c>
      <c r="L423" s="214" t="s">
        <v>11</v>
      </c>
      <c r="M423" s="214" t="s">
        <v>11</v>
      </c>
      <c r="N423" s="214" t="s">
        <v>1804</v>
      </c>
      <c r="O423" s="214" t="s">
        <v>3584</v>
      </c>
      <c r="P423" s="214" t="s">
        <v>3583</v>
      </c>
      <c r="Q423" s="22" t="str">
        <f t="shared" si="80"/>
        <v>未进班</v>
      </c>
      <c r="R423" s="22" t="str">
        <f>IF(Q423="在读",IF(IFERROR(FIND("一",D423),0)&gt;0,"一对一",VLOOKUP(LEFT(D423,3),班级编码!A:H,8,0)),Q423)</f>
        <v>未进班</v>
      </c>
      <c r="S423" s="22" t="str">
        <f t="shared" si="81"/>
        <v>未进班</v>
      </c>
      <c r="T423" s="22" t="str">
        <f t="shared" si="82"/>
        <v/>
      </c>
      <c r="U423" s="22" t="str">
        <f t="shared" si="83"/>
        <v/>
      </c>
      <c r="V423" s="22" t="str">
        <f t="shared" si="84"/>
        <v/>
      </c>
      <c r="W423" s="22" t="str">
        <f t="shared" si="85"/>
        <v/>
      </c>
      <c r="X423" s="22" t="str">
        <f t="shared" si="86"/>
        <v/>
      </c>
      <c r="Y423" s="22">
        <f t="shared" si="87"/>
        <v>0</v>
      </c>
      <c r="Z423" s="22">
        <f t="shared" si="88"/>
        <v>0</v>
      </c>
      <c r="AA423" s="22" t="str">
        <f t="shared" si="78"/>
        <v/>
      </c>
      <c r="AB423" s="22">
        <f>COUNTIF($G$2:G423,G423)</f>
        <v>1</v>
      </c>
      <c r="AC423" s="22" t="str">
        <f t="shared" si="89"/>
        <v>未进班</v>
      </c>
      <c r="AD423" s="22" t="str">
        <f>VLOOKUP(D423,'2-班级信息'!A:AI,35,0)</f>
        <v/>
      </c>
      <c r="AE423" s="22" t="str">
        <f>VLOOKUP(D423,'2-班级信息'!A:AL,12,0)</f>
        <v/>
      </c>
      <c r="AF423" s="22" t="str">
        <f t="shared" si="79"/>
        <v>小学班</v>
      </c>
      <c r="AG423" s="22" t="str">
        <f t="shared" si="90"/>
        <v>小学平时班</v>
      </c>
    </row>
    <row r="424" spans="1:33">
      <c r="A424" s="214" t="s">
        <v>1721</v>
      </c>
      <c r="B424" s="214" t="s">
        <v>4068</v>
      </c>
      <c r="C424" s="214" t="s">
        <v>1721</v>
      </c>
      <c r="D424" s="214" t="s">
        <v>1703</v>
      </c>
      <c r="E424" s="214" t="s">
        <v>11</v>
      </c>
      <c r="F424" s="214" t="s">
        <v>11</v>
      </c>
      <c r="G424" s="214" t="s">
        <v>2895</v>
      </c>
      <c r="H424" s="214" t="s">
        <v>2896</v>
      </c>
      <c r="I424" s="214" t="s">
        <v>16</v>
      </c>
      <c r="J424" s="214" t="s">
        <v>2897</v>
      </c>
      <c r="K424" s="214">
        <v>0</v>
      </c>
      <c r="L424" s="214" t="s">
        <v>11</v>
      </c>
      <c r="M424" s="214" t="s">
        <v>11</v>
      </c>
      <c r="N424" s="214" t="s">
        <v>1726</v>
      </c>
      <c r="O424" s="214" t="s">
        <v>11</v>
      </c>
      <c r="P424" s="214" t="s">
        <v>2897</v>
      </c>
      <c r="Q424" s="22" t="str">
        <f t="shared" si="80"/>
        <v>未进班</v>
      </c>
      <c r="R424" s="22" t="str">
        <f>IF(Q424="在读",IF(IFERROR(FIND("一",D424),0)&gt;0,"一对一",VLOOKUP(LEFT(D424,3),班级编码!A:H,8,0)),Q424)</f>
        <v>未进班</v>
      </c>
      <c r="S424" s="22" t="str">
        <f t="shared" si="81"/>
        <v>未进班</v>
      </c>
      <c r="T424" s="22" t="str">
        <f t="shared" si="82"/>
        <v/>
      </c>
      <c r="U424" s="22" t="str">
        <f t="shared" si="83"/>
        <v/>
      </c>
      <c r="V424" s="22" t="str">
        <f t="shared" si="84"/>
        <v/>
      </c>
      <c r="W424" s="22" t="str">
        <f t="shared" si="85"/>
        <v/>
      </c>
      <c r="X424" s="22" t="str">
        <f t="shared" si="86"/>
        <v/>
      </c>
      <c r="Y424" s="22">
        <f t="shared" si="87"/>
        <v>0</v>
      </c>
      <c r="Z424" s="22">
        <f t="shared" si="88"/>
        <v>0</v>
      </c>
      <c r="AA424" s="22" t="str">
        <f t="shared" si="78"/>
        <v/>
      </c>
      <c r="AB424" s="22">
        <f>COUNTIF($G$2:G424,G424)</f>
        <v>1</v>
      </c>
      <c r="AC424" s="22" t="str">
        <f t="shared" si="89"/>
        <v>未进班</v>
      </c>
      <c r="AD424" s="22" t="str">
        <f>VLOOKUP(D424,'2-班级信息'!A:AI,35,0)</f>
        <v/>
      </c>
      <c r="AE424" s="22" t="str">
        <f>VLOOKUP(D424,'2-班级信息'!A:AL,12,0)</f>
        <v/>
      </c>
      <c r="AF424" s="22" t="str">
        <f t="shared" si="79"/>
        <v>小学班</v>
      </c>
      <c r="AG424" s="22" t="str">
        <f t="shared" si="90"/>
        <v>小学平时班</v>
      </c>
    </row>
    <row r="425" spans="1:33">
      <c r="A425" s="214" t="s">
        <v>1721</v>
      </c>
      <c r="B425" s="214" t="s">
        <v>464</v>
      </c>
      <c r="C425" s="214" t="s">
        <v>1721</v>
      </c>
      <c r="D425" s="214" t="s">
        <v>4122</v>
      </c>
      <c r="E425" s="214" t="s">
        <v>4125</v>
      </c>
      <c r="F425" s="214" t="s">
        <v>4123</v>
      </c>
      <c r="G425" s="214" t="s">
        <v>2824</v>
      </c>
      <c r="H425" s="214" t="s">
        <v>2825</v>
      </c>
      <c r="I425" s="214" t="s">
        <v>1669</v>
      </c>
      <c r="J425" s="214" t="s">
        <v>2826</v>
      </c>
      <c r="K425" s="214">
        <v>0</v>
      </c>
      <c r="L425" s="214" t="s">
        <v>4605</v>
      </c>
      <c r="M425" s="214" t="s">
        <v>11</v>
      </c>
      <c r="N425" s="214" t="s">
        <v>2241</v>
      </c>
      <c r="O425" s="214" t="s">
        <v>11</v>
      </c>
      <c r="P425" s="214" t="s">
        <v>2826</v>
      </c>
      <c r="Q425" s="22" t="str">
        <f t="shared" si="80"/>
        <v>在读</v>
      </c>
      <c r="R425" s="22" t="str">
        <f>IF(Q425="在读",IF(IFERROR(FIND("一",D425),0)&gt;0,"一对一",VLOOKUP(LEFT(D425,3),班级编码!A:H,8,0)),Q425)</f>
        <v>幼儿部</v>
      </c>
      <c r="S425" s="22" t="str">
        <f t="shared" si="81"/>
        <v>K03ADPGZD32</v>
      </c>
      <c r="T425" s="22" t="str">
        <f t="shared" si="82"/>
        <v>萧泽秀</v>
      </c>
      <c r="U425" s="22" t="str">
        <f t="shared" si="83"/>
        <v/>
      </c>
      <c r="V425" s="22" t="str">
        <f t="shared" si="84"/>
        <v>STA MARIA ANTONIO II</v>
      </c>
      <c r="W425" s="22" t="str">
        <f t="shared" si="85"/>
        <v>STA MARIA ANTONIO II</v>
      </c>
      <c r="X425" s="22" t="str">
        <f t="shared" si="86"/>
        <v/>
      </c>
      <c r="Y425" s="22">
        <f t="shared" si="87"/>
        <v>20</v>
      </c>
      <c r="Z425" s="22">
        <f t="shared" si="88"/>
        <v>20</v>
      </c>
      <c r="AA425" s="22" t="str">
        <f t="shared" si="78"/>
        <v/>
      </c>
      <c r="AB425" s="22">
        <f>COUNTIF($G$2:G425,G425)</f>
        <v>1</v>
      </c>
      <c r="AC425" s="22" t="str">
        <f t="shared" si="89"/>
        <v>K03</v>
      </c>
      <c r="AD425" s="22" t="str">
        <f>VLOOKUP(D425,'2-班级信息'!A:AI,35,0)</f>
        <v>周六上午</v>
      </c>
      <c r="AE425" s="22" t="str">
        <f>VLOOKUP(D425,'2-班级信息'!A:AL,12,0)</f>
        <v>1.5小时</v>
      </c>
      <c r="AF425" s="22" t="str">
        <f t="shared" si="79"/>
        <v>幼儿班</v>
      </c>
      <c r="AG425" s="22" t="str">
        <f t="shared" si="90"/>
        <v>幼儿班</v>
      </c>
    </row>
    <row r="426" spans="1:33">
      <c r="A426" s="214" t="s">
        <v>1721</v>
      </c>
      <c r="B426" s="214" t="s">
        <v>4068</v>
      </c>
      <c r="C426" s="214" t="s">
        <v>1721</v>
      </c>
      <c r="D426" s="214" t="s">
        <v>1703</v>
      </c>
      <c r="E426" s="214" t="s">
        <v>11</v>
      </c>
      <c r="F426" s="214" t="s">
        <v>11</v>
      </c>
      <c r="G426" s="214" t="s">
        <v>3426</v>
      </c>
      <c r="H426" s="214" t="s">
        <v>3427</v>
      </c>
      <c r="I426" s="214" t="s">
        <v>1686</v>
      </c>
      <c r="J426" s="214" t="s">
        <v>3428</v>
      </c>
      <c r="K426" s="214">
        <v>0</v>
      </c>
      <c r="L426" s="214" t="s">
        <v>11</v>
      </c>
      <c r="M426" s="214" t="s">
        <v>11</v>
      </c>
      <c r="N426" s="214" t="s">
        <v>3429</v>
      </c>
      <c r="O426" s="214" t="s">
        <v>11</v>
      </c>
      <c r="P426" s="214" t="s">
        <v>3428</v>
      </c>
      <c r="Q426" s="22" t="str">
        <f t="shared" si="80"/>
        <v>未进班</v>
      </c>
      <c r="R426" s="22" t="str">
        <f>IF(Q426="在读",IF(IFERROR(FIND("一",D426),0)&gt;0,"一对一",VLOOKUP(LEFT(D426,3),班级编码!A:H,8,0)),Q426)</f>
        <v>未进班</v>
      </c>
      <c r="S426" s="22" t="str">
        <f t="shared" si="81"/>
        <v>未进班</v>
      </c>
      <c r="T426" s="22" t="str">
        <f t="shared" si="82"/>
        <v/>
      </c>
      <c r="U426" s="22" t="str">
        <f t="shared" si="83"/>
        <v/>
      </c>
      <c r="V426" s="22" t="str">
        <f t="shared" si="84"/>
        <v/>
      </c>
      <c r="W426" s="22" t="str">
        <f t="shared" si="85"/>
        <v/>
      </c>
      <c r="X426" s="22" t="str">
        <f t="shared" si="86"/>
        <v/>
      </c>
      <c r="Y426" s="22">
        <f t="shared" si="87"/>
        <v>0</v>
      </c>
      <c r="Z426" s="22">
        <f t="shared" si="88"/>
        <v>0</v>
      </c>
      <c r="AA426" s="22" t="str">
        <f t="shared" si="78"/>
        <v/>
      </c>
      <c r="AB426" s="22">
        <f>COUNTIF($G$2:G426,G426)</f>
        <v>1</v>
      </c>
      <c r="AC426" s="22" t="str">
        <f t="shared" si="89"/>
        <v>未进班</v>
      </c>
      <c r="AD426" s="22" t="str">
        <f>VLOOKUP(D426,'2-班级信息'!A:AI,35,0)</f>
        <v/>
      </c>
      <c r="AE426" s="22" t="str">
        <f>VLOOKUP(D426,'2-班级信息'!A:AL,12,0)</f>
        <v/>
      </c>
      <c r="AF426" s="22" t="str">
        <f t="shared" si="79"/>
        <v>幼儿班</v>
      </c>
      <c r="AG426" s="22" t="str">
        <f t="shared" si="90"/>
        <v>幼儿班</v>
      </c>
    </row>
    <row r="427" spans="1:33">
      <c r="A427" s="214" t="s">
        <v>1721</v>
      </c>
      <c r="B427" s="214" t="s">
        <v>4068</v>
      </c>
      <c r="C427" s="214" t="s">
        <v>1721</v>
      </c>
      <c r="D427" s="214" t="s">
        <v>1703</v>
      </c>
      <c r="E427" s="214" t="s">
        <v>11</v>
      </c>
      <c r="F427" s="214" t="s">
        <v>11</v>
      </c>
      <c r="G427" s="214" t="s">
        <v>4054</v>
      </c>
      <c r="H427" s="214" t="s">
        <v>4055</v>
      </c>
      <c r="I427" s="214" t="s">
        <v>1669</v>
      </c>
      <c r="J427" s="214" t="s">
        <v>4056</v>
      </c>
      <c r="K427" s="214">
        <v>0</v>
      </c>
      <c r="L427" s="214" t="s">
        <v>11</v>
      </c>
      <c r="M427" s="214" t="s">
        <v>11</v>
      </c>
      <c r="N427" s="214" t="s">
        <v>2205</v>
      </c>
      <c r="O427" s="214" t="s">
        <v>11</v>
      </c>
      <c r="P427" s="214" t="s">
        <v>4056</v>
      </c>
      <c r="Q427" s="22" t="str">
        <f t="shared" si="80"/>
        <v>未进班</v>
      </c>
      <c r="R427" s="22" t="str">
        <f>IF(Q427="在读",IF(IFERROR(FIND("一",D427),0)&gt;0,"一对一",VLOOKUP(LEFT(D427,3),班级编码!A:H,8,0)),Q427)</f>
        <v>未进班</v>
      </c>
      <c r="S427" s="22" t="str">
        <f t="shared" si="81"/>
        <v>未进班</v>
      </c>
      <c r="T427" s="22" t="str">
        <f t="shared" si="82"/>
        <v/>
      </c>
      <c r="U427" s="22" t="str">
        <f t="shared" si="83"/>
        <v/>
      </c>
      <c r="V427" s="22" t="str">
        <f t="shared" si="84"/>
        <v/>
      </c>
      <c r="W427" s="22" t="str">
        <f t="shared" si="85"/>
        <v/>
      </c>
      <c r="X427" s="22" t="str">
        <f t="shared" si="86"/>
        <v/>
      </c>
      <c r="Y427" s="22">
        <f t="shared" si="87"/>
        <v>0</v>
      </c>
      <c r="Z427" s="22">
        <f t="shared" si="88"/>
        <v>0</v>
      </c>
      <c r="AA427" s="22" t="str">
        <f t="shared" si="78"/>
        <v/>
      </c>
      <c r="AB427" s="22">
        <f>COUNTIF($G$2:G427,G427)</f>
        <v>1</v>
      </c>
      <c r="AC427" s="22" t="str">
        <f t="shared" si="89"/>
        <v>未进班</v>
      </c>
      <c r="AD427" s="22" t="str">
        <f>VLOOKUP(D427,'2-班级信息'!A:AI,35,0)</f>
        <v/>
      </c>
      <c r="AE427" s="22" t="str">
        <f>VLOOKUP(D427,'2-班级信息'!A:AL,12,0)</f>
        <v/>
      </c>
      <c r="AF427" s="22" t="str">
        <f t="shared" si="79"/>
        <v>幼儿班</v>
      </c>
      <c r="AG427" s="22" t="str">
        <f t="shared" si="90"/>
        <v>幼儿班</v>
      </c>
    </row>
    <row r="428" spans="1:33">
      <c r="A428" s="214" t="s">
        <v>1721</v>
      </c>
      <c r="B428" s="214" t="s">
        <v>4068</v>
      </c>
      <c r="C428" s="214" t="s">
        <v>1721</v>
      </c>
      <c r="D428" s="214" t="s">
        <v>1703</v>
      </c>
      <c r="E428" s="214" t="s">
        <v>11</v>
      </c>
      <c r="F428" s="214" t="s">
        <v>11</v>
      </c>
      <c r="G428" s="214" t="s">
        <v>2541</v>
      </c>
      <c r="H428" s="214" t="s">
        <v>2542</v>
      </c>
      <c r="I428" s="214" t="s">
        <v>16</v>
      </c>
      <c r="J428" s="214" t="s">
        <v>2544</v>
      </c>
      <c r="K428" s="214">
        <v>0</v>
      </c>
      <c r="L428" s="214" t="s">
        <v>11</v>
      </c>
      <c r="M428" s="214" t="s">
        <v>11</v>
      </c>
      <c r="N428" s="214" t="s">
        <v>1726</v>
      </c>
      <c r="O428" s="214" t="s">
        <v>11</v>
      </c>
      <c r="P428" s="214" t="s">
        <v>2544</v>
      </c>
      <c r="Q428" s="22" t="str">
        <f t="shared" si="80"/>
        <v>未进班</v>
      </c>
      <c r="R428" s="22" t="str">
        <f>IF(Q428="在读",IF(IFERROR(FIND("一",D428),0)&gt;0,"一对一",VLOOKUP(LEFT(D428,3),班级编码!A:H,8,0)),Q428)</f>
        <v>未进班</v>
      </c>
      <c r="S428" s="22" t="str">
        <f t="shared" si="81"/>
        <v>未进班</v>
      </c>
      <c r="T428" s="22" t="str">
        <f t="shared" si="82"/>
        <v/>
      </c>
      <c r="U428" s="22" t="str">
        <f t="shared" si="83"/>
        <v/>
      </c>
      <c r="V428" s="22" t="str">
        <f t="shared" si="84"/>
        <v/>
      </c>
      <c r="W428" s="22" t="str">
        <f t="shared" si="85"/>
        <v/>
      </c>
      <c r="X428" s="22" t="str">
        <f t="shared" si="86"/>
        <v/>
      </c>
      <c r="Y428" s="22">
        <f t="shared" si="87"/>
        <v>0</v>
      </c>
      <c r="Z428" s="22">
        <f t="shared" si="88"/>
        <v>0</v>
      </c>
      <c r="AA428" s="22" t="str">
        <f t="shared" si="78"/>
        <v/>
      </c>
      <c r="AB428" s="22">
        <f>COUNTIF($G$2:G428,G428)</f>
        <v>1</v>
      </c>
      <c r="AC428" s="22" t="str">
        <f t="shared" si="89"/>
        <v>未进班</v>
      </c>
      <c r="AD428" s="22" t="str">
        <f>VLOOKUP(D428,'2-班级信息'!A:AI,35,0)</f>
        <v/>
      </c>
      <c r="AE428" s="22" t="str">
        <f>VLOOKUP(D428,'2-班级信息'!A:AL,12,0)</f>
        <v/>
      </c>
      <c r="AF428" s="22" t="str">
        <f t="shared" si="79"/>
        <v>小学班</v>
      </c>
      <c r="AG428" s="22" t="str">
        <f t="shared" si="90"/>
        <v>小学平时班</v>
      </c>
    </row>
    <row r="429" spans="1:33">
      <c r="A429" s="214" t="s">
        <v>1721</v>
      </c>
      <c r="B429" s="214" t="s">
        <v>4068</v>
      </c>
      <c r="C429" s="214" t="s">
        <v>1721</v>
      </c>
      <c r="D429" s="214" t="s">
        <v>1703</v>
      </c>
      <c r="E429" s="214" t="s">
        <v>11</v>
      </c>
      <c r="F429" s="214" t="s">
        <v>11</v>
      </c>
      <c r="G429" s="214" t="s">
        <v>3343</v>
      </c>
      <c r="H429" s="214" t="s">
        <v>3344</v>
      </c>
      <c r="I429" s="214" t="s">
        <v>10</v>
      </c>
      <c r="J429" s="214" t="s">
        <v>3345</v>
      </c>
      <c r="K429" s="214">
        <v>0</v>
      </c>
      <c r="L429" s="214" t="s">
        <v>11</v>
      </c>
      <c r="M429" s="214" t="s">
        <v>11</v>
      </c>
      <c r="N429" s="214" t="s">
        <v>1726</v>
      </c>
      <c r="O429" s="214" t="s">
        <v>3345</v>
      </c>
      <c r="P429" s="214" t="s">
        <v>11</v>
      </c>
      <c r="Q429" s="22" t="str">
        <f t="shared" si="80"/>
        <v>未进班</v>
      </c>
      <c r="R429" s="22" t="str">
        <f>IF(Q429="在读",IF(IFERROR(FIND("一",D429),0)&gt;0,"一对一",VLOOKUP(LEFT(D429,3),班级编码!A:H,8,0)),Q429)</f>
        <v>未进班</v>
      </c>
      <c r="S429" s="22" t="str">
        <f t="shared" si="81"/>
        <v>未进班</v>
      </c>
      <c r="T429" s="22" t="str">
        <f t="shared" si="82"/>
        <v/>
      </c>
      <c r="U429" s="22" t="str">
        <f t="shared" si="83"/>
        <v/>
      </c>
      <c r="V429" s="22" t="str">
        <f t="shared" si="84"/>
        <v/>
      </c>
      <c r="W429" s="22" t="str">
        <f t="shared" si="85"/>
        <v/>
      </c>
      <c r="X429" s="22" t="str">
        <f t="shared" si="86"/>
        <v/>
      </c>
      <c r="Y429" s="22">
        <f t="shared" si="87"/>
        <v>0</v>
      </c>
      <c r="Z429" s="22">
        <f t="shared" si="88"/>
        <v>0</v>
      </c>
      <c r="AA429" s="22" t="str">
        <f t="shared" si="78"/>
        <v/>
      </c>
      <c r="AB429" s="22">
        <f>COUNTIF($G$2:G429,G429)</f>
        <v>1</v>
      </c>
      <c r="AC429" s="22" t="str">
        <f t="shared" si="89"/>
        <v>未进班</v>
      </c>
      <c r="AD429" s="22" t="str">
        <f>VLOOKUP(D429,'2-班级信息'!A:AI,35,0)</f>
        <v/>
      </c>
      <c r="AE429" s="22" t="str">
        <f>VLOOKUP(D429,'2-班级信息'!A:AL,12,0)</f>
        <v/>
      </c>
      <c r="AF429" s="22" t="str">
        <f t="shared" si="79"/>
        <v>小学班</v>
      </c>
      <c r="AG429" s="22" t="str">
        <f t="shared" si="90"/>
        <v>小学平时班</v>
      </c>
    </row>
    <row r="430" spans="1:33">
      <c r="A430" s="214" t="s">
        <v>1721</v>
      </c>
      <c r="B430" s="214" t="s">
        <v>4068</v>
      </c>
      <c r="C430" s="214" t="s">
        <v>1721</v>
      </c>
      <c r="D430" s="214" t="s">
        <v>1703</v>
      </c>
      <c r="E430" s="214" t="s">
        <v>11</v>
      </c>
      <c r="F430" s="214" t="s">
        <v>11</v>
      </c>
      <c r="G430" s="214" t="s">
        <v>2383</v>
      </c>
      <c r="H430" s="214" t="s">
        <v>2384</v>
      </c>
      <c r="I430" s="214" t="s">
        <v>16</v>
      </c>
      <c r="J430" s="214" t="s">
        <v>2385</v>
      </c>
      <c r="K430" s="214">
        <v>0</v>
      </c>
      <c r="L430" s="214" t="s">
        <v>11</v>
      </c>
      <c r="M430" s="214" t="s">
        <v>11</v>
      </c>
      <c r="N430" s="214" t="s">
        <v>1726</v>
      </c>
      <c r="O430" s="214" t="s">
        <v>11</v>
      </c>
      <c r="P430" s="214" t="s">
        <v>2385</v>
      </c>
      <c r="Q430" s="22" t="str">
        <f t="shared" si="80"/>
        <v>未进班</v>
      </c>
      <c r="R430" s="22" t="str">
        <f>IF(Q430="在读",IF(IFERROR(FIND("一",D430),0)&gt;0,"一对一",VLOOKUP(LEFT(D430,3),班级编码!A:H,8,0)),Q430)</f>
        <v>未进班</v>
      </c>
      <c r="S430" s="22" t="str">
        <f t="shared" si="81"/>
        <v>未进班</v>
      </c>
      <c r="T430" s="22" t="str">
        <f t="shared" si="82"/>
        <v/>
      </c>
      <c r="U430" s="22" t="str">
        <f t="shared" si="83"/>
        <v/>
      </c>
      <c r="V430" s="22" t="str">
        <f t="shared" si="84"/>
        <v/>
      </c>
      <c r="W430" s="22" t="str">
        <f t="shared" si="85"/>
        <v/>
      </c>
      <c r="X430" s="22" t="str">
        <f t="shared" si="86"/>
        <v/>
      </c>
      <c r="Y430" s="22">
        <f t="shared" si="87"/>
        <v>0</v>
      </c>
      <c r="Z430" s="22">
        <f t="shared" si="88"/>
        <v>0</v>
      </c>
      <c r="AA430" s="22" t="str">
        <f t="shared" si="78"/>
        <v/>
      </c>
      <c r="AB430" s="22">
        <f>COUNTIF($G$2:G430,G430)</f>
        <v>1</v>
      </c>
      <c r="AC430" s="22" t="str">
        <f t="shared" si="89"/>
        <v>未进班</v>
      </c>
      <c r="AD430" s="22" t="str">
        <f>VLOOKUP(D430,'2-班级信息'!A:AI,35,0)</f>
        <v/>
      </c>
      <c r="AE430" s="22" t="str">
        <f>VLOOKUP(D430,'2-班级信息'!A:AL,12,0)</f>
        <v/>
      </c>
      <c r="AF430" s="22" t="str">
        <f t="shared" si="79"/>
        <v>小学班</v>
      </c>
      <c r="AG430" s="22" t="str">
        <f t="shared" si="90"/>
        <v>小学平时班</v>
      </c>
    </row>
    <row r="431" spans="1:33">
      <c r="A431" s="214" t="s">
        <v>1721</v>
      </c>
      <c r="B431" s="214" t="s">
        <v>4068</v>
      </c>
      <c r="C431" s="214" t="s">
        <v>1721</v>
      </c>
      <c r="D431" s="214" t="s">
        <v>1703</v>
      </c>
      <c r="E431" s="214" t="s">
        <v>11</v>
      </c>
      <c r="F431" s="214" t="s">
        <v>11</v>
      </c>
      <c r="G431" s="214" t="s">
        <v>2435</v>
      </c>
      <c r="H431" s="214" t="s">
        <v>2436</v>
      </c>
      <c r="I431" s="214" t="s">
        <v>16</v>
      </c>
      <c r="J431" s="214" t="s">
        <v>2437</v>
      </c>
      <c r="K431" s="214">
        <v>0</v>
      </c>
      <c r="L431" s="214" t="s">
        <v>11</v>
      </c>
      <c r="M431" s="214" t="s">
        <v>11</v>
      </c>
      <c r="N431" s="214" t="s">
        <v>2438</v>
      </c>
      <c r="O431" s="214" t="s">
        <v>11</v>
      </c>
      <c r="P431" s="214" t="s">
        <v>2437</v>
      </c>
      <c r="Q431" s="22" t="str">
        <f t="shared" si="80"/>
        <v>未进班</v>
      </c>
      <c r="R431" s="22" t="str">
        <f>IF(Q431="在读",IF(IFERROR(FIND("一",D431),0)&gt;0,"一对一",VLOOKUP(LEFT(D431,3),班级编码!A:H,8,0)),Q431)</f>
        <v>未进班</v>
      </c>
      <c r="S431" s="22" t="str">
        <f t="shared" si="81"/>
        <v>未进班</v>
      </c>
      <c r="T431" s="22" t="str">
        <f t="shared" si="82"/>
        <v/>
      </c>
      <c r="U431" s="22" t="str">
        <f t="shared" si="83"/>
        <v/>
      </c>
      <c r="V431" s="22" t="str">
        <f t="shared" si="84"/>
        <v/>
      </c>
      <c r="W431" s="22" t="str">
        <f t="shared" si="85"/>
        <v/>
      </c>
      <c r="X431" s="22" t="str">
        <f t="shared" si="86"/>
        <v/>
      </c>
      <c r="Y431" s="22">
        <f t="shared" si="87"/>
        <v>0</v>
      </c>
      <c r="Z431" s="22">
        <f t="shared" si="88"/>
        <v>0</v>
      </c>
      <c r="AA431" s="22" t="str">
        <f t="shared" si="78"/>
        <v/>
      </c>
      <c r="AB431" s="22">
        <f>COUNTIF($G$2:G431,G431)</f>
        <v>1</v>
      </c>
      <c r="AC431" s="22" t="str">
        <f t="shared" si="89"/>
        <v>未进班</v>
      </c>
      <c r="AD431" s="22" t="str">
        <f>VLOOKUP(D431,'2-班级信息'!A:AI,35,0)</f>
        <v/>
      </c>
      <c r="AE431" s="22" t="str">
        <f>VLOOKUP(D431,'2-班级信息'!A:AL,12,0)</f>
        <v/>
      </c>
      <c r="AF431" s="22" t="str">
        <f t="shared" si="79"/>
        <v>小学班</v>
      </c>
      <c r="AG431" s="22" t="str">
        <f t="shared" si="90"/>
        <v>小学平时班</v>
      </c>
    </row>
    <row r="432" spans="1:33">
      <c r="A432" s="214" t="s">
        <v>1721</v>
      </c>
      <c r="B432" s="214" t="s">
        <v>4068</v>
      </c>
      <c r="C432" s="214" t="s">
        <v>1721</v>
      </c>
      <c r="D432" s="214" t="s">
        <v>1703</v>
      </c>
      <c r="E432" s="214" t="s">
        <v>11</v>
      </c>
      <c r="F432" s="214" t="s">
        <v>11</v>
      </c>
      <c r="G432" s="214" t="s">
        <v>2268</v>
      </c>
      <c r="H432" s="214" t="s">
        <v>2269</v>
      </c>
      <c r="I432" s="214" t="s">
        <v>16</v>
      </c>
      <c r="J432" s="214" t="s">
        <v>2271</v>
      </c>
      <c r="K432" s="214">
        <v>0</v>
      </c>
      <c r="L432" s="214" t="s">
        <v>11</v>
      </c>
      <c r="M432" s="214" t="s">
        <v>11</v>
      </c>
      <c r="N432" s="214" t="s">
        <v>1726</v>
      </c>
      <c r="O432" s="214" t="s">
        <v>11</v>
      </c>
      <c r="P432" s="214" t="s">
        <v>2271</v>
      </c>
      <c r="Q432" s="22" t="str">
        <f t="shared" si="80"/>
        <v>未进班</v>
      </c>
      <c r="R432" s="22" t="str">
        <f>IF(Q432="在读",IF(IFERROR(FIND("一",D432),0)&gt;0,"一对一",VLOOKUP(LEFT(D432,3),班级编码!A:H,8,0)),Q432)</f>
        <v>未进班</v>
      </c>
      <c r="S432" s="22" t="str">
        <f t="shared" si="81"/>
        <v>未进班</v>
      </c>
      <c r="T432" s="22" t="str">
        <f t="shared" si="82"/>
        <v/>
      </c>
      <c r="U432" s="22" t="str">
        <f t="shared" si="83"/>
        <v/>
      </c>
      <c r="V432" s="22" t="str">
        <f t="shared" si="84"/>
        <v/>
      </c>
      <c r="W432" s="22" t="str">
        <f t="shared" si="85"/>
        <v/>
      </c>
      <c r="X432" s="22" t="str">
        <f t="shared" si="86"/>
        <v/>
      </c>
      <c r="Y432" s="22">
        <f t="shared" si="87"/>
        <v>0</v>
      </c>
      <c r="Z432" s="22">
        <f t="shared" si="88"/>
        <v>0</v>
      </c>
      <c r="AA432" s="22" t="str">
        <f t="shared" si="78"/>
        <v/>
      </c>
      <c r="AB432" s="22">
        <f>COUNTIF($G$2:G432,G432)</f>
        <v>1</v>
      </c>
      <c r="AC432" s="22" t="str">
        <f t="shared" si="89"/>
        <v>未进班</v>
      </c>
      <c r="AD432" s="22" t="str">
        <f>VLOOKUP(D432,'2-班级信息'!A:AI,35,0)</f>
        <v/>
      </c>
      <c r="AE432" s="22" t="str">
        <f>VLOOKUP(D432,'2-班级信息'!A:AL,12,0)</f>
        <v/>
      </c>
      <c r="AF432" s="22" t="str">
        <f t="shared" si="79"/>
        <v>小学班</v>
      </c>
      <c r="AG432" s="22" t="str">
        <f t="shared" si="90"/>
        <v>小学平时班</v>
      </c>
    </row>
    <row r="433" spans="1:33">
      <c r="A433" s="214" t="s">
        <v>1721</v>
      </c>
      <c r="B433" s="214" t="s">
        <v>4068</v>
      </c>
      <c r="C433" s="214" t="s">
        <v>1721</v>
      </c>
      <c r="D433" s="214" t="s">
        <v>1703</v>
      </c>
      <c r="E433" s="214" t="s">
        <v>11</v>
      </c>
      <c r="F433" s="214" t="s">
        <v>11</v>
      </c>
      <c r="G433" s="214" t="s">
        <v>2764</v>
      </c>
      <c r="H433" s="214" t="s">
        <v>2765</v>
      </c>
      <c r="I433" s="214" t="s">
        <v>16</v>
      </c>
      <c r="J433" s="214" t="s">
        <v>2767</v>
      </c>
      <c r="K433" s="214">
        <v>0</v>
      </c>
      <c r="L433" s="214" t="s">
        <v>11</v>
      </c>
      <c r="M433" s="214" t="s">
        <v>11</v>
      </c>
      <c r="N433" s="214" t="s">
        <v>1726</v>
      </c>
      <c r="O433" s="214" t="s">
        <v>11</v>
      </c>
      <c r="P433" s="214" t="s">
        <v>2767</v>
      </c>
      <c r="Q433" s="22" t="str">
        <f t="shared" si="80"/>
        <v>未进班</v>
      </c>
      <c r="R433" s="22" t="str">
        <f>IF(Q433="在读",IF(IFERROR(FIND("一",D433),0)&gt;0,"一对一",VLOOKUP(LEFT(D433,3),班级编码!A:H,8,0)),Q433)</f>
        <v>未进班</v>
      </c>
      <c r="S433" s="22" t="str">
        <f t="shared" si="81"/>
        <v>未进班</v>
      </c>
      <c r="T433" s="22" t="str">
        <f t="shared" si="82"/>
        <v/>
      </c>
      <c r="U433" s="22" t="str">
        <f t="shared" si="83"/>
        <v/>
      </c>
      <c r="V433" s="22" t="str">
        <f t="shared" si="84"/>
        <v/>
      </c>
      <c r="W433" s="22" t="str">
        <f t="shared" si="85"/>
        <v/>
      </c>
      <c r="X433" s="22" t="str">
        <f t="shared" si="86"/>
        <v/>
      </c>
      <c r="Y433" s="22">
        <f t="shared" si="87"/>
        <v>0</v>
      </c>
      <c r="Z433" s="22">
        <f t="shared" si="88"/>
        <v>0</v>
      </c>
      <c r="AA433" s="22" t="str">
        <f t="shared" si="78"/>
        <v/>
      </c>
      <c r="AB433" s="22">
        <f>COUNTIF($G$2:G433,G433)</f>
        <v>1</v>
      </c>
      <c r="AC433" s="22" t="str">
        <f t="shared" si="89"/>
        <v>未进班</v>
      </c>
      <c r="AD433" s="22" t="str">
        <f>VLOOKUP(D433,'2-班级信息'!A:AI,35,0)</f>
        <v/>
      </c>
      <c r="AE433" s="22" t="str">
        <f>VLOOKUP(D433,'2-班级信息'!A:AL,12,0)</f>
        <v/>
      </c>
      <c r="AF433" s="22" t="str">
        <f t="shared" si="79"/>
        <v>小学班</v>
      </c>
      <c r="AG433" s="22" t="str">
        <f t="shared" si="90"/>
        <v>小学平时班</v>
      </c>
    </row>
    <row r="434" spans="1:33">
      <c r="A434" s="214" t="s">
        <v>1721</v>
      </c>
      <c r="B434" s="214" t="s">
        <v>4068</v>
      </c>
      <c r="C434" s="214" t="s">
        <v>1721</v>
      </c>
      <c r="D434" s="214" t="s">
        <v>1703</v>
      </c>
      <c r="E434" s="214" t="s">
        <v>11</v>
      </c>
      <c r="F434" s="214" t="s">
        <v>11</v>
      </c>
      <c r="G434" s="214" t="s">
        <v>2467</v>
      </c>
      <c r="H434" s="214" t="s">
        <v>2468</v>
      </c>
      <c r="I434" s="214" t="s">
        <v>10</v>
      </c>
      <c r="J434" s="214" t="s">
        <v>2470</v>
      </c>
      <c r="K434" s="214">
        <v>0</v>
      </c>
      <c r="L434" s="214" t="s">
        <v>11</v>
      </c>
      <c r="M434" s="214" t="s">
        <v>11</v>
      </c>
      <c r="N434" s="214" t="s">
        <v>1804</v>
      </c>
      <c r="O434" s="214" t="s">
        <v>11</v>
      </c>
      <c r="P434" s="214" t="s">
        <v>11</v>
      </c>
      <c r="Q434" s="22" t="str">
        <f t="shared" si="80"/>
        <v>未进班</v>
      </c>
      <c r="R434" s="22" t="str">
        <f>IF(Q434="在读",IF(IFERROR(FIND("一",D434),0)&gt;0,"一对一",VLOOKUP(LEFT(D434,3),班级编码!A:H,8,0)),Q434)</f>
        <v>未进班</v>
      </c>
      <c r="S434" s="22" t="str">
        <f t="shared" si="81"/>
        <v>未进班</v>
      </c>
      <c r="T434" s="22" t="str">
        <f t="shared" si="82"/>
        <v/>
      </c>
      <c r="U434" s="22" t="str">
        <f t="shared" si="83"/>
        <v/>
      </c>
      <c r="V434" s="22" t="str">
        <f t="shared" si="84"/>
        <v/>
      </c>
      <c r="W434" s="22" t="str">
        <f t="shared" si="85"/>
        <v/>
      </c>
      <c r="X434" s="22" t="str">
        <f t="shared" si="86"/>
        <v/>
      </c>
      <c r="Y434" s="22">
        <f t="shared" si="87"/>
        <v>0</v>
      </c>
      <c r="Z434" s="22">
        <f t="shared" si="88"/>
        <v>0</v>
      </c>
      <c r="AA434" s="22" t="str">
        <f t="shared" si="78"/>
        <v/>
      </c>
      <c r="AB434" s="22">
        <f>COUNTIF($G$2:G434,G434)</f>
        <v>1</v>
      </c>
      <c r="AC434" s="22" t="str">
        <f t="shared" si="89"/>
        <v>未进班</v>
      </c>
      <c r="AD434" s="22" t="str">
        <f>VLOOKUP(D434,'2-班级信息'!A:AI,35,0)</f>
        <v/>
      </c>
      <c r="AE434" s="22" t="str">
        <f>VLOOKUP(D434,'2-班级信息'!A:AL,12,0)</f>
        <v/>
      </c>
      <c r="AF434" s="22" t="str">
        <f t="shared" si="79"/>
        <v>小学班</v>
      </c>
      <c r="AG434" s="22" t="str">
        <f t="shared" si="90"/>
        <v>小学平时班</v>
      </c>
    </row>
    <row r="435" spans="1:33">
      <c r="A435" s="214" t="s">
        <v>1721</v>
      </c>
      <c r="B435" s="214" t="s">
        <v>4068</v>
      </c>
      <c r="C435" s="214" t="s">
        <v>1721</v>
      </c>
      <c r="D435" s="214" t="s">
        <v>1703</v>
      </c>
      <c r="E435" s="214" t="s">
        <v>11</v>
      </c>
      <c r="F435" s="214" t="s">
        <v>11</v>
      </c>
      <c r="G435" s="214" t="s">
        <v>3737</v>
      </c>
      <c r="H435" s="214" t="s">
        <v>3738</v>
      </c>
      <c r="I435" s="214" t="s">
        <v>16</v>
      </c>
      <c r="J435" s="214" t="s">
        <v>3739</v>
      </c>
      <c r="K435" s="214">
        <v>0</v>
      </c>
      <c r="L435" s="214" t="s">
        <v>11</v>
      </c>
      <c r="M435" s="214" t="s">
        <v>11</v>
      </c>
      <c r="N435" s="214" t="s">
        <v>1726</v>
      </c>
      <c r="O435" s="214" t="s">
        <v>11</v>
      </c>
      <c r="P435" s="214" t="s">
        <v>11</v>
      </c>
      <c r="Q435" s="22" t="str">
        <f t="shared" si="80"/>
        <v>未进班</v>
      </c>
      <c r="R435" s="22" t="str">
        <f>IF(Q435="在读",IF(IFERROR(FIND("一",D435),0)&gt;0,"一对一",VLOOKUP(LEFT(D435,3),班级编码!A:H,8,0)),Q435)</f>
        <v>未进班</v>
      </c>
      <c r="S435" s="22" t="str">
        <f t="shared" si="81"/>
        <v>未进班</v>
      </c>
      <c r="T435" s="22" t="str">
        <f t="shared" si="82"/>
        <v/>
      </c>
      <c r="U435" s="22" t="str">
        <f t="shared" si="83"/>
        <v/>
      </c>
      <c r="V435" s="22" t="str">
        <f t="shared" si="84"/>
        <v/>
      </c>
      <c r="W435" s="22" t="str">
        <f t="shared" si="85"/>
        <v/>
      </c>
      <c r="X435" s="22" t="str">
        <f t="shared" si="86"/>
        <v/>
      </c>
      <c r="Y435" s="22">
        <f t="shared" si="87"/>
        <v>0</v>
      </c>
      <c r="Z435" s="22">
        <f t="shared" si="88"/>
        <v>0</v>
      </c>
      <c r="AA435" s="22" t="str">
        <f t="shared" si="78"/>
        <v/>
      </c>
      <c r="AB435" s="22">
        <f>COUNTIF($G$2:G435,G435)</f>
        <v>1</v>
      </c>
      <c r="AC435" s="22" t="str">
        <f t="shared" si="89"/>
        <v>未进班</v>
      </c>
      <c r="AD435" s="22" t="str">
        <f>VLOOKUP(D435,'2-班级信息'!A:AI,35,0)</f>
        <v/>
      </c>
      <c r="AE435" s="22" t="str">
        <f>VLOOKUP(D435,'2-班级信息'!A:AL,12,0)</f>
        <v/>
      </c>
      <c r="AF435" s="22" t="str">
        <f t="shared" si="79"/>
        <v>小学班</v>
      </c>
      <c r="AG435" s="22" t="str">
        <f t="shared" si="90"/>
        <v>小学平时班</v>
      </c>
    </row>
    <row r="436" spans="1:33">
      <c r="A436" s="214" t="s">
        <v>1721</v>
      </c>
      <c r="B436" s="214" t="s">
        <v>4068</v>
      </c>
      <c r="C436" s="214" t="s">
        <v>1721</v>
      </c>
      <c r="D436" s="214" t="s">
        <v>1703</v>
      </c>
      <c r="E436" s="214" t="s">
        <v>11</v>
      </c>
      <c r="F436" s="214" t="s">
        <v>11</v>
      </c>
      <c r="G436" s="214" t="s">
        <v>3879</v>
      </c>
      <c r="H436" s="214" t="s">
        <v>3880</v>
      </c>
      <c r="I436" s="214" t="s">
        <v>16</v>
      </c>
      <c r="J436" s="214" t="s">
        <v>3881</v>
      </c>
      <c r="K436" s="214">
        <v>0</v>
      </c>
      <c r="L436" s="214" t="s">
        <v>11</v>
      </c>
      <c r="M436" s="214" t="s">
        <v>11</v>
      </c>
      <c r="N436" s="214" t="s">
        <v>1726</v>
      </c>
      <c r="O436" s="214" t="s">
        <v>11</v>
      </c>
      <c r="P436" s="214" t="s">
        <v>3881</v>
      </c>
      <c r="Q436" s="22" t="str">
        <f t="shared" si="80"/>
        <v>未进班</v>
      </c>
      <c r="R436" s="22" t="str">
        <f>IF(Q436="在读",IF(IFERROR(FIND("一",D436),0)&gt;0,"一对一",VLOOKUP(LEFT(D436,3),班级编码!A:H,8,0)),Q436)</f>
        <v>未进班</v>
      </c>
      <c r="S436" s="22" t="str">
        <f t="shared" si="81"/>
        <v>未进班</v>
      </c>
      <c r="T436" s="22" t="str">
        <f t="shared" si="82"/>
        <v/>
      </c>
      <c r="U436" s="22" t="str">
        <f t="shared" si="83"/>
        <v/>
      </c>
      <c r="V436" s="22" t="str">
        <f t="shared" si="84"/>
        <v/>
      </c>
      <c r="W436" s="22" t="str">
        <f t="shared" si="85"/>
        <v/>
      </c>
      <c r="X436" s="22" t="str">
        <f t="shared" si="86"/>
        <v/>
      </c>
      <c r="Y436" s="22">
        <f t="shared" si="87"/>
        <v>0</v>
      </c>
      <c r="Z436" s="22">
        <f t="shared" si="88"/>
        <v>0</v>
      </c>
      <c r="AA436" s="22" t="str">
        <f t="shared" si="78"/>
        <v/>
      </c>
      <c r="AB436" s="22">
        <f>COUNTIF($G$2:G436,G436)</f>
        <v>1</v>
      </c>
      <c r="AC436" s="22" t="str">
        <f t="shared" si="89"/>
        <v>未进班</v>
      </c>
      <c r="AD436" s="22" t="str">
        <f>VLOOKUP(D436,'2-班级信息'!A:AI,35,0)</f>
        <v/>
      </c>
      <c r="AE436" s="22" t="str">
        <f>VLOOKUP(D436,'2-班级信息'!A:AL,12,0)</f>
        <v/>
      </c>
      <c r="AF436" s="22" t="str">
        <f t="shared" si="79"/>
        <v>小学班</v>
      </c>
      <c r="AG436" s="22" t="str">
        <f t="shared" si="90"/>
        <v>小学平时班</v>
      </c>
    </row>
    <row r="437" spans="1:33">
      <c r="A437" s="214" t="s">
        <v>1721</v>
      </c>
      <c r="B437" s="214" t="s">
        <v>4068</v>
      </c>
      <c r="C437" s="214" t="s">
        <v>1721</v>
      </c>
      <c r="D437" s="214" t="s">
        <v>1703</v>
      </c>
      <c r="E437" s="214" t="s">
        <v>11</v>
      </c>
      <c r="F437" s="214" t="s">
        <v>11</v>
      </c>
      <c r="G437" s="214" t="s">
        <v>2645</v>
      </c>
      <c r="H437" s="214" t="s">
        <v>2646</v>
      </c>
      <c r="I437" s="214" t="s">
        <v>10</v>
      </c>
      <c r="J437" s="214" t="s">
        <v>2647</v>
      </c>
      <c r="K437" s="214">
        <v>0</v>
      </c>
      <c r="L437" s="214" t="s">
        <v>11</v>
      </c>
      <c r="M437" s="214" t="s">
        <v>11</v>
      </c>
      <c r="N437" s="214" t="s">
        <v>1726</v>
      </c>
      <c r="O437" s="214" t="s">
        <v>11</v>
      </c>
      <c r="P437" s="214" t="s">
        <v>11</v>
      </c>
      <c r="Q437" s="22" t="str">
        <f t="shared" si="80"/>
        <v>未进班</v>
      </c>
      <c r="R437" s="22" t="str">
        <f>IF(Q437="在读",IF(IFERROR(FIND("一",D437),0)&gt;0,"一对一",VLOOKUP(LEFT(D437,3),班级编码!A:H,8,0)),Q437)</f>
        <v>未进班</v>
      </c>
      <c r="S437" s="22" t="str">
        <f t="shared" si="81"/>
        <v>未进班</v>
      </c>
      <c r="T437" s="22" t="str">
        <f t="shared" si="82"/>
        <v/>
      </c>
      <c r="U437" s="22" t="str">
        <f t="shared" si="83"/>
        <v/>
      </c>
      <c r="V437" s="22" t="str">
        <f t="shared" si="84"/>
        <v/>
      </c>
      <c r="W437" s="22" t="str">
        <f t="shared" si="85"/>
        <v/>
      </c>
      <c r="X437" s="22" t="str">
        <f t="shared" si="86"/>
        <v/>
      </c>
      <c r="Y437" s="22">
        <f t="shared" si="87"/>
        <v>0</v>
      </c>
      <c r="Z437" s="22">
        <f t="shared" si="88"/>
        <v>0</v>
      </c>
      <c r="AA437" s="22" t="str">
        <f t="shared" si="78"/>
        <v/>
      </c>
      <c r="AB437" s="22">
        <f>COUNTIF($G$2:G437,G437)</f>
        <v>1</v>
      </c>
      <c r="AC437" s="22" t="str">
        <f t="shared" si="89"/>
        <v>未进班</v>
      </c>
      <c r="AD437" s="22" t="str">
        <f>VLOOKUP(D437,'2-班级信息'!A:AI,35,0)</f>
        <v/>
      </c>
      <c r="AE437" s="22" t="str">
        <f>VLOOKUP(D437,'2-班级信息'!A:AL,12,0)</f>
        <v/>
      </c>
      <c r="AF437" s="22" t="str">
        <f t="shared" si="79"/>
        <v>小学班</v>
      </c>
      <c r="AG437" s="22" t="str">
        <f t="shared" si="90"/>
        <v>小学平时班</v>
      </c>
    </row>
    <row r="438" spans="1:33">
      <c r="A438" s="214" t="s">
        <v>1721</v>
      </c>
      <c r="B438" s="214" t="s">
        <v>4068</v>
      </c>
      <c r="C438" s="214" t="s">
        <v>1721</v>
      </c>
      <c r="D438" s="214" t="s">
        <v>1703</v>
      </c>
      <c r="E438" s="214" t="s">
        <v>11</v>
      </c>
      <c r="F438" s="214" t="s">
        <v>11</v>
      </c>
      <c r="G438" s="214" t="s">
        <v>3596</v>
      </c>
      <c r="H438" s="214" t="s">
        <v>3597</v>
      </c>
      <c r="I438" s="214" t="s">
        <v>1669</v>
      </c>
      <c r="J438" s="214" t="s">
        <v>3599</v>
      </c>
      <c r="K438" s="214">
        <v>0</v>
      </c>
      <c r="L438" s="214" t="s">
        <v>11</v>
      </c>
      <c r="M438" s="214" t="s">
        <v>11</v>
      </c>
      <c r="N438" s="214" t="s">
        <v>3601</v>
      </c>
      <c r="O438" s="214" t="s">
        <v>11</v>
      </c>
      <c r="P438" s="214" t="s">
        <v>3599</v>
      </c>
      <c r="Q438" s="22" t="str">
        <f t="shared" si="80"/>
        <v>未进班</v>
      </c>
      <c r="R438" s="22" t="str">
        <f>IF(Q438="在读",IF(IFERROR(FIND("一",D438),0)&gt;0,"一对一",VLOOKUP(LEFT(D438,3),班级编码!A:H,8,0)),Q438)</f>
        <v>未进班</v>
      </c>
      <c r="S438" s="22" t="str">
        <f t="shared" si="81"/>
        <v>未进班</v>
      </c>
      <c r="T438" s="22" t="str">
        <f t="shared" si="82"/>
        <v/>
      </c>
      <c r="U438" s="22" t="str">
        <f t="shared" si="83"/>
        <v/>
      </c>
      <c r="V438" s="22" t="str">
        <f t="shared" si="84"/>
        <v/>
      </c>
      <c r="W438" s="22" t="str">
        <f t="shared" si="85"/>
        <v/>
      </c>
      <c r="X438" s="22" t="str">
        <f t="shared" si="86"/>
        <v/>
      </c>
      <c r="Y438" s="22">
        <f t="shared" si="87"/>
        <v>0</v>
      </c>
      <c r="Z438" s="22">
        <f t="shared" si="88"/>
        <v>0</v>
      </c>
      <c r="AA438" s="22" t="str">
        <f t="shared" si="78"/>
        <v/>
      </c>
      <c r="AB438" s="22">
        <f>COUNTIF($G$2:G438,G438)</f>
        <v>1</v>
      </c>
      <c r="AC438" s="22" t="str">
        <f t="shared" si="89"/>
        <v>未进班</v>
      </c>
      <c r="AD438" s="22" t="str">
        <f>VLOOKUP(D438,'2-班级信息'!A:AI,35,0)</f>
        <v/>
      </c>
      <c r="AE438" s="22" t="str">
        <f>VLOOKUP(D438,'2-班级信息'!A:AL,12,0)</f>
        <v/>
      </c>
      <c r="AF438" s="22" t="str">
        <f t="shared" si="79"/>
        <v>幼儿班</v>
      </c>
      <c r="AG438" s="22" t="str">
        <f t="shared" si="90"/>
        <v>幼儿班</v>
      </c>
    </row>
    <row r="439" spans="1:33">
      <c r="A439" s="214" t="s">
        <v>1721</v>
      </c>
      <c r="B439" s="214" t="s">
        <v>1189</v>
      </c>
      <c r="C439" s="214" t="s">
        <v>1721</v>
      </c>
      <c r="D439" s="214" t="s">
        <v>4199</v>
      </c>
      <c r="E439" s="214" t="s">
        <v>4184</v>
      </c>
      <c r="F439" s="214" t="s">
        <v>4200</v>
      </c>
      <c r="G439" s="214" t="s">
        <v>3755</v>
      </c>
      <c r="H439" s="214" t="s">
        <v>3756</v>
      </c>
      <c r="I439" s="214" t="s">
        <v>16</v>
      </c>
      <c r="J439" s="214" t="s">
        <v>3757</v>
      </c>
      <c r="K439" s="214">
        <v>0</v>
      </c>
      <c r="L439" s="214" t="s">
        <v>4606</v>
      </c>
      <c r="M439" s="214" t="s">
        <v>11</v>
      </c>
      <c r="N439" s="214" t="s">
        <v>1726</v>
      </c>
      <c r="O439" s="214" t="s">
        <v>11</v>
      </c>
      <c r="P439" s="214" t="s">
        <v>11</v>
      </c>
      <c r="Q439" s="22" t="str">
        <f t="shared" si="80"/>
        <v>在读</v>
      </c>
      <c r="R439" s="22" t="str">
        <f>IF(Q439="在读",IF(IFERROR(FIND("一",D439),0)&gt;0,"一对一",VLOOKUP(LEFT(D439,3),班级编码!A:H,8,0)),Q439)</f>
        <v>小初部</v>
      </c>
      <c r="S439" s="22" t="str">
        <f t="shared" si="81"/>
        <v>P01K12G1248</v>
      </c>
      <c r="T439" s="22" t="str">
        <f t="shared" si="82"/>
        <v>易青梅</v>
      </c>
      <c r="U439" s="22" t="str">
        <f t="shared" si="83"/>
        <v>覃爱怡</v>
      </c>
      <c r="V439" s="22" t="str">
        <f t="shared" si="84"/>
        <v xml:space="preserve">STA MARIA </v>
      </c>
      <c r="W439" s="22" t="str">
        <f t="shared" si="85"/>
        <v>覃爱怡</v>
      </c>
      <c r="X439" s="22" t="str">
        <f t="shared" si="86"/>
        <v xml:space="preserve">STA MARIA </v>
      </c>
      <c r="Y439" s="22">
        <f t="shared" si="87"/>
        <v>3</v>
      </c>
      <c r="Z439" s="22">
        <f t="shared" si="88"/>
        <v>6</v>
      </c>
      <c r="AA439" s="22" t="str">
        <f t="shared" si="78"/>
        <v/>
      </c>
      <c r="AB439" s="22">
        <f>COUNTIF($G$2:G439,G439)</f>
        <v>1</v>
      </c>
      <c r="AC439" s="22" t="str">
        <f t="shared" si="89"/>
        <v>P01</v>
      </c>
      <c r="AD439" s="22" t="str">
        <f>VLOOKUP(D439,'2-班级信息'!A:AI,35,0)</f>
        <v>周三下午</v>
      </c>
      <c r="AE439" s="22" t="str">
        <f>VLOOKUP(D439,'2-班级信息'!A:AL,12,0)</f>
        <v>3小时</v>
      </c>
      <c r="AF439" s="22" t="str">
        <f t="shared" si="79"/>
        <v>小学班</v>
      </c>
      <c r="AG439" s="22" t="str">
        <f t="shared" si="90"/>
        <v>小学平时3小时班</v>
      </c>
    </row>
    <row r="440" spans="1:33">
      <c r="A440" s="214" t="s">
        <v>1721</v>
      </c>
      <c r="B440" s="214" t="s">
        <v>459</v>
      </c>
      <c r="C440" s="214" t="s">
        <v>1721</v>
      </c>
      <c r="D440" s="214" t="s">
        <v>4194</v>
      </c>
      <c r="E440" s="214" t="s">
        <v>4196</v>
      </c>
      <c r="F440" s="214" t="s">
        <v>4195</v>
      </c>
      <c r="G440" s="214" t="s">
        <v>2487</v>
      </c>
      <c r="H440" s="214" t="s">
        <v>2488</v>
      </c>
      <c r="I440" s="214" t="s">
        <v>1687</v>
      </c>
      <c r="J440" s="214" t="s">
        <v>2489</v>
      </c>
      <c r="K440" s="214">
        <v>0</v>
      </c>
      <c r="L440" s="214" t="s">
        <v>4607</v>
      </c>
      <c r="M440" s="214" t="s">
        <v>11</v>
      </c>
      <c r="N440" s="214" t="s">
        <v>2348</v>
      </c>
      <c r="O440" s="214" t="s">
        <v>11</v>
      </c>
      <c r="P440" s="214" t="s">
        <v>11</v>
      </c>
      <c r="Q440" s="22" t="str">
        <f t="shared" si="80"/>
        <v>在读</v>
      </c>
      <c r="R440" s="22" t="str">
        <f>IF(Q440="在读",IF(IFERROR(FIND("一",D440),0)&gt;0,"一对一",VLOOKUP(LEFT(D440,3),班级编码!A:H,8,0)),Q440)</f>
        <v>幼儿部</v>
      </c>
      <c r="S440" s="22" t="str">
        <f t="shared" si="81"/>
        <v>K01000GXZ46</v>
      </c>
      <c r="T440" s="22" t="str">
        <f t="shared" si="82"/>
        <v>覃爱怡</v>
      </c>
      <c r="U440" s="22" t="str">
        <f t="shared" si="83"/>
        <v/>
      </c>
      <c r="V440" s="22" t="str">
        <f t="shared" si="84"/>
        <v>Marry</v>
      </c>
      <c r="W440" s="22" t="str">
        <f t="shared" si="85"/>
        <v>Marry</v>
      </c>
      <c r="X440" s="22" t="str">
        <f t="shared" si="86"/>
        <v/>
      </c>
      <c r="Y440" s="22">
        <f t="shared" si="87"/>
        <v>5</v>
      </c>
      <c r="Z440" s="22">
        <f t="shared" si="88"/>
        <v>5</v>
      </c>
      <c r="AA440" s="22" t="str">
        <f t="shared" si="78"/>
        <v/>
      </c>
      <c r="AB440" s="22">
        <f>COUNTIF($G$2:G440,G440)</f>
        <v>1</v>
      </c>
      <c r="AC440" s="22" t="str">
        <f t="shared" si="89"/>
        <v>K01</v>
      </c>
      <c r="AD440" s="22" t="str">
        <f>VLOOKUP(D440,'2-班级信息'!A:AI,35,0)</f>
        <v>周四晚上</v>
      </c>
      <c r="AE440" s="22" t="str">
        <f>VLOOKUP(D440,'2-班级信息'!A:AL,12,0)</f>
        <v>1.5小时</v>
      </c>
      <c r="AF440" s="22" t="str">
        <f t="shared" si="79"/>
        <v>幼儿班</v>
      </c>
      <c r="AG440" s="22" t="str">
        <f t="shared" si="90"/>
        <v>幼儿班</v>
      </c>
    </row>
    <row r="441" spans="1:33">
      <c r="A441" s="214" t="s">
        <v>1721</v>
      </c>
      <c r="B441" s="214" t="s">
        <v>4068</v>
      </c>
      <c r="C441" s="214" t="s">
        <v>1721</v>
      </c>
      <c r="D441" s="214" t="s">
        <v>1703</v>
      </c>
      <c r="E441" s="214" t="s">
        <v>11</v>
      </c>
      <c r="F441" s="214" t="s">
        <v>11</v>
      </c>
      <c r="G441" s="214" t="s">
        <v>2690</v>
      </c>
      <c r="H441" s="214" t="s">
        <v>2691</v>
      </c>
      <c r="I441" s="214" t="s">
        <v>16</v>
      </c>
      <c r="J441" s="214" t="s">
        <v>2689</v>
      </c>
      <c r="K441" s="214">
        <v>0</v>
      </c>
      <c r="L441" s="214" t="s">
        <v>11</v>
      </c>
      <c r="M441" s="214" t="s">
        <v>11</v>
      </c>
      <c r="N441" s="214" t="s">
        <v>1726</v>
      </c>
      <c r="O441" s="214" t="s">
        <v>11</v>
      </c>
      <c r="P441" s="214" t="s">
        <v>11</v>
      </c>
      <c r="Q441" s="22" t="str">
        <f t="shared" si="80"/>
        <v>未进班</v>
      </c>
      <c r="R441" s="22" t="str">
        <f>IF(Q441="在读",IF(IFERROR(FIND("一",D441),0)&gt;0,"一对一",VLOOKUP(LEFT(D441,3),班级编码!A:H,8,0)),Q441)</f>
        <v>未进班</v>
      </c>
      <c r="S441" s="22" t="str">
        <f t="shared" si="81"/>
        <v>未进班</v>
      </c>
      <c r="T441" s="22" t="str">
        <f t="shared" si="82"/>
        <v/>
      </c>
      <c r="U441" s="22" t="str">
        <f t="shared" si="83"/>
        <v/>
      </c>
      <c r="V441" s="22" t="str">
        <f t="shared" si="84"/>
        <v/>
      </c>
      <c r="W441" s="22" t="str">
        <f t="shared" si="85"/>
        <v/>
      </c>
      <c r="X441" s="22" t="str">
        <f t="shared" si="86"/>
        <v/>
      </c>
      <c r="Y441" s="22">
        <f t="shared" si="87"/>
        <v>0</v>
      </c>
      <c r="Z441" s="22">
        <f t="shared" si="88"/>
        <v>0</v>
      </c>
      <c r="AA441" s="22" t="str">
        <f t="shared" si="78"/>
        <v/>
      </c>
      <c r="AB441" s="22">
        <f>COUNTIF($G$2:G441,G441)</f>
        <v>1</v>
      </c>
      <c r="AC441" s="22" t="str">
        <f t="shared" si="89"/>
        <v>未进班</v>
      </c>
      <c r="AD441" s="22" t="str">
        <f>VLOOKUP(D441,'2-班级信息'!A:AI,35,0)</f>
        <v/>
      </c>
      <c r="AE441" s="22" t="str">
        <f>VLOOKUP(D441,'2-班级信息'!A:AL,12,0)</f>
        <v/>
      </c>
      <c r="AF441" s="22" t="str">
        <f t="shared" si="79"/>
        <v>小学班</v>
      </c>
      <c r="AG441" s="22" t="str">
        <f t="shared" si="90"/>
        <v>小学平时班</v>
      </c>
    </row>
    <row r="442" spans="1:33">
      <c r="A442" s="214" t="s">
        <v>1721</v>
      </c>
      <c r="B442" s="214" t="s">
        <v>4068</v>
      </c>
      <c r="C442" s="214" t="s">
        <v>1721</v>
      </c>
      <c r="D442" s="214" t="s">
        <v>1703</v>
      </c>
      <c r="E442" s="214" t="s">
        <v>11</v>
      </c>
      <c r="F442" s="214" t="s">
        <v>11</v>
      </c>
      <c r="G442" s="214" t="s">
        <v>2687</v>
      </c>
      <c r="H442" s="214" t="s">
        <v>2688</v>
      </c>
      <c r="I442" s="214" t="s">
        <v>16</v>
      </c>
      <c r="J442" s="214" t="s">
        <v>2689</v>
      </c>
      <c r="K442" s="214">
        <v>0</v>
      </c>
      <c r="L442" s="214" t="s">
        <v>11</v>
      </c>
      <c r="M442" s="214" t="s">
        <v>11</v>
      </c>
      <c r="N442" s="214" t="s">
        <v>1726</v>
      </c>
      <c r="O442" s="214" t="s">
        <v>11</v>
      </c>
      <c r="P442" s="214" t="s">
        <v>2689</v>
      </c>
      <c r="Q442" s="22" t="str">
        <f t="shared" si="80"/>
        <v>未进班</v>
      </c>
      <c r="R442" s="22" t="str">
        <f>IF(Q442="在读",IF(IFERROR(FIND("一",D442),0)&gt;0,"一对一",VLOOKUP(LEFT(D442,3),班级编码!A:H,8,0)),Q442)</f>
        <v>未进班</v>
      </c>
      <c r="S442" s="22" t="str">
        <f t="shared" si="81"/>
        <v>未进班</v>
      </c>
      <c r="T442" s="22" t="str">
        <f t="shared" si="82"/>
        <v/>
      </c>
      <c r="U442" s="22" t="str">
        <f t="shared" si="83"/>
        <v/>
      </c>
      <c r="V442" s="22" t="str">
        <f t="shared" si="84"/>
        <v/>
      </c>
      <c r="W442" s="22" t="str">
        <f t="shared" si="85"/>
        <v/>
      </c>
      <c r="X442" s="22" t="str">
        <f t="shared" si="86"/>
        <v/>
      </c>
      <c r="Y442" s="22">
        <f t="shared" si="87"/>
        <v>0</v>
      </c>
      <c r="Z442" s="22">
        <f t="shared" si="88"/>
        <v>0</v>
      </c>
      <c r="AA442" s="22" t="str">
        <f t="shared" si="78"/>
        <v/>
      </c>
      <c r="AB442" s="22">
        <f>COUNTIF($G$2:G442,G442)</f>
        <v>1</v>
      </c>
      <c r="AC442" s="22" t="str">
        <f t="shared" si="89"/>
        <v>未进班</v>
      </c>
      <c r="AD442" s="22" t="str">
        <f>VLOOKUP(D442,'2-班级信息'!A:AI,35,0)</f>
        <v/>
      </c>
      <c r="AE442" s="22" t="str">
        <f>VLOOKUP(D442,'2-班级信息'!A:AL,12,0)</f>
        <v/>
      </c>
      <c r="AF442" s="22" t="str">
        <f t="shared" si="79"/>
        <v>小学班</v>
      </c>
      <c r="AG442" s="22" t="str">
        <f t="shared" si="90"/>
        <v>小学平时班</v>
      </c>
    </row>
    <row r="443" spans="1:33">
      <c r="A443" s="214" t="s">
        <v>1721</v>
      </c>
      <c r="B443" s="214" t="s">
        <v>459</v>
      </c>
      <c r="C443" s="214" t="s">
        <v>1721</v>
      </c>
      <c r="D443" s="214" t="s">
        <v>4205</v>
      </c>
      <c r="E443" s="214" t="s">
        <v>4206</v>
      </c>
      <c r="F443" s="214" t="s">
        <v>4192</v>
      </c>
      <c r="G443" s="214" t="s">
        <v>1812</v>
      </c>
      <c r="H443" s="214" t="s">
        <v>1813</v>
      </c>
      <c r="I443" s="214" t="s">
        <v>1686</v>
      </c>
      <c r="J443" s="214" t="s">
        <v>1814</v>
      </c>
      <c r="K443" s="214">
        <v>0</v>
      </c>
      <c r="L443" s="214" t="s">
        <v>4608</v>
      </c>
      <c r="M443" s="214" t="s">
        <v>11</v>
      </c>
      <c r="N443" s="214" t="s">
        <v>1815</v>
      </c>
      <c r="O443" s="214" t="s">
        <v>11</v>
      </c>
      <c r="P443" s="214" t="s">
        <v>11</v>
      </c>
      <c r="Q443" s="22" t="str">
        <f t="shared" si="80"/>
        <v>在读</v>
      </c>
      <c r="R443" s="22" t="str">
        <f>IF(Q443="在读",IF(IFERROR(FIND("一",D443),0)&gt;0,"一对一",VLOOKUP(LEFT(D443,3),班级编码!A:H,8,0)),Q443)</f>
        <v>幼儿部</v>
      </c>
      <c r="S443" s="22" t="str">
        <f t="shared" si="81"/>
        <v>K04000GXZ51</v>
      </c>
      <c r="T443" s="22" t="str">
        <f t="shared" si="82"/>
        <v>覃爱怡</v>
      </c>
      <c r="U443" s="22" t="str">
        <f t="shared" si="83"/>
        <v/>
      </c>
      <c r="V443" s="22" t="str">
        <f t="shared" si="84"/>
        <v>STA MARIA ANTONIO II</v>
      </c>
      <c r="W443" s="22" t="str">
        <f t="shared" si="85"/>
        <v>STA MARIA ANTONIO II</v>
      </c>
      <c r="X443" s="22" t="str">
        <f t="shared" si="86"/>
        <v/>
      </c>
      <c r="Y443" s="22">
        <f t="shared" si="87"/>
        <v>20</v>
      </c>
      <c r="Z443" s="22">
        <f t="shared" si="88"/>
        <v>20</v>
      </c>
      <c r="AA443" s="22" t="str">
        <f t="shared" si="78"/>
        <v/>
      </c>
      <c r="AB443" s="22">
        <f>COUNTIF($G$2:G443,G443)</f>
        <v>1</v>
      </c>
      <c r="AC443" s="22" t="str">
        <f t="shared" si="89"/>
        <v>K04</v>
      </c>
      <c r="AD443" s="22" t="str">
        <f>VLOOKUP(D443,'2-班级信息'!A:AI,35,0)</f>
        <v>周五晚上</v>
      </c>
      <c r="AE443" s="22" t="str">
        <f>VLOOKUP(D443,'2-班级信息'!A:AL,12,0)</f>
        <v>1.5小时</v>
      </c>
      <c r="AF443" s="22" t="str">
        <f t="shared" si="79"/>
        <v>幼儿班</v>
      </c>
      <c r="AG443" s="22" t="str">
        <f t="shared" si="90"/>
        <v>幼儿班</v>
      </c>
    </row>
    <row r="444" spans="1:33">
      <c r="A444" s="214" t="s">
        <v>1721</v>
      </c>
      <c r="B444" s="214" t="s">
        <v>4068</v>
      </c>
      <c r="C444" s="214" t="s">
        <v>1721</v>
      </c>
      <c r="D444" s="214" t="s">
        <v>1703</v>
      </c>
      <c r="E444" s="214" t="s">
        <v>11</v>
      </c>
      <c r="F444" s="214" t="s">
        <v>11</v>
      </c>
      <c r="G444" s="214" t="s">
        <v>3038</v>
      </c>
      <c r="H444" s="214" t="s">
        <v>3039</v>
      </c>
      <c r="I444" s="214" t="s">
        <v>1687</v>
      </c>
      <c r="J444" s="214" t="s">
        <v>3041</v>
      </c>
      <c r="K444" s="214">
        <v>0</v>
      </c>
      <c r="L444" s="214" t="s">
        <v>11</v>
      </c>
      <c r="M444" s="214" t="s">
        <v>11</v>
      </c>
      <c r="N444" s="214" t="s">
        <v>2332</v>
      </c>
      <c r="O444" s="214" t="s">
        <v>11</v>
      </c>
      <c r="P444" s="214" t="s">
        <v>3041</v>
      </c>
      <c r="Q444" s="22" t="str">
        <f t="shared" si="80"/>
        <v>未进班</v>
      </c>
      <c r="R444" s="22" t="str">
        <f>IF(Q444="在读",IF(IFERROR(FIND("一",D444),0)&gt;0,"一对一",VLOOKUP(LEFT(D444,3),班级编码!A:H,8,0)),Q444)</f>
        <v>未进班</v>
      </c>
      <c r="S444" s="22" t="str">
        <f t="shared" si="81"/>
        <v>未进班</v>
      </c>
      <c r="T444" s="22" t="str">
        <f t="shared" si="82"/>
        <v/>
      </c>
      <c r="U444" s="22" t="str">
        <f t="shared" si="83"/>
        <v/>
      </c>
      <c r="V444" s="22" t="str">
        <f t="shared" si="84"/>
        <v/>
      </c>
      <c r="W444" s="22" t="str">
        <f t="shared" si="85"/>
        <v/>
      </c>
      <c r="X444" s="22" t="str">
        <f t="shared" si="86"/>
        <v/>
      </c>
      <c r="Y444" s="22">
        <f t="shared" si="87"/>
        <v>0</v>
      </c>
      <c r="Z444" s="22">
        <f t="shared" si="88"/>
        <v>0</v>
      </c>
      <c r="AA444" s="22" t="str">
        <f t="shared" si="78"/>
        <v/>
      </c>
      <c r="AB444" s="22">
        <f>COUNTIF($G$2:G444,G444)</f>
        <v>1</v>
      </c>
      <c r="AC444" s="22" t="str">
        <f t="shared" si="89"/>
        <v>未进班</v>
      </c>
      <c r="AD444" s="22" t="str">
        <f>VLOOKUP(D444,'2-班级信息'!A:AI,35,0)</f>
        <v/>
      </c>
      <c r="AE444" s="22" t="str">
        <f>VLOOKUP(D444,'2-班级信息'!A:AL,12,0)</f>
        <v/>
      </c>
      <c r="AF444" s="22" t="str">
        <f t="shared" si="79"/>
        <v>幼儿班</v>
      </c>
      <c r="AG444" s="22" t="str">
        <f t="shared" si="90"/>
        <v>幼儿班</v>
      </c>
    </row>
    <row r="445" spans="1:33">
      <c r="A445" s="214" t="s">
        <v>1721</v>
      </c>
      <c r="B445" s="214" t="s">
        <v>4068</v>
      </c>
      <c r="C445" s="214" t="s">
        <v>1721</v>
      </c>
      <c r="D445" s="214" t="s">
        <v>1703</v>
      </c>
      <c r="E445" s="214" t="s">
        <v>11</v>
      </c>
      <c r="F445" s="214" t="s">
        <v>11</v>
      </c>
      <c r="G445" s="214" t="s">
        <v>1827</v>
      </c>
      <c r="H445" s="214" t="s">
        <v>1828</v>
      </c>
      <c r="I445" s="214" t="s">
        <v>1669</v>
      </c>
      <c r="J445" s="214" t="s">
        <v>1830</v>
      </c>
      <c r="K445" s="214">
        <v>0</v>
      </c>
      <c r="L445" s="214" t="s">
        <v>11</v>
      </c>
      <c r="M445" s="214" t="s">
        <v>11</v>
      </c>
      <c r="N445" s="214" t="s">
        <v>1742</v>
      </c>
      <c r="O445" s="214" t="s">
        <v>11</v>
      </c>
      <c r="P445" s="214" t="s">
        <v>1830</v>
      </c>
      <c r="Q445" s="22" t="str">
        <f t="shared" si="80"/>
        <v>未进班</v>
      </c>
      <c r="R445" s="22" t="str">
        <f>IF(Q445="在读",IF(IFERROR(FIND("一",D445),0)&gt;0,"一对一",VLOOKUP(LEFT(D445,3),班级编码!A:H,8,0)),Q445)</f>
        <v>未进班</v>
      </c>
      <c r="S445" s="22" t="str">
        <f t="shared" si="81"/>
        <v>未进班</v>
      </c>
      <c r="T445" s="22" t="str">
        <f t="shared" si="82"/>
        <v/>
      </c>
      <c r="U445" s="22" t="str">
        <f t="shared" si="83"/>
        <v/>
      </c>
      <c r="V445" s="22" t="str">
        <f t="shared" si="84"/>
        <v/>
      </c>
      <c r="W445" s="22" t="str">
        <f t="shared" si="85"/>
        <v/>
      </c>
      <c r="X445" s="22" t="str">
        <f t="shared" si="86"/>
        <v/>
      </c>
      <c r="Y445" s="22">
        <f t="shared" si="87"/>
        <v>0</v>
      </c>
      <c r="Z445" s="22">
        <f t="shared" si="88"/>
        <v>0</v>
      </c>
      <c r="AA445" s="22" t="str">
        <f t="shared" si="78"/>
        <v/>
      </c>
      <c r="AB445" s="22">
        <f>COUNTIF($G$2:G445,G445)</f>
        <v>1</v>
      </c>
      <c r="AC445" s="22" t="str">
        <f t="shared" si="89"/>
        <v>未进班</v>
      </c>
      <c r="AD445" s="22" t="str">
        <f>VLOOKUP(D445,'2-班级信息'!A:AI,35,0)</f>
        <v/>
      </c>
      <c r="AE445" s="22" t="str">
        <f>VLOOKUP(D445,'2-班级信息'!A:AL,12,0)</f>
        <v/>
      </c>
      <c r="AF445" s="22" t="str">
        <f t="shared" si="79"/>
        <v>幼儿班</v>
      </c>
      <c r="AG445" s="22" t="str">
        <f t="shared" si="90"/>
        <v>幼儿班</v>
      </c>
    </row>
    <row r="446" spans="1:33">
      <c r="A446" s="214" t="s">
        <v>1721</v>
      </c>
      <c r="B446" s="214" t="s">
        <v>452</v>
      </c>
      <c r="C446" s="214" t="s">
        <v>1721</v>
      </c>
      <c r="D446" s="214" t="s">
        <v>4185</v>
      </c>
      <c r="E446" s="214" t="s">
        <v>4132</v>
      </c>
      <c r="F446" s="214" t="s">
        <v>5333</v>
      </c>
      <c r="G446" s="214" t="s">
        <v>2652</v>
      </c>
      <c r="H446" s="214" t="s">
        <v>2653</v>
      </c>
      <c r="I446" s="214" t="s">
        <v>16</v>
      </c>
      <c r="J446" s="214" t="s">
        <v>2655</v>
      </c>
      <c r="K446" s="214">
        <v>0</v>
      </c>
      <c r="L446" s="214" t="s">
        <v>4609</v>
      </c>
      <c r="M446" s="214" t="s">
        <v>11</v>
      </c>
      <c r="N446" s="214" t="s">
        <v>1804</v>
      </c>
      <c r="O446" s="214" t="s">
        <v>2657</v>
      </c>
      <c r="P446" s="214" t="s">
        <v>2655</v>
      </c>
      <c r="Q446" s="22" t="str">
        <f t="shared" si="80"/>
        <v>在读</v>
      </c>
      <c r="R446" s="22" t="str">
        <f>IF(Q446="在读",IF(IFERROR(FIND("一",D446),0)&gt;0,"一对一",VLOOKUP(LEFT(D446,3),班级编码!A:H,8,0)),Q446)</f>
        <v>小初部</v>
      </c>
      <c r="S446" s="22" t="str">
        <f t="shared" si="81"/>
        <v>P01K12G1241</v>
      </c>
      <c r="T446" s="22" t="str">
        <f t="shared" si="82"/>
        <v>赖情佳</v>
      </c>
      <c r="U446" s="22" t="str">
        <f t="shared" si="83"/>
        <v>易青梅</v>
      </c>
      <c r="V446" s="22" t="str">
        <f t="shared" si="84"/>
        <v>YoYO</v>
      </c>
      <c r="W446" s="22" t="str">
        <f t="shared" si="85"/>
        <v>易青梅</v>
      </c>
      <c r="X446" s="22" t="str">
        <f t="shared" si="86"/>
        <v>YoYO</v>
      </c>
      <c r="Y446" s="22">
        <f t="shared" si="87"/>
        <v>3</v>
      </c>
      <c r="Z446" s="22">
        <f t="shared" si="88"/>
        <v>6</v>
      </c>
      <c r="AA446" s="22" t="str">
        <f t="shared" si="78"/>
        <v/>
      </c>
      <c r="AB446" s="22">
        <f>COUNTIF($G$2:G446,G446)</f>
        <v>1</v>
      </c>
      <c r="AC446" s="22" t="str">
        <f t="shared" si="89"/>
        <v>P01</v>
      </c>
      <c r="AD446" s="22" t="str">
        <f>VLOOKUP(D446,'2-班级信息'!A:AI,35,0)</f>
        <v>周六上午</v>
      </c>
      <c r="AE446" s="22" t="str">
        <f>VLOOKUP(D446,'2-班级信息'!A:AL,12,0)</f>
        <v>3小时</v>
      </c>
      <c r="AF446" s="22" t="str">
        <f t="shared" si="79"/>
        <v>小学班</v>
      </c>
      <c r="AG446" s="22" t="str">
        <f t="shared" si="90"/>
        <v>小学周末白天班</v>
      </c>
    </row>
    <row r="447" spans="1:33">
      <c r="A447" s="214" t="s">
        <v>1721</v>
      </c>
      <c r="B447" s="214" t="s">
        <v>4068</v>
      </c>
      <c r="C447" s="214" t="s">
        <v>1721</v>
      </c>
      <c r="D447" s="214" t="s">
        <v>1703</v>
      </c>
      <c r="E447" s="214" t="s">
        <v>11</v>
      </c>
      <c r="F447" s="214" t="s">
        <v>11</v>
      </c>
      <c r="G447" s="214" t="s">
        <v>3347</v>
      </c>
      <c r="H447" s="214" t="s">
        <v>3348</v>
      </c>
      <c r="I447" s="214" t="s">
        <v>16</v>
      </c>
      <c r="J447" s="214" t="s">
        <v>3350</v>
      </c>
      <c r="K447" s="214">
        <v>0</v>
      </c>
      <c r="L447" s="214" t="s">
        <v>11</v>
      </c>
      <c r="M447" s="214" t="s">
        <v>11</v>
      </c>
      <c r="N447" s="214" t="s">
        <v>1726</v>
      </c>
      <c r="O447" s="214" t="s">
        <v>3352</v>
      </c>
      <c r="P447" s="214" t="s">
        <v>3350</v>
      </c>
      <c r="Q447" s="22" t="str">
        <f t="shared" si="80"/>
        <v>未进班</v>
      </c>
      <c r="R447" s="22" t="str">
        <f>IF(Q447="在读",IF(IFERROR(FIND("一",D447),0)&gt;0,"一对一",VLOOKUP(LEFT(D447,3),班级编码!A:H,8,0)),Q447)</f>
        <v>未进班</v>
      </c>
      <c r="S447" s="22" t="str">
        <f t="shared" si="81"/>
        <v>未进班</v>
      </c>
      <c r="T447" s="22" t="str">
        <f t="shared" si="82"/>
        <v/>
      </c>
      <c r="U447" s="22" t="str">
        <f t="shared" si="83"/>
        <v/>
      </c>
      <c r="V447" s="22" t="str">
        <f t="shared" si="84"/>
        <v/>
      </c>
      <c r="W447" s="22" t="str">
        <f t="shared" si="85"/>
        <v/>
      </c>
      <c r="X447" s="22" t="str">
        <f t="shared" si="86"/>
        <v/>
      </c>
      <c r="Y447" s="22">
        <f t="shared" si="87"/>
        <v>0</v>
      </c>
      <c r="Z447" s="22">
        <f t="shared" si="88"/>
        <v>0</v>
      </c>
      <c r="AA447" s="22" t="str">
        <f t="shared" si="78"/>
        <v/>
      </c>
      <c r="AB447" s="22">
        <f>COUNTIF($G$2:G447,G447)</f>
        <v>1</v>
      </c>
      <c r="AC447" s="22" t="str">
        <f t="shared" si="89"/>
        <v>未进班</v>
      </c>
      <c r="AD447" s="22" t="str">
        <f>VLOOKUP(D447,'2-班级信息'!A:AI,35,0)</f>
        <v/>
      </c>
      <c r="AE447" s="22" t="str">
        <f>VLOOKUP(D447,'2-班级信息'!A:AL,12,0)</f>
        <v/>
      </c>
      <c r="AF447" s="22" t="str">
        <f t="shared" si="79"/>
        <v>小学班</v>
      </c>
      <c r="AG447" s="22" t="str">
        <f t="shared" si="90"/>
        <v>小学平时班</v>
      </c>
    </row>
    <row r="448" spans="1:33">
      <c r="A448" s="214" t="s">
        <v>1721</v>
      </c>
      <c r="B448" s="214" t="s">
        <v>4068</v>
      </c>
      <c r="C448" s="214" t="s">
        <v>1721</v>
      </c>
      <c r="D448" s="214" t="s">
        <v>1703</v>
      </c>
      <c r="E448" s="214" t="s">
        <v>11</v>
      </c>
      <c r="F448" s="214" t="s">
        <v>11</v>
      </c>
      <c r="G448" s="214" t="s">
        <v>2889</v>
      </c>
      <c r="H448" s="214" t="s">
        <v>2890</v>
      </c>
      <c r="I448" s="214" t="s">
        <v>14</v>
      </c>
      <c r="J448" s="214" t="s">
        <v>2891</v>
      </c>
      <c r="K448" s="214">
        <v>0</v>
      </c>
      <c r="L448" s="214" t="s">
        <v>11</v>
      </c>
      <c r="M448" s="214" t="s">
        <v>11</v>
      </c>
      <c r="N448" s="214" t="s">
        <v>1766</v>
      </c>
      <c r="O448" s="214" t="s">
        <v>11</v>
      </c>
      <c r="P448" s="214" t="s">
        <v>11</v>
      </c>
      <c r="Q448" s="22" t="str">
        <f t="shared" si="80"/>
        <v>未进班</v>
      </c>
      <c r="R448" s="22" t="str">
        <f>IF(Q448="在读",IF(IFERROR(FIND("一",D448),0)&gt;0,"一对一",VLOOKUP(LEFT(D448,3),班级编码!A:H,8,0)),Q448)</f>
        <v>未进班</v>
      </c>
      <c r="S448" s="22" t="str">
        <f t="shared" si="81"/>
        <v>未进班</v>
      </c>
      <c r="T448" s="22" t="str">
        <f t="shared" si="82"/>
        <v/>
      </c>
      <c r="U448" s="22" t="str">
        <f t="shared" si="83"/>
        <v/>
      </c>
      <c r="V448" s="22" t="str">
        <f t="shared" si="84"/>
        <v/>
      </c>
      <c r="W448" s="22" t="str">
        <f t="shared" si="85"/>
        <v/>
      </c>
      <c r="X448" s="22" t="str">
        <f t="shared" si="86"/>
        <v/>
      </c>
      <c r="Y448" s="22">
        <f t="shared" si="87"/>
        <v>0</v>
      </c>
      <c r="Z448" s="22">
        <f t="shared" si="88"/>
        <v>0</v>
      </c>
      <c r="AA448" s="22" t="str">
        <f t="shared" si="78"/>
        <v/>
      </c>
      <c r="AB448" s="22">
        <f>COUNTIF($G$2:G448,G448)</f>
        <v>1</v>
      </c>
      <c r="AC448" s="22" t="str">
        <f t="shared" si="89"/>
        <v>未进班</v>
      </c>
      <c r="AD448" s="22" t="str">
        <f>VLOOKUP(D448,'2-班级信息'!A:AI,35,0)</f>
        <v/>
      </c>
      <c r="AE448" s="22" t="str">
        <f>VLOOKUP(D448,'2-班级信息'!A:AL,12,0)</f>
        <v/>
      </c>
      <c r="AF448" s="22" t="str">
        <f t="shared" si="79"/>
        <v>小学班</v>
      </c>
      <c r="AG448" s="22" t="str">
        <f t="shared" si="90"/>
        <v>小学平时班</v>
      </c>
    </row>
    <row r="449" spans="1:33">
      <c r="A449" s="214" t="s">
        <v>1721</v>
      </c>
      <c r="B449" s="214" t="s">
        <v>4068</v>
      </c>
      <c r="C449" s="214" t="s">
        <v>1721</v>
      </c>
      <c r="D449" s="214" t="s">
        <v>1703</v>
      </c>
      <c r="E449" s="214" t="s">
        <v>11</v>
      </c>
      <c r="F449" s="214" t="s">
        <v>11</v>
      </c>
      <c r="G449" s="214" t="s">
        <v>1779</v>
      </c>
      <c r="H449" s="214" t="s">
        <v>1780</v>
      </c>
      <c r="I449" s="214" t="s">
        <v>1687</v>
      </c>
      <c r="J449" s="214" t="s">
        <v>1781</v>
      </c>
      <c r="K449" s="214">
        <v>0</v>
      </c>
      <c r="L449" s="214" t="s">
        <v>11</v>
      </c>
      <c r="M449" s="214" t="s">
        <v>11</v>
      </c>
      <c r="N449" s="214" t="s">
        <v>1742</v>
      </c>
      <c r="O449" s="214" t="s">
        <v>11</v>
      </c>
      <c r="P449" s="214" t="s">
        <v>11</v>
      </c>
      <c r="Q449" s="22" t="str">
        <f t="shared" si="80"/>
        <v>未进班</v>
      </c>
      <c r="R449" s="22" t="str">
        <f>IF(Q449="在读",IF(IFERROR(FIND("一",D449),0)&gt;0,"一对一",VLOOKUP(LEFT(D449,3),班级编码!A:H,8,0)),Q449)</f>
        <v>未进班</v>
      </c>
      <c r="S449" s="22" t="str">
        <f t="shared" si="81"/>
        <v>未进班</v>
      </c>
      <c r="T449" s="22" t="str">
        <f t="shared" si="82"/>
        <v/>
      </c>
      <c r="U449" s="22" t="str">
        <f t="shared" si="83"/>
        <v/>
      </c>
      <c r="V449" s="22" t="str">
        <f t="shared" si="84"/>
        <v/>
      </c>
      <c r="W449" s="22" t="str">
        <f t="shared" si="85"/>
        <v/>
      </c>
      <c r="X449" s="22" t="str">
        <f t="shared" si="86"/>
        <v/>
      </c>
      <c r="Y449" s="22">
        <f t="shared" si="87"/>
        <v>0</v>
      </c>
      <c r="Z449" s="22">
        <f t="shared" si="88"/>
        <v>0</v>
      </c>
      <c r="AA449" s="22" t="str">
        <f t="shared" si="78"/>
        <v/>
      </c>
      <c r="AB449" s="22">
        <f>COUNTIF($G$2:G449,G449)</f>
        <v>1</v>
      </c>
      <c r="AC449" s="22" t="str">
        <f t="shared" si="89"/>
        <v>未进班</v>
      </c>
      <c r="AD449" s="22" t="str">
        <f>VLOOKUP(D449,'2-班级信息'!A:AI,35,0)</f>
        <v/>
      </c>
      <c r="AE449" s="22" t="str">
        <f>VLOOKUP(D449,'2-班级信息'!A:AL,12,0)</f>
        <v/>
      </c>
      <c r="AF449" s="22" t="str">
        <f t="shared" si="79"/>
        <v>幼儿班</v>
      </c>
      <c r="AG449" s="22" t="str">
        <f t="shared" si="90"/>
        <v>幼儿班</v>
      </c>
    </row>
    <row r="450" spans="1:33">
      <c r="A450" s="214" t="s">
        <v>1721</v>
      </c>
      <c r="B450" s="214" t="s">
        <v>459</v>
      </c>
      <c r="C450" s="214" t="s">
        <v>1721</v>
      </c>
      <c r="D450" s="214" t="s">
        <v>4194</v>
      </c>
      <c r="E450" s="214" t="s">
        <v>4196</v>
      </c>
      <c r="F450" s="214" t="s">
        <v>4195</v>
      </c>
      <c r="G450" s="214" t="s">
        <v>3152</v>
      </c>
      <c r="H450" s="214" t="s">
        <v>3153</v>
      </c>
      <c r="I450" s="214" t="s">
        <v>1687</v>
      </c>
      <c r="J450" s="214" t="s">
        <v>3155</v>
      </c>
      <c r="K450" s="214">
        <v>0</v>
      </c>
      <c r="L450" s="214" t="s">
        <v>4610</v>
      </c>
      <c r="M450" s="214" t="s">
        <v>11</v>
      </c>
      <c r="N450" s="214" t="s">
        <v>2332</v>
      </c>
      <c r="O450" s="214" t="s">
        <v>11</v>
      </c>
      <c r="P450" s="214" t="s">
        <v>3155</v>
      </c>
      <c r="Q450" s="22" t="str">
        <f t="shared" si="80"/>
        <v>在读</v>
      </c>
      <c r="R450" s="22" t="str">
        <f>IF(Q450="在读",IF(IFERROR(FIND("一",D450),0)&gt;0,"一对一",VLOOKUP(LEFT(D450,3),班级编码!A:H,8,0)),Q450)</f>
        <v>幼儿部</v>
      </c>
      <c r="S450" s="22" t="str">
        <f t="shared" si="81"/>
        <v>K01000GXZ46</v>
      </c>
      <c r="T450" s="22" t="str">
        <f t="shared" si="82"/>
        <v>覃爱怡</v>
      </c>
      <c r="U450" s="22" t="str">
        <f t="shared" si="83"/>
        <v/>
      </c>
      <c r="V450" s="22" t="str">
        <f t="shared" si="84"/>
        <v>Marry</v>
      </c>
      <c r="W450" s="22" t="str">
        <f t="shared" si="85"/>
        <v>Marry</v>
      </c>
      <c r="X450" s="22" t="str">
        <f t="shared" si="86"/>
        <v/>
      </c>
      <c r="Y450" s="22">
        <f t="shared" si="87"/>
        <v>5</v>
      </c>
      <c r="Z450" s="22">
        <f t="shared" si="88"/>
        <v>5</v>
      </c>
      <c r="AA450" s="22" t="str">
        <f t="shared" ref="AA450:AA513" si="91">IF(COUNTIF(G:G,G450)&gt;1,"重复","")</f>
        <v/>
      </c>
      <c r="AB450" s="22">
        <f>COUNTIF($G$2:G450,G450)</f>
        <v>1</v>
      </c>
      <c r="AC450" s="22" t="str">
        <f t="shared" si="89"/>
        <v>K01</v>
      </c>
      <c r="AD450" s="22" t="str">
        <f>VLOOKUP(D450,'2-班级信息'!A:AI,35,0)</f>
        <v>周四晚上</v>
      </c>
      <c r="AE450" s="22" t="str">
        <f>VLOOKUP(D450,'2-班级信息'!A:AL,12,0)</f>
        <v>1.5小时</v>
      </c>
      <c r="AF450" s="22" t="str">
        <f t="shared" ref="AF450:AF513" si="92">IF(R450="一对一","一对一",VLOOKUP(I450,AH:AI,2,0))</f>
        <v>幼儿班</v>
      </c>
      <c r="AG450" s="22" t="str">
        <f t="shared" si="90"/>
        <v>幼儿班</v>
      </c>
    </row>
    <row r="451" spans="1:33">
      <c r="A451" s="214" t="s">
        <v>1721</v>
      </c>
      <c r="B451" s="214" t="s">
        <v>4068</v>
      </c>
      <c r="C451" s="214" t="s">
        <v>1721</v>
      </c>
      <c r="D451" s="214" t="s">
        <v>1703</v>
      </c>
      <c r="E451" s="214" t="s">
        <v>11</v>
      </c>
      <c r="F451" s="214" t="s">
        <v>11</v>
      </c>
      <c r="G451" s="214" t="s">
        <v>2614</v>
      </c>
      <c r="H451" s="214" t="s">
        <v>2615</v>
      </c>
      <c r="I451" s="214" t="s">
        <v>16</v>
      </c>
      <c r="J451" s="214" t="s">
        <v>2617</v>
      </c>
      <c r="K451" s="214">
        <v>0</v>
      </c>
      <c r="L451" s="214" t="s">
        <v>11</v>
      </c>
      <c r="M451" s="214" t="s">
        <v>11</v>
      </c>
      <c r="N451" s="214" t="s">
        <v>1726</v>
      </c>
      <c r="O451" s="214" t="s">
        <v>2618</v>
      </c>
      <c r="P451" s="214" t="s">
        <v>2617</v>
      </c>
      <c r="Q451" s="22" t="str">
        <f t="shared" ref="Q451:Q514" si="93">IF(D451="停读","停读",IF(D451="未进班","未进班",IF(AND(M451="",G451&lt;&gt;""),"在读"," ")))</f>
        <v>未进班</v>
      </c>
      <c r="R451" s="22" t="str">
        <f>IF(Q451="在读",IF(IFERROR(FIND("一",D451),0)&gt;0,"一对一",VLOOKUP(LEFT(D451,3),班级编码!A:H,8,0)),Q451)</f>
        <v>未进班</v>
      </c>
      <c r="S451" s="22" t="str">
        <f t="shared" ref="S451:S514" si="94">+D451</f>
        <v>未进班</v>
      </c>
      <c r="T451" s="22" t="str">
        <f t="shared" ref="T451:T514" si="95">IFERROR(LEFT(F451,FIND(",",F451)-1),F451)</f>
        <v/>
      </c>
      <c r="U451" s="22" t="str">
        <f t="shared" ref="U451:U514" si="96">IF(Y451=Z451,X451,W451)</f>
        <v/>
      </c>
      <c r="V451" s="22" t="str">
        <f t="shared" ref="V451:V514" si="97">IF(Y451=Z451,W451,X451)</f>
        <v/>
      </c>
      <c r="W451" s="22" t="str">
        <f t="shared" ref="W451:W514" si="98">IFERROR(MID(F451,FIND(",",F451)+1,FIND("@",SUBSTITUTE(F451,",","@",2))-FIND(",",F451)-1),IF(ISERROR(FIND(",",F451)),"",MID(F451,FIND(",",F451)+1,20)))</f>
        <v/>
      </c>
      <c r="X451" s="22" t="str">
        <f t="shared" ref="X451:X514" si="99">IFERROR(MID(F451,FIND("@",SUBSTITUTE(F451,",","@",2))+1,10),"")</f>
        <v/>
      </c>
      <c r="Y451" s="22">
        <f t="shared" ref="Y451:Y514" si="100">LEN(W451)</f>
        <v>0</v>
      </c>
      <c r="Z451" s="22">
        <f t="shared" ref="Z451:Z514" si="101">LENB(W451)</f>
        <v>0</v>
      </c>
      <c r="AA451" s="22" t="str">
        <f t="shared" si="91"/>
        <v/>
      </c>
      <c r="AB451" s="22">
        <f>COUNTIF($G$2:G451,G451)</f>
        <v>1</v>
      </c>
      <c r="AC451" s="22" t="str">
        <f t="shared" ref="AC451:AC514" si="102">IF(IFERROR(FIND("一",D451),0)&gt;0,"一对一",LEFT(D451,3))</f>
        <v>未进班</v>
      </c>
      <c r="AD451" s="22" t="str">
        <f>VLOOKUP(D451,'2-班级信息'!A:AI,35,0)</f>
        <v/>
      </c>
      <c r="AE451" s="22" t="str">
        <f>VLOOKUP(D451,'2-班级信息'!A:AL,12,0)</f>
        <v/>
      </c>
      <c r="AF451" s="22" t="str">
        <f t="shared" si="92"/>
        <v>小学班</v>
      </c>
      <c r="AG451" s="22" t="str">
        <f t="shared" ref="AG451:AG514" si="103">IF(OR(AF451="幼儿班",AF451="中学班",AF451="一对一"),AF451,IF(OR(AD451="周日晚上",AD451="周五晚上",AD451="周六晚上"),AD451,IF(OR(AD451="周六上午",AD451="周六下午",AD451="周日上午",AD451="周日下午",),"小学周末白天班","小学平时"&amp;AE451&amp;"班")))</f>
        <v>小学平时班</v>
      </c>
    </row>
    <row r="452" spans="1:33">
      <c r="A452" s="214" t="s">
        <v>1721</v>
      </c>
      <c r="B452" s="214" t="s">
        <v>4068</v>
      </c>
      <c r="C452" s="214" t="s">
        <v>1721</v>
      </c>
      <c r="D452" s="214" t="s">
        <v>1703</v>
      </c>
      <c r="E452" s="214" t="s">
        <v>11</v>
      </c>
      <c r="F452" s="214" t="s">
        <v>11</v>
      </c>
      <c r="G452" s="214" t="s">
        <v>2805</v>
      </c>
      <c r="H452" s="214" t="s">
        <v>2806</v>
      </c>
      <c r="I452" s="214" t="s">
        <v>10</v>
      </c>
      <c r="J452" s="214" t="s">
        <v>2807</v>
      </c>
      <c r="K452" s="214">
        <v>0</v>
      </c>
      <c r="L452" s="214" t="s">
        <v>11</v>
      </c>
      <c r="M452" s="214" t="s">
        <v>11</v>
      </c>
      <c r="N452" s="214" t="s">
        <v>1766</v>
      </c>
      <c r="O452" s="214" t="s">
        <v>11</v>
      </c>
      <c r="P452" s="214" t="s">
        <v>11</v>
      </c>
      <c r="Q452" s="22" t="str">
        <f t="shared" si="93"/>
        <v>未进班</v>
      </c>
      <c r="R452" s="22" t="str">
        <f>IF(Q452="在读",IF(IFERROR(FIND("一",D452),0)&gt;0,"一对一",VLOOKUP(LEFT(D452,3),班级编码!A:H,8,0)),Q452)</f>
        <v>未进班</v>
      </c>
      <c r="S452" s="22" t="str">
        <f t="shared" si="94"/>
        <v>未进班</v>
      </c>
      <c r="T452" s="22" t="str">
        <f t="shared" si="95"/>
        <v/>
      </c>
      <c r="U452" s="22" t="str">
        <f t="shared" si="96"/>
        <v/>
      </c>
      <c r="V452" s="22" t="str">
        <f t="shared" si="97"/>
        <v/>
      </c>
      <c r="W452" s="22" t="str">
        <f t="shared" si="98"/>
        <v/>
      </c>
      <c r="X452" s="22" t="str">
        <f t="shared" si="99"/>
        <v/>
      </c>
      <c r="Y452" s="22">
        <f t="shared" si="100"/>
        <v>0</v>
      </c>
      <c r="Z452" s="22">
        <f t="shared" si="101"/>
        <v>0</v>
      </c>
      <c r="AA452" s="22" t="str">
        <f t="shared" si="91"/>
        <v/>
      </c>
      <c r="AB452" s="22">
        <f>COUNTIF($G$2:G452,G452)</f>
        <v>1</v>
      </c>
      <c r="AC452" s="22" t="str">
        <f t="shared" si="102"/>
        <v>未进班</v>
      </c>
      <c r="AD452" s="22" t="str">
        <f>VLOOKUP(D452,'2-班级信息'!A:AI,35,0)</f>
        <v/>
      </c>
      <c r="AE452" s="22" t="str">
        <f>VLOOKUP(D452,'2-班级信息'!A:AL,12,0)</f>
        <v/>
      </c>
      <c r="AF452" s="22" t="str">
        <f t="shared" si="92"/>
        <v>小学班</v>
      </c>
      <c r="AG452" s="22" t="str">
        <f t="shared" si="103"/>
        <v>小学平时班</v>
      </c>
    </row>
    <row r="453" spans="1:33">
      <c r="A453" s="214" t="s">
        <v>1721</v>
      </c>
      <c r="B453" s="214" t="s">
        <v>464</v>
      </c>
      <c r="C453" s="214" t="s">
        <v>1721</v>
      </c>
      <c r="D453" s="214" t="s">
        <v>4191</v>
      </c>
      <c r="E453" s="214" t="s">
        <v>4193</v>
      </c>
      <c r="F453" s="214" t="s">
        <v>4192</v>
      </c>
      <c r="G453" s="214" t="s">
        <v>2310</v>
      </c>
      <c r="H453" s="214" t="s">
        <v>2311</v>
      </c>
      <c r="I453" s="214" t="s">
        <v>1686</v>
      </c>
      <c r="J453" s="214" t="s">
        <v>2313</v>
      </c>
      <c r="K453" s="214">
        <v>0</v>
      </c>
      <c r="L453" s="214" t="s">
        <v>4611</v>
      </c>
      <c r="M453" s="214" t="s">
        <v>11</v>
      </c>
      <c r="N453" s="214" t="s">
        <v>1726</v>
      </c>
      <c r="O453" s="214" t="s">
        <v>2315</v>
      </c>
      <c r="P453" s="214" t="s">
        <v>2313</v>
      </c>
      <c r="Q453" s="22" t="str">
        <f t="shared" si="93"/>
        <v>在读</v>
      </c>
      <c r="R453" s="22" t="str">
        <f>IF(Q453="在读",IF(IFERROR(FIND("一",D453),0)&gt;0,"一对一",VLOOKUP(LEFT(D453,3),班级编码!A:H,8,0)),Q453)</f>
        <v>幼儿部</v>
      </c>
      <c r="S453" s="22" t="str">
        <f t="shared" si="94"/>
        <v>K03ADPGZD42</v>
      </c>
      <c r="T453" s="22" t="str">
        <f t="shared" si="95"/>
        <v>覃爱怡</v>
      </c>
      <c r="U453" s="22" t="str">
        <f t="shared" si="96"/>
        <v/>
      </c>
      <c r="V453" s="22" t="str">
        <f t="shared" si="97"/>
        <v>STA MARIA ANTONIO II</v>
      </c>
      <c r="W453" s="22" t="str">
        <f t="shared" si="98"/>
        <v>STA MARIA ANTONIO II</v>
      </c>
      <c r="X453" s="22" t="str">
        <f t="shared" si="99"/>
        <v/>
      </c>
      <c r="Y453" s="22">
        <f t="shared" si="100"/>
        <v>20</v>
      </c>
      <c r="Z453" s="22">
        <f t="shared" si="101"/>
        <v>20</v>
      </c>
      <c r="AA453" s="22" t="str">
        <f t="shared" si="91"/>
        <v/>
      </c>
      <c r="AB453" s="22">
        <f>COUNTIF($G$2:G453,G453)</f>
        <v>1</v>
      </c>
      <c r="AC453" s="22" t="str">
        <f t="shared" si="102"/>
        <v>K03</v>
      </c>
      <c r="AD453" s="22" t="str">
        <f>VLOOKUP(D453,'2-班级信息'!A:AI,35,0)</f>
        <v>周日上午</v>
      </c>
      <c r="AE453" s="22" t="str">
        <f>VLOOKUP(D453,'2-班级信息'!A:AL,12,0)</f>
        <v>1.5小时</v>
      </c>
      <c r="AF453" s="22" t="str">
        <f t="shared" si="92"/>
        <v>幼儿班</v>
      </c>
      <c r="AG453" s="22" t="str">
        <f t="shared" si="103"/>
        <v>幼儿班</v>
      </c>
    </row>
    <row r="454" spans="1:33">
      <c r="A454" s="214" t="s">
        <v>1721</v>
      </c>
      <c r="B454" s="214" t="s">
        <v>4068</v>
      </c>
      <c r="C454" s="214" t="s">
        <v>1721</v>
      </c>
      <c r="D454" s="214" t="s">
        <v>1703</v>
      </c>
      <c r="E454" s="214" t="s">
        <v>11</v>
      </c>
      <c r="F454" s="214" t="s">
        <v>11</v>
      </c>
      <c r="G454" s="214" t="s">
        <v>2291</v>
      </c>
      <c r="H454" s="214" t="s">
        <v>2292</v>
      </c>
      <c r="I454" s="214" t="s">
        <v>16</v>
      </c>
      <c r="J454" s="214" t="s">
        <v>2294</v>
      </c>
      <c r="K454" s="214">
        <v>0</v>
      </c>
      <c r="L454" s="214" t="s">
        <v>11</v>
      </c>
      <c r="M454" s="214" t="s">
        <v>11</v>
      </c>
      <c r="N454" s="214" t="s">
        <v>1726</v>
      </c>
      <c r="O454" s="214" t="s">
        <v>11</v>
      </c>
      <c r="P454" s="214" t="s">
        <v>2294</v>
      </c>
      <c r="Q454" s="22" t="str">
        <f t="shared" si="93"/>
        <v>未进班</v>
      </c>
      <c r="R454" s="22" t="str">
        <f>IF(Q454="在读",IF(IFERROR(FIND("一",D454),0)&gt;0,"一对一",VLOOKUP(LEFT(D454,3),班级编码!A:H,8,0)),Q454)</f>
        <v>未进班</v>
      </c>
      <c r="S454" s="22" t="str">
        <f t="shared" si="94"/>
        <v>未进班</v>
      </c>
      <c r="T454" s="22" t="str">
        <f t="shared" si="95"/>
        <v/>
      </c>
      <c r="U454" s="22" t="str">
        <f t="shared" si="96"/>
        <v/>
      </c>
      <c r="V454" s="22" t="str">
        <f t="shared" si="97"/>
        <v/>
      </c>
      <c r="W454" s="22" t="str">
        <f t="shared" si="98"/>
        <v/>
      </c>
      <c r="X454" s="22" t="str">
        <f t="shared" si="99"/>
        <v/>
      </c>
      <c r="Y454" s="22">
        <f t="shared" si="100"/>
        <v>0</v>
      </c>
      <c r="Z454" s="22">
        <f t="shared" si="101"/>
        <v>0</v>
      </c>
      <c r="AA454" s="22" t="str">
        <f t="shared" si="91"/>
        <v/>
      </c>
      <c r="AB454" s="22">
        <f>COUNTIF($G$2:G454,G454)</f>
        <v>1</v>
      </c>
      <c r="AC454" s="22" t="str">
        <f t="shared" si="102"/>
        <v>未进班</v>
      </c>
      <c r="AD454" s="22" t="str">
        <f>VLOOKUP(D454,'2-班级信息'!A:AI,35,0)</f>
        <v/>
      </c>
      <c r="AE454" s="22" t="str">
        <f>VLOOKUP(D454,'2-班级信息'!A:AL,12,0)</f>
        <v/>
      </c>
      <c r="AF454" s="22" t="str">
        <f t="shared" si="92"/>
        <v>小学班</v>
      </c>
      <c r="AG454" s="22" t="str">
        <f t="shared" si="103"/>
        <v>小学平时班</v>
      </c>
    </row>
    <row r="455" spans="1:33">
      <c r="A455" s="214" t="s">
        <v>1721</v>
      </c>
      <c r="B455" s="214" t="s">
        <v>4068</v>
      </c>
      <c r="C455" s="214" t="s">
        <v>1721</v>
      </c>
      <c r="D455" s="214" t="s">
        <v>1703</v>
      </c>
      <c r="E455" s="214" t="s">
        <v>11</v>
      </c>
      <c r="F455" s="214" t="s">
        <v>11</v>
      </c>
      <c r="G455" s="214" t="s">
        <v>3451</v>
      </c>
      <c r="H455" s="214" t="s">
        <v>3452</v>
      </c>
      <c r="I455" s="214" t="s">
        <v>16</v>
      </c>
      <c r="J455" s="214" t="s">
        <v>3454</v>
      </c>
      <c r="K455" s="214">
        <v>0</v>
      </c>
      <c r="L455" s="214" t="s">
        <v>11</v>
      </c>
      <c r="M455" s="214" t="s">
        <v>11</v>
      </c>
      <c r="N455" s="214" t="s">
        <v>1726</v>
      </c>
      <c r="O455" s="214" t="s">
        <v>11</v>
      </c>
      <c r="P455" s="214" t="s">
        <v>3454</v>
      </c>
      <c r="Q455" s="22" t="str">
        <f t="shared" si="93"/>
        <v>未进班</v>
      </c>
      <c r="R455" s="22" t="str">
        <f>IF(Q455="在读",IF(IFERROR(FIND("一",D455),0)&gt;0,"一对一",VLOOKUP(LEFT(D455,3),班级编码!A:H,8,0)),Q455)</f>
        <v>未进班</v>
      </c>
      <c r="S455" s="22" t="str">
        <f t="shared" si="94"/>
        <v>未进班</v>
      </c>
      <c r="T455" s="22" t="str">
        <f t="shared" si="95"/>
        <v/>
      </c>
      <c r="U455" s="22" t="str">
        <f t="shared" si="96"/>
        <v/>
      </c>
      <c r="V455" s="22" t="str">
        <f t="shared" si="97"/>
        <v/>
      </c>
      <c r="W455" s="22" t="str">
        <f t="shared" si="98"/>
        <v/>
      </c>
      <c r="X455" s="22" t="str">
        <f t="shared" si="99"/>
        <v/>
      </c>
      <c r="Y455" s="22">
        <f t="shared" si="100"/>
        <v>0</v>
      </c>
      <c r="Z455" s="22">
        <f t="shared" si="101"/>
        <v>0</v>
      </c>
      <c r="AA455" s="22" t="str">
        <f t="shared" si="91"/>
        <v/>
      </c>
      <c r="AB455" s="22">
        <f>COUNTIF($G$2:G455,G455)</f>
        <v>1</v>
      </c>
      <c r="AC455" s="22" t="str">
        <f t="shared" si="102"/>
        <v>未进班</v>
      </c>
      <c r="AD455" s="22" t="str">
        <f>VLOOKUP(D455,'2-班级信息'!A:AI,35,0)</f>
        <v/>
      </c>
      <c r="AE455" s="22" t="str">
        <f>VLOOKUP(D455,'2-班级信息'!A:AL,12,0)</f>
        <v/>
      </c>
      <c r="AF455" s="22" t="str">
        <f t="shared" si="92"/>
        <v>小学班</v>
      </c>
      <c r="AG455" s="22" t="str">
        <f t="shared" si="103"/>
        <v>小学平时班</v>
      </c>
    </row>
    <row r="456" spans="1:33">
      <c r="A456" s="214" t="s">
        <v>1721</v>
      </c>
      <c r="B456" s="214" t="s">
        <v>4068</v>
      </c>
      <c r="C456" s="214" t="s">
        <v>1721</v>
      </c>
      <c r="D456" s="214" t="s">
        <v>1703</v>
      </c>
      <c r="E456" s="214" t="s">
        <v>11</v>
      </c>
      <c r="F456" s="214" t="s">
        <v>11</v>
      </c>
      <c r="G456" s="214" t="s">
        <v>1897</v>
      </c>
      <c r="H456" s="214" t="s">
        <v>1898</v>
      </c>
      <c r="I456" s="214" t="s">
        <v>1686</v>
      </c>
      <c r="J456" s="214" t="s">
        <v>1900</v>
      </c>
      <c r="K456" s="214">
        <v>0</v>
      </c>
      <c r="L456" s="214" t="s">
        <v>11</v>
      </c>
      <c r="M456" s="214" t="s">
        <v>11</v>
      </c>
      <c r="N456" s="214" t="s">
        <v>1742</v>
      </c>
      <c r="O456" s="214" t="s">
        <v>1902</v>
      </c>
      <c r="P456" s="214" t="s">
        <v>1900</v>
      </c>
      <c r="Q456" s="22" t="str">
        <f t="shared" si="93"/>
        <v>未进班</v>
      </c>
      <c r="R456" s="22" t="str">
        <f>IF(Q456="在读",IF(IFERROR(FIND("一",D456),0)&gt;0,"一对一",VLOOKUP(LEFT(D456,3),班级编码!A:H,8,0)),Q456)</f>
        <v>未进班</v>
      </c>
      <c r="S456" s="22" t="str">
        <f t="shared" si="94"/>
        <v>未进班</v>
      </c>
      <c r="T456" s="22" t="str">
        <f t="shared" si="95"/>
        <v/>
      </c>
      <c r="U456" s="22" t="str">
        <f t="shared" si="96"/>
        <v/>
      </c>
      <c r="V456" s="22" t="str">
        <f t="shared" si="97"/>
        <v/>
      </c>
      <c r="W456" s="22" t="str">
        <f t="shared" si="98"/>
        <v/>
      </c>
      <c r="X456" s="22" t="str">
        <f t="shared" si="99"/>
        <v/>
      </c>
      <c r="Y456" s="22">
        <f t="shared" si="100"/>
        <v>0</v>
      </c>
      <c r="Z456" s="22">
        <f t="shared" si="101"/>
        <v>0</v>
      </c>
      <c r="AA456" s="22" t="str">
        <f t="shared" si="91"/>
        <v/>
      </c>
      <c r="AB456" s="22">
        <f>COUNTIF($G$2:G456,G456)</f>
        <v>1</v>
      </c>
      <c r="AC456" s="22" t="str">
        <f t="shared" si="102"/>
        <v>未进班</v>
      </c>
      <c r="AD456" s="22" t="str">
        <f>VLOOKUP(D456,'2-班级信息'!A:AI,35,0)</f>
        <v/>
      </c>
      <c r="AE456" s="22" t="str">
        <f>VLOOKUP(D456,'2-班级信息'!A:AL,12,0)</f>
        <v/>
      </c>
      <c r="AF456" s="22" t="str">
        <f t="shared" si="92"/>
        <v>幼儿班</v>
      </c>
      <c r="AG456" s="22" t="str">
        <f t="shared" si="103"/>
        <v>幼儿班</v>
      </c>
    </row>
    <row r="457" spans="1:33">
      <c r="A457" s="214" t="s">
        <v>1721</v>
      </c>
      <c r="B457" s="214" t="s">
        <v>4068</v>
      </c>
      <c r="C457" s="214" t="s">
        <v>1721</v>
      </c>
      <c r="D457" s="214" t="s">
        <v>1703</v>
      </c>
      <c r="E457" s="214" t="s">
        <v>11</v>
      </c>
      <c r="F457" s="214" t="s">
        <v>11</v>
      </c>
      <c r="G457" s="214" t="s">
        <v>2114</v>
      </c>
      <c r="H457" s="214" t="s">
        <v>2115</v>
      </c>
      <c r="I457" s="214" t="s">
        <v>16</v>
      </c>
      <c r="J457" s="214" t="s">
        <v>2116</v>
      </c>
      <c r="K457" s="214">
        <v>0</v>
      </c>
      <c r="L457" s="214" t="s">
        <v>11</v>
      </c>
      <c r="M457" s="214" t="s">
        <v>11</v>
      </c>
      <c r="N457" s="214" t="s">
        <v>2117</v>
      </c>
      <c r="O457" s="214" t="s">
        <v>11</v>
      </c>
      <c r="P457" s="214" t="s">
        <v>2116</v>
      </c>
      <c r="Q457" s="22" t="str">
        <f t="shared" si="93"/>
        <v>未进班</v>
      </c>
      <c r="R457" s="22" t="str">
        <f>IF(Q457="在读",IF(IFERROR(FIND("一",D457),0)&gt;0,"一对一",VLOOKUP(LEFT(D457,3),班级编码!A:H,8,0)),Q457)</f>
        <v>未进班</v>
      </c>
      <c r="S457" s="22" t="str">
        <f t="shared" si="94"/>
        <v>未进班</v>
      </c>
      <c r="T457" s="22" t="str">
        <f t="shared" si="95"/>
        <v/>
      </c>
      <c r="U457" s="22" t="str">
        <f t="shared" si="96"/>
        <v/>
      </c>
      <c r="V457" s="22" t="str">
        <f t="shared" si="97"/>
        <v/>
      </c>
      <c r="W457" s="22" t="str">
        <f t="shared" si="98"/>
        <v/>
      </c>
      <c r="X457" s="22" t="str">
        <f t="shared" si="99"/>
        <v/>
      </c>
      <c r="Y457" s="22">
        <f t="shared" si="100"/>
        <v>0</v>
      </c>
      <c r="Z457" s="22">
        <f t="shared" si="101"/>
        <v>0</v>
      </c>
      <c r="AA457" s="22" t="str">
        <f t="shared" si="91"/>
        <v/>
      </c>
      <c r="AB457" s="22">
        <f>COUNTIF($G$2:G457,G457)</f>
        <v>1</v>
      </c>
      <c r="AC457" s="22" t="str">
        <f t="shared" si="102"/>
        <v>未进班</v>
      </c>
      <c r="AD457" s="22" t="str">
        <f>VLOOKUP(D457,'2-班级信息'!A:AI,35,0)</f>
        <v/>
      </c>
      <c r="AE457" s="22" t="str">
        <f>VLOOKUP(D457,'2-班级信息'!A:AL,12,0)</f>
        <v/>
      </c>
      <c r="AF457" s="22" t="str">
        <f t="shared" si="92"/>
        <v>小学班</v>
      </c>
      <c r="AG457" s="22" t="str">
        <f t="shared" si="103"/>
        <v>小学平时班</v>
      </c>
    </row>
    <row r="458" spans="1:33">
      <c r="A458" s="214" t="s">
        <v>1721</v>
      </c>
      <c r="B458" s="214" t="s">
        <v>4068</v>
      </c>
      <c r="C458" s="214" t="s">
        <v>1721</v>
      </c>
      <c r="D458" s="214" t="s">
        <v>1703</v>
      </c>
      <c r="E458" s="214" t="s">
        <v>11</v>
      </c>
      <c r="F458" s="214" t="s">
        <v>11</v>
      </c>
      <c r="G458" s="214" t="s">
        <v>3662</v>
      </c>
      <c r="H458" s="214" t="s">
        <v>3663</v>
      </c>
      <c r="I458" s="214" t="s">
        <v>1669</v>
      </c>
      <c r="J458" s="214" t="s">
        <v>3664</v>
      </c>
      <c r="K458" s="214">
        <v>0</v>
      </c>
      <c r="L458" s="214" t="s">
        <v>11</v>
      </c>
      <c r="M458" s="214" t="s">
        <v>11</v>
      </c>
      <c r="N458" s="214" t="s">
        <v>1742</v>
      </c>
      <c r="O458" s="214" t="s">
        <v>11</v>
      </c>
      <c r="P458" s="214" t="s">
        <v>3664</v>
      </c>
      <c r="Q458" s="22" t="str">
        <f t="shared" si="93"/>
        <v>未进班</v>
      </c>
      <c r="R458" s="22" t="str">
        <f>IF(Q458="在读",IF(IFERROR(FIND("一",D458),0)&gt;0,"一对一",VLOOKUP(LEFT(D458,3),班级编码!A:H,8,0)),Q458)</f>
        <v>未进班</v>
      </c>
      <c r="S458" s="22" t="str">
        <f t="shared" si="94"/>
        <v>未进班</v>
      </c>
      <c r="T458" s="22" t="str">
        <f t="shared" si="95"/>
        <v/>
      </c>
      <c r="U458" s="22" t="str">
        <f t="shared" si="96"/>
        <v/>
      </c>
      <c r="V458" s="22" t="str">
        <f t="shared" si="97"/>
        <v/>
      </c>
      <c r="W458" s="22" t="str">
        <f t="shared" si="98"/>
        <v/>
      </c>
      <c r="X458" s="22" t="str">
        <f t="shared" si="99"/>
        <v/>
      </c>
      <c r="Y458" s="22">
        <f t="shared" si="100"/>
        <v>0</v>
      </c>
      <c r="Z458" s="22">
        <f t="shared" si="101"/>
        <v>0</v>
      </c>
      <c r="AA458" s="22" t="str">
        <f t="shared" si="91"/>
        <v/>
      </c>
      <c r="AB458" s="22">
        <f>COUNTIF($G$2:G458,G458)</f>
        <v>1</v>
      </c>
      <c r="AC458" s="22" t="str">
        <f t="shared" si="102"/>
        <v>未进班</v>
      </c>
      <c r="AD458" s="22" t="str">
        <f>VLOOKUP(D458,'2-班级信息'!A:AI,35,0)</f>
        <v/>
      </c>
      <c r="AE458" s="22" t="str">
        <f>VLOOKUP(D458,'2-班级信息'!A:AL,12,0)</f>
        <v/>
      </c>
      <c r="AF458" s="22" t="str">
        <f t="shared" si="92"/>
        <v>幼儿班</v>
      </c>
      <c r="AG458" s="22" t="str">
        <f t="shared" si="103"/>
        <v>幼儿班</v>
      </c>
    </row>
    <row r="459" spans="1:33">
      <c r="A459" s="214" t="s">
        <v>1721</v>
      </c>
      <c r="B459" s="214" t="s">
        <v>4068</v>
      </c>
      <c r="C459" s="214" t="s">
        <v>1721</v>
      </c>
      <c r="D459" s="214" t="s">
        <v>1703</v>
      </c>
      <c r="E459" s="214" t="s">
        <v>11</v>
      </c>
      <c r="F459" s="214" t="s">
        <v>11</v>
      </c>
      <c r="G459" s="214" t="s">
        <v>2898</v>
      </c>
      <c r="H459" s="214" t="s">
        <v>2899</v>
      </c>
      <c r="I459" s="214" t="s">
        <v>1687</v>
      </c>
      <c r="J459" s="214" t="s">
        <v>2900</v>
      </c>
      <c r="K459" s="214">
        <v>0</v>
      </c>
      <c r="L459" s="214" t="s">
        <v>11</v>
      </c>
      <c r="M459" s="214" t="s">
        <v>11</v>
      </c>
      <c r="N459" s="214" t="s">
        <v>2733</v>
      </c>
      <c r="O459" s="214" t="s">
        <v>11</v>
      </c>
      <c r="P459" s="214" t="s">
        <v>2900</v>
      </c>
      <c r="Q459" s="22" t="str">
        <f t="shared" si="93"/>
        <v>未进班</v>
      </c>
      <c r="R459" s="22" t="str">
        <f>IF(Q459="在读",IF(IFERROR(FIND("一",D459),0)&gt;0,"一对一",VLOOKUP(LEFT(D459,3),班级编码!A:H,8,0)),Q459)</f>
        <v>未进班</v>
      </c>
      <c r="S459" s="22" t="str">
        <f t="shared" si="94"/>
        <v>未进班</v>
      </c>
      <c r="T459" s="22" t="str">
        <f t="shared" si="95"/>
        <v/>
      </c>
      <c r="U459" s="22" t="str">
        <f t="shared" si="96"/>
        <v/>
      </c>
      <c r="V459" s="22" t="str">
        <f t="shared" si="97"/>
        <v/>
      </c>
      <c r="W459" s="22" t="str">
        <f t="shared" si="98"/>
        <v/>
      </c>
      <c r="X459" s="22" t="str">
        <f t="shared" si="99"/>
        <v/>
      </c>
      <c r="Y459" s="22">
        <f t="shared" si="100"/>
        <v>0</v>
      </c>
      <c r="Z459" s="22">
        <f t="shared" si="101"/>
        <v>0</v>
      </c>
      <c r="AA459" s="22" t="str">
        <f t="shared" si="91"/>
        <v/>
      </c>
      <c r="AB459" s="22">
        <f>COUNTIF($G$2:G459,G459)</f>
        <v>1</v>
      </c>
      <c r="AC459" s="22" t="str">
        <f t="shared" si="102"/>
        <v>未进班</v>
      </c>
      <c r="AD459" s="22" t="str">
        <f>VLOOKUP(D459,'2-班级信息'!A:AI,35,0)</f>
        <v/>
      </c>
      <c r="AE459" s="22" t="str">
        <f>VLOOKUP(D459,'2-班级信息'!A:AL,12,0)</f>
        <v/>
      </c>
      <c r="AF459" s="22" t="str">
        <f t="shared" si="92"/>
        <v>幼儿班</v>
      </c>
      <c r="AG459" s="22" t="str">
        <f t="shared" si="103"/>
        <v>幼儿班</v>
      </c>
    </row>
    <row r="460" spans="1:33">
      <c r="A460" s="214" t="s">
        <v>1721</v>
      </c>
      <c r="B460" s="214" t="s">
        <v>4068</v>
      </c>
      <c r="C460" s="214" t="s">
        <v>1721</v>
      </c>
      <c r="D460" s="214" t="s">
        <v>1703</v>
      </c>
      <c r="E460" s="214" t="s">
        <v>11</v>
      </c>
      <c r="F460" s="214" t="s">
        <v>11</v>
      </c>
      <c r="G460" s="214" t="s">
        <v>3332</v>
      </c>
      <c r="H460" s="214" t="s">
        <v>3333</v>
      </c>
      <c r="I460" s="214" t="s">
        <v>16</v>
      </c>
      <c r="J460" s="214" t="s">
        <v>3335</v>
      </c>
      <c r="K460" s="214">
        <v>0</v>
      </c>
      <c r="L460" s="214" t="s">
        <v>11</v>
      </c>
      <c r="M460" s="214" t="s">
        <v>11</v>
      </c>
      <c r="N460" s="214" t="s">
        <v>1726</v>
      </c>
      <c r="O460" s="214" t="s">
        <v>11</v>
      </c>
      <c r="P460" s="214" t="s">
        <v>3335</v>
      </c>
      <c r="Q460" s="22" t="str">
        <f t="shared" si="93"/>
        <v>未进班</v>
      </c>
      <c r="R460" s="22" t="str">
        <f>IF(Q460="在读",IF(IFERROR(FIND("一",D460),0)&gt;0,"一对一",VLOOKUP(LEFT(D460,3),班级编码!A:H,8,0)),Q460)</f>
        <v>未进班</v>
      </c>
      <c r="S460" s="22" t="str">
        <f t="shared" si="94"/>
        <v>未进班</v>
      </c>
      <c r="T460" s="22" t="str">
        <f t="shared" si="95"/>
        <v/>
      </c>
      <c r="U460" s="22" t="str">
        <f t="shared" si="96"/>
        <v/>
      </c>
      <c r="V460" s="22" t="str">
        <f t="shared" si="97"/>
        <v/>
      </c>
      <c r="W460" s="22" t="str">
        <f t="shared" si="98"/>
        <v/>
      </c>
      <c r="X460" s="22" t="str">
        <f t="shared" si="99"/>
        <v/>
      </c>
      <c r="Y460" s="22">
        <f t="shared" si="100"/>
        <v>0</v>
      </c>
      <c r="Z460" s="22">
        <f t="shared" si="101"/>
        <v>0</v>
      </c>
      <c r="AA460" s="22" t="str">
        <f t="shared" si="91"/>
        <v/>
      </c>
      <c r="AB460" s="22">
        <f>COUNTIF($G$2:G460,G460)</f>
        <v>1</v>
      </c>
      <c r="AC460" s="22" t="str">
        <f t="shared" si="102"/>
        <v>未进班</v>
      </c>
      <c r="AD460" s="22" t="str">
        <f>VLOOKUP(D460,'2-班级信息'!A:AI,35,0)</f>
        <v/>
      </c>
      <c r="AE460" s="22" t="str">
        <f>VLOOKUP(D460,'2-班级信息'!A:AL,12,0)</f>
        <v/>
      </c>
      <c r="AF460" s="22" t="str">
        <f t="shared" si="92"/>
        <v>小学班</v>
      </c>
      <c r="AG460" s="22" t="str">
        <f t="shared" si="103"/>
        <v>小学平时班</v>
      </c>
    </row>
    <row r="461" spans="1:33">
      <c r="A461" s="214" t="s">
        <v>1721</v>
      </c>
      <c r="B461" s="214" t="s">
        <v>452</v>
      </c>
      <c r="C461" s="214" t="s">
        <v>1721</v>
      </c>
      <c r="D461" s="214" t="s">
        <v>4185</v>
      </c>
      <c r="E461" s="214" t="s">
        <v>4132</v>
      </c>
      <c r="F461" s="214" t="s">
        <v>5333</v>
      </c>
      <c r="G461" s="214" t="s">
        <v>2938</v>
      </c>
      <c r="H461" s="214" t="s">
        <v>2939</v>
      </c>
      <c r="I461" s="214" t="s">
        <v>16</v>
      </c>
      <c r="J461" s="214" t="s">
        <v>2941</v>
      </c>
      <c r="K461" s="214">
        <v>0</v>
      </c>
      <c r="L461" s="214" t="s">
        <v>4612</v>
      </c>
      <c r="M461" s="214" t="s">
        <v>11</v>
      </c>
      <c r="N461" s="214" t="s">
        <v>1726</v>
      </c>
      <c r="O461" s="214" t="s">
        <v>2943</v>
      </c>
      <c r="P461" s="214" t="s">
        <v>2941</v>
      </c>
      <c r="Q461" s="22" t="str">
        <f t="shared" si="93"/>
        <v>在读</v>
      </c>
      <c r="R461" s="22" t="str">
        <f>IF(Q461="在读",IF(IFERROR(FIND("一",D461),0)&gt;0,"一对一",VLOOKUP(LEFT(D461,3),班级编码!A:H,8,0)),Q461)</f>
        <v>小初部</v>
      </c>
      <c r="S461" s="22" t="str">
        <f t="shared" si="94"/>
        <v>P01K12G1241</v>
      </c>
      <c r="T461" s="22" t="str">
        <f t="shared" si="95"/>
        <v>赖情佳</v>
      </c>
      <c r="U461" s="22" t="str">
        <f t="shared" si="96"/>
        <v>易青梅</v>
      </c>
      <c r="V461" s="22" t="str">
        <f t="shared" si="97"/>
        <v>YoYO</v>
      </c>
      <c r="W461" s="22" t="str">
        <f t="shared" si="98"/>
        <v>易青梅</v>
      </c>
      <c r="X461" s="22" t="str">
        <f t="shared" si="99"/>
        <v>YoYO</v>
      </c>
      <c r="Y461" s="22">
        <f t="shared" si="100"/>
        <v>3</v>
      </c>
      <c r="Z461" s="22">
        <f t="shared" si="101"/>
        <v>6</v>
      </c>
      <c r="AA461" s="22" t="str">
        <f t="shared" si="91"/>
        <v/>
      </c>
      <c r="AB461" s="22">
        <f>COUNTIF($G$2:G461,G461)</f>
        <v>1</v>
      </c>
      <c r="AC461" s="22" t="str">
        <f t="shared" si="102"/>
        <v>P01</v>
      </c>
      <c r="AD461" s="22" t="str">
        <f>VLOOKUP(D461,'2-班级信息'!A:AI,35,0)</f>
        <v>周六上午</v>
      </c>
      <c r="AE461" s="22" t="str">
        <f>VLOOKUP(D461,'2-班级信息'!A:AL,12,0)</f>
        <v>3小时</v>
      </c>
      <c r="AF461" s="22" t="str">
        <f t="shared" si="92"/>
        <v>小学班</v>
      </c>
      <c r="AG461" s="22" t="str">
        <f t="shared" si="103"/>
        <v>小学周末白天班</v>
      </c>
    </row>
    <row r="462" spans="1:33">
      <c r="A462" s="214" t="s">
        <v>1721</v>
      </c>
      <c r="B462" s="214" t="s">
        <v>464</v>
      </c>
      <c r="C462" s="214" t="s">
        <v>1721</v>
      </c>
      <c r="D462" s="214" t="s">
        <v>4191</v>
      </c>
      <c r="E462" s="214" t="s">
        <v>4193</v>
      </c>
      <c r="F462" s="214" t="s">
        <v>4192</v>
      </c>
      <c r="G462" s="214" t="s">
        <v>3515</v>
      </c>
      <c r="H462" s="214" t="s">
        <v>3516</v>
      </c>
      <c r="I462" s="214" t="s">
        <v>1687</v>
      </c>
      <c r="J462" s="214" t="s">
        <v>3518</v>
      </c>
      <c r="K462" s="214">
        <v>0</v>
      </c>
      <c r="L462" s="214" t="s">
        <v>4613</v>
      </c>
      <c r="M462" s="214" t="s">
        <v>11</v>
      </c>
      <c r="N462" s="214" t="s">
        <v>3520</v>
      </c>
      <c r="O462" s="214" t="s">
        <v>3518</v>
      </c>
      <c r="P462" s="214" t="s">
        <v>3519</v>
      </c>
      <c r="Q462" s="22" t="str">
        <f t="shared" si="93"/>
        <v>在读</v>
      </c>
      <c r="R462" s="22" t="str">
        <f>IF(Q462="在读",IF(IFERROR(FIND("一",D462),0)&gt;0,"一对一",VLOOKUP(LEFT(D462,3),班级编码!A:H,8,0)),Q462)</f>
        <v>幼儿部</v>
      </c>
      <c r="S462" s="22" t="str">
        <f t="shared" si="94"/>
        <v>K03ADPGZD42</v>
      </c>
      <c r="T462" s="22" t="str">
        <f t="shared" si="95"/>
        <v>覃爱怡</v>
      </c>
      <c r="U462" s="22" t="str">
        <f t="shared" si="96"/>
        <v/>
      </c>
      <c r="V462" s="22" t="str">
        <f t="shared" si="97"/>
        <v>STA MARIA ANTONIO II</v>
      </c>
      <c r="W462" s="22" t="str">
        <f t="shared" si="98"/>
        <v>STA MARIA ANTONIO II</v>
      </c>
      <c r="X462" s="22" t="str">
        <f t="shared" si="99"/>
        <v/>
      </c>
      <c r="Y462" s="22">
        <f t="shared" si="100"/>
        <v>20</v>
      </c>
      <c r="Z462" s="22">
        <f t="shared" si="101"/>
        <v>20</v>
      </c>
      <c r="AA462" s="22" t="str">
        <f t="shared" si="91"/>
        <v/>
      </c>
      <c r="AB462" s="22">
        <f>COUNTIF($G$2:G462,G462)</f>
        <v>1</v>
      </c>
      <c r="AC462" s="22" t="str">
        <f t="shared" si="102"/>
        <v>K03</v>
      </c>
      <c r="AD462" s="22" t="str">
        <f>VLOOKUP(D462,'2-班级信息'!A:AI,35,0)</f>
        <v>周日上午</v>
      </c>
      <c r="AE462" s="22" t="str">
        <f>VLOOKUP(D462,'2-班级信息'!A:AL,12,0)</f>
        <v>1.5小时</v>
      </c>
      <c r="AF462" s="22" t="str">
        <f t="shared" si="92"/>
        <v>幼儿班</v>
      </c>
      <c r="AG462" s="22" t="str">
        <f t="shared" si="103"/>
        <v>幼儿班</v>
      </c>
    </row>
    <row r="463" spans="1:33">
      <c r="A463" s="214" t="s">
        <v>1721</v>
      </c>
      <c r="B463" s="214" t="s">
        <v>4068</v>
      </c>
      <c r="C463" s="214" t="s">
        <v>1721</v>
      </c>
      <c r="D463" s="214" t="s">
        <v>1703</v>
      </c>
      <c r="E463" s="214" t="s">
        <v>11</v>
      </c>
      <c r="F463" s="214" t="s">
        <v>11</v>
      </c>
      <c r="G463" s="214" t="s">
        <v>1940</v>
      </c>
      <c r="H463" s="214" t="s">
        <v>1941</v>
      </c>
      <c r="I463" s="214" t="s">
        <v>1686</v>
      </c>
      <c r="J463" s="214" t="s">
        <v>1943</v>
      </c>
      <c r="K463" s="214">
        <v>0</v>
      </c>
      <c r="L463" s="214" t="s">
        <v>11</v>
      </c>
      <c r="M463" s="214" t="s">
        <v>11</v>
      </c>
      <c r="N463" s="214" t="s">
        <v>1946</v>
      </c>
      <c r="O463" s="214" t="s">
        <v>11</v>
      </c>
      <c r="P463" s="214" t="s">
        <v>1943</v>
      </c>
      <c r="Q463" s="22" t="str">
        <f t="shared" si="93"/>
        <v>未进班</v>
      </c>
      <c r="R463" s="22" t="str">
        <f>IF(Q463="在读",IF(IFERROR(FIND("一",D463),0)&gt;0,"一对一",VLOOKUP(LEFT(D463,3),班级编码!A:H,8,0)),Q463)</f>
        <v>未进班</v>
      </c>
      <c r="S463" s="22" t="str">
        <f t="shared" si="94"/>
        <v>未进班</v>
      </c>
      <c r="T463" s="22" t="str">
        <f t="shared" si="95"/>
        <v/>
      </c>
      <c r="U463" s="22" t="str">
        <f t="shared" si="96"/>
        <v/>
      </c>
      <c r="V463" s="22" t="str">
        <f t="shared" si="97"/>
        <v/>
      </c>
      <c r="W463" s="22" t="str">
        <f t="shared" si="98"/>
        <v/>
      </c>
      <c r="X463" s="22" t="str">
        <f t="shared" si="99"/>
        <v/>
      </c>
      <c r="Y463" s="22">
        <f t="shared" si="100"/>
        <v>0</v>
      </c>
      <c r="Z463" s="22">
        <f t="shared" si="101"/>
        <v>0</v>
      </c>
      <c r="AA463" s="22" t="str">
        <f t="shared" si="91"/>
        <v/>
      </c>
      <c r="AB463" s="22">
        <f>COUNTIF($G$2:G463,G463)</f>
        <v>1</v>
      </c>
      <c r="AC463" s="22" t="str">
        <f t="shared" si="102"/>
        <v>未进班</v>
      </c>
      <c r="AD463" s="22" t="str">
        <f>VLOOKUP(D463,'2-班级信息'!A:AI,35,0)</f>
        <v/>
      </c>
      <c r="AE463" s="22" t="str">
        <f>VLOOKUP(D463,'2-班级信息'!A:AL,12,0)</f>
        <v/>
      </c>
      <c r="AF463" s="22" t="str">
        <f t="shared" si="92"/>
        <v>幼儿班</v>
      </c>
      <c r="AG463" s="22" t="str">
        <f t="shared" si="103"/>
        <v>幼儿班</v>
      </c>
    </row>
    <row r="464" spans="1:33">
      <c r="A464" s="214" t="s">
        <v>1721</v>
      </c>
      <c r="B464" s="214" t="s">
        <v>4068</v>
      </c>
      <c r="C464" s="214" t="s">
        <v>1721</v>
      </c>
      <c r="D464" s="214" t="s">
        <v>1703</v>
      </c>
      <c r="E464" s="214" t="s">
        <v>11</v>
      </c>
      <c r="F464" s="214" t="s">
        <v>11</v>
      </c>
      <c r="G464" s="214" t="s">
        <v>2193</v>
      </c>
      <c r="H464" s="214" t="s">
        <v>2194</v>
      </c>
      <c r="I464" s="214" t="s">
        <v>1686</v>
      </c>
      <c r="J464" s="214" t="s">
        <v>2196</v>
      </c>
      <c r="K464" s="214">
        <v>0</v>
      </c>
      <c r="L464" s="214" t="s">
        <v>11</v>
      </c>
      <c r="M464" s="214" t="s">
        <v>11</v>
      </c>
      <c r="N464" s="214" t="s">
        <v>1755</v>
      </c>
      <c r="O464" s="214" t="s">
        <v>11</v>
      </c>
      <c r="P464" s="214" t="s">
        <v>2196</v>
      </c>
      <c r="Q464" s="22" t="str">
        <f t="shared" si="93"/>
        <v>未进班</v>
      </c>
      <c r="R464" s="22" t="str">
        <f>IF(Q464="在读",IF(IFERROR(FIND("一",D464),0)&gt;0,"一对一",VLOOKUP(LEFT(D464,3),班级编码!A:H,8,0)),Q464)</f>
        <v>未进班</v>
      </c>
      <c r="S464" s="22" t="str">
        <f t="shared" si="94"/>
        <v>未进班</v>
      </c>
      <c r="T464" s="22" t="str">
        <f t="shared" si="95"/>
        <v/>
      </c>
      <c r="U464" s="22" t="str">
        <f t="shared" si="96"/>
        <v/>
      </c>
      <c r="V464" s="22" t="str">
        <f t="shared" si="97"/>
        <v/>
      </c>
      <c r="W464" s="22" t="str">
        <f t="shared" si="98"/>
        <v/>
      </c>
      <c r="X464" s="22" t="str">
        <f t="shared" si="99"/>
        <v/>
      </c>
      <c r="Y464" s="22">
        <f t="shared" si="100"/>
        <v>0</v>
      </c>
      <c r="Z464" s="22">
        <f t="shared" si="101"/>
        <v>0</v>
      </c>
      <c r="AA464" s="22" t="str">
        <f t="shared" si="91"/>
        <v/>
      </c>
      <c r="AB464" s="22">
        <f>COUNTIF($G$2:G464,G464)</f>
        <v>1</v>
      </c>
      <c r="AC464" s="22" t="str">
        <f t="shared" si="102"/>
        <v>未进班</v>
      </c>
      <c r="AD464" s="22" t="str">
        <f>VLOOKUP(D464,'2-班级信息'!A:AI,35,0)</f>
        <v/>
      </c>
      <c r="AE464" s="22" t="str">
        <f>VLOOKUP(D464,'2-班级信息'!A:AL,12,0)</f>
        <v/>
      </c>
      <c r="AF464" s="22" t="str">
        <f t="shared" si="92"/>
        <v>幼儿班</v>
      </c>
      <c r="AG464" s="22" t="str">
        <f t="shared" si="103"/>
        <v>幼儿班</v>
      </c>
    </row>
    <row r="465" spans="1:33">
      <c r="A465" s="214" t="s">
        <v>1721</v>
      </c>
      <c r="B465" s="214" t="s">
        <v>4068</v>
      </c>
      <c r="C465" s="214" t="s">
        <v>1721</v>
      </c>
      <c r="D465" s="214" t="s">
        <v>1703</v>
      </c>
      <c r="E465" s="214" t="s">
        <v>11</v>
      </c>
      <c r="F465" s="214" t="s">
        <v>11</v>
      </c>
      <c r="G465" s="214" t="s">
        <v>2078</v>
      </c>
      <c r="H465" s="214" t="s">
        <v>2079</v>
      </c>
      <c r="I465" s="214" t="s">
        <v>16</v>
      </c>
      <c r="J465" s="214" t="s">
        <v>2081</v>
      </c>
      <c r="K465" s="214">
        <v>0</v>
      </c>
      <c r="L465" s="214" t="s">
        <v>11</v>
      </c>
      <c r="M465" s="214" t="s">
        <v>11</v>
      </c>
      <c r="N465" s="214" t="s">
        <v>1726</v>
      </c>
      <c r="O465" s="214" t="s">
        <v>11</v>
      </c>
      <c r="P465" s="214" t="s">
        <v>2081</v>
      </c>
      <c r="Q465" s="22" t="str">
        <f t="shared" si="93"/>
        <v>未进班</v>
      </c>
      <c r="R465" s="22" t="str">
        <f>IF(Q465="在读",IF(IFERROR(FIND("一",D465),0)&gt;0,"一对一",VLOOKUP(LEFT(D465,3),班级编码!A:H,8,0)),Q465)</f>
        <v>未进班</v>
      </c>
      <c r="S465" s="22" t="str">
        <f t="shared" si="94"/>
        <v>未进班</v>
      </c>
      <c r="T465" s="22" t="str">
        <f t="shared" si="95"/>
        <v/>
      </c>
      <c r="U465" s="22" t="str">
        <f t="shared" si="96"/>
        <v/>
      </c>
      <c r="V465" s="22" t="str">
        <f t="shared" si="97"/>
        <v/>
      </c>
      <c r="W465" s="22" t="str">
        <f t="shared" si="98"/>
        <v/>
      </c>
      <c r="X465" s="22" t="str">
        <f t="shared" si="99"/>
        <v/>
      </c>
      <c r="Y465" s="22">
        <f t="shared" si="100"/>
        <v>0</v>
      </c>
      <c r="Z465" s="22">
        <f t="shared" si="101"/>
        <v>0</v>
      </c>
      <c r="AA465" s="22" t="str">
        <f t="shared" si="91"/>
        <v/>
      </c>
      <c r="AB465" s="22">
        <f>COUNTIF($G$2:G465,G465)</f>
        <v>1</v>
      </c>
      <c r="AC465" s="22" t="str">
        <f t="shared" si="102"/>
        <v>未进班</v>
      </c>
      <c r="AD465" s="22" t="str">
        <f>VLOOKUP(D465,'2-班级信息'!A:AI,35,0)</f>
        <v/>
      </c>
      <c r="AE465" s="22" t="str">
        <f>VLOOKUP(D465,'2-班级信息'!A:AL,12,0)</f>
        <v/>
      </c>
      <c r="AF465" s="22" t="str">
        <f t="shared" si="92"/>
        <v>小学班</v>
      </c>
      <c r="AG465" s="22" t="str">
        <f t="shared" si="103"/>
        <v>小学平时班</v>
      </c>
    </row>
    <row r="466" spans="1:33">
      <c r="A466" s="214" t="s">
        <v>1721</v>
      </c>
      <c r="B466" s="214" t="s">
        <v>4068</v>
      </c>
      <c r="C466" s="214" t="s">
        <v>1721</v>
      </c>
      <c r="D466" s="214" t="s">
        <v>1703</v>
      </c>
      <c r="E466" s="214" t="s">
        <v>11</v>
      </c>
      <c r="F466" s="214" t="s">
        <v>11</v>
      </c>
      <c r="G466" s="214" t="s">
        <v>2201</v>
      </c>
      <c r="H466" s="214" t="s">
        <v>2202</v>
      </c>
      <c r="I466" s="214" t="s">
        <v>16</v>
      </c>
      <c r="J466" s="214" t="s">
        <v>2204</v>
      </c>
      <c r="K466" s="214">
        <v>0</v>
      </c>
      <c r="L466" s="214" t="s">
        <v>11</v>
      </c>
      <c r="M466" s="214" t="s">
        <v>11</v>
      </c>
      <c r="N466" s="214" t="s">
        <v>2205</v>
      </c>
      <c r="O466" s="214" t="s">
        <v>11</v>
      </c>
      <c r="P466" s="214" t="s">
        <v>11</v>
      </c>
      <c r="Q466" s="22" t="str">
        <f t="shared" si="93"/>
        <v>未进班</v>
      </c>
      <c r="R466" s="22" t="str">
        <f>IF(Q466="在读",IF(IFERROR(FIND("一",D466),0)&gt;0,"一对一",VLOOKUP(LEFT(D466,3),班级编码!A:H,8,0)),Q466)</f>
        <v>未进班</v>
      </c>
      <c r="S466" s="22" t="str">
        <f t="shared" si="94"/>
        <v>未进班</v>
      </c>
      <c r="T466" s="22" t="str">
        <f t="shared" si="95"/>
        <v/>
      </c>
      <c r="U466" s="22" t="str">
        <f t="shared" si="96"/>
        <v/>
      </c>
      <c r="V466" s="22" t="str">
        <f t="shared" si="97"/>
        <v/>
      </c>
      <c r="W466" s="22" t="str">
        <f t="shared" si="98"/>
        <v/>
      </c>
      <c r="X466" s="22" t="str">
        <f t="shared" si="99"/>
        <v/>
      </c>
      <c r="Y466" s="22">
        <f t="shared" si="100"/>
        <v>0</v>
      </c>
      <c r="Z466" s="22">
        <f t="shared" si="101"/>
        <v>0</v>
      </c>
      <c r="AA466" s="22" t="str">
        <f t="shared" si="91"/>
        <v/>
      </c>
      <c r="AB466" s="22">
        <f>COUNTIF($G$2:G466,G466)</f>
        <v>1</v>
      </c>
      <c r="AC466" s="22" t="str">
        <f t="shared" si="102"/>
        <v>未进班</v>
      </c>
      <c r="AD466" s="22" t="str">
        <f>VLOOKUP(D466,'2-班级信息'!A:AI,35,0)</f>
        <v/>
      </c>
      <c r="AE466" s="22" t="str">
        <f>VLOOKUP(D466,'2-班级信息'!A:AL,12,0)</f>
        <v/>
      </c>
      <c r="AF466" s="22" t="str">
        <f t="shared" si="92"/>
        <v>小学班</v>
      </c>
      <c r="AG466" s="22" t="str">
        <f t="shared" si="103"/>
        <v>小学平时班</v>
      </c>
    </row>
    <row r="467" spans="1:33">
      <c r="A467" s="214" t="s">
        <v>1721</v>
      </c>
      <c r="B467" s="214" t="s">
        <v>4068</v>
      </c>
      <c r="C467" s="214" t="s">
        <v>1721</v>
      </c>
      <c r="D467" s="214" t="s">
        <v>1703</v>
      </c>
      <c r="E467" s="214" t="s">
        <v>11</v>
      </c>
      <c r="F467" s="214" t="s">
        <v>11</v>
      </c>
      <c r="G467" s="214" t="s">
        <v>1951</v>
      </c>
      <c r="H467" s="214" t="s">
        <v>1952</v>
      </c>
      <c r="I467" s="214" t="s">
        <v>10</v>
      </c>
      <c r="J467" s="214" t="s">
        <v>1954</v>
      </c>
      <c r="K467" s="214">
        <v>0</v>
      </c>
      <c r="L467" s="214" t="s">
        <v>11</v>
      </c>
      <c r="M467" s="214" t="s">
        <v>11</v>
      </c>
      <c r="N467" s="214" t="s">
        <v>1726</v>
      </c>
      <c r="O467" s="214" t="s">
        <v>11</v>
      </c>
      <c r="P467" s="214" t="s">
        <v>1954</v>
      </c>
      <c r="Q467" s="22" t="str">
        <f t="shared" si="93"/>
        <v>未进班</v>
      </c>
      <c r="R467" s="22" t="str">
        <f>IF(Q467="在读",IF(IFERROR(FIND("一",D467),0)&gt;0,"一对一",VLOOKUP(LEFT(D467,3),班级编码!A:H,8,0)),Q467)</f>
        <v>未进班</v>
      </c>
      <c r="S467" s="22" t="str">
        <f t="shared" si="94"/>
        <v>未进班</v>
      </c>
      <c r="T467" s="22" t="str">
        <f t="shared" si="95"/>
        <v/>
      </c>
      <c r="U467" s="22" t="str">
        <f t="shared" si="96"/>
        <v/>
      </c>
      <c r="V467" s="22" t="str">
        <f t="shared" si="97"/>
        <v/>
      </c>
      <c r="W467" s="22" t="str">
        <f t="shared" si="98"/>
        <v/>
      </c>
      <c r="X467" s="22" t="str">
        <f t="shared" si="99"/>
        <v/>
      </c>
      <c r="Y467" s="22">
        <f t="shared" si="100"/>
        <v>0</v>
      </c>
      <c r="Z467" s="22">
        <f t="shared" si="101"/>
        <v>0</v>
      </c>
      <c r="AA467" s="22" t="str">
        <f t="shared" si="91"/>
        <v/>
      </c>
      <c r="AB467" s="22">
        <f>COUNTIF($G$2:G467,G467)</f>
        <v>1</v>
      </c>
      <c r="AC467" s="22" t="str">
        <f t="shared" si="102"/>
        <v>未进班</v>
      </c>
      <c r="AD467" s="22" t="str">
        <f>VLOOKUP(D467,'2-班级信息'!A:AI,35,0)</f>
        <v/>
      </c>
      <c r="AE467" s="22" t="str">
        <f>VLOOKUP(D467,'2-班级信息'!A:AL,12,0)</f>
        <v/>
      </c>
      <c r="AF467" s="22" t="str">
        <f t="shared" si="92"/>
        <v>小学班</v>
      </c>
      <c r="AG467" s="22" t="str">
        <f t="shared" si="103"/>
        <v>小学平时班</v>
      </c>
    </row>
    <row r="468" spans="1:33">
      <c r="A468" s="214" t="s">
        <v>1721</v>
      </c>
      <c r="B468" s="214" t="s">
        <v>4068</v>
      </c>
      <c r="C468" s="214" t="s">
        <v>1721</v>
      </c>
      <c r="D468" s="214" t="s">
        <v>1703</v>
      </c>
      <c r="E468" s="214" t="s">
        <v>11</v>
      </c>
      <c r="F468" s="214" t="s">
        <v>11</v>
      </c>
      <c r="G468" s="214" t="s">
        <v>4011</v>
      </c>
      <c r="H468" s="214" t="s">
        <v>4012</v>
      </c>
      <c r="I468" s="214" t="s">
        <v>14</v>
      </c>
      <c r="J468" s="214" t="s">
        <v>4013</v>
      </c>
      <c r="K468" s="214">
        <v>0</v>
      </c>
      <c r="L468" s="214" t="s">
        <v>11</v>
      </c>
      <c r="M468" s="214" t="s">
        <v>11</v>
      </c>
      <c r="N468" s="214" t="s">
        <v>1804</v>
      </c>
      <c r="O468" s="214" t="s">
        <v>11</v>
      </c>
      <c r="P468" s="214" t="s">
        <v>11</v>
      </c>
      <c r="Q468" s="22" t="str">
        <f t="shared" si="93"/>
        <v>未进班</v>
      </c>
      <c r="R468" s="22" t="str">
        <f>IF(Q468="在读",IF(IFERROR(FIND("一",D468),0)&gt;0,"一对一",VLOOKUP(LEFT(D468,3),班级编码!A:H,8,0)),Q468)</f>
        <v>未进班</v>
      </c>
      <c r="S468" s="22" t="str">
        <f t="shared" si="94"/>
        <v>未进班</v>
      </c>
      <c r="T468" s="22" t="str">
        <f t="shared" si="95"/>
        <v/>
      </c>
      <c r="U468" s="22" t="str">
        <f t="shared" si="96"/>
        <v/>
      </c>
      <c r="V468" s="22" t="str">
        <f t="shared" si="97"/>
        <v/>
      </c>
      <c r="W468" s="22" t="str">
        <f t="shared" si="98"/>
        <v/>
      </c>
      <c r="X468" s="22" t="str">
        <f t="shared" si="99"/>
        <v/>
      </c>
      <c r="Y468" s="22">
        <f t="shared" si="100"/>
        <v>0</v>
      </c>
      <c r="Z468" s="22">
        <f t="shared" si="101"/>
        <v>0</v>
      </c>
      <c r="AA468" s="22" t="str">
        <f t="shared" si="91"/>
        <v/>
      </c>
      <c r="AB468" s="22">
        <f>COUNTIF($G$2:G468,G468)</f>
        <v>1</v>
      </c>
      <c r="AC468" s="22" t="str">
        <f t="shared" si="102"/>
        <v>未进班</v>
      </c>
      <c r="AD468" s="22" t="str">
        <f>VLOOKUP(D468,'2-班级信息'!A:AI,35,0)</f>
        <v/>
      </c>
      <c r="AE468" s="22" t="str">
        <f>VLOOKUP(D468,'2-班级信息'!A:AL,12,0)</f>
        <v/>
      </c>
      <c r="AF468" s="22" t="str">
        <f t="shared" si="92"/>
        <v>小学班</v>
      </c>
      <c r="AG468" s="22" t="str">
        <f t="shared" si="103"/>
        <v>小学平时班</v>
      </c>
    </row>
    <row r="469" spans="1:33">
      <c r="A469" s="214" t="s">
        <v>1721</v>
      </c>
      <c r="B469" s="214" t="s">
        <v>4068</v>
      </c>
      <c r="C469" s="214" t="s">
        <v>1721</v>
      </c>
      <c r="D469" s="214" t="s">
        <v>1703</v>
      </c>
      <c r="E469" s="214" t="s">
        <v>11</v>
      </c>
      <c r="F469" s="214" t="s">
        <v>11</v>
      </c>
      <c r="G469" s="214" t="s">
        <v>3764</v>
      </c>
      <c r="H469" s="214" t="s">
        <v>3765</v>
      </c>
      <c r="I469" s="214" t="s">
        <v>1687</v>
      </c>
      <c r="J469" s="214" t="s">
        <v>3766</v>
      </c>
      <c r="K469" s="214">
        <v>0</v>
      </c>
      <c r="L469" s="214" t="s">
        <v>11</v>
      </c>
      <c r="M469" s="214" t="s">
        <v>11</v>
      </c>
      <c r="N469" s="214" t="s">
        <v>3613</v>
      </c>
      <c r="O469" s="214" t="s">
        <v>11</v>
      </c>
      <c r="P469" s="214" t="s">
        <v>11</v>
      </c>
      <c r="Q469" s="22" t="str">
        <f t="shared" si="93"/>
        <v>未进班</v>
      </c>
      <c r="R469" s="22" t="str">
        <f>IF(Q469="在读",IF(IFERROR(FIND("一",D469),0)&gt;0,"一对一",VLOOKUP(LEFT(D469,3),班级编码!A:H,8,0)),Q469)</f>
        <v>未进班</v>
      </c>
      <c r="S469" s="22" t="str">
        <f t="shared" si="94"/>
        <v>未进班</v>
      </c>
      <c r="T469" s="22" t="str">
        <f t="shared" si="95"/>
        <v/>
      </c>
      <c r="U469" s="22" t="str">
        <f t="shared" si="96"/>
        <v/>
      </c>
      <c r="V469" s="22" t="str">
        <f t="shared" si="97"/>
        <v/>
      </c>
      <c r="W469" s="22" t="str">
        <f t="shared" si="98"/>
        <v/>
      </c>
      <c r="X469" s="22" t="str">
        <f t="shared" si="99"/>
        <v/>
      </c>
      <c r="Y469" s="22">
        <f t="shared" si="100"/>
        <v>0</v>
      </c>
      <c r="Z469" s="22">
        <f t="shared" si="101"/>
        <v>0</v>
      </c>
      <c r="AA469" s="22" t="str">
        <f t="shared" si="91"/>
        <v/>
      </c>
      <c r="AB469" s="22">
        <f>COUNTIF($G$2:G469,G469)</f>
        <v>1</v>
      </c>
      <c r="AC469" s="22" t="str">
        <f t="shared" si="102"/>
        <v>未进班</v>
      </c>
      <c r="AD469" s="22" t="str">
        <f>VLOOKUP(D469,'2-班级信息'!A:AI,35,0)</f>
        <v/>
      </c>
      <c r="AE469" s="22" t="str">
        <f>VLOOKUP(D469,'2-班级信息'!A:AL,12,0)</f>
        <v/>
      </c>
      <c r="AF469" s="22" t="str">
        <f t="shared" si="92"/>
        <v>幼儿班</v>
      </c>
      <c r="AG469" s="22" t="str">
        <f t="shared" si="103"/>
        <v>幼儿班</v>
      </c>
    </row>
    <row r="470" spans="1:33">
      <c r="A470" s="214" t="s">
        <v>1721</v>
      </c>
      <c r="B470" s="214" t="s">
        <v>459</v>
      </c>
      <c r="C470" s="214" t="s">
        <v>1721</v>
      </c>
      <c r="D470" s="214" t="s">
        <v>4202</v>
      </c>
      <c r="E470" s="214" t="s">
        <v>4204</v>
      </c>
      <c r="F470" s="214" t="s">
        <v>4203</v>
      </c>
      <c r="G470" s="214" t="s">
        <v>5278</v>
      </c>
      <c r="H470" s="214" t="s">
        <v>5279</v>
      </c>
      <c r="I470" s="214" t="s">
        <v>1687</v>
      </c>
      <c r="J470" s="214" t="s">
        <v>5280</v>
      </c>
      <c r="K470" s="214">
        <v>0</v>
      </c>
      <c r="L470" s="214" t="s">
        <v>5364</v>
      </c>
      <c r="M470" s="214" t="s">
        <v>11</v>
      </c>
      <c r="N470" s="214" t="s">
        <v>2241</v>
      </c>
      <c r="O470" s="214" t="s">
        <v>11</v>
      </c>
      <c r="P470" s="214" t="s">
        <v>5281</v>
      </c>
      <c r="Q470" s="22" t="str">
        <f t="shared" si="93"/>
        <v>在读</v>
      </c>
      <c r="R470" s="22" t="str">
        <f>IF(Q470="在读",IF(IFERROR(FIND("一",D470),0)&gt;0,"一对一",VLOOKUP(LEFT(D470,3),班级编码!A:H,8,0)),Q470)</f>
        <v>幼儿部</v>
      </c>
      <c r="S470" s="22" t="str">
        <f t="shared" si="94"/>
        <v>K03000GXZ49</v>
      </c>
      <c r="T470" s="22" t="str">
        <f t="shared" si="95"/>
        <v>易青梅</v>
      </c>
      <c r="U470" s="22" t="str">
        <f t="shared" si="96"/>
        <v/>
      </c>
      <c r="V470" s="22" t="str">
        <f t="shared" si="97"/>
        <v>STA MARIA ANTONIO II</v>
      </c>
      <c r="W470" s="22" t="str">
        <f t="shared" si="98"/>
        <v>STA MARIA ANTONIO II</v>
      </c>
      <c r="X470" s="22" t="str">
        <f t="shared" si="99"/>
        <v/>
      </c>
      <c r="Y470" s="22">
        <f t="shared" si="100"/>
        <v>20</v>
      </c>
      <c r="Z470" s="22">
        <f t="shared" si="101"/>
        <v>20</v>
      </c>
      <c r="AA470" s="22" t="str">
        <f t="shared" si="91"/>
        <v/>
      </c>
      <c r="AB470" s="22">
        <f>COUNTIF($G$2:G470,G470)</f>
        <v>1</v>
      </c>
      <c r="AC470" s="22" t="str">
        <f t="shared" si="102"/>
        <v>K03</v>
      </c>
      <c r="AD470" s="22" t="str">
        <f>VLOOKUP(D470,'2-班级信息'!A:AI,35,0)</f>
        <v>周五下午</v>
      </c>
      <c r="AE470" s="22" t="str">
        <f>VLOOKUP(D470,'2-班级信息'!A:AL,12,0)</f>
        <v>1.5小时</v>
      </c>
      <c r="AF470" s="22" t="str">
        <f t="shared" si="92"/>
        <v>幼儿班</v>
      </c>
      <c r="AG470" s="22" t="str">
        <f t="shared" si="103"/>
        <v>幼儿班</v>
      </c>
    </row>
    <row r="471" spans="1:33">
      <c r="A471" s="214" t="s">
        <v>1721</v>
      </c>
      <c r="B471" s="214" t="s">
        <v>4068</v>
      </c>
      <c r="C471" s="214" t="s">
        <v>1721</v>
      </c>
      <c r="D471" s="214" t="s">
        <v>1703</v>
      </c>
      <c r="E471" s="214" t="s">
        <v>11</v>
      </c>
      <c r="F471" s="214" t="s">
        <v>11</v>
      </c>
      <c r="G471" s="214" t="s">
        <v>3052</v>
      </c>
      <c r="H471" s="214" t="s">
        <v>3053</v>
      </c>
      <c r="I471" s="214" t="s">
        <v>16</v>
      </c>
      <c r="J471" s="214" t="s">
        <v>3054</v>
      </c>
      <c r="K471" s="214">
        <v>0</v>
      </c>
      <c r="L471" s="214" t="s">
        <v>11</v>
      </c>
      <c r="M471" s="214" t="s">
        <v>11</v>
      </c>
      <c r="N471" s="214" t="s">
        <v>3056</v>
      </c>
      <c r="O471" s="214" t="s">
        <v>11</v>
      </c>
      <c r="P471" s="214" t="s">
        <v>3054</v>
      </c>
      <c r="Q471" s="22" t="str">
        <f t="shared" si="93"/>
        <v>未进班</v>
      </c>
      <c r="R471" s="22" t="str">
        <f>IF(Q471="在读",IF(IFERROR(FIND("一",D471),0)&gt;0,"一对一",VLOOKUP(LEFT(D471,3),班级编码!A:H,8,0)),Q471)</f>
        <v>未进班</v>
      </c>
      <c r="S471" s="22" t="str">
        <f t="shared" si="94"/>
        <v>未进班</v>
      </c>
      <c r="T471" s="22" t="str">
        <f t="shared" si="95"/>
        <v/>
      </c>
      <c r="U471" s="22" t="str">
        <f t="shared" si="96"/>
        <v/>
      </c>
      <c r="V471" s="22" t="str">
        <f t="shared" si="97"/>
        <v/>
      </c>
      <c r="W471" s="22" t="str">
        <f t="shared" si="98"/>
        <v/>
      </c>
      <c r="X471" s="22" t="str">
        <f t="shared" si="99"/>
        <v/>
      </c>
      <c r="Y471" s="22">
        <f t="shared" si="100"/>
        <v>0</v>
      </c>
      <c r="Z471" s="22">
        <f t="shared" si="101"/>
        <v>0</v>
      </c>
      <c r="AA471" s="22" t="str">
        <f t="shared" si="91"/>
        <v/>
      </c>
      <c r="AB471" s="22">
        <f>COUNTIF($G$2:G471,G471)</f>
        <v>1</v>
      </c>
      <c r="AC471" s="22" t="str">
        <f t="shared" si="102"/>
        <v>未进班</v>
      </c>
      <c r="AD471" s="22" t="str">
        <f>VLOOKUP(D471,'2-班级信息'!A:AI,35,0)</f>
        <v/>
      </c>
      <c r="AE471" s="22" t="str">
        <f>VLOOKUP(D471,'2-班级信息'!A:AL,12,0)</f>
        <v/>
      </c>
      <c r="AF471" s="22" t="str">
        <f t="shared" si="92"/>
        <v>小学班</v>
      </c>
      <c r="AG471" s="22" t="str">
        <f t="shared" si="103"/>
        <v>小学平时班</v>
      </c>
    </row>
    <row r="472" spans="1:33">
      <c r="A472" s="214" t="s">
        <v>1721</v>
      </c>
      <c r="B472" s="214" t="s">
        <v>459</v>
      </c>
      <c r="C472" s="214" t="s">
        <v>1721</v>
      </c>
      <c r="D472" s="214" t="s">
        <v>4202</v>
      </c>
      <c r="E472" s="214" t="s">
        <v>4204</v>
      </c>
      <c r="F472" s="214" t="s">
        <v>4203</v>
      </c>
      <c r="G472" s="214" t="s">
        <v>5088</v>
      </c>
      <c r="H472" s="214" t="s">
        <v>5089</v>
      </c>
      <c r="I472" s="214" t="s">
        <v>1669</v>
      </c>
      <c r="J472" s="214" t="s">
        <v>5090</v>
      </c>
      <c r="K472" s="214">
        <v>0</v>
      </c>
      <c r="L472" s="214" t="s">
        <v>5365</v>
      </c>
      <c r="M472" s="214" t="s">
        <v>11</v>
      </c>
      <c r="N472" s="214" t="s">
        <v>1755</v>
      </c>
      <c r="O472" s="214" t="s">
        <v>5092</v>
      </c>
      <c r="P472" s="214" t="s">
        <v>5090</v>
      </c>
      <c r="Q472" s="22" t="str">
        <f t="shared" si="93"/>
        <v>在读</v>
      </c>
      <c r="R472" s="22" t="str">
        <f>IF(Q472="在读",IF(IFERROR(FIND("一",D472),0)&gt;0,"一对一",VLOOKUP(LEFT(D472,3),班级编码!A:H,8,0)),Q472)</f>
        <v>幼儿部</v>
      </c>
      <c r="S472" s="22" t="str">
        <f t="shared" si="94"/>
        <v>K03000GXZ49</v>
      </c>
      <c r="T472" s="22" t="str">
        <f t="shared" si="95"/>
        <v>易青梅</v>
      </c>
      <c r="U472" s="22" t="str">
        <f t="shared" si="96"/>
        <v/>
      </c>
      <c r="V472" s="22" t="str">
        <f t="shared" si="97"/>
        <v>STA MARIA ANTONIO II</v>
      </c>
      <c r="W472" s="22" t="str">
        <f t="shared" si="98"/>
        <v>STA MARIA ANTONIO II</v>
      </c>
      <c r="X472" s="22" t="str">
        <f t="shared" si="99"/>
        <v/>
      </c>
      <c r="Y472" s="22">
        <f t="shared" si="100"/>
        <v>20</v>
      </c>
      <c r="Z472" s="22">
        <f t="shared" si="101"/>
        <v>20</v>
      </c>
      <c r="AA472" s="22" t="str">
        <f t="shared" si="91"/>
        <v/>
      </c>
      <c r="AB472" s="22">
        <f>COUNTIF($G$2:G472,G472)</f>
        <v>1</v>
      </c>
      <c r="AC472" s="22" t="str">
        <f t="shared" si="102"/>
        <v>K03</v>
      </c>
      <c r="AD472" s="22" t="str">
        <f>VLOOKUP(D472,'2-班级信息'!A:AI,35,0)</f>
        <v>周五下午</v>
      </c>
      <c r="AE472" s="22" t="str">
        <f>VLOOKUP(D472,'2-班级信息'!A:AL,12,0)</f>
        <v>1.5小时</v>
      </c>
      <c r="AF472" s="22" t="str">
        <f t="shared" si="92"/>
        <v>幼儿班</v>
      </c>
      <c r="AG472" s="22" t="str">
        <f t="shared" si="103"/>
        <v>幼儿班</v>
      </c>
    </row>
    <row r="473" spans="1:33">
      <c r="A473" s="214" t="s">
        <v>1721</v>
      </c>
      <c r="B473" s="214" t="s">
        <v>4068</v>
      </c>
      <c r="C473" s="214" t="s">
        <v>1721</v>
      </c>
      <c r="D473" s="214" t="s">
        <v>1703</v>
      </c>
      <c r="E473" s="214" t="s">
        <v>11</v>
      </c>
      <c r="F473" s="214" t="s">
        <v>11</v>
      </c>
      <c r="G473" s="214" t="s">
        <v>2560</v>
      </c>
      <c r="H473" s="214" t="s">
        <v>2561</v>
      </c>
      <c r="I473" s="214" t="s">
        <v>1669</v>
      </c>
      <c r="J473" s="214" t="s">
        <v>2563</v>
      </c>
      <c r="K473" s="214">
        <v>0</v>
      </c>
      <c r="L473" s="214" t="s">
        <v>11</v>
      </c>
      <c r="M473" s="214" t="s">
        <v>11</v>
      </c>
      <c r="N473" s="214" t="s">
        <v>2332</v>
      </c>
      <c r="O473" s="214" t="s">
        <v>11</v>
      </c>
      <c r="P473" s="214" t="s">
        <v>2563</v>
      </c>
      <c r="Q473" s="22" t="str">
        <f t="shared" si="93"/>
        <v>未进班</v>
      </c>
      <c r="R473" s="22" t="str">
        <f>IF(Q473="在读",IF(IFERROR(FIND("一",D473),0)&gt;0,"一对一",VLOOKUP(LEFT(D473,3),班级编码!A:H,8,0)),Q473)</f>
        <v>未进班</v>
      </c>
      <c r="S473" s="22" t="str">
        <f t="shared" si="94"/>
        <v>未进班</v>
      </c>
      <c r="T473" s="22" t="str">
        <f t="shared" si="95"/>
        <v/>
      </c>
      <c r="U473" s="22" t="str">
        <f t="shared" si="96"/>
        <v/>
      </c>
      <c r="V473" s="22" t="str">
        <f t="shared" si="97"/>
        <v/>
      </c>
      <c r="W473" s="22" t="str">
        <f t="shared" si="98"/>
        <v/>
      </c>
      <c r="X473" s="22" t="str">
        <f t="shared" si="99"/>
        <v/>
      </c>
      <c r="Y473" s="22">
        <f t="shared" si="100"/>
        <v>0</v>
      </c>
      <c r="Z473" s="22">
        <f t="shared" si="101"/>
        <v>0</v>
      </c>
      <c r="AA473" s="22" t="str">
        <f t="shared" si="91"/>
        <v/>
      </c>
      <c r="AB473" s="22">
        <f>COUNTIF($G$2:G473,G473)</f>
        <v>1</v>
      </c>
      <c r="AC473" s="22" t="str">
        <f t="shared" si="102"/>
        <v>未进班</v>
      </c>
      <c r="AD473" s="22" t="str">
        <f>VLOOKUP(D473,'2-班级信息'!A:AI,35,0)</f>
        <v/>
      </c>
      <c r="AE473" s="22" t="str">
        <f>VLOOKUP(D473,'2-班级信息'!A:AL,12,0)</f>
        <v/>
      </c>
      <c r="AF473" s="22" t="str">
        <f t="shared" si="92"/>
        <v>幼儿班</v>
      </c>
      <c r="AG473" s="22" t="str">
        <f t="shared" si="103"/>
        <v>幼儿班</v>
      </c>
    </row>
    <row r="474" spans="1:33">
      <c r="A474" s="214" t="s">
        <v>1721</v>
      </c>
      <c r="B474" s="214" t="s">
        <v>459</v>
      </c>
      <c r="C474" s="214" t="s">
        <v>1721</v>
      </c>
      <c r="D474" s="214" t="s">
        <v>5353</v>
      </c>
      <c r="E474" s="214" t="s">
        <v>4196</v>
      </c>
      <c r="F474" s="214" t="s">
        <v>4203</v>
      </c>
      <c r="G474" s="214" t="s">
        <v>5182</v>
      </c>
      <c r="H474" s="214" t="s">
        <v>5183</v>
      </c>
      <c r="I474" s="214" t="s">
        <v>1687</v>
      </c>
      <c r="J474" s="214" t="s">
        <v>5184</v>
      </c>
      <c r="K474" s="214">
        <v>0</v>
      </c>
      <c r="L474" s="214" t="s">
        <v>5366</v>
      </c>
      <c r="M474" s="214" t="s">
        <v>11</v>
      </c>
      <c r="N474" s="214" t="s">
        <v>1755</v>
      </c>
      <c r="O474" s="214" t="s">
        <v>11</v>
      </c>
      <c r="P474" s="214" t="s">
        <v>11</v>
      </c>
      <c r="Q474" s="22" t="str">
        <f t="shared" si="93"/>
        <v>在读</v>
      </c>
      <c r="R474" s="22" t="str">
        <f>IF(Q474="在读",IF(IFERROR(FIND("一",D474),0)&gt;0,"一对一",VLOOKUP(LEFT(D474,3),班级编码!A:H,8,0)),Q474)</f>
        <v>幼儿部</v>
      </c>
      <c r="S474" s="22" t="str">
        <f t="shared" si="94"/>
        <v>K04000GXZ50</v>
      </c>
      <c r="T474" s="22" t="str">
        <f t="shared" si="95"/>
        <v>易青梅</v>
      </c>
      <c r="U474" s="22" t="str">
        <f t="shared" si="96"/>
        <v/>
      </c>
      <c r="V474" s="22" t="str">
        <f t="shared" si="97"/>
        <v>STA MARIA ANTONIO II</v>
      </c>
      <c r="W474" s="22" t="str">
        <f t="shared" si="98"/>
        <v>STA MARIA ANTONIO II</v>
      </c>
      <c r="X474" s="22" t="str">
        <f t="shared" si="99"/>
        <v/>
      </c>
      <c r="Y474" s="22">
        <f t="shared" si="100"/>
        <v>20</v>
      </c>
      <c r="Z474" s="22">
        <f t="shared" si="101"/>
        <v>20</v>
      </c>
      <c r="AA474" s="22" t="str">
        <f t="shared" si="91"/>
        <v/>
      </c>
      <c r="AB474" s="22">
        <f>COUNTIF($G$2:G474,G474)</f>
        <v>1</v>
      </c>
      <c r="AC474" s="22" t="str">
        <f t="shared" si="102"/>
        <v>K04</v>
      </c>
      <c r="AD474" s="22" t="str">
        <f>VLOOKUP(D474,'2-班级信息'!A:AI,35,0)</f>
        <v>周四晚上</v>
      </c>
      <c r="AE474" s="22" t="str">
        <f>VLOOKUP(D474,'2-班级信息'!A:AL,12,0)</f>
        <v>1.5小时</v>
      </c>
      <c r="AF474" s="22" t="str">
        <f t="shared" si="92"/>
        <v>幼儿班</v>
      </c>
      <c r="AG474" s="22" t="str">
        <f t="shared" si="103"/>
        <v>幼儿班</v>
      </c>
    </row>
    <row r="475" spans="1:33">
      <c r="A475" s="214" t="s">
        <v>1721</v>
      </c>
      <c r="B475" s="214" t="s">
        <v>459</v>
      </c>
      <c r="C475" s="214" t="s">
        <v>1721</v>
      </c>
      <c r="D475" s="214" t="s">
        <v>4202</v>
      </c>
      <c r="E475" s="214" t="s">
        <v>4204</v>
      </c>
      <c r="F475" s="214" t="s">
        <v>4203</v>
      </c>
      <c r="G475" s="214" t="s">
        <v>5194</v>
      </c>
      <c r="H475" s="214" t="s">
        <v>5195</v>
      </c>
      <c r="I475" s="214" t="s">
        <v>1687</v>
      </c>
      <c r="J475" s="214" t="s">
        <v>5196</v>
      </c>
      <c r="K475" s="214">
        <v>0</v>
      </c>
      <c r="L475" s="214" t="s">
        <v>5367</v>
      </c>
      <c r="M475" s="214" t="s">
        <v>11</v>
      </c>
      <c r="N475" s="214" t="s">
        <v>1946</v>
      </c>
      <c r="O475" s="214" t="s">
        <v>11</v>
      </c>
      <c r="P475" s="214" t="s">
        <v>11</v>
      </c>
      <c r="Q475" s="22" t="str">
        <f t="shared" si="93"/>
        <v>在读</v>
      </c>
      <c r="R475" s="22" t="str">
        <f>IF(Q475="在读",IF(IFERROR(FIND("一",D475),0)&gt;0,"一对一",VLOOKUP(LEFT(D475,3),班级编码!A:H,8,0)),Q475)</f>
        <v>幼儿部</v>
      </c>
      <c r="S475" s="22" t="str">
        <f t="shared" si="94"/>
        <v>K03000GXZ49</v>
      </c>
      <c r="T475" s="22" t="str">
        <f t="shared" si="95"/>
        <v>易青梅</v>
      </c>
      <c r="U475" s="22" t="str">
        <f t="shared" si="96"/>
        <v/>
      </c>
      <c r="V475" s="22" t="str">
        <f t="shared" si="97"/>
        <v>STA MARIA ANTONIO II</v>
      </c>
      <c r="W475" s="22" t="str">
        <f t="shared" si="98"/>
        <v>STA MARIA ANTONIO II</v>
      </c>
      <c r="X475" s="22" t="str">
        <f t="shared" si="99"/>
        <v/>
      </c>
      <c r="Y475" s="22">
        <f t="shared" si="100"/>
        <v>20</v>
      </c>
      <c r="Z475" s="22">
        <f t="shared" si="101"/>
        <v>20</v>
      </c>
      <c r="AA475" s="22" t="str">
        <f t="shared" si="91"/>
        <v/>
      </c>
      <c r="AB475" s="22">
        <f>COUNTIF($G$2:G475,G475)</f>
        <v>1</v>
      </c>
      <c r="AC475" s="22" t="str">
        <f t="shared" si="102"/>
        <v>K03</v>
      </c>
      <c r="AD475" s="22" t="str">
        <f>VLOOKUP(D475,'2-班级信息'!A:AI,35,0)</f>
        <v>周五下午</v>
      </c>
      <c r="AE475" s="22" t="str">
        <f>VLOOKUP(D475,'2-班级信息'!A:AL,12,0)</f>
        <v>1.5小时</v>
      </c>
      <c r="AF475" s="22" t="str">
        <f t="shared" si="92"/>
        <v>幼儿班</v>
      </c>
      <c r="AG475" s="22" t="str">
        <f t="shared" si="103"/>
        <v>幼儿班</v>
      </c>
    </row>
    <row r="476" spans="1:33">
      <c r="A476" s="214" t="s">
        <v>1721</v>
      </c>
      <c r="B476" s="214" t="s">
        <v>459</v>
      </c>
      <c r="C476" s="214" t="s">
        <v>1721</v>
      </c>
      <c r="D476" s="214" t="s">
        <v>5353</v>
      </c>
      <c r="E476" s="214" t="s">
        <v>4196</v>
      </c>
      <c r="F476" s="214" t="s">
        <v>4203</v>
      </c>
      <c r="G476" s="214" t="s">
        <v>5143</v>
      </c>
      <c r="H476" s="214" t="s">
        <v>5144</v>
      </c>
      <c r="I476" s="214" t="s">
        <v>1687</v>
      </c>
      <c r="J476" s="214" t="s">
        <v>5145</v>
      </c>
      <c r="K476" s="214">
        <v>0</v>
      </c>
      <c r="L476" s="214" t="s">
        <v>5368</v>
      </c>
      <c r="M476" s="214" t="s">
        <v>11</v>
      </c>
      <c r="N476" s="214" t="s">
        <v>1946</v>
      </c>
      <c r="O476" s="214" t="s">
        <v>11</v>
      </c>
      <c r="P476" s="214" t="s">
        <v>11</v>
      </c>
      <c r="Q476" s="22" t="str">
        <f t="shared" si="93"/>
        <v>在读</v>
      </c>
      <c r="R476" s="22" t="str">
        <f>IF(Q476="在读",IF(IFERROR(FIND("一",D476),0)&gt;0,"一对一",VLOOKUP(LEFT(D476,3),班级编码!A:H,8,0)),Q476)</f>
        <v>幼儿部</v>
      </c>
      <c r="S476" s="22" t="str">
        <f t="shared" si="94"/>
        <v>K04000GXZ50</v>
      </c>
      <c r="T476" s="22" t="str">
        <f t="shared" si="95"/>
        <v>易青梅</v>
      </c>
      <c r="U476" s="22" t="str">
        <f t="shared" si="96"/>
        <v/>
      </c>
      <c r="V476" s="22" t="str">
        <f t="shared" si="97"/>
        <v>STA MARIA ANTONIO II</v>
      </c>
      <c r="W476" s="22" t="str">
        <f t="shared" si="98"/>
        <v>STA MARIA ANTONIO II</v>
      </c>
      <c r="X476" s="22" t="str">
        <f t="shared" si="99"/>
        <v/>
      </c>
      <c r="Y476" s="22">
        <f t="shared" si="100"/>
        <v>20</v>
      </c>
      <c r="Z476" s="22">
        <f t="shared" si="101"/>
        <v>20</v>
      </c>
      <c r="AA476" s="22" t="str">
        <f t="shared" si="91"/>
        <v/>
      </c>
      <c r="AB476" s="22">
        <f>COUNTIF($G$2:G476,G476)</f>
        <v>1</v>
      </c>
      <c r="AC476" s="22" t="str">
        <f t="shared" si="102"/>
        <v>K04</v>
      </c>
      <c r="AD476" s="22" t="str">
        <f>VLOOKUP(D476,'2-班级信息'!A:AI,35,0)</f>
        <v>周四晚上</v>
      </c>
      <c r="AE476" s="22" t="str">
        <f>VLOOKUP(D476,'2-班级信息'!A:AL,12,0)</f>
        <v>1.5小时</v>
      </c>
      <c r="AF476" s="22" t="str">
        <f t="shared" si="92"/>
        <v>幼儿班</v>
      </c>
      <c r="AG476" s="22" t="str">
        <f t="shared" si="103"/>
        <v>幼儿班</v>
      </c>
    </row>
    <row r="477" spans="1:33">
      <c r="A477" s="214" t="s">
        <v>1721</v>
      </c>
      <c r="B477" s="214" t="s">
        <v>459</v>
      </c>
      <c r="C477" s="214" t="s">
        <v>1721</v>
      </c>
      <c r="D477" s="214" t="s">
        <v>5353</v>
      </c>
      <c r="E477" s="214" t="s">
        <v>4196</v>
      </c>
      <c r="F477" s="214" t="s">
        <v>4203</v>
      </c>
      <c r="G477" s="214" t="s">
        <v>5198</v>
      </c>
      <c r="H477" s="214" t="s">
        <v>5199</v>
      </c>
      <c r="I477" s="214" t="s">
        <v>1687</v>
      </c>
      <c r="J477" s="214" t="s">
        <v>5200</v>
      </c>
      <c r="K477" s="214">
        <v>0</v>
      </c>
      <c r="L477" s="214" t="s">
        <v>5369</v>
      </c>
      <c r="M477" s="214" t="s">
        <v>11</v>
      </c>
      <c r="N477" s="214" t="s">
        <v>1946</v>
      </c>
      <c r="O477" s="214" t="s">
        <v>11</v>
      </c>
      <c r="P477" s="214" t="s">
        <v>11</v>
      </c>
      <c r="Q477" s="22" t="str">
        <f t="shared" si="93"/>
        <v>在读</v>
      </c>
      <c r="R477" s="22" t="str">
        <f>IF(Q477="在读",IF(IFERROR(FIND("一",D477),0)&gt;0,"一对一",VLOOKUP(LEFT(D477,3),班级编码!A:H,8,0)),Q477)</f>
        <v>幼儿部</v>
      </c>
      <c r="S477" s="22" t="str">
        <f t="shared" si="94"/>
        <v>K04000GXZ50</v>
      </c>
      <c r="T477" s="22" t="str">
        <f t="shared" si="95"/>
        <v>易青梅</v>
      </c>
      <c r="U477" s="22" t="str">
        <f t="shared" si="96"/>
        <v/>
      </c>
      <c r="V477" s="22" t="str">
        <f t="shared" si="97"/>
        <v>STA MARIA ANTONIO II</v>
      </c>
      <c r="W477" s="22" t="str">
        <f t="shared" si="98"/>
        <v>STA MARIA ANTONIO II</v>
      </c>
      <c r="X477" s="22" t="str">
        <f t="shared" si="99"/>
        <v/>
      </c>
      <c r="Y477" s="22">
        <f t="shared" si="100"/>
        <v>20</v>
      </c>
      <c r="Z477" s="22">
        <f t="shared" si="101"/>
        <v>20</v>
      </c>
      <c r="AA477" s="22" t="str">
        <f t="shared" si="91"/>
        <v/>
      </c>
      <c r="AB477" s="22">
        <f>COUNTIF($G$2:G477,G477)</f>
        <v>1</v>
      </c>
      <c r="AC477" s="22" t="str">
        <f t="shared" si="102"/>
        <v>K04</v>
      </c>
      <c r="AD477" s="22" t="str">
        <f>VLOOKUP(D477,'2-班级信息'!A:AI,35,0)</f>
        <v>周四晚上</v>
      </c>
      <c r="AE477" s="22" t="str">
        <f>VLOOKUP(D477,'2-班级信息'!A:AL,12,0)</f>
        <v>1.5小时</v>
      </c>
      <c r="AF477" s="22" t="str">
        <f t="shared" si="92"/>
        <v>幼儿班</v>
      </c>
      <c r="AG477" s="22" t="str">
        <f t="shared" si="103"/>
        <v>幼儿班</v>
      </c>
    </row>
    <row r="478" spans="1:33">
      <c r="A478" s="214" t="s">
        <v>1721</v>
      </c>
      <c r="B478" s="214" t="s">
        <v>459</v>
      </c>
      <c r="C478" s="214" t="s">
        <v>1721</v>
      </c>
      <c r="D478" s="214" t="s">
        <v>4205</v>
      </c>
      <c r="E478" s="214" t="s">
        <v>4206</v>
      </c>
      <c r="F478" s="214" t="s">
        <v>4192</v>
      </c>
      <c r="G478" s="214" t="s">
        <v>3387</v>
      </c>
      <c r="H478" s="214" t="s">
        <v>3388</v>
      </c>
      <c r="I478" s="214" t="s">
        <v>1687</v>
      </c>
      <c r="J478" s="214" t="s">
        <v>3390</v>
      </c>
      <c r="K478" s="214">
        <v>0</v>
      </c>
      <c r="L478" s="214" t="s">
        <v>4625</v>
      </c>
      <c r="M478" s="214" t="s">
        <v>11</v>
      </c>
      <c r="N478" s="214" t="s">
        <v>1946</v>
      </c>
      <c r="O478" s="214" t="s">
        <v>11</v>
      </c>
      <c r="P478" s="214" t="s">
        <v>3390</v>
      </c>
      <c r="Q478" s="22" t="str">
        <f t="shared" si="93"/>
        <v>在读</v>
      </c>
      <c r="R478" s="22" t="str">
        <f>IF(Q478="在读",IF(IFERROR(FIND("一",D478),0)&gt;0,"一对一",VLOOKUP(LEFT(D478,3),班级编码!A:H,8,0)),Q478)</f>
        <v>幼儿部</v>
      </c>
      <c r="S478" s="22" t="str">
        <f t="shared" si="94"/>
        <v>K04000GXZ51</v>
      </c>
      <c r="T478" s="22" t="str">
        <f t="shared" si="95"/>
        <v>覃爱怡</v>
      </c>
      <c r="U478" s="22" t="str">
        <f t="shared" si="96"/>
        <v/>
      </c>
      <c r="V478" s="22" t="str">
        <f t="shared" si="97"/>
        <v>STA MARIA ANTONIO II</v>
      </c>
      <c r="W478" s="22" t="str">
        <f t="shared" si="98"/>
        <v>STA MARIA ANTONIO II</v>
      </c>
      <c r="X478" s="22" t="str">
        <f t="shared" si="99"/>
        <v/>
      </c>
      <c r="Y478" s="22">
        <f t="shared" si="100"/>
        <v>20</v>
      </c>
      <c r="Z478" s="22">
        <f t="shared" si="101"/>
        <v>20</v>
      </c>
      <c r="AA478" s="22" t="str">
        <f t="shared" si="91"/>
        <v/>
      </c>
      <c r="AB478" s="22">
        <f>COUNTIF($G$2:G478,G478)</f>
        <v>1</v>
      </c>
      <c r="AC478" s="22" t="str">
        <f t="shared" si="102"/>
        <v>K04</v>
      </c>
      <c r="AD478" s="22" t="str">
        <f>VLOOKUP(D478,'2-班级信息'!A:AI,35,0)</f>
        <v>周五晚上</v>
      </c>
      <c r="AE478" s="22" t="str">
        <f>VLOOKUP(D478,'2-班级信息'!A:AL,12,0)</f>
        <v>1.5小时</v>
      </c>
      <c r="AF478" s="22" t="str">
        <f t="shared" si="92"/>
        <v>幼儿班</v>
      </c>
      <c r="AG478" s="22" t="str">
        <f t="shared" si="103"/>
        <v>幼儿班</v>
      </c>
    </row>
    <row r="479" spans="1:33">
      <c r="A479" s="214" t="s">
        <v>1721</v>
      </c>
      <c r="B479" s="214" t="s">
        <v>4068</v>
      </c>
      <c r="C479" s="214" t="s">
        <v>1721</v>
      </c>
      <c r="D479" s="214" t="s">
        <v>1703</v>
      </c>
      <c r="E479" s="214" t="s">
        <v>11</v>
      </c>
      <c r="F479" s="214" t="s">
        <v>11</v>
      </c>
      <c r="G479" s="214" t="s">
        <v>2730</v>
      </c>
      <c r="H479" s="214" t="s">
        <v>2731</v>
      </c>
      <c r="I479" s="214" t="s">
        <v>1687</v>
      </c>
      <c r="J479" s="214" t="s">
        <v>2732</v>
      </c>
      <c r="K479" s="214">
        <v>0</v>
      </c>
      <c r="L479" s="214" t="s">
        <v>11</v>
      </c>
      <c r="M479" s="214" t="s">
        <v>11</v>
      </c>
      <c r="N479" s="214" t="s">
        <v>2733</v>
      </c>
      <c r="O479" s="214" t="s">
        <v>11</v>
      </c>
      <c r="P479" s="214" t="s">
        <v>2732</v>
      </c>
      <c r="Q479" s="22" t="str">
        <f t="shared" si="93"/>
        <v>未进班</v>
      </c>
      <c r="R479" s="22" t="str">
        <f>IF(Q479="在读",IF(IFERROR(FIND("一",D479),0)&gt;0,"一对一",VLOOKUP(LEFT(D479,3),班级编码!A:H,8,0)),Q479)</f>
        <v>未进班</v>
      </c>
      <c r="S479" s="22" t="str">
        <f t="shared" si="94"/>
        <v>未进班</v>
      </c>
      <c r="T479" s="22" t="str">
        <f t="shared" si="95"/>
        <v/>
      </c>
      <c r="U479" s="22" t="str">
        <f t="shared" si="96"/>
        <v/>
      </c>
      <c r="V479" s="22" t="str">
        <f t="shared" si="97"/>
        <v/>
      </c>
      <c r="W479" s="22" t="str">
        <f t="shared" si="98"/>
        <v/>
      </c>
      <c r="X479" s="22" t="str">
        <f t="shared" si="99"/>
        <v/>
      </c>
      <c r="Y479" s="22">
        <f t="shared" si="100"/>
        <v>0</v>
      </c>
      <c r="Z479" s="22">
        <f t="shared" si="101"/>
        <v>0</v>
      </c>
      <c r="AA479" s="22" t="str">
        <f t="shared" si="91"/>
        <v/>
      </c>
      <c r="AB479" s="22">
        <f>COUNTIF($G$2:G479,G479)</f>
        <v>1</v>
      </c>
      <c r="AC479" s="22" t="str">
        <f t="shared" si="102"/>
        <v>未进班</v>
      </c>
      <c r="AD479" s="22" t="str">
        <f>VLOOKUP(D479,'2-班级信息'!A:AI,35,0)</f>
        <v/>
      </c>
      <c r="AE479" s="22" t="str">
        <f>VLOOKUP(D479,'2-班级信息'!A:AL,12,0)</f>
        <v/>
      </c>
      <c r="AF479" s="22" t="str">
        <f t="shared" si="92"/>
        <v>幼儿班</v>
      </c>
      <c r="AG479" s="22" t="str">
        <f t="shared" si="103"/>
        <v>幼儿班</v>
      </c>
    </row>
    <row r="480" spans="1:33">
      <c r="A480" s="214" t="s">
        <v>1721</v>
      </c>
      <c r="B480" s="214" t="s">
        <v>4068</v>
      </c>
      <c r="C480" s="214" t="s">
        <v>1721</v>
      </c>
      <c r="D480" s="214" t="s">
        <v>1703</v>
      </c>
      <c r="E480" s="214" t="s">
        <v>11</v>
      </c>
      <c r="F480" s="214" t="s">
        <v>11</v>
      </c>
      <c r="G480" s="214" t="s">
        <v>2604</v>
      </c>
      <c r="H480" s="214" t="s">
        <v>2605</v>
      </c>
      <c r="I480" s="214" t="s">
        <v>16</v>
      </c>
      <c r="J480" s="214" t="s">
        <v>2606</v>
      </c>
      <c r="K480" s="214">
        <v>0</v>
      </c>
      <c r="L480" s="214" t="s">
        <v>11</v>
      </c>
      <c r="M480" s="214" t="s">
        <v>11</v>
      </c>
      <c r="N480" s="214" t="s">
        <v>2043</v>
      </c>
      <c r="O480" s="214" t="s">
        <v>11</v>
      </c>
      <c r="P480" s="214" t="s">
        <v>2606</v>
      </c>
      <c r="Q480" s="22" t="str">
        <f t="shared" si="93"/>
        <v>未进班</v>
      </c>
      <c r="R480" s="22" t="str">
        <f>IF(Q480="在读",IF(IFERROR(FIND("一",D480),0)&gt;0,"一对一",VLOOKUP(LEFT(D480,3),班级编码!A:H,8,0)),Q480)</f>
        <v>未进班</v>
      </c>
      <c r="S480" s="22" t="str">
        <f t="shared" si="94"/>
        <v>未进班</v>
      </c>
      <c r="T480" s="22" t="str">
        <f t="shared" si="95"/>
        <v/>
      </c>
      <c r="U480" s="22" t="str">
        <f t="shared" si="96"/>
        <v/>
      </c>
      <c r="V480" s="22" t="str">
        <f t="shared" si="97"/>
        <v/>
      </c>
      <c r="W480" s="22" t="str">
        <f t="shared" si="98"/>
        <v/>
      </c>
      <c r="X480" s="22" t="str">
        <f t="shared" si="99"/>
        <v/>
      </c>
      <c r="Y480" s="22">
        <f t="shared" si="100"/>
        <v>0</v>
      </c>
      <c r="Z480" s="22">
        <f t="shared" si="101"/>
        <v>0</v>
      </c>
      <c r="AA480" s="22" t="str">
        <f t="shared" si="91"/>
        <v/>
      </c>
      <c r="AB480" s="22">
        <f>COUNTIF($G$2:G480,G480)</f>
        <v>1</v>
      </c>
      <c r="AC480" s="22" t="str">
        <f t="shared" si="102"/>
        <v>未进班</v>
      </c>
      <c r="AD480" s="22" t="str">
        <f>VLOOKUP(D480,'2-班级信息'!A:AI,35,0)</f>
        <v/>
      </c>
      <c r="AE480" s="22" t="str">
        <f>VLOOKUP(D480,'2-班级信息'!A:AL,12,0)</f>
        <v/>
      </c>
      <c r="AF480" s="22" t="str">
        <f t="shared" si="92"/>
        <v>小学班</v>
      </c>
      <c r="AG480" s="22" t="str">
        <f t="shared" si="103"/>
        <v>小学平时班</v>
      </c>
    </row>
    <row r="481" spans="1:33">
      <c r="A481" s="214" t="s">
        <v>1721</v>
      </c>
      <c r="B481" s="214" t="s">
        <v>4068</v>
      </c>
      <c r="C481" s="214" t="s">
        <v>1721</v>
      </c>
      <c r="D481" s="214" t="s">
        <v>1703</v>
      </c>
      <c r="E481" s="214" t="s">
        <v>11</v>
      </c>
      <c r="F481" s="214" t="s">
        <v>11</v>
      </c>
      <c r="G481" s="214" t="s">
        <v>3558</v>
      </c>
      <c r="H481" s="214" t="s">
        <v>3559</v>
      </c>
      <c r="I481" s="214" t="s">
        <v>16</v>
      </c>
      <c r="J481" s="214" t="s">
        <v>3561</v>
      </c>
      <c r="K481" s="214">
        <v>0</v>
      </c>
      <c r="L481" s="214" t="s">
        <v>11</v>
      </c>
      <c r="M481" s="214" t="s">
        <v>11</v>
      </c>
      <c r="N481" s="214" t="s">
        <v>2043</v>
      </c>
      <c r="O481" s="214" t="s">
        <v>11</v>
      </c>
      <c r="P481" s="214" t="s">
        <v>3561</v>
      </c>
      <c r="Q481" s="22" t="str">
        <f t="shared" si="93"/>
        <v>未进班</v>
      </c>
      <c r="R481" s="22" t="str">
        <f>IF(Q481="在读",IF(IFERROR(FIND("一",D481),0)&gt;0,"一对一",VLOOKUP(LEFT(D481,3),班级编码!A:H,8,0)),Q481)</f>
        <v>未进班</v>
      </c>
      <c r="S481" s="22" t="str">
        <f t="shared" si="94"/>
        <v>未进班</v>
      </c>
      <c r="T481" s="22" t="str">
        <f t="shared" si="95"/>
        <v/>
      </c>
      <c r="U481" s="22" t="str">
        <f t="shared" si="96"/>
        <v/>
      </c>
      <c r="V481" s="22" t="str">
        <f t="shared" si="97"/>
        <v/>
      </c>
      <c r="W481" s="22" t="str">
        <f t="shared" si="98"/>
        <v/>
      </c>
      <c r="X481" s="22" t="str">
        <f t="shared" si="99"/>
        <v/>
      </c>
      <c r="Y481" s="22">
        <f t="shared" si="100"/>
        <v>0</v>
      </c>
      <c r="Z481" s="22">
        <f t="shared" si="101"/>
        <v>0</v>
      </c>
      <c r="AA481" s="22" t="str">
        <f t="shared" si="91"/>
        <v/>
      </c>
      <c r="AB481" s="22">
        <f>COUNTIF($G$2:G481,G481)</f>
        <v>1</v>
      </c>
      <c r="AC481" s="22" t="str">
        <f t="shared" si="102"/>
        <v>未进班</v>
      </c>
      <c r="AD481" s="22" t="str">
        <f>VLOOKUP(D481,'2-班级信息'!A:AI,35,0)</f>
        <v/>
      </c>
      <c r="AE481" s="22" t="str">
        <f>VLOOKUP(D481,'2-班级信息'!A:AL,12,0)</f>
        <v/>
      </c>
      <c r="AF481" s="22" t="str">
        <f t="shared" si="92"/>
        <v>小学班</v>
      </c>
      <c r="AG481" s="22" t="str">
        <f t="shared" si="103"/>
        <v>小学平时班</v>
      </c>
    </row>
    <row r="482" spans="1:33">
      <c r="A482" s="214" t="s">
        <v>1721</v>
      </c>
      <c r="B482" s="214" t="s">
        <v>4068</v>
      </c>
      <c r="C482" s="214" t="s">
        <v>1721</v>
      </c>
      <c r="D482" s="214" t="s">
        <v>1703</v>
      </c>
      <c r="E482" s="214" t="s">
        <v>11</v>
      </c>
      <c r="F482" s="214" t="s">
        <v>11</v>
      </c>
      <c r="G482" s="214" t="s">
        <v>2892</v>
      </c>
      <c r="H482" s="214" t="s">
        <v>2893</v>
      </c>
      <c r="I482" s="214" t="s">
        <v>10</v>
      </c>
      <c r="J482" s="214" t="s">
        <v>2894</v>
      </c>
      <c r="K482" s="214">
        <v>0</v>
      </c>
      <c r="L482" s="214" t="s">
        <v>11</v>
      </c>
      <c r="M482" s="214" t="s">
        <v>11</v>
      </c>
      <c r="N482" s="214" t="s">
        <v>2719</v>
      </c>
      <c r="O482" s="214" t="s">
        <v>11</v>
      </c>
      <c r="P482" s="214" t="s">
        <v>2894</v>
      </c>
      <c r="Q482" s="22" t="str">
        <f t="shared" si="93"/>
        <v>未进班</v>
      </c>
      <c r="R482" s="22" t="str">
        <f>IF(Q482="在读",IF(IFERROR(FIND("一",D482),0)&gt;0,"一对一",VLOOKUP(LEFT(D482,3),班级编码!A:H,8,0)),Q482)</f>
        <v>未进班</v>
      </c>
      <c r="S482" s="22" t="str">
        <f t="shared" si="94"/>
        <v>未进班</v>
      </c>
      <c r="T482" s="22" t="str">
        <f t="shared" si="95"/>
        <v/>
      </c>
      <c r="U482" s="22" t="str">
        <f t="shared" si="96"/>
        <v/>
      </c>
      <c r="V482" s="22" t="str">
        <f t="shared" si="97"/>
        <v/>
      </c>
      <c r="W482" s="22" t="str">
        <f t="shared" si="98"/>
        <v/>
      </c>
      <c r="X482" s="22" t="str">
        <f t="shared" si="99"/>
        <v/>
      </c>
      <c r="Y482" s="22">
        <f t="shared" si="100"/>
        <v>0</v>
      </c>
      <c r="Z482" s="22">
        <f t="shared" si="101"/>
        <v>0</v>
      </c>
      <c r="AA482" s="22" t="str">
        <f t="shared" si="91"/>
        <v/>
      </c>
      <c r="AB482" s="22">
        <f>COUNTIF($G$2:G482,G482)</f>
        <v>1</v>
      </c>
      <c r="AC482" s="22" t="str">
        <f t="shared" si="102"/>
        <v>未进班</v>
      </c>
      <c r="AD482" s="22" t="str">
        <f>VLOOKUP(D482,'2-班级信息'!A:AI,35,0)</f>
        <v/>
      </c>
      <c r="AE482" s="22" t="str">
        <f>VLOOKUP(D482,'2-班级信息'!A:AL,12,0)</f>
        <v/>
      </c>
      <c r="AF482" s="22" t="str">
        <f t="shared" si="92"/>
        <v>小学班</v>
      </c>
      <c r="AG482" s="22" t="str">
        <f t="shared" si="103"/>
        <v>小学平时班</v>
      </c>
    </row>
    <row r="483" spans="1:33">
      <c r="A483" s="214" t="s">
        <v>1721</v>
      </c>
      <c r="B483" s="214" t="s">
        <v>4068</v>
      </c>
      <c r="C483" s="214" t="s">
        <v>1721</v>
      </c>
      <c r="D483" s="214" t="s">
        <v>1703</v>
      </c>
      <c r="E483" s="214" t="s">
        <v>11</v>
      </c>
      <c r="F483" s="214" t="s">
        <v>11</v>
      </c>
      <c r="G483" s="214" t="s">
        <v>3994</v>
      </c>
      <c r="H483" s="214" t="s">
        <v>3995</v>
      </c>
      <c r="I483" s="214" t="s">
        <v>10</v>
      </c>
      <c r="J483" s="214" t="s">
        <v>3997</v>
      </c>
      <c r="K483" s="214">
        <v>0</v>
      </c>
      <c r="L483" s="214" t="s">
        <v>11</v>
      </c>
      <c r="M483" s="214" t="s">
        <v>11</v>
      </c>
      <c r="N483" s="214" t="s">
        <v>2719</v>
      </c>
      <c r="O483" s="214" t="s">
        <v>11</v>
      </c>
      <c r="P483" s="214" t="s">
        <v>3997</v>
      </c>
      <c r="Q483" s="22" t="str">
        <f t="shared" si="93"/>
        <v>未进班</v>
      </c>
      <c r="R483" s="22" t="str">
        <f>IF(Q483="在读",IF(IFERROR(FIND("一",D483),0)&gt;0,"一对一",VLOOKUP(LEFT(D483,3),班级编码!A:H,8,0)),Q483)</f>
        <v>未进班</v>
      </c>
      <c r="S483" s="22" t="str">
        <f t="shared" si="94"/>
        <v>未进班</v>
      </c>
      <c r="T483" s="22" t="str">
        <f t="shared" si="95"/>
        <v/>
      </c>
      <c r="U483" s="22" t="str">
        <f t="shared" si="96"/>
        <v/>
      </c>
      <c r="V483" s="22" t="str">
        <f t="shared" si="97"/>
        <v/>
      </c>
      <c r="W483" s="22" t="str">
        <f t="shared" si="98"/>
        <v/>
      </c>
      <c r="X483" s="22" t="str">
        <f t="shared" si="99"/>
        <v/>
      </c>
      <c r="Y483" s="22">
        <f t="shared" si="100"/>
        <v>0</v>
      </c>
      <c r="Z483" s="22">
        <f t="shared" si="101"/>
        <v>0</v>
      </c>
      <c r="AA483" s="22" t="str">
        <f t="shared" si="91"/>
        <v/>
      </c>
      <c r="AB483" s="22">
        <f>COUNTIF($G$2:G483,G483)</f>
        <v>1</v>
      </c>
      <c r="AC483" s="22" t="str">
        <f t="shared" si="102"/>
        <v>未进班</v>
      </c>
      <c r="AD483" s="22" t="str">
        <f>VLOOKUP(D483,'2-班级信息'!A:AI,35,0)</f>
        <v/>
      </c>
      <c r="AE483" s="22" t="str">
        <f>VLOOKUP(D483,'2-班级信息'!A:AL,12,0)</f>
        <v/>
      </c>
      <c r="AF483" s="22" t="str">
        <f t="shared" si="92"/>
        <v>小学班</v>
      </c>
      <c r="AG483" s="22" t="str">
        <f t="shared" si="103"/>
        <v>小学平时班</v>
      </c>
    </row>
    <row r="484" spans="1:33">
      <c r="A484" s="214" t="s">
        <v>1721</v>
      </c>
      <c r="B484" s="214" t="s">
        <v>4068</v>
      </c>
      <c r="C484" s="214" t="s">
        <v>1721</v>
      </c>
      <c r="D484" s="214" t="s">
        <v>1703</v>
      </c>
      <c r="E484" s="214" t="s">
        <v>11</v>
      </c>
      <c r="F484" s="214" t="s">
        <v>11</v>
      </c>
      <c r="G484" s="214" t="s">
        <v>1743</v>
      </c>
      <c r="H484" s="214" t="s">
        <v>1744</v>
      </c>
      <c r="I484" s="214" t="s">
        <v>1687</v>
      </c>
      <c r="J484" s="214" t="s">
        <v>1746</v>
      </c>
      <c r="K484" s="214">
        <v>0</v>
      </c>
      <c r="L484" s="214" t="s">
        <v>11</v>
      </c>
      <c r="M484" s="214" t="s">
        <v>11</v>
      </c>
      <c r="N484" s="214" t="s">
        <v>1742</v>
      </c>
      <c r="O484" s="214" t="s">
        <v>11</v>
      </c>
      <c r="P484" s="214" t="s">
        <v>1746</v>
      </c>
      <c r="Q484" s="22" t="str">
        <f t="shared" si="93"/>
        <v>未进班</v>
      </c>
      <c r="R484" s="22" t="str">
        <f>IF(Q484="在读",IF(IFERROR(FIND("一",D484),0)&gt;0,"一对一",VLOOKUP(LEFT(D484,3),班级编码!A:H,8,0)),Q484)</f>
        <v>未进班</v>
      </c>
      <c r="S484" s="22" t="str">
        <f t="shared" si="94"/>
        <v>未进班</v>
      </c>
      <c r="T484" s="22" t="str">
        <f t="shared" si="95"/>
        <v/>
      </c>
      <c r="U484" s="22" t="str">
        <f t="shared" si="96"/>
        <v/>
      </c>
      <c r="V484" s="22" t="str">
        <f t="shared" si="97"/>
        <v/>
      </c>
      <c r="W484" s="22" t="str">
        <f t="shared" si="98"/>
        <v/>
      </c>
      <c r="X484" s="22" t="str">
        <f t="shared" si="99"/>
        <v/>
      </c>
      <c r="Y484" s="22">
        <f t="shared" si="100"/>
        <v>0</v>
      </c>
      <c r="Z484" s="22">
        <f t="shared" si="101"/>
        <v>0</v>
      </c>
      <c r="AA484" s="22" t="str">
        <f t="shared" si="91"/>
        <v/>
      </c>
      <c r="AB484" s="22">
        <f>COUNTIF($G$2:G484,G484)</f>
        <v>1</v>
      </c>
      <c r="AC484" s="22" t="str">
        <f t="shared" si="102"/>
        <v>未进班</v>
      </c>
      <c r="AD484" s="22" t="str">
        <f>VLOOKUP(D484,'2-班级信息'!A:AI,35,0)</f>
        <v/>
      </c>
      <c r="AE484" s="22" t="str">
        <f>VLOOKUP(D484,'2-班级信息'!A:AL,12,0)</f>
        <v/>
      </c>
      <c r="AF484" s="22" t="str">
        <f t="shared" si="92"/>
        <v>幼儿班</v>
      </c>
      <c r="AG484" s="22" t="str">
        <f t="shared" si="103"/>
        <v>幼儿班</v>
      </c>
    </row>
    <row r="485" spans="1:33">
      <c r="A485" s="214" t="s">
        <v>1721</v>
      </c>
      <c r="B485" s="214" t="s">
        <v>4068</v>
      </c>
      <c r="C485" s="214" t="s">
        <v>1721</v>
      </c>
      <c r="D485" s="214" t="s">
        <v>1703</v>
      </c>
      <c r="E485" s="214" t="s">
        <v>11</v>
      </c>
      <c r="F485" s="214" t="s">
        <v>11</v>
      </c>
      <c r="G485" s="214" t="s">
        <v>2864</v>
      </c>
      <c r="H485" s="214" t="s">
        <v>2865</v>
      </c>
      <c r="I485" s="214" t="s">
        <v>10</v>
      </c>
      <c r="J485" s="214" t="s">
        <v>2867</v>
      </c>
      <c r="K485" s="214">
        <v>0</v>
      </c>
      <c r="L485" s="214" t="s">
        <v>11</v>
      </c>
      <c r="M485" s="214" t="s">
        <v>11</v>
      </c>
      <c r="N485" s="214" t="s">
        <v>1804</v>
      </c>
      <c r="O485" s="214" t="s">
        <v>11</v>
      </c>
      <c r="P485" s="214" t="s">
        <v>2867</v>
      </c>
      <c r="Q485" s="22" t="str">
        <f t="shared" si="93"/>
        <v>未进班</v>
      </c>
      <c r="R485" s="22" t="str">
        <f>IF(Q485="在读",IF(IFERROR(FIND("一",D485),0)&gt;0,"一对一",VLOOKUP(LEFT(D485,3),班级编码!A:H,8,0)),Q485)</f>
        <v>未进班</v>
      </c>
      <c r="S485" s="22" t="str">
        <f t="shared" si="94"/>
        <v>未进班</v>
      </c>
      <c r="T485" s="22" t="str">
        <f t="shared" si="95"/>
        <v/>
      </c>
      <c r="U485" s="22" t="str">
        <f t="shared" si="96"/>
        <v/>
      </c>
      <c r="V485" s="22" t="str">
        <f t="shared" si="97"/>
        <v/>
      </c>
      <c r="W485" s="22" t="str">
        <f t="shared" si="98"/>
        <v/>
      </c>
      <c r="X485" s="22" t="str">
        <f t="shared" si="99"/>
        <v/>
      </c>
      <c r="Y485" s="22">
        <f t="shared" si="100"/>
        <v>0</v>
      </c>
      <c r="Z485" s="22">
        <f t="shared" si="101"/>
        <v>0</v>
      </c>
      <c r="AA485" s="22" t="str">
        <f t="shared" si="91"/>
        <v/>
      </c>
      <c r="AB485" s="22">
        <f>COUNTIF($G$2:G485,G485)</f>
        <v>1</v>
      </c>
      <c r="AC485" s="22" t="str">
        <f t="shared" si="102"/>
        <v>未进班</v>
      </c>
      <c r="AD485" s="22" t="str">
        <f>VLOOKUP(D485,'2-班级信息'!A:AI,35,0)</f>
        <v/>
      </c>
      <c r="AE485" s="22" t="str">
        <f>VLOOKUP(D485,'2-班级信息'!A:AL,12,0)</f>
        <v/>
      </c>
      <c r="AF485" s="22" t="str">
        <f t="shared" si="92"/>
        <v>小学班</v>
      </c>
      <c r="AG485" s="22" t="str">
        <f t="shared" si="103"/>
        <v>小学平时班</v>
      </c>
    </row>
    <row r="486" spans="1:33">
      <c r="A486" s="214" t="s">
        <v>1721</v>
      </c>
      <c r="B486" s="214" t="s">
        <v>4068</v>
      </c>
      <c r="C486" s="214" t="s">
        <v>1721</v>
      </c>
      <c r="D486" s="214" t="s">
        <v>1703</v>
      </c>
      <c r="E486" s="214" t="s">
        <v>11</v>
      </c>
      <c r="F486" s="214" t="s">
        <v>11</v>
      </c>
      <c r="G486" s="214" t="s">
        <v>3148</v>
      </c>
      <c r="H486" s="214" t="s">
        <v>3149</v>
      </c>
      <c r="I486" s="214" t="s">
        <v>16</v>
      </c>
      <c r="J486" s="214" t="s">
        <v>3151</v>
      </c>
      <c r="K486" s="214">
        <v>0</v>
      </c>
      <c r="L486" s="214" t="s">
        <v>11</v>
      </c>
      <c r="M486" s="214" t="s">
        <v>11</v>
      </c>
      <c r="N486" s="214" t="s">
        <v>2043</v>
      </c>
      <c r="O486" s="214" t="s">
        <v>11</v>
      </c>
      <c r="P486" s="214" t="s">
        <v>3151</v>
      </c>
      <c r="Q486" s="22" t="str">
        <f t="shared" si="93"/>
        <v>未进班</v>
      </c>
      <c r="R486" s="22" t="str">
        <f>IF(Q486="在读",IF(IFERROR(FIND("一",D486),0)&gt;0,"一对一",VLOOKUP(LEFT(D486,3),班级编码!A:H,8,0)),Q486)</f>
        <v>未进班</v>
      </c>
      <c r="S486" s="22" t="str">
        <f t="shared" si="94"/>
        <v>未进班</v>
      </c>
      <c r="T486" s="22" t="str">
        <f t="shared" si="95"/>
        <v/>
      </c>
      <c r="U486" s="22" t="str">
        <f t="shared" si="96"/>
        <v/>
      </c>
      <c r="V486" s="22" t="str">
        <f t="shared" si="97"/>
        <v/>
      </c>
      <c r="W486" s="22" t="str">
        <f t="shared" si="98"/>
        <v/>
      </c>
      <c r="X486" s="22" t="str">
        <f t="shared" si="99"/>
        <v/>
      </c>
      <c r="Y486" s="22">
        <f t="shared" si="100"/>
        <v>0</v>
      </c>
      <c r="Z486" s="22">
        <f t="shared" si="101"/>
        <v>0</v>
      </c>
      <c r="AA486" s="22" t="str">
        <f t="shared" si="91"/>
        <v/>
      </c>
      <c r="AB486" s="22">
        <f>COUNTIF($G$2:G486,G486)</f>
        <v>1</v>
      </c>
      <c r="AC486" s="22" t="str">
        <f t="shared" si="102"/>
        <v>未进班</v>
      </c>
      <c r="AD486" s="22" t="str">
        <f>VLOOKUP(D486,'2-班级信息'!A:AI,35,0)</f>
        <v/>
      </c>
      <c r="AE486" s="22" t="str">
        <f>VLOOKUP(D486,'2-班级信息'!A:AL,12,0)</f>
        <v/>
      </c>
      <c r="AF486" s="22" t="str">
        <f t="shared" si="92"/>
        <v>小学班</v>
      </c>
      <c r="AG486" s="22" t="str">
        <f t="shared" si="103"/>
        <v>小学平时班</v>
      </c>
    </row>
    <row r="487" spans="1:33">
      <c r="A487" s="214" t="s">
        <v>1721</v>
      </c>
      <c r="B487" s="214" t="s">
        <v>4068</v>
      </c>
      <c r="C487" s="214" t="s">
        <v>1721</v>
      </c>
      <c r="D487" s="214" t="s">
        <v>1703</v>
      </c>
      <c r="E487" s="214" t="s">
        <v>11</v>
      </c>
      <c r="F487" s="214" t="s">
        <v>11</v>
      </c>
      <c r="G487" s="214" t="s">
        <v>3692</v>
      </c>
      <c r="H487" s="214" t="s">
        <v>3693</v>
      </c>
      <c r="I487" s="214" t="s">
        <v>10</v>
      </c>
      <c r="J487" s="214" t="s">
        <v>3695</v>
      </c>
      <c r="K487" s="214">
        <v>0</v>
      </c>
      <c r="L487" s="214" t="s">
        <v>11</v>
      </c>
      <c r="M487" s="214" t="s">
        <v>11</v>
      </c>
      <c r="N487" s="214" t="s">
        <v>2719</v>
      </c>
      <c r="O487" s="214" t="s">
        <v>11</v>
      </c>
      <c r="P487" s="214" t="s">
        <v>3695</v>
      </c>
      <c r="Q487" s="22" t="str">
        <f t="shared" si="93"/>
        <v>未进班</v>
      </c>
      <c r="R487" s="22" t="str">
        <f>IF(Q487="在读",IF(IFERROR(FIND("一",D487),0)&gt;0,"一对一",VLOOKUP(LEFT(D487,3),班级编码!A:H,8,0)),Q487)</f>
        <v>未进班</v>
      </c>
      <c r="S487" s="22" t="str">
        <f t="shared" si="94"/>
        <v>未进班</v>
      </c>
      <c r="T487" s="22" t="str">
        <f t="shared" si="95"/>
        <v/>
      </c>
      <c r="U487" s="22" t="str">
        <f t="shared" si="96"/>
        <v/>
      </c>
      <c r="V487" s="22" t="str">
        <f t="shared" si="97"/>
        <v/>
      </c>
      <c r="W487" s="22" t="str">
        <f t="shared" si="98"/>
        <v/>
      </c>
      <c r="X487" s="22" t="str">
        <f t="shared" si="99"/>
        <v/>
      </c>
      <c r="Y487" s="22">
        <f t="shared" si="100"/>
        <v>0</v>
      </c>
      <c r="Z487" s="22">
        <f t="shared" si="101"/>
        <v>0</v>
      </c>
      <c r="AA487" s="22" t="str">
        <f t="shared" si="91"/>
        <v/>
      </c>
      <c r="AB487" s="22">
        <f>COUNTIF($G$2:G487,G487)</f>
        <v>1</v>
      </c>
      <c r="AC487" s="22" t="str">
        <f t="shared" si="102"/>
        <v>未进班</v>
      </c>
      <c r="AD487" s="22" t="str">
        <f>VLOOKUP(D487,'2-班级信息'!A:AI,35,0)</f>
        <v/>
      </c>
      <c r="AE487" s="22" t="str">
        <f>VLOOKUP(D487,'2-班级信息'!A:AL,12,0)</f>
        <v/>
      </c>
      <c r="AF487" s="22" t="str">
        <f t="shared" si="92"/>
        <v>小学班</v>
      </c>
      <c r="AG487" s="22" t="str">
        <f t="shared" si="103"/>
        <v>小学平时班</v>
      </c>
    </row>
    <row r="488" spans="1:33">
      <c r="A488" s="214" t="s">
        <v>1721</v>
      </c>
      <c r="B488" s="214" t="s">
        <v>452</v>
      </c>
      <c r="C488" s="214" t="s">
        <v>1721</v>
      </c>
      <c r="D488" s="214" t="s">
        <v>4185</v>
      </c>
      <c r="E488" s="214" t="s">
        <v>4132</v>
      </c>
      <c r="F488" s="214" t="s">
        <v>5333</v>
      </c>
      <c r="G488" s="214" t="s">
        <v>2044</v>
      </c>
      <c r="H488" s="214" t="s">
        <v>2045</v>
      </c>
      <c r="I488" s="214" t="s">
        <v>10</v>
      </c>
      <c r="J488" s="214" t="s">
        <v>2046</v>
      </c>
      <c r="K488" s="214">
        <v>0</v>
      </c>
      <c r="L488" s="214" t="s">
        <v>4624</v>
      </c>
      <c r="M488" s="214" t="s">
        <v>11</v>
      </c>
      <c r="N488" s="214" t="s">
        <v>1857</v>
      </c>
      <c r="O488" s="214" t="s">
        <v>11</v>
      </c>
      <c r="P488" s="214" t="s">
        <v>2046</v>
      </c>
      <c r="Q488" s="22" t="str">
        <f t="shared" si="93"/>
        <v>在读</v>
      </c>
      <c r="R488" s="22" t="str">
        <f>IF(Q488="在读",IF(IFERROR(FIND("一",D488),0)&gt;0,"一对一",VLOOKUP(LEFT(D488,3),班级编码!A:H,8,0)),Q488)</f>
        <v>小初部</v>
      </c>
      <c r="S488" s="22" t="str">
        <f t="shared" si="94"/>
        <v>P01K12G1241</v>
      </c>
      <c r="T488" s="22" t="str">
        <f t="shared" si="95"/>
        <v>赖情佳</v>
      </c>
      <c r="U488" s="22" t="str">
        <f t="shared" si="96"/>
        <v>易青梅</v>
      </c>
      <c r="V488" s="22" t="str">
        <f t="shared" si="97"/>
        <v>YoYO</v>
      </c>
      <c r="W488" s="22" t="str">
        <f t="shared" si="98"/>
        <v>易青梅</v>
      </c>
      <c r="X488" s="22" t="str">
        <f t="shared" si="99"/>
        <v>YoYO</v>
      </c>
      <c r="Y488" s="22">
        <f t="shared" si="100"/>
        <v>3</v>
      </c>
      <c r="Z488" s="22">
        <f t="shared" si="101"/>
        <v>6</v>
      </c>
      <c r="AA488" s="22" t="str">
        <f t="shared" si="91"/>
        <v/>
      </c>
      <c r="AB488" s="22">
        <f>COUNTIF($G$2:G488,G488)</f>
        <v>1</v>
      </c>
      <c r="AC488" s="22" t="str">
        <f t="shared" si="102"/>
        <v>P01</v>
      </c>
      <c r="AD488" s="22" t="str">
        <f>VLOOKUP(D488,'2-班级信息'!A:AI,35,0)</f>
        <v>周六上午</v>
      </c>
      <c r="AE488" s="22" t="str">
        <f>VLOOKUP(D488,'2-班级信息'!A:AL,12,0)</f>
        <v>3小时</v>
      </c>
      <c r="AF488" s="22" t="str">
        <f t="shared" si="92"/>
        <v>小学班</v>
      </c>
      <c r="AG488" s="22" t="str">
        <f t="shared" si="103"/>
        <v>小学周末白天班</v>
      </c>
    </row>
    <row r="489" spans="1:33">
      <c r="A489" s="214" t="s">
        <v>1721</v>
      </c>
      <c r="B489" s="214" t="s">
        <v>4068</v>
      </c>
      <c r="C489" s="214" t="s">
        <v>1721</v>
      </c>
      <c r="D489" s="214" t="s">
        <v>1703</v>
      </c>
      <c r="E489" s="214" t="s">
        <v>11</v>
      </c>
      <c r="F489" s="214" t="s">
        <v>11</v>
      </c>
      <c r="G489" s="214" t="s">
        <v>2405</v>
      </c>
      <c r="H489" s="214" t="s">
        <v>2406</v>
      </c>
      <c r="I489" s="214" t="s">
        <v>10</v>
      </c>
      <c r="J489" s="214" t="s">
        <v>2408</v>
      </c>
      <c r="K489" s="214">
        <v>0</v>
      </c>
      <c r="L489" s="214" t="s">
        <v>11</v>
      </c>
      <c r="M489" s="214" t="s">
        <v>11</v>
      </c>
      <c r="N489" s="214" t="s">
        <v>1804</v>
      </c>
      <c r="O489" s="214" t="s">
        <v>11</v>
      </c>
      <c r="P489" s="214" t="s">
        <v>2408</v>
      </c>
      <c r="Q489" s="22" t="str">
        <f t="shared" si="93"/>
        <v>未进班</v>
      </c>
      <c r="R489" s="22" t="str">
        <f>IF(Q489="在读",IF(IFERROR(FIND("一",D489),0)&gt;0,"一对一",VLOOKUP(LEFT(D489,3),班级编码!A:H,8,0)),Q489)</f>
        <v>未进班</v>
      </c>
      <c r="S489" s="22" t="str">
        <f t="shared" si="94"/>
        <v>未进班</v>
      </c>
      <c r="T489" s="22" t="str">
        <f t="shared" si="95"/>
        <v/>
      </c>
      <c r="U489" s="22" t="str">
        <f t="shared" si="96"/>
        <v/>
      </c>
      <c r="V489" s="22" t="str">
        <f t="shared" si="97"/>
        <v/>
      </c>
      <c r="W489" s="22" t="str">
        <f t="shared" si="98"/>
        <v/>
      </c>
      <c r="X489" s="22" t="str">
        <f t="shared" si="99"/>
        <v/>
      </c>
      <c r="Y489" s="22">
        <f t="shared" si="100"/>
        <v>0</v>
      </c>
      <c r="Z489" s="22">
        <f t="shared" si="101"/>
        <v>0</v>
      </c>
      <c r="AA489" s="22" t="str">
        <f t="shared" si="91"/>
        <v/>
      </c>
      <c r="AB489" s="22">
        <f>COUNTIF($G$2:G489,G489)</f>
        <v>1</v>
      </c>
      <c r="AC489" s="22" t="str">
        <f t="shared" si="102"/>
        <v>未进班</v>
      </c>
      <c r="AD489" s="22" t="str">
        <f>VLOOKUP(D489,'2-班级信息'!A:AI,35,0)</f>
        <v/>
      </c>
      <c r="AE489" s="22" t="str">
        <f>VLOOKUP(D489,'2-班级信息'!A:AL,12,0)</f>
        <v/>
      </c>
      <c r="AF489" s="22" t="str">
        <f t="shared" si="92"/>
        <v>小学班</v>
      </c>
      <c r="AG489" s="22" t="str">
        <f t="shared" si="103"/>
        <v>小学平时班</v>
      </c>
    </row>
    <row r="490" spans="1:33">
      <c r="A490" s="214" t="s">
        <v>1721</v>
      </c>
      <c r="B490" s="214" t="s">
        <v>4068</v>
      </c>
      <c r="C490" s="214" t="s">
        <v>1721</v>
      </c>
      <c r="D490" s="214" t="s">
        <v>1703</v>
      </c>
      <c r="E490" s="214" t="s">
        <v>11</v>
      </c>
      <c r="F490" s="214" t="s">
        <v>11</v>
      </c>
      <c r="G490" s="214" t="s">
        <v>2371</v>
      </c>
      <c r="H490" s="214" t="s">
        <v>2372</v>
      </c>
      <c r="I490" s="214" t="s">
        <v>16</v>
      </c>
      <c r="J490" s="214" t="s">
        <v>2374</v>
      </c>
      <c r="K490" s="214">
        <v>0</v>
      </c>
      <c r="L490" s="214" t="s">
        <v>11</v>
      </c>
      <c r="M490" s="214" t="s">
        <v>11</v>
      </c>
      <c r="N490" s="214" t="s">
        <v>2043</v>
      </c>
      <c r="O490" s="214" t="s">
        <v>11</v>
      </c>
      <c r="P490" s="214" t="s">
        <v>2374</v>
      </c>
      <c r="Q490" s="22" t="str">
        <f t="shared" si="93"/>
        <v>未进班</v>
      </c>
      <c r="R490" s="22" t="str">
        <f>IF(Q490="在读",IF(IFERROR(FIND("一",D490),0)&gt;0,"一对一",VLOOKUP(LEFT(D490,3),班级编码!A:H,8,0)),Q490)</f>
        <v>未进班</v>
      </c>
      <c r="S490" s="22" t="str">
        <f t="shared" si="94"/>
        <v>未进班</v>
      </c>
      <c r="T490" s="22" t="str">
        <f t="shared" si="95"/>
        <v/>
      </c>
      <c r="U490" s="22" t="str">
        <f t="shared" si="96"/>
        <v/>
      </c>
      <c r="V490" s="22" t="str">
        <f t="shared" si="97"/>
        <v/>
      </c>
      <c r="W490" s="22" t="str">
        <f t="shared" si="98"/>
        <v/>
      </c>
      <c r="X490" s="22" t="str">
        <f t="shared" si="99"/>
        <v/>
      </c>
      <c r="Y490" s="22">
        <f t="shared" si="100"/>
        <v>0</v>
      </c>
      <c r="Z490" s="22">
        <f t="shared" si="101"/>
        <v>0</v>
      </c>
      <c r="AA490" s="22" t="str">
        <f t="shared" si="91"/>
        <v/>
      </c>
      <c r="AB490" s="22">
        <f>COUNTIF($G$2:G490,G490)</f>
        <v>1</v>
      </c>
      <c r="AC490" s="22" t="str">
        <f t="shared" si="102"/>
        <v>未进班</v>
      </c>
      <c r="AD490" s="22" t="str">
        <f>VLOOKUP(D490,'2-班级信息'!A:AI,35,0)</f>
        <v/>
      </c>
      <c r="AE490" s="22" t="str">
        <f>VLOOKUP(D490,'2-班级信息'!A:AL,12,0)</f>
        <v/>
      </c>
      <c r="AF490" s="22" t="str">
        <f t="shared" si="92"/>
        <v>小学班</v>
      </c>
      <c r="AG490" s="22" t="str">
        <f t="shared" si="103"/>
        <v>小学平时班</v>
      </c>
    </row>
    <row r="491" spans="1:33">
      <c r="A491" s="214" t="s">
        <v>1721</v>
      </c>
      <c r="B491" s="214" t="s">
        <v>4068</v>
      </c>
      <c r="C491" s="214" t="s">
        <v>1721</v>
      </c>
      <c r="D491" s="214" t="s">
        <v>1703</v>
      </c>
      <c r="E491" s="214" t="s">
        <v>11</v>
      </c>
      <c r="F491" s="214" t="s">
        <v>11</v>
      </c>
      <c r="G491" s="214" t="s">
        <v>2772</v>
      </c>
      <c r="H491" s="214" t="s">
        <v>2773</v>
      </c>
      <c r="I491" s="214" t="s">
        <v>10</v>
      </c>
      <c r="J491" s="214" t="s">
        <v>2775</v>
      </c>
      <c r="K491" s="214">
        <v>0</v>
      </c>
      <c r="L491" s="214" t="s">
        <v>11</v>
      </c>
      <c r="M491" s="214" t="s">
        <v>11</v>
      </c>
      <c r="N491" s="214" t="s">
        <v>2043</v>
      </c>
      <c r="O491" s="214" t="s">
        <v>11</v>
      </c>
      <c r="P491" s="214" t="s">
        <v>2775</v>
      </c>
      <c r="Q491" s="22" t="str">
        <f t="shared" si="93"/>
        <v>未进班</v>
      </c>
      <c r="R491" s="22" t="str">
        <f>IF(Q491="在读",IF(IFERROR(FIND("一",D491),0)&gt;0,"一对一",VLOOKUP(LEFT(D491,3),班级编码!A:H,8,0)),Q491)</f>
        <v>未进班</v>
      </c>
      <c r="S491" s="22" t="str">
        <f t="shared" si="94"/>
        <v>未进班</v>
      </c>
      <c r="T491" s="22" t="str">
        <f t="shared" si="95"/>
        <v/>
      </c>
      <c r="U491" s="22" t="str">
        <f t="shared" si="96"/>
        <v/>
      </c>
      <c r="V491" s="22" t="str">
        <f t="shared" si="97"/>
        <v/>
      </c>
      <c r="W491" s="22" t="str">
        <f t="shared" si="98"/>
        <v/>
      </c>
      <c r="X491" s="22" t="str">
        <f t="shared" si="99"/>
        <v/>
      </c>
      <c r="Y491" s="22">
        <f t="shared" si="100"/>
        <v>0</v>
      </c>
      <c r="Z491" s="22">
        <f t="shared" si="101"/>
        <v>0</v>
      </c>
      <c r="AA491" s="22" t="str">
        <f t="shared" si="91"/>
        <v/>
      </c>
      <c r="AB491" s="22">
        <f>COUNTIF($G$2:G491,G491)</f>
        <v>1</v>
      </c>
      <c r="AC491" s="22" t="str">
        <f t="shared" si="102"/>
        <v>未进班</v>
      </c>
      <c r="AD491" s="22" t="str">
        <f>VLOOKUP(D491,'2-班级信息'!A:AI,35,0)</f>
        <v/>
      </c>
      <c r="AE491" s="22" t="str">
        <f>VLOOKUP(D491,'2-班级信息'!A:AL,12,0)</f>
        <v/>
      </c>
      <c r="AF491" s="22" t="str">
        <f t="shared" si="92"/>
        <v>小学班</v>
      </c>
      <c r="AG491" s="22" t="str">
        <f t="shared" si="103"/>
        <v>小学平时班</v>
      </c>
    </row>
    <row r="492" spans="1:33">
      <c r="A492" s="214" t="s">
        <v>1721</v>
      </c>
      <c r="B492" s="214" t="s">
        <v>4068</v>
      </c>
      <c r="C492" s="214" t="s">
        <v>1721</v>
      </c>
      <c r="D492" s="214" t="s">
        <v>1703</v>
      </c>
      <c r="E492" s="214" t="s">
        <v>11</v>
      </c>
      <c r="F492" s="214" t="s">
        <v>11</v>
      </c>
      <c r="G492" s="214" t="s">
        <v>2859</v>
      </c>
      <c r="H492" s="214" t="s">
        <v>2860</v>
      </c>
      <c r="I492" s="214" t="s">
        <v>16</v>
      </c>
      <c r="J492" s="214" t="s">
        <v>2862</v>
      </c>
      <c r="K492" s="214">
        <v>0</v>
      </c>
      <c r="L492" s="214" t="s">
        <v>11</v>
      </c>
      <c r="M492" s="214" t="s">
        <v>11</v>
      </c>
      <c r="N492" s="214" t="s">
        <v>2863</v>
      </c>
      <c r="O492" s="214" t="s">
        <v>11</v>
      </c>
      <c r="P492" s="214" t="s">
        <v>2862</v>
      </c>
      <c r="Q492" s="22" t="str">
        <f t="shared" si="93"/>
        <v>未进班</v>
      </c>
      <c r="R492" s="22" t="str">
        <f>IF(Q492="在读",IF(IFERROR(FIND("一",D492),0)&gt;0,"一对一",VLOOKUP(LEFT(D492,3),班级编码!A:H,8,0)),Q492)</f>
        <v>未进班</v>
      </c>
      <c r="S492" s="22" t="str">
        <f t="shared" si="94"/>
        <v>未进班</v>
      </c>
      <c r="T492" s="22" t="str">
        <f t="shared" si="95"/>
        <v/>
      </c>
      <c r="U492" s="22" t="str">
        <f t="shared" si="96"/>
        <v/>
      </c>
      <c r="V492" s="22" t="str">
        <f t="shared" si="97"/>
        <v/>
      </c>
      <c r="W492" s="22" t="str">
        <f t="shared" si="98"/>
        <v/>
      </c>
      <c r="X492" s="22" t="str">
        <f t="shared" si="99"/>
        <v/>
      </c>
      <c r="Y492" s="22">
        <f t="shared" si="100"/>
        <v>0</v>
      </c>
      <c r="Z492" s="22">
        <f t="shared" si="101"/>
        <v>0</v>
      </c>
      <c r="AA492" s="22" t="str">
        <f t="shared" si="91"/>
        <v/>
      </c>
      <c r="AB492" s="22">
        <f>COUNTIF($G$2:G492,G492)</f>
        <v>1</v>
      </c>
      <c r="AC492" s="22" t="str">
        <f t="shared" si="102"/>
        <v>未进班</v>
      </c>
      <c r="AD492" s="22" t="str">
        <f>VLOOKUP(D492,'2-班级信息'!A:AI,35,0)</f>
        <v/>
      </c>
      <c r="AE492" s="22" t="str">
        <f>VLOOKUP(D492,'2-班级信息'!A:AL,12,0)</f>
        <v/>
      </c>
      <c r="AF492" s="22" t="str">
        <f t="shared" si="92"/>
        <v>小学班</v>
      </c>
      <c r="AG492" s="22" t="str">
        <f t="shared" si="103"/>
        <v>小学平时班</v>
      </c>
    </row>
    <row r="493" spans="1:33">
      <c r="A493" s="214" t="s">
        <v>1721</v>
      </c>
      <c r="B493" s="214" t="s">
        <v>4068</v>
      </c>
      <c r="C493" s="214" t="s">
        <v>1721</v>
      </c>
      <c r="D493" s="214" t="s">
        <v>1703</v>
      </c>
      <c r="E493" s="214" t="s">
        <v>11</v>
      </c>
      <c r="F493" s="214" t="s">
        <v>11</v>
      </c>
      <c r="G493" s="214" t="s">
        <v>2375</v>
      </c>
      <c r="H493" s="214" t="s">
        <v>2376</v>
      </c>
      <c r="I493" s="214" t="s">
        <v>16</v>
      </c>
      <c r="J493" s="214" t="s">
        <v>2378</v>
      </c>
      <c r="K493" s="214">
        <v>0</v>
      </c>
      <c r="L493" s="214" t="s">
        <v>11</v>
      </c>
      <c r="M493" s="214" t="s">
        <v>11</v>
      </c>
      <c r="N493" s="214" t="s">
        <v>1804</v>
      </c>
      <c r="O493" s="214" t="s">
        <v>11</v>
      </c>
      <c r="P493" s="214" t="s">
        <v>2378</v>
      </c>
      <c r="Q493" s="22" t="str">
        <f t="shared" si="93"/>
        <v>未进班</v>
      </c>
      <c r="R493" s="22" t="str">
        <f>IF(Q493="在读",IF(IFERROR(FIND("一",D493),0)&gt;0,"一对一",VLOOKUP(LEFT(D493,3),班级编码!A:H,8,0)),Q493)</f>
        <v>未进班</v>
      </c>
      <c r="S493" s="22" t="str">
        <f t="shared" si="94"/>
        <v>未进班</v>
      </c>
      <c r="T493" s="22" t="str">
        <f t="shared" si="95"/>
        <v/>
      </c>
      <c r="U493" s="22" t="str">
        <f t="shared" si="96"/>
        <v/>
      </c>
      <c r="V493" s="22" t="str">
        <f t="shared" si="97"/>
        <v/>
      </c>
      <c r="W493" s="22" t="str">
        <f t="shared" si="98"/>
        <v/>
      </c>
      <c r="X493" s="22" t="str">
        <f t="shared" si="99"/>
        <v/>
      </c>
      <c r="Y493" s="22">
        <f t="shared" si="100"/>
        <v>0</v>
      </c>
      <c r="Z493" s="22">
        <f t="shared" si="101"/>
        <v>0</v>
      </c>
      <c r="AA493" s="22" t="str">
        <f t="shared" si="91"/>
        <v/>
      </c>
      <c r="AB493" s="22">
        <f>COUNTIF($G$2:G493,G493)</f>
        <v>1</v>
      </c>
      <c r="AC493" s="22" t="str">
        <f t="shared" si="102"/>
        <v>未进班</v>
      </c>
      <c r="AD493" s="22" t="str">
        <f>VLOOKUP(D493,'2-班级信息'!A:AI,35,0)</f>
        <v/>
      </c>
      <c r="AE493" s="22" t="str">
        <f>VLOOKUP(D493,'2-班级信息'!A:AL,12,0)</f>
        <v/>
      </c>
      <c r="AF493" s="22" t="str">
        <f t="shared" si="92"/>
        <v>小学班</v>
      </c>
      <c r="AG493" s="22" t="str">
        <f t="shared" si="103"/>
        <v>小学平时班</v>
      </c>
    </row>
    <row r="494" spans="1:33">
      <c r="A494" s="214" t="s">
        <v>1721</v>
      </c>
      <c r="B494" s="214" t="s">
        <v>4068</v>
      </c>
      <c r="C494" s="214" t="s">
        <v>1721</v>
      </c>
      <c r="D494" s="214" t="s">
        <v>1703</v>
      </c>
      <c r="E494" s="214" t="s">
        <v>11</v>
      </c>
      <c r="F494" s="214" t="s">
        <v>11</v>
      </c>
      <c r="G494" s="214" t="s">
        <v>2734</v>
      </c>
      <c r="H494" s="214" t="s">
        <v>2735</v>
      </c>
      <c r="I494" s="214" t="s">
        <v>1669</v>
      </c>
      <c r="J494" s="214" t="s">
        <v>2737</v>
      </c>
      <c r="K494" s="214">
        <v>0</v>
      </c>
      <c r="L494" s="214" t="s">
        <v>11</v>
      </c>
      <c r="M494" s="214" t="s">
        <v>11</v>
      </c>
      <c r="N494" s="214" t="s">
        <v>2738</v>
      </c>
      <c r="O494" s="214" t="s">
        <v>11</v>
      </c>
      <c r="P494" s="214" t="s">
        <v>11</v>
      </c>
      <c r="Q494" s="22" t="str">
        <f t="shared" si="93"/>
        <v>未进班</v>
      </c>
      <c r="R494" s="22" t="str">
        <f>IF(Q494="在读",IF(IFERROR(FIND("一",D494),0)&gt;0,"一对一",VLOOKUP(LEFT(D494,3),班级编码!A:H,8,0)),Q494)</f>
        <v>未进班</v>
      </c>
      <c r="S494" s="22" t="str">
        <f t="shared" si="94"/>
        <v>未进班</v>
      </c>
      <c r="T494" s="22" t="str">
        <f t="shared" si="95"/>
        <v/>
      </c>
      <c r="U494" s="22" t="str">
        <f t="shared" si="96"/>
        <v/>
      </c>
      <c r="V494" s="22" t="str">
        <f t="shared" si="97"/>
        <v/>
      </c>
      <c r="W494" s="22" t="str">
        <f t="shared" si="98"/>
        <v/>
      </c>
      <c r="X494" s="22" t="str">
        <f t="shared" si="99"/>
        <v/>
      </c>
      <c r="Y494" s="22">
        <f t="shared" si="100"/>
        <v>0</v>
      </c>
      <c r="Z494" s="22">
        <f t="shared" si="101"/>
        <v>0</v>
      </c>
      <c r="AA494" s="22" t="str">
        <f t="shared" si="91"/>
        <v/>
      </c>
      <c r="AB494" s="22">
        <f>COUNTIF($G$2:G494,G494)</f>
        <v>1</v>
      </c>
      <c r="AC494" s="22" t="str">
        <f t="shared" si="102"/>
        <v>未进班</v>
      </c>
      <c r="AD494" s="22" t="str">
        <f>VLOOKUP(D494,'2-班级信息'!A:AI,35,0)</f>
        <v/>
      </c>
      <c r="AE494" s="22" t="str">
        <f>VLOOKUP(D494,'2-班级信息'!A:AL,12,0)</f>
        <v/>
      </c>
      <c r="AF494" s="22" t="str">
        <f t="shared" si="92"/>
        <v>幼儿班</v>
      </c>
      <c r="AG494" s="22" t="str">
        <f t="shared" si="103"/>
        <v>幼儿班</v>
      </c>
    </row>
    <row r="495" spans="1:33">
      <c r="A495" s="214" t="s">
        <v>1721</v>
      </c>
      <c r="B495" s="214" t="s">
        <v>4068</v>
      </c>
      <c r="C495" s="214" t="s">
        <v>1721</v>
      </c>
      <c r="D495" s="214" t="s">
        <v>1703</v>
      </c>
      <c r="E495" s="214" t="s">
        <v>11</v>
      </c>
      <c r="F495" s="214" t="s">
        <v>11</v>
      </c>
      <c r="G495" s="214" t="s">
        <v>3979</v>
      </c>
      <c r="H495" s="214" t="s">
        <v>3980</v>
      </c>
      <c r="I495" s="214" t="s">
        <v>1687</v>
      </c>
      <c r="J495" s="214" t="s">
        <v>3982</v>
      </c>
      <c r="K495" s="214">
        <v>0</v>
      </c>
      <c r="L495" s="214" t="s">
        <v>11</v>
      </c>
      <c r="M495" s="214" t="s">
        <v>11</v>
      </c>
      <c r="N495" s="214" t="s">
        <v>2738</v>
      </c>
      <c r="O495" s="214" t="s">
        <v>11</v>
      </c>
      <c r="P495" s="214" t="s">
        <v>11</v>
      </c>
      <c r="Q495" s="22" t="str">
        <f t="shared" si="93"/>
        <v>未进班</v>
      </c>
      <c r="R495" s="22" t="str">
        <f>IF(Q495="在读",IF(IFERROR(FIND("一",D495),0)&gt;0,"一对一",VLOOKUP(LEFT(D495,3),班级编码!A:H,8,0)),Q495)</f>
        <v>未进班</v>
      </c>
      <c r="S495" s="22" t="str">
        <f t="shared" si="94"/>
        <v>未进班</v>
      </c>
      <c r="T495" s="22" t="str">
        <f t="shared" si="95"/>
        <v/>
      </c>
      <c r="U495" s="22" t="str">
        <f t="shared" si="96"/>
        <v/>
      </c>
      <c r="V495" s="22" t="str">
        <f t="shared" si="97"/>
        <v/>
      </c>
      <c r="W495" s="22" t="str">
        <f t="shared" si="98"/>
        <v/>
      </c>
      <c r="X495" s="22" t="str">
        <f t="shared" si="99"/>
        <v/>
      </c>
      <c r="Y495" s="22">
        <f t="shared" si="100"/>
        <v>0</v>
      </c>
      <c r="Z495" s="22">
        <f t="shared" si="101"/>
        <v>0</v>
      </c>
      <c r="AA495" s="22" t="str">
        <f t="shared" si="91"/>
        <v/>
      </c>
      <c r="AB495" s="22">
        <f>COUNTIF($G$2:G495,G495)</f>
        <v>1</v>
      </c>
      <c r="AC495" s="22" t="str">
        <f t="shared" si="102"/>
        <v>未进班</v>
      </c>
      <c r="AD495" s="22" t="str">
        <f>VLOOKUP(D495,'2-班级信息'!A:AI,35,0)</f>
        <v/>
      </c>
      <c r="AE495" s="22" t="str">
        <f>VLOOKUP(D495,'2-班级信息'!A:AL,12,0)</f>
        <v/>
      </c>
      <c r="AF495" s="22" t="str">
        <f t="shared" si="92"/>
        <v>幼儿班</v>
      </c>
      <c r="AG495" s="22" t="str">
        <f t="shared" si="103"/>
        <v>幼儿班</v>
      </c>
    </row>
    <row r="496" spans="1:33">
      <c r="A496" s="214" t="s">
        <v>1721</v>
      </c>
      <c r="B496" s="214" t="s">
        <v>4068</v>
      </c>
      <c r="C496" s="214" t="s">
        <v>1721</v>
      </c>
      <c r="D496" s="214" t="s">
        <v>1703</v>
      </c>
      <c r="E496" s="214" t="s">
        <v>11</v>
      </c>
      <c r="F496" s="214" t="s">
        <v>11</v>
      </c>
      <c r="G496" s="214" t="s">
        <v>2299</v>
      </c>
      <c r="H496" s="214" t="s">
        <v>2300</v>
      </c>
      <c r="I496" s="214" t="s">
        <v>10</v>
      </c>
      <c r="J496" s="214" t="s">
        <v>2302</v>
      </c>
      <c r="K496" s="214">
        <v>0</v>
      </c>
      <c r="L496" s="214" t="s">
        <v>11</v>
      </c>
      <c r="M496" s="214" t="s">
        <v>11</v>
      </c>
      <c r="N496" s="214" t="s">
        <v>2043</v>
      </c>
      <c r="O496" s="214" t="s">
        <v>11</v>
      </c>
      <c r="P496" s="214" t="s">
        <v>11</v>
      </c>
      <c r="Q496" s="22" t="str">
        <f t="shared" si="93"/>
        <v>未进班</v>
      </c>
      <c r="R496" s="22" t="str">
        <f>IF(Q496="在读",IF(IFERROR(FIND("一",D496),0)&gt;0,"一对一",VLOOKUP(LEFT(D496,3),班级编码!A:H,8,0)),Q496)</f>
        <v>未进班</v>
      </c>
      <c r="S496" s="22" t="str">
        <f t="shared" si="94"/>
        <v>未进班</v>
      </c>
      <c r="T496" s="22" t="str">
        <f t="shared" si="95"/>
        <v/>
      </c>
      <c r="U496" s="22" t="str">
        <f t="shared" si="96"/>
        <v/>
      </c>
      <c r="V496" s="22" t="str">
        <f t="shared" si="97"/>
        <v/>
      </c>
      <c r="W496" s="22" t="str">
        <f t="shared" si="98"/>
        <v/>
      </c>
      <c r="X496" s="22" t="str">
        <f t="shared" si="99"/>
        <v/>
      </c>
      <c r="Y496" s="22">
        <f t="shared" si="100"/>
        <v>0</v>
      </c>
      <c r="Z496" s="22">
        <f t="shared" si="101"/>
        <v>0</v>
      </c>
      <c r="AA496" s="22" t="str">
        <f t="shared" si="91"/>
        <v/>
      </c>
      <c r="AB496" s="22">
        <f>COUNTIF($G$2:G496,G496)</f>
        <v>1</v>
      </c>
      <c r="AC496" s="22" t="str">
        <f t="shared" si="102"/>
        <v>未进班</v>
      </c>
      <c r="AD496" s="22" t="str">
        <f>VLOOKUP(D496,'2-班级信息'!A:AI,35,0)</f>
        <v/>
      </c>
      <c r="AE496" s="22" t="str">
        <f>VLOOKUP(D496,'2-班级信息'!A:AL,12,0)</f>
        <v/>
      </c>
      <c r="AF496" s="22" t="str">
        <f t="shared" si="92"/>
        <v>小学班</v>
      </c>
      <c r="AG496" s="22" t="str">
        <f t="shared" si="103"/>
        <v>小学平时班</v>
      </c>
    </row>
    <row r="497" spans="1:33">
      <c r="A497" s="214" t="s">
        <v>1721</v>
      </c>
      <c r="B497" s="214" t="s">
        <v>4068</v>
      </c>
      <c r="C497" s="214" t="s">
        <v>1721</v>
      </c>
      <c r="D497" s="214" t="s">
        <v>1703</v>
      </c>
      <c r="E497" s="214" t="s">
        <v>11</v>
      </c>
      <c r="F497" s="214" t="s">
        <v>11</v>
      </c>
      <c r="G497" s="214" t="s">
        <v>3677</v>
      </c>
      <c r="H497" s="214" t="s">
        <v>3678</v>
      </c>
      <c r="I497" s="214" t="s">
        <v>1687</v>
      </c>
      <c r="J497" s="214" t="s">
        <v>3680</v>
      </c>
      <c r="K497" s="214">
        <v>0</v>
      </c>
      <c r="L497" s="214" t="s">
        <v>11</v>
      </c>
      <c r="M497" s="214" t="s">
        <v>11</v>
      </c>
      <c r="N497" s="214" t="s">
        <v>2738</v>
      </c>
      <c r="O497" s="214" t="s">
        <v>11</v>
      </c>
      <c r="P497" s="214" t="s">
        <v>11</v>
      </c>
      <c r="Q497" s="22" t="str">
        <f t="shared" si="93"/>
        <v>未进班</v>
      </c>
      <c r="R497" s="22" t="str">
        <f>IF(Q497="在读",IF(IFERROR(FIND("一",D497),0)&gt;0,"一对一",VLOOKUP(LEFT(D497,3),班级编码!A:H,8,0)),Q497)</f>
        <v>未进班</v>
      </c>
      <c r="S497" s="22" t="str">
        <f t="shared" si="94"/>
        <v>未进班</v>
      </c>
      <c r="T497" s="22" t="str">
        <f t="shared" si="95"/>
        <v/>
      </c>
      <c r="U497" s="22" t="str">
        <f t="shared" si="96"/>
        <v/>
      </c>
      <c r="V497" s="22" t="str">
        <f t="shared" si="97"/>
        <v/>
      </c>
      <c r="W497" s="22" t="str">
        <f t="shared" si="98"/>
        <v/>
      </c>
      <c r="X497" s="22" t="str">
        <f t="shared" si="99"/>
        <v/>
      </c>
      <c r="Y497" s="22">
        <f t="shared" si="100"/>
        <v>0</v>
      </c>
      <c r="Z497" s="22">
        <f t="shared" si="101"/>
        <v>0</v>
      </c>
      <c r="AA497" s="22" t="str">
        <f t="shared" si="91"/>
        <v/>
      </c>
      <c r="AB497" s="22">
        <f>COUNTIF($G$2:G497,G497)</f>
        <v>1</v>
      </c>
      <c r="AC497" s="22" t="str">
        <f t="shared" si="102"/>
        <v>未进班</v>
      </c>
      <c r="AD497" s="22" t="str">
        <f>VLOOKUP(D497,'2-班级信息'!A:AI,35,0)</f>
        <v/>
      </c>
      <c r="AE497" s="22" t="str">
        <f>VLOOKUP(D497,'2-班级信息'!A:AL,12,0)</f>
        <v/>
      </c>
      <c r="AF497" s="22" t="str">
        <f t="shared" si="92"/>
        <v>幼儿班</v>
      </c>
      <c r="AG497" s="22" t="str">
        <f t="shared" si="103"/>
        <v>幼儿班</v>
      </c>
    </row>
    <row r="498" spans="1:33">
      <c r="A498" s="214" t="s">
        <v>1721</v>
      </c>
      <c r="B498" s="214" t="s">
        <v>4068</v>
      </c>
      <c r="C498" s="214" t="s">
        <v>1721</v>
      </c>
      <c r="D498" s="214" t="s">
        <v>1703</v>
      </c>
      <c r="E498" s="214" t="s">
        <v>11</v>
      </c>
      <c r="F498" s="214" t="s">
        <v>11</v>
      </c>
      <c r="G498" s="214" t="s">
        <v>1854</v>
      </c>
      <c r="H498" s="214" t="s">
        <v>1855</v>
      </c>
      <c r="I498" s="214" t="s">
        <v>14</v>
      </c>
      <c r="J498" s="214" t="s">
        <v>1856</v>
      </c>
      <c r="K498" s="214">
        <v>0</v>
      </c>
      <c r="L498" s="214" t="s">
        <v>11</v>
      </c>
      <c r="M498" s="214" t="s">
        <v>11</v>
      </c>
      <c r="N498" s="214" t="s">
        <v>1857</v>
      </c>
      <c r="O498" s="214" t="s">
        <v>11</v>
      </c>
      <c r="P498" s="214" t="s">
        <v>11</v>
      </c>
      <c r="Q498" s="22" t="str">
        <f t="shared" si="93"/>
        <v>未进班</v>
      </c>
      <c r="R498" s="22" t="str">
        <f>IF(Q498="在读",IF(IFERROR(FIND("一",D498),0)&gt;0,"一对一",VLOOKUP(LEFT(D498,3),班级编码!A:H,8,0)),Q498)</f>
        <v>未进班</v>
      </c>
      <c r="S498" s="22" t="str">
        <f t="shared" si="94"/>
        <v>未进班</v>
      </c>
      <c r="T498" s="22" t="str">
        <f t="shared" si="95"/>
        <v/>
      </c>
      <c r="U498" s="22" t="str">
        <f t="shared" si="96"/>
        <v/>
      </c>
      <c r="V498" s="22" t="str">
        <f t="shared" si="97"/>
        <v/>
      </c>
      <c r="W498" s="22" t="str">
        <f t="shared" si="98"/>
        <v/>
      </c>
      <c r="X498" s="22" t="str">
        <f t="shared" si="99"/>
        <v/>
      </c>
      <c r="Y498" s="22">
        <f t="shared" si="100"/>
        <v>0</v>
      </c>
      <c r="Z498" s="22">
        <f t="shared" si="101"/>
        <v>0</v>
      </c>
      <c r="AA498" s="22" t="str">
        <f t="shared" si="91"/>
        <v/>
      </c>
      <c r="AB498" s="22">
        <f>COUNTIF($G$2:G498,G498)</f>
        <v>1</v>
      </c>
      <c r="AC498" s="22" t="str">
        <f t="shared" si="102"/>
        <v>未进班</v>
      </c>
      <c r="AD498" s="22" t="str">
        <f>VLOOKUP(D498,'2-班级信息'!A:AI,35,0)</f>
        <v/>
      </c>
      <c r="AE498" s="22" t="str">
        <f>VLOOKUP(D498,'2-班级信息'!A:AL,12,0)</f>
        <v/>
      </c>
      <c r="AF498" s="22" t="str">
        <f t="shared" si="92"/>
        <v>小学班</v>
      </c>
      <c r="AG498" s="22" t="str">
        <f t="shared" si="103"/>
        <v>小学平时班</v>
      </c>
    </row>
    <row r="499" spans="1:33">
      <c r="A499" s="214" t="s">
        <v>1721</v>
      </c>
      <c r="B499" s="214" t="s">
        <v>459</v>
      </c>
      <c r="C499" s="214" t="s">
        <v>1721</v>
      </c>
      <c r="D499" s="214" t="s">
        <v>5353</v>
      </c>
      <c r="E499" s="214" t="s">
        <v>4196</v>
      </c>
      <c r="F499" s="214" t="s">
        <v>4203</v>
      </c>
      <c r="G499" s="214" t="s">
        <v>5244</v>
      </c>
      <c r="H499" s="214" t="s">
        <v>1236</v>
      </c>
      <c r="I499" s="214" t="s">
        <v>1687</v>
      </c>
      <c r="J499" s="214" t="s">
        <v>5245</v>
      </c>
      <c r="K499" s="214">
        <v>0</v>
      </c>
      <c r="L499" s="214" t="s">
        <v>5370</v>
      </c>
      <c r="M499" s="214" t="s">
        <v>11</v>
      </c>
      <c r="N499" s="214" t="s">
        <v>1946</v>
      </c>
      <c r="O499" s="214" t="s">
        <v>11</v>
      </c>
      <c r="P499" s="214" t="s">
        <v>11</v>
      </c>
      <c r="Q499" s="22" t="str">
        <f t="shared" si="93"/>
        <v>在读</v>
      </c>
      <c r="R499" s="22" t="str">
        <f>IF(Q499="在读",IF(IFERROR(FIND("一",D499),0)&gt;0,"一对一",VLOOKUP(LEFT(D499,3),班级编码!A:H,8,0)),Q499)</f>
        <v>幼儿部</v>
      </c>
      <c r="S499" s="22" t="str">
        <f t="shared" si="94"/>
        <v>K04000GXZ50</v>
      </c>
      <c r="T499" s="22" t="str">
        <f t="shared" si="95"/>
        <v>易青梅</v>
      </c>
      <c r="U499" s="22" t="str">
        <f t="shared" si="96"/>
        <v/>
      </c>
      <c r="V499" s="22" t="str">
        <f t="shared" si="97"/>
        <v>STA MARIA ANTONIO II</v>
      </c>
      <c r="W499" s="22" t="str">
        <f t="shared" si="98"/>
        <v>STA MARIA ANTONIO II</v>
      </c>
      <c r="X499" s="22" t="str">
        <f t="shared" si="99"/>
        <v/>
      </c>
      <c r="Y499" s="22">
        <f t="shared" si="100"/>
        <v>20</v>
      </c>
      <c r="Z499" s="22">
        <f t="shared" si="101"/>
        <v>20</v>
      </c>
      <c r="AA499" s="22" t="str">
        <f t="shared" si="91"/>
        <v/>
      </c>
      <c r="AB499" s="22">
        <f>COUNTIF($G$2:G499,G499)</f>
        <v>1</v>
      </c>
      <c r="AC499" s="22" t="str">
        <f t="shared" si="102"/>
        <v>K04</v>
      </c>
      <c r="AD499" s="22" t="str">
        <f>VLOOKUP(D499,'2-班级信息'!A:AI,35,0)</f>
        <v>周四晚上</v>
      </c>
      <c r="AE499" s="22" t="str">
        <f>VLOOKUP(D499,'2-班级信息'!A:AL,12,0)</f>
        <v>1.5小时</v>
      </c>
      <c r="AF499" s="22" t="str">
        <f t="shared" si="92"/>
        <v>幼儿班</v>
      </c>
      <c r="AG499" s="22" t="str">
        <f t="shared" si="103"/>
        <v>幼儿班</v>
      </c>
    </row>
    <row r="500" spans="1:33">
      <c r="A500" s="214" t="s">
        <v>1721</v>
      </c>
      <c r="B500" s="214" t="s">
        <v>459</v>
      </c>
      <c r="C500" s="214" t="s">
        <v>1721</v>
      </c>
      <c r="D500" s="214" t="s">
        <v>5353</v>
      </c>
      <c r="E500" s="214" t="s">
        <v>4196</v>
      </c>
      <c r="F500" s="214" t="s">
        <v>4203</v>
      </c>
      <c r="G500" s="214" t="s">
        <v>5209</v>
      </c>
      <c r="H500" s="214" t="s">
        <v>5210</v>
      </c>
      <c r="I500" s="214" t="s">
        <v>1687</v>
      </c>
      <c r="J500" s="214" t="s">
        <v>5211</v>
      </c>
      <c r="K500" s="214">
        <v>0</v>
      </c>
      <c r="L500" s="214" t="s">
        <v>5371</v>
      </c>
      <c r="M500" s="214" t="s">
        <v>11</v>
      </c>
      <c r="N500" s="214" t="s">
        <v>1737</v>
      </c>
      <c r="O500" s="214" t="s">
        <v>11</v>
      </c>
      <c r="P500" s="214" t="s">
        <v>11</v>
      </c>
      <c r="Q500" s="22" t="str">
        <f t="shared" si="93"/>
        <v>在读</v>
      </c>
      <c r="R500" s="22" t="str">
        <f>IF(Q500="在读",IF(IFERROR(FIND("一",D500),0)&gt;0,"一对一",VLOOKUP(LEFT(D500,3),班级编码!A:H,8,0)),Q500)</f>
        <v>幼儿部</v>
      </c>
      <c r="S500" s="22" t="str">
        <f t="shared" si="94"/>
        <v>K04000GXZ50</v>
      </c>
      <c r="T500" s="22" t="str">
        <f t="shared" si="95"/>
        <v>易青梅</v>
      </c>
      <c r="U500" s="22" t="str">
        <f t="shared" si="96"/>
        <v/>
      </c>
      <c r="V500" s="22" t="str">
        <f t="shared" si="97"/>
        <v>STA MARIA ANTONIO II</v>
      </c>
      <c r="W500" s="22" t="str">
        <f t="shared" si="98"/>
        <v>STA MARIA ANTONIO II</v>
      </c>
      <c r="X500" s="22" t="str">
        <f t="shared" si="99"/>
        <v/>
      </c>
      <c r="Y500" s="22">
        <f t="shared" si="100"/>
        <v>20</v>
      </c>
      <c r="Z500" s="22">
        <f t="shared" si="101"/>
        <v>20</v>
      </c>
      <c r="AA500" s="22" t="str">
        <f t="shared" si="91"/>
        <v/>
      </c>
      <c r="AB500" s="22">
        <f>COUNTIF($G$2:G500,G500)</f>
        <v>1</v>
      </c>
      <c r="AC500" s="22" t="str">
        <f t="shared" si="102"/>
        <v>K04</v>
      </c>
      <c r="AD500" s="22" t="str">
        <f>VLOOKUP(D500,'2-班级信息'!A:AI,35,0)</f>
        <v>周四晚上</v>
      </c>
      <c r="AE500" s="22" t="str">
        <f>VLOOKUP(D500,'2-班级信息'!A:AL,12,0)</f>
        <v>1.5小时</v>
      </c>
      <c r="AF500" s="22" t="str">
        <f t="shared" si="92"/>
        <v>幼儿班</v>
      </c>
      <c r="AG500" s="22" t="str">
        <f t="shared" si="103"/>
        <v>幼儿班</v>
      </c>
    </row>
    <row r="501" spans="1:33">
      <c r="A501" s="214" t="s">
        <v>1721</v>
      </c>
      <c r="B501" s="214" t="s">
        <v>4068</v>
      </c>
      <c r="C501" s="214" t="s">
        <v>1721</v>
      </c>
      <c r="D501" s="214" t="s">
        <v>1703</v>
      </c>
      <c r="E501" s="214" t="s">
        <v>11</v>
      </c>
      <c r="F501" s="214" t="s">
        <v>11</v>
      </c>
      <c r="G501" s="214" t="s">
        <v>3156</v>
      </c>
      <c r="H501" s="214" t="s">
        <v>3157</v>
      </c>
      <c r="I501" s="214" t="s">
        <v>16</v>
      </c>
      <c r="J501" s="214" t="s">
        <v>3158</v>
      </c>
      <c r="K501" s="214">
        <v>0</v>
      </c>
      <c r="L501" s="214" t="s">
        <v>11</v>
      </c>
      <c r="M501" s="214" t="s">
        <v>11</v>
      </c>
      <c r="N501" s="214" t="s">
        <v>2043</v>
      </c>
      <c r="O501" s="214" t="s">
        <v>11</v>
      </c>
      <c r="P501" s="214" t="s">
        <v>11</v>
      </c>
      <c r="Q501" s="22" t="str">
        <f t="shared" si="93"/>
        <v>未进班</v>
      </c>
      <c r="R501" s="22" t="str">
        <f>IF(Q501="在读",IF(IFERROR(FIND("一",D501),0)&gt;0,"一对一",VLOOKUP(LEFT(D501,3),班级编码!A:H,8,0)),Q501)</f>
        <v>未进班</v>
      </c>
      <c r="S501" s="22" t="str">
        <f t="shared" si="94"/>
        <v>未进班</v>
      </c>
      <c r="T501" s="22" t="str">
        <f t="shared" si="95"/>
        <v/>
      </c>
      <c r="U501" s="22" t="str">
        <f t="shared" si="96"/>
        <v/>
      </c>
      <c r="V501" s="22" t="str">
        <f t="shared" si="97"/>
        <v/>
      </c>
      <c r="W501" s="22" t="str">
        <f t="shared" si="98"/>
        <v/>
      </c>
      <c r="X501" s="22" t="str">
        <f t="shared" si="99"/>
        <v/>
      </c>
      <c r="Y501" s="22">
        <f t="shared" si="100"/>
        <v>0</v>
      </c>
      <c r="Z501" s="22">
        <f t="shared" si="101"/>
        <v>0</v>
      </c>
      <c r="AA501" s="22" t="str">
        <f t="shared" si="91"/>
        <v/>
      </c>
      <c r="AB501" s="22">
        <f>COUNTIF($G$2:G501,G501)</f>
        <v>1</v>
      </c>
      <c r="AC501" s="22" t="str">
        <f t="shared" si="102"/>
        <v>未进班</v>
      </c>
      <c r="AD501" s="22" t="str">
        <f>VLOOKUP(D501,'2-班级信息'!A:AI,35,0)</f>
        <v/>
      </c>
      <c r="AE501" s="22" t="str">
        <f>VLOOKUP(D501,'2-班级信息'!A:AL,12,0)</f>
        <v/>
      </c>
      <c r="AF501" s="22" t="str">
        <f t="shared" si="92"/>
        <v>小学班</v>
      </c>
      <c r="AG501" s="22" t="str">
        <f t="shared" si="103"/>
        <v>小学平时班</v>
      </c>
    </row>
    <row r="502" spans="1:33">
      <c r="A502" s="214" t="s">
        <v>1721</v>
      </c>
      <c r="B502" s="214" t="s">
        <v>4068</v>
      </c>
      <c r="C502" s="214" t="s">
        <v>1721</v>
      </c>
      <c r="D502" s="214" t="s">
        <v>1703</v>
      </c>
      <c r="E502" s="214" t="s">
        <v>11</v>
      </c>
      <c r="F502" s="214" t="s">
        <v>11</v>
      </c>
      <c r="G502" s="214" t="s">
        <v>3159</v>
      </c>
      <c r="H502" s="214" t="s">
        <v>3160</v>
      </c>
      <c r="I502" s="214" t="s">
        <v>1669</v>
      </c>
      <c r="J502" s="214" t="s">
        <v>3158</v>
      </c>
      <c r="K502" s="214">
        <v>0</v>
      </c>
      <c r="L502" s="214" t="s">
        <v>11</v>
      </c>
      <c r="M502" s="214" t="s">
        <v>11</v>
      </c>
      <c r="N502" s="214" t="s">
        <v>2348</v>
      </c>
      <c r="O502" s="214" t="s">
        <v>11</v>
      </c>
      <c r="P502" s="214" t="s">
        <v>11</v>
      </c>
      <c r="Q502" s="22" t="str">
        <f t="shared" si="93"/>
        <v>未进班</v>
      </c>
      <c r="R502" s="22" t="str">
        <f>IF(Q502="在读",IF(IFERROR(FIND("一",D502),0)&gt;0,"一对一",VLOOKUP(LEFT(D502,3),班级编码!A:H,8,0)),Q502)</f>
        <v>未进班</v>
      </c>
      <c r="S502" s="22" t="str">
        <f t="shared" si="94"/>
        <v>未进班</v>
      </c>
      <c r="T502" s="22" t="str">
        <f t="shared" si="95"/>
        <v/>
      </c>
      <c r="U502" s="22" t="str">
        <f t="shared" si="96"/>
        <v/>
      </c>
      <c r="V502" s="22" t="str">
        <f t="shared" si="97"/>
        <v/>
      </c>
      <c r="W502" s="22" t="str">
        <f t="shared" si="98"/>
        <v/>
      </c>
      <c r="X502" s="22" t="str">
        <f t="shared" si="99"/>
        <v/>
      </c>
      <c r="Y502" s="22">
        <f t="shared" si="100"/>
        <v>0</v>
      </c>
      <c r="Z502" s="22">
        <f t="shared" si="101"/>
        <v>0</v>
      </c>
      <c r="AA502" s="22" t="str">
        <f t="shared" si="91"/>
        <v/>
      </c>
      <c r="AB502" s="22">
        <f>COUNTIF($G$2:G502,G502)</f>
        <v>1</v>
      </c>
      <c r="AC502" s="22" t="str">
        <f t="shared" si="102"/>
        <v>未进班</v>
      </c>
      <c r="AD502" s="22" t="str">
        <f>VLOOKUP(D502,'2-班级信息'!A:AI,35,0)</f>
        <v/>
      </c>
      <c r="AE502" s="22" t="str">
        <f>VLOOKUP(D502,'2-班级信息'!A:AL,12,0)</f>
        <v/>
      </c>
      <c r="AF502" s="22" t="str">
        <f t="shared" si="92"/>
        <v>幼儿班</v>
      </c>
      <c r="AG502" s="22" t="str">
        <f t="shared" si="103"/>
        <v>幼儿班</v>
      </c>
    </row>
    <row r="503" spans="1:33">
      <c r="A503" s="214" t="s">
        <v>1721</v>
      </c>
      <c r="B503" s="214" t="s">
        <v>4068</v>
      </c>
      <c r="C503" s="214" t="s">
        <v>1721</v>
      </c>
      <c r="D503" s="214" t="s">
        <v>1703</v>
      </c>
      <c r="E503" s="214" t="s">
        <v>11</v>
      </c>
      <c r="F503" s="214" t="s">
        <v>11</v>
      </c>
      <c r="G503" s="214" t="s">
        <v>3277</v>
      </c>
      <c r="H503" s="214" t="s">
        <v>3278</v>
      </c>
      <c r="I503" s="214" t="s">
        <v>10</v>
      </c>
      <c r="J503" s="214" t="s">
        <v>3279</v>
      </c>
      <c r="K503" s="214">
        <v>0</v>
      </c>
      <c r="L503" s="214" t="s">
        <v>11</v>
      </c>
      <c r="M503" s="214" t="s">
        <v>11</v>
      </c>
      <c r="N503" s="214" t="s">
        <v>2043</v>
      </c>
      <c r="O503" s="214" t="s">
        <v>11</v>
      </c>
      <c r="P503" s="214" t="s">
        <v>11</v>
      </c>
      <c r="Q503" s="22" t="str">
        <f t="shared" si="93"/>
        <v>未进班</v>
      </c>
      <c r="R503" s="22" t="str">
        <f>IF(Q503="在读",IF(IFERROR(FIND("一",D503),0)&gt;0,"一对一",VLOOKUP(LEFT(D503,3),班级编码!A:H,8,0)),Q503)</f>
        <v>未进班</v>
      </c>
      <c r="S503" s="22" t="str">
        <f t="shared" si="94"/>
        <v>未进班</v>
      </c>
      <c r="T503" s="22" t="str">
        <f t="shared" si="95"/>
        <v/>
      </c>
      <c r="U503" s="22" t="str">
        <f t="shared" si="96"/>
        <v/>
      </c>
      <c r="V503" s="22" t="str">
        <f t="shared" si="97"/>
        <v/>
      </c>
      <c r="W503" s="22" t="str">
        <f t="shared" si="98"/>
        <v/>
      </c>
      <c r="X503" s="22" t="str">
        <f t="shared" si="99"/>
        <v/>
      </c>
      <c r="Y503" s="22">
        <f t="shared" si="100"/>
        <v>0</v>
      </c>
      <c r="Z503" s="22">
        <f t="shared" si="101"/>
        <v>0</v>
      </c>
      <c r="AA503" s="22" t="str">
        <f t="shared" si="91"/>
        <v/>
      </c>
      <c r="AB503" s="22">
        <f>COUNTIF($G$2:G503,G503)</f>
        <v>1</v>
      </c>
      <c r="AC503" s="22" t="str">
        <f t="shared" si="102"/>
        <v>未进班</v>
      </c>
      <c r="AD503" s="22" t="str">
        <f>VLOOKUP(D503,'2-班级信息'!A:AI,35,0)</f>
        <v/>
      </c>
      <c r="AE503" s="22" t="str">
        <f>VLOOKUP(D503,'2-班级信息'!A:AL,12,0)</f>
        <v/>
      </c>
      <c r="AF503" s="22" t="str">
        <f t="shared" si="92"/>
        <v>小学班</v>
      </c>
      <c r="AG503" s="22" t="str">
        <f t="shared" si="103"/>
        <v>小学平时班</v>
      </c>
    </row>
    <row r="504" spans="1:33">
      <c r="A504" s="214" t="s">
        <v>1721</v>
      </c>
      <c r="B504" s="214" t="s">
        <v>4068</v>
      </c>
      <c r="C504" s="214" t="s">
        <v>1721</v>
      </c>
      <c r="D504" s="214" t="s">
        <v>1703</v>
      </c>
      <c r="E504" s="214" t="s">
        <v>11</v>
      </c>
      <c r="F504" s="214" t="s">
        <v>11</v>
      </c>
      <c r="G504" s="214" t="s">
        <v>2510</v>
      </c>
      <c r="H504" s="214" t="s">
        <v>2511</v>
      </c>
      <c r="I504" s="214" t="s">
        <v>10</v>
      </c>
      <c r="J504" s="214" t="s">
        <v>2512</v>
      </c>
      <c r="K504" s="214">
        <v>0</v>
      </c>
      <c r="L504" s="214" t="s">
        <v>11</v>
      </c>
      <c r="M504" s="214" t="s">
        <v>11</v>
      </c>
      <c r="N504" s="214" t="s">
        <v>2043</v>
      </c>
      <c r="O504" s="214" t="s">
        <v>11</v>
      </c>
      <c r="P504" s="214" t="s">
        <v>11</v>
      </c>
      <c r="Q504" s="22" t="str">
        <f t="shared" si="93"/>
        <v>未进班</v>
      </c>
      <c r="R504" s="22" t="str">
        <f>IF(Q504="在读",IF(IFERROR(FIND("一",D504),0)&gt;0,"一对一",VLOOKUP(LEFT(D504,3),班级编码!A:H,8,0)),Q504)</f>
        <v>未进班</v>
      </c>
      <c r="S504" s="22" t="str">
        <f t="shared" si="94"/>
        <v>未进班</v>
      </c>
      <c r="T504" s="22" t="str">
        <f t="shared" si="95"/>
        <v/>
      </c>
      <c r="U504" s="22" t="str">
        <f t="shared" si="96"/>
        <v/>
      </c>
      <c r="V504" s="22" t="str">
        <f t="shared" si="97"/>
        <v/>
      </c>
      <c r="W504" s="22" t="str">
        <f t="shared" si="98"/>
        <v/>
      </c>
      <c r="X504" s="22" t="str">
        <f t="shared" si="99"/>
        <v/>
      </c>
      <c r="Y504" s="22">
        <f t="shared" si="100"/>
        <v>0</v>
      </c>
      <c r="Z504" s="22">
        <f t="shared" si="101"/>
        <v>0</v>
      </c>
      <c r="AA504" s="22" t="str">
        <f t="shared" si="91"/>
        <v/>
      </c>
      <c r="AB504" s="22">
        <f>COUNTIF($G$2:G504,G504)</f>
        <v>1</v>
      </c>
      <c r="AC504" s="22" t="str">
        <f t="shared" si="102"/>
        <v>未进班</v>
      </c>
      <c r="AD504" s="22" t="str">
        <f>VLOOKUP(D504,'2-班级信息'!A:AI,35,0)</f>
        <v/>
      </c>
      <c r="AE504" s="22" t="str">
        <f>VLOOKUP(D504,'2-班级信息'!A:AL,12,0)</f>
        <v/>
      </c>
      <c r="AF504" s="22" t="str">
        <f t="shared" si="92"/>
        <v>小学班</v>
      </c>
      <c r="AG504" s="22" t="str">
        <f t="shared" si="103"/>
        <v>小学平时班</v>
      </c>
    </row>
    <row r="505" spans="1:33">
      <c r="A505" s="214" t="s">
        <v>1721</v>
      </c>
      <c r="B505" s="214" t="s">
        <v>4068</v>
      </c>
      <c r="C505" s="214" t="s">
        <v>1721</v>
      </c>
      <c r="D505" s="214" t="s">
        <v>1703</v>
      </c>
      <c r="E505" s="214" t="s">
        <v>11</v>
      </c>
      <c r="F505" s="214" t="s">
        <v>11</v>
      </c>
      <c r="G505" s="214" t="s">
        <v>3758</v>
      </c>
      <c r="H505" s="214" t="s">
        <v>3759</v>
      </c>
      <c r="I505" s="214" t="s">
        <v>16</v>
      </c>
      <c r="J505" s="214" t="s">
        <v>3760</v>
      </c>
      <c r="K505" s="214">
        <v>0</v>
      </c>
      <c r="L505" s="214" t="s">
        <v>11</v>
      </c>
      <c r="M505" s="214" t="s">
        <v>11</v>
      </c>
      <c r="N505" s="214" t="s">
        <v>2719</v>
      </c>
      <c r="O505" s="214" t="s">
        <v>11</v>
      </c>
      <c r="P505" s="214" t="s">
        <v>11</v>
      </c>
      <c r="Q505" s="22" t="str">
        <f t="shared" si="93"/>
        <v>未进班</v>
      </c>
      <c r="R505" s="22" t="str">
        <f>IF(Q505="在读",IF(IFERROR(FIND("一",D505),0)&gt;0,"一对一",VLOOKUP(LEFT(D505,3),班级编码!A:H,8,0)),Q505)</f>
        <v>未进班</v>
      </c>
      <c r="S505" s="22" t="str">
        <f t="shared" si="94"/>
        <v>未进班</v>
      </c>
      <c r="T505" s="22" t="str">
        <f t="shared" si="95"/>
        <v/>
      </c>
      <c r="U505" s="22" t="str">
        <f t="shared" si="96"/>
        <v/>
      </c>
      <c r="V505" s="22" t="str">
        <f t="shared" si="97"/>
        <v/>
      </c>
      <c r="W505" s="22" t="str">
        <f t="shared" si="98"/>
        <v/>
      </c>
      <c r="X505" s="22" t="str">
        <f t="shared" si="99"/>
        <v/>
      </c>
      <c r="Y505" s="22">
        <f t="shared" si="100"/>
        <v>0</v>
      </c>
      <c r="Z505" s="22">
        <f t="shared" si="101"/>
        <v>0</v>
      </c>
      <c r="AA505" s="22" t="str">
        <f t="shared" si="91"/>
        <v/>
      </c>
      <c r="AB505" s="22">
        <f>COUNTIF($G$2:G505,G505)</f>
        <v>1</v>
      </c>
      <c r="AC505" s="22" t="str">
        <f t="shared" si="102"/>
        <v>未进班</v>
      </c>
      <c r="AD505" s="22" t="str">
        <f>VLOOKUP(D505,'2-班级信息'!A:AI,35,0)</f>
        <v/>
      </c>
      <c r="AE505" s="22" t="str">
        <f>VLOOKUP(D505,'2-班级信息'!A:AL,12,0)</f>
        <v/>
      </c>
      <c r="AF505" s="22" t="str">
        <f t="shared" si="92"/>
        <v>小学班</v>
      </c>
      <c r="AG505" s="22" t="str">
        <f t="shared" si="103"/>
        <v>小学平时班</v>
      </c>
    </row>
    <row r="506" spans="1:33">
      <c r="A506" s="214" t="s">
        <v>1721</v>
      </c>
      <c r="B506" s="214" t="s">
        <v>4068</v>
      </c>
      <c r="C506" s="214" t="s">
        <v>1721</v>
      </c>
      <c r="D506" s="214" t="s">
        <v>1703</v>
      </c>
      <c r="E506" s="214" t="s">
        <v>11</v>
      </c>
      <c r="F506" s="214" t="s">
        <v>11</v>
      </c>
      <c r="G506" s="214" t="s">
        <v>3761</v>
      </c>
      <c r="H506" s="214" t="s">
        <v>3762</v>
      </c>
      <c r="I506" s="214" t="s">
        <v>16</v>
      </c>
      <c r="J506" s="214" t="s">
        <v>2512</v>
      </c>
      <c r="K506" s="214">
        <v>0</v>
      </c>
      <c r="L506" s="214" t="s">
        <v>11</v>
      </c>
      <c r="M506" s="214" t="s">
        <v>11</v>
      </c>
      <c r="N506" s="214" t="s">
        <v>2043</v>
      </c>
      <c r="O506" s="214" t="s">
        <v>11</v>
      </c>
      <c r="P506" s="214" t="s">
        <v>11</v>
      </c>
      <c r="Q506" s="22" t="str">
        <f t="shared" si="93"/>
        <v>未进班</v>
      </c>
      <c r="R506" s="22" t="str">
        <f>IF(Q506="在读",IF(IFERROR(FIND("一",D506),0)&gt;0,"一对一",VLOOKUP(LEFT(D506,3),班级编码!A:H,8,0)),Q506)</f>
        <v>未进班</v>
      </c>
      <c r="S506" s="22" t="str">
        <f t="shared" si="94"/>
        <v>未进班</v>
      </c>
      <c r="T506" s="22" t="str">
        <f t="shared" si="95"/>
        <v/>
      </c>
      <c r="U506" s="22" t="str">
        <f t="shared" si="96"/>
        <v/>
      </c>
      <c r="V506" s="22" t="str">
        <f t="shared" si="97"/>
        <v/>
      </c>
      <c r="W506" s="22" t="str">
        <f t="shared" si="98"/>
        <v/>
      </c>
      <c r="X506" s="22" t="str">
        <f t="shared" si="99"/>
        <v/>
      </c>
      <c r="Y506" s="22">
        <f t="shared" si="100"/>
        <v>0</v>
      </c>
      <c r="Z506" s="22">
        <f t="shared" si="101"/>
        <v>0</v>
      </c>
      <c r="AA506" s="22" t="str">
        <f t="shared" si="91"/>
        <v/>
      </c>
      <c r="AB506" s="22">
        <f>COUNTIF($G$2:G506,G506)</f>
        <v>1</v>
      </c>
      <c r="AC506" s="22" t="str">
        <f t="shared" si="102"/>
        <v>未进班</v>
      </c>
      <c r="AD506" s="22" t="str">
        <f>VLOOKUP(D506,'2-班级信息'!A:AI,35,0)</f>
        <v/>
      </c>
      <c r="AE506" s="22" t="str">
        <f>VLOOKUP(D506,'2-班级信息'!A:AL,12,0)</f>
        <v/>
      </c>
      <c r="AF506" s="22" t="str">
        <f t="shared" si="92"/>
        <v>小学班</v>
      </c>
      <c r="AG506" s="22" t="str">
        <f t="shared" si="103"/>
        <v>小学平时班</v>
      </c>
    </row>
    <row r="507" spans="1:33">
      <c r="A507" s="214" t="s">
        <v>1721</v>
      </c>
      <c r="B507" s="214" t="s">
        <v>459</v>
      </c>
      <c r="C507" s="214" t="s">
        <v>1721</v>
      </c>
      <c r="D507" s="214" t="s">
        <v>4205</v>
      </c>
      <c r="E507" s="214" t="s">
        <v>4206</v>
      </c>
      <c r="F507" s="214" t="s">
        <v>4192</v>
      </c>
      <c r="G507" s="214" t="s">
        <v>2955</v>
      </c>
      <c r="H507" s="214" t="s">
        <v>2956</v>
      </c>
      <c r="I507" s="214" t="s">
        <v>1669</v>
      </c>
      <c r="J507" s="214" t="s">
        <v>2957</v>
      </c>
      <c r="K507" s="214">
        <v>0</v>
      </c>
      <c r="L507" s="214" t="s">
        <v>4614</v>
      </c>
      <c r="M507" s="214" t="s">
        <v>11</v>
      </c>
      <c r="N507" s="214" t="s">
        <v>1755</v>
      </c>
      <c r="O507" s="214" t="s">
        <v>11</v>
      </c>
      <c r="P507" s="214" t="s">
        <v>11</v>
      </c>
      <c r="Q507" s="22" t="str">
        <f t="shared" si="93"/>
        <v>在读</v>
      </c>
      <c r="R507" s="22" t="str">
        <f>IF(Q507="在读",IF(IFERROR(FIND("一",D507),0)&gt;0,"一对一",VLOOKUP(LEFT(D507,3),班级编码!A:H,8,0)),Q507)</f>
        <v>幼儿部</v>
      </c>
      <c r="S507" s="22" t="str">
        <f t="shared" si="94"/>
        <v>K04000GXZ51</v>
      </c>
      <c r="T507" s="22" t="str">
        <f t="shared" si="95"/>
        <v>覃爱怡</v>
      </c>
      <c r="U507" s="22" t="str">
        <f t="shared" si="96"/>
        <v/>
      </c>
      <c r="V507" s="22" t="str">
        <f t="shared" si="97"/>
        <v>STA MARIA ANTONIO II</v>
      </c>
      <c r="W507" s="22" t="str">
        <f t="shared" si="98"/>
        <v>STA MARIA ANTONIO II</v>
      </c>
      <c r="X507" s="22" t="str">
        <f t="shared" si="99"/>
        <v/>
      </c>
      <c r="Y507" s="22">
        <f t="shared" si="100"/>
        <v>20</v>
      </c>
      <c r="Z507" s="22">
        <f t="shared" si="101"/>
        <v>20</v>
      </c>
      <c r="AA507" s="22" t="str">
        <f t="shared" si="91"/>
        <v/>
      </c>
      <c r="AB507" s="22">
        <f>COUNTIF($G$2:G507,G507)</f>
        <v>1</v>
      </c>
      <c r="AC507" s="22" t="str">
        <f t="shared" si="102"/>
        <v>K04</v>
      </c>
      <c r="AD507" s="22" t="str">
        <f>VLOOKUP(D507,'2-班级信息'!A:AI,35,0)</f>
        <v>周五晚上</v>
      </c>
      <c r="AE507" s="22" t="str">
        <f>VLOOKUP(D507,'2-班级信息'!A:AL,12,0)</f>
        <v>1.5小时</v>
      </c>
      <c r="AF507" s="22" t="str">
        <f t="shared" si="92"/>
        <v>幼儿班</v>
      </c>
      <c r="AG507" s="22" t="str">
        <f t="shared" si="103"/>
        <v>幼儿班</v>
      </c>
    </row>
    <row r="508" spans="1:33">
      <c r="A508" s="214" t="s">
        <v>1721</v>
      </c>
      <c r="B508" s="214" t="s">
        <v>459</v>
      </c>
      <c r="C508" s="214" t="s">
        <v>1721</v>
      </c>
      <c r="D508" s="214" t="s">
        <v>4205</v>
      </c>
      <c r="E508" s="214" t="s">
        <v>4206</v>
      </c>
      <c r="F508" s="214" t="s">
        <v>4192</v>
      </c>
      <c r="G508" s="214" t="s">
        <v>1847</v>
      </c>
      <c r="H508" s="214" t="s">
        <v>1848</v>
      </c>
      <c r="I508" s="214" t="s">
        <v>1669</v>
      </c>
      <c r="J508" s="214" t="s">
        <v>1850</v>
      </c>
      <c r="K508" s="214">
        <v>0</v>
      </c>
      <c r="L508" s="214" t="s">
        <v>4615</v>
      </c>
      <c r="M508" s="214" t="s">
        <v>11</v>
      </c>
      <c r="N508" s="214" t="s">
        <v>1755</v>
      </c>
      <c r="O508" s="214" t="s">
        <v>11</v>
      </c>
      <c r="P508" s="214" t="s">
        <v>11</v>
      </c>
      <c r="Q508" s="22" t="str">
        <f t="shared" si="93"/>
        <v>在读</v>
      </c>
      <c r="R508" s="22" t="str">
        <f>IF(Q508="在读",IF(IFERROR(FIND("一",D508),0)&gt;0,"一对一",VLOOKUP(LEFT(D508,3),班级编码!A:H,8,0)),Q508)</f>
        <v>幼儿部</v>
      </c>
      <c r="S508" s="22" t="str">
        <f t="shared" si="94"/>
        <v>K04000GXZ51</v>
      </c>
      <c r="T508" s="22" t="str">
        <f t="shared" si="95"/>
        <v>覃爱怡</v>
      </c>
      <c r="U508" s="22" t="str">
        <f t="shared" si="96"/>
        <v/>
      </c>
      <c r="V508" s="22" t="str">
        <f t="shared" si="97"/>
        <v>STA MARIA ANTONIO II</v>
      </c>
      <c r="W508" s="22" t="str">
        <f t="shared" si="98"/>
        <v>STA MARIA ANTONIO II</v>
      </c>
      <c r="X508" s="22" t="str">
        <f t="shared" si="99"/>
        <v/>
      </c>
      <c r="Y508" s="22">
        <f t="shared" si="100"/>
        <v>20</v>
      </c>
      <c r="Z508" s="22">
        <f t="shared" si="101"/>
        <v>20</v>
      </c>
      <c r="AA508" s="22" t="str">
        <f t="shared" si="91"/>
        <v/>
      </c>
      <c r="AB508" s="22">
        <f>COUNTIF($G$2:G508,G508)</f>
        <v>1</v>
      </c>
      <c r="AC508" s="22" t="str">
        <f t="shared" si="102"/>
        <v>K04</v>
      </c>
      <c r="AD508" s="22" t="str">
        <f>VLOOKUP(D508,'2-班级信息'!A:AI,35,0)</f>
        <v>周五晚上</v>
      </c>
      <c r="AE508" s="22" t="str">
        <f>VLOOKUP(D508,'2-班级信息'!A:AL,12,0)</f>
        <v>1.5小时</v>
      </c>
      <c r="AF508" s="22" t="str">
        <f t="shared" si="92"/>
        <v>幼儿班</v>
      </c>
      <c r="AG508" s="22" t="str">
        <f t="shared" si="103"/>
        <v>幼儿班</v>
      </c>
    </row>
    <row r="509" spans="1:33">
      <c r="A509" s="214" t="s">
        <v>1721</v>
      </c>
      <c r="B509" s="214" t="s">
        <v>4068</v>
      </c>
      <c r="C509" s="214" t="s">
        <v>1721</v>
      </c>
      <c r="D509" s="214" t="s">
        <v>1703</v>
      </c>
      <c r="E509" s="214" t="s">
        <v>11</v>
      </c>
      <c r="F509" s="214" t="s">
        <v>11</v>
      </c>
      <c r="G509" s="214" t="s">
        <v>2872</v>
      </c>
      <c r="H509" s="214" t="s">
        <v>2873</v>
      </c>
      <c r="I509" s="214" t="s">
        <v>1687</v>
      </c>
      <c r="J509" s="214" t="s">
        <v>2875</v>
      </c>
      <c r="K509" s="214">
        <v>0</v>
      </c>
      <c r="L509" s="214" t="s">
        <v>11</v>
      </c>
      <c r="M509" s="214" t="s">
        <v>11</v>
      </c>
      <c r="N509" s="214" t="s">
        <v>2876</v>
      </c>
      <c r="O509" s="214" t="s">
        <v>11</v>
      </c>
      <c r="P509" s="214" t="s">
        <v>2875</v>
      </c>
      <c r="Q509" s="22" t="str">
        <f t="shared" si="93"/>
        <v>未进班</v>
      </c>
      <c r="R509" s="22" t="str">
        <f>IF(Q509="在读",IF(IFERROR(FIND("一",D509),0)&gt;0,"一对一",VLOOKUP(LEFT(D509,3),班级编码!A:H,8,0)),Q509)</f>
        <v>未进班</v>
      </c>
      <c r="S509" s="22" t="str">
        <f t="shared" si="94"/>
        <v>未进班</v>
      </c>
      <c r="T509" s="22" t="str">
        <f t="shared" si="95"/>
        <v/>
      </c>
      <c r="U509" s="22" t="str">
        <f t="shared" si="96"/>
        <v/>
      </c>
      <c r="V509" s="22" t="str">
        <f t="shared" si="97"/>
        <v/>
      </c>
      <c r="W509" s="22" t="str">
        <f t="shared" si="98"/>
        <v/>
      </c>
      <c r="X509" s="22" t="str">
        <f t="shared" si="99"/>
        <v/>
      </c>
      <c r="Y509" s="22">
        <f t="shared" si="100"/>
        <v>0</v>
      </c>
      <c r="Z509" s="22">
        <f t="shared" si="101"/>
        <v>0</v>
      </c>
      <c r="AA509" s="22" t="str">
        <f t="shared" si="91"/>
        <v/>
      </c>
      <c r="AB509" s="22">
        <f>COUNTIF($G$2:G509,G509)</f>
        <v>1</v>
      </c>
      <c r="AC509" s="22" t="str">
        <f t="shared" si="102"/>
        <v>未进班</v>
      </c>
      <c r="AD509" s="22" t="str">
        <f>VLOOKUP(D509,'2-班级信息'!A:AI,35,0)</f>
        <v/>
      </c>
      <c r="AE509" s="22" t="str">
        <f>VLOOKUP(D509,'2-班级信息'!A:AL,12,0)</f>
        <v/>
      </c>
      <c r="AF509" s="22" t="str">
        <f t="shared" si="92"/>
        <v>幼儿班</v>
      </c>
      <c r="AG509" s="22" t="str">
        <f t="shared" si="103"/>
        <v>幼儿班</v>
      </c>
    </row>
    <row r="510" spans="1:33">
      <c r="A510" s="214" t="s">
        <v>1721</v>
      </c>
      <c r="B510" s="214" t="s">
        <v>4068</v>
      </c>
      <c r="C510" s="214" t="s">
        <v>1721</v>
      </c>
      <c r="D510" s="214" t="s">
        <v>1703</v>
      </c>
      <c r="E510" s="214" t="s">
        <v>11</v>
      </c>
      <c r="F510" s="214" t="s">
        <v>11</v>
      </c>
      <c r="G510" s="214" t="s">
        <v>3464</v>
      </c>
      <c r="H510" s="214" t="s">
        <v>3465</v>
      </c>
      <c r="I510" s="214" t="s">
        <v>16</v>
      </c>
      <c r="J510" s="214" t="s">
        <v>3467</v>
      </c>
      <c r="K510" s="214">
        <v>0</v>
      </c>
      <c r="L510" s="214" t="s">
        <v>11</v>
      </c>
      <c r="M510" s="214" t="s">
        <v>11</v>
      </c>
      <c r="N510" s="214" t="s">
        <v>2043</v>
      </c>
      <c r="O510" s="214" t="s">
        <v>11</v>
      </c>
      <c r="P510" s="214" t="s">
        <v>3467</v>
      </c>
      <c r="Q510" s="22" t="str">
        <f t="shared" si="93"/>
        <v>未进班</v>
      </c>
      <c r="R510" s="22" t="str">
        <f>IF(Q510="在读",IF(IFERROR(FIND("一",D510),0)&gt;0,"一对一",VLOOKUP(LEFT(D510,3),班级编码!A:H,8,0)),Q510)</f>
        <v>未进班</v>
      </c>
      <c r="S510" s="22" t="str">
        <f t="shared" si="94"/>
        <v>未进班</v>
      </c>
      <c r="T510" s="22" t="str">
        <f t="shared" si="95"/>
        <v/>
      </c>
      <c r="U510" s="22" t="str">
        <f t="shared" si="96"/>
        <v/>
      </c>
      <c r="V510" s="22" t="str">
        <f t="shared" si="97"/>
        <v/>
      </c>
      <c r="W510" s="22" t="str">
        <f t="shared" si="98"/>
        <v/>
      </c>
      <c r="X510" s="22" t="str">
        <f t="shared" si="99"/>
        <v/>
      </c>
      <c r="Y510" s="22">
        <f t="shared" si="100"/>
        <v>0</v>
      </c>
      <c r="Z510" s="22">
        <f t="shared" si="101"/>
        <v>0</v>
      </c>
      <c r="AA510" s="22" t="str">
        <f t="shared" si="91"/>
        <v/>
      </c>
      <c r="AB510" s="22">
        <f>COUNTIF($G$2:G510,G510)</f>
        <v>1</v>
      </c>
      <c r="AC510" s="22" t="str">
        <f t="shared" si="102"/>
        <v>未进班</v>
      </c>
      <c r="AD510" s="22" t="str">
        <f>VLOOKUP(D510,'2-班级信息'!A:AI,35,0)</f>
        <v/>
      </c>
      <c r="AE510" s="22" t="str">
        <f>VLOOKUP(D510,'2-班级信息'!A:AL,12,0)</f>
        <v/>
      </c>
      <c r="AF510" s="22" t="str">
        <f t="shared" si="92"/>
        <v>小学班</v>
      </c>
      <c r="AG510" s="22" t="str">
        <f t="shared" si="103"/>
        <v>小学平时班</v>
      </c>
    </row>
    <row r="511" spans="1:33">
      <c r="A511" s="214" t="s">
        <v>1721</v>
      </c>
      <c r="B511" s="214" t="s">
        <v>4068</v>
      </c>
      <c r="C511" s="214" t="s">
        <v>1721</v>
      </c>
      <c r="D511" s="214" t="s">
        <v>1703</v>
      </c>
      <c r="E511" s="214" t="s">
        <v>11</v>
      </c>
      <c r="F511" s="214" t="s">
        <v>11</v>
      </c>
      <c r="G511" s="214" t="s">
        <v>3422</v>
      </c>
      <c r="H511" s="214" t="s">
        <v>3423</v>
      </c>
      <c r="I511" s="214" t="s">
        <v>10</v>
      </c>
      <c r="J511" s="214" t="s">
        <v>3425</v>
      </c>
      <c r="K511" s="214">
        <v>0</v>
      </c>
      <c r="L511" s="214" t="s">
        <v>11</v>
      </c>
      <c r="M511" s="214" t="s">
        <v>11</v>
      </c>
      <c r="N511" s="214" t="s">
        <v>1804</v>
      </c>
      <c r="O511" s="214" t="s">
        <v>11</v>
      </c>
      <c r="P511" s="214" t="s">
        <v>3425</v>
      </c>
      <c r="Q511" s="22" t="str">
        <f t="shared" si="93"/>
        <v>未进班</v>
      </c>
      <c r="R511" s="22" t="str">
        <f>IF(Q511="在读",IF(IFERROR(FIND("一",D511),0)&gt;0,"一对一",VLOOKUP(LEFT(D511,3),班级编码!A:H,8,0)),Q511)</f>
        <v>未进班</v>
      </c>
      <c r="S511" s="22" t="str">
        <f t="shared" si="94"/>
        <v>未进班</v>
      </c>
      <c r="T511" s="22" t="str">
        <f t="shared" si="95"/>
        <v/>
      </c>
      <c r="U511" s="22" t="str">
        <f t="shared" si="96"/>
        <v/>
      </c>
      <c r="V511" s="22" t="str">
        <f t="shared" si="97"/>
        <v/>
      </c>
      <c r="W511" s="22" t="str">
        <f t="shared" si="98"/>
        <v/>
      </c>
      <c r="X511" s="22" t="str">
        <f t="shared" si="99"/>
        <v/>
      </c>
      <c r="Y511" s="22">
        <f t="shared" si="100"/>
        <v>0</v>
      </c>
      <c r="Z511" s="22">
        <f t="shared" si="101"/>
        <v>0</v>
      </c>
      <c r="AA511" s="22" t="str">
        <f t="shared" si="91"/>
        <v/>
      </c>
      <c r="AB511" s="22">
        <f>COUNTIF($G$2:G511,G511)</f>
        <v>1</v>
      </c>
      <c r="AC511" s="22" t="str">
        <f t="shared" si="102"/>
        <v>未进班</v>
      </c>
      <c r="AD511" s="22" t="str">
        <f>VLOOKUP(D511,'2-班级信息'!A:AI,35,0)</f>
        <v/>
      </c>
      <c r="AE511" s="22" t="str">
        <f>VLOOKUP(D511,'2-班级信息'!A:AL,12,0)</f>
        <v/>
      </c>
      <c r="AF511" s="22" t="str">
        <f t="shared" si="92"/>
        <v>小学班</v>
      </c>
      <c r="AG511" s="22" t="str">
        <f t="shared" si="103"/>
        <v>小学平时班</v>
      </c>
    </row>
    <row r="512" spans="1:33">
      <c r="A512" s="214" t="s">
        <v>1721</v>
      </c>
      <c r="B512" s="214" t="s">
        <v>4068</v>
      </c>
      <c r="C512" s="214" t="s">
        <v>1721</v>
      </c>
      <c r="D512" s="214" t="s">
        <v>1703</v>
      </c>
      <c r="E512" s="214" t="s">
        <v>11</v>
      </c>
      <c r="F512" s="214" t="s">
        <v>11</v>
      </c>
      <c r="G512" s="214" t="s">
        <v>3983</v>
      </c>
      <c r="H512" s="214" t="s">
        <v>3984</v>
      </c>
      <c r="I512" s="214" t="s">
        <v>10</v>
      </c>
      <c r="J512" s="214" t="s">
        <v>3986</v>
      </c>
      <c r="K512" s="214">
        <v>0</v>
      </c>
      <c r="L512" s="214" t="s">
        <v>11</v>
      </c>
      <c r="M512" s="214" t="s">
        <v>11</v>
      </c>
      <c r="N512" s="214" t="s">
        <v>1804</v>
      </c>
      <c r="O512" s="214" t="s">
        <v>11</v>
      </c>
      <c r="P512" s="214" t="s">
        <v>3986</v>
      </c>
      <c r="Q512" s="22" t="str">
        <f t="shared" si="93"/>
        <v>未进班</v>
      </c>
      <c r="R512" s="22" t="str">
        <f>IF(Q512="在读",IF(IFERROR(FIND("一",D512),0)&gt;0,"一对一",VLOOKUP(LEFT(D512,3),班级编码!A:H,8,0)),Q512)</f>
        <v>未进班</v>
      </c>
      <c r="S512" s="22" t="str">
        <f t="shared" si="94"/>
        <v>未进班</v>
      </c>
      <c r="T512" s="22" t="str">
        <f t="shared" si="95"/>
        <v/>
      </c>
      <c r="U512" s="22" t="str">
        <f t="shared" si="96"/>
        <v/>
      </c>
      <c r="V512" s="22" t="str">
        <f t="shared" si="97"/>
        <v/>
      </c>
      <c r="W512" s="22" t="str">
        <f t="shared" si="98"/>
        <v/>
      </c>
      <c r="X512" s="22" t="str">
        <f t="shared" si="99"/>
        <v/>
      </c>
      <c r="Y512" s="22">
        <f t="shared" si="100"/>
        <v>0</v>
      </c>
      <c r="Z512" s="22">
        <f t="shared" si="101"/>
        <v>0</v>
      </c>
      <c r="AA512" s="22" t="str">
        <f t="shared" si="91"/>
        <v/>
      </c>
      <c r="AB512" s="22">
        <f>COUNTIF($G$2:G512,G512)</f>
        <v>1</v>
      </c>
      <c r="AC512" s="22" t="str">
        <f t="shared" si="102"/>
        <v>未进班</v>
      </c>
      <c r="AD512" s="22" t="str">
        <f>VLOOKUP(D512,'2-班级信息'!A:AI,35,0)</f>
        <v/>
      </c>
      <c r="AE512" s="22" t="str">
        <f>VLOOKUP(D512,'2-班级信息'!A:AL,12,0)</f>
        <v/>
      </c>
      <c r="AF512" s="22" t="str">
        <f t="shared" si="92"/>
        <v>小学班</v>
      </c>
      <c r="AG512" s="22" t="str">
        <f t="shared" si="103"/>
        <v>小学平时班</v>
      </c>
    </row>
    <row r="513" spans="1:33">
      <c r="A513" s="214" t="s">
        <v>1721</v>
      </c>
      <c r="B513" s="214" t="s">
        <v>4068</v>
      </c>
      <c r="C513" s="214" t="s">
        <v>1721</v>
      </c>
      <c r="D513" s="214" t="s">
        <v>1703</v>
      </c>
      <c r="E513" s="214" t="s">
        <v>11</v>
      </c>
      <c r="F513" s="214" t="s">
        <v>11</v>
      </c>
      <c r="G513" s="214" t="s">
        <v>2422</v>
      </c>
      <c r="H513" s="214" t="s">
        <v>2423</v>
      </c>
      <c r="I513" s="214" t="s">
        <v>16</v>
      </c>
      <c r="J513" s="214" t="s">
        <v>2424</v>
      </c>
      <c r="K513" s="214">
        <v>0</v>
      </c>
      <c r="L513" s="214" t="s">
        <v>11</v>
      </c>
      <c r="M513" s="214" t="s">
        <v>11</v>
      </c>
      <c r="N513" s="214" t="s">
        <v>2043</v>
      </c>
      <c r="O513" s="214" t="s">
        <v>11</v>
      </c>
      <c r="P513" s="214" t="s">
        <v>2424</v>
      </c>
      <c r="Q513" s="22" t="str">
        <f t="shared" si="93"/>
        <v>未进班</v>
      </c>
      <c r="R513" s="22" t="str">
        <f>IF(Q513="在读",IF(IFERROR(FIND("一",D513),0)&gt;0,"一对一",VLOOKUP(LEFT(D513,3),班级编码!A:H,8,0)),Q513)</f>
        <v>未进班</v>
      </c>
      <c r="S513" s="22" t="str">
        <f t="shared" si="94"/>
        <v>未进班</v>
      </c>
      <c r="T513" s="22" t="str">
        <f t="shared" si="95"/>
        <v/>
      </c>
      <c r="U513" s="22" t="str">
        <f t="shared" si="96"/>
        <v/>
      </c>
      <c r="V513" s="22" t="str">
        <f t="shared" si="97"/>
        <v/>
      </c>
      <c r="W513" s="22" t="str">
        <f t="shared" si="98"/>
        <v/>
      </c>
      <c r="X513" s="22" t="str">
        <f t="shared" si="99"/>
        <v/>
      </c>
      <c r="Y513" s="22">
        <f t="shared" si="100"/>
        <v>0</v>
      </c>
      <c r="Z513" s="22">
        <f t="shared" si="101"/>
        <v>0</v>
      </c>
      <c r="AA513" s="22" t="str">
        <f t="shared" si="91"/>
        <v/>
      </c>
      <c r="AB513" s="22">
        <f>COUNTIF($G$2:G513,G513)</f>
        <v>1</v>
      </c>
      <c r="AC513" s="22" t="str">
        <f t="shared" si="102"/>
        <v>未进班</v>
      </c>
      <c r="AD513" s="22" t="str">
        <f>VLOOKUP(D513,'2-班级信息'!A:AI,35,0)</f>
        <v/>
      </c>
      <c r="AE513" s="22" t="str">
        <f>VLOOKUP(D513,'2-班级信息'!A:AL,12,0)</f>
        <v/>
      </c>
      <c r="AF513" s="22" t="str">
        <f t="shared" si="92"/>
        <v>小学班</v>
      </c>
      <c r="AG513" s="22" t="str">
        <f t="shared" si="103"/>
        <v>小学平时班</v>
      </c>
    </row>
    <row r="514" spans="1:33">
      <c r="A514" s="214" t="s">
        <v>1721</v>
      </c>
      <c r="B514" s="214" t="s">
        <v>4068</v>
      </c>
      <c r="C514" s="214" t="s">
        <v>1721</v>
      </c>
      <c r="D514" s="214" t="s">
        <v>1703</v>
      </c>
      <c r="E514" s="214" t="s">
        <v>11</v>
      </c>
      <c r="F514" s="214" t="s">
        <v>11</v>
      </c>
      <c r="G514" s="214" t="s">
        <v>2341</v>
      </c>
      <c r="H514" s="214" t="s">
        <v>2342</v>
      </c>
      <c r="I514" s="214" t="s">
        <v>16</v>
      </c>
      <c r="J514" s="214" t="s">
        <v>2344</v>
      </c>
      <c r="K514" s="214">
        <v>0</v>
      </c>
      <c r="L514" s="214" t="s">
        <v>11</v>
      </c>
      <c r="M514" s="214" t="s">
        <v>11</v>
      </c>
      <c r="N514" s="214" t="s">
        <v>2043</v>
      </c>
      <c r="O514" s="214" t="s">
        <v>11</v>
      </c>
      <c r="P514" s="214" t="s">
        <v>2344</v>
      </c>
      <c r="Q514" s="22" t="str">
        <f t="shared" si="93"/>
        <v>未进班</v>
      </c>
      <c r="R514" s="22" t="str">
        <f>IF(Q514="在读",IF(IFERROR(FIND("一",D514),0)&gt;0,"一对一",VLOOKUP(LEFT(D514,3),班级编码!A:H,8,0)),Q514)</f>
        <v>未进班</v>
      </c>
      <c r="S514" s="22" t="str">
        <f t="shared" si="94"/>
        <v>未进班</v>
      </c>
      <c r="T514" s="22" t="str">
        <f t="shared" si="95"/>
        <v/>
      </c>
      <c r="U514" s="22" t="str">
        <f t="shared" si="96"/>
        <v/>
      </c>
      <c r="V514" s="22" t="str">
        <f t="shared" si="97"/>
        <v/>
      </c>
      <c r="W514" s="22" t="str">
        <f t="shared" si="98"/>
        <v/>
      </c>
      <c r="X514" s="22" t="str">
        <f t="shared" si="99"/>
        <v/>
      </c>
      <c r="Y514" s="22">
        <f t="shared" si="100"/>
        <v>0</v>
      </c>
      <c r="Z514" s="22">
        <f t="shared" si="101"/>
        <v>0</v>
      </c>
      <c r="AA514" s="22" t="str">
        <f t="shared" ref="AA514:AA577" si="104">IF(COUNTIF(G:G,G514)&gt;1,"重复","")</f>
        <v/>
      </c>
      <c r="AB514" s="22">
        <f>COUNTIF($G$2:G514,G514)</f>
        <v>1</v>
      </c>
      <c r="AC514" s="22" t="str">
        <f t="shared" si="102"/>
        <v>未进班</v>
      </c>
      <c r="AD514" s="22" t="str">
        <f>VLOOKUP(D514,'2-班级信息'!A:AI,35,0)</f>
        <v/>
      </c>
      <c r="AE514" s="22" t="str">
        <f>VLOOKUP(D514,'2-班级信息'!A:AL,12,0)</f>
        <v/>
      </c>
      <c r="AF514" s="22" t="str">
        <f t="shared" ref="AF514:AF577" si="105">IF(R514="一对一","一对一",VLOOKUP(I514,AH:AI,2,0))</f>
        <v>小学班</v>
      </c>
      <c r="AG514" s="22" t="str">
        <f t="shared" si="103"/>
        <v>小学平时班</v>
      </c>
    </row>
    <row r="515" spans="1:33">
      <c r="A515" s="214" t="s">
        <v>1721</v>
      </c>
      <c r="B515" s="214" t="s">
        <v>4068</v>
      </c>
      <c r="C515" s="214" t="s">
        <v>1721</v>
      </c>
      <c r="D515" s="214" t="s">
        <v>1703</v>
      </c>
      <c r="E515" s="214" t="s">
        <v>11</v>
      </c>
      <c r="F515" s="214" t="s">
        <v>11</v>
      </c>
      <c r="G515" s="214" t="s">
        <v>1799</v>
      </c>
      <c r="H515" s="214" t="s">
        <v>1800</v>
      </c>
      <c r="I515" s="214" t="s">
        <v>13</v>
      </c>
      <c r="J515" s="214" t="s">
        <v>1802</v>
      </c>
      <c r="K515" s="214">
        <v>0</v>
      </c>
      <c r="L515" s="214" t="s">
        <v>11</v>
      </c>
      <c r="M515" s="214" t="s">
        <v>11</v>
      </c>
      <c r="N515" s="214" t="s">
        <v>1804</v>
      </c>
      <c r="O515" s="214" t="s">
        <v>11</v>
      </c>
      <c r="P515" s="214" t="s">
        <v>1802</v>
      </c>
      <c r="Q515" s="22" t="str">
        <f t="shared" ref="Q515:Q578" si="106">IF(D515="停读","停读",IF(D515="未进班","未进班",IF(AND(M515="",G515&lt;&gt;""),"在读"," ")))</f>
        <v>未进班</v>
      </c>
      <c r="R515" s="22" t="str">
        <f>IF(Q515="在读",IF(IFERROR(FIND("一",D515),0)&gt;0,"一对一",VLOOKUP(LEFT(D515,3),班级编码!A:H,8,0)),Q515)</f>
        <v>未进班</v>
      </c>
      <c r="S515" s="22" t="str">
        <f t="shared" ref="S515:S578" si="107">+D515</f>
        <v>未进班</v>
      </c>
      <c r="T515" s="22" t="str">
        <f t="shared" ref="T515:T578" si="108">IFERROR(LEFT(F515,FIND(",",F515)-1),F515)</f>
        <v/>
      </c>
      <c r="U515" s="22" t="str">
        <f t="shared" ref="U515:U578" si="109">IF(Y515=Z515,X515,W515)</f>
        <v/>
      </c>
      <c r="V515" s="22" t="str">
        <f t="shared" ref="V515:V578" si="110">IF(Y515=Z515,W515,X515)</f>
        <v/>
      </c>
      <c r="W515" s="22" t="str">
        <f t="shared" ref="W515:W578" si="111">IFERROR(MID(F515,FIND(",",F515)+1,FIND("@",SUBSTITUTE(F515,",","@",2))-FIND(",",F515)-1),IF(ISERROR(FIND(",",F515)),"",MID(F515,FIND(",",F515)+1,20)))</f>
        <v/>
      </c>
      <c r="X515" s="22" t="str">
        <f t="shared" ref="X515:X578" si="112">IFERROR(MID(F515,FIND("@",SUBSTITUTE(F515,",","@",2))+1,10),"")</f>
        <v/>
      </c>
      <c r="Y515" s="22">
        <f t="shared" ref="Y515:Y578" si="113">LEN(W515)</f>
        <v>0</v>
      </c>
      <c r="Z515" s="22">
        <f t="shared" ref="Z515:Z578" si="114">LENB(W515)</f>
        <v>0</v>
      </c>
      <c r="AA515" s="22" t="str">
        <f t="shared" si="104"/>
        <v/>
      </c>
      <c r="AB515" s="22">
        <f>COUNTIF($G$2:G515,G515)</f>
        <v>1</v>
      </c>
      <c r="AC515" s="22" t="str">
        <f t="shared" ref="AC515:AC578" si="115">IF(IFERROR(FIND("一",D515),0)&gt;0,"一对一",LEFT(D515,3))</f>
        <v>未进班</v>
      </c>
      <c r="AD515" s="22" t="str">
        <f>VLOOKUP(D515,'2-班级信息'!A:AI,35,0)</f>
        <v/>
      </c>
      <c r="AE515" s="22" t="str">
        <f>VLOOKUP(D515,'2-班级信息'!A:AL,12,0)</f>
        <v/>
      </c>
      <c r="AF515" s="22" t="str">
        <f t="shared" si="105"/>
        <v>小学班</v>
      </c>
      <c r="AG515" s="22" t="str">
        <f t="shared" ref="AG515:AG578" si="116">IF(OR(AF515="幼儿班",AF515="中学班",AF515="一对一"),AF515,IF(OR(AD515="周日晚上",AD515="周五晚上",AD515="周六晚上"),AD515,IF(OR(AD515="周六上午",AD515="周六下午",AD515="周日上午",AD515="周日下午",),"小学周末白天班","小学平时"&amp;AE515&amp;"班")))</f>
        <v>小学平时班</v>
      </c>
    </row>
    <row r="516" spans="1:33">
      <c r="A516" s="214" t="s">
        <v>1721</v>
      </c>
      <c r="B516" s="214" t="s">
        <v>4068</v>
      </c>
      <c r="C516" s="214" t="s">
        <v>1721</v>
      </c>
      <c r="D516" s="214" t="s">
        <v>1703</v>
      </c>
      <c r="E516" s="214" t="s">
        <v>11</v>
      </c>
      <c r="F516" s="214" t="s">
        <v>11</v>
      </c>
      <c r="G516" s="214" t="s">
        <v>3164</v>
      </c>
      <c r="H516" s="214" t="s">
        <v>3165</v>
      </c>
      <c r="I516" s="214" t="s">
        <v>1686</v>
      </c>
      <c r="J516" s="214" t="s">
        <v>3167</v>
      </c>
      <c r="K516" s="214">
        <v>0</v>
      </c>
      <c r="L516" s="214" t="s">
        <v>11</v>
      </c>
      <c r="M516" s="214" t="s">
        <v>11</v>
      </c>
      <c r="N516" s="214" t="s">
        <v>2332</v>
      </c>
      <c r="O516" s="214" t="s">
        <v>11</v>
      </c>
      <c r="P516" s="214" t="s">
        <v>3167</v>
      </c>
      <c r="Q516" s="22" t="str">
        <f t="shared" si="106"/>
        <v>未进班</v>
      </c>
      <c r="R516" s="22" t="str">
        <f>IF(Q516="在读",IF(IFERROR(FIND("一",D516),0)&gt;0,"一对一",VLOOKUP(LEFT(D516,3),班级编码!A:H,8,0)),Q516)</f>
        <v>未进班</v>
      </c>
      <c r="S516" s="22" t="str">
        <f t="shared" si="107"/>
        <v>未进班</v>
      </c>
      <c r="T516" s="22" t="str">
        <f t="shared" si="108"/>
        <v/>
      </c>
      <c r="U516" s="22" t="str">
        <f t="shared" si="109"/>
        <v/>
      </c>
      <c r="V516" s="22" t="str">
        <f t="shared" si="110"/>
        <v/>
      </c>
      <c r="W516" s="22" t="str">
        <f t="shared" si="111"/>
        <v/>
      </c>
      <c r="X516" s="22" t="str">
        <f t="shared" si="112"/>
        <v/>
      </c>
      <c r="Y516" s="22">
        <f t="shared" si="113"/>
        <v>0</v>
      </c>
      <c r="Z516" s="22">
        <f t="shared" si="114"/>
        <v>0</v>
      </c>
      <c r="AA516" s="22" t="str">
        <f t="shared" si="104"/>
        <v/>
      </c>
      <c r="AB516" s="22">
        <f>COUNTIF($G$2:G516,G516)</f>
        <v>1</v>
      </c>
      <c r="AC516" s="22" t="str">
        <f t="shared" si="115"/>
        <v>未进班</v>
      </c>
      <c r="AD516" s="22" t="str">
        <f>VLOOKUP(D516,'2-班级信息'!A:AI,35,0)</f>
        <v/>
      </c>
      <c r="AE516" s="22" t="str">
        <f>VLOOKUP(D516,'2-班级信息'!A:AL,12,0)</f>
        <v/>
      </c>
      <c r="AF516" s="22" t="str">
        <f t="shared" si="105"/>
        <v>幼儿班</v>
      </c>
      <c r="AG516" s="22" t="str">
        <f t="shared" si="116"/>
        <v>幼儿班</v>
      </c>
    </row>
    <row r="517" spans="1:33">
      <c r="A517" s="214" t="s">
        <v>1721</v>
      </c>
      <c r="B517" s="214" t="s">
        <v>459</v>
      </c>
      <c r="C517" s="214" t="s">
        <v>1721</v>
      </c>
      <c r="D517" s="214" t="s">
        <v>5353</v>
      </c>
      <c r="E517" s="214" t="s">
        <v>4196</v>
      </c>
      <c r="F517" s="214" t="s">
        <v>4203</v>
      </c>
      <c r="G517" s="214" t="s">
        <v>5082</v>
      </c>
      <c r="H517" s="214" t="s">
        <v>5083</v>
      </c>
      <c r="I517" s="214" t="s">
        <v>1687</v>
      </c>
      <c r="J517" s="214" t="s">
        <v>5084</v>
      </c>
      <c r="K517" s="214">
        <v>0</v>
      </c>
      <c r="L517" s="214" t="s">
        <v>5372</v>
      </c>
      <c r="M517" s="214" t="s">
        <v>11</v>
      </c>
      <c r="N517" s="214" t="s">
        <v>1755</v>
      </c>
      <c r="O517" s="214" t="s">
        <v>11</v>
      </c>
      <c r="P517" s="214" t="s">
        <v>5084</v>
      </c>
      <c r="Q517" s="22" t="str">
        <f t="shared" si="106"/>
        <v>在读</v>
      </c>
      <c r="R517" s="22" t="str">
        <f>IF(Q517="在读",IF(IFERROR(FIND("一",D517),0)&gt;0,"一对一",VLOOKUP(LEFT(D517,3),班级编码!A:H,8,0)),Q517)</f>
        <v>幼儿部</v>
      </c>
      <c r="S517" s="22" t="str">
        <f t="shared" si="107"/>
        <v>K04000GXZ50</v>
      </c>
      <c r="T517" s="22" t="str">
        <f t="shared" si="108"/>
        <v>易青梅</v>
      </c>
      <c r="U517" s="22" t="str">
        <f t="shared" si="109"/>
        <v/>
      </c>
      <c r="V517" s="22" t="str">
        <f t="shared" si="110"/>
        <v>STA MARIA ANTONIO II</v>
      </c>
      <c r="W517" s="22" t="str">
        <f t="shared" si="111"/>
        <v>STA MARIA ANTONIO II</v>
      </c>
      <c r="X517" s="22" t="str">
        <f t="shared" si="112"/>
        <v/>
      </c>
      <c r="Y517" s="22">
        <f t="shared" si="113"/>
        <v>20</v>
      </c>
      <c r="Z517" s="22">
        <f t="shared" si="114"/>
        <v>20</v>
      </c>
      <c r="AA517" s="22" t="str">
        <f t="shared" si="104"/>
        <v/>
      </c>
      <c r="AB517" s="22">
        <f>COUNTIF($G$2:G517,G517)</f>
        <v>1</v>
      </c>
      <c r="AC517" s="22" t="str">
        <f t="shared" si="115"/>
        <v>K04</v>
      </c>
      <c r="AD517" s="22" t="str">
        <f>VLOOKUP(D517,'2-班级信息'!A:AI,35,0)</f>
        <v>周四晚上</v>
      </c>
      <c r="AE517" s="22" t="str">
        <f>VLOOKUP(D517,'2-班级信息'!A:AL,12,0)</f>
        <v>1.5小时</v>
      </c>
      <c r="AF517" s="22" t="str">
        <f t="shared" si="105"/>
        <v>幼儿班</v>
      </c>
      <c r="AG517" s="22" t="str">
        <f t="shared" si="116"/>
        <v>幼儿班</v>
      </c>
    </row>
    <row r="518" spans="1:33">
      <c r="A518" s="214" t="s">
        <v>1721</v>
      </c>
      <c r="B518" s="214" t="s">
        <v>4068</v>
      </c>
      <c r="C518" s="214" t="s">
        <v>1721</v>
      </c>
      <c r="D518" s="214" t="s">
        <v>1703</v>
      </c>
      <c r="E518" s="214" t="s">
        <v>11</v>
      </c>
      <c r="F518" s="214" t="s">
        <v>11</v>
      </c>
      <c r="G518" s="214" t="s">
        <v>3614</v>
      </c>
      <c r="H518" s="214" t="s">
        <v>3615</v>
      </c>
      <c r="I518" s="214" t="s">
        <v>10</v>
      </c>
      <c r="J518" s="214" t="s">
        <v>3616</v>
      </c>
      <c r="K518" s="214">
        <v>0</v>
      </c>
      <c r="L518" s="214" t="s">
        <v>11</v>
      </c>
      <c r="M518" s="214" t="s">
        <v>11</v>
      </c>
      <c r="N518" s="214" t="s">
        <v>2043</v>
      </c>
      <c r="O518" s="214" t="s">
        <v>11</v>
      </c>
      <c r="P518" s="214" t="s">
        <v>11</v>
      </c>
      <c r="Q518" s="22" t="str">
        <f t="shared" si="106"/>
        <v>未进班</v>
      </c>
      <c r="R518" s="22" t="str">
        <f>IF(Q518="在读",IF(IFERROR(FIND("一",D518),0)&gt;0,"一对一",VLOOKUP(LEFT(D518,3),班级编码!A:H,8,0)),Q518)</f>
        <v>未进班</v>
      </c>
      <c r="S518" s="22" t="str">
        <f t="shared" si="107"/>
        <v>未进班</v>
      </c>
      <c r="T518" s="22" t="str">
        <f t="shared" si="108"/>
        <v/>
      </c>
      <c r="U518" s="22" t="str">
        <f t="shared" si="109"/>
        <v/>
      </c>
      <c r="V518" s="22" t="str">
        <f t="shared" si="110"/>
        <v/>
      </c>
      <c r="W518" s="22" t="str">
        <f t="shared" si="111"/>
        <v/>
      </c>
      <c r="X518" s="22" t="str">
        <f t="shared" si="112"/>
        <v/>
      </c>
      <c r="Y518" s="22">
        <f t="shared" si="113"/>
        <v>0</v>
      </c>
      <c r="Z518" s="22">
        <f t="shared" si="114"/>
        <v>0</v>
      </c>
      <c r="AA518" s="22" t="str">
        <f t="shared" si="104"/>
        <v/>
      </c>
      <c r="AB518" s="22">
        <f>COUNTIF($G$2:G518,G518)</f>
        <v>1</v>
      </c>
      <c r="AC518" s="22" t="str">
        <f t="shared" si="115"/>
        <v>未进班</v>
      </c>
      <c r="AD518" s="22" t="str">
        <f>VLOOKUP(D518,'2-班级信息'!A:AI,35,0)</f>
        <v/>
      </c>
      <c r="AE518" s="22" t="str">
        <f>VLOOKUP(D518,'2-班级信息'!A:AL,12,0)</f>
        <v/>
      </c>
      <c r="AF518" s="22" t="str">
        <f t="shared" si="105"/>
        <v>小学班</v>
      </c>
      <c r="AG518" s="22" t="str">
        <f t="shared" si="116"/>
        <v>小学平时班</v>
      </c>
    </row>
    <row r="519" spans="1:33">
      <c r="A519" s="214" t="s">
        <v>1721</v>
      </c>
      <c r="B519" s="214" t="s">
        <v>459</v>
      </c>
      <c r="C519" s="214" t="s">
        <v>1721</v>
      </c>
      <c r="D519" s="214" t="s">
        <v>4202</v>
      </c>
      <c r="E519" s="214" t="s">
        <v>4204</v>
      </c>
      <c r="F519" s="214" t="s">
        <v>4203</v>
      </c>
      <c r="G519" s="214" t="s">
        <v>3790</v>
      </c>
      <c r="H519" s="214" t="s">
        <v>3791</v>
      </c>
      <c r="I519" s="214" t="s">
        <v>1687</v>
      </c>
      <c r="J519" s="214" t="s">
        <v>3792</v>
      </c>
      <c r="K519" s="214">
        <v>0</v>
      </c>
      <c r="L519" s="214" t="s">
        <v>4619</v>
      </c>
      <c r="M519" s="214" t="s">
        <v>11</v>
      </c>
      <c r="N519" s="214" t="s">
        <v>3793</v>
      </c>
      <c r="O519" s="214" t="s">
        <v>11</v>
      </c>
      <c r="P519" s="214" t="s">
        <v>11</v>
      </c>
      <c r="Q519" s="22" t="str">
        <f t="shared" si="106"/>
        <v>在读</v>
      </c>
      <c r="R519" s="22" t="str">
        <f>IF(Q519="在读",IF(IFERROR(FIND("一",D519),0)&gt;0,"一对一",VLOOKUP(LEFT(D519,3),班级编码!A:H,8,0)),Q519)</f>
        <v>幼儿部</v>
      </c>
      <c r="S519" s="22" t="str">
        <f t="shared" si="107"/>
        <v>K03000GXZ49</v>
      </c>
      <c r="T519" s="22" t="str">
        <f t="shared" si="108"/>
        <v>易青梅</v>
      </c>
      <c r="U519" s="22" t="str">
        <f t="shared" si="109"/>
        <v/>
      </c>
      <c r="V519" s="22" t="str">
        <f t="shared" si="110"/>
        <v>STA MARIA ANTONIO II</v>
      </c>
      <c r="W519" s="22" t="str">
        <f t="shared" si="111"/>
        <v>STA MARIA ANTONIO II</v>
      </c>
      <c r="X519" s="22" t="str">
        <f t="shared" si="112"/>
        <v/>
      </c>
      <c r="Y519" s="22">
        <f t="shared" si="113"/>
        <v>20</v>
      </c>
      <c r="Z519" s="22">
        <f t="shared" si="114"/>
        <v>20</v>
      </c>
      <c r="AA519" s="22" t="str">
        <f t="shared" si="104"/>
        <v/>
      </c>
      <c r="AB519" s="22">
        <f>COUNTIF($G$2:G519,G519)</f>
        <v>1</v>
      </c>
      <c r="AC519" s="22" t="str">
        <f t="shared" si="115"/>
        <v>K03</v>
      </c>
      <c r="AD519" s="22" t="str">
        <f>VLOOKUP(D519,'2-班级信息'!A:AI,35,0)</f>
        <v>周五下午</v>
      </c>
      <c r="AE519" s="22" t="str">
        <f>VLOOKUP(D519,'2-班级信息'!A:AL,12,0)</f>
        <v>1.5小时</v>
      </c>
      <c r="AF519" s="22" t="str">
        <f t="shared" si="105"/>
        <v>幼儿班</v>
      </c>
      <c r="AG519" s="22" t="str">
        <f t="shared" si="116"/>
        <v>幼儿班</v>
      </c>
    </row>
    <row r="520" spans="1:33">
      <c r="A520" s="214" t="s">
        <v>1721</v>
      </c>
      <c r="B520" s="214" t="s">
        <v>4068</v>
      </c>
      <c r="C520" s="214" t="s">
        <v>1721</v>
      </c>
      <c r="D520" s="214" t="s">
        <v>1703</v>
      </c>
      <c r="E520" s="214" t="s">
        <v>11</v>
      </c>
      <c r="F520" s="214" t="s">
        <v>11</v>
      </c>
      <c r="G520" s="214" t="s">
        <v>3447</v>
      </c>
      <c r="H520" s="214" t="s">
        <v>3448</v>
      </c>
      <c r="I520" s="214" t="s">
        <v>16</v>
      </c>
      <c r="J520" s="214" t="s">
        <v>3449</v>
      </c>
      <c r="K520" s="214">
        <v>0</v>
      </c>
      <c r="L520" s="214" t="s">
        <v>11</v>
      </c>
      <c r="M520" s="214" t="s">
        <v>11</v>
      </c>
      <c r="N520" s="214" t="s">
        <v>2043</v>
      </c>
      <c r="O520" s="214" t="s">
        <v>11</v>
      </c>
      <c r="P520" s="214" t="s">
        <v>11</v>
      </c>
      <c r="Q520" s="22" t="str">
        <f t="shared" si="106"/>
        <v>未进班</v>
      </c>
      <c r="R520" s="22" t="str">
        <f>IF(Q520="在读",IF(IFERROR(FIND("一",D520),0)&gt;0,"一对一",VLOOKUP(LEFT(D520,3),班级编码!A:H,8,0)),Q520)</f>
        <v>未进班</v>
      </c>
      <c r="S520" s="22" t="str">
        <f t="shared" si="107"/>
        <v>未进班</v>
      </c>
      <c r="T520" s="22" t="str">
        <f t="shared" si="108"/>
        <v/>
      </c>
      <c r="U520" s="22" t="str">
        <f t="shared" si="109"/>
        <v/>
      </c>
      <c r="V520" s="22" t="str">
        <f t="shared" si="110"/>
        <v/>
      </c>
      <c r="W520" s="22" t="str">
        <f t="shared" si="111"/>
        <v/>
      </c>
      <c r="X520" s="22" t="str">
        <f t="shared" si="112"/>
        <v/>
      </c>
      <c r="Y520" s="22">
        <f t="shared" si="113"/>
        <v>0</v>
      </c>
      <c r="Z520" s="22">
        <f t="shared" si="114"/>
        <v>0</v>
      </c>
      <c r="AA520" s="22" t="str">
        <f t="shared" si="104"/>
        <v/>
      </c>
      <c r="AB520" s="22">
        <f>COUNTIF($G$2:G520,G520)</f>
        <v>1</v>
      </c>
      <c r="AC520" s="22" t="str">
        <f t="shared" si="115"/>
        <v>未进班</v>
      </c>
      <c r="AD520" s="22" t="str">
        <f>VLOOKUP(D520,'2-班级信息'!A:AI,35,0)</f>
        <v/>
      </c>
      <c r="AE520" s="22" t="str">
        <f>VLOOKUP(D520,'2-班级信息'!A:AL,12,0)</f>
        <v/>
      </c>
      <c r="AF520" s="22" t="str">
        <f t="shared" si="105"/>
        <v>小学班</v>
      </c>
      <c r="AG520" s="22" t="str">
        <f t="shared" si="116"/>
        <v>小学平时班</v>
      </c>
    </row>
    <row r="521" spans="1:33">
      <c r="A521" s="214" t="s">
        <v>1721</v>
      </c>
      <c r="B521" s="214" t="s">
        <v>452</v>
      </c>
      <c r="C521" s="214" t="s">
        <v>1721</v>
      </c>
      <c r="D521" s="214" t="s">
        <v>4158</v>
      </c>
      <c r="E521" s="214" t="s">
        <v>4132</v>
      </c>
      <c r="F521" s="214" t="s">
        <v>4076</v>
      </c>
      <c r="G521" s="214" t="s">
        <v>5165</v>
      </c>
      <c r="H521" s="214" t="s">
        <v>5166</v>
      </c>
      <c r="I521" s="214" t="s">
        <v>15</v>
      </c>
      <c r="J521" s="214" t="s">
        <v>5167</v>
      </c>
      <c r="K521" s="214">
        <v>0</v>
      </c>
      <c r="L521" s="214" t="s">
        <v>5373</v>
      </c>
      <c r="M521" s="214" t="s">
        <v>11</v>
      </c>
      <c r="N521" s="214" t="s">
        <v>4616</v>
      </c>
      <c r="O521" s="214" t="s">
        <v>11</v>
      </c>
      <c r="P521" s="214" t="s">
        <v>5167</v>
      </c>
      <c r="Q521" s="22" t="str">
        <f t="shared" si="106"/>
        <v>在读</v>
      </c>
      <c r="R521" s="22" t="str">
        <f>IF(Q521="在读",IF(IFERROR(FIND("一",D521),0)&gt;0,"一对一",VLOOKUP(LEFT(D521,3),班级编码!A:H,8,0)),Q521)</f>
        <v>初中部</v>
      </c>
      <c r="S521" s="22" t="str">
        <f t="shared" si="107"/>
        <v>P5BBR5G5609</v>
      </c>
      <c r="T521" s="22" t="str">
        <f t="shared" si="108"/>
        <v>萧泽秀</v>
      </c>
      <c r="U521" s="22" t="str">
        <f t="shared" si="109"/>
        <v>黎洁瑜</v>
      </c>
      <c r="V521" s="22" t="str">
        <f t="shared" si="110"/>
        <v xml:space="preserve">STA MARIA </v>
      </c>
      <c r="W521" s="22" t="str">
        <f t="shared" si="111"/>
        <v>黎洁瑜</v>
      </c>
      <c r="X521" s="22" t="str">
        <f t="shared" si="112"/>
        <v xml:space="preserve">STA MARIA </v>
      </c>
      <c r="Y521" s="22">
        <f t="shared" si="113"/>
        <v>3</v>
      </c>
      <c r="Z521" s="22">
        <f t="shared" si="114"/>
        <v>6</v>
      </c>
      <c r="AA521" s="22" t="str">
        <f t="shared" si="104"/>
        <v/>
      </c>
      <c r="AB521" s="22">
        <f>COUNTIF($G$2:G521,G521)</f>
        <v>1</v>
      </c>
      <c r="AC521" s="22" t="str">
        <f t="shared" si="115"/>
        <v>P5B</v>
      </c>
      <c r="AD521" s="22" t="str">
        <f>VLOOKUP(D521,'2-班级信息'!A:AI,35,0)</f>
        <v>周六上午</v>
      </c>
      <c r="AE521" s="22" t="str">
        <f>VLOOKUP(D521,'2-班级信息'!A:AL,12,0)</f>
        <v>3小时</v>
      </c>
      <c r="AF521" s="22" t="str">
        <f t="shared" si="105"/>
        <v>小学班</v>
      </c>
      <c r="AG521" s="22" t="str">
        <f t="shared" si="116"/>
        <v>小学周末白天班</v>
      </c>
    </row>
    <row r="522" spans="1:33">
      <c r="A522" s="214" t="s">
        <v>1721</v>
      </c>
      <c r="B522" s="214" t="s">
        <v>452</v>
      </c>
      <c r="C522" s="214" t="s">
        <v>1721</v>
      </c>
      <c r="D522" s="214" t="s">
        <v>4158</v>
      </c>
      <c r="E522" s="214" t="s">
        <v>4132</v>
      </c>
      <c r="F522" s="214" t="s">
        <v>4076</v>
      </c>
      <c r="G522" s="214" t="s">
        <v>5188</v>
      </c>
      <c r="H522" s="214" t="s">
        <v>5189</v>
      </c>
      <c r="I522" s="214" t="s">
        <v>15</v>
      </c>
      <c r="J522" s="214" t="s">
        <v>5167</v>
      </c>
      <c r="K522" s="214">
        <v>0</v>
      </c>
      <c r="L522" s="214" t="s">
        <v>5374</v>
      </c>
      <c r="M522" s="214" t="s">
        <v>11</v>
      </c>
      <c r="N522" s="214" t="s">
        <v>4616</v>
      </c>
      <c r="O522" s="214" t="s">
        <v>11</v>
      </c>
      <c r="P522" s="214" t="s">
        <v>5167</v>
      </c>
      <c r="Q522" s="22" t="str">
        <f t="shared" si="106"/>
        <v>在读</v>
      </c>
      <c r="R522" s="22" t="str">
        <f>IF(Q522="在读",IF(IFERROR(FIND("一",D522),0)&gt;0,"一对一",VLOOKUP(LEFT(D522,3),班级编码!A:H,8,0)),Q522)</f>
        <v>初中部</v>
      </c>
      <c r="S522" s="22" t="str">
        <f t="shared" si="107"/>
        <v>P5BBR5G5609</v>
      </c>
      <c r="T522" s="22" t="str">
        <f t="shared" si="108"/>
        <v>萧泽秀</v>
      </c>
      <c r="U522" s="22" t="str">
        <f t="shared" si="109"/>
        <v>黎洁瑜</v>
      </c>
      <c r="V522" s="22" t="str">
        <f t="shared" si="110"/>
        <v xml:space="preserve">STA MARIA </v>
      </c>
      <c r="W522" s="22" t="str">
        <f t="shared" si="111"/>
        <v>黎洁瑜</v>
      </c>
      <c r="X522" s="22" t="str">
        <f t="shared" si="112"/>
        <v xml:space="preserve">STA MARIA </v>
      </c>
      <c r="Y522" s="22">
        <f t="shared" si="113"/>
        <v>3</v>
      </c>
      <c r="Z522" s="22">
        <f t="shared" si="114"/>
        <v>6</v>
      </c>
      <c r="AA522" s="22" t="str">
        <f t="shared" si="104"/>
        <v/>
      </c>
      <c r="AB522" s="22">
        <f>COUNTIF($G$2:G522,G522)</f>
        <v>1</v>
      </c>
      <c r="AC522" s="22" t="str">
        <f t="shared" si="115"/>
        <v>P5B</v>
      </c>
      <c r="AD522" s="22" t="str">
        <f>VLOOKUP(D522,'2-班级信息'!A:AI,35,0)</f>
        <v>周六上午</v>
      </c>
      <c r="AE522" s="22" t="str">
        <f>VLOOKUP(D522,'2-班级信息'!A:AL,12,0)</f>
        <v>3小时</v>
      </c>
      <c r="AF522" s="22" t="str">
        <f t="shared" si="105"/>
        <v>小学班</v>
      </c>
      <c r="AG522" s="22" t="str">
        <f t="shared" si="116"/>
        <v>小学周末白天班</v>
      </c>
    </row>
    <row r="523" spans="1:33">
      <c r="A523" s="214" t="s">
        <v>1721</v>
      </c>
      <c r="B523" s="214" t="s">
        <v>452</v>
      </c>
      <c r="C523" s="214" t="s">
        <v>1721</v>
      </c>
      <c r="D523" s="214" t="s">
        <v>4158</v>
      </c>
      <c r="E523" s="214" t="s">
        <v>4132</v>
      </c>
      <c r="F523" s="214" t="s">
        <v>4076</v>
      </c>
      <c r="G523" s="214" t="s">
        <v>5133</v>
      </c>
      <c r="H523" s="214" t="s">
        <v>5134</v>
      </c>
      <c r="I523" s="214" t="s">
        <v>15</v>
      </c>
      <c r="J523" s="214" t="s">
        <v>5135</v>
      </c>
      <c r="K523" s="214">
        <v>0</v>
      </c>
      <c r="L523" s="214" t="s">
        <v>5375</v>
      </c>
      <c r="M523" s="214" t="s">
        <v>11</v>
      </c>
      <c r="N523" s="214" t="s">
        <v>4616</v>
      </c>
      <c r="O523" s="214" t="s">
        <v>11</v>
      </c>
      <c r="P523" s="214" t="s">
        <v>5135</v>
      </c>
      <c r="Q523" s="22" t="str">
        <f t="shared" si="106"/>
        <v>在读</v>
      </c>
      <c r="R523" s="22" t="str">
        <f>IF(Q523="在读",IF(IFERROR(FIND("一",D523),0)&gt;0,"一对一",VLOOKUP(LEFT(D523,3),班级编码!A:H,8,0)),Q523)</f>
        <v>初中部</v>
      </c>
      <c r="S523" s="22" t="str">
        <f t="shared" si="107"/>
        <v>P5BBR5G5609</v>
      </c>
      <c r="T523" s="22" t="str">
        <f t="shared" si="108"/>
        <v>萧泽秀</v>
      </c>
      <c r="U523" s="22" t="str">
        <f t="shared" si="109"/>
        <v>黎洁瑜</v>
      </c>
      <c r="V523" s="22" t="str">
        <f t="shared" si="110"/>
        <v xml:space="preserve">STA MARIA </v>
      </c>
      <c r="W523" s="22" t="str">
        <f t="shared" si="111"/>
        <v>黎洁瑜</v>
      </c>
      <c r="X523" s="22" t="str">
        <f t="shared" si="112"/>
        <v xml:space="preserve">STA MARIA </v>
      </c>
      <c r="Y523" s="22">
        <f t="shared" si="113"/>
        <v>3</v>
      </c>
      <c r="Z523" s="22">
        <f t="shared" si="114"/>
        <v>6</v>
      </c>
      <c r="AA523" s="22" t="str">
        <f t="shared" si="104"/>
        <v/>
      </c>
      <c r="AB523" s="22">
        <f>COUNTIF($G$2:G523,G523)</f>
        <v>1</v>
      </c>
      <c r="AC523" s="22" t="str">
        <f t="shared" si="115"/>
        <v>P5B</v>
      </c>
      <c r="AD523" s="22" t="str">
        <f>VLOOKUP(D523,'2-班级信息'!A:AI,35,0)</f>
        <v>周六上午</v>
      </c>
      <c r="AE523" s="22" t="str">
        <f>VLOOKUP(D523,'2-班级信息'!A:AL,12,0)</f>
        <v>3小时</v>
      </c>
      <c r="AF523" s="22" t="str">
        <f t="shared" si="105"/>
        <v>小学班</v>
      </c>
      <c r="AG523" s="22" t="str">
        <f t="shared" si="116"/>
        <v>小学周末白天班</v>
      </c>
    </row>
    <row r="524" spans="1:33">
      <c r="A524" s="214" t="s">
        <v>1721</v>
      </c>
      <c r="B524" s="214" t="s">
        <v>4068</v>
      </c>
      <c r="C524" s="214" t="s">
        <v>1721</v>
      </c>
      <c r="D524" s="214" t="s">
        <v>1703</v>
      </c>
      <c r="E524" s="214" t="s">
        <v>11</v>
      </c>
      <c r="F524" s="214" t="s">
        <v>11</v>
      </c>
      <c r="G524" s="214" t="s">
        <v>5306</v>
      </c>
      <c r="H524" s="214" t="s">
        <v>5307</v>
      </c>
      <c r="I524" s="214" t="s">
        <v>16</v>
      </c>
      <c r="J524" s="214" t="s">
        <v>5308</v>
      </c>
      <c r="K524" s="214">
        <v>0</v>
      </c>
      <c r="L524" s="214" t="s">
        <v>11</v>
      </c>
      <c r="M524" s="214" t="s">
        <v>11</v>
      </c>
      <c r="N524" s="214" t="s">
        <v>2043</v>
      </c>
      <c r="O524" s="214" t="s">
        <v>11</v>
      </c>
      <c r="P524" s="214" t="s">
        <v>11</v>
      </c>
      <c r="Q524" s="22" t="str">
        <f t="shared" si="106"/>
        <v>未进班</v>
      </c>
      <c r="R524" s="22" t="str">
        <f>IF(Q524="在读",IF(IFERROR(FIND("一",D524),0)&gt;0,"一对一",VLOOKUP(LEFT(D524,3),班级编码!A:H,8,0)),Q524)</f>
        <v>未进班</v>
      </c>
      <c r="S524" s="22" t="str">
        <f t="shared" si="107"/>
        <v>未进班</v>
      </c>
      <c r="T524" s="22" t="str">
        <f t="shared" si="108"/>
        <v/>
      </c>
      <c r="U524" s="22" t="str">
        <f t="shared" si="109"/>
        <v/>
      </c>
      <c r="V524" s="22" t="str">
        <f t="shared" si="110"/>
        <v/>
      </c>
      <c r="W524" s="22" t="str">
        <f t="shared" si="111"/>
        <v/>
      </c>
      <c r="X524" s="22" t="str">
        <f t="shared" si="112"/>
        <v/>
      </c>
      <c r="Y524" s="22">
        <f t="shared" si="113"/>
        <v>0</v>
      </c>
      <c r="Z524" s="22">
        <f t="shared" si="114"/>
        <v>0</v>
      </c>
      <c r="AA524" s="22" t="str">
        <f t="shared" si="104"/>
        <v/>
      </c>
      <c r="AB524" s="22">
        <f>COUNTIF($G$2:G524,G524)</f>
        <v>1</v>
      </c>
      <c r="AC524" s="22" t="str">
        <f t="shared" si="115"/>
        <v>未进班</v>
      </c>
      <c r="AD524" s="22" t="str">
        <f>VLOOKUP(D524,'2-班级信息'!A:AI,35,0)</f>
        <v/>
      </c>
      <c r="AE524" s="22" t="str">
        <f>VLOOKUP(D524,'2-班级信息'!A:AL,12,0)</f>
        <v/>
      </c>
      <c r="AF524" s="22" t="str">
        <f t="shared" si="105"/>
        <v>小学班</v>
      </c>
      <c r="AG524" s="22" t="str">
        <f t="shared" si="116"/>
        <v>小学平时班</v>
      </c>
    </row>
    <row r="525" spans="1:33">
      <c r="A525" s="214" t="s">
        <v>1721</v>
      </c>
      <c r="B525" s="214" t="s">
        <v>4068</v>
      </c>
      <c r="C525" s="214" t="s">
        <v>1721</v>
      </c>
      <c r="D525" s="214" t="s">
        <v>1703</v>
      </c>
      <c r="E525" s="214" t="s">
        <v>11</v>
      </c>
      <c r="F525" s="214" t="s">
        <v>11</v>
      </c>
      <c r="G525" s="214" t="s">
        <v>5096</v>
      </c>
      <c r="H525" s="214" t="s">
        <v>5097</v>
      </c>
      <c r="I525" s="214" t="s">
        <v>14</v>
      </c>
      <c r="J525" s="214" t="s">
        <v>5098</v>
      </c>
      <c r="K525" s="214">
        <v>0</v>
      </c>
      <c r="L525" s="214" t="s">
        <v>11</v>
      </c>
      <c r="M525" s="214" t="s">
        <v>11</v>
      </c>
      <c r="N525" s="214" t="s">
        <v>2043</v>
      </c>
      <c r="O525" s="214" t="s">
        <v>11</v>
      </c>
      <c r="P525" s="214" t="s">
        <v>11</v>
      </c>
      <c r="Q525" s="22" t="str">
        <f t="shared" si="106"/>
        <v>未进班</v>
      </c>
      <c r="R525" s="22" t="str">
        <f>IF(Q525="在读",IF(IFERROR(FIND("一",D525),0)&gt;0,"一对一",VLOOKUP(LEFT(D525,3),班级编码!A:H,8,0)),Q525)</f>
        <v>未进班</v>
      </c>
      <c r="S525" s="22" t="str">
        <f t="shared" si="107"/>
        <v>未进班</v>
      </c>
      <c r="T525" s="22" t="str">
        <f t="shared" si="108"/>
        <v/>
      </c>
      <c r="U525" s="22" t="str">
        <f t="shared" si="109"/>
        <v/>
      </c>
      <c r="V525" s="22" t="str">
        <f t="shared" si="110"/>
        <v/>
      </c>
      <c r="W525" s="22" t="str">
        <f t="shared" si="111"/>
        <v/>
      </c>
      <c r="X525" s="22" t="str">
        <f t="shared" si="112"/>
        <v/>
      </c>
      <c r="Y525" s="22">
        <f t="shared" si="113"/>
        <v>0</v>
      </c>
      <c r="Z525" s="22">
        <f t="shared" si="114"/>
        <v>0</v>
      </c>
      <c r="AA525" s="22" t="str">
        <f t="shared" si="104"/>
        <v/>
      </c>
      <c r="AB525" s="22">
        <f>COUNTIF($G$2:G525,G525)</f>
        <v>1</v>
      </c>
      <c r="AC525" s="22" t="str">
        <f t="shared" si="115"/>
        <v>未进班</v>
      </c>
      <c r="AD525" s="22" t="str">
        <f>VLOOKUP(D525,'2-班级信息'!A:AI,35,0)</f>
        <v/>
      </c>
      <c r="AE525" s="22" t="str">
        <f>VLOOKUP(D525,'2-班级信息'!A:AL,12,0)</f>
        <v/>
      </c>
      <c r="AF525" s="22" t="str">
        <f t="shared" si="105"/>
        <v>小学班</v>
      </c>
      <c r="AG525" s="22" t="str">
        <f t="shared" si="116"/>
        <v>小学平时班</v>
      </c>
    </row>
    <row r="526" spans="1:33">
      <c r="A526" s="214" t="s">
        <v>1721</v>
      </c>
      <c r="B526" s="214" t="s">
        <v>4068</v>
      </c>
      <c r="C526" s="214" t="s">
        <v>1721</v>
      </c>
      <c r="D526" s="214" t="s">
        <v>1703</v>
      </c>
      <c r="E526" s="214" t="s">
        <v>11</v>
      </c>
      <c r="F526" s="214" t="s">
        <v>11</v>
      </c>
      <c r="G526" s="214" t="s">
        <v>5326</v>
      </c>
      <c r="H526" s="214" t="s">
        <v>5327</v>
      </c>
      <c r="I526" s="214" t="s">
        <v>10</v>
      </c>
      <c r="J526" s="214" t="s">
        <v>5328</v>
      </c>
      <c r="K526" s="214">
        <v>0</v>
      </c>
      <c r="L526" s="214" t="s">
        <v>11</v>
      </c>
      <c r="M526" s="214" t="s">
        <v>11</v>
      </c>
      <c r="N526" s="214" t="s">
        <v>2043</v>
      </c>
      <c r="O526" s="214" t="s">
        <v>11</v>
      </c>
      <c r="P526" s="214" t="s">
        <v>11</v>
      </c>
      <c r="Q526" s="22" t="str">
        <f t="shared" si="106"/>
        <v>未进班</v>
      </c>
      <c r="R526" s="22" t="str">
        <f>IF(Q526="在读",IF(IFERROR(FIND("一",D526),0)&gt;0,"一对一",VLOOKUP(LEFT(D526,3),班级编码!A:H,8,0)),Q526)</f>
        <v>未进班</v>
      </c>
      <c r="S526" s="22" t="str">
        <f t="shared" si="107"/>
        <v>未进班</v>
      </c>
      <c r="T526" s="22" t="str">
        <f t="shared" si="108"/>
        <v/>
      </c>
      <c r="U526" s="22" t="str">
        <f t="shared" si="109"/>
        <v/>
      </c>
      <c r="V526" s="22" t="str">
        <f t="shared" si="110"/>
        <v/>
      </c>
      <c r="W526" s="22" t="str">
        <f t="shared" si="111"/>
        <v/>
      </c>
      <c r="X526" s="22" t="str">
        <f t="shared" si="112"/>
        <v/>
      </c>
      <c r="Y526" s="22">
        <f t="shared" si="113"/>
        <v>0</v>
      </c>
      <c r="Z526" s="22">
        <f t="shared" si="114"/>
        <v>0</v>
      </c>
      <c r="AA526" s="22" t="str">
        <f t="shared" si="104"/>
        <v/>
      </c>
      <c r="AB526" s="22">
        <f>COUNTIF($G$2:G526,G526)</f>
        <v>1</v>
      </c>
      <c r="AC526" s="22" t="str">
        <f t="shared" si="115"/>
        <v>未进班</v>
      </c>
      <c r="AD526" s="22" t="str">
        <f>VLOOKUP(D526,'2-班级信息'!A:AI,35,0)</f>
        <v/>
      </c>
      <c r="AE526" s="22" t="str">
        <f>VLOOKUP(D526,'2-班级信息'!A:AL,12,0)</f>
        <v/>
      </c>
      <c r="AF526" s="22" t="str">
        <f t="shared" si="105"/>
        <v>小学班</v>
      </c>
      <c r="AG526" s="22" t="str">
        <f t="shared" si="116"/>
        <v>小学平时班</v>
      </c>
    </row>
    <row r="527" spans="1:33">
      <c r="A527" s="214" t="s">
        <v>1721</v>
      </c>
      <c r="B527" s="214" t="s">
        <v>4068</v>
      </c>
      <c r="C527" s="214" t="s">
        <v>1721</v>
      </c>
      <c r="D527" s="214" t="s">
        <v>1703</v>
      </c>
      <c r="E527" s="214" t="s">
        <v>11</v>
      </c>
      <c r="F527" s="214" t="s">
        <v>11</v>
      </c>
      <c r="G527" s="214" t="s">
        <v>5023</v>
      </c>
      <c r="H527" s="214" t="s">
        <v>5024</v>
      </c>
      <c r="I527" s="214" t="s">
        <v>1686</v>
      </c>
      <c r="J527" s="214" t="s">
        <v>5025</v>
      </c>
      <c r="K527" s="214">
        <v>0</v>
      </c>
      <c r="L527" s="214" t="s">
        <v>11</v>
      </c>
      <c r="M527" s="214" t="s">
        <v>11</v>
      </c>
      <c r="N527" s="214" t="s">
        <v>5027</v>
      </c>
      <c r="O527" s="214" t="s">
        <v>11</v>
      </c>
      <c r="P527" s="214" t="s">
        <v>11</v>
      </c>
      <c r="Q527" s="22" t="str">
        <f t="shared" si="106"/>
        <v>未进班</v>
      </c>
      <c r="R527" s="22" t="str">
        <f>IF(Q527="在读",IF(IFERROR(FIND("一",D527),0)&gt;0,"一对一",VLOOKUP(LEFT(D527,3),班级编码!A:H,8,0)),Q527)</f>
        <v>未进班</v>
      </c>
      <c r="S527" s="22" t="str">
        <f t="shared" si="107"/>
        <v>未进班</v>
      </c>
      <c r="T527" s="22" t="str">
        <f t="shared" si="108"/>
        <v/>
      </c>
      <c r="U527" s="22" t="str">
        <f t="shared" si="109"/>
        <v/>
      </c>
      <c r="V527" s="22" t="str">
        <f t="shared" si="110"/>
        <v/>
      </c>
      <c r="W527" s="22" t="str">
        <f t="shared" si="111"/>
        <v/>
      </c>
      <c r="X527" s="22" t="str">
        <f t="shared" si="112"/>
        <v/>
      </c>
      <c r="Y527" s="22">
        <f t="shared" si="113"/>
        <v>0</v>
      </c>
      <c r="Z527" s="22">
        <f t="shared" si="114"/>
        <v>0</v>
      </c>
      <c r="AA527" s="22" t="str">
        <f t="shared" si="104"/>
        <v/>
      </c>
      <c r="AB527" s="22">
        <f>COUNTIF($G$2:G527,G527)</f>
        <v>1</v>
      </c>
      <c r="AC527" s="22" t="str">
        <f t="shared" si="115"/>
        <v>未进班</v>
      </c>
      <c r="AD527" s="22" t="str">
        <f>VLOOKUP(D527,'2-班级信息'!A:AI,35,0)</f>
        <v/>
      </c>
      <c r="AE527" s="22" t="str">
        <f>VLOOKUP(D527,'2-班级信息'!A:AL,12,0)</f>
        <v/>
      </c>
      <c r="AF527" s="22" t="str">
        <f t="shared" si="105"/>
        <v>幼儿班</v>
      </c>
      <c r="AG527" s="22" t="str">
        <f t="shared" si="116"/>
        <v>幼儿班</v>
      </c>
    </row>
    <row r="528" spans="1:33">
      <c r="A528" s="214" t="s">
        <v>1721</v>
      </c>
      <c r="B528" s="214" t="s">
        <v>4068</v>
      </c>
      <c r="C528" s="214" t="s">
        <v>1721</v>
      </c>
      <c r="D528" s="214" t="s">
        <v>1703</v>
      </c>
      <c r="E528" s="214" t="s">
        <v>11</v>
      </c>
      <c r="F528" s="214" t="s">
        <v>11</v>
      </c>
      <c r="G528" s="214" t="s">
        <v>5246</v>
      </c>
      <c r="H528" s="214" t="s">
        <v>5247</v>
      </c>
      <c r="I528" s="214" t="s">
        <v>16</v>
      </c>
      <c r="J528" s="214" t="s">
        <v>5248</v>
      </c>
      <c r="K528" s="214">
        <v>0</v>
      </c>
      <c r="L528" s="214" t="s">
        <v>11</v>
      </c>
      <c r="M528" s="214" t="s">
        <v>11</v>
      </c>
      <c r="N528" s="214" t="s">
        <v>2267</v>
      </c>
      <c r="O528" s="214" t="s">
        <v>11</v>
      </c>
      <c r="P528" s="214" t="s">
        <v>5248</v>
      </c>
      <c r="Q528" s="22" t="str">
        <f t="shared" si="106"/>
        <v>未进班</v>
      </c>
      <c r="R528" s="22" t="str">
        <f>IF(Q528="在读",IF(IFERROR(FIND("一",D528),0)&gt;0,"一对一",VLOOKUP(LEFT(D528,3),班级编码!A:H,8,0)),Q528)</f>
        <v>未进班</v>
      </c>
      <c r="S528" s="22" t="str">
        <f t="shared" si="107"/>
        <v>未进班</v>
      </c>
      <c r="T528" s="22" t="str">
        <f t="shared" si="108"/>
        <v/>
      </c>
      <c r="U528" s="22" t="str">
        <f t="shared" si="109"/>
        <v/>
      </c>
      <c r="V528" s="22" t="str">
        <f t="shared" si="110"/>
        <v/>
      </c>
      <c r="W528" s="22" t="str">
        <f t="shared" si="111"/>
        <v/>
      </c>
      <c r="X528" s="22" t="str">
        <f t="shared" si="112"/>
        <v/>
      </c>
      <c r="Y528" s="22">
        <f t="shared" si="113"/>
        <v>0</v>
      </c>
      <c r="Z528" s="22">
        <f t="shared" si="114"/>
        <v>0</v>
      </c>
      <c r="AA528" s="22" t="str">
        <f t="shared" si="104"/>
        <v/>
      </c>
      <c r="AB528" s="22">
        <f>COUNTIF($G$2:G528,G528)</f>
        <v>1</v>
      </c>
      <c r="AC528" s="22" t="str">
        <f t="shared" si="115"/>
        <v>未进班</v>
      </c>
      <c r="AD528" s="22" t="str">
        <f>VLOOKUP(D528,'2-班级信息'!A:AI,35,0)</f>
        <v/>
      </c>
      <c r="AE528" s="22" t="str">
        <f>VLOOKUP(D528,'2-班级信息'!A:AL,12,0)</f>
        <v/>
      </c>
      <c r="AF528" s="22" t="str">
        <f t="shared" si="105"/>
        <v>小学班</v>
      </c>
      <c r="AG528" s="22" t="str">
        <f t="shared" si="116"/>
        <v>小学平时班</v>
      </c>
    </row>
    <row r="529" spans="1:33">
      <c r="A529" s="214" t="s">
        <v>1721</v>
      </c>
      <c r="B529" s="214" t="s">
        <v>4105</v>
      </c>
      <c r="C529" s="214" t="s">
        <v>1721</v>
      </c>
      <c r="D529" s="214" t="s">
        <v>4104</v>
      </c>
      <c r="E529" s="214" t="s">
        <v>11</v>
      </c>
      <c r="F529" s="214" t="s">
        <v>11</v>
      </c>
      <c r="G529" s="212" t="s">
        <v>5282</v>
      </c>
      <c r="H529" s="216" t="s">
        <v>5524</v>
      </c>
      <c r="I529" s="214" t="s">
        <v>14</v>
      </c>
      <c r="J529" s="214">
        <v>13539990422</v>
      </c>
      <c r="K529" s="214">
        <v>0</v>
      </c>
      <c r="L529" s="214" t="s">
        <v>11</v>
      </c>
      <c r="M529" s="216" t="s">
        <v>5377</v>
      </c>
      <c r="N529" s="212" t="s">
        <v>1697</v>
      </c>
      <c r="O529" s="212"/>
      <c r="P529" s="214"/>
      <c r="Q529" s="22" t="str">
        <f t="shared" si="106"/>
        <v xml:space="preserve"> </v>
      </c>
      <c r="R529" s="22" t="str">
        <f>IF(Q529="在读",IF(IFERROR(FIND("一",D529),0)&gt;0,"一对一",VLOOKUP(LEFT(D529,3),班级编码!A:H,8,0)),Q529)</f>
        <v xml:space="preserve"> </v>
      </c>
      <c r="S529" s="22" t="str">
        <f t="shared" si="107"/>
        <v>金牌P01K12G1202</v>
      </c>
      <c r="T529" s="22" t="str">
        <f t="shared" si="108"/>
        <v/>
      </c>
      <c r="U529" s="22" t="str">
        <f t="shared" si="109"/>
        <v/>
      </c>
      <c r="V529" s="22" t="str">
        <f t="shared" si="110"/>
        <v/>
      </c>
      <c r="W529" s="22" t="str">
        <f t="shared" si="111"/>
        <v/>
      </c>
      <c r="X529" s="22" t="str">
        <f t="shared" si="112"/>
        <v/>
      </c>
      <c r="Y529" s="22">
        <f t="shared" si="113"/>
        <v>0</v>
      </c>
      <c r="Z529" s="22">
        <f t="shared" si="114"/>
        <v>0</v>
      </c>
      <c r="AA529" s="22" t="str">
        <f t="shared" si="104"/>
        <v/>
      </c>
      <c r="AB529" s="22">
        <f>COUNTIF($G$2:G529,G529)</f>
        <v>1</v>
      </c>
      <c r="AC529" s="22" t="str">
        <f t="shared" si="115"/>
        <v>金牌P</v>
      </c>
      <c r="AD529" s="22" t="str">
        <f>VLOOKUP(D529,'2-班级信息'!A:AI,35,0)</f>
        <v>周日上午</v>
      </c>
      <c r="AE529" s="22" t="str">
        <f>VLOOKUP(D529,'2-班级信息'!A:AL,12,0)</f>
        <v>3小时</v>
      </c>
      <c r="AF529" s="22" t="str">
        <f t="shared" si="105"/>
        <v>小学班</v>
      </c>
      <c r="AG529" s="22" t="str">
        <f t="shared" si="116"/>
        <v>小学周末白天班</v>
      </c>
    </row>
    <row r="530" spans="1:33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2" t="str">
        <f t="shared" si="106"/>
        <v xml:space="preserve"> </v>
      </c>
      <c r="R530" s="22" t="str">
        <f>IF(Q530="在读",IF(IFERROR(FIND("一",D530),0)&gt;0,"一对一",VLOOKUP(LEFT(D530,3),班级编码!A:H,8,0)),Q530)</f>
        <v xml:space="preserve"> </v>
      </c>
      <c r="S530" s="22">
        <f t="shared" si="107"/>
        <v>0</v>
      </c>
      <c r="T530" s="22">
        <f t="shared" si="108"/>
        <v>0</v>
      </c>
      <c r="U530" s="22" t="str">
        <f t="shared" si="109"/>
        <v/>
      </c>
      <c r="V530" s="22" t="str">
        <f t="shared" si="110"/>
        <v/>
      </c>
      <c r="W530" s="22" t="str">
        <f t="shared" si="111"/>
        <v/>
      </c>
      <c r="X530" s="22" t="str">
        <f t="shared" si="112"/>
        <v/>
      </c>
      <c r="Y530" s="22">
        <f t="shared" si="113"/>
        <v>0</v>
      </c>
      <c r="Z530" s="22">
        <f t="shared" si="114"/>
        <v>0</v>
      </c>
      <c r="AA530" s="22" t="str">
        <f t="shared" si="104"/>
        <v/>
      </c>
      <c r="AB530" s="22">
        <f>COUNTIF($G$2:G530,G530)</f>
        <v>0</v>
      </c>
      <c r="AC530" s="22" t="str">
        <f t="shared" si="115"/>
        <v/>
      </c>
      <c r="AD530" s="22" t="e">
        <f>VLOOKUP(D530,'2-班级信息'!A:AI,35,0)</f>
        <v>#N/A</v>
      </c>
      <c r="AE530" s="22" t="e">
        <f>VLOOKUP(D530,'2-班级信息'!A:AL,12,0)</f>
        <v>#N/A</v>
      </c>
      <c r="AF530" s="22" t="e">
        <f t="shared" si="105"/>
        <v>#N/A</v>
      </c>
      <c r="AG530" s="22" t="e">
        <f t="shared" si="116"/>
        <v>#N/A</v>
      </c>
    </row>
    <row r="531" spans="1:33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2" t="str">
        <f t="shared" si="106"/>
        <v xml:space="preserve"> </v>
      </c>
      <c r="R531" s="22" t="str">
        <f>IF(Q531="在读",IF(IFERROR(FIND("一",D531),0)&gt;0,"一对一",VLOOKUP(LEFT(D531,3),班级编码!A:H,8,0)),Q531)</f>
        <v xml:space="preserve"> </v>
      </c>
      <c r="S531" s="22">
        <f t="shared" si="107"/>
        <v>0</v>
      </c>
      <c r="T531" s="22">
        <f t="shared" si="108"/>
        <v>0</v>
      </c>
      <c r="U531" s="22" t="str">
        <f t="shared" si="109"/>
        <v/>
      </c>
      <c r="V531" s="22" t="str">
        <f t="shared" si="110"/>
        <v/>
      </c>
      <c r="W531" s="22" t="str">
        <f t="shared" si="111"/>
        <v/>
      </c>
      <c r="X531" s="22" t="str">
        <f t="shared" si="112"/>
        <v/>
      </c>
      <c r="Y531" s="22">
        <f t="shared" si="113"/>
        <v>0</v>
      </c>
      <c r="Z531" s="22">
        <f t="shared" si="114"/>
        <v>0</v>
      </c>
      <c r="AA531" s="22" t="str">
        <f t="shared" si="104"/>
        <v/>
      </c>
      <c r="AB531" s="22">
        <f>COUNTIF($G$2:G531,G531)</f>
        <v>0</v>
      </c>
      <c r="AC531" s="22" t="str">
        <f t="shared" si="115"/>
        <v/>
      </c>
      <c r="AD531" s="22" t="e">
        <f>VLOOKUP(D531,'2-班级信息'!A:AI,35,0)</f>
        <v>#N/A</v>
      </c>
      <c r="AE531" s="22" t="e">
        <f>VLOOKUP(D531,'2-班级信息'!A:AL,12,0)</f>
        <v>#N/A</v>
      </c>
      <c r="AF531" s="22" t="e">
        <f t="shared" si="105"/>
        <v>#N/A</v>
      </c>
      <c r="AG531" s="22" t="e">
        <f t="shared" si="116"/>
        <v>#N/A</v>
      </c>
    </row>
    <row r="532" spans="1:33">
      <c r="A532" s="214"/>
      <c r="B532" s="214"/>
      <c r="C532" s="214"/>
      <c r="D532" s="214"/>
      <c r="E532" s="214"/>
      <c r="F532" s="214"/>
      <c r="G532" s="212"/>
      <c r="H532" s="216"/>
      <c r="I532" s="214"/>
      <c r="J532" s="214"/>
      <c r="K532" s="214"/>
      <c r="L532" s="214"/>
      <c r="M532" s="216"/>
      <c r="N532" s="212"/>
      <c r="O532" s="212"/>
      <c r="P532" s="214"/>
      <c r="Q532" s="22" t="str">
        <f t="shared" si="106"/>
        <v xml:space="preserve"> </v>
      </c>
      <c r="R532" s="22" t="str">
        <f>IF(Q532="在读",IF(IFERROR(FIND("一",D532),0)&gt;0,"一对一",VLOOKUP(LEFT(D532,3),班级编码!A:H,8,0)),Q532)</f>
        <v xml:space="preserve"> </v>
      </c>
      <c r="S532" s="22">
        <f t="shared" si="107"/>
        <v>0</v>
      </c>
      <c r="T532" s="22">
        <f t="shared" si="108"/>
        <v>0</v>
      </c>
      <c r="U532" s="22" t="str">
        <f t="shared" si="109"/>
        <v/>
      </c>
      <c r="V532" s="22" t="str">
        <f t="shared" si="110"/>
        <v/>
      </c>
      <c r="W532" s="22" t="str">
        <f t="shared" si="111"/>
        <v/>
      </c>
      <c r="X532" s="22" t="str">
        <f t="shared" si="112"/>
        <v/>
      </c>
      <c r="Y532" s="22">
        <f t="shared" si="113"/>
        <v>0</v>
      </c>
      <c r="Z532" s="22">
        <f t="shared" si="114"/>
        <v>0</v>
      </c>
      <c r="AA532" s="22" t="str">
        <f t="shared" si="104"/>
        <v/>
      </c>
      <c r="AB532" s="22">
        <f>COUNTIF($G$2:G532,G532)</f>
        <v>0</v>
      </c>
      <c r="AC532" s="22" t="str">
        <f t="shared" si="115"/>
        <v/>
      </c>
      <c r="AD532" s="22" t="e">
        <f>VLOOKUP(D532,'2-班级信息'!A:AI,35,0)</f>
        <v>#N/A</v>
      </c>
      <c r="AE532" s="22" t="e">
        <f>VLOOKUP(D532,'2-班级信息'!A:AL,12,0)</f>
        <v>#N/A</v>
      </c>
      <c r="AF532" s="22" t="e">
        <f t="shared" si="105"/>
        <v>#N/A</v>
      </c>
      <c r="AG532" s="22" t="e">
        <f t="shared" si="116"/>
        <v>#N/A</v>
      </c>
    </row>
    <row r="533" spans="1: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2" t="str">
        <f t="shared" si="106"/>
        <v xml:space="preserve"> </v>
      </c>
      <c r="R533" s="22" t="str">
        <f>IF(Q533="在读",IF(IFERROR(FIND("一",D533),0)&gt;0,"一对一",VLOOKUP(LEFT(D533,3),班级编码!A:H,8,0)),Q533)</f>
        <v xml:space="preserve"> </v>
      </c>
      <c r="S533" s="22">
        <f t="shared" si="107"/>
        <v>0</v>
      </c>
      <c r="T533" s="22">
        <f t="shared" si="108"/>
        <v>0</v>
      </c>
      <c r="U533" s="22" t="str">
        <f t="shared" si="109"/>
        <v/>
      </c>
      <c r="V533" s="22" t="str">
        <f t="shared" si="110"/>
        <v/>
      </c>
      <c r="W533" s="22" t="str">
        <f t="shared" si="111"/>
        <v/>
      </c>
      <c r="X533" s="22" t="str">
        <f t="shared" si="112"/>
        <v/>
      </c>
      <c r="Y533" s="22">
        <f t="shared" si="113"/>
        <v>0</v>
      </c>
      <c r="Z533" s="22">
        <f t="shared" si="114"/>
        <v>0</v>
      </c>
      <c r="AA533" s="22" t="str">
        <f t="shared" si="104"/>
        <v/>
      </c>
      <c r="AB533" s="22">
        <f>COUNTIF($G$2:G533,G533)</f>
        <v>0</v>
      </c>
      <c r="AC533" s="22" t="str">
        <f t="shared" si="115"/>
        <v/>
      </c>
      <c r="AD533" s="22" t="e">
        <f>VLOOKUP(D533,'2-班级信息'!A:AI,35,0)</f>
        <v>#N/A</v>
      </c>
      <c r="AE533" s="22" t="e">
        <f>VLOOKUP(D533,'2-班级信息'!A:AL,12,0)</f>
        <v>#N/A</v>
      </c>
      <c r="AF533" s="22" t="e">
        <f t="shared" si="105"/>
        <v>#N/A</v>
      </c>
      <c r="AG533" s="22" t="e">
        <f t="shared" si="116"/>
        <v>#N/A</v>
      </c>
    </row>
    <row r="534" spans="1:33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2" t="str">
        <f t="shared" si="106"/>
        <v xml:space="preserve"> </v>
      </c>
      <c r="R534" s="22" t="str">
        <f>IF(Q534="在读",IF(IFERROR(FIND("一",D534),0)&gt;0,"一对一",VLOOKUP(LEFT(D534,3),班级编码!A:H,8,0)),Q534)</f>
        <v xml:space="preserve"> </v>
      </c>
      <c r="S534" s="22">
        <f t="shared" si="107"/>
        <v>0</v>
      </c>
      <c r="T534" s="22">
        <f t="shared" si="108"/>
        <v>0</v>
      </c>
      <c r="U534" s="22" t="str">
        <f t="shared" si="109"/>
        <v/>
      </c>
      <c r="V534" s="22" t="str">
        <f t="shared" si="110"/>
        <v/>
      </c>
      <c r="W534" s="22" t="str">
        <f t="shared" si="111"/>
        <v/>
      </c>
      <c r="X534" s="22" t="str">
        <f t="shared" si="112"/>
        <v/>
      </c>
      <c r="Y534" s="22">
        <f t="shared" si="113"/>
        <v>0</v>
      </c>
      <c r="Z534" s="22">
        <f t="shared" si="114"/>
        <v>0</v>
      </c>
      <c r="AA534" s="22" t="str">
        <f t="shared" si="104"/>
        <v/>
      </c>
      <c r="AB534" s="22">
        <f>COUNTIF($G$2:G534,G534)</f>
        <v>0</v>
      </c>
      <c r="AC534" s="22" t="str">
        <f t="shared" si="115"/>
        <v/>
      </c>
      <c r="AD534" s="22" t="e">
        <f>VLOOKUP(D534,'2-班级信息'!A:AI,35,0)</f>
        <v>#N/A</v>
      </c>
      <c r="AE534" s="22" t="e">
        <f>VLOOKUP(D534,'2-班级信息'!A:AL,12,0)</f>
        <v>#N/A</v>
      </c>
      <c r="AF534" s="22" t="e">
        <f t="shared" si="105"/>
        <v>#N/A</v>
      </c>
      <c r="AG534" s="22" t="e">
        <f t="shared" si="116"/>
        <v>#N/A</v>
      </c>
    </row>
    <row r="535" spans="1:33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2" t="str">
        <f t="shared" si="106"/>
        <v xml:space="preserve"> </v>
      </c>
      <c r="R535" s="22" t="str">
        <f>IF(Q535="在读",IF(IFERROR(FIND("一",D535),0)&gt;0,"一对一",VLOOKUP(LEFT(D535,3),班级编码!A:H,8,0)),Q535)</f>
        <v xml:space="preserve"> </v>
      </c>
      <c r="S535" s="22">
        <f t="shared" si="107"/>
        <v>0</v>
      </c>
      <c r="T535" s="22">
        <f t="shared" si="108"/>
        <v>0</v>
      </c>
      <c r="U535" s="22" t="str">
        <f t="shared" si="109"/>
        <v/>
      </c>
      <c r="V535" s="22" t="str">
        <f t="shared" si="110"/>
        <v/>
      </c>
      <c r="W535" s="22" t="str">
        <f t="shared" si="111"/>
        <v/>
      </c>
      <c r="X535" s="22" t="str">
        <f t="shared" si="112"/>
        <v/>
      </c>
      <c r="Y535" s="22">
        <f t="shared" si="113"/>
        <v>0</v>
      </c>
      <c r="Z535" s="22">
        <f t="shared" si="114"/>
        <v>0</v>
      </c>
      <c r="AA535" s="22" t="str">
        <f t="shared" si="104"/>
        <v/>
      </c>
      <c r="AB535" s="22">
        <f>COUNTIF($G$2:G535,G535)</f>
        <v>0</v>
      </c>
      <c r="AC535" s="22" t="str">
        <f t="shared" si="115"/>
        <v/>
      </c>
      <c r="AD535" s="22" t="e">
        <f>VLOOKUP(D535,'2-班级信息'!A:AI,35,0)</f>
        <v>#N/A</v>
      </c>
      <c r="AE535" s="22" t="e">
        <f>VLOOKUP(D535,'2-班级信息'!A:AL,12,0)</f>
        <v>#N/A</v>
      </c>
      <c r="AF535" s="22" t="e">
        <f t="shared" si="105"/>
        <v>#N/A</v>
      </c>
      <c r="AG535" s="22" t="e">
        <f t="shared" si="116"/>
        <v>#N/A</v>
      </c>
    </row>
    <row r="536" spans="1:33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2" t="str">
        <f t="shared" si="106"/>
        <v xml:space="preserve"> </v>
      </c>
      <c r="R536" s="22" t="str">
        <f>IF(Q536="在读",IF(IFERROR(FIND("一",D536),0)&gt;0,"一对一",VLOOKUP(LEFT(D536,3),班级编码!A:H,8,0)),Q536)</f>
        <v xml:space="preserve"> </v>
      </c>
      <c r="S536" s="22">
        <f t="shared" si="107"/>
        <v>0</v>
      </c>
      <c r="T536" s="22">
        <f t="shared" si="108"/>
        <v>0</v>
      </c>
      <c r="U536" s="22" t="str">
        <f t="shared" si="109"/>
        <v/>
      </c>
      <c r="V536" s="22" t="str">
        <f t="shared" si="110"/>
        <v/>
      </c>
      <c r="W536" s="22" t="str">
        <f t="shared" si="111"/>
        <v/>
      </c>
      <c r="X536" s="22" t="str">
        <f t="shared" si="112"/>
        <v/>
      </c>
      <c r="Y536" s="22">
        <f t="shared" si="113"/>
        <v>0</v>
      </c>
      <c r="Z536" s="22">
        <f t="shared" si="114"/>
        <v>0</v>
      </c>
      <c r="AA536" s="22" t="str">
        <f t="shared" si="104"/>
        <v/>
      </c>
      <c r="AB536" s="22">
        <f>COUNTIF($G$2:G536,G536)</f>
        <v>0</v>
      </c>
      <c r="AC536" s="22" t="str">
        <f t="shared" si="115"/>
        <v/>
      </c>
      <c r="AD536" s="22" t="e">
        <f>VLOOKUP(D536,'2-班级信息'!A:AI,35,0)</f>
        <v>#N/A</v>
      </c>
      <c r="AE536" s="22" t="e">
        <f>VLOOKUP(D536,'2-班级信息'!A:AL,12,0)</f>
        <v>#N/A</v>
      </c>
      <c r="AF536" s="22" t="e">
        <f t="shared" si="105"/>
        <v>#N/A</v>
      </c>
      <c r="AG536" s="22" t="e">
        <f t="shared" si="116"/>
        <v>#N/A</v>
      </c>
    </row>
    <row r="537" spans="1:33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2" t="str">
        <f t="shared" si="106"/>
        <v xml:space="preserve"> </v>
      </c>
      <c r="R537" s="22" t="str">
        <f>IF(Q537="在读",IF(IFERROR(FIND("一",D537),0)&gt;0,"一对一",VLOOKUP(LEFT(D537,3),班级编码!A:H,8,0)),Q537)</f>
        <v xml:space="preserve"> </v>
      </c>
      <c r="S537" s="22">
        <f t="shared" si="107"/>
        <v>0</v>
      </c>
      <c r="T537" s="22">
        <f t="shared" si="108"/>
        <v>0</v>
      </c>
      <c r="U537" s="22" t="str">
        <f t="shared" si="109"/>
        <v/>
      </c>
      <c r="V537" s="22" t="str">
        <f t="shared" si="110"/>
        <v/>
      </c>
      <c r="W537" s="22" t="str">
        <f t="shared" si="111"/>
        <v/>
      </c>
      <c r="X537" s="22" t="str">
        <f t="shared" si="112"/>
        <v/>
      </c>
      <c r="Y537" s="22">
        <f t="shared" si="113"/>
        <v>0</v>
      </c>
      <c r="Z537" s="22">
        <f t="shared" si="114"/>
        <v>0</v>
      </c>
      <c r="AA537" s="22" t="str">
        <f t="shared" si="104"/>
        <v/>
      </c>
      <c r="AB537" s="22">
        <f>COUNTIF($G$2:G537,G537)</f>
        <v>0</v>
      </c>
      <c r="AC537" s="22" t="str">
        <f t="shared" si="115"/>
        <v/>
      </c>
      <c r="AD537" s="22" t="e">
        <f>VLOOKUP(D537,'2-班级信息'!A:AI,35,0)</f>
        <v>#N/A</v>
      </c>
      <c r="AE537" s="22" t="e">
        <f>VLOOKUP(D537,'2-班级信息'!A:AL,12,0)</f>
        <v>#N/A</v>
      </c>
      <c r="AF537" s="22" t="e">
        <f t="shared" si="105"/>
        <v>#N/A</v>
      </c>
      <c r="AG537" s="22" t="e">
        <f t="shared" si="116"/>
        <v>#N/A</v>
      </c>
    </row>
    <row r="538" spans="1:33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2" t="str">
        <f t="shared" si="106"/>
        <v xml:space="preserve"> </v>
      </c>
      <c r="R538" s="22" t="str">
        <f>IF(Q538="在读",IF(IFERROR(FIND("一",D538),0)&gt;0,"一对一",VLOOKUP(LEFT(D538,3),班级编码!A:H,8,0)),Q538)</f>
        <v xml:space="preserve"> </v>
      </c>
      <c r="S538" s="22">
        <f t="shared" si="107"/>
        <v>0</v>
      </c>
      <c r="T538" s="22">
        <f t="shared" si="108"/>
        <v>0</v>
      </c>
      <c r="U538" s="22" t="str">
        <f t="shared" si="109"/>
        <v/>
      </c>
      <c r="V538" s="22" t="str">
        <f t="shared" si="110"/>
        <v/>
      </c>
      <c r="W538" s="22" t="str">
        <f t="shared" si="111"/>
        <v/>
      </c>
      <c r="X538" s="22" t="str">
        <f t="shared" si="112"/>
        <v/>
      </c>
      <c r="Y538" s="22">
        <f t="shared" si="113"/>
        <v>0</v>
      </c>
      <c r="Z538" s="22">
        <f t="shared" si="114"/>
        <v>0</v>
      </c>
      <c r="AA538" s="22" t="str">
        <f t="shared" si="104"/>
        <v/>
      </c>
      <c r="AB538" s="22">
        <f>COUNTIF($G$2:G538,G538)</f>
        <v>0</v>
      </c>
      <c r="AC538" s="22" t="str">
        <f t="shared" si="115"/>
        <v/>
      </c>
      <c r="AD538" s="22" t="e">
        <f>VLOOKUP(D538,'2-班级信息'!A:AI,35,0)</f>
        <v>#N/A</v>
      </c>
      <c r="AE538" s="22" t="e">
        <f>VLOOKUP(D538,'2-班级信息'!A:AL,12,0)</f>
        <v>#N/A</v>
      </c>
      <c r="AF538" s="22" t="e">
        <f t="shared" si="105"/>
        <v>#N/A</v>
      </c>
      <c r="AG538" s="22" t="e">
        <f t="shared" si="116"/>
        <v>#N/A</v>
      </c>
    </row>
    <row r="539" spans="1:33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2" t="str">
        <f t="shared" si="106"/>
        <v xml:space="preserve"> </v>
      </c>
      <c r="R539" s="22" t="str">
        <f>IF(Q539="在读",IF(IFERROR(FIND("一",D539),0)&gt;0,"一对一",VLOOKUP(LEFT(D539,3),班级编码!A:H,8,0)),Q539)</f>
        <v xml:space="preserve"> </v>
      </c>
      <c r="S539" s="22">
        <f t="shared" si="107"/>
        <v>0</v>
      </c>
      <c r="T539" s="22">
        <f t="shared" si="108"/>
        <v>0</v>
      </c>
      <c r="U539" s="22" t="str">
        <f t="shared" si="109"/>
        <v/>
      </c>
      <c r="V539" s="22" t="str">
        <f t="shared" si="110"/>
        <v/>
      </c>
      <c r="W539" s="22" t="str">
        <f t="shared" si="111"/>
        <v/>
      </c>
      <c r="X539" s="22" t="str">
        <f t="shared" si="112"/>
        <v/>
      </c>
      <c r="Y539" s="22">
        <f t="shared" si="113"/>
        <v>0</v>
      </c>
      <c r="Z539" s="22">
        <f t="shared" si="114"/>
        <v>0</v>
      </c>
      <c r="AA539" s="22" t="str">
        <f t="shared" si="104"/>
        <v/>
      </c>
      <c r="AB539" s="22">
        <f>COUNTIF($G$2:G539,G539)</f>
        <v>0</v>
      </c>
      <c r="AC539" s="22" t="str">
        <f t="shared" si="115"/>
        <v/>
      </c>
      <c r="AD539" s="22" t="e">
        <f>VLOOKUP(D539,'2-班级信息'!A:AI,35,0)</f>
        <v>#N/A</v>
      </c>
      <c r="AE539" s="22" t="e">
        <f>VLOOKUP(D539,'2-班级信息'!A:AL,12,0)</f>
        <v>#N/A</v>
      </c>
      <c r="AF539" s="22" t="e">
        <f t="shared" si="105"/>
        <v>#N/A</v>
      </c>
      <c r="AG539" s="22" t="e">
        <f t="shared" si="116"/>
        <v>#N/A</v>
      </c>
    </row>
    <row r="540" spans="1:33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2" t="str">
        <f t="shared" si="106"/>
        <v xml:space="preserve"> </v>
      </c>
      <c r="R540" s="22" t="str">
        <f>IF(Q540="在读",IF(IFERROR(FIND("一",D540),0)&gt;0,"一对一",VLOOKUP(LEFT(D540,3),班级编码!A:H,8,0)),Q540)</f>
        <v xml:space="preserve"> </v>
      </c>
      <c r="S540" s="22">
        <f t="shared" si="107"/>
        <v>0</v>
      </c>
      <c r="T540" s="22">
        <f t="shared" si="108"/>
        <v>0</v>
      </c>
      <c r="U540" s="22" t="str">
        <f t="shared" si="109"/>
        <v/>
      </c>
      <c r="V540" s="22" t="str">
        <f t="shared" si="110"/>
        <v/>
      </c>
      <c r="W540" s="22" t="str">
        <f t="shared" si="111"/>
        <v/>
      </c>
      <c r="X540" s="22" t="str">
        <f t="shared" si="112"/>
        <v/>
      </c>
      <c r="Y540" s="22">
        <f t="shared" si="113"/>
        <v>0</v>
      </c>
      <c r="Z540" s="22">
        <f t="shared" si="114"/>
        <v>0</v>
      </c>
      <c r="AA540" s="22" t="str">
        <f t="shared" si="104"/>
        <v/>
      </c>
      <c r="AB540" s="22">
        <f>COUNTIF($G$2:G540,G540)</f>
        <v>0</v>
      </c>
      <c r="AC540" s="22" t="str">
        <f t="shared" si="115"/>
        <v/>
      </c>
      <c r="AD540" s="22" t="e">
        <f>VLOOKUP(D540,'2-班级信息'!A:AI,35,0)</f>
        <v>#N/A</v>
      </c>
      <c r="AE540" s="22" t="e">
        <f>VLOOKUP(D540,'2-班级信息'!A:AL,12,0)</f>
        <v>#N/A</v>
      </c>
      <c r="AF540" s="22" t="e">
        <f t="shared" si="105"/>
        <v>#N/A</v>
      </c>
      <c r="AG540" s="22" t="e">
        <f t="shared" si="116"/>
        <v>#N/A</v>
      </c>
    </row>
    <row r="541" spans="1:33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2" t="str">
        <f t="shared" si="106"/>
        <v xml:space="preserve"> </v>
      </c>
      <c r="R541" s="22" t="str">
        <f>IF(Q541="在读",IF(IFERROR(FIND("一",D541),0)&gt;0,"一对一",VLOOKUP(LEFT(D541,3),班级编码!A:H,8,0)),Q541)</f>
        <v xml:space="preserve"> </v>
      </c>
      <c r="S541" s="22">
        <f t="shared" si="107"/>
        <v>0</v>
      </c>
      <c r="T541" s="22">
        <f t="shared" si="108"/>
        <v>0</v>
      </c>
      <c r="U541" s="22" t="str">
        <f t="shared" si="109"/>
        <v/>
      </c>
      <c r="V541" s="22" t="str">
        <f t="shared" si="110"/>
        <v/>
      </c>
      <c r="W541" s="22" t="str">
        <f t="shared" si="111"/>
        <v/>
      </c>
      <c r="X541" s="22" t="str">
        <f t="shared" si="112"/>
        <v/>
      </c>
      <c r="Y541" s="22">
        <f t="shared" si="113"/>
        <v>0</v>
      </c>
      <c r="Z541" s="22">
        <f t="shared" si="114"/>
        <v>0</v>
      </c>
      <c r="AA541" s="22" t="str">
        <f t="shared" si="104"/>
        <v/>
      </c>
      <c r="AB541" s="22">
        <f>COUNTIF($G$2:G541,G541)</f>
        <v>0</v>
      </c>
      <c r="AC541" s="22" t="str">
        <f t="shared" si="115"/>
        <v/>
      </c>
      <c r="AD541" s="22" t="e">
        <f>VLOOKUP(D541,'2-班级信息'!A:AI,35,0)</f>
        <v>#N/A</v>
      </c>
      <c r="AE541" s="22" t="e">
        <f>VLOOKUP(D541,'2-班级信息'!A:AL,12,0)</f>
        <v>#N/A</v>
      </c>
      <c r="AF541" s="22" t="e">
        <f t="shared" si="105"/>
        <v>#N/A</v>
      </c>
      <c r="AG541" s="22" t="e">
        <f t="shared" si="116"/>
        <v>#N/A</v>
      </c>
    </row>
    <row r="542" spans="1:33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2" t="str">
        <f t="shared" si="106"/>
        <v xml:space="preserve"> </v>
      </c>
      <c r="R542" s="22" t="str">
        <f>IF(Q542="在读",IF(IFERROR(FIND("一",D542),0)&gt;0,"一对一",VLOOKUP(LEFT(D542,3),班级编码!A:H,8,0)),Q542)</f>
        <v xml:space="preserve"> </v>
      </c>
      <c r="S542" s="22">
        <f t="shared" si="107"/>
        <v>0</v>
      </c>
      <c r="T542" s="22">
        <f t="shared" si="108"/>
        <v>0</v>
      </c>
      <c r="U542" s="22" t="str">
        <f t="shared" si="109"/>
        <v/>
      </c>
      <c r="V542" s="22" t="str">
        <f t="shared" si="110"/>
        <v/>
      </c>
      <c r="W542" s="22" t="str">
        <f t="shared" si="111"/>
        <v/>
      </c>
      <c r="X542" s="22" t="str">
        <f t="shared" si="112"/>
        <v/>
      </c>
      <c r="Y542" s="22">
        <f t="shared" si="113"/>
        <v>0</v>
      </c>
      <c r="Z542" s="22">
        <f t="shared" si="114"/>
        <v>0</v>
      </c>
      <c r="AA542" s="22" t="str">
        <f t="shared" si="104"/>
        <v/>
      </c>
      <c r="AB542" s="22">
        <f>COUNTIF($G$2:G542,G542)</f>
        <v>0</v>
      </c>
      <c r="AC542" s="22" t="str">
        <f t="shared" si="115"/>
        <v/>
      </c>
      <c r="AD542" s="22" t="e">
        <f>VLOOKUP(D542,'2-班级信息'!A:AI,35,0)</f>
        <v>#N/A</v>
      </c>
      <c r="AE542" s="22" t="e">
        <f>VLOOKUP(D542,'2-班级信息'!A:AL,12,0)</f>
        <v>#N/A</v>
      </c>
      <c r="AF542" s="22" t="e">
        <f t="shared" si="105"/>
        <v>#N/A</v>
      </c>
      <c r="AG542" s="22" t="e">
        <f t="shared" si="116"/>
        <v>#N/A</v>
      </c>
    </row>
    <row r="543" spans="1:3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2" t="str">
        <f t="shared" si="106"/>
        <v xml:space="preserve"> </v>
      </c>
      <c r="R543" s="22" t="str">
        <f>IF(Q543="在读",IF(IFERROR(FIND("一",D543),0)&gt;0,"一对一",VLOOKUP(LEFT(D543,3),班级编码!A:H,8,0)),Q543)</f>
        <v xml:space="preserve"> </v>
      </c>
      <c r="S543" s="22">
        <f t="shared" si="107"/>
        <v>0</v>
      </c>
      <c r="T543" s="22">
        <f t="shared" si="108"/>
        <v>0</v>
      </c>
      <c r="U543" s="22" t="str">
        <f t="shared" si="109"/>
        <v/>
      </c>
      <c r="V543" s="22" t="str">
        <f t="shared" si="110"/>
        <v/>
      </c>
      <c r="W543" s="22" t="str">
        <f t="shared" si="111"/>
        <v/>
      </c>
      <c r="X543" s="22" t="str">
        <f t="shared" si="112"/>
        <v/>
      </c>
      <c r="Y543" s="22">
        <f t="shared" si="113"/>
        <v>0</v>
      </c>
      <c r="Z543" s="22">
        <f t="shared" si="114"/>
        <v>0</v>
      </c>
      <c r="AA543" s="22" t="str">
        <f t="shared" si="104"/>
        <v/>
      </c>
      <c r="AB543" s="22">
        <f>COUNTIF($G$2:G543,G543)</f>
        <v>0</v>
      </c>
      <c r="AC543" s="22" t="str">
        <f t="shared" si="115"/>
        <v/>
      </c>
      <c r="AD543" s="22" t="e">
        <f>VLOOKUP(D543,'2-班级信息'!A:AI,35,0)</f>
        <v>#N/A</v>
      </c>
      <c r="AE543" s="22" t="e">
        <f>VLOOKUP(D543,'2-班级信息'!A:AL,12,0)</f>
        <v>#N/A</v>
      </c>
      <c r="AF543" s="22" t="e">
        <f t="shared" si="105"/>
        <v>#N/A</v>
      </c>
      <c r="AG543" s="22" t="e">
        <f t="shared" si="116"/>
        <v>#N/A</v>
      </c>
    </row>
    <row r="544" spans="1:33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2" t="str">
        <f t="shared" si="106"/>
        <v xml:space="preserve"> </v>
      </c>
      <c r="R544" s="22" t="str">
        <f>IF(Q544="在读",IF(IFERROR(FIND("一",D544),0)&gt;0,"一对一",VLOOKUP(LEFT(D544,3),班级编码!A:H,8,0)),Q544)</f>
        <v xml:space="preserve"> </v>
      </c>
      <c r="S544" s="22">
        <f t="shared" si="107"/>
        <v>0</v>
      </c>
      <c r="T544" s="22">
        <f t="shared" si="108"/>
        <v>0</v>
      </c>
      <c r="U544" s="22" t="str">
        <f t="shared" si="109"/>
        <v/>
      </c>
      <c r="V544" s="22" t="str">
        <f t="shared" si="110"/>
        <v/>
      </c>
      <c r="W544" s="22" t="str">
        <f t="shared" si="111"/>
        <v/>
      </c>
      <c r="X544" s="22" t="str">
        <f t="shared" si="112"/>
        <v/>
      </c>
      <c r="Y544" s="22">
        <f t="shared" si="113"/>
        <v>0</v>
      </c>
      <c r="Z544" s="22">
        <f t="shared" si="114"/>
        <v>0</v>
      </c>
      <c r="AA544" s="22" t="str">
        <f t="shared" si="104"/>
        <v/>
      </c>
      <c r="AB544" s="22">
        <f>COUNTIF($G$2:G544,G544)</f>
        <v>0</v>
      </c>
      <c r="AC544" s="22" t="str">
        <f t="shared" si="115"/>
        <v/>
      </c>
      <c r="AD544" s="22" t="e">
        <f>VLOOKUP(D544,'2-班级信息'!A:AI,35,0)</f>
        <v>#N/A</v>
      </c>
      <c r="AE544" s="22" t="e">
        <f>VLOOKUP(D544,'2-班级信息'!A:AL,12,0)</f>
        <v>#N/A</v>
      </c>
      <c r="AF544" s="22" t="e">
        <f t="shared" si="105"/>
        <v>#N/A</v>
      </c>
      <c r="AG544" s="22" t="e">
        <f t="shared" si="116"/>
        <v>#N/A</v>
      </c>
    </row>
    <row r="545" spans="1:33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2" t="str">
        <f t="shared" si="106"/>
        <v xml:space="preserve"> </v>
      </c>
      <c r="R545" s="22" t="str">
        <f>IF(Q545="在读",IF(IFERROR(FIND("一",D545),0)&gt;0,"一对一",VLOOKUP(LEFT(D545,3),班级编码!A:H,8,0)),Q545)</f>
        <v xml:space="preserve"> </v>
      </c>
      <c r="S545" s="22">
        <f t="shared" si="107"/>
        <v>0</v>
      </c>
      <c r="T545" s="22">
        <f t="shared" si="108"/>
        <v>0</v>
      </c>
      <c r="U545" s="22" t="str">
        <f t="shared" si="109"/>
        <v/>
      </c>
      <c r="V545" s="22" t="str">
        <f t="shared" si="110"/>
        <v/>
      </c>
      <c r="W545" s="22" t="str">
        <f t="shared" si="111"/>
        <v/>
      </c>
      <c r="X545" s="22" t="str">
        <f t="shared" si="112"/>
        <v/>
      </c>
      <c r="Y545" s="22">
        <f t="shared" si="113"/>
        <v>0</v>
      </c>
      <c r="Z545" s="22">
        <f t="shared" si="114"/>
        <v>0</v>
      </c>
      <c r="AA545" s="22" t="str">
        <f t="shared" si="104"/>
        <v/>
      </c>
      <c r="AB545" s="22">
        <f>COUNTIF($G$2:G545,G545)</f>
        <v>0</v>
      </c>
      <c r="AC545" s="22" t="str">
        <f t="shared" si="115"/>
        <v/>
      </c>
      <c r="AD545" s="22" t="e">
        <f>VLOOKUP(D545,'2-班级信息'!A:AI,35,0)</f>
        <v>#N/A</v>
      </c>
      <c r="AE545" s="22" t="e">
        <f>VLOOKUP(D545,'2-班级信息'!A:AL,12,0)</f>
        <v>#N/A</v>
      </c>
      <c r="AF545" s="22" t="e">
        <f t="shared" si="105"/>
        <v>#N/A</v>
      </c>
      <c r="AG545" s="22" t="e">
        <f t="shared" si="116"/>
        <v>#N/A</v>
      </c>
    </row>
    <row r="546" spans="1:33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2" t="str">
        <f t="shared" si="106"/>
        <v xml:space="preserve"> </v>
      </c>
      <c r="R546" s="22" t="str">
        <f>IF(Q546="在读",IF(IFERROR(FIND("一",D546),0)&gt;0,"一对一",VLOOKUP(LEFT(D546,3),班级编码!A:H,8,0)),Q546)</f>
        <v xml:space="preserve"> </v>
      </c>
      <c r="S546" s="22">
        <f t="shared" si="107"/>
        <v>0</v>
      </c>
      <c r="T546" s="22">
        <f t="shared" si="108"/>
        <v>0</v>
      </c>
      <c r="U546" s="22" t="str">
        <f t="shared" si="109"/>
        <v/>
      </c>
      <c r="V546" s="22" t="str">
        <f t="shared" si="110"/>
        <v/>
      </c>
      <c r="W546" s="22" t="str">
        <f t="shared" si="111"/>
        <v/>
      </c>
      <c r="X546" s="22" t="str">
        <f t="shared" si="112"/>
        <v/>
      </c>
      <c r="Y546" s="22">
        <f t="shared" si="113"/>
        <v>0</v>
      </c>
      <c r="Z546" s="22">
        <f t="shared" si="114"/>
        <v>0</v>
      </c>
      <c r="AA546" s="22" t="str">
        <f t="shared" si="104"/>
        <v/>
      </c>
      <c r="AB546" s="22">
        <f>COUNTIF($G$2:G546,G546)</f>
        <v>0</v>
      </c>
      <c r="AC546" s="22" t="str">
        <f t="shared" si="115"/>
        <v/>
      </c>
      <c r="AD546" s="22" t="e">
        <f>VLOOKUP(D546,'2-班级信息'!A:AI,35,0)</f>
        <v>#N/A</v>
      </c>
      <c r="AE546" s="22" t="e">
        <f>VLOOKUP(D546,'2-班级信息'!A:AL,12,0)</f>
        <v>#N/A</v>
      </c>
      <c r="AF546" s="22" t="e">
        <f t="shared" si="105"/>
        <v>#N/A</v>
      </c>
      <c r="AG546" s="22" t="e">
        <f t="shared" si="116"/>
        <v>#N/A</v>
      </c>
    </row>
    <row r="547" spans="1:33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2" t="str">
        <f t="shared" si="106"/>
        <v xml:space="preserve"> </v>
      </c>
      <c r="R547" s="22" t="str">
        <f>IF(Q547="在读",IF(IFERROR(FIND("一",D547),0)&gt;0,"一对一",VLOOKUP(LEFT(D547,3),班级编码!A:H,8,0)),Q547)</f>
        <v xml:space="preserve"> </v>
      </c>
      <c r="S547" s="22">
        <f t="shared" si="107"/>
        <v>0</v>
      </c>
      <c r="T547" s="22">
        <f t="shared" si="108"/>
        <v>0</v>
      </c>
      <c r="U547" s="22" t="str">
        <f t="shared" si="109"/>
        <v/>
      </c>
      <c r="V547" s="22" t="str">
        <f t="shared" si="110"/>
        <v/>
      </c>
      <c r="W547" s="22" t="str">
        <f t="shared" si="111"/>
        <v/>
      </c>
      <c r="X547" s="22" t="str">
        <f t="shared" si="112"/>
        <v/>
      </c>
      <c r="Y547" s="22">
        <f t="shared" si="113"/>
        <v>0</v>
      </c>
      <c r="Z547" s="22">
        <f t="shared" si="114"/>
        <v>0</v>
      </c>
      <c r="AA547" s="22" t="str">
        <f t="shared" si="104"/>
        <v/>
      </c>
      <c r="AB547" s="22">
        <f>COUNTIF($G$2:G547,G547)</f>
        <v>0</v>
      </c>
      <c r="AC547" s="22" t="str">
        <f t="shared" si="115"/>
        <v/>
      </c>
      <c r="AD547" s="22" t="e">
        <f>VLOOKUP(D547,'2-班级信息'!A:AI,35,0)</f>
        <v>#N/A</v>
      </c>
      <c r="AE547" s="22" t="e">
        <f>VLOOKUP(D547,'2-班级信息'!A:AL,12,0)</f>
        <v>#N/A</v>
      </c>
      <c r="AF547" s="22" t="e">
        <f t="shared" si="105"/>
        <v>#N/A</v>
      </c>
      <c r="AG547" s="22" t="e">
        <f t="shared" si="116"/>
        <v>#N/A</v>
      </c>
    </row>
    <row r="548" spans="1:33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2" t="str">
        <f t="shared" si="106"/>
        <v xml:space="preserve"> </v>
      </c>
      <c r="R548" s="22" t="str">
        <f>IF(Q548="在读",IF(IFERROR(FIND("一",D548),0)&gt;0,"一对一",VLOOKUP(LEFT(D548,3),班级编码!A:H,8,0)),Q548)</f>
        <v xml:space="preserve"> </v>
      </c>
      <c r="S548" s="22">
        <f t="shared" si="107"/>
        <v>0</v>
      </c>
      <c r="T548" s="22">
        <f t="shared" si="108"/>
        <v>0</v>
      </c>
      <c r="U548" s="22" t="str">
        <f t="shared" si="109"/>
        <v/>
      </c>
      <c r="V548" s="22" t="str">
        <f t="shared" si="110"/>
        <v/>
      </c>
      <c r="W548" s="22" t="str">
        <f t="shared" si="111"/>
        <v/>
      </c>
      <c r="X548" s="22" t="str">
        <f t="shared" si="112"/>
        <v/>
      </c>
      <c r="Y548" s="22">
        <f t="shared" si="113"/>
        <v>0</v>
      </c>
      <c r="Z548" s="22">
        <f t="shared" si="114"/>
        <v>0</v>
      </c>
      <c r="AA548" s="22" t="str">
        <f t="shared" si="104"/>
        <v/>
      </c>
      <c r="AB548" s="22">
        <f>COUNTIF($G$2:G548,G548)</f>
        <v>0</v>
      </c>
      <c r="AC548" s="22" t="str">
        <f t="shared" si="115"/>
        <v/>
      </c>
      <c r="AD548" s="22" t="e">
        <f>VLOOKUP(D548,'2-班级信息'!A:AI,35,0)</f>
        <v>#N/A</v>
      </c>
      <c r="AE548" s="22" t="e">
        <f>VLOOKUP(D548,'2-班级信息'!A:AL,12,0)</f>
        <v>#N/A</v>
      </c>
      <c r="AF548" s="22" t="e">
        <f t="shared" si="105"/>
        <v>#N/A</v>
      </c>
      <c r="AG548" s="22" t="e">
        <f t="shared" si="116"/>
        <v>#N/A</v>
      </c>
    </row>
    <row r="549" spans="1:33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2" t="str">
        <f t="shared" si="106"/>
        <v xml:space="preserve"> </v>
      </c>
      <c r="R549" s="22" t="str">
        <f>IF(Q549="在读",IF(IFERROR(FIND("一",D549),0)&gt;0,"一对一",VLOOKUP(LEFT(D549,3),班级编码!A:H,8,0)),Q549)</f>
        <v xml:space="preserve"> </v>
      </c>
      <c r="S549" s="22">
        <f t="shared" si="107"/>
        <v>0</v>
      </c>
      <c r="T549" s="22">
        <f t="shared" si="108"/>
        <v>0</v>
      </c>
      <c r="U549" s="22" t="str">
        <f t="shared" si="109"/>
        <v/>
      </c>
      <c r="V549" s="22" t="str">
        <f t="shared" si="110"/>
        <v/>
      </c>
      <c r="W549" s="22" t="str">
        <f t="shared" si="111"/>
        <v/>
      </c>
      <c r="X549" s="22" t="str">
        <f t="shared" si="112"/>
        <v/>
      </c>
      <c r="Y549" s="22">
        <f t="shared" si="113"/>
        <v>0</v>
      </c>
      <c r="Z549" s="22">
        <f t="shared" si="114"/>
        <v>0</v>
      </c>
      <c r="AA549" s="22" t="str">
        <f t="shared" si="104"/>
        <v/>
      </c>
      <c r="AB549" s="22">
        <f>COUNTIF($G$2:G549,G549)</f>
        <v>0</v>
      </c>
      <c r="AC549" s="22" t="str">
        <f t="shared" si="115"/>
        <v/>
      </c>
      <c r="AD549" s="22" t="e">
        <f>VLOOKUP(D549,'2-班级信息'!A:AI,35,0)</f>
        <v>#N/A</v>
      </c>
      <c r="AE549" s="22" t="e">
        <f>VLOOKUP(D549,'2-班级信息'!A:AL,12,0)</f>
        <v>#N/A</v>
      </c>
      <c r="AF549" s="22" t="e">
        <f t="shared" si="105"/>
        <v>#N/A</v>
      </c>
      <c r="AG549" s="22" t="e">
        <f t="shared" si="116"/>
        <v>#N/A</v>
      </c>
    </row>
    <row r="550" spans="1:33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2" t="str">
        <f t="shared" si="106"/>
        <v xml:space="preserve"> </v>
      </c>
      <c r="R550" s="22" t="str">
        <f>IF(Q550="在读",IF(IFERROR(FIND("一",D550),0)&gt;0,"一对一",VLOOKUP(LEFT(D550,3),班级编码!A:H,8,0)),Q550)</f>
        <v xml:space="preserve"> </v>
      </c>
      <c r="S550" s="22">
        <f t="shared" si="107"/>
        <v>0</v>
      </c>
      <c r="T550" s="22">
        <f t="shared" si="108"/>
        <v>0</v>
      </c>
      <c r="U550" s="22" t="str">
        <f t="shared" si="109"/>
        <v/>
      </c>
      <c r="V550" s="22" t="str">
        <f t="shared" si="110"/>
        <v/>
      </c>
      <c r="W550" s="22" t="str">
        <f t="shared" si="111"/>
        <v/>
      </c>
      <c r="X550" s="22" t="str">
        <f t="shared" si="112"/>
        <v/>
      </c>
      <c r="Y550" s="22">
        <f t="shared" si="113"/>
        <v>0</v>
      </c>
      <c r="Z550" s="22">
        <f t="shared" si="114"/>
        <v>0</v>
      </c>
      <c r="AA550" s="22" t="str">
        <f t="shared" si="104"/>
        <v/>
      </c>
      <c r="AB550" s="22">
        <f>COUNTIF($G$2:G550,G550)</f>
        <v>0</v>
      </c>
      <c r="AC550" s="22" t="str">
        <f t="shared" si="115"/>
        <v/>
      </c>
      <c r="AD550" s="22" t="e">
        <f>VLOOKUP(D550,'2-班级信息'!A:AI,35,0)</f>
        <v>#N/A</v>
      </c>
      <c r="AE550" s="22" t="e">
        <f>VLOOKUP(D550,'2-班级信息'!A:AL,12,0)</f>
        <v>#N/A</v>
      </c>
      <c r="AF550" s="22" t="e">
        <f t="shared" si="105"/>
        <v>#N/A</v>
      </c>
      <c r="AG550" s="22" t="e">
        <f t="shared" si="116"/>
        <v>#N/A</v>
      </c>
    </row>
    <row r="551" spans="1:33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2" t="str">
        <f t="shared" si="106"/>
        <v xml:space="preserve"> </v>
      </c>
      <c r="R551" s="22" t="str">
        <f>IF(Q551="在读",IF(IFERROR(FIND("一",D551),0)&gt;0,"一对一",VLOOKUP(LEFT(D551,3),班级编码!A:H,8,0)),Q551)</f>
        <v xml:space="preserve"> </v>
      </c>
      <c r="S551" s="22">
        <f t="shared" si="107"/>
        <v>0</v>
      </c>
      <c r="T551" s="22">
        <f t="shared" si="108"/>
        <v>0</v>
      </c>
      <c r="U551" s="22" t="str">
        <f t="shared" si="109"/>
        <v/>
      </c>
      <c r="V551" s="22" t="str">
        <f t="shared" si="110"/>
        <v/>
      </c>
      <c r="W551" s="22" t="str">
        <f t="shared" si="111"/>
        <v/>
      </c>
      <c r="X551" s="22" t="str">
        <f t="shared" si="112"/>
        <v/>
      </c>
      <c r="Y551" s="22">
        <f t="shared" si="113"/>
        <v>0</v>
      </c>
      <c r="Z551" s="22">
        <f t="shared" si="114"/>
        <v>0</v>
      </c>
      <c r="AA551" s="22" t="str">
        <f t="shared" si="104"/>
        <v/>
      </c>
      <c r="AB551" s="22">
        <f>COUNTIF($G$2:G551,G551)</f>
        <v>0</v>
      </c>
      <c r="AC551" s="22" t="str">
        <f t="shared" si="115"/>
        <v/>
      </c>
      <c r="AD551" s="22" t="e">
        <f>VLOOKUP(D551,'2-班级信息'!A:AI,35,0)</f>
        <v>#N/A</v>
      </c>
      <c r="AE551" s="22" t="e">
        <f>VLOOKUP(D551,'2-班级信息'!A:AL,12,0)</f>
        <v>#N/A</v>
      </c>
      <c r="AF551" s="22" t="e">
        <f t="shared" si="105"/>
        <v>#N/A</v>
      </c>
      <c r="AG551" s="22" t="e">
        <f t="shared" si="116"/>
        <v>#N/A</v>
      </c>
    </row>
    <row r="552" spans="1:33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2" t="str">
        <f t="shared" si="106"/>
        <v xml:space="preserve"> </v>
      </c>
      <c r="R552" s="22" t="str">
        <f>IF(Q552="在读",IF(IFERROR(FIND("一",D552),0)&gt;0,"一对一",VLOOKUP(LEFT(D552,3),班级编码!A:H,8,0)),Q552)</f>
        <v xml:space="preserve"> </v>
      </c>
      <c r="S552" s="22">
        <f t="shared" si="107"/>
        <v>0</v>
      </c>
      <c r="T552" s="22">
        <f t="shared" si="108"/>
        <v>0</v>
      </c>
      <c r="U552" s="22" t="str">
        <f t="shared" si="109"/>
        <v/>
      </c>
      <c r="V552" s="22" t="str">
        <f t="shared" si="110"/>
        <v/>
      </c>
      <c r="W552" s="22" t="str">
        <f t="shared" si="111"/>
        <v/>
      </c>
      <c r="X552" s="22" t="str">
        <f t="shared" si="112"/>
        <v/>
      </c>
      <c r="Y552" s="22">
        <f t="shared" si="113"/>
        <v>0</v>
      </c>
      <c r="Z552" s="22">
        <f t="shared" si="114"/>
        <v>0</v>
      </c>
      <c r="AA552" s="22" t="str">
        <f t="shared" si="104"/>
        <v/>
      </c>
      <c r="AB552" s="22">
        <f>COUNTIF($G$2:G552,G552)</f>
        <v>0</v>
      </c>
      <c r="AC552" s="22" t="str">
        <f t="shared" si="115"/>
        <v/>
      </c>
      <c r="AD552" s="22" t="e">
        <f>VLOOKUP(D552,'2-班级信息'!A:AI,35,0)</f>
        <v>#N/A</v>
      </c>
      <c r="AE552" s="22" t="e">
        <f>VLOOKUP(D552,'2-班级信息'!A:AL,12,0)</f>
        <v>#N/A</v>
      </c>
      <c r="AF552" s="22" t="e">
        <f t="shared" si="105"/>
        <v>#N/A</v>
      </c>
      <c r="AG552" s="22" t="e">
        <f t="shared" si="116"/>
        <v>#N/A</v>
      </c>
    </row>
    <row r="553" spans="1:3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2" t="str">
        <f t="shared" si="106"/>
        <v xml:space="preserve"> </v>
      </c>
      <c r="R553" s="22" t="str">
        <f>IF(Q553="在读",IF(IFERROR(FIND("一",D553),0)&gt;0,"一对一",VLOOKUP(LEFT(D553,3),班级编码!A:H,8,0)),Q553)</f>
        <v xml:space="preserve"> </v>
      </c>
      <c r="S553" s="22">
        <f t="shared" si="107"/>
        <v>0</v>
      </c>
      <c r="T553" s="22">
        <f t="shared" si="108"/>
        <v>0</v>
      </c>
      <c r="U553" s="22" t="str">
        <f t="shared" si="109"/>
        <v/>
      </c>
      <c r="V553" s="22" t="str">
        <f t="shared" si="110"/>
        <v/>
      </c>
      <c r="W553" s="22" t="str">
        <f t="shared" si="111"/>
        <v/>
      </c>
      <c r="X553" s="22" t="str">
        <f t="shared" si="112"/>
        <v/>
      </c>
      <c r="Y553" s="22">
        <f t="shared" si="113"/>
        <v>0</v>
      </c>
      <c r="Z553" s="22">
        <f t="shared" si="114"/>
        <v>0</v>
      </c>
      <c r="AA553" s="22" t="str">
        <f t="shared" si="104"/>
        <v/>
      </c>
      <c r="AB553" s="22">
        <f>COUNTIF($G$2:G553,G553)</f>
        <v>0</v>
      </c>
      <c r="AC553" s="22" t="str">
        <f t="shared" si="115"/>
        <v/>
      </c>
      <c r="AD553" s="22" t="e">
        <f>VLOOKUP(D553,'2-班级信息'!A:AI,35,0)</f>
        <v>#N/A</v>
      </c>
      <c r="AE553" s="22" t="e">
        <f>VLOOKUP(D553,'2-班级信息'!A:AL,12,0)</f>
        <v>#N/A</v>
      </c>
      <c r="AF553" s="22" t="e">
        <f t="shared" si="105"/>
        <v>#N/A</v>
      </c>
      <c r="AG553" s="22" t="e">
        <f t="shared" si="116"/>
        <v>#N/A</v>
      </c>
    </row>
    <row r="554" spans="1:33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2" t="str">
        <f t="shared" si="106"/>
        <v xml:space="preserve"> </v>
      </c>
      <c r="R554" s="22" t="str">
        <f>IF(Q554="在读",IF(IFERROR(FIND("一",D554),0)&gt;0,"一对一",VLOOKUP(LEFT(D554,3),班级编码!A:H,8,0)),Q554)</f>
        <v xml:space="preserve"> </v>
      </c>
      <c r="S554" s="22">
        <f t="shared" si="107"/>
        <v>0</v>
      </c>
      <c r="T554" s="22">
        <f t="shared" si="108"/>
        <v>0</v>
      </c>
      <c r="U554" s="22" t="str">
        <f t="shared" si="109"/>
        <v/>
      </c>
      <c r="V554" s="22" t="str">
        <f t="shared" si="110"/>
        <v/>
      </c>
      <c r="W554" s="22" t="str">
        <f t="shared" si="111"/>
        <v/>
      </c>
      <c r="X554" s="22" t="str">
        <f t="shared" si="112"/>
        <v/>
      </c>
      <c r="Y554" s="22">
        <f t="shared" si="113"/>
        <v>0</v>
      </c>
      <c r="Z554" s="22">
        <f t="shared" si="114"/>
        <v>0</v>
      </c>
      <c r="AA554" s="22" t="str">
        <f t="shared" si="104"/>
        <v/>
      </c>
      <c r="AB554" s="22">
        <f>COUNTIF($G$2:G554,G554)</f>
        <v>0</v>
      </c>
      <c r="AC554" s="22" t="str">
        <f t="shared" si="115"/>
        <v/>
      </c>
      <c r="AD554" s="22" t="e">
        <f>VLOOKUP(D554,'2-班级信息'!A:AI,35,0)</f>
        <v>#N/A</v>
      </c>
      <c r="AE554" s="22" t="e">
        <f>VLOOKUP(D554,'2-班级信息'!A:AL,12,0)</f>
        <v>#N/A</v>
      </c>
      <c r="AF554" s="22" t="e">
        <f t="shared" si="105"/>
        <v>#N/A</v>
      </c>
      <c r="AG554" s="22" t="e">
        <f t="shared" si="116"/>
        <v>#N/A</v>
      </c>
    </row>
    <row r="555" spans="1:33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2" t="str">
        <f t="shared" si="106"/>
        <v xml:space="preserve"> </v>
      </c>
      <c r="R555" s="22" t="str">
        <f>IF(Q555="在读",IF(IFERROR(FIND("一",D555),0)&gt;0,"一对一",VLOOKUP(LEFT(D555,3),班级编码!A:H,8,0)),Q555)</f>
        <v xml:space="preserve"> </v>
      </c>
      <c r="S555" s="22">
        <f t="shared" si="107"/>
        <v>0</v>
      </c>
      <c r="T555" s="22">
        <f t="shared" si="108"/>
        <v>0</v>
      </c>
      <c r="U555" s="22" t="str">
        <f t="shared" si="109"/>
        <v/>
      </c>
      <c r="V555" s="22" t="str">
        <f t="shared" si="110"/>
        <v/>
      </c>
      <c r="W555" s="22" t="str">
        <f t="shared" si="111"/>
        <v/>
      </c>
      <c r="X555" s="22" t="str">
        <f t="shared" si="112"/>
        <v/>
      </c>
      <c r="Y555" s="22">
        <f t="shared" si="113"/>
        <v>0</v>
      </c>
      <c r="Z555" s="22">
        <f t="shared" si="114"/>
        <v>0</v>
      </c>
      <c r="AA555" s="22" t="str">
        <f t="shared" si="104"/>
        <v/>
      </c>
      <c r="AB555" s="22">
        <f>COUNTIF($G$2:G555,G555)</f>
        <v>0</v>
      </c>
      <c r="AC555" s="22" t="str">
        <f t="shared" si="115"/>
        <v/>
      </c>
      <c r="AD555" s="22" t="e">
        <f>VLOOKUP(D555,'2-班级信息'!A:AI,35,0)</f>
        <v>#N/A</v>
      </c>
      <c r="AE555" s="22" t="e">
        <f>VLOOKUP(D555,'2-班级信息'!A:AL,12,0)</f>
        <v>#N/A</v>
      </c>
      <c r="AF555" s="22" t="e">
        <f t="shared" si="105"/>
        <v>#N/A</v>
      </c>
      <c r="AG555" s="22" t="e">
        <f t="shared" si="116"/>
        <v>#N/A</v>
      </c>
    </row>
    <row r="556" spans="1:33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2" t="str">
        <f t="shared" si="106"/>
        <v xml:space="preserve"> </v>
      </c>
      <c r="R556" s="22" t="str">
        <f>IF(Q556="在读",IF(IFERROR(FIND("一",D556),0)&gt;0,"一对一",VLOOKUP(LEFT(D556,3),班级编码!A:H,8,0)),Q556)</f>
        <v xml:space="preserve"> </v>
      </c>
      <c r="S556" s="22">
        <f t="shared" si="107"/>
        <v>0</v>
      </c>
      <c r="T556" s="22">
        <f t="shared" si="108"/>
        <v>0</v>
      </c>
      <c r="U556" s="22" t="str">
        <f t="shared" si="109"/>
        <v/>
      </c>
      <c r="V556" s="22" t="str">
        <f t="shared" si="110"/>
        <v/>
      </c>
      <c r="W556" s="22" t="str">
        <f t="shared" si="111"/>
        <v/>
      </c>
      <c r="X556" s="22" t="str">
        <f t="shared" si="112"/>
        <v/>
      </c>
      <c r="Y556" s="22">
        <f t="shared" si="113"/>
        <v>0</v>
      </c>
      <c r="Z556" s="22">
        <f t="shared" si="114"/>
        <v>0</v>
      </c>
      <c r="AA556" s="22" t="str">
        <f t="shared" si="104"/>
        <v/>
      </c>
      <c r="AB556" s="22">
        <f>COUNTIF($G$2:G556,G556)</f>
        <v>0</v>
      </c>
      <c r="AC556" s="22" t="str">
        <f t="shared" si="115"/>
        <v/>
      </c>
      <c r="AD556" s="22" t="e">
        <f>VLOOKUP(D556,'2-班级信息'!A:AI,35,0)</f>
        <v>#N/A</v>
      </c>
      <c r="AE556" s="22" t="e">
        <f>VLOOKUP(D556,'2-班级信息'!A:AL,12,0)</f>
        <v>#N/A</v>
      </c>
      <c r="AF556" s="22" t="e">
        <f t="shared" si="105"/>
        <v>#N/A</v>
      </c>
      <c r="AG556" s="22" t="e">
        <f t="shared" si="116"/>
        <v>#N/A</v>
      </c>
    </row>
    <row r="557" spans="1:33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2" t="str">
        <f t="shared" si="106"/>
        <v xml:space="preserve"> </v>
      </c>
      <c r="R557" s="22" t="str">
        <f>IF(Q557="在读",IF(IFERROR(FIND("一",D557),0)&gt;0,"一对一",VLOOKUP(LEFT(D557,3),班级编码!A:H,8,0)),Q557)</f>
        <v xml:space="preserve"> </v>
      </c>
      <c r="S557" s="22">
        <f t="shared" si="107"/>
        <v>0</v>
      </c>
      <c r="T557" s="22">
        <f t="shared" si="108"/>
        <v>0</v>
      </c>
      <c r="U557" s="22" t="str">
        <f t="shared" si="109"/>
        <v/>
      </c>
      <c r="V557" s="22" t="str">
        <f t="shared" si="110"/>
        <v/>
      </c>
      <c r="W557" s="22" t="str">
        <f t="shared" si="111"/>
        <v/>
      </c>
      <c r="X557" s="22" t="str">
        <f t="shared" si="112"/>
        <v/>
      </c>
      <c r="Y557" s="22">
        <f t="shared" si="113"/>
        <v>0</v>
      </c>
      <c r="Z557" s="22">
        <f t="shared" si="114"/>
        <v>0</v>
      </c>
      <c r="AA557" s="22" t="str">
        <f t="shared" si="104"/>
        <v/>
      </c>
      <c r="AB557" s="22">
        <f>COUNTIF($G$2:G557,G557)</f>
        <v>0</v>
      </c>
      <c r="AC557" s="22" t="str">
        <f t="shared" si="115"/>
        <v/>
      </c>
      <c r="AD557" s="22" t="e">
        <f>VLOOKUP(D557,'2-班级信息'!A:AI,35,0)</f>
        <v>#N/A</v>
      </c>
      <c r="AE557" s="22" t="e">
        <f>VLOOKUP(D557,'2-班级信息'!A:AL,12,0)</f>
        <v>#N/A</v>
      </c>
      <c r="AF557" s="22" t="e">
        <f t="shared" si="105"/>
        <v>#N/A</v>
      </c>
      <c r="AG557" s="22" t="e">
        <f t="shared" si="116"/>
        <v>#N/A</v>
      </c>
    </row>
    <row r="558" spans="1:33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2" t="str">
        <f t="shared" si="106"/>
        <v xml:space="preserve"> </v>
      </c>
      <c r="R558" s="22" t="str">
        <f>IF(Q558="在读",IF(IFERROR(FIND("一",D558),0)&gt;0,"一对一",VLOOKUP(LEFT(D558,3),班级编码!A:H,8,0)),Q558)</f>
        <v xml:space="preserve"> </v>
      </c>
      <c r="S558" s="22">
        <f t="shared" si="107"/>
        <v>0</v>
      </c>
      <c r="T558" s="22">
        <f t="shared" si="108"/>
        <v>0</v>
      </c>
      <c r="U558" s="22" t="str">
        <f t="shared" si="109"/>
        <v/>
      </c>
      <c r="V558" s="22" t="str">
        <f t="shared" si="110"/>
        <v/>
      </c>
      <c r="W558" s="22" t="str">
        <f t="shared" si="111"/>
        <v/>
      </c>
      <c r="X558" s="22" t="str">
        <f t="shared" si="112"/>
        <v/>
      </c>
      <c r="Y558" s="22">
        <f t="shared" si="113"/>
        <v>0</v>
      </c>
      <c r="Z558" s="22">
        <f t="shared" si="114"/>
        <v>0</v>
      </c>
      <c r="AA558" s="22" t="str">
        <f t="shared" si="104"/>
        <v/>
      </c>
      <c r="AB558" s="22">
        <f>COUNTIF($G$2:G558,G558)</f>
        <v>0</v>
      </c>
      <c r="AC558" s="22" t="str">
        <f t="shared" si="115"/>
        <v/>
      </c>
      <c r="AD558" s="22" t="e">
        <f>VLOOKUP(D558,'2-班级信息'!A:AI,35,0)</f>
        <v>#N/A</v>
      </c>
      <c r="AE558" s="22" t="e">
        <f>VLOOKUP(D558,'2-班级信息'!A:AL,12,0)</f>
        <v>#N/A</v>
      </c>
      <c r="AF558" s="22" t="e">
        <f t="shared" si="105"/>
        <v>#N/A</v>
      </c>
      <c r="AG558" s="22" t="e">
        <f t="shared" si="116"/>
        <v>#N/A</v>
      </c>
    </row>
    <row r="559" spans="1:33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2" t="str">
        <f t="shared" si="106"/>
        <v xml:space="preserve"> </v>
      </c>
      <c r="R559" s="22" t="str">
        <f>IF(Q559="在读",IF(IFERROR(FIND("一",D559),0)&gt;0,"一对一",VLOOKUP(LEFT(D559,3),班级编码!A:H,8,0)),Q559)</f>
        <v xml:space="preserve"> </v>
      </c>
      <c r="S559" s="22">
        <f t="shared" si="107"/>
        <v>0</v>
      </c>
      <c r="T559" s="22">
        <f t="shared" si="108"/>
        <v>0</v>
      </c>
      <c r="U559" s="22" t="str">
        <f t="shared" si="109"/>
        <v/>
      </c>
      <c r="V559" s="22" t="str">
        <f t="shared" si="110"/>
        <v/>
      </c>
      <c r="W559" s="22" t="str">
        <f t="shared" si="111"/>
        <v/>
      </c>
      <c r="X559" s="22" t="str">
        <f t="shared" si="112"/>
        <v/>
      </c>
      <c r="Y559" s="22">
        <f t="shared" si="113"/>
        <v>0</v>
      </c>
      <c r="Z559" s="22">
        <f t="shared" si="114"/>
        <v>0</v>
      </c>
      <c r="AA559" s="22" t="str">
        <f t="shared" si="104"/>
        <v/>
      </c>
      <c r="AB559" s="22">
        <f>COUNTIF($G$2:G559,G559)</f>
        <v>0</v>
      </c>
      <c r="AC559" s="22" t="str">
        <f t="shared" si="115"/>
        <v/>
      </c>
      <c r="AD559" s="22" t="e">
        <f>VLOOKUP(D559,'2-班级信息'!A:AI,35,0)</f>
        <v>#N/A</v>
      </c>
      <c r="AE559" s="22" t="e">
        <f>VLOOKUP(D559,'2-班级信息'!A:AL,12,0)</f>
        <v>#N/A</v>
      </c>
      <c r="AF559" s="22" t="e">
        <f t="shared" si="105"/>
        <v>#N/A</v>
      </c>
      <c r="AG559" s="22" t="e">
        <f t="shared" si="116"/>
        <v>#N/A</v>
      </c>
    </row>
    <row r="560" spans="1:33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2" t="str">
        <f t="shared" si="106"/>
        <v xml:space="preserve"> </v>
      </c>
      <c r="R560" s="22" t="str">
        <f>IF(Q560="在读",IF(IFERROR(FIND("一",D560),0)&gt;0,"一对一",VLOOKUP(LEFT(D560,3),班级编码!A:H,8,0)),Q560)</f>
        <v xml:space="preserve"> </v>
      </c>
      <c r="S560" s="22">
        <f t="shared" si="107"/>
        <v>0</v>
      </c>
      <c r="T560" s="22">
        <f t="shared" si="108"/>
        <v>0</v>
      </c>
      <c r="U560" s="22" t="str">
        <f t="shared" si="109"/>
        <v/>
      </c>
      <c r="V560" s="22" t="str">
        <f t="shared" si="110"/>
        <v/>
      </c>
      <c r="W560" s="22" t="str">
        <f t="shared" si="111"/>
        <v/>
      </c>
      <c r="X560" s="22" t="str">
        <f t="shared" si="112"/>
        <v/>
      </c>
      <c r="Y560" s="22">
        <f t="shared" si="113"/>
        <v>0</v>
      </c>
      <c r="Z560" s="22">
        <f t="shared" si="114"/>
        <v>0</v>
      </c>
      <c r="AA560" s="22" t="str">
        <f t="shared" si="104"/>
        <v/>
      </c>
      <c r="AB560" s="22">
        <f>COUNTIF($G$2:G560,G560)</f>
        <v>0</v>
      </c>
      <c r="AC560" s="22" t="str">
        <f t="shared" si="115"/>
        <v/>
      </c>
      <c r="AD560" s="22" t="e">
        <f>VLOOKUP(D560,'2-班级信息'!A:AI,35,0)</f>
        <v>#N/A</v>
      </c>
      <c r="AE560" s="22" t="e">
        <f>VLOOKUP(D560,'2-班级信息'!A:AL,12,0)</f>
        <v>#N/A</v>
      </c>
      <c r="AF560" s="22" t="e">
        <f t="shared" si="105"/>
        <v>#N/A</v>
      </c>
      <c r="AG560" s="22" t="e">
        <f t="shared" si="116"/>
        <v>#N/A</v>
      </c>
    </row>
    <row r="561" spans="1:33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2" t="str">
        <f t="shared" si="106"/>
        <v xml:space="preserve"> </v>
      </c>
      <c r="R561" s="22" t="str">
        <f>IF(Q561="在读",IF(IFERROR(FIND("一",D561),0)&gt;0,"一对一",VLOOKUP(LEFT(D561,3),班级编码!A:H,8,0)),Q561)</f>
        <v xml:space="preserve"> </v>
      </c>
      <c r="S561" s="22">
        <f t="shared" si="107"/>
        <v>0</v>
      </c>
      <c r="T561" s="22">
        <f t="shared" si="108"/>
        <v>0</v>
      </c>
      <c r="U561" s="22" t="str">
        <f t="shared" si="109"/>
        <v/>
      </c>
      <c r="V561" s="22" t="str">
        <f t="shared" si="110"/>
        <v/>
      </c>
      <c r="W561" s="22" t="str">
        <f t="shared" si="111"/>
        <v/>
      </c>
      <c r="X561" s="22" t="str">
        <f t="shared" si="112"/>
        <v/>
      </c>
      <c r="Y561" s="22">
        <f t="shared" si="113"/>
        <v>0</v>
      </c>
      <c r="Z561" s="22">
        <f t="shared" si="114"/>
        <v>0</v>
      </c>
      <c r="AA561" s="22" t="str">
        <f t="shared" si="104"/>
        <v/>
      </c>
      <c r="AB561" s="22">
        <f>COUNTIF($G$2:G561,G561)</f>
        <v>0</v>
      </c>
      <c r="AC561" s="22" t="str">
        <f t="shared" si="115"/>
        <v/>
      </c>
      <c r="AD561" s="22" t="e">
        <f>VLOOKUP(D561,'2-班级信息'!A:AI,35,0)</f>
        <v>#N/A</v>
      </c>
      <c r="AE561" s="22" t="e">
        <f>VLOOKUP(D561,'2-班级信息'!A:AL,12,0)</f>
        <v>#N/A</v>
      </c>
      <c r="AF561" s="22" t="e">
        <f t="shared" si="105"/>
        <v>#N/A</v>
      </c>
      <c r="AG561" s="22" t="e">
        <f t="shared" si="116"/>
        <v>#N/A</v>
      </c>
    </row>
    <row r="562" spans="1:33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2" t="str">
        <f t="shared" si="106"/>
        <v xml:space="preserve"> </v>
      </c>
      <c r="R562" s="22" t="str">
        <f>IF(Q562="在读",IF(IFERROR(FIND("一",D562),0)&gt;0,"一对一",VLOOKUP(LEFT(D562,3),班级编码!A:H,8,0)),Q562)</f>
        <v xml:space="preserve"> </v>
      </c>
      <c r="S562" s="22">
        <f t="shared" si="107"/>
        <v>0</v>
      </c>
      <c r="T562" s="22">
        <f t="shared" si="108"/>
        <v>0</v>
      </c>
      <c r="U562" s="22" t="str">
        <f t="shared" si="109"/>
        <v/>
      </c>
      <c r="V562" s="22" t="str">
        <f t="shared" si="110"/>
        <v/>
      </c>
      <c r="W562" s="22" t="str">
        <f t="shared" si="111"/>
        <v/>
      </c>
      <c r="X562" s="22" t="str">
        <f t="shared" si="112"/>
        <v/>
      </c>
      <c r="Y562" s="22">
        <f t="shared" si="113"/>
        <v>0</v>
      </c>
      <c r="Z562" s="22">
        <f t="shared" si="114"/>
        <v>0</v>
      </c>
      <c r="AA562" s="22" t="str">
        <f t="shared" si="104"/>
        <v/>
      </c>
      <c r="AB562" s="22">
        <f>COUNTIF($G$2:G562,G562)</f>
        <v>0</v>
      </c>
      <c r="AC562" s="22" t="str">
        <f t="shared" si="115"/>
        <v/>
      </c>
      <c r="AD562" s="22" t="e">
        <f>VLOOKUP(D562,'2-班级信息'!A:AI,35,0)</f>
        <v>#N/A</v>
      </c>
      <c r="AE562" s="22" t="e">
        <f>VLOOKUP(D562,'2-班级信息'!A:AL,12,0)</f>
        <v>#N/A</v>
      </c>
      <c r="AF562" s="22" t="e">
        <f t="shared" si="105"/>
        <v>#N/A</v>
      </c>
      <c r="AG562" s="22" t="e">
        <f t="shared" si="116"/>
        <v>#N/A</v>
      </c>
    </row>
    <row r="563" spans="1:3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2" t="str">
        <f t="shared" si="106"/>
        <v xml:space="preserve"> </v>
      </c>
      <c r="R563" s="22" t="str">
        <f>IF(Q563="在读",IF(IFERROR(FIND("一",D563),0)&gt;0,"一对一",VLOOKUP(LEFT(D563,3),班级编码!A:H,8,0)),Q563)</f>
        <v xml:space="preserve"> </v>
      </c>
      <c r="S563" s="22">
        <f t="shared" si="107"/>
        <v>0</v>
      </c>
      <c r="T563" s="22">
        <f t="shared" si="108"/>
        <v>0</v>
      </c>
      <c r="U563" s="22" t="str">
        <f t="shared" si="109"/>
        <v/>
      </c>
      <c r="V563" s="22" t="str">
        <f t="shared" si="110"/>
        <v/>
      </c>
      <c r="W563" s="22" t="str">
        <f t="shared" si="111"/>
        <v/>
      </c>
      <c r="X563" s="22" t="str">
        <f t="shared" si="112"/>
        <v/>
      </c>
      <c r="Y563" s="22">
        <f t="shared" si="113"/>
        <v>0</v>
      </c>
      <c r="Z563" s="22">
        <f t="shared" si="114"/>
        <v>0</v>
      </c>
      <c r="AA563" s="22" t="str">
        <f t="shared" si="104"/>
        <v/>
      </c>
      <c r="AB563" s="22">
        <f>COUNTIF($G$2:G563,G563)</f>
        <v>0</v>
      </c>
      <c r="AC563" s="22" t="str">
        <f t="shared" si="115"/>
        <v/>
      </c>
      <c r="AD563" s="22" t="e">
        <f>VLOOKUP(D563,'2-班级信息'!A:AI,35,0)</f>
        <v>#N/A</v>
      </c>
      <c r="AE563" s="22" t="e">
        <f>VLOOKUP(D563,'2-班级信息'!A:AL,12,0)</f>
        <v>#N/A</v>
      </c>
      <c r="AF563" s="22" t="e">
        <f t="shared" si="105"/>
        <v>#N/A</v>
      </c>
      <c r="AG563" s="22" t="e">
        <f t="shared" si="116"/>
        <v>#N/A</v>
      </c>
    </row>
    <row r="564" spans="1:33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2" t="str">
        <f t="shared" si="106"/>
        <v xml:space="preserve"> </v>
      </c>
      <c r="R564" s="22" t="str">
        <f>IF(Q564="在读",IF(IFERROR(FIND("一",D564),0)&gt;0,"一对一",VLOOKUP(LEFT(D564,3),班级编码!A:H,8,0)),Q564)</f>
        <v xml:space="preserve"> </v>
      </c>
      <c r="S564" s="22">
        <f t="shared" si="107"/>
        <v>0</v>
      </c>
      <c r="T564" s="22">
        <f t="shared" si="108"/>
        <v>0</v>
      </c>
      <c r="U564" s="22" t="str">
        <f t="shared" si="109"/>
        <v/>
      </c>
      <c r="V564" s="22" t="str">
        <f t="shared" si="110"/>
        <v/>
      </c>
      <c r="W564" s="22" t="str">
        <f t="shared" si="111"/>
        <v/>
      </c>
      <c r="X564" s="22" t="str">
        <f t="shared" si="112"/>
        <v/>
      </c>
      <c r="Y564" s="22">
        <f t="shared" si="113"/>
        <v>0</v>
      </c>
      <c r="Z564" s="22">
        <f t="shared" si="114"/>
        <v>0</v>
      </c>
      <c r="AA564" s="22" t="str">
        <f t="shared" si="104"/>
        <v/>
      </c>
      <c r="AB564" s="22">
        <f>COUNTIF($G$2:G564,G564)</f>
        <v>0</v>
      </c>
      <c r="AC564" s="22" t="str">
        <f t="shared" si="115"/>
        <v/>
      </c>
      <c r="AD564" s="22" t="e">
        <f>VLOOKUP(D564,'2-班级信息'!A:AI,35,0)</f>
        <v>#N/A</v>
      </c>
      <c r="AE564" s="22" t="e">
        <f>VLOOKUP(D564,'2-班级信息'!A:AL,12,0)</f>
        <v>#N/A</v>
      </c>
      <c r="AF564" s="22" t="e">
        <f t="shared" si="105"/>
        <v>#N/A</v>
      </c>
      <c r="AG564" s="22" t="e">
        <f t="shared" si="116"/>
        <v>#N/A</v>
      </c>
    </row>
    <row r="565" spans="1:33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2" t="str">
        <f t="shared" si="106"/>
        <v xml:space="preserve"> </v>
      </c>
      <c r="R565" s="22" t="str">
        <f>IF(Q565="在读",IF(IFERROR(FIND("一",D565),0)&gt;0,"一对一",VLOOKUP(LEFT(D565,3),班级编码!A:H,8,0)),Q565)</f>
        <v xml:space="preserve"> </v>
      </c>
      <c r="S565" s="22">
        <f t="shared" si="107"/>
        <v>0</v>
      </c>
      <c r="T565" s="22">
        <f t="shared" si="108"/>
        <v>0</v>
      </c>
      <c r="U565" s="22" t="str">
        <f t="shared" si="109"/>
        <v/>
      </c>
      <c r="V565" s="22" t="str">
        <f t="shared" si="110"/>
        <v/>
      </c>
      <c r="W565" s="22" t="str">
        <f t="shared" si="111"/>
        <v/>
      </c>
      <c r="X565" s="22" t="str">
        <f t="shared" si="112"/>
        <v/>
      </c>
      <c r="Y565" s="22">
        <f t="shared" si="113"/>
        <v>0</v>
      </c>
      <c r="Z565" s="22">
        <f t="shared" si="114"/>
        <v>0</v>
      </c>
      <c r="AA565" s="22" t="str">
        <f t="shared" si="104"/>
        <v/>
      </c>
      <c r="AB565" s="22">
        <f>COUNTIF($G$2:G565,G565)</f>
        <v>0</v>
      </c>
      <c r="AC565" s="22" t="str">
        <f t="shared" si="115"/>
        <v/>
      </c>
      <c r="AD565" s="22" t="e">
        <f>VLOOKUP(D565,'2-班级信息'!A:AI,35,0)</f>
        <v>#N/A</v>
      </c>
      <c r="AE565" s="22" t="e">
        <f>VLOOKUP(D565,'2-班级信息'!A:AL,12,0)</f>
        <v>#N/A</v>
      </c>
      <c r="AF565" s="22" t="e">
        <f t="shared" si="105"/>
        <v>#N/A</v>
      </c>
      <c r="AG565" s="22" t="e">
        <f t="shared" si="116"/>
        <v>#N/A</v>
      </c>
    </row>
    <row r="566" spans="1:33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2" t="str">
        <f t="shared" si="106"/>
        <v xml:space="preserve"> </v>
      </c>
      <c r="R566" s="22" t="str">
        <f>IF(Q566="在读",IF(IFERROR(FIND("一",D566),0)&gt;0,"一对一",VLOOKUP(LEFT(D566,3),班级编码!A:H,8,0)),Q566)</f>
        <v xml:space="preserve"> </v>
      </c>
      <c r="S566" s="22">
        <f t="shared" si="107"/>
        <v>0</v>
      </c>
      <c r="T566" s="22">
        <f t="shared" si="108"/>
        <v>0</v>
      </c>
      <c r="U566" s="22" t="str">
        <f t="shared" si="109"/>
        <v/>
      </c>
      <c r="V566" s="22" t="str">
        <f t="shared" si="110"/>
        <v/>
      </c>
      <c r="W566" s="22" t="str">
        <f t="shared" si="111"/>
        <v/>
      </c>
      <c r="X566" s="22" t="str">
        <f t="shared" si="112"/>
        <v/>
      </c>
      <c r="Y566" s="22">
        <f t="shared" si="113"/>
        <v>0</v>
      </c>
      <c r="Z566" s="22">
        <f t="shared" si="114"/>
        <v>0</v>
      </c>
      <c r="AA566" s="22" t="str">
        <f t="shared" si="104"/>
        <v/>
      </c>
      <c r="AB566" s="22">
        <f>COUNTIF($G$2:G566,G566)</f>
        <v>0</v>
      </c>
      <c r="AC566" s="22" t="str">
        <f t="shared" si="115"/>
        <v/>
      </c>
      <c r="AD566" s="22" t="e">
        <f>VLOOKUP(D566,'2-班级信息'!A:AI,35,0)</f>
        <v>#N/A</v>
      </c>
      <c r="AE566" s="22" t="e">
        <f>VLOOKUP(D566,'2-班级信息'!A:AL,12,0)</f>
        <v>#N/A</v>
      </c>
      <c r="AF566" s="22" t="e">
        <f t="shared" si="105"/>
        <v>#N/A</v>
      </c>
      <c r="AG566" s="22" t="e">
        <f t="shared" si="116"/>
        <v>#N/A</v>
      </c>
    </row>
    <row r="567" spans="1:33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2" t="str">
        <f t="shared" si="106"/>
        <v xml:space="preserve"> </v>
      </c>
      <c r="R567" s="22" t="str">
        <f>IF(Q567="在读",IF(IFERROR(FIND("一",D567),0)&gt;0,"一对一",VLOOKUP(LEFT(D567,3),班级编码!A:H,8,0)),Q567)</f>
        <v xml:space="preserve"> </v>
      </c>
      <c r="S567" s="22">
        <f t="shared" si="107"/>
        <v>0</v>
      </c>
      <c r="T567" s="22">
        <f t="shared" si="108"/>
        <v>0</v>
      </c>
      <c r="U567" s="22" t="str">
        <f t="shared" si="109"/>
        <v/>
      </c>
      <c r="V567" s="22" t="str">
        <f t="shared" si="110"/>
        <v/>
      </c>
      <c r="W567" s="22" t="str">
        <f t="shared" si="111"/>
        <v/>
      </c>
      <c r="X567" s="22" t="str">
        <f t="shared" si="112"/>
        <v/>
      </c>
      <c r="Y567" s="22">
        <f t="shared" si="113"/>
        <v>0</v>
      </c>
      <c r="Z567" s="22">
        <f t="shared" si="114"/>
        <v>0</v>
      </c>
      <c r="AA567" s="22" t="str">
        <f t="shared" si="104"/>
        <v/>
      </c>
      <c r="AB567" s="22">
        <f>COUNTIF($G$2:G567,G567)</f>
        <v>0</v>
      </c>
      <c r="AC567" s="22" t="str">
        <f t="shared" si="115"/>
        <v/>
      </c>
      <c r="AD567" s="22" t="e">
        <f>VLOOKUP(D567,'2-班级信息'!A:AI,35,0)</f>
        <v>#N/A</v>
      </c>
      <c r="AE567" s="22" t="e">
        <f>VLOOKUP(D567,'2-班级信息'!A:AL,12,0)</f>
        <v>#N/A</v>
      </c>
      <c r="AF567" s="22" t="e">
        <f t="shared" si="105"/>
        <v>#N/A</v>
      </c>
      <c r="AG567" s="22" t="e">
        <f t="shared" si="116"/>
        <v>#N/A</v>
      </c>
    </row>
    <row r="568" spans="1:33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2" t="str">
        <f t="shared" si="106"/>
        <v xml:space="preserve"> </v>
      </c>
      <c r="R568" s="22" t="str">
        <f>IF(Q568="在读",IF(IFERROR(FIND("一",D568),0)&gt;0,"一对一",VLOOKUP(LEFT(D568,3),班级编码!A:H,8,0)),Q568)</f>
        <v xml:space="preserve"> </v>
      </c>
      <c r="S568" s="22">
        <f t="shared" si="107"/>
        <v>0</v>
      </c>
      <c r="T568" s="22">
        <f t="shared" si="108"/>
        <v>0</v>
      </c>
      <c r="U568" s="22" t="str">
        <f t="shared" si="109"/>
        <v/>
      </c>
      <c r="V568" s="22" t="str">
        <f t="shared" si="110"/>
        <v/>
      </c>
      <c r="W568" s="22" t="str">
        <f t="shared" si="111"/>
        <v/>
      </c>
      <c r="X568" s="22" t="str">
        <f t="shared" si="112"/>
        <v/>
      </c>
      <c r="Y568" s="22">
        <f t="shared" si="113"/>
        <v>0</v>
      </c>
      <c r="Z568" s="22">
        <f t="shared" si="114"/>
        <v>0</v>
      </c>
      <c r="AA568" s="22" t="str">
        <f t="shared" si="104"/>
        <v/>
      </c>
      <c r="AB568" s="22">
        <f>COUNTIF($G$2:G568,G568)</f>
        <v>0</v>
      </c>
      <c r="AC568" s="22" t="str">
        <f t="shared" si="115"/>
        <v/>
      </c>
      <c r="AD568" s="22" t="e">
        <f>VLOOKUP(D568,'2-班级信息'!A:AI,35,0)</f>
        <v>#N/A</v>
      </c>
      <c r="AE568" s="22" t="e">
        <f>VLOOKUP(D568,'2-班级信息'!A:AL,12,0)</f>
        <v>#N/A</v>
      </c>
      <c r="AF568" s="22" t="e">
        <f t="shared" si="105"/>
        <v>#N/A</v>
      </c>
      <c r="AG568" s="22" t="e">
        <f t="shared" si="116"/>
        <v>#N/A</v>
      </c>
    </row>
    <row r="569" spans="1:33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2" t="str">
        <f t="shared" si="106"/>
        <v xml:space="preserve"> </v>
      </c>
      <c r="R569" s="22" t="str">
        <f>IF(Q569="在读",IF(IFERROR(FIND("一",D569),0)&gt;0,"一对一",VLOOKUP(LEFT(D569,3),班级编码!A:H,8,0)),Q569)</f>
        <v xml:space="preserve"> </v>
      </c>
      <c r="S569" s="22">
        <f t="shared" si="107"/>
        <v>0</v>
      </c>
      <c r="T569" s="22">
        <f t="shared" si="108"/>
        <v>0</v>
      </c>
      <c r="U569" s="22" t="str">
        <f t="shared" si="109"/>
        <v/>
      </c>
      <c r="V569" s="22" t="str">
        <f t="shared" si="110"/>
        <v/>
      </c>
      <c r="W569" s="22" t="str">
        <f t="shared" si="111"/>
        <v/>
      </c>
      <c r="X569" s="22" t="str">
        <f t="shared" si="112"/>
        <v/>
      </c>
      <c r="Y569" s="22">
        <f t="shared" si="113"/>
        <v>0</v>
      </c>
      <c r="Z569" s="22">
        <f t="shared" si="114"/>
        <v>0</v>
      </c>
      <c r="AA569" s="22" t="str">
        <f t="shared" si="104"/>
        <v/>
      </c>
      <c r="AB569" s="22">
        <f>COUNTIF($G$2:G569,G569)</f>
        <v>0</v>
      </c>
      <c r="AC569" s="22" t="str">
        <f t="shared" si="115"/>
        <v/>
      </c>
      <c r="AD569" s="22" t="e">
        <f>VLOOKUP(D569,'2-班级信息'!A:AI,35,0)</f>
        <v>#N/A</v>
      </c>
      <c r="AE569" s="22" t="e">
        <f>VLOOKUP(D569,'2-班级信息'!A:AL,12,0)</f>
        <v>#N/A</v>
      </c>
      <c r="AF569" s="22" t="e">
        <f t="shared" si="105"/>
        <v>#N/A</v>
      </c>
      <c r="AG569" s="22" t="e">
        <f t="shared" si="116"/>
        <v>#N/A</v>
      </c>
    </row>
    <row r="570" spans="1:33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2" t="str">
        <f t="shared" si="106"/>
        <v xml:space="preserve"> </v>
      </c>
      <c r="R570" s="22" t="str">
        <f>IF(Q570="在读",IF(IFERROR(FIND("一",D570),0)&gt;0,"一对一",VLOOKUP(LEFT(D570,3),班级编码!A:H,8,0)),Q570)</f>
        <v xml:space="preserve"> </v>
      </c>
      <c r="S570" s="22">
        <f t="shared" si="107"/>
        <v>0</v>
      </c>
      <c r="T570" s="22">
        <f t="shared" si="108"/>
        <v>0</v>
      </c>
      <c r="U570" s="22" t="str">
        <f t="shared" si="109"/>
        <v/>
      </c>
      <c r="V570" s="22" t="str">
        <f t="shared" si="110"/>
        <v/>
      </c>
      <c r="W570" s="22" t="str">
        <f t="shared" si="111"/>
        <v/>
      </c>
      <c r="X570" s="22" t="str">
        <f t="shared" si="112"/>
        <v/>
      </c>
      <c r="Y570" s="22">
        <f t="shared" si="113"/>
        <v>0</v>
      </c>
      <c r="Z570" s="22">
        <f t="shared" si="114"/>
        <v>0</v>
      </c>
      <c r="AA570" s="22" t="str">
        <f t="shared" si="104"/>
        <v/>
      </c>
      <c r="AB570" s="22">
        <f>COUNTIF($G$2:G570,G570)</f>
        <v>0</v>
      </c>
      <c r="AC570" s="22" t="str">
        <f t="shared" si="115"/>
        <v/>
      </c>
      <c r="AD570" s="22" t="e">
        <f>VLOOKUP(D570,'2-班级信息'!A:AI,35,0)</f>
        <v>#N/A</v>
      </c>
      <c r="AE570" s="22" t="e">
        <f>VLOOKUP(D570,'2-班级信息'!A:AL,12,0)</f>
        <v>#N/A</v>
      </c>
      <c r="AF570" s="22" t="e">
        <f t="shared" si="105"/>
        <v>#N/A</v>
      </c>
      <c r="AG570" s="22" t="e">
        <f t="shared" si="116"/>
        <v>#N/A</v>
      </c>
    </row>
    <row r="571" spans="1:33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2" t="str">
        <f t="shared" si="106"/>
        <v xml:space="preserve"> </v>
      </c>
      <c r="R571" s="22" t="str">
        <f>IF(Q571="在读",IF(IFERROR(FIND("一",D571),0)&gt;0,"一对一",VLOOKUP(LEFT(D571,3),班级编码!A:H,8,0)),Q571)</f>
        <v xml:space="preserve"> </v>
      </c>
      <c r="S571" s="22">
        <f t="shared" si="107"/>
        <v>0</v>
      </c>
      <c r="T571" s="22">
        <f t="shared" si="108"/>
        <v>0</v>
      </c>
      <c r="U571" s="22" t="str">
        <f t="shared" si="109"/>
        <v/>
      </c>
      <c r="V571" s="22" t="str">
        <f t="shared" si="110"/>
        <v/>
      </c>
      <c r="W571" s="22" t="str">
        <f t="shared" si="111"/>
        <v/>
      </c>
      <c r="X571" s="22" t="str">
        <f t="shared" si="112"/>
        <v/>
      </c>
      <c r="Y571" s="22">
        <f t="shared" si="113"/>
        <v>0</v>
      </c>
      <c r="Z571" s="22">
        <f t="shared" si="114"/>
        <v>0</v>
      </c>
      <c r="AA571" s="22" t="str">
        <f t="shared" si="104"/>
        <v/>
      </c>
      <c r="AB571" s="22">
        <f>COUNTIF($G$2:G571,G571)</f>
        <v>0</v>
      </c>
      <c r="AC571" s="22" t="str">
        <f t="shared" si="115"/>
        <v/>
      </c>
      <c r="AD571" s="22" t="e">
        <f>VLOOKUP(D571,'2-班级信息'!A:AI,35,0)</f>
        <v>#N/A</v>
      </c>
      <c r="AE571" s="22" t="e">
        <f>VLOOKUP(D571,'2-班级信息'!A:AL,12,0)</f>
        <v>#N/A</v>
      </c>
      <c r="AF571" s="22" t="e">
        <f t="shared" si="105"/>
        <v>#N/A</v>
      </c>
      <c r="AG571" s="22" t="e">
        <f t="shared" si="116"/>
        <v>#N/A</v>
      </c>
    </row>
    <row r="572" spans="1:33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2" t="str">
        <f t="shared" si="106"/>
        <v xml:space="preserve"> </v>
      </c>
      <c r="R572" s="22" t="str">
        <f>IF(Q572="在读",IF(IFERROR(FIND("一",D572),0)&gt;0,"一对一",VLOOKUP(LEFT(D572,3),班级编码!A:H,8,0)),Q572)</f>
        <v xml:space="preserve"> </v>
      </c>
      <c r="S572" s="22">
        <f t="shared" si="107"/>
        <v>0</v>
      </c>
      <c r="T572" s="22">
        <f t="shared" si="108"/>
        <v>0</v>
      </c>
      <c r="U572" s="22" t="str">
        <f t="shared" si="109"/>
        <v/>
      </c>
      <c r="V572" s="22" t="str">
        <f t="shared" si="110"/>
        <v/>
      </c>
      <c r="W572" s="22" t="str">
        <f t="shared" si="111"/>
        <v/>
      </c>
      <c r="X572" s="22" t="str">
        <f t="shared" si="112"/>
        <v/>
      </c>
      <c r="Y572" s="22">
        <f t="shared" si="113"/>
        <v>0</v>
      </c>
      <c r="Z572" s="22">
        <f t="shared" si="114"/>
        <v>0</v>
      </c>
      <c r="AA572" s="22" t="str">
        <f t="shared" si="104"/>
        <v/>
      </c>
      <c r="AB572" s="22">
        <f>COUNTIF($G$2:G572,G572)</f>
        <v>0</v>
      </c>
      <c r="AC572" s="22" t="str">
        <f t="shared" si="115"/>
        <v/>
      </c>
      <c r="AD572" s="22" t="e">
        <f>VLOOKUP(D572,'2-班级信息'!A:AI,35,0)</f>
        <v>#N/A</v>
      </c>
      <c r="AE572" s="22" t="e">
        <f>VLOOKUP(D572,'2-班级信息'!A:AL,12,0)</f>
        <v>#N/A</v>
      </c>
      <c r="AF572" s="22" t="e">
        <f t="shared" si="105"/>
        <v>#N/A</v>
      </c>
      <c r="AG572" s="22" t="e">
        <f t="shared" si="116"/>
        <v>#N/A</v>
      </c>
    </row>
    <row r="573" spans="1:3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2" t="str">
        <f t="shared" si="106"/>
        <v xml:space="preserve"> </v>
      </c>
      <c r="R573" s="22" t="str">
        <f>IF(Q573="在读",IF(IFERROR(FIND("一",D573),0)&gt;0,"一对一",VLOOKUP(LEFT(D573,3),班级编码!A:H,8,0)),Q573)</f>
        <v xml:space="preserve"> </v>
      </c>
      <c r="S573" s="22">
        <f t="shared" si="107"/>
        <v>0</v>
      </c>
      <c r="T573" s="22">
        <f t="shared" si="108"/>
        <v>0</v>
      </c>
      <c r="U573" s="22" t="str">
        <f t="shared" si="109"/>
        <v/>
      </c>
      <c r="V573" s="22" t="str">
        <f t="shared" si="110"/>
        <v/>
      </c>
      <c r="W573" s="22" t="str">
        <f t="shared" si="111"/>
        <v/>
      </c>
      <c r="X573" s="22" t="str">
        <f t="shared" si="112"/>
        <v/>
      </c>
      <c r="Y573" s="22">
        <f t="shared" si="113"/>
        <v>0</v>
      </c>
      <c r="Z573" s="22">
        <f t="shared" si="114"/>
        <v>0</v>
      </c>
      <c r="AA573" s="22" t="str">
        <f t="shared" si="104"/>
        <v/>
      </c>
      <c r="AB573" s="22">
        <f>COUNTIF($G$2:G573,G573)</f>
        <v>0</v>
      </c>
      <c r="AC573" s="22" t="str">
        <f t="shared" si="115"/>
        <v/>
      </c>
      <c r="AD573" s="22" t="e">
        <f>VLOOKUP(D573,'2-班级信息'!A:AI,35,0)</f>
        <v>#N/A</v>
      </c>
      <c r="AE573" s="22" t="e">
        <f>VLOOKUP(D573,'2-班级信息'!A:AL,12,0)</f>
        <v>#N/A</v>
      </c>
      <c r="AF573" s="22" t="e">
        <f t="shared" si="105"/>
        <v>#N/A</v>
      </c>
      <c r="AG573" s="22" t="e">
        <f t="shared" si="116"/>
        <v>#N/A</v>
      </c>
    </row>
    <row r="574" spans="1:33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2" t="str">
        <f t="shared" si="106"/>
        <v xml:space="preserve"> </v>
      </c>
      <c r="R574" s="22" t="str">
        <f>IF(Q574="在读",IF(IFERROR(FIND("一",D574),0)&gt;0,"一对一",VLOOKUP(LEFT(D574,3),班级编码!A:H,8,0)),Q574)</f>
        <v xml:space="preserve"> </v>
      </c>
      <c r="S574" s="22">
        <f t="shared" si="107"/>
        <v>0</v>
      </c>
      <c r="T574" s="22">
        <f t="shared" si="108"/>
        <v>0</v>
      </c>
      <c r="U574" s="22" t="str">
        <f t="shared" si="109"/>
        <v/>
      </c>
      <c r="V574" s="22" t="str">
        <f t="shared" si="110"/>
        <v/>
      </c>
      <c r="W574" s="22" t="str">
        <f t="shared" si="111"/>
        <v/>
      </c>
      <c r="X574" s="22" t="str">
        <f t="shared" si="112"/>
        <v/>
      </c>
      <c r="Y574" s="22">
        <f t="shared" si="113"/>
        <v>0</v>
      </c>
      <c r="Z574" s="22">
        <f t="shared" si="114"/>
        <v>0</v>
      </c>
      <c r="AA574" s="22" t="str">
        <f t="shared" si="104"/>
        <v/>
      </c>
      <c r="AB574" s="22">
        <f>COUNTIF($G$2:G574,G574)</f>
        <v>0</v>
      </c>
      <c r="AC574" s="22" t="str">
        <f t="shared" si="115"/>
        <v/>
      </c>
      <c r="AD574" s="22" t="e">
        <f>VLOOKUP(D574,'2-班级信息'!A:AI,35,0)</f>
        <v>#N/A</v>
      </c>
      <c r="AE574" s="22" t="e">
        <f>VLOOKUP(D574,'2-班级信息'!A:AL,12,0)</f>
        <v>#N/A</v>
      </c>
      <c r="AF574" s="22" t="e">
        <f t="shared" si="105"/>
        <v>#N/A</v>
      </c>
      <c r="AG574" s="22" t="e">
        <f t="shared" si="116"/>
        <v>#N/A</v>
      </c>
    </row>
    <row r="575" spans="1:33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2" t="str">
        <f t="shared" si="106"/>
        <v xml:space="preserve"> </v>
      </c>
      <c r="R575" s="22" t="str">
        <f>IF(Q575="在读",IF(IFERROR(FIND("一",D575),0)&gt;0,"一对一",VLOOKUP(LEFT(D575,3),班级编码!A:H,8,0)),Q575)</f>
        <v xml:space="preserve"> </v>
      </c>
      <c r="S575" s="22">
        <f t="shared" si="107"/>
        <v>0</v>
      </c>
      <c r="T575" s="22">
        <f t="shared" si="108"/>
        <v>0</v>
      </c>
      <c r="U575" s="22" t="str">
        <f t="shared" si="109"/>
        <v/>
      </c>
      <c r="V575" s="22" t="str">
        <f t="shared" si="110"/>
        <v/>
      </c>
      <c r="W575" s="22" t="str">
        <f t="shared" si="111"/>
        <v/>
      </c>
      <c r="X575" s="22" t="str">
        <f t="shared" si="112"/>
        <v/>
      </c>
      <c r="Y575" s="22">
        <f t="shared" si="113"/>
        <v>0</v>
      </c>
      <c r="Z575" s="22">
        <f t="shared" si="114"/>
        <v>0</v>
      </c>
      <c r="AA575" s="22" t="str">
        <f t="shared" si="104"/>
        <v/>
      </c>
      <c r="AB575" s="22">
        <f>COUNTIF($G$2:G575,G575)</f>
        <v>0</v>
      </c>
      <c r="AC575" s="22" t="str">
        <f t="shared" si="115"/>
        <v/>
      </c>
      <c r="AD575" s="22" t="e">
        <f>VLOOKUP(D575,'2-班级信息'!A:AI,35,0)</f>
        <v>#N/A</v>
      </c>
      <c r="AE575" s="22" t="e">
        <f>VLOOKUP(D575,'2-班级信息'!A:AL,12,0)</f>
        <v>#N/A</v>
      </c>
      <c r="AF575" s="22" t="e">
        <f t="shared" si="105"/>
        <v>#N/A</v>
      </c>
      <c r="AG575" s="22" t="e">
        <f t="shared" si="116"/>
        <v>#N/A</v>
      </c>
    </row>
    <row r="576" spans="1:33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2" t="str">
        <f t="shared" si="106"/>
        <v xml:space="preserve"> </v>
      </c>
      <c r="R576" s="22" t="str">
        <f>IF(Q576="在读",IF(IFERROR(FIND("一",D576),0)&gt;0,"一对一",VLOOKUP(LEFT(D576,3),班级编码!A:H,8,0)),Q576)</f>
        <v xml:space="preserve"> </v>
      </c>
      <c r="S576" s="22">
        <f t="shared" si="107"/>
        <v>0</v>
      </c>
      <c r="T576" s="22">
        <f t="shared" si="108"/>
        <v>0</v>
      </c>
      <c r="U576" s="22" t="str">
        <f t="shared" si="109"/>
        <v/>
      </c>
      <c r="V576" s="22" t="str">
        <f t="shared" si="110"/>
        <v/>
      </c>
      <c r="W576" s="22" t="str">
        <f t="shared" si="111"/>
        <v/>
      </c>
      <c r="X576" s="22" t="str">
        <f t="shared" si="112"/>
        <v/>
      </c>
      <c r="Y576" s="22">
        <f t="shared" si="113"/>
        <v>0</v>
      </c>
      <c r="Z576" s="22">
        <f t="shared" si="114"/>
        <v>0</v>
      </c>
      <c r="AA576" s="22" t="str">
        <f t="shared" si="104"/>
        <v/>
      </c>
      <c r="AB576" s="22">
        <f>COUNTIF($G$2:G576,G576)</f>
        <v>0</v>
      </c>
      <c r="AC576" s="22" t="str">
        <f t="shared" si="115"/>
        <v/>
      </c>
      <c r="AD576" s="22" t="e">
        <f>VLOOKUP(D576,'2-班级信息'!A:AI,35,0)</f>
        <v>#N/A</v>
      </c>
      <c r="AE576" s="22" t="e">
        <f>VLOOKUP(D576,'2-班级信息'!A:AL,12,0)</f>
        <v>#N/A</v>
      </c>
      <c r="AF576" s="22" t="e">
        <f t="shared" si="105"/>
        <v>#N/A</v>
      </c>
      <c r="AG576" s="22" t="e">
        <f t="shared" si="116"/>
        <v>#N/A</v>
      </c>
    </row>
    <row r="577" spans="1:33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2" t="str">
        <f t="shared" si="106"/>
        <v xml:space="preserve"> </v>
      </c>
      <c r="R577" s="22" t="str">
        <f>IF(Q577="在读",IF(IFERROR(FIND("一",D577),0)&gt;0,"一对一",VLOOKUP(LEFT(D577,3),班级编码!A:H,8,0)),Q577)</f>
        <v xml:space="preserve"> </v>
      </c>
      <c r="S577" s="22">
        <f t="shared" si="107"/>
        <v>0</v>
      </c>
      <c r="T577" s="22">
        <f t="shared" si="108"/>
        <v>0</v>
      </c>
      <c r="U577" s="22" t="str">
        <f t="shared" si="109"/>
        <v/>
      </c>
      <c r="V577" s="22" t="str">
        <f t="shared" si="110"/>
        <v/>
      </c>
      <c r="W577" s="22" t="str">
        <f t="shared" si="111"/>
        <v/>
      </c>
      <c r="X577" s="22" t="str">
        <f t="shared" si="112"/>
        <v/>
      </c>
      <c r="Y577" s="22">
        <f t="shared" si="113"/>
        <v>0</v>
      </c>
      <c r="Z577" s="22">
        <f t="shared" si="114"/>
        <v>0</v>
      </c>
      <c r="AA577" s="22" t="str">
        <f t="shared" si="104"/>
        <v/>
      </c>
      <c r="AB577" s="22">
        <f>COUNTIF($G$2:G577,G577)</f>
        <v>0</v>
      </c>
      <c r="AC577" s="22" t="str">
        <f t="shared" si="115"/>
        <v/>
      </c>
      <c r="AD577" s="22" t="e">
        <f>VLOOKUP(D577,'2-班级信息'!A:AI,35,0)</f>
        <v>#N/A</v>
      </c>
      <c r="AE577" s="22" t="e">
        <f>VLOOKUP(D577,'2-班级信息'!A:AL,12,0)</f>
        <v>#N/A</v>
      </c>
      <c r="AF577" s="22" t="e">
        <f t="shared" si="105"/>
        <v>#N/A</v>
      </c>
      <c r="AG577" s="22" t="e">
        <f t="shared" si="116"/>
        <v>#N/A</v>
      </c>
    </row>
    <row r="578" spans="1:33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2" t="str">
        <f t="shared" si="106"/>
        <v xml:space="preserve"> </v>
      </c>
      <c r="R578" s="22" t="str">
        <f>IF(Q578="在读",IF(IFERROR(FIND("一",D578),0)&gt;0,"一对一",VLOOKUP(LEFT(D578,3),班级编码!A:H,8,0)),Q578)</f>
        <v xml:space="preserve"> </v>
      </c>
      <c r="S578" s="22">
        <f t="shared" si="107"/>
        <v>0</v>
      </c>
      <c r="T578" s="22">
        <f t="shared" si="108"/>
        <v>0</v>
      </c>
      <c r="U578" s="22" t="str">
        <f t="shared" si="109"/>
        <v/>
      </c>
      <c r="V578" s="22" t="str">
        <f t="shared" si="110"/>
        <v/>
      </c>
      <c r="W578" s="22" t="str">
        <f t="shared" si="111"/>
        <v/>
      </c>
      <c r="X578" s="22" t="str">
        <f t="shared" si="112"/>
        <v/>
      </c>
      <c r="Y578" s="22">
        <f t="shared" si="113"/>
        <v>0</v>
      </c>
      <c r="Z578" s="22">
        <f t="shared" si="114"/>
        <v>0</v>
      </c>
      <c r="AA578" s="22" t="str">
        <f t="shared" ref="AA578:AA641" si="117">IF(COUNTIF(G:G,G578)&gt;1,"重复","")</f>
        <v/>
      </c>
      <c r="AB578" s="22">
        <f>COUNTIF($G$2:G578,G578)</f>
        <v>0</v>
      </c>
      <c r="AC578" s="22" t="str">
        <f t="shared" si="115"/>
        <v/>
      </c>
      <c r="AD578" s="22" t="e">
        <f>VLOOKUP(D578,'2-班级信息'!A:AI,35,0)</f>
        <v>#N/A</v>
      </c>
      <c r="AE578" s="22" t="e">
        <f>VLOOKUP(D578,'2-班级信息'!A:AL,12,0)</f>
        <v>#N/A</v>
      </c>
      <c r="AF578" s="22" t="e">
        <f t="shared" ref="AF578:AF641" si="118">IF(R578="一对一","一对一",VLOOKUP(I578,AH:AI,2,0))</f>
        <v>#N/A</v>
      </c>
      <c r="AG578" s="22" t="e">
        <f t="shared" si="116"/>
        <v>#N/A</v>
      </c>
    </row>
    <row r="579" spans="1:33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2" t="str">
        <f t="shared" ref="Q579:Q642" si="119">IF(D579="停读","停读",IF(D579="未进班","未进班",IF(AND(M579="",G579&lt;&gt;""),"在读"," ")))</f>
        <v xml:space="preserve"> </v>
      </c>
      <c r="R579" s="22" t="str">
        <f>IF(Q579="在读",IF(IFERROR(FIND("一",D579),0)&gt;0,"一对一",VLOOKUP(LEFT(D579,3),班级编码!A:H,8,0)),Q579)</f>
        <v xml:space="preserve"> </v>
      </c>
      <c r="S579" s="22">
        <f t="shared" ref="S579:S642" si="120">+D579</f>
        <v>0</v>
      </c>
      <c r="T579" s="22">
        <f t="shared" ref="T579:T642" si="121">IFERROR(LEFT(F579,FIND(",",F579)-1),F579)</f>
        <v>0</v>
      </c>
      <c r="U579" s="22" t="str">
        <f t="shared" ref="U579:U642" si="122">IF(Y579=Z579,X579,W579)</f>
        <v/>
      </c>
      <c r="V579" s="22" t="str">
        <f t="shared" ref="V579:V642" si="123">IF(Y579=Z579,W579,X579)</f>
        <v/>
      </c>
      <c r="W579" s="22" t="str">
        <f t="shared" ref="W579:W642" si="124">IFERROR(MID(F579,FIND(",",F579)+1,FIND("@",SUBSTITUTE(F579,",","@",2))-FIND(",",F579)-1),IF(ISERROR(FIND(",",F579)),"",MID(F579,FIND(",",F579)+1,20)))</f>
        <v/>
      </c>
      <c r="X579" s="22" t="str">
        <f t="shared" ref="X579:X642" si="125">IFERROR(MID(F579,FIND("@",SUBSTITUTE(F579,",","@",2))+1,10),"")</f>
        <v/>
      </c>
      <c r="Y579" s="22">
        <f t="shared" ref="Y579:Y642" si="126">LEN(W579)</f>
        <v>0</v>
      </c>
      <c r="Z579" s="22">
        <f t="shared" ref="Z579:Z642" si="127">LENB(W579)</f>
        <v>0</v>
      </c>
      <c r="AA579" s="22" t="str">
        <f t="shared" si="117"/>
        <v/>
      </c>
      <c r="AB579" s="22">
        <f>COUNTIF($G$2:G579,G579)</f>
        <v>0</v>
      </c>
      <c r="AC579" s="22" t="str">
        <f t="shared" ref="AC579:AC642" si="128">IF(IFERROR(FIND("一",D579),0)&gt;0,"一对一",LEFT(D579,3))</f>
        <v/>
      </c>
      <c r="AD579" s="22" t="e">
        <f>VLOOKUP(D579,'2-班级信息'!A:AI,35,0)</f>
        <v>#N/A</v>
      </c>
      <c r="AE579" s="22" t="e">
        <f>VLOOKUP(D579,'2-班级信息'!A:AL,12,0)</f>
        <v>#N/A</v>
      </c>
      <c r="AF579" s="22" t="e">
        <f t="shared" si="118"/>
        <v>#N/A</v>
      </c>
      <c r="AG579" s="22" t="e">
        <f t="shared" ref="AG579:AG642" si="129">IF(OR(AF579="幼儿班",AF579="中学班",AF579="一对一"),AF579,IF(OR(AD579="周日晚上",AD579="周五晚上",AD579="周六晚上"),AD579,IF(OR(AD579="周六上午",AD579="周六下午",AD579="周日上午",AD579="周日下午",),"小学周末白天班","小学平时"&amp;AE579&amp;"班")))</f>
        <v>#N/A</v>
      </c>
    </row>
    <row r="580" spans="1:33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2" t="str">
        <f t="shared" si="119"/>
        <v xml:space="preserve"> </v>
      </c>
      <c r="R580" s="22" t="str">
        <f>IF(Q580="在读",IF(IFERROR(FIND("一",D580),0)&gt;0,"一对一",VLOOKUP(LEFT(D580,3),班级编码!A:H,8,0)),Q580)</f>
        <v xml:space="preserve"> </v>
      </c>
      <c r="S580" s="22">
        <f t="shared" si="120"/>
        <v>0</v>
      </c>
      <c r="T580" s="22">
        <f t="shared" si="121"/>
        <v>0</v>
      </c>
      <c r="U580" s="22" t="str">
        <f t="shared" si="122"/>
        <v/>
      </c>
      <c r="V580" s="22" t="str">
        <f t="shared" si="123"/>
        <v/>
      </c>
      <c r="W580" s="22" t="str">
        <f t="shared" si="124"/>
        <v/>
      </c>
      <c r="X580" s="22" t="str">
        <f t="shared" si="125"/>
        <v/>
      </c>
      <c r="Y580" s="22">
        <f t="shared" si="126"/>
        <v>0</v>
      </c>
      <c r="Z580" s="22">
        <f t="shared" si="127"/>
        <v>0</v>
      </c>
      <c r="AA580" s="22" t="str">
        <f t="shared" si="117"/>
        <v/>
      </c>
      <c r="AB580" s="22">
        <f>COUNTIF($G$2:G580,G580)</f>
        <v>0</v>
      </c>
      <c r="AC580" s="22" t="str">
        <f t="shared" si="128"/>
        <v/>
      </c>
      <c r="AD580" s="22" t="e">
        <f>VLOOKUP(D580,'2-班级信息'!A:AI,35,0)</f>
        <v>#N/A</v>
      </c>
      <c r="AE580" s="22" t="e">
        <f>VLOOKUP(D580,'2-班级信息'!A:AL,12,0)</f>
        <v>#N/A</v>
      </c>
      <c r="AF580" s="22" t="e">
        <f t="shared" si="118"/>
        <v>#N/A</v>
      </c>
      <c r="AG580" s="22" t="e">
        <f t="shared" si="129"/>
        <v>#N/A</v>
      </c>
    </row>
    <row r="581" spans="1:33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2" t="str">
        <f t="shared" si="119"/>
        <v xml:space="preserve"> </v>
      </c>
      <c r="R581" s="22" t="str">
        <f>IF(Q581="在读",IF(IFERROR(FIND("一",D581),0)&gt;0,"一对一",VLOOKUP(LEFT(D581,3),班级编码!A:H,8,0)),Q581)</f>
        <v xml:space="preserve"> </v>
      </c>
      <c r="S581" s="22">
        <f t="shared" si="120"/>
        <v>0</v>
      </c>
      <c r="T581" s="22">
        <f t="shared" si="121"/>
        <v>0</v>
      </c>
      <c r="U581" s="22" t="str">
        <f t="shared" si="122"/>
        <v/>
      </c>
      <c r="V581" s="22" t="str">
        <f t="shared" si="123"/>
        <v/>
      </c>
      <c r="W581" s="22" t="str">
        <f t="shared" si="124"/>
        <v/>
      </c>
      <c r="X581" s="22" t="str">
        <f t="shared" si="125"/>
        <v/>
      </c>
      <c r="Y581" s="22">
        <f t="shared" si="126"/>
        <v>0</v>
      </c>
      <c r="Z581" s="22">
        <f t="shared" si="127"/>
        <v>0</v>
      </c>
      <c r="AA581" s="22" t="str">
        <f t="shared" si="117"/>
        <v/>
      </c>
      <c r="AB581" s="22">
        <f>COUNTIF($G$2:G581,G581)</f>
        <v>0</v>
      </c>
      <c r="AC581" s="22" t="str">
        <f t="shared" si="128"/>
        <v/>
      </c>
      <c r="AD581" s="22" t="e">
        <f>VLOOKUP(D581,'2-班级信息'!A:AI,35,0)</f>
        <v>#N/A</v>
      </c>
      <c r="AE581" s="22" t="e">
        <f>VLOOKUP(D581,'2-班级信息'!A:AL,12,0)</f>
        <v>#N/A</v>
      </c>
      <c r="AF581" s="22" t="e">
        <f t="shared" si="118"/>
        <v>#N/A</v>
      </c>
      <c r="AG581" s="22" t="e">
        <f t="shared" si="129"/>
        <v>#N/A</v>
      </c>
    </row>
    <row r="582" spans="1:33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2" t="str">
        <f t="shared" si="119"/>
        <v xml:space="preserve"> </v>
      </c>
      <c r="R582" s="22" t="str">
        <f>IF(Q582="在读",IF(IFERROR(FIND("一",D582),0)&gt;0,"一对一",VLOOKUP(LEFT(D582,3),班级编码!A:H,8,0)),Q582)</f>
        <v xml:space="preserve"> </v>
      </c>
      <c r="S582" s="22">
        <f t="shared" si="120"/>
        <v>0</v>
      </c>
      <c r="T582" s="22">
        <f t="shared" si="121"/>
        <v>0</v>
      </c>
      <c r="U582" s="22" t="str">
        <f t="shared" si="122"/>
        <v/>
      </c>
      <c r="V582" s="22" t="str">
        <f t="shared" si="123"/>
        <v/>
      </c>
      <c r="W582" s="22" t="str">
        <f t="shared" si="124"/>
        <v/>
      </c>
      <c r="X582" s="22" t="str">
        <f t="shared" si="125"/>
        <v/>
      </c>
      <c r="Y582" s="22">
        <f t="shared" si="126"/>
        <v>0</v>
      </c>
      <c r="Z582" s="22">
        <f t="shared" si="127"/>
        <v>0</v>
      </c>
      <c r="AA582" s="22" t="str">
        <f t="shared" si="117"/>
        <v/>
      </c>
      <c r="AB582" s="22">
        <f>COUNTIF($G$2:G582,G582)</f>
        <v>0</v>
      </c>
      <c r="AC582" s="22" t="str">
        <f t="shared" si="128"/>
        <v/>
      </c>
      <c r="AD582" s="22" t="e">
        <f>VLOOKUP(D582,'2-班级信息'!A:AI,35,0)</f>
        <v>#N/A</v>
      </c>
      <c r="AE582" s="22" t="e">
        <f>VLOOKUP(D582,'2-班级信息'!A:AL,12,0)</f>
        <v>#N/A</v>
      </c>
      <c r="AF582" s="22" t="e">
        <f t="shared" si="118"/>
        <v>#N/A</v>
      </c>
      <c r="AG582" s="22" t="e">
        <f t="shared" si="129"/>
        <v>#N/A</v>
      </c>
    </row>
    <row r="583" spans="1:3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2" t="str">
        <f t="shared" si="119"/>
        <v xml:space="preserve"> </v>
      </c>
      <c r="R583" s="22" t="str">
        <f>IF(Q583="在读",IF(IFERROR(FIND("一",D583),0)&gt;0,"一对一",VLOOKUP(LEFT(D583,3),班级编码!A:H,8,0)),Q583)</f>
        <v xml:space="preserve"> </v>
      </c>
      <c r="S583" s="22">
        <f t="shared" si="120"/>
        <v>0</v>
      </c>
      <c r="T583" s="22">
        <f t="shared" si="121"/>
        <v>0</v>
      </c>
      <c r="U583" s="22" t="str">
        <f t="shared" si="122"/>
        <v/>
      </c>
      <c r="V583" s="22" t="str">
        <f t="shared" si="123"/>
        <v/>
      </c>
      <c r="W583" s="22" t="str">
        <f t="shared" si="124"/>
        <v/>
      </c>
      <c r="X583" s="22" t="str">
        <f t="shared" si="125"/>
        <v/>
      </c>
      <c r="Y583" s="22">
        <f t="shared" si="126"/>
        <v>0</v>
      </c>
      <c r="Z583" s="22">
        <f t="shared" si="127"/>
        <v>0</v>
      </c>
      <c r="AA583" s="22" t="str">
        <f t="shared" si="117"/>
        <v/>
      </c>
      <c r="AB583" s="22">
        <f>COUNTIF($G$2:G583,G583)</f>
        <v>0</v>
      </c>
      <c r="AC583" s="22" t="str">
        <f t="shared" si="128"/>
        <v/>
      </c>
      <c r="AD583" s="22" t="e">
        <f>VLOOKUP(D583,'2-班级信息'!A:AI,35,0)</f>
        <v>#N/A</v>
      </c>
      <c r="AE583" s="22" t="e">
        <f>VLOOKUP(D583,'2-班级信息'!A:AL,12,0)</f>
        <v>#N/A</v>
      </c>
      <c r="AF583" s="22" t="e">
        <f t="shared" si="118"/>
        <v>#N/A</v>
      </c>
      <c r="AG583" s="22" t="e">
        <f t="shared" si="129"/>
        <v>#N/A</v>
      </c>
    </row>
    <row r="584" spans="1:33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2" t="str">
        <f t="shared" si="119"/>
        <v xml:space="preserve"> </v>
      </c>
      <c r="R584" s="22" t="str">
        <f>IF(Q584="在读",IF(IFERROR(FIND("一",D584),0)&gt;0,"一对一",VLOOKUP(LEFT(D584,3),班级编码!A:H,8,0)),Q584)</f>
        <v xml:space="preserve"> </v>
      </c>
      <c r="S584" s="22">
        <f t="shared" si="120"/>
        <v>0</v>
      </c>
      <c r="T584" s="22">
        <f t="shared" si="121"/>
        <v>0</v>
      </c>
      <c r="U584" s="22" t="str">
        <f t="shared" si="122"/>
        <v/>
      </c>
      <c r="V584" s="22" t="str">
        <f t="shared" si="123"/>
        <v/>
      </c>
      <c r="W584" s="22" t="str">
        <f t="shared" si="124"/>
        <v/>
      </c>
      <c r="X584" s="22" t="str">
        <f t="shared" si="125"/>
        <v/>
      </c>
      <c r="Y584" s="22">
        <f t="shared" si="126"/>
        <v>0</v>
      </c>
      <c r="Z584" s="22">
        <f t="shared" si="127"/>
        <v>0</v>
      </c>
      <c r="AA584" s="22" t="str">
        <f t="shared" si="117"/>
        <v/>
      </c>
      <c r="AB584" s="22">
        <f>COUNTIF($G$2:G584,G584)</f>
        <v>0</v>
      </c>
      <c r="AC584" s="22" t="str">
        <f t="shared" si="128"/>
        <v/>
      </c>
      <c r="AD584" s="22" t="e">
        <f>VLOOKUP(D584,'2-班级信息'!A:AI,35,0)</f>
        <v>#N/A</v>
      </c>
      <c r="AE584" s="22" t="e">
        <f>VLOOKUP(D584,'2-班级信息'!A:AL,12,0)</f>
        <v>#N/A</v>
      </c>
      <c r="AF584" s="22" t="e">
        <f t="shared" si="118"/>
        <v>#N/A</v>
      </c>
      <c r="AG584" s="22" t="e">
        <f t="shared" si="129"/>
        <v>#N/A</v>
      </c>
    </row>
    <row r="585" spans="1:33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2" t="str">
        <f t="shared" si="119"/>
        <v xml:space="preserve"> </v>
      </c>
      <c r="R585" s="22" t="str">
        <f>IF(Q585="在读",IF(IFERROR(FIND("一",D585),0)&gt;0,"一对一",VLOOKUP(LEFT(D585,3),班级编码!A:H,8,0)),Q585)</f>
        <v xml:space="preserve"> </v>
      </c>
      <c r="S585" s="22">
        <f t="shared" si="120"/>
        <v>0</v>
      </c>
      <c r="T585" s="22">
        <f t="shared" si="121"/>
        <v>0</v>
      </c>
      <c r="U585" s="22" t="str">
        <f t="shared" si="122"/>
        <v/>
      </c>
      <c r="V585" s="22" t="str">
        <f t="shared" si="123"/>
        <v/>
      </c>
      <c r="W585" s="22" t="str">
        <f t="shared" si="124"/>
        <v/>
      </c>
      <c r="X585" s="22" t="str">
        <f t="shared" si="125"/>
        <v/>
      </c>
      <c r="Y585" s="22">
        <f t="shared" si="126"/>
        <v>0</v>
      </c>
      <c r="Z585" s="22">
        <f t="shared" si="127"/>
        <v>0</v>
      </c>
      <c r="AA585" s="22" t="str">
        <f t="shared" si="117"/>
        <v/>
      </c>
      <c r="AB585" s="22">
        <f>COUNTIF($G$2:G585,G585)</f>
        <v>0</v>
      </c>
      <c r="AC585" s="22" t="str">
        <f t="shared" si="128"/>
        <v/>
      </c>
      <c r="AD585" s="22" t="e">
        <f>VLOOKUP(D585,'2-班级信息'!A:AI,35,0)</f>
        <v>#N/A</v>
      </c>
      <c r="AE585" s="22" t="e">
        <f>VLOOKUP(D585,'2-班级信息'!A:AL,12,0)</f>
        <v>#N/A</v>
      </c>
      <c r="AF585" s="22" t="e">
        <f t="shared" si="118"/>
        <v>#N/A</v>
      </c>
      <c r="AG585" s="22" t="e">
        <f t="shared" si="129"/>
        <v>#N/A</v>
      </c>
    </row>
    <row r="586" spans="1:33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2" t="str">
        <f t="shared" si="119"/>
        <v xml:space="preserve"> </v>
      </c>
      <c r="R586" s="22" t="str">
        <f>IF(Q586="在读",IF(IFERROR(FIND("一",D586),0)&gt;0,"一对一",VLOOKUP(LEFT(D586,3),班级编码!A:H,8,0)),Q586)</f>
        <v xml:space="preserve"> </v>
      </c>
      <c r="S586" s="22">
        <f t="shared" si="120"/>
        <v>0</v>
      </c>
      <c r="T586" s="22">
        <f t="shared" si="121"/>
        <v>0</v>
      </c>
      <c r="U586" s="22" t="str">
        <f t="shared" si="122"/>
        <v/>
      </c>
      <c r="V586" s="22" t="str">
        <f t="shared" si="123"/>
        <v/>
      </c>
      <c r="W586" s="22" t="str">
        <f t="shared" si="124"/>
        <v/>
      </c>
      <c r="X586" s="22" t="str">
        <f t="shared" si="125"/>
        <v/>
      </c>
      <c r="Y586" s="22">
        <f t="shared" si="126"/>
        <v>0</v>
      </c>
      <c r="Z586" s="22">
        <f t="shared" si="127"/>
        <v>0</v>
      </c>
      <c r="AA586" s="22" t="str">
        <f t="shared" si="117"/>
        <v/>
      </c>
      <c r="AB586" s="22">
        <f>COUNTIF($G$2:G586,G586)</f>
        <v>0</v>
      </c>
      <c r="AC586" s="22" t="str">
        <f t="shared" si="128"/>
        <v/>
      </c>
      <c r="AD586" s="22" t="e">
        <f>VLOOKUP(D586,'2-班级信息'!A:AI,35,0)</f>
        <v>#N/A</v>
      </c>
      <c r="AE586" s="22" t="e">
        <f>VLOOKUP(D586,'2-班级信息'!A:AL,12,0)</f>
        <v>#N/A</v>
      </c>
      <c r="AF586" s="22" t="e">
        <f t="shared" si="118"/>
        <v>#N/A</v>
      </c>
      <c r="AG586" s="22" t="e">
        <f t="shared" si="129"/>
        <v>#N/A</v>
      </c>
    </row>
    <row r="587" spans="1:33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2" t="str">
        <f t="shared" si="119"/>
        <v xml:space="preserve"> </v>
      </c>
      <c r="R587" s="22" t="str">
        <f>IF(Q587="在读",IF(IFERROR(FIND("一",D587),0)&gt;0,"一对一",VLOOKUP(LEFT(D587,3),班级编码!A:H,8,0)),Q587)</f>
        <v xml:space="preserve"> </v>
      </c>
      <c r="S587" s="22">
        <f t="shared" si="120"/>
        <v>0</v>
      </c>
      <c r="T587" s="22">
        <f t="shared" si="121"/>
        <v>0</v>
      </c>
      <c r="U587" s="22" t="str">
        <f t="shared" si="122"/>
        <v/>
      </c>
      <c r="V587" s="22" t="str">
        <f t="shared" si="123"/>
        <v/>
      </c>
      <c r="W587" s="22" t="str">
        <f t="shared" si="124"/>
        <v/>
      </c>
      <c r="X587" s="22" t="str">
        <f t="shared" si="125"/>
        <v/>
      </c>
      <c r="Y587" s="22">
        <f t="shared" si="126"/>
        <v>0</v>
      </c>
      <c r="Z587" s="22">
        <f t="shared" si="127"/>
        <v>0</v>
      </c>
      <c r="AA587" s="22" t="str">
        <f t="shared" si="117"/>
        <v/>
      </c>
      <c r="AB587" s="22">
        <f>COUNTIF($G$2:G587,G587)</f>
        <v>0</v>
      </c>
      <c r="AC587" s="22" t="str">
        <f t="shared" si="128"/>
        <v/>
      </c>
      <c r="AD587" s="22" t="e">
        <f>VLOOKUP(D587,'2-班级信息'!A:AI,35,0)</f>
        <v>#N/A</v>
      </c>
      <c r="AE587" s="22" t="e">
        <f>VLOOKUP(D587,'2-班级信息'!A:AL,12,0)</f>
        <v>#N/A</v>
      </c>
      <c r="AF587" s="22" t="e">
        <f t="shared" si="118"/>
        <v>#N/A</v>
      </c>
      <c r="AG587" s="22" t="e">
        <f t="shared" si="129"/>
        <v>#N/A</v>
      </c>
    </row>
    <row r="588" spans="1:33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2" t="str">
        <f t="shared" si="119"/>
        <v xml:space="preserve"> </v>
      </c>
      <c r="R588" s="22" t="str">
        <f>IF(Q588="在读",IF(IFERROR(FIND("一",D588),0)&gt;0,"一对一",VLOOKUP(LEFT(D588,3),班级编码!A:H,8,0)),Q588)</f>
        <v xml:space="preserve"> </v>
      </c>
      <c r="S588" s="22">
        <f t="shared" si="120"/>
        <v>0</v>
      </c>
      <c r="T588" s="22">
        <f t="shared" si="121"/>
        <v>0</v>
      </c>
      <c r="U588" s="22" t="str">
        <f t="shared" si="122"/>
        <v/>
      </c>
      <c r="V588" s="22" t="str">
        <f t="shared" si="123"/>
        <v/>
      </c>
      <c r="W588" s="22" t="str">
        <f t="shared" si="124"/>
        <v/>
      </c>
      <c r="X588" s="22" t="str">
        <f t="shared" si="125"/>
        <v/>
      </c>
      <c r="Y588" s="22">
        <f t="shared" si="126"/>
        <v>0</v>
      </c>
      <c r="Z588" s="22">
        <f t="shared" si="127"/>
        <v>0</v>
      </c>
      <c r="AA588" s="22" t="str">
        <f t="shared" si="117"/>
        <v/>
      </c>
      <c r="AB588" s="22">
        <f>COUNTIF($G$2:G588,G588)</f>
        <v>0</v>
      </c>
      <c r="AC588" s="22" t="str">
        <f t="shared" si="128"/>
        <v/>
      </c>
      <c r="AD588" s="22" t="e">
        <f>VLOOKUP(D588,'2-班级信息'!A:AI,35,0)</f>
        <v>#N/A</v>
      </c>
      <c r="AE588" s="22" t="e">
        <f>VLOOKUP(D588,'2-班级信息'!A:AL,12,0)</f>
        <v>#N/A</v>
      </c>
      <c r="AF588" s="22" t="e">
        <f t="shared" si="118"/>
        <v>#N/A</v>
      </c>
      <c r="AG588" s="22" t="e">
        <f t="shared" si="129"/>
        <v>#N/A</v>
      </c>
    </row>
    <row r="589" spans="1:33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2" t="str">
        <f t="shared" si="119"/>
        <v xml:space="preserve"> </v>
      </c>
      <c r="R589" s="22" t="str">
        <f>IF(Q589="在读",IF(IFERROR(FIND("一",D589),0)&gt;0,"一对一",VLOOKUP(LEFT(D589,3),班级编码!A:H,8,0)),Q589)</f>
        <v xml:space="preserve"> </v>
      </c>
      <c r="S589" s="22">
        <f t="shared" si="120"/>
        <v>0</v>
      </c>
      <c r="T589" s="22">
        <f t="shared" si="121"/>
        <v>0</v>
      </c>
      <c r="U589" s="22" t="str">
        <f t="shared" si="122"/>
        <v/>
      </c>
      <c r="V589" s="22" t="str">
        <f t="shared" si="123"/>
        <v/>
      </c>
      <c r="W589" s="22" t="str">
        <f t="shared" si="124"/>
        <v/>
      </c>
      <c r="X589" s="22" t="str">
        <f t="shared" si="125"/>
        <v/>
      </c>
      <c r="Y589" s="22">
        <f t="shared" si="126"/>
        <v>0</v>
      </c>
      <c r="Z589" s="22">
        <f t="shared" si="127"/>
        <v>0</v>
      </c>
      <c r="AA589" s="22" t="str">
        <f t="shared" si="117"/>
        <v/>
      </c>
      <c r="AB589" s="22">
        <f>COUNTIF($G$2:G589,G589)</f>
        <v>0</v>
      </c>
      <c r="AC589" s="22" t="str">
        <f t="shared" si="128"/>
        <v/>
      </c>
      <c r="AD589" s="22" t="e">
        <f>VLOOKUP(D589,'2-班级信息'!A:AI,35,0)</f>
        <v>#N/A</v>
      </c>
      <c r="AE589" s="22" t="e">
        <f>VLOOKUP(D589,'2-班级信息'!A:AL,12,0)</f>
        <v>#N/A</v>
      </c>
      <c r="AF589" s="22" t="e">
        <f t="shared" si="118"/>
        <v>#N/A</v>
      </c>
      <c r="AG589" s="22" t="e">
        <f t="shared" si="129"/>
        <v>#N/A</v>
      </c>
    </row>
    <row r="590" spans="1:33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2" t="str">
        <f t="shared" si="119"/>
        <v xml:space="preserve"> </v>
      </c>
      <c r="R590" s="22" t="str">
        <f>IF(Q590="在读",IF(IFERROR(FIND("一",D590),0)&gt;0,"一对一",VLOOKUP(LEFT(D590,3),班级编码!A:H,8,0)),Q590)</f>
        <v xml:space="preserve"> </v>
      </c>
      <c r="S590" s="22">
        <f t="shared" si="120"/>
        <v>0</v>
      </c>
      <c r="T590" s="22">
        <f t="shared" si="121"/>
        <v>0</v>
      </c>
      <c r="U590" s="22" t="str">
        <f t="shared" si="122"/>
        <v/>
      </c>
      <c r="V590" s="22" t="str">
        <f t="shared" si="123"/>
        <v/>
      </c>
      <c r="W590" s="22" t="str">
        <f t="shared" si="124"/>
        <v/>
      </c>
      <c r="X590" s="22" t="str">
        <f t="shared" si="125"/>
        <v/>
      </c>
      <c r="Y590" s="22">
        <f t="shared" si="126"/>
        <v>0</v>
      </c>
      <c r="Z590" s="22">
        <f t="shared" si="127"/>
        <v>0</v>
      </c>
      <c r="AA590" s="22" t="str">
        <f t="shared" si="117"/>
        <v/>
      </c>
      <c r="AB590" s="22">
        <f>COUNTIF($G$2:G590,G590)</f>
        <v>0</v>
      </c>
      <c r="AC590" s="22" t="str">
        <f t="shared" si="128"/>
        <v/>
      </c>
      <c r="AD590" s="22" t="e">
        <f>VLOOKUP(D590,'2-班级信息'!A:AI,35,0)</f>
        <v>#N/A</v>
      </c>
      <c r="AE590" s="22" t="e">
        <f>VLOOKUP(D590,'2-班级信息'!A:AL,12,0)</f>
        <v>#N/A</v>
      </c>
      <c r="AF590" s="22" t="e">
        <f t="shared" si="118"/>
        <v>#N/A</v>
      </c>
      <c r="AG590" s="22" t="e">
        <f t="shared" si="129"/>
        <v>#N/A</v>
      </c>
    </row>
    <row r="591" spans="1:33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2" t="str">
        <f t="shared" si="119"/>
        <v xml:space="preserve"> </v>
      </c>
      <c r="R591" s="22" t="str">
        <f>IF(Q591="在读",IF(IFERROR(FIND("一",D591),0)&gt;0,"一对一",VLOOKUP(LEFT(D591,3),班级编码!A:H,8,0)),Q591)</f>
        <v xml:space="preserve"> </v>
      </c>
      <c r="S591" s="22">
        <f t="shared" si="120"/>
        <v>0</v>
      </c>
      <c r="T591" s="22">
        <f t="shared" si="121"/>
        <v>0</v>
      </c>
      <c r="U591" s="22" t="str">
        <f t="shared" si="122"/>
        <v/>
      </c>
      <c r="V591" s="22" t="str">
        <f t="shared" si="123"/>
        <v/>
      </c>
      <c r="W591" s="22" t="str">
        <f t="shared" si="124"/>
        <v/>
      </c>
      <c r="X591" s="22" t="str">
        <f t="shared" si="125"/>
        <v/>
      </c>
      <c r="Y591" s="22">
        <f t="shared" si="126"/>
        <v>0</v>
      </c>
      <c r="Z591" s="22">
        <f t="shared" si="127"/>
        <v>0</v>
      </c>
      <c r="AA591" s="22" t="str">
        <f t="shared" si="117"/>
        <v/>
      </c>
      <c r="AB591" s="22">
        <f>COUNTIF($G$2:G591,G591)</f>
        <v>0</v>
      </c>
      <c r="AC591" s="22" t="str">
        <f t="shared" si="128"/>
        <v/>
      </c>
      <c r="AD591" s="22" t="e">
        <f>VLOOKUP(D591,'2-班级信息'!A:AI,35,0)</f>
        <v>#N/A</v>
      </c>
      <c r="AE591" s="22" t="e">
        <f>VLOOKUP(D591,'2-班级信息'!A:AL,12,0)</f>
        <v>#N/A</v>
      </c>
      <c r="AF591" s="22" t="e">
        <f t="shared" si="118"/>
        <v>#N/A</v>
      </c>
      <c r="AG591" s="22" t="e">
        <f t="shared" si="129"/>
        <v>#N/A</v>
      </c>
    </row>
    <row r="592" spans="1:33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2" t="str">
        <f t="shared" si="119"/>
        <v xml:space="preserve"> </v>
      </c>
      <c r="R592" s="22" t="str">
        <f>IF(Q592="在读",IF(IFERROR(FIND("一",D592),0)&gt;0,"一对一",VLOOKUP(LEFT(D592,3),班级编码!A:H,8,0)),Q592)</f>
        <v xml:space="preserve"> </v>
      </c>
      <c r="S592" s="22">
        <f t="shared" si="120"/>
        <v>0</v>
      </c>
      <c r="T592" s="22">
        <f t="shared" si="121"/>
        <v>0</v>
      </c>
      <c r="U592" s="22" t="str">
        <f t="shared" si="122"/>
        <v/>
      </c>
      <c r="V592" s="22" t="str">
        <f t="shared" si="123"/>
        <v/>
      </c>
      <c r="W592" s="22" t="str">
        <f t="shared" si="124"/>
        <v/>
      </c>
      <c r="X592" s="22" t="str">
        <f t="shared" si="125"/>
        <v/>
      </c>
      <c r="Y592" s="22">
        <f t="shared" si="126"/>
        <v>0</v>
      </c>
      <c r="Z592" s="22">
        <f t="shared" si="127"/>
        <v>0</v>
      </c>
      <c r="AA592" s="22" t="str">
        <f t="shared" si="117"/>
        <v/>
      </c>
      <c r="AB592" s="22">
        <f>COUNTIF($G$2:G592,G592)</f>
        <v>0</v>
      </c>
      <c r="AC592" s="22" t="str">
        <f t="shared" si="128"/>
        <v/>
      </c>
      <c r="AD592" s="22" t="e">
        <f>VLOOKUP(D592,'2-班级信息'!A:AI,35,0)</f>
        <v>#N/A</v>
      </c>
      <c r="AE592" s="22" t="e">
        <f>VLOOKUP(D592,'2-班级信息'!A:AL,12,0)</f>
        <v>#N/A</v>
      </c>
      <c r="AF592" s="22" t="e">
        <f t="shared" si="118"/>
        <v>#N/A</v>
      </c>
      <c r="AG592" s="22" t="e">
        <f t="shared" si="129"/>
        <v>#N/A</v>
      </c>
    </row>
    <row r="593" spans="1:3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2" t="str">
        <f t="shared" si="119"/>
        <v xml:space="preserve"> </v>
      </c>
      <c r="R593" s="22" t="str">
        <f>IF(Q593="在读",IF(IFERROR(FIND("一",D593),0)&gt;0,"一对一",VLOOKUP(LEFT(D593,3),班级编码!A:H,8,0)),Q593)</f>
        <v xml:space="preserve"> </v>
      </c>
      <c r="S593" s="22">
        <f t="shared" si="120"/>
        <v>0</v>
      </c>
      <c r="T593" s="22">
        <f t="shared" si="121"/>
        <v>0</v>
      </c>
      <c r="U593" s="22" t="str">
        <f t="shared" si="122"/>
        <v/>
      </c>
      <c r="V593" s="22" t="str">
        <f t="shared" si="123"/>
        <v/>
      </c>
      <c r="W593" s="22" t="str">
        <f t="shared" si="124"/>
        <v/>
      </c>
      <c r="X593" s="22" t="str">
        <f t="shared" si="125"/>
        <v/>
      </c>
      <c r="Y593" s="22">
        <f t="shared" si="126"/>
        <v>0</v>
      </c>
      <c r="Z593" s="22">
        <f t="shared" si="127"/>
        <v>0</v>
      </c>
      <c r="AA593" s="22" t="str">
        <f t="shared" si="117"/>
        <v/>
      </c>
      <c r="AB593" s="22">
        <f>COUNTIF($G$2:G593,G593)</f>
        <v>0</v>
      </c>
      <c r="AC593" s="22" t="str">
        <f t="shared" si="128"/>
        <v/>
      </c>
      <c r="AD593" s="22" t="e">
        <f>VLOOKUP(D593,'2-班级信息'!A:AI,35,0)</f>
        <v>#N/A</v>
      </c>
      <c r="AE593" s="22" t="e">
        <f>VLOOKUP(D593,'2-班级信息'!A:AL,12,0)</f>
        <v>#N/A</v>
      </c>
      <c r="AF593" s="22" t="e">
        <f t="shared" si="118"/>
        <v>#N/A</v>
      </c>
      <c r="AG593" s="22" t="e">
        <f t="shared" si="129"/>
        <v>#N/A</v>
      </c>
    </row>
    <row r="594" spans="1:33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2" t="str">
        <f t="shared" si="119"/>
        <v xml:space="preserve"> </v>
      </c>
      <c r="R594" s="22" t="str">
        <f>IF(Q594="在读",IF(IFERROR(FIND("一",D594),0)&gt;0,"一对一",VLOOKUP(LEFT(D594,3),班级编码!A:H,8,0)),Q594)</f>
        <v xml:space="preserve"> </v>
      </c>
      <c r="S594" s="22">
        <f t="shared" si="120"/>
        <v>0</v>
      </c>
      <c r="T594" s="22">
        <f t="shared" si="121"/>
        <v>0</v>
      </c>
      <c r="U594" s="22" t="str">
        <f t="shared" si="122"/>
        <v/>
      </c>
      <c r="V594" s="22" t="str">
        <f t="shared" si="123"/>
        <v/>
      </c>
      <c r="W594" s="22" t="str">
        <f t="shared" si="124"/>
        <v/>
      </c>
      <c r="X594" s="22" t="str">
        <f t="shared" si="125"/>
        <v/>
      </c>
      <c r="Y594" s="22">
        <f t="shared" si="126"/>
        <v>0</v>
      </c>
      <c r="Z594" s="22">
        <f t="shared" si="127"/>
        <v>0</v>
      </c>
      <c r="AA594" s="22" t="str">
        <f t="shared" si="117"/>
        <v/>
      </c>
      <c r="AB594" s="22">
        <f>COUNTIF($G$2:G594,G594)</f>
        <v>0</v>
      </c>
      <c r="AC594" s="22" t="str">
        <f t="shared" si="128"/>
        <v/>
      </c>
      <c r="AD594" s="22" t="e">
        <f>VLOOKUP(D594,'2-班级信息'!A:AI,35,0)</f>
        <v>#N/A</v>
      </c>
      <c r="AE594" s="22" t="e">
        <f>VLOOKUP(D594,'2-班级信息'!A:AL,12,0)</f>
        <v>#N/A</v>
      </c>
      <c r="AF594" s="22" t="e">
        <f t="shared" si="118"/>
        <v>#N/A</v>
      </c>
      <c r="AG594" s="22" t="e">
        <f t="shared" si="129"/>
        <v>#N/A</v>
      </c>
    </row>
    <row r="595" spans="1:33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2" t="str">
        <f t="shared" si="119"/>
        <v xml:space="preserve"> </v>
      </c>
      <c r="R595" s="22" t="str">
        <f>IF(Q595="在读",IF(IFERROR(FIND("一",D595),0)&gt;0,"一对一",VLOOKUP(LEFT(D595,3),班级编码!A:H,8,0)),Q595)</f>
        <v xml:space="preserve"> </v>
      </c>
      <c r="S595" s="22">
        <f t="shared" si="120"/>
        <v>0</v>
      </c>
      <c r="T595" s="22">
        <f t="shared" si="121"/>
        <v>0</v>
      </c>
      <c r="U595" s="22" t="str">
        <f t="shared" si="122"/>
        <v/>
      </c>
      <c r="V595" s="22" t="str">
        <f t="shared" si="123"/>
        <v/>
      </c>
      <c r="W595" s="22" t="str">
        <f t="shared" si="124"/>
        <v/>
      </c>
      <c r="X595" s="22" t="str">
        <f t="shared" si="125"/>
        <v/>
      </c>
      <c r="Y595" s="22">
        <f t="shared" si="126"/>
        <v>0</v>
      </c>
      <c r="Z595" s="22">
        <f t="shared" si="127"/>
        <v>0</v>
      </c>
      <c r="AA595" s="22" t="str">
        <f t="shared" si="117"/>
        <v/>
      </c>
      <c r="AB595" s="22">
        <f>COUNTIF($G$2:G595,G595)</f>
        <v>0</v>
      </c>
      <c r="AC595" s="22" t="str">
        <f t="shared" si="128"/>
        <v/>
      </c>
      <c r="AD595" s="22" t="e">
        <f>VLOOKUP(D595,'2-班级信息'!A:AI,35,0)</f>
        <v>#N/A</v>
      </c>
      <c r="AE595" s="22" t="e">
        <f>VLOOKUP(D595,'2-班级信息'!A:AL,12,0)</f>
        <v>#N/A</v>
      </c>
      <c r="AF595" s="22" t="e">
        <f t="shared" si="118"/>
        <v>#N/A</v>
      </c>
      <c r="AG595" s="22" t="e">
        <f t="shared" si="129"/>
        <v>#N/A</v>
      </c>
    </row>
    <row r="596" spans="1:33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2" t="str">
        <f t="shared" si="119"/>
        <v xml:space="preserve"> </v>
      </c>
      <c r="R596" s="22" t="str">
        <f>IF(Q596="在读",IF(IFERROR(FIND("一",D596),0)&gt;0,"一对一",VLOOKUP(LEFT(D596,3),班级编码!A:H,8,0)),Q596)</f>
        <v xml:space="preserve"> </v>
      </c>
      <c r="S596" s="22">
        <f t="shared" si="120"/>
        <v>0</v>
      </c>
      <c r="T596" s="22">
        <f t="shared" si="121"/>
        <v>0</v>
      </c>
      <c r="U596" s="22" t="str">
        <f t="shared" si="122"/>
        <v/>
      </c>
      <c r="V596" s="22" t="str">
        <f t="shared" si="123"/>
        <v/>
      </c>
      <c r="W596" s="22" t="str">
        <f t="shared" si="124"/>
        <v/>
      </c>
      <c r="X596" s="22" t="str">
        <f t="shared" si="125"/>
        <v/>
      </c>
      <c r="Y596" s="22">
        <f t="shared" si="126"/>
        <v>0</v>
      </c>
      <c r="Z596" s="22">
        <f t="shared" si="127"/>
        <v>0</v>
      </c>
      <c r="AA596" s="22" t="str">
        <f t="shared" si="117"/>
        <v/>
      </c>
      <c r="AB596" s="22">
        <f>COUNTIF($G$2:G596,G596)</f>
        <v>0</v>
      </c>
      <c r="AC596" s="22" t="str">
        <f t="shared" si="128"/>
        <v/>
      </c>
      <c r="AD596" s="22" t="e">
        <f>VLOOKUP(D596,'2-班级信息'!A:AI,35,0)</f>
        <v>#N/A</v>
      </c>
      <c r="AE596" s="22" t="e">
        <f>VLOOKUP(D596,'2-班级信息'!A:AL,12,0)</f>
        <v>#N/A</v>
      </c>
      <c r="AF596" s="22" t="e">
        <f t="shared" si="118"/>
        <v>#N/A</v>
      </c>
      <c r="AG596" s="22" t="e">
        <f t="shared" si="129"/>
        <v>#N/A</v>
      </c>
    </row>
    <row r="597" spans="1:33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2" t="str">
        <f t="shared" si="119"/>
        <v xml:space="preserve"> </v>
      </c>
      <c r="R597" s="22" t="str">
        <f>IF(Q597="在读",IF(IFERROR(FIND("一",D597),0)&gt;0,"一对一",VLOOKUP(LEFT(D597,3),班级编码!A:H,8,0)),Q597)</f>
        <v xml:space="preserve"> </v>
      </c>
      <c r="S597" s="22">
        <f t="shared" si="120"/>
        <v>0</v>
      </c>
      <c r="T597" s="22">
        <f t="shared" si="121"/>
        <v>0</v>
      </c>
      <c r="U597" s="22" t="str">
        <f t="shared" si="122"/>
        <v/>
      </c>
      <c r="V597" s="22" t="str">
        <f t="shared" si="123"/>
        <v/>
      </c>
      <c r="W597" s="22" t="str">
        <f t="shared" si="124"/>
        <v/>
      </c>
      <c r="X597" s="22" t="str">
        <f t="shared" si="125"/>
        <v/>
      </c>
      <c r="Y597" s="22">
        <f t="shared" si="126"/>
        <v>0</v>
      </c>
      <c r="Z597" s="22">
        <f t="shared" si="127"/>
        <v>0</v>
      </c>
      <c r="AA597" s="22" t="str">
        <f t="shared" si="117"/>
        <v/>
      </c>
      <c r="AB597" s="22">
        <f>COUNTIF($G$2:G597,G597)</f>
        <v>0</v>
      </c>
      <c r="AC597" s="22" t="str">
        <f t="shared" si="128"/>
        <v/>
      </c>
      <c r="AD597" s="22" t="e">
        <f>VLOOKUP(D597,'2-班级信息'!A:AI,35,0)</f>
        <v>#N/A</v>
      </c>
      <c r="AE597" s="22" t="e">
        <f>VLOOKUP(D597,'2-班级信息'!A:AL,12,0)</f>
        <v>#N/A</v>
      </c>
      <c r="AF597" s="22" t="e">
        <f t="shared" si="118"/>
        <v>#N/A</v>
      </c>
      <c r="AG597" s="22" t="e">
        <f t="shared" si="129"/>
        <v>#N/A</v>
      </c>
    </row>
    <row r="598" spans="1:33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2" t="str">
        <f t="shared" si="119"/>
        <v xml:space="preserve"> </v>
      </c>
      <c r="R598" s="22" t="str">
        <f>IF(Q598="在读",IF(IFERROR(FIND("一",D598),0)&gt;0,"一对一",VLOOKUP(LEFT(D598,3),班级编码!A:H,8,0)),Q598)</f>
        <v xml:space="preserve"> </v>
      </c>
      <c r="S598" s="22">
        <f t="shared" si="120"/>
        <v>0</v>
      </c>
      <c r="T598" s="22">
        <f t="shared" si="121"/>
        <v>0</v>
      </c>
      <c r="U598" s="22" t="str">
        <f t="shared" si="122"/>
        <v/>
      </c>
      <c r="V598" s="22" t="str">
        <f t="shared" si="123"/>
        <v/>
      </c>
      <c r="W598" s="22" t="str">
        <f t="shared" si="124"/>
        <v/>
      </c>
      <c r="X598" s="22" t="str">
        <f t="shared" si="125"/>
        <v/>
      </c>
      <c r="Y598" s="22">
        <f t="shared" si="126"/>
        <v>0</v>
      </c>
      <c r="Z598" s="22">
        <f t="shared" si="127"/>
        <v>0</v>
      </c>
      <c r="AA598" s="22" t="str">
        <f t="shared" si="117"/>
        <v/>
      </c>
      <c r="AB598" s="22">
        <f>COUNTIF($G$2:G598,G598)</f>
        <v>0</v>
      </c>
      <c r="AC598" s="22" t="str">
        <f t="shared" si="128"/>
        <v/>
      </c>
      <c r="AD598" s="22" t="e">
        <f>VLOOKUP(D598,'2-班级信息'!A:AI,35,0)</f>
        <v>#N/A</v>
      </c>
      <c r="AE598" s="22" t="e">
        <f>VLOOKUP(D598,'2-班级信息'!A:AL,12,0)</f>
        <v>#N/A</v>
      </c>
      <c r="AF598" s="22" t="e">
        <f t="shared" si="118"/>
        <v>#N/A</v>
      </c>
      <c r="AG598" s="22" t="e">
        <f t="shared" si="129"/>
        <v>#N/A</v>
      </c>
    </row>
    <row r="599" spans="1:33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2" t="str">
        <f t="shared" si="119"/>
        <v xml:space="preserve"> </v>
      </c>
      <c r="R599" s="22" t="str">
        <f>IF(Q599="在读",IF(IFERROR(FIND("一",D599),0)&gt;0,"一对一",VLOOKUP(LEFT(D599,3),班级编码!A:H,8,0)),Q599)</f>
        <v xml:space="preserve"> </v>
      </c>
      <c r="S599" s="22">
        <f t="shared" si="120"/>
        <v>0</v>
      </c>
      <c r="T599" s="22">
        <f t="shared" si="121"/>
        <v>0</v>
      </c>
      <c r="U599" s="22" t="str">
        <f t="shared" si="122"/>
        <v/>
      </c>
      <c r="V599" s="22" t="str">
        <f t="shared" si="123"/>
        <v/>
      </c>
      <c r="W599" s="22" t="str">
        <f t="shared" si="124"/>
        <v/>
      </c>
      <c r="X599" s="22" t="str">
        <f t="shared" si="125"/>
        <v/>
      </c>
      <c r="Y599" s="22">
        <f t="shared" si="126"/>
        <v>0</v>
      </c>
      <c r="Z599" s="22">
        <f t="shared" si="127"/>
        <v>0</v>
      </c>
      <c r="AA599" s="22" t="str">
        <f t="shared" si="117"/>
        <v/>
      </c>
      <c r="AB599" s="22">
        <f>COUNTIF($G$2:G599,G599)</f>
        <v>0</v>
      </c>
      <c r="AC599" s="22" t="str">
        <f t="shared" si="128"/>
        <v/>
      </c>
      <c r="AD599" s="22" t="e">
        <f>VLOOKUP(D599,'2-班级信息'!A:AI,35,0)</f>
        <v>#N/A</v>
      </c>
      <c r="AE599" s="22" t="e">
        <f>VLOOKUP(D599,'2-班级信息'!A:AL,12,0)</f>
        <v>#N/A</v>
      </c>
      <c r="AF599" s="22" t="e">
        <f t="shared" si="118"/>
        <v>#N/A</v>
      </c>
      <c r="AG599" s="22" t="e">
        <f t="shared" si="129"/>
        <v>#N/A</v>
      </c>
    </row>
    <row r="600" spans="1:33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2" t="str">
        <f t="shared" si="119"/>
        <v xml:space="preserve"> </v>
      </c>
      <c r="R600" s="22" t="str">
        <f>IF(Q600="在读",IF(IFERROR(FIND("一",D600),0)&gt;0,"一对一",VLOOKUP(LEFT(D600,3),班级编码!A:H,8,0)),Q600)</f>
        <v xml:space="preserve"> </v>
      </c>
      <c r="S600" s="22">
        <f t="shared" si="120"/>
        <v>0</v>
      </c>
      <c r="T600" s="22">
        <f t="shared" si="121"/>
        <v>0</v>
      </c>
      <c r="U600" s="22" t="str">
        <f t="shared" si="122"/>
        <v/>
      </c>
      <c r="V600" s="22" t="str">
        <f t="shared" si="123"/>
        <v/>
      </c>
      <c r="W600" s="22" t="str">
        <f t="shared" si="124"/>
        <v/>
      </c>
      <c r="X600" s="22" t="str">
        <f t="shared" si="125"/>
        <v/>
      </c>
      <c r="Y600" s="22">
        <f t="shared" si="126"/>
        <v>0</v>
      </c>
      <c r="Z600" s="22">
        <f t="shared" si="127"/>
        <v>0</v>
      </c>
      <c r="AA600" s="22" t="str">
        <f t="shared" si="117"/>
        <v/>
      </c>
      <c r="AB600" s="22">
        <f>COUNTIF($G$2:G600,G600)</f>
        <v>0</v>
      </c>
      <c r="AC600" s="22" t="str">
        <f t="shared" si="128"/>
        <v/>
      </c>
      <c r="AD600" s="22" t="e">
        <f>VLOOKUP(D600,'2-班级信息'!A:AI,35,0)</f>
        <v>#N/A</v>
      </c>
      <c r="AE600" s="22" t="e">
        <f>VLOOKUP(D600,'2-班级信息'!A:AL,12,0)</f>
        <v>#N/A</v>
      </c>
      <c r="AF600" s="22" t="e">
        <f t="shared" si="118"/>
        <v>#N/A</v>
      </c>
      <c r="AG600" s="22" t="e">
        <f t="shared" si="129"/>
        <v>#N/A</v>
      </c>
    </row>
    <row r="601" spans="1:33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2" t="str">
        <f t="shared" si="119"/>
        <v xml:space="preserve"> </v>
      </c>
      <c r="R601" s="22" t="str">
        <f>IF(Q601="在读",IF(IFERROR(FIND("一",D601),0)&gt;0,"一对一",VLOOKUP(LEFT(D601,3),班级编码!A:H,8,0)),Q601)</f>
        <v xml:space="preserve"> </v>
      </c>
      <c r="S601" s="22">
        <f t="shared" si="120"/>
        <v>0</v>
      </c>
      <c r="T601" s="22">
        <f t="shared" si="121"/>
        <v>0</v>
      </c>
      <c r="U601" s="22" t="str">
        <f t="shared" si="122"/>
        <v/>
      </c>
      <c r="V601" s="22" t="str">
        <f t="shared" si="123"/>
        <v/>
      </c>
      <c r="W601" s="22" t="str">
        <f t="shared" si="124"/>
        <v/>
      </c>
      <c r="X601" s="22" t="str">
        <f t="shared" si="125"/>
        <v/>
      </c>
      <c r="Y601" s="22">
        <f t="shared" si="126"/>
        <v>0</v>
      </c>
      <c r="Z601" s="22">
        <f t="shared" si="127"/>
        <v>0</v>
      </c>
      <c r="AA601" s="22" t="str">
        <f t="shared" si="117"/>
        <v/>
      </c>
      <c r="AB601" s="22">
        <f>COUNTIF($G$2:G601,G601)</f>
        <v>0</v>
      </c>
      <c r="AC601" s="22" t="str">
        <f t="shared" si="128"/>
        <v/>
      </c>
      <c r="AD601" s="22" t="e">
        <f>VLOOKUP(D601,'2-班级信息'!A:AI,35,0)</f>
        <v>#N/A</v>
      </c>
      <c r="AE601" s="22" t="e">
        <f>VLOOKUP(D601,'2-班级信息'!A:AL,12,0)</f>
        <v>#N/A</v>
      </c>
      <c r="AF601" s="22" t="e">
        <f t="shared" si="118"/>
        <v>#N/A</v>
      </c>
      <c r="AG601" s="22" t="e">
        <f t="shared" si="129"/>
        <v>#N/A</v>
      </c>
    </row>
    <row r="602" spans="1:33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2" t="str">
        <f t="shared" si="119"/>
        <v xml:space="preserve"> </v>
      </c>
      <c r="R602" s="22" t="str">
        <f>IF(Q602="在读",IF(IFERROR(FIND("一",D602),0)&gt;0,"一对一",VLOOKUP(LEFT(D602,3),班级编码!A:H,8,0)),Q602)</f>
        <v xml:space="preserve"> </v>
      </c>
      <c r="S602" s="22">
        <f t="shared" si="120"/>
        <v>0</v>
      </c>
      <c r="T602" s="22">
        <f t="shared" si="121"/>
        <v>0</v>
      </c>
      <c r="U602" s="22" t="str">
        <f t="shared" si="122"/>
        <v/>
      </c>
      <c r="V602" s="22" t="str">
        <f t="shared" si="123"/>
        <v/>
      </c>
      <c r="W602" s="22" t="str">
        <f t="shared" si="124"/>
        <v/>
      </c>
      <c r="X602" s="22" t="str">
        <f t="shared" si="125"/>
        <v/>
      </c>
      <c r="Y602" s="22">
        <f t="shared" si="126"/>
        <v>0</v>
      </c>
      <c r="Z602" s="22">
        <f t="shared" si="127"/>
        <v>0</v>
      </c>
      <c r="AA602" s="22" t="str">
        <f t="shared" si="117"/>
        <v/>
      </c>
      <c r="AB602" s="22">
        <f>COUNTIF($G$2:G602,G602)</f>
        <v>0</v>
      </c>
      <c r="AC602" s="22" t="str">
        <f t="shared" si="128"/>
        <v/>
      </c>
      <c r="AD602" s="22" t="e">
        <f>VLOOKUP(D602,'2-班级信息'!A:AI,35,0)</f>
        <v>#N/A</v>
      </c>
      <c r="AE602" s="22" t="e">
        <f>VLOOKUP(D602,'2-班级信息'!A:AL,12,0)</f>
        <v>#N/A</v>
      </c>
      <c r="AF602" s="22" t="e">
        <f t="shared" si="118"/>
        <v>#N/A</v>
      </c>
      <c r="AG602" s="22" t="e">
        <f t="shared" si="129"/>
        <v>#N/A</v>
      </c>
    </row>
    <row r="603" spans="1:3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2" t="str">
        <f t="shared" si="119"/>
        <v xml:space="preserve"> </v>
      </c>
      <c r="R603" s="22" t="str">
        <f>IF(Q603="在读",IF(IFERROR(FIND("一",D603),0)&gt;0,"一对一",VLOOKUP(LEFT(D603,3),班级编码!A:H,8,0)),Q603)</f>
        <v xml:space="preserve"> </v>
      </c>
      <c r="S603" s="22">
        <f t="shared" si="120"/>
        <v>0</v>
      </c>
      <c r="T603" s="22">
        <f t="shared" si="121"/>
        <v>0</v>
      </c>
      <c r="U603" s="22" t="str">
        <f t="shared" si="122"/>
        <v/>
      </c>
      <c r="V603" s="22" t="str">
        <f t="shared" si="123"/>
        <v/>
      </c>
      <c r="W603" s="22" t="str">
        <f t="shared" si="124"/>
        <v/>
      </c>
      <c r="X603" s="22" t="str">
        <f t="shared" si="125"/>
        <v/>
      </c>
      <c r="Y603" s="22">
        <f t="shared" si="126"/>
        <v>0</v>
      </c>
      <c r="Z603" s="22">
        <f t="shared" si="127"/>
        <v>0</v>
      </c>
      <c r="AA603" s="22" t="str">
        <f t="shared" si="117"/>
        <v/>
      </c>
      <c r="AB603" s="22">
        <f>COUNTIF($G$2:G603,G603)</f>
        <v>0</v>
      </c>
      <c r="AC603" s="22" t="str">
        <f t="shared" si="128"/>
        <v/>
      </c>
      <c r="AD603" s="22" t="e">
        <f>VLOOKUP(D603,'2-班级信息'!A:AI,35,0)</f>
        <v>#N/A</v>
      </c>
      <c r="AE603" s="22" t="e">
        <f>VLOOKUP(D603,'2-班级信息'!A:AL,12,0)</f>
        <v>#N/A</v>
      </c>
      <c r="AF603" s="22" t="e">
        <f t="shared" si="118"/>
        <v>#N/A</v>
      </c>
      <c r="AG603" s="22" t="e">
        <f t="shared" si="129"/>
        <v>#N/A</v>
      </c>
    </row>
    <row r="604" spans="1:33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2" t="str">
        <f t="shared" si="119"/>
        <v xml:space="preserve"> </v>
      </c>
      <c r="R604" s="22" t="str">
        <f>IF(Q604="在读",IF(IFERROR(FIND("一",D604),0)&gt;0,"一对一",VLOOKUP(LEFT(D604,3),班级编码!A:H,8,0)),Q604)</f>
        <v xml:space="preserve"> </v>
      </c>
      <c r="S604" s="22">
        <f t="shared" si="120"/>
        <v>0</v>
      </c>
      <c r="T604" s="22">
        <f t="shared" si="121"/>
        <v>0</v>
      </c>
      <c r="U604" s="22" t="str">
        <f t="shared" si="122"/>
        <v/>
      </c>
      <c r="V604" s="22" t="str">
        <f t="shared" si="123"/>
        <v/>
      </c>
      <c r="W604" s="22" t="str">
        <f t="shared" si="124"/>
        <v/>
      </c>
      <c r="X604" s="22" t="str">
        <f t="shared" si="125"/>
        <v/>
      </c>
      <c r="Y604" s="22">
        <f t="shared" si="126"/>
        <v>0</v>
      </c>
      <c r="Z604" s="22">
        <f t="shared" si="127"/>
        <v>0</v>
      </c>
      <c r="AA604" s="22" t="str">
        <f t="shared" si="117"/>
        <v/>
      </c>
      <c r="AB604" s="22">
        <f>COUNTIF($G$2:G604,G604)</f>
        <v>0</v>
      </c>
      <c r="AC604" s="22" t="str">
        <f t="shared" si="128"/>
        <v/>
      </c>
      <c r="AD604" s="22" t="e">
        <f>VLOOKUP(D604,'2-班级信息'!A:AI,35,0)</f>
        <v>#N/A</v>
      </c>
      <c r="AE604" s="22" t="e">
        <f>VLOOKUP(D604,'2-班级信息'!A:AL,12,0)</f>
        <v>#N/A</v>
      </c>
      <c r="AF604" s="22" t="e">
        <f t="shared" si="118"/>
        <v>#N/A</v>
      </c>
      <c r="AG604" s="22" t="e">
        <f t="shared" si="129"/>
        <v>#N/A</v>
      </c>
    </row>
    <row r="605" spans="1:33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2" t="str">
        <f t="shared" si="119"/>
        <v xml:space="preserve"> </v>
      </c>
      <c r="R605" s="22" t="str">
        <f>IF(Q605="在读",IF(IFERROR(FIND("一",D605),0)&gt;0,"一对一",VLOOKUP(LEFT(D605,3),班级编码!A:H,8,0)),Q605)</f>
        <v xml:space="preserve"> </v>
      </c>
      <c r="S605" s="22">
        <f t="shared" si="120"/>
        <v>0</v>
      </c>
      <c r="T605" s="22">
        <f t="shared" si="121"/>
        <v>0</v>
      </c>
      <c r="U605" s="22" t="str">
        <f t="shared" si="122"/>
        <v/>
      </c>
      <c r="V605" s="22" t="str">
        <f t="shared" si="123"/>
        <v/>
      </c>
      <c r="W605" s="22" t="str">
        <f t="shared" si="124"/>
        <v/>
      </c>
      <c r="X605" s="22" t="str">
        <f t="shared" si="125"/>
        <v/>
      </c>
      <c r="Y605" s="22">
        <f t="shared" si="126"/>
        <v>0</v>
      </c>
      <c r="Z605" s="22">
        <f t="shared" si="127"/>
        <v>0</v>
      </c>
      <c r="AA605" s="22" t="str">
        <f t="shared" si="117"/>
        <v/>
      </c>
      <c r="AB605" s="22">
        <f>COUNTIF($G$2:G605,G605)</f>
        <v>0</v>
      </c>
      <c r="AC605" s="22" t="str">
        <f t="shared" si="128"/>
        <v/>
      </c>
      <c r="AD605" s="22" t="e">
        <f>VLOOKUP(D605,'2-班级信息'!A:AI,35,0)</f>
        <v>#N/A</v>
      </c>
      <c r="AE605" s="22" t="e">
        <f>VLOOKUP(D605,'2-班级信息'!A:AL,12,0)</f>
        <v>#N/A</v>
      </c>
      <c r="AF605" s="22" t="e">
        <f t="shared" si="118"/>
        <v>#N/A</v>
      </c>
      <c r="AG605" s="22" t="e">
        <f t="shared" si="129"/>
        <v>#N/A</v>
      </c>
    </row>
    <row r="606" spans="1:33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2" t="str">
        <f t="shared" si="119"/>
        <v xml:space="preserve"> </v>
      </c>
      <c r="R606" s="22" t="str">
        <f>IF(Q606="在读",IF(IFERROR(FIND("一",D606),0)&gt;0,"一对一",VLOOKUP(LEFT(D606,3),班级编码!A:H,8,0)),Q606)</f>
        <v xml:space="preserve"> </v>
      </c>
      <c r="S606" s="22">
        <f t="shared" si="120"/>
        <v>0</v>
      </c>
      <c r="T606" s="22">
        <f t="shared" si="121"/>
        <v>0</v>
      </c>
      <c r="U606" s="22" t="str">
        <f t="shared" si="122"/>
        <v/>
      </c>
      <c r="V606" s="22" t="str">
        <f t="shared" si="123"/>
        <v/>
      </c>
      <c r="W606" s="22" t="str">
        <f t="shared" si="124"/>
        <v/>
      </c>
      <c r="X606" s="22" t="str">
        <f t="shared" si="125"/>
        <v/>
      </c>
      <c r="Y606" s="22">
        <f t="shared" si="126"/>
        <v>0</v>
      </c>
      <c r="Z606" s="22">
        <f t="shared" si="127"/>
        <v>0</v>
      </c>
      <c r="AA606" s="22" t="str">
        <f t="shared" si="117"/>
        <v/>
      </c>
      <c r="AB606" s="22">
        <f>COUNTIF($G$2:G606,G606)</f>
        <v>0</v>
      </c>
      <c r="AC606" s="22" t="str">
        <f t="shared" si="128"/>
        <v/>
      </c>
      <c r="AD606" s="22" t="e">
        <f>VLOOKUP(D606,'2-班级信息'!A:AI,35,0)</f>
        <v>#N/A</v>
      </c>
      <c r="AE606" s="22" t="e">
        <f>VLOOKUP(D606,'2-班级信息'!A:AL,12,0)</f>
        <v>#N/A</v>
      </c>
      <c r="AF606" s="22" t="e">
        <f t="shared" si="118"/>
        <v>#N/A</v>
      </c>
      <c r="AG606" s="22" t="e">
        <f t="shared" si="129"/>
        <v>#N/A</v>
      </c>
    </row>
    <row r="607" spans="1:33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2" t="str">
        <f t="shared" si="119"/>
        <v xml:space="preserve"> </v>
      </c>
      <c r="R607" s="22" t="str">
        <f>IF(Q607="在读",IF(IFERROR(FIND("一",D607),0)&gt;0,"一对一",VLOOKUP(LEFT(D607,3),班级编码!A:H,8,0)),Q607)</f>
        <v xml:space="preserve"> </v>
      </c>
      <c r="S607" s="22">
        <f t="shared" si="120"/>
        <v>0</v>
      </c>
      <c r="T607" s="22">
        <f t="shared" si="121"/>
        <v>0</v>
      </c>
      <c r="U607" s="22" t="str">
        <f t="shared" si="122"/>
        <v/>
      </c>
      <c r="V607" s="22" t="str">
        <f t="shared" si="123"/>
        <v/>
      </c>
      <c r="W607" s="22" t="str">
        <f t="shared" si="124"/>
        <v/>
      </c>
      <c r="X607" s="22" t="str">
        <f t="shared" si="125"/>
        <v/>
      </c>
      <c r="Y607" s="22">
        <f t="shared" si="126"/>
        <v>0</v>
      </c>
      <c r="Z607" s="22">
        <f t="shared" si="127"/>
        <v>0</v>
      </c>
      <c r="AA607" s="22" t="str">
        <f t="shared" si="117"/>
        <v/>
      </c>
      <c r="AB607" s="22">
        <f>COUNTIF($G$2:G607,G607)</f>
        <v>0</v>
      </c>
      <c r="AC607" s="22" t="str">
        <f t="shared" si="128"/>
        <v/>
      </c>
      <c r="AD607" s="22" t="e">
        <f>VLOOKUP(D607,'2-班级信息'!A:AI,35,0)</f>
        <v>#N/A</v>
      </c>
      <c r="AE607" s="22" t="e">
        <f>VLOOKUP(D607,'2-班级信息'!A:AL,12,0)</f>
        <v>#N/A</v>
      </c>
      <c r="AF607" s="22" t="e">
        <f t="shared" si="118"/>
        <v>#N/A</v>
      </c>
      <c r="AG607" s="22" t="e">
        <f t="shared" si="129"/>
        <v>#N/A</v>
      </c>
    </row>
    <row r="608" spans="1:33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2" t="str">
        <f t="shared" si="119"/>
        <v xml:space="preserve"> </v>
      </c>
      <c r="R608" s="22" t="str">
        <f>IF(Q608="在读",IF(IFERROR(FIND("一",D608),0)&gt;0,"一对一",VLOOKUP(LEFT(D608,3),班级编码!A:H,8,0)),Q608)</f>
        <v xml:space="preserve"> </v>
      </c>
      <c r="S608" s="22">
        <f t="shared" si="120"/>
        <v>0</v>
      </c>
      <c r="T608" s="22">
        <f t="shared" si="121"/>
        <v>0</v>
      </c>
      <c r="U608" s="22" t="str">
        <f t="shared" si="122"/>
        <v/>
      </c>
      <c r="V608" s="22" t="str">
        <f t="shared" si="123"/>
        <v/>
      </c>
      <c r="W608" s="22" t="str">
        <f t="shared" si="124"/>
        <v/>
      </c>
      <c r="X608" s="22" t="str">
        <f t="shared" si="125"/>
        <v/>
      </c>
      <c r="Y608" s="22">
        <f t="shared" si="126"/>
        <v>0</v>
      </c>
      <c r="Z608" s="22">
        <f t="shared" si="127"/>
        <v>0</v>
      </c>
      <c r="AA608" s="22" t="str">
        <f t="shared" si="117"/>
        <v/>
      </c>
      <c r="AB608" s="22">
        <f>COUNTIF($G$2:G608,G608)</f>
        <v>0</v>
      </c>
      <c r="AC608" s="22" t="str">
        <f t="shared" si="128"/>
        <v/>
      </c>
      <c r="AD608" s="22" t="e">
        <f>VLOOKUP(D608,'2-班级信息'!A:AI,35,0)</f>
        <v>#N/A</v>
      </c>
      <c r="AE608" s="22" t="e">
        <f>VLOOKUP(D608,'2-班级信息'!A:AL,12,0)</f>
        <v>#N/A</v>
      </c>
      <c r="AF608" s="22" t="e">
        <f t="shared" si="118"/>
        <v>#N/A</v>
      </c>
      <c r="AG608" s="22" t="e">
        <f t="shared" si="129"/>
        <v>#N/A</v>
      </c>
    </row>
    <row r="609" spans="1:33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2" t="str">
        <f t="shared" si="119"/>
        <v xml:space="preserve"> </v>
      </c>
      <c r="R609" s="22" t="str">
        <f>IF(Q609="在读",IF(IFERROR(FIND("一",D609),0)&gt;0,"一对一",VLOOKUP(LEFT(D609,3),班级编码!A:H,8,0)),Q609)</f>
        <v xml:space="preserve"> </v>
      </c>
      <c r="S609" s="22">
        <f t="shared" si="120"/>
        <v>0</v>
      </c>
      <c r="T609" s="22">
        <f t="shared" si="121"/>
        <v>0</v>
      </c>
      <c r="U609" s="22" t="str">
        <f t="shared" si="122"/>
        <v/>
      </c>
      <c r="V609" s="22" t="str">
        <f t="shared" si="123"/>
        <v/>
      </c>
      <c r="W609" s="22" t="str">
        <f t="shared" si="124"/>
        <v/>
      </c>
      <c r="X609" s="22" t="str">
        <f t="shared" si="125"/>
        <v/>
      </c>
      <c r="Y609" s="22">
        <f t="shared" si="126"/>
        <v>0</v>
      </c>
      <c r="Z609" s="22">
        <f t="shared" si="127"/>
        <v>0</v>
      </c>
      <c r="AA609" s="22" t="str">
        <f t="shared" si="117"/>
        <v/>
      </c>
      <c r="AB609" s="22">
        <f>COUNTIF($G$2:G609,G609)</f>
        <v>0</v>
      </c>
      <c r="AC609" s="22" t="str">
        <f t="shared" si="128"/>
        <v/>
      </c>
      <c r="AD609" s="22" t="e">
        <f>VLOOKUP(D609,'2-班级信息'!A:AI,35,0)</f>
        <v>#N/A</v>
      </c>
      <c r="AE609" s="22" t="e">
        <f>VLOOKUP(D609,'2-班级信息'!A:AL,12,0)</f>
        <v>#N/A</v>
      </c>
      <c r="AF609" s="22" t="e">
        <f t="shared" si="118"/>
        <v>#N/A</v>
      </c>
      <c r="AG609" s="22" t="e">
        <f t="shared" si="129"/>
        <v>#N/A</v>
      </c>
    </row>
    <row r="610" spans="1:33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2" t="str">
        <f t="shared" si="119"/>
        <v xml:space="preserve"> </v>
      </c>
      <c r="R610" s="22" t="str">
        <f>IF(Q610="在读",IF(IFERROR(FIND("一",D610),0)&gt;0,"一对一",VLOOKUP(LEFT(D610,3),班级编码!A:H,8,0)),Q610)</f>
        <v xml:space="preserve"> </v>
      </c>
      <c r="S610" s="22">
        <f t="shared" si="120"/>
        <v>0</v>
      </c>
      <c r="T610" s="22">
        <f t="shared" si="121"/>
        <v>0</v>
      </c>
      <c r="U610" s="22" t="str">
        <f t="shared" si="122"/>
        <v/>
      </c>
      <c r="V610" s="22" t="str">
        <f t="shared" si="123"/>
        <v/>
      </c>
      <c r="W610" s="22" t="str">
        <f t="shared" si="124"/>
        <v/>
      </c>
      <c r="X610" s="22" t="str">
        <f t="shared" si="125"/>
        <v/>
      </c>
      <c r="Y610" s="22">
        <f t="shared" si="126"/>
        <v>0</v>
      </c>
      <c r="Z610" s="22">
        <f t="shared" si="127"/>
        <v>0</v>
      </c>
      <c r="AA610" s="22" t="str">
        <f t="shared" si="117"/>
        <v/>
      </c>
      <c r="AB610" s="22">
        <f>COUNTIF($G$2:G610,G610)</f>
        <v>0</v>
      </c>
      <c r="AC610" s="22" t="str">
        <f t="shared" si="128"/>
        <v/>
      </c>
      <c r="AD610" s="22" t="e">
        <f>VLOOKUP(D610,'2-班级信息'!A:AI,35,0)</f>
        <v>#N/A</v>
      </c>
      <c r="AE610" s="22" t="e">
        <f>VLOOKUP(D610,'2-班级信息'!A:AL,12,0)</f>
        <v>#N/A</v>
      </c>
      <c r="AF610" s="22" t="e">
        <f t="shared" si="118"/>
        <v>#N/A</v>
      </c>
      <c r="AG610" s="22" t="e">
        <f t="shared" si="129"/>
        <v>#N/A</v>
      </c>
    </row>
    <row r="611" spans="1:33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2" t="str">
        <f t="shared" si="119"/>
        <v xml:space="preserve"> </v>
      </c>
      <c r="R611" s="22" t="str">
        <f>IF(Q611="在读",IF(IFERROR(FIND("一",D611),0)&gt;0,"一对一",VLOOKUP(LEFT(D611,3),班级编码!A:H,8,0)),Q611)</f>
        <v xml:space="preserve"> </v>
      </c>
      <c r="S611" s="22">
        <f t="shared" si="120"/>
        <v>0</v>
      </c>
      <c r="T611" s="22">
        <f t="shared" si="121"/>
        <v>0</v>
      </c>
      <c r="U611" s="22" t="str">
        <f t="shared" si="122"/>
        <v/>
      </c>
      <c r="V611" s="22" t="str">
        <f t="shared" si="123"/>
        <v/>
      </c>
      <c r="W611" s="22" t="str">
        <f t="shared" si="124"/>
        <v/>
      </c>
      <c r="X611" s="22" t="str">
        <f t="shared" si="125"/>
        <v/>
      </c>
      <c r="Y611" s="22">
        <f t="shared" si="126"/>
        <v>0</v>
      </c>
      <c r="Z611" s="22">
        <f t="shared" si="127"/>
        <v>0</v>
      </c>
      <c r="AA611" s="22" t="str">
        <f t="shared" si="117"/>
        <v/>
      </c>
      <c r="AB611" s="22">
        <f>COUNTIF($G$2:G611,G611)</f>
        <v>0</v>
      </c>
      <c r="AC611" s="22" t="str">
        <f t="shared" si="128"/>
        <v/>
      </c>
      <c r="AD611" s="22" t="e">
        <f>VLOOKUP(D611,'2-班级信息'!A:AI,35,0)</f>
        <v>#N/A</v>
      </c>
      <c r="AE611" s="22" t="e">
        <f>VLOOKUP(D611,'2-班级信息'!A:AL,12,0)</f>
        <v>#N/A</v>
      </c>
      <c r="AF611" s="22" t="e">
        <f t="shared" si="118"/>
        <v>#N/A</v>
      </c>
      <c r="AG611" s="22" t="e">
        <f t="shared" si="129"/>
        <v>#N/A</v>
      </c>
    </row>
    <row r="612" spans="1:33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2" t="str">
        <f t="shared" si="119"/>
        <v xml:space="preserve"> </v>
      </c>
      <c r="R612" s="22" t="str">
        <f>IF(Q612="在读",IF(IFERROR(FIND("一",D612),0)&gt;0,"一对一",VLOOKUP(LEFT(D612,3),班级编码!A:H,8,0)),Q612)</f>
        <v xml:space="preserve"> </v>
      </c>
      <c r="S612" s="22">
        <f t="shared" si="120"/>
        <v>0</v>
      </c>
      <c r="T612" s="22">
        <f t="shared" si="121"/>
        <v>0</v>
      </c>
      <c r="U612" s="22" t="str">
        <f t="shared" si="122"/>
        <v/>
      </c>
      <c r="V612" s="22" t="str">
        <f t="shared" si="123"/>
        <v/>
      </c>
      <c r="W612" s="22" t="str">
        <f t="shared" si="124"/>
        <v/>
      </c>
      <c r="X612" s="22" t="str">
        <f t="shared" si="125"/>
        <v/>
      </c>
      <c r="Y612" s="22">
        <f t="shared" si="126"/>
        <v>0</v>
      </c>
      <c r="Z612" s="22">
        <f t="shared" si="127"/>
        <v>0</v>
      </c>
      <c r="AA612" s="22" t="str">
        <f t="shared" si="117"/>
        <v/>
      </c>
      <c r="AB612" s="22">
        <f>COUNTIF($G$2:G612,G612)</f>
        <v>0</v>
      </c>
      <c r="AC612" s="22" t="str">
        <f t="shared" si="128"/>
        <v/>
      </c>
      <c r="AD612" s="22" t="e">
        <f>VLOOKUP(D612,'2-班级信息'!A:AI,35,0)</f>
        <v>#N/A</v>
      </c>
      <c r="AE612" s="22" t="e">
        <f>VLOOKUP(D612,'2-班级信息'!A:AL,12,0)</f>
        <v>#N/A</v>
      </c>
      <c r="AF612" s="22" t="e">
        <f t="shared" si="118"/>
        <v>#N/A</v>
      </c>
      <c r="AG612" s="22" t="e">
        <f t="shared" si="129"/>
        <v>#N/A</v>
      </c>
    </row>
    <row r="613" spans="1:3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2" t="str">
        <f t="shared" si="119"/>
        <v xml:space="preserve"> </v>
      </c>
      <c r="R613" s="22" t="str">
        <f>IF(Q613="在读",IF(IFERROR(FIND("一",D613),0)&gt;0,"一对一",VLOOKUP(LEFT(D613,3),班级编码!A:H,8,0)),Q613)</f>
        <v xml:space="preserve"> </v>
      </c>
      <c r="S613" s="22">
        <f t="shared" si="120"/>
        <v>0</v>
      </c>
      <c r="T613" s="22">
        <f t="shared" si="121"/>
        <v>0</v>
      </c>
      <c r="U613" s="22" t="str">
        <f t="shared" si="122"/>
        <v/>
      </c>
      <c r="V613" s="22" t="str">
        <f t="shared" si="123"/>
        <v/>
      </c>
      <c r="W613" s="22" t="str">
        <f t="shared" si="124"/>
        <v/>
      </c>
      <c r="X613" s="22" t="str">
        <f t="shared" si="125"/>
        <v/>
      </c>
      <c r="Y613" s="22">
        <f t="shared" si="126"/>
        <v>0</v>
      </c>
      <c r="Z613" s="22">
        <f t="shared" si="127"/>
        <v>0</v>
      </c>
      <c r="AA613" s="22" t="str">
        <f t="shared" si="117"/>
        <v/>
      </c>
      <c r="AB613" s="22">
        <f>COUNTIF($G$2:G613,G613)</f>
        <v>0</v>
      </c>
      <c r="AC613" s="22" t="str">
        <f t="shared" si="128"/>
        <v/>
      </c>
      <c r="AD613" s="22" t="e">
        <f>VLOOKUP(D613,'2-班级信息'!A:AI,35,0)</f>
        <v>#N/A</v>
      </c>
      <c r="AE613" s="22" t="e">
        <f>VLOOKUP(D613,'2-班级信息'!A:AL,12,0)</f>
        <v>#N/A</v>
      </c>
      <c r="AF613" s="22" t="e">
        <f t="shared" si="118"/>
        <v>#N/A</v>
      </c>
      <c r="AG613" s="22" t="e">
        <f t="shared" si="129"/>
        <v>#N/A</v>
      </c>
    </row>
    <row r="614" spans="1:33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2" t="str">
        <f t="shared" si="119"/>
        <v xml:space="preserve"> </v>
      </c>
      <c r="R614" s="22" t="str">
        <f>IF(Q614="在读",IF(IFERROR(FIND("一",D614),0)&gt;0,"一对一",VLOOKUP(LEFT(D614,3),班级编码!A:H,8,0)),Q614)</f>
        <v xml:space="preserve"> </v>
      </c>
      <c r="S614" s="22">
        <f t="shared" si="120"/>
        <v>0</v>
      </c>
      <c r="T614" s="22">
        <f t="shared" si="121"/>
        <v>0</v>
      </c>
      <c r="U614" s="22" t="str">
        <f t="shared" si="122"/>
        <v/>
      </c>
      <c r="V614" s="22" t="str">
        <f t="shared" si="123"/>
        <v/>
      </c>
      <c r="W614" s="22" t="str">
        <f t="shared" si="124"/>
        <v/>
      </c>
      <c r="X614" s="22" t="str">
        <f t="shared" si="125"/>
        <v/>
      </c>
      <c r="Y614" s="22">
        <f t="shared" si="126"/>
        <v>0</v>
      </c>
      <c r="Z614" s="22">
        <f t="shared" si="127"/>
        <v>0</v>
      </c>
      <c r="AA614" s="22" t="str">
        <f t="shared" si="117"/>
        <v/>
      </c>
      <c r="AB614" s="22">
        <f>COUNTIF($G$2:G614,G614)</f>
        <v>0</v>
      </c>
      <c r="AC614" s="22" t="str">
        <f t="shared" si="128"/>
        <v/>
      </c>
      <c r="AD614" s="22" t="e">
        <f>VLOOKUP(D614,'2-班级信息'!A:AI,35,0)</f>
        <v>#N/A</v>
      </c>
      <c r="AE614" s="22" t="e">
        <f>VLOOKUP(D614,'2-班级信息'!A:AL,12,0)</f>
        <v>#N/A</v>
      </c>
      <c r="AF614" s="22" t="e">
        <f t="shared" si="118"/>
        <v>#N/A</v>
      </c>
      <c r="AG614" s="22" t="e">
        <f t="shared" si="129"/>
        <v>#N/A</v>
      </c>
    </row>
    <row r="615" spans="1:33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2" t="str">
        <f t="shared" si="119"/>
        <v xml:space="preserve"> </v>
      </c>
      <c r="R615" s="22" t="str">
        <f>IF(Q615="在读",IF(IFERROR(FIND("一",D615),0)&gt;0,"一对一",VLOOKUP(LEFT(D615,3),班级编码!A:H,8,0)),Q615)</f>
        <v xml:space="preserve"> </v>
      </c>
      <c r="S615" s="22">
        <f t="shared" si="120"/>
        <v>0</v>
      </c>
      <c r="T615" s="22">
        <f t="shared" si="121"/>
        <v>0</v>
      </c>
      <c r="U615" s="22" t="str">
        <f t="shared" si="122"/>
        <v/>
      </c>
      <c r="V615" s="22" t="str">
        <f t="shared" si="123"/>
        <v/>
      </c>
      <c r="W615" s="22" t="str">
        <f t="shared" si="124"/>
        <v/>
      </c>
      <c r="X615" s="22" t="str">
        <f t="shared" si="125"/>
        <v/>
      </c>
      <c r="Y615" s="22">
        <f t="shared" si="126"/>
        <v>0</v>
      </c>
      <c r="Z615" s="22">
        <f t="shared" si="127"/>
        <v>0</v>
      </c>
      <c r="AA615" s="22" t="str">
        <f t="shared" si="117"/>
        <v/>
      </c>
      <c r="AB615" s="22">
        <f>COUNTIF($G$2:G615,G615)</f>
        <v>0</v>
      </c>
      <c r="AC615" s="22" t="str">
        <f t="shared" si="128"/>
        <v/>
      </c>
      <c r="AD615" s="22" t="e">
        <f>VLOOKUP(D615,'2-班级信息'!A:AI,35,0)</f>
        <v>#N/A</v>
      </c>
      <c r="AE615" s="22" t="e">
        <f>VLOOKUP(D615,'2-班级信息'!A:AL,12,0)</f>
        <v>#N/A</v>
      </c>
      <c r="AF615" s="22" t="e">
        <f t="shared" si="118"/>
        <v>#N/A</v>
      </c>
      <c r="AG615" s="22" t="e">
        <f t="shared" si="129"/>
        <v>#N/A</v>
      </c>
    </row>
    <row r="616" spans="1:33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2" t="str">
        <f t="shared" si="119"/>
        <v xml:space="preserve"> </v>
      </c>
      <c r="R616" s="22" t="str">
        <f>IF(Q616="在读",IF(IFERROR(FIND("一",D616),0)&gt;0,"一对一",VLOOKUP(LEFT(D616,3),班级编码!A:H,8,0)),Q616)</f>
        <v xml:space="preserve"> </v>
      </c>
      <c r="S616" s="22">
        <f t="shared" si="120"/>
        <v>0</v>
      </c>
      <c r="T616" s="22">
        <f t="shared" si="121"/>
        <v>0</v>
      </c>
      <c r="U616" s="22" t="str">
        <f t="shared" si="122"/>
        <v/>
      </c>
      <c r="V616" s="22" t="str">
        <f t="shared" si="123"/>
        <v/>
      </c>
      <c r="W616" s="22" t="str">
        <f t="shared" si="124"/>
        <v/>
      </c>
      <c r="X616" s="22" t="str">
        <f t="shared" si="125"/>
        <v/>
      </c>
      <c r="Y616" s="22">
        <f t="shared" si="126"/>
        <v>0</v>
      </c>
      <c r="Z616" s="22">
        <f t="shared" si="127"/>
        <v>0</v>
      </c>
      <c r="AA616" s="22" t="str">
        <f t="shared" si="117"/>
        <v/>
      </c>
      <c r="AB616" s="22">
        <f>COUNTIF($G$2:G616,G616)</f>
        <v>0</v>
      </c>
      <c r="AC616" s="22" t="str">
        <f t="shared" si="128"/>
        <v/>
      </c>
      <c r="AD616" s="22" t="e">
        <f>VLOOKUP(D616,'2-班级信息'!A:AI,35,0)</f>
        <v>#N/A</v>
      </c>
      <c r="AE616" s="22" t="e">
        <f>VLOOKUP(D616,'2-班级信息'!A:AL,12,0)</f>
        <v>#N/A</v>
      </c>
      <c r="AF616" s="22" t="e">
        <f t="shared" si="118"/>
        <v>#N/A</v>
      </c>
      <c r="AG616" s="22" t="e">
        <f t="shared" si="129"/>
        <v>#N/A</v>
      </c>
    </row>
    <row r="617" spans="1:33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2" t="str">
        <f t="shared" si="119"/>
        <v xml:space="preserve"> </v>
      </c>
      <c r="R617" s="22" t="str">
        <f>IF(Q617="在读",IF(IFERROR(FIND("一",D617),0)&gt;0,"一对一",VLOOKUP(LEFT(D617,3),班级编码!A:H,8,0)),Q617)</f>
        <v xml:space="preserve"> </v>
      </c>
      <c r="S617" s="22">
        <f t="shared" si="120"/>
        <v>0</v>
      </c>
      <c r="T617" s="22">
        <f t="shared" si="121"/>
        <v>0</v>
      </c>
      <c r="U617" s="22" t="str">
        <f t="shared" si="122"/>
        <v/>
      </c>
      <c r="V617" s="22" t="str">
        <f t="shared" si="123"/>
        <v/>
      </c>
      <c r="W617" s="22" t="str">
        <f t="shared" si="124"/>
        <v/>
      </c>
      <c r="X617" s="22" t="str">
        <f t="shared" si="125"/>
        <v/>
      </c>
      <c r="Y617" s="22">
        <f t="shared" si="126"/>
        <v>0</v>
      </c>
      <c r="Z617" s="22">
        <f t="shared" si="127"/>
        <v>0</v>
      </c>
      <c r="AA617" s="22" t="str">
        <f t="shared" si="117"/>
        <v/>
      </c>
      <c r="AB617" s="22">
        <f>COUNTIF($G$2:G617,G617)</f>
        <v>0</v>
      </c>
      <c r="AC617" s="22" t="str">
        <f t="shared" si="128"/>
        <v/>
      </c>
      <c r="AD617" s="22" t="e">
        <f>VLOOKUP(D617,'2-班级信息'!A:AI,35,0)</f>
        <v>#N/A</v>
      </c>
      <c r="AE617" s="22" t="e">
        <f>VLOOKUP(D617,'2-班级信息'!A:AL,12,0)</f>
        <v>#N/A</v>
      </c>
      <c r="AF617" s="22" t="e">
        <f t="shared" si="118"/>
        <v>#N/A</v>
      </c>
      <c r="AG617" s="22" t="e">
        <f t="shared" si="129"/>
        <v>#N/A</v>
      </c>
    </row>
    <row r="618" spans="1:33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2" t="str">
        <f t="shared" si="119"/>
        <v xml:space="preserve"> </v>
      </c>
      <c r="R618" s="22" t="str">
        <f>IF(Q618="在读",IF(IFERROR(FIND("一",D618),0)&gt;0,"一对一",VLOOKUP(LEFT(D618,3),班级编码!A:H,8,0)),Q618)</f>
        <v xml:space="preserve"> </v>
      </c>
      <c r="S618" s="22">
        <f t="shared" si="120"/>
        <v>0</v>
      </c>
      <c r="T618" s="22">
        <f t="shared" si="121"/>
        <v>0</v>
      </c>
      <c r="U618" s="22" t="str">
        <f t="shared" si="122"/>
        <v/>
      </c>
      <c r="V618" s="22" t="str">
        <f t="shared" si="123"/>
        <v/>
      </c>
      <c r="W618" s="22" t="str">
        <f t="shared" si="124"/>
        <v/>
      </c>
      <c r="X618" s="22" t="str">
        <f t="shared" si="125"/>
        <v/>
      </c>
      <c r="Y618" s="22">
        <f t="shared" si="126"/>
        <v>0</v>
      </c>
      <c r="Z618" s="22">
        <f t="shared" si="127"/>
        <v>0</v>
      </c>
      <c r="AA618" s="22" t="str">
        <f t="shared" si="117"/>
        <v/>
      </c>
      <c r="AB618" s="22">
        <f>COUNTIF($G$2:G618,G618)</f>
        <v>0</v>
      </c>
      <c r="AC618" s="22" t="str">
        <f t="shared" si="128"/>
        <v/>
      </c>
      <c r="AD618" s="22" t="e">
        <f>VLOOKUP(D618,'2-班级信息'!A:AI,35,0)</f>
        <v>#N/A</v>
      </c>
      <c r="AE618" s="22" t="e">
        <f>VLOOKUP(D618,'2-班级信息'!A:AL,12,0)</f>
        <v>#N/A</v>
      </c>
      <c r="AF618" s="22" t="e">
        <f t="shared" si="118"/>
        <v>#N/A</v>
      </c>
      <c r="AG618" s="22" t="e">
        <f t="shared" si="129"/>
        <v>#N/A</v>
      </c>
    </row>
    <row r="619" spans="1:33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2" t="str">
        <f t="shared" si="119"/>
        <v xml:space="preserve"> </v>
      </c>
      <c r="R619" s="22" t="str">
        <f>IF(Q619="在读",IF(IFERROR(FIND("一",D619),0)&gt;0,"一对一",VLOOKUP(LEFT(D619,3),班级编码!A:H,8,0)),Q619)</f>
        <v xml:space="preserve"> </v>
      </c>
      <c r="S619" s="22">
        <f t="shared" si="120"/>
        <v>0</v>
      </c>
      <c r="T619" s="22">
        <f t="shared" si="121"/>
        <v>0</v>
      </c>
      <c r="U619" s="22" t="str">
        <f t="shared" si="122"/>
        <v/>
      </c>
      <c r="V619" s="22" t="str">
        <f t="shared" si="123"/>
        <v/>
      </c>
      <c r="W619" s="22" t="str">
        <f t="shared" si="124"/>
        <v/>
      </c>
      <c r="X619" s="22" t="str">
        <f t="shared" si="125"/>
        <v/>
      </c>
      <c r="Y619" s="22">
        <f t="shared" si="126"/>
        <v>0</v>
      </c>
      <c r="Z619" s="22">
        <f t="shared" si="127"/>
        <v>0</v>
      </c>
      <c r="AA619" s="22" t="str">
        <f t="shared" si="117"/>
        <v/>
      </c>
      <c r="AB619" s="22">
        <f>COUNTIF($G$2:G619,G619)</f>
        <v>0</v>
      </c>
      <c r="AC619" s="22" t="str">
        <f t="shared" si="128"/>
        <v/>
      </c>
      <c r="AD619" s="22" t="e">
        <f>VLOOKUP(D619,'2-班级信息'!A:AI,35,0)</f>
        <v>#N/A</v>
      </c>
      <c r="AE619" s="22" t="e">
        <f>VLOOKUP(D619,'2-班级信息'!A:AL,12,0)</f>
        <v>#N/A</v>
      </c>
      <c r="AF619" s="22" t="e">
        <f t="shared" si="118"/>
        <v>#N/A</v>
      </c>
      <c r="AG619" s="22" t="e">
        <f t="shared" si="129"/>
        <v>#N/A</v>
      </c>
    </row>
    <row r="620" spans="1:33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2" t="str">
        <f t="shared" si="119"/>
        <v xml:space="preserve"> </v>
      </c>
      <c r="R620" s="22" t="str">
        <f>IF(Q620="在读",IF(IFERROR(FIND("一",D620),0)&gt;0,"一对一",VLOOKUP(LEFT(D620,3),班级编码!A:H,8,0)),Q620)</f>
        <v xml:space="preserve"> </v>
      </c>
      <c r="S620" s="22">
        <f t="shared" si="120"/>
        <v>0</v>
      </c>
      <c r="T620" s="22">
        <f t="shared" si="121"/>
        <v>0</v>
      </c>
      <c r="U620" s="22" t="str">
        <f t="shared" si="122"/>
        <v/>
      </c>
      <c r="V620" s="22" t="str">
        <f t="shared" si="123"/>
        <v/>
      </c>
      <c r="W620" s="22" t="str">
        <f t="shared" si="124"/>
        <v/>
      </c>
      <c r="X620" s="22" t="str">
        <f t="shared" si="125"/>
        <v/>
      </c>
      <c r="Y620" s="22">
        <f t="shared" si="126"/>
        <v>0</v>
      </c>
      <c r="Z620" s="22">
        <f t="shared" si="127"/>
        <v>0</v>
      </c>
      <c r="AA620" s="22" t="str">
        <f t="shared" si="117"/>
        <v/>
      </c>
      <c r="AB620" s="22">
        <f>COUNTIF($G$2:G620,G620)</f>
        <v>0</v>
      </c>
      <c r="AC620" s="22" t="str">
        <f t="shared" si="128"/>
        <v/>
      </c>
      <c r="AD620" s="22" t="e">
        <f>VLOOKUP(D620,'2-班级信息'!A:AI,35,0)</f>
        <v>#N/A</v>
      </c>
      <c r="AE620" s="22" t="e">
        <f>VLOOKUP(D620,'2-班级信息'!A:AL,12,0)</f>
        <v>#N/A</v>
      </c>
      <c r="AF620" s="22" t="e">
        <f t="shared" si="118"/>
        <v>#N/A</v>
      </c>
      <c r="AG620" s="22" t="e">
        <f t="shared" si="129"/>
        <v>#N/A</v>
      </c>
    </row>
    <row r="621" spans="1:33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2" t="str">
        <f t="shared" si="119"/>
        <v xml:space="preserve"> </v>
      </c>
      <c r="R621" s="22" t="str">
        <f>IF(Q621="在读",IF(IFERROR(FIND("一",D621),0)&gt;0,"一对一",VLOOKUP(LEFT(D621,3),班级编码!A:H,8,0)),Q621)</f>
        <v xml:space="preserve"> </v>
      </c>
      <c r="S621" s="22">
        <f t="shared" si="120"/>
        <v>0</v>
      </c>
      <c r="T621" s="22">
        <f t="shared" si="121"/>
        <v>0</v>
      </c>
      <c r="U621" s="22" t="str">
        <f t="shared" si="122"/>
        <v/>
      </c>
      <c r="V621" s="22" t="str">
        <f t="shared" si="123"/>
        <v/>
      </c>
      <c r="W621" s="22" t="str">
        <f t="shared" si="124"/>
        <v/>
      </c>
      <c r="X621" s="22" t="str">
        <f t="shared" si="125"/>
        <v/>
      </c>
      <c r="Y621" s="22">
        <f t="shared" si="126"/>
        <v>0</v>
      </c>
      <c r="Z621" s="22">
        <f t="shared" si="127"/>
        <v>0</v>
      </c>
      <c r="AA621" s="22" t="str">
        <f t="shared" si="117"/>
        <v/>
      </c>
      <c r="AB621" s="22">
        <f>COUNTIF($G$2:G621,G621)</f>
        <v>0</v>
      </c>
      <c r="AC621" s="22" t="str">
        <f t="shared" si="128"/>
        <v/>
      </c>
      <c r="AD621" s="22" t="e">
        <f>VLOOKUP(D621,'2-班级信息'!A:AI,35,0)</f>
        <v>#N/A</v>
      </c>
      <c r="AE621" s="22" t="e">
        <f>VLOOKUP(D621,'2-班级信息'!A:AL,12,0)</f>
        <v>#N/A</v>
      </c>
      <c r="AF621" s="22" t="e">
        <f t="shared" si="118"/>
        <v>#N/A</v>
      </c>
      <c r="AG621" s="22" t="e">
        <f t="shared" si="129"/>
        <v>#N/A</v>
      </c>
    </row>
    <row r="622" spans="1:33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2" t="str">
        <f t="shared" si="119"/>
        <v xml:space="preserve"> </v>
      </c>
      <c r="R622" s="22" t="str">
        <f>IF(Q622="在读",IF(IFERROR(FIND("一",D622),0)&gt;0,"一对一",VLOOKUP(LEFT(D622,3),班级编码!A:H,8,0)),Q622)</f>
        <v xml:space="preserve"> </v>
      </c>
      <c r="S622" s="22">
        <f t="shared" si="120"/>
        <v>0</v>
      </c>
      <c r="T622" s="22">
        <f t="shared" si="121"/>
        <v>0</v>
      </c>
      <c r="U622" s="22" t="str">
        <f t="shared" si="122"/>
        <v/>
      </c>
      <c r="V622" s="22" t="str">
        <f t="shared" si="123"/>
        <v/>
      </c>
      <c r="W622" s="22" t="str">
        <f t="shared" si="124"/>
        <v/>
      </c>
      <c r="X622" s="22" t="str">
        <f t="shared" si="125"/>
        <v/>
      </c>
      <c r="Y622" s="22">
        <f t="shared" si="126"/>
        <v>0</v>
      </c>
      <c r="Z622" s="22">
        <f t="shared" si="127"/>
        <v>0</v>
      </c>
      <c r="AA622" s="22" t="str">
        <f t="shared" si="117"/>
        <v/>
      </c>
      <c r="AB622" s="22">
        <f>COUNTIF($G$2:G622,G622)</f>
        <v>0</v>
      </c>
      <c r="AC622" s="22" t="str">
        <f t="shared" si="128"/>
        <v/>
      </c>
      <c r="AD622" s="22" t="e">
        <f>VLOOKUP(D622,'2-班级信息'!A:AI,35,0)</f>
        <v>#N/A</v>
      </c>
      <c r="AE622" s="22" t="e">
        <f>VLOOKUP(D622,'2-班级信息'!A:AL,12,0)</f>
        <v>#N/A</v>
      </c>
      <c r="AF622" s="22" t="e">
        <f t="shared" si="118"/>
        <v>#N/A</v>
      </c>
      <c r="AG622" s="22" t="e">
        <f t="shared" si="129"/>
        <v>#N/A</v>
      </c>
    </row>
    <row r="623" spans="1:3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2" t="str">
        <f t="shared" si="119"/>
        <v xml:space="preserve"> </v>
      </c>
      <c r="R623" s="22" t="str">
        <f>IF(Q623="在读",IF(IFERROR(FIND("一",D623),0)&gt;0,"一对一",VLOOKUP(LEFT(D623,3),班级编码!A:H,8,0)),Q623)</f>
        <v xml:space="preserve"> </v>
      </c>
      <c r="S623" s="22">
        <f t="shared" si="120"/>
        <v>0</v>
      </c>
      <c r="T623" s="22">
        <f t="shared" si="121"/>
        <v>0</v>
      </c>
      <c r="U623" s="22" t="str">
        <f t="shared" si="122"/>
        <v/>
      </c>
      <c r="V623" s="22" t="str">
        <f t="shared" si="123"/>
        <v/>
      </c>
      <c r="W623" s="22" t="str">
        <f t="shared" si="124"/>
        <v/>
      </c>
      <c r="X623" s="22" t="str">
        <f t="shared" si="125"/>
        <v/>
      </c>
      <c r="Y623" s="22">
        <f t="shared" si="126"/>
        <v>0</v>
      </c>
      <c r="Z623" s="22">
        <f t="shared" si="127"/>
        <v>0</v>
      </c>
      <c r="AA623" s="22" t="str">
        <f t="shared" si="117"/>
        <v/>
      </c>
      <c r="AB623" s="22">
        <f>COUNTIF($G$2:G623,G623)</f>
        <v>0</v>
      </c>
      <c r="AC623" s="22" t="str">
        <f t="shared" si="128"/>
        <v/>
      </c>
      <c r="AD623" s="22" t="e">
        <f>VLOOKUP(D623,'2-班级信息'!A:AI,35,0)</f>
        <v>#N/A</v>
      </c>
      <c r="AE623" s="22" t="e">
        <f>VLOOKUP(D623,'2-班级信息'!A:AL,12,0)</f>
        <v>#N/A</v>
      </c>
      <c r="AF623" s="22" t="e">
        <f t="shared" si="118"/>
        <v>#N/A</v>
      </c>
      <c r="AG623" s="22" t="e">
        <f t="shared" si="129"/>
        <v>#N/A</v>
      </c>
    </row>
    <row r="624" spans="1:33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2" t="str">
        <f t="shared" si="119"/>
        <v xml:space="preserve"> </v>
      </c>
      <c r="R624" s="22" t="str">
        <f>IF(Q624="在读",IF(IFERROR(FIND("一",D624),0)&gt;0,"一对一",VLOOKUP(LEFT(D624,3),班级编码!A:H,8,0)),Q624)</f>
        <v xml:space="preserve"> </v>
      </c>
      <c r="S624" s="22">
        <f t="shared" si="120"/>
        <v>0</v>
      </c>
      <c r="T624" s="22">
        <f t="shared" si="121"/>
        <v>0</v>
      </c>
      <c r="U624" s="22" t="str">
        <f t="shared" si="122"/>
        <v/>
      </c>
      <c r="V624" s="22" t="str">
        <f t="shared" si="123"/>
        <v/>
      </c>
      <c r="W624" s="22" t="str">
        <f t="shared" si="124"/>
        <v/>
      </c>
      <c r="X624" s="22" t="str">
        <f t="shared" si="125"/>
        <v/>
      </c>
      <c r="Y624" s="22">
        <f t="shared" si="126"/>
        <v>0</v>
      </c>
      <c r="Z624" s="22">
        <f t="shared" si="127"/>
        <v>0</v>
      </c>
      <c r="AA624" s="22" t="str">
        <f t="shared" si="117"/>
        <v/>
      </c>
      <c r="AB624" s="22">
        <f>COUNTIF($G$2:G624,G624)</f>
        <v>0</v>
      </c>
      <c r="AC624" s="22" t="str">
        <f t="shared" si="128"/>
        <v/>
      </c>
      <c r="AD624" s="22" t="e">
        <f>VLOOKUP(D624,'2-班级信息'!A:AI,35,0)</f>
        <v>#N/A</v>
      </c>
      <c r="AE624" s="22" t="e">
        <f>VLOOKUP(D624,'2-班级信息'!A:AL,12,0)</f>
        <v>#N/A</v>
      </c>
      <c r="AF624" s="22" t="e">
        <f t="shared" si="118"/>
        <v>#N/A</v>
      </c>
      <c r="AG624" s="22" t="e">
        <f t="shared" si="129"/>
        <v>#N/A</v>
      </c>
    </row>
    <row r="625" spans="1:33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2" t="str">
        <f t="shared" si="119"/>
        <v xml:space="preserve"> </v>
      </c>
      <c r="R625" s="22" t="str">
        <f>IF(Q625="在读",IF(IFERROR(FIND("一",D625),0)&gt;0,"一对一",VLOOKUP(LEFT(D625,3),班级编码!A:H,8,0)),Q625)</f>
        <v xml:space="preserve"> </v>
      </c>
      <c r="S625" s="22">
        <f t="shared" si="120"/>
        <v>0</v>
      </c>
      <c r="T625" s="22">
        <f t="shared" si="121"/>
        <v>0</v>
      </c>
      <c r="U625" s="22" t="str">
        <f t="shared" si="122"/>
        <v/>
      </c>
      <c r="V625" s="22" t="str">
        <f t="shared" si="123"/>
        <v/>
      </c>
      <c r="W625" s="22" t="str">
        <f t="shared" si="124"/>
        <v/>
      </c>
      <c r="X625" s="22" t="str">
        <f t="shared" si="125"/>
        <v/>
      </c>
      <c r="Y625" s="22">
        <f t="shared" si="126"/>
        <v>0</v>
      </c>
      <c r="Z625" s="22">
        <f t="shared" si="127"/>
        <v>0</v>
      </c>
      <c r="AA625" s="22" t="str">
        <f t="shared" si="117"/>
        <v/>
      </c>
      <c r="AB625" s="22">
        <f>COUNTIF($G$2:G625,G625)</f>
        <v>0</v>
      </c>
      <c r="AC625" s="22" t="str">
        <f t="shared" si="128"/>
        <v/>
      </c>
      <c r="AD625" s="22" t="e">
        <f>VLOOKUP(D625,'2-班级信息'!A:AI,35,0)</f>
        <v>#N/A</v>
      </c>
      <c r="AE625" s="22" t="e">
        <f>VLOOKUP(D625,'2-班级信息'!A:AL,12,0)</f>
        <v>#N/A</v>
      </c>
      <c r="AF625" s="22" t="e">
        <f t="shared" si="118"/>
        <v>#N/A</v>
      </c>
      <c r="AG625" s="22" t="e">
        <f t="shared" si="129"/>
        <v>#N/A</v>
      </c>
    </row>
    <row r="626" spans="1:33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2" t="str">
        <f t="shared" si="119"/>
        <v xml:space="preserve"> </v>
      </c>
      <c r="R626" s="22" t="str">
        <f>IF(Q626="在读",IF(IFERROR(FIND("一",D626),0)&gt;0,"一对一",VLOOKUP(LEFT(D626,3),班级编码!A:H,8,0)),Q626)</f>
        <v xml:space="preserve"> </v>
      </c>
      <c r="S626" s="22">
        <f t="shared" si="120"/>
        <v>0</v>
      </c>
      <c r="T626" s="22">
        <f t="shared" si="121"/>
        <v>0</v>
      </c>
      <c r="U626" s="22" t="str">
        <f t="shared" si="122"/>
        <v/>
      </c>
      <c r="V626" s="22" t="str">
        <f t="shared" si="123"/>
        <v/>
      </c>
      <c r="W626" s="22" t="str">
        <f t="shared" si="124"/>
        <v/>
      </c>
      <c r="X626" s="22" t="str">
        <f t="shared" si="125"/>
        <v/>
      </c>
      <c r="Y626" s="22">
        <f t="shared" si="126"/>
        <v>0</v>
      </c>
      <c r="Z626" s="22">
        <f t="shared" si="127"/>
        <v>0</v>
      </c>
      <c r="AA626" s="22" t="str">
        <f t="shared" si="117"/>
        <v/>
      </c>
      <c r="AB626" s="22">
        <f>COUNTIF($G$2:G626,G626)</f>
        <v>0</v>
      </c>
      <c r="AC626" s="22" t="str">
        <f t="shared" si="128"/>
        <v/>
      </c>
      <c r="AD626" s="22" t="e">
        <f>VLOOKUP(D626,'2-班级信息'!A:AI,35,0)</f>
        <v>#N/A</v>
      </c>
      <c r="AE626" s="22" t="e">
        <f>VLOOKUP(D626,'2-班级信息'!A:AL,12,0)</f>
        <v>#N/A</v>
      </c>
      <c r="AF626" s="22" t="e">
        <f t="shared" si="118"/>
        <v>#N/A</v>
      </c>
      <c r="AG626" s="22" t="e">
        <f t="shared" si="129"/>
        <v>#N/A</v>
      </c>
    </row>
    <row r="627" spans="1:33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2" t="str">
        <f t="shared" si="119"/>
        <v xml:space="preserve"> </v>
      </c>
      <c r="R627" s="22" t="str">
        <f>IF(Q627="在读",IF(IFERROR(FIND("一",D627),0)&gt;0,"一对一",VLOOKUP(LEFT(D627,3),班级编码!A:H,8,0)),Q627)</f>
        <v xml:space="preserve"> </v>
      </c>
      <c r="S627" s="22">
        <f t="shared" si="120"/>
        <v>0</v>
      </c>
      <c r="T627" s="22">
        <f t="shared" si="121"/>
        <v>0</v>
      </c>
      <c r="U627" s="22" t="str">
        <f t="shared" si="122"/>
        <v/>
      </c>
      <c r="V627" s="22" t="str">
        <f t="shared" si="123"/>
        <v/>
      </c>
      <c r="W627" s="22" t="str">
        <f t="shared" si="124"/>
        <v/>
      </c>
      <c r="X627" s="22" t="str">
        <f t="shared" si="125"/>
        <v/>
      </c>
      <c r="Y627" s="22">
        <f t="shared" si="126"/>
        <v>0</v>
      </c>
      <c r="Z627" s="22">
        <f t="shared" si="127"/>
        <v>0</v>
      </c>
      <c r="AA627" s="22" t="str">
        <f t="shared" si="117"/>
        <v/>
      </c>
      <c r="AB627" s="22">
        <f>COUNTIF($G$2:G627,G627)</f>
        <v>0</v>
      </c>
      <c r="AC627" s="22" t="str">
        <f t="shared" si="128"/>
        <v/>
      </c>
      <c r="AD627" s="22" t="e">
        <f>VLOOKUP(D627,'2-班级信息'!A:AI,35,0)</f>
        <v>#N/A</v>
      </c>
      <c r="AE627" s="22" t="e">
        <f>VLOOKUP(D627,'2-班级信息'!A:AL,12,0)</f>
        <v>#N/A</v>
      </c>
      <c r="AF627" s="22" t="e">
        <f t="shared" si="118"/>
        <v>#N/A</v>
      </c>
      <c r="AG627" s="22" t="e">
        <f t="shared" si="129"/>
        <v>#N/A</v>
      </c>
    </row>
    <row r="628" spans="1:33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2" t="str">
        <f t="shared" si="119"/>
        <v xml:space="preserve"> </v>
      </c>
      <c r="R628" s="22" t="str">
        <f>IF(Q628="在读",IF(IFERROR(FIND("一",D628),0)&gt;0,"一对一",VLOOKUP(LEFT(D628,3),班级编码!A:H,8,0)),Q628)</f>
        <v xml:space="preserve"> </v>
      </c>
      <c r="S628" s="22">
        <f t="shared" si="120"/>
        <v>0</v>
      </c>
      <c r="T628" s="22">
        <f t="shared" si="121"/>
        <v>0</v>
      </c>
      <c r="U628" s="22" t="str">
        <f t="shared" si="122"/>
        <v/>
      </c>
      <c r="V628" s="22" t="str">
        <f t="shared" si="123"/>
        <v/>
      </c>
      <c r="W628" s="22" t="str">
        <f t="shared" si="124"/>
        <v/>
      </c>
      <c r="X628" s="22" t="str">
        <f t="shared" si="125"/>
        <v/>
      </c>
      <c r="Y628" s="22">
        <f t="shared" si="126"/>
        <v>0</v>
      </c>
      <c r="Z628" s="22">
        <f t="shared" si="127"/>
        <v>0</v>
      </c>
      <c r="AA628" s="22" t="str">
        <f t="shared" si="117"/>
        <v/>
      </c>
      <c r="AB628" s="22">
        <f>COUNTIF($G$2:G628,G628)</f>
        <v>0</v>
      </c>
      <c r="AC628" s="22" t="str">
        <f t="shared" si="128"/>
        <v/>
      </c>
      <c r="AD628" s="22" t="e">
        <f>VLOOKUP(D628,'2-班级信息'!A:AI,35,0)</f>
        <v>#N/A</v>
      </c>
      <c r="AE628" s="22" t="e">
        <f>VLOOKUP(D628,'2-班级信息'!A:AL,12,0)</f>
        <v>#N/A</v>
      </c>
      <c r="AF628" s="22" t="e">
        <f t="shared" si="118"/>
        <v>#N/A</v>
      </c>
      <c r="AG628" s="22" t="e">
        <f t="shared" si="129"/>
        <v>#N/A</v>
      </c>
    </row>
    <row r="629" spans="1:33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2" t="str">
        <f t="shared" si="119"/>
        <v xml:space="preserve"> </v>
      </c>
      <c r="R629" s="22" t="str">
        <f>IF(Q629="在读",IF(IFERROR(FIND("一",D629),0)&gt;0,"一对一",VLOOKUP(LEFT(D629,3),班级编码!A:H,8,0)),Q629)</f>
        <v xml:space="preserve"> </v>
      </c>
      <c r="S629" s="22">
        <f t="shared" si="120"/>
        <v>0</v>
      </c>
      <c r="T629" s="22">
        <f t="shared" si="121"/>
        <v>0</v>
      </c>
      <c r="U629" s="22" t="str">
        <f t="shared" si="122"/>
        <v/>
      </c>
      <c r="V629" s="22" t="str">
        <f t="shared" si="123"/>
        <v/>
      </c>
      <c r="W629" s="22" t="str">
        <f t="shared" si="124"/>
        <v/>
      </c>
      <c r="X629" s="22" t="str">
        <f t="shared" si="125"/>
        <v/>
      </c>
      <c r="Y629" s="22">
        <f t="shared" si="126"/>
        <v>0</v>
      </c>
      <c r="Z629" s="22">
        <f t="shared" si="127"/>
        <v>0</v>
      </c>
      <c r="AA629" s="22" t="str">
        <f t="shared" si="117"/>
        <v/>
      </c>
      <c r="AB629" s="22">
        <f>COUNTIF($G$2:G629,G629)</f>
        <v>0</v>
      </c>
      <c r="AC629" s="22" t="str">
        <f t="shared" si="128"/>
        <v/>
      </c>
      <c r="AD629" s="22" t="e">
        <f>VLOOKUP(D629,'2-班级信息'!A:AI,35,0)</f>
        <v>#N/A</v>
      </c>
      <c r="AE629" s="22" t="e">
        <f>VLOOKUP(D629,'2-班级信息'!A:AL,12,0)</f>
        <v>#N/A</v>
      </c>
      <c r="AF629" s="22" t="e">
        <f t="shared" si="118"/>
        <v>#N/A</v>
      </c>
      <c r="AG629" s="22" t="e">
        <f t="shared" si="129"/>
        <v>#N/A</v>
      </c>
    </row>
    <row r="630" spans="1:33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2" t="str">
        <f t="shared" si="119"/>
        <v xml:space="preserve"> </v>
      </c>
      <c r="R630" s="22" t="str">
        <f>IF(Q630="在读",IF(IFERROR(FIND("一",D630),0)&gt;0,"一对一",VLOOKUP(LEFT(D630,3),班级编码!A:H,8,0)),Q630)</f>
        <v xml:space="preserve"> </v>
      </c>
      <c r="S630" s="22">
        <f t="shared" si="120"/>
        <v>0</v>
      </c>
      <c r="T630" s="22">
        <f t="shared" si="121"/>
        <v>0</v>
      </c>
      <c r="U630" s="22" t="str">
        <f t="shared" si="122"/>
        <v/>
      </c>
      <c r="V630" s="22" t="str">
        <f t="shared" si="123"/>
        <v/>
      </c>
      <c r="W630" s="22" t="str">
        <f t="shared" si="124"/>
        <v/>
      </c>
      <c r="X630" s="22" t="str">
        <f t="shared" si="125"/>
        <v/>
      </c>
      <c r="Y630" s="22">
        <f t="shared" si="126"/>
        <v>0</v>
      </c>
      <c r="Z630" s="22">
        <f t="shared" si="127"/>
        <v>0</v>
      </c>
      <c r="AA630" s="22" t="str">
        <f t="shared" si="117"/>
        <v/>
      </c>
      <c r="AB630" s="22">
        <f>COUNTIF($G$2:G630,G630)</f>
        <v>0</v>
      </c>
      <c r="AC630" s="22" t="str">
        <f t="shared" si="128"/>
        <v/>
      </c>
      <c r="AD630" s="22" t="e">
        <f>VLOOKUP(D630,'2-班级信息'!A:AI,35,0)</f>
        <v>#N/A</v>
      </c>
      <c r="AE630" s="22" t="e">
        <f>VLOOKUP(D630,'2-班级信息'!A:AL,12,0)</f>
        <v>#N/A</v>
      </c>
      <c r="AF630" s="22" t="e">
        <f t="shared" si="118"/>
        <v>#N/A</v>
      </c>
      <c r="AG630" s="22" t="e">
        <f t="shared" si="129"/>
        <v>#N/A</v>
      </c>
    </row>
    <row r="631" spans="1:33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2" t="str">
        <f t="shared" si="119"/>
        <v xml:space="preserve"> </v>
      </c>
      <c r="R631" s="22" t="str">
        <f>IF(Q631="在读",IF(IFERROR(FIND("一",D631),0)&gt;0,"一对一",VLOOKUP(LEFT(D631,3),班级编码!A:H,8,0)),Q631)</f>
        <v xml:space="preserve"> </v>
      </c>
      <c r="S631" s="22">
        <f t="shared" si="120"/>
        <v>0</v>
      </c>
      <c r="T631" s="22">
        <f t="shared" si="121"/>
        <v>0</v>
      </c>
      <c r="U631" s="22" t="str">
        <f t="shared" si="122"/>
        <v/>
      </c>
      <c r="V631" s="22" t="str">
        <f t="shared" si="123"/>
        <v/>
      </c>
      <c r="W631" s="22" t="str">
        <f t="shared" si="124"/>
        <v/>
      </c>
      <c r="X631" s="22" t="str">
        <f t="shared" si="125"/>
        <v/>
      </c>
      <c r="Y631" s="22">
        <f t="shared" si="126"/>
        <v>0</v>
      </c>
      <c r="Z631" s="22">
        <f t="shared" si="127"/>
        <v>0</v>
      </c>
      <c r="AA631" s="22" t="str">
        <f t="shared" si="117"/>
        <v/>
      </c>
      <c r="AB631" s="22">
        <f>COUNTIF($G$2:G631,G631)</f>
        <v>0</v>
      </c>
      <c r="AC631" s="22" t="str">
        <f t="shared" si="128"/>
        <v/>
      </c>
      <c r="AD631" s="22" t="e">
        <f>VLOOKUP(D631,'2-班级信息'!A:AI,35,0)</f>
        <v>#N/A</v>
      </c>
      <c r="AE631" s="22" t="e">
        <f>VLOOKUP(D631,'2-班级信息'!A:AL,12,0)</f>
        <v>#N/A</v>
      </c>
      <c r="AF631" s="22" t="e">
        <f t="shared" si="118"/>
        <v>#N/A</v>
      </c>
      <c r="AG631" s="22" t="e">
        <f t="shared" si="129"/>
        <v>#N/A</v>
      </c>
    </row>
    <row r="632" spans="1:33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2" t="str">
        <f t="shared" si="119"/>
        <v xml:space="preserve"> </v>
      </c>
      <c r="R632" s="22" t="str">
        <f>IF(Q632="在读",IF(IFERROR(FIND("一",D632),0)&gt;0,"一对一",VLOOKUP(LEFT(D632,3),班级编码!A:H,8,0)),Q632)</f>
        <v xml:space="preserve"> </v>
      </c>
      <c r="S632" s="22">
        <f t="shared" si="120"/>
        <v>0</v>
      </c>
      <c r="T632" s="22">
        <f t="shared" si="121"/>
        <v>0</v>
      </c>
      <c r="U632" s="22" t="str">
        <f t="shared" si="122"/>
        <v/>
      </c>
      <c r="V632" s="22" t="str">
        <f t="shared" si="123"/>
        <v/>
      </c>
      <c r="W632" s="22" t="str">
        <f t="shared" si="124"/>
        <v/>
      </c>
      <c r="X632" s="22" t="str">
        <f t="shared" si="125"/>
        <v/>
      </c>
      <c r="Y632" s="22">
        <f t="shared" si="126"/>
        <v>0</v>
      </c>
      <c r="Z632" s="22">
        <f t="shared" si="127"/>
        <v>0</v>
      </c>
      <c r="AA632" s="22" t="str">
        <f t="shared" si="117"/>
        <v/>
      </c>
      <c r="AB632" s="22">
        <f>COUNTIF($G$2:G632,G632)</f>
        <v>0</v>
      </c>
      <c r="AC632" s="22" t="str">
        <f t="shared" si="128"/>
        <v/>
      </c>
      <c r="AD632" s="22" t="e">
        <f>VLOOKUP(D632,'2-班级信息'!A:AI,35,0)</f>
        <v>#N/A</v>
      </c>
      <c r="AE632" s="22" t="e">
        <f>VLOOKUP(D632,'2-班级信息'!A:AL,12,0)</f>
        <v>#N/A</v>
      </c>
      <c r="AF632" s="22" t="e">
        <f t="shared" si="118"/>
        <v>#N/A</v>
      </c>
      <c r="AG632" s="22" t="e">
        <f t="shared" si="129"/>
        <v>#N/A</v>
      </c>
    </row>
    <row r="633" spans="1: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2" t="str">
        <f t="shared" si="119"/>
        <v xml:space="preserve"> </v>
      </c>
      <c r="R633" s="22" t="str">
        <f>IF(Q633="在读",IF(IFERROR(FIND("一",D633),0)&gt;0,"一对一",VLOOKUP(LEFT(D633,3),班级编码!A:H,8,0)),Q633)</f>
        <v xml:space="preserve"> </v>
      </c>
      <c r="S633" s="22">
        <f t="shared" si="120"/>
        <v>0</v>
      </c>
      <c r="T633" s="22">
        <f t="shared" si="121"/>
        <v>0</v>
      </c>
      <c r="U633" s="22" t="str">
        <f t="shared" si="122"/>
        <v/>
      </c>
      <c r="V633" s="22" t="str">
        <f t="shared" si="123"/>
        <v/>
      </c>
      <c r="W633" s="22" t="str">
        <f t="shared" si="124"/>
        <v/>
      </c>
      <c r="X633" s="22" t="str">
        <f t="shared" si="125"/>
        <v/>
      </c>
      <c r="Y633" s="22">
        <f t="shared" si="126"/>
        <v>0</v>
      </c>
      <c r="Z633" s="22">
        <f t="shared" si="127"/>
        <v>0</v>
      </c>
      <c r="AA633" s="22" t="str">
        <f t="shared" si="117"/>
        <v/>
      </c>
      <c r="AB633" s="22">
        <f>COUNTIF($G$2:G633,G633)</f>
        <v>0</v>
      </c>
      <c r="AC633" s="22" t="str">
        <f t="shared" si="128"/>
        <v/>
      </c>
      <c r="AD633" s="22" t="e">
        <f>VLOOKUP(D633,'2-班级信息'!A:AI,35,0)</f>
        <v>#N/A</v>
      </c>
      <c r="AE633" s="22" t="e">
        <f>VLOOKUP(D633,'2-班级信息'!A:AL,12,0)</f>
        <v>#N/A</v>
      </c>
      <c r="AF633" s="22" t="e">
        <f t="shared" si="118"/>
        <v>#N/A</v>
      </c>
      <c r="AG633" s="22" t="e">
        <f t="shared" si="129"/>
        <v>#N/A</v>
      </c>
    </row>
    <row r="634" spans="1:33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2" t="str">
        <f t="shared" si="119"/>
        <v xml:space="preserve"> </v>
      </c>
      <c r="R634" s="22" t="str">
        <f>IF(Q634="在读",IF(IFERROR(FIND("一",D634),0)&gt;0,"一对一",VLOOKUP(LEFT(D634,3),班级编码!A:H,8,0)),Q634)</f>
        <v xml:space="preserve"> </v>
      </c>
      <c r="S634" s="22">
        <f t="shared" si="120"/>
        <v>0</v>
      </c>
      <c r="T634" s="22">
        <f t="shared" si="121"/>
        <v>0</v>
      </c>
      <c r="U634" s="22" t="str">
        <f t="shared" si="122"/>
        <v/>
      </c>
      <c r="V634" s="22" t="str">
        <f t="shared" si="123"/>
        <v/>
      </c>
      <c r="W634" s="22" t="str">
        <f t="shared" si="124"/>
        <v/>
      </c>
      <c r="X634" s="22" t="str">
        <f t="shared" si="125"/>
        <v/>
      </c>
      <c r="Y634" s="22">
        <f t="shared" si="126"/>
        <v>0</v>
      </c>
      <c r="Z634" s="22">
        <f t="shared" si="127"/>
        <v>0</v>
      </c>
      <c r="AA634" s="22" t="str">
        <f t="shared" si="117"/>
        <v/>
      </c>
      <c r="AB634" s="22">
        <f>COUNTIF($G$2:G634,G634)</f>
        <v>0</v>
      </c>
      <c r="AC634" s="22" t="str">
        <f t="shared" si="128"/>
        <v/>
      </c>
      <c r="AD634" s="22" t="e">
        <f>VLOOKUP(D634,'2-班级信息'!A:AI,35,0)</f>
        <v>#N/A</v>
      </c>
      <c r="AE634" s="22" t="e">
        <f>VLOOKUP(D634,'2-班级信息'!A:AL,12,0)</f>
        <v>#N/A</v>
      </c>
      <c r="AF634" s="22" t="e">
        <f t="shared" si="118"/>
        <v>#N/A</v>
      </c>
      <c r="AG634" s="22" t="e">
        <f t="shared" si="129"/>
        <v>#N/A</v>
      </c>
    </row>
    <row r="635" spans="1:33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2" t="str">
        <f t="shared" si="119"/>
        <v xml:space="preserve"> </v>
      </c>
      <c r="R635" s="22" t="str">
        <f>IF(Q635="在读",IF(IFERROR(FIND("一",D635),0)&gt;0,"一对一",VLOOKUP(LEFT(D635,3),班级编码!A:H,8,0)),Q635)</f>
        <v xml:space="preserve"> </v>
      </c>
      <c r="S635" s="22">
        <f t="shared" si="120"/>
        <v>0</v>
      </c>
      <c r="T635" s="22">
        <f t="shared" si="121"/>
        <v>0</v>
      </c>
      <c r="U635" s="22" t="str">
        <f t="shared" si="122"/>
        <v/>
      </c>
      <c r="V635" s="22" t="str">
        <f t="shared" si="123"/>
        <v/>
      </c>
      <c r="W635" s="22" t="str">
        <f t="shared" si="124"/>
        <v/>
      </c>
      <c r="X635" s="22" t="str">
        <f t="shared" si="125"/>
        <v/>
      </c>
      <c r="Y635" s="22">
        <f t="shared" si="126"/>
        <v>0</v>
      </c>
      <c r="Z635" s="22">
        <f t="shared" si="127"/>
        <v>0</v>
      </c>
      <c r="AA635" s="22" t="str">
        <f t="shared" si="117"/>
        <v/>
      </c>
      <c r="AB635" s="22">
        <f>COUNTIF($G$2:G635,G635)</f>
        <v>0</v>
      </c>
      <c r="AC635" s="22" t="str">
        <f t="shared" si="128"/>
        <v/>
      </c>
      <c r="AD635" s="22" t="e">
        <f>VLOOKUP(D635,'2-班级信息'!A:AI,35,0)</f>
        <v>#N/A</v>
      </c>
      <c r="AE635" s="22" t="e">
        <f>VLOOKUP(D635,'2-班级信息'!A:AL,12,0)</f>
        <v>#N/A</v>
      </c>
      <c r="AF635" s="22" t="e">
        <f t="shared" si="118"/>
        <v>#N/A</v>
      </c>
      <c r="AG635" s="22" t="e">
        <f t="shared" si="129"/>
        <v>#N/A</v>
      </c>
    </row>
    <row r="636" spans="1:33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2" t="str">
        <f t="shared" si="119"/>
        <v xml:space="preserve"> </v>
      </c>
      <c r="R636" s="22" t="str">
        <f>IF(Q636="在读",IF(IFERROR(FIND("一",D636),0)&gt;0,"一对一",VLOOKUP(LEFT(D636,3),班级编码!A:H,8,0)),Q636)</f>
        <v xml:space="preserve"> </v>
      </c>
      <c r="S636" s="22">
        <f t="shared" si="120"/>
        <v>0</v>
      </c>
      <c r="T636" s="22">
        <f t="shared" si="121"/>
        <v>0</v>
      </c>
      <c r="U636" s="22" t="str">
        <f t="shared" si="122"/>
        <v/>
      </c>
      <c r="V636" s="22" t="str">
        <f t="shared" si="123"/>
        <v/>
      </c>
      <c r="W636" s="22" t="str">
        <f t="shared" si="124"/>
        <v/>
      </c>
      <c r="X636" s="22" t="str">
        <f t="shared" si="125"/>
        <v/>
      </c>
      <c r="Y636" s="22">
        <f t="shared" si="126"/>
        <v>0</v>
      </c>
      <c r="Z636" s="22">
        <f t="shared" si="127"/>
        <v>0</v>
      </c>
      <c r="AA636" s="22" t="str">
        <f t="shared" si="117"/>
        <v/>
      </c>
      <c r="AB636" s="22">
        <f>COUNTIF($G$2:G636,G636)</f>
        <v>0</v>
      </c>
      <c r="AC636" s="22" t="str">
        <f t="shared" si="128"/>
        <v/>
      </c>
      <c r="AD636" s="22" t="e">
        <f>VLOOKUP(D636,'2-班级信息'!A:AI,35,0)</f>
        <v>#N/A</v>
      </c>
      <c r="AE636" s="22" t="e">
        <f>VLOOKUP(D636,'2-班级信息'!A:AL,12,0)</f>
        <v>#N/A</v>
      </c>
      <c r="AF636" s="22" t="e">
        <f t="shared" si="118"/>
        <v>#N/A</v>
      </c>
      <c r="AG636" s="22" t="e">
        <f t="shared" si="129"/>
        <v>#N/A</v>
      </c>
    </row>
    <row r="637" spans="1:33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2" t="str">
        <f t="shared" si="119"/>
        <v xml:space="preserve"> </v>
      </c>
      <c r="R637" s="22" t="str">
        <f>IF(Q637="在读",IF(IFERROR(FIND("一",D637),0)&gt;0,"一对一",VLOOKUP(LEFT(D637,3),班级编码!A:H,8,0)),Q637)</f>
        <v xml:space="preserve"> </v>
      </c>
      <c r="S637" s="22">
        <f t="shared" si="120"/>
        <v>0</v>
      </c>
      <c r="T637" s="22">
        <f t="shared" si="121"/>
        <v>0</v>
      </c>
      <c r="U637" s="22" t="str">
        <f t="shared" si="122"/>
        <v/>
      </c>
      <c r="V637" s="22" t="str">
        <f t="shared" si="123"/>
        <v/>
      </c>
      <c r="W637" s="22" t="str">
        <f t="shared" si="124"/>
        <v/>
      </c>
      <c r="X637" s="22" t="str">
        <f t="shared" si="125"/>
        <v/>
      </c>
      <c r="Y637" s="22">
        <f t="shared" si="126"/>
        <v>0</v>
      </c>
      <c r="Z637" s="22">
        <f t="shared" si="127"/>
        <v>0</v>
      </c>
      <c r="AA637" s="22" t="str">
        <f t="shared" si="117"/>
        <v/>
      </c>
      <c r="AB637" s="22">
        <f>COUNTIF($G$2:G637,G637)</f>
        <v>0</v>
      </c>
      <c r="AC637" s="22" t="str">
        <f t="shared" si="128"/>
        <v/>
      </c>
      <c r="AD637" s="22" t="e">
        <f>VLOOKUP(D637,'2-班级信息'!A:AI,35,0)</f>
        <v>#N/A</v>
      </c>
      <c r="AE637" s="22" t="e">
        <f>VLOOKUP(D637,'2-班级信息'!A:AL,12,0)</f>
        <v>#N/A</v>
      </c>
      <c r="AF637" s="22" t="e">
        <f t="shared" si="118"/>
        <v>#N/A</v>
      </c>
      <c r="AG637" s="22" t="e">
        <f t="shared" si="129"/>
        <v>#N/A</v>
      </c>
    </row>
    <row r="638" spans="1:33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2" t="str">
        <f t="shared" si="119"/>
        <v xml:space="preserve"> </v>
      </c>
      <c r="R638" s="22" t="str">
        <f>IF(Q638="在读",IF(IFERROR(FIND("一",D638),0)&gt;0,"一对一",VLOOKUP(LEFT(D638,3),班级编码!A:H,8,0)),Q638)</f>
        <v xml:space="preserve"> </v>
      </c>
      <c r="S638" s="22">
        <f t="shared" si="120"/>
        <v>0</v>
      </c>
      <c r="T638" s="22">
        <f t="shared" si="121"/>
        <v>0</v>
      </c>
      <c r="U638" s="22" t="str">
        <f t="shared" si="122"/>
        <v/>
      </c>
      <c r="V638" s="22" t="str">
        <f t="shared" si="123"/>
        <v/>
      </c>
      <c r="W638" s="22" t="str">
        <f t="shared" si="124"/>
        <v/>
      </c>
      <c r="X638" s="22" t="str">
        <f t="shared" si="125"/>
        <v/>
      </c>
      <c r="Y638" s="22">
        <f t="shared" si="126"/>
        <v>0</v>
      </c>
      <c r="Z638" s="22">
        <f t="shared" si="127"/>
        <v>0</v>
      </c>
      <c r="AA638" s="22" t="str">
        <f t="shared" si="117"/>
        <v/>
      </c>
      <c r="AB638" s="22">
        <f>COUNTIF($G$2:G638,G638)</f>
        <v>0</v>
      </c>
      <c r="AC638" s="22" t="str">
        <f t="shared" si="128"/>
        <v/>
      </c>
      <c r="AD638" s="22" t="e">
        <f>VLOOKUP(D638,'2-班级信息'!A:AI,35,0)</f>
        <v>#N/A</v>
      </c>
      <c r="AE638" s="22" t="e">
        <f>VLOOKUP(D638,'2-班级信息'!A:AL,12,0)</f>
        <v>#N/A</v>
      </c>
      <c r="AF638" s="22" t="e">
        <f t="shared" si="118"/>
        <v>#N/A</v>
      </c>
      <c r="AG638" s="22" t="e">
        <f t="shared" si="129"/>
        <v>#N/A</v>
      </c>
    </row>
    <row r="639" spans="1:33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2" t="str">
        <f t="shared" si="119"/>
        <v xml:space="preserve"> </v>
      </c>
      <c r="R639" s="22" t="str">
        <f>IF(Q639="在读",IF(IFERROR(FIND("一",D639),0)&gt;0,"一对一",VLOOKUP(LEFT(D639,3),班级编码!A:H,8,0)),Q639)</f>
        <v xml:space="preserve"> </v>
      </c>
      <c r="S639" s="22">
        <f t="shared" si="120"/>
        <v>0</v>
      </c>
      <c r="T639" s="22">
        <f t="shared" si="121"/>
        <v>0</v>
      </c>
      <c r="U639" s="22" t="str">
        <f t="shared" si="122"/>
        <v/>
      </c>
      <c r="V639" s="22" t="str">
        <f t="shared" si="123"/>
        <v/>
      </c>
      <c r="W639" s="22" t="str">
        <f t="shared" si="124"/>
        <v/>
      </c>
      <c r="X639" s="22" t="str">
        <f t="shared" si="125"/>
        <v/>
      </c>
      <c r="Y639" s="22">
        <f t="shared" si="126"/>
        <v>0</v>
      </c>
      <c r="Z639" s="22">
        <f t="shared" si="127"/>
        <v>0</v>
      </c>
      <c r="AA639" s="22" t="str">
        <f t="shared" si="117"/>
        <v/>
      </c>
      <c r="AB639" s="22">
        <f>COUNTIF($G$2:G639,G639)</f>
        <v>0</v>
      </c>
      <c r="AC639" s="22" t="str">
        <f t="shared" si="128"/>
        <v/>
      </c>
      <c r="AD639" s="22" t="e">
        <f>VLOOKUP(D639,'2-班级信息'!A:AI,35,0)</f>
        <v>#N/A</v>
      </c>
      <c r="AE639" s="22" t="e">
        <f>VLOOKUP(D639,'2-班级信息'!A:AL,12,0)</f>
        <v>#N/A</v>
      </c>
      <c r="AF639" s="22" t="e">
        <f t="shared" si="118"/>
        <v>#N/A</v>
      </c>
      <c r="AG639" s="22" t="e">
        <f t="shared" si="129"/>
        <v>#N/A</v>
      </c>
    </row>
    <row r="640" spans="1:33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2" t="str">
        <f t="shared" si="119"/>
        <v xml:space="preserve"> </v>
      </c>
      <c r="R640" s="22" t="str">
        <f>IF(Q640="在读",IF(IFERROR(FIND("一",D640),0)&gt;0,"一对一",VLOOKUP(LEFT(D640,3),班级编码!A:H,8,0)),Q640)</f>
        <v xml:space="preserve"> </v>
      </c>
      <c r="S640" s="22">
        <f t="shared" si="120"/>
        <v>0</v>
      </c>
      <c r="T640" s="22">
        <f t="shared" si="121"/>
        <v>0</v>
      </c>
      <c r="U640" s="22" t="str">
        <f t="shared" si="122"/>
        <v/>
      </c>
      <c r="V640" s="22" t="str">
        <f t="shared" si="123"/>
        <v/>
      </c>
      <c r="W640" s="22" t="str">
        <f t="shared" si="124"/>
        <v/>
      </c>
      <c r="X640" s="22" t="str">
        <f t="shared" si="125"/>
        <v/>
      </c>
      <c r="Y640" s="22">
        <f t="shared" si="126"/>
        <v>0</v>
      </c>
      <c r="Z640" s="22">
        <f t="shared" si="127"/>
        <v>0</v>
      </c>
      <c r="AA640" s="22" t="str">
        <f t="shared" si="117"/>
        <v/>
      </c>
      <c r="AB640" s="22">
        <f>COUNTIF($G$2:G640,G640)</f>
        <v>0</v>
      </c>
      <c r="AC640" s="22" t="str">
        <f t="shared" si="128"/>
        <v/>
      </c>
      <c r="AD640" s="22" t="e">
        <f>VLOOKUP(D640,'2-班级信息'!A:AI,35,0)</f>
        <v>#N/A</v>
      </c>
      <c r="AE640" s="22" t="e">
        <f>VLOOKUP(D640,'2-班级信息'!A:AL,12,0)</f>
        <v>#N/A</v>
      </c>
      <c r="AF640" s="22" t="e">
        <f t="shared" si="118"/>
        <v>#N/A</v>
      </c>
      <c r="AG640" s="22" t="e">
        <f t="shared" si="129"/>
        <v>#N/A</v>
      </c>
    </row>
    <row r="641" spans="1:33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2" t="str">
        <f t="shared" si="119"/>
        <v xml:space="preserve"> </v>
      </c>
      <c r="R641" s="22" t="str">
        <f>IF(Q641="在读",IF(IFERROR(FIND("一",D641),0)&gt;0,"一对一",VLOOKUP(LEFT(D641,3),班级编码!A:H,8,0)),Q641)</f>
        <v xml:space="preserve"> </v>
      </c>
      <c r="S641" s="22">
        <f t="shared" si="120"/>
        <v>0</v>
      </c>
      <c r="T641" s="22">
        <f t="shared" si="121"/>
        <v>0</v>
      </c>
      <c r="U641" s="22" t="str">
        <f t="shared" si="122"/>
        <v/>
      </c>
      <c r="V641" s="22" t="str">
        <f t="shared" si="123"/>
        <v/>
      </c>
      <c r="W641" s="22" t="str">
        <f t="shared" si="124"/>
        <v/>
      </c>
      <c r="X641" s="22" t="str">
        <f t="shared" si="125"/>
        <v/>
      </c>
      <c r="Y641" s="22">
        <f t="shared" si="126"/>
        <v>0</v>
      </c>
      <c r="Z641" s="22">
        <f t="shared" si="127"/>
        <v>0</v>
      </c>
      <c r="AA641" s="22" t="str">
        <f t="shared" si="117"/>
        <v/>
      </c>
      <c r="AB641" s="22">
        <f>COUNTIF($G$2:G641,G641)</f>
        <v>0</v>
      </c>
      <c r="AC641" s="22" t="str">
        <f t="shared" si="128"/>
        <v/>
      </c>
      <c r="AD641" s="22" t="e">
        <f>VLOOKUP(D641,'2-班级信息'!A:AI,35,0)</f>
        <v>#N/A</v>
      </c>
      <c r="AE641" s="22" t="e">
        <f>VLOOKUP(D641,'2-班级信息'!A:AL,12,0)</f>
        <v>#N/A</v>
      </c>
      <c r="AF641" s="22" t="e">
        <f t="shared" si="118"/>
        <v>#N/A</v>
      </c>
      <c r="AG641" s="22" t="e">
        <f t="shared" si="129"/>
        <v>#N/A</v>
      </c>
    </row>
    <row r="642" spans="1:33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2" t="str">
        <f t="shared" si="119"/>
        <v xml:space="preserve"> </v>
      </c>
      <c r="R642" s="22" t="str">
        <f>IF(Q642="在读",IF(IFERROR(FIND("一",D642),0)&gt;0,"一对一",VLOOKUP(LEFT(D642,3),班级编码!A:H,8,0)),Q642)</f>
        <v xml:space="preserve"> </v>
      </c>
      <c r="S642" s="22">
        <f t="shared" si="120"/>
        <v>0</v>
      </c>
      <c r="T642" s="22">
        <f t="shared" si="121"/>
        <v>0</v>
      </c>
      <c r="U642" s="22" t="str">
        <f t="shared" si="122"/>
        <v/>
      </c>
      <c r="V642" s="22" t="str">
        <f t="shared" si="123"/>
        <v/>
      </c>
      <c r="W642" s="22" t="str">
        <f t="shared" si="124"/>
        <v/>
      </c>
      <c r="X642" s="22" t="str">
        <f t="shared" si="125"/>
        <v/>
      </c>
      <c r="Y642" s="22">
        <f t="shared" si="126"/>
        <v>0</v>
      </c>
      <c r="Z642" s="22">
        <f t="shared" si="127"/>
        <v>0</v>
      </c>
      <c r="AA642" s="22" t="str">
        <f t="shared" ref="AA642:AA705" si="130">IF(COUNTIF(G:G,G642)&gt;1,"重复","")</f>
        <v/>
      </c>
      <c r="AB642" s="22">
        <f>COUNTIF($G$2:G642,G642)</f>
        <v>0</v>
      </c>
      <c r="AC642" s="22" t="str">
        <f t="shared" si="128"/>
        <v/>
      </c>
      <c r="AD642" s="22" t="e">
        <f>VLOOKUP(D642,'2-班级信息'!A:AI,35,0)</f>
        <v>#N/A</v>
      </c>
      <c r="AE642" s="22" t="e">
        <f>VLOOKUP(D642,'2-班级信息'!A:AL,12,0)</f>
        <v>#N/A</v>
      </c>
      <c r="AF642" s="22" t="e">
        <f t="shared" ref="AF642:AF705" si="131">IF(R642="一对一","一对一",VLOOKUP(I642,AH:AI,2,0))</f>
        <v>#N/A</v>
      </c>
      <c r="AG642" s="22" t="e">
        <f t="shared" si="129"/>
        <v>#N/A</v>
      </c>
    </row>
    <row r="643" spans="1:3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2" t="str">
        <f t="shared" ref="Q643:Q706" si="132">IF(D643="停读","停读",IF(D643="未进班","未进班",IF(AND(M643="",G643&lt;&gt;""),"在读"," ")))</f>
        <v xml:space="preserve"> </v>
      </c>
      <c r="R643" s="22" t="str">
        <f>IF(Q643="在读",IF(IFERROR(FIND("一",D643),0)&gt;0,"一对一",VLOOKUP(LEFT(D643,3),班级编码!A:H,8,0)),Q643)</f>
        <v xml:space="preserve"> </v>
      </c>
      <c r="S643" s="22">
        <f t="shared" ref="S643:S706" si="133">+D643</f>
        <v>0</v>
      </c>
      <c r="T643" s="22">
        <f t="shared" ref="T643:T706" si="134">IFERROR(LEFT(F643,FIND(",",F643)-1),F643)</f>
        <v>0</v>
      </c>
      <c r="U643" s="22" t="str">
        <f t="shared" ref="U643:U706" si="135">IF(Y643=Z643,X643,W643)</f>
        <v/>
      </c>
      <c r="V643" s="22" t="str">
        <f t="shared" ref="V643:V706" si="136">IF(Y643=Z643,W643,X643)</f>
        <v/>
      </c>
      <c r="W643" s="22" t="str">
        <f t="shared" ref="W643:W706" si="137">IFERROR(MID(F643,FIND(",",F643)+1,FIND("@",SUBSTITUTE(F643,",","@",2))-FIND(",",F643)-1),IF(ISERROR(FIND(",",F643)),"",MID(F643,FIND(",",F643)+1,20)))</f>
        <v/>
      </c>
      <c r="X643" s="22" t="str">
        <f t="shared" ref="X643:X706" si="138">IFERROR(MID(F643,FIND("@",SUBSTITUTE(F643,",","@",2))+1,10),"")</f>
        <v/>
      </c>
      <c r="Y643" s="22">
        <f t="shared" ref="Y643:Y706" si="139">LEN(W643)</f>
        <v>0</v>
      </c>
      <c r="Z643" s="22">
        <f t="shared" ref="Z643:Z706" si="140">LENB(W643)</f>
        <v>0</v>
      </c>
      <c r="AA643" s="22" t="str">
        <f t="shared" si="130"/>
        <v/>
      </c>
      <c r="AB643" s="22">
        <f>COUNTIF($G$2:G643,G643)</f>
        <v>0</v>
      </c>
      <c r="AC643" s="22" t="str">
        <f t="shared" ref="AC643:AC706" si="141">IF(IFERROR(FIND("一",D643),0)&gt;0,"一对一",LEFT(D643,3))</f>
        <v/>
      </c>
      <c r="AD643" s="22" t="e">
        <f>VLOOKUP(D643,'2-班级信息'!A:AI,35,0)</f>
        <v>#N/A</v>
      </c>
      <c r="AE643" s="22" t="e">
        <f>VLOOKUP(D643,'2-班级信息'!A:AL,12,0)</f>
        <v>#N/A</v>
      </c>
      <c r="AF643" s="22" t="e">
        <f t="shared" si="131"/>
        <v>#N/A</v>
      </c>
      <c r="AG643" s="22" t="e">
        <f t="shared" ref="AG643:AG706" si="142">IF(OR(AF643="幼儿班",AF643="中学班",AF643="一对一"),AF643,IF(OR(AD643="周日晚上",AD643="周五晚上",AD643="周六晚上"),AD643,IF(OR(AD643="周六上午",AD643="周六下午",AD643="周日上午",AD643="周日下午",),"小学周末白天班","小学平时"&amp;AE643&amp;"班")))</f>
        <v>#N/A</v>
      </c>
    </row>
    <row r="644" spans="1:33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2" t="str">
        <f t="shared" si="132"/>
        <v xml:space="preserve"> </v>
      </c>
      <c r="R644" s="22" t="str">
        <f>IF(Q644="在读",IF(IFERROR(FIND("一",D644),0)&gt;0,"一对一",VLOOKUP(LEFT(D644,3),班级编码!A:H,8,0)),Q644)</f>
        <v xml:space="preserve"> </v>
      </c>
      <c r="S644" s="22">
        <f t="shared" si="133"/>
        <v>0</v>
      </c>
      <c r="T644" s="22">
        <f t="shared" si="134"/>
        <v>0</v>
      </c>
      <c r="U644" s="22" t="str">
        <f t="shared" si="135"/>
        <v/>
      </c>
      <c r="V644" s="22" t="str">
        <f t="shared" si="136"/>
        <v/>
      </c>
      <c r="W644" s="22" t="str">
        <f t="shared" si="137"/>
        <v/>
      </c>
      <c r="X644" s="22" t="str">
        <f t="shared" si="138"/>
        <v/>
      </c>
      <c r="Y644" s="22">
        <f t="shared" si="139"/>
        <v>0</v>
      </c>
      <c r="Z644" s="22">
        <f t="shared" si="140"/>
        <v>0</v>
      </c>
      <c r="AA644" s="22" t="str">
        <f t="shared" si="130"/>
        <v/>
      </c>
      <c r="AB644" s="22">
        <f>COUNTIF($G$2:G644,G644)</f>
        <v>0</v>
      </c>
      <c r="AC644" s="22" t="str">
        <f t="shared" si="141"/>
        <v/>
      </c>
      <c r="AD644" s="22" t="e">
        <f>VLOOKUP(D644,'2-班级信息'!A:AI,35,0)</f>
        <v>#N/A</v>
      </c>
      <c r="AE644" s="22" t="e">
        <f>VLOOKUP(D644,'2-班级信息'!A:AL,12,0)</f>
        <v>#N/A</v>
      </c>
      <c r="AF644" s="22" t="e">
        <f t="shared" si="131"/>
        <v>#N/A</v>
      </c>
      <c r="AG644" s="22" t="e">
        <f t="shared" si="142"/>
        <v>#N/A</v>
      </c>
    </row>
    <row r="645" spans="1:33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2" t="str">
        <f t="shared" si="132"/>
        <v xml:space="preserve"> </v>
      </c>
      <c r="R645" s="22" t="str">
        <f>IF(Q645="在读",IF(IFERROR(FIND("一",D645),0)&gt;0,"一对一",VLOOKUP(LEFT(D645,3),班级编码!A:H,8,0)),Q645)</f>
        <v xml:space="preserve"> </v>
      </c>
      <c r="S645" s="22">
        <f t="shared" si="133"/>
        <v>0</v>
      </c>
      <c r="T645" s="22">
        <f t="shared" si="134"/>
        <v>0</v>
      </c>
      <c r="U645" s="22" t="str">
        <f t="shared" si="135"/>
        <v/>
      </c>
      <c r="V645" s="22" t="str">
        <f t="shared" si="136"/>
        <v/>
      </c>
      <c r="W645" s="22" t="str">
        <f t="shared" si="137"/>
        <v/>
      </c>
      <c r="X645" s="22" t="str">
        <f t="shared" si="138"/>
        <v/>
      </c>
      <c r="Y645" s="22">
        <f t="shared" si="139"/>
        <v>0</v>
      </c>
      <c r="Z645" s="22">
        <f t="shared" si="140"/>
        <v>0</v>
      </c>
      <c r="AA645" s="22" t="str">
        <f t="shared" si="130"/>
        <v/>
      </c>
      <c r="AB645" s="22">
        <f>COUNTIF($G$2:G645,G645)</f>
        <v>0</v>
      </c>
      <c r="AC645" s="22" t="str">
        <f t="shared" si="141"/>
        <v/>
      </c>
      <c r="AD645" s="22" t="e">
        <f>VLOOKUP(D645,'2-班级信息'!A:AI,35,0)</f>
        <v>#N/A</v>
      </c>
      <c r="AE645" s="22" t="e">
        <f>VLOOKUP(D645,'2-班级信息'!A:AL,12,0)</f>
        <v>#N/A</v>
      </c>
      <c r="AF645" s="22" t="e">
        <f t="shared" si="131"/>
        <v>#N/A</v>
      </c>
      <c r="AG645" s="22" t="e">
        <f t="shared" si="142"/>
        <v>#N/A</v>
      </c>
    </row>
    <row r="646" spans="1:33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2" t="str">
        <f t="shared" si="132"/>
        <v xml:space="preserve"> </v>
      </c>
      <c r="R646" s="22" t="str">
        <f>IF(Q646="在读",IF(IFERROR(FIND("一",D646),0)&gt;0,"一对一",VLOOKUP(LEFT(D646,3),班级编码!A:H,8,0)),Q646)</f>
        <v xml:space="preserve"> </v>
      </c>
      <c r="S646" s="22">
        <f t="shared" si="133"/>
        <v>0</v>
      </c>
      <c r="T646" s="22">
        <f t="shared" si="134"/>
        <v>0</v>
      </c>
      <c r="U646" s="22" t="str">
        <f t="shared" si="135"/>
        <v/>
      </c>
      <c r="V646" s="22" t="str">
        <f t="shared" si="136"/>
        <v/>
      </c>
      <c r="W646" s="22" t="str">
        <f t="shared" si="137"/>
        <v/>
      </c>
      <c r="X646" s="22" t="str">
        <f t="shared" si="138"/>
        <v/>
      </c>
      <c r="Y646" s="22">
        <f t="shared" si="139"/>
        <v>0</v>
      </c>
      <c r="Z646" s="22">
        <f t="shared" si="140"/>
        <v>0</v>
      </c>
      <c r="AA646" s="22" t="str">
        <f t="shared" si="130"/>
        <v/>
      </c>
      <c r="AB646" s="22">
        <f>COUNTIF($G$2:G646,G646)</f>
        <v>0</v>
      </c>
      <c r="AC646" s="22" t="str">
        <f t="shared" si="141"/>
        <v/>
      </c>
      <c r="AD646" s="22" t="e">
        <f>VLOOKUP(D646,'2-班级信息'!A:AI,35,0)</f>
        <v>#N/A</v>
      </c>
      <c r="AE646" s="22" t="e">
        <f>VLOOKUP(D646,'2-班级信息'!A:AL,12,0)</f>
        <v>#N/A</v>
      </c>
      <c r="AF646" s="22" t="e">
        <f t="shared" si="131"/>
        <v>#N/A</v>
      </c>
      <c r="AG646" s="22" t="e">
        <f t="shared" si="142"/>
        <v>#N/A</v>
      </c>
    </row>
    <row r="647" spans="1:33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2" t="str">
        <f t="shared" si="132"/>
        <v xml:space="preserve"> </v>
      </c>
      <c r="R647" s="22" t="str">
        <f>IF(Q647="在读",IF(IFERROR(FIND("一",D647),0)&gt;0,"一对一",VLOOKUP(LEFT(D647,3),班级编码!A:H,8,0)),Q647)</f>
        <v xml:space="preserve"> </v>
      </c>
      <c r="S647" s="22">
        <f t="shared" si="133"/>
        <v>0</v>
      </c>
      <c r="T647" s="22">
        <f t="shared" si="134"/>
        <v>0</v>
      </c>
      <c r="U647" s="22" t="str">
        <f t="shared" si="135"/>
        <v/>
      </c>
      <c r="V647" s="22" t="str">
        <f t="shared" si="136"/>
        <v/>
      </c>
      <c r="W647" s="22" t="str">
        <f t="shared" si="137"/>
        <v/>
      </c>
      <c r="X647" s="22" t="str">
        <f t="shared" si="138"/>
        <v/>
      </c>
      <c r="Y647" s="22">
        <f t="shared" si="139"/>
        <v>0</v>
      </c>
      <c r="Z647" s="22">
        <f t="shared" si="140"/>
        <v>0</v>
      </c>
      <c r="AA647" s="22" t="str">
        <f t="shared" si="130"/>
        <v/>
      </c>
      <c r="AB647" s="22">
        <f>COUNTIF($G$2:G647,G647)</f>
        <v>0</v>
      </c>
      <c r="AC647" s="22" t="str">
        <f t="shared" si="141"/>
        <v/>
      </c>
      <c r="AD647" s="22" t="e">
        <f>VLOOKUP(D647,'2-班级信息'!A:AI,35,0)</f>
        <v>#N/A</v>
      </c>
      <c r="AE647" s="22" t="e">
        <f>VLOOKUP(D647,'2-班级信息'!A:AL,12,0)</f>
        <v>#N/A</v>
      </c>
      <c r="AF647" s="22" t="e">
        <f t="shared" si="131"/>
        <v>#N/A</v>
      </c>
      <c r="AG647" s="22" t="e">
        <f t="shared" si="142"/>
        <v>#N/A</v>
      </c>
    </row>
    <row r="648" spans="1:33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2" t="str">
        <f t="shared" si="132"/>
        <v xml:space="preserve"> </v>
      </c>
      <c r="R648" s="22" t="str">
        <f>IF(Q648="在读",IF(IFERROR(FIND("一",D648),0)&gt;0,"一对一",VLOOKUP(LEFT(D648,3),班级编码!A:H,8,0)),Q648)</f>
        <v xml:space="preserve"> </v>
      </c>
      <c r="S648" s="22">
        <f t="shared" si="133"/>
        <v>0</v>
      </c>
      <c r="T648" s="22">
        <f t="shared" si="134"/>
        <v>0</v>
      </c>
      <c r="U648" s="22" t="str">
        <f t="shared" si="135"/>
        <v/>
      </c>
      <c r="V648" s="22" t="str">
        <f t="shared" si="136"/>
        <v/>
      </c>
      <c r="W648" s="22" t="str">
        <f t="shared" si="137"/>
        <v/>
      </c>
      <c r="X648" s="22" t="str">
        <f t="shared" si="138"/>
        <v/>
      </c>
      <c r="Y648" s="22">
        <f t="shared" si="139"/>
        <v>0</v>
      </c>
      <c r="Z648" s="22">
        <f t="shared" si="140"/>
        <v>0</v>
      </c>
      <c r="AA648" s="22" t="str">
        <f t="shared" si="130"/>
        <v/>
      </c>
      <c r="AB648" s="22">
        <f>COUNTIF($G$2:G648,G648)</f>
        <v>0</v>
      </c>
      <c r="AC648" s="22" t="str">
        <f t="shared" si="141"/>
        <v/>
      </c>
      <c r="AD648" s="22" t="e">
        <f>VLOOKUP(D648,'2-班级信息'!A:AI,35,0)</f>
        <v>#N/A</v>
      </c>
      <c r="AE648" s="22" t="e">
        <f>VLOOKUP(D648,'2-班级信息'!A:AL,12,0)</f>
        <v>#N/A</v>
      </c>
      <c r="AF648" s="22" t="e">
        <f t="shared" si="131"/>
        <v>#N/A</v>
      </c>
      <c r="AG648" s="22" t="e">
        <f t="shared" si="142"/>
        <v>#N/A</v>
      </c>
    </row>
    <row r="649" spans="1:33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2" t="str">
        <f t="shared" si="132"/>
        <v xml:space="preserve"> </v>
      </c>
      <c r="R649" s="22" t="str">
        <f>IF(Q649="在读",IF(IFERROR(FIND("一",D649),0)&gt;0,"一对一",VLOOKUP(LEFT(D649,3),班级编码!A:H,8,0)),Q649)</f>
        <v xml:space="preserve"> </v>
      </c>
      <c r="S649" s="22">
        <f t="shared" si="133"/>
        <v>0</v>
      </c>
      <c r="T649" s="22">
        <f t="shared" si="134"/>
        <v>0</v>
      </c>
      <c r="U649" s="22" t="str">
        <f t="shared" si="135"/>
        <v/>
      </c>
      <c r="V649" s="22" t="str">
        <f t="shared" si="136"/>
        <v/>
      </c>
      <c r="W649" s="22" t="str">
        <f t="shared" si="137"/>
        <v/>
      </c>
      <c r="X649" s="22" t="str">
        <f t="shared" si="138"/>
        <v/>
      </c>
      <c r="Y649" s="22">
        <f t="shared" si="139"/>
        <v>0</v>
      </c>
      <c r="Z649" s="22">
        <f t="shared" si="140"/>
        <v>0</v>
      </c>
      <c r="AA649" s="22" t="str">
        <f t="shared" si="130"/>
        <v/>
      </c>
      <c r="AB649" s="22">
        <f>COUNTIF($G$2:G649,G649)</f>
        <v>0</v>
      </c>
      <c r="AC649" s="22" t="str">
        <f t="shared" si="141"/>
        <v/>
      </c>
      <c r="AD649" s="22" t="e">
        <f>VLOOKUP(D649,'2-班级信息'!A:AI,35,0)</f>
        <v>#N/A</v>
      </c>
      <c r="AE649" s="22" t="e">
        <f>VLOOKUP(D649,'2-班级信息'!A:AL,12,0)</f>
        <v>#N/A</v>
      </c>
      <c r="AF649" s="22" t="e">
        <f t="shared" si="131"/>
        <v>#N/A</v>
      </c>
      <c r="AG649" s="22" t="e">
        <f t="shared" si="142"/>
        <v>#N/A</v>
      </c>
    </row>
    <row r="650" spans="1:33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2" t="str">
        <f t="shared" si="132"/>
        <v xml:space="preserve"> </v>
      </c>
      <c r="R650" s="22" t="str">
        <f>IF(Q650="在读",IF(IFERROR(FIND("一",D650),0)&gt;0,"一对一",VLOOKUP(LEFT(D650,3),班级编码!A:H,8,0)),Q650)</f>
        <v xml:space="preserve"> </v>
      </c>
      <c r="S650" s="22">
        <f t="shared" si="133"/>
        <v>0</v>
      </c>
      <c r="T650" s="22">
        <f t="shared" si="134"/>
        <v>0</v>
      </c>
      <c r="U650" s="22" t="str">
        <f t="shared" si="135"/>
        <v/>
      </c>
      <c r="V650" s="22" t="str">
        <f t="shared" si="136"/>
        <v/>
      </c>
      <c r="W650" s="22" t="str">
        <f t="shared" si="137"/>
        <v/>
      </c>
      <c r="X650" s="22" t="str">
        <f t="shared" si="138"/>
        <v/>
      </c>
      <c r="Y650" s="22">
        <f t="shared" si="139"/>
        <v>0</v>
      </c>
      <c r="Z650" s="22">
        <f t="shared" si="140"/>
        <v>0</v>
      </c>
      <c r="AA650" s="22" t="str">
        <f t="shared" si="130"/>
        <v/>
      </c>
      <c r="AB650" s="22">
        <f>COUNTIF($G$2:G650,G650)</f>
        <v>0</v>
      </c>
      <c r="AC650" s="22" t="str">
        <f t="shared" si="141"/>
        <v/>
      </c>
      <c r="AD650" s="22" t="e">
        <f>VLOOKUP(D650,'2-班级信息'!A:AI,35,0)</f>
        <v>#N/A</v>
      </c>
      <c r="AE650" s="22" t="e">
        <f>VLOOKUP(D650,'2-班级信息'!A:AL,12,0)</f>
        <v>#N/A</v>
      </c>
      <c r="AF650" s="22" t="e">
        <f t="shared" si="131"/>
        <v>#N/A</v>
      </c>
      <c r="AG650" s="22" t="e">
        <f t="shared" si="142"/>
        <v>#N/A</v>
      </c>
    </row>
    <row r="651" spans="1:33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2" t="str">
        <f t="shared" si="132"/>
        <v xml:space="preserve"> </v>
      </c>
      <c r="R651" s="22" t="str">
        <f>IF(Q651="在读",IF(IFERROR(FIND("一",D651),0)&gt;0,"一对一",VLOOKUP(LEFT(D651,3),班级编码!A:H,8,0)),Q651)</f>
        <v xml:space="preserve"> </v>
      </c>
      <c r="S651" s="22">
        <f t="shared" si="133"/>
        <v>0</v>
      </c>
      <c r="T651" s="22">
        <f t="shared" si="134"/>
        <v>0</v>
      </c>
      <c r="U651" s="22" t="str">
        <f t="shared" si="135"/>
        <v/>
      </c>
      <c r="V651" s="22" t="str">
        <f t="shared" si="136"/>
        <v/>
      </c>
      <c r="W651" s="22" t="str">
        <f t="shared" si="137"/>
        <v/>
      </c>
      <c r="X651" s="22" t="str">
        <f t="shared" si="138"/>
        <v/>
      </c>
      <c r="Y651" s="22">
        <f t="shared" si="139"/>
        <v>0</v>
      </c>
      <c r="Z651" s="22">
        <f t="shared" si="140"/>
        <v>0</v>
      </c>
      <c r="AA651" s="22" t="str">
        <f t="shared" si="130"/>
        <v/>
      </c>
      <c r="AB651" s="22">
        <f>COUNTIF($G$2:G651,G651)</f>
        <v>0</v>
      </c>
      <c r="AC651" s="22" t="str">
        <f t="shared" si="141"/>
        <v/>
      </c>
      <c r="AD651" s="22" t="e">
        <f>VLOOKUP(D651,'2-班级信息'!A:AI,35,0)</f>
        <v>#N/A</v>
      </c>
      <c r="AE651" s="22" t="e">
        <f>VLOOKUP(D651,'2-班级信息'!A:AL,12,0)</f>
        <v>#N/A</v>
      </c>
      <c r="AF651" s="22" t="e">
        <f t="shared" si="131"/>
        <v>#N/A</v>
      </c>
      <c r="AG651" s="22" t="e">
        <f t="shared" si="142"/>
        <v>#N/A</v>
      </c>
    </row>
    <row r="652" spans="1:33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2" t="str">
        <f t="shared" si="132"/>
        <v xml:space="preserve"> </v>
      </c>
      <c r="R652" s="22" t="str">
        <f>IF(Q652="在读",IF(IFERROR(FIND("一",D652),0)&gt;0,"一对一",VLOOKUP(LEFT(D652,3),班级编码!A:H,8,0)),Q652)</f>
        <v xml:space="preserve"> </v>
      </c>
      <c r="S652" s="22">
        <f t="shared" si="133"/>
        <v>0</v>
      </c>
      <c r="T652" s="22">
        <f t="shared" si="134"/>
        <v>0</v>
      </c>
      <c r="U652" s="22" t="str">
        <f t="shared" si="135"/>
        <v/>
      </c>
      <c r="V652" s="22" t="str">
        <f t="shared" si="136"/>
        <v/>
      </c>
      <c r="W652" s="22" t="str">
        <f t="shared" si="137"/>
        <v/>
      </c>
      <c r="X652" s="22" t="str">
        <f t="shared" si="138"/>
        <v/>
      </c>
      <c r="Y652" s="22">
        <f t="shared" si="139"/>
        <v>0</v>
      </c>
      <c r="Z652" s="22">
        <f t="shared" si="140"/>
        <v>0</v>
      </c>
      <c r="AA652" s="22" t="str">
        <f t="shared" si="130"/>
        <v/>
      </c>
      <c r="AB652" s="22">
        <f>COUNTIF($G$2:G652,G652)</f>
        <v>0</v>
      </c>
      <c r="AC652" s="22" t="str">
        <f t="shared" si="141"/>
        <v/>
      </c>
      <c r="AD652" s="22" t="e">
        <f>VLOOKUP(D652,'2-班级信息'!A:AI,35,0)</f>
        <v>#N/A</v>
      </c>
      <c r="AE652" s="22" t="e">
        <f>VLOOKUP(D652,'2-班级信息'!A:AL,12,0)</f>
        <v>#N/A</v>
      </c>
      <c r="AF652" s="22" t="e">
        <f t="shared" si="131"/>
        <v>#N/A</v>
      </c>
      <c r="AG652" s="22" t="e">
        <f t="shared" si="142"/>
        <v>#N/A</v>
      </c>
    </row>
    <row r="653" spans="1:3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2" t="str">
        <f t="shared" si="132"/>
        <v xml:space="preserve"> </v>
      </c>
      <c r="R653" s="22" t="str">
        <f>IF(Q653="在读",IF(IFERROR(FIND("一",D653),0)&gt;0,"一对一",VLOOKUP(LEFT(D653,3),班级编码!A:H,8,0)),Q653)</f>
        <v xml:space="preserve"> </v>
      </c>
      <c r="S653" s="22">
        <f t="shared" si="133"/>
        <v>0</v>
      </c>
      <c r="T653" s="22">
        <f t="shared" si="134"/>
        <v>0</v>
      </c>
      <c r="U653" s="22" t="str">
        <f t="shared" si="135"/>
        <v/>
      </c>
      <c r="V653" s="22" t="str">
        <f t="shared" si="136"/>
        <v/>
      </c>
      <c r="W653" s="22" t="str">
        <f t="shared" si="137"/>
        <v/>
      </c>
      <c r="X653" s="22" t="str">
        <f t="shared" si="138"/>
        <v/>
      </c>
      <c r="Y653" s="22">
        <f t="shared" si="139"/>
        <v>0</v>
      </c>
      <c r="Z653" s="22">
        <f t="shared" si="140"/>
        <v>0</v>
      </c>
      <c r="AA653" s="22" t="str">
        <f t="shared" si="130"/>
        <v/>
      </c>
      <c r="AB653" s="22">
        <f>COUNTIF($G$2:G653,G653)</f>
        <v>0</v>
      </c>
      <c r="AC653" s="22" t="str">
        <f t="shared" si="141"/>
        <v/>
      </c>
      <c r="AD653" s="22" t="e">
        <f>VLOOKUP(D653,'2-班级信息'!A:AI,35,0)</f>
        <v>#N/A</v>
      </c>
      <c r="AE653" s="22" t="e">
        <f>VLOOKUP(D653,'2-班级信息'!A:AL,12,0)</f>
        <v>#N/A</v>
      </c>
      <c r="AF653" s="22" t="e">
        <f t="shared" si="131"/>
        <v>#N/A</v>
      </c>
      <c r="AG653" s="22" t="e">
        <f t="shared" si="142"/>
        <v>#N/A</v>
      </c>
    </row>
    <row r="654" spans="1:33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2" t="str">
        <f t="shared" si="132"/>
        <v xml:space="preserve"> </v>
      </c>
      <c r="R654" s="22" t="str">
        <f>IF(Q654="在读",IF(IFERROR(FIND("一",D654),0)&gt;0,"一对一",VLOOKUP(LEFT(D654,3),班级编码!A:H,8,0)),Q654)</f>
        <v xml:space="preserve"> </v>
      </c>
      <c r="S654" s="22">
        <f t="shared" si="133"/>
        <v>0</v>
      </c>
      <c r="T654" s="22">
        <f t="shared" si="134"/>
        <v>0</v>
      </c>
      <c r="U654" s="22" t="str">
        <f t="shared" si="135"/>
        <v/>
      </c>
      <c r="V654" s="22" t="str">
        <f t="shared" si="136"/>
        <v/>
      </c>
      <c r="W654" s="22" t="str">
        <f t="shared" si="137"/>
        <v/>
      </c>
      <c r="X654" s="22" t="str">
        <f t="shared" si="138"/>
        <v/>
      </c>
      <c r="Y654" s="22">
        <f t="shared" si="139"/>
        <v>0</v>
      </c>
      <c r="Z654" s="22">
        <f t="shared" si="140"/>
        <v>0</v>
      </c>
      <c r="AA654" s="22" t="str">
        <f t="shared" si="130"/>
        <v/>
      </c>
      <c r="AB654" s="22">
        <f>COUNTIF($G$2:G654,G654)</f>
        <v>0</v>
      </c>
      <c r="AC654" s="22" t="str">
        <f t="shared" si="141"/>
        <v/>
      </c>
      <c r="AD654" s="22" t="e">
        <f>VLOOKUP(D654,'2-班级信息'!A:AI,35,0)</f>
        <v>#N/A</v>
      </c>
      <c r="AE654" s="22" t="e">
        <f>VLOOKUP(D654,'2-班级信息'!A:AL,12,0)</f>
        <v>#N/A</v>
      </c>
      <c r="AF654" s="22" t="e">
        <f t="shared" si="131"/>
        <v>#N/A</v>
      </c>
      <c r="AG654" s="22" t="e">
        <f t="shared" si="142"/>
        <v>#N/A</v>
      </c>
    </row>
    <row r="655" spans="1:33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2" t="str">
        <f t="shared" si="132"/>
        <v xml:space="preserve"> </v>
      </c>
      <c r="R655" s="22" t="str">
        <f>IF(Q655="在读",IF(IFERROR(FIND("一",D655),0)&gt;0,"一对一",VLOOKUP(LEFT(D655,3),班级编码!A:H,8,0)),Q655)</f>
        <v xml:space="preserve"> </v>
      </c>
      <c r="S655" s="22">
        <f t="shared" si="133"/>
        <v>0</v>
      </c>
      <c r="T655" s="22">
        <f t="shared" si="134"/>
        <v>0</v>
      </c>
      <c r="U655" s="22" t="str">
        <f t="shared" si="135"/>
        <v/>
      </c>
      <c r="V655" s="22" t="str">
        <f t="shared" si="136"/>
        <v/>
      </c>
      <c r="W655" s="22" t="str">
        <f t="shared" si="137"/>
        <v/>
      </c>
      <c r="X655" s="22" t="str">
        <f t="shared" si="138"/>
        <v/>
      </c>
      <c r="Y655" s="22">
        <f t="shared" si="139"/>
        <v>0</v>
      </c>
      <c r="Z655" s="22">
        <f t="shared" si="140"/>
        <v>0</v>
      </c>
      <c r="AA655" s="22" t="str">
        <f t="shared" si="130"/>
        <v/>
      </c>
      <c r="AB655" s="22">
        <f>COUNTIF($G$2:G655,G655)</f>
        <v>0</v>
      </c>
      <c r="AC655" s="22" t="str">
        <f t="shared" si="141"/>
        <v/>
      </c>
      <c r="AD655" s="22" t="e">
        <f>VLOOKUP(D655,'2-班级信息'!A:AI,35,0)</f>
        <v>#N/A</v>
      </c>
      <c r="AE655" s="22" t="e">
        <f>VLOOKUP(D655,'2-班级信息'!A:AL,12,0)</f>
        <v>#N/A</v>
      </c>
      <c r="AF655" s="22" t="e">
        <f t="shared" si="131"/>
        <v>#N/A</v>
      </c>
      <c r="AG655" s="22" t="e">
        <f t="shared" si="142"/>
        <v>#N/A</v>
      </c>
    </row>
    <row r="656" spans="1:33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2" t="str">
        <f t="shared" si="132"/>
        <v xml:space="preserve"> </v>
      </c>
      <c r="R656" s="22" t="str">
        <f>IF(Q656="在读",IF(IFERROR(FIND("一",D656),0)&gt;0,"一对一",VLOOKUP(LEFT(D656,3),班级编码!A:H,8,0)),Q656)</f>
        <v xml:space="preserve"> </v>
      </c>
      <c r="S656" s="22">
        <f t="shared" si="133"/>
        <v>0</v>
      </c>
      <c r="T656" s="22">
        <f t="shared" si="134"/>
        <v>0</v>
      </c>
      <c r="U656" s="22" t="str">
        <f t="shared" si="135"/>
        <v/>
      </c>
      <c r="V656" s="22" t="str">
        <f t="shared" si="136"/>
        <v/>
      </c>
      <c r="W656" s="22" t="str">
        <f t="shared" si="137"/>
        <v/>
      </c>
      <c r="X656" s="22" t="str">
        <f t="shared" si="138"/>
        <v/>
      </c>
      <c r="Y656" s="22">
        <f t="shared" si="139"/>
        <v>0</v>
      </c>
      <c r="Z656" s="22">
        <f t="shared" si="140"/>
        <v>0</v>
      </c>
      <c r="AA656" s="22" t="str">
        <f t="shared" si="130"/>
        <v/>
      </c>
      <c r="AB656" s="22">
        <f>COUNTIF($G$2:G656,G656)</f>
        <v>0</v>
      </c>
      <c r="AC656" s="22" t="str">
        <f t="shared" si="141"/>
        <v/>
      </c>
      <c r="AD656" s="22" t="e">
        <f>VLOOKUP(D656,'2-班级信息'!A:AI,35,0)</f>
        <v>#N/A</v>
      </c>
      <c r="AE656" s="22" t="e">
        <f>VLOOKUP(D656,'2-班级信息'!A:AL,12,0)</f>
        <v>#N/A</v>
      </c>
      <c r="AF656" s="22" t="e">
        <f t="shared" si="131"/>
        <v>#N/A</v>
      </c>
      <c r="AG656" s="22" t="e">
        <f t="shared" si="142"/>
        <v>#N/A</v>
      </c>
    </row>
    <row r="657" spans="1:33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2" t="str">
        <f t="shared" si="132"/>
        <v xml:space="preserve"> </v>
      </c>
      <c r="R657" s="22" t="str">
        <f>IF(Q657="在读",IF(IFERROR(FIND("一",D657),0)&gt;0,"一对一",VLOOKUP(LEFT(D657,3),班级编码!A:H,8,0)),Q657)</f>
        <v xml:space="preserve"> </v>
      </c>
      <c r="S657" s="22">
        <f t="shared" si="133"/>
        <v>0</v>
      </c>
      <c r="T657" s="22">
        <f t="shared" si="134"/>
        <v>0</v>
      </c>
      <c r="U657" s="22" t="str">
        <f t="shared" si="135"/>
        <v/>
      </c>
      <c r="V657" s="22" t="str">
        <f t="shared" si="136"/>
        <v/>
      </c>
      <c r="W657" s="22" t="str">
        <f t="shared" si="137"/>
        <v/>
      </c>
      <c r="X657" s="22" t="str">
        <f t="shared" si="138"/>
        <v/>
      </c>
      <c r="Y657" s="22">
        <f t="shared" si="139"/>
        <v>0</v>
      </c>
      <c r="Z657" s="22">
        <f t="shared" si="140"/>
        <v>0</v>
      </c>
      <c r="AA657" s="22" t="str">
        <f t="shared" si="130"/>
        <v/>
      </c>
      <c r="AB657" s="22">
        <f>COUNTIF($G$2:G657,G657)</f>
        <v>0</v>
      </c>
      <c r="AC657" s="22" t="str">
        <f t="shared" si="141"/>
        <v/>
      </c>
      <c r="AD657" s="22" t="e">
        <f>VLOOKUP(D657,'2-班级信息'!A:AI,35,0)</f>
        <v>#N/A</v>
      </c>
      <c r="AE657" s="22" t="e">
        <f>VLOOKUP(D657,'2-班级信息'!A:AL,12,0)</f>
        <v>#N/A</v>
      </c>
      <c r="AF657" s="22" t="e">
        <f t="shared" si="131"/>
        <v>#N/A</v>
      </c>
      <c r="AG657" s="22" t="e">
        <f t="shared" si="142"/>
        <v>#N/A</v>
      </c>
    </row>
    <row r="658" spans="1:33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2" t="str">
        <f t="shared" si="132"/>
        <v xml:space="preserve"> </v>
      </c>
      <c r="R658" s="22" t="str">
        <f>IF(Q658="在读",IF(IFERROR(FIND("一",D658),0)&gt;0,"一对一",VLOOKUP(LEFT(D658,3),班级编码!A:H,8,0)),Q658)</f>
        <v xml:space="preserve"> </v>
      </c>
      <c r="S658" s="22">
        <f t="shared" si="133"/>
        <v>0</v>
      </c>
      <c r="T658" s="22">
        <f t="shared" si="134"/>
        <v>0</v>
      </c>
      <c r="U658" s="22" t="str">
        <f t="shared" si="135"/>
        <v/>
      </c>
      <c r="V658" s="22" t="str">
        <f t="shared" si="136"/>
        <v/>
      </c>
      <c r="W658" s="22" t="str">
        <f t="shared" si="137"/>
        <v/>
      </c>
      <c r="X658" s="22" t="str">
        <f t="shared" si="138"/>
        <v/>
      </c>
      <c r="Y658" s="22">
        <f t="shared" si="139"/>
        <v>0</v>
      </c>
      <c r="Z658" s="22">
        <f t="shared" si="140"/>
        <v>0</v>
      </c>
      <c r="AA658" s="22" t="str">
        <f t="shared" si="130"/>
        <v/>
      </c>
      <c r="AB658" s="22">
        <f>COUNTIF($G$2:G658,G658)</f>
        <v>0</v>
      </c>
      <c r="AC658" s="22" t="str">
        <f t="shared" si="141"/>
        <v/>
      </c>
      <c r="AD658" s="22" t="e">
        <f>VLOOKUP(D658,'2-班级信息'!A:AI,35,0)</f>
        <v>#N/A</v>
      </c>
      <c r="AE658" s="22" t="e">
        <f>VLOOKUP(D658,'2-班级信息'!A:AL,12,0)</f>
        <v>#N/A</v>
      </c>
      <c r="AF658" s="22" t="e">
        <f t="shared" si="131"/>
        <v>#N/A</v>
      </c>
      <c r="AG658" s="22" t="e">
        <f t="shared" si="142"/>
        <v>#N/A</v>
      </c>
    </row>
    <row r="659" spans="1:33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2" t="str">
        <f t="shared" si="132"/>
        <v xml:space="preserve"> </v>
      </c>
      <c r="R659" s="22" t="str">
        <f>IF(Q659="在读",IF(IFERROR(FIND("一",D659),0)&gt;0,"一对一",VLOOKUP(LEFT(D659,3),班级编码!A:H,8,0)),Q659)</f>
        <v xml:space="preserve"> </v>
      </c>
      <c r="S659" s="22">
        <f t="shared" si="133"/>
        <v>0</v>
      </c>
      <c r="T659" s="22">
        <f t="shared" si="134"/>
        <v>0</v>
      </c>
      <c r="U659" s="22" t="str">
        <f t="shared" si="135"/>
        <v/>
      </c>
      <c r="V659" s="22" t="str">
        <f t="shared" si="136"/>
        <v/>
      </c>
      <c r="W659" s="22" t="str">
        <f t="shared" si="137"/>
        <v/>
      </c>
      <c r="X659" s="22" t="str">
        <f t="shared" si="138"/>
        <v/>
      </c>
      <c r="Y659" s="22">
        <f t="shared" si="139"/>
        <v>0</v>
      </c>
      <c r="Z659" s="22">
        <f t="shared" si="140"/>
        <v>0</v>
      </c>
      <c r="AA659" s="22" t="str">
        <f t="shared" si="130"/>
        <v/>
      </c>
      <c r="AB659" s="22">
        <f>COUNTIF($G$2:G659,G659)</f>
        <v>0</v>
      </c>
      <c r="AC659" s="22" t="str">
        <f t="shared" si="141"/>
        <v/>
      </c>
      <c r="AD659" s="22" t="e">
        <f>VLOOKUP(D659,'2-班级信息'!A:AI,35,0)</f>
        <v>#N/A</v>
      </c>
      <c r="AE659" s="22" t="e">
        <f>VLOOKUP(D659,'2-班级信息'!A:AL,12,0)</f>
        <v>#N/A</v>
      </c>
      <c r="AF659" s="22" t="e">
        <f t="shared" si="131"/>
        <v>#N/A</v>
      </c>
      <c r="AG659" s="22" t="e">
        <f t="shared" si="142"/>
        <v>#N/A</v>
      </c>
    </row>
    <row r="660" spans="1:33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2" t="str">
        <f t="shared" si="132"/>
        <v xml:space="preserve"> </v>
      </c>
      <c r="R660" s="22" t="str">
        <f>IF(Q660="在读",IF(IFERROR(FIND("一",D660),0)&gt;0,"一对一",VLOOKUP(LEFT(D660,3),班级编码!A:H,8,0)),Q660)</f>
        <v xml:space="preserve"> </v>
      </c>
      <c r="S660" s="22">
        <f t="shared" si="133"/>
        <v>0</v>
      </c>
      <c r="T660" s="22">
        <f t="shared" si="134"/>
        <v>0</v>
      </c>
      <c r="U660" s="22" t="str">
        <f t="shared" si="135"/>
        <v/>
      </c>
      <c r="V660" s="22" t="str">
        <f t="shared" si="136"/>
        <v/>
      </c>
      <c r="W660" s="22" t="str">
        <f t="shared" si="137"/>
        <v/>
      </c>
      <c r="X660" s="22" t="str">
        <f t="shared" si="138"/>
        <v/>
      </c>
      <c r="Y660" s="22">
        <f t="shared" si="139"/>
        <v>0</v>
      </c>
      <c r="Z660" s="22">
        <f t="shared" si="140"/>
        <v>0</v>
      </c>
      <c r="AA660" s="22" t="str">
        <f t="shared" si="130"/>
        <v/>
      </c>
      <c r="AB660" s="22">
        <f>COUNTIF($G$2:G660,G660)</f>
        <v>0</v>
      </c>
      <c r="AC660" s="22" t="str">
        <f t="shared" si="141"/>
        <v/>
      </c>
      <c r="AD660" s="22" t="e">
        <f>VLOOKUP(D660,'2-班级信息'!A:AI,35,0)</f>
        <v>#N/A</v>
      </c>
      <c r="AE660" s="22" t="e">
        <f>VLOOKUP(D660,'2-班级信息'!A:AL,12,0)</f>
        <v>#N/A</v>
      </c>
      <c r="AF660" s="22" t="e">
        <f t="shared" si="131"/>
        <v>#N/A</v>
      </c>
      <c r="AG660" s="22" t="e">
        <f t="shared" si="142"/>
        <v>#N/A</v>
      </c>
    </row>
    <row r="661" spans="1:33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2" t="str">
        <f t="shared" si="132"/>
        <v xml:space="preserve"> </v>
      </c>
      <c r="R661" s="22" t="str">
        <f>IF(Q661="在读",IF(IFERROR(FIND("一",D661),0)&gt;0,"一对一",VLOOKUP(LEFT(D661,3),班级编码!A:H,8,0)),Q661)</f>
        <v xml:space="preserve"> </v>
      </c>
      <c r="S661" s="22">
        <f t="shared" si="133"/>
        <v>0</v>
      </c>
      <c r="T661" s="22">
        <f t="shared" si="134"/>
        <v>0</v>
      </c>
      <c r="U661" s="22" t="str">
        <f t="shared" si="135"/>
        <v/>
      </c>
      <c r="V661" s="22" t="str">
        <f t="shared" si="136"/>
        <v/>
      </c>
      <c r="W661" s="22" t="str">
        <f t="shared" si="137"/>
        <v/>
      </c>
      <c r="X661" s="22" t="str">
        <f t="shared" si="138"/>
        <v/>
      </c>
      <c r="Y661" s="22">
        <f t="shared" si="139"/>
        <v>0</v>
      </c>
      <c r="Z661" s="22">
        <f t="shared" si="140"/>
        <v>0</v>
      </c>
      <c r="AA661" s="22" t="str">
        <f t="shared" si="130"/>
        <v/>
      </c>
      <c r="AB661" s="22">
        <f>COUNTIF($G$2:G661,G661)</f>
        <v>0</v>
      </c>
      <c r="AC661" s="22" t="str">
        <f t="shared" si="141"/>
        <v/>
      </c>
      <c r="AD661" s="22" t="e">
        <f>VLOOKUP(D661,'2-班级信息'!A:AI,35,0)</f>
        <v>#N/A</v>
      </c>
      <c r="AE661" s="22" t="e">
        <f>VLOOKUP(D661,'2-班级信息'!A:AL,12,0)</f>
        <v>#N/A</v>
      </c>
      <c r="AF661" s="22" t="e">
        <f t="shared" si="131"/>
        <v>#N/A</v>
      </c>
      <c r="AG661" s="22" t="e">
        <f t="shared" si="142"/>
        <v>#N/A</v>
      </c>
    </row>
    <row r="662" spans="1:33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2" t="str">
        <f t="shared" si="132"/>
        <v xml:space="preserve"> </v>
      </c>
      <c r="R662" s="22" t="str">
        <f>IF(Q662="在读",IF(IFERROR(FIND("一",D662),0)&gt;0,"一对一",VLOOKUP(LEFT(D662,3),班级编码!A:H,8,0)),Q662)</f>
        <v xml:space="preserve"> </v>
      </c>
      <c r="S662" s="22">
        <f t="shared" si="133"/>
        <v>0</v>
      </c>
      <c r="T662" s="22">
        <f t="shared" si="134"/>
        <v>0</v>
      </c>
      <c r="U662" s="22" t="str">
        <f t="shared" si="135"/>
        <v/>
      </c>
      <c r="V662" s="22" t="str">
        <f t="shared" si="136"/>
        <v/>
      </c>
      <c r="W662" s="22" t="str">
        <f t="shared" si="137"/>
        <v/>
      </c>
      <c r="X662" s="22" t="str">
        <f t="shared" si="138"/>
        <v/>
      </c>
      <c r="Y662" s="22">
        <f t="shared" si="139"/>
        <v>0</v>
      </c>
      <c r="Z662" s="22">
        <f t="shared" si="140"/>
        <v>0</v>
      </c>
      <c r="AA662" s="22" t="str">
        <f t="shared" si="130"/>
        <v/>
      </c>
      <c r="AB662" s="22">
        <f>COUNTIF($G$2:G662,G662)</f>
        <v>0</v>
      </c>
      <c r="AC662" s="22" t="str">
        <f t="shared" si="141"/>
        <v/>
      </c>
      <c r="AD662" s="22" t="e">
        <f>VLOOKUP(D662,'2-班级信息'!A:AI,35,0)</f>
        <v>#N/A</v>
      </c>
      <c r="AE662" s="22" t="e">
        <f>VLOOKUP(D662,'2-班级信息'!A:AL,12,0)</f>
        <v>#N/A</v>
      </c>
      <c r="AF662" s="22" t="e">
        <f t="shared" si="131"/>
        <v>#N/A</v>
      </c>
      <c r="AG662" s="22" t="e">
        <f t="shared" si="142"/>
        <v>#N/A</v>
      </c>
    </row>
    <row r="663" spans="1:3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2" t="str">
        <f t="shared" si="132"/>
        <v xml:space="preserve"> </v>
      </c>
      <c r="R663" s="22" t="str">
        <f>IF(Q663="在读",IF(IFERROR(FIND("一",D663),0)&gt;0,"一对一",VLOOKUP(LEFT(D663,3),班级编码!A:H,8,0)),Q663)</f>
        <v xml:space="preserve"> </v>
      </c>
      <c r="S663" s="22">
        <f t="shared" si="133"/>
        <v>0</v>
      </c>
      <c r="T663" s="22">
        <f t="shared" si="134"/>
        <v>0</v>
      </c>
      <c r="U663" s="22" t="str">
        <f t="shared" si="135"/>
        <v/>
      </c>
      <c r="V663" s="22" t="str">
        <f t="shared" si="136"/>
        <v/>
      </c>
      <c r="W663" s="22" t="str">
        <f t="shared" si="137"/>
        <v/>
      </c>
      <c r="X663" s="22" t="str">
        <f t="shared" si="138"/>
        <v/>
      </c>
      <c r="Y663" s="22">
        <f t="shared" si="139"/>
        <v>0</v>
      </c>
      <c r="Z663" s="22">
        <f t="shared" si="140"/>
        <v>0</v>
      </c>
      <c r="AA663" s="22" t="str">
        <f t="shared" si="130"/>
        <v/>
      </c>
      <c r="AB663" s="22">
        <f>COUNTIF($G$2:G663,G663)</f>
        <v>0</v>
      </c>
      <c r="AC663" s="22" t="str">
        <f t="shared" si="141"/>
        <v/>
      </c>
      <c r="AD663" s="22" t="e">
        <f>VLOOKUP(D663,'2-班级信息'!A:AI,35,0)</f>
        <v>#N/A</v>
      </c>
      <c r="AE663" s="22" t="e">
        <f>VLOOKUP(D663,'2-班级信息'!A:AL,12,0)</f>
        <v>#N/A</v>
      </c>
      <c r="AF663" s="22" t="e">
        <f t="shared" si="131"/>
        <v>#N/A</v>
      </c>
      <c r="AG663" s="22" t="e">
        <f t="shared" si="142"/>
        <v>#N/A</v>
      </c>
    </row>
    <row r="664" spans="1:33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2" t="str">
        <f t="shared" si="132"/>
        <v xml:space="preserve"> </v>
      </c>
      <c r="R664" s="22" t="str">
        <f>IF(Q664="在读",IF(IFERROR(FIND("一",D664),0)&gt;0,"一对一",VLOOKUP(LEFT(D664,3),班级编码!A:H,8,0)),Q664)</f>
        <v xml:space="preserve"> </v>
      </c>
      <c r="S664" s="22">
        <f t="shared" si="133"/>
        <v>0</v>
      </c>
      <c r="T664" s="22">
        <f t="shared" si="134"/>
        <v>0</v>
      </c>
      <c r="U664" s="22" t="str">
        <f t="shared" si="135"/>
        <v/>
      </c>
      <c r="V664" s="22" t="str">
        <f t="shared" si="136"/>
        <v/>
      </c>
      <c r="W664" s="22" t="str">
        <f t="shared" si="137"/>
        <v/>
      </c>
      <c r="X664" s="22" t="str">
        <f t="shared" si="138"/>
        <v/>
      </c>
      <c r="Y664" s="22">
        <f t="shared" si="139"/>
        <v>0</v>
      </c>
      <c r="Z664" s="22">
        <f t="shared" si="140"/>
        <v>0</v>
      </c>
      <c r="AA664" s="22" t="str">
        <f t="shared" si="130"/>
        <v/>
      </c>
      <c r="AB664" s="22">
        <f>COUNTIF($G$2:G664,G664)</f>
        <v>0</v>
      </c>
      <c r="AC664" s="22" t="str">
        <f t="shared" si="141"/>
        <v/>
      </c>
      <c r="AD664" s="22" t="e">
        <f>VLOOKUP(D664,'2-班级信息'!A:AI,35,0)</f>
        <v>#N/A</v>
      </c>
      <c r="AE664" s="22" t="e">
        <f>VLOOKUP(D664,'2-班级信息'!A:AL,12,0)</f>
        <v>#N/A</v>
      </c>
      <c r="AF664" s="22" t="e">
        <f t="shared" si="131"/>
        <v>#N/A</v>
      </c>
      <c r="AG664" s="22" t="e">
        <f t="shared" si="142"/>
        <v>#N/A</v>
      </c>
    </row>
    <row r="665" spans="1:33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2" t="str">
        <f t="shared" si="132"/>
        <v xml:space="preserve"> </v>
      </c>
      <c r="R665" s="22" t="str">
        <f>IF(Q665="在读",IF(IFERROR(FIND("一",D665),0)&gt;0,"一对一",VLOOKUP(LEFT(D665,3),班级编码!A:H,8,0)),Q665)</f>
        <v xml:space="preserve"> </v>
      </c>
      <c r="S665" s="22">
        <f t="shared" si="133"/>
        <v>0</v>
      </c>
      <c r="T665" s="22">
        <f t="shared" si="134"/>
        <v>0</v>
      </c>
      <c r="U665" s="22" t="str">
        <f t="shared" si="135"/>
        <v/>
      </c>
      <c r="V665" s="22" t="str">
        <f t="shared" si="136"/>
        <v/>
      </c>
      <c r="W665" s="22" t="str">
        <f t="shared" si="137"/>
        <v/>
      </c>
      <c r="X665" s="22" t="str">
        <f t="shared" si="138"/>
        <v/>
      </c>
      <c r="Y665" s="22">
        <f t="shared" si="139"/>
        <v>0</v>
      </c>
      <c r="Z665" s="22">
        <f t="shared" si="140"/>
        <v>0</v>
      </c>
      <c r="AA665" s="22" t="str">
        <f t="shared" si="130"/>
        <v/>
      </c>
      <c r="AB665" s="22">
        <f>COUNTIF($G$2:G665,G665)</f>
        <v>0</v>
      </c>
      <c r="AC665" s="22" t="str">
        <f t="shared" si="141"/>
        <v/>
      </c>
      <c r="AD665" s="22" t="e">
        <f>VLOOKUP(D665,'2-班级信息'!A:AI,35,0)</f>
        <v>#N/A</v>
      </c>
      <c r="AE665" s="22" t="e">
        <f>VLOOKUP(D665,'2-班级信息'!A:AL,12,0)</f>
        <v>#N/A</v>
      </c>
      <c r="AF665" s="22" t="e">
        <f t="shared" si="131"/>
        <v>#N/A</v>
      </c>
      <c r="AG665" s="22" t="e">
        <f t="shared" si="142"/>
        <v>#N/A</v>
      </c>
    </row>
    <row r="666" spans="1:33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2" t="str">
        <f t="shared" si="132"/>
        <v xml:space="preserve"> </v>
      </c>
      <c r="R666" s="22" t="str">
        <f>IF(Q666="在读",IF(IFERROR(FIND("一",D666),0)&gt;0,"一对一",VLOOKUP(LEFT(D666,3),班级编码!A:H,8,0)),Q666)</f>
        <v xml:space="preserve"> </v>
      </c>
      <c r="S666" s="22">
        <f t="shared" si="133"/>
        <v>0</v>
      </c>
      <c r="T666" s="22">
        <f t="shared" si="134"/>
        <v>0</v>
      </c>
      <c r="U666" s="22" t="str">
        <f t="shared" si="135"/>
        <v/>
      </c>
      <c r="V666" s="22" t="str">
        <f t="shared" si="136"/>
        <v/>
      </c>
      <c r="W666" s="22" t="str">
        <f t="shared" si="137"/>
        <v/>
      </c>
      <c r="X666" s="22" t="str">
        <f t="shared" si="138"/>
        <v/>
      </c>
      <c r="Y666" s="22">
        <f t="shared" si="139"/>
        <v>0</v>
      </c>
      <c r="Z666" s="22">
        <f t="shared" si="140"/>
        <v>0</v>
      </c>
      <c r="AA666" s="22" t="str">
        <f t="shared" si="130"/>
        <v/>
      </c>
      <c r="AB666" s="22">
        <f>COUNTIF($G$2:G666,G666)</f>
        <v>0</v>
      </c>
      <c r="AC666" s="22" t="str">
        <f t="shared" si="141"/>
        <v/>
      </c>
      <c r="AD666" s="22" t="e">
        <f>VLOOKUP(D666,'2-班级信息'!A:AI,35,0)</f>
        <v>#N/A</v>
      </c>
      <c r="AE666" s="22" t="e">
        <f>VLOOKUP(D666,'2-班级信息'!A:AL,12,0)</f>
        <v>#N/A</v>
      </c>
      <c r="AF666" s="22" t="e">
        <f t="shared" si="131"/>
        <v>#N/A</v>
      </c>
      <c r="AG666" s="22" t="e">
        <f t="shared" si="142"/>
        <v>#N/A</v>
      </c>
    </row>
    <row r="667" spans="1:33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2" t="str">
        <f t="shared" si="132"/>
        <v xml:space="preserve"> </v>
      </c>
      <c r="R667" s="22" t="str">
        <f>IF(Q667="在读",IF(IFERROR(FIND("一",D667),0)&gt;0,"一对一",VLOOKUP(LEFT(D667,3),班级编码!A:H,8,0)),Q667)</f>
        <v xml:space="preserve"> </v>
      </c>
      <c r="S667" s="22">
        <f t="shared" si="133"/>
        <v>0</v>
      </c>
      <c r="T667" s="22">
        <f t="shared" si="134"/>
        <v>0</v>
      </c>
      <c r="U667" s="22" t="str">
        <f t="shared" si="135"/>
        <v/>
      </c>
      <c r="V667" s="22" t="str">
        <f t="shared" si="136"/>
        <v/>
      </c>
      <c r="W667" s="22" t="str">
        <f t="shared" si="137"/>
        <v/>
      </c>
      <c r="X667" s="22" t="str">
        <f t="shared" si="138"/>
        <v/>
      </c>
      <c r="Y667" s="22">
        <f t="shared" si="139"/>
        <v>0</v>
      </c>
      <c r="Z667" s="22">
        <f t="shared" si="140"/>
        <v>0</v>
      </c>
      <c r="AA667" s="22" t="str">
        <f t="shared" si="130"/>
        <v/>
      </c>
      <c r="AB667" s="22">
        <f>COUNTIF($G$2:G667,G667)</f>
        <v>0</v>
      </c>
      <c r="AC667" s="22" t="str">
        <f t="shared" si="141"/>
        <v/>
      </c>
      <c r="AD667" s="22" t="e">
        <f>VLOOKUP(D667,'2-班级信息'!A:AI,35,0)</f>
        <v>#N/A</v>
      </c>
      <c r="AE667" s="22" t="e">
        <f>VLOOKUP(D667,'2-班级信息'!A:AL,12,0)</f>
        <v>#N/A</v>
      </c>
      <c r="AF667" s="22" t="e">
        <f t="shared" si="131"/>
        <v>#N/A</v>
      </c>
      <c r="AG667" s="22" t="e">
        <f t="shared" si="142"/>
        <v>#N/A</v>
      </c>
    </row>
    <row r="668" spans="1:33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2" t="str">
        <f t="shared" si="132"/>
        <v xml:space="preserve"> </v>
      </c>
      <c r="R668" s="22" t="str">
        <f>IF(Q668="在读",IF(IFERROR(FIND("一",D668),0)&gt;0,"一对一",VLOOKUP(LEFT(D668,3),班级编码!A:H,8,0)),Q668)</f>
        <v xml:space="preserve"> </v>
      </c>
      <c r="S668" s="22">
        <f t="shared" si="133"/>
        <v>0</v>
      </c>
      <c r="T668" s="22">
        <f t="shared" si="134"/>
        <v>0</v>
      </c>
      <c r="U668" s="22" t="str">
        <f t="shared" si="135"/>
        <v/>
      </c>
      <c r="V668" s="22" t="str">
        <f t="shared" si="136"/>
        <v/>
      </c>
      <c r="W668" s="22" t="str">
        <f t="shared" si="137"/>
        <v/>
      </c>
      <c r="X668" s="22" t="str">
        <f t="shared" si="138"/>
        <v/>
      </c>
      <c r="Y668" s="22">
        <f t="shared" si="139"/>
        <v>0</v>
      </c>
      <c r="Z668" s="22">
        <f t="shared" si="140"/>
        <v>0</v>
      </c>
      <c r="AA668" s="22" t="str">
        <f t="shared" si="130"/>
        <v/>
      </c>
      <c r="AB668" s="22">
        <f>COUNTIF($G$2:G668,G668)</f>
        <v>0</v>
      </c>
      <c r="AC668" s="22" t="str">
        <f t="shared" si="141"/>
        <v/>
      </c>
      <c r="AD668" s="22" t="e">
        <f>VLOOKUP(D668,'2-班级信息'!A:AI,35,0)</f>
        <v>#N/A</v>
      </c>
      <c r="AE668" s="22" t="e">
        <f>VLOOKUP(D668,'2-班级信息'!A:AL,12,0)</f>
        <v>#N/A</v>
      </c>
      <c r="AF668" s="22" t="e">
        <f t="shared" si="131"/>
        <v>#N/A</v>
      </c>
      <c r="AG668" s="22" t="e">
        <f t="shared" si="142"/>
        <v>#N/A</v>
      </c>
    </row>
    <row r="669" spans="1:33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2" t="str">
        <f t="shared" si="132"/>
        <v xml:space="preserve"> </v>
      </c>
      <c r="R669" s="22" t="str">
        <f>IF(Q669="在读",IF(IFERROR(FIND("一",D669),0)&gt;0,"一对一",VLOOKUP(LEFT(D669,3),班级编码!A:H,8,0)),Q669)</f>
        <v xml:space="preserve"> </v>
      </c>
      <c r="S669" s="22">
        <f t="shared" si="133"/>
        <v>0</v>
      </c>
      <c r="T669" s="22">
        <f t="shared" si="134"/>
        <v>0</v>
      </c>
      <c r="U669" s="22" t="str">
        <f t="shared" si="135"/>
        <v/>
      </c>
      <c r="V669" s="22" t="str">
        <f t="shared" si="136"/>
        <v/>
      </c>
      <c r="W669" s="22" t="str">
        <f t="shared" si="137"/>
        <v/>
      </c>
      <c r="X669" s="22" t="str">
        <f t="shared" si="138"/>
        <v/>
      </c>
      <c r="Y669" s="22">
        <f t="shared" si="139"/>
        <v>0</v>
      </c>
      <c r="Z669" s="22">
        <f t="shared" si="140"/>
        <v>0</v>
      </c>
      <c r="AA669" s="22" t="str">
        <f t="shared" si="130"/>
        <v/>
      </c>
      <c r="AB669" s="22">
        <f>COUNTIF($G$2:G669,G669)</f>
        <v>0</v>
      </c>
      <c r="AC669" s="22" t="str">
        <f t="shared" si="141"/>
        <v/>
      </c>
      <c r="AD669" s="22" t="e">
        <f>VLOOKUP(D669,'2-班级信息'!A:AI,35,0)</f>
        <v>#N/A</v>
      </c>
      <c r="AE669" s="22" t="e">
        <f>VLOOKUP(D669,'2-班级信息'!A:AL,12,0)</f>
        <v>#N/A</v>
      </c>
      <c r="AF669" s="22" t="e">
        <f t="shared" si="131"/>
        <v>#N/A</v>
      </c>
      <c r="AG669" s="22" t="e">
        <f t="shared" si="142"/>
        <v>#N/A</v>
      </c>
    </row>
    <row r="670" spans="1:33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2" t="str">
        <f t="shared" si="132"/>
        <v xml:space="preserve"> </v>
      </c>
      <c r="R670" s="22" t="str">
        <f>IF(Q670="在读",IF(IFERROR(FIND("一",D670),0)&gt;0,"一对一",VLOOKUP(LEFT(D670,3),班级编码!A:H,8,0)),Q670)</f>
        <v xml:space="preserve"> </v>
      </c>
      <c r="S670" s="22">
        <f t="shared" si="133"/>
        <v>0</v>
      </c>
      <c r="T670" s="22">
        <f t="shared" si="134"/>
        <v>0</v>
      </c>
      <c r="U670" s="22" t="str">
        <f t="shared" si="135"/>
        <v/>
      </c>
      <c r="V670" s="22" t="str">
        <f t="shared" si="136"/>
        <v/>
      </c>
      <c r="W670" s="22" t="str">
        <f t="shared" si="137"/>
        <v/>
      </c>
      <c r="X670" s="22" t="str">
        <f t="shared" si="138"/>
        <v/>
      </c>
      <c r="Y670" s="22">
        <f t="shared" si="139"/>
        <v>0</v>
      </c>
      <c r="Z670" s="22">
        <f t="shared" si="140"/>
        <v>0</v>
      </c>
      <c r="AA670" s="22" t="str">
        <f t="shared" si="130"/>
        <v/>
      </c>
      <c r="AB670" s="22">
        <f>COUNTIF($G$2:G670,G670)</f>
        <v>0</v>
      </c>
      <c r="AC670" s="22" t="str">
        <f t="shared" si="141"/>
        <v/>
      </c>
      <c r="AD670" s="22" t="e">
        <f>VLOOKUP(D670,'2-班级信息'!A:AI,35,0)</f>
        <v>#N/A</v>
      </c>
      <c r="AE670" s="22" t="e">
        <f>VLOOKUP(D670,'2-班级信息'!A:AL,12,0)</f>
        <v>#N/A</v>
      </c>
      <c r="AF670" s="22" t="e">
        <f t="shared" si="131"/>
        <v>#N/A</v>
      </c>
      <c r="AG670" s="22" t="e">
        <f t="shared" si="142"/>
        <v>#N/A</v>
      </c>
    </row>
    <row r="671" spans="1:33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2" t="str">
        <f t="shared" si="132"/>
        <v xml:space="preserve"> </v>
      </c>
      <c r="R671" s="22" t="str">
        <f>IF(Q671="在读",IF(IFERROR(FIND("一",D671),0)&gt;0,"一对一",VLOOKUP(LEFT(D671,3),班级编码!A:H,8,0)),Q671)</f>
        <v xml:space="preserve"> </v>
      </c>
      <c r="S671" s="22">
        <f t="shared" si="133"/>
        <v>0</v>
      </c>
      <c r="T671" s="22">
        <f t="shared" si="134"/>
        <v>0</v>
      </c>
      <c r="U671" s="22" t="str">
        <f t="shared" si="135"/>
        <v/>
      </c>
      <c r="V671" s="22" t="str">
        <f t="shared" si="136"/>
        <v/>
      </c>
      <c r="W671" s="22" t="str">
        <f t="shared" si="137"/>
        <v/>
      </c>
      <c r="X671" s="22" t="str">
        <f t="shared" si="138"/>
        <v/>
      </c>
      <c r="Y671" s="22">
        <f t="shared" si="139"/>
        <v>0</v>
      </c>
      <c r="Z671" s="22">
        <f t="shared" si="140"/>
        <v>0</v>
      </c>
      <c r="AA671" s="22" t="str">
        <f t="shared" si="130"/>
        <v/>
      </c>
      <c r="AB671" s="22">
        <f>COUNTIF($G$2:G671,G671)</f>
        <v>0</v>
      </c>
      <c r="AC671" s="22" t="str">
        <f t="shared" si="141"/>
        <v/>
      </c>
      <c r="AD671" s="22" t="e">
        <f>VLOOKUP(D671,'2-班级信息'!A:AI,35,0)</f>
        <v>#N/A</v>
      </c>
      <c r="AE671" s="22" t="e">
        <f>VLOOKUP(D671,'2-班级信息'!A:AL,12,0)</f>
        <v>#N/A</v>
      </c>
      <c r="AF671" s="22" t="e">
        <f t="shared" si="131"/>
        <v>#N/A</v>
      </c>
      <c r="AG671" s="22" t="e">
        <f t="shared" si="142"/>
        <v>#N/A</v>
      </c>
    </row>
    <row r="672" spans="1:33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2" t="str">
        <f t="shared" si="132"/>
        <v xml:space="preserve"> </v>
      </c>
      <c r="R672" s="22" t="str">
        <f>IF(Q672="在读",IF(IFERROR(FIND("一",D672),0)&gt;0,"一对一",VLOOKUP(LEFT(D672,3),班级编码!A:H,8,0)),Q672)</f>
        <v xml:space="preserve"> </v>
      </c>
      <c r="S672" s="22">
        <f t="shared" si="133"/>
        <v>0</v>
      </c>
      <c r="T672" s="22">
        <f t="shared" si="134"/>
        <v>0</v>
      </c>
      <c r="U672" s="22" t="str">
        <f t="shared" si="135"/>
        <v/>
      </c>
      <c r="V672" s="22" t="str">
        <f t="shared" si="136"/>
        <v/>
      </c>
      <c r="W672" s="22" t="str">
        <f t="shared" si="137"/>
        <v/>
      </c>
      <c r="X672" s="22" t="str">
        <f t="shared" si="138"/>
        <v/>
      </c>
      <c r="Y672" s="22">
        <f t="shared" si="139"/>
        <v>0</v>
      </c>
      <c r="Z672" s="22">
        <f t="shared" si="140"/>
        <v>0</v>
      </c>
      <c r="AA672" s="22" t="str">
        <f t="shared" si="130"/>
        <v/>
      </c>
      <c r="AB672" s="22">
        <f>COUNTIF($G$2:G672,G672)</f>
        <v>0</v>
      </c>
      <c r="AC672" s="22" t="str">
        <f t="shared" si="141"/>
        <v/>
      </c>
      <c r="AD672" s="22" t="e">
        <f>VLOOKUP(D672,'2-班级信息'!A:AI,35,0)</f>
        <v>#N/A</v>
      </c>
      <c r="AE672" s="22" t="e">
        <f>VLOOKUP(D672,'2-班级信息'!A:AL,12,0)</f>
        <v>#N/A</v>
      </c>
      <c r="AF672" s="22" t="e">
        <f t="shared" si="131"/>
        <v>#N/A</v>
      </c>
      <c r="AG672" s="22" t="e">
        <f t="shared" si="142"/>
        <v>#N/A</v>
      </c>
    </row>
    <row r="673" spans="1:3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2" t="str">
        <f t="shared" si="132"/>
        <v xml:space="preserve"> </v>
      </c>
      <c r="R673" s="22" t="str">
        <f>IF(Q673="在读",IF(IFERROR(FIND("一",D673),0)&gt;0,"一对一",VLOOKUP(LEFT(D673,3),班级编码!A:H,8,0)),Q673)</f>
        <v xml:space="preserve"> </v>
      </c>
      <c r="S673" s="22">
        <f t="shared" si="133"/>
        <v>0</v>
      </c>
      <c r="T673" s="22">
        <f t="shared" si="134"/>
        <v>0</v>
      </c>
      <c r="U673" s="22" t="str">
        <f t="shared" si="135"/>
        <v/>
      </c>
      <c r="V673" s="22" t="str">
        <f t="shared" si="136"/>
        <v/>
      </c>
      <c r="W673" s="22" t="str">
        <f t="shared" si="137"/>
        <v/>
      </c>
      <c r="X673" s="22" t="str">
        <f t="shared" si="138"/>
        <v/>
      </c>
      <c r="Y673" s="22">
        <f t="shared" si="139"/>
        <v>0</v>
      </c>
      <c r="Z673" s="22">
        <f t="shared" si="140"/>
        <v>0</v>
      </c>
      <c r="AA673" s="22" t="str">
        <f t="shared" si="130"/>
        <v/>
      </c>
      <c r="AB673" s="22">
        <f>COUNTIF($G$2:G673,G673)</f>
        <v>0</v>
      </c>
      <c r="AC673" s="22" t="str">
        <f t="shared" si="141"/>
        <v/>
      </c>
      <c r="AD673" s="22" t="e">
        <f>VLOOKUP(D673,'2-班级信息'!A:AI,35,0)</f>
        <v>#N/A</v>
      </c>
      <c r="AE673" s="22" t="e">
        <f>VLOOKUP(D673,'2-班级信息'!A:AL,12,0)</f>
        <v>#N/A</v>
      </c>
      <c r="AF673" s="22" t="e">
        <f t="shared" si="131"/>
        <v>#N/A</v>
      </c>
      <c r="AG673" s="22" t="e">
        <f t="shared" si="142"/>
        <v>#N/A</v>
      </c>
    </row>
    <row r="674" spans="1:33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2" t="str">
        <f t="shared" si="132"/>
        <v xml:space="preserve"> </v>
      </c>
      <c r="R674" s="22" t="str">
        <f>IF(Q674="在读",IF(IFERROR(FIND("一",D674),0)&gt;0,"一对一",VLOOKUP(LEFT(D674,3),班级编码!A:H,8,0)),Q674)</f>
        <v xml:space="preserve"> </v>
      </c>
      <c r="S674" s="22">
        <f t="shared" si="133"/>
        <v>0</v>
      </c>
      <c r="T674" s="22">
        <f t="shared" si="134"/>
        <v>0</v>
      </c>
      <c r="U674" s="22" t="str">
        <f t="shared" si="135"/>
        <v/>
      </c>
      <c r="V674" s="22" t="str">
        <f t="shared" si="136"/>
        <v/>
      </c>
      <c r="W674" s="22" t="str">
        <f t="shared" si="137"/>
        <v/>
      </c>
      <c r="X674" s="22" t="str">
        <f t="shared" si="138"/>
        <v/>
      </c>
      <c r="Y674" s="22">
        <f t="shared" si="139"/>
        <v>0</v>
      </c>
      <c r="Z674" s="22">
        <f t="shared" si="140"/>
        <v>0</v>
      </c>
      <c r="AA674" s="22" t="str">
        <f t="shared" si="130"/>
        <v/>
      </c>
      <c r="AB674" s="22">
        <f>COUNTIF($G$2:G674,G674)</f>
        <v>0</v>
      </c>
      <c r="AC674" s="22" t="str">
        <f t="shared" si="141"/>
        <v/>
      </c>
      <c r="AD674" s="22" t="e">
        <f>VLOOKUP(D674,'2-班级信息'!A:AI,35,0)</f>
        <v>#N/A</v>
      </c>
      <c r="AE674" s="22" t="e">
        <f>VLOOKUP(D674,'2-班级信息'!A:AL,12,0)</f>
        <v>#N/A</v>
      </c>
      <c r="AF674" s="22" t="e">
        <f t="shared" si="131"/>
        <v>#N/A</v>
      </c>
      <c r="AG674" s="22" t="e">
        <f t="shared" si="142"/>
        <v>#N/A</v>
      </c>
    </row>
    <row r="675" spans="1:33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2" t="str">
        <f t="shared" si="132"/>
        <v xml:space="preserve"> </v>
      </c>
      <c r="R675" s="22" t="str">
        <f>IF(Q675="在读",IF(IFERROR(FIND("一",D675),0)&gt;0,"一对一",VLOOKUP(LEFT(D675,3),班级编码!A:H,8,0)),Q675)</f>
        <v xml:space="preserve"> </v>
      </c>
      <c r="S675" s="22">
        <f t="shared" si="133"/>
        <v>0</v>
      </c>
      <c r="T675" s="22">
        <f t="shared" si="134"/>
        <v>0</v>
      </c>
      <c r="U675" s="22" t="str">
        <f t="shared" si="135"/>
        <v/>
      </c>
      <c r="V675" s="22" t="str">
        <f t="shared" si="136"/>
        <v/>
      </c>
      <c r="W675" s="22" t="str">
        <f t="shared" si="137"/>
        <v/>
      </c>
      <c r="X675" s="22" t="str">
        <f t="shared" si="138"/>
        <v/>
      </c>
      <c r="Y675" s="22">
        <f t="shared" si="139"/>
        <v>0</v>
      </c>
      <c r="Z675" s="22">
        <f t="shared" si="140"/>
        <v>0</v>
      </c>
      <c r="AA675" s="22" t="str">
        <f t="shared" si="130"/>
        <v/>
      </c>
      <c r="AB675" s="22">
        <f>COUNTIF($G$2:G675,G675)</f>
        <v>0</v>
      </c>
      <c r="AC675" s="22" t="str">
        <f t="shared" si="141"/>
        <v/>
      </c>
      <c r="AD675" s="22" t="e">
        <f>VLOOKUP(D675,'2-班级信息'!A:AI,35,0)</f>
        <v>#N/A</v>
      </c>
      <c r="AE675" s="22" t="e">
        <f>VLOOKUP(D675,'2-班级信息'!A:AL,12,0)</f>
        <v>#N/A</v>
      </c>
      <c r="AF675" s="22" t="e">
        <f t="shared" si="131"/>
        <v>#N/A</v>
      </c>
      <c r="AG675" s="22" t="e">
        <f t="shared" si="142"/>
        <v>#N/A</v>
      </c>
    </row>
    <row r="676" spans="1:33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2" t="str">
        <f t="shared" si="132"/>
        <v xml:space="preserve"> </v>
      </c>
      <c r="R676" s="22" t="str">
        <f>IF(Q676="在读",IF(IFERROR(FIND("一",D676),0)&gt;0,"一对一",VLOOKUP(LEFT(D676,3),班级编码!A:H,8,0)),Q676)</f>
        <v xml:space="preserve"> </v>
      </c>
      <c r="S676" s="22">
        <f t="shared" si="133"/>
        <v>0</v>
      </c>
      <c r="T676" s="22">
        <f t="shared" si="134"/>
        <v>0</v>
      </c>
      <c r="U676" s="22" t="str">
        <f t="shared" si="135"/>
        <v/>
      </c>
      <c r="V676" s="22" t="str">
        <f t="shared" si="136"/>
        <v/>
      </c>
      <c r="W676" s="22" t="str">
        <f t="shared" si="137"/>
        <v/>
      </c>
      <c r="X676" s="22" t="str">
        <f t="shared" si="138"/>
        <v/>
      </c>
      <c r="Y676" s="22">
        <f t="shared" si="139"/>
        <v>0</v>
      </c>
      <c r="Z676" s="22">
        <f t="shared" si="140"/>
        <v>0</v>
      </c>
      <c r="AA676" s="22" t="str">
        <f t="shared" si="130"/>
        <v/>
      </c>
      <c r="AB676" s="22">
        <f>COUNTIF($G$2:G676,G676)</f>
        <v>0</v>
      </c>
      <c r="AC676" s="22" t="str">
        <f t="shared" si="141"/>
        <v/>
      </c>
      <c r="AD676" s="22" t="e">
        <f>VLOOKUP(D676,'2-班级信息'!A:AI,35,0)</f>
        <v>#N/A</v>
      </c>
      <c r="AE676" s="22" t="e">
        <f>VLOOKUP(D676,'2-班级信息'!A:AL,12,0)</f>
        <v>#N/A</v>
      </c>
      <c r="AF676" s="22" t="e">
        <f t="shared" si="131"/>
        <v>#N/A</v>
      </c>
      <c r="AG676" s="22" t="e">
        <f t="shared" si="142"/>
        <v>#N/A</v>
      </c>
    </row>
    <row r="677" spans="1:33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2" t="str">
        <f t="shared" si="132"/>
        <v xml:space="preserve"> </v>
      </c>
      <c r="R677" s="22" t="str">
        <f>IF(Q677="在读",IF(IFERROR(FIND("一",D677),0)&gt;0,"一对一",VLOOKUP(LEFT(D677,3),班级编码!A:H,8,0)),Q677)</f>
        <v xml:space="preserve"> </v>
      </c>
      <c r="S677" s="22">
        <f t="shared" si="133"/>
        <v>0</v>
      </c>
      <c r="T677" s="22">
        <f t="shared" si="134"/>
        <v>0</v>
      </c>
      <c r="U677" s="22" t="str">
        <f t="shared" si="135"/>
        <v/>
      </c>
      <c r="V677" s="22" t="str">
        <f t="shared" si="136"/>
        <v/>
      </c>
      <c r="W677" s="22" t="str">
        <f t="shared" si="137"/>
        <v/>
      </c>
      <c r="X677" s="22" t="str">
        <f t="shared" si="138"/>
        <v/>
      </c>
      <c r="Y677" s="22">
        <f t="shared" si="139"/>
        <v>0</v>
      </c>
      <c r="Z677" s="22">
        <f t="shared" si="140"/>
        <v>0</v>
      </c>
      <c r="AA677" s="22" t="str">
        <f t="shared" si="130"/>
        <v/>
      </c>
      <c r="AB677" s="22">
        <f>COUNTIF($G$2:G677,G677)</f>
        <v>0</v>
      </c>
      <c r="AC677" s="22" t="str">
        <f t="shared" si="141"/>
        <v/>
      </c>
      <c r="AD677" s="22" t="e">
        <f>VLOOKUP(D677,'2-班级信息'!A:AI,35,0)</f>
        <v>#N/A</v>
      </c>
      <c r="AE677" s="22" t="e">
        <f>VLOOKUP(D677,'2-班级信息'!A:AL,12,0)</f>
        <v>#N/A</v>
      </c>
      <c r="AF677" s="22" t="e">
        <f t="shared" si="131"/>
        <v>#N/A</v>
      </c>
      <c r="AG677" s="22" t="e">
        <f t="shared" si="142"/>
        <v>#N/A</v>
      </c>
    </row>
    <row r="678" spans="1:33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2" t="str">
        <f t="shared" si="132"/>
        <v xml:space="preserve"> </v>
      </c>
      <c r="R678" s="22" t="str">
        <f>IF(Q678="在读",IF(IFERROR(FIND("一",D678),0)&gt;0,"一对一",VLOOKUP(LEFT(D678,3),班级编码!A:H,8,0)),Q678)</f>
        <v xml:space="preserve"> </v>
      </c>
      <c r="S678" s="22">
        <f t="shared" si="133"/>
        <v>0</v>
      </c>
      <c r="T678" s="22">
        <f t="shared" si="134"/>
        <v>0</v>
      </c>
      <c r="U678" s="22" t="str">
        <f t="shared" si="135"/>
        <v/>
      </c>
      <c r="V678" s="22" t="str">
        <f t="shared" si="136"/>
        <v/>
      </c>
      <c r="W678" s="22" t="str">
        <f t="shared" si="137"/>
        <v/>
      </c>
      <c r="X678" s="22" t="str">
        <f t="shared" si="138"/>
        <v/>
      </c>
      <c r="Y678" s="22">
        <f t="shared" si="139"/>
        <v>0</v>
      </c>
      <c r="Z678" s="22">
        <f t="shared" si="140"/>
        <v>0</v>
      </c>
      <c r="AA678" s="22" t="str">
        <f t="shared" si="130"/>
        <v/>
      </c>
      <c r="AB678" s="22">
        <f>COUNTIF($G$2:G678,G678)</f>
        <v>0</v>
      </c>
      <c r="AC678" s="22" t="str">
        <f t="shared" si="141"/>
        <v/>
      </c>
      <c r="AD678" s="22" t="e">
        <f>VLOOKUP(D678,'2-班级信息'!A:AI,35,0)</f>
        <v>#N/A</v>
      </c>
      <c r="AE678" s="22" t="e">
        <f>VLOOKUP(D678,'2-班级信息'!A:AL,12,0)</f>
        <v>#N/A</v>
      </c>
      <c r="AF678" s="22" t="e">
        <f t="shared" si="131"/>
        <v>#N/A</v>
      </c>
      <c r="AG678" s="22" t="e">
        <f t="shared" si="142"/>
        <v>#N/A</v>
      </c>
    </row>
    <row r="679" spans="1:33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2" t="str">
        <f t="shared" si="132"/>
        <v xml:space="preserve"> </v>
      </c>
      <c r="R679" s="22" t="str">
        <f>IF(Q679="在读",IF(IFERROR(FIND("一",D679),0)&gt;0,"一对一",VLOOKUP(LEFT(D679,3),班级编码!A:H,8,0)),Q679)</f>
        <v xml:space="preserve"> </v>
      </c>
      <c r="S679" s="22">
        <f t="shared" si="133"/>
        <v>0</v>
      </c>
      <c r="T679" s="22">
        <f t="shared" si="134"/>
        <v>0</v>
      </c>
      <c r="U679" s="22" t="str">
        <f t="shared" si="135"/>
        <v/>
      </c>
      <c r="V679" s="22" t="str">
        <f t="shared" si="136"/>
        <v/>
      </c>
      <c r="W679" s="22" t="str">
        <f t="shared" si="137"/>
        <v/>
      </c>
      <c r="X679" s="22" t="str">
        <f t="shared" si="138"/>
        <v/>
      </c>
      <c r="Y679" s="22">
        <f t="shared" si="139"/>
        <v>0</v>
      </c>
      <c r="Z679" s="22">
        <f t="shared" si="140"/>
        <v>0</v>
      </c>
      <c r="AA679" s="22" t="str">
        <f t="shared" si="130"/>
        <v/>
      </c>
      <c r="AB679" s="22">
        <f>COUNTIF($G$2:G679,G679)</f>
        <v>0</v>
      </c>
      <c r="AC679" s="22" t="str">
        <f t="shared" si="141"/>
        <v/>
      </c>
      <c r="AD679" s="22" t="e">
        <f>VLOOKUP(D679,'2-班级信息'!A:AI,35,0)</f>
        <v>#N/A</v>
      </c>
      <c r="AE679" s="22" t="e">
        <f>VLOOKUP(D679,'2-班级信息'!A:AL,12,0)</f>
        <v>#N/A</v>
      </c>
      <c r="AF679" s="22" t="e">
        <f t="shared" si="131"/>
        <v>#N/A</v>
      </c>
      <c r="AG679" s="22" t="e">
        <f t="shared" si="142"/>
        <v>#N/A</v>
      </c>
    </row>
    <row r="680" spans="1:33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2" t="str">
        <f t="shared" si="132"/>
        <v xml:space="preserve"> </v>
      </c>
      <c r="R680" s="22" t="str">
        <f>IF(Q680="在读",IF(IFERROR(FIND("一",D680),0)&gt;0,"一对一",VLOOKUP(LEFT(D680,3),班级编码!A:H,8,0)),Q680)</f>
        <v xml:space="preserve"> </v>
      </c>
      <c r="S680" s="22">
        <f t="shared" si="133"/>
        <v>0</v>
      </c>
      <c r="T680" s="22">
        <f t="shared" si="134"/>
        <v>0</v>
      </c>
      <c r="U680" s="22" t="str">
        <f t="shared" si="135"/>
        <v/>
      </c>
      <c r="V680" s="22" t="str">
        <f t="shared" si="136"/>
        <v/>
      </c>
      <c r="W680" s="22" t="str">
        <f t="shared" si="137"/>
        <v/>
      </c>
      <c r="X680" s="22" t="str">
        <f t="shared" si="138"/>
        <v/>
      </c>
      <c r="Y680" s="22">
        <f t="shared" si="139"/>
        <v>0</v>
      </c>
      <c r="Z680" s="22">
        <f t="shared" si="140"/>
        <v>0</v>
      </c>
      <c r="AA680" s="22" t="str">
        <f t="shared" si="130"/>
        <v/>
      </c>
      <c r="AB680" s="22">
        <f>COUNTIF($G$2:G680,G680)</f>
        <v>0</v>
      </c>
      <c r="AC680" s="22" t="str">
        <f t="shared" si="141"/>
        <v/>
      </c>
      <c r="AD680" s="22" t="e">
        <f>VLOOKUP(D680,'2-班级信息'!A:AI,35,0)</f>
        <v>#N/A</v>
      </c>
      <c r="AE680" s="22" t="e">
        <f>VLOOKUP(D680,'2-班级信息'!A:AL,12,0)</f>
        <v>#N/A</v>
      </c>
      <c r="AF680" s="22" t="e">
        <f t="shared" si="131"/>
        <v>#N/A</v>
      </c>
      <c r="AG680" s="22" t="e">
        <f t="shared" si="142"/>
        <v>#N/A</v>
      </c>
    </row>
    <row r="681" spans="1:33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2" t="str">
        <f t="shared" si="132"/>
        <v xml:space="preserve"> </v>
      </c>
      <c r="R681" s="22" t="str">
        <f>IF(Q681="在读",IF(IFERROR(FIND("一",D681),0)&gt;0,"一对一",VLOOKUP(LEFT(D681,3),班级编码!A:H,8,0)),Q681)</f>
        <v xml:space="preserve"> </v>
      </c>
      <c r="S681" s="22">
        <f t="shared" si="133"/>
        <v>0</v>
      </c>
      <c r="T681" s="22">
        <f t="shared" si="134"/>
        <v>0</v>
      </c>
      <c r="U681" s="22" t="str">
        <f t="shared" si="135"/>
        <v/>
      </c>
      <c r="V681" s="22" t="str">
        <f t="shared" si="136"/>
        <v/>
      </c>
      <c r="W681" s="22" t="str">
        <f t="shared" si="137"/>
        <v/>
      </c>
      <c r="X681" s="22" t="str">
        <f t="shared" si="138"/>
        <v/>
      </c>
      <c r="Y681" s="22">
        <f t="shared" si="139"/>
        <v>0</v>
      </c>
      <c r="Z681" s="22">
        <f t="shared" si="140"/>
        <v>0</v>
      </c>
      <c r="AA681" s="22" t="str">
        <f t="shared" si="130"/>
        <v/>
      </c>
      <c r="AB681" s="22">
        <f>COUNTIF($G$2:G681,G681)</f>
        <v>0</v>
      </c>
      <c r="AC681" s="22" t="str">
        <f t="shared" si="141"/>
        <v/>
      </c>
      <c r="AD681" s="22" t="e">
        <f>VLOOKUP(D681,'2-班级信息'!A:AI,35,0)</f>
        <v>#N/A</v>
      </c>
      <c r="AE681" s="22" t="e">
        <f>VLOOKUP(D681,'2-班级信息'!A:AL,12,0)</f>
        <v>#N/A</v>
      </c>
      <c r="AF681" s="22" t="e">
        <f t="shared" si="131"/>
        <v>#N/A</v>
      </c>
      <c r="AG681" s="22" t="e">
        <f t="shared" si="142"/>
        <v>#N/A</v>
      </c>
    </row>
    <row r="682" spans="1:33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2" t="str">
        <f t="shared" si="132"/>
        <v xml:space="preserve"> </v>
      </c>
      <c r="R682" s="22" t="str">
        <f>IF(Q682="在读",IF(IFERROR(FIND("一",D682),0)&gt;0,"一对一",VLOOKUP(LEFT(D682,3),班级编码!A:H,8,0)),Q682)</f>
        <v xml:space="preserve"> </v>
      </c>
      <c r="S682" s="22">
        <f t="shared" si="133"/>
        <v>0</v>
      </c>
      <c r="T682" s="22">
        <f t="shared" si="134"/>
        <v>0</v>
      </c>
      <c r="U682" s="22" t="str">
        <f t="shared" si="135"/>
        <v/>
      </c>
      <c r="V682" s="22" t="str">
        <f t="shared" si="136"/>
        <v/>
      </c>
      <c r="W682" s="22" t="str">
        <f t="shared" si="137"/>
        <v/>
      </c>
      <c r="X682" s="22" t="str">
        <f t="shared" si="138"/>
        <v/>
      </c>
      <c r="Y682" s="22">
        <f t="shared" si="139"/>
        <v>0</v>
      </c>
      <c r="Z682" s="22">
        <f t="shared" si="140"/>
        <v>0</v>
      </c>
      <c r="AA682" s="22" t="str">
        <f t="shared" si="130"/>
        <v/>
      </c>
      <c r="AB682" s="22">
        <f>COUNTIF($G$2:G682,G682)</f>
        <v>0</v>
      </c>
      <c r="AC682" s="22" t="str">
        <f t="shared" si="141"/>
        <v/>
      </c>
      <c r="AD682" s="22" t="e">
        <f>VLOOKUP(D682,'2-班级信息'!A:AI,35,0)</f>
        <v>#N/A</v>
      </c>
      <c r="AE682" s="22" t="e">
        <f>VLOOKUP(D682,'2-班级信息'!A:AL,12,0)</f>
        <v>#N/A</v>
      </c>
      <c r="AF682" s="22" t="e">
        <f t="shared" si="131"/>
        <v>#N/A</v>
      </c>
      <c r="AG682" s="22" t="e">
        <f t="shared" si="142"/>
        <v>#N/A</v>
      </c>
    </row>
    <row r="683" spans="1:3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2" t="str">
        <f t="shared" si="132"/>
        <v xml:space="preserve"> </v>
      </c>
      <c r="R683" s="22" t="str">
        <f>IF(Q683="在读",IF(IFERROR(FIND("一",D683),0)&gt;0,"一对一",VLOOKUP(LEFT(D683,3),班级编码!A:H,8,0)),Q683)</f>
        <v xml:space="preserve"> </v>
      </c>
      <c r="S683" s="22">
        <f t="shared" si="133"/>
        <v>0</v>
      </c>
      <c r="T683" s="22">
        <f t="shared" si="134"/>
        <v>0</v>
      </c>
      <c r="U683" s="22" t="str">
        <f t="shared" si="135"/>
        <v/>
      </c>
      <c r="V683" s="22" t="str">
        <f t="shared" si="136"/>
        <v/>
      </c>
      <c r="W683" s="22" t="str">
        <f t="shared" si="137"/>
        <v/>
      </c>
      <c r="X683" s="22" t="str">
        <f t="shared" si="138"/>
        <v/>
      </c>
      <c r="Y683" s="22">
        <f t="shared" si="139"/>
        <v>0</v>
      </c>
      <c r="Z683" s="22">
        <f t="shared" si="140"/>
        <v>0</v>
      </c>
      <c r="AA683" s="22" t="str">
        <f t="shared" si="130"/>
        <v/>
      </c>
      <c r="AB683" s="22">
        <f>COUNTIF($G$2:G683,G683)</f>
        <v>0</v>
      </c>
      <c r="AC683" s="22" t="str">
        <f t="shared" si="141"/>
        <v/>
      </c>
      <c r="AD683" s="22" t="e">
        <f>VLOOKUP(D683,'2-班级信息'!A:AI,35,0)</f>
        <v>#N/A</v>
      </c>
      <c r="AE683" s="22" t="e">
        <f>VLOOKUP(D683,'2-班级信息'!A:AL,12,0)</f>
        <v>#N/A</v>
      </c>
      <c r="AF683" s="22" t="e">
        <f t="shared" si="131"/>
        <v>#N/A</v>
      </c>
      <c r="AG683" s="22" t="e">
        <f t="shared" si="142"/>
        <v>#N/A</v>
      </c>
    </row>
    <row r="684" spans="1:33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2" t="str">
        <f t="shared" si="132"/>
        <v xml:space="preserve"> </v>
      </c>
      <c r="R684" s="22" t="str">
        <f>IF(Q684="在读",IF(IFERROR(FIND("一",D684),0)&gt;0,"一对一",VLOOKUP(LEFT(D684,3),班级编码!A:H,8,0)),Q684)</f>
        <v xml:space="preserve"> </v>
      </c>
      <c r="S684" s="22">
        <f t="shared" si="133"/>
        <v>0</v>
      </c>
      <c r="T684" s="22">
        <f t="shared" si="134"/>
        <v>0</v>
      </c>
      <c r="U684" s="22" t="str">
        <f t="shared" si="135"/>
        <v/>
      </c>
      <c r="V684" s="22" t="str">
        <f t="shared" si="136"/>
        <v/>
      </c>
      <c r="W684" s="22" t="str">
        <f t="shared" si="137"/>
        <v/>
      </c>
      <c r="X684" s="22" t="str">
        <f t="shared" si="138"/>
        <v/>
      </c>
      <c r="Y684" s="22">
        <f t="shared" si="139"/>
        <v>0</v>
      </c>
      <c r="Z684" s="22">
        <f t="shared" si="140"/>
        <v>0</v>
      </c>
      <c r="AA684" s="22" t="str">
        <f t="shared" si="130"/>
        <v/>
      </c>
      <c r="AB684" s="22">
        <f>COUNTIF($G$2:G684,G684)</f>
        <v>0</v>
      </c>
      <c r="AC684" s="22" t="str">
        <f t="shared" si="141"/>
        <v/>
      </c>
      <c r="AD684" s="22" t="e">
        <f>VLOOKUP(D684,'2-班级信息'!A:AI,35,0)</f>
        <v>#N/A</v>
      </c>
      <c r="AE684" s="22" t="e">
        <f>VLOOKUP(D684,'2-班级信息'!A:AL,12,0)</f>
        <v>#N/A</v>
      </c>
      <c r="AF684" s="22" t="e">
        <f t="shared" si="131"/>
        <v>#N/A</v>
      </c>
      <c r="AG684" s="22" t="e">
        <f t="shared" si="142"/>
        <v>#N/A</v>
      </c>
    </row>
    <row r="685" spans="1:33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2" t="str">
        <f t="shared" si="132"/>
        <v xml:space="preserve"> </v>
      </c>
      <c r="R685" s="22" t="str">
        <f>IF(Q685="在读",IF(IFERROR(FIND("一",D685),0)&gt;0,"一对一",VLOOKUP(LEFT(D685,3),班级编码!A:H,8,0)),Q685)</f>
        <v xml:space="preserve"> </v>
      </c>
      <c r="S685" s="22">
        <f t="shared" si="133"/>
        <v>0</v>
      </c>
      <c r="T685" s="22">
        <f t="shared" si="134"/>
        <v>0</v>
      </c>
      <c r="U685" s="22" t="str">
        <f t="shared" si="135"/>
        <v/>
      </c>
      <c r="V685" s="22" t="str">
        <f t="shared" si="136"/>
        <v/>
      </c>
      <c r="W685" s="22" t="str">
        <f t="shared" si="137"/>
        <v/>
      </c>
      <c r="X685" s="22" t="str">
        <f t="shared" si="138"/>
        <v/>
      </c>
      <c r="Y685" s="22">
        <f t="shared" si="139"/>
        <v>0</v>
      </c>
      <c r="Z685" s="22">
        <f t="shared" si="140"/>
        <v>0</v>
      </c>
      <c r="AA685" s="22" t="str">
        <f t="shared" si="130"/>
        <v/>
      </c>
      <c r="AB685" s="22">
        <f>COUNTIF($G$2:G685,G685)</f>
        <v>0</v>
      </c>
      <c r="AC685" s="22" t="str">
        <f t="shared" si="141"/>
        <v/>
      </c>
      <c r="AD685" s="22" t="e">
        <f>VLOOKUP(D685,'2-班级信息'!A:AI,35,0)</f>
        <v>#N/A</v>
      </c>
      <c r="AE685" s="22" t="e">
        <f>VLOOKUP(D685,'2-班级信息'!A:AL,12,0)</f>
        <v>#N/A</v>
      </c>
      <c r="AF685" s="22" t="e">
        <f t="shared" si="131"/>
        <v>#N/A</v>
      </c>
      <c r="AG685" s="22" t="e">
        <f t="shared" si="142"/>
        <v>#N/A</v>
      </c>
    </row>
    <row r="686" spans="1:33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2" t="str">
        <f t="shared" si="132"/>
        <v xml:space="preserve"> </v>
      </c>
      <c r="R686" s="22" t="str">
        <f>IF(Q686="在读",IF(IFERROR(FIND("一",D686),0)&gt;0,"一对一",VLOOKUP(LEFT(D686,3),班级编码!A:H,8,0)),Q686)</f>
        <v xml:space="preserve"> </v>
      </c>
      <c r="S686" s="22">
        <f t="shared" si="133"/>
        <v>0</v>
      </c>
      <c r="T686" s="22">
        <f t="shared" si="134"/>
        <v>0</v>
      </c>
      <c r="U686" s="22" t="str">
        <f t="shared" si="135"/>
        <v/>
      </c>
      <c r="V686" s="22" t="str">
        <f t="shared" si="136"/>
        <v/>
      </c>
      <c r="W686" s="22" t="str">
        <f t="shared" si="137"/>
        <v/>
      </c>
      <c r="X686" s="22" t="str">
        <f t="shared" si="138"/>
        <v/>
      </c>
      <c r="Y686" s="22">
        <f t="shared" si="139"/>
        <v>0</v>
      </c>
      <c r="Z686" s="22">
        <f t="shared" si="140"/>
        <v>0</v>
      </c>
      <c r="AA686" s="22" t="str">
        <f t="shared" si="130"/>
        <v/>
      </c>
      <c r="AB686" s="22">
        <f>COUNTIF($G$2:G686,G686)</f>
        <v>0</v>
      </c>
      <c r="AC686" s="22" t="str">
        <f t="shared" si="141"/>
        <v/>
      </c>
      <c r="AD686" s="22" t="e">
        <f>VLOOKUP(D686,'2-班级信息'!A:AI,35,0)</f>
        <v>#N/A</v>
      </c>
      <c r="AE686" s="22" t="e">
        <f>VLOOKUP(D686,'2-班级信息'!A:AL,12,0)</f>
        <v>#N/A</v>
      </c>
      <c r="AF686" s="22" t="e">
        <f t="shared" si="131"/>
        <v>#N/A</v>
      </c>
      <c r="AG686" s="22" t="e">
        <f t="shared" si="142"/>
        <v>#N/A</v>
      </c>
    </row>
    <row r="687" spans="1:33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2" t="str">
        <f t="shared" si="132"/>
        <v xml:space="preserve"> </v>
      </c>
      <c r="R687" s="22" t="str">
        <f>IF(Q687="在读",IF(IFERROR(FIND("一",D687),0)&gt;0,"一对一",VLOOKUP(LEFT(D687,3),班级编码!A:H,8,0)),Q687)</f>
        <v xml:space="preserve"> </v>
      </c>
      <c r="S687" s="22">
        <f t="shared" si="133"/>
        <v>0</v>
      </c>
      <c r="T687" s="22">
        <f t="shared" si="134"/>
        <v>0</v>
      </c>
      <c r="U687" s="22" t="str">
        <f t="shared" si="135"/>
        <v/>
      </c>
      <c r="V687" s="22" t="str">
        <f t="shared" si="136"/>
        <v/>
      </c>
      <c r="W687" s="22" t="str">
        <f t="shared" si="137"/>
        <v/>
      </c>
      <c r="X687" s="22" t="str">
        <f t="shared" si="138"/>
        <v/>
      </c>
      <c r="Y687" s="22">
        <f t="shared" si="139"/>
        <v>0</v>
      </c>
      <c r="Z687" s="22">
        <f t="shared" si="140"/>
        <v>0</v>
      </c>
      <c r="AA687" s="22" t="str">
        <f t="shared" si="130"/>
        <v/>
      </c>
      <c r="AB687" s="22">
        <f>COUNTIF($G$2:G687,G687)</f>
        <v>0</v>
      </c>
      <c r="AC687" s="22" t="str">
        <f t="shared" si="141"/>
        <v/>
      </c>
      <c r="AD687" s="22" t="e">
        <f>VLOOKUP(D687,'2-班级信息'!A:AI,35,0)</f>
        <v>#N/A</v>
      </c>
      <c r="AE687" s="22" t="e">
        <f>VLOOKUP(D687,'2-班级信息'!A:AL,12,0)</f>
        <v>#N/A</v>
      </c>
      <c r="AF687" s="22" t="e">
        <f t="shared" si="131"/>
        <v>#N/A</v>
      </c>
      <c r="AG687" s="22" t="e">
        <f t="shared" si="142"/>
        <v>#N/A</v>
      </c>
    </row>
    <row r="688" spans="1:33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2" t="str">
        <f t="shared" si="132"/>
        <v xml:space="preserve"> </v>
      </c>
      <c r="R688" s="22" t="str">
        <f>IF(Q688="在读",IF(IFERROR(FIND("一",D688),0)&gt;0,"一对一",VLOOKUP(LEFT(D688,3),班级编码!A:H,8,0)),Q688)</f>
        <v xml:space="preserve"> </v>
      </c>
      <c r="S688" s="22">
        <f t="shared" si="133"/>
        <v>0</v>
      </c>
      <c r="T688" s="22">
        <f t="shared" si="134"/>
        <v>0</v>
      </c>
      <c r="U688" s="22" t="str">
        <f t="shared" si="135"/>
        <v/>
      </c>
      <c r="V688" s="22" t="str">
        <f t="shared" si="136"/>
        <v/>
      </c>
      <c r="W688" s="22" t="str">
        <f t="shared" si="137"/>
        <v/>
      </c>
      <c r="X688" s="22" t="str">
        <f t="shared" si="138"/>
        <v/>
      </c>
      <c r="Y688" s="22">
        <f t="shared" si="139"/>
        <v>0</v>
      </c>
      <c r="Z688" s="22">
        <f t="shared" si="140"/>
        <v>0</v>
      </c>
      <c r="AA688" s="22" t="str">
        <f t="shared" si="130"/>
        <v/>
      </c>
      <c r="AB688" s="22">
        <f>COUNTIF($G$2:G688,G688)</f>
        <v>0</v>
      </c>
      <c r="AC688" s="22" t="str">
        <f t="shared" si="141"/>
        <v/>
      </c>
      <c r="AD688" s="22" t="e">
        <f>VLOOKUP(D688,'2-班级信息'!A:AI,35,0)</f>
        <v>#N/A</v>
      </c>
      <c r="AE688" s="22" t="e">
        <f>VLOOKUP(D688,'2-班级信息'!A:AL,12,0)</f>
        <v>#N/A</v>
      </c>
      <c r="AF688" s="22" t="e">
        <f t="shared" si="131"/>
        <v>#N/A</v>
      </c>
      <c r="AG688" s="22" t="e">
        <f t="shared" si="142"/>
        <v>#N/A</v>
      </c>
    </row>
    <row r="689" spans="1:33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2" t="str">
        <f t="shared" si="132"/>
        <v xml:space="preserve"> </v>
      </c>
      <c r="R689" s="22" t="str">
        <f>IF(Q689="在读",IF(IFERROR(FIND("一",D689),0)&gt;0,"一对一",VLOOKUP(LEFT(D689,3),班级编码!A:H,8,0)),Q689)</f>
        <v xml:space="preserve"> </v>
      </c>
      <c r="S689" s="22">
        <f t="shared" si="133"/>
        <v>0</v>
      </c>
      <c r="T689" s="22">
        <f t="shared" si="134"/>
        <v>0</v>
      </c>
      <c r="U689" s="22" t="str">
        <f t="shared" si="135"/>
        <v/>
      </c>
      <c r="V689" s="22" t="str">
        <f t="shared" si="136"/>
        <v/>
      </c>
      <c r="W689" s="22" t="str">
        <f t="shared" si="137"/>
        <v/>
      </c>
      <c r="X689" s="22" t="str">
        <f t="shared" si="138"/>
        <v/>
      </c>
      <c r="Y689" s="22">
        <f t="shared" si="139"/>
        <v>0</v>
      </c>
      <c r="Z689" s="22">
        <f t="shared" si="140"/>
        <v>0</v>
      </c>
      <c r="AA689" s="22" t="str">
        <f t="shared" si="130"/>
        <v/>
      </c>
      <c r="AB689" s="22">
        <f>COUNTIF($G$2:G689,G689)</f>
        <v>0</v>
      </c>
      <c r="AC689" s="22" t="str">
        <f t="shared" si="141"/>
        <v/>
      </c>
      <c r="AD689" s="22" t="e">
        <f>VLOOKUP(D689,'2-班级信息'!A:AI,35,0)</f>
        <v>#N/A</v>
      </c>
      <c r="AE689" s="22" t="e">
        <f>VLOOKUP(D689,'2-班级信息'!A:AL,12,0)</f>
        <v>#N/A</v>
      </c>
      <c r="AF689" s="22" t="e">
        <f t="shared" si="131"/>
        <v>#N/A</v>
      </c>
      <c r="AG689" s="22" t="e">
        <f t="shared" si="142"/>
        <v>#N/A</v>
      </c>
    </row>
    <row r="690" spans="1:33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2" t="str">
        <f t="shared" si="132"/>
        <v xml:space="preserve"> </v>
      </c>
      <c r="R690" s="22" t="str">
        <f>IF(Q690="在读",IF(IFERROR(FIND("一",D690),0)&gt;0,"一对一",VLOOKUP(LEFT(D690,3),班级编码!A:H,8,0)),Q690)</f>
        <v xml:space="preserve"> </v>
      </c>
      <c r="S690" s="22">
        <f t="shared" si="133"/>
        <v>0</v>
      </c>
      <c r="T690" s="22">
        <f t="shared" si="134"/>
        <v>0</v>
      </c>
      <c r="U690" s="22" t="str">
        <f t="shared" si="135"/>
        <v/>
      </c>
      <c r="V690" s="22" t="str">
        <f t="shared" si="136"/>
        <v/>
      </c>
      <c r="W690" s="22" t="str">
        <f t="shared" si="137"/>
        <v/>
      </c>
      <c r="X690" s="22" t="str">
        <f t="shared" si="138"/>
        <v/>
      </c>
      <c r="Y690" s="22">
        <f t="shared" si="139"/>
        <v>0</v>
      </c>
      <c r="Z690" s="22">
        <f t="shared" si="140"/>
        <v>0</v>
      </c>
      <c r="AA690" s="22" t="str">
        <f t="shared" si="130"/>
        <v/>
      </c>
      <c r="AB690" s="22">
        <f>COUNTIF($G$2:G690,G690)</f>
        <v>0</v>
      </c>
      <c r="AC690" s="22" t="str">
        <f t="shared" si="141"/>
        <v/>
      </c>
      <c r="AD690" s="22" t="e">
        <f>VLOOKUP(D690,'2-班级信息'!A:AI,35,0)</f>
        <v>#N/A</v>
      </c>
      <c r="AE690" s="22" t="e">
        <f>VLOOKUP(D690,'2-班级信息'!A:AL,12,0)</f>
        <v>#N/A</v>
      </c>
      <c r="AF690" s="22" t="e">
        <f t="shared" si="131"/>
        <v>#N/A</v>
      </c>
      <c r="AG690" s="22" t="e">
        <f t="shared" si="142"/>
        <v>#N/A</v>
      </c>
    </row>
    <row r="691" spans="1:33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2" t="str">
        <f t="shared" si="132"/>
        <v xml:space="preserve"> </v>
      </c>
      <c r="R691" s="22" t="str">
        <f>IF(Q691="在读",IF(IFERROR(FIND("一",D691),0)&gt;0,"一对一",VLOOKUP(LEFT(D691,3),班级编码!A:H,8,0)),Q691)</f>
        <v xml:space="preserve"> </v>
      </c>
      <c r="S691" s="22">
        <f t="shared" si="133"/>
        <v>0</v>
      </c>
      <c r="T691" s="22">
        <f t="shared" si="134"/>
        <v>0</v>
      </c>
      <c r="U691" s="22" t="str">
        <f t="shared" si="135"/>
        <v/>
      </c>
      <c r="V691" s="22" t="str">
        <f t="shared" si="136"/>
        <v/>
      </c>
      <c r="W691" s="22" t="str">
        <f t="shared" si="137"/>
        <v/>
      </c>
      <c r="X691" s="22" t="str">
        <f t="shared" si="138"/>
        <v/>
      </c>
      <c r="Y691" s="22">
        <f t="shared" si="139"/>
        <v>0</v>
      </c>
      <c r="Z691" s="22">
        <f t="shared" si="140"/>
        <v>0</v>
      </c>
      <c r="AA691" s="22" t="str">
        <f t="shared" si="130"/>
        <v/>
      </c>
      <c r="AB691" s="22">
        <f>COUNTIF($G$2:G691,G691)</f>
        <v>0</v>
      </c>
      <c r="AC691" s="22" t="str">
        <f t="shared" si="141"/>
        <v/>
      </c>
      <c r="AD691" s="22" t="e">
        <f>VLOOKUP(D691,'2-班级信息'!A:AI,35,0)</f>
        <v>#N/A</v>
      </c>
      <c r="AE691" s="22" t="e">
        <f>VLOOKUP(D691,'2-班级信息'!A:AL,12,0)</f>
        <v>#N/A</v>
      </c>
      <c r="AF691" s="22" t="e">
        <f t="shared" si="131"/>
        <v>#N/A</v>
      </c>
      <c r="AG691" s="22" t="e">
        <f t="shared" si="142"/>
        <v>#N/A</v>
      </c>
    </row>
    <row r="692" spans="1:33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2" t="str">
        <f t="shared" si="132"/>
        <v xml:space="preserve"> </v>
      </c>
      <c r="R692" s="22" t="str">
        <f>IF(Q692="在读",IF(IFERROR(FIND("一",D692),0)&gt;0,"一对一",VLOOKUP(LEFT(D692,3),班级编码!A:H,8,0)),Q692)</f>
        <v xml:space="preserve"> </v>
      </c>
      <c r="S692" s="22">
        <f t="shared" si="133"/>
        <v>0</v>
      </c>
      <c r="T692" s="22">
        <f t="shared" si="134"/>
        <v>0</v>
      </c>
      <c r="U692" s="22" t="str">
        <f t="shared" si="135"/>
        <v/>
      </c>
      <c r="V692" s="22" t="str">
        <f t="shared" si="136"/>
        <v/>
      </c>
      <c r="W692" s="22" t="str">
        <f t="shared" si="137"/>
        <v/>
      </c>
      <c r="X692" s="22" t="str">
        <f t="shared" si="138"/>
        <v/>
      </c>
      <c r="Y692" s="22">
        <f t="shared" si="139"/>
        <v>0</v>
      </c>
      <c r="Z692" s="22">
        <f t="shared" si="140"/>
        <v>0</v>
      </c>
      <c r="AA692" s="22" t="str">
        <f t="shared" si="130"/>
        <v/>
      </c>
      <c r="AB692" s="22">
        <f>COUNTIF($G$2:G692,G692)</f>
        <v>0</v>
      </c>
      <c r="AC692" s="22" t="str">
        <f t="shared" si="141"/>
        <v/>
      </c>
      <c r="AD692" s="22" t="e">
        <f>VLOOKUP(D692,'2-班级信息'!A:AI,35,0)</f>
        <v>#N/A</v>
      </c>
      <c r="AE692" s="22" t="e">
        <f>VLOOKUP(D692,'2-班级信息'!A:AL,12,0)</f>
        <v>#N/A</v>
      </c>
      <c r="AF692" s="22" t="e">
        <f t="shared" si="131"/>
        <v>#N/A</v>
      </c>
      <c r="AG692" s="22" t="e">
        <f t="shared" si="142"/>
        <v>#N/A</v>
      </c>
    </row>
    <row r="693" spans="1:3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2" t="str">
        <f t="shared" si="132"/>
        <v xml:space="preserve"> </v>
      </c>
      <c r="R693" s="22" t="str">
        <f>IF(Q693="在读",IF(IFERROR(FIND("一",D693),0)&gt;0,"一对一",VLOOKUP(LEFT(D693,3),班级编码!A:H,8,0)),Q693)</f>
        <v xml:space="preserve"> </v>
      </c>
      <c r="S693" s="22">
        <f t="shared" si="133"/>
        <v>0</v>
      </c>
      <c r="T693" s="22">
        <f t="shared" si="134"/>
        <v>0</v>
      </c>
      <c r="U693" s="22" t="str">
        <f t="shared" si="135"/>
        <v/>
      </c>
      <c r="V693" s="22" t="str">
        <f t="shared" si="136"/>
        <v/>
      </c>
      <c r="W693" s="22" t="str">
        <f t="shared" si="137"/>
        <v/>
      </c>
      <c r="X693" s="22" t="str">
        <f t="shared" si="138"/>
        <v/>
      </c>
      <c r="Y693" s="22">
        <f t="shared" si="139"/>
        <v>0</v>
      </c>
      <c r="Z693" s="22">
        <f t="shared" si="140"/>
        <v>0</v>
      </c>
      <c r="AA693" s="22" t="str">
        <f t="shared" si="130"/>
        <v/>
      </c>
      <c r="AB693" s="22">
        <f>COUNTIF($G$2:G693,G693)</f>
        <v>0</v>
      </c>
      <c r="AC693" s="22" t="str">
        <f t="shared" si="141"/>
        <v/>
      </c>
      <c r="AD693" s="22" t="e">
        <f>VLOOKUP(D693,'2-班级信息'!A:AI,35,0)</f>
        <v>#N/A</v>
      </c>
      <c r="AE693" s="22" t="e">
        <f>VLOOKUP(D693,'2-班级信息'!A:AL,12,0)</f>
        <v>#N/A</v>
      </c>
      <c r="AF693" s="22" t="e">
        <f t="shared" si="131"/>
        <v>#N/A</v>
      </c>
      <c r="AG693" s="22" t="e">
        <f t="shared" si="142"/>
        <v>#N/A</v>
      </c>
    </row>
    <row r="694" spans="1:33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2" t="str">
        <f t="shared" si="132"/>
        <v xml:space="preserve"> </v>
      </c>
      <c r="R694" s="22" t="str">
        <f>IF(Q694="在读",IF(IFERROR(FIND("一",D694),0)&gt;0,"一对一",VLOOKUP(LEFT(D694,3),班级编码!A:H,8,0)),Q694)</f>
        <v xml:space="preserve"> </v>
      </c>
      <c r="S694" s="22">
        <f t="shared" si="133"/>
        <v>0</v>
      </c>
      <c r="T694" s="22">
        <f t="shared" si="134"/>
        <v>0</v>
      </c>
      <c r="U694" s="22" t="str">
        <f t="shared" si="135"/>
        <v/>
      </c>
      <c r="V694" s="22" t="str">
        <f t="shared" si="136"/>
        <v/>
      </c>
      <c r="W694" s="22" t="str">
        <f t="shared" si="137"/>
        <v/>
      </c>
      <c r="X694" s="22" t="str">
        <f t="shared" si="138"/>
        <v/>
      </c>
      <c r="Y694" s="22">
        <f t="shared" si="139"/>
        <v>0</v>
      </c>
      <c r="Z694" s="22">
        <f t="shared" si="140"/>
        <v>0</v>
      </c>
      <c r="AA694" s="22" t="str">
        <f t="shared" si="130"/>
        <v/>
      </c>
      <c r="AB694" s="22">
        <f>COUNTIF($G$2:G694,G694)</f>
        <v>0</v>
      </c>
      <c r="AC694" s="22" t="str">
        <f t="shared" si="141"/>
        <v/>
      </c>
      <c r="AD694" s="22" t="e">
        <f>VLOOKUP(D694,'2-班级信息'!A:AI,35,0)</f>
        <v>#N/A</v>
      </c>
      <c r="AE694" s="22" t="e">
        <f>VLOOKUP(D694,'2-班级信息'!A:AL,12,0)</f>
        <v>#N/A</v>
      </c>
      <c r="AF694" s="22" t="e">
        <f t="shared" si="131"/>
        <v>#N/A</v>
      </c>
      <c r="AG694" s="22" t="e">
        <f t="shared" si="142"/>
        <v>#N/A</v>
      </c>
    </row>
    <row r="695" spans="1:33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2" t="str">
        <f t="shared" si="132"/>
        <v xml:space="preserve"> </v>
      </c>
      <c r="R695" s="22" t="str">
        <f>IF(Q695="在读",IF(IFERROR(FIND("一",D695),0)&gt;0,"一对一",VLOOKUP(LEFT(D695,3),班级编码!A:H,8,0)),Q695)</f>
        <v xml:space="preserve"> </v>
      </c>
      <c r="S695" s="22">
        <f t="shared" si="133"/>
        <v>0</v>
      </c>
      <c r="T695" s="22">
        <f t="shared" si="134"/>
        <v>0</v>
      </c>
      <c r="U695" s="22" t="str">
        <f t="shared" si="135"/>
        <v/>
      </c>
      <c r="V695" s="22" t="str">
        <f t="shared" si="136"/>
        <v/>
      </c>
      <c r="W695" s="22" t="str">
        <f t="shared" si="137"/>
        <v/>
      </c>
      <c r="X695" s="22" t="str">
        <f t="shared" si="138"/>
        <v/>
      </c>
      <c r="Y695" s="22">
        <f t="shared" si="139"/>
        <v>0</v>
      </c>
      <c r="Z695" s="22">
        <f t="shared" si="140"/>
        <v>0</v>
      </c>
      <c r="AA695" s="22" t="str">
        <f t="shared" si="130"/>
        <v/>
      </c>
      <c r="AB695" s="22">
        <f>COUNTIF($G$2:G695,G695)</f>
        <v>0</v>
      </c>
      <c r="AC695" s="22" t="str">
        <f t="shared" si="141"/>
        <v/>
      </c>
      <c r="AD695" s="22" t="e">
        <f>VLOOKUP(D695,'2-班级信息'!A:AI,35,0)</f>
        <v>#N/A</v>
      </c>
      <c r="AE695" s="22" t="e">
        <f>VLOOKUP(D695,'2-班级信息'!A:AL,12,0)</f>
        <v>#N/A</v>
      </c>
      <c r="AF695" s="22" t="e">
        <f t="shared" si="131"/>
        <v>#N/A</v>
      </c>
      <c r="AG695" s="22" t="e">
        <f t="shared" si="142"/>
        <v>#N/A</v>
      </c>
    </row>
    <row r="696" spans="1:33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2" t="str">
        <f t="shared" si="132"/>
        <v xml:space="preserve"> </v>
      </c>
      <c r="R696" s="22" t="str">
        <f>IF(Q696="在读",IF(IFERROR(FIND("一",D696),0)&gt;0,"一对一",VLOOKUP(LEFT(D696,3),班级编码!A:H,8,0)),Q696)</f>
        <v xml:space="preserve"> </v>
      </c>
      <c r="S696" s="22">
        <f t="shared" si="133"/>
        <v>0</v>
      </c>
      <c r="T696" s="22">
        <f t="shared" si="134"/>
        <v>0</v>
      </c>
      <c r="U696" s="22" t="str">
        <f t="shared" si="135"/>
        <v/>
      </c>
      <c r="V696" s="22" t="str">
        <f t="shared" si="136"/>
        <v/>
      </c>
      <c r="W696" s="22" t="str">
        <f t="shared" si="137"/>
        <v/>
      </c>
      <c r="X696" s="22" t="str">
        <f t="shared" si="138"/>
        <v/>
      </c>
      <c r="Y696" s="22">
        <f t="shared" si="139"/>
        <v>0</v>
      </c>
      <c r="Z696" s="22">
        <f t="shared" si="140"/>
        <v>0</v>
      </c>
      <c r="AA696" s="22" t="str">
        <f t="shared" si="130"/>
        <v/>
      </c>
      <c r="AB696" s="22">
        <f>COUNTIF($G$2:G696,G696)</f>
        <v>0</v>
      </c>
      <c r="AC696" s="22" t="str">
        <f t="shared" si="141"/>
        <v/>
      </c>
      <c r="AD696" s="22" t="e">
        <f>VLOOKUP(D696,'2-班级信息'!A:AI,35,0)</f>
        <v>#N/A</v>
      </c>
      <c r="AE696" s="22" t="e">
        <f>VLOOKUP(D696,'2-班级信息'!A:AL,12,0)</f>
        <v>#N/A</v>
      </c>
      <c r="AF696" s="22" t="e">
        <f t="shared" si="131"/>
        <v>#N/A</v>
      </c>
      <c r="AG696" s="22" t="e">
        <f t="shared" si="142"/>
        <v>#N/A</v>
      </c>
    </row>
    <row r="697" spans="1:33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2" t="str">
        <f t="shared" si="132"/>
        <v xml:space="preserve"> </v>
      </c>
      <c r="R697" s="22" t="str">
        <f>IF(Q697="在读",IF(IFERROR(FIND("一",D697),0)&gt;0,"一对一",VLOOKUP(LEFT(D697,3),班级编码!A:H,8,0)),Q697)</f>
        <v xml:space="preserve"> </v>
      </c>
      <c r="S697" s="22">
        <f t="shared" si="133"/>
        <v>0</v>
      </c>
      <c r="T697" s="22">
        <f t="shared" si="134"/>
        <v>0</v>
      </c>
      <c r="U697" s="22" t="str">
        <f t="shared" si="135"/>
        <v/>
      </c>
      <c r="V697" s="22" t="str">
        <f t="shared" si="136"/>
        <v/>
      </c>
      <c r="W697" s="22" t="str">
        <f t="shared" si="137"/>
        <v/>
      </c>
      <c r="X697" s="22" t="str">
        <f t="shared" si="138"/>
        <v/>
      </c>
      <c r="Y697" s="22">
        <f t="shared" si="139"/>
        <v>0</v>
      </c>
      <c r="Z697" s="22">
        <f t="shared" si="140"/>
        <v>0</v>
      </c>
      <c r="AA697" s="22" t="str">
        <f t="shared" si="130"/>
        <v/>
      </c>
      <c r="AB697" s="22">
        <f>COUNTIF($G$2:G697,G697)</f>
        <v>0</v>
      </c>
      <c r="AC697" s="22" t="str">
        <f t="shared" si="141"/>
        <v/>
      </c>
      <c r="AD697" s="22" t="e">
        <f>VLOOKUP(D697,'2-班级信息'!A:AI,35,0)</f>
        <v>#N/A</v>
      </c>
      <c r="AE697" s="22" t="e">
        <f>VLOOKUP(D697,'2-班级信息'!A:AL,12,0)</f>
        <v>#N/A</v>
      </c>
      <c r="AF697" s="22" t="e">
        <f t="shared" si="131"/>
        <v>#N/A</v>
      </c>
      <c r="AG697" s="22" t="e">
        <f t="shared" si="142"/>
        <v>#N/A</v>
      </c>
    </row>
    <row r="698" spans="1:33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2" t="str">
        <f t="shared" si="132"/>
        <v xml:space="preserve"> </v>
      </c>
      <c r="R698" s="22" t="str">
        <f>IF(Q698="在读",IF(IFERROR(FIND("一",D698),0)&gt;0,"一对一",VLOOKUP(LEFT(D698,3),班级编码!A:H,8,0)),Q698)</f>
        <v xml:space="preserve"> </v>
      </c>
      <c r="S698" s="22">
        <f t="shared" si="133"/>
        <v>0</v>
      </c>
      <c r="T698" s="22">
        <f t="shared" si="134"/>
        <v>0</v>
      </c>
      <c r="U698" s="22" t="str">
        <f t="shared" si="135"/>
        <v/>
      </c>
      <c r="V698" s="22" t="str">
        <f t="shared" si="136"/>
        <v/>
      </c>
      <c r="W698" s="22" t="str">
        <f t="shared" si="137"/>
        <v/>
      </c>
      <c r="X698" s="22" t="str">
        <f t="shared" si="138"/>
        <v/>
      </c>
      <c r="Y698" s="22">
        <f t="shared" si="139"/>
        <v>0</v>
      </c>
      <c r="Z698" s="22">
        <f t="shared" si="140"/>
        <v>0</v>
      </c>
      <c r="AA698" s="22" t="str">
        <f t="shared" si="130"/>
        <v/>
      </c>
      <c r="AB698" s="22">
        <f>COUNTIF($G$2:G698,G698)</f>
        <v>0</v>
      </c>
      <c r="AC698" s="22" t="str">
        <f t="shared" si="141"/>
        <v/>
      </c>
      <c r="AD698" s="22" t="e">
        <f>VLOOKUP(D698,'2-班级信息'!A:AI,35,0)</f>
        <v>#N/A</v>
      </c>
      <c r="AE698" s="22" t="e">
        <f>VLOOKUP(D698,'2-班级信息'!A:AL,12,0)</f>
        <v>#N/A</v>
      </c>
      <c r="AF698" s="22" t="e">
        <f t="shared" si="131"/>
        <v>#N/A</v>
      </c>
      <c r="AG698" s="22" t="e">
        <f t="shared" si="142"/>
        <v>#N/A</v>
      </c>
    </row>
    <row r="699" spans="1:33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2" t="str">
        <f t="shared" si="132"/>
        <v xml:space="preserve"> </v>
      </c>
      <c r="R699" s="22" t="str">
        <f>IF(Q699="在读",IF(IFERROR(FIND("一",D699),0)&gt;0,"一对一",VLOOKUP(LEFT(D699,3),班级编码!A:H,8,0)),Q699)</f>
        <v xml:space="preserve"> </v>
      </c>
      <c r="S699" s="22">
        <f t="shared" si="133"/>
        <v>0</v>
      </c>
      <c r="T699" s="22">
        <f t="shared" si="134"/>
        <v>0</v>
      </c>
      <c r="U699" s="22" t="str">
        <f t="shared" si="135"/>
        <v/>
      </c>
      <c r="V699" s="22" t="str">
        <f t="shared" si="136"/>
        <v/>
      </c>
      <c r="W699" s="22" t="str">
        <f t="shared" si="137"/>
        <v/>
      </c>
      <c r="X699" s="22" t="str">
        <f t="shared" si="138"/>
        <v/>
      </c>
      <c r="Y699" s="22">
        <f t="shared" si="139"/>
        <v>0</v>
      </c>
      <c r="Z699" s="22">
        <f t="shared" si="140"/>
        <v>0</v>
      </c>
      <c r="AA699" s="22" t="str">
        <f t="shared" si="130"/>
        <v/>
      </c>
      <c r="AB699" s="22">
        <f>COUNTIF($G$2:G699,G699)</f>
        <v>0</v>
      </c>
      <c r="AC699" s="22" t="str">
        <f t="shared" si="141"/>
        <v/>
      </c>
      <c r="AD699" s="22" t="e">
        <f>VLOOKUP(D699,'2-班级信息'!A:AI,35,0)</f>
        <v>#N/A</v>
      </c>
      <c r="AE699" s="22" t="e">
        <f>VLOOKUP(D699,'2-班级信息'!A:AL,12,0)</f>
        <v>#N/A</v>
      </c>
      <c r="AF699" s="22" t="e">
        <f t="shared" si="131"/>
        <v>#N/A</v>
      </c>
      <c r="AG699" s="22" t="e">
        <f t="shared" si="142"/>
        <v>#N/A</v>
      </c>
    </row>
    <row r="700" spans="1:33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2" t="str">
        <f t="shared" si="132"/>
        <v xml:space="preserve"> </v>
      </c>
      <c r="R700" s="22" t="str">
        <f>IF(Q700="在读",IF(IFERROR(FIND("一",D700),0)&gt;0,"一对一",VLOOKUP(LEFT(D700,3),班级编码!A:H,8,0)),Q700)</f>
        <v xml:space="preserve"> </v>
      </c>
      <c r="S700" s="22">
        <f t="shared" si="133"/>
        <v>0</v>
      </c>
      <c r="T700" s="22">
        <f t="shared" si="134"/>
        <v>0</v>
      </c>
      <c r="U700" s="22" t="str">
        <f t="shared" si="135"/>
        <v/>
      </c>
      <c r="V700" s="22" t="str">
        <f t="shared" si="136"/>
        <v/>
      </c>
      <c r="W700" s="22" t="str">
        <f t="shared" si="137"/>
        <v/>
      </c>
      <c r="X700" s="22" t="str">
        <f t="shared" si="138"/>
        <v/>
      </c>
      <c r="Y700" s="22">
        <f t="shared" si="139"/>
        <v>0</v>
      </c>
      <c r="Z700" s="22">
        <f t="shared" si="140"/>
        <v>0</v>
      </c>
      <c r="AA700" s="22" t="str">
        <f t="shared" si="130"/>
        <v/>
      </c>
      <c r="AB700" s="22">
        <f>COUNTIF($G$2:G700,G700)</f>
        <v>0</v>
      </c>
      <c r="AC700" s="22" t="str">
        <f t="shared" si="141"/>
        <v/>
      </c>
      <c r="AD700" s="22" t="e">
        <f>VLOOKUP(D700,'2-班级信息'!A:AI,35,0)</f>
        <v>#N/A</v>
      </c>
      <c r="AE700" s="22" t="e">
        <f>VLOOKUP(D700,'2-班级信息'!A:AL,12,0)</f>
        <v>#N/A</v>
      </c>
      <c r="AF700" s="22" t="e">
        <f t="shared" si="131"/>
        <v>#N/A</v>
      </c>
      <c r="AG700" s="22" t="e">
        <f t="shared" si="142"/>
        <v>#N/A</v>
      </c>
    </row>
    <row r="701" spans="1:33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2" t="str">
        <f t="shared" si="132"/>
        <v xml:space="preserve"> </v>
      </c>
      <c r="R701" s="22" t="str">
        <f>IF(Q701="在读",IF(IFERROR(FIND("一",D701),0)&gt;0,"一对一",VLOOKUP(LEFT(D701,3),班级编码!A:H,8,0)),Q701)</f>
        <v xml:space="preserve"> </v>
      </c>
      <c r="S701" s="22">
        <f t="shared" si="133"/>
        <v>0</v>
      </c>
      <c r="T701" s="22">
        <f t="shared" si="134"/>
        <v>0</v>
      </c>
      <c r="U701" s="22" t="str">
        <f t="shared" si="135"/>
        <v/>
      </c>
      <c r="V701" s="22" t="str">
        <f t="shared" si="136"/>
        <v/>
      </c>
      <c r="W701" s="22" t="str">
        <f t="shared" si="137"/>
        <v/>
      </c>
      <c r="X701" s="22" t="str">
        <f t="shared" si="138"/>
        <v/>
      </c>
      <c r="Y701" s="22">
        <f t="shared" si="139"/>
        <v>0</v>
      </c>
      <c r="Z701" s="22">
        <f t="shared" si="140"/>
        <v>0</v>
      </c>
      <c r="AA701" s="22" t="str">
        <f t="shared" si="130"/>
        <v/>
      </c>
      <c r="AB701" s="22">
        <f>COUNTIF($G$2:G701,G701)</f>
        <v>0</v>
      </c>
      <c r="AC701" s="22" t="str">
        <f t="shared" si="141"/>
        <v/>
      </c>
      <c r="AD701" s="22" t="e">
        <f>VLOOKUP(D701,'2-班级信息'!A:AI,35,0)</f>
        <v>#N/A</v>
      </c>
      <c r="AE701" s="22" t="e">
        <f>VLOOKUP(D701,'2-班级信息'!A:AL,12,0)</f>
        <v>#N/A</v>
      </c>
      <c r="AF701" s="22" t="e">
        <f t="shared" si="131"/>
        <v>#N/A</v>
      </c>
      <c r="AG701" s="22" t="e">
        <f t="shared" si="142"/>
        <v>#N/A</v>
      </c>
    </row>
    <row r="702" spans="1:33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2" t="str">
        <f t="shared" si="132"/>
        <v xml:space="preserve"> </v>
      </c>
      <c r="R702" s="22" t="str">
        <f>IF(Q702="在读",IF(IFERROR(FIND("一",D702),0)&gt;0,"一对一",VLOOKUP(LEFT(D702,3),班级编码!A:H,8,0)),Q702)</f>
        <v xml:space="preserve"> </v>
      </c>
      <c r="S702" s="22">
        <f t="shared" si="133"/>
        <v>0</v>
      </c>
      <c r="T702" s="22">
        <f t="shared" si="134"/>
        <v>0</v>
      </c>
      <c r="U702" s="22" t="str">
        <f t="shared" si="135"/>
        <v/>
      </c>
      <c r="V702" s="22" t="str">
        <f t="shared" si="136"/>
        <v/>
      </c>
      <c r="W702" s="22" t="str">
        <f t="shared" si="137"/>
        <v/>
      </c>
      <c r="X702" s="22" t="str">
        <f t="shared" si="138"/>
        <v/>
      </c>
      <c r="Y702" s="22">
        <f t="shared" si="139"/>
        <v>0</v>
      </c>
      <c r="Z702" s="22">
        <f t="shared" si="140"/>
        <v>0</v>
      </c>
      <c r="AA702" s="22" t="str">
        <f t="shared" si="130"/>
        <v/>
      </c>
      <c r="AB702" s="22">
        <f>COUNTIF($G$2:G702,G702)</f>
        <v>0</v>
      </c>
      <c r="AC702" s="22" t="str">
        <f t="shared" si="141"/>
        <v/>
      </c>
      <c r="AD702" s="22" t="e">
        <f>VLOOKUP(D702,'2-班级信息'!A:AI,35,0)</f>
        <v>#N/A</v>
      </c>
      <c r="AE702" s="22" t="e">
        <f>VLOOKUP(D702,'2-班级信息'!A:AL,12,0)</f>
        <v>#N/A</v>
      </c>
      <c r="AF702" s="22" t="e">
        <f t="shared" si="131"/>
        <v>#N/A</v>
      </c>
      <c r="AG702" s="22" t="e">
        <f t="shared" si="142"/>
        <v>#N/A</v>
      </c>
    </row>
    <row r="703" spans="1:3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2" t="str">
        <f t="shared" si="132"/>
        <v xml:space="preserve"> </v>
      </c>
      <c r="R703" s="22" t="str">
        <f>IF(Q703="在读",IF(IFERROR(FIND("一",D703),0)&gt;0,"一对一",VLOOKUP(LEFT(D703,3),班级编码!A:H,8,0)),Q703)</f>
        <v xml:space="preserve"> </v>
      </c>
      <c r="S703" s="22">
        <f t="shared" si="133"/>
        <v>0</v>
      </c>
      <c r="T703" s="22">
        <f t="shared" si="134"/>
        <v>0</v>
      </c>
      <c r="U703" s="22" t="str">
        <f t="shared" si="135"/>
        <v/>
      </c>
      <c r="V703" s="22" t="str">
        <f t="shared" si="136"/>
        <v/>
      </c>
      <c r="W703" s="22" t="str">
        <f t="shared" si="137"/>
        <v/>
      </c>
      <c r="X703" s="22" t="str">
        <f t="shared" si="138"/>
        <v/>
      </c>
      <c r="Y703" s="22">
        <f t="shared" si="139"/>
        <v>0</v>
      </c>
      <c r="Z703" s="22">
        <f t="shared" si="140"/>
        <v>0</v>
      </c>
      <c r="AA703" s="22" t="str">
        <f t="shared" si="130"/>
        <v/>
      </c>
      <c r="AB703" s="22">
        <f>COUNTIF($G$2:G703,G703)</f>
        <v>0</v>
      </c>
      <c r="AC703" s="22" t="str">
        <f t="shared" si="141"/>
        <v/>
      </c>
      <c r="AD703" s="22" t="e">
        <f>VLOOKUP(D703,'2-班级信息'!A:AI,35,0)</f>
        <v>#N/A</v>
      </c>
      <c r="AE703" s="22" t="e">
        <f>VLOOKUP(D703,'2-班级信息'!A:AL,12,0)</f>
        <v>#N/A</v>
      </c>
      <c r="AF703" s="22" t="e">
        <f t="shared" si="131"/>
        <v>#N/A</v>
      </c>
      <c r="AG703" s="22" t="e">
        <f t="shared" si="142"/>
        <v>#N/A</v>
      </c>
    </row>
    <row r="704" spans="1:33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2" t="str">
        <f t="shared" si="132"/>
        <v xml:space="preserve"> </v>
      </c>
      <c r="R704" s="22" t="str">
        <f>IF(Q704="在读",IF(IFERROR(FIND("一",D704),0)&gt;0,"一对一",VLOOKUP(LEFT(D704,3),班级编码!A:H,8,0)),Q704)</f>
        <v xml:space="preserve"> </v>
      </c>
      <c r="S704" s="22">
        <f t="shared" si="133"/>
        <v>0</v>
      </c>
      <c r="T704" s="22">
        <f t="shared" si="134"/>
        <v>0</v>
      </c>
      <c r="U704" s="22" t="str">
        <f t="shared" si="135"/>
        <v/>
      </c>
      <c r="V704" s="22" t="str">
        <f t="shared" si="136"/>
        <v/>
      </c>
      <c r="W704" s="22" t="str">
        <f t="shared" si="137"/>
        <v/>
      </c>
      <c r="X704" s="22" t="str">
        <f t="shared" si="138"/>
        <v/>
      </c>
      <c r="Y704" s="22">
        <f t="shared" si="139"/>
        <v>0</v>
      </c>
      <c r="Z704" s="22">
        <f t="shared" si="140"/>
        <v>0</v>
      </c>
      <c r="AA704" s="22" t="str">
        <f t="shared" si="130"/>
        <v/>
      </c>
      <c r="AB704" s="22">
        <f>COUNTIF($G$2:G704,G704)</f>
        <v>0</v>
      </c>
      <c r="AC704" s="22" t="str">
        <f t="shared" si="141"/>
        <v/>
      </c>
      <c r="AD704" s="22" t="e">
        <f>VLOOKUP(D704,'2-班级信息'!A:AI,35,0)</f>
        <v>#N/A</v>
      </c>
      <c r="AE704" s="22" t="e">
        <f>VLOOKUP(D704,'2-班级信息'!A:AL,12,0)</f>
        <v>#N/A</v>
      </c>
      <c r="AF704" s="22" t="e">
        <f t="shared" si="131"/>
        <v>#N/A</v>
      </c>
      <c r="AG704" s="22" t="e">
        <f t="shared" si="142"/>
        <v>#N/A</v>
      </c>
    </row>
    <row r="705" spans="1:33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2" t="str">
        <f t="shared" si="132"/>
        <v xml:space="preserve"> </v>
      </c>
      <c r="R705" s="22" t="str">
        <f>IF(Q705="在读",IF(IFERROR(FIND("一",D705),0)&gt;0,"一对一",VLOOKUP(LEFT(D705,3),班级编码!A:H,8,0)),Q705)</f>
        <v xml:space="preserve"> </v>
      </c>
      <c r="S705" s="22">
        <f t="shared" si="133"/>
        <v>0</v>
      </c>
      <c r="T705" s="22">
        <f t="shared" si="134"/>
        <v>0</v>
      </c>
      <c r="U705" s="22" t="str">
        <f t="shared" si="135"/>
        <v/>
      </c>
      <c r="V705" s="22" t="str">
        <f t="shared" si="136"/>
        <v/>
      </c>
      <c r="W705" s="22" t="str">
        <f t="shared" si="137"/>
        <v/>
      </c>
      <c r="X705" s="22" t="str">
        <f t="shared" si="138"/>
        <v/>
      </c>
      <c r="Y705" s="22">
        <f t="shared" si="139"/>
        <v>0</v>
      </c>
      <c r="Z705" s="22">
        <f t="shared" si="140"/>
        <v>0</v>
      </c>
      <c r="AA705" s="22" t="str">
        <f t="shared" si="130"/>
        <v/>
      </c>
      <c r="AB705" s="22">
        <f>COUNTIF($G$2:G705,G705)</f>
        <v>0</v>
      </c>
      <c r="AC705" s="22" t="str">
        <f t="shared" si="141"/>
        <v/>
      </c>
      <c r="AD705" s="22" t="e">
        <f>VLOOKUP(D705,'2-班级信息'!A:AI,35,0)</f>
        <v>#N/A</v>
      </c>
      <c r="AE705" s="22" t="e">
        <f>VLOOKUP(D705,'2-班级信息'!A:AL,12,0)</f>
        <v>#N/A</v>
      </c>
      <c r="AF705" s="22" t="e">
        <f t="shared" si="131"/>
        <v>#N/A</v>
      </c>
      <c r="AG705" s="22" t="e">
        <f t="shared" si="142"/>
        <v>#N/A</v>
      </c>
    </row>
    <row r="706" spans="1:33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2" t="str">
        <f t="shared" si="132"/>
        <v xml:space="preserve"> </v>
      </c>
      <c r="R706" s="22" t="str">
        <f>IF(Q706="在读",IF(IFERROR(FIND("一",D706),0)&gt;0,"一对一",VLOOKUP(LEFT(D706,3),班级编码!A:H,8,0)),Q706)</f>
        <v xml:space="preserve"> </v>
      </c>
      <c r="S706" s="22">
        <f t="shared" si="133"/>
        <v>0</v>
      </c>
      <c r="T706" s="22">
        <f t="shared" si="134"/>
        <v>0</v>
      </c>
      <c r="U706" s="22" t="str">
        <f t="shared" si="135"/>
        <v/>
      </c>
      <c r="V706" s="22" t="str">
        <f t="shared" si="136"/>
        <v/>
      </c>
      <c r="W706" s="22" t="str">
        <f t="shared" si="137"/>
        <v/>
      </c>
      <c r="X706" s="22" t="str">
        <f t="shared" si="138"/>
        <v/>
      </c>
      <c r="Y706" s="22">
        <f t="shared" si="139"/>
        <v>0</v>
      </c>
      <c r="Z706" s="22">
        <f t="shared" si="140"/>
        <v>0</v>
      </c>
      <c r="AA706" s="22" t="str">
        <f t="shared" ref="AA706:AA769" si="143">IF(COUNTIF(G:G,G706)&gt;1,"重复","")</f>
        <v/>
      </c>
      <c r="AB706" s="22">
        <f>COUNTIF($G$2:G706,G706)</f>
        <v>0</v>
      </c>
      <c r="AC706" s="22" t="str">
        <f t="shared" si="141"/>
        <v/>
      </c>
      <c r="AD706" s="22" t="e">
        <f>VLOOKUP(D706,'2-班级信息'!A:AI,35,0)</f>
        <v>#N/A</v>
      </c>
      <c r="AE706" s="22" t="e">
        <f>VLOOKUP(D706,'2-班级信息'!A:AL,12,0)</f>
        <v>#N/A</v>
      </c>
      <c r="AF706" s="22" t="e">
        <f t="shared" ref="AF706:AF769" si="144">IF(R706="一对一","一对一",VLOOKUP(I706,AH:AI,2,0))</f>
        <v>#N/A</v>
      </c>
      <c r="AG706" s="22" t="e">
        <f t="shared" si="142"/>
        <v>#N/A</v>
      </c>
    </row>
    <row r="707" spans="1:33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2" t="str">
        <f t="shared" ref="Q707:Q770" si="145">IF(D707="停读","停读",IF(D707="未进班","未进班",IF(AND(M707="",G707&lt;&gt;""),"在读"," ")))</f>
        <v xml:space="preserve"> </v>
      </c>
      <c r="R707" s="22" t="str">
        <f>IF(Q707="在读",IF(IFERROR(FIND("一",D707),0)&gt;0,"一对一",VLOOKUP(LEFT(D707,3),班级编码!A:H,8,0)),Q707)</f>
        <v xml:space="preserve"> </v>
      </c>
      <c r="S707" s="22">
        <f t="shared" ref="S707:S770" si="146">+D707</f>
        <v>0</v>
      </c>
      <c r="T707" s="22">
        <f t="shared" ref="T707:T770" si="147">IFERROR(LEFT(F707,FIND(",",F707)-1),F707)</f>
        <v>0</v>
      </c>
      <c r="U707" s="22" t="str">
        <f t="shared" ref="U707:U770" si="148">IF(Y707=Z707,X707,W707)</f>
        <v/>
      </c>
      <c r="V707" s="22" t="str">
        <f t="shared" ref="V707:V770" si="149">IF(Y707=Z707,W707,X707)</f>
        <v/>
      </c>
      <c r="W707" s="22" t="str">
        <f t="shared" ref="W707:W770" si="150">IFERROR(MID(F707,FIND(",",F707)+1,FIND("@",SUBSTITUTE(F707,",","@",2))-FIND(",",F707)-1),IF(ISERROR(FIND(",",F707)),"",MID(F707,FIND(",",F707)+1,20)))</f>
        <v/>
      </c>
      <c r="X707" s="22" t="str">
        <f t="shared" ref="X707:X770" si="151">IFERROR(MID(F707,FIND("@",SUBSTITUTE(F707,",","@",2))+1,10),"")</f>
        <v/>
      </c>
      <c r="Y707" s="22">
        <f t="shared" ref="Y707:Y770" si="152">LEN(W707)</f>
        <v>0</v>
      </c>
      <c r="Z707" s="22">
        <f t="shared" ref="Z707:Z770" si="153">LENB(W707)</f>
        <v>0</v>
      </c>
      <c r="AA707" s="22" t="str">
        <f t="shared" si="143"/>
        <v/>
      </c>
      <c r="AB707" s="22">
        <f>COUNTIF($G$2:G707,G707)</f>
        <v>0</v>
      </c>
      <c r="AC707" s="22" t="str">
        <f t="shared" ref="AC707:AC770" si="154">IF(IFERROR(FIND("一",D707),0)&gt;0,"一对一",LEFT(D707,3))</f>
        <v/>
      </c>
      <c r="AD707" s="22" t="e">
        <f>VLOOKUP(D707,'2-班级信息'!A:AI,35,0)</f>
        <v>#N/A</v>
      </c>
      <c r="AE707" s="22" t="e">
        <f>VLOOKUP(D707,'2-班级信息'!A:AL,12,0)</f>
        <v>#N/A</v>
      </c>
      <c r="AF707" s="22" t="e">
        <f t="shared" si="144"/>
        <v>#N/A</v>
      </c>
      <c r="AG707" s="22" t="e">
        <f t="shared" ref="AG707:AG770" si="155">IF(OR(AF707="幼儿班",AF707="中学班",AF707="一对一"),AF707,IF(OR(AD707="周日晚上",AD707="周五晚上",AD707="周六晚上"),AD707,IF(OR(AD707="周六上午",AD707="周六下午",AD707="周日上午",AD707="周日下午",),"小学周末白天班","小学平时"&amp;AE707&amp;"班")))</f>
        <v>#N/A</v>
      </c>
    </row>
    <row r="708" spans="1:33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2" t="str">
        <f t="shared" si="145"/>
        <v xml:space="preserve"> </v>
      </c>
      <c r="R708" s="22" t="str">
        <f>IF(Q708="在读",IF(IFERROR(FIND("一",D708),0)&gt;0,"一对一",VLOOKUP(LEFT(D708,3),班级编码!A:H,8,0)),Q708)</f>
        <v xml:space="preserve"> </v>
      </c>
      <c r="S708" s="22">
        <f t="shared" si="146"/>
        <v>0</v>
      </c>
      <c r="T708" s="22">
        <f t="shared" si="147"/>
        <v>0</v>
      </c>
      <c r="U708" s="22" t="str">
        <f t="shared" si="148"/>
        <v/>
      </c>
      <c r="V708" s="22" t="str">
        <f t="shared" si="149"/>
        <v/>
      </c>
      <c r="W708" s="22" t="str">
        <f t="shared" si="150"/>
        <v/>
      </c>
      <c r="X708" s="22" t="str">
        <f t="shared" si="151"/>
        <v/>
      </c>
      <c r="Y708" s="22">
        <f t="shared" si="152"/>
        <v>0</v>
      </c>
      <c r="Z708" s="22">
        <f t="shared" si="153"/>
        <v>0</v>
      </c>
      <c r="AA708" s="22" t="str">
        <f t="shared" si="143"/>
        <v/>
      </c>
      <c r="AB708" s="22">
        <f>COUNTIF($G$2:G708,G708)</f>
        <v>0</v>
      </c>
      <c r="AC708" s="22" t="str">
        <f t="shared" si="154"/>
        <v/>
      </c>
      <c r="AD708" s="22" t="e">
        <f>VLOOKUP(D708,'2-班级信息'!A:AI,35,0)</f>
        <v>#N/A</v>
      </c>
      <c r="AE708" s="22" t="e">
        <f>VLOOKUP(D708,'2-班级信息'!A:AL,12,0)</f>
        <v>#N/A</v>
      </c>
      <c r="AF708" s="22" t="e">
        <f t="shared" si="144"/>
        <v>#N/A</v>
      </c>
      <c r="AG708" s="22" t="e">
        <f t="shared" si="155"/>
        <v>#N/A</v>
      </c>
    </row>
    <row r="709" spans="1:33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2" t="str">
        <f t="shared" si="145"/>
        <v xml:space="preserve"> </v>
      </c>
      <c r="R709" s="22" t="str">
        <f>IF(Q709="在读",IF(IFERROR(FIND("一",D709),0)&gt;0,"一对一",VLOOKUP(LEFT(D709,3),班级编码!A:H,8,0)),Q709)</f>
        <v xml:space="preserve"> </v>
      </c>
      <c r="S709" s="22">
        <f t="shared" si="146"/>
        <v>0</v>
      </c>
      <c r="T709" s="22">
        <f t="shared" si="147"/>
        <v>0</v>
      </c>
      <c r="U709" s="22" t="str">
        <f t="shared" si="148"/>
        <v/>
      </c>
      <c r="V709" s="22" t="str">
        <f t="shared" si="149"/>
        <v/>
      </c>
      <c r="W709" s="22" t="str">
        <f t="shared" si="150"/>
        <v/>
      </c>
      <c r="X709" s="22" t="str">
        <f t="shared" si="151"/>
        <v/>
      </c>
      <c r="Y709" s="22">
        <f t="shared" si="152"/>
        <v>0</v>
      </c>
      <c r="Z709" s="22">
        <f t="shared" si="153"/>
        <v>0</v>
      </c>
      <c r="AA709" s="22" t="str">
        <f t="shared" si="143"/>
        <v/>
      </c>
      <c r="AB709" s="22">
        <f>COUNTIF($G$2:G709,G709)</f>
        <v>0</v>
      </c>
      <c r="AC709" s="22" t="str">
        <f t="shared" si="154"/>
        <v/>
      </c>
      <c r="AD709" s="22" t="e">
        <f>VLOOKUP(D709,'2-班级信息'!A:AI,35,0)</f>
        <v>#N/A</v>
      </c>
      <c r="AE709" s="22" t="e">
        <f>VLOOKUP(D709,'2-班级信息'!A:AL,12,0)</f>
        <v>#N/A</v>
      </c>
      <c r="AF709" s="22" t="e">
        <f t="shared" si="144"/>
        <v>#N/A</v>
      </c>
      <c r="AG709" s="22" t="e">
        <f t="shared" si="155"/>
        <v>#N/A</v>
      </c>
    </row>
    <row r="710" spans="1:33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2" t="str">
        <f t="shared" si="145"/>
        <v xml:space="preserve"> </v>
      </c>
      <c r="R710" s="22" t="str">
        <f>IF(Q710="在读",IF(IFERROR(FIND("一",D710),0)&gt;0,"一对一",VLOOKUP(LEFT(D710,3),班级编码!A:H,8,0)),Q710)</f>
        <v xml:space="preserve"> </v>
      </c>
      <c r="S710" s="22">
        <f t="shared" si="146"/>
        <v>0</v>
      </c>
      <c r="T710" s="22">
        <f t="shared" si="147"/>
        <v>0</v>
      </c>
      <c r="U710" s="22" t="str">
        <f t="shared" si="148"/>
        <v/>
      </c>
      <c r="V710" s="22" t="str">
        <f t="shared" si="149"/>
        <v/>
      </c>
      <c r="W710" s="22" t="str">
        <f t="shared" si="150"/>
        <v/>
      </c>
      <c r="X710" s="22" t="str">
        <f t="shared" si="151"/>
        <v/>
      </c>
      <c r="Y710" s="22">
        <f t="shared" si="152"/>
        <v>0</v>
      </c>
      <c r="Z710" s="22">
        <f t="shared" si="153"/>
        <v>0</v>
      </c>
      <c r="AA710" s="22" t="str">
        <f t="shared" si="143"/>
        <v/>
      </c>
      <c r="AB710" s="22">
        <f>COUNTIF($G$2:G710,G710)</f>
        <v>0</v>
      </c>
      <c r="AC710" s="22" t="str">
        <f t="shared" si="154"/>
        <v/>
      </c>
      <c r="AD710" s="22" t="e">
        <f>VLOOKUP(D710,'2-班级信息'!A:AI,35,0)</f>
        <v>#N/A</v>
      </c>
      <c r="AE710" s="22" t="e">
        <f>VLOOKUP(D710,'2-班级信息'!A:AL,12,0)</f>
        <v>#N/A</v>
      </c>
      <c r="AF710" s="22" t="e">
        <f t="shared" si="144"/>
        <v>#N/A</v>
      </c>
      <c r="AG710" s="22" t="e">
        <f t="shared" si="155"/>
        <v>#N/A</v>
      </c>
    </row>
    <row r="711" spans="1:33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2" t="str">
        <f t="shared" si="145"/>
        <v xml:space="preserve"> </v>
      </c>
      <c r="R711" s="22" t="str">
        <f>IF(Q711="在读",IF(IFERROR(FIND("一",D711),0)&gt;0,"一对一",VLOOKUP(LEFT(D711,3),班级编码!A:H,8,0)),Q711)</f>
        <v xml:space="preserve"> </v>
      </c>
      <c r="S711" s="22">
        <f t="shared" si="146"/>
        <v>0</v>
      </c>
      <c r="T711" s="22">
        <f t="shared" si="147"/>
        <v>0</v>
      </c>
      <c r="U711" s="22" t="str">
        <f t="shared" si="148"/>
        <v/>
      </c>
      <c r="V711" s="22" t="str">
        <f t="shared" si="149"/>
        <v/>
      </c>
      <c r="W711" s="22" t="str">
        <f t="shared" si="150"/>
        <v/>
      </c>
      <c r="X711" s="22" t="str">
        <f t="shared" si="151"/>
        <v/>
      </c>
      <c r="Y711" s="22">
        <f t="shared" si="152"/>
        <v>0</v>
      </c>
      <c r="Z711" s="22">
        <f t="shared" si="153"/>
        <v>0</v>
      </c>
      <c r="AA711" s="22" t="str">
        <f t="shared" si="143"/>
        <v/>
      </c>
      <c r="AB711" s="22">
        <f>COUNTIF($G$2:G711,G711)</f>
        <v>0</v>
      </c>
      <c r="AC711" s="22" t="str">
        <f t="shared" si="154"/>
        <v/>
      </c>
      <c r="AD711" s="22" t="e">
        <f>VLOOKUP(D711,'2-班级信息'!A:AI,35,0)</f>
        <v>#N/A</v>
      </c>
      <c r="AE711" s="22" t="e">
        <f>VLOOKUP(D711,'2-班级信息'!A:AL,12,0)</f>
        <v>#N/A</v>
      </c>
      <c r="AF711" s="22" t="e">
        <f t="shared" si="144"/>
        <v>#N/A</v>
      </c>
      <c r="AG711" s="22" t="e">
        <f t="shared" si="155"/>
        <v>#N/A</v>
      </c>
    </row>
    <row r="712" spans="1:33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2" t="str">
        <f t="shared" si="145"/>
        <v xml:space="preserve"> </v>
      </c>
      <c r="R712" s="22" t="str">
        <f>IF(Q712="在读",IF(IFERROR(FIND("一",D712),0)&gt;0,"一对一",VLOOKUP(LEFT(D712,3),班级编码!A:H,8,0)),Q712)</f>
        <v xml:space="preserve"> </v>
      </c>
      <c r="S712" s="22">
        <f t="shared" si="146"/>
        <v>0</v>
      </c>
      <c r="T712" s="22">
        <f t="shared" si="147"/>
        <v>0</v>
      </c>
      <c r="U712" s="22" t="str">
        <f t="shared" si="148"/>
        <v/>
      </c>
      <c r="V712" s="22" t="str">
        <f t="shared" si="149"/>
        <v/>
      </c>
      <c r="W712" s="22" t="str">
        <f t="shared" si="150"/>
        <v/>
      </c>
      <c r="X712" s="22" t="str">
        <f t="shared" si="151"/>
        <v/>
      </c>
      <c r="Y712" s="22">
        <f t="shared" si="152"/>
        <v>0</v>
      </c>
      <c r="Z712" s="22">
        <f t="shared" si="153"/>
        <v>0</v>
      </c>
      <c r="AA712" s="22" t="str">
        <f t="shared" si="143"/>
        <v/>
      </c>
      <c r="AB712" s="22">
        <f>COUNTIF($G$2:G712,G712)</f>
        <v>0</v>
      </c>
      <c r="AC712" s="22" t="str">
        <f t="shared" si="154"/>
        <v/>
      </c>
      <c r="AD712" s="22" t="e">
        <f>VLOOKUP(D712,'2-班级信息'!A:AI,35,0)</f>
        <v>#N/A</v>
      </c>
      <c r="AE712" s="22" t="e">
        <f>VLOOKUP(D712,'2-班级信息'!A:AL,12,0)</f>
        <v>#N/A</v>
      </c>
      <c r="AF712" s="22" t="e">
        <f t="shared" si="144"/>
        <v>#N/A</v>
      </c>
      <c r="AG712" s="22" t="e">
        <f t="shared" si="155"/>
        <v>#N/A</v>
      </c>
    </row>
    <row r="713" spans="1:3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2" t="str">
        <f t="shared" si="145"/>
        <v xml:space="preserve"> </v>
      </c>
      <c r="R713" s="22" t="str">
        <f>IF(Q713="在读",IF(IFERROR(FIND("一",D713),0)&gt;0,"一对一",VLOOKUP(LEFT(D713,3),班级编码!A:H,8,0)),Q713)</f>
        <v xml:space="preserve"> </v>
      </c>
      <c r="S713" s="22">
        <f t="shared" si="146"/>
        <v>0</v>
      </c>
      <c r="T713" s="22">
        <f t="shared" si="147"/>
        <v>0</v>
      </c>
      <c r="U713" s="22" t="str">
        <f t="shared" si="148"/>
        <v/>
      </c>
      <c r="V713" s="22" t="str">
        <f t="shared" si="149"/>
        <v/>
      </c>
      <c r="W713" s="22" t="str">
        <f t="shared" si="150"/>
        <v/>
      </c>
      <c r="X713" s="22" t="str">
        <f t="shared" si="151"/>
        <v/>
      </c>
      <c r="Y713" s="22">
        <f t="shared" si="152"/>
        <v>0</v>
      </c>
      <c r="Z713" s="22">
        <f t="shared" si="153"/>
        <v>0</v>
      </c>
      <c r="AA713" s="22" t="str">
        <f t="shared" si="143"/>
        <v/>
      </c>
      <c r="AB713" s="22">
        <f>COUNTIF($G$2:G713,G713)</f>
        <v>0</v>
      </c>
      <c r="AC713" s="22" t="str">
        <f t="shared" si="154"/>
        <v/>
      </c>
      <c r="AD713" s="22" t="e">
        <f>VLOOKUP(D713,'2-班级信息'!A:AI,35,0)</f>
        <v>#N/A</v>
      </c>
      <c r="AE713" s="22" t="e">
        <f>VLOOKUP(D713,'2-班级信息'!A:AL,12,0)</f>
        <v>#N/A</v>
      </c>
      <c r="AF713" s="22" t="e">
        <f t="shared" si="144"/>
        <v>#N/A</v>
      </c>
      <c r="AG713" s="22" t="e">
        <f t="shared" si="155"/>
        <v>#N/A</v>
      </c>
    </row>
    <row r="714" spans="1:33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2" t="str">
        <f t="shared" si="145"/>
        <v xml:space="preserve"> </v>
      </c>
      <c r="R714" s="22" t="str">
        <f>IF(Q714="在读",IF(IFERROR(FIND("一",D714),0)&gt;0,"一对一",VLOOKUP(LEFT(D714,3),班级编码!A:H,8,0)),Q714)</f>
        <v xml:space="preserve"> </v>
      </c>
      <c r="S714" s="22">
        <f t="shared" si="146"/>
        <v>0</v>
      </c>
      <c r="T714" s="22">
        <f t="shared" si="147"/>
        <v>0</v>
      </c>
      <c r="U714" s="22" t="str">
        <f t="shared" si="148"/>
        <v/>
      </c>
      <c r="V714" s="22" t="str">
        <f t="shared" si="149"/>
        <v/>
      </c>
      <c r="W714" s="22" t="str">
        <f t="shared" si="150"/>
        <v/>
      </c>
      <c r="X714" s="22" t="str">
        <f t="shared" si="151"/>
        <v/>
      </c>
      <c r="Y714" s="22">
        <f t="shared" si="152"/>
        <v>0</v>
      </c>
      <c r="Z714" s="22">
        <f t="shared" si="153"/>
        <v>0</v>
      </c>
      <c r="AA714" s="22" t="str">
        <f t="shared" si="143"/>
        <v/>
      </c>
      <c r="AB714" s="22">
        <f>COUNTIF($G$2:G714,G714)</f>
        <v>0</v>
      </c>
      <c r="AC714" s="22" t="str">
        <f t="shared" si="154"/>
        <v/>
      </c>
      <c r="AD714" s="22" t="e">
        <f>VLOOKUP(D714,'2-班级信息'!A:AI,35,0)</f>
        <v>#N/A</v>
      </c>
      <c r="AE714" s="22" t="e">
        <f>VLOOKUP(D714,'2-班级信息'!A:AL,12,0)</f>
        <v>#N/A</v>
      </c>
      <c r="AF714" s="22" t="e">
        <f t="shared" si="144"/>
        <v>#N/A</v>
      </c>
      <c r="AG714" s="22" t="e">
        <f t="shared" si="155"/>
        <v>#N/A</v>
      </c>
    </row>
    <row r="715" spans="1:33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2" t="str">
        <f t="shared" si="145"/>
        <v xml:space="preserve"> </v>
      </c>
      <c r="R715" s="22" t="str">
        <f>IF(Q715="在读",IF(IFERROR(FIND("一",D715),0)&gt;0,"一对一",VLOOKUP(LEFT(D715,3),班级编码!A:H,8,0)),Q715)</f>
        <v xml:space="preserve"> </v>
      </c>
      <c r="S715" s="22">
        <f t="shared" si="146"/>
        <v>0</v>
      </c>
      <c r="T715" s="22">
        <f t="shared" si="147"/>
        <v>0</v>
      </c>
      <c r="U715" s="22" t="str">
        <f t="shared" si="148"/>
        <v/>
      </c>
      <c r="V715" s="22" t="str">
        <f t="shared" si="149"/>
        <v/>
      </c>
      <c r="W715" s="22" t="str">
        <f t="shared" si="150"/>
        <v/>
      </c>
      <c r="X715" s="22" t="str">
        <f t="shared" si="151"/>
        <v/>
      </c>
      <c r="Y715" s="22">
        <f t="shared" si="152"/>
        <v>0</v>
      </c>
      <c r="Z715" s="22">
        <f t="shared" si="153"/>
        <v>0</v>
      </c>
      <c r="AA715" s="22" t="str">
        <f t="shared" si="143"/>
        <v/>
      </c>
      <c r="AB715" s="22">
        <f>COUNTIF($G$2:G715,G715)</f>
        <v>0</v>
      </c>
      <c r="AC715" s="22" t="str">
        <f t="shared" si="154"/>
        <v/>
      </c>
      <c r="AD715" s="22" t="e">
        <f>VLOOKUP(D715,'2-班级信息'!A:AI,35,0)</f>
        <v>#N/A</v>
      </c>
      <c r="AE715" s="22" t="e">
        <f>VLOOKUP(D715,'2-班级信息'!A:AL,12,0)</f>
        <v>#N/A</v>
      </c>
      <c r="AF715" s="22" t="e">
        <f t="shared" si="144"/>
        <v>#N/A</v>
      </c>
      <c r="AG715" s="22" t="e">
        <f t="shared" si="155"/>
        <v>#N/A</v>
      </c>
    </row>
    <row r="716" spans="1:33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2" t="str">
        <f t="shared" si="145"/>
        <v xml:space="preserve"> </v>
      </c>
      <c r="R716" s="22" t="str">
        <f>IF(Q716="在读",IF(IFERROR(FIND("一",D716),0)&gt;0,"一对一",VLOOKUP(LEFT(D716,3),班级编码!A:H,8,0)),Q716)</f>
        <v xml:space="preserve"> </v>
      </c>
      <c r="S716" s="22">
        <f t="shared" si="146"/>
        <v>0</v>
      </c>
      <c r="T716" s="22">
        <f t="shared" si="147"/>
        <v>0</v>
      </c>
      <c r="U716" s="22" t="str">
        <f t="shared" si="148"/>
        <v/>
      </c>
      <c r="V716" s="22" t="str">
        <f t="shared" si="149"/>
        <v/>
      </c>
      <c r="W716" s="22" t="str">
        <f t="shared" si="150"/>
        <v/>
      </c>
      <c r="X716" s="22" t="str">
        <f t="shared" si="151"/>
        <v/>
      </c>
      <c r="Y716" s="22">
        <f t="shared" si="152"/>
        <v>0</v>
      </c>
      <c r="Z716" s="22">
        <f t="shared" si="153"/>
        <v>0</v>
      </c>
      <c r="AA716" s="22" t="str">
        <f t="shared" si="143"/>
        <v/>
      </c>
      <c r="AB716" s="22">
        <f>COUNTIF($G$2:G716,G716)</f>
        <v>0</v>
      </c>
      <c r="AC716" s="22" t="str">
        <f t="shared" si="154"/>
        <v/>
      </c>
      <c r="AD716" s="22" t="e">
        <f>VLOOKUP(D716,'2-班级信息'!A:AI,35,0)</f>
        <v>#N/A</v>
      </c>
      <c r="AE716" s="22" t="e">
        <f>VLOOKUP(D716,'2-班级信息'!A:AL,12,0)</f>
        <v>#N/A</v>
      </c>
      <c r="AF716" s="22" t="e">
        <f t="shared" si="144"/>
        <v>#N/A</v>
      </c>
      <c r="AG716" s="22" t="e">
        <f t="shared" si="155"/>
        <v>#N/A</v>
      </c>
    </row>
    <row r="717" spans="1:33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2" t="str">
        <f t="shared" si="145"/>
        <v xml:space="preserve"> </v>
      </c>
      <c r="R717" s="22" t="str">
        <f>IF(Q717="在读",IF(IFERROR(FIND("一",D717),0)&gt;0,"一对一",VLOOKUP(LEFT(D717,3),班级编码!A:H,8,0)),Q717)</f>
        <v xml:space="preserve"> </v>
      </c>
      <c r="S717" s="22">
        <f t="shared" si="146"/>
        <v>0</v>
      </c>
      <c r="T717" s="22">
        <f t="shared" si="147"/>
        <v>0</v>
      </c>
      <c r="U717" s="22" t="str">
        <f t="shared" si="148"/>
        <v/>
      </c>
      <c r="V717" s="22" t="str">
        <f t="shared" si="149"/>
        <v/>
      </c>
      <c r="W717" s="22" t="str">
        <f t="shared" si="150"/>
        <v/>
      </c>
      <c r="X717" s="22" t="str">
        <f t="shared" si="151"/>
        <v/>
      </c>
      <c r="Y717" s="22">
        <f t="shared" si="152"/>
        <v>0</v>
      </c>
      <c r="Z717" s="22">
        <f t="shared" si="153"/>
        <v>0</v>
      </c>
      <c r="AA717" s="22" t="str">
        <f t="shared" si="143"/>
        <v/>
      </c>
      <c r="AB717" s="22">
        <f>COUNTIF($G$2:G717,G717)</f>
        <v>0</v>
      </c>
      <c r="AC717" s="22" t="str">
        <f t="shared" si="154"/>
        <v/>
      </c>
      <c r="AD717" s="22" t="e">
        <f>VLOOKUP(D717,'2-班级信息'!A:AI,35,0)</f>
        <v>#N/A</v>
      </c>
      <c r="AE717" s="22" t="e">
        <f>VLOOKUP(D717,'2-班级信息'!A:AL,12,0)</f>
        <v>#N/A</v>
      </c>
      <c r="AF717" s="22" t="e">
        <f t="shared" si="144"/>
        <v>#N/A</v>
      </c>
      <c r="AG717" s="22" t="e">
        <f t="shared" si="155"/>
        <v>#N/A</v>
      </c>
    </row>
    <row r="718" spans="1:33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2" t="str">
        <f t="shared" si="145"/>
        <v xml:space="preserve"> </v>
      </c>
      <c r="R718" s="22" t="str">
        <f>IF(Q718="在读",IF(IFERROR(FIND("一",D718),0)&gt;0,"一对一",VLOOKUP(LEFT(D718,3),班级编码!A:H,8,0)),Q718)</f>
        <v xml:space="preserve"> </v>
      </c>
      <c r="S718" s="22">
        <f t="shared" si="146"/>
        <v>0</v>
      </c>
      <c r="T718" s="22">
        <f t="shared" si="147"/>
        <v>0</v>
      </c>
      <c r="U718" s="22" t="str">
        <f t="shared" si="148"/>
        <v/>
      </c>
      <c r="V718" s="22" t="str">
        <f t="shared" si="149"/>
        <v/>
      </c>
      <c r="W718" s="22" t="str">
        <f t="shared" si="150"/>
        <v/>
      </c>
      <c r="X718" s="22" t="str">
        <f t="shared" si="151"/>
        <v/>
      </c>
      <c r="Y718" s="22">
        <f t="shared" si="152"/>
        <v>0</v>
      </c>
      <c r="Z718" s="22">
        <f t="shared" si="153"/>
        <v>0</v>
      </c>
      <c r="AA718" s="22" t="str">
        <f t="shared" si="143"/>
        <v/>
      </c>
      <c r="AB718" s="22">
        <f>COUNTIF($G$2:G718,G718)</f>
        <v>0</v>
      </c>
      <c r="AC718" s="22" t="str">
        <f t="shared" si="154"/>
        <v/>
      </c>
      <c r="AD718" s="22" t="e">
        <f>VLOOKUP(D718,'2-班级信息'!A:AI,35,0)</f>
        <v>#N/A</v>
      </c>
      <c r="AE718" s="22" t="e">
        <f>VLOOKUP(D718,'2-班级信息'!A:AL,12,0)</f>
        <v>#N/A</v>
      </c>
      <c r="AF718" s="22" t="e">
        <f t="shared" si="144"/>
        <v>#N/A</v>
      </c>
      <c r="AG718" s="22" t="e">
        <f t="shared" si="155"/>
        <v>#N/A</v>
      </c>
    </row>
    <row r="719" spans="1:33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2" t="str">
        <f t="shared" si="145"/>
        <v xml:space="preserve"> </v>
      </c>
      <c r="R719" s="22" t="str">
        <f>IF(Q719="在读",IF(IFERROR(FIND("一",D719),0)&gt;0,"一对一",VLOOKUP(LEFT(D719,3),班级编码!A:H,8,0)),Q719)</f>
        <v xml:space="preserve"> </v>
      </c>
      <c r="S719" s="22">
        <f t="shared" si="146"/>
        <v>0</v>
      </c>
      <c r="T719" s="22">
        <f t="shared" si="147"/>
        <v>0</v>
      </c>
      <c r="U719" s="22" t="str">
        <f t="shared" si="148"/>
        <v/>
      </c>
      <c r="V719" s="22" t="str">
        <f t="shared" si="149"/>
        <v/>
      </c>
      <c r="W719" s="22" t="str">
        <f t="shared" si="150"/>
        <v/>
      </c>
      <c r="X719" s="22" t="str">
        <f t="shared" si="151"/>
        <v/>
      </c>
      <c r="Y719" s="22">
        <f t="shared" si="152"/>
        <v>0</v>
      </c>
      <c r="Z719" s="22">
        <f t="shared" si="153"/>
        <v>0</v>
      </c>
      <c r="AA719" s="22" t="str">
        <f t="shared" si="143"/>
        <v/>
      </c>
      <c r="AB719" s="22">
        <f>COUNTIF($G$2:G719,G719)</f>
        <v>0</v>
      </c>
      <c r="AC719" s="22" t="str">
        <f t="shared" si="154"/>
        <v/>
      </c>
      <c r="AD719" s="22" t="e">
        <f>VLOOKUP(D719,'2-班级信息'!A:AI,35,0)</f>
        <v>#N/A</v>
      </c>
      <c r="AE719" s="22" t="e">
        <f>VLOOKUP(D719,'2-班级信息'!A:AL,12,0)</f>
        <v>#N/A</v>
      </c>
      <c r="AF719" s="22" t="e">
        <f t="shared" si="144"/>
        <v>#N/A</v>
      </c>
      <c r="AG719" s="22" t="e">
        <f t="shared" si="155"/>
        <v>#N/A</v>
      </c>
    </row>
    <row r="720" spans="1:33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2" t="str">
        <f t="shared" si="145"/>
        <v xml:space="preserve"> </v>
      </c>
      <c r="R720" s="22" t="str">
        <f>IF(Q720="在读",IF(IFERROR(FIND("一",D720),0)&gt;0,"一对一",VLOOKUP(LEFT(D720,3),班级编码!A:H,8,0)),Q720)</f>
        <v xml:space="preserve"> </v>
      </c>
      <c r="S720" s="22">
        <f t="shared" si="146"/>
        <v>0</v>
      </c>
      <c r="T720" s="22">
        <f t="shared" si="147"/>
        <v>0</v>
      </c>
      <c r="U720" s="22" t="str">
        <f t="shared" si="148"/>
        <v/>
      </c>
      <c r="V720" s="22" t="str">
        <f t="shared" si="149"/>
        <v/>
      </c>
      <c r="W720" s="22" t="str">
        <f t="shared" si="150"/>
        <v/>
      </c>
      <c r="X720" s="22" t="str">
        <f t="shared" si="151"/>
        <v/>
      </c>
      <c r="Y720" s="22">
        <f t="shared" si="152"/>
        <v>0</v>
      </c>
      <c r="Z720" s="22">
        <f t="shared" si="153"/>
        <v>0</v>
      </c>
      <c r="AA720" s="22" t="str">
        <f t="shared" si="143"/>
        <v/>
      </c>
      <c r="AB720" s="22">
        <f>COUNTIF($G$2:G720,G720)</f>
        <v>0</v>
      </c>
      <c r="AC720" s="22" t="str">
        <f t="shared" si="154"/>
        <v/>
      </c>
      <c r="AD720" s="22" t="e">
        <f>VLOOKUP(D720,'2-班级信息'!A:AI,35,0)</f>
        <v>#N/A</v>
      </c>
      <c r="AE720" s="22" t="e">
        <f>VLOOKUP(D720,'2-班级信息'!A:AL,12,0)</f>
        <v>#N/A</v>
      </c>
      <c r="AF720" s="22" t="e">
        <f t="shared" si="144"/>
        <v>#N/A</v>
      </c>
      <c r="AG720" s="22" t="e">
        <f t="shared" si="155"/>
        <v>#N/A</v>
      </c>
    </row>
    <row r="721" spans="1:33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2" t="str">
        <f t="shared" si="145"/>
        <v xml:space="preserve"> </v>
      </c>
      <c r="R721" s="22" t="str">
        <f>IF(Q721="在读",IF(IFERROR(FIND("一",D721),0)&gt;0,"一对一",VLOOKUP(LEFT(D721,3),班级编码!A:H,8,0)),Q721)</f>
        <v xml:space="preserve"> </v>
      </c>
      <c r="S721" s="22">
        <f t="shared" si="146"/>
        <v>0</v>
      </c>
      <c r="T721" s="22">
        <f t="shared" si="147"/>
        <v>0</v>
      </c>
      <c r="U721" s="22" t="str">
        <f t="shared" si="148"/>
        <v/>
      </c>
      <c r="V721" s="22" t="str">
        <f t="shared" si="149"/>
        <v/>
      </c>
      <c r="W721" s="22" t="str">
        <f t="shared" si="150"/>
        <v/>
      </c>
      <c r="X721" s="22" t="str">
        <f t="shared" si="151"/>
        <v/>
      </c>
      <c r="Y721" s="22">
        <f t="shared" si="152"/>
        <v>0</v>
      </c>
      <c r="Z721" s="22">
        <f t="shared" si="153"/>
        <v>0</v>
      </c>
      <c r="AA721" s="22" t="str">
        <f t="shared" si="143"/>
        <v/>
      </c>
      <c r="AB721" s="22">
        <f>COUNTIF($G$2:G721,G721)</f>
        <v>0</v>
      </c>
      <c r="AC721" s="22" t="str">
        <f t="shared" si="154"/>
        <v/>
      </c>
      <c r="AD721" s="22" t="e">
        <f>VLOOKUP(D721,'2-班级信息'!A:AI,35,0)</f>
        <v>#N/A</v>
      </c>
      <c r="AE721" s="22" t="e">
        <f>VLOOKUP(D721,'2-班级信息'!A:AL,12,0)</f>
        <v>#N/A</v>
      </c>
      <c r="AF721" s="22" t="e">
        <f t="shared" si="144"/>
        <v>#N/A</v>
      </c>
      <c r="AG721" s="22" t="e">
        <f t="shared" si="155"/>
        <v>#N/A</v>
      </c>
    </row>
    <row r="722" spans="1:33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2" t="str">
        <f t="shared" si="145"/>
        <v xml:space="preserve"> </v>
      </c>
      <c r="R722" s="22" t="str">
        <f>IF(Q722="在读",IF(IFERROR(FIND("一",D722),0)&gt;0,"一对一",VLOOKUP(LEFT(D722,3),班级编码!A:H,8,0)),Q722)</f>
        <v xml:space="preserve"> </v>
      </c>
      <c r="S722" s="22">
        <f t="shared" si="146"/>
        <v>0</v>
      </c>
      <c r="T722" s="22">
        <f t="shared" si="147"/>
        <v>0</v>
      </c>
      <c r="U722" s="22" t="str">
        <f t="shared" si="148"/>
        <v/>
      </c>
      <c r="V722" s="22" t="str">
        <f t="shared" si="149"/>
        <v/>
      </c>
      <c r="W722" s="22" t="str">
        <f t="shared" si="150"/>
        <v/>
      </c>
      <c r="X722" s="22" t="str">
        <f t="shared" si="151"/>
        <v/>
      </c>
      <c r="Y722" s="22">
        <f t="shared" si="152"/>
        <v>0</v>
      </c>
      <c r="Z722" s="22">
        <f t="shared" si="153"/>
        <v>0</v>
      </c>
      <c r="AA722" s="22" t="str">
        <f t="shared" si="143"/>
        <v/>
      </c>
      <c r="AB722" s="22">
        <f>COUNTIF($G$2:G722,G722)</f>
        <v>0</v>
      </c>
      <c r="AC722" s="22" t="str">
        <f t="shared" si="154"/>
        <v/>
      </c>
      <c r="AD722" s="22" t="e">
        <f>VLOOKUP(D722,'2-班级信息'!A:AI,35,0)</f>
        <v>#N/A</v>
      </c>
      <c r="AE722" s="22" t="e">
        <f>VLOOKUP(D722,'2-班级信息'!A:AL,12,0)</f>
        <v>#N/A</v>
      </c>
      <c r="AF722" s="22" t="e">
        <f t="shared" si="144"/>
        <v>#N/A</v>
      </c>
      <c r="AG722" s="22" t="e">
        <f t="shared" si="155"/>
        <v>#N/A</v>
      </c>
    </row>
    <row r="723" spans="1:3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2" t="str">
        <f t="shared" si="145"/>
        <v xml:space="preserve"> </v>
      </c>
      <c r="R723" s="22" t="str">
        <f>IF(Q723="在读",IF(IFERROR(FIND("一",D723),0)&gt;0,"一对一",VLOOKUP(LEFT(D723,3),班级编码!A:H,8,0)),Q723)</f>
        <v xml:space="preserve"> </v>
      </c>
      <c r="S723" s="22">
        <f t="shared" si="146"/>
        <v>0</v>
      </c>
      <c r="T723" s="22">
        <f t="shared" si="147"/>
        <v>0</v>
      </c>
      <c r="U723" s="22" t="str">
        <f t="shared" si="148"/>
        <v/>
      </c>
      <c r="V723" s="22" t="str">
        <f t="shared" si="149"/>
        <v/>
      </c>
      <c r="W723" s="22" t="str">
        <f t="shared" si="150"/>
        <v/>
      </c>
      <c r="X723" s="22" t="str">
        <f t="shared" si="151"/>
        <v/>
      </c>
      <c r="Y723" s="22">
        <f t="shared" si="152"/>
        <v>0</v>
      </c>
      <c r="Z723" s="22">
        <f t="shared" si="153"/>
        <v>0</v>
      </c>
      <c r="AA723" s="22" t="str">
        <f t="shared" si="143"/>
        <v/>
      </c>
      <c r="AB723" s="22">
        <f>COUNTIF($G$2:G723,G723)</f>
        <v>0</v>
      </c>
      <c r="AC723" s="22" t="str">
        <f t="shared" si="154"/>
        <v/>
      </c>
      <c r="AD723" s="22" t="e">
        <f>VLOOKUP(D723,'2-班级信息'!A:AI,35,0)</f>
        <v>#N/A</v>
      </c>
      <c r="AE723" s="22" t="e">
        <f>VLOOKUP(D723,'2-班级信息'!A:AL,12,0)</f>
        <v>#N/A</v>
      </c>
      <c r="AF723" s="22" t="e">
        <f t="shared" si="144"/>
        <v>#N/A</v>
      </c>
      <c r="AG723" s="22" t="e">
        <f t="shared" si="155"/>
        <v>#N/A</v>
      </c>
    </row>
    <row r="724" spans="1:33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2" t="str">
        <f t="shared" si="145"/>
        <v xml:space="preserve"> </v>
      </c>
      <c r="R724" s="22" t="str">
        <f>IF(Q724="在读",IF(IFERROR(FIND("一",D724),0)&gt;0,"一对一",VLOOKUP(LEFT(D724,3),班级编码!A:H,8,0)),Q724)</f>
        <v xml:space="preserve"> </v>
      </c>
      <c r="S724" s="22">
        <f t="shared" si="146"/>
        <v>0</v>
      </c>
      <c r="T724" s="22">
        <f t="shared" si="147"/>
        <v>0</v>
      </c>
      <c r="U724" s="22" t="str">
        <f t="shared" si="148"/>
        <v/>
      </c>
      <c r="V724" s="22" t="str">
        <f t="shared" si="149"/>
        <v/>
      </c>
      <c r="W724" s="22" t="str">
        <f t="shared" si="150"/>
        <v/>
      </c>
      <c r="X724" s="22" t="str">
        <f t="shared" si="151"/>
        <v/>
      </c>
      <c r="Y724" s="22">
        <f t="shared" si="152"/>
        <v>0</v>
      </c>
      <c r="Z724" s="22">
        <f t="shared" si="153"/>
        <v>0</v>
      </c>
      <c r="AA724" s="22" t="str">
        <f t="shared" si="143"/>
        <v/>
      </c>
      <c r="AB724" s="22">
        <f>COUNTIF($G$2:G724,G724)</f>
        <v>0</v>
      </c>
      <c r="AC724" s="22" t="str">
        <f t="shared" si="154"/>
        <v/>
      </c>
      <c r="AD724" s="22" t="e">
        <f>VLOOKUP(D724,'2-班级信息'!A:AI,35,0)</f>
        <v>#N/A</v>
      </c>
      <c r="AE724" s="22" t="e">
        <f>VLOOKUP(D724,'2-班级信息'!A:AL,12,0)</f>
        <v>#N/A</v>
      </c>
      <c r="AF724" s="22" t="e">
        <f t="shared" si="144"/>
        <v>#N/A</v>
      </c>
      <c r="AG724" s="22" t="e">
        <f t="shared" si="155"/>
        <v>#N/A</v>
      </c>
    </row>
    <row r="725" spans="1:33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2" t="str">
        <f t="shared" si="145"/>
        <v xml:space="preserve"> </v>
      </c>
      <c r="R725" s="22" t="str">
        <f>IF(Q725="在读",IF(IFERROR(FIND("一",D725),0)&gt;0,"一对一",VLOOKUP(LEFT(D725,3),班级编码!A:H,8,0)),Q725)</f>
        <v xml:space="preserve"> </v>
      </c>
      <c r="S725" s="22">
        <f t="shared" si="146"/>
        <v>0</v>
      </c>
      <c r="T725" s="22">
        <f t="shared" si="147"/>
        <v>0</v>
      </c>
      <c r="U725" s="22" t="str">
        <f t="shared" si="148"/>
        <v/>
      </c>
      <c r="V725" s="22" t="str">
        <f t="shared" si="149"/>
        <v/>
      </c>
      <c r="W725" s="22" t="str">
        <f t="shared" si="150"/>
        <v/>
      </c>
      <c r="X725" s="22" t="str">
        <f t="shared" si="151"/>
        <v/>
      </c>
      <c r="Y725" s="22">
        <f t="shared" si="152"/>
        <v>0</v>
      </c>
      <c r="Z725" s="22">
        <f t="shared" si="153"/>
        <v>0</v>
      </c>
      <c r="AA725" s="22" t="str">
        <f t="shared" si="143"/>
        <v/>
      </c>
      <c r="AB725" s="22">
        <f>COUNTIF($G$2:G725,G725)</f>
        <v>0</v>
      </c>
      <c r="AC725" s="22" t="str">
        <f t="shared" si="154"/>
        <v/>
      </c>
      <c r="AD725" s="22" t="e">
        <f>VLOOKUP(D725,'2-班级信息'!A:AI,35,0)</f>
        <v>#N/A</v>
      </c>
      <c r="AE725" s="22" t="e">
        <f>VLOOKUP(D725,'2-班级信息'!A:AL,12,0)</f>
        <v>#N/A</v>
      </c>
      <c r="AF725" s="22" t="e">
        <f t="shared" si="144"/>
        <v>#N/A</v>
      </c>
      <c r="AG725" s="22" t="e">
        <f t="shared" si="155"/>
        <v>#N/A</v>
      </c>
    </row>
    <row r="726" spans="1:33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2" t="str">
        <f t="shared" si="145"/>
        <v xml:space="preserve"> </v>
      </c>
      <c r="R726" s="22" t="str">
        <f>IF(Q726="在读",IF(IFERROR(FIND("一",D726),0)&gt;0,"一对一",VLOOKUP(LEFT(D726,3),班级编码!A:H,8,0)),Q726)</f>
        <v xml:space="preserve"> </v>
      </c>
      <c r="S726" s="22">
        <f t="shared" si="146"/>
        <v>0</v>
      </c>
      <c r="T726" s="22">
        <f t="shared" si="147"/>
        <v>0</v>
      </c>
      <c r="U726" s="22" t="str">
        <f t="shared" si="148"/>
        <v/>
      </c>
      <c r="V726" s="22" t="str">
        <f t="shared" si="149"/>
        <v/>
      </c>
      <c r="W726" s="22" t="str">
        <f t="shared" si="150"/>
        <v/>
      </c>
      <c r="X726" s="22" t="str">
        <f t="shared" si="151"/>
        <v/>
      </c>
      <c r="Y726" s="22">
        <f t="shared" si="152"/>
        <v>0</v>
      </c>
      <c r="Z726" s="22">
        <f t="shared" si="153"/>
        <v>0</v>
      </c>
      <c r="AA726" s="22" t="str">
        <f t="shared" si="143"/>
        <v/>
      </c>
      <c r="AB726" s="22">
        <f>COUNTIF($G$2:G726,G726)</f>
        <v>0</v>
      </c>
      <c r="AC726" s="22" t="str">
        <f t="shared" si="154"/>
        <v/>
      </c>
      <c r="AD726" s="22" t="e">
        <f>VLOOKUP(D726,'2-班级信息'!A:AI,35,0)</f>
        <v>#N/A</v>
      </c>
      <c r="AE726" s="22" t="e">
        <f>VLOOKUP(D726,'2-班级信息'!A:AL,12,0)</f>
        <v>#N/A</v>
      </c>
      <c r="AF726" s="22" t="e">
        <f t="shared" si="144"/>
        <v>#N/A</v>
      </c>
      <c r="AG726" s="22" t="e">
        <f t="shared" si="155"/>
        <v>#N/A</v>
      </c>
    </row>
    <row r="727" spans="1:33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2" t="str">
        <f t="shared" si="145"/>
        <v xml:space="preserve"> </v>
      </c>
      <c r="R727" s="22" t="str">
        <f>IF(Q727="在读",IF(IFERROR(FIND("一",D727),0)&gt;0,"一对一",VLOOKUP(LEFT(D727,3),班级编码!A:H,8,0)),Q727)</f>
        <v xml:space="preserve"> </v>
      </c>
      <c r="S727" s="22">
        <f t="shared" si="146"/>
        <v>0</v>
      </c>
      <c r="T727" s="22">
        <f t="shared" si="147"/>
        <v>0</v>
      </c>
      <c r="U727" s="22" t="str">
        <f t="shared" si="148"/>
        <v/>
      </c>
      <c r="V727" s="22" t="str">
        <f t="shared" si="149"/>
        <v/>
      </c>
      <c r="W727" s="22" t="str">
        <f t="shared" si="150"/>
        <v/>
      </c>
      <c r="X727" s="22" t="str">
        <f t="shared" si="151"/>
        <v/>
      </c>
      <c r="Y727" s="22">
        <f t="shared" si="152"/>
        <v>0</v>
      </c>
      <c r="Z727" s="22">
        <f t="shared" si="153"/>
        <v>0</v>
      </c>
      <c r="AA727" s="22" t="str">
        <f t="shared" si="143"/>
        <v/>
      </c>
      <c r="AB727" s="22">
        <f>COUNTIF($G$2:G727,G727)</f>
        <v>0</v>
      </c>
      <c r="AC727" s="22" t="str">
        <f t="shared" si="154"/>
        <v/>
      </c>
      <c r="AD727" s="22" t="e">
        <f>VLOOKUP(D727,'2-班级信息'!A:AI,35,0)</f>
        <v>#N/A</v>
      </c>
      <c r="AE727" s="22" t="e">
        <f>VLOOKUP(D727,'2-班级信息'!A:AL,12,0)</f>
        <v>#N/A</v>
      </c>
      <c r="AF727" s="22" t="e">
        <f t="shared" si="144"/>
        <v>#N/A</v>
      </c>
      <c r="AG727" s="22" t="e">
        <f t="shared" si="155"/>
        <v>#N/A</v>
      </c>
    </row>
    <row r="728" spans="1:33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2" t="str">
        <f t="shared" si="145"/>
        <v xml:space="preserve"> </v>
      </c>
      <c r="R728" s="22" t="str">
        <f>IF(Q728="在读",IF(IFERROR(FIND("一",D728),0)&gt;0,"一对一",VLOOKUP(LEFT(D728,3),班级编码!A:H,8,0)),Q728)</f>
        <v xml:space="preserve"> </v>
      </c>
      <c r="S728" s="22">
        <f t="shared" si="146"/>
        <v>0</v>
      </c>
      <c r="T728" s="22">
        <f t="shared" si="147"/>
        <v>0</v>
      </c>
      <c r="U728" s="22" t="str">
        <f t="shared" si="148"/>
        <v/>
      </c>
      <c r="V728" s="22" t="str">
        <f t="shared" si="149"/>
        <v/>
      </c>
      <c r="W728" s="22" t="str">
        <f t="shared" si="150"/>
        <v/>
      </c>
      <c r="X728" s="22" t="str">
        <f t="shared" si="151"/>
        <v/>
      </c>
      <c r="Y728" s="22">
        <f t="shared" si="152"/>
        <v>0</v>
      </c>
      <c r="Z728" s="22">
        <f t="shared" si="153"/>
        <v>0</v>
      </c>
      <c r="AA728" s="22" t="str">
        <f t="shared" si="143"/>
        <v/>
      </c>
      <c r="AB728" s="22">
        <f>COUNTIF($G$2:G728,G728)</f>
        <v>0</v>
      </c>
      <c r="AC728" s="22" t="str">
        <f t="shared" si="154"/>
        <v/>
      </c>
      <c r="AD728" s="22" t="e">
        <f>VLOOKUP(D728,'2-班级信息'!A:AI,35,0)</f>
        <v>#N/A</v>
      </c>
      <c r="AE728" s="22" t="e">
        <f>VLOOKUP(D728,'2-班级信息'!A:AL,12,0)</f>
        <v>#N/A</v>
      </c>
      <c r="AF728" s="22" t="e">
        <f t="shared" si="144"/>
        <v>#N/A</v>
      </c>
      <c r="AG728" s="22" t="e">
        <f t="shared" si="155"/>
        <v>#N/A</v>
      </c>
    </row>
    <row r="729" spans="1:33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2" t="str">
        <f t="shared" si="145"/>
        <v xml:space="preserve"> </v>
      </c>
      <c r="R729" s="22" t="str">
        <f>IF(Q729="在读",IF(IFERROR(FIND("一",D729),0)&gt;0,"一对一",VLOOKUP(LEFT(D729,3),班级编码!A:H,8,0)),Q729)</f>
        <v xml:space="preserve"> </v>
      </c>
      <c r="S729" s="22">
        <f t="shared" si="146"/>
        <v>0</v>
      </c>
      <c r="T729" s="22">
        <f t="shared" si="147"/>
        <v>0</v>
      </c>
      <c r="U729" s="22" t="str">
        <f t="shared" si="148"/>
        <v/>
      </c>
      <c r="V729" s="22" t="str">
        <f t="shared" si="149"/>
        <v/>
      </c>
      <c r="W729" s="22" t="str">
        <f t="shared" si="150"/>
        <v/>
      </c>
      <c r="X729" s="22" t="str">
        <f t="shared" si="151"/>
        <v/>
      </c>
      <c r="Y729" s="22">
        <f t="shared" si="152"/>
        <v>0</v>
      </c>
      <c r="Z729" s="22">
        <f t="shared" si="153"/>
        <v>0</v>
      </c>
      <c r="AA729" s="22" t="str">
        <f t="shared" si="143"/>
        <v/>
      </c>
      <c r="AB729" s="22">
        <f>COUNTIF($G$2:G729,G729)</f>
        <v>0</v>
      </c>
      <c r="AC729" s="22" t="str">
        <f t="shared" si="154"/>
        <v/>
      </c>
      <c r="AD729" s="22" t="e">
        <f>VLOOKUP(D729,'2-班级信息'!A:AI,35,0)</f>
        <v>#N/A</v>
      </c>
      <c r="AE729" s="22" t="e">
        <f>VLOOKUP(D729,'2-班级信息'!A:AL,12,0)</f>
        <v>#N/A</v>
      </c>
      <c r="AF729" s="22" t="e">
        <f t="shared" si="144"/>
        <v>#N/A</v>
      </c>
      <c r="AG729" s="22" t="e">
        <f t="shared" si="155"/>
        <v>#N/A</v>
      </c>
    </row>
    <row r="730" spans="1:33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2" t="str">
        <f t="shared" si="145"/>
        <v xml:space="preserve"> </v>
      </c>
      <c r="R730" s="22" t="str">
        <f>IF(Q730="在读",IF(IFERROR(FIND("一",D730),0)&gt;0,"一对一",VLOOKUP(LEFT(D730,3),班级编码!A:H,8,0)),Q730)</f>
        <v xml:space="preserve"> </v>
      </c>
      <c r="S730" s="22">
        <f t="shared" si="146"/>
        <v>0</v>
      </c>
      <c r="T730" s="22">
        <f t="shared" si="147"/>
        <v>0</v>
      </c>
      <c r="U730" s="22" t="str">
        <f t="shared" si="148"/>
        <v/>
      </c>
      <c r="V730" s="22" t="str">
        <f t="shared" si="149"/>
        <v/>
      </c>
      <c r="W730" s="22" t="str">
        <f t="shared" si="150"/>
        <v/>
      </c>
      <c r="X730" s="22" t="str">
        <f t="shared" si="151"/>
        <v/>
      </c>
      <c r="Y730" s="22">
        <f t="shared" si="152"/>
        <v>0</v>
      </c>
      <c r="Z730" s="22">
        <f t="shared" si="153"/>
        <v>0</v>
      </c>
      <c r="AA730" s="22" t="str">
        <f t="shared" si="143"/>
        <v/>
      </c>
      <c r="AB730" s="22">
        <f>COUNTIF($G$2:G730,G730)</f>
        <v>0</v>
      </c>
      <c r="AC730" s="22" t="str">
        <f t="shared" si="154"/>
        <v/>
      </c>
      <c r="AD730" s="22" t="e">
        <f>VLOOKUP(D730,'2-班级信息'!A:AI,35,0)</f>
        <v>#N/A</v>
      </c>
      <c r="AE730" s="22" t="e">
        <f>VLOOKUP(D730,'2-班级信息'!A:AL,12,0)</f>
        <v>#N/A</v>
      </c>
      <c r="AF730" s="22" t="e">
        <f t="shared" si="144"/>
        <v>#N/A</v>
      </c>
      <c r="AG730" s="22" t="e">
        <f t="shared" si="155"/>
        <v>#N/A</v>
      </c>
    </row>
    <row r="731" spans="1:33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2" t="str">
        <f t="shared" si="145"/>
        <v xml:space="preserve"> </v>
      </c>
      <c r="R731" s="22" t="str">
        <f>IF(Q731="在读",IF(IFERROR(FIND("一",D731),0)&gt;0,"一对一",VLOOKUP(LEFT(D731,3),班级编码!A:H,8,0)),Q731)</f>
        <v xml:space="preserve"> </v>
      </c>
      <c r="S731" s="22">
        <f t="shared" si="146"/>
        <v>0</v>
      </c>
      <c r="T731" s="22">
        <f t="shared" si="147"/>
        <v>0</v>
      </c>
      <c r="U731" s="22" t="str">
        <f t="shared" si="148"/>
        <v/>
      </c>
      <c r="V731" s="22" t="str">
        <f t="shared" si="149"/>
        <v/>
      </c>
      <c r="W731" s="22" t="str">
        <f t="shared" si="150"/>
        <v/>
      </c>
      <c r="X731" s="22" t="str">
        <f t="shared" si="151"/>
        <v/>
      </c>
      <c r="Y731" s="22">
        <f t="shared" si="152"/>
        <v>0</v>
      </c>
      <c r="Z731" s="22">
        <f t="shared" si="153"/>
        <v>0</v>
      </c>
      <c r="AA731" s="22" t="str">
        <f t="shared" si="143"/>
        <v/>
      </c>
      <c r="AB731" s="22">
        <f>COUNTIF($G$2:G731,G731)</f>
        <v>0</v>
      </c>
      <c r="AC731" s="22" t="str">
        <f t="shared" si="154"/>
        <v/>
      </c>
      <c r="AD731" s="22" t="e">
        <f>VLOOKUP(D731,'2-班级信息'!A:AI,35,0)</f>
        <v>#N/A</v>
      </c>
      <c r="AE731" s="22" t="e">
        <f>VLOOKUP(D731,'2-班级信息'!A:AL,12,0)</f>
        <v>#N/A</v>
      </c>
      <c r="AF731" s="22" t="e">
        <f t="shared" si="144"/>
        <v>#N/A</v>
      </c>
      <c r="AG731" s="22" t="e">
        <f t="shared" si="155"/>
        <v>#N/A</v>
      </c>
    </row>
    <row r="732" spans="1:33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2" t="str">
        <f t="shared" si="145"/>
        <v xml:space="preserve"> </v>
      </c>
      <c r="R732" s="22" t="str">
        <f>IF(Q732="在读",IF(IFERROR(FIND("一",D732),0)&gt;0,"一对一",VLOOKUP(LEFT(D732,3),班级编码!A:H,8,0)),Q732)</f>
        <v xml:space="preserve"> </v>
      </c>
      <c r="S732" s="22">
        <f t="shared" si="146"/>
        <v>0</v>
      </c>
      <c r="T732" s="22">
        <f t="shared" si="147"/>
        <v>0</v>
      </c>
      <c r="U732" s="22" t="str">
        <f t="shared" si="148"/>
        <v/>
      </c>
      <c r="V732" s="22" t="str">
        <f t="shared" si="149"/>
        <v/>
      </c>
      <c r="W732" s="22" t="str">
        <f t="shared" si="150"/>
        <v/>
      </c>
      <c r="X732" s="22" t="str">
        <f t="shared" si="151"/>
        <v/>
      </c>
      <c r="Y732" s="22">
        <f t="shared" si="152"/>
        <v>0</v>
      </c>
      <c r="Z732" s="22">
        <f t="shared" si="153"/>
        <v>0</v>
      </c>
      <c r="AA732" s="22" t="str">
        <f t="shared" si="143"/>
        <v/>
      </c>
      <c r="AB732" s="22">
        <f>COUNTIF($G$2:G732,G732)</f>
        <v>0</v>
      </c>
      <c r="AC732" s="22" t="str">
        <f t="shared" si="154"/>
        <v/>
      </c>
      <c r="AD732" s="22" t="e">
        <f>VLOOKUP(D732,'2-班级信息'!A:AI,35,0)</f>
        <v>#N/A</v>
      </c>
      <c r="AE732" s="22" t="e">
        <f>VLOOKUP(D732,'2-班级信息'!A:AL,12,0)</f>
        <v>#N/A</v>
      </c>
      <c r="AF732" s="22" t="e">
        <f t="shared" si="144"/>
        <v>#N/A</v>
      </c>
      <c r="AG732" s="22" t="e">
        <f t="shared" si="155"/>
        <v>#N/A</v>
      </c>
    </row>
    <row r="733" spans="1: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2" t="str">
        <f t="shared" si="145"/>
        <v xml:space="preserve"> </v>
      </c>
      <c r="R733" s="22" t="str">
        <f>IF(Q733="在读",IF(IFERROR(FIND("一",D733),0)&gt;0,"一对一",VLOOKUP(LEFT(D733,3),班级编码!A:H,8,0)),Q733)</f>
        <v xml:space="preserve"> </v>
      </c>
      <c r="S733" s="22">
        <f t="shared" si="146"/>
        <v>0</v>
      </c>
      <c r="T733" s="22">
        <f t="shared" si="147"/>
        <v>0</v>
      </c>
      <c r="U733" s="22" t="str">
        <f t="shared" si="148"/>
        <v/>
      </c>
      <c r="V733" s="22" t="str">
        <f t="shared" si="149"/>
        <v/>
      </c>
      <c r="W733" s="22" t="str">
        <f t="shared" si="150"/>
        <v/>
      </c>
      <c r="X733" s="22" t="str">
        <f t="shared" si="151"/>
        <v/>
      </c>
      <c r="Y733" s="22">
        <f t="shared" si="152"/>
        <v>0</v>
      </c>
      <c r="Z733" s="22">
        <f t="shared" si="153"/>
        <v>0</v>
      </c>
      <c r="AA733" s="22" t="str">
        <f t="shared" si="143"/>
        <v/>
      </c>
      <c r="AB733" s="22">
        <f>COUNTIF($G$2:G733,G733)</f>
        <v>0</v>
      </c>
      <c r="AC733" s="22" t="str">
        <f t="shared" si="154"/>
        <v/>
      </c>
      <c r="AD733" s="22" t="e">
        <f>VLOOKUP(D733,'2-班级信息'!A:AI,35,0)</f>
        <v>#N/A</v>
      </c>
      <c r="AE733" s="22" t="e">
        <f>VLOOKUP(D733,'2-班级信息'!A:AL,12,0)</f>
        <v>#N/A</v>
      </c>
      <c r="AF733" s="22" t="e">
        <f t="shared" si="144"/>
        <v>#N/A</v>
      </c>
      <c r="AG733" s="22" t="e">
        <f t="shared" si="155"/>
        <v>#N/A</v>
      </c>
    </row>
    <row r="734" spans="1:33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2" t="str">
        <f t="shared" si="145"/>
        <v xml:space="preserve"> </v>
      </c>
      <c r="R734" s="22" t="str">
        <f>IF(Q734="在读",IF(IFERROR(FIND("一",D734),0)&gt;0,"一对一",VLOOKUP(LEFT(D734,3),班级编码!A:H,8,0)),Q734)</f>
        <v xml:space="preserve"> </v>
      </c>
      <c r="S734" s="22">
        <f t="shared" si="146"/>
        <v>0</v>
      </c>
      <c r="T734" s="22">
        <f t="shared" si="147"/>
        <v>0</v>
      </c>
      <c r="U734" s="22" t="str">
        <f t="shared" si="148"/>
        <v/>
      </c>
      <c r="V734" s="22" t="str">
        <f t="shared" si="149"/>
        <v/>
      </c>
      <c r="W734" s="22" t="str">
        <f t="shared" si="150"/>
        <v/>
      </c>
      <c r="X734" s="22" t="str">
        <f t="shared" si="151"/>
        <v/>
      </c>
      <c r="Y734" s="22">
        <f t="shared" si="152"/>
        <v>0</v>
      </c>
      <c r="Z734" s="22">
        <f t="shared" si="153"/>
        <v>0</v>
      </c>
      <c r="AA734" s="22" t="str">
        <f t="shared" si="143"/>
        <v/>
      </c>
      <c r="AB734" s="22">
        <f>COUNTIF($G$2:G734,G734)</f>
        <v>0</v>
      </c>
      <c r="AC734" s="22" t="str">
        <f t="shared" si="154"/>
        <v/>
      </c>
      <c r="AD734" s="22" t="e">
        <f>VLOOKUP(D734,'2-班级信息'!A:AI,35,0)</f>
        <v>#N/A</v>
      </c>
      <c r="AE734" s="22" t="e">
        <f>VLOOKUP(D734,'2-班级信息'!A:AL,12,0)</f>
        <v>#N/A</v>
      </c>
      <c r="AF734" s="22" t="e">
        <f t="shared" si="144"/>
        <v>#N/A</v>
      </c>
      <c r="AG734" s="22" t="e">
        <f t="shared" si="155"/>
        <v>#N/A</v>
      </c>
    </row>
    <row r="735" spans="1:33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2" t="str">
        <f t="shared" si="145"/>
        <v xml:space="preserve"> </v>
      </c>
      <c r="R735" s="22" t="str">
        <f>IF(Q735="在读",IF(IFERROR(FIND("一",D735),0)&gt;0,"一对一",VLOOKUP(LEFT(D735,3),班级编码!A:H,8,0)),Q735)</f>
        <v xml:space="preserve"> </v>
      </c>
      <c r="S735" s="22">
        <f t="shared" si="146"/>
        <v>0</v>
      </c>
      <c r="T735" s="22">
        <f t="shared" si="147"/>
        <v>0</v>
      </c>
      <c r="U735" s="22" t="str">
        <f t="shared" si="148"/>
        <v/>
      </c>
      <c r="V735" s="22" t="str">
        <f t="shared" si="149"/>
        <v/>
      </c>
      <c r="W735" s="22" t="str">
        <f t="shared" si="150"/>
        <v/>
      </c>
      <c r="X735" s="22" t="str">
        <f t="shared" si="151"/>
        <v/>
      </c>
      <c r="Y735" s="22">
        <f t="shared" si="152"/>
        <v>0</v>
      </c>
      <c r="Z735" s="22">
        <f t="shared" si="153"/>
        <v>0</v>
      </c>
      <c r="AA735" s="22" t="str">
        <f t="shared" si="143"/>
        <v/>
      </c>
      <c r="AB735" s="22">
        <f>COUNTIF($G$2:G735,G735)</f>
        <v>0</v>
      </c>
      <c r="AC735" s="22" t="str">
        <f t="shared" si="154"/>
        <v/>
      </c>
      <c r="AD735" s="22" t="e">
        <f>VLOOKUP(D735,'2-班级信息'!A:AI,35,0)</f>
        <v>#N/A</v>
      </c>
      <c r="AE735" s="22" t="e">
        <f>VLOOKUP(D735,'2-班级信息'!A:AL,12,0)</f>
        <v>#N/A</v>
      </c>
      <c r="AF735" s="22" t="e">
        <f t="shared" si="144"/>
        <v>#N/A</v>
      </c>
      <c r="AG735" s="22" t="e">
        <f t="shared" si="155"/>
        <v>#N/A</v>
      </c>
    </row>
    <row r="736" spans="1:33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2" t="str">
        <f t="shared" si="145"/>
        <v xml:space="preserve"> </v>
      </c>
      <c r="R736" s="22" t="str">
        <f>IF(Q736="在读",IF(IFERROR(FIND("一",D736),0)&gt;0,"一对一",VLOOKUP(LEFT(D736,3),班级编码!A:H,8,0)),Q736)</f>
        <v xml:space="preserve"> </v>
      </c>
      <c r="S736" s="22">
        <f t="shared" si="146"/>
        <v>0</v>
      </c>
      <c r="T736" s="22">
        <f t="shared" si="147"/>
        <v>0</v>
      </c>
      <c r="U736" s="22" t="str">
        <f t="shared" si="148"/>
        <v/>
      </c>
      <c r="V736" s="22" t="str">
        <f t="shared" si="149"/>
        <v/>
      </c>
      <c r="W736" s="22" t="str">
        <f t="shared" si="150"/>
        <v/>
      </c>
      <c r="X736" s="22" t="str">
        <f t="shared" si="151"/>
        <v/>
      </c>
      <c r="Y736" s="22">
        <f t="shared" si="152"/>
        <v>0</v>
      </c>
      <c r="Z736" s="22">
        <f t="shared" si="153"/>
        <v>0</v>
      </c>
      <c r="AA736" s="22" t="str">
        <f t="shared" si="143"/>
        <v/>
      </c>
      <c r="AB736" s="22">
        <f>COUNTIF($G$2:G736,G736)</f>
        <v>0</v>
      </c>
      <c r="AC736" s="22" t="str">
        <f t="shared" si="154"/>
        <v/>
      </c>
      <c r="AD736" s="22" t="e">
        <f>VLOOKUP(D736,'2-班级信息'!A:AI,35,0)</f>
        <v>#N/A</v>
      </c>
      <c r="AE736" s="22" t="e">
        <f>VLOOKUP(D736,'2-班级信息'!A:AL,12,0)</f>
        <v>#N/A</v>
      </c>
      <c r="AF736" s="22" t="e">
        <f t="shared" si="144"/>
        <v>#N/A</v>
      </c>
      <c r="AG736" s="22" t="e">
        <f t="shared" si="155"/>
        <v>#N/A</v>
      </c>
    </row>
    <row r="737" spans="1:33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2" t="str">
        <f t="shared" si="145"/>
        <v xml:space="preserve"> </v>
      </c>
      <c r="R737" s="22" t="str">
        <f>IF(Q737="在读",IF(IFERROR(FIND("一",D737),0)&gt;0,"一对一",VLOOKUP(LEFT(D737,3),班级编码!A:H,8,0)),Q737)</f>
        <v xml:space="preserve"> </v>
      </c>
      <c r="S737" s="22">
        <f t="shared" si="146"/>
        <v>0</v>
      </c>
      <c r="T737" s="22">
        <f t="shared" si="147"/>
        <v>0</v>
      </c>
      <c r="U737" s="22" t="str">
        <f t="shared" si="148"/>
        <v/>
      </c>
      <c r="V737" s="22" t="str">
        <f t="shared" si="149"/>
        <v/>
      </c>
      <c r="W737" s="22" t="str">
        <f t="shared" si="150"/>
        <v/>
      </c>
      <c r="X737" s="22" t="str">
        <f t="shared" si="151"/>
        <v/>
      </c>
      <c r="Y737" s="22">
        <f t="shared" si="152"/>
        <v>0</v>
      </c>
      <c r="Z737" s="22">
        <f t="shared" si="153"/>
        <v>0</v>
      </c>
      <c r="AA737" s="22" t="str">
        <f t="shared" si="143"/>
        <v/>
      </c>
      <c r="AB737" s="22">
        <f>COUNTIF($G$2:G737,G737)</f>
        <v>0</v>
      </c>
      <c r="AC737" s="22" t="str">
        <f t="shared" si="154"/>
        <v/>
      </c>
      <c r="AD737" s="22" t="e">
        <f>VLOOKUP(D737,'2-班级信息'!A:AI,35,0)</f>
        <v>#N/A</v>
      </c>
      <c r="AE737" s="22" t="e">
        <f>VLOOKUP(D737,'2-班级信息'!A:AL,12,0)</f>
        <v>#N/A</v>
      </c>
      <c r="AF737" s="22" t="e">
        <f t="shared" si="144"/>
        <v>#N/A</v>
      </c>
      <c r="AG737" s="22" t="e">
        <f t="shared" si="155"/>
        <v>#N/A</v>
      </c>
    </row>
    <row r="738" spans="1:33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2" t="str">
        <f t="shared" si="145"/>
        <v xml:space="preserve"> </v>
      </c>
      <c r="R738" s="22" t="str">
        <f>IF(Q738="在读",IF(IFERROR(FIND("一",D738),0)&gt;0,"一对一",VLOOKUP(LEFT(D738,3),班级编码!A:H,8,0)),Q738)</f>
        <v xml:space="preserve"> </v>
      </c>
      <c r="S738" s="22">
        <f t="shared" si="146"/>
        <v>0</v>
      </c>
      <c r="T738" s="22">
        <f t="shared" si="147"/>
        <v>0</v>
      </c>
      <c r="U738" s="22" t="str">
        <f t="shared" si="148"/>
        <v/>
      </c>
      <c r="V738" s="22" t="str">
        <f t="shared" si="149"/>
        <v/>
      </c>
      <c r="W738" s="22" t="str">
        <f t="shared" si="150"/>
        <v/>
      </c>
      <c r="X738" s="22" t="str">
        <f t="shared" si="151"/>
        <v/>
      </c>
      <c r="Y738" s="22">
        <f t="shared" si="152"/>
        <v>0</v>
      </c>
      <c r="Z738" s="22">
        <f t="shared" si="153"/>
        <v>0</v>
      </c>
      <c r="AA738" s="22" t="str">
        <f t="shared" si="143"/>
        <v/>
      </c>
      <c r="AB738" s="22">
        <f>COUNTIF($G$2:G738,G738)</f>
        <v>0</v>
      </c>
      <c r="AC738" s="22" t="str">
        <f t="shared" si="154"/>
        <v/>
      </c>
      <c r="AD738" s="22" t="e">
        <f>VLOOKUP(D738,'2-班级信息'!A:AI,35,0)</f>
        <v>#N/A</v>
      </c>
      <c r="AE738" s="22" t="e">
        <f>VLOOKUP(D738,'2-班级信息'!A:AL,12,0)</f>
        <v>#N/A</v>
      </c>
      <c r="AF738" s="22" t="e">
        <f t="shared" si="144"/>
        <v>#N/A</v>
      </c>
      <c r="AG738" s="22" t="e">
        <f t="shared" si="155"/>
        <v>#N/A</v>
      </c>
    </row>
    <row r="739" spans="1:33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2" t="str">
        <f t="shared" si="145"/>
        <v xml:space="preserve"> </v>
      </c>
      <c r="R739" s="22" t="str">
        <f>IF(Q739="在读",IF(IFERROR(FIND("一",D739),0)&gt;0,"一对一",VLOOKUP(LEFT(D739,3),班级编码!A:H,8,0)),Q739)</f>
        <v xml:space="preserve"> </v>
      </c>
      <c r="S739" s="22">
        <f t="shared" si="146"/>
        <v>0</v>
      </c>
      <c r="T739" s="22">
        <f t="shared" si="147"/>
        <v>0</v>
      </c>
      <c r="U739" s="22" t="str">
        <f t="shared" si="148"/>
        <v/>
      </c>
      <c r="V739" s="22" t="str">
        <f t="shared" si="149"/>
        <v/>
      </c>
      <c r="W739" s="22" t="str">
        <f t="shared" si="150"/>
        <v/>
      </c>
      <c r="X739" s="22" t="str">
        <f t="shared" si="151"/>
        <v/>
      </c>
      <c r="Y739" s="22">
        <f t="shared" si="152"/>
        <v>0</v>
      </c>
      <c r="Z739" s="22">
        <f t="shared" si="153"/>
        <v>0</v>
      </c>
      <c r="AA739" s="22" t="str">
        <f t="shared" si="143"/>
        <v/>
      </c>
      <c r="AB739" s="22">
        <f>COUNTIF($G$2:G739,G739)</f>
        <v>0</v>
      </c>
      <c r="AC739" s="22" t="str">
        <f t="shared" si="154"/>
        <v/>
      </c>
      <c r="AD739" s="22" t="e">
        <f>VLOOKUP(D739,'2-班级信息'!A:AI,35,0)</f>
        <v>#N/A</v>
      </c>
      <c r="AE739" s="22" t="e">
        <f>VLOOKUP(D739,'2-班级信息'!A:AL,12,0)</f>
        <v>#N/A</v>
      </c>
      <c r="AF739" s="22" t="e">
        <f t="shared" si="144"/>
        <v>#N/A</v>
      </c>
      <c r="AG739" s="22" t="e">
        <f t="shared" si="155"/>
        <v>#N/A</v>
      </c>
    </row>
    <row r="740" spans="1:33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2" t="str">
        <f t="shared" si="145"/>
        <v xml:space="preserve"> </v>
      </c>
      <c r="R740" s="22" t="str">
        <f>IF(Q740="在读",IF(IFERROR(FIND("一",D740),0)&gt;0,"一对一",VLOOKUP(LEFT(D740,3),班级编码!A:H,8,0)),Q740)</f>
        <v xml:space="preserve"> </v>
      </c>
      <c r="S740" s="22">
        <f t="shared" si="146"/>
        <v>0</v>
      </c>
      <c r="T740" s="22">
        <f t="shared" si="147"/>
        <v>0</v>
      </c>
      <c r="U740" s="22" t="str">
        <f t="shared" si="148"/>
        <v/>
      </c>
      <c r="V740" s="22" t="str">
        <f t="shared" si="149"/>
        <v/>
      </c>
      <c r="W740" s="22" t="str">
        <f t="shared" si="150"/>
        <v/>
      </c>
      <c r="X740" s="22" t="str">
        <f t="shared" si="151"/>
        <v/>
      </c>
      <c r="Y740" s="22">
        <f t="shared" si="152"/>
        <v>0</v>
      </c>
      <c r="Z740" s="22">
        <f t="shared" si="153"/>
        <v>0</v>
      </c>
      <c r="AA740" s="22" t="str">
        <f t="shared" si="143"/>
        <v/>
      </c>
      <c r="AB740" s="22">
        <f>COUNTIF($G$2:G740,G740)</f>
        <v>0</v>
      </c>
      <c r="AC740" s="22" t="str">
        <f t="shared" si="154"/>
        <v/>
      </c>
      <c r="AD740" s="22" t="e">
        <f>VLOOKUP(D740,'2-班级信息'!A:AI,35,0)</f>
        <v>#N/A</v>
      </c>
      <c r="AE740" s="22" t="e">
        <f>VLOOKUP(D740,'2-班级信息'!A:AL,12,0)</f>
        <v>#N/A</v>
      </c>
      <c r="AF740" s="22" t="e">
        <f t="shared" si="144"/>
        <v>#N/A</v>
      </c>
      <c r="AG740" s="22" t="e">
        <f t="shared" si="155"/>
        <v>#N/A</v>
      </c>
    </row>
    <row r="741" spans="1:33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2" t="str">
        <f t="shared" si="145"/>
        <v xml:space="preserve"> </v>
      </c>
      <c r="R741" s="22" t="str">
        <f>IF(Q741="在读",IF(IFERROR(FIND("一",D741),0)&gt;0,"一对一",VLOOKUP(LEFT(D741,3),班级编码!A:H,8,0)),Q741)</f>
        <v xml:space="preserve"> </v>
      </c>
      <c r="S741" s="22">
        <f t="shared" si="146"/>
        <v>0</v>
      </c>
      <c r="T741" s="22">
        <f t="shared" si="147"/>
        <v>0</v>
      </c>
      <c r="U741" s="22" t="str">
        <f t="shared" si="148"/>
        <v/>
      </c>
      <c r="V741" s="22" t="str">
        <f t="shared" si="149"/>
        <v/>
      </c>
      <c r="W741" s="22" t="str">
        <f t="shared" si="150"/>
        <v/>
      </c>
      <c r="X741" s="22" t="str">
        <f t="shared" si="151"/>
        <v/>
      </c>
      <c r="Y741" s="22">
        <f t="shared" si="152"/>
        <v>0</v>
      </c>
      <c r="Z741" s="22">
        <f t="shared" si="153"/>
        <v>0</v>
      </c>
      <c r="AA741" s="22" t="str">
        <f t="shared" si="143"/>
        <v/>
      </c>
      <c r="AB741" s="22">
        <f>COUNTIF($G$2:G741,G741)</f>
        <v>0</v>
      </c>
      <c r="AC741" s="22" t="str">
        <f t="shared" si="154"/>
        <v/>
      </c>
      <c r="AD741" s="22" t="e">
        <f>VLOOKUP(D741,'2-班级信息'!A:AI,35,0)</f>
        <v>#N/A</v>
      </c>
      <c r="AE741" s="22" t="e">
        <f>VLOOKUP(D741,'2-班级信息'!A:AL,12,0)</f>
        <v>#N/A</v>
      </c>
      <c r="AF741" s="22" t="e">
        <f t="shared" si="144"/>
        <v>#N/A</v>
      </c>
      <c r="AG741" s="22" t="e">
        <f t="shared" si="155"/>
        <v>#N/A</v>
      </c>
    </row>
    <row r="742" spans="1:33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2" t="str">
        <f t="shared" si="145"/>
        <v xml:space="preserve"> </v>
      </c>
      <c r="R742" s="22" t="str">
        <f>IF(Q742="在读",IF(IFERROR(FIND("一",D742),0)&gt;0,"一对一",VLOOKUP(LEFT(D742,3),班级编码!A:H,8,0)),Q742)</f>
        <v xml:space="preserve"> </v>
      </c>
      <c r="S742" s="22">
        <f t="shared" si="146"/>
        <v>0</v>
      </c>
      <c r="T742" s="22">
        <f t="shared" si="147"/>
        <v>0</v>
      </c>
      <c r="U742" s="22" t="str">
        <f t="shared" si="148"/>
        <v/>
      </c>
      <c r="V742" s="22" t="str">
        <f t="shared" si="149"/>
        <v/>
      </c>
      <c r="W742" s="22" t="str">
        <f t="shared" si="150"/>
        <v/>
      </c>
      <c r="X742" s="22" t="str">
        <f t="shared" si="151"/>
        <v/>
      </c>
      <c r="Y742" s="22">
        <f t="shared" si="152"/>
        <v>0</v>
      </c>
      <c r="Z742" s="22">
        <f t="shared" si="153"/>
        <v>0</v>
      </c>
      <c r="AA742" s="22" t="str">
        <f t="shared" si="143"/>
        <v/>
      </c>
      <c r="AB742" s="22">
        <f>COUNTIF($G$2:G742,G742)</f>
        <v>0</v>
      </c>
      <c r="AC742" s="22" t="str">
        <f t="shared" si="154"/>
        <v/>
      </c>
      <c r="AD742" s="22" t="e">
        <f>VLOOKUP(D742,'2-班级信息'!A:AI,35,0)</f>
        <v>#N/A</v>
      </c>
      <c r="AE742" s="22" t="e">
        <f>VLOOKUP(D742,'2-班级信息'!A:AL,12,0)</f>
        <v>#N/A</v>
      </c>
      <c r="AF742" s="22" t="e">
        <f t="shared" si="144"/>
        <v>#N/A</v>
      </c>
      <c r="AG742" s="22" t="e">
        <f t="shared" si="155"/>
        <v>#N/A</v>
      </c>
    </row>
    <row r="743" spans="1:3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2" t="str">
        <f t="shared" si="145"/>
        <v xml:space="preserve"> </v>
      </c>
      <c r="R743" s="22" t="str">
        <f>IF(Q743="在读",IF(IFERROR(FIND("一",D743),0)&gt;0,"一对一",VLOOKUP(LEFT(D743,3),班级编码!A:H,8,0)),Q743)</f>
        <v xml:space="preserve"> </v>
      </c>
      <c r="S743" s="22">
        <f t="shared" si="146"/>
        <v>0</v>
      </c>
      <c r="T743" s="22">
        <f t="shared" si="147"/>
        <v>0</v>
      </c>
      <c r="U743" s="22" t="str">
        <f t="shared" si="148"/>
        <v/>
      </c>
      <c r="V743" s="22" t="str">
        <f t="shared" si="149"/>
        <v/>
      </c>
      <c r="W743" s="22" t="str">
        <f t="shared" si="150"/>
        <v/>
      </c>
      <c r="X743" s="22" t="str">
        <f t="shared" si="151"/>
        <v/>
      </c>
      <c r="Y743" s="22">
        <f t="shared" si="152"/>
        <v>0</v>
      </c>
      <c r="Z743" s="22">
        <f t="shared" si="153"/>
        <v>0</v>
      </c>
      <c r="AA743" s="22" t="str">
        <f t="shared" si="143"/>
        <v/>
      </c>
      <c r="AB743" s="22">
        <f>COUNTIF($G$2:G743,G743)</f>
        <v>0</v>
      </c>
      <c r="AC743" s="22" t="str">
        <f t="shared" si="154"/>
        <v/>
      </c>
      <c r="AD743" s="22" t="e">
        <f>VLOOKUP(D743,'2-班级信息'!A:AI,35,0)</f>
        <v>#N/A</v>
      </c>
      <c r="AE743" s="22" t="e">
        <f>VLOOKUP(D743,'2-班级信息'!A:AL,12,0)</f>
        <v>#N/A</v>
      </c>
      <c r="AF743" s="22" t="e">
        <f t="shared" si="144"/>
        <v>#N/A</v>
      </c>
      <c r="AG743" s="22" t="e">
        <f t="shared" si="155"/>
        <v>#N/A</v>
      </c>
    </row>
    <row r="744" spans="1:33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2" t="str">
        <f t="shared" si="145"/>
        <v xml:space="preserve"> </v>
      </c>
      <c r="R744" s="22" t="str">
        <f>IF(Q744="在读",IF(IFERROR(FIND("一",D744),0)&gt;0,"一对一",VLOOKUP(LEFT(D744,3),班级编码!A:H,8,0)),Q744)</f>
        <v xml:space="preserve"> </v>
      </c>
      <c r="S744" s="22">
        <f t="shared" si="146"/>
        <v>0</v>
      </c>
      <c r="T744" s="22">
        <f t="shared" si="147"/>
        <v>0</v>
      </c>
      <c r="U744" s="22" t="str">
        <f t="shared" si="148"/>
        <v/>
      </c>
      <c r="V744" s="22" t="str">
        <f t="shared" si="149"/>
        <v/>
      </c>
      <c r="W744" s="22" t="str">
        <f t="shared" si="150"/>
        <v/>
      </c>
      <c r="X744" s="22" t="str">
        <f t="shared" si="151"/>
        <v/>
      </c>
      <c r="Y744" s="22">
        <f t="shared" si="152"/>
        <v>0</v>
      </c>
      <c r="Z744" s="22">
        <f t="shared" si="153"/>
        <v>0</v>
      </c>
      <c r="AA744" s="22" t="str">
        <f t="shared" si="143"/>
        <v/>
      </c>
      <c r="AB744" s="22">
        <f>COUNTIF($G$2:G744,G744)</f>
        <v>0</v>
      </c>
      <c r="AC744" s="22" t="str">
        <f t="shared" si="154"/>
        <v/>
      </c>
      <c r="AD744" s="22" t="e">
        <f>VLOOKUP(D744,'2-班级信息'!A:AI,35,0)</f>
        <v>#N/A</v>
      </c>
      <c r="AE744" s="22" t="e">
        <f>VLOOKUP(D744,'2-班级信息'!A:AL,12,0)</f>
        <v>#N/A</v>
      </c>
      <c r="AF744" s="22" t="e">
        <f t="shared" si="144"/>
        <v>#N/A</v>
      </c>
      <c r="AG744" s="22" t="e">
        <f t="shared" si="155"/>
        <v>#N/A</v>
      </c>
    </row>
    <row r="745" spans="1:33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2" t="str">
        <f t="shared" si="145"/>
        <v xml:space="preserve"> </v>
      </c>
      <c r="R745" s="22" t="str">
        <f>IF(Q745="在读",IF(IFERROR(FIND("一",D745),0)&gt;0,"一对一",VLOOKUP(LEFT(D745,3),班级编码!A:H,8,0)),Q745)</f>
        <v xml:space="preserve"> </v>
      </c>
      <c r="S745" s="22">
        <f t="shared" si="146"/>
        <v>0</v>
      </c>
      <c r="T745" s="22">
        <f t="shared" si="147"/>
        <v>0</v>
      </c>
      <c r="U745" s="22" t="str">
        <f t="shared" si="148"/>
        <v/>
      </c>
      <c r="V745" s="22" t="str">
        <f t="shared" si="149"/>
        <v/>
      </c>
      <c r="W745" s="22" t="str">
        <f t="shared" si="150"/>
        <v/>
      </c>
      <c r="X745" s="22" t="str">
        <f t="shared" si="151"/>
        <v/>
      </c>
      <c r="Y745" s="22">
        <f t="shared" si="152"/>
        <v>0</v>
      </c>
      <c r="Z745" s="22">
        <f t="shared" si="153"/>
        <v>0</v>
      </c>
      <c r="AA745" s="22" t="str">
        <f t="shared" si="143"/>
        <v/>
      </c>
      <c r="AB745" s="22">
        <f>COUNTIF($G$2:G745,G745)</f>
        <v>0</v>
      </c>
      <c r="AC745" s="22" t="str">
        <f t="shared" si="154"/>
        <v/>
      </c>
      <c r="AD745" s="22" t="e">
        <f>VLOOKUP(D745,'2-班级信息'!A:AI,35,0)</f>
        <v>#N/A</v>
      </c>
      <c r="AE745" s="22" t="e">
        <f>VLOOKUP(D745,'2-班级信息'!A:AL,12,0)</f>
        <v>#N/A</v>
      </c>
      <c r="AF745" s="22" t="e">
        <f t="shared" si="144"/>
        <v>#N/A</v>
      </c>
      <c r="AG745" s="22" t="e">
        <f t="shared" si="155"/>
        <v>#N/A</v>
      </c>
    </row>
    <row r="746" spans="1:33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2" t="str">
        <f t="shared" si="145"/>
        <v xml:space="preserve"> </v>
      </c>
      <c r="R746" s="22" t="str">
        <f>IF(Q746="在读",IF(IFERROR(FIND("一",D746),0)&gt;0,"一对一",VLOOKUP(LEFT(D746,3),班级编码!A:H,8,0)),Q746)</f>
        <v xml:space="preserve"> </v>
      </c>
      <c r="S746" s="22">
        <f t="shared" si="146"/>
        <v>0</v>
      </c>
      <c r="T746" s="22">
        <f t="shared" si="147"/>
        <v>0</v>
      </c>
      <c r="U746" s="22" t="str">
        <f t="shared" si="148"/>
        <v/>
      </c>
      <c r="V746" s="22" t="str">
        <f t="shared" si="149"/>
        <v/>
      </c>
      <c r="W746" s="22" t="str">
        <f t="shared" si="150"/>
        <v/>
      </c>
      <c r="X746" s="22" t="str">
        <f t="shared" si="151"/>
        <v/>
      </c>
      <c r="Y746" s="22">
        <f t="shared" si="152"/>
        <v>0</v>
      </c>
      <c r="Z746" s="22">
        <f t="shared" si="153"/>
        <v>0</v>
      </c>
      <c r="AA746" s="22" t="str">
        <f t="shared" si="143"/>
        <v/>
      </c>
      <c r="AB746" s="22">
        <f>COUNTIF($G$2:G746,G746)</f>
        <v>0</v>
      </c>
      <c r="AC746" s="22" t="str">
        <f t="shared" si="154"/>
        <v/>
      </c>
      <c r="AD746" s="22" t="e">
        <f>VLOOKUP(D746,'2-班级信息'!A:AI,35,0)</f>
        <v>#N/A</v>
      </c>
      <c r="AE746" s="22" t="e">
        <f>VLOOKUP(D746,'2-班级信息'!A:AL,12,0)</f>
        <v>#N/A</v>
      </c>
      <c r="AF746" s="22" t="e">
        <f t="shared" si="144"/>
        <v>#N/A</v>
      </c>
      <c r="AG746" s="22" t="e">
        <f t="shared" si="155"/>
        <v>#N/A</v>
      </c>
    </row>
    <row r="747" spans="1:33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2" t="str">
        <f t="shared" si="145"/>
        <v xml:space="preserve"> </v>
      </c>
      <c r="R747" s="22" t="str">
        <f>IF(Q747="在读",IF(IFERROR(FIND("一",D747),0)&gt;0,"一对一",VLOOKUP(LEFT(D747,3),班级编码!A:H,8,0)),Q747)</f>
        <v xml:space="preserve"> </v>
      </c>
      <c r="S747" s="22">
        <f t="shared" si="146"/>
        <v>0</v>
      </c>
      <c r="T747" s="22">
        <f t="shared" si="147"/>
        <v>0</v>
      </c>
      <c r="U747" s="22" t="str">
        <f t="shared" si="148"/>
        <v/>
      </c>
      <c r="V747" s="22" t="str">
        <f t="shared" si="149"/>
        <v/>
      </c>
      <c r="W747" s="22" t="str">
        <f t="shared" si="150"/>
        <v/>
      </c>
      <c r="X747" s="22" t="str">
        <f t="shared" si="151"/>
        <v/>
      </c>
      <c r="Y747" s="22">
        <f t="shared" si="152"/>
        <v>0</v>
      </c>
      <c r="Z747" s="22">
        <f t="shared" si="153"/>
        <v>0</v>
      </c>
      <c r="AA747" s="22" t="str">
        <f t="shared" si="143"/>
        <v/>
      </c>
      <c r="AB747" s="22">
        <f>COUNTIF($G$2:G747,G747)</f>
        <v>0</v>
      </c>
      <c r="AC747" s="22" t="str">
        <f t="shared" si="154"/>
        <v/>
      </c>
      <c r="AD747" s="22" t="e">
        <f>VLOOKUP(D747,'2-班级信息'!A:AI,35,0)</f>
        <v>#N/A</v>
      </c>
      <c r="AE747" s="22" t="e">
        <f>VLOOKUP(D747,'2-班级信息'!A:AL,12,0)</f>
        <v>#N/A</v>
      </c>
      <c r="AF747" s="22" t="e">
        <f t="shared" si="144"/>
        <v>#N/A</v>
      </c>
      <c r="AG747" s="22" t="e">
        <f t="shared" si="155"/>
        <v>#N/A</v>
      </c>
    </row>
    <row r="748" spans="1:33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2" t="str">
        <f t="shared" si="145"/>
        <v xml:space="preserve"> </v>
      </c>
      <c r="R748" s="22" t="str">
        <f>IF(Q748="在读",IF(IFERROR(FIND("一",D748),0)&gt;0,"一对一",VLOOKUP(LEFT(D748,3),班级编码!A:H,8,0)),Q748)</f>
        <v xml:space="preserve"> </v>
      </c>
      <c r="S748" s="22">
        <f t="shared" si="146"/>
        <v>0</v>
      </c>
      <c r="T748" s="22">
        <f t="shared" si="147"/>
        <v>0</v>
      </c>
      <c r="U748" s="22" t="str">
        <f t="shared" si="148"/>
        <v/>
      </c>
      <c r="V748" s="22" t="str">
        <f t="shared" si="149"/>
        <v/>
      </c>
      <c r="W748" s="22" t="str">
        <f t="shared" si="150"/>
        <v/>
      </c>
      <c r="X748" s="22" t="str">
        <f t="shared" si="151"/>
        <v/>
      </c>
      <c r="Y748" s="22">
        <f t="shared" si="152"/>
        <v>0</v>
      </c>
      <c r="Z748" s="22">
        <f t="shared" si="153"/>
        <v>0</v>
      </c>
      <c r="AA748" s="22" t="str">
        <f t="shared" si="143"/>
        <v/>
      </c>
      <c r="AB748" s="22">
        <f>COUNTIF($G$2:G748,G748)</f>
        <v>0</v>
      </c>
      <c r="AC748" s="22" t="str">
        <f t="shared" si="154"/>
        <v/>
      </c>
      <c r="AD748" s="22" t="e">
        <f>VLOOKUP(D748,'2-班级信息'!A:AI,35,0)</f>
        <v>#N/A</v>
      </c>
      <c r="AE748" s="22" t="e">
        <f>VLOOKUP(D748,'2-班级信息'!A:AL,12,0)</f>
        <v>#N/A</v>
      </c>
      <c r="AF748" s="22" t="e">
        <f t="shared" si="144"/>
        <v>#N/A</v>
      </c>
      <c r="AG748" s="22" t="e">
        <f t="shared" si="155"/>
        <v>#N/A</v>
      </c>
    </row>
    <row r="749" spans="1:33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2" t="str">
        <f t="shared" si="145"/>
        <v xml:space="preserve"> </v>
      </c>
      <c r="R749" s="22" t="str">
        <f>IF(Q749="在读",IF(IFERROR(FIND("一",D749),0)&gt;0,"一对一",VLOOKUP(LEFT(D749,3),班级编码!A:H,8,0)),Q749)</f>
        <v xml:space="preserve"> </v>
      </c>
      <c r="S749" s="22">
        <f t="shared" si="146"/>
        <v>0</v>
      </c>
      <c r="T749" s="22">
        <f t="shared" si="147"/>
        <v>0</v>
      </c>
      <c r="U749" s="22" t="str">
        <f t="shared" si="148"/>
        <v/>
      </c>
      <c r="V749" s="22" t="str">
        <f t="shared" si="149"/>
        <v/>
      </c>
      <c r="W749" s="22" t="str">
        <f t="shared" si="150"/>
        <v/>
      </c>
      <c r="X749" s="22" t="str">
        <f t="shared" si="151"/>
        <v/>
      </c>
      <c r="Y749" s="22">
        <f t="shared" si="152"/>
        <v>0</v>
      </c>
      <c r="Z749" s="22">
        <f t="shared" si="153"/>
        <v>0</v>
      </c>
      <c r="AA749" s="22" t="str">
        <f t="shared" si="143"/>
        <v/>
      </c>
      <c r="AB749" s="22">
        <f>COUNTIF($G$2:G749,G749)</f>
        <v>0</v>
      </c>
      <c r="AC749" s="22" t="str">
        <f t="shared" si="154"/>
        <v/>
      </c>
      <c r="AD749" s="22" t="e">
        <f>VLOOKUP(D749,'2-班级信息'!A:AI,35,0)</f>
        <v>#N/A</v>
      </c>
      <c r="AE749" s="22" t="e">
        <f>VLOOKUP(D749,'2-班级信息'!A:AL,12,0)</f>
        <v>#N/A</v>
      </c>
      <c r="AF749" s="22" t="e">
        <f t="shared" si="144"/>
        <v>#N/A</v>
      </c>
      <c r="AG749" s="22" t="e">
        <f t="shared" si="155"/>
        <v>#N/A</v>
      </c>
    </row>
    <row r="750" spans="1:33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2" t="str">
        <f t="shared" si="145"/>
        <v xml:space="preserve"> </v>
      </c>
      <c r="R750" s="22" t="str">
        <f>IF(Q750="在读",IF(IFERROR(FIND("一",D750),0)&gt;0,"一对一",VLOOKUP(LEFT(D750,3),班级编码!A:H,8,0)),Q750)</f>
        <v xml:space="preserve"> </v>
      </c>
      <c r="S750" s="22">
        <f t="shared" si="146"/>
        <v>0</v>
      </c>
      <c r="T750" s="22">
        <f t="shared" si="147"/>
        <v>0</v>
      </c>
      <c r="U750" s="22" t="str">
        <f t="shared" si="148"/>
        <v/>
      </c>
      <c r="V750" s="22" t="str">
        <f t="shared" si="149"/>
        <v/>
      </c>
      <c r="W750" s="22" t="str">
        <f t="shared" si="150"/>
        <v/>
      </c>
      <c r="X750" s="22" t="str">
        <f t="shared" si="151"/>
        <v/>
      </c>
      <c r="Y750" s="22">
        <f t="shared" si="152"/>
        <v>0</v>
      </c>
      <c r="Z750" s="22">
        <f t="shared" si="153"/>
        <v>0</v>
      </c>
      <c r="AA750" s="22" t="str">
        <f t="shared" si="143"/>
        <v/>
      </c>
      <c r="AB750" s="22">
        <f>COUNTIF($G$2:G750,G750)</f>
        <v>0</v>
      </c>
      <c r="AC750" s="22" t="str">
        <f t="shared" si="154"/>
        <v/>
      </c>
      <c r="AD750" s="22" t="e">
        <f>VLOOKUP(D750,'2-班级信息'!A:AI,35,0)</f>
        <v>#N/A</v>
      </c>
      <c r="AE750" s="22" t="e">
        <f>VLOOKUP(D750,'2-班级信息'!A:AL,12,0)</f>
        <v>#N/A</v>
      </c>
      <c r="AF750" s="22" t="e">
        <f t="shared" si="144"/>
        <v>#N/A</v>
      </c>
      <c r="AG750" s="22" t="e">
        <f t="shared" si="155"/>
        <v>#N/A</v>
      </c>
    </row>
    <row r="751" spans="1:33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2" t="str">
        <f t="shared" si="145"/>
        <v xml:space="preserve"> </v>
      </c>
      <c r="R751" s="22" t="str">
        <f>IF(Q751="在读",IF(IFERROR(FIND("一",D751),0)&gt;0,"一对一",VLOOKUP(LEFT(D751,3),班级编码!A:H,8,0)),Q751)</f>
        <v xml:space="preserve"> </v>
      </c>
      <c r="S751" s="22">
        <f t="shared" si="146"/>
        <v>0</v>
      </c>
      <c r="T751" s="22">
        <f t="shared" si="147"/>
        <v>0</v>
      </c>
      <c r="U751" s="22" t="str">
        <f t="shared" si="148"/>
        <v/>
      </c>
      <c r="V751" s="22" t="str">
        <f t="shared" si="149"/>
        <v/>
      </c>
      <c r="W751" s="22" t="str">
        <f t="shared" si="150"/>
        <v/>
      </c>
      <c r="X751" s="22" t="str">
        <f t="shared" si="151"/>
        <v/>
      </c>
      <c r="Y751" s="22">
        <f t="shared" si="152"/>
        <v>0</v>
      </c>
      <c r="Z751" s="22">
        <f t="shared" si="153"/>
        <v>0</v>
      </c>
      <c r="AA751" s="22" t="str">
        <f t="shared" si="143"/>
        <v/>
      </c>
      <c r="AB751" s="22">
        <f>COUNTIF($G$2:G751,G751)</f>
        <v>0</v>
      </c>
      <c r="AC751" s="22" t="str">
        <f t="shared" si="154"/>
        <v/>
      </c>
      <c r="AD751" s="22" t="e">
        <f>VLOOKUP(D751,'2-班级信息'!A:AI,35,0)</f>
        <v>#N/A</v>
      </c>
      <c r="AE751" s="22" t="e">
        <f>VLOOKUP(D751,'2-班级信息'!A:AL,12,0)</f>
        <v>#N/A</v>
      </c>
      <c r="AF751" s="22" t="e">
        <f t="shared" si="144"/>
        <v>#N/A</v>
      </c>
      <c r="AG751" s="22" t="e">
        <f t="shared" si="155"/>
        <v>#N/A</v>
      </c>
    </row>
    <row r="752" spans="1:33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2" t="str">
        <f t="shared" si="145"/>
        <v xml:space="preserve"> </v>
      </c>
      <c r="R752" s="22" t="str">
        <f>IF(Q752="在读",IF(IFERROR(FIND("一",D752),0)&gt;0,"一对一",VLOOKUP(LEFT(D752,3),班级编码!A:H,8,0)),Q752)</f>
        <v xml:space="preserve"> </v>
      </c>
      <c r="S752" s="22">
        <f t="shared" si="146"/>
        <v>0</v>
      </c>
      <c r="T752" s="22">
        <f t="shared" si="147"/>
        <v>0</v>
      </c>
      <c r="U752" s="22" t="str">
        <f t="shared" si="148"/>
        <v/>
      </c>
      <c r="V752" s="22" t="str">
        <f t="shared" si="149"/>
        <v/>
      </c>
      <c r="W752" s="22" t="str">
        <f t="shared" si="150"/>
        <v/>
      </c>
      <c r="X752" s="22" t="str">
        <f t="shared" si="151"/>
        <v/>
      </c>
      <c r="Y752" s="22">
        <f t="shared" si="152"/>
        <v>0</v>
      </c>
      <c r="Z752" s="22">
        <f t="shared" si="153"/>
        <v>0</v>
      </c>
      <c r="AA752" s="22" t="str">
        <f t="shared" si="143"/>
        <v/>
      </c>
      <c r="AB752" s="22">
        <f>COUNTIF($G$2:G752,G752)</f>
        <v>0</v>
      </c>
      <c r="AC752" s="22" t="str">
        <f t="shared" si="154"/>
        <v/>
      </c>
      <c r="AD752" s="22" t="e">
        <f>VLOOKUP(D752,'2-班级信息'!A:AI,35,0)</f>
        <v>#N/A</v>
      </c>
      <c r="AE752" s="22" t="e">
        <f>VLOOKUP(D752,'2-班级信息'!A:AL,12,0)</f>
        <v>#N/A</v>
      </c>
      <c r="AF752" s="22" t="e">
        <f t="shared" si="144"/>
        <v>#N/A</v>
      </c>
      <c r="AG752" s="22" t="e">
        <f t="shared" si="155"/>
        <v>#N/A</v>
      </c>
    </row>
    <row r="753" spans="1:3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2" t="str">
        <f t="shared" si="145"/>
        <v xml:space="preserve"> </v>
      </c>
      <c r="R753" s="22" t="str">
        <f>IF(Q753="在读",IF(IFERROR(FIND("一",D753),0)&gt;0,"一对一",VLOOKUP(LEFT(D753,3),班级编码!A:H,8,0)),Q753)</f>
        <v xml:space="preserve"> </v>
      </c>
      <c r="S753" s="22">
        <f t="shared" si="146"/>
        <v>0</v>
      </c>
      <c r="T753" s="22">
        <f t="shared" si="147"/>
        <v>0</v>
      </c>
      <c r="U753" s="22" t="str">
        <f t="shared" si="148"/>
        <v/>
      </c>
      <c r="V753" s="22" t="str">
        <f t="shared" si="149"/>
        <v/>
      </c>
      <c r="W753" s="22" t="str">
        <f t="shared" si="150"/>
        <v/>
      </c>
      <c r="X753" s="22" t="str">
        <f t="shared" si="151"/>
        <v/>
      </c>
      <c r="Y753" s="22">
        <f t="shared" si="152"/>
        <v>0</v>
      </c>
      <c r="Z753" s="22">
        <f t="shared" si="153"/>
        <v>0</v>
      </c>
      <c r="AA753" s="22" t="str">
        <f t="shared" si="143"/>
        <v/>
      </c>
      <c r="AB753" s="22">
        <f>COUNTIF($G$2:G753,G753)</f>
        <v>0</v>
      </c>
      <c r="AC753" s="22" t="str">
        <f t="shared" si="154"/>
        <v/>
      </c>
      <c r="AD753" s="22" t="e">
        <f>VLOOKUP(D753,'2-班级信息'!A:AI,35,0)</f>
        <v>#N/A</v>
      </c>
      <c r="AE753" s="22" t="e">
        <f>VLOOKUP(D753,'2-班级信息'!A:AL,12,0)</f>
        <v>#N/A</v>
      </c>
      <c r="AF753" s="22" t="e">
        <f t="shared" si="144"/>
        <v>#N/A</v>
      </c>
      <c r="AG753" s="22" t="e">
        <f t="shared" si="155"/>
        <v>#N/A</v>
      </c>
    </row>
    <row r="754" spans="1:33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2" t="str">
        <f t="shared" si="145"/>
        <v xml:space="preserve"> </v>
      </c>
      <c r="R754" s="22" t="str">
        <f>IF(Q754="在读",IF(IFERROR(FIND("一",D754),0)&gt;0,"一对一",VLOOKUP(LEFT(D754,3),班级编码!A:H,8,0)),Q754)</f>
        <v xml:space="preserve"> </v>
      </c>
      <c r="S754" s="22">
        <f t="shared" si="146"/>
        <v>0</v>
      </c>
      <c r="T754" s="22">
        <f t="shared" si="147"/>
        <v>0</v>
      </c>
      <c r="U754" s="22" t="str">
        <f t="shared" si="148"/>
        <v/>
      </c>
      <c r="V754" s="22" t="str">
        <f t="shared" si="149"/>
        <v/>
      </c>
      <c r="W754" s="22" t="str">
        <f t="shared" si="150"/>
        <v/>
      </c>
      <c r="X754" s="22" t="str">
        <f t="shared" si="151"/>
        <v/>
      </c>
      <c r="Y754" s="22">
        <f t="shared" si="152"/>
        <v>0</v>
      </c>
      <c r="Z754" s="22">
        <f t="shared" si="153"/>
        <v>0</v>
      </c>
      <c r="AA754" s="22" t="str">
        <f t="shared" si="143"/>
        <v/>
      </c>
      <c r="AB754" s="22">
        <f>COUNTIF($G$2:G754,G754)</f>
        <v>0</v>
      </c>
      <c r="AC754" s="22" t="str">
        <f t="shared" si="154"/>
        <v/>
      </c>
      <c r="AD754" s="22" t="e">
        <f>VLOOKUP(D754,'2-班级信息'!A:AI,35,0)</f>
        <v>#N/A</v>
      </c>
      <c r="AE754" s="22" t="e">
        <f>VLOOKUP(D754,'2-班级信息'!A:AL,12,0)</f>
        <v>#N/A</v>
      </c>
      <c r="AF754" s="22" t="e">
        <f t="shared" si="144"/>
        <v>#N/A</v>
      </c>
      <c r="AG754" s="22" t="e">
        <f t="shared" si="155"/>
        <v>#N/A</v>
      </c>
    </row>
    <row r="755" spans="1:33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2" t="str">
        <f t="shared" si="145"/>
        <v xml:space="preserve"> </v>
      </c>
      <c r="R755" s="22" t="str">
        <f>IF(Q755="在读",IF(IFERROR(FIND("一",D755),0)&gt;0,"一对一",VLOOKUP(LEFT(D755,3),班级编码!A:H,8,0)),Q755)</f>
        <v xml:space="preserve"> </v>
      </c>
      <c r="S755" s="22">
        <f t="shared" si="146"/>
        <v>0</v>
      </c>
      <c r="T755" s="22">
        <f t="shared" si="147"/>
        <v>0</v>
      </c>
      <c r="U755" s="22" t="str">
        <f t="shared" si="148"/>
        <v/>
      </c>
      <c r="V755" s="22" t="str">
        <f t="shared" si="149"/>
        <v/>
      </c>
      <c r="W755" s="22" t="str">
        <f t="shared" si="150"/>
        <v/>
      </c>
      <c r="X755" s="22" t="str">
        <f t="shared" si="151"/>
        <v/>
      </c>
      <c r="Y755" s="22">
        <f t="shared" si="152"/>
        <v>0</v>
      </c>
      <c r="Z755" s="22">
        <f t="shared" si="153"/>
        <v>0</v>
      </c>
      <c r="AA755" s="22" t="str">
        <f t="shared" si="143"/>
        <v/>
      </c>
      <c r="AB755" s="22">
        <f>COUNTIF($G$2:G755,G755)</f>
        <v>0</v>
      </c>
      <c r="AC755" s="22" t="str">
        <f t="shared" si="154"/>
        <v/>
      </c>
      <c r="AD755" s="22" t="e">
        <f>VLOOKUP(D755,'2-班级信息'!A:AI,35,0)</f>
        <v>#N/A</v>
      </c>
      <c r="AE755" s="22" t="e">
        <f>VLOOKUP(D755,'2-班级信息'!A:AL,12,0)</f>
        <v>#N/A</v>
      </c>
      <c r="AF755" s="22" t="e">
        <f t="shared" si="144"/>
        <v>#N/A</v>
      </c>
      <c r="AG755" s="22" t="e">
        <f t="shared" si="155"/>
        <v>#N/A</v>
      </c>
    </row>
    <row r="756" spans="1:33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2" t="str">
        <f t="shared" si="145"/>
        <v xml:space="preserve"> </v>
      </c>
      <c r="R756" s="22" t="str">
        <f>IF(Q756="在读",IF(IFERROR(FIND("一",D756),0)&gt;0,"一对一",VLOOKUP(LEFT(D756,3),班级编码!A:H,8,0)),Q756)</f>
        <v xml:space="preserve"> </v>
      </c>
      <c r="S756" s="22">
        <f t="shared" si="146"/>
        <v>0</v>
      </c>
      <c r="T756" s="22">
        <f t="shared" si="147"/>
        <v>0</v>
      </c>
      <c r="U756" s="22" t="str">
        <f t="shared" si="148"/>
        <v/>
      </c>
      <c r="V756" s="22" t="str">
        <f t="shared" si="149"/>
        <v/>
      </c>
      <c r="W756" s="22" t="str">
        <f t="shared" si="150"/>
        <v/>
      </c>
      <c r="X756" s="22" t="str">
        <f t="shared" si="151"/>
        <v/>
      </c>
      <c r="Y756" s="22">
        <f t="shared" si="152"/>
        <v>0</v>
      </c>
      <c r="Z756" s="22">
        <f t="shared" si="153"/>
        <v>0</v>
      </c>
      <c r="AA756" s="22" t="str">
        <f t="shared" si="143"/>
        <v/>
      </c>
      <c r="AB756" s="22">
        <f>COUNTIF($G$2:G756,G756)</f>
        <v>0</v>
      </c>
      <c r="AC756" s="22" t="str">
        <f t="shared" si="154"/>
        <v/>
      </c>
      <c r="AD756" s="22" t="e">
        <f>VLOOKUP(D756,'2-班级信息'!A:AI,35,0)</f>
        <v>#N/A</v>
      </c>
      <c r="AE756" s="22" t="e">
        <f>VLOOKUP(D756,'2-班级信息'!A:AL,12,0)</f>
        <v>#N/A</v>
      </c>
      <c r="AF756" s="22" t="e">
        <f t="shared" si="144"/>
        <v>#N/A</v>
      </c>
      <c r="AG756" s="22" t="e">
        <f t="shared" si="155"/>
        <v>#N/A</v>
      </c>
    </row>
    <row r="757" spans="1:33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2" t="str">
        <f t="shared" si="145"/>
        <v xml:space="preserve"> </v>
      </c>
      <c r="R757" s="22" t="str">
        <f>IF(Q757="在读",IF(IFERROR(FIND("一",D757),0)&gt;0,"一对一",VLOOKUP(LEFT(D757,3),班级编码!A:H,8,0)),Q757)</f>
        <v xml:space="preserve"> </v>
      </c>
      <c r="S757" s="22">
        <f t="shared" si="146"/>
        <v>0</v>
      </c>
      <c r="T757" s="22">
        <f t="shared" si="147"/>
        <v>0</v>
      </c>
      <c r="U757" s="22" t="str">
        <f t="shared" si="148"/>
        <v/>
      </c>
      <c r="V757" s="22" t="str">
        <f t="shared" si="149"/>
        <v/>
      </c>
      <c r="W757" s="22" t="str">
        <f t="shared" si="150"/>
        <v/>
      </c>
      <c r="X757" s="22" t="str">
        <f t="shared" si="151"/>
        <v/>
      </c>
      <c r="Y757" s="22">
        <f t="shared" si="152"/>
        <v>0</v>
      </c>
      <c r="Z757" s="22">
        <f t="shared" si="153"/>
        <v>0</v>
      </c>
      <c r="AA757" s="22" t="str">
        <f t="shared" si="143"/>
        <v/>
      </c>
      <c r="AB757" s="22">
        <f>COUNTIF($G$2:G757,G757)</f>
        <v>0</v>
      </c>
      <c r="AC757" s="22" t="str">
        <f t="shared" si="154"/>
        <v/>
      </c>
      <c r="AD757" s="22" t="e">
        <f>VLOOKUP(D757,'2-班级信息'!A:AI,35,0)</f>
        <v>#N/A</v>
      </c>
      <c r="AE757" s="22" t="e">
        <f>VLOOKUP(D757,'2-班级信息'!A:AL,12,0)</f>
        <v>#N/A</v>
      </c>
      <c r="AF757" s="22" t="e">
        <f t="shared" si="144"/>
        <v>#N/A</v>
      </c>
      <c r="AG757" s="22" t="e">
        <f t="shared" si="155"/>
        <v>#N/A</v>
      </c>
    </row>
    <row r="758" spans="1:33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2" t="str">
        <f t="shared" si="145"/>
        <v xml:space="preserve"> </v>
      </c>
      <c r="R758" s="22" t="str">
        <f>IF(Q758="在读",IF(IFERROR(FIND("一",D758),0)&gt;0,"一对一",VLOOKUP(LEFT(D758,3),班级编码!A:H,8,0)),Q758)</f>
        <v xml:space="preserve"> </v>
      </c>
      <c r="S758" s="22">
        <f t="shared" si="146"/>
        <v>0</v>
      </c>
      <c r="T758" s="22">
        <f t="shared" si="147"/>
        <v>0</v>
      </c>
      <c r="U758" s="22" t="str">
        <f t="shared" si="148"/>
        <v/>
      </c>
      <c r="V758" s="22" t="str">
        <f t="shared" si="149"/>
        <v/>
      </c>
      <c r="W758" s="22" t="str">
        <f t="shared" si="150"/>
        <v/>
      </c>
      <c r="X758" s="22" t="str">
        <f t="shared" si="151"/>
        <v/>
      </c>
      <c r="Y758" s="22">
        <f t="shared" si="152"/>
        <v>0</v>
      </c>
      <c r="Z758" s="22">
        <f t="shared" si="153"/>
        <v>0</v>
      </c>
      <c r="AA758" s="22" t="str">
        <f t="shared" si="143"/>
        <v/>
      </c>
      <c r="AB758" s="22">
        <f>COUNTIF($G$2:G758,G758)</f>
        <v>0</v>
      </c>
      <c r="AC758" s="22" t="str">
        <f t="shared" si="154"/>
        <v/>
      </c>
      <c r="AD758" s="22" t="e">
        <f>VLOOKUP(D758,'2-班级信息'!A:AI,35,0)</f>
        <v>#N/A</v>
      </c>
      <c r="AE758" s="22" t="e">
        <f>VLOOKUP(D758,'2-班级信息'!A:AL,12,0)</f>
        <v>#N/A</v>
      </c>
      <c r="AF758" s="22" t="e">
        <f t="shared" si="144"/>
        <v>#N/A</v>
      </c>
      <c r="AG758" s="22" t="e">
        <f t="shared" si="155"/>
        <v>#N/A</v>
      </c>
    </row>
    <row r="759" spans="1:33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2" t="str">
        <f t="shared" si="145"/>
        <v xml:space="preserve"> </v>
      </c>
      <c r="R759" s="22" t="str">
        <f>IF(Q759="在读",IF(IFERROR(FIND("一",D759),0)&gt;0,"一对一",VLOOKUP(LEFT(D759,3),班级编码!A:H,8,0)),Q759)</f>
        <v xml:space="preserve"> </v>
      </c>
      <c r="S759" s="22">
        <f t="shared" si="146"/>
        <v>0</v>
      </c>
      <c r="T759" s="22">
        <f t="shared" si="147"/>
        <v>0</v>
      </c>
      <c r="U759" s="22" t="str">
        <f t="shared" si="148"/>
        <v/>
      </c>
      <c r="V759" s="22" t="str">
        <f t="shared" si="149"/>
        <v/>
      </c>
      <c r="W759" s="22" t="str">
        <f t="shared" si="150"/>
        <v/>
      </c>
      <c r="X759" s="22" t="str">
        <f t="shared" si="151"/>
        <v/>
      </c>
      <c r="Y759" s="22">
        <f t="shared" si="152"/>
        <v>0</v>
      </c>
      <c r="Z759" s="22">
        <f t="shared" si="153"/>
        <v>0</v>
      </c>
      <c r="AA759" s="22" t="str">
        <f t="shared" si="143"/>
        <v/>
      </c>
      <c r="AB759" s="22">
        <f>COUNTIF($G$2:G759,G759)</f>
        <v>0</v>
      </c>
      <c r="AC759" s="22" t="str">
        <f t="shared" si="154"/>
        <v/>
      </c>
      <c r="AD759" s="22" t="e">
        <f>VLOOKUP(D759,'2-班级信息'!A:AI,35,0)</f>
        <v>#N/A</v>
      </c>
      <c r="AE759" s="22" t="e">
        <f>VLOOKUP(D759,'2-班级信息'!A:AL,12,0)</f>
        <v>#N/A</v>
      </c>
      <c r="AF759" s="22" t="e">
        <f t="shared" si="144"/>
        <v>#N/A</v>
      </c>
      <c r="AG759" s="22" t="e">
        <f t="shared" si="155"/>
        <v>#N/A</v>
      </c>
    </row>
    <row r="760" spans="1:33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2" t="str">
        <f t="shared" si="145"/>
        <v xml:space="preserve"> </v>
      </c>
      <c r="R760" s="22" t="str">
        <f>IF(Q760="在读",IF(IFERROR(FIND("一",D760),0)&gt;0,"一对一",VLOOKUP(LEFT(D760,3),班级编码!A:H,8,0)),Q760)</f>
        <v xml:space="preserve"> </v>
      </c>
      <c r="S760" s="22">
        <f t="shared" si="146"/>
        <v>0</v>
      </c>
      <c r="T760" s="22">
        <f t="shared" si="147"/>
        <v>0</v>
      </c>
      <c r="U760" s="22" t="str">
        <f t="shared" si="148"/>
        <v/>
      </c>
      <c r="V760" s="22" t="str">
        <f t="shared" si="149"/>
        <v/>
      </c>
      <c r="W760" s="22" t="str">
        <f t="shared" si="150"/>
        <v/>
      </c>
      <c r="X760" s="22" t="str">
        <f t="shared" si="151"/>
        <v/>
      </c>
      <c r="Y760" s="22">
        <f t="shared" si="152"/>
        <v>0</v>
      </c>
      <c r="Z760" s="22">
        <f t="shared" si="153"/>
        <v>0</v>
      </c>
      <c r="AA760" s="22" t="str">
        <f t="shared" si="143"/>
        <v/>
      </c>
      <c r="AB760" s="22">
        <f>COUNTIF($G$2:G760,G760)</f>
        <v>0</v>
      </c>
      <c r="AC760" s="22" t="str">
        <f t="shared" si="154"/>
        <v/>
      </c>
      <c r="AD760" s="22" t="e">
        <f>VLOOKUP(D760,'2-班级信息'!A:AI,35,0)</f>
        <v>#N/A</v>
      </c>
      <c r="AE760" s="22" t="e">
        <f>VLOOKUP(D760,'2-班级信息'!A:AL,12,0)</f>
        <v>#N/A</v>
      </c>
      <c r="AF760" s="22" t="e">
        <f t="shared" si="144"/>
        <v>#N/A</v>
      </c>
      <c r="AG760" s="22" t="e">
        <f t="shared" si="155"/>
        <v>#N/A</v>
      </c>
    </row>
    <row r="761" spans="1:33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2" t="str">
        <f t="shared" si="145"/>
        <v xml:space="preserve"> </v>
      </c>
      <c r="R761" s="22" t="str">
        <f>IF(Q761="在读",IF(IFERROR(FIND("一",D761),0)&gt;0,"一对一",VLOOKUP(LEFT(D761,3),班级编码!A:H,8,0)),Q761)</f>
        <v xml:space="preserve"> </v>
      </c>
      <c r="S761" s="22">
        <f t="shared" si="146"/>
        <v>0</v>
      </c>
      <c r="T761" s="22">
        <f t="shared" si="147"/>
        <v>0</v>
      </c>
      <c r="U761" s="22" t="str">
        <f t="shared" si="148"/>
        <v/>
      </c>
      <c r="V761" s="22" t="str">
        <f t="shared" si="149"/>
        <v/>
      </c>
      <c r="W761" s="22" t="str">
        <f t="shared" si="150"/>
        <v/>
      </c>
      <c r="X761" s="22" t="str">
        <f t="shared" si="151"/>
        <v/>
      </c>
      <c r="Y761" s="22">
        <f t="shared" si="152"/>
        <v>0</v>
      </c>
      <c r="Z761" s="22">
        <f t="shared" si="153"/>
        <v>0</v>
      </c>
      <c r="AA761" s="22" t="str">
        <f t="shared" si="143"/>
        <v/>
      </c>
      <c r="AB761" s="22">
        <f>COUNTIF($G$2:G761,G761)</f>
        <v>0</v>
      </c>
      <c r="AC761" s="22" t="str">
        <f t="shared" si="154"/>
        <v/>
      </c>
      <c r="AD761" s="22" t="e">
        <f>VLOOKUP(D761,'2-班级信息'!A:AI,35,0)</f>
        <v>#N/A</v>
      </c>
      <c r="AE761" s="22" t="e">
        <f>VLOOKUP(D761,'2-班级信息'!A:AL,12,0)</f>
        <v>#N/A</v>
      </c>
      <c r="AF761" s="22" t="e">
        <f t="shared" si="144"/>
        <v>#N/A</v>
      </c>
      <c r="AG761" s="22" t="e">
        <f t="shared" si="155"/>
        <v>#N/A</v>
      </c>
    </row>
    <row r="762" spans="1:33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2" t="str">
        <f t="shared" si="145"/>
        <v xml:space="preserve"> </v>
      </c>
      <c r="R762" s="22" t="str">
        <f>IF(Q762="在读",IF(IFERROR(FIND("一",D762),0)&gt;0,"一对一",VLOOKUP(LEFT(D762,3),班级编码!A:H,8,0)),Q762)</f>
        <v xml:space="preserve"> </v>
      </c>
      <c r="S762" s="22">
        <f t="shared" si="146"/>
        <v>0</v>
      </c>
      <c r="T762" s="22">
        <f t="shared" si="147"/>
        <v>0</v>
      </c>
      <c r="U762" s="22" t="str">
        <f t="shared" si="148"/>
        <v/>
      </c>
      <c r="V762" s="22" t="str">
        <f t="shared" si="149"/>
        <v/>
      </c>
      <c r="W762" s="22" t="str">
        <f t="shared" si="150"/>
        <v/>
      </c>
      <c r="X762" s="22" t="str">
        <f t="shared" si="151"/>
        <v/>
      </c>
      <c r="Y762" s="22">
        <f t="shared" si="152"/>
        <v>0</v>
      </c>
      <c r="Z762" s="22">
        <f t="shared" si="153"/>
        <v>0</v>
      </c>
      <c r="AA762" s="22" t="str">
        <f t="shared" si="143"/>
        <v/>
      </c>
      <c r="AB762" s="22">
        <f>COUNTIF($G$2:G762,G762)</f>
        <v>0</v>
      </c>
      <c r="AC762" s="22" t="str">
        <f t="shared" si="154"/>
        <v/>
      </c>
      <c r="AD762" s="22" t="e">
        <f>VLOOKUP(D762,'2-班级信息'!A:AI,35,0)</f>
        <v>#N/A</v>
      </c>
      <c r="AE762" s="22" t="e">
        <f>VLOOKUP(D762,'2-班级信息'!A:AL,12,0)</f>
        <v>#N/A</v>
      </c>
      <c r="AF762" s="22" t="e">
        <f t="shared" si="144"/>
        <v>#N/A</v>
      </c>
      <c r="AG762" s="22" t="e">
        <f t="shared" si="155"/>
        <v>#N/A</v>
      </c>
    </row>
    <row r="763" spans="1:3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2" t="str">
        <f t="shared" si="145"/>
        <v xml:space="preserve"> </v>
      </c>
      <c r="R763" s="22" t="str">
        <f>IF(Q763="在读",IF(IFERROR(FIND("一",D763),0)&gt;0,"一对一",VLOOKUP(LEFT(D763,3),班级编码!A:H,8,0)),Q763)</f>
        <v xml:space="preserve"> </v>
      </c>
      <c r="S763" s="22">
        <f t="shared" si="146"/>
        <v>0</v>
      </c>
      <c r="T763" s="22">
        <f t="shared" si="147"/>
        <v>0</v>
      </c>
      <c r="U763" s="22" t="str">
        <f t="shared" si="148"/>
        <v/>
      </c>
      <c r="V763" s="22" t="str">
        <f t="shared" si="149"/>
        <v/>
      </c>
      <c r="W763" s="22" t="str">
        <f t="shared" si="150"/>
        <v/>
      </c>
      <c r="X763" s="22" t="str">
        <f t="shared" si="151"/>
        <v/>
      </c>
      <c r="Y763" s="22">
        <f t="shared" si="152"/>
        <v>0</v>
      </c>
      <c r="Z763" s="22">
        <f t="shared" si="153"/>
        <v>0</v>
      </c>
      <c r="AA763" s="22" t="str">
        <f t="shared" si="143"/>
        <v/>
      </c>
      <c r="AB763" s="22">
        <f>COUNTIF($G$2:G763,G763)</f>
        <v>0</v>
      </c>
      <c r="AC763" s="22" t="str">
        <f t="shared" si="154"/>
        <v/>
      </c>
      <c r="AD763" s="22" t="e">
        <f>VLOOKUP(D763,'2-班级信息'!A:AI,35,0)</f>
        <v>#N/A</v>
      </c>
      <c r="AE763" s="22" t="e">
        <f>VLOOKUP(D763,'2-班级信息'!A:AL,12,0)</f>
        <v>#N/A</v>
      </c>
      <c r="AF763" s="22" t="e">
        <f t="shared" si="144"/>
        <v>#N/A</v>
      </c>
      <c r="AG763" s="22" t="e">
        <f t="shared" si="155"/>
        <v>#N/A</v>
      </c>
    </row>
    <row r="764" spans="1:33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2" t="str">
        <f t="shared" si="145"/>
        <v xml:space="preserve"> </v>
      </c>
      <c r="R764" s="22" t="str">
        <f>IF(Q764="在读",IF(IFERROR(FIND("一",D764),0)&gt;0,"一对一",VLOOKUP(LEFT(D764,3),班级编码!A:H,8,0)),Q764)</f>
        <v xml:space="preserve"> </v>
      </c>
      <c r="S764" s="22">
        <f t="shared" si="146"/>
        <v>0</v>
      </c>
      <c r="T764" s="22">
        <f t="shared" si="147"/>
        <v>0</v>
      </c>
      <c r="U764" s="22" t="str">
        <f t="shared" si="148"/>
        <v/>
      </c>
      <c r="V764" s="22" t="str">
        <f t="shared" si="149"/>
        <v/>
      </c>
      <c r="W764" s="22" t="str">
        <f t="shared" si="150"/>
        <v/>
      </c>
      <c r="X764" s="22" t="str">
        <f t="shared" si="151"/>
        <v/>
      </c>
      <c r="Y764" s="22">
        <f t="shared" si="152"/>
        <v>0</v>
      </c>
      <c r="Z764" s="22">
        <f t="shared" si="153"/>
        <v>0</v>
      </c>
      <c r="AA764" s="22" t="str">
        <f t="shared" si="143"/>
        <v/>
      </c>
      <c r="AB764" s="22">
        <f>COUNTIF($G$2:G764,G764)</f>
        <v>0</v>
      </c>
      <c r="AC764" s="22" t="str">
        <f t="shared" si="154"/>
        <v/>
      </c>
      <c r="AD764" s="22" t="e">
        <f>VLOOKUP(D764,'2-班级信息'!A:AI,35,0)</f>
        <v>#N/A</v>
      </c>
      <c r="AE764" s="22" t="e">
        <f>VLOOKUP(D764,'2-班级信息'!A:AL,12,0)</f>
        <v>#N/A</v>
      </c>
      <c r="AF764" s="22" t="e">
        <f t="shared" si="144"/>
        <v>#N/A</v>
      </c>
      <c r="AG764" s="22" t="e">
        <f t="shared" si="155"/>
        <v>#N/A</v>
      </c>
    </row>
    <row r="765" spans="1:33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2" t="str">
        <f t="shared" si="145"/>
        <v xml:space="preserve"> </v>
      </c>
      <c r="R765" s="22" t="str">
        <f>IF(Q765="在读",IF(IFERROR(FIND("一",D765),0)&gt;0,"一对一",VLOOKUP(LEFT(D765,3),班级编码!A:H,8,0)),Q765)</f>
        <v xml:space="preserve"> </v>
      </c>
      <c r="S765" s="22">
        <f t="shared" si="146"/>
        <v>0</v>
      </c>
      <c r="T765" s="22">
        <f t="shared" si="147"/>
        <v>0</v>
      </c>
      <c r="U765" s="22" t="str">
        <f t="shared" si="148"/>
        <v/>
      </c>
      <c r="V765" s="22" t="str">
        <f t="shared" si="149"/>
        <v/>
      </c>
      <c r="W765" s="22" t="str">
        <f t="shared" si="150"/>
        <v/>
      </c>
      <c r="X765" s="22" t="str">
        <f t="shared" si="151"/>
        <v/>
      </c>
      <c r="Y765" s="22">
        <f t="shared" si="152"/>
        <v>0</v>
      </c>
      <c r="Z765" s="22">
        <f t="shared" si="153"/>
        <v>0</v>
      </c>
      <c r="AA765" s="22" t="str">
        <f t="shared" si="143"/>
        <v/>
      </c>
      <c r="AB765" s="22">
        <f>COUNTIF($G$2:G765,G765)</f>
        <v>0</v>
      </c>
      <c r="AC765" s="22" t="str">
        <f t="shared" si="154"/>
        <v/>
      </c>
      <c r="AD765" s="22" t="e">
        <f>VLOOKUP(D765,'2-班级信息'!A:AI,35,0)</f>
        <v>#N/A</v>
      </c>
      <c r="AE765" s="22" t="e">
        <f>VLOOKUP(D765,'2-班级信息'!A:AL,12,0)</f>
        <v>#N/A</v>
      </c>
      <c r="AF765" s="22" t="e">
        <f t="shared" si="144"/>
        <v>#N/A</v>
      </c>
      <c r="AG765" s="22" t="e">
        <f t="shared" si="155"/>
        <v>#N/A</v>
      </c>
    </row>
    <row r="766" spans="1:33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2" t="str">
        <f t="shared" si="145"/>
        <v xml:space="preserve"> </v>
      </c>
      <c r="R766" s="22" t="str">
        <f>IF(Q766="在读",IF(IFERROR(FIND("一",D766),0)&gt;0,"一对一",VLOOKUP(LEFT(D766,3),班级编码!A:H,8,0)),Q766)</f>
        <v xml:space="preserve"> </v>
      </c>
      <c r="S766" s="22">
        <f t="shared" si="146"/>
        <v>0</v>
      </c>
      <c r="T766" s="22">
        <f t="shared" si="147"/>
        <v>0</v>
      </c>
      <c r="U766" s="22" t="str">
        <f t="shared" si="148"/>
        <v/>
      </c>
      <c r="V766" s="22" t="str">
        <f t="shared" si="149"/>
        <v/>
      </c>
      <c r="W766" s="22" t="str">
        <f t="shared" si="150"/>
        <v/>
      </c>
      <c r="X766" s="22" t="str">
        <f t="shared" si="151"/>
        <v/>
      </c>
      <c r="Y766" s="22">
        <f t="shared" si="152"/>
        <v>0</v>
      </c>
      <c r="Z766" s="22">
        <f t="shared" si="153"/>
        <v>0</v>
      </c>
      <c r="AA766" s="22" t="str">
        <f t="shared" si="143"/>
        <v/>
      </c>
      <c r="AB766" s="22">
        <f>COUNTIF($G$2:G766,G766)</f>
        <v>0</v>
      </c>
      <c r="AC766" s="22" t="str">
        <f t="shared" si="154"/>
        <v/>
      </c>
      <c r="AD766" s="22" t="e">
        <f>VLOOKUP(D766,'2-班级信息'!A:AI,35,0)</f>
        <v>#N/A</v>
      </c>
      <c r="AE766" s="22" t="e">
        <f>VLOOKUP(D766,'2-班级信息'!A:AL,12,0)</f>
        <v>#N/A</v>
      </c>
      <c r="AF766" s="22" t="e">
        <f t="shared" si="144"/>
        <v>#N/A</v>
      </c>
      <c r="AG766" s="22" t="e">
        <f t="shared" si="155"/>
        <v>#N/A</v>
      </c>
    </row>
    <row r="767" spans="1:33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2" t="str">
        <f t="shared" si="145"/>
        <v xml:space="preserve"> </v>
      </c>
      <c r="R767" s="22" t="str">
        <f>IF(Q767="在读",IF(IFERROR(FIND("一",D767),0)&gt;0,"一对一",VLOOKUP(LEFT(D767,3),班级编码!A:H,8,0)),Q767)</f>
        <v xml:space="preserve"> </v>
      </c>
      <c r="S767" s="22">
        <f t="shared" si="146"/>
        <v>0</v>
      </c>
      <c r="T767" s="22">
        <f t="shared" si="147"/>
        <v>0</v>
      </c>
      <c r="U767" s="22" t="str">
        <f t="shared" si="148"/>
        <v/>
      </c>
      <c r="V767" s="22" t="str">
        <f t="shared" si="149"/>
        <v/>
      </c>
      <c r="W767" s="22" t="str">
        <f t="shared" si="150"/>
        <v/>
      </c>
      <c r="X767" s="22" t="str">
        <f t="shared" si="151"/>
        <v/>
      </c>
      <c r="Y767" s="22">
        <f t="shared" si="152"/>
        <v>0</v>
      </c>
      <c r="Z767" s="22">
        <f t="shared" si="153"/>
        <v>0</v>
      </c>
      <c r="AA767" s="22" t="str">
        <f t="shared" si="143"/>
        <v/>
      </c>
      <c r="AB767" s="22">
        <f>COUNTIF($G$2:G767,G767)</f>
        <v>0</v>
      </c>
      <c r="AC767" s="22" t="str">
        <f t="shared" si="154"/>
        <v/>
      </c>
      <c r="AD767" s="22" t="e">
        <f>VLOOKUP(D767,'2-班级信息'!A:AI,35,0)</f>
        <v>#N/A</v>
      </c>
      <c r="AE767" s="22" t="e">
        <f>VLOOKUP(D767,'2-班级信息'!A:AL,12,0)</f>
        <v>#N/A</v>
      </c>
      <c r="AF767" s="22" t="e">
        <f t="shared" si="144"/>
        <v>#N/A</v>
      </c>
      <c r="AG767" s="22" t="e">
        <f t="shared" si="155"/>
        <v>#N/A</v>
      </c>
    </row>
    <row r="768" spans="1:33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2" t="str">
        <f t="shared" si="145"/>
        <v xml:space="preserve"> </v>
      </c>
      <c r="R768" s="22" t="str">
        <f>IF(Q768="在读",IF(IFERROR(FIND("一",D768),0)&gt;0,"一对一",VLOOKUP(LEFT(D768,3),班级编码!A:H,8,0)),Q768)</f>
        <v xml:space="preserve"> </v>
      </c>
      <c r="S768" s="22">
        <f t="shared" si="146"/>
        <v>0</v>
      </c>
      <c r="T768" s="22">
        <f t="shared" si="147"/>
        <v>0</v>
      </c>
      <c r="U768" s="22" t="str">
        <f t="shared" si="148"/>
        <v/>
      </c>
      <c r="V768" s="22" t="str">
        <f t="shared" si="149"/>
        <v/>
      </c>
      <c r="W768" s="22" t="str">
        <f t="shared" si="150"/>
        <v/>
      </c>
      <c r="X768" s="22" t="str">
        <f t="shared" si="151"/>
        <v/>
      </c>
      <c r="Y768" s="22">
        <f t="shared" si="152"/>
        <v>0</v>
      </c>
      <c r="Z768" s="22">
        <f t="shared" si="153"/>
        <v>0</v>
      </c>
      <c r="AA768" s="22" t="str">
        <f t="shared" si="143"/>
        <v/>
      </c>
      <c r="AB768" s="22">
        <f>COUNTIF($G$2:G768,G768)</f>
        <v>0</v>
      </c>
      <c r="AC768" s="22" t="str">
        <f t="shared" si="154"/>
        <v/>
      </c>
      <c r="AD768" s="22" t="e">
        <f>VLOOKUP(D768,'2-班级信息'!A:AI,35,0)</f>
        <v>#N/A</v>
      </c>
      <c r="AE768" s="22" t="e">
        <f>VLOOKUP(D768,'2-班级信息'!A:AL,12,0)</f>
        <v>#N/A</v>
      </c>
      <c r="AF768" s="22" t="e">
        <f t="shared" si="144"/>
        <v>#N/A</v>
      </c>
      <c r="AG768" s="22" t="e">
        <f t="shared" si="155"/>
        <v>#N/A</v>
      </c>
    </row>
    <row r="769" spans="1:33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2" t="str">
        <f t="shared" si="145"/>
        <v xml:space="preserve"> </v>
      </c>
      <c r="R769" s="22" t="str">
        <f>IF(Q769="在读",IF(IFERROR(FIND("一",D769),0)&gt;0,"一对一",VLOOKUP(LEFT(D769,3),班级编码!A:H,8,0)),Q769)</f>
        <v xml:space="preserve"> </v>
      </c>
      <c r="S769" s="22">
        <f t="shared" si="146"/>
        <v>0</v>
      </c>
      <c r="T769" s="22">
        <f t="shared" si="147"/>
        <v>0</v>
      </c>
      <c r="U769" s="22" t="str">
        <f t="shared" si="148"/>
        <v/>
      </c>
      <c r="V769" s="22" t="str">
        <f t="shared" si="149"/>
        <v/>
      </c>
      <c r="W769" s="22" t="str">
        <f t="shared" si="150"/>
        <v/>
      </c>
      <c r="X769" s="22" t="str">
        <f t="shared" si="151"/>
        <v/>
      </c>
      <c r="Y769" s="22">
        <f t="shared" si="152"/>
        <v>0</v>
      </c>
      <c r="Z769" s="22">
        <f t="shared" si="153"/>
        <v>0</v>
      </c>
      <c r="AA769" s="22" t="str">
        <f t="shared" si="143"/>
        <v/>
      </c>
      <c r="AB769" s="22">
        <f>COUNTIF($G$2:G769,G769)</f>
        <v>0</v>
      </c>
      <c r="AC769" s="22" t="str">
        <f t="shared" si="154"/>
        <v/>
      </c>
      <c r="AD769" s="22" t="e">
        <f>VLOOKUP(D769,'2-班级信息'!A:AI,35,0)</f>
        <v>#N/A</v>
      </c>
      <c r="AE769" s="22" t="e">
        <f>VLOOKUP(D769,'2-班级信息'!A:AL,12,0)</f>
        <v>#N/A</v>
      </c>
      <c r="AF769" s="22" t="e">
        <f t="shared" si="144"/>
        <v>#N/A</v>
      </c>
      <c r="AG769" s="22" t="e">
        <f t="shared" si="155"/>
        <v>#N/A</v>
      </c>
    </row>
    <row r="770" spans="1:33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2" t="str">
        <f t="shared" si="145"/>
        <v xml:space="preserve"> </v>
      </c>
      <c r="R770" s="22" t="str">
        <f>IF(Q770="在读",IF(IFERROR(FIND("一",D770),0)&gt;0,"一对一",VLOOKUP(LEFT(D770,3),班级编码!A:H,8,0)),Q770)</f>
        <v xml:space="preserve"> </v>
      </c>
      <c r="S770" s="22">
        <f t="shared" si="146"/>
        <v>0</v>
      </c>
      <c r="T770" s="22">
        <f t="shared" si="147"/>
        <v>0</v>
      </c>
      <c r="U770" s="22" t="str">
        <f t="shared" si="148"/>
        <v/>
      </c>
      <c r="V770" s="22" t="str">
        <f t="shared" si="149"/>
        <v/>
      </c>
      <c r="W770" s="22" t="str">
        <f t="shared" si="150"/>
        <v/>
      </c>
      <c r="X770" s="22" t="str">
        <f t="shared" si="151"/>
        <v/>
      </c>
      <c r="Y770" s="22">
        <f t="shared" si="152"/>
        <v>0</v>
      </c>
      <c r="Z770" s="22">
        <f t="shared" si="153"/>
        <v>0</v>
      </c>
      <c r="AA770" s="22" t="str">
        <f t="shared" ref="AA770:AA833" si="156">IF(COUNTIF(G:G,G770)&gt;1,"重复","")</f>
        <v/>
      </c>
      <c r="AB770" s="22">
        <f>COUNTIF($G$2:G770,G770)</f>
        <v>0</v>
      </c>
      <c r="AC770" s="22" t="str">
        <f t="shared" si="154"/>
        <v/>
      </c>
      <c r="AD770" s="22" t="e">
        <f>VLOOKUP(D770,'2-班级信息'!A:AI,35,0)</f>
        <v>#N/A</v>
      </c>
      <c r="AE770" s="22" t="e">
        <f>VLOOKUP(D770,'2-班级信息'!A:AL,12,0)</f>
        <v>#N/A</v>
      </c>
      <c r="AF770" s="22" t="e">
        <f t="shared" ref="AF770:AF833" si="157">IF(R770="一对一","一对一",VLOOKUP(I770,AH:AI,2,0))</f>
        <v>#N/A</v>
      </c>
      <c r="AG770" s="22" t="e">
        <f t="shared" si="155"/>
        <v>#N/A</v>
      </c>
    </row>
    <row r="771" spans="1:33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2" t="str">
        <f t="shared" ref="Q771:Q834" si="158">IF(D771="停读","停读",IF(D771="未进班","未进班",IF(AND(M771="",G771&lt;&gt;""),"在读"," ")))</f>
        <v xml:space="preserve"> </v>
      </c>
      <c r="R771" s="22" t="str">
        <f>IF(Q771="在读",IF(IFERROR(FIND("一",D771),0)&gt;0,"一对一",VLOOKUP(LEFT(D771,3),班级编码!A:H,8,0)),Q771)</f>
        <v xml:space="preserve"> </v>
      </c>
      <c r="S771" s="22">
        <f t="shared" ref="S771:S834" si="159">+D771</f>
        <v>0</v>
      </c>
      <c r="T771" s="22">
        <f t="shared" ref="T771:T834" si="160">IFERROR(LEFT(F771,FIND(",",F771)-1),F771)</f>
        <v>0</v>
      </c>
      <c r="U771" s="22" t="str">
        <f t="shared" ref="U771:U834" si="161">IF(Y771=Z771,X771,W771)</f>
        <v/>
      </c>
      <c r="V771" s="22" t="str">
        <f t="shared" ref="V771:V834" si="162">IF(Y771=Z771,W771,X771)</f>
        <v/>
      </c>
      <c r="W771" s="22" t="str">
        <f t="shared" ref="W771:W834" si="163">IFERROR(MID(F771,FIND(",",F771)+1,FIND("@",SUBSTITUTE(F771,",","@",2))-FIND(",",F771)-1),IF(ISERROR(FIND(",",F771)),"",MID(F771,FIND(",",F771)+1,20)))</f>
        <v/>
      </c>
      <c r="X771" s="22" t="str">
        <f t="shared" ref="X771:X834" si="164">IFERROR(MID(F771,FIND("@",SUBSTITUTE(F771,",","@",2))+1,10),"")</f>
        <v/>
      </c>
      <c r="Y771" s="22">
        <f t="shared" ref="Y771:Y834" si="165">LEN(W771)</f>
        <v>0</v>
      </c>
      <c r="Z771" s="22">
        <f t="shared" ref="Z771:Z834" si="166">LENB(W771)</f>
        <v>0</v>
      </c>
      <c r="AA771" s="22" t="str">
        <f t="shared" si="156"/>
        <v/>
      </c>
      <c r="AB771" s="22">
        <f>COUNTIF($G$2:G771,G771)</f>
        <v>0</v>
      </c>
      <c r="AC771" s="22" t="str">
        <f t="shared" ref="AC771:AC834" si="167">IF(IFERROR(FIND("一",D771),0)&gt;0,"一对一",LEFT(D771,3))</f>
        <v/>
      </c>
      <c r="AD771" s="22" t="e">
        <f>VLOOKUP(D771,'2-班级信息'!A:AI,35,0)</f>
        <v>#N/A</v>
      </c>
      <c r="AE771" s="22" t="e">
        <f>VLOOKUP(D771,'2-班级信息'!A:AL,12,0)</f>
        <v>#N/A</v>
      </c>
      <c r="AF771" s="22" t="e">
        <f t="shared" si="157"/>
        <v>#N/A</v>
      </c>
      <c r="AG771" s="22" t="e">
        <f t="shared" ref="AG771:AG834" si="168">IF(OR(AF771="幼儿班",AF771="中学班",AF771="一对一"),AF771,IF(OR(AD771="周日晚上",AD771="周五晚上",AD771="周六晚上"),AD771,IF(OR(AD771="周六上午",AD771="周六下午",AD771="周日上午",AD771="周日下午",),"小学周末白天班","小学平时"&amp;AE771&amp;"班")))</f>
        <v>#N/A</v>
      </c>
    </row>
    <row r="772" spans="1:33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2" t="str">
        <f t="shared" si="158"/>
        <v xml:space="preserve"> </v>
      </c>
      <c r="R772" s="22" t="str">
        <f>IF(Q772="在读",IF(IFERROR(FIND("一",D772),0)&gt;0,"一对一",VLOOKUP(LEFT(D772,3),班级编码!A:H,8,0)),Q772)</f>
        <v xml:space="preserve"> </v>
      </c>
      <c r="S772" s="22">
        <f t="shared" si="159"/>
        <v>0</v>
      </c>
      <c r="T772" s="22">
        <f t="shared" si="160"/>
        <v>0</v>
      </c>
      <c r="U772" s="22" t="str">
        <f t="shared" si="161"/>
        <v/>
      </c>
      <c r="V772" s="22" t="str">
        <f t="shared" si="162"/>
        <v/>
      </c>
      <c r="W772" s="22" t="str">
        <f t="shared" si="163"/>
        <v/>
      </c>
      <c r="X772" s="22" t="str">
        <f t="shared" si="164"/>
        <v/>
      </c>
      <c r="Y772" s="22">
        <f t="shared" si="165"/>
        <v>0</v>
      </c>
      <c r="Z772" s="22">
        <f t="shared" si="166"/>
        <v>0</v>
      </c>
      <c r="AA772" s="22" t="str">
        <f t="shared" si="156"/>
        <v/>
      </c>
      <c r="AB772" s="22">
        <f>COUNTIF($G$2:G772,G772)</f>
        <v>0</v>
      </c>
      <c r="AC772" s="22" t="str">
        <f t="shared" si="167"/>
        <v/>
      </c>
      <c r="AD772" s="22" t="e">
        <f>VLOOKUP(D772,'2-班级信息'!A:AI,35,0)</f>
        <v>#N/A</v>
      </c>
      <c r="AE772" s="22" t="e">
        <f>VLOOKUP(D772,'2-班级信息'!A:AL,12,0)</f>
        <v>#N/A</v>
      </c>
      <c r="AF772" s="22" t="e">
        <f t="shared" si="157"/>
        <v>#N/A</v>
      </c>
      <c r="AG772" s="22" t="e">
        <f t="shared" si="168"/>
        <v>#N/A</v>
      </c>
    </row>
    <row r="773" spans="1:3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2" t="str">
        <f t="shared" si="158"/>
        <v xml:space="preserve"> </v>
      </c>
      <c r="R773" s="22" t="str">
        <f>IF(Q773="在读",IF(IFERROR(FIND("一",D773),0)&gt;0,"一对一",VLOOKUP(LEFT(D773,3),班级编码!A:H,8,0)),Q773)</f>
        <v xml:space="preserve"> </v>
      </c>
      <c r="S773" s="22">
        <f t="shared" si="159"/>
        <v>0</v>
      </c>
      <c r="T773" s="22">
        <f t="shared" si="160"/>
        <v>0</v>
      </c>
      <c r="U773" s="22" t="str">
        <f t="shared" si="161"/>
        <v/>
      </c>
      <c r="V773" s="22" t="str">
        <f t="shared" si="162"/>
        <v/>
      </c>
      <c r="W773" s="22" t="str">
        <f t="shared" si="163"/>
        <v/>
      </c>
      <c r="X773" s="22" t="str">
        <f t="shared" si="164"/>
        <v/>
      </c>
      <c r="Y773" s="22">
        <f t="shared" si="165"/>
        <v>0</v>
      </c>
      <c r="Z773" s="22">
        <f t="shared" si="166"/>
        <v>0</v>
      </c>
      <c r="AA773" s="22" t="str">
        <f t="shared" si="156"/>
        <v/>
      </c>
      <c r="AB773" s="22">
        <f>COUNTIF($G$2:G773,G773)</f>
        <v>0</v>
      </c>
      <c r="AC773" s="22" t="str">
        <f t="shared" si="167"/>
        <v/>
      </c>
      <c r="AD773" s="22" t="e">
        <f>VLOOKUP(D773,'2-班级信息'!A:AI,35,0)</f>
        <v>#N/A</v>
      </c>
      <c r="AE773" s="22" t="e">
        <f>VLOOKUP(D773,'2-班级信息'!A:AL,12,0)</f>
        <v>#N/A</v>
      </c>
      <c r="AF773" s="22" t="e">
        <f t="shared" si="157"/>
        <v>#N/A</v>
      </c>
      <c r="AG773" s="22" t="e">
        <f t="shared" si="168"/>
        <v>#N/A</v>
      </c>
    </row>
    <row r="774" spans="1:33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2" t="str">
        <f t="shared" si="158"/>
        <v xml:space="preserve"> </v>
      </c>
      <c r="R774" s="22" t="str">
        <f>IF(Q774="在读",IF(IFERROR(FIND("一",D774),0)&gt;0,"一对一",VLOOKUP(LEFT(D774,3),班级编码!A:H,8,0)),Q774)</f>
        <v xml:space="preserve"> </v>
      </c>
      <c r="S774" s="22">
        <f t="shared" si="159"/>
        <v>0</v>
      </c>
      <c r="T774" s="22">
        <f t="shared" si="160"/>
        <v>0</v>
      </c>
      <c r="U774" s="22" t="str">
        <f t="shared" si="161"/>
        <v/>
      </c>
      <c r="V774" s="22" t="str">
        <f t="shared" si="162"/>
        <v/>
      </c>
      <c r="W774" s="22" t="str">
        <f t="shared" si="163"/>
        <v/>
      </c>
      <c r="X774" s="22" t="str">
        <f t="shared" si="164"/>
        <v/>
      </c>
      <c r="Y774" s="22">
        <f t="shared" si="165"/>
        <v>0</v>
      </c>
      <c r="Z774" s="22">
        <f t="shared" si="166"/>
        <v>0</v>
      </c>
      <c r="AA774" s="22" t="str">
        <f t="shared" si="156"/>
        <v/>
      </c>
      <c r="AB774" s="22">
        <f>COUNTIF($G$2:G774,G774)</f>
        <v>0</v>
      </c>
      <c r="AC774" s="22" t="str">
        <f t="shared" si="167"/>
        <v/>
      </c>
      <c r="AD774" s="22" t="e">
        <f>VLOOKUP(D774,'2-班级信息'!A:AI,35,0)</f>
        <v>#N/A</v>
      </c>
      <c r="AE774" s="22" t="e">
        <f>VLOOKUP(D774,'2-班级信息'!A:AL,12,0)</f>
        <v>#N/A</v>
      </c>
      <c r="AF774" s="22" t="e">
        <f t="shared" si="157"/>
        <v>#N/A</v>
      </c>
      <c r="AG774" s="22" t="e">
        <f t="shared" si="168"/>
        <v>#N/A</v>
      </c>
    </row>
    <row r="775" spans="1:33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2" t="str">
        <f t="shared" si="158"/>
        <v xml:space="preserve"> </v>
      </c>
      <c r="R775" s="22" t="str">
        <f>IF(Q775="在读",IF(IFERROR(FIND("一",D775),0)&gt;0,"一对一",VLOOKUP(LEFT(D775,3),班级编码!A:H,8,0)),Q775)</f>
        <v xml:space="preserve"> </v>
      </c>
      <c r="S775" s="22">
        <f t="shared" si="159"/>
        <v>0</v>
      </c>
      <c r="T775" s="22">
        <f t="shared" si="160"/>
        <v>0</v>
      </c>
      <c r="U775" s="22" t="str">
        <f t="shared" si="161"/>
        <v/>
      </c>
      <c r="V775" s="22" t="str">
        <f t="shared" si="162"/>
        <v/>
      </c>
      <c r="W775" s="22" t="str">
        <f t="shared" si="163"/>
        <v/>
      </c>
      <c r="X775" s="22" t="str">
        <f t="shared" si="164"/>
        <v/>
      </c>
      <c r="Y775" s="22">
        <f t="shared" si="165"/>
        <v>0</v>
      </c>
      <c r="Z775" s="22">
        <f t="shared" si="166"/>
        <v>0</v>
      </c>
      <c r="AA775" s="22" t="str">
        <f t="shared" si="156"/>
        <v/>
      </c>
      <c r="AB775" s="22">
        <f>COUNTIF($G$2:G775,G775)</f>
        <v>0</v>
      </c>
      <c r="AC775" s="22" t="str">
        <f t="shared" si="167"/>
        <v/>
      </c>
      <c r="AD775" s="22" t="e">
        <f>VLOOKUP(D775,'2-班级信息'!A:AI,35,0)</f>
        <v>#N/A</v>
      </c>
      <c r="AE775" s="22" t="e">
        <f>VLOOKUP(D775,'2-班级信息'!A:AL,12,0)</f>
        <v>#N/A</v>
      </c>
      <c r="AF775" s="22" t="e">
        <f t="shared" si="157"/>
        <v>#N/A</v>
      </c>
      <c r="AG775" s="22" t="e">
        <f t="shared" si="168"/>
        <v>#N/A</v>
      </c>
    </row>
    <row r="776" spans="1:33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2" t="str">
        <f t="shared" si="158"/>
        <v xml:space="preserve"> </v>
      </c>
      <c r="R776" s="22" t="str">
        <f>IF(Q776="在读",IF(IFERROR(FIND("一",D776),0)&gt;0,"一对一",VLOOKUP(LEFT(D776,3),班级编码!A:H,8,0)),Q776)</f>
        <v xml:space="preserve"> </v>
      </c>
      <c r="S776" s="22">
        <f t="shared" si="159"/>
        <v>0</v>
      </c>
      <c r="T776" s="22">
        <f t="shared" si="160"/>
        <v>0</v>
      </c>
      <c r="U776" s="22" t="str">
        <f t="shared" si="161"/>
        <v/>
      </c>
      <c r="V776" s="22" t="str">
        <f t="shared" si="162"/>
        <v/>
      </c>
      <c r="W776" s="22" t="str">
        <f t="shared" si="163"/>
        <v/>
      </c>
      <c r="X776" s="22" t="str">
        <f t="shared" si="164"/>
        <v/>
      </c>
      <c r="Y776" s="22">
        <f t="shared" si="165"/>
        <v>0</v>
      </c>
      <c r="Z776" s="22">
        <f t="shared" si="166"/>
        <v>0</v>
      </c>
      <c r="AA776" s="22" t="str">
        <f t="shared" si="156"/>
        <v/>
      </c>
      <c r="AB776" s="22">
        <f>COUNTIF($G$2:G776,G776)</f>
        <v>0</v>
      </c>
      <c r="AC776" s="22" t="str">
        <f t="shared" si="167"/>
        <v/>
      </c>
      <c r="AD776" s="22" t="e">
        <f>VLOOKUP(D776,'2-班级信息'!A:AI,35,0)</f>
        <v>#N/A</v>
      </c>
      <c r="AE776" s="22" t="e">
        <f>VLOOKUP(D776,'2-班级信息'!A:AL,12,0)</f>
        <v>#N/A</v>
      </c>
      <c r="AF776" s="22" t="e">
        <f t="shared" si="157"/>
        <v>#N/A</v>
      </c>
      <c r="AG776" s="22" t="e">
        <f t="shared" si="168"/>
        <v>#N/A</v>
      </c>
    </row>
    <row r="777" spans="1:33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2" t="str">
        <f t="shared" si="158"/>
        <v xml:space="preserve"> </v>
      </c>
      <c r="R777" s="22" t="str">
        <f>IF(Q777="在读",IF(IFERROR(FIND("一",D777),0)&gt;0,"一对一",VLOOKUP(LEFT(D777,3),班级编码!A:H,8,0)),Q777)</f>
        <v xml:space="preserve"> </v>
      </c>
      <c r="S777" s="22">
        <f t="shared" si="159"/>
        <v>0</v>
      </c>
      <c r="T777" s="22">
        <f t="shared" si="160"/>
        <v>0</v>
      </c>
      <c r="U777" s="22" t="str">
        <f t="shared" si="161"/>
        <v/>
      </c>
      <c r="V777" s="22" t="str">
        <f t="shared" si="162"/>
        <v/>
      </c>
      <c r="W777" s="22" t="str">
        <f t="shared" si="163"/>
        <v/>
      </c>
      <c r="X777" s="22" t="str">
        <f t="shared" si="164"/>
        <v/>
      </c>
      <c r="Y777" s="22">
        <f t="shared" si="165"/>
        <v>0</v>
      </c>
      <c r="Z777" s="22">
        <f t="shared" si="166"/>
        <v>0</v>
      </c>
      <c r="AA777" s="22" t="str">
        <f t="shared" si="156"/>
        <v/>
      </c>
      <c r="AB777" s="22">
        <f>COUNTIF($G$2:G777,G777)</f>
        <v>0</v>
      </c>
      <c r="AC777" s="22" t="str">
        <f t="shared" si="167"/>
        <v/>
      </c>
      <c r="AD777" s="22" t="e">
        <f>VLOOKUP(D777,'2-班级信息'!A:AI,35,0)</f>
        <v>#N/A</v>
      </c>
      <c r="AE777" s="22" t="e">
        <f>VLOOKUP(D777,'2-班级信息'!A:AL,12,0)</f>
        <v>#N/A</v>
      </c>
      <c r="AF777" s="22" t="e">
        <f t="shared" si="157"/>
        <v>#N/A</v>
      </c>
      <c r="AG777" s="22" t="e">
        <f t="shared" si="168"/>
        <v>#N/A</v>
      </c>
    </row>
    <row r="778" spans="1:33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2" t="str">
        <f t="shared" si="158"/>
        <v xml:space="preserve"> </v>
      </c>
      <c r="R778" s="22" t="str">
        <f>IF(Q778="在读",IF(IFERROR(FIND("一",D778),0)&gt;0,"一对一",VLOOKUP(LEFT(D778,3),班级编码!A:H,8,0)),Q778)</f>
        <v xml:space="preserve"> </v>
      </c>
      <c r="S778" s="22">
        <f t="shared" si="159"/>
        <v>0</v>
      </c>
      <c r="T778" s="22">
        <f t="shared" si="160"/>
        <v>0</v>
      </c>
      <c r="U778" s="22" t="str">
        <f t="shared" si="161"/>
        <v/>
      </c>
      <c r="V778" s="22" t="str">
        <f t="shared" si="162"/>
        <v/>
      </c>
      <c r="W778" s="22" t="str">
        <f t="shared" si="163"/>
        <v/>
      </c>
      <c r="X778" s="22" t="str">
        <f t="shared" si="164"/>
        <v/>
      </c>
      <c r="Y778" s="22">
        <f t="shared" si="165"/>
        <v>0</v>
      </c>
      <c r="Z778" s="22">
        <f t="shared" si="166"/>
        <v>0</v>
      </c>
      <c r="AA778" s="22" t="str">
        <f t="shared" si="156"/>
        <v/>
      </c>
      <c r="AB778" s="22">
        <f>COUNTIF($G$2:G778,G778)</f>
        <v>0</v>
      </c>
      <c r="AC778" s="22" t="str">
        <f t="shared" si="167"/>
        <v/>
      </c>
      <c r="AD778" s="22" t="e">
        <f>VLOOKUP(D778,'2-班级信息'!A:AI,35,0)</f>
        <v>#N/A</v>
      </c>
      <c r="AE778" s="22" t="e">
        <f>VLOOKUP(D778,'2-班级信息'!A:AL,12,0)</f>
        <v>#N/A</v>
      </c>
      <c r="AF778" s="22" t="e">
        <f t="shared" si="157"/>
        <v>#N/A</v>
      </c>
      <c r="AG778" s="22" t="e">
        <f t="shared" si="168"/>
        <v>#N/A</v>
      </c>
    </row>
    <row r="779" spans="1:33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2" t="str">
        <f t="shared" si="158"/>
        <v xml:space="preserve"> </v>
      </c>
      <c r="R779" s="22" t="str">
        <f>IF(Q779="在读",IF(IFERROR(FIND("一",D779),0)&gt;0,"一对一",VLOOKUP(LEFT(D779,3),班级编码!A:H,8,0)),Q779)</f>
        <v xml:space="preserve"> </v>
      </c>
      <c r="S779" s="22">
        <f t="shared" si="159"/>
        <v>0</v>
      </c>
      <c r="T779" s="22">
        <f t="shared" si="160"/>
        <v>0</v>
      </c>
      <c r="U779" s="22" t="str">
        <f t="shared" si="161"/>
        <v/>
      </c>
      <c r="V779" s="22" t="str">
        <f t="shared" si="162"/>
        <v/>
      </c>
      <c r="W779" s="22" t="str">
        <f t="shared" si="163"/>
        <v/>
      </c>
      <c r="X779" s="22" t="str">
        <f t="shared" si="164"/>
        <v/>
      </c>
      <c r="Y779" s="22">
        <f t="shared" si="165"/>
        <v>0</v>
      </c>
      <c r="Z779" s="22">
        <f t="shared" si="166"/>
        <v>0</v>
      </c>
      <c r="AA779" s="22" t="str">
        <f t="shared" si="156"/>
        <v/>
      </c>
      <c r="AB779" s="22">
        <f>COUNTIF($G$2:G779,G779)</f>
        <v>0</v>
      </c>
      <c r="AC779" s="22" t="str">
        <f t="shared" si="167"/>
        <v/>
      </c>
      <c r="AD779" s="22" t="e">
        <f>VLOOKUP(D779,'2-班级信息'!A:AI,35,0)</f>
        <v>#N/A</v>
      </c>
      <c r="AE779" s="22" t="e">
        <f>VLOOKUP(D779,'2-班级信息'!A:AL,12,0)</f>
        <v>#N/A</v>
      </c>
      <c r="AF779" s="22" t="e">
        <f t="shared" si="157"/>
        <v>#N/A</v>
      </c>
      <c r="AG779" s="22" t="e">
        <f t="shared" si="168"/>
        <v>#N/A</v>
      </c>
    </row>
    <row r="780" spans="1:33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2" t="str">
        <f t="shared" si="158"/>
        <v xml:space="preserve"> </v>
      </c>
      <c r="R780" s="22" t="str">
        <f>IF(Q780="在读",IF(IFERROR(FIND("一",D780),0)&gt;0,"一对一",VLOOKUP(LEFT(D780,3),班级编码!A:H,8,0)),Q780)</f>
        <v xml:space="preserve"> </v>
      </c>
      <c r="S780" s="22">
        <f t="shared" si="159"/>
        <v>0</v>
      </c>
      <c r="T780" s="22">
        <f t="shared" si="160"/>
        <v>0</v>
      </c>
      <c r="U780" s="22" t="str">
        <f t="shared" si="161"/>
        <v/>
      </c>
      <c r="V780" s="22" t="str">
        <f t="shared" si="162"/>
        <v/>
      </c>
      <c r="W780" s="22" t="str">
        <f t="shared" si="163"/>
        <v/>
      </c>
      <c r="X780" s="22" t="str">
        <f t="shared" si="164"/>
        <v/>
      </c>
      <c r="Y780" s="22">
        <f t="shared" si="165"/>
        <v>0</v>
      </c>
      <c r="Z780" s="22">
        <f t="shared" si="166"/>
        <v>0</v>
      </c>
      <c r="AA780" s="22" t="str">
        <f t="shared" si="156"/>
        <v/>
      </c>
      <c r="AB780" s="22">
        <f>COUNTIF($G$2:G780,G780)</f>
        <v>0</v>
      </c>
      <c r="AC780" s="22" t="str">
        <f t="shared" si="167"/>
        <v/>
      </c>
      <c r="AD780" s="22" t="e">
        <f>VLOOKUP(D780,'2-班级信息'!A:AI,35,0)</f>
        <v>#N/A</v>
      </c>
      <c r="AE780" s="22" t="e">
        <f>VLOOKUP(D780,'2-班级信息'!A:AL,12,0)</f>
        <v>#N/A</v>
      </c>
      <c r="AF780" s="22" t="e">
        <f t="shared" si="157"/>
        <v>#N/A</v>
      </c>
      <c r="AG780" s="22" t="e">
        <f t="shared" si="168"/>
        <v>#N/A</v>
      </c>
    </row>
    <row r="781" spans="1:33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2" t="str">
        <f t="shared" si="158"/>
        <v xml:space="preserve"> </v>
      </c>
      <c r="R781" s="22" t="str">
        <f>IF(Q781="在读",IF(IFERROR(FIND("一",D781),0)&gt;0,"一对一",VLOOKUP(LEFT(D781,3),班级编码!A:H,8,0)),Q781)</f>
        <v xml:space="preserve"> </v>
      </c>
      <c r="S781" s="22">
        <f t="shared" si="159"/>
        <v>0</v>
      </c>
      <c r="T781" s="22">
        <f t="shared" si="160"/>
        <v>0</v>
      </c>
      <c r="U781" s="22" t="str">
        <f t="shared" si="161"/>
        <v/>
      </c>
      <c r="V781" s="22" t="str">
        <f t="shared" si="162"/>
        <v/>
      </c>
      <c r="W781" s="22" t="str">
        <f t="shared" si="163"/>
        <v/>
      </c>
      <c r="X781" s="22" t="str">
        <f t="shared" si="164"/>
        <v/>
      </c>
      <c r="Y781" s="22">
        <f t="shared" si="165"/>
        <v>0</v>
      </c>
      <c r="Z781" s="22">
        <f t="shared" si="166"/>
        <v>0</v>
      </c>
      <c r="AA781" s="22" t="str">
        <f t="shared" si="156"/>
        <v/>
      </c>
      <c r="AB781" s="22">
        <f>COUNTIF($G$2:G781,G781)</f>
        <v>0</v>
      </c>
      <c r="AC781" s="22" t="str">
        <f t="shared" si="167"/>
        <v/>
      </c>
      <c r="AD781" s="22" t="e">
        <f>VLOOKUP(D781,'2-班级信息'!A:AI,35,0)</f>
        <v>#N/A</v>
      </c>
      <c r="AE781" s="22" t="e">
        <f>VLOOKUP(D781,'2-班级信息'!A:AL,12,0)</f>
        <v>#N/A</v>
      </c>
      <c r="AF781" s="22" t="e">
        <f t="shared" si="157"/>
        <v>#N/A</v>
      </c>
      <c r="AG781" s="22" t="e">
        <f t="shared" si="168"/>
        <v>#N/A</v>
      </c>
    </row>
    <row r="782" spans="1:33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2" t="str">
        <f t="shared" si="158"/>
        <v xml:space="preserve"> </v>
      </c>
      <c r="R782" s="22" t="str">
        <f>IF(Q782="在读",IF(IFERROR(FIND("一",D782),0)&gt;0,"一对一",VLOOKUP(LEFT(D782,3),班级编码!A:H,8,0)),Q782)</f>
        <v xml:space="preserve"> </v>
      </c>
      <c r="S782" s="22">
        <f t="shared" si="159"/>
        <v>0</v>
      </c>
      <c r="T782" s="22">
        <f t="shared" si="160"/>
        <v>0</v>
      </c>
      <c r="U782" s="22" t="str">
        <f t="shared" si="161"/>
        <v/>
      </c>
      <c r="V782" s="22" t="str">
        <f t="shared" si="162"/>
        <v/>
      </c>
      <c r="W782" s="22" t="str">
        <f t="shared" si="163"/>
        <v/>
      </c>
      <c r="X782" s="22" t="str">
        <f t="shared" si="164"/>
        <v/>
      </c>
      <c r="Y782" s="22">
        <f t="shared" si="165"/>
        <v>0</v>
      </c>
      <c r="Z782" s="22">
        <f t="shared" si="166"/>
        <v>0</v>
      </c>
      <c r="AA782" s="22" t="str">
        <f t="shared" si="156"/>
        <v/>
      </c>
      <c r="AB782" s="22">
        <f>COUNTIF($G$2:G782,G782)</f>
        <v>0</v>
      </c>
      <c r="AC782" s="22" t="str">
        <f t="shared" si="167"/>
        <v/>
      </c>
      <c r="AD782" s="22" t="e">
        <f>VLOOKUP(D782,'2-班级信息'!A:AI,35,0)</f>
        <v>#N/A</v>
      </c>
      <c r="AE782" s="22" t="e">
        <f>VLOOKUP(D782,'2-班级信息'!A:AL,12,0)</f>
        <v>#N/A</v>
      </c>
      <c r="AF782" s="22" t="e">
        <f t="shared" si="157"/>
        <v>#N/A</v>
      </c>
      <c r="AG782" s="22" t="e">
        <f t="shared" si="168"/>
        <v>#N/A</v>
      </c>
    </row>
    <row r="783" spans="1:3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2" t="str">
        <f t="shared" si="158"/>
        <v xml:space="preserve"> </v>
      </c>
      <c r="R783" s="22" t="str">
        <f>IF(Q783="在读",IF(IFERROR(FIND("一",D783),0)&gt;0,"一对一",VLOOKUP(LEFT(D783,3),班级编码!A:H,8,0)),Q783)</f>
        <v xml:space="preserve"> </v>
      </c>
      <c r="S783" s="22">
        <f t="shared" si="159"/>
        <v>0</v>
      </c>
      <c r="T783" s="22">
        <f t="shared" si="160"/>
        <v>0</v>
      </c>
      <c r="U783" s="22" t="str">
        <f t="shared" si="161"/>
        <v/>
      </c>
      <c r="V783" s="22" t="str">
        <f t="shared" si="162"/>
        <v/>
      </c>
      <c r="W783" s="22" t="str">
        <f t="shared" si="163"/>
        <v/>
      </c>
      <c r="X783" s="22" t="str">
        <f t="shared" si="164"/>
        <v/>
      </c>
      <c r="Y783" s="22">
        <f t="shared" si="165"/>
        <v>0</v>
      </c>
      <c r="Z783" s="22">
        <f t="shared" si="166"/>
        <v>0</v>
      </c>
      <c r="AA783" s="22" t="str">
        <f t="shared" si="156"/>
        <v/>
      </c>
      <c r="AB783" s="22">
        <f>COUNTIF($G$2:G783,G783)</f>
        <v>0</v>
      </c>
      <c r="AC783" s="22" t="str">
        <f t="shared" si="167"/>
        <v/>
      </c>
      <c r="AD783" s="22" t="e">
        <f>VLOOKUP(D783,'2-班级信息'!A:AI,35,0)</f>
        <v>#N/A</v>
      </c>
      <c r="AE783" s="22" t="e">
        <f>VLOOKUP(D783,'2-班级信息'!A:AL,12,0)</f>
        <v>#N/A</v>
      </c>
      <c r="AF783" s="22" t="e">
        <f t="shared" si="157"/>
        <v>#N/A</v>
      </c>
      <c r="AG783" s="22" t="e">
        <f t="shared" si="168"/>
        <v>#N/A</v>
      </c>
    </row>
    <row r="784" spans="1:33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2" t="str">
        <f t="shared" si="158"/>
        <v xml:space="preserve"> </v>
      </c>
      <c r="R784" s="22" t="str">
        <f>IF(Q784="在读",IF(IFERROR(FIND("一",D784),0)&gt;0,"一对一",VLOOKUP(LEFT(D784,3),班级编码!A:H,8,0)),Q784)</f>
        <v xml:space="preserve"> </v>
      </c>
      <c r="S784" s="22">
        <f t="shared" si="159"/>
        <v>0</v>
      </c>
      <c r="T784" s="22">
        <f t="shared" si="160"/>
        <v>0</v>
      </c>
      <c r="U784" s="22" t="str">
        <f t="shared" si="161"/>
        <v/>
      </c>
      <c r="V784" s="22" t="str">
        <f t="shared" si="162"/>
        <v/>
      </c>
      <c r="W784" s="22" t="str">
        <f t="shared" si="163"/>
        <v/>
      </c>
      <c r="X784" s="22" t="str">
        <f t="shared" si="164"/>
        <v/>
      </c>
      <c r="Y784" s="22">
        <f t="shared" si="165"/>
        <v>0</v>
      </c>
      <c r="Z784" s="22">
        <f t="shared" si="166"/>
        <v>0</v>
      </c>
      <c r="AA784" s="22" t="str">
        <f t="shared" si="156"/>
        <v/>
      </c>
      <c r="AB784" s="22">
        <f>COUNTIF($G$2:G784,G784)</f>
        <v>0</v>
      </c>
      <c r="AC784" s="22" t="str">
        <f t="shared" si="167"/>
        <v/>
      </c>
      <c r="AD784" s="22" t="e">
        <f>VLOOKUP(D784,'2-班级信息'!A:AI,35,0)</f>
        <v>#N/A</v>
      </c>
      <c r="AE784" s="22" t="e">
        <f>VLOOKUP(D784,'2-班级信息'!A:AL,12,0)</f>
        <v>#N/A</v>
      </c>
      <c r="AF784" s="22" t="e">
        <f t="shared" si="157"/>
        <v>#N/A</v>
      </c>
      <c r="AG784" s="22" t="e">
        <f t="shared" si="168"/>
        <v>#N/A</v>
      </c>
    </row>
    <row r="785" spans="1:33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2" t="str">
        <f t="shared" si="158"/>
        <v xml:space="preserve"> </v>
      </c>
      <c r="R785" s="22" t="str">
        <f>IF(Q785="在读",IF(IFERROR(FIND("一",D785),0)&gt;0,"一对一",VLOOKUP(LEFT(D785,3),班级编码!A:H,8,0)),Q785)</f>
        <v xml:space="preserve"> </v>
      </c>
      <c r="S785" s="22">
        <f t="shared" si="159"/>
        <v>0</v>
      </c>
      <c r="T785" s="22">
        <f t="shared" si="160"/>
        <v>0</v>
      </c>
      <c r="U785" s="22" t="str">
        <f t="shared" si="161"/>
        <v/>
      </c>
      <c r="V785" s="22" t="str">
        <f t="shared" si="162"/>
        <v/>
      </c>
      <c r="W785" s="22" t="str">
        <f t="shared" si="163"/>
        <v/>
      </c>
      <c r="X785" s="22" t="str">
        <f t="shared" si="164"/>
        <v/>
      </c>
      <c r="Y785" s="22">
        <f t="shared" si="165"/>
        <v>0</v>
      </c>
      <c r="Z785" s="22">
        <f t="shared" si="166"/>
        <v>0</v>
      </c>
      <c r="AA785" s="22" t="str">
        <f t="shared" si="156"/>
        <v/>
      </c>
      <c r="AB785" s="22">
        <f>COUNTIF($G$2:G785,G785)</f>
        <v>0</v>
      </c>
      <c r="AC785" s="22" t="str">
        <f t="shared" si="167"/>
        <v/>
      </c>
      <c r="AD785" s="22" t="e">
        <f>VLOOKUP(D785,'2-班级信息'!A:AI,35,0)</f>
        <v>#N/A</v>
      </c>
      <c r="AE785" s="22" t="e">
        <f>VLOOKUP(D785,'2-班级信息'!A:AL,12,0)</f>
        <v>#N/A</v>
      </c>
      <c r="AF785" s="22" t="e">
        <f t="shared" si="157"/>
        <v>#N/A</v>
      </c>
      <c r="AG785" s="22" t="e">
        <f t="shared" si="168"/>
        <v>#N/A</v>
      </c>
    </row>
    <row r="786" spans="1:33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2" t="str">
        <f t="shared" si="158"/>
        <v xml:space="preserve"> </v>
      </c>
      <c r="R786" s="22" t="str">
        <f>IF(Q786="在读",IF(IFERROR(FIND("一",D786),0)&gt;0,"一对一",VLOOKUP(LEFT(D786,3),班级编码!A:H,8,0)),Q786)</f>
        <v xml:space="preserve"> </v>
      </c>
      <c r="S786" s="22">
        <f t="shared" si="159"/>
        <v>0</v>
      </c>
      <c r="T786" s="22">
        <f t="shared" si="160"/>
        <v>0</v>
      </c>
      <c r="U786" s="22" t="str">
        <f t="shared" si="161"/>
        <v/>
      </c>
      <c r="V786" s="22" t="str">
        <f t="shared" si="162"/>
        <v/>
      </c>
      <c r="W786" s="22" t="str">
        <f t="shared" si="163"/>
        <v/>
      </c>
      <c r="X786" s="22" t="str">
        <f t="shared" si="164"/>
        <v/>
      </c>
      <c r="Y786" s="22">
        <f t="shared" si="165"/>
        <v>0</v>
      </c>
      <c r="Z786" s="22">
        <f t="shared" si="166"/>
        <v>0</v>
      </c>
      <c r="AA786" s="22" t="str">
        <f t="shared" si="156"/>
        <v/>
      </c>
      <c r="AB786" s="22">
        <f>COUNTIF($G$2:G786,G786)</f>
        <v>0</v>
      </c>
      <c r="AC786" s="22" t="str">
        <f t="shared" si="167"/>
        <v/>
      </c>
      <c r="AD786" s="22" t="e">
        <f>VLOOKUP(D786,'2-班级信息'!A:AI,35,0)</f>
        <v>#N/A</v>
      </c>
      <c r="AE786" s="22" t="e">
        <f>VLOOKUP(D786,'2-班级信息'!A:AL,12,0)</f>
        <v>#N/A</v>
      </c>
      <c r="AF786" s="22" t="e">
        <f t="shared" si="157"/>
        <v>#N/A</v>
      </c>
      <c r="AG786" s="22" t="e">
        <f t="shared" si="168"/>
        <v>#N/A</v>
      </c>
    </row>
    <row r="787" spans="1:33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2" t="str">
        <f t="shared" si="158"/>
        <v xml:space="preserve"> </v>
      </c>
      <c r="R787" s="22" t="str">
        <f>IF(Q787="在读",IF(IFERROR(FIND("一",D787),0)&gt;0,"一对一",VLOOKUP(LEFT(D787,3),班级编码!A:H,8,0)),Q787)</f>
        <v xml:space="preserve"> </v>
      </c>
      <c r="S787" s="22">
        <f t="shared" si="159"/>
        <v>0</v>
      </c>
      <c r="T787" s="22">
        <f t="shared" si="160"/>
        <v>0</v>
      </c>
      <c r="U787" s="22" t="str">
        <f t="shared" si="161"/>
        <v/>
      </c>
      <c r="V787" s="22" t="str">
        <f t="shared" si="162"/>
        <v/>
      </c>
      <c r="W787" s="22" t="str">
        <f t="shared" si="163"/>
        <v/>
      </c>
      <c r="X787" s="22" t="str">
        <f t="shared" si="164"/>
        <v/>
      </c>
      <c r="Y787" s="22">
        <f t="shared" si="165"/>
        <v>0</v>
      </c>
      <c r="Z787" s="22">
        <f t="shared" si="166"/>
        <v>0</v>
      </c>
      <c r="AA787" s="22" t="str">
        <f t="shared" si="156"/>
        <v/>
      </c>
      <c r="AB787" s="22">
        <f>COUNTIF($G$2:G787,G787)</f>
        <v>0</v>
      </c>
      <c r="AC787" s="22" t="str">
        <f t="shared" si="167"/>
        <v/>
      </c>
      <c r="AD787" s="22" t="e">
        <f>VLOOKUP(D787,'2-班级信息'!A:AI,35,0)</f>
        <v>#N/A</v>
      </c>
      <c r="AE787" s="22" t="e">
        <f>VLOOKUP(D787,'2-班级信息'!A:AL,12,0)</f>
        <v>#N/A</v>
      </c>
      <c r="AF787" s="22" t="e">
        <f t="shared" si="157"/>
        <v>#N/A</v>
      </c>
      <c r="AG787" s="22" t="e">
        <f t="shared" si="168"/>
        <v>#N/A</v>
      </c>
    </row>
    <row r="788" spans="1:33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2" t="str">
        <f t="shared" si="158"/>
        <v xml:space="preserve"> </v>
      </c>
      <c r="R788" s="22" t="str">
        <f>IF(Q788="在读",IF(IFERROR(FIND("一",D788),0)&gt;0,"一对一",VLOOKUP(LEFT(D788,3),班级编码!A:H,8,0)),Q788)</f>
        <v xml:space="preserve"> </v>
      </c>
      <c r="S788" s="22">
        <f t="shared" si="159"/>
        <v>0</v>
      </c>
      <c r="T788" s="22">
        <f t="shared" si="160"/>
        <v>0</v>
      </c>
      <c r="U788" s="22" t="str">
        <f t="shared" si="161"/>
        <v/>
      </c>
      <c r="V788" s="22" t="str">
        <f t="shared" si="162"/>
        <v/>
      </c>
      <c r="W788" s="22" t="str">
        <f t="shared" si="163"/>
        <v/>
      </c>
      <c r="X788" s="22" t="str">
        <f t="shared" si="164"/>
        <v/>
      </c>
      <c r="Y788" s="22">
        <f t="shared" si="165"/>
        <v>0</v>
      </c>
      <c r="Z788" s="22">
        <f t="shared" si="166"/>
        <v>0</v>
      </c>
      <c r="AA788" s="22" t="str">
        <f t="shared" si="156"/>
        <v/>
      </c>
      <c r="AB788" s="22">
        <f>COUNTIF($G$2:G788,G788)</f>
        <v>0</v>
      </c>
      <c r="AC788" s="22" t="str">
        <f t="shared" si="167"/>
        <v/>
      </c>
      <c r="AD788" s="22" t="e">
        <f>VLOOKUP(D788,'2-班级信息'!A:AI,35,0)</f>
        <v>#N/A</v>
      </c>
      <c r="AE788" s="22" t="e">
        <f>VLOOKUP(D788,'2-班级信息'!A:AL,12,0)</f>
        <v>#N/A</v>
      </c>
      <c r="AF788" s="22" t="e">
        <f t="shared" si="157"/>
        <v>#N/A</v>
      </c>
      <c r="AG788" s="22" t="e">
        <f t="shared" si="168"/>
        <v>#N/A</v>
      </c>
    </row>
    <row r="789" spans="1:33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2" t="str">
        <f t="shared" si="158"/>
        <v xml:space="preserve"> </v>
      </c>
      <c r="R789" s="22" t="str">
        <f>IF(Q789="在读",IF(IFERROR(FIND("一",D789),0)&gt;0,"一对一",VLOOKUP(LEFT(D789,3),班级编码!A:H,8,0)),Q789)</f>
        <v xml:space="preserve"> </v>
      </c>
      <c r="S789" s="22">
        <f t="shared" si="159"/>
        <v>0</v>
      </c>
      <c r="T789" s="22">
        <f t="shared" si="160"/>
        <v>0</v>
      </c>
      <c r="U789" s="22" t="str">
        <f t="shared" si="161"/>
        <v/>
      </c>
      <c r="V789" s="22" t="str">
        <f t="shared" si="162"/>
        <v/>
      </c>
      <c r="W789" s="22" t="str">
        <f t="shared" si="163"/>
        <v/>
      </c>
      <c r="X789" s="22" t="str">
        <f t="shared" si="164"/>
        <v/>
      </c>
      <c r="Y789" s="22">
        <f t="shared" si="165"/>
        <v>0</v>
      </c>
      <c r="Z789" s="22">
        <f t="shared" si="166"/>
        <v>0</v>
      </c>
      <c r="AA789" s="22" t="str">
        <f t="shared" si="156"/>
        <v/>
      </c>
      <c r="AB789" s="22">
        <f>COUNTIF($G$2:G789,G789)</f>
        <v>0</v>
      </c>
      <c r="AC789" s="22" t="str">
        <f t="shared" si="167"/>
        <v/>
      </c>
      <c r="AD789" s="22" t="e">
        <f>VLOOKUP(D789,'2-班级信息'!A:AI,35,0)</f>
        <v>#N/A</v>
      </c>
      <c r="AE789" s="22" t="e">
        <f>VLOOKUP(D789,'2-班级信息'!A:AL,12,0)</f>
        <v>#N/A</v>
      </c>
      <c r="AF789" s="22" t="e">
        <f t="shared" si="157"/>
        <v>#N/A</v>
      </c>
      <c r="AG789" s="22" t="e">
        <f t="shared" si="168"/>
        <v>#N/A</v>
      </c>
    </row>
    <row r="790" spans="1:33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2" t="str">
        <f t="shared" si="158"/>
        <v xml:space="preserve"> </v>
      </c>
      <c r="R790" s="22" t="str">
        <f>IF(Q790="在读",IF(IFERROR(FIND("一",D790),0)&gt;0,"一对一",VLOOKUP(LEFT(D790,3),班级编码!A:H,8,0)),Q790)</f>
        <v xml:space="preserve"> </v>
      </c>
      <c r="S790" s="22">
        <f t="shared" si="159"/>
        <v>0</v>
      </c>
      <c r="T790" s="22">
        <f t="shared" si="160"/>
        <v>0</v>
      </c>
      <c r="U790" s="22" t="str">
        <f t="shared" si="161"/>
        <v/>
      </c>
      <c r="V790" s="22" t="str">
        <f t="shared" si="162"/>
        <v/>
      </c>
      <c r="W790" s="22" t="str">
        <f t="shared" si="163"/>
        <v/>
      </c>
      <c r="X790" s="22" t="str">
        <f t="shared" si="164"/>
        <v/>
      </c>
      <c r="Y790" s="22">
        <f t="shared" si="165"/>
        <v>0</v>
      </c>
      <c r="Z790" s="22">
        <f t="shared" si="166"/>
        <v>0</v>
      </c>
      <c r="AA790" s="22" t="str">
        <f t="shared" si="156"/>
        <v/>
      </c>
      <c r="AB790" s="22">
        <f>COUNTIF($G$2:G790,G790)</f>
        <v>0</v>
      </c>
      <c r="AC790" s="22" t="str">
        <f t="shared" si="167"/>
        <v/>
      </c>
      <c r="AD790" s="22" t="e">
        <f>VLOOKUP(D790,'2-班级信息'!A:AI,35,0)</f>
        <v>#N/A</v>
      </c>
      <c r="AE790" s="22" t="e">
        <f>VLOOKUP(D790,'2-班级信息'!A:AL,12,0)</f>
        <v>#N/A</v>
      </c>
      <c r="AF790" s="22" t="e">
        <f t="shared" si="157"/>
        <v>#N/A</v>
      </c>
      <c r="AG790" s="22" t="e">
        <f t="shared" si="168"/>
        <v>#N/A</v>
      </c>
    </row>
    <row r="791" spans="1:33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2" t="str">
        <f t="shared" si="158"/>
        <v xml:space="preserve"> </v>
      </c>
      <c r="R791" s="22" t="str">
        <f>IF(Q791="在读",IF(IFERROR(FIND("一",D791),0)&gt;0,"一对一",VLOOKUP(LEFT(D791,3),班级编码!A:H,8,0)),Q791)</f>
        <v xml:space="preserve"> </v>
      </c>
      <c r="S791" s="22">
        <f t="shared" si="159"/>
        <v>0</v>
      </c>
      <c r="T791" s="22">
        <f t="shared" si="160"/>
        <v>0</v>
      </c>
      <c r="U791" s="22" t="str">
        <f t="shared" si="161"/>
        <v/>
      </c>
      <c r="V791" s="22" t="str">
        <f t="shared" si="162"/>
        <v/>
      </c>
      <c r="W791" s="22" t="str">
        <f t="shared" si="163"/>
        <v/>
      </c>
      <c r="X791" s="22" t="str">
        <f t="shared" si="164"/>
        <v/>
      </c>
      <c r="Y791" s="22">
        <f t="shared" si="165"/>
        <v>0</v>
      </c>
      <c r="Z791" s="22">
        <f t="shared" si="166"/>
        <v>0</v>
      </c>
      <c r="AA791" s="22" t="str">
        <f t="shared" si="156"/>
        <v/>
      </c>
      <c r="AB791" s="22">
        <f>COUNTIF($G$2:G791,G791)</f>
        <v>0</v>
      </c>
      <c r="AC791" s="22" t="str">
        <f t="shared" si="167"/>
        <v/>
      </c>
      <c r="AD791" s="22" t="e">
        <f>VLOOKUP(D791,'2-班级信息'!A:AI,35,0)</f>
        <v>#N/A</v>
      </c>
      <c r="AE791" s="22" t="e">
        <f>VLOOKUP(D791,'2-班级信息'!A:AL,12,0)</f>
        <v>#N/A</v>
      </c>
      <c r="AF791" s="22" t="e">
        <f t="shared" si="157"/>
        <v>#N/A</v>
      </c>
      <c r="AG791" s="22" t="e">
        <f t="shared" si="168"/>
        <v>#N/A</v>
      </c>
    </row>
    <row r="792" spans="1:33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2" t="str">
        <f t="shared" si="158"/>
        <v xml:space="preserve"> </v>
      </c>
      <c r="R792" s="22" t="str">
        <f>IF(Q792="在读",IF(IFERROR(FIND("一",D792),0)&gt;0,"一对一",VLOOKUP(LEFT(D792,3),班级编码!A:H,8,0)),Q792)</f>
        <v xml:space="preserve"> </v>
      </c>
      <c r="S792" s="22">
        <f t="shared" si="159"/>
        <v>0</v>
      </c>
      <c r="T792" s="22">
        <f t="shared" si="160"/>
        <v>0</v>
      </c>
      <c r="U792" s="22" t="str">
        <f t="shared" si="161"/>
        <v/>
      </c>
      <c r="V792" s="22" t="str">
        <f t="shared" si="162"/>
        <v/>
      </c>
      <c r="W792" s="22" t="str">
        <f t="shared" si="163"/>
        <v/>
      </c>
      <c r="X792" s="22" t="str">
        <f t="shared" si="164"/>
        <v/>
      </c>
      <c r="Y792" s="22">
        <f t="shared" si="165"/>
        <v>0</v>
      </c>
      <c r="Z792" s="22">
        <f t="shared" si="166"/>
        <v>0</v>
      </c>
      <c r="AA792" s="22" t="str">
        <f t="shared" si="156"/>
        <v/>
      </c>
      <c r="AB792" s="22">
        <f>COUNTIF($G$2:G792,G792)</f>
        <v>0</v>
      </c>
      <c r="AC792" s="22" t="str">
        <f t="shared" si="167"/>
        <v/>
      </c>
      <c r="AD792" s="22" t="e">
        <f>VLOOKUP(D792,'2-班级信息'!A:AI,35,0)</f>
        <v>#N/A</v>
      </c>
      <c r="AE792" s="22" t="e">
        <f>VLOOKUP(D792,'2-班级信息'!A:AL,12,0)</f>
        <v>#N/A</v>
      </c>
      <c r="AF792" s="22" t="e">
        <f t="shared" si="157"/>
        <v>#N/A</v>
      </c>
      <c r="AG792" s="22" t="e">
        <f t="shared" si="168"/>
        <v>#N/A</v>
      </c>
    </row>
    <row r="793" spans="1:3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2" t="str">
        <f t="shared" si="158"/>
        <v xml:space="preserve"> </v>
      </c>
      <c r="R793" s="22" t="str">
        <f>IF(Q793="在读",IF(IFERROR(FIND("一",D793),0)&gt;0,"一对一",VLOOKUP(LEFT(D793,3),班级编码!A:H,8,0)),Q793)</f>
        <v xml:space="preserve"> </v>
      </c>
      <c r="S793" s="22">
        <f t="shared" si="159"/>
        <v>0</v>
      </c>
      <c r="T793" s="22">
        <f t="shared" si="160"/>
        <v>0</v>
      </c>
      <c r="U793" s="22" t="str">
        <f t="shared" si="161"/>
        <v/>
      </c>
      <c r="V793" s="22" t="str">
        <f t="shared" si="162"/>
        <v/>
      </c>
      <c r="W793" s="22" t="str">
        <f t="shared" si="163"/>
        <v/>
      </c>
      <c r="X793" s="22" t="str">
        <f t="shared" si="164"/>
        <v/>
      </c>
      <c r="Y793" s="22">
        <f t="shared" si="165"/>
        <v>0</v>
      </c>
      <c r="Z793" s="22">
        <f t="shared" si="166"/>
        <v>0</v>
      </c>
      <c r="AA793" s="22" t="str">
        <f t="shared" si="156"/>
        <v/>
      </c>
      <c r="AB793" s="22">
        <f>COUNTIF($G$2:G793,G793)</f>
        <v>0</v>
      </c>
      <c r="AC793" s="22" t="str">
        <f t="shared" si="167"/>
        <v/>
      </c>
      <c r="AD793" s="22" t="e">
        <f>VLOOKUP(D793,'2-班级信息'!A:AI,35,0)</f>
        <v>#N/A</v>
      </c>
      <c r="AE793" s="22" t="e">
        <f>VLOOKUP(D793,'2-班级信息'!A:AL,12,0)</f>
        <v>#N/A</v>
      </c>
      <c r="AF793" s="22" t="e">
        <f t="shared" si="157"/>
        <v>#N/A</v>
      </c>
      <c r="AG793" s="22" t="e">
        <f t="shared" si="168"/>
        <v>#N/A</v>
      </c>
    </row>
    <row r="794" spans="1:33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2" t="str">
        <f t="shared" si="158"/>
        <v xml:space="preserve"> </v>
      </c>
      <c r="R794" s="22" t="str">
        <f>IF(Q794="在读",IF(IFERROR(FIND("一",D794),0)&gt;0,"一对一",VLOOKUP(LEFT(D794,3),班级编码!A:H,8,0)),Q794)</f>
        <v xml:space="preserve"> </v>
      </c>
      <c r="S794" s="22">
        <f t="shared" si="159"/>
        <v>0</v>
      </c>
      <c r="T794" s="22">
        <f t="shared" si="160"/>
        <v>0</v>
      </c>
      <c r="U794" s="22" t="str">
        <f t="shared" si="161"/>
        <v/>
      </c>
      <c r="V794" s="22" t="str">
        <f t="shared" si="162"/>
        <v/>
      </c>
      <c r="W794" s="22" t="str">
        <f t="shared" si="163"/>
        <v/>
      </c>
      <c r="X794" s="22" t="str">
        <f t="shared" si="164"/>
        <v/>
      </c>
      <c r="Y794" s="22">
        <f t="shared" si="165"/>
        <v>0</v>
      </c>
      <c r="Z794" s="22">
        <f t="shared" si="166"/>
        <v>0</v>
      </c>
      <c r="AA794" s="22" t="str">
        <f t="shared" si="156"/>
        <v/>
      </c>
      <c r="AB794" s="22">
        <f>COUNTIF($G$2:G794,G794)</f>
        <v>0</v>
      </c>
      <c r="AC794" s="22" t="str">
        <f t="shared" si="167"/>
        <v/>
      </c>
      <c r="AD794" s="22" t="e">
        <f>VLOOKUP(D794,'2-班级信息'!A:AI,35,0)</f>
        <v>#N/A</v>
      </c>
      <c r="AE794" s="22" t="e">
        <f>VLOOKUP(D794,'2-班级信息'!A:AL,12,0)</f>
        <v>#N/A</v>
      </c>
      <c r="AF794" s="22" t="e">
        <f t="shared" si="157"/>
        <v>#N/A</v>
      </c>
      <c r="AG794" s="22" t="e">
        <f t="shared" si="168"/>
        <v>#N/A</v>
      </c>
    </row>
    <row r="795" spans="1:33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2" t="str">
        <f t="shared" si="158"/>
        <v xml:space="preserve"> </v>
      </c>
      <c r="R795" s="22" t="str">
        <f>IF(Q795="在读",IF(IFERROR(FIND("一",D795),0)&gt;0,"一对一",VLOOKUP(LEFT(D795,3),班级编码!A:H,8,0)),Q795)</f>
        <v xml:space="preserve"> </v>
      </c>
      <c r="S795" s="22">
        <f t="shared" si="159"/>
        <v>0</v>
      </c>
      <c r="T795" s="22">
        <f t="shared" si="160"/>
        <v>0</v>
      </c>
      <c r="U795" s="22" t="str">
        <f t="shared" si="161"/>
        <v/>
      </c>
      <c r="V795" s="22" t="str">
        <f t="shared" si="162"/>
        <v/>
      </c>
      <c r="W795" s="22" t="str">
        <f t="shared" si="163"/>
        <v/>
      </c>
      <c r="X795" s="22" t="str">
        <f t="shared" si="164"/>
        <v/>
      </c>
      <c r="Y795" s="22">
        <f t="shared" si="165"/>
        <v>0</v>
      </c>
      <c r="Z795" s="22">
        <f t="shared" si="166"/>
        <v>0</v>
      </c>
      <c r="AA795" s="22" t="str">
        <f t="shared" si="156"/>
        <v/>
      </c>
      <c r="AB795" s="22">
        <f>COUNTIF($G$2:G795,G795)</f>
        <v>0</v>
      </c>
      <c r="AC795" s="22" t="str">
        <f t="shared" si="167"/>
        <v/>
      </c>
      <c r="AD795" s="22" t="e">
        <f>VLOOKUP(D795,'2-班级信息'!A:AI,35,0)</f>
        <v>#N/A</v>
      </c>
      <c r="AE795" s="22" t="e">
        <f>VLOOKUP(D795,'2-班级信息'!A:AL,12,0)</f>
        <v>#N/A</v>
      </c>
      <c r="AF795" s="22" t="e">
        <f t="shared" si="157"/>
        <v>#N/A</v>
      </c>
      <c r="AG795" s="22" t="e">
        <f t="shared" si="168"/>
        <v>#N/A</v>
      </c>
    </row>
    <row r="796" spans="1:33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2" t="str">
        <f t="shared" si="158"/>
        <v xml:space="preserve"> </v>
      </c>
      <c r="R796" s="22" t="str">
        <f>IF(Q796="在读",IF(IFERROR(FIND("一",D796),0)&gt;0,"一对一",VLOOKUP(LEFT(D796,3),班级编码!A:H,8,0)),Q796)</f>
        <v xml:space="preserve"> </v>
      </c>
      <c r="S796" s="22">
        <f t="shared" si="159"/>
        <v>0</v>
      </c>
      <c r="T796" s="22">
        <f t="shared" si="160"/>
        <v>0</v>
      </c>
      <c r="U796" s="22" t="str">
        <f t="shared" si="161"/>
        <v/>
      </c>
      <c r="V796" s="22" t="str">
        <f t="shared" si="162"/>
        <v/>
      </c>
      <c r="W796" s="22" t="str">
        <f t="shared" si="163"/>
        <v/>
      </c>
      <c r="X796" s="22" t="str">
        <f t="shared" si="164"/>
        <v/>
      </c>
      <c r="Y796" s="22">
        <f t="shared" si="165"/>
        <v>0</v>
      </c>
      <c r="Z796" s="22">
        <f t="shared" si="166"/>
        <v>0</v>
      </c>
      <c r="AA796" s="22" t="str">
        <f t="shared" si="156"/>
        <v/>
      </c>
      <c r="AB796" s="22">
        <f>COUNTIF($G$2:G796,G796)</f>
        <v>0</v>
      </c>
      <c r="AC796" s="22" t="str">
        <f t="shared" si="167"/>
        <v/>
      </c>
      <c r="AD796" s="22" t="e">
        <f>VLOOKUP(D796,'2-班级信息'!A:AI,35,0)</f>
        <v>#N/A</v>
      </c>
      <c r="AE796" s="22" t="e">
        <f>VLOOKUP(D796,'2-班级信息'!A:AL,12,0)</f>
        <v>#N/A</v>
      </c>
      <c r="AF796" s="22" t="e">
        <f t="shared" si="157"/>
        <v>#N/A</v>
      </c>
      <c r="AG796" s="22" t="e">
        <f t="shared" si="168"/>
        <v>#N/A</v>
      </c>
    </row>
    <row r="797" spans="1:33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2" t="str">
        <f t="shared" si="158"/>
        <v xml:space="preserve"> </v>
      </c>
      <c r="R797" s="22" t="str">
        <f>IF(Q797="在读",IF(IFERROR(FIND("一",D797),0)&gt;0,"一对一",VLOOKUP(LEFT(D797,3),班级编码!A:H,8,0)),Q797)</f>
        <v xml:space="preserve"> </v>
      </c>
      <c r="S797" s="22">
        <f t="shared" si="159"/>
        <v>0</v>
      </c>
      <c r="T797" s="22">
        <f t="shared" si="160"/>
        <v>0</v>
      </c>
      <c r="U797" s="22" t="str">
        <f t="shared" si="161"/>
        <v/>
      </c>
      <c r="V797" s="22" t="str">
        <f t="shared" si="162"/>
        <v/>
      </c>
      <c r="W797" s="22" t="str">
        <f t="shared" si="163"/>
        <v/>
      </c>
      <c r="X797" s="22" t="str">
        <f t="shared" si="164"/>
        <v/>
      </c>
      <c r="Y797" s="22">
        <f t="shared" si="165"/>
        <v>0</v>
      </c>
      <c r="Z797" s="22">
        <f t="shared" si="166"/>
        <v>0</v>
      </c>
      <c r="AA797" s="22" t="str">
        <f t="shared" si="156"/>
        <v/>
      </c>
      <c r="AB797" s="22">
        <f>COUNTIF($G$2:G797,G797)</f>
        <v>0</v>
      </c>
      <c r="AC797" s="22" t="str">
        <f t="shared" si="167"/>
        <v/>
      </c>
      <c r="AD797" s="22" t="e">
        <f>VLOOKUP(D797,'2-班级信息'!A:AI,35,0)</f>
        <v>#N/A</v>
      </c>
      <c r="AE797" s="22" t="e">
        <f>VLOOKUP(D797,'2-班级信息'!A:AL,12,0)</f>
        <v>#N/A</v>
      </c>
      <c r="AF797" s="22" t="e">
        <f t="shared" si="157"/>
        <v>#N/A</v>
      </c>
      <c r="AG797" s="22" t="e">
        <f t="shared" si="168"/>
        <v>#N/A</v>
      </c>
    </row>
    <row r="798" spans="1:33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2" t="str">
        <f t="shared" si="158"/>
        <v xml:space="preserve"> </v>
      </c>
      <c r="R798" s="22" t="str">
        <f>IF(Q798="在读",IF(IFERROR(FIND("一",D798),0)&gt;0,"一对一",VLOOKUP(LEFT(D798,3),班级编码!A:H,8,0)),Q798)</f>
        <v xml:space="preserve"> </v>
      </c>
      <c r="S798" s="22">
        <f t="shared" si="159"/>
        <v>0</v>
      </c>
      <c r="T798" s="22">
        <f t="shared" si="160"/>
        <v>0</v>
      </c>
      <c r="U798" s="22" t="str">
        <f t="shared" si="161"/>
        <v/>
      </c>
      <c r="V798" s="22" t="str">
        <f t="shared" si="162"/>
        <v/>
      </c>
      <c r="W798" s="22" t="str">
        <f t="shared" si="163"/>
        <v/>
      </c>
      <c r="X798" s="22" t="str">
        <f t="shared" si="164"/>
        <v/>
      </c>
      <c r="Y798" s="22">
        <f t="shared" si="165"/>
        <v>0</v>
      </c>
      <c r="Z798" s="22">
        <f t="shared" si="166"/>
        <v>0</v>
      </c>
      <c r="AA798" s="22" t="str">
        <f t="shared" si="156"/>
        <v/>
      </c>
      <c r="AB798" s="22">
        <f>COUNTIF($G$2:G798,G798)</f>
        <v>0</v>
      </c>
      <c r="AC798" s="22" t="str">
        <f t="shared" si="167"/>
        <v/>
      </c>
      <c r="AD798" s="22" t="e">
        <f>VLOOKUP(D798,'2-班级信息'!A:AI,35,0)</f>
        <v>#N/A</v>
      </c>
      <c r="AE798" s="22" t="e">
        <f>VLOOKUP(D798,'2-班级信息'!A:AL,12,0)</f>
        <v>#N/A</v>
      </c>
      <c r="AF798" s="22" t="e">
        <f t="shared" si="157"/>
        <v>#N/A</v>
      </c>
      <c r="AG798" s="22" t="e">
        <f t="shared" si="168"/>
        <v>#N/A</v>
      </c>
    </row>
    <row r="799" spans="1:33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2" t="str">
        <f t="shared" si="158"/>
        <v xml:space="preserve"> </v>
      </c>
      <c r="R799" s="22" t="str">
        <f>IF(Q799="在读",IF(IFERROR(FIND("一",D799),0)&gt;0,"一对一",VLOOKUP(LEFT(D799,3),班级编码!A:H,8,0)),Q799)</f>
        <v xml:space="preserve"> </v>
      </c>
      <c r="S799" s="22">
        <f t="shared" si="159"/>
        <v>0</v>
      </c>
      <c r="T799" s="22">
        <f t="shared" si="160"/>
        <v>0</v>
      </c>
      <c r="U799" s="22" t="str">
        <f t="shared" si="161"/>
        <v/>
      </c>
      <c r="V799" s="22" t="str">
        <f t="shared" si="162"/>
        <v/>
      </c>
      <c r="W799" s="22" t="str">
        <f t="shared" si="163"/>
        <v/>
      </c>
      <c r="X799" s="22" t="str">
        <f t="shared" si="164"/>
        <v/>
      </c>
      <c r="Y799" s="22">
        <f t="shared" si="165"/>
        <v>0</v>
      </c>
      <c r="Z799" s="22">
        <f t="shared" si="166"/>
        <v>0</v>
      </c>
      <c r="AA799" s="22" t="str">
        <f t="shared" si="156"/>
        <v/>
      </c>
      <c r="AB799" s="22">
        <f>COUNTIF($G$2:G799,G799)</f>
        <v>0</v>
      </c>
      <c r="AC799" s="22" t="str">
        <f t="shared" si="167"/>
        <v/>
      </c>
      <c r="AD799" s="22" t="e">
        <f>VLOOKUP(D799,'2-班级信息'!A:AI,35,0)</f>
        <v>#N/A</v>
      </c>
      <c r="AE799" s="22" t="e">
        <f>VLOOKUP(D799,'2-班级信息'!A:AL,12,0)</f>
        <v>#N/A</v>
      </c>
      <c r="AF799" s="22" t="e">
        <f t="shared" si="157"/>
        <v>#N/A</v>
      </c>
      <c r="AG799" s="22" t="e">
        <f t="shared" si="168"/>
        <v>#N/A</v>
      </c>
    </row>
    <row r="800" spans="1:33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2" t="str">
        <f t="shared" si="158"/>
        <v xml:space="preserve"> </v>
      </c>
      <c r="R800" s="22" t="str">
        <f>IF(Q800="在读",IF(IFERROR(FIND("一",D800),0)&gt;0,"一对一",VLOOKUP(LEFT(D800,3),班级编码!A:H,8,0)),Q800)</f>
        <v xml:space="preserve"> </v>
      </c>
      <c r="S800" s="22">
        <f t="shared" si="159"/>
        <v>0</v>
      </c>
      <c r="T800" s="22">
        <f t="shared" si="160"/>
        <v>0</v>
      </c>
      <c r="U800" s="22" t="str">
        <f t="shared" si="161"/>
        <v/>
      </c>
      <c r="V800" s="22" t="str">
        <f t="shared" si="162"/>
        <v/>
      </c>
      <c r="W800" s="22" t="str">
        <f t="shared" si="163"/>
        <v/>
      </c>
      <c r="X800" s="22" t="str">
        <f t="shared" si="164"/>
        <v/>
      </c>
      <c r="Y800" s="22">
        <f t="shared" si="165"/>
        <v>0</v>
      </c>
      <c r="Z800" s="22">
        <f t="shared" si="166"/>
        <v>0</v>
      </c>
      <c r="AA800" s="22" t="str">
        <f t="shared" si="156"/>
        <v/>
      </c>
      <c r="AB800" s="22">
        <f>COUNTIF($G$2:G800,G800)</f>
        <v>0</v>
      </c>
      <c r="AC800" s="22" t="str">
        <f t="shared" si="167"/>
        <v/>
      </c>
      <c r="AD800" s="22" t="e">
        <f>VLOOKUP(D800,'2-班级信息'!A:AI,35,0)</f>
        <v>#N/A</v>
      </c>
      <c r="AE800" s="22" t="e">
        <f>VLOOKUP(D800,'2-班级信息'!A:AL,12,0)</f>
        <v>#N/A</v>
      </c>
      <c r="AF800" s="22" t="e">
        <f t="shared" si="157"/>
        <v>#N/A</v>
      </c>
      <c r="AG800" s="22" t="e">
        <f t="shared" si="168"/>
        <v>#N/A</v>
      </c>
    </row>
    <row r="801" spans="1:33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2" t="str">
        <f t="shared" si="158"/>
        <v xml:space="preserve"> </v>
      </c>
      <c r="R801" s="22" t="str">
        <f>IF(Q801="在读",IF(IFERROR(FIND("一",D801),0)&gt;0,"一对一",VLOOKUP(LEFT(D801,3),班级编码!A:H,8,0)),Q801)</f>
        <v xml:space="preserve"> </v>
      </c>
      <c r="S801" s="22">
        <f t="shared" si="159"/>
        <v>0</v>
      </c>
      <c r="T801" s="22">
        <f t="shared" si="160"/>
        <v>0</v>
      </c>
      <c r="U801" s="22" t="str">
        <f t="shared" si="161"/>
        <v/>
      </c>
      <c r="V801" s="22" t="str">
        <f t="shared" si="162"/>
        <v/>
      </c>
      <c r="W801" s="22" t="str">
        <f t="shared" si="163"/>
        <v/>
      </c>
      <c r="X801" s="22" t="str">
        <f t="shared" si="164"/>
        <v/>
      </c>
      <c r="Y801" s="22">
        <f t="shared" si="165"/>
        <v>0</v>
      </c>
      <c r="Z801" s="22">
        <f t="shared" si="166"/>
        <v>0</v>
      </c>
      <c r="AA801" s="22" t="str">
        <f t="shared" si="156"/>
        <v/>
      </c>
      <c r="AB801" s="22">
        <f>COUNTIF($G$2:G801,G801)</f>
        <v>0</v>
      </c>
      <c r="AC801" s="22" t="str">
        <f t="shared" si="167"/>
        <v/>
      </c>
      <c r="AD801" s="22" t="e">
        <f>VLOOKUP(D801,'2-班级信息'!A:AI,35,0)</f>
        <v>#N/A</v>
      </c>
      <c r="AE801" s="22" t="e">
        <f>VLOOKUP(D801,'2-班级信息'!A:AL,12,0)</f>
        <v>#N/A</v>
      </c>
      <c r="AF801" s="22" t="e">
        <f t="shared" si="157"/>
        <v>#N/A</v>
      </c>
      <c r="AG801" s="22" t="e">
        <f t="shared" si="168"/>
        <v>#N/A</v>
      </c>
    </row>
    <row r="802" spans="1:33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2" t="str">
        <f t="shared" si="158"/>
        <v xml:space="preserve"> </v>
      </c>
      <c r="R802" s="22" t="str">
        <f>IF(Q802="在读",IF(IFERROR(FIND("一",D802),0)&gt;0,"一对一",VLOOKUP(LEFT(D802,3),班级编码!A:H,8,0)),Q802)</f>
        <v xml:space="preserve"> </v>
      </c>
      <c r="S802" s="22">
        <f t="shared" si="159"/>
        <v>0</v>
      </c>
      <c r="T802" s="22">
        <f t="shared" si="160"/>
        <v>0</v>
      </c>
      <c r="U802" s="22" t="str">
        <f t="shared" si="161"/>
        <v/>
      </c>
      <c r="V802" s="22" t="str">
        <f t="shared" si="162"/>
        <v/>
      </c>
      <c r="W802" s="22" t="str">
        <f t="shared" si="163"/>
        <v/>
      </c>
      <c r="X802" s="22" t="str">
        <f t="shared" si="164"/>
        <v/>
      </c>
      <c r="Y802" s="22">
        <f t="shared" si="165"/>
        <v>0</v>
      </c>
      <c r="Z802" s="22">
        <f t="shared" si="166"/>
        <v>0</v>
      </c>
      <c r="AA802" s="22" t="str">
        <f t="shared" si="156"/>
        <v/>
      </c>
      <c r="AB802" s="22">
        <f>COUNTIF($G$2:G802,G802)</f>
        <v>0</v>
      </c>
      <c r="AC802" s="22" t="str">
        <f t="shared" si="167"/>
        <v/>
      </c>
      <c r="AD802" s="22" t="e">
        <f>VLOOKUP(D802,'2-班级信息'!A:AI,35,0)</f>
        <v>#N/A</v>
      </c>
      <c r="AE802" s="22" t="e">
        <f>VLOOKUP(D802,'2-班级信息'!A:AL,12,0)</f>
        <v>#N/A</v>
      </c>
      <c r="AF802" s="22" t="e">
        <f t="shared" si="157"/>
        <v>#N/A</v>
      </c>
      <c r="AG802" s="22" t="e">
        <f t="shared" si="168"/>
        <v>#N/A</v>
      </c>
    </row>
    <row r="803" spans="1:3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2" t="str">
        <f t="shared" si="158"/>
        <v xml:space="preserve"> </v>
      </c>
      <c r="R803" s="22" t="str">
        <f>IF(Q803="在读",IF(IFERROR(FIND("一",D803),0)&gt;0,"一对一",VLOOKUP(LEFT(D803,3),班级编码!A:H,8,0)),Q803)</f>
        <v xml:space="preserve"> </v>
      </c>
      <c r="S803" s="22">
        <f t="shared" si="159"/>
        <v>0</v>
      </c>
      <c r="T803" s="22">
        <f t="shared" si="160"/>
        <v>0</v>
      </c>
      <c r="U803" s="22" t="str">
        <f t="shared" si="161"/>
        <v/>
      </c>
      <c r="V803" s="22" t="str">
        <f t="shared" si="162"/>
        <v/>
      </c>
      <c r="W803" s="22" t="str">
        <f t="shared" si="163"/>
        <v/>
      </c>
      <c r="X803" s="22" t="str">
        <f t="shared" si="164"/>
        <v/>
      </c>
      <c r="Y803" s="22">
        <f t="shared" si="165"/>
        <v>0</v>
      </c>
      <c r="Z803" s="22">
        <f t="shared" si="166"/>
        <v>0</v>
      </c>
      <c r="AA803" s="22" t="str">
        <f t="shared" si="156"/>
        <v/>
      </c>
      <c r="AB803" s="22">
        <f>COUNTIF($G$2:G803,G803)</f>
        <v>0</v>
      </c>
      <c r="AC803" s="22" t="str">
        <f t="shared" si="167"/>
        <v/>
      </c>
      <c r="AD803" s="22" t="e">
        <f>VLOOKUP(D803,'2-班级信息'!A:AI,35,0)</f>
        <v>#N/A</v>
      </c>
      <c r="AE803" s="22" t="e">
        <f>VLOOKUP(D803,'2-班级信息'!A:AL,12,0)</f>
        <v>#N/A</v>
      </c>
      <c r="AF803" s="22" t="e">
        <f t="shared" si="157"/>
        <v>#N/A</v>
      </c>
      <c r="AG803" s="22" t="e">
        <f t="shared" si="168"/>
        <v>#N/A</v>
      </c>
    </row>
    <row r="804" spans="1:33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2" t="str">
        <f t="shared" si="158"/>
        <v xml:space="preserve"> </v>
      </c>
      <c r="R804" s="22" t="str">
        <f>IF(Q804="在读",IF(IFERROR(FIND("一",D804),0)&gt;0,"一对一",VLOOKUP(LEFT(D804,3),班级编码!A:H,8,0)),Q804)</f>
        <v xml:space="preserve"> </v>
      </c>
      <c r="S804" s="22">
        <f t="shared" si="159"/>
        <v>0</v>
      </c>
      <c r="T804" s="22">
        <f t="shared" si="160"/>
        <v>0</v>
      </c>
      <c r="U804" s="22" t="str">
        <f t="shared" si="161"/>
        <v/>
      </c>
      <c r="V804" s="22" t="str">
        <f t="shared" si="162"/>
        <v/>
      </c>
      <c r="W804" s="22" t="str">
        <f t="shared" si="163"/>
        <v/>
      </c>
      <c r="X804" s="22" t="str">
        <f t="shared" si="164"/>
        <v/>
      </c>
      <c r="Y804" s="22">
        <f t="shared" si="165"/>
        <v>0</v>
      </c>
      <c r="Z804" s="22">
        <f t="shared" si="166"/>
        <v>0</v>
      </c>
      <c r="AA804" s="22" t="str">
        <f t="shared" si="156"/>
        <v/>
      </c>
      <c r="AB804" s="22">
        <f>COUNTIF($G$2:G804,G804)</f>
        <v>0</v>
      </c>
      <c r="AC804" s="22" t="str">
        <f t="shared" si="167"/>
        <v/>
      </c>
      <c r="AD804" s="22" t="e">
        <f>VLOOKUP(D804,'2-班级信息'!A:AI,35,0)</f>
        <v>#N/A</v>
      </c>
      <c r="AE804" s="22" t="e">
        <f>VLOOKUP(D804,'2-班级信息'!A:AL,12,0)</f>
        <v>#N/A</v>
      </c>
      <c r="AF804" s="22" t="e">
        <f t="shared" si="157"/>
        <v>#N/A</v>
      </c>
      <c r="AG804" s="22" t="e">
        <f t="shared" si="168"/>
        <v>#N/A</v>
      </c>
    </row>
    <row r="805" spans="1:33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2" t="str">
        <f t="shared" si="158"/>
        <v xml:space="preserve"> </v>
      </c>
      <c r="R805" s="22" t="str">
        <f>IF(Q805="在读",IF(IFERROR(FIND("一",D805),0)&gt;0,"一对一",VLOOKUP(LEFT(D805,3),班级编码!A:H,8,0)),Q805)</f>
        <v xml:space="preserve"> </v>
      </c>
      <c r="S805" s="22">
        <f t="shared" si="159"/>
        <v>0</v>
      </c>
      <c r="T805" s="22">
        <f t="shared" si="160"/>
        <v>0</v>
      </c>
      <c r="U805" s="22" t="str">
        <f t="shared" si="161"/>
        <v/>
      </c>
      <c r="V805" s="22" t="str">
        <f t="shared" si="162"/>
        <v/>
      </c>
      <c r="W805" s="22" t="str">
        <f t="shared" si="163"/>
        <v/>
      </c>
      <c r="X805" s="22" t="str">
        <f t="shared" si="164"/>
        <v/>
      </c>
      <c r="Y805" s="22">
        <f t="shared" si="165"/>
        <v>0</v>
      </c>
      <c r="Z805" s="22">
        <f t="shared" si="166"/>
        <v>0</v>
      </c>
      <c r="AA805" s="22" t="str">
        <f t="shared" si="156"/>
        <v/>
      </c>
      <c r="AB805" s="22">
        <f>COUNTIF($G$2:G805,G805)</f>
        <v>0</v>
      </c>
      <c r="AC805" s="22" t="str">
        <f t="shared" si="167"/>
        <v/>
      </c>
      <c r="AD805" s="22" t="e">
        <f>VLOOKUP(D805,'2-班级信息'!A:AI,35,0)</f>
        <v>#N/A</v>
      </c>
      <c r="AE805" s="22" t="e">
        <f>VLOOKUP(D805,'2-班级信息'!A:AL,12,0)</f>
        <v>#N/A</v>
      </c>
      <c r="AF805" s="22" t="e">
        <f t="shared" si="157"/>
        <v>#N/A</v>
      </c>
      <c r="AG805" s="22" t="e">
        <f t="shared" si="168"/>
        <v>#N/A</v>
      </c>
    </row>
    <row r="806" spans="1:33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2" t="str">
        <f t="shared" si="158"/>
        <v xml:space="preserve"> </v>
      </c>
      <c r="R806" s="22" t="str">
        <f>IF(Q806="在读",IF(IFERROR(FIND("一",D806),0)&gt;0,"一对一",VLOOKUP(LEFT(D806,3),班级编码!A:H,8,0)),Q806)</f>
        <v xml:space="preserve"> </v>
      </c>
      <c r="S806" s="22">
        <f t="shared" si="159"/>
        <v>0</v>
      </c>
      <c r="T806" s="22">
        <f t="shared" si="160"/>
        <v>0</v>
      </c>
      <c r="U806" s="22" t="str">
        <f t="shared" si="161"/>
        <v/>
      </c>
      <c r="V806" s="22" t="str">
        <f t="shared" si="162"/>
        <v/>
      </c>
      <c r="W806" s="22" t="str">
        <f t="shared" si="163"/>
        <v/>
      </c>
      <c r="X806" s="22" t="str">
        <f t="shared" si="164"/>
        <v/>
      </c>
      <c r="Y806" s="22">
        <f t="shared" si="165"/>
        <v>0</v>
      </c>
      <c r="Z806" s="22">
        <f t="shared" si="166"/>
        <v>0</v>
      </c>
      <c r="AA806" s="22" t="str">
        <f t="shared" si="156"/>
        <v/>
      </c>
      <c r="AB806" s="22">
        <f>COUNTIF($G$2:G806,G806)</f>
        <v>0</v>
      </c>
      <c r="AC806" s="22" t="str">
        <f t="shared" si="167"/>
        <v/>
      </c>
      <c r="AD806" s="22" t="e">
        <f>VLOOKUP(D806,'2-班级信息'!A:AI,35,0)</f>
        <v>#N/A</v>
      </c>
      <c r="AE806" s="22" t="e">
        <f>VLOOKUP(D806,'2-班级信息'!A:AL,12,0)</f>
        <v>#N/A</v>
      </c>
      <c r="AF806" s="22" t="e">
        <f t="shared" si="157"/>
        <v>#N/A</v>
      </c>
      <c r="AG806" s="22" t="e">
        <f t="shared" si="168"/>
        <v>#N/A</v>
      </c>
    </row>
    <row r="807" spans="1:33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2" t="str">
        <f t="shared" si="158"/>
        <v xml:space="preserve"> </v>
      </c>
      <c r="R807" s="22" t="str">
        <f>IF(Q807="在读",IF(IFERROR(FIND("一",D807),0)&gt;0,"一对一",VLOOKUP(LEFT(D807,3),班级编码!A:H,8,0)),Q807)</f>
        <v xml:space="preserve"> </v>
      </c>
      <c r="S807" s="22">
        <f t="shared" si="159"/>
        <v>0</v>
      </c>
      <c r="T807" s="22">
        <f t="shared" si="160"/>
        <v>0</v>
      </c>
      <c r="U807" s="22" t="str">
        <f t="shared" si="161"/>
        <v/>
      </c>
      <c r="V807" s="22" t="str">
        <f t="shared" si="162"/>
        <v/>
      </c>
      <c r="W807" s="22" t="str">
        <f t="shared" si="163"/>
        <v/>
      </c>
      <c r="X807" s="22" t="str">
        <f t="shared" si="164"/>
        <v/>
      </c>
      <c r="Y807" s="22">
        <f t="shared" si="165"/>
        <v>0</v>
      </c>
      <c r="Z807" s="22">
        <f t="shared" si="166"/>
        <v>0</v>
      </c>
      <c r="AA807" s="22" t="str">
        <f t="shared" si="156"/>
        <v/>
      </c>
      <c r="AB807" s="22">
        <f>COUNTIF($G$2:G807,G807)</f>
        <v>0</v>
      </c>
      <c r="AC807" s="22" t="str">
        <f t="shared" si="167"/>
        <v/>
      </c>
      <c r="AD807" s="22" t="e">
        <f>VLOOKUP(D807,'2-班级信息'!A:AI,35,0)</f>
        <v>#N/A</v>
      </c>
      <c r="AE807" s="22" t="e">
        <f>VLOOKUP(D807,'2-班级信息'!A:AL,12,0)</f>
        <v>#N/A</v>
      </c>
      <c r="AF807" s="22" t="e">
        <f t="shared" si="157"/>
        <v>#N/A</v>
      </c>
      <c r="AG807" s="22" t="e">
        <f t="shared" si="168"/>
        <v>#N/A</v>
      </c>
    </row>
    <row r="808" spans="1:33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2" t="str">
        <f t="shared" si="158"/>
        <v xml:space="preserve"> </v>
      </c>
      <c r="R808" s="22" t="str">
        <f>IF(Q808="在读",IF(IFERROR(FIND("一",D808),0)&gt;0,"一对一",VLOOKUP(LEFT(D808,3),班级编码!A:H,8,0)),Q808)</f>
        <v xml:space="preserve"> </v>
      </c>
      <c r="S808" s="22">
        <f t="shared" si="159"/>
        <v>0</v>
      </c>
      <c r="T808" s="22">
        <f t="shared" si="160"/>
        <v>0</v>
      </c>
      <c r="U808" s="22" t="str">
        <f t="shared" si="161"/>
        <v/>
      </c>
      <c r="V808" s="22" t="str">
        <f t="shared" si="162"/>
        <v/>
      </c>
      <c r="W808" s="22" t="str">
        <f t="shared" si="163"/>
        <v/>
      </c>
      <c r="X808" s="22" t="str">
        <f t="shared" si="164"/>
        <v/>
      </c>
      <c r="Y808" s="22">
        <f t="shared" si="165"/>
        <v>0</v>
      </c>
      <c r="Z808" s="22">
        <f t="shared" si="166"/>
        <v>0</v>
      </c>
      <c r="AA808" s="22" t="str">
        <f t="shared" si="156"/>
        <v/>
      </c>
      <c r="AB808" s="22">
        <f>COUNTIF($G$2:G808,G808)</f>
        <v>0</v>
      </c>
      <c r="AC808" s="22" t="str">
        <f t="shared" si="167"/>
        <v/>
      </c>
      <c r="AD808" s="22" t="e">
        <f>VLOOKUP(D808,'2-班级信息'!A:AI,35,0)</f>
        <v>#N/A</v>
      </c>
      <c r="AE808" s="22" t="e">
        <f>VLOOKUP(D808,'2-班级信息'!A:AL,12,0)</f>
        <v>#N/A</v>
      </c>
      <c r="AF808" s="22" t="e">
        <f t="shared" si="157"/>
        <v>#N/A</v>
      </c>
      <c r="AG808" s="22" t="e">
        <f t="shared" si="168"/>
        <v>#N/A</v>
      </c>
    </row>
    <row r="809" spans="1:33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2" t="str">
        <f t="shared" si="158"/>
        <v xml:space="preserve"> </v>
      </c>
      <c r="R809" s="22" t="str">
        <f>IF(Q809="在读",IF(IFERROR(FIND("一",D809),0)&gt;0,"一对一",VLOOKUP(LEFT(D809,3),班级编码!A:H,8,0)),Q809)</f>
        <v xml:space="preserve"> </v>
      </c>
      <c r="S809" s="22">
        <f t="shared" si="159"/>
        <v>0</v>
      </c>
      <c r="T809" s="22">
        <f t="shared" si="160"/>
        <v>0</v>
      </c>
      <c r="U809" s="22" t="str">
        <f t="shared" si="161"/>
        <v/>
      </c>
      <c r="V809" s="22" t="str">
        <f t="shared" si="162"/>
        <v/>
      </c>
      <c r="W809" s="22" t="str">
        <f t="shared" si="163"/>
        <v/>
      </c>
      <c r="X809" s="22" t="str">
        <f t="shared" si="164"/>
        <v/>
      </c>
      <c r="Y809" s="22">
        <f t="shared" si="165"/>
        <v>0</v>
      </c>
      <c r="Z809" s="22">
        <f t="shared" si="166"/>
        <v>0</v>
      </c>
      <c r="AA809" s="22" t="str">
        <f t="shared" si="156"/>
        <v/>
      </c>
      <c r="AB809" s="22">
        <f>COUNTIF($G$2:G809,G809)</f>
        <v>0</v>
      </c>
      <c r="AC809" s="22" t="str">
        <f t="shared" si="167"/>
        <v/>
      </c>
      <c r="AD809" s="22" t="e">
        <f>VLOOKUP(D809,'2-班级信息'!A:AI,35,0)</f>
        <v>#N/A</v>
      </c>
      <c r="AE809" s="22" t="e">
        <f>VLOOKUP(D809,'2-班级信息'!A:AL,12,0)</f>
        <v>#N/A</v>
      </c>
      <c r="AF809" s="22" t="e">
        <f t="shared" si="157"/>
        <v>#N/A</v>
      </c>
      <c r="AG809" s="22" t="e">
        <f t="shared" si="168"/>
        <v>#N/A</v>
      </c>
    </row>
    <row r="810" spans="1:33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2" t="str">
        <f t="shared" si="158"/>
        <v xml:space="preserve"> </v>
      </c>
      <c r="R810" s="22" t="str">
        <f>IF(Q810="在读",IF(IFERROR(FIND("一",D810),0)&gt;0,"一对一",VLOOKUP(LEFT(D810,3),班级编码!A:H,8,0)),Q810)</f>
        <v xml:space="preserve"> </v>
      </c>
      <c r="S810" s="22">
        <f t="shared" si="159"/>
        <v>0</v>
      </c>
      <c r="T810" s="22">
        <f t="shared" si="160"/>
        <v>0</v>
      </c>
      <c r="U810" s="22" t="str">
        <f t="shared" si="161"/>
        <v/>
      </c>
      <c r="V810" s="22" t="str">
        <f t="shared" si="162"/>
        <v/>
      </c>
      <c r="W810" s="22" t="str">
        <f t="shared" si="163"/>
        <v/>
      </c>
      <c r="X810" s="22" t="str">
        <f t="shared" si="164"/>
        <v/>
      </c>
      <c r="Y810" s="22">
        <f t="shared" si="165"/>
        <v>0</v>
      </c>
      <c r="Z810" s="22">
        <f t="shared" si="166"/>
        <v>0</v>
      </c>
      <c r="AA810" s="22" t="str">
        <f t="shared" si="156"/>
        <v/>
      </c>
      <c r="AB810" s="22">
        <f>COUNTIF($G$2:G810,G810)</f>
        <v>0</v>
      </c>
      <c r="AC810" s="22" t="str">
        <f t="shared" si="167"/>
        <v/>
      </c>
      <c r="AD810" s="22" t="e">
        <f>VLOOKUP(D810,'2-班级信息'!A:AI,35,0)</f>
        <v>#N/A</v>
      </c>
      <c r="AE810" s="22" t="e">
        <f>VLOOKUP(D810,'2-班级信息'!A:AL,12,0)</f>
        <v>#N/A</v>
      </c>
      <c r="AF810" s="22" t="e">
        <f t="shared" si="157"/>
        <v>#N/A</v>
      </c>
      <c r="AG810" s="22" t="e">
        <f t="shared" si="168"/>
        <v>#N/A</v>
      </c>
    </row>
    <row r="811" spans="1:33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2" t="str">
        <f t="shared" si="158"/>
        <v xml:space="preserve"> </v>
      </c>
      <c r="R811" s="22" t="str">
        <f>IF(Q811="在读",IF(IFERROR(FIND("一",D811),0)&gt;0,"一对一",VLOOKUP(LEFT(D811,3),班级编码!A:H,8,0)),Q811)</f>
        <v xml:space="preserve"> </v>
      </c>
      <c r="S811" s="22">
        <f t="shared" si="159"/>
        <v>0</v>
      </c>
      <c r="T811" s="22">
        <f t="shared" si="160"/>
        <v>0</v>
      </c>
      <c r="U811" s="22" t="str">
        <f t="shared" si="161"/>
        <v/>
      </c>
      <c r="V811" s="22" t="str">
        <f t="shared" si="162"/>
        <v/>
      </c>
      <c r="W811" s="22" t="str">
        <f t="shared" si="163"/>
        <v/>
      </c>
      <c r="X811" s="22" t="str">
        <f t="shared" si="164"/>
        <v/>
      </c>
      <c r="Y811" s="22">
        <f t="shared" si="165"/>
        <v>0</v>
      </c>
      <c r="Z811" s="22">
        <f t="shared" si="166"/>
        <v>0</v>
      </c>
      <c r="AA811" s="22" t="str">
        <f t="shared" si="156"/>
        <v/>
      </c>
      <c r="AB811" s="22">
        <f>COUNTIF($G$2:G811,G811)</f>
        <v>0</v>
      </c>
      <c r="AC811" s="22" t="str">
        <f t="shared" si="167"/>
        <v/>
      </c>
      <c r="AD811" s="22" t="e">
        <f>VLOOKUP(D811,'2-班级信息'!A:AI,35,0)</f>
        <v>#N/A</v>
      </c>
      <c r="AE811" s="22" t="e">
        <f>VLOOKUP(D811,'2-班级信息'!A:AL,12,0)</f>
        <v>#N/A</v>
      </c>
      <c r="AF811" s="22" t="e">
        <f t="shared" si="157"/>
        <v>#N/A</v>
      </c>
      <c r="AG811" s="22" t="e">
        <f t="shared" si="168"/>
        <v>#N/A</v>
      </c>
    </row>
    <row r="812" spans="1:33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2" t="str">
        <f t="shared" si="158"/>
        <v xml:space="preserve"> </v>
      </c>
      <c r="R812" s="22" t="str">
        <f>IF(Q812="在读",IF(IFERROR(FIND("一",D812),0)&gt;0,"一对一",VLOOKUP(LEFT(D812,3),班级编码!A:H,8,0)),Q812)</f>
        <v xml:space="preserve"> </v>
      </c>
      <c r="S812" s="22">
        <f t="shared" si="159"/>
        <v>0</v>
      </c>
      <c r="T812" s="22">
        <f t="shared" si="160"/>
        <v>0</v>
      </c>
      <c r="U812" s="22" t="str">
        <f t="shared" si="161"/>
        <v/>
      </c>
      <c r="V812" s="22" t="str">
        <f t="shared" si="162"/>
        <v/>
      </c>
      <c r="W812" s="22" t="str">
        <f t="shared" si="163"/>
        <v/>
      </c>
      <c r="X812" s="22" t="str">
        <f t="shared" si="164"/>
        <v/>
      </c>
      <c r="Y812" s="22">
        <f t="shared" si="165"/>
        <v>0</v>
      </c>
      <c r="Z812" s="22">
        <f t="shared" si="166"/>
        <v>0</v>
      </c>
      <c r="AA812" s="22" t="str">
        <f t="shared" si="156"/>
        <v/>
      </c>
      <c r="AB812" s="22">
        <f>COUNTIF($G$2:G812,G812)</f>
        <v>0</v>
      </c>
      <c r="AC812" s="22" t="str">
        <f t="shared" si="167"/>
        <v/>
      </c>
      <c r="AD812" s="22" t="e">
        <f>VLOOKUP(D812,'2-班级信息'!A:AI,35,0)</f>
        <v>#N/A</v>
      </c>
      <c r="AE812" s="22" t="e">
        <f>VLOOKUP(D812,'2-班级信息'!A:AL,12,0)</f>
        <v>#N/A</v>
      </c>
      <c r="AF812" s="22" t="e">
        <f t="shared" si="157"/>
        <v>#N/A</v>
      </c>
      <c r="AG812" s="22" t="e">
        <f t="shared" si="168"/>
        <v>#N/A</v>
      </c>
    </row>
    <row r="813" spans="1:3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2" t="str">
        <f t="shared" si="158"/>
        <v xml:space="preserve"> </v>
      </c>
      <c r="R813" s="22" t="str">
        <f>IF(Q813="在读",IF(IFERROR(FIND("一",D813),0)&gt;0,"一对一",VLOOKUP(LEFT(D813,3),班级编码!A:H,8,0)),Q813)</f>
        <v xml:space="preserve"> </v>
      </c>
      <c r="S813" s="22">
        <f t="shared" si="159"/>
        <v>0</v>
      </c>
      <c r="T813" s="22">
        <f t="shared" si="160"/>
        <v>0</v>
      </c>
      <c r="U813" s="22" t="str">
        <f t="shared" si="161"/>
        <v/>
      </c>
      <c r="V813" s="22" t="str">
        <f t="shared" si="162"/>
        <v/>
      </c>
      <c r="W813" s="22" t="str">
        <f t="shared" si="163"/>
        <v/>
      </c>
      <c r="X813" s="22" t="str">
        <f t="shared" si="164"/>
        <v/>
      </c>
      <c r="Y813" s="22">
        <f t="shared" si="165"/>
        <v>0</v>
      </c>
      <c r="Z813" s="22">
        <f t="shared" si="166"/>
        <v>0</v>
      </c>
      <c r="AA813" s="22" t="str">
        <f t="shared" si="156"/>
        <v/>
      </c>
      <c r="AB813" s="22">
        <f>COUNTIF($G$2:G813,G813)</f>
        <v>0</v>
      </c>
      <c r="AC813" s="22" t="str">
        <f t="shared" si="167"/>
        <v/>
      </c>
      <c r="AD813" s="22" t="e">
        <f>VLOOKUP(D813,'2-班级信息'!A:AI,35,0)</f>
        <v>#N/A</v>
      </c>
      <c r="AE813" s="22" t="e">
        <f>VLOOKUP(D813,'2-班级信息'!A:AL,12,0)</f>
        <v>#N/A</v>
      </c>
      <c r="AF813" s="22" t="e">
        <f t="shared" si="157"/>
        <v>#N/A</v>
      </c>
      <c r="AG813" s="22" t="e">
        <f t="shared" si="168"/>
        <v>#N/A</v>
      </c>
    </row>
    <row r="814" spans="1:33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2" t="str">
        <f t="shared" si="158"/>
        <v xml:space="preserve"> </v>
      </c>
      <c r="R814" s="22" t="str">
        <f>IF(Q814="在读",IF(IFERROR(FIND("一",D814),0)&gt;0,"一对一",VLOOKUP(LEFT(D814,3),班级编码!A:H,8,0)),Q814)</f>
        <v xml:space="preserve"> </v>
      </c>
      <c r="S814" s="22">
        <f t="shared" si="159"/>
        <v>0</v>
      </c>
      <c r="T814" s="22">
        <f t="shared" si="160"/>
        <v>0</v>
      </c>
      <c r="U814" s="22" t="str">
        <f t="shared" si="161"/>
        <v/>
      </c>
      <c r="V814" s="22" t="str">
        <f t="shared" si="162"/>
        <v/>
      </c>
      <c r="W814" s="22" t="str">
        <f t="shared" si="163"/>
        <v/>
      </c>
      <c r="X814" s="22" t="str">
        <f t="shared" si="164"/>
        <v/>
      </c>
      <c r="Y814" s="22">
        <f t="shared" si="165"/>
        <v>0</v>
      </c>
      <c r="Z814" s="22">
        <f t="shared" si="166"/>
        <v>0</v>
      </c>
      <c r="AA814" s="22" t="str">
        <f t="shared" si="156"/>
        <v/>
      </c>
      <c r="AB814" s="22">
        <f>COUNTIF($G$2:G814,G814)</f>
        <v>0</v>
      </c>
      <c r="AC814" s="22" t="str">
        <f t="shared" si="167"/>
        <v/>
      </c>
      <c r="AD814" s="22" t="e">
        <f>VLOOKUP(D814,'2-班级信息'!A:AI,35,0)</f>
        <v>#N/A</v>
      </c>
      <c r="AE814" s="22" t="e">
        <f>VLOOKUP(D814,'2-班级信息'!A:AL,12,0)</f>
        <v>#N/A</v>
      </c>
      <c r="AF814" s="22" t="e">
        <f t="shared" si="157"/>
        <v>#N/A</v>
      </c>
      <c r="AG814" s="22" t="e">
        <f t="shared" si="168"/>
        <v>#N/A</v>
      </c>
    </row>
    <row r="815" spans="1:33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2" t="str">
        <f t="shared" si="158"/>
        <v xml:space="preserve"> </v>
      </c>
      <c r="R815" s="22" t="str">
        <f>IF(Q815="在读",IF(IFERROR(FIND("一",D815),0)&gt;0,"一对一",VLOOKUP(LEFT(D815,3),班级编码!A:H,8,0)),Q815)</f>
        <v xml:space="preserve"> </v>
      </c>
      <c r="S815" s="22">
        <f t="shared" si="159"/>
        <v>0</v>
      </c>
      <c r="T815" s="22">
        <f t="shared" si="160"/>
        <v>0</v>
      </c>
      <c r="U815" s="22" t="str">
        <f t="shared" si="161"/>
        <v/>
      </c>
      <c r="V815" s="22" t="str">
        <f t="shared" si="162"/>
        <v/>
      </c>
      <c r="W815" s="22" t="str">
        <f t="shared" si="163"/>
        <v/>
      </c>
      <c r="X815" s="22" t="str">
        <f t="shared" si="164"/>
        <v/>
      </c>
      <c r="Y815" s="22">
        <f t="shared" si="165"/>
        <v>0</v>
      </c>
      <c r="Z815" s="22">
        <f t="shared" si="166"/>
        <v>0</v>
      </c>
      <c r="AA815" s="22" t="str">
        <f t="shared" si="156"/>
        <v/>
      </c>
      <c r="AB815" s="22">
        <f>COUNTIF($G$2:G815,G815)</f>
        <v>0</v>
      </c>
      <c r="AC815" s="22" t="str">
        <f t="shared" si="167"/>
        <v/>
      </c>
      <c r="AD815" s="22" t="e">
        <f>VLOOKUP(D815,'2-班级信息'!A:AI,35,0)</f>
        <v>#N/A</v>
      </c>
      <c r="AE815" s="22" t="e">
        <f>VLOOKUP(D815,'2-班级信息'!A:AL,12,0)</f>
        <v>#N/A</v>
      </c>
      <c r="AF815" s="22" t="e">
        <f t="shared" si="157"/>
        <v>#N/A</v>
      </c>
      <c r="AG815" s="22" t="e">
        <f t="shared" si="168"/>
        <v>#N/A</v>
      </c>
    </row>
    <row r="816" spans="1:33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2" t="str">
        <f t="shared" si="158"/>
        <v xml:space="preserve"> </v>
      </c>
      <c r="R816" s="22" t="str">
        <f>IF(Q816="在读",IF(IFERROR(FIND("一",D816),0)&gt;0,"一对一",VLOOKUP(LEFT(D816,3),班级编码!A:H,8,0)),Q816)</f>
        <v xml:space="preserve"> </v>
      </c>
      <c r="S816" s="22">
        <f t="shared" si="159"/>
        <v>0</v>
      </c>
      <c r="T816" s="22">
        <f t="shared" si="160"/>
        <v>0</v>
      </c>
      <c r="U816" s="22" t="str">
        <f t="shared" si="161"/>
        <v/>
      </c>
      <c r="V816" s="22" t="str">
        <f t="shared" si="162"/>
        <v/>
      </c>
      <c r="W816" s="22" t="str">
        <f t="shared" si="163"/>
        <v/>
      </c>
      <c r="X816" s="22" t="str">
        <f t="shared" si="164"/>
        <v/>
      </c>
      <c r="Y816" s="22">
        <f t="shared" si="165"/>
        <v>0</v>
      </c>
      <c r="Z816" s="22">
        <f t="shared" si="166"/>
        <v>0</v>
      </c>
      <c r="AA816" s="22" t="str">
        <f t="shared" si="156"/>
        <v/>
      </c>
      <c r="AB816" s="22">
        <f>COUNTIF($G$2:G816,G816)</f>
        <v>0</v>
      </c>
      <c r="AC816" s="22" t="str">
        <f t="shared" si="167"/>
        <v/>
      </c>
      <c r="AD816" s="22" t="e">
        <f>VLOOKUP(D816,'2-班级信息'!A:AI,35,0)</f>
        <v>#N/A</v>
      </c>
      <c r="AE816" s="22" t="e">
        <f>VLOOKUP(D816,'2-班级信息'!A:AL,12,0)</f>
        <v>#N/A</v>
      </c>
      <c r="AF816" s="22" t="e">
        <f t="shared" si="157"/>
        <v>#N/A</v>
      </c>
      <c r="AG816" s="22" t="e">
        <f t="shared" si="168"/>
        <v>#N/A</v>
      </c>
    </row>
    <row r="817" spans="1:33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2" t="str">
        <f t="shared" si="158"/>
        <v xml:space="preserve"> </v>
      </c>
      <c r="R817" s="22" t="str">
        <f>IF(Q817="在读",IF(IFERROR(FIND("一",D817),0)&gt;0,"一对一",VLOOKUP(LEFT(D817,3),班级编码!A:H,8,0)),Q817)</f>
        <v xml:space="preserve"> </v>
      </c>
      <c r="S817" s="22">
        <f t="shared" si="159"/>
        <v>0</v>
      </c>
      <c r="T817" s="22">
        <f t="shared" si="160"/>
        <v>0</v>
      </c>
      <c r="U817" s="22" t="str">
        <f t="shared" si="161"/>
        <v/>
      </c>
      <c r="V817" s="22" t="str">
        <f t="shared" si="162"/>
        <v/>
      </c>
      <c r="W817" s="22" t="str">
        <f t="shared" si="163"/>
        <v/>
      </c>
      <c r="X817" s="22" t="str">
        <f t="shared" si="164"/>
        <v/>
      </c>
      <c r="Y817" s="22">
        <f t="shared" si="165"/>
        <v>0</v>
      </c>
      <c r="Z817" s="22">
        <f t="shared" si="166"/>
        <v>0</v>
      </c>
      <c r="AA817" s="22" t="str">
        <f t="shared" si="156"/>
        <v/>
      </c>
      <c r="AB817" s="22">
        <f>COUNTIF($G$2:G817,G817)</f>
        <v>0</v>
      </c>
      <c r="AC817" s="22" t="str">
        <f t="shared" si="167"/>
        <v/>
      </c>
      <c r="AD817" s="22" t="e">
        <f>VLOOKUP(D817,'2-班级信息'!A:AI,35,0)</f>
        <v>#N/A</v>
      </c>
      <c r="AE817" s="22" t="e">
        <f>VLOOKUP(D817,'2-班级信息'!A:AL,12,0)</f>
        <v>#N/A</v>
      </c>
      <c r="AF817" s="22" t="e">
        <f t="shared" si="157"/>
        <v>#N/A</v>
      </c>
      <c r="AG817" s="22" t="e">
        <f t="shared" si="168"/>
        <v>#N/A</v>
      </c>
    </row>
    <row r="818" spans="1:33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2" t="str">
        <f t="shared" si="158"/>
        <v xml:space="preserve"> </v>
      </c>
      <c r="R818" s="22" t="str">
        <f>IF(Q818="在读",IF(IFERROR(FIND("一",D818),0)&gt;0,"一对一",VLOOKUP(LEFT(D818,3),班级编码!A:H,8,0)),Q818)</f>
        <v xml:space="preserve"> </v>
      </c>
      <c r="S818" s="22">
        <f t="shared" si="159"/>
        <v>0</v>
      </c>
      <c r="T818" s="22">
        <f t="shared" si="160"/>
        <v>0</v>
      </c>
      <c r="U818" s="22" t="str">
        <f t="shared" si="161"/>
        <v/>
      </c>
      <c r="V818" s="22" t="str">
        <f t="shared" si="162"/>
        <v/>
      </c>
      <c r="W818" s="22" t="str">
        <f t="shared" si="163"/>
        <v/>
      </c>
      <c r="X818" s="22" t="str">
        <f t="shared" si="164"/>
        <v/>
      </c>
      <c r="Y818" s="22">
        <f t="shared" si="165"/>
        <v>0</v>
      </c>
      <c r="Z818" s="22">
        <f t="shared" si="166"/>
        <v>0</v>
      </c>
      <c r="AA818" s="22" t="str">
        <f t="shared" si="156"/>
        <v/>
      </c>
      <c r="AB818" s="22">
        <f>COUNTIF($G$2:G818,G818)</f>
        <v>0</v>
      </c>
      <c r="AC818" s="22" t="str">
        <f t="shared" si="167"/>
        <v/>
      </c>
      <c r="AD818" s="22" t="e">
        <f>VLOOKUP(D818,'2-班级信息'!A:AI,35,0)</f>
        <v>#N/A</v>
      </c>
      <c r="AE818" s="22" t="e">
        <f>VLOOKUP(D818,'2-班级信息'!A:AL,12,0)</f>
        <v>#N/A</v>
      </c>
      <c r="AF818" s="22" t="e">
        <f t="shared" si="157"/>
        <v>#N/A</v>
      </c>
      <c r="AG818" s="22" t="e">
        <f t="shared" si="168"/>
        <v>#N/A</v>
      </c>
    </row>
    <row r="819" spans="1:33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2" t="str">
        <f t="shared" si="158"/>
        <v xml:space="preserve"> </v>
      </c>
      <c r="R819" s="22" t="str">
        <f>IF(Q819="在读",IF(IFERROR(FIND("一",D819),0)&gt;0,"一对一",VLOOKUP(LEFT(D819,3),班级编码!A:H,8,0)),Q819)</f>
        <v xml:space="preserve"> </v>
      </c>
      <c r="S819" s="22">
        <f t="shared" si="159"/>
        <v>0</v>
      </c>
      <c r="T819" s="22">
        <f t="shared" si="160"/>
        <v>0</v>
      </c>
      <c r="U819" s="22" t="str">
        <f t="shared" si="161"/>
        <v/>
      </c>
      <c r="V819" s="22" t="str">
        <f t="shared" si="162"/>
        <v/>
      </c>
      <c r="W819" s="22" t="str">
        <f t="shared" si="163"/>
        <v/>
      </c>
      <c r="X819" s="22" t="str">
        <f t="shared" si="164"/>
        <v/>
      </c>
      <c r="Y819" s="22">
        <f t="shared" si="165"/>
        <v>0</v>
      </c>
      <c r="Z819" s="22">
        <f t="shared" si="166"/>
        <v>0</v>
      </c>
      <c r="AA819" s="22" t="str">
        <f t="shared" si="156"/>
        <v/>
      </c>
      <c r="AB819" s="22">
        <f>COUNTIF($G$2:G819,G819)</f>
        <v>0</v>
      </c>
      <c r="AC819" s="22" t="str">
        <f t="shared" si="167"/>
        <v/>
      </c>
      <c r="AD819" s="22" t="e">
        <f>VLOOKUP(D819,'2-班级信息'!A:AI,35,0)</f>
        <v>#N/A</v>
      </c>
      <c r="AE819" s="22" t="e">
        <f>VLOOKUP(D819,'2-班级信息'!A:AL,12,0)</f>
        <v>#N/A</v>
      </c>
      <c r="AF819" s="22" t="e">
        <f t="shared" si="157"/>
        <v>#N/A</v>
      </c>
      <c r="AG819" s="22" t="e">
        <f t="shared" si="168"/>
        <v>#N/A</v>
      </c>
    </row>
    <row r="820" spans="1:33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2" t="str">
        <f t="shared" si="158"/>
        <v xml:space="preserve"> </v>
      </c>
      <c r="R820" s="22" t="str">
        <f>IF(Q820="在读",IF(IFERROR(FIND("一",D820),0)&gt;0,"一对一",VLOOKUP(LEFT(D820,3),班级编码!A:H,8,0)),Q820)</f>
        <v xml:space="preserve"> </v>
      </c>
      <c r="S820" s="22">
        <f t="shared" si="159"/>
        <v>0</v>
      </c>
      <c r="T820" s="22">
        <f t="shared" si="160"/>
        <v>0</v>
      </c>
      <c r="U820" s="22" t="str">
        <f t="shared" si="161"/>
        <v/>
      </c>
      <c r="V820" s="22" t="str">
        <f t="shared" si="162"/>
        <v/>
      </c>
      <c r="W820" s="22" t="str">
        <f t="shared" si="163"/>
        <v/>
      </c>
      <c r="X820" s="22" t="str">
        <f t="shared" si="164"/>
        <v/>
      </c>
      <c r="Y820" s="22">
        <f t="shared" si="165"/>
        <v>0</v>
      </c>
      <c r="Z820" s="22">
        <f t="shared" si="166"/>
        <v>0</v>
      </c>
      <c r="AA820" s="22" t="str">
        <f t="shared" si="156"/>
        <v/>
      </c>
      <c r="AB820" s="22">
        <f>COUNTIF($G$2:G820,G820)</f>
        <v>0</v>
      </c>
      <c r="AC820" s="22" t="str">
        <f t="shared" si="167"/>
        <v/>
      </c>
      <c r="AD820" s="22" t="e">
        <f>VLOOKUP(D820,'2-班级信息'!A:AI,35,0)</f>
        <v>#N/A</v>
      </c>
      <c r="AE820" s="22" t="e">
        <f>VLOOKUP(D820,'2-班级信息'!A:AL,12,0)</f>
        <v>#N/A</v>
      </c>
      <c r="AF820" s="22" t="e">
        <f t="shared" si="157"/>
        <v>#N/A</v>
      </c>
      <c r="AG820" s="22" t="e">
        <f t="shared" si="168"/>
        <v>#N/A</v>
      </c>
    </row>
    <row r="821" spans="1:33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2" t="str">
        <f t="shared" si="158"/>
        <v xml:space="preserve"> </v>
      </c>
      <c r="R821" s="22" t="str">
        <f>IF(Q821="在读",IF(IFERROR(FIND("一",D821),0)&gt;0,"一对一",VLOOKUP(LEFT(D821,3),班级编码!A:H,8,0)),Q821)</f>
        <v xml:space="preserve"> </v>
      </c>
      <c r="S821" s="22">
        <f t="shared" si="159"/>
        <v>0</v>
      </c>
      <c r="T821" s="22">
        <f t="shared" si="160"/>
        <v>0</v>
      </c>
      <c r="U821" s="22" t="str">
        <f t="shared" si="161"/>
        <v/>
      </c>
      <c r="V821" s="22" t="str">
        <f t="shared" si="162"/>
        <v/>
      </c>
      <c r="W821" s="22" t="str">
        <f t="shared" si="163"/>
        <v/>
      </c>
      <c r="X821" s="22" t="str">
        <f t="shared" si="164"/>
        <v/>
      </c>
      <c r="Y821" s="22">
        <f t="shared" si="165"/>
        <v>0</v>
      </c>
      <c r="Z821" s="22">
        <f t="shared" si="166"/>
        <v>0</v>
      </c>
      <c r="AA821" s="22" t="str">
        <f t="shared" si="156"/>
        <v/>
      </c>
      <c r="AB821" s="22">
        <f>COUNTIF($G$2:G821,G821)</f>
        <v>0</v>
      </c>
      <c r="AC821" s="22" t="str">
        <f t="shared" si="167"/>
        <v/>
      </c>
      <c r="AD821" s="22" t="e">
        <f>VLOOKUP(D821,'2-班级信息'!A:AI,35,0)</f>
        <v>#N/A</v>
      </c>
      <c r="AE821" s="22" t="e">
        <f>VLOOKUP(D821,'2-班级信息'!A:AL,12,0)</f>
        <v>#N/A</v>
      </c>
      <c r="AF821" s="22" t="e">
        <f t="shared" si="157"/>
        <v>#N/A</v>
      </c>
      <c r="AG821" s="22" t="e">
        <f t="shared" si="168"/>
        <v>#N/A</v>
      </c>
    </row>
    <row r="822" spans="1:33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2" t="str">
        <f t="shared" si="158"/>
        <v xml:space="preserve"> </v>
      </c>
      <c r="R822" s="22" t="str">
        <f>IF(Q822="在读",IF(IFERROR(FIND("一",D822),0)&gt;0,"一对一",VLOOKUP(LEFT(D822,3),班级编码!A:H,8,0)),Q822)</f>
        <v xml:space="preserve"> </v>
      </c>
      <c r="S822" s="22">
        <f t="shared" si="159"/>
        <v>0</v>
      </c>
      <c r="T822" s="22">
        <f t="shared" si="160"/>
        <v>0</v>
      </c>
      <c r="U822" s="22" t="str">
        <f t="shared" si="161"/>
        <v/>
      </c>
      <c r="V822" s="22" t="str">
        <f t="shared" si="162"/>
        <v/>
      </c>
      <c r="W822" s="22" t="str">
        <f t="shared" si="163"/>
        <v/>
      </c>
      <c r="X822" s="22" t="str">
        <f t="shared" si="164"/>
        <v/>
      </c>
      <c r="Y822" s="22">
        <f t="shared" si="165"/>
        <v>0</v>
      </c>
      <c r="Z822" s="22">
        <f t="shared" si="166"/>
        <v>0</v>
      </c>
      <c r="AA822" s="22" t="str">
        <f t="shared" si="156"/>
        <v/>
      </c>
      <c r="AB822" s="22">
        <f>COUNTIF($G$2:G822,G822)</f>
        <v>0</v>
      </c>
      <c r="AC822" s="22" t="str">
        <f t="shared" si="167"/>
        <v/>
      </c>
      <c r="AD822" s="22" t="e">
        <f>VLOOKUP(D822,'2-班级信息'!A:AI,35,0)</f>
        <v>#N/A</v>
      </c>
      <c r="AE822" s="22" t="e">
        <f>VLOOKUP(D822,'2-班级信息'!A:AL,12,0)</f>
        <v>#N/A</v>
      </c>
      <c r="AF822" s="22" t="e">
        <f t="shared" si="157"/>
        <v>#N/A</v>
      </c>
      <c r="AG822" s="22" t="e">
        <f t="shared" si="168"/>
        <v>#N/A</v>
      </c>
    </row>
    <row r="823" spans="1:3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2" t="str">
        <f t="shared" si="158"/>
        <v xml:space="preserve"> </v>
      </c>
      <c r="R823" s="22" t="str">
        <f>IF(Q823="在读",IF(IFERROR(FIND("一",D823),0)&gt;0,"一对一",VLOOKUP(LEFT(D823,3),班级编码!A:H,8,0)),Q823)</f>
        <v xml:space="preserve"> </v>
      </c>
      <c r="S823" s="22">
        <f t="shared" si="159"/>
        <v>0</v>
      </c>
      <c r="T823" s="22">
        <f t="shared" si="160"/>
        <v>0</v>
      </c>
      <c r="U823" s="22" t="str">
        <f t="shared" si="161"/>
        <v/>
      </c>
      <c r="V823" s="22" t="str">
        <f t="shared" si="162"/>
        <v/>
      </c>
      <c r="W823" s="22" t="str">
        <f t="shared" si="163"/>
        <v/>
      </c>
      <c r="X823" s="22" t="str">
        <f t="shared" si="164"/>
        <v/>
      </c>
      <c r="Y823" s="22">
        <f t="shared" si="165"/>
        <v>0</v>
      </c>
      <c r="Z823" s="22">
        <f t="shared" si="166"/>
        <v>0</v>
      </c>
      <c r="AA823" s="22" t="str">
        <f t="shared" si="156"/>
        <v/>
      </c>
      <c r="AB823" s="22">
        <f>COUNTIF($G$2:G823,G823)</f>
        <v>0</v>
      </c>
      <c r="AC823" s="22" t="str">
        <f t="shared" si="167"/>
        <v/>
      </c>
      <c r="AD823" s="22" t="e">
        <f>VLOOKUP(D823,'2-班级信息'!A:AI,35,0)</f>
        <v>#N/A</v>
      </c>
      <c r="AE823" s="22" t="e">
        <f>VLOOKUP(D823,'2-班级信息'!A:AL,12,0)</f>
        <v>#N/A</v>
      </c>
      <c r="AF823" s="22" t="e">
        <f t="shared" si="157"/>
        <v>#N/A</v>
      </c>
      <c r="AG823" s="22" t="e">
        <f t="shared" si="168"/>
        <v>#N/A</v>
      </c>
    </row>
    <row r="824" spans="1:33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2" t="str">
        <f t="shared" si="158"/>
        <v xml:space="preserve"> </v>
      </c>
      <c r="R824" s="22" t="str">
        <f>IF(Q824="在读",IF(IFERROR(FIND("一",D824),0)&gt;0,"一对一",VLOOKUP(LEFT(D824,3),班级编码!A:H,8,0)),Q824)</f>
        <v xml:space="preserve"> </v>
      </c>
      <c r="S824" s="22">
        <f t="shared" si="159"/>
        <v>0</v>
      </c>
      <c r="T824" s="22">
        <f t="shared" si="160"/>
        <v>0</v>
      </c>
      <c r="U824" s="22" t="str">
        <f t="shared" si="161"/>
        <v/>
      </c>
      <c r="V824" s="22" t="str">
        <f t="shared" si="162"/>
        <v/>
      </c>
      <c r="W824" s="22" t="str">
        <f t="shared" si="163"/>
        <v/>
      </c>
      <c r="X824" s="22" t="str">
        <f t="shared" si="164"/>
        <v/>
      </c>
      <c r="Y824" s="22">
        <f t="shared" si="165"/>
        <v>0</v>
      </c>
      <c r="Z824" s="22">
        <f t="shared" si="166"/>
        <v>0</v>
      </c>
      <c r="AA824" s="22" t="str">
        <f t="shared" si="156"/>
        <v/>
      </c>
      <c r="AB824" s="22">
        <f>COUNTIF($G$2:G824,G824)</f>
        <v>0</v>
      </c>
      <c r="AC824" s="22" t="str">
        <f t="shared" si="167"/>
        <v/>
      </c>
      <c r="AD824" s="22" t="e">
        <f>VLOOKUP(D824,'2-班级信息'!A:AI,35,0)</f>
        <v>#N/A</v>
      </c>
      <c r="AE824" s="22" t="e">
        <f>VLOOKUP(D824,'2-班级信息'!A:AL,12,0)</f>
        <v>#N/A</v>
      </c>
      <c r="AF824" s="22" t="e">
        <f t="shared" si="157"/>
        <v>#N/A</v>
      </c>
      <c r="AG824" s="22" t="e">
        <f t="shared" si="168"/>
        <v>#N/A</v>
      </c>
    </row>
    <row r="825" spans="1:33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2" t="str">
        <f t="shared" si="158"/>
        <v xml:space="preserve"> </v>
      </c>
      <c r="R825" s="22" t="str">
        <f>IF(Q825="在读",IF(IFERROR(FIND("一",D825),0)&gt;0,"一对一",VLOOKUP(LEFT(D825,3),班级编码!A:H,8,0)),Q825)</f>
        <v xml:space="preserve"> </v>
      </c>
      <c r="S825" s="22">
        <f t="shared" si="159"/>
        <v>0</v>
      </c>
      <c r="T825" s="22">
        <f t="shared" si="160"/>
        <v>0</v>
      </c>
      <c r="U825" s="22" t="str">
        <f t="shared" si="161"/>
        <v/>
      </c>
      <c r="V825" s="22" t="str">
        <f t="shared" si="162"/>
        <v/>
      </c>
      <c r="W825" s="22" t="str">
        <f t="shared" si="163"/>
        <v/>
      </c>
      <c r="X825" s="22" t="str">
        <f t="shared" si="164"/>
        <v/>
      </c>
      <c r="Y825" s="22">
        <f t="shared" si="165"/>
        <v>0</v>
      </c>
      <c r="Z825" s="22">
        <f t="shared" si="166"/>
        <v>0</v>
      </c>
      <c r="AA825" s="22" t="str">
        <f t="shared" si="156"/>
        <v/>
      </c>
      <c r="AB825" s="22">
        <f>COUNTIF($G$2:G825,G825)</f>
        <v>0</v>
      </c>
      <c r="AC825" s="22" t="str">
        <f t="shared" si="167"/>
        <v/>
      </c>
      <c r="AD825" s="22" t="e">
        <f>VLOOKUP(D825,'2-班级信息'!A:AI,35,0)</f>
        <v>#N/A</v>
      </c>
      <c r="AE825" s="22" t="e">
        <f>VLOOKUP(D825,'2-班级信息'!A:AL,12,0)</f>
        <v>#N/A</v>
      </c>
      <c r="AF825" s="22" t="e">
        <f t="shared" si="157"/>
        <v>#N/A</v>
      </c>
      <c r="AG825" s="22" t="e">
        <f t="shared" si="168"/>
        <v>#N/A</v>
      </c>
    </row>
    <row r="826" spans="1:33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2" t="str">
        <f t="shared" si="158"/>
        <v xml:space="preserve"> </v>
      </c>
      <c r="R826" s="22" t="str">
        <f>IF(Q826="在读",IF(IFERROR(FIND("一",D826),0)&gt;0,"一对一",VLOOKUP(LEFT(D826,3),班级编码!A:H,8,0)),Q826)</f>
        <v xml:space="preserve"> </v>
      </c>
      <c r="S826" s="22">
        <f t="shared" si="159"/>
        <v>0</v>
      </c>
      <c r="T826" s="22">
        <f t="shared" si="160"/>
        <v>0</v>
      </c>
      <c r="U826" s="22" t="str">
        <f t="shared" si="161"/>
        <v/>
      </c>
      <c r="V826" s="22" t="str">
        <f t="shared" si="162"/>
        <v/>
      </c>
      <c r="W826" s="22" t="str">
        <f t="shared" si="163"/>
        <v/>
      </c>
      <c r="X826" s="22" t="str">
        <f t="shared" si="164"/>
        <v/>
      </c>
      <c r="Y826" s="22">
        <f t="shared" si="165"/>
        <v>0</v>
      </c>
      <c r="Z826" s="22">
        <f t="shared" si="166"/>
        <v>0</v>
      </c>
      <c r="AA826" s="22" t="str">
        <f t="shared" si="156"/>
        <v/>
      </c>
      <c r="AB826" s="22">
        <f>COUNTIF($G$2:G826,G826)</f>
        <v>0</v>
      </c>
      <c r="AC826" s="22" t="str">
        <f t="shared" si="167"/>
        <v/>
      </c>
      <c r="AD826" s="22" t="e">
        <f>VLOOKUP(D826,'2-班级信息'!A:AI,35,0)</f>
        <v>#N/A</v>
      </c>
      <c r="AE826" s="22" t="e">
        <f>VLOOKUP(D826,'2-班级信息'!A:AL,12,0)</f>
        <v>#N/A</v>
      </c>
      <c r="AF826" s="22" t="e">
        <f t="shared" si="157"/>
        <v>#N/A</v>
      </c>
      <c r="AG826" s="22" t="e">
        <f t="shared" si="168"/>
        <v>#N/A</v>
      </c>
    </row>
    <row r="827" spans="1:33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2" t="str">
        <f t="shared" si="158"/>
        <v xml:space="preserve"> </v>
      </c>
      <c r="R827" s="22" t="str">
        <f>IF(Q827="在读",IF(IFERROR(FIND("一",D827),0)&gt;0,"一对一",VLOOKUP(LEFT(D827,3),班级编码!A:H,8,0)),Q827)</f>
        <v xml:space="preserve"> </v>
      </c>
      <c r="S827" s="22">
        <f t="shared" si="159"/>
        <v>0</v>
      </c>
      <c r="T827" s="22">
        <f t="shared" si="160"/>
        <v>0</v>
      </c>
      <c r="U827" s="22" t="str">
        <f t="shared" si="161"/>
        <v/>
      </c>
      <c r="V827" s="22" t="str">
        <f t="shared" si="162"/>
        <v/>
      </c>
      <c r="W827" s="22" t="str">
        <f t="shared" si="163"/>
        <v/>
      </c>
      <c r="X827" s="22" t="str">
        <f t="shared" si="164"/>
        <v/>
      </c>
      <c r="Y827" s="22">
        <f t="shared" si="165"/>
        <v>0</v>
      </c>
      <c r="Z827" s="22">
        <f t="shared" si="166"/>
        <v>0</v>
      </c>
      <c r="AA827" s="22" t="str">
        <f t="shared" si="156"/>
        <v/>
      </c>
      <c r="AB827" s="22">
        <f>COUNTIF($G$2:G827,G827)</f>
        <v>0</v>
      </c>
      <c r="AC827" s="22" t="str">
        <f t="shared" si="167"/>
        <v/>
      </c>
      <c r="AD827" s="22" t="e">
        <f>VLOOKUP(D827,'2-班级信息'!A:AI,35,0)</f>
        <v>#N/A</v>
      </c>
      <c r="AE827" s="22" t="e">
        <f>VLOOKUP(D827,'2-班级信息'!A:AL,12,0)</f>
        <v>#N/A</v>
      </c>
      <c r="AF827" s="22" t="e">
        <f t="shared" si="157"/>
        <v>#N/A</v>
      </c>
      <c r="AG827" s="22" t="e">
        <f t="shared" si="168"/>
        <v>#N/A</v>
      </c>
    </row>
    <row r="828" spans="1:33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2" t="str">
        <f t="shared" si="158"/>
        <v xml:space="preserve"> </v>
      </c>
      <c r="R828" s="22" t="str">
        <f>IF(Q828="在读",IF(IFERROR(FIND("一",D828),0)&gt;0,"一对一",VLOOKUP(LEFT(D828,3),班级编码!A:H,8,0)),Q828)</f>
        <v xml:space="preserve"> </v>
      </c>
      <c r="S828" s="22">
        <f t="shared" si="159"/>
        <v>0</v>
      </c>
      <c r="T828" s="22">
        <f t="shared" si="160"/>
        <v>0</v>
      </c>
      <c r="U828" s="22" t="str">
        <f t="shared" si="161"/>
        <v/>
      </c>
      <c r="V828" s="22" t="str">
        <f t="shared" si="162"/>
        <v/>
      </c>
      <c r="W828" s="22" t="str">
        <f t="shared" si="163"/>
        <v/>
      </c>
      <c r="X828" s="22" t="str">
        <f t="shared" si="164"/>
        <v/>
      </c>
      <c r="Y828" s="22">
        <f t="shared" si="165"/>
        <v>0</v>
      </c>
      <c r="Z828" s="22">
        <f t="shared" si="166"/>
        <v>0</v>
      </c>
      <c r="AA828" s="22" t="str">
        <f t="shared" si="156"/>
        <v/>
      </c>
      <c r="AB828" s="22">
        <f>COUNTIF($G$2:G828,G828)</f>
        <v>0</v>
      </c>
      <c r="AC828" s="22" t="str">
        <f t="shared" si="167"/>
        <v/>
      </c>
      <c r="AD828" s="22" t="e">
        <f>VLOOKUP(D828,'2-班级信息'!A:AI,35,0)</f>
        <v>#N/A</v>
      </c>
      <c r="AE828" s="22" t="e">
        <f>VLOOKUP(D828,'2-班级信息'!A:AL,12,0)</f>
        <v>#N/A</v>
      </c>
      <c r="AF828" s="22" t="e">
        <f t="shared" si="157"/>
        <v>#N/A</v>
      </c>
      <c r="AG828" s="22" t="e">
        <f t="shared" si="168"/>
        <v>#N/A</v>
      </c>
    </row>
    <row r="829" spans="1:33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2" t="str">
        <f t="shared" si="158"/>
        <v xml:space="preserve"> </v>
      </c>
      <c r="R829" s="22" t="str">
        <f>IF(Q829="在读",IF(IFERROR(FIND("一",D829),0)&gt;0,"一对一",VLOOKUP(LEFT(D829,3),班级编码!A:H,8,0)),Q829)</f>
        <v xml:space="preserve"> </v>
      </c>
      <c r="S829" s="22">
        <f t="shared" si="159"/>
        <v>0</v>
      </c>
      <c r="T829" s="22">
        <f t="shared" si="160"/>
        <v>0</v>
      </c>
      <c r="U829" s="22" t="str">
        <f t="shared" si="161"/>
        <v/>
      </c>
      <c r="V829" s="22" t="str">
        <f t="shared" si="162"/>
        <v/>
      </c>
      <c r="W829" s="22" t="str">
        <f t="shared" si="163"/>
        <v/>
      </c>
      <c r="X829" s="22" t="str">
        <f t="shared" si="164"/>
        <v/>
      </c>
      <c r="Y829" s="22">
        <f t="shared" si="165"/>
        <v>0</v>
      </c>
      <c r="Z829" s="22">
        <f t="shared" si="166"/>
        <v>0</v>
      </c>
      <c r="AA829" s="22" t="str">
        <f t="shared" si="156"/>
        <v/>
      </c>
      <c r="AB829" s="22">
        <f>COUNTIF($G$2:G829,G829)</f>
        <v>0</v>
      </c>
      <c r="AC829" s="22" t="str">
        <f t="shared" si="167"/>
        <v/>
      </c>
      <c r="AD829" s="22" t="e">
        <f>VLOOKUP(D829,'2-班级信息'!A:AI,35,0)</f>
        <v>#N/A</v>
      </c>
      <c r="AE829" s="22" t="e">
        <f>VLOOKUP(D829,'2-班级信息'!A:AL,12,0)</f>
        <v>#N/A</v>
      </c>
      <c r="AF829" s="22" t="e">
        <f t="shared" si="157"/>
        <v>#N/A</v>
      </c>
      <c r="AG829" s="22" t="e">
        <f t="shared" si="168"/>
        <v>#N/A</v>
      </c>
    </row>
    <row r="830" spans="1:33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2" t="str">
        <f t="shared" si="158"/>
        <v xml:space="preserve"> </v>
      </c>
      <c r="R830" s="22" t="str">
        <f>IF(Q830="在读",IF(IFERROR(FIND("一",D830),0)&gt;0,"一对一",VLOOKUP(LEFT(D830,3),班级编码!A:H,8,0)),Q830)</f>
        <v xml:space="preserve"> </v>
      </c>
      <c r="S830" s="22">
        <f t="shared" si="159"/>
        <v>0</v>
      </c>
      <c r="T830" s="22">
        <f t="shared" si="160"/>
        <v>0</v>
      </c>
      <c r="U830" s="22" t="str">
        <f t="shared" si="161"/>
        <v/>
      </c>
      <c r="V830" s="22" t="str">
        <f t="shared" si="162"/>
        <v/>
      </c>
      <c r="W830" s="22" t="str">
        <f t="shared" si="163"/>
        <v/>
      </c>
      <c r="X830" s="22" t="str">
        <f t="shared" si="164"/>
        <v/>
      </c>
      <c r="Y830" s="22">
        <f t="shared" si="165"/>
        <v>0</v>
      </c>
      <c r="Z830" s="22">
        <f t="shared" si="166"/>
        <v>0</v>
      </c>
      <c r="AA830" s="22" t="str">
        <f t="shared" si="156"/>
        <v/>
      </c>
      <c r="AB830" s="22">
        <f>COUNTIF($G$2:G830,G830)</f>
        <v>0</v>
      </c>
      <c r="AC830" s="22" t="str">
        <f t="shared" si="167"/>
        <v/>
      </c>
      <c r="AD830" s="22" t="e">
        <f>VLOOKUP(D830,'2-班级信息'!A:AI,35,0)</f>
        <v>#N/A</v>
      </c>
      <c r="AE830" s="22" t="e">
        <f>VLOOKUP(D830,'2-班级信息'!A:AL,12,0)</f>
        <v>#N/A</v>
      </c>
      <c r="AF830" s="22" t="e">
        <f t="shared" si="157"/>
        <v>#N/A</v>
      </c>
      <c r="AG830" s="22" t="e">
        <f t="shared" si="168"/>
        <v>#N/A</v>
      </c>
    </row>
    <row r="831" spans="1:33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2" t="str">
        <f t="shared" si="158"/>
        <v xml:space="preserve"> </v>
      </c>
      <c r="R831" s="22" t="str">
        <f>IF(Q831="在读",IF(IFERROR(FIND("一",D831),0)&gt;0,"一对一",VLOOKUP(LEFT(D831,3),班级编码!A:H,8,0)),Q831)</f>
        <v xml:space="preserve"> </v>
      </c>
      <c r="S831" s="22">
        <f t="shared" si="159"/>
        <v>0</v>
      </c>
      <c r="T831" s="22">
        <f t="shared" si="160"/>
        <v>0</v>
      </c>
      <c r="U831" s="22" t="str">
        <f t="shared" si="161"/>
        <v/>
      </c>
      <c r="V831" s="22" t="str">
        <f t="shared" si="162"/>
        <v/>
      </c>
      <c r="W831" s="22" t="str">
        <f t="shared" si="163"/>
        <v/>
      </c>
      <c r="X831" s="22" t="str">
        <f t="shared" si="164"/>
        <v/>
      </c>
      <c r="Y831" s="22">
        <f t="shared" si="165"/>
        <v>0</v>
      </c>
      <c r="Z831" s="22">
        <f t="shared" si="166"/>
        <v>0</v>
      </c>
      <c r="AA831" s="22" t="str">
        <f t="shared" si="156"/>
        <v/>
      </c>
      <c r="AB831" s="22">
        <f>COUNTIF($G$2:G831,G831)</f>
        <v>0</v>
      </c>
      <c r="AC831" s="22" t="str">
        <f t="shared" si="167"/>
        <v/>
      </c>
      <c r="AD831" s="22" t="e">
        <f>VLOOKUP(D831,'2-班级信息'!A:AI,35,0)</f>
        <v>#N/A</v>
      </c>
      <c r="AE831" s="22" t="e">
        <f>VLOOKUP(D831,'2-班级信息'!A:AL,12,0)</f>
        <v>#N/A</v>
      </c>
      <c r="AF831" s="22" t="e">
        <f t="shared" si="157"/>
        <v>#N/A</v>
      </c>
      <c r="AG831" s="22" t="e">
        <f t="shared" si="168"/>
        <v>#N/A</v>
      </c>
    </row>
    <row r="832" spans="1:33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2" t="str">
        <f t="shared" si="158"/>
        <v xml:space="preserve"> </v>
      </c>
      <c r="R832" s="22" t="str">
        <f>IF(Q832="在读",IF(IFERROR(FIND("一",D832),0)&gt;0,"一对一",VLOOKUP(LEFT(D832,3),班级编码!A:H,8,0)),Q832)</f>
        <v xml:space="preserve"> </v>
      </c>
      <c r="S832" s="22">
        <f t="shared" si="159"/>
        <v>0</v>
      </c>
      <c r="T832" s="22">
        <f t="shared" si="160"/>
        <v>0</v>
      </c>
      <c r="U832" s="22" t="str">
        <f t="shared" si="161"/>
        <v/>
      </c>
      <c r="V832" s="22" t="str">
        <f t="shared" si="162"/>
        <v/>
      </c>
      <c r="W832" s="22" t="str">
        <f t="shared" si="163"/>
        <v/>
      </c>
      <c r="X832" s="22" t="str">
        <f t="shared" si="164"/>
        <v/>
      </c>
      <c r="Y832" s="22">
        <f t="shared" si="165"/>
        <v>0</v>
      </c>
      <c r="Z832" s="22">
        <f t="shared" si="166"/>
        <v>0</v>
      </c>
      <c r="AA832" s="22" t="str">
        <f t="shared" si="156"/>
        <v/>
      </c>
      <c r="AB832" s="22">
        <f>COUNTIF($G$2:G832,G832)</f>
        <v>0</v>
      </c>
      <c r="AC832" s="22" t="str">
        <f t="shared" si="167"/>
        <v/>
      </c>
      <c r="AD832" s="22" t="e">
        <f>VLOOKUP(D832,'2-班级信息'!A:AI,35,0)</f>
        <v>#N/A</v>
      </c>
      <c r="AE832" s="22" t="e">
        <f>VLOOKUP(D832,'2-班级信息'!A:AL,12,0)</f>
        <v>#N/A</v>
      </c>
      <c r="AF832" s="22" t="e">
        <f t="shared" si="157"/>
        <v>#N/A</v>
      </c>
      <c r="AG832" s="22" t="e">
        <f t="shared" si="168"/>
        <v>#N/A</v>
      </c>
    </row>
    <row r="833" spans="1: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2" t="str">
        <f t="shared" si="158"/>
        <v xml:space="preserve"> </v>
      </c>
      <c r="R833" s="22" t="str">
        <f>IF(Q833="在读",IF(IFERROR(FIND("一",D833),0)&gt;0,"一对一",VLOOKUP(LEFT(D833,3),班级编码!A:H,8,0)),Q833)</f>
        <v xml:space="preserve"> </v>
      </c>
      <c r="S833" s="22">
        <f t="shared" si="159"/>
        <v>0</v>
      </c>
      <c r="T833" s="22">
        <f t="shared" si="160"/>
        <v>0</v>
      </c>
      <c r="U833" s="22" t="str">
        <f t="shared" si="161"/>
        <v/>
      </c>
      <c r="V833" s="22" t="str">
        <f t="shared" si="162"/>
        <v/>
      </c>
      <c r="W833" s="22" t="str">
        <f t="shared" si="163"/>
        <v/>
      </c>
      <c r="X833" s="22" t="str">
        <f t="shared" si="164"/>
        <v/>
      </c>
      <c r="Y833" s="22">
        <f t="shared" si="165"/>
        <v>0</v>
      </c>
      <c r="Z833" s="22">
        <f t="shared" si="166"/>
        <v>0</v>
      </c>
      <c r="AA833" s="22" t="str">
        <f t="shared" si="156"/>
        <v/>
      </c>
      <c r="AB833" s="22">
        <f>COUNTIF($G$2:G833,G833)</f>
        <v>0</v>
      </c>
      <c r="AC833" s="22" t="str">
        <f t="shared" si="167"/>
        <v/>
      </c>
      <c r="AD833" s="22" t="e">
        <f>VLOOKUP(D833,'2-班级信息'!A:AI,35,0)</f>
        <v>#N/A</v>
      </c>
      <c r="AE833" s="22" t="e">
        <f>VLOOKUP(D833,'2-班级信息'!A:AL,12,0)</f>
        <v>#N/A</v>
      </c>
      <c r="AF833" s="22" t="e">
        <f t="shared" si="157"/>
        <v>#N/A</v>
      </c>
      <c r="AG833" s="22" t="e">
        <f t="shared" si="168"/>
        <v>#N/A</v>
      </c>
    </row>
    <row r="834" spans="1:33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2" t="str">
        <f t="shared" si="158"/>
        <v xml:space="preserve"> </v>
      </c>
      <c r="R834" s="22" t="str">
        <f>IF(Q834="在读",IF(IFERROR(FIND("一",D834),0)&gt;0,"一对一",VLOOKUP(LEFT(D834,3),班级编码!A:H,8,0)),Q834)</f>
        <v xml:space="preserve"> </v>
      </c>
      <c r="S834" s="22">
        <f t="shared" si="159"/>
        <v>0</v>
      </c>
      <c r="T834" s="22">
        <f t="shared" si="160"/>
        <v>0</v>
      </c>
      <c r="U834" s="22" t="str">
        <f t="shared" si="161"/>
        <v/>
      </c>
      <c r="V834" s="22" t="str">
        <f t="shared" si="162"/>
        <v/>
      </c>
      <c r="W834" s="22" t="str">
        <f t="shared" si="163"/>
        <v/>
      </c>
      <c r="X834" s="22" t="str">
        <f t="shared" si="164"/>
        <v/>
      </c>
      <c r="Y834" s="22">
        <f t="shared" si="165"/>
        <v>0</v>
      </c>
      <c r="Z834" s="22">
        <f t="shared" si="166"/>
        <v>0</v>
      </c>
      <c r="AA834" s="22" t="str">
        <f t="shared" ref="AA834:AA897" si="169">IF(COUNTIF(G:G,G834)&gt;1,"重复","")</f>
        <v/>
      </c>
      <c r="AB834" s="22">
        <f>COUNTIF($G$2:G834,G834)</f>
        <v>0</v>
      </c>
      <c r="AC834" s="22" t="str">
        <f t="shared" si="167"/>
        <v/>
      </c>
      <c r="AD834" s="22" t="e">
        <f>VLOOKUP(D834,'2-班级信息'!A:AI,35,0)</f>
        <v>#N/A</v>
      </c>
      <c r="AE834" s="22" t="e">
        <f>VLOOKUP(D834,'2-班级信息'!A:AL,12,0)</f>
        <v>#N/A</v>
      </c>
      <c r="AF834" s="22" t="e">
        <f t="shared" ref="AF834:AF897" si="170">IF(R834="一对一","一对一",VLOOKUP(I834,AH:AI,2,0))</f>
        <v>#N/A</v>
      </c>
      <c r="AG834" s="22" t="e">
        <f t="shared" si="168"/>
        <v>#N/A</v>
      </c>
    </row>
    <row r="835" spans="1:33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2" t="str">
        <f t="shared" ref="Q835:Q898" si="171">IF(D835="停读","停读",IF(D835="未进班","未进班",IF(AND(M835="",G835&lt;&gt;""),"在读"," ")))</f>
        <v xml:space="preserve"> </v>
      </c>
      <c r="R835" s="22" t="str">
        <f>IF(Q835="在读",IF(IFERROR(FIND("一",D835),0)&gt;0,"一对一",VLOOKUP(LEFT(D835,3),班级编码!A:H,8,0)),Q835)</f>
        <v xml:space="preserve"> </v>
      </c>
      <c r="S835" s="22">
        <f t="shared" ref="S835:S898" si="172">+D835</f>
        <v>0</v>
      </c>
      <c r="T835" s="22">
        <f t="shared" ref="T835:T898" si="173">IFERROR(LEFT(F835,FIND(",",F835)-1),F835)</f>
        <v>0</v>
      </c>
      <c r="U835" s="22" t="str">
        <f t="shared" ref="U835:U898" si="174">IF(Y835=Z835,X835,W835)</f>
        <v/>
      </c>
      <c r="V835" s="22" t="str">
        <f t="shared" ref="V835:V898" si="175">IF(Y835=Z835,W835,X835)</f>
        <v/>
      </c>
      <c r="W835" s="22" t="str">
        <f t="shared" ref="W835:W898" si="176">IFERROR(MID(F835,FIND(",",F835)+1,FIND("@",SUBSTITUTE(F835,",","@",2))-FIND(",",F835)-1),IF(ISERROR(FIND(",",F835)),"",MID(F835,FIND(",",F835)+1,20)))</f>
        <v/>
      </c>
      <c r="X835" s="22" t="str">
        <f t="shared" ref="X835:X898" si="177">IFERROR(MID(F835,FIND("@",SUBSTITUTE(F835,",","@",2))+1,10),"")</f>
        <v/>
      </c>
      <c r="Y835" s="22">
        <f t="shared" ref="Y835:Y898" si="178">LEN(W835)</f>
        <v>0</v>
      </c>
      <c r="Z835" s="22">
        <f t="shared" ref="Z835:Z898" si="179">LENB(W835)</f>
        <v>0</v>
      </c>
      <c r="AA835" s="22" t="str">
        <f t="shared" si="169"/>
        <v/>
      </c>
      <c r="AB835" s="22">
        <f>COUNTIF($G$2:G835,G835)</f>
        <v>0</v>
      </c>
      <c r="AC835" s="22" t="str">
        <f t="shared" ref="AC835:AC898" si="180">IF(IFERROR(FIND("一",D835),0)&gt;0,"一对一",LEFT(D835,3))</f>
        <v/>
      </c>
      <c r="AD835" s="22" t="e">
        <f>VLOOKUP(D835,'2-班级信息'!A:AI,35,0)</f>
        <v>#N/A</v>
      </c>
      <c r="AE835" s="22" t="e">
        <f>VLOOKUP(D835,'2-班级信息'!A:AL,12,0)</f>
        <v>#N/A</v>
      </c>
      <c r="AF835" s="22" t="e">
        <f t="shared" si="170"/>
        <v>#N/A</v>
      </c>
      <c r="AG835" s="22" t="e">
        <f t="shared" ref="AG835:AG898" si="181">IF(OR(AF835="幼儿班",AF835="中学班",AF835="一对一"),AF835,IF(OR(AD835="周日晚上",AD835="周五晚上",AD835="周六晚上"),AD835,IF(OR(AD835="周六上午",AD835="周六下午",AD835="周日上午",AD835="周日下午",),"小学周末白天班","小学平时"&amp;AE835&amp;"班")))</f>
        <v>#N/A</v>
      </c>
    </row>
    <row r="836" spans="1:33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2" t="str">
        <f t="shared" si="171"/>
        <v xml:space="preserve"> </v>
      </c>
      <c r="R836" s="22" t="str">
        <f>IF(Q836="在读",IF(IFERROR(FIND("一",D836),0)&gt;0,"一对一",VLOOKUP(LEFT(D836,3),班级编码!A:H,8,0)),Q836)</f>
        <v xml:space="preserve"> </v>
      </c>
      <c r="S836" s="22">
        <f t="shared" si="172"/>
        <v>0</v>
      </c>
      <c r="T836" s="22">
        <f t="shared" si="173"/>
        <v>0</v>
      </c>
      <c r="U836" s="22" t="str">
        <f t="shared" si="174"/>
        <v/>
      </c>
      <c r="V836" s="22" t="str">
        <f t="shared" si="175"/>
        <v/>
      </c>
      <c r="W836" s="22" t="str">
        <f t="shared" si="176"/>
        <v/>
      </c>
      <c r="X836" s="22" t="str">
        <f t="shared" si="177"/>
        <v/>
      </c>
      <c r="Y836" s="22">
        <f t="shared" si="178"/>
        <v>0</v>
      </c>
      <c r="Z836" s="22">
        <f t="shared" si="179"/>
        <v>0</v>
      </c>
      <c r="AA836" s="22" t="str">
        <f t="shared" si="169"/>
        <v/>
      </c>
      <c r="AB836" s="22">
        <f>COUNTIF($G$2:G836,G836)</f>
        <v>0</v>
      </c>
      <c r="AC836" s="22" t="str">
        <f t="shared" si="180"/>
        <v/>
      </c>
      <c r="AD836" s="22" t="e">
        <f>VLOOKUP(D836,'2-班级信息'!A:AI,35,0)</f>
        <v>#N/A</v>
      </c>
      <c r="AE836" s="22" t="e">
        <f>VLOOKUP(D836,'2-班级信息'!A:AL,12,0)</f>
        <v>#N/A</v>
      </c>
      <c r="AF836" s="22" t="e">
        <f t="shared" si="170"/>
        <v>#N/A</v>
      </c>
      <c r="AG836" s="22" t="e">
        <f t="shared" si="181"/>
        <v>#N/A</v>
      </c>
    </row>
    <row r="837" spans="1:33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2" t="str">
        <f t="shared" si="171"/>
        <v xml:space="preserve"> </v>
      </c>
      <c r="R837" s="22" t="str">
        <f>IF(Q837="在读",IF(IFERROR(FIND("一",D837),0)&gt;0,"一对一",VLOOKUP(LEFT(D837,3),班级编码!A:H,8,0)),Q837)</f>
        <v xml:space="preserve"> </v>
      </c>
      <c r="S837" s="22">
        <f t="shared" si="172"/>
        <v>0</v>
      </c>
      <c r="T837" s="22">
        <f t="shared" si="173"/>
        <v>0</v>
      </c>
      <c r="U837" s="22" t="str">
        <f t="shared" si="174"/>
        <v/>
      </c>
      <c r="V837" s="22" t="str">
        <f t="shared" si="175"/>
        <v/>
      </c>
      <c r="W837" s="22" t="str">
        <f t="shared" si="176"/>
        <v/>
      </c>
      <c r="X837" s="22" t="str">
        <f t="shared" si="177"/>
        <v/>
      </c>
      <c r="Y837" s="22">
        <f t="shared" si="178"/>
        <v>0</v>
      </c>
      <c r="Z837" s="22">
        <f t="shared" si="179"/>
        <v>0</v>
      </c>
      <c r="AA837" s="22" t="str">
        <f t="shared" si="169"/>
        <v/>
      </c>
      <c r="AB837" s="22">
        <f>COUNTIF($G$2:G837,G837)</f>
        <v>0</v>
      </c>
      <c r="AC837" s="22" t="str">
        <f t="shared" si="180"/>
        <v/>
      </c>
      <c r="AD837" s="22" t="e">
        <f>VLOOKUP(D837,'2-班级信息'!A:AI,35,0)</f>
        <v>#N/A</v>
      </c>
      <c r="AE837" s="22" t="e">
        <f>VLOOKUP(D837,'2-班级信息'!A:AL,12,0)</f>
        <v>#N/A</v>
      </c>
      <c r="AF837" s="22" t="e">
        <f t="shared" si="170"/>
        <v>#N/A</v>
      </c>
      <c r="AG837" s="22" t="e">
        <f t="shared" si="181"/>
        <v>#N/A</v>
      </c>
    </row>
    <row r="838" spans="1:33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2" t="str">
        <f t="shared" si="171"/>
        <v xml:space="preserve"> </v>
      </c>
      <c r="R838" s="22" t="str">
        <f>IF(Q838="在读",IF(IFERROR(FIND("一",D838),0)&gt;0,"一对一",VLOOKUP(LEFT(D838,3),班级编码!A:H,8,0)),Q838)</f>
        <v xml:space="preserve"> </v>
      </c>
      <c r="S838" s="22">
        <f t="shared" si="172"/>
        <v>0</v>
      </c>
      <c r="T838" s="22">
        <f t="shared" si="173"/>
        <v>0</v>
      </c>
      <c r="U838" s="22" t="str">
        <f t="shared" si="174"/>
        <v/>
      </c>
      <c r="V838" s="22" t="str">
        <f t="shared" si="175"/>
        <v/>
      </c>
      <c r="W838" s="22" t="str">
        <f t="shared" si="176"/>
        <v/>
      </c>
      <c r="X838" s="22" t="str">
        <f t="shared" si="177"/>
        <v/>
      </c>
      <c r="Y838" s="22">
        <f t="shared" si="178"/>
        <v>0</v>
      </c>
      <c r="Z838" s="22">
        <f t="shared" si="179"/>
        <v>0</v>
      </c>
      <c r="AA838" s="22" t="str">
        <f t="shared" si="169"/>
        <v/>
      </c>
      <c r="AB838" s="22">
        <f>COUNTIF($G$2:G838,G838)</f>
        <v>0</v>
      </c>
      <c r="AC838" s="22" t="str">
        <f t="shared" si="180"/>
        <v/>
      </c>
      <c r="AD838" s="22" t="e">
        <f>VLOOKUP(D838,'2-班级信息'!A:AI,35,0)</f>
        <v>#N/A</v>
      </c>
      <c r="AE838" s="22" t="e">
        <f>VLOOKUP(D838,'2-班级信息'!A:AL,12,0)</f>
        <v>#N/A</v>
      </c>
      <c r="AF838" s="22" t="e">
        <f t="shared" si="170"/>
        <v>#N/A</v>
      </c>
      <c r="AG838" s="22" t="e">
        <f t="shared" si="181"/>
        <v>#N/A</v>
      </c>
    </row>
    <row r="839" spans="1:33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2" t="str">
        <f t="shared" si="171"/>
        <v xml:space="preserve"> </v>
      </c>
      <c r="R839" s="22" t="str">
        <f>IF(Q839="在读",IF(IFERROR(FIND("一",D839),0)&gt;0,"一对一",VLOOKUP(LEFT(D839,3),班级编码!A:H,8,0)),Q839)</f>
        <v xml:space="preserve"> </v>
      </c>
      <c r="S839" s="22">
        <f t="shared" si="172"/>
        <v>0</v>
      </c>
      <c r="T839" s="22">
        <f t="shared" si="173"/>
        <v>0</v>
      </c>
      <c r="U839" s="22" t="str">
        <f t="shared" si="174"/>
        <v/>
      </c>
      <c r="V839" s="22" t="str">
        <f t="shared" si="175"/>
        <v/>
      </c>
      <c r="W839" s="22" t="str">
        <f t="shared" si="176"/>
        <v/>
      </c>
      <c r="X839" s="22" t="str">
        <f t="shared" si="177"/>
        <v/>
      </c>
      <c r="Y839" s="22">
        <f t="shared" si="178"/>
        <v>0</v>
      </c>
      <c r="Z839" s="22">
        <f t="shared" si="179"/>
        <v>0</v>
      </c>
      <c r="AA839" s="22" t="str">
        <f t="shared" si="169"/>
        <v/>
      </c>
      <c r="AB839" s="22">
        <f>COUNTIF($G$2:G839,G839)</f>
        <v>0</v>
      </c>
      <c r="AC839" s="22" t="str">
        <f t="shared" si="180"/>
        <v/>
      </c>
      <c r="AD839" s="22" t="e">
        <f>VLOOKUP(D839,'2-班级信息'!A:AI,35,0)</f>
        <v>#N/A</v>
      </c>
      <c r="AE839" s="22" t="e">
        <f>VLOOKUP(D839,'2-班级信息'!A:AL,12,0)</f>
        <v>#N/A</v>
      </c>
      <c r="AF839" s="22" t="e">
        <f t="shared" si="170"/>
        <v>#N/A</v>
      </c>
      <c r="AG839" s="22" t="e">
        <f t="shared" si="181"/>
        <v>#N/A</v>
      </c>
    </row>
    <row r="840" spans="1:33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2" t="str">
        <f t="shared" si="171"/>
        <v xml:space="preserve"> </v>
      </c>
      <c r="R840" s="22" t="str">
        <f>IF(Q840="在读",IF(IFERROR(FIND("一",D840),0)&gt;0,"一对一",VLOOKUP(LEFT(D840,3),班级编码!A:H,8,0)),Q840)</f>
        <v xml:space="preserve"> </v>
      </c>
      <c r="S840" s="22">
        <f t="shared" si="172"/>
        <v>0</v>
      </c>
      <c r="T840" s="22">
        <f t="shared" si="173"/>
        <v>0</v>
      </c>
      <c r="U840" s="22" t="str">
        <f t="shared" si="174"/>
        <v/>
      </c>
      <c r="V840" s="22" t="str">
        <f t="shared" si="175"/>
        <v/>
      </c>
      <c r="W840" s="22" t="str">
        <f t="shared" si="176"/>
        <v/>
      </c>
      <c r="X840" s="22" t="str">
        <f t="shared" si="177"/>
        <v/>
      </c>
      <c r="Y840" s="22">
        <f t="shared" si="178"/>
        <v>0</v>
      </c>
      <c r="Z840" s="22">
        <f t="shared" si="179"/>
        <v>0</v>
      </c>
      <c r="AA840" s="22" t="str">
        <f t="shared" si="169"/>
        <v/>
      </c>
      <c r="AB840" s="22">
        <f>COUNTIF($G$2:G840,G840)</f>
        <v>0</v>
      </c>
      <c r="AC840" s="22" t="str">
        <f t="shared" si="180"/>
        <v/>
      </c>
      <c r="AD840" s="22" t="e">
        <f>VLOOKUP(D840,'2-班级信息'!A:AI,35,0)</f>
        <v>#N/A</v>
      </c>
      <c r="AE840" s="22" t="e">
        <f>VLOOKUP(D840,'2-班级信息'!A:AL,12,0)</f>
        <v>#N/A</v>
      </c>
      <c r="AF840" s="22" t="e">
        <f t="shared" si="170"/>
        <v>#N/A</v>
      </c>
      <c r="AG840" s="22" t="e">
        <f t="shared" si="181"/>
        <v>#N/A</v>
      </c>
    </row>
    <row r="841" spans="1:33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2" t="str">
        <f t="shared" si="171"/>
        <v xml:space="preserve"> </v>
      </c>
      <c r="R841" s="22" t="str">
        <f>IF(Q841="在读",IF(IFERROR(FIND("一",D841),0)&gt;0,"一对一",VLOOKUP(LEFT(D841,3),班级编码!A:H,8,0)),Q841)</f>
        <v xml:space="preserve"> </v>
      </c>
      <c r="S841" s="22">
        <f t="shared" si="172"/>
        <v>0</v>
      </c>
      <c r="T841" s="22">
        <f t="shared" si="173"/>
        <v>0</v>
      </c>
      <c r="U841" s="22" t="str">
        <f t="shared" si="174"/>
        <v/>
      </c>
      <c r="V841" s="22" t="str">
        <f t="shared" si="175"/>
        <v/>
      </c>
      <c r="W841" s="22" t="str">
        <f t="shared" si="176"/>
        <v/>
      </c>
      <c r="X841" s="22" t="str">
        <f t="shared" si="177"/>
        <v/>
      </c>
      <c r="Y841" s="22">
        <f t="shared" si="178"/>
        <v>0</v>
      </c>
      <c r="Z841" s="22">
        <f t="shared" si="179"/>
        <v>0</v>
      </c>
      <c r="AA841" s="22" t="str">
        <f t="shared" si="169"/>
        <v/>
      </c>
      <c r="AB841" s="22">
        <f>COUNTIF($G$2:G841,G841)</f>
        <v>0</v>
      </c>
      <c r="AC841" s="22" t="str">
        <f t="shared" si="180"/>
        <v/>
      </c>
      <c r="AD841" s="22" t="e">
        <f>VLOOKUP(D841,'2-班级信息'!A:AI,35,0)</f>
        <v>#N/A</v>
      </c>
      <c r="AE841" s="22" t="e">
        <f>VLOOKUP(D841,'2-班级信息'!A:AL,12,0)</f>
        <v>#N/A</v>
      </c>
      <c r="AF841" s="22" t="e">
        <f t="shared" si="170"/>
        <v>#N/A</v>
      </c>
      <c r="AG841" s="22" t="e">
        <f t="shared" si="181"/>
        <v>#N/A</v>
      </c>
    </row>
    <row r="842" spans="1:33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2" t="str">
        <f t="shared" si="171"/>
        <v xml:space="preserve"> </v>
      </c>
      <c r="R842" s="22" t="str">
        <f>IF(Q842="在读",IF(IFERROR(FIND("一",D842),0)&gt;0,"一对一",VLOOKUP(LEFT(D842,3),班级编码!A:H,8,0)),Q842)</f>
        <v xml:space="preserve"> </v>
      </c>
      <c r="S842" s="22">
        <f t="shared" si="172"/>
        <v>0</v>
      </c>
      <c r="T842" s="22">
        <f t="shared" si="173"/>
        <v>0</v>
      </c>
      <c r="U842" s="22" t="str">
        <f t="shared" si="174"/>
        <v/>
      </c>
      <c r="V842" s="22" t="str">
        <f t="shared" si="175"/>
        <v/>
      </c>
      <c r="W842" s="22" t="str">
        <f t="shared" si="176"/>
        <v/>
      </c>
      <c r="X842" s="22" t="str">
        <f t="shared" si="177"/>
        <v/>
      </c>
      <c r="Y842" s="22">
        <f t="shared" si="178"/>
        <v>0</v>
      </c>
      <c r="Z842" s="22">
        <f t="shared" si="179"/>
        <v>0</v>
      </c>
      <c r="AA842" s="22" t="str">
        <f t="shared" si="169"/>
        <v/>
      </c>
      <c r="AB842" s="22">
        <f>COUNTIF($G$2:G842,G842)</f>
        <v>0</v>
      </c>
      <c r="AC842" s="22" t="str">
        <f t="shared" si="180"/>
        <v/>
      </c>
      <c r="AD842" s="22" t="e">
        <f>VLOOKUP(D842,'2-班级信息'!A:AI,35,0)</f>
        <v>#N/A</v>
      </c>
      <c r="AE842" s="22" t="e">
        <f>VLOOKUP(D842,'2-班级信息'!A:AL,12,0)</f>
        <v>#N/A</v>
      </c>
      <c r="AF842" s="22" t="e">
        <f t="shared" si="170"/>
        <v>#N/A</v>
      </c>
      <c r="AG842" s="22" t="e">
        <f t="shared" si="181"/>
        <v>#N/A</v>
      </c>
    </row>
    <row r="843" spans="1:3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2" t="str">
        <f t="shared" si="171"/>
        <v xml:space="preserve"> </v>
      </c>
      <c r="R843" s="22" t="str">
        <f>IF(Q843="在读",IF(IFERROR(FIND("一",D843),0)&gt;0,"一对一",VLOOKUP(LEFT(D843,3),班级编码!A:H,8,0)),Q843)</f>
        <v xml:space="preserve"> </v>
      </c>
      <c r="S843" s="22">
        <f t="shared" si="172"/>
        <v>0</v>
      </c>
      <c r="T843" s="22">
        <f t="shared" si="173"/>
        <v>0</v>
      </c>
      <c r="U843" s="22" t="str">
        <f t="shared" si="174"/>
        <v/>
      </c>
      <c r="V843" s="22" t="str">
        <f t="shared" si="175"/>
        <v/>
      </c>
      <c r="W843" s="22" t="str">
        <f t="shared" si="176"/>
        <v/>
      </c>
      <c r="X843" s="22" t="str">
        <f t="shared" si="177"/>
        <v/>
      </c>
      <c r="Y843" s="22">
        <f t="shared" si="178"/>
        <v>0</v>
      </c>
      <c r="Z843" s="22">
        <f t="shared" si="179"/>
        <v>0</v>
      </c>
      <c r="AA843" s="22" t="str">
        <f t="shared" si="169"/>
        <v/>
      </c>
      <c r="AB843" s="22">
        <f>COUNTIF($G$2:G843,G843)</f>
        <v>0</v>
      </c>
      <c r="AC843" s="22" t="str">
        <f t="shared" si="180"/>
        <v/>
      </c>
      <c r="AD843" s="22" t="e">
        <f>VLOOKUP(D843,'2-班级信息'!A:AI,35,0)</f>
        <v>#N/A</v>
      </c>
      <c r="AE843" s="22" t="e">
        <f>VLOOKUP(D843,'2-班级信息'!A:AL,12,0)</f>
        <v>#N/A</v>
      </c>
      <c r="AF843" s="22" t="e">
        <f t="shared" si="170"/>
        <v>#N/A</v>
      </c>
      <c r="AG843" s="22" t="e">
        <f t="shared" si="181"/>
        <v>#N/A</v>
      </c>
    </row>
    <row r="844" spans="1:33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2" t="str">
        <f t="shared" si="171"/>
        <v xml:space="preserve"> </v>
      </c>
      <c r="R844" s="22" t="str">
        <f>IF(Q844="在读",IF(IFERROR(FIND("一",D844),0)&gt;0,"一对一",VLOOKUP(LEFT(D844,3),班级编码!A:H,8,0)),Q844)</f>
        <v xml:space="preserve"> </v>
      </c>
      <c r="S844" s="22">
        <f t="shared" si="172"/>
        <v>0</v>
      </c>
      <c r="T844" s="22">
        <f t="shared" si="173"/>
        <v>0</v>
      </c>
      <c r="U844" s="22" t="str">
        <f t="shared" si="174"/>
        <v/>
      </c>
      <c r="V844" s="22" t="str">
        <f t="shared" si="175"/>
        <v/>
      </c>
      <c r="W844" s="22" t="str">
        <f t="shared" si="176"/>
        <v/>
      </c>
      <c r="X844" s="22" t="str">
        <f t="shared" si="177"/>
        <v/>
      </c>
      <c r="Y844" s="22">
        <f t="shared" si="178"/>
        <v>0</v>
      </c>
      <c r="Z844" s="22">
        <f t="shared" si="179"/>
        <v>0</v>
      </c>
      <c r="AA844" s="22" t="str">
        <f t="shared" si="169"/>
        <v/>
      </c>
      <c r="AB844" s="22">
        <f>COUNTIF($G$2:G844,G844)</f>
        <v>0</v>
      </c>
      <c r="AC844" s="22" t="str">
        <f t="shared" si="180"/>
        <v/>
      </c>
      <c r="AD844" s="22" t="e">
        <f>VLOOKUP(D844,'2-班级信息'!A:AI,35,0)</f>
        <v>#N/A</v>
      </c>
      <c r="AE844" s="22" t="e">
        <f>VLOOKUP(D844,'2-班级信息'!A:AL,12,0)</f>
        <v>#N/A</v>
      </c>
      <c r="AF844" s="22" t="e">
        <f t="shared" si="170"/>
        <v>#N/A</v>
      </c>
      <c r="AG844" s="22" t="e">
        <f t="shared" si="181"/>
        <v>#N/A</v>
      </c>
    </row>
    <row r="845" spans="1:33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2" t="str">
        <f t="shared" si="171"/>
        <v xml:space="preserve"> </v>
      </c>
      <c r="R845" s="22" t="str">
        <f>IF(Q845="在读",IF(IFERROR(FIND("一",D845),0)&gt;0,"一对一",VLOOKUP(LEFT(D845,3),班级编码!A:H,8,0)),Q845)</f>
        <v xml:space="preserve"> </v>
      </c>
      <c r="S845" s="22">
        <f t="shared" si="172"/>
        <v>0</v>
      </c>
      <c r="T845" s="22">
        <f t="shared" si="173"/>
        <v>0</v>
      </c>
      <c r="U845" s="22" t="str">
        <f t="shared" si="174"/>
        <v/>
      </c>
      <c r="V845" s="22" t="str">
        <f t="shared" si="175"/>
        <v/>
      </c>
      <c r="W845" s="22" t="str">
        <f t="shared" si="176"/>
        <v/>
      </c>
      <c r="X845" s="22" t="str">
        <f t="shared" si="177"/>
        <v/>
      </c>
      <c r="Y845" s="22">
        <f t="shared" si="178"/>
        <v>0</v>
      </c>
      <c r="Z845" s="22">
        <f t="shared" si="179"/>
        <v>0</v>
      </c>
      <c r="AA845" s="22" t="str">
        <f t="shared" si="169"/>
        <v/>
      </c>
      <c r="AB845" s="22">
        <f>COUNTIF($G$2:G845,G845)</f>
        <v>0</v>
      </c>
      <c r="AC845" s="22" t="str">
        <f t="shared" si="180"/>
        <v/>
      </c>
      <c r="AD845" s="22" t="e">
        <f>VLOOKUP(D845,'2-班级信息'!A:AI,35,0)</f>
        <v>#N/A</v>
      </c>
      <c r="AE845" s="22" t="e">
        <f>VLOOKUP(D845,'2-班级信息'!A:AL,12,0)</f>
        <v>#N/A</v>
      </c>
      <c r="AF845" s="22" t="e">
        <f t="shared" si="170"/>
        <v>#N/A</v>
      </c>
      <c r="AG845" s="22" t="e">
        <f t="shared" si="181"/>
        <v>#N/A</v>
      </c>
    </row>
    <row r="846" spans="1:33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2" t="str">
        <f t="shared" si="171"/>
        <v xml:space="preserve"> </v>
      </c>
      <c r="R846" s="22" t="str">
        <f>IF(Q846="在读",IF(IFERROR(FIND("一",D846),0)&gt;0,"一对一",VLOOKUP(LEFT(D846,3),班级编码!A:H,8,0)),Q846)</f>
        <v xml:space="preserve"> </v>
      </c>
      <c r="S846" s="22">
        <f t="shared" si="172"/>
        <v>0</v>
      </c>
      <c r="T846" s="22">
        <f t="shared" si="173"/>
        <v>0</v>
      </c>
      <c r="U846" s="22" t="str">
        <f t="shared" si="174"/>
        <v/>
      </c>
      <c r="V846" s="22" t="str">
        <f t="shared" si="175"/>
        <v/>
      </c>
      <c r="W846" s="22" t="str">
        <f t="shared" si="176"/>
        <v/>
      </c>
      <c r="X846" s="22" t="str">
        <f t="shared" si="177"/>
        <v/>
      </c>
      <c r="Y846" s="22">
        <f t="shared" si="178"/>
        <v>0</v>
      </c>
      <c r="Z846" s="22">
        <f t="shared" si="179"/>
        <v>0</v>
      </c>
      <c r="AA846" s="22" t="str">
        <f t="shared" si="169"/>
        <v/>
      </c>
      <c r="AB846" s="22">
        <f>COUNTIF($G$2:G846,G846)</f>
        <v>0</v>
      </c>
      <c r="AC846" s="22" t="str">
        <f t="shared" si="180"/>
        <v/>
      </c>
      <c r="AD846" s="22" t="e">
        <f>VLOOKUP(D846,'2-班级信息'!A:AI,35,0)</f>
        <v>#N/A</v>
      </c>
      <c r="AE846" s="22" t="e">
        <f>VLOOKUP(D846,'2-班级信息'!A:AL,12,0)</f>
        <v>#N/A</v>
      </c>
      <c r="AF846" s="22" t="e">
        <f t="shared" si="170"/>
        <v>#N/A</v>
      </c>
      <c r="AG846" s="22" t="e">
        <f t="shared" si="181"/>
        <v>#N/A</v>
      </c>
    </row>
    <row r="847" spans="1:33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2" t="str">
        <f t="shared" si="171"/>
        <v xml:space="preserve"> </v>
      </c>
      <c r="R847" s="22" t="str">
        <f>IF(Q847="在读",IF(IFERROR(FIND("一",D847),0)&gt;0,"一对一",VLOOKUP(LEFT(D847,3),班级编码!A:H,8,0)),Q847)</f>
        <v xml:space="preserve"> </v>
      </c>
      <c r="S847" s="22">
        <f t="shared" si="172"/>
        <v>0</v>
      </c>
      <c r="T847" s="22">
        <f t="shared" si="173"/>
        <v>0</v>
      </c>
      <c r="U847" s="22" t="str">
        <f t="shared" si="174"/>
        <v/>
      </c>
      <c r="V847" s="22" t="str">
        <f t="shared" si="175"/>
        <v/>
      </c>
      <c r="W847" s="22" t="str">
        <f t="shared" si="176"/>
        <v/>
      </c>
      <c r="X847" s="22" t="str">
        <f t="shared" si="177"/>
        <v/>
      </c>
      <c r="Y847" s="22">
        <f t="shared" si="178"/>
        <v>0</v>
      </c>
      <c r="Z847" s="22">
        <f t="shared" si="179"/>
        <v>0</v>
      </c>
      <c r="AA847" s="22" t="str">
        <f t="shared" si="169"/>
        <v/>
      </c>
      <c r="AB847" s="22">
        <f>COUNTIF($G$2:G847,G847)</f>
        <v>0</v>
      </c>
      <c r="AC847" s="22" t="str">
        <f t="shared" si="180"/>
        <v/>
      </c>
      <c r="AD847" s="22" t="e">
        <f>VLOOKUP(D847,'2-班级信息'!A:AI,35,0)</f>
        <v>#N/A</v>
      </c>
      <c r="AE847" s="22" t="e">
        <f>VLOOKUP(D847,'2-班级信息'!A:AL,12,0)</f>
        <v>#N/A</v>
      </c>
      <c r="AF847" s="22" t="e">
        <f t="shared" si="170"/>
        <v>#N/A</v>
      </c>
      <c r="AG847" s="22" t="e">
        <f t="shared" si="181"/>
        <v>#N/A</v>
      </c>
    </row>
    <row r="848" spans="1:33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2" t="str">
        <f t="shared" si="171"/>
        <v xml:space="preserve"> </v>
      </c>
      <c r="R848" s="22" t="str">
        <f>IF(Q848="在读",IF(IFERROR(FIND("一",D848),0)&gt;0,"一对一",VLOOKUP(LEFT(D848,3),班级编码!A:H,8,0)),Q848)</f>
        <v xml:space="preserve"> </v>
      </c>
      <c r="S848" s="22">
        <f t="shared" si="172"/>
        <v>0</v>
      </c>
      <c r="T848" s="22">
        <f t="shared" si="173"/>
        <v>0</v>
      </c>
      <c r="U848" s="22" t="str">
        <f t="shared" si="174"/>
        <v/>
      </c>
      <c r="V848" s="22" t="str">
        <f t="shared" si="175"/>
        <v/>
      </c>
      <c r="W848" s="22" t="str">
        <f t="shared" si="176"/>
        <v/>
      </c>
      <c r="X848" s="22" t="str">
        <f t="shared" si="177"/>
        <v/>
      </c>
      <c r="Y848" s="22">
        <f t="shared" si="178"/>
        <v>0</v>
      </c>
      <c r="Z848" s="22">
        <f t="shared" si="179"/>
        <v>0</v>
      </c>
      <c r="AA848" s="22" t="str">
        <f t="shared" si="169"/>
        <v/>
      </c>
      <c r="AB848" s="22">
        <f>COUNTIF($G$2:G848,G848)</f>
        <v>0</v>
      </c>
      <c r="AC848" s="22" t="str">
        <f t="shared" si="180"/>
        <v/>
      </c>
      <c r="AD848" s="22" t="e">
        <f>VLOOKUP(D848,'2-班级信息'!A:AI,35,0)</f>
        <v>#N/A</v>
      </c>
      <c r="AE848" s="22" t="e">
        <f>VLOOKUP(D848,'2-班级信息'!A:AL,12,0)</f>
        <v>#N/A</v>
      </c>
      <c r="AF848" s="22" t="e">
        <f t="shared" si="170"/>
        <v>#N/A</v>
      </c>
      <c r="AG848" s="22" t="e">
        <f t="shared" si="181"/>
        <v>#N/A</v>
      </c>
    </row>
    <row r="849" spans="1:33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2" t="str">
        <f t="shared" si="171"/>
        <v xml:space="preserve"> </v>
      </c>
      <c r="R849" s="22" t="str">
        <f>IF(Q849="在读",IF(IFERROR(FIND("一",D849),0)&gt;0,"一对一",VLOOKUP(LEFT(D849,3),班级编码!A:H,8,0)),Q849)</f>
        <v xml:space="preserve"> </v>
      </c>
      <c r="S849" s="22">
        <f t="shared" si="172"/>
        <v>0</v>
      </c>
      <c r="T849" s="22">
        <f t="shared" si="173"/>
        <v>0</v>
      </c>
      <c r="U849" s="22" t="str">
        <f t="shared" si="174"/>
        <v/>
      </c>
      <c r="V849" s="22" t="str">
        <f t="shared" si="175"/>
        <v/>
      </c>
      <c r="W849" s="22" t="str">
        <f t="shared" si="176"/>
        <v/>
      </c>
      <c r="X849" s="22" t="str">
        <f t="shared" si="177"/>
        <v/>
      </c>
      <c r="Y849" s="22">
        <f t="shared" si="178"/>
        <v>0</v>
      </c>
      <c r="Z849" s="22">
        <f t="shared" si="179"/>
        <v>0</v>
      </c>
      <c r="AA849" s="22" t="str">
        <f t="shared" si="169"/>
        <v/>
      </c>
      <c r="AB849" s="22">
        <f>COUNTIF($G$2:G849,G849)</f>
        <v>0</v>
      </c>
      <c r="AC849" s="22" t="str">
        <f t="shared" si="180"/>
        <v/>
      </c>
      <c r="AD849" s="22" t="e">
        <f>VLOOKUP(D849,'2-班级信息'!A:AI,35,0)</f>
        <v>#N/A</v>
      </c>
      <c r="AE849" s="22" t="e">
        <f>VLOOKUP(D849,'2-班级信息'!A:AL,12,0)</f>
        <v>#N/A</v>
      </c>
      <c r="AF849" s="22" t="e">
        <f t="shared" si="170"/>
        <v>#N/A</v>
      </c>
      <c r="AG849" s="22" t="e">
        <f t="shared" si="181"/>
        <v>#N/A</v>
      </c>
    </row>
    <row r="850" spans="1:33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2" t="str">
        <f t="shared" si="171"/>
        <v xml:space="preserve"> </v>
      </c>
      <c r="R850" s="22" t="str">
        <f>IF(Q850="在读",IF(IFERROR(FIND("一",D850),0)&gt;0,"一对一",VLOOKUP(LEFT(D850,3),班级编码!A:H,8,0)),Q850)</f>
        <v xml:space="preserve"> </v>
      </c>
      <c r="S850" s="22">
        <f t="shared" si="172"/>
        <v>0</v>
      </c>
      <c r="T850" s="22">
        <f t="shared" si="173"/>
        <v>0</v>
      </c>
      <c r="U850" s="22" t="str">
        <f t="shared" si="174"/>
        <v/>
      </c>
      <c r="V850" s="22" t="str">
        <f t="shared" si="175"/>
        <v/>
      </c>
      <c r="W850" s="22" t="str">
        <f t="shared" si="176"/>
        <v/>
      </c>
      <c r="X850" s="22" t="str">
        <f t="shared" si="177"/>
        <v/>
      </c>
      <c r="Y850" s="22">
        <f t="shared" si="178"/>
        <v>0</v>
      </c>
      <c r="Z850" s="22">
        <f t="shared" si="179"/>
        <v>0</v>
      </c>
      <c r="AA850" s="22" t="str">
        <f t="shared" si="169"/>
        <v/>
      </c>
      <c r="AB850" s="22">
        <f>COUNTIF($G$2:G850,G850)</f>
        <v>0</v>
      </c>
      <c r="AC850" s="22" t="str">
        <f t="shared" si="180"/>
        <v/>
      </c>
      <c r="AD850" s="22" t="e">
        <f>VLOOKUP(D850,'2-班级信息'!A:AI,35,0)</f>
        <v>#N/A</v>
      </c>
      <c r="AE850" s="22" t="e">
        <f>VLOOKUP(D850,'2-班级信息'!A:AL,12,0)</f>
        <v>#N/A</v>
      </c>
      <c r="AF850" s="22" t="e">
        <f t="shared" si="170"/>
        <v>#N/A</v>
      </c>
      <c r="AG850" s="22" t="e">
        <f t="shared" si="181"/>
        <v>#N/A</v>
      </c>
    </row>
    <row r="851" spans="1:33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2" t="str">
        <f t="shared" si="171"/>
        <v xml:space="preserve"> </v>
      </c>
      <c r="R851" s="22" t="str">
        <f>IF(Q851="在读",IF(IFERROR(FIND("一",D851),0)&gt;0,"一对一",VLOOKUP(LEFT(D851,3),班级编码!A:H,8,0)),Q851)</f>
        <v xml:space="preserve"> </v>
      </c>
      <c r="S851" s="22">
        <f t="shared" si="172"/>
        <v>0</v>
      </c>
      <c r="T851" s="22">
        <f t="shared" si="173"/>
        <v>0</v>
      </c>
      <c r="U851" s="22" t="str">
        <f t="shared" si="174"/>
        <v/>
      </c>
      <c r="V851" s="22" t="str">
        <f t="shared" si="175"/>
        <v/>
      </c>
      <c r="W851" s="22" t="str">
        <f t="shared" si="176"/>
        <v/>
      </c>
      <c r="X851" s="22" t="str">
        <f t="shared" si="177"/>
        <v/>
      </c>
      <c r="Y851" s="22">
        <f t="shared" si="178"/>
        <v>0</v>
      </c>
      <c r="Z851" s="22">
        <f t="shared" si="179"/>
        <v>0</v>
      </c>
      <c r="AA851" s="22" t="str">
        <f t="shared" si="169"/>
        <v/>
      </c>
      <c r="AB851" s="22">
        <f>COUNTIF($G$2:G851,G851)</f>
        <v>0</v>
      </c>
      <c r="AC851" s="22" t="str">
        <f t="shared" si="180"/>
        <v/>
      </c>
      <c r="AD851" s="22" t="e">
        <f>VLOOKUP(D851,'2-班级信息'!A:AI,35,0)</f>
        <v>#N/A</v>
      </c>
      <c r="AE851" s="22" t="e">
        <f>VLOOKUP(D851,'2-班级信息'!A:AL,12,0)</f>
        <v>#N/A</v>
      </c>
      <c r="AF851" s="22" t="e">
        <f t="shared" si="170"/>
        <v>#N/A</v>
      </c>
      <c r="AG851" s="22" t="e">
        <f t="shared" si="181"/>
        <v>#N/A</v>
      </c>
    </row>
    <row r="852" spans="1:33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2" t="str">
        <f t="shared" si="171"/>
        <v xml:space="preserve"> </v>
      </c>
      <c r="R852" s="22" t="str">
        <f>IF(Q852="在读",IF(IFERROR(FIND("一",D852),0)&gt;0,"一对一",VLOOKUP(LEFT(D852,3),班级编码!A:H,8,0)),Q852)</f>
        <v xml:space="preserve"> </v>
      </c>
      <c r="S852" s="22">
        <f t="shared" si="172"/>
        <v>0</v>
      </c>
      <c r="T852" s="22">
        <f t="shared" si="173"/>
        <v>0</v>
      </c>
      <c r="U852" s="22" t="str">
        <f t="shared" si="174"/>
        <v/>
      </c>
      <c r="V852" s="22" t="str">
        <f t="shared" si="175"/>
        <v/>
      </c>
      <c r="W852" s="22" t="str">
        <f t="shared" si="176"/>
        <v/>
      </c>
      <c r="X852" s="22" t="str">
        <f t="shared" si="177"/>
        <v/>
      </c>
      <c r="Y852" s="22">
        <f t="shared" si="178"/>
        <v>0</v>
      </c>
      <c r="Z852" s="22">
        <f t="shared" si="179"/>
        <v>0</v>
      </c>
      <c r="AA852" s="22" t="str">
        <f t="shared" si="169"/>
        <v/>
      </c>
      <c r="AB852" s="22">
        <f>COUNTIF($G$2:G852,G852)</f>
        <v>0</v>
      </c>
      <c r="AC852" s="22" t="str">
        <f t="shared" si="180"/>
        <v/>
      </c>
      <c r="AD852" s="22" t="e">
        <f>VLOOKUP(D852,'2-班级信息'!A:AI,35,0)</f>
        <v>#N/A</v>
      </c>
      <c r="AE852" s="22" t="e">
        <f>VLOOKUP(D852,'2-班级信息'!A:AL,12,0)</f>
        <v>#N/A</v>
      </c>
      <c r="AF852" s="22" t="e">
        <f t="shared" si="170"/>
        <v>#N/A</v>
      </c>
      <c r="AG852" s="22" t="e">
        <f t="shared" si="181"/>
        <v>#N/A</v>
      </c>
    </row>
    <row r="853" spans="1:3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2" t="str">
        <f t="shared" si="171"/>
        <v xml:space="preserve"> </v>
      </c>
      <c r="R853" s="22" t="str">
        <f>IF(Q853="在读",IF(IFERROR(FIND("一",D853),0)&gt;0,"一对一",VLOOKUP(LEFT(D853,3),班级编码!A:H,8,0)),Q853)</f>
        <v xml:space="preserve"> </v>
      </c>
      <c r="S853" s="22">
        <f t="shared" si="172"/>
        <v>0</v>
      </c>
      <c r="T853" s="22">
        <f t="shared" si="173"/>
        <v>0</v>
      </c>
      <c r="U853" s="22" t="str">
        <f t="shared" si="174"/>
        <v/>
      </c>
      <c r="V853" s="22" t="str">
        <f t="shared" si="175"/>
        <v/>
      </c>
      <c r="W853" s="22" t="str">
        <f t="shared" si="176"/>
        <v/>
      </c>
      <c r="X853" s="22" t="str">
        <f t="shared" si="177"/>
        <v/>
      </c>
      <c r="Y853" s="22">
        <f t="shared" si="178"/>
        <v>0</v>
      </c>
      <c r="Z853" s="22">
        <f t="shared" si="179"/>
        <v>0</v>
      </c>
      <c r="AA853" s="22" t="str">
        <f t="shared" si="169"/>
        <v/>
      </c>
      <c r="AB853" s="22">
        <f>COUNTIF($G$2:G853,G853)</f>
        <v>0</v>
      </c>
      <c r="AC853" s="22" t="str">
        <f t="shared" si="180"/>
        <v/>
      </c>
      <c r="AD853" s="22" t="e">
        <f>VLOOKUP(D853,'2-班级信息'!A:AI,35,0)</f>
        <v>#N/A</v>
      </c>
      <c r="AE853" s="22" t="e">
        <f>VLOOKUP(D853,'2-班级信息'!A:AL,12,0)</f>
        <v>#N/A</v>
      </c>
      <c r="AF853" s="22" t="e">
        <f t="shared" si="170"/>
        <v>#N/A</v>
      </c>
      <c r="AG853" s="22" t="e">
        <f t="shared" si="181"/>
        <v>#N/A</v>
      </c>
    </row>
    <row r="854" spans="1:33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2" t="str">
        <f t="shared" si="171"/>
        <v xml:space="preserve"> </v>
      </c>
      <c r="R854" s="22" t="str">
        <f>IF(Q854="在读",IF(IFERROR(FIND("一",D854),0)&gt;0,"一对一",VLOOKUP(LEFT(D854,3),班级编码!A:H,8,0)),Q854)</f>
        <v xml:space="preserve"> </v>
      </c>
      <c r="S854" s="22">
        <f t="shared" si="172"/>
        <v>0</v>
      </c>
      <c r="T854" s="22">
        <f t="shared" si="173"/>
        <v>0</v>
      </c>
      <c r="U854" s="22" t="str">
        <f t="shared" si="174"/>
        <v/>
      </c>
      <c r="V854" s="22" t="str">
        <f t="shared" si="175"/>
        <v/>
      </c>
      <c r="W854" s="22" t="str">
        <f t="shared" si="176"/>
        <v/>
      </c>
      <c r="X854" s="22" t="str">
        <f t="shared" si="177"/>
        <v/>
      </c>
      <c r="Y854" s="22">
        <f t="shared" si="178"/>
        <v>0</v>
      </c>
      <c r="Z854" s="22">
        <f t="shared" si="179"/>
        <v>0</v>
      </c>
      <c r="AA854" s="22" t="str">
        <f t="shared" si="169"/>
        <v/>
      </c>
      <c r="AB854" s="22">
        <f>COUNTIF($G$2:G854,G854)</f>
        <v>0</v>
      </c>
      <c r="AC854" s="22" t="str">
        <f t="shared" si="180"/>
        <v/>
      </c>
      <c r="AD854" s="22" t="e">
        <f>VLOOKUP(D854,'2-班级信息'!A:AI,35,0)</f>
        <v>#N/A</v>
      </c>
      <c r="AE854" s="22" t="e">
        <f>VLOOKUP(D854,'2-班级信息'!A:AL,12,0)</f>
        <v>#N/A</v>
      </c>
      <c r="AF854" s="22" t="e">
        <f t="shared" si="170"/>
        <v>#N/A</v>
      </c>
      <c r="AG854" s="22" t="e">
        <f t="shared" si="181"/>
        <v>#N/A</v>
      </c>
    </row>
    <row r="855" spans="1:33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2" t="str">
        <f t="shared" si="171"/>
        <v xml:space="preserve"> </v>
      </c>
      <c r="R855" s="22" t="str">
        <f>IF(Q855="在读",IF(IFERROR(FIND("一",D855),0)&gt;0,"一对一",VLOOKUP(LEFT(D855,3),班级编码!A:H,8,0)),Q855)</f>
        <v xml:space="preserve"> </v>
      </c>
      <c r="S855" s="22">
        <f t="shared" si="172"/>
        <v>0</v>
      </c>
      <c r="T855" s="22">
        <f t="shared" si="173"/>
        <v>0</v>
      </c>
      <c r="U855" s="22" t="str">
        <f t="shared" si="174"/>
        <v/>
      </c>
      <c r="V855" s="22" t="str">
        <f t="shared" si="175"/>
        <v/>
      </c>
      <c r="W855" s="22" t="str">
        <f t="shared" si="176"/>
        <v/>
      </c>
      <c r="X855" s="22" t="str">
        <f t="shared" si="177"/>
        <v/>
      </c>
      <c r="Y855" s="22">
        <f t="shared" si="178"/>
        <v>0</v>
      </c>
      <c r="Z855" s="22">
        <f t="shared" si="179"/>
        <v>0</v>
      </c>
      <c r="AA855" s="22" t="str">
        <f t="shared" si="169"/>
        <v/>
      </c>
      <c r="AB855" s="22">
        <f>COUNTIF($G$2:G855,G855)</f>
        <v>0</v>
      </c>
      <c r="AC855" s="22" t="str">
        <f t="shared" si="180"/>
        <v/>
      </c>
      <c r="AD855" s="22" t="e">
        <f>VLOOKUP(D855,'2-班级信息'!A:AI,35,0)</f>
        <v>#N/A</v>
      </c>
      <c r="AE855" s="22" t="e">
        <f>VLOOKUP(D855,'2-班级信息'!A:AL,12,0)</f>
        <v>#N/A</v>
      </c>
      <c r="AF855" s="22" t="e">
        <f t="shared" si="170"/>
        <v>#N/A</v>
      </c>
      <c r="AG855" s="22" t="e">
        <f t="shared" si="181"/>
        <v>#N/A</v>
      </c>
    </row>
    <row r="856" spans="1:33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2" t="str">
        <f t="shared" si="171"/>
        <v xml:space="preserve"> </v>
      </c>
      <c r="R856" s="22" t="str">
        <f>IF(Q856="在读",IF(IFERROR(FIND("一",D856),0)&gt;0,"一对一",VLOOKUP(LEFT(D856,3),班级编码!A:H,8,0)),Q856)</f>
        <v xml:space="preserve"> </v>
      </c>
      <c r="S856" s="22">
        <f t="shared" si="172"/>
        <v>0</v>
      </c>
      <c r="T856" s="22">
        <f t="shared" si="173"/>
        <v>0</v>
      </c>
      <c r="U856" s="22" t="str">
        <f t="shared" si="174"/>
        <v/>
      </c>
      <c r="V856" s="22" t="str">
        <f t="shared" si="175"/>
        <v/>
      </c>
      <c r="W856" s="22" t="str">
        <f t="shared" si="176"/>
        <v/>
      </c>
      <c r="X856" s="22" t="str">
        <f t="shared" si="177"/>
        <v/>
      </c>
      <c r="Y856" s="22">
        <f t="shared" si="178"/>
        <v>0</v>
      </c>
      <c r="Z856" s="22">
        <f t="shared" si="179"/>
        <v>0</v>
      </c>
      <c r="AA856" s="22" t="str">
        <f t="shared" si="169"/>
        <v/>
      </c>
      <c r="AB856" s="22">
        <f>COUNTIF($G$2:G856,G856)</f>
        <v>0</v>
      </c>
      <c r="AC856" s="22" t="str">
        <f t="shared" si="180"/>
        <v/>
      </c>
      <c r="AD856" s="22" t="e">
        <f>VLOOKUP(D856,'2-班级信息'!A:AI,35,0)</f>
        <v>#N/A</v>
      </c>
      <c r="AE856" s="22" t="e">
        <f>VLOOKUP(D856,'2-班级信息'!A:AL,12,0)</f>
        <v>#N/A</v>
      </c>
      <c r="AF856" s="22" t="e">
        <f t="shared" si="170"/>
        <v>#N/A</v>
      </c>
      <c r="AG856" s="22" t="e">
        <f t="shared" si="181"/>
        <v>#N/A</v>
      </c>
    </row>
    <row r="857" spans="1:33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2" t="str">
        <f t="shared" si="171"/>
        <v xml:space="preserve"> </v>
      </c>
      <c r="R857" s="22" t="str">
        <f>IF(Q857="在读",IF(IFERROR(FIND("一",D857),0)&gt;0,"一对一",VLOOKUP(LEFT(D857,3),班级编码!A:H,8,0)),Q857)</f>
        <v xml:space="preserve"> </v>
      </c>
      <c r="S857" s="22">
        <f t="shared" si="172"/>
        <v>0</v>
      </c>
      <c r="T857" s="22">
        <f t="shared" si="173"/>
        <v>0</v>
      </c>
      <c r="U857" s="22" t="str">
        <f t="shared" si="174"/>
        <v/>
      </c>
      <c r="V857" s="22" t="str">
        <f t="shared" si="175"/>
        <v/>
      </c>
      <c r="W857" s="22" t="str">
        <f t="shared" si="176"/>
        <v/>
      </c>
      <c r="X857" s="22" t="str">
        <f t="shared" si="177"/>
        <v/>
      </c>
      <c r="Y857" s="22">
        <f t="shared" si="178"/>
        <v>0</v>
      </c>
      <c r="Z857" s="22">
        <f t="shared" si="179"/>
        <v>0</v>
      </c>
      <c r="AA857" s="22" t="str">
        <f t="shared" si="169"/>
        <v/>
      </c>
      <c r="AB857" s="22">
        <f>COUNTIF($G$2:G857,G857)</f>
        <v>0</v>
      </c>
      <c r="AC857" s="22" t="str">
        <f t="shared" si="180"/>
        <v/>
      </c>
      <c r="AD857" s="22" t="e">
        <f>VLOOKUP(D857,'2-班级信息'!A:AI,35,0)</f>
        <v>#N/A</v>
      </c>
      <c r="AE857" s="22" t="e">
        <f>VLOOKUP(D857,'2-班级信息'!A:AL,12,0)</f>
        <v>#N/A</v>
      </c>
      <c r="AF857" s="22" t="e">
        <f t="shared" si="170"/>
        <v>#N/A</v>
      </c>
      <c r="AG857" s="22" t="e">
        <f t="shared" si="181"/>
        <v>#N/A</v>
      </c>
    </row>
    <row r="858" spans="1:33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2" t="str">
        <f t="shared" si="171"/>
        <v xml:space="preserve"> </v>
      </c>
      <c r="R858" s="22" t="str">
        <f>IF(Q858="在读",IF(IFERROR(FIND("一",D858),0)&gt;0,"一对一",VLOOKUP(LEFT(D858,3),班级编码!A:H,8,0)),Q858)</f>
        <v xml:space="preserve"> </v>
      </c>
      <c r="S858" s="22">
        <f t="shared" si="172"/>
        <v>0</v>
      </c>
      <c r="T858" s="22">
        <f t="shared" si="173"/>
        <v>0</v>
      </c>
      <c r="U858" s="22" t="str">
        <f t="shared" si="174"/>
        <v/>
      </c>
      <c r="V858" s="22" t="str">
        <f t="shared" si="175"/>
        <v/>
      </c>
      <c r="W858" s="22" t="str">
        <f t="shared" si="176"/>
        <v/>
      </c>
      <c r="X858" s="22" t="str">
        <f t="shared" si="177"/>
        <v/>
      </c>
      <c r="Y858" s="22">
        <f t="shared" si="178"/>
        <v>0</v>
      </c>
      <c r="Z858" s="22">
        <f t="shared" si="179"/>
        <v>0</v>
      </c>
      <c r="AA858" s="22" t="str">
        <f t="shared" si="169"/>
        <v/>
      </c>
      <c r="AB858" s="22">
        <f>COUNTIF($G$2:G858,G858)</f>
        <v>0</v>
      </c>
      <c r="AC858" s="22" t="str">
        <f t="shared" si="180"/>
        <v/>
      </c>
      <c r="AD858" s="22" t="e">
        <f>VLOOKUP(D858,'2-班级信息'!A:AI,35,0)</f>
        <v>#N/A</v>
      </c>
      <c r="AE858" s="22" t="e">
        <f>VLOOKUP(D858,'2-班级信息'!A:AL,12,0)</f>
        <v>#N/A</v>
      </c>
      <c r="AF858" s="22" t="e">
        <f t="shared" si="170"/>
        <v>#N/A</v>
      </c>
      <c r="AG858" s="22" t="e">
        <f t="shared" si="181"/>
        <v>#N/A</v>
      </c>
    </row>
    <row r="859" spans="1:33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2" t="str">
        <f t="shared" si="171"/>
        <v xml:space="preserve"> </v>
      </c>
      <c r="R859" s="22" t="str">
        <f>IF(Q859="在读",IF(IFERROR(FIND("一",D859),0)&gt;0,"一对一",VLOOKUP(LEFT(D859,3),班级编码!A:H,8,0)),Q859)</f>
        <v xml:space="preserve"> </v>
      </c>
      <c r="S859" s="22">
        <f t="shared" si="172"/>
        <v>0</v>
      </c>
      <c r="T859" s="22">
        <f t="shared" si="173"/>
        <v>0</v>
      </c>
      <c r="U859" s="22" t="str">
        <f t="shared" si="174"/>
        <v/>
      </c>
      <c r="V859" s="22" t="str">
        <f t="shared" si="175"/>
        <v/>
      </c>
      <c r="W859" s="22" t="str">
        <f t="shared" si="176"/>
        <v/>
      </c>
      <c r="X859" s="22" t="str">
        <f t="shared" si="177"/>
        <v/>
      </c>
      <c r="Y859" s="22">
        <f t="shared" si="178"/>
        <v>0</v>
      </c>
      <c r="Z859" s="22">
        <f t="shared" si="179"/>
        <v>0</v>
      </c>
      <c r="AA859" s="22" t="str">
        <f t="shared" si="169"/>
        <v/>
      </c>
      <c r="AB859" s="22">
        <f>COUNTIF($G$2:G859,G859)</f>
        <v>0</v>
      </c>
      <c r="AC859" s="22" t="str">
        <f t="shared" si="180"/>
        <v/>
      </c>
      <c r="AD859" s="22" t="e">
        <f>VLOOKUP(D859,'2-班级信息'!A:AI,35,0)</f>
        <v>#N/A</v>
      </c>
      <c r="AE859" s="22" t="e">
        <f>VLOOKUP(D859,'2-班级信息'!A:AL,12,0)</f>
        <v>#N/A</v>
      </c>
      <c r="AF859" s="22" t="e">
        <f t="shared" si="170"/>
        <v>#N/A</v>
      </c>
      <c r="AG859" s="22" t="e">
        <f t="shared" si="181"/>
        <v>#N/A</v>
      </c>
    </row>
    <row r="860" spans="1:33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2" t="str">
        <f t="shared" si="171"/>
        <v xml:space="preserve"> </v>
      </c>
      <c r="R860" s="22" t="str">
        <f>IF(Q860="在读",IF(IFERROR(FIND("一",D860),0)&gt;0,"一对一",VLOOKUP(LEFT(D860,3),班级编码!A:H,8,0)),Q860)</f>
        <v xml:space="preserve"> </v>
      </c>
      <c r="S860" s="22">
        <f t="shared" si="172"/>
        <v>0</v>
      </c>
      <c r="T860" s="22">
        <f t="shared" si="173"/>
        <v>0</v>
      </c>
      <c r="U860" s="22" t="str">
        <f t="shared" si="174"/>
        <v/>
      </c>
      <c r="V860" s="22" t="str">
        <f t="shared" si="175"/>
        <v/>
      </c>
      <c r="W860" s="22" t="str">
        <f t="shared" si="176"/>
        <v/>
      </c>
      <c r="X860" s="22" t="str">
        <f t="shared" si="177"/>
        <v/>
      </c>
      <c r="Y860" s="22">
        <f t="shared" si="178"/>
        <v>0</v>
      </c>
      <c r="Z860" s="22">
        <f t="shared" si="179"/>
        <v>0</v>
      </c>
      <c r="AA860" s="22" t="str">
        <f t="shared" si="169"/>
        <v/>
      </c>
      <c r="AB860" s="22">
        <f>COUNTIF($G$2:G860,G860)</f>
        <v>0</v>
      </c>
      <c r="AC860" s="22" t="str">
        <f t="shared" si="180"/>
        <v/>
      </c>
      <c r="AD860" s="22" t="e">
        <f>VLOOKUP(D860,'2-班级信息'!A:AI,35,0)</f>
        <v>#N/A</v>
      </c>
      <c r="AE860" s="22" t="e">
        <f>VLOOKUP(D860,'2-班级信息'!A:AL,12,0)</f>
        <v>#N/A</v>
      </c>
      <c r="AF860" s="22" t="e">
        <f t="shared" si="170"/>
        <v>#N/A</v>
      </c>
      <c r="AG860" s="22" t="e">
        <f t="shared" si="181"/>
        <v>#N/A</v>
      </c>
    </row>
    <row r="861" spans="1:33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2" t="str">
        <f t="shared" si="171"/>
        <v xml:space="preserve"> </v>
      </c>
      <c r="R861" s="22" t="str">
        <f>IF(Q861="在读",IF(IFERROR(FIND("一",D861),0)&gt;0,"一对一",VLOOKUP(LEFT(D861,3),班级编码!A:H,8,0)),Q861)</f>
        <v xml:space="preserve"> </v>
      </c>
      <c r="S861" s="22">
        <f t="shared" si="172"/>
        <v>0</v>
      </c>
      <c r="T861" s="22">
        <f t="shared" si="173"/>
        <v>0</v>
      </c>
      <c r="U861" s="22" t="str">
        <f t="shared" si="174"/>
        <v/>
      </c>
      <c r="V861" s="22" t="str">
        <f t="shared" si="175"/>
        <v/>
      </c>
      <c r="W861" s="22" t="str">
        <f t="shared" si="176"/>
        <v/>
      </c>
      <c r="X861" s="22" t="str">
        <f t="shared" si="177"/>
        <v/>
      </c>
      <c r="Y861" s="22">
        <f t="shared" si="178"/>
        <v>0</v>
      </c>
      <c r="Z861" s="22">
        <f t="shared" si="179"/>
        <v>0</v>
      </c>
      <c r="AA861" s="22" t="str">
        <f t="shared" si="169"/>
        <v/>
      </c>
      <c r="AB861" s="22">
        <f>COUNTIF($G$2:G861,G861)</f>
        <v>0</v>
      </c>
      <c r="AC861" s="22" t="str">
        <f t="shared" si="180"/>
        <v/>
      </c>
      <c r="AD861" s="22" t="e">
        <f>VLOOKUP(D861,'2-班级信息'!A:AI,35,0)</f>
        <v>#N/A</v>
      </c>
      <c r="AE861" s="22" t="e">
        <f>VLOOKUP(D861,'2-班级信息'!A:AL,12,0)</f>
        <v>#N/A</v>
      </c>
      <c r="AF861" s="22" t="e">
        <f t="shared" si="170"/>
        <v>#N/A</v>
      </c>
      <c r="AG861" s="22" t="e">
        <f t="shared" si="181"/>
        <v>#N/A</v>
      </c>
    </row>
    <row r="862" spans="1:33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2" t="str">
        <f t="shared" si="171"/>
        <v xml:space="preserve"> </v>
      </c>
      <c r="R862" s="22" t="str">
        <f>IF(Q862="在读",IF(IFERROR(FIND("一",D862),0)&gt;0,"一对一",VLOOKUP(LEFT(D862,3),班级编码!A:H,8,0)),Q862)</f>
        <v xml:space="preserve"> </v>
      </c>
      <c r="S862" s="22">
        <f t="shared" si="172"/>
        <v>0</v>
      </c>
      <c r="T862" s="22">
        <f t="shared" si="173"/>
        <v>0</v>
      </c>
      <c r="U862" s="22" t="str">
        <f t="shared" si="174"/>
        <v/>
      </c>
      <c r="V862" s="22" t="str">
        <f t="shared" si="175"/>
        <v/>
      </c>
      <c r="W862" s="22" t="str">
        <f t="shared" si="176"/>
        <v/>
      </c>
      <c r="X862" s="22" t="str">
        <f t="shared" si="177"/>
        <v/>
      </c>
      <c r="Y862" s="22">
        <f t="shared" si="178"/>
        <v>0</v>
      </c>
      <c r="Z862" s="22">
        <f t="shared" si="179"/>
        <v>0</v>
      </c>
      <c r="AA862" s="22" t="str">
        <f t="shared" si="169"/>
        <v/>
      </c>
      <c r="AB862" s="22">
        <f>COUNTIF($G$2:G862,G862)</f>
        <v>0</v>
      </c>
      <c r="AC862" s="22" t="str">
        <f t="shared" si="180"/>
        <v/>
      </c>
      <c r="AD862" s="22" t="e">
        <f>VLOOKUP(D862,'2-班级信息'!A:AI,35,0)</f>
        <v>#N/A</v>
      </c>
      <c r="AE862" s="22" t="e">
        <f>VLOOKUP(D862,'2-班级信息'!A:AL,12,0)</f>
        <v>#N/A</v>
      </c>
      <c r="AF862" s="22" t="e">
        <f t="shared" si="170"/>
        <v>#N/A</v>
      </c>
      <c r="AG862" s="22" t="e">
        <f t="shared" si="181"/>
        <v>#N/A</v>
      </c>
    </row>
    <row r="863" spans="1:3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2" t="str">
        <f t="shared" si="171"/>
        <v xml:space="preserve"> </v>
      </c>
      <c r="R863" s="22" t="str">
        <f>IF(Q863="在读",IF(IFERROR(FIND("一",D863),0)&gt;0,"一对一",VLOOKUP(LEFT(D863,3),班级编码!A:H,8,0)),Q863)</f>
        <v xml:space="preserve"> </v>
      </c>
      <c r="S863" s="22">
        <f t="shared" si="172"/>
        <v>0</v>
      </c>
      <c r="T863" s="22">
        <f t="shared" si="173"/>
        <v>0</v>
      </c>
      <c r="U863" s="22" t="str">
        <f t="shared" si="174"/>
        <v/>
      </c>
      <c r="V863" s="22" t="str">
        <f t="shared" si="175"/>
        <v/>
      </c>
      <c r="W863" s="22" t="str">
        <f t="shared" si="176"/>
        <v/>
      </c>
      <c r="X863" s="22" t="str">
        <f t="shared" si="177"/>
        <v/>
      </c>
      <c r="Y863" s="22">
        <f t="shared" si="178"/>
        <v>0</v>
      </c>
      <c r="Z863" s="22">
        <f t="shared" si="179"/>
        <v>0</v>
      </c>
      <c r="AA863" s="22" t="str">
        <f t="shared" si="169"/>
        <v/>
      </c>
      <c r="AB863" s="22">
        <f>COUNTIF($G$2:G863,G863)</f>
        <v>0</v>
      </c>
      <c r="AC863" s="22" t="str">
        <f t="shared" si="180"/>
        <v/>
      </c>
      <c r="AD863" s="22" t="e">
        <f>VLOOKUP(D863,'2-班级信息'!A:AI,35,0)</f>
        <v>#N/A</v>
      </c>
      <c r="AE863" s="22" t="e">
        <f>VLOOKUP(D863,'2-班级信息'!A:AL,12,0)</f>
        <v>#N/A</v>
      </c>
      <c r="AF863" s="22" t="e">
        <f t="shared" si="170"/>
        <v>#N/A</v>
      </c>
      <c r="AG863" s="22" t="e">
        <f t="shared" si="181"/>
        <v>#N/A</v>
      </c>
    </row>
    <row r="864" spans="1:33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2" t="str">
        <f t="shared" si="171"/>
        <v xml:space="preserve"> </v>
      </c>
      <c r="R864" s="22" t="str">
        <f>IF(Q864="在读",IF(IFERROR(FIND("一",D864),0)&gt;0,"一对一",VLOOKUP(LEFT(D864,3),班级编码!A:H,8,0)),Q864)</f>
        <v xml:space="preserve"> </v>
      </c>
      <c r="S864" s="22">
        <f t="shared" si="172"/>
        <v>0</v>
      </c>
      <c r="T864" s="22">
        <f t="shared" si="173"/>
        <v>0</v>
      </c>
      <c r="U864" s="22" t="str">
        <f t="shared" si="174"/>
        <v/>
      </c>
      <c r="V864" s="22" t="str">
        <f t="shared" si="175"/>
        <v/>
      </c>
      <c r="W864" s="22" t="str">
        <f t="shared" si="176"/>
        <v/>
      </c>
      <c r="X864" s="22" t="str">
        <f t="shared" si="177"/>
        <v/>
      </c>
      <c r="Y864" s="22">
        <f t="shared" si="178"/>
        <v>0</v>
      </c>
      <c r="Z864" s="22">
        <f t="shared" si="179"/>
        <v>0</v>
      </c>
      <c r="AA864" s="22" t="str">
        <f t="shared" si="169"/>
        <v/>
      </c>
      <c r="AB864" s="22">
        <f>COUNTIF($G$2:G864,G864)</f>
        <v>0</v>
      </c>
      <c r="AC864" s="22" t="str">
        <f t="shared" si="180"/>
        <v/>
      </c>
      <c r="AD864" s="22" t="e">
        <f>VLOOKUP(D864,'2-班级信息'!A:AI,35,0)</f>
        <v>#N/A</v>
      </c>
      <c r="AE864" s="22" t="e">
        <f>VLOOKUP(D864,'2-班级信息'!A:AL,12,0)</f>
        <v>#N/A</v>
      </c>
      <c r="AF864" s="22" t="e">
        <f t="shared" si="170"/>
        <v>#N/A</v>
      </c>
      <c r="AG864" s="22" t="e">
        <f t="shared" si="181"/>
        <v>#N/A</v>
      </c>
    </row>
    <row r="865" spans="1:33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2" t="str">
        <f t="shared" si="171"/>
        <v xml:space="preserve"> </v>
      </c>
      <c r="R865" s="22" t="str">
        <f>IF(Q865="在读",IF(IFERROR(FIND("一",D865),0)&gt;0,"一对一",VLOOKUP(LEFT(D865,3),班级编码!A:H,8,0)),Q865)</f>
        <v xml:space="preserve"> </v>
      </c>
      <c r="S865" s="22">
        <f t="shared" si="172"/>
        <v>0</v>
      </c>
      <c r="T865" s="22">
        <f t="shared" si="173"/>
        <v>0</v>
      </c>
      <c r="U865" s="22" t="str">
        <f t="shared" si="174"/>
        <v/>
      </c>
      <c r="V865" s="22" t="str">
        <f t="shared" si="175"/>
        <v/>
      </c>
      <c r="W865" s="22" t="str">
        <f t="shared" si="176"/>
        <v/>
      </c>
      <c r="X865" s="22" t="str">
        <f t="shared" si="177"/>
        <v/>
      </c>
      <c r="Y865" s="22">
        <f t="shared" si="178"/>
        <v>0</v>
      </c>
      <c r="Z865" s="22">
        <f t="shared" si="179"/>
        <v>0</v>
      </c>
      <c r="AA865" s="22" t="str">
        <f t="shared" si="169"/>
        <v/>
      </c>
      <c r="AB865" s="22">
        <f>COUNTIF($G$2:G865,G865)</f>
        <v>0</v>
      </c>
      <c r="AC865" s="22" t="str">
        <f t="shared" si="180"/>
        <v/>
      </c>
      <c r="AD865" s="22" t="e">
        <f>VLOOKUP(D865,'2-班级信息'!A:AI,35,0)</f>
        <v>#N/A</v>
      </c>
      <c r="AE865" s="22" t="e">
        <f>VLOOKUP(D865,'2-班级信息'!A:AL,12,0)</f>
        <v>#N/A</v>
      </c>
      <c r="AF865" s="22" t="e">
        <f t="shared" si="170"/>
        <v>#N/A</v>
      </c>
      <c r="AG865" s="22" t="e">
        <f t="shared" si="181"/>
        <v>#N/A</v>
      </c>
    </row>
    <row r="866" spans="1:33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2" t="str">
        <f t="shared" si="171"/>
        <v xml:space="preserve"> </v>
      </c>
      <c r="R866" s="22" t="str">
        <f>IF(Q866="在读",IF(IFERROR(FIND("一",D866),0)&gt;0,"一对一",VLOOKUP(LEFT(D866,3),班级编码!A:H,8,0)),Q866)</f>
        <v xml:space="preserve"> </v>
      </c>
      <c r="S866" s="22">
        <f t="shared" si="172"/>
        <v>0</v>
      </c>
      <c r="T866" s="22">
        <f t="shared" si="173"/>
        <v>0</v>
      </c>
      <c r="U866" s="22" t="str">
        <f t="shared" si="174"/>
        <v/>
      </c>
      <c r="V866" s="22" t="str">
        <f t="shared" si="175"/>
        <v/>
      </c>
      <c r="W866" s="22" t="str">
        <f t="shared" si="176"/>
        <v/>
      </c>
      <c r="X866" s="22" t="str">
        <f t="shared" si="177"/>
        <v/>
      </c>
      <c r="Y866" s="22">
        <f t="shared" si="178"/>
        <v>0</v>
      </c>
      <c r="Z866" s="22">
        <f t="shared" si="179"/>
        <v>0</v>
      </c>
      <c r="AA866" s="22" t="str">
        <f t="shared" si="169"/>
        <v/>
      </c>
      <c r="AB866" s="22">
        <f>COUNTIF($G$2:G866,G866)</f>
        <v>0</v>
      </c>
      <c r="AC866" s="22" t="str">
        <f t="shared" si="180"/>
        <v/>
      </c>
      <c r="AD866" s="22" t="e">
        <f>VLOOKUP(D866,'2-班级信息'!A:AI,35,0)</f>
        <v>#N/A</v>
      </c>
      <c r="AE866" s="22" t="e">
        <f>VLOOKUP(D866,'2-班级信息'!A:AL,12,0)</f>
        <v>#N/A</v>
      </c>
      <c r="AF866" s="22" t="e">
        <f t="shared" si="170"/>
        <v>#N/A</v>
      </c>
      <c r="AG866" s="22" t="e">
        <f t="shared" si="181"/>
        <v>#N/A</v>
      </c>
    </row>
    <row r="867" spans="1:33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2" t="str">
        <f t="shared" si="171"/>
        <v xml:space="preserve"> </v>
      </c>
      <c r="R867" s="22" t="str">
        <f>IF(Q867="在读",IF(IFERROR(FIND("一",D867),0)&gt;0,"一对一",VLOOKUP(LEFT(D867,3),班级编码!A:H,8,0)),Q867)</f>
        <v xml:space="preserve"> </v>
      </c>
      <c r="S867" s="22">
        <f t="shared" si="172"/>
        <v>0</v>
      </c>
      <c r="T867" s="22">
        <f t="shared" si="173"/>
        <v>0</v>
      </c>
      <c r="U867" s="22" t="str">
        <f t="shared" si="174"/>
        <v/>
      </c>
      <c r="V867" s="22" t="str">
        <f t="shared" si="175"/>
        <v/>
      </c>
      <c r="W867" s="22" t="str">
        <f t="shared" si="176"/>
        <v/>
      </c>
      <c r="X867" s="22" t="str">
        <f t="shared" si="177"/>
        <v/>
      </c>
      <c r="Y867" s="22">
        <f t="shared" si="178"/>
        <v>0</v>
      </c>
      <c r="Z867" s="22">
        <f t="shared" si="179"/>
        <v>0</v>
      </c>
      <c r="AA867" s="22" t="str">
        <f t="shared" si="169"/>
        <v/>
      </c>
      <c r="AB867" s="22">
        <f>COUNTIF($G$2:G867,G867)</f>
        <v>0</v>
      </c>
      <c r="AC867" s="22" t="str">
        <f t="shared" si="180"/>
        <v/>
      </c>
      <c r="AD867" s="22" t="e">
        <f>VLOOKUP(D867,'2-班级信息'!A:AI,35,0)</f>
        <v>#N/A</v>
      </c>
      <c r="AE867" s="22" t="e">
        <f>VLOOKUP(D867,'2-班级信息'!A:AL,12,0)</f>
        <v>#N/A</v>
      </c>
      <c r="AF867" s="22" t="e">
        <f t="shared" si="170"/>
        <v>#N/A</v>
      </c>
      <c r="AG867" s="22" t="e">
        <f t="shared" si="181"/>
        <v>#N/A</v>
      </c>
    </row>
    <row r="868" spans="1:33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2" t="str">
        <f t="shared" si="171"/>
        <v xml:space="preserve"> </v>
      </c>
      <c r="R868" s="22" t="str">
        <f>IF(Q868="在读",IF(IFERROR(FIND("一",D868),0)&gt;0,"一对一",VLOOKUP(LEFT(D868,3),班级编码!A:H,8,0)),Q868)</f>
        <v xml:space="preserve"> </v>
      </c>
      <c r="S868" s="22">
        <f t="shared" si="172"/>
        <v>0</v>
      </c>
      <c r="T868" s="22">
        <f t="shared" si="173"/>
        <v>0</v>
      </c>
      <c r="U868" s="22" t="str">
        <f t="shared" si="174"/>
        <v/>
      </c>
      <c r="V868" s="22" t="str">
        <f t="shared" si="175"/>
        <v/>
      </c>
      <c r="W868" s="22" t="str">
        <f t="shared" si="176"/>
        <v/>
      </c>
      <c r="X868" s="22" t="str">
        <f t="shared" si="177"/>
        <v/>
      </c>
      <c r="Y868" s="22">
        <f t="shared" si="178"/>
        <v>0</v>
      </c>
      <c r="Z868" s="22">
        <f t="shared" si="179"/>
        <v>0</v>
      </c>
      <c r="AA868" s="22" t="str">
        <f t="shared" si="169"/>
        <v/>
      </c>
      <c r="AB868" s="22">
        <f>COUNTIF($G$2:G868,G868)</f>
        <v>0</v>
      </c>
      <c r="AC868" s="22" t="str">
        <f t="shared" si="180"/>
        <v/>
      </c>
      <c r="AD868" s="22" t="e">
        <f>VLOOKUP(D868,'2-班级信息'!A:AI,35,0)</f>
        <v>#N/A</v>
      </c>
      <c r="AE868" s="22" t="e">
        <f>VLOOKUP(D868,'2-班级信息'!A:AL,12,0)</f>
        <v>#N/A</v>
      </c>
      <c r="AF868" s="22" t="e">
        <f t="shared" si="170"/>
        <v>#N/A</v>
      </c>
      <c r="AG868" s="22" t="e">
        <f t="shared" si="181"/>
        <v>#N/A</v>
      </c>
    </row>
    <row r="869" spans="1:33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2" t="str">
        <f t="shared" si="171"/>
        <v xml:space="preserve"> </v>
      </c>
      <c r="R869" s="22" t="str">
        <f>IF(Q869="在读",IF(IFERROR(FIND("一",D869),0)&gt;0,"一对一",VLOOKUP(LEFT(D869,3),班级编码!A:H,8,0)),Q869)</f>
        <v xml:space="preserve"> </v>
      </c>
      <c r="S869" s="22">
        <f t="shared" si="172"/>
        <v>0</v>
      </c>
      <c r="T869" s="22">
        <f t="shared" si="173"/>
        <v>0</v>
      </c>
      <c r="U869" s="22" t="str">
        <f t="shared" si="174"/>
        <v/>
      </c>
      <c r="V869" s="22" t="str">
        <f t="shared" si="175"/>
        <v/>
      </c>
      <c r="W869" s="22" t="str">
        <f t="shared" si="176"/>
        <v/>
      </c>
      <c r="X869" s="22" t="str">
        <f t="shared" si="177"/>
        <v/>
      </c>
      <c r="Y869" s="22">
        <f t="shared" si="178"/>
        <v>0</v>
      </c>
      <c r="Z869" s="22">
        <f t="shared" si="179"/>
        <v>0</v>
      </c>
      <c r="AA869" s="22" t="str">
        <f t="shared" si="169"/>
        <v/>
      </c>
      <c r="AB869" s="22">
        <f>COUNTIF($G$2:G869,G869)</f>
        <v>0</v>
      </c>
      <c r="AC869" s="22" t="str">
        <f t="shared" si="180"/>
        <v/>
      </c>
      <c r="AD869" s="22" t="e">
        <f>VLOOKUP(D869,'2-班级信息'!A:AI,35,0)</f>
        <v>#N/A</v>
      </c>
      <c r="AE869" s="22" t="e">
        <f>VLOOKUP(D869,'2-班级信息'!A:AL,12,0)</f>
        <v>#N/A</v>
      </c>
      <c r="AF869" s="22" t="e">
        <f t="shared" si="170"/>
        <v>#N/A</v>
      </c>
      <c r="AG869" s="22" t="e">
        <f t="shared" si="181"/>
        <v>#N/A</v>
      </c>
    </row>
    <row r="870" spans="1:33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2" t="str">
        <f t="shared" si="171"/>
        <v xml:space="preserve"> </v>
      </c>
      <c r="R870" s="22" t="str">
        <f>IF(Q870="在读",IF(IFERROR(FIND("一",D870),0)&gt;0,"一对一",VLOOKUP(LEFT(D870,3),班级编码!A:H,8,0)),Q870)</f>
        <v xml:space="preserve"> </v>
      </c>
      <c r="S870" s="22">
        <f t="shared" si="172"/>
        <v>0</v>
      </c>
      <c r="T870" s="22">
        <f t="shared" si="173"/>
        <v>0</v>
      </c>
      <c r="U870" s="22" t="str">
        <f t="shared" si="174"/>
        <v/>
      </c>
      <c r="V870" s="22" t="str">
        <f t="shared" si="175"/>
        <v/>
      </c>
      <c r="W870" s="22" t="str">
        <f t="shared" si="176"/>
        <v/>
      </c>
      <c r="X870" s="22" t="str">
        <f t="shared" si="177"/>
        <v/>
      </c>
      <c r="Y870" s="22">
        <f t="shared" si="178"/>
        <v>0</v>
      </c>
      <c r="Z870" s="22">
        <f t="shared" si="179"/>
        <v>0</v>
      </c>
      <c r="AA870" s="22" t="str">
        <f t="shared" si="169"/>
        <v/>
      </c>
      <c r="AB870" s="22">
        <f>COUNTIF($G$2:G870,G870)</f>
        <v>0</v>
      </c>
      <c r="AC870" s="22" t="str">
        <f t="shared" si="180"/>
        <v/>
      </c>
      <c r="AD870" s="22" t="e">
        <f>VLOOKUP(D870,'2-班级信息'!A:AI,35,0)</f>
        <v>#N/A</v>
      </c>
      <c r="AE870" s="22" t="e">
        <f>VLOOKUP(D870,'2-班级信息'!A:AL,12,0)</f>
        <v>#N/A</v>
      </c>
      <c r="AF870" s="22" t="e">
        <f t="shared" si="170"/>
        <v>#N/A</v>
      </c>
      <c r="AG870" s="22" t="e">
        <f t="shared" si="181"/>
        <v>#N/A</v>
      </c>
    </row>
    <row r="871" spans="1:33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2" t="str">
        <f t="shared" si="171"/>
        <v xml:space="preserve"> </v>
      </c>
      <c r="R871" s="22" t="str">
        <f>IF(Q871="在读",IF(IFERROR(FIND("一",D871),0)&gt;0,"一对一",VLOOKUP(LEFT(D871,3),班级编码!A:H,8,0)),Q871)</f>
        <v xml:space="preserve"> </v>
      </c>
      <c r="S871" s="22">
        <f t="shared" si="172"/>
        <v>0</v>
      </c>
      <c r="T871" s="22">
        <f t="shared" si="173"/>
        <v>0</v>
      </c>
      <c r="U871" s="22" t="str">
        <f t="shared" si="174"/>
        <v/>
      </c>
      <c r="V871" s="22" t="str">
        <f t="shared" si="175"/>
        <v/>
      </c>
      <c r="W871" s="22" t="str">
        <f t="shared" si="176"/>
        <v/>
      </c>
      <c r="X871" s="22" t="str">
        <f t="shared" si="177"/>
        <v/>
      </c>
      <c r="Y871" s="22">
        <f t="shared" si="178"/>
        <v>0</v>
      </c>
      <c r="Z871" s="22">
        <f t="shared" si="179"/>
        <v>0</v>
      </c>
      <c r="AA871" s="22" t="str">
        <f t="shared" si="169"/>
        <v/>
      </c>
      <c r="AB871" s="22">
        <f>COUNTIF($G$2:G871,G871)</f>
        <v>0</v>
      </c>
      <c r="AC871" s="22" t="str">
        <f t="shared" si="180"/>
        <v/>
      </c>
      <c r="AD871" s="22" t="e">
        <f>VLOOKUP(D871,'2-班级信息'!A:AI,35,0)</f>
        <v>#N/A</v>
      </c>
      <c r="AE871" s="22" t="e">
        <f>VLOOKUP(D871,'2-班级信息'!A:AL,12,0)</f>
        <v>#N/A</v>
      </c>
      <c r="AF871" s="22" t="e">
        <f t="shared" si="170"/>
        <v>#N/A</v>
      </c>
      <c r="AG871" s="22" t="e">
        <f t="shared" si="181"/>
        <v>#N/A</v>
      </c>
    </row>
    <row r="872" spans="1:33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2" t="str">
        <f t="shared" si="171"/>
        <v xml:space="preserve"> </v>
      </c>
      <c r="R872" s="22" t="str">
        <f>IF(Q872="在读",IF(IFERROR(FIND("一",D872),0)&gt;0,"一对一",VLOOKUP(LEFT(D872,3),班级编码!A:H,8,0)),Q872)</f>
        <v xml:space="preserve"> </v>
      </c>
      <c r="S872" s="22">
        <f t="shared" si="172"/>
        <v>0</v>
      </c>
      <c r="T872" s="22">
        <f t="shared" si="173"/>
        <v>0</v>
      </c>
      <c r="U872" s="22" t="str">
        <f t="shared" si="174"/>
        <v/>
      </c>
      <c r="V872" s="22" t="str">
        <f t="shared" si="175"/>
        <v/>
      </c>
      <c r="W872" s="22" t="str">
        <f t="shared" si="176"/>
        <v/>
      </c>
      <c r="X872" s="22" t="str">
        <f t="shared" si="177"/>
        <v/>
      </c>
      <c r="Y872" s="22">
        <f t="shared" si="178"/>
        <v>0</v>
      </c>
      <c r="Z872" s="22">
        <f t="shared" si="179"/>
        <v>0</v>
      </c>
      <c r="AA872" s="22" t="str">
        <f t="shared" si="169"/>
        <v/>
      </c>
      <c r="AB872" s="22">
        <f>COUNTIF($G$2:G872,G872)</f>
        <v>0</v>
      </c>
      <c r="AC872" s="22" t="str">
        <f t="shared" si="180"/>
        <v/>
      </c>
      <c r="AD872" s="22" t="e">
        <f>VLOOKUP(D872,'2-班级信息'!A:AI,35,0)</f>
        <v>#N/A</v>
      </c>
      <c r="AE872" s="22" t="e">
        <f>VLOOKUP(D872,'2-班级信息'!A:AL,12,0)</f>
        <v>#N/A</v>
      </c>
      <c r="AF872" s="22" t="e">
        <f t="shared" si="170"/>
        <v>#N/A</v>
      </c>
      <c r="AG872" s="22" t="e">
        <f t="shared" si="181"/>
        <v>#N/A</v>
      </c>
    </row>
    <row r="873" spans="1:3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2" t="str">
        <f t="shared" si="171"/>
        <v xml:space="preserve"> </v>
      </c>
      <c r="R873" s="22" t="str">
        <f>IF(Q873="在读",IF(IFERROR(FIND("一",D873),0)&gt;0,"一对一",VLOOKUP(LEFT(D873,3),班级编码!A:H,8,0)),Q873)</f>
        <v xml:space="preserve"> </v>
      </c>
      <c r="S873" s="22">
        <f t="shared" si="172"/>
        <v>0</v>
      </c>
      <c r="T873" s="22">
        <f t="shared" si="173"/>
        <v>0</v>
      </c>
      <c r="U873" s="22" t="str">
        <f t="shared" si="174"/>
        <v/>
      </c>
      <c r="V873" s="22" t="str">
        <f t="shared" si="175"/>
        <v/>
      </c>
      <c r="W873" s="22" t="str">
        <f t="shared" si="176"/>
        <v/>
      </c>
      <c r="X873" s="22" t="str">
        <f t="shared" si="177"/>
        <v/>
      </c>
      <c r="Y873" s="22">
        <f t="shared" si="178"/>
        <v>0</v>
      </c>
      <c r="Z873" s="22">
        <f t="shared" si="179"/>
        <v>0</v>
      </c>
      <c r="AA873" s="22" t="str">
        <f t="shared" si="169"/>
        <v/>
      </c>
      <c r="AB873" s="22">
        <f>COUNTIF($G$2:G873,G873)</f>
        <v>0</v>
      </c>
      <c r="AC873" s="22" t="str">
        <f t="shared" si="180"/>
        <v/>
      </c>
      <c r="AD873" s="22" t="e">
        <f>VLOOKUP(D873,'2-班级信息'!A:AI,35,0)</f>
        <v>#N/A</v>
      </c>
      <c r="AE873" s="22" t="e">
        <f>VLOOKUP(D873,'2-班级信息'!A:AL,12,0)</f>
        <v>#N/A</v>
      </c>
      <c r="AF873" s="22" t="e">
        <f t="shared" si="170"/>
        <v>#N/A</v>
      </c>
      <c r="AG873" s="22" t="e">
        <f t="shared" si="181"/>
        <v>#N/A</v>
      </c>
    </row>
    <row r="874" spans="1:33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2" t="str">
        <f t="shared" si="171"/>
        <v xml:space="preserve"> </v>
      </c>
      <c r="R874" s="22" t="str">
        <f>IF(Q874="在读",IF(IFERROR(FIND("一",D874),0)&gt;0,"一对一",VLOOKUP(LEFT(D874,3),班级编码!A:H,8,0)),Q874)</f>
        <v xml:space="preserve"> </v>
      </c>
      <c r="S874" s="22">
        <f t="shared" si="172"/>
        <v>0</v>
      </c>
      <c r="T874" s="22">
        <f t="shared" si="173"/>
        <v>0</v>
      </c>
      <c r="U874" s="22" t="str">
        <f t="shared" si="174"/>
        <v/>
      </c>
      <c r="V874" s="22" t="str">
        <f t="shared" si="175"/>
        <v/>
      </c>
      <c r="W874" s="22" t="str">
        <f t="shared" si="176"/>
        <v/>
      </c>
      <c r="X874" s="22" t="str">
        <f t="shared" si="177"/>
        <v/>
      </c>
      <c r="Y874" s="22">
        <f t="shared" si="178"/>
        <v>0</v>
      </c>
      <c r="Z874" s="22">
        <f t="shared" si="179"/>
        <v>0</v>
      </c>
      <c r="AA874" s="22" t="str">
        <f t="shared" si="169"/>
        <v/>
      </c>
      <c r="AB874" s="22">
        <f>COUNTIF($G$2:G874,G874)</f>
        <v>0</v>
      </c>
      <c r="AC874" s="22" t="str">
        <f t="shared" si="180"/>
        <v/>
      </c>
      <c r="AD874" s="22" t="e">
        <f>VLOOKUP(D874,'2-班级信息'!A:AI,35,0)</f>
        <v>#N/A</v>
      </c>
      <c r="AE874" s="22" t="e">
        <f>VLOOKUP(D874,'2-班级信息'!A:AL,12,0)</f>
        <v>#N/A</v>
      </c>
      <c r="AF874" s="22" t="e">
        <f t="shared" si="170"/>
        <v>#N/A</v>
      </c>
      <c r="AG874" s="22" t="e">
        <f t="shared" si="181"/>
        <v>#N/A</v>
      </c>
    </row>
    <row r="875" spans="1:33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2" t="str">
        <f t="shared" si="171"/>
        <v xml:space="preserve"> </v>
      </c>
      <c r="R875" s="22" t="str">
        <f>IF(Q875="在读",IF(IFERROR(FIND("一",D875),0)&gt;0,"一对一",VLOOKUP(LEFT(D875,3),班级编码!A:H,8,0)),Q875)</f>
        <v xml:space="preserve"> </v>
      </c>
      <c r="S875" s="22">
        <f t="shared" si="172"/>
        <v>0</v>
      </c>
      <c r="T875" s="22">
        <f t="shared" si="173"/>
        <v>0</v>
      </c>
      <c r="U875" s="22" t="str">
        <f t="shared" si="174"/>
        <v/>
      </c>
      <c r="V875" s="22" t="str">
        <f t="shared" si="175"/>
        <v/>
      </c>
      <c r="W875" s="22" t="str">
        <f t="shared" si="176"/>
        <v/>
      </c>
      <c r="X875" s="22" t="str">
        <f t="shared" si="177"/>
        <v/>
      </c>
      <c r="Y875" s="22">
        <f t="shared" si="178"/>
        <v>0</v>
      </c>
      <c r="Z875" s="22">
        <f t="shared" si="179"/>
        <v>0</v>
      </c>
      <c r="AA875" s="22" t="str">
        <f t="shared" si="169"/>
        <v/>
      </c>
      <c r="AB875" s="22">
        <f>COUNTIF($G$2:G875,G875)</f>
        <v>0</v>
      </c>
      <c r="AC875" s="22" t="str">
        <f t="shared" si="180"/>
        <v/>
      </c>
      <c r="AD875" s="22" t="e">
        <f>VLOOKUP(D875,'2-班级信息'!A:AI,35,0)</f>
        <v>#N/A</v>
      </c>
      <c r="AE875" s="22" t="e">
        <f>VLOOKUP(D875,'2-班级信息'!A:AL,12,0)</f>
        <v>#N/A</v>
      </c>
      <c r="AF875" s="22" t="e">
        <f t="shared" si="170"/>
        <v>#N/A</v>
      </c>
      <c r="AG875" s="22" t="e">
        <f t="shared" si="181"/>
        <v>#N/A</v>
      </c>
    </row>
    <row r="876" spans="1:33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2" t="str">
        <f t="shared" si="171"/>
        <v xml:space="preserve"> </v>
      </c>
      <c r="R876" s="22" t="str">
        <f>IF(Q876="在读",IF(IFERROR(FIND("一",D876),0)&gt;0,"一对一",VLOOKUP(LEFT(D876,3),班级编码!A:H,8,0)),Q876)</f>
        <v xml:space="preserve"> </v>
      </c>
      <c r="S876" s="22">
        <f t="shared" si="172"/>
        <v>0</v>
      </c>
      <c r="T876" s="22">
        <f t="shared" si="173"/>
        <v>0</v>
      </c>
      <c r="U876" s="22" t="str">
        <f t="shared" si="174"/>
        <v/>
      </c>
      <c r="V876" s="22" t="str">
        <f t="shared" si="175"/>
        <v/>
      </c>
      <c r="W876" s="22" t="str">
        <f t="shared" si="176"/>
        <v/>
      </c>
      <c r="X876" s="22" t="str">
        <f t="shared" si="177"/>
        <v/>
      </c>
      <c r="Y876" s="22">
        <f t="shared" si="178"/>
        <v>0</v>
      </c>
      <c r="Z876" s="22">
        <f t="shared" si="179"/>
        <v>0</v>
      </c>
      <c r="AA876" s="22" t="str">
        <f t="shared" si="169"/>
        <v/>
      </c>
      <c r="AB876" s="22">
        <f>COUNTIF($G$2:G876,G876)</f>
        <v>0</v>
      </c>
      <c r="AC876" s="22" t="str">
        <f t="shared" si="180"/>
        <v/>
      </c>
      <c r="AD876" s="22" t="e">
        <f>VLOOKUP(D876,'2-班级信息'!A:AI,35,0)</f>
        <v>#N/A</v>
      </c>
      <c r="AE876" s="22" t="e">
        <f>VLOOKUP(D876,'2-班级信息'!A:AL,12,0)</f>
        <v>#N/A</v>
      </c>
      <c r="AF876" s="22" t="e">
        <f t="shared" si="170"/>
        <v>#N/A</v>
      </c>
      <c r="AG876" s="22" t="e">
        <f t="shared" si="181"/>
        <v>#N/A</v>
      </c>
    </row>
    <row r="877" spans="1:33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2" t="str">
        <f t="shared" si="171"/>
        <v xml:space="preserve"> </v>
      </c>
      <c r="R877" s="22" t="str">
        <f>IF(Q877="在读",IF(IFERROR(FIND("一",D877),0)&gt;0,"一对一",VLOOKUP(LEFT(D877,3),班级编码!A:H,8,0)),Q877)</f>
        <v xml:space="preserve"> </v>
      </c>
      <c r="S877" s="22">
        <f t="shared" si="172"/>
        <v>0</v>
      </c>
      <c r="T877" s="22">
        <f t="shared" si="173"/>
        <v>0</v>
      </c>
      <c r="U877" s="22" t="str">
        <f t="shared" si="174"/>
        <v/>
      </c>
      <c r="V877" s="22" t="str">
        <f t="shared" si="175"/>
        <v/>
      </c>
      <c r="W877" s="22" t="str">
        <f t="shared" si="176"/>
        <v/>
      </c>
      <c r="X877" s="22" t="str">
        <f t="shared" si="177"/>
        <v/>
      </c>
      <c r="Y877" s="22">
        <f t="shared" si="178"/>
        <v>0</v>
      </c>
      <c r="Z877" s="22">
        <f t="shared" si="179"/>
        <v>0</v>
      </c>
      <c r="AA877" s="22" t="str">
        <f t="shared" si="169"/>
        <v/>
      </c>
      <c r="AB877" s="22">
        <f>COUNTIF($G$2:G877,G877)</f>
        <v>0</v>
      </c>
      <c r="AC877" s="22" t="str">
        <f t="shared" si="180"/>
        <v/>
      </c>
      <c r="AD877" s="22" t="e">
        <f>VLOOKUP(D877,'2-班级信息'!A:AI,35,0)</f>
        <v>#N/A</v>
      </c>
      <c r="AE877" s="22" t="e">
        <f>VLOOKUP(D877,'2-班级信息'!A:AL,12,0)</f>
        <v>#N/A</v>
      </c>
      <c r="AF877" s="22" t="e">
        <f t="shared" si="170"/>
        <v>#N/A</v>
      </c>
      <c r="AG877" s="22" t="e">
        <f t="shared" si="181"/>
        <v>#N/A</v>
      </c>
    </row>
    <row r="878" spans="1:33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2" t="str">
        <f t="shared" si="171"/>
        <v xml:space="preserve"> </v>
      </c>
      <c r="R878" s="22" t="str">
        <f>IF(Q878="在读",IF(IFERROR(FIND("一",D878),0)&gt;0,"一对一",VLOOKUP(LEFT(D878,3),班级编码!A:H,8,0)),Q878)</f>
        <v xml:space="preserve"> </v>
      </c>
      <c r="S878" s="22">
        <f t="shared" si="172"/>
        <v>0</v>
      </c>
      <c r="T878" s="22">
        <f t="shared" si="173"/>
        <v>0</v>
      </c>
      <c r="U878" s="22" t="str">
        <f t="shared" si="174"/>
        <v/>
      </c>
      <c r="V878" s="22" t="str">
        <f t="shared" si="175"/>
        <v/>
      </c>
      <c r="W878" s="22" t="str">
        <f t="shared" si="176"/>
        <v/>
      </c>
      <c r="X878" s="22" t="str">
        <f t="shared" si="177"/>
        <v/>
      </c>
      <c r="Y878" s="22">
        <f t="shared" si="178"/>
        <v>0</v>
      </c>
      <c r="Z878" s="22">
        <f t="shared" si="179"/>
        <v>0</v>
      </c>
      <c r="AA878" s="22" t="str">
        <f t="shared" si="169"/>
        <v/>
      </c>
      <c r="AB878" s="22">
        <f>COUNTIF($G$2:G878,G878)</f>
        <v>0</v>
      </c>
      <c r="AC878" s="22" t="str">
        <f t="shared" si="180"/>
        <v/>
      </c>
      <c r="AD878" s="22" t="e">
        <f>VLOOKUP(D878,'2-班级信息'!A:AI,35,0)</f>
        <v>#N/A</v>
      </c>
      <c r="AE878" s="22" t="e">
        <f>VLOOKUP(D878,'2-班级信息'!A:AL,12,0)</f>
        <v>#N/A</v>
      </c>
      <c r="AF878" s="22" t="e">
        <f t="shared" si="170"/>
        <v>#N/A</v>
      </c>
      <c r="AG878" s="22" t="e">
        <f t="shared" si="181"/>
        <v>#N/A</v>
      </c>
    </row>
    <row r="879" spans="1:33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2" t="str">
        <f t="shared" si="171"/>
        <v xml:space="preserve"> </v>
      </c>
      <c r="R879" s="22" t="str">
        <f>IF(Q879="在读",IF(IFERROR(FIND("一",D879),0)&gt;0,"一对一",VLOOKUP(LEFT(D879,3),班级编码!A:H,8,0)),Q879)</f>
        <v xml:space="preserve"> </v>
      </c>
      <c r="S879" s="22">
        <f t="shared" si="172"/>
        <v>0</v>
      </c>
      <c r="T879" s="22">
        <f t="shared" si="173"/>
        <v>0</v>
      </c>
      <c r="U879" s="22" t="str">
        <f t="shared" si="174"/>
        <v/>
      </c>
      <c r="V879" s="22" t="str">
        <f t="shared" si="175"/>
        <v/>
      </c>
      <c r="W879" s="22" t="str">
        <f t="shared" si="176"/>
        <v/>
      </c>
      <c r="X879" s="22" t="str">
        <f t="shared" si="177"/>
        <v/>
      </c>
      <c r="Y879" s="22">
        <f t="shared" si="178"/>
        <v>0</v>
      </c>
      <c r="Z879" s="22">
        <f t="shared" si="179"/>
        <v>0</v>
      </c>
      <c r="AA879" s="22" t="str">
        <f t="shared" si="169"/>
        <v/>
      </c>
      <c r="AB879" s="22">
        <f>COUNTIF($G$2:G879,G879)</f>
        <v>0</v>
      </c>
      <c r="AC879" s="22" t="str">
        <f t="shared" si="180"/>
        <v/>
      </c>
      <c r="AD879" s="22" t="e">
        <f>VLOOKUP(D879,'2-班级信息'!A:AI,35,0)</f>
        <v>#N/A</v>
      </c>
      <c r="AE879" s="22" t="e">
        <f>VLOOKUP(D879,'2-班级信息'!A:AL,12,0)</f>
        <v>#N/A</v>
      </c>
      <c r="AF879" s="22" t="e">
        <f t="shared" si="170"/>
        <v>#N/A</v>
      </c>
      <c r="AG879" s="22" t="e">
        <f t="shared" si="181"/>
        <v>#N/A</v>
      </c>
    </row>
    <row r="880" spans="1:33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2" t="str">
        <f t="shared" si="171"/>
        <v xml:space="preserve"> </v>
      </c>
      <c r="R880" s="22" t="str">
        <f>IF(Q880="在读",IF(IFERROR(FIND("一",D880),0)&gt;0,"一对一",VLOOKUP(LEFT(D880,3),班级编码!A:H,8,0)),Q880)</f>
        <v xml:space="preserve"> </v>
      </c>
      <c r="S880" s="22">
        <f t="shared" si="172"/>
        <v>0</v>
      </c>
      <c r="T880" s="22">
        <f t="shared" si="173"/>
        <v>0</v>
      </c>
      <c r="U880" s="22" t="str">
        <f t="shared" si="174"/>
        <v/>
      </c>
      <c r="V880" s="22" t="str">
        <f t="shared" si="175"/>
        <v/>
      </c>
      <c r="W880" s="22" t="str">
        <f t="shared" si="176"/>
        <v/>
      </c>
      <c r="X880" s="22" t="str">
        <f t="shared" si="177"/>
        <v/>
      </c>
      <c r="Y880" s="22">
        <f t="shared" si="178"/>
        <v>0</v>
      </c>
      <c r="Z880" s="22">
        <f t="shared" si="179"/>
        <v>0</v>
      </c>
      <c r="AA880" s="22" t="str">
        <f t="shared" si="169"/>
        <v/>
      </c>
      <c r="AB880" s="22">
        <f>COUNTIF($G$2:G880,G880)</f>
        <v>0</v>
      </c>
      <c r="AC880" s="22" t="str">
        <f t="shared" si="180"/>
        <v/>
      </c>
      <c r="AD880" s="22" t="e">
        <f>VLOOKUP(D880,'2-班级信息'!A:AI,35,0)</f>
        <v>#N/A</v>
      </c>
      <c r="AE880" s="22" t="e">
        <f>VLOOKUP(D880,'2-班级信息'!A:AL,12,0)</f>
        <v>#N/A</v>
      </c>
      <c r="AF880" s="22" t="e">
        <f t="shared" si="170"/>
        <v>#N/A</v>
      </c>
      <c r="AG880" s="22" t="e">
        <f t="shared" si="181"/>
        <v>#N/A</v>
      </c>
    </row>
    <row r="881" spans="1:33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2" t="str">
        <f t="shared" si="171"/>
        <v xml:space="preserve"> </v>
      </c>
      <c r="R881" s="22" t="str">
        <f>IF(Q881="在读",IF(IFERROR(FIND("一",D881),0)&gt;0,"一对一",VLOOKUP(LEFT(D881,3),班级编码!A:H,8,0)),Q881)</f>
        <v xml:space="preserve"> </v>
      </c>
      <c r="S881" s="22">
        <f t="shared" si="172"/>
        <v>0</v>
      </c>
      <c r="T881" s="22">
        <f t="shared" si="173"/>
        <v>0</v>
      </c>
      <c r="U881" s="22" t="str">
        <f t="shared" si="174"/>
        <v/>
      </c>
      <c r="V881" s="22" t="str">
        <f t="shared" si="175"/>
        <v/>
      </c>
      <c r="W881" s="22" t="str">
        <f t="shared" si="176"/>
        <v/>
      </c>
      <c r="X881" s="22" t="str">
        <f t="shared" si="177"/>
        <v/>
      </c>
      <c r="Y881" s="22">
        <f t="shared" si="178"/>
        <v>0</v>
      </c>
      <c r="Z881" s="22">
        <f t="shared" si="179"/>
        <v>0</v>
      </c>
      <c r="AA881" s="22" t="str">
        <f t="shared" si="169"/>
        <v/>
      </c>
      <c r="AB881" s="22">
        <f>COUNTIF($G$2:G881,G881)</f>
        <v>0</v>
      </c>
      <c r="AC881" s="22" t="str">
        <f t="shared" si="180"/>
        <v/>
      </c>
      <c r="AD881" s="22" t="e">
        <f>VLOOKUP(D881,'2-班级信息'!A:AI,35,0)</f>
        <v>#N/A</v>
      </c>
      <c r="AE881" s="22" t="e">
        <f>VLOOKUP(D881,'2-班级信息'!A:AL,12,0)</f>
        <v>#N/A</v>
      </c>
      <c r="AF881" s="22" t="e">
        <f t="shared" si="170"/>
        <v>#N/A</v>
      </c>
      <c r="AG881" s="22" t="e">
        <f t="shared" si="181"/>
        <v>#N/A</v>
      </c>
    </row>
    <row r="882" spans="1:33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2" t="str">
        <f t="shared" si="171"/>
        <v xml:space="preserve"> </v>
      </c>
      <c r="R882" s="22" t="str">
        <f>IF(Q882="在读",IF(IFERROR(FIND("一",D882),0)&gt;0,"一对一",VLOOKUP(LEFT(D882,3),班级编码!A:H,8,0)),Q882)</f>
        <v xml:space="preserve"> </v>
      </c>
      <c r="S882" s="22">
        <f t="shared" si="172"/>
        <v>0</v>
      </c>
      <c r="T882" s="22">
        <f t="shared" si="173"/>
        <v>0</v>
      </c>
      <c r="U882" s="22" t="str">
        <f t="shared" si="174"/>
        <v/>
      </c>
      <c r="V882" s="22" t="str">
        <f t="shared" si="175"/>
        <v/>
      </c>
      <c r="W882" s="22" t="str">
        <f t="shared" si="176"/>
        <v/>
      </c>
      <c r="X882" s="22" t="str">
        <f t="shared" si="177"/>
        <v/>
      </c>
      <c r="Y882" s="22">
        <f t="shared" si="178"/>
        <v>0</v>
      </c>
      <c r="Z882" s="22">
        <f t="shared" si="179"/>
        <v>0</v>
      </c>
      <c r="AA882" s="22" t="str">
        <f t="shared" si="169"/>
        <v/>
      </c>
      <c r="AB882" s="22">
        <f>COUNTIF($G$2:G882,G882)</f>
        <v>0</v>
      </c>
      <c r="AC882" s="22" t="str">
        <f t="shared" si="180"/>
        <v/>
      </c>
      <c r="AD882" s="22" t="e">
        <f>VLOOKUP(D882,'2-班级信息'!A:AI,35,0)</f>
        <v>#N/A</v>
      </c>
      <c r="AE882" s="22" t="e">
        <f>VLOOKUP(D882,'2-班级信息'!A:AL,12,0)</f>
        <v>#N/A</v>
      </c>
      <c r="AF882" s="22" t="e">
        <f t="shared" si="170"/>
        <v>#N/A</v>
      </c>
      <c r="AG882" s="22" t="e">
        <f t="shared" si="181"/>
        <v>#N/A</v>
      </c>
    </row>
    <row r="883" spans="1:3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2" t="str">
        <f t="shared" si="171"/>
        <v xml:space="preserve"> </v>
      </c>
      <c r="R883" s="22" t="str">
        <f>IF(Q883="在读",IF(IFERROR(FIND("一",D883),0)&gt;0,"一对一",VLOOKUP(LEFT(D883,3),班级编码!A:H,8,0)),Q883)</f>
        <v xml:space="preserve"> </v>
      </c>
      <c r="S883" s="22">
        <f t="shared" si="172"/>
        <v>0</v>
      </c>
      <c r="T883" s="22">
        <f t="shared" si="173"/>
        <v>0</v>
      </c>
      <c r="U883" s="22" t="str">
        <f t="shared" si="174"/>
        <v/>
      </c>
      <c r="V883" s="22" t="str">
        <f t="shared" si="175"/>
        <v/>
      </c>
      <c r="W883" s="22" t="str">
        <f t="shared" si="176"/>
        <v/>
      </c>
      <c r="X883" s="22" t="str">
        <f t="shared" si="177"/>
        <v/>
      </c>
      <c r="Y883" s="22">
        <f t="shared" si="178"/>
        <v>0</v>
      </c>
      <c r="Z883" s="22">
        <f t="shared" si="179"/>
        <v>0</v>
      </c>
      <c r="AA883" s="22" t="str">
        <f t="shared" si="169"/>
        <v/>
      </c>
      <c r="AB883" s="22">
        <f>COUNTIF($G$2:G883,G883)</f>
        <v>0</v>
      </c>
      <c r="AC883" s="22" t="str">
        <f t="shared" si="180"/>
        <v/>
      </c>
      <c r="AD883" s="22" t="e">
        <f>VLOOKUP(D883,'2-班级信息'!A:AI,35,0)</f>
        <v>#N/A</v>
      </c>
      <c r="AE883" s="22" t="e">
        <f>VLOOKUP(D883,'2-班级信息'!A:AL,12,0)</f>
        <v>#N/A</v>
      </c>
      <c r="AF883" s="22" t="e">
        <f t="shared" si="170"/>
        <v>#N/A</v>
      </c>
      <c r="AG883" s="22" t="e">
        <f t="shared" si="181"/>
        <v>#N/A</v>
      </c>
    </row>
    <row r="884" spans="1:33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2" t="str">
        <f t="shared" si="171"/>
        <v xml:space="preserve"> </v>
      </c>
      <c r="R884" s="22" t="str">
        <f>IF(Q884="在读",IF(IFERROR(FIND("一",D884),0)&gt;0,"一对一",VLOOKUP(LEFT(D884,3),班级编码!A:H,8,0)),Q884)</f>
        <v xml:space="preserve"> </v>
      </c>
      <c r="S884" s="22">
        <f t="shared" si="172"/>
        <v>0</v>
      </c>
      <c r="T884" s="22">
        <f t="shared" si="173"/>
        <v>0</v>
      </c>
      <c r="U884" s="22" t="str">
        <f t="shared" si="174"/>
        <v/>
      </c>
      <c r="V884" s="22" t="str">
        <f t="shared" si="175"/>
        <v/>
      </c>
      <c r="W884" s="22" t="str">
        <f t="shared" si="176"/>
        <v/>
      </c>
      <c r="X884" s="22" t="str">
        <f t="shared" si="177"/>
        <v/>
      </c>
      <c r="Y884" s="22">
        <f t="shared" si="178"/>
        <v>0</v>
      </c>
      <c r="Z884" s="22">
        <f t="shared" si="179"/>
        <v>0</v>
      </c>
      <c r="AA884" s="22" t="str">
        <f t="shared" si="169"/>
        <v/>
      </c>
      <c r="AB884" s="22">
        <f>COUNTIF($G$2:G884,G884)</f>
        <v>0</v>
      </c>
      <c r="AC884" s="22" t="str">
        <f t="shared" si="180"/>
        <v/>
      </c>
      <c r="AD884" s="22" t="e">
        <f>VLOOKUP(D884,'2-班级信息'!A:AI,35,0)</f>
        <v>#N/A</v>
      </c>
      <c r="AE884" s="22" t="e">
        <f>VLOOKUP(D884,'2-班级信息'!A:AL,12,0)</f>
        <v>#N/A</v>
      </c>
      <c r="AF884" s="22" t="e">
        <f t="shared" si="170"/>
        <v>#N/A</v>
      </c>
      <c r="AG884" s="22" t="e">
        <f t="shared" si="181"/>
        <v>#N/A</v>
      </c>
    </row>
    <row r="885" spans="1:33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2" t="str">
        <f t="shared" si="171"/>
        <v xml:space="preserve"> </v>
      </c>
      <c r="R885" s="22" t="str">
        <f>IF(Q885="在读",IF(IFERROR(FIND("一",D885),0)&gt;0,"一对一",VLOOKUP(LEFT(D885,3),班级编码!A:H,8,0)),Q885)</f>
        <v xml:space="preserve"> </v>
      </c>
      <c r="S885" s="22">
        <f t="shared" si="172"/>
        <v>0</v>
      </c>
      <c r="T885" s="22">
        <f t="shared" si="173"/>
        <v>0</v>
      </c>
      <c r="U885" s="22" t="str">
        <f t="shared" si="174"/>
        <v/>
      </c>
      <c r="V885" s="22" t="str">
        <f t="shared" si="175"/>
        <v/>
      </c>
      <c r="W885" s="22" t="str">
        <f t="shared" si="176"/>
        <v/>
      </c>
      <c r="X885" s="22" t="str">
        <f t="shared" si="177"/>
        <v/>
      </c>
      <c r="Y885" s="22">
        <f t="shared" si="178"/>
        <v>0</v>
      </c>
      <c r="Z885" s="22">
        <f t="shared" si="179"/>
        <v>0</v>
      </c>
      <c r="AA885" s="22" t="str">
        <f t="shared" si="169"/>
        <v/>
      </c>
      <c r="AB885" s="22">
        <f>COUNTIF($G$2:G885,G885)</f>
        <v>0</v>
      </c>
      <c r="AC885" s="22" t="str">
        <f t="shared" si="180"/>
        <v/>
      </c>
      <c r="AD885" s="22" t="e">
        <f>VLOOKUP(D885,'2-班级信息'!A:AI,35,0)</f>
        <v>#N/A</v>
      </c>
      <c r="AE885" s="22" t="e">
        <f>VLOOKUP(D885,'2-班级信息'!A:AL,12,0)</f>
        <v>#N/A</v>
      </c>
      <c r="AF885" s="22" t="e">
        <f t="shared" si="170"/>
        <v>#N/A</v>
      </c>
      <c r="AG885" s="22" t="e">
        <f t="shared" si="181"/>
        <v>#N/A</v>
      </c>
    </row>
    <row r="886" spans="1:33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2" t="str">
        <f t="shared" si="171"/>
        <v xml:space="preserve"> </v>
      </c>
      <c r="R886" s="22" t="str">
        <f>IF(Q886="在读",IF(IFERROR(FIND("一",D886),0)&gt;0,"一对一",VLOOKUP(LEFT(D886,3),班级编码!A:H,8,0)),Q886)</f>
        <v xml:space="preserve"> </v>
      </c>
      <c r="S886" s="22">
        <f t="shared" si="172"/>
        <v>0</v>
      </c>
      <c r="T886" s="22">
        <f t="shared" si="173"/>
        <v>0</v>
      </c>
      <c r="U886" s="22" t="str">
        <f t="shared" si="174"/>
        <v/>
      </c>
      <c r="V886" s="22" t="str">
        <f t="shared" si="175"/>
        <v/>
      </c>
      <c r="W886" s="22" t="str">
        <f t="shared" si="176"/>
        <v/>
      </c>
      <c r="X886" s="22" t="str">
        <f t="shared" si="177"/>
        <v/>
      </c>
      <c r="Y886" s="22">
        <f t="shared" si="178"/>
        <v>0</v>
      </c>
      <c r="Z886" s="22">
        <f t="shared" si="179"/>
        <v>0</v>
      </c>
      <c r="AA886" s="22" t="str">
        <f t="shared" si="169"/>
        <v/>
      </c>
      <c r="AB886" s="22">
        <f>COUNTIF($G$2:G886,G886)</f>
        <v>0</v>
      </c>
      <c r="AC886" s="22" t="str">
        <f t="shared" si="180"/>
        <v/>
      </c>
      <c r="AD886" s="22" t="e">
        <f>VLOOKUP(D886,'2-班级信息'!A:AI,35,0)</f>
        <v>#N/A</v>
      </c>
      <c r="AE886" s="22" t="e">
        <f>VLOOKUP(D886,'2-班级信息'!A:AL,12,0)</f>
        <v>#N/A</v>
      </c>
      <c r="AF886" s="22" t="e">
        <f t="shared" si="170"/>
        <v>#N/A</v>
      </c>
      <c r="AG886" s="22" t="e">
        <f t="shared" si="181"/>
        <v>#N/A</v>
      </c>
    </row>
    <row r="887" spans="1:33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2" t="str">
        <f t="shared" si="171"/>
        <v xml:space="preserve"> </v>
      </c>
      <c r="R887" s="22" t="str">
        <f>IF(Q887="在读",IF(IFERROR(FIND("一",D887),0)&gt;0,"一对一",VLOOKUP(LEFT(D887,3),班级编码!A:H,8,0)),Q887)</f>
        <v xml:space="preserve"> </v>
      </c>
      <c r="S887" s="22">
        <f t="shared" si="172"/>
        <v>0</v>
      </c>
      <c r="T887" s="22">
        <f t="shared" si="173"/>
        <v>0</v>
      </c>
      <c r="U887" s="22" t="str">
        <f t="shared" si="174"/>
        <v/>
      </c>
      <c r="V887" s="22" t="str">
        <f t="shared" si="175"/>
        <v/>
      </c>
      <c r="W887" s="22" t="str">
        <f t="shared" si="176"/>
        <v/>
      </c>
      <c r="X887" s="22" t="str">
        <f t="shared" si="177"/>
        <v/>
      </c>
      <c r="Y887" s="22">
        <f t="shared" si="178"/>
        <v>0</v>
      </c>
      <c r="Z887" s="22">
        <f t="shared" si="179"/>
        <v>0</v>
      </c>
      <c r="AA887" s="22" t="str">
        <f t="shared" si="169"/>
        <v/>
      </c>
      <c r="AB887" s="22">
        <f>COUNTIF($G$2:G887,G887)</f>
        <v>0</v>
      </c>
      <c r="AC887" s="22" t="str">
        <f t="shared" si="180"/>
        <v/>
      </c>
      <c r="AD887" s="22" t="e">
        <f>VLOOKUP(D887,'2-班级信息'!A:AI,35,0)</f>
        <v>#N/A</v>
      </c>
      <c r="AE887" s="22" t="e">
        <f>VLOOKUP(D887,'2-班级信息'!A:AL,12,0)</f>
        <v>#N/A</v>
      </c>
      <c r="AF887" s="22" t="e">
        <f t="shared" si="170"/>
        <v>#N/A</v>
      </c>
      <c r="AG887" s="22" t="e">
        <f t="shared" si="181"/>
        <v>#N/A</v>
      </c>
    </row>
    <row r="888" spans="1:33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2" t="str">
        <f t="shared" si="171"/>
        <v xml:space="preserve"> </v>
      </c>
      <c r="R888" s="22" t="str">
        <f>IF(Q888="在读",IF(IFERROR(FIND("一",D888),0)&gt;0,"一对一",VLOOKUP(LEFT(D888,3),班级编码!A:H,8,0)),Q888)</f>
        <v xml:space="preserve"> </v>
      </c>
      <c r="S888" s="22">
        <f t="shared" si="172"/>
        <v>0</v>
      </c>
      <c r="T888" s="22">
        <f t="shared" si="173"/>
        <v>0</v>
      </c>
      <c r="U888" s="22" t="str">
        <f t="shared" si="174"/>
        <v/>
      </c>
      <c r="V888" s="22" t="str">
        <f t="shared" si="175"/>
        <v/>
      </c>
      <c r="W888" s="22" t="str">
        <f t="shared" si="176"/>
        <v/>
      </c>
      <c r="X888" s="22" t="str">
        <f t="shared" si="177"/>
        <v/>
      </c>
      <c r="Y888" s="22">
        <f t="shared" si="178"/>
        <v>0</v>
      </c>
      <c r="Z888" s="22">
        <f t="shared" si="179"/>
        <v>0</v>
      </c>
      <c r="AA888" s="22" t="str">
        <f t="shared" si="169"/>
        <v/>
      </c>
      <c r="AB888" s="22">
        <f>COUNTIF($G$2:G888,G888)</f>
        <v>0</v>
      </c>
      <c r="AC888" s="22" t="str">
        <f t="shared" si="180"/>
        <v/>
      </c>
      <c r="AD888" s="22" t="e">
        <f>VLOOKUP(D888,'2-班级信息'!A:AI,35,0)</f>
        <v>#N/A</v>
      </c>
      <c r="AE888" s="22" t="e">
        <f>VLOOKUP(D888,'2-班级信息'!A:AL,12,0)</f>
        <v>#N/A</v>
      </c>
      <c r="AF888" s="22" t="e">
        <f t="shared" si="170"/>
        <v>#N/A</v>
      </c>
      <c r="AG888" s="22" t="e">
        <f t="shared" si="181"/>
        <v>#N/A</v>
      </c>
    </row>
    <row r="889" spans="1:33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2" t="str">
        <f t="shared" si="171"/>
        <v xml:space="preserve"> </v>
      </c>
      <c r="R889" s="22" t="str">
        <f>IF(Q889="在读",IF(IFERROR(FIND("一",D889),0)&gt;0,"一对一",VLOOKUP(LEFT(D889,3),班级编码!A:H,8,0)),Q889)</f>
        <v xml:space="preserve"> </v>
      </c>
      <c r="S889" s="22">
        <f t="shared" si="172"/>
        <v>0</v>
      </c>
      <c r="T889" s="22">
        <f t="shared" si="173"/>
        <v>0</v>
      </c>
      <c r="U889" s="22" t="str">
        <f t="shared" si="174"/>
        <v/>
      </c>
      <c r="V889" s="22" t="str">
        <f t="shared" si="175"/>
        <v/>
      </c>
      <c r="W889" s="22" t="str">
        <f t="shared" si="176"/>
        <v/>
      </c>
      <c r="X889" s="22" t="str">
        <f t="shared" si="177"/>
        <v/>
      </c>
      <c r="Y889" s="22">
        <f t="shared" si="178"/>
        <v>0</v>
      </c>
      <c r="Z889" s="22">
        <f t="shared" si="179"/>
        <v>0</v>
      </c>
      <c r="AA889" s="22" t="str">
        <f t="shared" si="169"/>
        <v/>
      </c>
      <c r="AB889" s="22">
        <f>COUNTIF($G$2:G889,G889)</f>
        <v>0</v>
      </c>
      <c r="AC889" s="22" t="str">
        <f t="shared" si="180"/>
        <v/>
      </c>
      <c r="AD889" s="22" t="e">
        <f>VLOOKUP(D889,'2-班级信息'!A:AI,35,0)</f>
        <v>#N/A</v>
      </c>
      <c r="AE889" s="22" t="e">
        <f>VLOOKUP(D889,'2-班级信息'!A:AL,12,0)</f>
        <v>#N/A</v>
      </c>
      <c r="AF889" s="22" t="e">
        <f t="shared" si="170"/>
        <v>#N/A</v>
      </c>
      <c r="AG889" s="22" t="e">
        <f t="shared" si="181"/>
        <v>#N/A</v>
      </c>
    </row>
    <row r="890" spans="1:33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2" t="str">
        <f t="shared" si="171"/>
        <v xml:space="preserve"> </v>
      </c>
      <c r="R890" s="22" t="str">
        <f>IF(Q890="在读",IF(IFERROR(FIND("一",D890),0)&gt;0,"一对一",VLOOKUP(LEFT(D890,3),班级编码!A:H,8,0)),Q890)</f>
        <v xml:space="preserve"> </v>
      </c>
      <c r="S890" s="22">
        <f t="shared" si="172"/>
        <v>0</v>
      </c>
      <c r="T890" s="22">
        <f t="shared" si="173"/>
        <v>0</v>
      </c>
      <c r="U890" s="22" t="str">
        <f t="shared" si="174"/>
        <v/>
      </c>
      <c r="V890" s="22" t="str">
        <f t="shared" si="175"/>
        <v/>
      </c>
      <c r="W890" s="22" t="str">
        <f t="shared" si="176"/>
        <v/>
      </c>
      <c r="X890" s="22" t="str">
        <f t="shared" si="177"/>
        <v/>
      </c>
      <c r="Y890" s="22">
        <f t="shared" si="178"/>
        <v>0</v>
      </c>
      <c r="Z890" s="22">
        <f t="shared" si="179"/>
        <v>0</v>
      </c>
      <c r="AA890" s="22" t="str">
        <f t="shared" si="169"/>
        <v/>
      </c>
      <c r="AB890" s="22">
        <f>COUNTIF($G$2:G890,G890)</f>
        <v>0</v>
      </c>
      <c r="AC890" s="22" t="str">
        <f t="shared" si="180"/>
        <v/>
      </c>
      <c r="AD890" s="22" t="e">
        <f>VLOOKUP(D890,'2-班级信息'!A:AI,35,0)</f>
        <v>#N/A</v>
      </c>
      <c r="AE890" s="22" t="e">
        <f>VLOOKUP(D890,'2-班级信息'!A:AL,12,0)</f>
        <v>#N/A</v>
      </c>
      <c r="AF890" s="22" t="e">
        <f t="shared" si="170"/>
        <v>#N/A</v>
      </c>
      <c r="AG890" s="22" t="e">
        <f t="shared" si="181"/>
        <v>#N/A</v>
      </c>
    </row>
    <row r="891" spans="1:33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2" t="str">
        <f t="shared" si="171"/>
        <v xml:space="preserve"> </v>
      </c>
      <c r="R891" s="22" t="str">
        <f>IF(Q891="在读",IF(IFERROR(FIND("一",D891),0)&gt;0,"一对一",VLOOKUP(LEFT(D891,3),班级编码!A:H,8,0)),Q891)</f>
        <v xml:space="preserve"> </v>
      </c>
      <c r="S891" s="22">
        <f t="shared" si="172"/>
        <v>0</v>
      </c>
      <c r="T891" s="22">
        <f t="shared" si="173"/>
        <v>0</v>
      </c>
      <c r="U891" s="22" t="str">
        <f t="shared" si="174"/>
        <v/>
      </c>
      <c r="V891" s="22" t="str">
        <f t="shared" si="175"/>
        <v/>
      </c>
      <c r="W891" s="22" t="str">
        <f t="shared" si="176"/>
        <v/>
      </c>
      <c r="X891" s="22" t="str">
        <f t="shared" si="177"/>
        <v/>
      </c>
      <c r="Y891" s="22">
        <f t="shared" si="178"/>
        <v>0</v>
      </c>
      <c r="Z891" s="22">
        <f t="shared" si="179"/>
        <v>0</v>
      </c>
      <c r="AA891" s="22" t="str">
        <f t="shared" si="169"/>
        <v/>
      </c>
      <c r="AB891" s="22">
        <f>COUNTIF($G$2:G891,G891)</f>
        <v>0</v>
      </c>
      <c r="AC891" s="22" t="str">
        <f t="shared" si="180"/>
        <v/>
      </c>
      <c r="AD891" s="22" t="e">
        <f>VLOOKUP(D891,'2-班级信息'!A:AI,35,0)</f>
        <v>#N/A</v>
      </c>
      <c r="AE891" s="22" t="e">
        <f>VLOOKUP(D891,'2-班级信息'!A:AL,12,0)</f>
        <v>#N/A</v>
      </c>
      <c r="AF891" s="22" t="e">
        <f t="shared" si="170"/>
        <v>#N/A</v>
      </c>
      <c r="AG891" s="22" t="e">
        <f t="shared" si="181"/>
        <v>#N/A</v>
      </c>
    </row>
    <row r="892" spans="1:33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2" t="str">
        <f t="shared" si="171"/>
        <v xml:space="preserve"> </v>
      </c>
      <c r="R892" s="22" t="str">
        <f>IF(Q892="在读",IF(IFERROR(FIND("一",D892),0)&gt;0,"一对一",VLOOKUP(LEFT(D892,3),班级编码!A:H,8,0)),Q892)</f>
        <v xml:space="preserve"> </v>
      </c>
      <c r="S892" s="22">
        <f t="shared" si="172"/>
        <v>0</v>
      </c>
      <c r="T892" s="22">
        <f t="shared" si="173"/>
        <v>0</v>
      </c>
      <c r="U892" s="22" t="str">
        <f t="shared" si="174"/>
        <v/>
      </c>
      <c r="V892" s="22" t="str">
        <f t="shared" si="175"/>
        <v/>
      </c>
      <c r="W892" s="22" t="str">
        <f t="shared" si="176"/>
        <v/>
      </c>
      <c r="X892" s="22" t="str">
        <f t="shared" si="177"/>
        <v/>
      </c>
      <c r="Y892" s="22">
        <f t="shared" si="178"/>
        <v>0</v>
      </c>
      <c r="Z892" s="22">
        <f t="shared" si="179"/>
        <v>0</v>
      </c>
      <c r="AA892" s="22" t="str">
        <f t="shared" si="169"/>
        <v/>
      </c>
      <c r="AB892" s="22">
        <f>COUNTIF($G$2:G892,G892)</f>
        <v>0</v>
      </c>
      <c r="AC892" s="22" t="str">
        <f t="shared" si="180"/>
        <v/>
      </c>
      <c r="AD892" s="22" t="e">
        <f>VLOOKUP(D892,'2-班级信息'!A:AI,35,0)</f>
        <v>#N/A</v>
      </c>
      <c r="AE892" s="22" t="e">
        <f>VLOOKUP(D892,'2-班级信息'!A:AL,12,0)</f>
        <v>#N/A</v>
      </c>
      <c r="AF892" s="22" t="e">
        <f t="shared" si="170"/>
        <v>#N/A</v>
      </c>
      <c r="AG892" s="22" t="e">
        <f t="shared" si="181"/>
        <v>#N/A</v>
      </c>
    </row>
    <row r="893" spans="1:3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2" t="str">
        <f t="shared" si="171"/>
        <v xml:space="preserve"> </v>
      </c>
      <c r="R893" s="22" t="str">
        <f>IF(Q893="在读",IF(IFERROR(FIND("一",D893),0)&gt;0,"一对一",VLOOKUP(LEFT(D893,3),班级编码!A:H,8,0)),Q893)</f>
        <v xml:space="preserve"> </v>
      </c>
      <c r="S893" s="22">
        <f t="shared" si="172"/>
        <v>0</v>
      </c>
      <c r="T893" s="22">
        <f t="shared" si="173"/>
        <v>0</v>
      </c>
      <c r="U893" s="22" t="str">
        <f t="shared" si="174"/>
        <v/>
      </c>
      <c r="V893" s="22" t="str">
        <f t="shared" si="175"/>
        <v/>
      </c>
      <c r="W893" s="22" t="str">
        <f t="shared" si="176"/>
        <v/>
      </c>
      <c r="X893" s="22" t="str">
        <f t="shared" si="177"/>
        <v/>
      </c>
      <c r="Y893" s="22">
        <f t="shared" si="178"/>
        <v>0</v>
      </c>
      <c r="Z893" s="22">
        <f t="shared" si="179"/>
        <v>0</v>
      </c>
      <c r="AA893" s="22" t="str">
        <f t="shared" si="169"/>
        <v/>
      </c>
      <c r="AB893" s="22">
        <f>COUNTIF($G$2:G893,G893)</f>
        <v>0</v>
      </c>
      <c r="AC893" s="22" t="str">
        <f t="shared" si="180"/>
        <v/>
      </c>
      <c r="AD893" s="22" t="e">
        <f>VLOOKUP(D893,'2-班级信息'!A:AI,35,0)</f>
        <v>#N/A</v>
      </c>
      <c r="AE893" s="22" t="e">
        <f>VLOOKUP(D893,'2-班级信息'!A:AL,12,0)</f>
        <v>#N/A</v>
      </c>
      <c r="AF893" s="22" t="e">
        <f t="shared" si="170"/>
        <v>#N/A</v>
      </c>
      <c r="AG893" s="22" t="e">
        <f t="shared" si="181"/>
        <v>#N/A</v>
      </c>
    </row>
    <row r="894" spans="1:33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2" t="str">
        <f t="shared" si="171"/>
        <v xml:space="preserve"> </v>
      </c>
      <c r="R894" s="22" t="str">
        <f>IF(Q894="在读",IF(IFERROR(FIND("一",D894),0)&gt;0,"一对一",VLOOKUP(LEFT(D894,3),班级编码!A:H,8,0)),Q894)</f>
        <v xml:space="preserve"> </v>
      </c>
      <c r="S894" s="22">
        <f t="shared" si="172"/>
        <v>0</v>
      </c>
      <c r="T894" s="22">
        <f t="shared" si="173"/>
        <v>0</v>
      </c>
      <c r="U894" s="22" t="str">
        <f t="shared" si="174"/>
        <v/>
      </c>
      <c r="V894" s="22" t="str">
        <f t="shared" si="175"/>
        <v/>
      </c>
      <c r="W894" s="22" t="str">
        <f t="shared" si="176"/>
        <v/>
      </c>
      <c r="X894" s="22" t="str">
        <f t="shared" si="177"/>
        <v/>
      </c>
      <c r="Y894" s="22">
        <f t="shared" si="178"/>
        <v>0</v>
      </c>
      <c r="Z894" s="22">
        <f t="shared" si="179"/>
        <v>0</v>
      </c>
      <c r="AA894" s="22" t="str">
        <f t="shared" si="169"/>
        <v/>
      </c>
      <c r="AB894" s="22">
        <f>COUNTIF($G$2:G894,G894)</f>
        <v>0</v>
      </c>
      <c r="AC894" s="22" t="str">
        <f t="shared" si="180"/>
        <v/>
      </c>
      <c r="AD894" s="22" t="e">
        <f>VLOOKUP(D894,'2-班级信息'!A:AI,35,0)</f>
        <v>#N/A</v>
      </c>
      <c r="AE894" s="22" t="e">
        <f>VLOOKUP(D894,'2-班级信息'!A:AL,12,0)</f>
        <v>#N/A</v>
      </c>
      <c r="AF894" s="22" t="e">
        <f t="shared" si="170"/>
        <v>#N/A</v>
      </c>
      <c r="AG894" s="22" t="e">
        <f t="shared" si="181"/>
        <v>#N/A</v>
      </c>
    </row>
    <row r="895" spans="1:33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2" t="str">
        <f t="shared" si="171"/>
        <v xml:space="preserve"> </v>
      </c>
      <c r="R895" s="22" t="str">
        <f>IF(Q895="在读",IF(IFERROR(FIND("一",D895),0)&gt;0,"一对一",VLOOKUP(LEFT(D895,3),班级编码!A:H,8,0)),Q895)</f>
        <v xml:space="preserve"> </v>
      </c>
      <c r="S895" s="22">
        <f t="shared" si="172"/>
        <v>0</v>
      </c>
      <c r="T895" s="22">
        <f t="shared" si="173"/>
        <v>0</v>
      </c>
      <c r="U895" s="22" t="str">
        <f t="shared" si="174"/>
        <v/>
      </c>
      <c r="V895" s="22" t="str">
        <f t="shared" si="175"/>
        <v/>
      </c>
      <c r="W895" s="22" t="str">
        <f t="shared" si="176"/>
        <v/>
      </c>
      <c r="X895" s="22" t="str">
        <f t="shared" si="177"/>
        <v/>
      </c>
      <c r="Y895" s="22">
        <f t="shared" si="178"/>
        <v>0</v>
      </c>
      <c r="Z895" s="22">
        <f t="shared" si="179"/>
        <v>0</v>
      </c>
      <c r="AA895" s="22" t="str">
        <f t="shared" si="169"/>
        <v/>
      </c>
      <c r="AB895" s="22">
        <f>COUNTIF($G$2:G895,G895)</f>
        <v>0</v>
      </c>
      <c r="AC895" s="22" t="str">
        <f t="shared" si="180"/>
        <v/>
      </c>
      <c r="AD895" s="22" t="e">
        <f>VLOOKUP(D895,'2-班级信息'!A:AI,35,0)</f>
        <v>#N/A</v>
      </c>
      <c r="AE895" s="22" t="e">
        <f>VLOOKUP(D895,'2-班级信息'!A:AL,12,0)</f>
        <v>#N/A</v>
      </c>
      <c r="AF895" s="22" t="e">
        <f t="shared" si="170"/>
        <v>#N/A</v>
      </c>
      <c r="AG895" s="22" t="e">
        <f t="shared" si="181"/>
        <v>#N/A</v>
      </c>
    </row>
    <row r="896" spans="1:33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2" t="str">
        <f t="shared" si="171"/>
        <v xml:space="preserve"> </v>
      </c>
      <c r="R896" s="22" t="str">
        <f>IF(Q896="在读",IF(IFERROR(FIND("一",D896),0)&gt;0,"一对一",VLOOKUP(LEFT(D896,3),班级编码!A:H,8,0)),Q896)</f>
        <v xml:space="preserve"> </v>
      </c>
      <c r="S896" s="22">
        <f t="shared" si="172"/>
        <v>0</v>
      </c>
      <c r="T896" s="22">
        <f t="shared" si="173"/>
        <v>0</v>
      </c>
      <c r="U896" s="22" t="str">
        <f t="shared" si="174"/>
        <v/>
      </c>
      <c r="V896" s="22" t="str">
        <f t="shared" si="175"/>
        <v/>
      </c>
      <c r="W896" s="22" t="str">
        <f t="shared" si="176"/>
        <v/>
      </c>
      <c r="X896" s="22" t="str">
        <f t="shared" si="177"/>
        <v/>
      </c>
      <c r="Y896" s="22">
        <f t="shared" si="178"/>
        <v>0</v>
      </c>
      <c r="Z896" s="22">
        <f t="shared" si="179"/>
        <v>0</v>
      </c>
      <c r="AA896" s="22" t="str">
        <f t="shared" si="169"/>
        <v/>
      </c>
      <c r="AB896" s="22">
        <f>COUNTIF($G$2:G896,G896)</f>
        <v>0</v>
      </c>
      <c r="AC896" s="22" t="str">
        <f t="shared" si="180"/>
        <v/>
      </c>
      <c r="AD896" s="22" t="e">
        <f>VLOOKUP(D896,'2-班级信息'!A:AI,35,0)</f>
        <v>#N/A</v>
      </c>
      <c r="AE896" s="22" t="e">
        <f>VLOOKUP(D896,'2-班级信息'!A:AL,12,0)</f>
        <v>#N/A</v>
      </c>
      <c r="AF896" s="22" t="e">
        <f t="shared" si="170"/>
        <v>#N/A</v>
      </c>
      <c r="AG896" s="22" t="e">
        <f t="shared" si="181"/>
        <v>#N/A</v>
      </c>
    </row>
    <row r="897" spans="1:33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2" t="str">
        <f t="shared" si="171"/>
        <v xml:space="preserve"> </v>
      </c>
      <c r="R897" s="22" t="str">
        <f>IF(Q897="在读",IF(IFERROR(FIND("一",D897),0)&gt;0,"一对一",VLOOKUP(LEFT(D897,3),班级编码!A:H,8,0)),Q897)</f>
        <v xml:space="preserve"> </v>
      </c>
      <c r="S897" s="22">
        <f t="shared" si="172"/>
        <v>0</v>
      </c>
      <c r="T897" s="22">
        <f t="shared" si="173"/>
        <v>0</v>
      </c>
      <c r="U897" s="22" t="str">
        <f t="shared" si="174"/>
        <v/>
      </c>
      <c r="V897" s="22" t="str">
        <f t="shared" si="175"/>
        <v/>
      </c>
      <c r="W897" s="22" t="str">
        <f t="shared" si="176"/>
        <v/>
      </c>
      <c r="X897" s="22" t="str">
        <f t="shared" si="177"/>
        <v/>
      </c>
      <c r="Y897" s="22">
        <f t="shared" si="178"/>
        <v>0</v>
      </c>
      <c r="Z897" s="22">
        <f t="shared" si="179"/>
        <v>0</v>
      </c>
      <c r="AA897" s="22" t="str">
        <f t="shared" si="169"/>
        <v/>
      </c>
      <c r="AB897" s="22">
        <f>COUNTIF($G$2:G897,G897)</f>
        <v>0</v>
      </c>
      <c r="AC897" s="22" t="str">
        <f t="shared" si="180"/>
        <v/>
      </c>
      <c r="AD897" s="22" t="e">
        <f>VLOOKUP(D897,'2-班级信息'!A:AI,35,0)</f>
        <v>#N/A</v>
      </c>
      <c r="AE897" s="22" t="e">
        <f>VLOOKUP(D897,'2-班级信息'!A:AL,12,0)</f>
        <v>#N/A</v>
      </c>
      <c r="AF897" s="22" t="e">
        <f t="shared" si="170"/>
        <v>#N/A</v>
      </c>
      <c r="AG897" s="22" t="e">
        <f t="shared" si="181"/>
        <v>#N/A</v>
      </c>
    </row>
    <row r="898" spans="1:33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2" t="str">
        <f t="shared" si="171"/>
        <v xml:space="preserve"> </v>
      </c>
      <c r="R898" s="22" t="str">
        <f>IF(Q898="在读",IF(IFERROR(FIND("一",D898),0)&gt;0,"一对一",VLOOKUP(LEFT(D898,3),班级编码!A:H,8,0)),Q898)</f>
        <v xml:space="preserve"> </v>
      </c>
      <c r="S898" s="22">
        <f t="shared" si="172"/>
        <v>0</v>
      </c>
      <c r="T898" s="22">
        <f t="shared" si="173"/>
        <v>0</v>
      </c>
      <c r="U898" s="22" t="str">
        <f t="shared" si="174"/>
        <v/>
      </c>
      <c r="V898" s="22" t="str">
        <f t="shared" si="175"/>
        <v/>
      </c>
      <c r="W898" s="22" t="str">
        <f t="shared" si="176"/>
        <v/>
      </c>
      <c r="X898" s="22" t="str">
        <f t="shared" si="177"/>
        <v/>
      </c>
      <c r="Y898" s="22">
        <f t="shared" si="178"/>
        <v>0</v>
      </c>
      <c r="Z898" s="22">
        <f t="shared" si="179"/>
        <v>0</v>
      </c>
      <c r="AA898" s="22" t="str">
        <f t="shared" ref="AA898:AA961" si="182">IF(COUNTIF(G:G,G898)&gt;1,"重复","")</f>
        <v/>
      </c>
      <c r="AB898" s="22">
        <f>COUNTIF($G$2:G898,G898)</f>
        <v>0</v>
      </c>
      <c r="AC898" s="22" t="str">
        <f t="shared" si="180"/>
        <v/>
      </c>
      <c r="AD898" s="22" t="e">
        <f>VLOOKUP(D898,'2-班级信息'!A:AI,35,0)</f>
        <v>#N/A</v>
      </c>
      <c r="AE898" s="22" t="e">
        <f>VLOOKUP(D898,'2-班级信息'!A:AL,12,0)</f>
        <v>#N/A</v>
      </c>
      <c r="AF898" s="22" t="e">
        <f t="shared" ref="AF898:AF961" si="183">IF(R898="一对一","一对一",VLOOKUP(I898,AH:AI,2,0))</f>
        <v>#N/A</v>
      </c>
      <c r="AG898" s="22" t="e">
        <f t="shared" si="181"/>
        <v>#N/A</v>
      </c>
    </row>
    <row r="899" spans="1:33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2" t="str">
        <f t="shared" ref="Q899:Q962" si="184">IF(D899="停读","停读",IF(D899="未进班","未进班",IF(AND(M899="",G899&lt;&gt;""),"在读"," ")))</f>
        <v xml:space="preserve"> </v>
      </c>
      <c r="R899" s="22" t="str">
        <f>IF(Q899="在读",IF(IFERROR(FIND("一",D899),0)&gt;0,"一对一",VLOOKUP(LEFT(D899,3),班级编码!A:H,8,0)),Q899)</f>
        <v xml:space="preserve"> </v>
      </c>
      <c r="S899" s="22">
        <f t="shared" ref="S899:S962" si="185">+D899</f>
        <v>0</v>
      </c>
      <c r="T899" s="22">
        <f t="shared" ref="T899:T962" si="186">IFERROR(LEFT(F899,FIND(",",F899)-1),F899)</f>
        <v>0</v>
      </c>
      <c r="U899" s="22" t="str">
        <f t="shared" ref="U899:U962" si="187">IF(Y899=Z899,X899,W899)</f>
        <v/>
      </c>
      <c r="V899" s="22" t="str">
        <f t="shared" ref="V899:V962" si="188">IF(Y899=Z899,W899,X899)</f>
        <v/>
      </c>
      <c r="W899" s="22" t="str">
        <f t="shared" ref="W899:W962" si="189">IFERROR(MID(F899,FIND(",",F899)+1,FIND("@",SUBSTITUTE(F899,",","@",2))-FIND(",",F899)-1),IF(ISERROR(FIND(",",F899)),"",MID(F899,FIND(",",F899)+1,20)))</f>
        <v/>
      </c>
      <c r="X899" s="22" t="str">
        <f t="shared" ref="X899:X962" si="190">IFERROR(MID(F899,FIND("@",SUBSTITUTE(F899,",","@",2))+1,10),"")</f>
        <v/>
      </c>
      <c r="Y899" s="22">
        <f t="shared" ref="Y899:Y962" si="191">LEN(W899)</f>
        <v>0</v>
      </c>
      <c r="Z899" s="22">
        <f t="shared" ref="Z899:Z962" si="192">LENB(W899)</f>
        <v>0</v>
      </c>
      <c r="AA899" s="22" t="str">
        <f t="shared" si="182"/>
        <v/>
      </c>
      <c r="AB899" s="22">
        <f>COUNTIF($G$2:G899,G899)</f>
        <v>0</v>
      </c>
      <c r="AC899" s="22" t="str">
        <f t="shared" ref="AC899:AC962" si="193">IF(IFERROR(FIND("一",D899),0)&gt;0,"一对一",LEFT(D899,3))</f>
        <v/>
      </c>
      <c r="AD899" s="22" t="e">
        <f>VLOOKUP(D899,'2-班级信息'!A:AI,35,0)</f>
        <v>#N/A</v>
      </c>
      <c r="AE899" s="22" t="e">
        <f>VLOOKUP(D899,'2-班级信息'!A:AL,12,0)</f>
        <v>#N/A</v>
      </c>
      <c r="AF899" s="22" t="e">
        <f t="shared" si="183"/>
        <v>#N/A</v>
      </c>
      <c r="AG899" s="22" t="e">
        <f t="shared" ref="AG899:AG962" si="194">IF(OR(AF899="幼儿班",AF899="中学班",AF899="一对一"),AF899,IF(OR(AD899="周日晚上",AD899="周五晚上",AD899="周六晚上"),AD899,IF(OR(AD899="周六上午",AD899="周六下午",AD899="周日上午",AD899="周日下午",),"小学周末白天班","小学平时"&amp;AE899&amp;"班")))</f>
        <v>#N/A</v>
      </c>
    </row>
    <row r="900" spans="1:33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2" t="str">
        <f t="shared" si="184"/>
        <v xml:space="preserve"> </v>
      </c>
      <c r="R900" s="22" t="str">
        <f>IF(Q900="在读",IF(IFERROR(FIND("一",D900),0)&gt;0,"一对一",VLOOKUP(LEFT(D900,3),班级编码!A:H,8,0)),Q900)</f>
        <v xml:space="preserve"> </v>
      </c>
      <c r="S900" s="22">
        <f t="shared" si="185"/>
        <v>0</v>
      </c>
      <c r="T900" s="22">
        <f t="shared" si="186"/>
        <v>0</v>
      </c>
      <c r="U900" s="22" t="str">
        <f t="shared" si="187"/>
        <v/>
      </c>
      <c r="V900" s="22" t="str">
        <f t="shared" si="188"/>
        <v/>
      </c>
      <c r="W900" s="22" t="str">
        <f t="shared" si="189"/>
        <v/>
      </c>
      <c r="X900" s="22" t="str">
        <f t="shared" si="190"/>
        <v/>
      </c>
      <c r="Y900" s="22">
        <f t="shared" si="191"/>
        <v>0</v>
      </c>
      <c r="Z900" s="22">
        <f t="shared" si="192"/>
        <v>0</v>
      </c>
      <c r="AA900" s="22" t="str">
        <f t="shared" si="182"/>
        <v/>
      </c>
      <c r="AB900" s="22">
        <f>COUNTIF($G$2:G900,G900)</f>
        <v>0</v>
      </c>
      <c r="AC900" s="22" t="str">
        <f t="shared" si="193"/>
        <v/>
      </c>
      <c r="AD900" s="22" t="e">
        <f>VLOOKUP(D900,'2-班级信息'!A:AI,35,0)</f>
        <v>#N/A</v>
      </c>
      <c r="AE900" s="22" t="e">
        <f>VLOOKUP(D900,'2-班级信息'!A:AL,12,0)</f>
        <v>#N/A</v>
      </c>
      <c r="AF900" s="22" t="e">
        <f t="shared" si="183"/>
        <v>#N/A</v>
      </c>
      <c r="AG900" s="22" t="e">
        <f t="shared" si="194"/>
        <v>#N/A</v>
      </c>
    </row>
    <row r="901" spans="1:33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2" t="str">
        <f t="shared" si="184"/>
        <v xml:space="preserve"> </v>
      </c>
      <c r="R901" s="22" t="str">
        <f>IF(Q901="在读",IF(IFERROR(FIND("一",D901),0)&gt;0,"一对一",VLOOKUP(LEFT(D901,3),班级编码!A:H,8,0)),Q901)</f>
        <v xml:space="preserve"> </v>
      </c>
      <c r="S901" s="22">
        <f t="shared" si="185"/>
        <v>0</v>
      </c>
      <c r="T901" s="22">
        <f t="shared" si="186"/>
        <v>0</v>
      </c>
      <c r="U901" s="22" t="str">
        <f t="shared" si="187"/>
        <v/>
      </c>
      <c r="V901" s="22" t="str">
        <f t="shared" si="188"/>
        <v/>
      </c>
      <c r="W901" s="22" t="str">
        <f t="shared" si="189"/>
        <v/>
      </c>
      <c r="X901" s="22" t="str">
        <f t="shared" si="190"/>
        <v/>
      </c>
      <c r="Y901" s="22">
        <f t="shared" si="191"/>
        <v>0</v>
      </c>
      <c r="Z901" s="22">
        <f t="shared" si="192"/>
        <v>0</v>
      </c>
      <c r="AA901" s="22" t="str">
        <f t="shared" si="182"/>
        <v/>
      </c>
      <c r="AB901" s="22">
        <f>COUNTIF($G$2:G901,G901)</f>
        <v>0</v>
      </c>
      <c r="AC901" s="22" t="str">
        <f t="shared" si="193"/>
        <v/>
      </c>
      <c r="AD901" s="22" t="e">
        <f>VLOOKUP(D901,'2-班级信息'!A:AI,35,0)</f>
        <v>#N/A</v>
      </c>
      <c r="AE901" s="22" t="e">
        <f>VLOOKUP(D901,'2-班级信息'!A:AL,12,0)</f>
        <v>#N/A</v>
      </c>
      <c r="AF901" s="22" t="e">
        <f t="shared" si="183"/>
        <v>#N/A</v>
      </c>
      <c r="AG901" s="22" t="e">
        <f t="shared" si="194"/>
        <v>#N/A</v>
      </c>
    </row>
    <row r="902" spans="1:33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2" t="str">
        <f t="shared" si="184"/>
        <v xml:space="preserve"> </v>
      </c>
      <c r="R902" s="22" t="str">
        <f>IF(Q902="在读",IF(IFERROR(FIND("一",D902),0)&gt;0,"一对一",VLOOKUP(LEFT(D902,3),班级编码!A:H,8,0)),Q902)</f>
        <v xml:space="preserve"> </v>
      </c>
      <c r="S902" s="22">
        <f t="shared" si="185"/>
        <v>0</v>
      </c>
      <c r="T902" s="22">
        <f t="shared" si="186"/>
        <v>0</v>
      </c>
      <c r="U902" s="22" t="str">
        <f t="shared" si="187"/>
        <v/>
      </c>
      <c r="V902" s="22" t="str">
        <f t="shared" si="188"/>
        <v/>
      </c>
      <c r="W902" s="22" t="str">
        <f t="shared" si="189"/>
        <v/>
      </c>
      <c r="X902" s="22" t="str">
        <f t="shared" si="190"/>
        <v/>
      </c>
      <c r="Y902" s="22">
        <f t="shared" si="191"/>
        <v>0</v>
      </c>
      <c r="Z902" s="22">
        <f t="shared" si="192"/>
        <v>0</v>
      </c>
      <c r="AA902" s="22" t="str">
        <f t="shared" si="182"/>
        <v/>
      </c>
      <c r="AB902" s="22">
        <f>COUNTIF($G$2:G902,G902)</f>
        <v>0</v>
      </c>
      <c r="AC902" s="22" t="str">
        <f t="shared" si="193"/>
        <v/>
      </c>
      <c r="AD902" s="22" t="e">
        <f>VLOOKUP(D902,'2-班级信息'!A:AI,35,0)</f>
        <v>#N/A</v>
      </c>
      <c r="AE902" s="22" t="e">
        <f>VLOOKUP(D902,'2-班级信息'!A:AL,12,0)</f>
        <v>#N/A</v>
      </c>
      <c r="AF902" s="22" t="e">
        <f t="shared" si="183"/>
        <v>#N/A</v>
      </c>
      <c r="AG902" s="22" t="e">
        <f t="shared" si="194"/>
        <v>#N/A</v>
      </c>
    </row>
    <row r="903" spans="1:3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2" t="str">
        <f t="shared" si="184"/>
        <v xml:space="preserve"> </v>
      </c>
      <c r="R903" s="22" t="str">
        <f>IF(Q903="在读",IF(IFERROR(FIND("一",D903),0)&gt;0,"一对一",VLOOKUP(LEFT(D903,3),班级编码!A:H,8,0)),Q903)</f>
        <v xml:space="preserve"> </v>
      </c>
      <c r="S903" s="22">
        <f t="shared" si="185"/>
        <v>0</v>
      </c>
      <c r="T903" s="22">
        <f t="shared" si="186"/>
        <v>0</v>
      </c>
      <c r="U903" s="22" t="str">
        <f t="shared" si="187"/>
        <v/>
      </c>
      <c r="V903" s="22" t="str">
        <f t="shared" si="188"/>
        <v/>
      </c>
      <c r="W903" s="22" t="str">
        <f t="shared" si="189"/>
        <v/>
      </c>
      <c r="X903" s="22" t="str">
        <f t="shared" si="190"/>
        <v/>
      </c>
      <c r="Y903" s="22">
        <f t="shared" si="191"/>
        <v>0</v>
      </c>
      <c r="Z903" s="22">
        <f t="shared" si="192"/>
        <v>0</v>
      </c>
      <c r="AA903" s="22" t="str">
        <f t="shared" si="182"/>
        <v/>
      </c>
      <c r="AB903" s="22">
        <f>COUNTIF($G$2:G903,G903)</f>
        <v>0</v>
      </c>
      <c r="AC903" s="22" t="str">
        <f t="shared" si="193"/>
        <v/>
      </c>
      <c r="AD903" s="22" t="e">
        <f>VLOOKUP(D903,'2-班级信息'!A:AI,35,0)</f>
        <v>#N/A</v>
      </c>
      <c r="AE903" s="22" t="e">
        <f>VLOOKUP(D903,'2-班级信息'!A:AL,12,0)</f>
        <v>#N/A</v>
      </c>
      <c r="AF903" s="22" t="e">
        <f t="shared" si="183"/>
        <v>#N/A</v>
      </c>
      <c r="AG903" s="22" t="e">
        <f t="shared" si="194"/>
        <v>#N/A</v>
      </c>
    </row>
    <row r="904" spans="1:33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2" t="str">
        <f t="shared" si="184"/>
        <v xml:space="preserve"> </v>
      </c>
      <c r="R904" s="22" t="str">
        <f>IF(Q904="在读",IF(IFERROR(FIND("一",D904),0)&gt;0,"一对一",VLOOKUP(LEFT(D904,3),班级编码!A:H,8,0)),Q904)</f>
        <v xml:space="preserve"> </v>
      </c>
      <c r="S904" s="22">
        <f t="shared" si="185"/>
        <v>0</v>
      </c>
      <c r="T904" s="22">
        <f t="shared" si="186"/>
        <v>0</v>
      </c>
      <c r="U904" s="22" t="str">
        <f t="shared" si="187"/>
        <v/>
      </c>
      <c r="V904" s="22" t="str">
        <f t="shared" si="188"/>
        <v/>
      </c>
      <c r="W904" s="22" t="str">
        <f t="shared" si="189"/>
        <v/>
      </c>
      <c r="X904" s="22" t="str">
        <f t="shared" si="190"/>
        <v/>
      </c>
      <c r="Y904" s="22">
        <f t="shared" si="191"/>
        <v>0</v>
      </c>
      <c r="Z904" s="22">
        <f t="shared" si="192"/>
        <v>0</v>
      </c>
      <c r="AA904" s="22" t="str">
        <f t="shared" si="182"/>
        <v/>
      </c>
      <c r="AB904" s="22">
        <f>COUNTIF($G$2:G904,G904)</f>
        <v>0</v>
      </c>
      <c r="AC904" s="22" t="str">
        <f t="shared" si="193"/>
        <v/>
      </c>
      <c r="AD904" s="22" t="e">
        <f>VLOOKUP(D904,'2-班级信息'!A:AI,35,0)</f>
        <v>#N/A</v>
      </c>
      <c r="AE904" s="22" t="e">
        <f>VLOOKUP(D904,'2-班级信息'!A:AL,12,0)</f>
        <v>#N/A</v>
      </c>
      <c r="AF904" s="22" t="e">
        <f t="shared" si="183"/>
        <v>#N/A</v>
      </c>
      <c r="AG904" s="22" t="e">
        <f t="shared" si="194"/>
        <v>#N/A</v>
      </c>
    </row>
    <row r="905" spans="1:33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2" t="str">
        <f t="shared" si="184"/>
        <v xml:space="preserve"> </v>
      </c>
      <c r="R905" s="22" t="str">
        <f>IF(Q905="在读",IF(IFERROR(FIND("一",D905),0)&gt;0,"一对一",VLOOKUP(LEFT(D905,3),班级编码!A:H,8,0)),Q905)</f>
        <v xml:space="preserve"> </v>
      </c>
      <c r="S905" s="22">
        <f t="shared" si="185"/>
        <v>0</v>
      </c>
      <c r="T905" s="22">
        <f t="shared" si="186"/>
        <v>0</v>
      </c>
      <c r="U905" s="22" t="str">
        <f t="shared" si="187"/>
        <v/>
      </c>
      <c r="V905" s="22" t="str">
        <f t="shared" si="188"/>
        <v/>
      </c>
      <c r="W905" s="22" t="str">
        <f t="shared" si="189"/>
        <v/>
      </c>
      <c r="X905" s="22" t="str">
        <f t="shared" si="190"/>
        <v/>
      </c>
      <c r="Y905" s="22">
        <f t="shared" si="191"/>
        <v>0</v>
      </c>
      <c r="Z905" s="22">
        <f t="shared" si="192"/>
        <v>0</v>
      </c>
      <c r="AA905" s="22" t="str">
        <f t="shared" si="182"/>
        <v/>
      </c>
      <c r="AB905" s="22">
        <f>COUNTIF($G$2:G905,G905)</f>
        <v>0</v>
      </c>
      <c r="AC905" s="22" t="str">
        <f t="shared" si="193"/>
        <v/>
      </c>
      <c r="AD905" s="22" t="e">
        <f>VLOOKUP(D905,'2-班级信息'!A:AI,35,0)</f>
        <v>#N/A</v>
      </c>
      <c r="AE905" s="22" t="e">
        <f>VLOOKUP(D905,'2-班级信息'!A:AL,12,0)</f>
        <v>#N/A</v>
      </c>
      <c r="AF905" s="22" t="e">
        <f t="shared" si="183"/>
        <v>#N/A</v>
      </c>
      <c r="AG905" s="22" t="e">
        <f t="shared" si="194"/>
        <v>#N/A</v>
      </c>
    </row>
    <row r="906" spans="1:33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2" t="str">
        <f t="shared" si="184"/>
        <v xml:space="preserve"> </v>
      </c>
      <c r="R906" s="22" t="str">
        <f>IF(Q906="在读",IF(IFERROR(FIND("一",D906),0)&gt;0,"一对一",VLOOKUP(LEFT(D906,3),班级编码!A:H,8,0)),Q906)</f>
        <v xml:space="preserve"> </v>
      </c>
      <c r="S906" s="22">
        <f t="shared" si="185"/>
        <v>0</v>
      </c>
      <c r="T906" s="22">
        <f t="shared" si="186"/>
        <v>0</v>
      </c>
      <c r="U906" s="22" t="str">
        <f t="shared" si="187"/>
        <v/>
      </c>
      <c r="V906" s="22" t="str">
        <f t="shared" si="188"/>
        <v/>
      </c>
      <c r="W906" s="22" t="str">
        <f t="shared" si="189"/>
        <v/>
      </c>
      <c r="X906" s="22" t="str">
        <f t="shared" si="190"/>
        <v/>
      </c>
      <c r="Y906" s="22">
        <f t="shared" si="191"/>
        <v>0</v>
      </c>
      <c r="Z906" s="22">
        <f t="shared" si="192"/>
        <v>0</v>
      </c>
      <c r="AA906" s="22" t="str">
        <f t="shared" si="182"/>
        <v/>
      </c>
      <c r="AB906" s="22">
        <f>COUNTIF($G$2:G906,G906)</f>
        <v>0</v>
      </c>
      <c r="AC906" s="22" t="str">
        <f t="shared" si="193"/>
        <v/>
      </c>
      <c r="AD906" s="22" t="e">
        <f>VLOOKUP(D906,'2-班级信息'!A:AI,35,0)</f>
        <v>#N/A</v>
      </c>
      <c r="AE906" s="22" t="e">
        <f>VLOOKUP(D906,'2-班级信息'!A:AL,12,0)</f>
        <v>#N/A</v>
      </c>
      <c r="AF906" s="22" t="e">
        <f t="shared" si="183"/>
        <v>#N/A</v>
      </c>
      <c r="AG906" s="22" t="e">
        <f t="shared" si="194"/>
        <v>#N/A</v>
      </c>
    </row>
    <row r="907" spans="1:33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2" t="str">
        <f t="shared" si="184"/>
        <v xml:space="preserve"> </v>
      </c>
      <c r="R907" s="22" t="str">
        <f>IF(Q907="在读",IF(IFERROR(FIND("一",D907),0)&gt;0,"一对一",VLOOKUP(LEFT(D907,3),班级编码!A:H,8,0)),Q907)</f>
        <v xml:space="preserve"> </v>
      </c>
      <c r="S907" s="22">
        <f t="shared" si="185"/>
        <v>0</v>
      </c>
      <c r="T907" s="22">
        <f t="shared" si="186"/>
        <v>0</v>
      </c>
      <c r="U907" s="22" t="str">
        <f t="shared" si="187"/>
        <v/>
      </c>
      <c r="V907" s="22" t="str">
        <f t="shared" si="188"/>
        <v/>
      </c>
      <c r="W907" s="22" t="str">
        <f t="shared" si="189"/>
        <v/>
      </c>
      <c r="X907" s="22" t="str">
        <f t="shared" si="190"/>
        <v/>
      </c>
      <c r="Y907" s="22">
        <f t="shared" si="191"/>
        <v>0</v>
      </c>
      <c r="Z907" s="22">
        <f t="shared" si="192"/>
        <v>0</v>
      </c>
      <c r="AA907" s="22" t="str">
        <f t="shared" si="182"/>
        <v/>
      </c>
      <c r="AB907" s="22">
        <f>COUNTIF($G$2:G907,G907)</f>
        <v>0</v>
      </c>
      <c r="AC907" s="22" t="str">
        <f t="shared" si="193"/>
        <v/>
      </c>
      <c r="AD907" s="22" t="e">
        <f>VLOOKUP(D907,'2-班级信息'!A:AI,35,0)</f>
        <v>#N/A</v>
      </c>
      <c r="AE907" s="22" t="e">
        <f>VLOOKUP(D907,'2-班级信息'!A:AL,12,0)</f>
        <v>#N/A</v>
      </c>
      <c r="AF907" s="22" t="e">
        <f t="shared" si="183"/>
        <v>#N/A</v>
      </c>
      <c r="AG907" s="22" t="e">
        <f t="shared" si="194"/>
        <v>#N/A</v>
      </c>
    </row>
    <row r="908" spans="1:33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2" t="str">
        <f t="shared" si="184"/>
        <v xml:space="preserve"> </v>
      </c>
      <c r="R908" s="22" t="str">
        <f>IF(Q908="在读",IF(IFERROR(FIND("一",D908),0)&gt;0,"一对一",VLOOKUP(LEFT(D908,3),班级编码!A:H,8,0)),Q908)</f>
        <v xml:space="preserve"> </v>
      </c>
      <c r="S908" s="22">
        <f t="shared" si="185"/>
        <v>0</v>
      </c>
      <c r="T908" s="22">
        <f t="shared" si="186"/>
        <v>0</v>
      </c>
      <c r="U908" s="22" t="str">
        <f t="shared" si="187"/>
        <v/>
      </c>
      <c r="V908" s="22" t="str">
        <f t="shared" si="188"/>
        <v/>
      </c>
      <c r="W908" s="22" t="str">
        <f t="shared" si="189"/>
        <v/>
      </c>
      <c r="X908" s="22" t="str">
        <f t="shared" si="190"/>
        <v/>
      </c>
      <c r="Y908" s="22">
        <f t="shared" si="191"/>
        <v>0</v>
      </c>
      <c r="Z908" s="22">
        <f t="shared" si="192"/>
        <v>0</v>
      </c>
      <c r="AA908" s="22" t="str">
        <f t="shared" si="182"/>
        <v/>
      </c>
      <c r="AB908" s="22">
        <f>COUNTIF($G$2:G908,G908)</f>
        <v>0</v>
      </c>
      <c r="AC908" s="22" t="str">
        <f t="shared" si="193"/>
        <v/>
      </c>
      <c r="AD908" s="22" t="e">
        <f>VLOOKUP(D908,'2-班级信息'!A:AI,35,0)</f>
        <v>#N/A</v>
      </c>
      <c r="AE908" s="22" t="e">
        <f>VLOOKUP(D908,'2-班级信息'!A:AL,12,0)</f>
        <v>#N/A</v>
      </c>
      <c r="AF908" s="22" t="e">
        <f t="shared" si="183"/>
        <v>#N/A</v>
      </c>
      <c r="AG908" s="22" t="e">
        <f t="shared" si="194"/>
        <v>#N/A</v>
      </c>
    </row>
    <row r="909" spans="1:33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2" t="str">
        <f t="shared" si="184"/>
        <v xml:space="preserve"> </v>
      </c>
      <c r="R909" s="22" t="str">
        <f>IF(Q909="在读",IF(IFERROR(FIND("一",D909),0)&gt;0,"一对一",VLOOKUP(LEFT(D909,3),班级编码!A:H,8,0)),Q909)</f>
        <v xml:space="preserve"> </v>
      </c>
      <c r="S909" s="22">
        <f t="shared" si="185"/>
        <v>0</v>
      </c>
      <c r="T909" s="22">
        <f t="shared" si="186"/>
        <v>0</v>
      </c>
      <c r="U909" s="22" t="str">
        <f t="shared" si="187"/>
        <v/>
      </c>
      <c r="V909" s="22" t="str">
        <f t="shared" si="188"/>
        <v/>
      </c>
      <c r="W909" s="22" t="str">
        <f t="shared" si="189"/>
        <v/>
      </c>
      <c r="X909" s="22" t="str">
        <f t="shared" si="190"/>
        <v/>
      </c>
      <c r="Y909" s="22">
        <f t="shared" si="191"/>
        <v>0</v>
      </c>
      <c r="Z909" s="22">
        <f t="shared" si="192"/>
        <v>0</v>
      </c>
      <c r="AA909" s="22" t="str">
        <f t="shared" si="182"/>
        <v/>
      </c>
      <c r="AB909" s="22">
        <f>COUNTIF($G$2:G909,G909)</f>
        <v>0</v>
      </c>
      <c r="AC909" s="22" t="str">
        <f t="shared" si="193"/>
        <v/>
      </c>
      <c r="AD909" s="22" t="e">
        <f>VLOOKUP(D909,'2-班级信息'!A:AI,35,0)</f>
        <v>#N/A</v>
      </c>
      <c r="AE909" s="22" t="e">
        <f>VLOOKUP(D909,'2-班级信息'!A:AL,12,0)</f>
        <v>#N/A</v>
      </c>
      <c r="AF909" s="22" t="e">
        <f t="shared" si="183"/>
        <v>#N/A</v>
      </c>
      <c r="AG909" s="22" t="e">
        <f t="shared" si="194"/>
        <v>#N/A</v>
      </c>
    </row>
    <row r="910" spans="1:33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2" t="str">
        <f t="shared" si="184"/>
        <v xml:space="preserve"> </v>
      </c>
      <c r="R910" s="22" t="str">
        <f>IF(Q910="在读",IF(IFERROR(FIND("一",D910),0)&gt;0,"一对一",VLOOKUP(LEFT(D910,3),班级编码!A:H,8,0)),Q910)</f>
        <v xml:space="preserve"> </v>
      </c>
      <c r="S910" s="22">
        <f t="shared" si="185"/>
        <v>0</v>
      </c>
      <c r="T910" s="22">
        <f t="shared" si="186"/>
        <v>0</v>
      </c>
      <c r="U910" s="22" t="str">
        <f t="shared" si="187"/>
        <v/>
      </c>
      <c r="V910" s="22" t="str">
        <f t="shared" si="188"/>
        <v/>
      </c>
      <c r="W910" s="22" t="str">
        <f t="shared" si="189"/>
        <v/>
      </c>
      <c r="X910" s="22" t="str">
        <f t="shared" si="190"/>
        <v/>
      </c>
      <c r="Y910" s="22">
        <f t="shared" si="191"/>
        <v>0</v>
      </c>
      <c r="Z910" s="22">
        <f t="shared" si="192"/>
        <v>0</v>
      </c>
      <c r="AA910" s="22" t="str">
        <f t="shared" si="182"/>
        <v/>
      </c>
      <c r="AB910" s="22">
        <f>COUNTIF($G$2:G910,G910)</f>
        <v>0</v>
      </c>
      <c r="AC910" s="22" t="str">
        <f t="shared" si="193"/>
        <v/>
      </c>
      <c r="AD910" s="22" t="e">
        <f>VLOOKUP(D910,'2-班级信息'!A:AI,35,0)</f>
        <v>#N/A</v>
      </c>
      <c r="AE910" s="22" t="e">
        <f>VLOOKUP(D910,'2-班级信息'!A:AL,12,0)</f>
        <v>#N/A</v>
      </c>
      <c r="AF910" s="22" t="e">
        <f t="shared" si="183"/>
        <v>#N/A</v>
      </c>
      <c r="AG910" s="22" t="e">
        <f t="shared" si="194"/>
        <v>#N/A</v>
      </c>
    </row>
    <row r="911" spans="1:33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2" t="str">
        <f t="shared" si="184"/>
        <v xml:space="preserve"> </v>
      </c>
      <c r="R911" s="22" t="str">
        <f>IF(Q911="在读",IF(IFERROR(FIND("一",D911),0)&gt;0,"一对一",VLOOKUP(LEFT(D911,3),班级编码!A:H,8,0)),Q911)</f>
        <v xml:space="preserve"> </v>
      </c>
      <c r="S911" s="22">
        <f t="shared" si="185"/>
        <v>0</v>
      </c>
      <c r="T911" s="22">
        <f t="shared" si="186"/>
        <v>0</v>
      </c>
      <c r="U911" s="22" t="str">
        <f t="shared" si="187"/>
        <v/>
      </c>
      <c r="V911" s="22" t="str">
        <f t="shared" si="188"/>
        <v/>
      </c>
      <c r="W911" s="22" t="str">
        <f t="shared" si="189"/>
        <v/>
      </c>
      <c r="X911" s="22" t="str">
        <f t="shared" si="190"/>
        <v/>
      </c>
      <c r="Y911" s="22">
        <f t="shared" si="191"/>
        <v>0</v>
      </c>
      <c r="Z911" s="22">
        <f t="shared" si="192"/>
        <v>0</v>
      </c>
      <c r="AA911" s="22" t="str">
        <f t="shared" si="182"/>
        <v/>
      </c>
      <c r="AB911" s="22">
        <f>COUNTIF($G$2:G911,G911)</f>
        <v>0</v>
      </c>
      <c r="AC911" s="22" t="str">
        <f t="shared" si="193"/>
        <v/>
      </c>
      <c r="AD911" s="22" t="e">
        <f>VLOOKUP(D911,'2-班级信息'!A:AI,35,0)</f>
        <v>#N/A</v>
      </c>
      <c r="AE911" s="22" t="e">
        <f>VLOOKUP(D911,'2-班级信息'!A:AL,12,0)</f>
        <v>#N/A</v>
      </c>
      <c r="AF911" s="22" t="e">
        <f t="shared" si="183"/>
        <v>#N/A</v>
      </c>
      <c r="AG911" s="22" t="e">
        <f t="shared" si="194"/>
        <v>#N/A</v>
      </c>
    </row>
    <row r="912" spans="1:33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2" t="str">
        <f t="shared" si="184"/>
        <v xml:space="preserve"> </v>
      </c>
      <c r="R912" s="22" t="str">
        <f>IF(Q912="在读",IF(IFERROR(FIND("一",D912),0)&gt;0,"一对一",VLOOKUP(LEFT(D912,3),班级编码!A:H,8,0)),Q912)</f>
        <v xml:space="preserve"> </v>
      </c>
      <c r="S912" s="22">
        <f t="shared" si="185"/>
        <v>0</v>
      </c>
      <c r="T912" s="22">
        <f t="shared" si="186"/>
        <v>0</v>
      </c>
      <c r="U912" s="22" t="str">
        <f t="shared" si="187"/>
        <v/>
      </c>
      <c r="V912" s="22" t="str">
        <f t="shared" si="188"/>
        <v/>
      </c>
      <c r="W912" s="22" t="str">
        <f t="shared" si="189"/>
        <v/>
      </c>
      <c r="X912" s="22" t="str">
        <f t="shared" si="190"/>
        <v/>
      </c>
      <c r="Y912" s="22">
        <f t="shared" si="191"/>
        <v>0</v>
      </c>
      <c r="Z912" s="22">
        <f t="shared" si="192"/>
        <v>0</v>
      </c>
      <c r="AA912" s="22" t="str">
        <f t="shared" si="182"/>
        <v/>
      </c>
      <c r="AB912" s="22">
        <f>COUNTIF($G$2:G912,G912)</f>
        <v>0</v>
      </c>
      <c r="AC912" s="22" t="str">
        <f t="shared" si="193"/>
        <v/>
      </c>
      <c r="AD912" s="22" t="e">
        <f>VLOOKUP(D912,'2-班级信息'!A:AI,35,0)</f>
        <v>#N/A</v>
      </c>
      <c r="AE912" s="22" t="e">
        <f>VLOOKUP(D912,'2-班级信息'!A:AL,12,0)</f>
        <v>#N/A</v>
      </c>
      <c r="AF912" s="22" t="e">
        <f t="shared" si="183"/>
        <v>#N/A</v>
      </c>
      <c r="AG912" s="22" t="e">
        <f t="shared" si="194"/>
        <v>#N/A</v>
      </c>
    </row>
    <row r="913" spans="1:3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2" t="str">
        <f t="shared" si="184"/>
        <v xml:space="preserve"> </v>
      </c>
      <c r="R913" s="22" t="str">
        <f>IF(Q913="在读",IF(IFERROR(FIND("一",D913),0)&gt;0,"一对一",VLOOKUP(LEFT(D913,3),班级编码!A:H,8,0)),Q913)</f>
        <v xml:space="preserve"> </v>
      </c>
      <c r="S913" s="22">
        <f t="shared" si="185"/>
        <v>0</v>
      </c>
      <c r="T913" s="22">
        <f t="shared" si="186"/>
        <v>0</v>
      </c>
      <c r="U913" s="22" t="str">
        <f t="shared" si="187"/>
        <v/>
      </c>
      <c r="V913" s="22" t="str">
        <f t="shared" si="188"/>
        <v/>
      </c>
      <c r="W913" s="22" t="str">
        <f t="shared" si="189"/>
        <v/>
      </c>
      <c r="X913" s="22" t="str">
        <f t="shared" si="190"/>
        <v/>
      </c>
      <c r="Y913" s="22">
        <f t="shared" si="191"/>
        <v>0</v>
      </c>
      <c r="Z913" s="22">
        <f t="shared" si="192"/>
        <v>0</v>
      </c>
      <c r="AA913" s="22" t="str">
        <f t="shared" si="182"/>
        <v/>
      </c>
      <c r="AB913" s="22">
        <f>COUNTIF($G$2:G913,G913)</f>
        <v>0</v>
      </c>
      <c r="AC913" s="22" t="str">
        <f t="shared" si="193"/>
        <v/>
      </c>
      <c r="AD913" s="22" t="e">
        <f>VLOOKUP(D913,'2-班级信息'!A:AI,35,0)</f>
        <v>#N/A</v>
      </c>
      <c r="AE913" s="22" t="e">
        <f>VLOOKUP(D913,'2-班级信息'!A:AL,12,0)</f>
        <v>#N/A</v>
      </c>
      <c r="AF913" s="22" t="e">
        <f t="shared" si="183"/>
        <v>#N/A</v>
      </c>
      <c r="AG913" s="22" t="e">
        <f t="shared" si="194"/>
        <v>#N/A</v>
      </c>
    </row>
    <row r="914" spans="1:33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2" t="str">
        <f t="shared" si="184"/>
        <v xml:space="preserve"> </v>
      </c>
      <c r="R914" s="22" t="str">
        <f>IF(Q914="在读",IF(IFERROR(FIND("一",D914),0)&gt;0,"一对一",VLOOKUP(LEFT(D914,3),班级编码!A:H,8,0)),Q914)</f>
        <v xml:space="preserve"> </v>
      </c>
      <c r="S914" s="22">
        <f t="shared" si="185"/>
        <v>0</v>
      </c>
      <c r="T914" s="22">
        <f t="shared" si="186"/>
        <v>0</v>
      </c>
      <c r="U914" s="22" t="str">
        <f t="shared" si="187"/>
        <v/>
      </c>
      <c r="V914" s="22" t="str">
        <f t="shared" si="188"/>
        <v/>
      </c>
      <c r="W914" s="22" t="str">
        <f t="shared" si="189"/>
        <v/>
      </c>
      <c r="X914" s="22" t="str">
        <f t="shared" si="190"/>
        <v/>
      </c>
      <c r="Y914" s="22">
        <f t="shared" si="191"/>
        <v>0</v>
      </c>
      <c r="Z914" s="22">
        <f t="shared" si="192"/>
        <v>0</v>
      </c>
      <c r="AA914" s="22" t="str">
        <f t="shared" si="182"/>
        <v/>
      </c>
      <c r="AB914" s="22">
        <f>COUNTIF($G$2:G914,G914)</f>
        <v>0</v>
      </c>
      <c r="AC914" s="22" t="str">
        <f t="shared" si="193"/>
        <v/>
      </c>
      <c r="AD914" s="22" t="e">
        <f>VLOOKUP(D914,'2-班级信息'!A:AI,35,0)</f>
        <v>#N/A</v>
      </c>
      <c r="AE914" s="22" t="e">
        <f>VLOOKUP(D914,'2-班级信息'!A:AL,12,0)</f>
        <v>#N/A</v>
      </c>
      <c r="AF914" s="22" t="e">
        <f t="shared" si="183"/>
        <v>#N/A</v>
      </c>
      <c r="AG914" s="22" t="e">
        <f t="shared" si="194"/>
        <v>#N/A</v>
      </c>
    </row>
    <row r="915" spans="1:33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2" t="str">
        <f t="shared" si="184"/>
        <v xml:space="preserve"> </v>
      </c>
      <c r="R915" s="22" t="str">
        <f>IF(Q915="在读",IF(IFERROR(FIND("一",D915),0)&gt;0,"一对一",VLOOKUP(LEFT(D915,3),班级编码!A:H,8,0)),Q915)</f>
        <v xml:space="preserve"> </v>
      </c>
      <c r="S915" s="22">
        <f t="shared" si="185"/>
        <v>0</v>
      </c>
      <c r="T915" s="22">
        <f t="shared" si="186"/>
        <v>0</v>
      </c>
      <c r="U915" s="22" t="str">
        <f t="shared" si="187"/>
        <v/>
      </c>
      <c r="V915" s="22" t="str">
        <f t="shared" si="188"/>
        <v/>
      </c>
      <c r="W915" s="22" t="str">
        <f t="shared" si="189"/>
        <v/>
      </c>
      <c r="X915" s="22" t="str">
        <f t="shared" si="190"/>
        <v/>
      </c>
      <c r="Y915" s="22">
        <f t="shared" si="191"/>
        <v>0</v>
      </c>
      <c r="Z915" s="22">
        <f t="shared" si="192"/>
        <v>0</v>
      </c>
      <c r="AA915" s="22" t="str">
        <f t="shared" si="182"/>
        <v/>
      </c>
      <c r="AB915" s="22">
        <f>COUNTIF($G$2:G915,G915)</f>
        <v>0</v>
      </c>
      <c r="AC915" s="22" t="str">
        <f t="shared" si="193"/>
        <v/>
      </c>
      <c r="AD915" s="22" t="e">
        <f>VLOOKUP(D915,'2-班级信息'!A:AI,35,0)</f>
        <v>#N/A</v>
      </c>
      <c r="AE915" s="22" t="e">
        <f>VLOOKUP(D915,'2-班级信息'!A:AL,12,0)</f>
        <v>#N/A</v>
      </c>
      <c r="AF915" s="22" t="e">
        <f t="shared" si="183"/>
        <v>#N/A</v>
      </c>
      <c r="AG915" s="22" t="e">
        <f t="shared" si="194"/>
        <v>#N/A</v>
      </c>
    </row>
    <row r="916" spans="1:33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2" t="str">
        <f t="shared" si="184"/>
        <v xml:space="preserve"> </v>
      </c>
      <c r="R916" s="22" t="str">
        <f>IF(Q916="在读",IF(IFERROR(FIND("一",D916),0)&gt;0,"一对一",VLOOKUP(LEFT(D916,3),班级编码!A:H,8,0)),Q916)</f>
        <v xml:space="preserve"> </v>
      </c>
      <c r="S916" s="22">
        <f t="shared" si="185"/>
        <v>0</v>
      </c>
      <c r="T916" s="22">
        <f t="shared" si="186"/>
        <v>0</v>
      </c>
      <c r="U916" s="22" t="str">
        <f t="shared" si="187"/>
        <v/>
      </c>
      <c r="V916" s="22" t="str">
        <f t="shared" si="188"/>
        <v/>
      </c>
      <c r="W916" s="22" t="str">
        <f t="shared" si="189"/>
        <v/>
      </c>
      <c r="X916" s="22" t="str">
        <f t="shared" si="190"/>
        <v/>
      </c>
      <c r="Y916" s="22">
        <f t="shared" si="191"/>
        <v>0</v>
      </c>
      <c r="Z916" s="22">
        <f t="shared" si="192"/>
        <v>0</v>
      </c>
      <c r="AA916" s="22" t="str">
        <f t="shared" si="182"/>
        <v/>
      </c>
      <c r="AB916" s="22">
        <f>COUNTIF($G$2:G916,G916)</f>
        <v>0</v>
      </c>
      <c r="AC916" s="22" t="str">
        <f t="shared" si="193"/>
        <v/>
      </c>
      <c r="AD916" s="22" t="e">
        <f>VLOOKUP(D916,'2-班级信息'!A:AI,35,0)</f>
        <v>#N/A</v>
      </c>
      <c r="AE916" s="22" t="e">
        <f>VLOOKUP(D916,'2-班级信息'!A:AL,12,0)</f>
        <v>#N/A</v>
      </c>
      <c r="AF916" s="22" t="e">
        <f t="shared" si="183"/>
        <v>#N/A</v>
      </c>
      <c r="AG916" s="22" t="e">
        <f t="shared" si="194"/>
        <v>#N/A</v>
      </c>
    </row>
    <row r="917" spans="1:33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2" t="str">
        <f t="shared" si="184"/>
        <v xml:space="preserve"> </v>
      </c>
      <c r="R917" s="22" t="str">
        <f>IF(Q917="在读",IF(IFERROR(FIND("一",D917),0)&gt;0,"一对一",VLOOKUP(LEFT(D917,3),班级编码!A:H,8,0)),Q917)</f>
        <v xml:space="preserve"> </v>
      </c>
      <c r="S917" s="22">
        <f t="shared" si="185"/>
        <v>0</v>
      </c>
      <c r="T917" s="22">
        <f t="shared" si="186"/>
        <v>0</v>
      </c>
      <c r="U917" s="22" t="str">
        <f t="shared" si="187"/>
        <v/>
      </c>
      <c r="V917" s="22" t="str">
        <f t="shared" si="188"/>
        <v/>
      </c>
      <c r="W917" s="22" t="str">
        <f t="shared" si="189"/>
        <v/>
      </c>
      <c r="X917" s="22" t="str">
        <f t="shared" si="190"/>
        <v/>
      </c>
      <c r="Y917" s="22">
        <f t="shared" si="191"/>
        <v>0</v>
      </c>
      <c r="Z917" s="22">
        <f t="shared" si="192"/>
        <v>0</v>
      </c>
      <c r="AA917" s="22" t="str">
        <f t="shared" si="182"/>
        <v/>
      </c>
      <c r="AB917" s="22">
        <f>COUNTIF($G$2:G917,G917)</f>
        <v>0</v>
      </c>
      <c r="AC917" s="22" t="str">
        <f t="shared" si="193"/>
        <v/>
      </c>
      <c r="AD917" s="22" t="e">
        <f>VLOOKUP(D917,'2-班级信息'!A:AI,35,0)</f>
        <v>#N/A</v>
      </c>
      <c r="AE917" s="22" t="e">
        <f>VLOOKUP(D917,'2-班级信息'!A:AL,12,0)</f>
        <v>#N/A</v>
      </c>
      <c r="AF917" s="22" t="e">
        <f t="shared" si="183"/>
        <v>#N/A</v>
      </c>
      <c r="AG917" s="22" t="e">
        <f t="shared" si="194"/>
        <v>#N/A</v>
      </c>
    </row>
    <row r="918" spans="1:33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2" t="str">
        <f t="shared" si="184"/>
        <v xml:space="preserve"> </v>
      </c>
      <c r="R918" s="22" t="str">
        <f>IF(Q918="在读",IF(IFERROR(FIND("一",D918),0)&gt;0,"一对一",VLOOKUP(LEFT(D918,3),班级编码!A:H,8,0)),Q918)</f>
        <v xml:space="preserve"> </v>
      </c>
      <c r="S918" s="22">
        <f t="shared" si="185"/>
        <v>0</v>
      </c>
      <c r="T918" s="22">
        <f t="shared" si="186"/>
        <v>0</v>
      </c>
      <c r="U918" s="22" t="str">
        <f t="shared" si="187"/>
        <v/>
      </c>
      <c r="V918" s="22" t="str">
        <f t="shared" si="188"/>
        <v/>
      </c>
      <c r="W918" s="22" t="str">
        <f t="shared" si="189"/>
        <v/>
      </c>
      <c r="X918" s="22" t="str">
        <f t="shared" si="190"/>
        <v/>
      </c>
      <c r="Y918" s="22">
        <f t="shared" si="191"/>
        <v>0</v>
      </c>
      <c r="Z918" s="22">
        <f t="shared" si="192"/>
        <v>0</v>
      </c>
      <c r="AA918" s="22" t="str">
        <f t="shared" si="182"/>
        <v/>
      </c>
      <c r="AB918" s="22">
        <f>COUNTIF($G$2:G918,G918)</f>
        <v>0</v>
      </c>
      <c r="AC918" s="22" t="str">
        <f t="shared" si="193"/>
        <v/>
      </c>
      <c r="AD918" s="22" t="e">
        <f>VLOOKUP(D918,'2-班级信息'!A:AI,35,0)</f>
        <v>#N/A</v>
      </c>
      <c r="AE918" s="22" t="e">
        <f>VLOOKUP(D918,'2-班级信息'!A:AL,12,0)</f>
        <v>#N/A</v>
      </c>
      <c r="AF918" s="22" t="e">
        <f t="shared" si="183"/>
        <v>#N/A</v>
      </c>
      <c r="AG918" s="22" t="e">
        <f t="shared" si="194"/>
        <v>#N/A</v>
      </c>
    </row>
    <row r="919" spans="1:33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2" t="str">
        <f t="shared" si="184"/>
        <v xml:space="preserve"> </v>
      </c>
      <c r="R919" s="22" t="str">
        <f>IF(Q919="在读",IF(IFERROR(FIND("一",D919),0)&gt;0,"一对一",VLOOKUP(LEFT(D919,3),班级编码!A:H,8,0)),Q919)</f>
        <v xml:space="preserve"> </v>
      </c>
      <c r="S919" s="22">
        <f t="shared" si="185"/>
        <v>0</v>
      </c>
      <c r="T919" s="22">
        <f t="shared" si="186"/>
        <v>0</v>
      </c>
      <c r="U919" s="22" t="str">
        <f t="shared" si="187"/>
        <v/>
      </c>
      <c r="V919" s="22" t="str">
        <f t="shared" si="188"/>
        <v/>
      </c>
      <c r="W919" s="22" t="str">
        <f t="shared" si="189"/>
        <v/>
      </c>
      <c r="X919" s="22" t="str">
        <f t="shared" si="190"/>
        <v/>
      </c>
      <c r="Y919" s="22">
        <f t="shared" si="191"/>
        <v>0</v>
      </c>
      <c r="Z919" s="22">
        <f t="shared" si="192"/>
        <v>0</v>
      </c>
      <c r="AA919" s="22" t="str">
        <f t="shared" si="182"/>
        <v/>
      </c>
      <c r="AB919" s="22">
        <f>COUNTIF($G$2:G919,G919)</f>
        <v>0</v>
      </c>
      <c r="AC919" s="22" t="str">
        <f t="shared" si="193"/>
        <v/>
      </c>
      <c r="AD919" s="22" t="e">
        <f>VLOOKUP(D919,'2-班级信息'!A:AI,35,0)</f>
        <v>#N/A</v>
      </c>
      <c r="AE919" s="22" t="e">
        <f>VLOOKUP(D919,'2-班级信息'!A:AL,12,0)</f>
        <v>#N/A</v>
      </c>
      <c r="AF919" s="22" t="e">
        <f t="shared" si="183"/>
        <v>#N/A</v>
      </c>
      <c r="AG919" s="22" t="e">
        <f t="shared" si="194"/>
        <v>#N/A</v>
      </c>
    </row>
    <row r="920" spans="1:33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2" t="str">
        <f t="shared" si="184"/>
        <v xml:space="preserve"> </v>
      </c>
      <c r="R920" s="22" t="str">
        <f>IF(Q920="在读",IF(IFERROR(FIND("一",D920),0)&gt;0,"一对一",VLOOKUP(LEFT(D920,3),班级编码!A:H,8,0)),Q920)</f>
        <v xml:space="preserve"> </v>
      </c>
      <c r="S920" s="22">
        <f t="shared" si="185"/>
        <v>0</v>
      </c>
      <c r="T920" s="22">
        <f t="shared" si="186"/>
        <v>0</v>
      </c>
      <c r="U920" s="22" t="str">
        <f t="shared" si="187"/>
        <v/>
      </c>
      <c r="V920" s="22" t="str">
        <f t="shared" si="188"/>
        <v/>
      </c>
      <c r="W920" s="22" t="str">
        <f t="shared" si="189"/>
        <v/>
      </c>
      <c r="X920" s="22" t="str">
        <f t="shared" si="190"/>
        <v/>
      </c>
      <c r="Y920" s="22">
        <f t="shared" si="191"/>
        <v>0</v>
      </c>
      <c r="Z920" s="22">
        <f t="shared" si="192"/>
        <v>0</v>
      </c>
      <c r="AA920" s="22" t="str">
        <f t="shared" si="182"/>
        <v/>
      </c>
      <c r="AB920" s="22">
        <f>COUNTIF($G$2:G920,G920)</f>
        <v>0</v>
      </c>
      <c r="AC920" s="22" t="str">
        <f t="shared" si="193"/>
        <v/>
      </c>
      <c r="AD920" s="22" t="e">
        <f>VLOOKUP(D920,'2-班级信息'!A:AI,35,0)</f>
        <v>#N/A</v>
      </c>
      <c r="AE920" s="22" t="e">
        <f>VLOOKUP(D920,'2-班级信息'!A:AL,12,0)</f>
        <v>#N/A</v>
      </c>
      <c r="AF920" s="22" t="e">
        <f t="shared" si="183"/>
        <v>#N/A</v>
      </c>
      <c r="AG920" s="22" t="e">
        <f t="shared" si="194"/>
        <v>#N/A</v>
      </c>
    </row>
    <row r="921" spans="1:33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2" t="str">
        <f t="shared" si="184"/>
        <v xml:space="preserve"> </v>
      </c>
      <c r="R921" s="22" t="str">
        <f>IF(Q921="在读",IF(IFERROR(FIND("一",D921),0)&gt;0,"一对一",VLOOKUP(LEFT(D921,3),班级编码!A:H,8,0)),Q921)</f>
        <v xml:space="preserve"> </v>
      </c>
      <c r="S921" s="22">
        <f t="shared" si="185"/>
        <v>0</v>
      </c>
      <c r="T921" s="22">
        <f t="shared" si="186"/>
        <v>0</v>
      </c>
      <c r="U921" s="22" t="str">
        <f t="shared" si="187"/>
        <v/>
      </c>
      <c r="V921" s="22" t="str">
        <f t="shared" si="188"/>
        <v/>
      </c>
      <c r="W921" s="22" t="str">
        <f t="shared" si="189"/>
        <v/>
      </c>
      <c r="X921" s="22" t="str">
        <f t="shared" si="190"/>
        <v/>
      </c>
      <c r="Y921" s="22">
        <f t="shared" si="191"/>
        <v>0</v>
      </c>
      <c r="Z921" s="22">
        <f t="shared" si="192"/>
        <v>0</v>
      </c>
      <c r="AA921" s="22" t="str">
        <f t="shared" si="182"/>
        <v/>
      </c>
      <c r="AB921" s="22">
        <f>COUNTIF($G$2:G921,G921)</f>
        <v>0</v>
      </c>
      <c r="AC921" s="22" t="str">
        <f t="shared" si="193"/>
        <v/>
      </c>
      <c r="AD921" s="22" t="e">
        <f>VLOOKUP(D921,'2-班级信息'!A:AI,35,0)</f>
        <v>#N/A</v>
      </c>
      <c r="AE921" s="22" t="e">
        <f>VLOOKUP(D921,'2-班级信息'!A:AL,12,0)</f>
        <v>#N/A</v>
      </c>
      <c r="AF921" s="22" t="e">
        <f t="shared" si="183"/>
        <v>#N/A</v>
      </c>
      <c r="AG921" s="22" t="e">
        <f t="shared" si="194"/>
        <v>#N/A</v>
      </c>
    </row>
    <row r="922" spans="1:33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2" t="str">
        <f t="shared" si="184"/>
        <v xml:space="preserve"> </v>
      </c>
      <c r="R922" s="22" t="str">
        <f>IF(Q922="在读",IF(IFERROR(FIND("一",D922),0)&gt;0,"一对一",VLOOKUP(LEFT(D922,3),班级编码!A:H,8,0)),Q922)</f>
        <v xml:space="preserve"> </v>
      </c>
      <c r="S922" s="22">
        <f t="shared" si="185"/>
        <v>0</v>
      </c>
      <c r="T922" s="22">
        <f t="shared" si="186"/>
        <v>0</v>
      </c>
      <c r="U922" s="22" t="str">
        <f t="shared" si="187"/>
        <v/>
      </c>
      <c r="V922" s="22" t="str">
        <f t="shared" si="188"/>
        <v/>
      </c>
      <c r="W922" s="22" t="str">
        <f t="shared" si="189"/>
        <v/>
      </c>
      <c r="X922" s="22" t="str">
        <f t="shared" si="190"/>
        <v/>
      </c>
      <c r="Y922" s="22">
        <f t="shared" si="191"/>
        <v>0</v>
      </c>
      <c r="Z922" s="22">
        <f t="shared" si="192"/>
        <v>0</v>
      </c>
      <c r="AA922" s="22" t="str">
        <f t="shared" si="182"/>
        <v/>
      </c>
      <c r="AB922" s="22">
        <f>COUNTIF($G$2:G922,G922)</f>
        <v>0</v>
      </c>
      <c r="AC922" s="22" t="str">
        <f t="shared" si="193"/>
        <v/>
      </c>
      <c r="AD922" s="22" t="e">
        <f>VLOOKUP(D922,'2-班级信息'!A:AI,35,0)</f>
        <v>#N/A</v>
      </c>
      <c r="AE922" s="22" t="e">
        <f>VLOOKUP(D922,'2-班级信息'!A:AL,12,0)</f>
        <v>#N/A</v>
      </c>
      <c r="AF922" s="22" t="e">
        <f t="shared" si="183"/>
        <v>#N/A</v>
      </c>
      <c r="AG922" s="22" t="e">
        <f t="shared" si="194"/>
        <v>#N/A</v>
      </c>
    </row>
    <row r="923" spans="1:3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2" t="str">
        <f t="shared" si="184"/>
        <v xml:space="preserve"> </v>
      </c>
      <c r="R923" s="22" t="str">
        <f>IF(Q923="在读",IF(IFERROR(FIND("一",D923),0)&gt;0,"一对一",VLOOKUP(LEFT(D923,3),班级编码!A:H,8,0)),Q923)</f>
        <v xml:space="preserve"> </v>
      </c>
      <c r="S923" s="22">
        <f t="shared" si="185"/>
        <v>0</v>
      </c>
      <c r="T923" s="22">
        <f t="shared" si="186"/>
        <v>0</v>
      </c>
      <c r="U923" s="22" t="str">
        <f t="shared" si="187"/>
        <v/>
      </c>
      <c r="V923" s="22" t="str">
        <f t="shared" si="188"/>
        <v/>
      </c>
      <c r="W923" s="22" t="str">
        <f t="shared" si="189"/>
        <v/>
      </c>
      <c r="X923" s="22" t="str">
        <f t="shared" si="190"/>
        <v/>
      </c>
      <c r="Y923" s="22">
        <f t="shared" si="191"/>
        <v>0</v>
      </c>
      <c r="Z923" s="22">
        <f t="shared" si="192"/>
        <v>0</v>
      </c>
      <c r="AA923" s="22" t="str">
        <f t="shared" si="182"/>
        <v/>
      </c>
      <c r="AB923" s="22">
        <f>COUNTIF($G$2:G923,G923)</f>
        <v>0</v>
      </c>
      <c r="AC923" s="22" t="str">
        <f t="shared" si="193"/>
        <v/>
      </c>
      <c r="AD923" s="22" t="e">
        <f>VLOOKUP(D923,'2-班级信息'!A:AI,35,0)</f>
        <v>#N/A</v>
      </c>
      <c r="AE923" s="22" t="e">
        <f>VLOOKUP(D923,'2-班级信息'!A:AL,12,0)</f>
        <v>#N/A</v>
      </c>
      <c r="AF923" s="22" t="e">
        <f t="shared" si="183"/>
        <v>#N/A</v>
      </c>
      <c r="AG923" s="22" t="e">
        <f t="shared" si="194"/>
        <v>#N/A</v>
      </c>
    </row>
    <row r="924" spans="1:33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2" t="str">
        <f t="shared" si="184"/>
        <v xml:space="preserve"> </v>
      </c>
      <c r="R924" s="22" t="str">
        <f>IF(Q924="在读",IF(IFERROR(FIND("一",D924),0)&gt;0,"一对一",VLOOKUP(LEFT(D924,3),班级编码!A:H,8,0)),Q924)</f>
        <v xml:space="preserve"> </v>
      </c>
      <c r="S924" s="22">
        <f t="shared" si="185"/>
        <v>0</v>
      </c>
      <c r="T924" s="22">
        <f t="shared" si="186"/>
        <v>0</v>
      </c>
      <c r="U924" s="22" t="str">
        <f t="shared" si="187"/>
        <v/>
      </c>
      <c r="V924" s="22" t="str">
        <f t="shared" si="188"/>
        <v/>
      </c>
      <c r="W924" s="22" t="str">
        <f t="shared" si="189"/>
        <v/>
      </c>
      <c r="X924" s="22" t="str">
        <f t="shared" si="190"/>
        <v/>
      </c>
      <c r="Y924" s="22">
        <f t="shared" si="191"/>
        <v>0</v>
      </c>
      <c r="Z924" s="22">
        <f t="shared" si="192"/>
        <v>0</v>
      </c>
      <c r="AA924" s="22" t="str">
        <f t="shared" si="182"/>
        <v/>
      </c>
      <c r="AB924" s="22">
        <f>COUNTIF($G$2:G924,G924)</f>
        <v>0</v>
      </c>
      <c r="AC924" s="22" t="str">
        <f t="shared" si="193"/>
        <v/>
      </c>
      <c r="AD924" s="22" t="e">
        <f>VLOOKUP(D924,'2-班级信息'!A:AI,35,0)</f>
        <v>#N/A</v>
      </c>
      <c r="AE924" s="22" t="e">
        <f>VLOOKUP(D924,'2-班级信息'!A:AL,12,0)</f>
        <v>#N/A</v>
      </c>
      <c r="AF924" s="22" t="e">
        <f t="shared" si="183"/>
        <v>#N/A</v>
      </c>
      <c r="AG924" s="22" t="e">
        <f t="shared" si="194"/>
        <v>#N/A</v>
      </c>
    </row>
    <row r="925" spans="1:33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2" t="str">
        <f t="shared" si="184"/>
        <v xml:space="preserve"> </v>
      </c>
      <c r="R925" s="22" t="str">
        <f>IF(Q925="在读",IF(IFERROR(FIND("一",D925),0)&gt;0,"一对一",VLOOKUP(LEFT(D925,3),班级编码!A:H,8,0)),Q925)</f>
        <v xml:space="preserve"> </v>
      </c>
      <c r="S925" s="22">
        <f t="shared" si="185"/>
        <v>0</v>
      </c>
      <c r="T925" s="22">
        <f t="shared" si="186"/>
        <v>0</v>
      </c>
      <c r="U925" s="22" t="str">
        <f t="shared" si="187"/>
        <v/>
      </c>
      <c r="V925" s="22" t="str">
        <f t="shared" si="188"/>
        <v/>
      </c>
      <c r="W925" s="22" t="str">
        <f t="shared" si="189"/>
        <v/>
      </c>
      <c r="X925" s="22" t="str">
        <f t="shared" si="190"/>
        <v/>
      </c>
      <c r="Y925" s="22">
        <f t="shared" si="191"/>
        <v>0</v>
      </c>
      <c r="Z925" s="22">
        <f t="shared" si="192"/>
        <v>0</v>
      </c>
      <c r="AA925" s="22" t="str">
        <f t="shared" si="182"/>
        <v/>
      </c>
      <c r="AB925" s="22">
        <f>COUNTIF($G$2:G925,G925)</f>
        <v>0</v>
      </c>
      <c r="AC925" s="22" t="str">
        <f t="shared" si="193"/>
        <v/>
      </c>
      <c r="AD925" s="22" t="e">
        <f>VLOOKUP(D925,'2-班级信息'!A:AI,35,0)</f>
        <v>#N/A</v>
      </c>
      <c r="AE925" s="22" t="e">
        <f>VLOOKUP(D925,'2-班级信息'!A:AL,12,0)</f>
        <v>#N/A</v>
      </c>
      <c r="AF925" s="22" t="e">
        <f t="shared" si="183"/>
        <v>#N/A</v>
      </c>
      <c r="AG925" s="22" t="e">
        <f t="shared" si="194"/>
        <v>#N/A</v>
      </c>
    </row>
    <row r="926" spans="1:33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2" t="str">
        <f t="shared" si="184"/>
        <v xml:space="preserve"> </v>
      </c>
      <c r="R926" s="22" t="str">
        <f>IF(Q926="在读",IF(IFERROR(FIND("一",D926),0)&gt;0,"一对一",VLOOKUP(LEFT(D926,3),班级编码!A:H,8,0)),Q926)</f>
        <v xml:space="preserve"> </v>
      </c>
      <c r="S926" s="22">
        <f t="shared" si="185"/>
        <v>0</v>
      </c>
      <c r="T926" s="22">
        <f t="shared" si="186"/>
        <v>0</v>
      </c>
      <c r="U926" s="22" t="str">
        <f t="shared" si="187"/>
        <v/>
      </c>
      <c r="V926" s="22" t="str">
        <f t="shared" si="188"/>
        <v/>
      </c>
      <c r="W926" s="22" t="str">
        <f t="shared" si="189"/>
        <v/>
      </c>
      <c r="X926" s="22" t="str">
        <f t="shared" si="190"/>
        <v/>
      </c>
      <c r="Y926" s="22">
        <f t="shared" si="191"/>
        <v>0</v>
      </c>
      <c r="Z926" s="22">
        <f t="shared" si="192"/>
        <v>0</v>
      </c>
      <c r="AA926" s="22" t="str">
        <f t="shared" si="182"/>
        <v/>
      </c>
      <c r="AB926" s="22">
        <f>COUNTIF($G$2:G926,G926)</f>
        <v>0</v>
      </c>
      <c r="AC926" s="22" t="str">
        <f t="shared" si="193"/>
        <v/>
      </c>
      <c r="AD926" s="22" t="e">
        <f>VLOOKUP(D926,'2-班级信息'!A:AI,35,0)</f>
        <v>#N/A</v>
      </c>
      <c r="AE926" s="22" t="e">
        <f>VLOOKUP(D926,'2-班级信息'!A:AL,12,0)</f>
        <v>#N/A</v>
      </c>
      <c r="AF926" s="22" t="e">
        <f t="shared" si="183"/>
        <v>#N/A</v>
      </c>
      <c r="AG926" s="22" t="e">
        <f t="shared" si="194"/>
        <v>#N/A</v>
      </c>
    </row>
    <row r="927" spans="1:33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2" t="str">
        <f t="shared" si="184"/>
        <v xml:space="preserve"> </v>
      </c>
      <c r="R927" s="22" t="str">
        <f>IF(Q927="在读",IF(IFERROR(FIND("一",D927),0)&gt;0,"一对一",VLOOKUP(LEFT(D927,3),班级编码!A:H,8,0)),Q927)</f>
        <v xml:space="preserve"> </v>
      </c>
      <c r="S927" s="22">
        <f t="shared" si="185"/>
        <v>0</v>
      </c>
      <c r="T927" s="22">
        <f t="shared" si="186"/>
        <v>0</v>
      </c>
      <c r="U927" s="22" t="str">
        <f t="shared" si="187"/>
        <v/>
      </c>
      <c r="V927" s="22" t="str">
        <f t="shared" si="188"/>
        <v/>
      </c>
      <c r="W927" s="22" t="str">
        <f t="shared" si="189"/>
        <v/>
      </c>
      <c r="X927" s="22" t="str">
        <f t="shared" si="190"/>
        <v/>
      </c>
      <c r="Y927" s="22">
        <f t="shared" si="191"/>
        <v>0</v>
      </c>
      <c r="Z927" s="22">
        <f t="shared" si="192"/>
        <v>0</v>
      </c>
      <c r="AA927" s="22" t="str">
        <f t="shared" si="182"/>
        <v/>
      </c>
      <c r="AB927" s="22">
        <f>COUNTIF($G$2:G927,G927)</f>
        <v>0</v>
      </c>
      <c r="AC927" s="22" t="str">
        <f t="shared" si="193"/>
        <v/>
      </c>
      <c r="AD927" s="22" t="e">
        <f>VLOOKUP(D927,'2-班级信息'!A:AI,35,0)</f>
        <v>#N/A</v>
      </c>
      <c r="AE927" s="22" t="e">
        <f>VLOOKUP(D927,'2-班级信息'!A:AL,12,0)</f>
        <v>#N/A</v>
      </c>
      <c r="AF927" s="22" t="e">
        <f t="shared" si="183"/>
        <v>#N/A</v>
      </c>
      <c r="AG927" s="22" t="e">
        <f t="shared" si="194"/>
        <v>#N/A</v>
      </c>
    </row>
    <row r="928" spans="1:33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2" t="str">
        <f t="shared" si="184"/>
        <v xml:space="preserve"> </v>
      </c>
      <c r="R928" s="22" t="str">
        <f>IF(Q928="在读",IF(IFERROR(FIND("一",D928),0)&gt;0,"一对一",VLOOKUP(LEFT(D928,3),班级编码!A:H,8,0)),Q928)</f>
        <v xml:space="preserve"> </v>
      </c>
      <c r="S928" s="22">
        <f t="shared" si="185"/>
        <v>0</v>
      </c>
      <c r="T928" s="22">
        <f t="shared" si="186"/>
        <v>0</v>
      </c>
      <c r="U928" s="22" t="str">
        <f t="shared" si="187"/>
        <v/>
      </c>
      <c r="V928" s="22" t="str">
        <f t="shared" si="188"/>
        <v/>
      </c>
      <c r="W928" s="22" t="str">
        <f t="shared" si="189"/>
        <v/>
      </c>
      <c r="X928" s="22" t="str">
        <f t="shared" si="190"/>
        <v/>
      </c>
      <c r="Y928" s="22">
        <f t="shared" si="191"/>
        <v>0</v>
      </c>
      <c r="Z928" s="22">
        <f t="shared" si="192"/>
        <v>0</v>
      </c>
      <c r="AA928" s="22" t="str">
        <f t="shared" si="182"/>
        <v/>
      </c>
      <c r="AB928" s="22">
        <f>COUNTIF($G$2:G928,G928)</f>
        <v>0</v>
      </c>
      <c r="AC928" s="22" t="str">
        <f t="shared" si="193"/>
        <v/>
      </c>
      <c r="AD928" s="22" t="e">
        <f>VLOOKUP(D928,'2-班级信息'!A:AI,35,0)</f>
        <v>#N/A</v>
      </c>
      <c r="AE928" s="22" t="e">
        <f>VLOOKUP(D928,'2-班级信息'!A:AL,12,0)</f>
        <v>#N/A</v>
      </c>
      <c r="AF928" s="22" t="e">
        <f t="shared" si="183"/>
        <v>#N/A</v>
      </c>
      <c r="AG928" s="22" t="e">
        <f t="shared" si="194"/>
        <v>#N/A</v>
      </c>
    </row>
    <row r="929" spans="1:33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2" t="str">
        <f t="shared" si="184"/>
        <v xml:space="preserve"> </v>
      </c>
      <c r="R929" s="22" t="str">
        <f>IF(Q929="在读",IF(IFERROR(FIND("一",D929),0)&gt;0,"一对一",VLOOKUP(LEFT(D929,3),班级编码!A:H,8,0)),Q929)</f>
        <v xml:space="preserve"> </v>
      </c>
      <c r="S929" s="22">
        <f t="shared" si="185"/>
        <v>0</v>
      </c>
      <c r="T929" s="22">
        <f t="shared" si="186"/>
        <v>0</v>
      </c>
      <c r="U929" s="22" t="str">
        <f t="shared" si="187"/>
        <v/>
      </c>
      <c r="V929" s="22" t="str">
        <f t="shared" si="188"/>
        <v/>
      </c>
      <c r="W929" s="22" t="str">
        <f t="shared" si="189"/>
        <v/>
      </c>
      <c r="X929" s="22" t="str">
        <f t="shared" si="190"/>
        <v/>
      </c>
      <c r="Y929" s="22">
        <f t="shared" si="191"/>
        <v>0</v>
      </c>
      <c r="Z929" s="22">
        <f t="shared" si="192"/>
        <v>0</v>
      </c>
      <c r="AA929" s="22" t="str">
        <f t="shared" si="182"/>
        <v/>
      </c>
      <c r="AB929" s="22">
        <f>COUNTIF($G$2:G929,G929)</f>
        <v>0</v>
      </c>
      <c r="AC929" s="22" t="str">
        <f t="shared" si="193"/>
        <v/>
      </c>
      <c r="AD929" s="22" t="e">
        <f>VLOOKUP(D929,'2-班级信息'!A:AI,35,0)</f>
        <v>#N/A</v>
      </c>
      <c r="AE929" s="22" t="e">
        <f>VLOOKUP(D929,'2-班级信息'!A:AL,12,0)</f>
        <v>#N/A</v>
      </c>
      <c r="AF929" s="22" t="e">
        <f t="shared" si="183"/>
        <v>#N/A</v>
      </c>
      <c r="AG929" s="22" t="e">
        <f t="shared" si="194"/>
        <v>#N/A</v>
      </c>
    </row>
    <row r="930" spans="1:33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2" t="str">
        <f t="shared" si="184"/>
        <v xml:space="preserve"> </v>
      </c>
      <c r="R930" s="22" t="str">
        <f>IF(Q930="在读",IF(IFERROR(FIND("一",D930),0)&gt;0,"一对一",VLOOKUP(LEFT(D930,3),班级编码!A:H,8,0)),Q930)</f>
        <v xml:space="preserve"> </v>
      </c>
      <c r="S930" s="22">
        <f t="shared" si="185"/>
        <v>0</v>
      </c>
      <c r="T930" s="22">
        <f t="shared" si="186"/>
        <v>0</v>
      </c>
      <c r="U930" s="22" t="str">
        <f t="shared" si="187"/>
        <v/>
      </c>
      <c r="V930" s="22" t="str">
        <f t="shared" si="188"/>
        <v/>
      </c>
      <c r="W930" s="22" t="str">
        <f t="shared" si="189"/>
        <v/>
      </c>
      <c r="X930" s="22" t="str">
        <f t="shared" si="190"/>
        <v/>
      </c>
      <c r="Y930" s="22">
        <f t="shared" si="191"/>
        <v>0</v>
      </c>
      <c r="Z930" s="22">
        <f t="shared" si="192"/>
        <v>0</v>
      </c>
      <c r="AA930" s="22" t="str">
        <f t="shared" si="182"/>
        <v/>
      </c>
      <c r="AB930" s="22">
        <f>COUNTIF($G$2:G930,G930)</f>
        <v>0</v>
      </c>
      <c r="AC930" s="22" t="str">
        <f t="shared" si="193"/>
        <v/>
      </c>
      <c r="AD930" s="22" t="e">
        <f>VLOOKUP(D930,'2-班级信息'!A:AI,35,0)</f>
        <v>#N/A</v>
      </c>
      <c r="AE930" s="22" t="e">
        <f>VLOOKUP(D930,'2-班级信息'!A:AL,12,0)</f>
        <v>#N/A</v>
      </c>
      <c r="AF930" s="22" t="e">
        <f t="shared" si="183"/>
        <v>#N/A</v>
      </c>
      <c r="AG930" s="22" t="e">
        <f t="shared" si="194"/>
        <v>#N/A</v>
      </c>
    </row>
    <row r="931" spans="1:33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2" t="str">
        <f t="shared" si="184"/>
        <v xml:space="preserve"> </v>
      </c>
      <c r="R931" s="22" t="str">
        <f>IF(Q931="在读",IF(IFERROR(FIND("一",D931),0)&gt;0,"一对一",VLOOKUP(LEFT(D931,3),班级编码!A:H,8,0)),Q931)</f>
        <v xml:space="preserve"> </v>
      </c>
      <c r="S931" s="22">
        <f t="shared" si="185"/>
        <v>0</v>
      </c>
      <c r="T931" s="22">
        <f t="shared" si="186"/>
        <v>0</v>
      </c>
      <c r="U931" s="22" t="str">
        <f t="shared" si="187"/>
        <v/>
      </c>
      <c r="V931" s="22" t="str">
        <f t="shared" si="188"/>
        <v/>
      </c>
      <c r="W931" s="22" t="str">
        <f t="shared" si="189"/>
        <v/>
      </c>
      <c r="X931" s="22" t="str">
        <f t="shared" si="190"/>
        <v/>
      </c>
      <c r="Y931" s="22">
        <f t="shared" si="191"/>
        <v>0</v>
      </c>
      <c r="Z931" s="22">
        <f t="shared" si="192"/>
        <v>0</v>
      </c>
      <c r="AA931" s="22" t="str">
        <f t="shared" si="182"/>
        <v/>
      </c>
      <c r="AB931" s="22">
        <f>COUNTIF($G$2:G931,G931)</f>
        <v>0</v>
      </c>
      <c r="AC931" s="22" t="str">
        <f t="shared" si="193"/>
        <v/>
      </c>
      <c r="AD931" s="22" t="e">
        <f>VLOOKUP(D931,'2-班级信息'!A:AI,35,0)</f>
        <v>#N/A</v>
      </c>
      <c r="AE931" s="22" t="e">
        <f>VLOOKUP(D931,'2-班级信息'!A:AL,12,0)</f>
        <v>#N/A</v>
      </c>
      <c r="AF931" s="22" t="e">
        <f t="shared" si="183"/>
        <v>#N/A</v>
      </c>
      <c r="AG931" s="22" t="e">
        <f t="shared" si="194"/>
        <v>#N/A</v>
      </c>
    </row>
    <row r="932" spans="1:33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2" t="str">
        <f t="shared" si="184"/>
        <v xml:space="preserve"> </v>
      </c>
      <c r="R932" s="22" t="str">
        <f>IF(Q932="在读",IF(IFERROR(FIND("一",D932),0)&gt;0,"一对一",VLOOKUP(LEFT(D932,3),班级编码!A:H,8,0)),Q932)</f>
        <v xml:space="preserve"> </v>
      </c>
      <c r="S932" s="22">
        <f t="shared" si="185"/>
        <v>0</v>
      </c>
      <c r="T932" s="22">
        <f t="shared" si="186"/>
        <v>0</v>
      </c>
      <c r="U932" s="22" t="str">
        <f t="shared" si="187"/>
        <v/>
      </c>
      <c r="V932" s="22" t="str">
        <f t="shared" si="188"/>
        <v/>
      </c>
      <c r="W932" s="22" t="str">
        <f t="shared" si="189"/>
        <v/>
      </c>
      <c r="X932" s="22" t="str">
        <f t="shared" si="190"/>
        <v/>
      </c>
      <c r="Y932" s="22">
        <f t="shared" si="191"/>
        <v>0</v>
      </c>
      <c r="Z932" s="22">
        <f t="shared" si="192"/>
        <v>0</v>
      </c>
      <c r="AA932" s="22" t="str">
        <f t="shared" si="182"/>
        <v/>
      </c>
      <c r="AB932" s="22">
        <f>COUNTIF($G$2:G932,G932)</f>
        <v>0</v>
      </c>
      <c r="AC932" s="22" t="str">
        <f t="shared" si="193"/>
        <v/>
      </c>
      <c r="AD932" s="22" t="e">
        <f>VLOOKUP(D932,'2-班级信息'!A:AI,35,0)</f>
        <v>#N/A</v>
      </c>
      <c r="AE932" s="22" t="e">
        <f>VLOOKUP(D932,'2-班级信息'!A:AL,12,0)</f>
        <v>#N/A</v>
      </c>
      <c r="AF932" s="22" t="e">
        <f t="shared" si="183"/>
        <v>#N/A</v>
      </c>
      <c r="AG932" s="22" t="e">
        <f t="shared" si="194"/>
        <v>#N/A</v>
      </c>
    </row>
    <row r="933" spans="1: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2" t="str">
        <f t="shared" si="184"/>
        <v xml:space="preserve"> </v>
      </c>
      <c r="R933" s="22" t="str">
        <f>IF(Q933="在读",IF(IFERROR(FIND("一",D933),0)&gt;0,"一对一",VLOOKUP(LEFT(D933,3),班级编码!A:H,8,0)),Q933)</f>
        <v xml:space="preserve"> </v>
      </c>
      <c r="S933" s="22">
        <f t="shared" si="185"/>
        <v>0</v>
      </c>
      <c r="T933" s="22">
        <f t="shared" si="186"/>
        <v>0</v>
      </c>
      <c r="U933" s="22" t="str">
        <f t="shared" si="187"/>
        <v/>
      </c>
      <c r="V933" s="22" t="str">
        <f t="shared" si="188"/>
        <v/>
      </c>
      <c r="W933" s="22" t="str">
        <f t="shared" si="189"/>
        <v/>
      </c>
      <c r="X933" s="22" t="str">
        <f t="shared" si="190"/>
        <v/>
      </c>
      <c r="Y933" s="22">
        <f t="shared" si="191"/>
        <v>0</v>
      </c>
      <c r="Z933" s="22">
        <f t="shared" si="192"/>
        <v>0</v>
      </c>
      <c r="AA933" s="22" t="str">
        <f t="shared" si="182"/>
        <v/>
      </c>
      <c r="AB933" s="22">
        <f>COUNTIF($G$2:G933,G933)</f>
        <v>0</v>
      </c>
      <c r="AC933" s="22" t="str">
        <f t="shared" si="193"/>
        <v/>
      </c>
      <c r="AD933" s="22" t="e">
        <f>VLOOKUP(D933,'2-班级信息'!A:AI,35,0)</f>
        <v>#N/A</v>
      </c>
      <c r="AE933" s="22" t="e">
        <f>VLOOKUP(D933,'2-班级信息'!A:AL,12,0)</f>
        <v>#N/A</v>
      </c>
      <c r="AF933" s="22" t="e">
        <f t="shared" si="183"/>
        <v>#N/A</v>
      </c>
      <c r="AG933" s="22" t="e">
        <f t="shared" si="194"/>
        <v>#N/A</v>
      </c>
    </row>
    <row r="934" spans="1:33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2" t="str">
        <f t="shared" si="184"/>
        <v xml:space="preserve"> </v>
      </c>
      <c r="R934" s="22" t="str">
        <f>IF(Q934="在读",IF(IFERROR(FIND("一",D934),0)&gt;0,"一对一",VLOOKUP(LEFT(D934,3),班级编码!A:H,8,0)),Q934)</f>
        <v xml:space="preserve"> </v>
      </c>
      <c r="S934" s="22">
        <f t="shared" si="185"/>
        <v>0</v>
      </c>
      <c r="T934" s="22">
        <f t="shared" si="186"/>
        <v>0</v>
      </c>
      <c r="U934" s="22" t="str">
        <f t="shared" si="187"/>
        <v/>
      </c>
      <c r="V934" s="22" t="str">
        <f t="shared" si="188"/>
        <v/>
      </c>
      <c r="W934" s="22" t="str">
        <f t="shared" si="189"/>
        <v/>
      </c>
      <c r="X934" s="22" t="str">
        <f t="shared" si="190"/>
        <v/>
      </c>
      <c r="Y934" s="22">
        <f t="shared" si="191"/>
        <v>0</v>
      </c>
      <c r="Z934" s="22">
        <f t="shared" si="192"/>
        <v>0</v>
      </c>
      <c r="AA934" s="22" t="str">
        <f t="shared" si="182"/>
        <v/>
      </c>
      <c r="AB934" s="22">
        <f>COUNTIF($G$2:G934,G934)</f>
        <v>0</v>
      </c>
      <c r="AC934" s="22" t="str">
        <f t="shared" si="193"/>
        <v/>
      </c>
      <c r="AD934" s="22" t="e">
        <f>VLOOKUP(D934,'2-班级信息'!A:AI,35,0)</f>
        <v>#N/A</v>
      </c>
      <c r="AE934" s="22" t="e">
        <f>VLOOKUP(D934,'2-班级信息'!A:AL,12,0)</f>
        <v>#N/A</v>
      </c>
      <c r="AF934" s="22" t="e">
        <f t="shared" si="183"/>
        <v>#N/A</v>
      </c>
      <c r="AG934" s="22" t="e">
        <f t="shared" si="194"/>
        <v>#N/A</v>
      </c>
    </row>
    <row r="935" spans="1:33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2" t="str">
        <f t="shared" si="184"/>
        <v xml:space="preserve"> </v>
      </c>
      <c r="R935" s="22" t="str">
        <f>IF(Q935="在读",IF(IFERROR(FIND("一",D935),0)&gt;0,"一对一",VLOOKUP(LEFT(D935,3),班级编码!A:H,8,0)),Q935)</f>
        <v xml:space="preserve"> </v>
      </c>
      <c r="S935" s="22">
        <f t="shared" si="185"/>
        <v>0</v>
      </c>
      <c r="T935" s="22">
        <f t="shared" si="186"/>
        <v>0</v>
      </c>
      <c r="U935" s="22" t="str">
        <f t="shared" si="187"/>
        <v/>
      </c>
      <c r="V935" s="22" t="str">
        <f t="shared" si="188"/>
        <v/>
      </c>
      <c r="W935" s="22" t="str">
        <f t="shared" si="189"/>
        <v/>
      </c>
      <c r="X935" s="22" t="str">
        <f t="shared" si="190"/>
        <v/>
      </c>
      <c r="Y935" s="22">
        <f t="shared" si="191"/>
        <v>0</v>
      </c>
      <c r="Z935" s="22">
        <f t="shared" si="192"/>
        <v>0</v>
      </c>
      <c r="AA935" s="22" t="str">
        <f t="shared" si="182"/>
        <v/>
      </c>
      <c r="AB935" s="22">
        <f>COUNTIF($G$2:G935,G935)</f>
        <v>0</v>
      </c>
      <c r="AC935" s="22" t="str">
        <f t="shared" si="193"/>
        <v/>
      </c>
      <c r="AD935" s="22" t="e">
        <f>VLOOKUP(D935,'2-班级信息'!A:AI,35,0)</f>
        <v>#N/A</v>
      </c>
      <c r="AE935" s="22" t="e">
        <f>VLOOKUP(D935,'2-班级信息'!A:AL,12,0)</f>
        <v>#N/A</v>
      </c>
      <c r="AF935" s="22" t="e">
        <f t="shared" si="183"/>
        <v>#N/A</v>
      </c>
      <c r="AG935" s="22" t="e">
        <f t="shared" si="194"/>
        <v>#N/A</v>
      </c>
    </row>
    <row r="936" spans="1:33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2" t="str">
        <f t="shared" si="184"/>
        <v xml:space="preserve"> </v>
      </c>
      <c r="R936" s="22" t="str">
        <f>IF(Q936="在读",IF(IFERROR(FIND("一",D936),0)&gt;0,"一对一",VLOOKUP(LEFT(D936,3),班级编码!A:H,8,0)),Q936)</f>
        <v xml:space="preserve"> </v>
      </c>
      <c r="S936" s="22">
        <f t="shared" si="185"/>
        <v>0</v>
      </c>
      <c r="T936" s="22">
        <f t="shared" si="186"/>
        <v>0</v>
      </c>
      <c r="U936" s="22" t="str">
        <f t="shared" si="187"/>
        <v/>
      </c>
      <c r="V936" s="22" t="str">
        <f t="shared" si="188"/>
        <v/>
      </c>
      <c r="W936" s="22" t="str">
        <f t="shared" si="189"/>
        <v/>
      </c>
      <c r="X936" s="22" t="str">
        <f t="shared" si="190"/>
        <v/>
      </c>
      <c r="Y936" s="22">
        <f t="shared" si="191"/>
        <v>0</v>
      </c>
      <c r="Z936" s="22">
        <f t="shared" si="192"/>
        <v>0</v>
      </c>
      <c r="AA936" s="22" t="str">
        <f t="shared" si="182"/>
        <v/>
      </c>
      <c r="AB936" s="22">
        <f>COUNTIF($G$2:G936,G936)</f>
        <v>0</v>
      </c>
      <c r="AC936" s="22" t="str">
        <f t="shared" si="193"/>
        <v/>
      </c>
      <c r="AD936" s="22" t="e">
        <f>VLOOKUP(D936,'2-班级信息'!A:AI,35,0)</f>
        <v>#N/A</v>
      </c>
      <c r="AE936" s="22" t="e">
        <f>VLOOKUP(D936,'2-班级信息'!A:AL,12,0)</f>
        <v>#N/A</v>
      </c>
      <c r="AF936" s="22" t="e">
        <f t="shared" si="183"/>
        <v>#N/A</v>
      </c>
      <c r="AG936" s="22" t="e">
        <f t="shared" si="194"/>
        <v>#N/A</v>
      </c>
    </row>
    <row r="937" spans="1:33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2" t="str">
        <f t="shared" si="184"/>
        <v xml:space="preserve"> </v>
      </c>
      <c r="R937" s="22" t="str">
        <f>IF(Q937="在读",IF(IFERROR(FIND("一",D937),0)&gt;0,"一对一",VLOOKUP(LEFT(D937,3),班级编码!A:H,8,0)),Q937)</f>
        <v xml:space="preserve"> </v>
      </c>
      <c r="S937" s="22">
        <f t="shared" si="185"/>
        <v>0</v>
      </c>
      <c r="T937" s="22">
        <f t="shared" si="186"/>
        <v>0</v>
      </c>
      <c r="U937" s="22" t="str">
        <f t="shared" si="187"/>
        <v/>
      </c>
      <c r="V937" s="22" t="str">
        <f t="shared" si="188"/>
        <v/>
      </c>
      <c r="W937" s="22" t="str">
        <f t="shared" si="189"/>
        <v/>
      </c>
      <c r="X937" s="22" t="str">
        <f t="shared" si="190"/>
        <v/>
      </c>
      <c r="Y937" s="22">
        <f t="shared" si="191"/>
        <v>0</v>
      </c>
      <c r="Z937" s="22">
        <f t="shared" si="192"/>
        <v>0</v>
      </c>
      <c r="AA937" s="22" t="str">
        <f t="shared" si="182"/>
        <v/>
      </c>
      <c r="AB937" s="22">
        <f>COUNTIF($G$2:G937,G937)</f>
        <v>0</v>
      </c>
      <c r="AC937" s="22" t="str">
        <f t="shared" si="193"/>
        <v/>
      </c>
      <c r="AD937" s="22" t="e">
        <f>VLOOKUP(D937,'2-班级信息'!A:AI,35,0)</f>
        <v>#N/A</v>
      </c>
      <c r="AE937" s="22" t="e">
        <f>VLOOKUP(D937,'2-班级信息'!A:AL,12,0)</f>
        <v>#N/A</v>
      </c>
      <c r="AF937" s="22" t="e">
        <f t="shared" si="183"/>
        <v>#N/A</v>
      </c>
      <c r="AG937" s="22" t="e">
        <f t="shared" si="194"/>
        <v>#N/A</v>
      </c>
    </row>
    <row r="938" spans="1:33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2" t="str">
        <f t="shared" si="184"/>
        <v xml:space="preserve"> </v>
      </c>
      <c r="R938" s="22" t="str">
        <f>IF(Q938="在读",IF(IFERROR(FIND("一",D938),0)&gt;0,"一对一",VLOOKUP(LEFT(D938,3),班级编码!A:H,8,0)),Q938)</f>
        <v xml:space="preserve"> </v>
      </c>
      <c r="S938" s="22">
        <f t="shared" si="185"/>
        <v>0</v>
      </c>
      <c r="T938" s="22">
        <f t="shared" si="186"/>
        <v>0</v>
      </c>
      <c r="U938" s="22" t="str">
        <f t="shared" si="187"/>
        <v/>
      </c>
      <c r="V938" s="22" t="str">
        <f t="shared" si="188"/>
        <v/>
      </c>
      <c r="W938" s="22" t="str">
        <f t="shared" si="189"/>
        <v/>
      </c>
      <c r="X938" s="22" t="str">
        <f t="shared" si="190"/>
        <v/>
      </c>
      <c r="Y938" s="22">
        <f t="shared" si="191"/>
        <v>0</v>
      </c>
      <c r="Z938" s="22">
        <f t="shared" si="192"/>
        <v>0</v>
      </c>
      <c r="AA938" s="22" t="str">
        <f t="shared" si="182"/>
        <v/>
      </c>
      <c r="AB938" s="22">
        <f>COUNTIF($G$2:G938,G938)</f>
        <v>0</v>
      </c>
      <c r="AC938" s="22" t="str">
        <f t="shared" si="193"/>
        <v/>
      </c>
      <c r="AD938" s="22" t="e">
        <f>VLOOKUP(D938,'2-班级信息'!A:AI,35,0)</f>
        <v>#N/A</v>
      </c>
      <c r="AE938" s="22" t="e">
        <f>VLOOKUP(D938,'2-班级信息'!A:AL,12,0)</f>
        <v>#N/A</v>
      </c>
      <c r="AF938" s="22" t="e">
        <f t="shared" si="183"/>
        <v>#N/A</v>
      </c>
      <c r="AG938" s="22" t="e">
        <f t="shared" si="194"/>
        <v>#N/A</v>
      </c>
    </row>
    <row r="939" spans="1:33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2" t="str">
        <f t="shared" si="184"/>
        <v xml:space="preserve"> </v>
      </c>
      <c r="R939" s="22" t="str">
        <f>IF(Q939="在读",IF(IFERROR(FIND("一",D939),0)&gt;0,"一对一",VLOOKUP(LEFT(D939,3),班级编码!A:H,8,0)),Q939)</f>
        <v xml:space="preserve"> </v>
      </c>
      <c r="S939" s="22">
        <f t="shared" si="185"/>
        <v>0</v>
      </c>
      <c r="T939" s="22">
        <f t="shared" si="186"/>
        <v>0</v>
      </c>
      <c r="U939" s="22" t="str">
        <f t="shared" si="187"/>
        <v/>
      </c>
      <c r="V939" s="22" t="str">
        <f t="shared" si="188"/>
        <v/>
      </c>
      <c r="W939" s="22" t="str">
        <f t="shared" si="189"/>
        <v/>
      </c>
      <c r="X939" s="22" t="str">
        <f t="shared" si="190"/>
        <v/>
      </c>
      <c r="Y939" s="22">
        <f t="shared" si="191"/>
        <v>0</v>
      </c>
      <c r="Z939" s="22">
        <f t="shared" si="192"/>
        <v>0</v>
      </c>
      <c r="AA939" s="22" t="str">
        <f t="shared" si="182"/>
        <v/>
      </c>
      <c r="AB939" s="22">
        <f>COUNTIF($G$2:G939,G939)</f>
        <v>0</v>
      </c>
      <c r="AC939" s="22" t="str">
        <f t="shared" si="193"/>
        <v/>
      </c>
      <c r="AD939" s="22" t="e">
        <f>VLOOKUP(D939,'2-班级信息'!A:AI,35,0)</f>
        <v>#N/A</v>
      </c>
      <c r="AE939" s="22" t="e">
        <f>VLOOKUP(D939,'2-班级信息'!A:AL,12,0)</f>
        <v>#N/A</v>
      </c>
      <c r="AF939" s="22" t="e">
        <f t="shared" si="183"/>
        <v>#N/A</v>
      </c>
      <c r="AG939" s="22" t="e">
        <f t="shared" si="194"/>
        <v>#N/A</v>
      </c>
    </row>
    <row r="940" spans="1:33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2" t="str">
        <f t="shared" si="184"/>
        <v xml:space="preserve"> </v>
      </c>
      <c r="R940" s="22" t="str">
        <f>IF(Q940="在读",IF(IFERROR(FIND("一",D940),0)&gt;0,"一对一",VLOOKUP(LEFT(D940,3),班级编码!A:H,8,0)),Q940)</f>
        <v xml:space="preserve"> </v>
      </c>
      <c r="S940" s="22">
        <f t="shared" si="185"/>
        <v>0</v>
      </c>
      <c r="T940" s="22">
        <f t="shared" si="186"/>
        <v>0</v>
      </c>
      <c r="U940" s="22" t="str">
        <f t="shared" si="187"/>
        <v/>
      </c>
      <c r="V940" s="22" t="str">
        <f t="shared" si="188"/>
        <v/>
      </c>
      <c r="W940" s="22" t="str">
        <f t="shared" si="189"/>
        <v/>
      </c>
      <c r="X940" s="22" t="str">
        <f t="shared" si="190"/>
        <v/>
      </c>
      <c r="Y940" s="22">
        <f t="shared" si="191"/>
        <v>0</v>
      </c>
      <c r="Z940" s="22">
        <f t="shared" si="192"/>
        <v>0</v>
      </c>
      <c r="AA940" s="22" t="str">
        <f t="shared" si="182"/>
        <v/>
      </c>
      <c r="AB940" s="22">
        <f>COUNTIF($G$2:G940,G940)</f>
        <v>0</v>
      </c>
      <c r="AC940" s="22" t="str">
        <f t="shared" si="193"/>
        <v/>
      </c>
      <c r="AD940" s="22" t="e">
        <f>VLOOKUP(D940,'2-班级信息'!A:AI,35,0)</f>
        <v>#N/A</v>
      </c>
      <c r="AE940" s="22" t="e">
        <f>VLOOKUP(D940,'2-班级信息'!A:AL,12,0)</f>
        <v>#N/A</v>
      </c>
      <c r="AF940" s="22" t="e">
        <f t="shared" si="183"/>
        <v>#N/A</v>
      </c>
      <c r="AG940" s="22" t="e">
        <f t="shared" si="194"/>
        <v>#N/A</v>
      </c>
    </row>
    <row r="941" spans="1:33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2" t="str">
        <f t="shared" si="184"/>
        <v xml:space="preserve"> </v>
      </c>
      <c r="R941" s="22" t="str">
        <f>IF(Q941="在读",IF(IFERROR(FIND("一",D941),0)&gt;0,"一对一",VLOOKUP(LEFT(D941,3),班级编码!A:H,8,0)),Q941)</f>
        <v xml:space="preserve"> </v>
      </c>
      <c r="S941" s="22">
        <f t="shared" si="185"/>
        <v>0</v>
      </c>
      <c r="T941" s="22">
        <f t="shared" si="186"/>
        <v>0</v>
      </c>
      <c r="U941" s="22" t="str">
        <f t="shared" si="187"/>
        <v/>
      </c>
      <c r="V941" s="22" t="str">
        <f t="shared" si="188"/>
        <v/>
      </c>
      <c r="W941" s="22" t="str">
        <f t="shared" si="189"/>
        <v/>
      </c>
      <c r="X941" s="22" t="str">
        <f t="shared" si="190"/>
        <v/>
      </c>
      <c r="Y941" s="22">
        <f t="shared" si="191"/>
        <v>0</v>
      </c>
      <c r="Z941" s="22">
        <f t="shared" si="192"/>
        <v>0</v>
      </c>
      <c r="AA941" s="22" t="str">
        <f t="shared" si="182"/>
        <v/>
      </c>
      <c r="AB941" s="22">
        <f>COUNTIF($G$2:G941,G941)</f>
        <v>0</v>
      </c>
      <c r="AC941" s="22" t="str">
        <f t="shared" si="193"/>
        <v/>
      </c>
      <c r="AD941" s="22" t="e">
        <f>VLOOKUP(D941,'2-班级信息'!A:AI,35,0)</f>
        <v>#N/A</v>
      </c>
      <c r="AE941" s="22" t="e">
        <f>VLOOKUP(D941,'2-班级信息'!A:AL,12,0)</f>
        <v>#N/A</v>
      </c>
      <c r="AF941" s="22" t="e">
        <f t="shared" si="183"/>
        <v>#N/A</v>
      </c>
      <c r="AG941" s="22" t="e">
        <f t="shared" si="194"/>
        <v>#N/A</v>
      </c>
    </row>
    <row r="942" spans="1:33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2" t="str">
        <f t="shared" si="184"/>
        <v xml:space="preserve"> </v>
      </c>
      <c r="R942" s="22" t="str">
        <f>IF(Q942="在读",IF(IFERROR(FIND("一",D942),0)&gt;0,"一对一",VLOOKUP(LEFT(D942,3),班级编码!A:H,8,0)),Q942)</f>
        <v xml:space="preserve"> </v>
      </c>
      <c r="S942" s="22">
        <f t="shared" si="185"/>
        <v>0</v>
      </c>
      <c r="T942" s="22">
        <f t="shared" si="186"/>
        <v>0</v>
      </c>
      <c r="U942" s="22" t="str">
        <f t="shared" si="187"/>
        <v/>
      </c>
      <c r="V942" s="22" t="str">
        <f t="shared" si="188"/>
        <v/>
      </c>
      <c r="W942" s="22" t="str">
        <f t="shared" si="189"/>
        <v/>
      </c>
      <c r="X942" s="22" t="str">
        <f t="shared" si="190"/>
        <v/>
      </c>
      <c r="Y942" s="22">
        <f t="shared" si="191"/>
        <v>0</v>
      </c>
      <c r="Z942" s="22">
        <f t="shared" si="192"/>
        <v>0</v>
      </c>
      <c r="AA942" s="22" t="str">
        <f t="shared" si="182"/>
        <v/>
      </c>
      <c r="AB942" s="22">
        <f>COUNTIF($G$2:G942,G942)</f>
        <v>0</v>
      </c>
      <c r="AC942" s="22" t="str">
        <f t="shared" si="193"/>
        <v/>
      </c>
      <c r="AD942" s="22" t="e">
        <f>VLOOKUP(D942,'2-班级信息'!A:AI,35,0)</f>
        <v>#N/A</v>
      </c>
      <c r="AE942" s="22" t="e">
        <f>VLOOKUP(D942,'2-班级信息'!A:AL,12,0)</f>
        <v>#N/A</v>
      </c>
      <c r="AF942" s="22" t="e">
        <f t="shared" si="183"/>
        <v>#N/A</v>
      </c>
      <c r="AG942" s="22" t="e">
        <f t="shared" si="194"/>
        <v>#N/A</v>
      </c>
    </row>
    <row r="943" spans="1:3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2" t="str">
        <f t="shared" si="184"/>
        <v xml:space="preserve"> </v>
      </c>
      <c r="R943" s="22" t="str">
        <f>IF(Q943="在读",IF(IFERROR(FIND("一",D943),0)&gt;0,"一对一",VLOOKUP(LEFT(D943,3),班级编码!A:H,8,0)),Q943)</f>
        <v xml:space="preserve"> </v>
      </c>
      <c r="S943" s="22">
        <f t="shared" si="185"/>
        <v>0</v>
      </c>
      <c r="T943" s="22">
        <f t="shared" si="186"/>
        <v>0</v>
      </c>
      <c r="U943" s="22" t="str">
        <f t="shared" si="187"/>
        <v/>
      </c>
      <c r="V943" s="22" t="str">
        <f t="shared" si="188"/>
        <v/>
      </c>
      <c r="W943" s="22" t="str">
        <f t="shared" si="189"/>
        <v/>
      </c>
      <c r="X943" s="22" t="str">
        <f t="shared" si="190"/>
        <v/>
      </c>
      <c r="Y943" s="22">
        <f t="shared" si="191"/>
        <v>0</v>
      </c>
      <c r="Z943" s="22">
        <f t="shared" si="192"/>
        <v>0</v>
      </c>
      <c r="AA943" s="22" t="str">
        <f t="shared" si="182"/>
        <v/>
      </c>
      <c r="AB943" s="22">
        <f>COUNTIF($G$2:G943,G943)</f>
        <v>0</v>
      </c>
      <c r="AC943" s="22" t="str">
        <f t="shared" si="193"/>
        <v/>
      </c>
      <c r="AD943" s="22" t="e">
        <f>VLOOKUP(D943,'2-班级信息'!A:AI,35,0)</f>
        <v>#N/A</v>
      </c>
      <c r="AE943" s="22" t="e">
        <f>VLOOKUP(D943,'2-班级信息'!A:AL,12,0)</f>
        <v>#N/A</v>
      </c>
      <c r="AF943" s="22" t="e">
        <f t="shared" si="183"/>
        <v>#N/A</v>
      </c>
      <c r="AG943" s="22" t="e">
        <f t="shared" si="194"/>
        <v>#N/A</v>
      </c>
    </row>
    <row r="944" spans="1:33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2" t="str">
        <f t="shared" si="184"/>
        <v xml:space="preserve"> </v>
      </c>
      <c r="R944" s="22" t="str">
        <f>IF(Q944="在读",IF(IFERROR(FIND("一",D944),0)&gt;0,"一对一",VLOOKUP(LEFT(D944,3),班级编码!A:H,8,0)),Q944)</f>
        <v xml:space="preserve"> </v>
      </c>
      <c r="S944" s="22">
        <f t="shared" si="185"/>
        <v>0</v>
      </c>
      <c r="T944" s="22">
        <f t="shared" si="186"/>
        <v>0</v>
      </c>
      <c r="U944" s="22" t="str">
        <f t="shared" si="187"/>
        <v/>
      </c>
      <c r="V944" s="22" t="str">
        <f t="shared" si="188"/>
        <v/>
      </c>
      <c r="W944" s="22" t="str">
        <f t="shared" si="189"/>
        <v/>
      </c>
      <c r="X944" s="22" t="str">
        <f t="shared" si="190"/>
        <v/>
      </c>
      <c r="Y944" s="22">
        <f t="shared" si="191"/>
        <v>0</v>
      </c>
      <c r="Z944" s="22">
        <f t="shared" si="192"/>
        <v>0</v>
      </c>
      <c r="AA944" s="22" t="str">
        <f t="shared" si="182"/>
        <v/>
      </c>
      <c r="AB944" s="22">
        <f>COUNTIF($G$2:G944,G944)</f>
        <v>0</v>
      </c>
      <c r="AC944" s="22" t="str">
        <f t="shared" si="193"/>
        <v/>
      </c>
      <c r="AD944" s="22" t="e">
        <f>VLOOKUP(D944,'2-班级信息'!A:AI,35,0)</f>
        <v>#N/A</v>
      </c>
      <c r="AE944" s="22" t="e">
        <f>VLOOKUP(D944,'2-班级信息'!A:AL,12,0)</f>
        <v>#N/A</v>
      </c>
      <c r="AF944" s="22" t="e">
        <f t="shared" si="183"/>
        <v>#N/A</v>
      </c>
      <c r="AG944" s="22" t="e">
        <f t="shared" si="194"/>
        <v>#N/A</v>
      </c>
    </row>
    <row r="945" spans="1:33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2" t="str">
        <f t="shared" si="184"/>
        <v xml:space="preserve"> </v>
      </c>
      <c r="R945" s="22" t="str">
        <f>IF(Q945="在读",IF(IFERROR(FIND("一",D945),0)&gt;0,"一对一",VLOOKUP(LEFT(D945,3),班级编码!A:H,8,0)),Q945)</f>
        <v xml:space="preserve"> </v>
      </c>
      <c r="S945" s="22">
        <f t="shared" si="185"/>
        <v>0</v>
      </c>
      <c r="T945" s="22">
        <f t="shared" si="186"/>
        <v>0</v>
      </c>
      <c r="U945" s="22" t="str">
        <f t="shared" si="187"/>
        <v/>
      </c>
      <c r="V945" s="22" t="str">
        <f t="shared" si="188"/>
        <v/>
      </c>
      <c r="W945" s="22" t="str">
        <f t="shared" si="189"/>
        <v/>
      </c>
      <c r="X945" s="22" t="str">
        <f t="shared" si="190"/>
        <v/>
      </c>
      <c r="Y945" s="22">
        <f t="shared" si="191"/>
        <v>0</v>
      </c>
      <c r="Z945" s="22">
        <f t="shared" si="192"/>
        <v>0</v>
      </c>
      <c r="AA945" s="22" t="str">
        <f t="shared" si="182"/>
        <v/>
      </c>
      <c r="AB945" s="22">
        <f>COUNTIF($G$2:G945,G945)</f>
        <v>0</v>
      </c>
      <c r="AC945" s="22" t="str">
        <f t="shared" si="193"/>
        <v/>
      </c>
      <c r="AD945" s="22" t="e">
        <f>VLOOKUP(D945,'2-班级信息'!A:AI,35,0)</f>
        <v>#N/A</v>
      </c>
      <c r="AE945" s="22" t="e">
        <f>VLOOKUP(D945,'2-班级信息'!A:AL,12,0)</f>
        <v>#N/A</v>
      </c>
      <c r="AF945" s="22" t="e">
        <f t="shared" si="183"/>
        <v>#N/A</v>
      </c>
      <c r="AG945" s="22" t="e">
        <f t="shared" si="194"/>
        <v>#N/A</v>
      </c>
    </row>
    <row r="946" spans="1:33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2" t="str">
        <f t="shared" si="184"/>
        <v xml:space="preserve"> </v>
      </c>
      <c r="R946" s="22" t="str">
        <f>IF(Q946="在读",IF(IFERROR(FIND("一",D946),0)&gt;0,"一对一",VLOOKUP(LEFT(D946,3),班级编码!A:H,8,0)),Q946)</f>
        <v xml:space="preserve"> </v>
      </c>
      <c r="S946" s="22">
        <f t="shared" si="185"/>
        <v>0</v>
      </c>
      <c r="T946" s="22">
        <f t="shared" si="186"/>
        <v>0</v>
      </c>
      <c r="U946" s="22" t="str">
        <f t="shared" si="187"/>
        <v/>
      </c>
      <c r="V946" s="22" t="str">
        <f t="shared" si="188"/>
        <v/>
      </c>
      <c r="W946" s="22" t="str">
        <f t="shared" si="189"/>
        <v/>
      </c>
      <c r="X946" s="22" t="str">
        <f t="shared" si="190"/>
        <v/>
      </c>
      <c r="Y946" s="22">
        <f t="shared" si="191"/>
        <v>0</v>
      </c>
      <c r="Z946" s="22">
        <f t="shared" si="192"/>
        <v>0</v>
      </c>
      <c r="AA946" s="22" t="str">
        <f t="shared" si="182"/>
        <v/>
      </c>
      <c r="AB946" s="22">
        <f>COUNTIF($G$2:G946,G946)</f>
        <v>0</v>
      </c>
      <c r="AC946" s="22" t="str">
        <f t="shared" si="193"/>
        <v/>
      </c>
      <c r="AD946" s="22" t="e">
        <f>VLOOKUP(D946,'2-班级信息'!A:AI,35,0)</f>
        <v>#N/A</v>
      </c>
      <c r="AE946" s="22" t="e">
        <f>VLOOKUP(D946,'2-班级信息'!A:AL,12,0)</f>
        <v>#N/A</v>
      </c>
      <c r="AF946" s="22" t="e">
        <f t="shared" si="183"/>
        <v>#N/A</v>
      </c>
      <c r="AG946" s="22" t="e">
        <f t="shared" si="194"/>
        <v>#N/A</v>
      </c>
    </row>
    <row r="947" spans="1:33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2" t="str">
        <f t="shared" si="184"/>
        <v xml:space="preserve"> </v>
      </c>
      <c r="R947" s="22" t="str">
        <f>IF(Q947="在读",IF(IFERROR(FIND("一",D947),0)&gt;0,"一对一",VLOOKUP(LEFT(D947,3),班级编码!A:H,8,0)),Q947)</f>
        <v xml:space="preserve"> </v>
      </c>
      <c r="S947" s="22">
        <f t="shared" si="185"/>
        <v>0</v>
      </c>
      <c r="T947" s="22">
        <f t="shared" si="186"/>
        <v>0</v>
      </c>
      <c r="U947" s="22" t="str">
        <f t="shared" si="187"/>
        <v/>
      </c>
      <c r="V947" s="22" t="str">
        <f t="shared" si="188"/>
        <v/>
      </c>
      <c r="W947" s="22" t="str">
        <f t="shared" si="189"/>
        <v/>
      </c>
      <c r="X947" s="22" t="str">
        <f t="shared" si="190"/>
        <v/>
      </c>
      <c r="Y947" s="22">
        <f t="shared" si="191"/>
        <v>0</v>
      </c>
      <c r="Z947" s="22">
        <f t="shared" si="192"/>
        <v>0</v>
      </c>
      <c r="AA947" s="22" t="str">
        <f t="shared" si="182"/>
        <v/>
      </c>
      <c r="AB947" s="22">
        <f>COUNTIF($G$2:G947,G947)</f>
        <v>0</v>
      </c>
      <c r="AC947" s="22" t="str">
        <f t="shared" si="193"/>
        <v/>
      </c>
      <c r="AD947" s="22" t="e">
        <f>VLOOKUP(D947,'2-班级信息'!A:AI,35,0)</f>
        <v>#N/A</v>
      </c>
      <c r="AE947" s="22" t="e">
        <f>VLOOKUP(D947,'2-班级信息'!A:AL,12,0)</f>
        <v>#N/A</v>
      </c>
      <c r="AF947" s="22" t="e">
        <f t="shared" si="183"/>
        <v>#N/A</v>
      </c>
      <c r="AG947" s="22" t="e">
        <f t="shared" si="194"/>
        <v>#N/A</v>
      </c>
    </row>
    <row r="948" spans="1:33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2" t="str">
        <f t="shared" si="184"/>
        <v xml:space="preserve"> </v>
      </c>
      <c r="R948" s="22" t="str">
        <f>IF(Q948="在读",IF(IFERROR(FIND("一",D948),0)&gt;0,"一对一",VLOOKUP(LEFT(D948,3),班级编码!A:H,8,0)),Q948)</f>
        <v xml:space="preserve"> </v>
      </c>
      <c r="S948" s="22">
        <f t="shared" si="185"/>
        <v>0</v>
      </c>
      <c r="T948" s="22">
        <f t="shared" si="186"/>
        <v>0</v>
      </c>
      <c r="U948" s="22" t="str">
        <f t="shared" si="187"/>
        <v/>
      </c>
      <c r="V948" s="22" t="str">
        <f t="shared" si="188"/>
        <v/>
      </c>
      <c r="W948" s="22" t="str">
        <f t="shared" si="189"/>
        <v/>
      </c>
      <c r="X948" s="22" t="str">
        <f t="shared" si="190"/>
        <v/>
      </c>
      <c r="Y948" s="22">
        <f t="shared" si="191"/>
        <v>0</v>
      </c>
      <c r="Z948" s="22">
        <f t="shared" si="192"/>
        <v>0</v>
      </c>
      <c r="AA948" s="22" t="str">
        <f t="shared" si="182"/>
        <v/>
      </c>
      <c r="AB948" s="22">
        <f>COUNTIF($G$2:G948,G948)</f>
        <v>0</v>
      </c>
      <c r="AC948" s="22" t="str">
        <f t="shared" si="193"/>
        <v/>
      </c>
      <c r="AD948" s="22" t="e">
        <f>VLOOKUP(D948,'2-班级信息'!A:AI,35,0)</f>
        <v>#N/A</v>
      </c>
      <c r="AE948" s="22" t="e">
        <f>VLOOKUP(D948,'2-班级信息'!A:AL,12,0)</f>
        <v>#N/A</v>
      </c>
      <c r="AF948" s="22" t="e">
        <f t="shared" si="183"/>
        <v>#N/A</v>
      </c>
      <c r="AG948" s="22" t="e">
        <f t="shared" si="194"/>
        <v>#N/A</v>
      </c>
    </row>
    <row r="949" spans="1:33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2" t="str">
        <f t="shared" si="184"/>
        <v xml:space="preserve"> </v>
      </c>
      <c r="R949" s="22" t="str">
        <f>IF(Q949="在读",IF(IFERROR(FIND("一",D949),0)&gt;0,"一对一",VLOOKUP(LEFT(D949,3),班级编码!A:H,8,0)),Q949)</f>
        <v xml:space="preserve"> </v>
      </c>
      <c r="S949" s="22">
        <f t="shared" si="185"/>
        <v>0</v>
      </c>
      <c r="T949" s="22">
        <f t="shared" si="186"/>
        <v>0</v>
      </c>
      <c r="U949" s="22" t="str">
        <f t="shared" si="187"/>
        <v/>
      </c>
      <c r="V949" s="22" t="str">
        <f t="shared" si="188"/>
        <v/>
      </c>
      <c r="W949" s="22" t="str">
        <f t="shared" si="189"/>
        <v/>
      </c>
      <c r="X949" s="22" t="str">
        <f t="shared" si="190"/>
        <v/>
      </c>
      <c r="Y949" s="22">
        <f t="shared" si="191"/>
        <v>0</v>
      </c>
      <c r="Z949" s="22">
        <f t="shared" si="192"/>
        <v>0</v>
      </c>
      <c r="AA949" s="22" t="str">
        <f t="shared" si="182"/>
        <v/>
      </c>
      <c r="AB949" s="22">
        <f>COUNTIF($G$2:G949,G949)</f>
        <v>0</v>
      </c>
      <c r="AC949" s="22" t="str">
        <f t="shared" si="193"/>
        <v/>
      </c>
      <c r="AD949" s="22" t="e">
        <f>VLOOKUP(D949,'2-班级信息'!A:AI,35,0)</f>
        <v>#N/A</v>
      </c>
      <c r="AE949" s="22" t="e">
        <f>VLOOKUP(D949,'2-班级信息'!A:AL,12,0)</f>
        <v>#N/A</v>
      </c>
      <c r="AF949" s="22" t="e">
        <f t="shared" si="183"/>
        <v>#N/A</v>
      </c>
      <c r="AG949" s="22" t="e">
        <f t="shared" si="194"/>
        <v>#N/A</v>
      </c>
    </row>
    <row r="950" spans="1:33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2" t="str">
        <f t="shared" si="184"/>
        <v xml:space="preserve"> </v>
      </c>
      <c r="R950" s="22" t="str">
        <f>IF(Q950="在读",IF(IFERROR(FIND("一",D950),0)&gt;0,"一对一",VLOOKUP(LEFT(D950,3),班级编码!A:H,8,0)),Q950)</f>
        <v xml:space="preserve"> </v>
      </c>
      <c r="S950" s="22">
        <f t="shared" si="185"/>
        <v>0</v>
      </c>
      <c r="T950" s="22">
        <f t="shared" si="186"/>
        <v>0</v>
      </c>
      <c r="U950" s="22" t="str">
        <f t="shared" si="187"/>
        <v/>
      </c>
      <c r="V950" s="22" t="str">
        <f t="shared" si="188"/>
        <v/>
      </c>
      <c r="W950" s="22" t="str">
        <f t="shared" si="189"/>
        <v/>
      </c>
      <c r="X950" s="22" t="str">
        <f t="shared" si="190"/>
        <v/>
      </c>
      <c r="Y950" s="22">
        <f t="shared" si="191"/>
        <v>0</v>
      </c>
      <c r="Z950" s="22">
        <f t="shared" si="192"/>
        <v>0</v>
      </c>
      <c r="AA950" s="22" t="str">
        <f t="shared" si="182"/>
        <v/>
      </c>
      <c r="AB950" s="22">
        <f>COUNTIF($G$2:G950,G950)</f>
        <v>0</v>
      </c>
      <c r="AC950" s="22" t="str">
        <f t="shared" si="193"/>
        <v/>
      </c>
      <c r="AD950" s="22" t="e">
        <f>VLOOKUP(D950,'2-班级信息'!A:AI,35,0)</f>
        <v>#N/A</v>
      </c>
      <c r="AE950" s="22" t="e">
        <f>VLOOKUP(D950,'2-班级信息'!A:AL,12,0)</f>
        <v>#N/A</v>
      </c>
      <c r="AF950" s="22" t="e">
        <f t="shared" si="183"/>
        <v>#N/A</v>
      </c>
      <c r="AG950" s="22" t="e">
        <f t="shared" si="194"/>
        <v>#N/A</v>
      </c>
    </row>
    <row r="951" spans="1:33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2" t="str">
        <f t="shared" si="184"/>
        <v xml:space="preserve"> </v>
      </c>
      <c r="R951" s="22" t="str">
        <f>IF(Q951="在读",IF(IFERROR(FIND("一",D951),0)&gt;0,"一对一",VLOOKUP(LEFT(D951,3),班级编码!A:H,8,0)),Q951)</f>
        <v xml:space="preserve"> </v>
      </c>
      <c r="S951" s="22">
        <f t="shared" si="185"/>
        <v>0</v>
      </c>
      <c r="T951" s="22">
        <f t="shared" si="186"/>
        <v>0</v>
      </c>
      <c r="U951" s="22" t="str">
        <f t="shared" si="187"/>
        <v/>
      </c>
      <c r="V951" s="22" t="str">
        <f t="shared" si="188"/>
        <v/>
      </c>
      <c r="W951" s="22" t="str">
        <f t="shared" si="189"/>
        <v/>
      </c>
      <c r="X951" s="22" t="str">
        <f t="shared" si="190"/>
        <v/>
      </c>
      <c r="Y951" s="22">
        <f t="shared" si="191"/>
        <v>0</v>
      </c>
      <c r="Z951" s="22">
        <f t="shared" si="192"/>
        <v>0</v>
      </c>
      <c r="AA951" s="22" t="str">
        <f t="shared" si="182"/>
        <v/>
      </c>
      <c r="AB951" s="22">
        <f>COUNTIF($G$2:G951,G951)</f>
        <v>0</v>
      </c>
      <c r="AC951" s="22" t="str">
        <f t="shared" si="193"/>
        <v/>
      </c>
      <c r="AD951" s="22" t="e">
        <f>VLOOKUP(D951,'2-班级信息'!A:AI,35,0)</f>
        <v>#N/A</v>
      </c>
      <c r="AE951" s="22" t="e">
        <f>VLOOKUP(D951,'2-班级信息'!A:AL,12,0)</f>
        <v>#N/A</v>
      </c>
      <c r="AF951" s="22" t="e">
        <f t="shared" si="183"/>
        <v>#N/A</v>
      </c>
      <c r="AG951" s="22" t="e">
        <f t="shared" si="194"/>
        <v>#N/A</v>
      </c>
    </row>
    <row r="952" spans="1:33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2" t="str">
        <f t="shared" si="184"/>
        <v xml:space="preserve"> </v>
      </c>
      <c r="R952" s="22" t="str">
        <f>IF(Q952="在读",IF(IFERROR(FIND("一",D952),0)&gt;0,"一对一",VLOOKUP(LEFT(D952,3),班级编码!A:H,8,0)),Q952)</f>
        <v xml:space="preserve"> </v>
      </c>
      <c r="S952" s="22">
        <f t="shared" si="185"/>
        <v>0</v>
      </c>
      <c r="T952" s="22">
        <f t="shared" si="186"/>
        <v>0</v>
      </c>
      <c r="U952" s="22" t="str">
        <f t="shared" si="187"/>
        <v/>
      </c>
      <c r="V952" s="22" t="str">
        <f t="shared" si="188"/>
        <v/>
      </c>
      <c r="W952" s="22" t="str">
        <f t="shared" si="189"/>
        <v/>
      </c>
      <c r="X952" s="22" t="str">
        <f t="shared" si="190"/>
        <v/>
      </c>
      <c r="Y952" s="22">
        <f t="shared" si="191"/>
        <v>0</v>
      </c>
      <c r="Z952" s="22">
        <f t="shared" si="192"/>
        <v>0</v>
      </c>
      <c r="AA952" s="22" t="str">
        <f t="shared" si="182"/>
        <v/>
      </c>
      <c r="AB952" s="22">
        <f>COUNTIF($G$2:G952,G952)</f>
        <v>0</v>
      </c>
      <c r="AC952" s="22" t="str">
        <f t="shared" si="193"/>
        <v/>
      </c>
      <c r="AD952" s="22" t="e">
        <f>VLOOKUP(D952,'2-班级信息'!A:AI,35,0)</f>
        <v>#N/A</v>
      </c>
      <c r="AE952" s="22" t="e">
        <f>VLOOKUP(D952,'2-班级信息'!A:AL,12,0)</f>
        <v>#N/A</v>
      </c>
      <c r="AF952" s="22" t="e">
        <f t="shared" si="183"/>
        <v>#N/A</v>
      </c>
      <c r="AG952" s="22" t="e">
        <f t="shared" si="194"/>
        <v>#N/A</v>
      </c>
    </row>
    <row r="953" spans="1:3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2" t="str">
        <f t="shared" si="184"/>
        <v xml:space="preserve"> </v>
      </c>
      <c r="R953" s="22" t="str">
        <f>IF(Q953="在读",IF(IFERROR(FIND("一",D953),0)&gt;0,"一对一",VLOOKUP(LEFT(D953,3),班级编码!A:H,8,0)),Q953)</f>
        <v xml:space="preserve"> </v>
      </c>
      <c r="S953" s="22">
        <f t="shared" si="185"/>
        <v>0</v>
      </c>
      <c r="T953" s="22">
        <f t="shared" si="186"/>
        <v>0</v>
      </c>
      <c r="U953" s="22" t="str">
        <f t="shared" si="187"/>
        <v/>
      </c>
      <c r="V953" s="22" t="str">
        <f t="shared" si="188"/>
        <v/>
      </c>
      <c r="W953" s="22" t="str">
        <f t="shared" si="189"/>
        <v/>
      </c>
      <c r="X953" s="22" t="str">
        <f t="shared" si="190"/>
        <v/>
      </c>
      <c r="Y953" s="22">
        <f t="shared" si="191"/>
        <v>0</v>
      </c>
      <c r="Z953" s="22">
        <f t="shared" si="192"/>
        <v>0</v>
      </c>
      <c r="AA953" s="22" t="str">
        <f t="shared" si="182"/>
        <v/>
      </c>
      <c r="AB953" s="22">
        <f>COUNTIF($G$2:G953,G953)</f>
        <v>0</v>
      </c>
      <c r="AC953" s="22" t="str">
        <f t="shared" si="193"/>
        <v/>
      </c>
      <c r="AD953" s="22" t="e">
        <f>VLOOKUP(D953,'2-班级信息'!A:AI,35,0)</f>
        <v>#N/A</v>
      </c>
      <c r="AE953" s="22" t="e">
        <f>VLOOKUP(D953,'2-班级信息'!A:AL,12,0)</f>
        <v>#N/A</v>
      </c>
      <c r="AF953" s="22" t="e">
        <f t="shared" si="183"/>
        <v>#N/A</v>
      </c>
      <c r="AG953" s="22" t="e">
        <f t="shared" si="194"/>
        <v>#N/A</v>
      </c>
    </row>
    <row r="954" spans="1:33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2" t="str">
        <f t="shared" si="184"/>
        <v xml:space="preserve"> </v>
      </c>
      <c r="R954" s="22" t="str">
        <f>IF(Q954="在读",IF(IFERROR(FIND("一",D954),0)&gt;0,"一对一",VLOOKUP(LEFT(D954,3),班级编码!A:H,8,0)),Q954)</f>
        <v xml:space="preserve"> </v>
      </c>
      <c r="S954" s="22">
        <f t="shared" si="185"/>
        <v>0</v>
      </c>
      <c r="T954" s="22">
        <f t="shared" si="186"/>
        <v>0</v>
      </c>
      <c r="U954" s="22" t="str">
        <f t="shared" si="187"/>
        <v/>
      </c>
      <c r="V954" s="22" t="str">
        <f t="shared" si="188"/>
        <v/>
      </c>
      <c r="W954" s="22" t="str">
        <f t="shared" si="189"/>
        <v/>
      </c>
      <c r="X954" s="22" t="str">
        <f t="shared" si="190"/>
        <v/>
      </c>
      <c r="Y954" s="22">
        <f t="shared" si="191"/>
        <v>0</v>
      </c>
      <c r="Z954" s="22">
        <f t="shared" si="192"/>
        <v>0</v>
      </c>
      <c r="AA954" s="22" t="str">
        <f t="shared" si="182"/>
        <v/>
      </c>
      <c r="AB954" s="22">
        <f>COUNTIF($G$2:G954,G954)</f>
        <v>0</v>
      </c>
      <c r="AC954" s="22" t="str">
        <f t="shared" si="193"/>
        <v/>
      </c>
      <c r="AD954" s="22" t="e">
        <f>VLOOKUP(D954,'2-班级信息'!A:AI,35,0)</f>
        <v>#N/A</v>
      </c>
      <c r="AE954" s="22" t="e">
        <f>VLOOKUP(D954,'2-班级信息'!A:AL,12,0)</f>
        <v>#N/A</v>
      </c>
      <c r="AF954" s="22" t="e">
        <f t="shared" si="183"/>
        <v>#N/A</v>
      </c>
      <c r="AG954" s="22" t="e">
        <f t="shared" si="194"/>
        <v>#N/A</v>
      </c>
    </row>
    <row r="955" spans="1:33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2" t="str">
        <f t="shared" si="184"/>
        <v xml:space="preserve"> </v>
      </c>
      <c r="R955" s="22" t="str">
        <f>IF(Q955="在读",IF(IFERROR(FIND("一",D955),0)&gt;0,"一对一",VLOOKUP(LEFT(D955,3),班级编码!A:H,8,0)),Q955)</f>
        <v xml:space="preserve"> </v>
      </c>
      <c r="S955" s="22">
        <f t="shared" si="185"/>
        <v>0</v>
      </c>
      <c r="T955" s="22">
        <f t="shared" si="186"/>
        <v>0</v>
      </c>
      <c r="U955" s="22" t="str">
        <f t="shared" si="187"/>
        <v/>
      </c>
      <c r="V955" s="22" t="str">
        <f t="shared" si="188"/>
        <v/>
      </c>
      <c r="W955" s="22" t="str">
        <f t="shared" si="189"/>
        <v/>
      </c>
      <c r="X955" s="22" t="str">
        <f t="shared" si="190"/>
        <v/>
      </c>
      <c r="Y955" s="22">
        <f t="shared" si="191"/>
        <v>0</v>
      </c>
      <c r="Z955" s="22">
        <f t="shared" si="192"/>
        <v>0</v>
      </c>
      <c r="AA955" s="22" t="str">
        <f t="shared" si="182"/>
        <v/>
      </c>
      <c r="AB955" s="22">
        <f>COUNTIF($G$2:G955,G955)</f>
        <v>0</v>
      </c>
      <c r="AC955" s="22" t="str">
        <f t="shared" si="193"/>
        <v/>
      </c>
      <c r="AD955" s="22" t="e">
        <f>VLOOKUP(D955,'2-班级信息'!A:AI,35,0)</f>
        <v>#N/A</v>
      </c>
      <c r="AE955" s="22" t="e">
        <f>VLOOKUP(D955,'2-班级信息'!A:AL,12,0)</f>
        <v>#N/A</v>
      </c>
      <c r="AF955" s="22" t="e">
        <f t="shared" si="183"/>
        <v>#N/A</v>
      </c>
      <c r="AG955" s="22" t="e">
        <f t="shared" si="194"/>
        <v>#N/A</v>
      </c>
    </row>
    <row r="956" spans="1:33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2" t="str">
        <f t="shared" si="184"/>
        <v xml:space="preserve"> </v>
      </c>
      <c r="R956" s="22" t="str">
        <f>IF(Q956="在读",IF(IFERROR(FIND("一",D956),0)&gt;0,"一对一",VLOOKUP(LEFT(D956,3),班级编码!A:H,8,0)),Q956)</f>
        <v xml:space="preserve"> </v>
      </c>
      <c r="S956" s="22">
        <f t="shared" si="185"/>
        <v>0</v>
      </c>
      <c r="T956" s="22">
        <f t="shared" si="186"/>
        <v>0</v>
      </c>
      <c r="U956" s="22" t="str">
        <f t="shared" si="187"/>
        <v/>
      </c>
      <c r="V956" s="22" t="str">
        <f t="shared" si="188"/>
        <v/>
      </c>
      <c r="W956" s="22" t="str">
        <f t="shared" si="189"/>
        <v/>
      </c>
      <c r="X956" s="22" t="str">
        <f t="shared" si="190"/>
        <v/>
      </c>
      <c r="Y956" s="22">
        <f t="shared" si="191"/>
        <v>0</v>
      </c>
      <c r="Z956" s="22">
        <f t="shared" si="192"/>
        <v>0</v>
      </c>
      <c r="AA956" s="22" t="str">
        <f t="shared" si="182"/>
        <v/>
      </c>
      <c r="AB956" s="22">
        <f>COUNTIF($G$2:G956,G956)</f>
        <v>0</v>
      </c>
      <c r="AC956" s="22" t="str">
        <f t="shared" si="193"/>
        <v/>
      </c>
      <c r="AD956" s="22" t="e">
        <f>VLOOKUP(D956,'2-班级信息'!A:AI,35,0)</f>
        <v>#N/A</v>
      </c>
      <c r="AE956" s="22" t="e">
        <f>VLOOKUP(D956,'2-班级信息'!A:AL,12,0)</f>
        <v>#N/A</v>
      </c>
      <c r="AF956" s="22" t="e">
        <f t="shared" si="183"/>
        <v>#N/A</v>
      </c>
      <c r="AG956" s="22" t="e">
        <f t="shared" si="194"/>
        <v>#N/A</v>
      </c>
    </row>
    <row r="957" spans="1:33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2" t="str">
        <f t="shared" si="184"/>
        <v xml:space="preserve"> </v>
      </c>
      <c r="R957" s="22" t="str">
        <f>IF(Q957="在读",IF(IFERROR(FIND("一",D957),0)&gt;0,"一对一",VLOOKUP(LEFT(D957,3),班级编码!A:H,8,0)),Q957)</f>
        <v xml:space="preserve"> </v>
      </c>
      <c r="S957" s="22">
        <f t="shared" si="185"/>
        <v>0</v>
      </c>
      <c r="T957" s="22">
        <f t="shared" si="186"/>
        <v>0</v>
      </c>
      <c r="U957" s="22" t="str">
        <f t="shared" si="187"/>
        <v/>
      </c>
      <c r="V957" s="22" t="str">
        <f t="shared" si="188"/>
        <v/>
      </c>
      <c r="W957" s="22" t="str">
        <f t="shared" si="189"/>
        <v/>
      </c>
      <c r="X957" s="22" t="str">
        <f t="shared" si="190"/>
        <v/>
      </c>
      <c r="Y957" s="22">
        <f t="shared" si="191"/>
        <v>0</v>
      </c>
      <c r="Z957" s="22">
        <f t="shared" si="192"/>
        <v>0</v>
      </c>
      <c r="AA957" s="22" t="str">
        <f t="shared" si="182"/>
        <v/>
      </c>
      <c r="AB957" s="22">
        <f>COUNTIF($G$2:G957,G957)</f>
        <v>0</v>
      </c>
      <c r="AC957" s="22" t="str">
        <f t="shared" si="193"/>
        <v/>
      </c>
      <c r="AD957" s="22" t="e">
        <f>VLOOKUP(D957,'2-班级信息'!A:AI,35,0)</f>
        <v>#N/A</v>
      </c>
      <c r="AE957" s="22" t="e">
        <f>VLOOKUP(D957,'2-班级信息'!A:AL,12,0)</f>
        <v>#N/A</v>
      </c>
      <c r="AF957" s="22" t="e">
        <f t="shared" si="183"/>
        <v>#N/A</v>
      </c>
      <c r="AG957" s="22" t="e">
        <f t="shared" si="194"/>
        <v>#N/A</v>
      </c>
    </row>
    <row r="958" spans="1:33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2" t="str">
        <f t="shared" si="184"/>
        <v xml:space="preserve"> </v>
      </c>
      <c r="R958" s="22" t="str">
        <f>IF(Q958="在读",IF(IFERROR(FIND("一",D958),0)&gt;0,"一对一",VLOOKUP(LEFT(D958,3),班级编码!A:H,8,0)),Q958)</f>
        <v xml:space="preserve"> </v>
      </c>
      <c r="S958" s="22">
        <f t="shared" si="185"/>
        <v>0</v>
      </c>
      <c r="T958" s="22">
        <f t="shared" si="186"/>
        <v>0</v>
      </c>
      <c r="U958" s="22" t="str">
        <f t="shared" si="187"/>
        <v/>
      </c>
      <c r="V958" s="22" t="str">
        <f t="shared" si="188"/>
        <v/>
      </c>
      <c r="W958" s="22" t="str">
        <f t="shared" si="189"/>
        <v/>
      </c>
      <c r="X958" s="22" t="str">
        <f t="shared" si="190"/>
        <v/>
      </c>
      <c r="Y958" s="22">
        <f t="shared" si="191"/>
        <v>0</v>
      </c>
      <c r="Z958" s="22">
        <f t="shared" si="192"/>
        <v>0</v>
      </c>
      <c r="AA958" s="22" t="str">
        <f t="shared" si="182"/>
        <v/>
      </c>
      <c r="AB958" s="22">
        <f>COUNTIF($G$2:G958,G958)</f>
        <v>0</v>
      </c>
      <c r="AC958" s="22" t="str">
        <f t="shared" si="193"/>
        <v/>
      </c>
      <c r="AD958" s="22" t="e">
        <f>VLOOKUP(D958,'2-班级信息'!A:AI,35,0)</f>
        <v>#N/A</v>
      </c>
      <c r="AE958" s="22" t="e">
        <f>VLOOKUP(D958,'2-班级信息'!A:AL,12,0)</f>
        <v>#N/A</v>
      </c>
      <c r="AF958" s="22" t="e">
        <f t="shared" si="183"/>
        <v>#N/A</v>
      </c>
      <c r="AG958" s="22" t="e">
        <f t="shared" si="194"/>
        <v>#N/A</v>
      </c>
    </row>
    <row r="959" spans="1:33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2" t="str">
        <f t="shared" si="184"/>
        <v xml:space="preserve"> </v>
      </c>
      <c r="R959" s="22" t="str">
        <f>IF(Q959="在读",IF(IFERROR(FIND("一",D959),0)&gt;0,"一对一",VLOOKUP(LEFT(D959,3),班级编码!A:H,8,0)),Q959)</f>
        <v xml:space="preserve"> </v>
      </c>
      <c r="S959" s="22">
        <f t="shared" si="185"/>
        <v>0</v>
      </c>
      <c r="T959" s="22">
        <f t="shared" si="186"/>
        <v>0</v>
      </c>
      <c r="U959" s="22" t="str">
        <f t="shared" si="187"/>
        <v/>
      </c>
      <c r="V959" s="22" t="str">
        <f t="shared" si="188"/>
        <v/>
      </c>
      <c r="W959" s="22" t="str">
        <f t="shared" si="189"/>
        <v/>
      </c>
      <c r="X959" s="22" t="str">
        <f t="shared" si="190"/>
        <v/>
      </c>
      <c r="Y959" s="22">
        <f t="shared" si="191"/>
        <v>0</v>
      </c>
      <c r="Z959" s="22">
        <f t="shared" si="192"/>
        <v>0</v>
      </c>
      <c r="AA959" s="22" t="str">
        <f t="shared" si="182"/>
        <v/>
      </c>
      <c r="AB959" s="22">
        <f>COUNTIF($G$2:G959,G959)</f>
        <v>0</v>
      </c>
      <c r="AC959" s="22" t="str">
        <f t="shared" si="193"/>
        <v/>
      </c>
      <c r="AD959" s="22" t="e">
        <f>VLOOKUP(D959,'2-班级信息'!A:AI,35,0)</f>
        <v>#N/A</v>
      </c>
      <c r="AE959" s="22" t="e">
        <f>VLOOKUP(D959,'2-班级信息'!A:AL,12,0)</f>
        <v>#N/A</v>
      </c>
      <c r="AF959" s="22" t="e">
        <f t="shared" si="183"/>
        <v>#N/A</v>
      </c>
      <c r="AG959" s="22" t="e">
        <f t="shared" si="194"/>
        <v>#N/A</v>
      </c>
    </row>
    <row r="960" spans="1:33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2" t="str">
        <f t="shared" si="184"/>
        <v xml:space="preserve"> </v>
      </c>
      <c r="R960" s="22" t="str">
        <f>IF(Q960="在读",IF(IFERROR(FIND("一",D960),0)&gt;0,"一对一",VLOOKUP(LEFT(D960,3),班级编码!A:H,8,0)),Q960)</f>
        <v xml:space="preserve"> </v>
      </c>
      <c r="S960" s="22">
        <f t="shared" si="185"/>
        <v>0</v>
      </c>
      <c r="T960" s="22">
        <f t="shared" si="186"/>
        <v>0</v>
      </c>
      <c r="U960" s="22" t="str">
        <f t="shared" si="187"/>
        <v/>
      </c>
      <c r="V960" s="22" t="str">
        <f t="shared" si="188"/>
        <v/>
      </c>
      <c r="W960" s="22" t="str">
        <f t="shared" si="189"/>
        <v/>
      </c>
      <c r="X960" s="22" t="str">
        <f t="shared" si="190"/>
        <v/>
      </c>
      <c r="Y960" s="22">
        <f t="shared" si="191"/>
        <v>0</v>
      </c>
      <c r="Z960" s="22">
        <f t="shared" si="192"/>
        <v>0</v>
      </c>
      <c r="AA960" s="22" t="str">
        <f t="shared" si="182"/>
        <v/>
      </c>
      <c r="AB960" s="22">
        <f>COUNTIF($G$2:G960,G960)</f>
        <v>0</v>
      </c>
      <c r="AC960" s="22" t="str">
        <f t="shared" si="193"/>
        <v/>
      </c>
      <c r="AD960" s="22" t="e">
        <f>VLOOKUP(D960,'2-班级信息'!A:AI,35,0)</f>
        <v>#N/A</v>
      </c>
      <c r="AE960" s="22" t="e">
        <f>VLOOKUP(D960,'2-班级信息'!A:AL,12,0)</f>
        <v>#N/A</v>
      </c>
      <c r="AF960" s="22" t="e">
        <f t="shared" si="183"/>
        <v>#N/A</v>
      </c>
      <c r="AG960" s="22" t="e">
        <f t="shared" si="194"/>
        <v>#N/A</v>
      </c>
    </row>
    <row r="961" spans="1:33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2" t="str">
        <f t="shared" si="184"/>
        <v xml:space="preserve"> </v>
      </c>
      <c r="R961" s="22" t="str">
        <f>IF(Q961="在读",IF(IFERROR(FIND("一",D961),0)&gt;0,"一对一",VLOOKUP(LEFT(D961,3),班级编码!A:H,8,0)),Q961)</f>
        <v xml:space="preserve"> </v>
      </c>
      <c r="S961" s="22">
        <f t="shared" si="185"/>
        <v>0</v>
      </c>
      <c r="T961" s="22">
        <f t="shared" si="186"/>
        <v>0</v>
      </c>
      <c r="U961" s="22" t="str">
        <f t="shared" si="187"/>
        <v/>
      </c>
      <c r="V961" s="22" t="str">
        <f t="shared" si="188"/>
        <v/>
      </c>
      <c r="W961" s="22" t="str">
        <f t="shared" si="189"/>
        <v/>
      </c>
      <c r="X961" s="22" t="str">
        <f t="shared" si="190"/>
        <v/>
      </c>
      <c r="Y961" s="22">
        <f t="shared" si="191"/>
        <v>0</v>
      </c>
      <c r="Z961" s="22">
        <f t="shared" si="192"/>
        <v>0</v>
      </c>
      <c r="AA961" s="22" t="str">
        <f t="shared" si="182"/>
        <v/>
      </c>
      <c r="AB961" s="22">
        <f>COUNTIF($G$2:G961,G961)</f>
        <v>0</v>
      </c>
      <c r="AC961" s="22" t="str">
        <f t="shared" si="193"/>
        <v/>
      </c>
      <c r="AD961" s="22" t="e">
        <f>VLOOKUP(D961,'2-班级信息'!A:AI,35,0)</f>
        <v>#N/A</v>
      </c>
      <c r="AE961" s="22" t="e">
        <f>VLOOKUP(D961,'2-班级信息'!A:AL,12,0)</f>
        <v>#N/A</v>
      </c>
      <c r="AF961" s="22" t="e">
        <f t="shared" si="183"/>
        <v>#N/A</v>
      </c>
      <c r="AG961" s="22" t="e">
        <f t="shared" si="194"/>
        <v>#N/A</v>
      </c>
    </row>
    <row r="962" spans="1:33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2" t="str">
        <f t="shared" si="184"/>
        <v xml:space="preserve"> </v>
      </c>
      <c r="R962" s="22" t="str">
        <f>IF(Q962="在读",IF(IFERROR(FIND("一",D962),0)&gt;0,"一对一",VLOOKUP(LEFT(D962,3),班级编码!A:H,8,0)),Q962)</f>
        <v xml:space="preserve"> </v>
      </c>
      <c r="S962" s="22">
        <f t="shared" si="185"/>
        <v>0</v>
      </c>
      <c r="T962" s="22">
        <f t="shared" si="186"/>
        <v>0</v>
      </c>
      <c r="U962" s="22" t="str">
        <f t="shared" si="187"/>
        <v/>
      </c>
      <c r="V962" s="22" t="str">
        <f t="shared" si="188"/>
        <v/>
      </c>
      <c r="W962" s="22" t="str">
        <f t="shared" si="189"/>
        <v/>
      </c>
      <c r="X962" s="22" t="str">
        <f t="shared" si="190"/>
        <v/>
      </c>
      <c r="Y962" s="22">
        <f t="shared" si="191"/>
        <v>0</v>
      </c>
      <c r="Z962" s="22">
        <f t="shared" si="192"/>
        <v>0</v>
      </c>
      <c r="AA962" s="22" t="str">
        <f t="shared" ref="AA962:AA1025" si="195">IF(COUNTIF(G:G,G962)&gt;1,"重复","")</f>
        <v/>
      </c>
      <c r="AB962" s="22">
        <f>COUNTIF($G$2:G962,G962)</f>
        <v>0</v>
      </c>
      <c r="AC962" s="22" t="str">
        <f t="shared" si="193"/>
        <v/>
      </c>
      <c r="AD962" s="22" t="e">
        <f>VLOOKUP(D962,'2-班级信息'!A:AI,35,0)</f>
        <v>#N/A</v>
      </c>
      <c r="AE962" s="22" t="e">
        <f>VLOOKUP(D962,'2-班级信息'!A:AL,12,0)</f>
        <v>#N/A</v>
      </c>
      <c r="AF962" s="22" t="e">
        <f t="shared" ref="AF962:AF1025" si="196">IF(R962="一对一","一对一",VLOOKUP(I962,AH:AI,2,0))</f>
        <v>#N/A</v>
      </c>
      <c r="AG962" s="22" t="e">
        <f t="shared" si="194"/>
        <v>#N/A</v>
      </c>
    </row>
    <row r="963" spans="1:3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2" t="str">
        <f t="shared" ref="Q963:Q1026" si="197">IF(D963="停读","停读",IF(D963="未进班","未进班",IF(AND(M963="",G963&lt;&gt;""),"在读"," ")))</f>
        <v xml:space="preserve"> </v>
      </c>
      <c r="R963" s="22" t="str">
        <f>IF(Q963="在读",IF(IFERROR(FIND("一",D963),0)&gt;0,"一对一",VLOOKUP(LEFT(D963,3),班级编码!A:H,8,0)),Q963)</f>
        <v xml:space="preserve"> </v>
      </c>
      <c r="S963" s="22">
        <f t="shared" ref="S963:S1026" si="198">+D963</f>
        <v>0</v>
      </c>
      <c r="T963" s="22">
        <f t="shared" ref="T963:T1026" si="199">IFERROR(LEFT(F963,FIND(",",F963)-1),F963)</f>
        <v>0</v>
      </c>
      <c r="U963" s="22" t="str">
        <f t="shared" ref="U963:U1026" si="200">IF(Y963=Z963,X963,W963)</f>
        <v/>
      </c>
      <c r="V963" s="22" t="str">
        <f t="shared" ref="V963:V1026" si="201">IF(Y963=Z963,W963,X963)</f>
        <v/>
      </c>
      <c r="W963" s="22" t="str">
        <f t="shared" ref="W963:W1026" si="202">IFERROR(MID(F963,FIND(",",F963)+1,FIND("@",SUBSTITUTE(F963,",","@",2))-FIND(",",F963)-1),IF(ISERROR(FIND(",",F963)),"",MID(F963,FIND(",",F963)+1,20)))</f>
        <v/>
      </c>
      <c r="X963" s="22" t="str">
        <f t="shared" ref="X963:X1026" si="203">IFERROR(MID(F963,FIND("@",SUBSTITUTE(F963,",","@",2))+1,10),"")</f>
        <v/>
      </c>
      <c r="Y963" s="22">
        <f t="shared" ref="Y963:Y1026" si="204">LEN(W963)</f>
        <v>0</v>
      </c>
      <c r="Z963" s="22">
        <f t="shared" ref="Z963:Z1026" si="205">LENB(W963)</f>
        <v>0</v>
      </c>
      <c r="AA963" s="22" t="str">
        <f t="shared" si="195"/>
        <v/>
      </c>
      <c r="AB963" s="22">
        <f>COUNTIF($G$2:G963,G963)</f>
        <v>0</v>
      </c>
      <c r="AC963" s="22" t="str">
        <f t="shared" ref="AC963:AC1026" si="206">IF(IFERROR(FIND("一",D963),0)&gt;0,"一对一",LEFT(D963,3))</f>
        <v/>
      </c>
      <c r="AD963" s="22" t="e">
        <f>VLOOKUP(D963,'2-班级信息'!A:AI,35,0)</f>
        <v>#N/A</v>
      </c>
      <c r="AE963" s="22" t="e">
        <f>VLOOKUP(D963,'2-班级信息'!A:AL,12,0)</f>
        <v>#N/A</v>
      </c>
      <c r="AF963" s="22" t="e">
        <f t="shared" si="196"/>
        <v>#N/A</v>
      </c>
      <c r="AG963" s="22" t="e">
        <f t="shared" ref="AG963:AG1026" si="207">IF(OR(AF963="幼儿班",AF963="中学班",AF963="一对一"),AF963,IF(OR(AD963="周日晚上",AD963="周五晚上",AD963="周六晚上"),AD963,IF(OR(AD963="周六上午",AD963="周六下午",AD963="周日上午",AD963="周日下午",),"小学周末白天班","小学平时"&amp;AE963&amp;"班")))</f>
        <v>#N/A</v>
      </c>
    </row>
    <row r="964" spans="1:33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2" t="str">
        <f t="shared" si="197"/>
        <v xml:space="preserve"> </v>
      </c>
      <c r="R964" s="22" t="str">
        <f>IF(Q964="在读",IF(IFERROR(FIND("一",D964),0)&gt;0,"一对一",VLOOKUP(LEFT(D964,3),班级编码!A:H,8,0)),Q964)</f>
        <v xml:space="preserve"> </v>
      </c>
      <c r="S964" s="22">
        <f t="shared" si="198"/>
        <v>0</v>
      </c>
      <c r="T964" s="22">
        <f t="shared" si="199"/>
        <v>0</v>
      </c>
      <c r="U964" s="22" t="str">
        <f t="shared" si="200"/>
        <v/>
      </c>
      <c r="V964" s="22" t="str">
        <f t="shared" si="201"/>
        <v/>
      </c>
      <c r="W964" s="22" t="str">
        <f t="shared" si="202"/>
        <v/>
      </c>
      <c r="X964" s="22" t="str">
        <f t="shared" si="203"/>
        <v/>
      </c>
      <c r="Y964" s="22">
        <f t="shared" si="204"/>
        <v>0</v>
      </c>
      <c r="Z964" s="22">
        <f t="shared" si="205"/>
        <v>0</v>
      </c>
      <c r="AA964" s="22" t="str">
        <f t="shared" si="195"/>
        <v/>
      </c>
      <c r="AB964" s="22">
        <f>COUNTIF($G$2:G964,G964)</f>
        <v>0</v>
      </c>
      <c r="AC964" s="22" t="str">
        <f t="shared" si="206"/>
        <v/>
      </c>
      <c r="AD964" s="22" t="e">
        <f>VLOOKUP(D964,'2-班级信息'!A:AI,35,0)</f>
        <v>#N/A</v>
      </c>
      <c r="AE964" s="22" t="e">
        <f>VLOOKUP(D964,'2-班级信息'!A:AL,12,0)</f>
        <v>#N/A</v>
      </c>
      <c r="AF964" s="22" t="e">
        <f t="shared" si="196"/>
        <v>#N/A</v>
      </c>
      <c r="AG964" s="22" t="e">
        <f t="shared" si="207"/>
        <v>#N/A</v>
      </c>
    </row>
    <row r="965" spans="1:33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2" t="str">
        <f t="shared" si="197"/>
        <v xml:space="preserve"> </v>
      </c>
      <c r="R965" s="22" t="str">
        <f>IF(Q965="在读",IF(IFERROR(FIND("一",D965),0)&gt;0,"一对一",VLOOKUP(LEFT(D965,3),班级编码!A:H,8,0)),Q965)</f>
        <v xml:space="preserve"> </v>
      </c>
      <c r="S965" s="22">
        <f t="shared" si="198"/>
        <v>0</v>
      </c>
      <c r="T965" s="22">
        <f t="shared" si="199"/>
        <v>0</v>
      </c>
      <c r="U965" s="22" t="str">
        <f t="shared" si="200"/>
        <v/>
      </c>
      <c r="V965" s="22" t="str">
        <f t="shared" si="201"/>
        <v/>
      </c>
      <c r="W965" s="22" t="str">
        <f t="shared" si="202"/>
        <v/>
      </c>
      <c r="X965" s="22" t="str">
        <f t="shared" si="203"/>
        <v/>
      </c>
      <c r="Y965" s="22">
        <f t="shared" si="204"/>
        <v>0</v>
      </c>
      <c r="Z965" s="22">
        <f t="shared" si="205"/>
        <v>0</v>
      </c>
      <c r="AA965" s="22" t="str">
        <f t="shared" si="195"/>
        <v/>
      </c>
      <c r="AB965" s="22">
        <f>COUNTIF($G$2:G965,G965)</f>
        <v>0</v>
      </c>
      <c r="AC965" s="22" t="str">
        <f t="shared" si="206"/>
        <v/>
      </c>
      <c r="AD965" s="22" t="e">
        <f>VLOOKUP(D965,'2-班级信息'!A:AI,35,0)</f>
        <v>#N/A</v>
      </c>
      <c r="AE965" s="22" t="e">
        <f>VLOOKUP(D965,'2-班级信息'!A:AL,12,0)</f>
        <v>#N/A</v>
      </c>
      <c r="AF965" s="22" t="e">
        <f t="shared" si="196"/>
        <v>#N/A</v>
      </c>
      <c r="AG965" s="22" t="e">
        <f t="shared" si="207"/>
        <v>#N/A</v>
      </c>
    </row>
    <row r="966" spans="1:33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2" t="str">
        <f t="shared" si="197"/>
        <v xml:space="preserve"> </v>
      </c>
      <c r="R966" s="22" t="str">
        <f>IF(Q966="在读",IF(IFERROR(FIND("一",D966),0)&gt;0,"一对一",VLOOKUP(LEFT(D966,3),班级编码!A:H,8,0)),Q966)</f>
        <v xml:space="preserve"> </v>
      </c>
      <c r="S966" s="22">
        <f t="shared" si="198"/>
        <v>0</v>
      </c>
      <c r="T966" s="22">
        <f t="shared" si="199"/>
        <v>0</v>
      </c>
      <c r="U966" s="22" t="str">
        <f t="shared" si="200"/>
        <v/>
      </c>
      <c r="V966" s="22" t="str">
        <f t="shared" si="201"/>
        <v/>
      </c>
      <c r="W966" s="22" t="str">
        <f t="shared" si="202"/>
        <v/>
      </c>
      <c r="X966" s="22" t="str">
        <f t="shared" si="203"/>
        <v/>
      </c>
      <c r="Y966" s="22">
        <f t="shared" si="204"/>
        <v>0</v>
      </c>
      <c r="Z966" s="22">
        <f t="shared" si="205"/>
        <v>0</v>
      </c>
      <c r="AA966" s="22" t="str">
        <f t="shared" si="195"/>
        <v/>
      </c>
      <c r="AB966" s="22">
        <f>COUNTIF($G$2:G966,G966)</f>
        <v>0</v>
      </c>
      <c r="AC966" s="22" t="str">
        <f t="shared" si="206"/>
        <v/>
      </c>
      <c r="AD966" s="22" t="e">
        <f>VLOOKUP(D966,'2-班级信息'!A:AI,35,0)</f>
        <v>#N/A</v>
      </c>
      <c r="AE966" s="22" t="e">
        <f>VLOOKUP(D966,'2-班级信息'!A:AL,12,0)</f>
        <v>#N/A</v>
      </c>
      <c r="AF966" s="22" t="e">
        <f t="shared" si="196"/>
        <v>#N/A</v>
      </c>
      <c r="AG966" s="22" t="e">
        <f t="shared" si="207"/>
        <v>#N/A</v>
      </c>
    </row>
    <row r="967" spans="1:33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2" t="str">
        <f t="shared" si="197"/>
        <v xml:space="preserve"> </v>
      </c>
      <c r="R967" s="22" t="str">
        <f>IF(Q967="在读",IF(IFERROR(FIND("一",D967),0)&gt;0,"一对一",VLOOKUP(LEFT(D967,3),班级编码!A:H,8,0)),Q967)</f>
        <v xml:space="preserve"> </v>
      </c>
      <c r="S967" s="22">
        <f t="shared" si="198"/>
        <v>0</v>
      </c>
      <c r="T967" s="22">
        <f t="shared" si="199"/>
        <v>0</v>
      </c>
      <c r="U967" s="22" t="str">
        <f t="shared" si="200"/>
        <v/>
      </c>
      <c r="V967" s="22" t="str">
        <f t="shared" si="201"/>
        <v/>
      </c>
      <c r="W967" s="22" t="str">
        <f t="shared" si="202"/>
        <v/>
      </c>
      <c r="X967" s="22" t="str">
        <f t="shared" si="203"/>
        <v/>
      </c>
      <c r="Y967" s="22">
        <f t="shared" si="204"/>
        <v>0</v>
      </c>
      <c r="Z967" s="22">
        <f t="shared" si="205"/>
        <v>0</v>
      </c>
      <c r="AA967" s="22" t="str">
        <f t="shared" si="195"/>
        <v/>
      </c>
      <c r="AB967" s="22">
        <f>COUNTIF($G$2:G967,G967)</f>
        <v>0</v>
      </c>
      <c r="AC967" s="22" t="str">
        <f t="shared" si="206"/>
        <v/>
      </c>
      <c r="AD967" s="22" t="e">
        <f>VLOOKUP(D967,'2-班级信息'!A:AI,35,0)</f>
        <v>#N/A</v>
      </c>
      <c r="AE967" s="22" t="e">
        <f>VLOOKUP(D967,'2-班级信息'!A:AL,12,0)</f>
        <v>#N/A</v>
      </c>
      <c r="AF967" s="22" t="e">
        <f t="shared" si="196"/>
        <v>#N/A</v>
      </c>
      <c r="AG967" s="22" t="e">
        <f t="shared" si="207"/>
        <v>#N/A</v>
      </c>
    </row>
    <row r="968" spans="1:33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2" t="str">
        <f t="shared" si="197"/>
        <v xml:space="preserve"> </v>
      </c>
      <c r="R968" s="22" t="str">
        <f>IF(Q968="在读",IF(IFERROR(FIND("一",D968),0)&gt;0,"一对一",VLOOKUP(LEFT(D968,3),班级编码!A:H,8,0)),Q968)</f>
        <v xml:space="preserve"> </v>
      </c>
      <c r="S968" s="22">
        <f t="shared" si="198"/>
        <v>0</v>
      </c>
      <c r="T968" s="22">
        <f t="shared" si="199"/>
        <v>0</v>
      </c>
      <c r="U968" s="22" t="str">
        <f t="shared" si="200"/>
        <v/>
      </c>
      <c r="V968" s="22" t="str">
        <f t="shared" si="201"/>
        <v/>
      </c>
      <c r="W968" s="22" t="str">
        <f t="shared" si="202"/>
        <v/>
      </c>
      <c r="X968" s="22" t="str">
        <f t="shared" si="203"/>
        <v/>
      </c>
      <c r="Y968" s="22">
        <f t="shared" si="204"/>
        <v>0</v>
      </c>
      <c r="Z968" s="22">
        <f t="shared" si="205"/>
        <v>0</v>
      </c>
      <c r="AA968" s="22" t="str">
        <f t="shared" si="195"/>
        <v/>
      </c>
      <c r="AB968" s="22">
        <f>COUNTIF($G$2:G968,G968)</f>
        <v>0</v>
      </c>
      <c r="AC968" s="22" t="str">
        <f t="shared" si="206"/>
        <v/>
      </c>
      <c r="AD968" s="22" t="e">
        <f>VLOOKUP(D968,'2-班级信息'!A:AI,35,0)</f>
        <v>#N/A</v>
      </c>
      <c r="AE968" s="22" t="e">
        <f>VLOOKUP(D968,'2-班级信息'!A:AL,12,0)</f>
        <v>#N/A</v>
      </c>
      <c r="AF968" s="22" t="e">
        <f t="shared" si="196"/>
        <v>#N/A</v>
      </c>
      <c r="AG968" s="22" t="e">
        <f t="shared" si="207"/>
        <v>#N/A</v>
      </c>
    </row>
    <row r="969" spans="1:33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2" t="str">
        <f t="shared" si="197"/>
        <v xml:space="preserve"> </v>
      </c>
      <c r="R969" s="22" t="str">
        <f>IF(Q969="在读",IF(IFERROR(FIND("一",D969),0)&gt;0,"一对一",VLOOKUP(LEFT(D969,3),班级编码!A:H,8,0)),Q969)</f>
        <v xml:space="preserve"> </v>
      </c>
      <c r="S969" s="22">
        <f t="shared" si="198"/>
        <v>0</v>
      </c>
      <c r="T969" s="22">
        <f t="shared" si="199"/>
        <v>0</v>
      </c>
      <c r="U969" s="22" t="str">
        <f t="shared" si="200"/>
        <v/>
      </c>
      <c r="V969" s="22" t="str">
        <f t="shared" si="201"/>
        <v/>
      </c>
      <c r="W969" s="22" t="str">
        <f t="shared" si="202"/>
        <v/>
      </c>
      <c r="X969" s="22" t="str">
        <f t="shared" si="203"/>
        <v/>
      </c>
      <c r="Y969" s="22">
        <f t="shared" si="204"/>
        <v>0</v>
      </c>
      <c r="Z969" s="22">
        <f t="shared" si="205"/>
        <v>0</v>
      </c>
      <c r="AA969" s="22" t="str">
        <f t="shared" si="195"/>
        <v/>
      </c>
      <c r="AB969" s="22">
        <f>COUNTIF($G$2:G969,G969)</f>
        <v>0</v>
      </c>
      <c r="AC969" s="22" t="str">
        <f t="shared" si="206"/>
        <v/>
      </c>
      <c r="AD969" s="22" t="e">
        <f>VLOOKUP(D969,'2-班级信息'!A:AI,35,0)</f>
        <v>#N/A</v>
      </c>
      <c r="AE969" s="22" t="e">
        <f>VLOOKUP(D969,'2-班级信息'!A:AL,12,0)</f>
        <v>#N/A</v>
      </c>
      <c r="AF969" s="22" t="e">
        <f t="shared" si="196"/>
        <v>#N/A</v>
      </c>
      <c r="AG969" s="22" t="e">
        <f t="shared" si="207"/>
        <v>#N/A</v>
      </c>
    </row>
    <row r="970" spans="1:33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2" t="str">
        <f t="shared" si="197"/>
        <v xml:space="preserve"> </v>
      </c>
      <c r="R970" s="22" t="str">
        <f>IF(Q970="在读",IF(IFERROR(FIND("一",D970),0)&gt;0,"一对一",VLOOKUP(LEFT(D970,3),班级编码!A:H,8,0)),Q970)</f>
        <v xml:space="preserve"> </v>
      </c>
      <c r="S970" s="22">
        <f t="shared" si="198"/>
        <v>0</v>
      </c>
      <c r="T970" s="22">
        <f t="shared" si="199"/>
        <v>0</v>
      </c>
      <c r="U970" s="22" t="str">
        <f t="shared" si="200"/>
        <v/>
      </c>
      <c r="V970" s="22" t="str">
        <f t="shared" si="201"/>
        <v/>
      </c>
      <c r="W970" s="22" t="str">
        <f t="shared" si="202"/>
        <v/>
      </c>
      <c r="X970" s="22" t="str">
        <f t="shared" si="203"/>
        <v/>
      </c>
      <c r="Y970" s="22">
        <f t="shared" si="204"/>
        <v>0</v>
      </c>
      <c r="Z970" s="22">
        <f t="shared" si="205"/>
        <v>0</v>
      </c>
      <c r="AA970" s="22" t="str">
        <f t="shared" si="195"/>
        <v/>
      </c>
      <c r="AB970" s="22">
        <f>COUNTIF($G$2:G970,G970)</f>
        <v>0</v>
      </c>
      <c r="AC970" s="22" t="str">
        <f t="shared" si="206"/>
        <v/>
      </c>
      <c r="AD970" s="22" t="e">
        <f>VLOOKUP(D970,'2-班级信息'!A:AI,35,0)</f>
        <v>#N/A</v>
      </c>
      <c r="AE970" s="22" t="e">
        <f>VLOOKUP(D970,'2-班级信息'!A:AL,12,0)</f>
        <v>#N/A</v>
      </c>
      <c r="AF970" s="22" t="e">
        <f t="shared" si="196"/>
        <v>#N/A</v>
      </c>
      <c r="AG970" s="22" t="e">
        <f t="shared" si="207"/>
        <v>#N/A</v>
      </c>
    </row>
    <row r="971" spans="1:33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2" t="str">
        <f t="shared" si="197"/>
        <v xml:space="preserve"> </v>
      </c>
      <c r="R971" s="22" t="str">
        <f>IF(Q971="在读",IF(IFERROR(FIND("一",D971),0)&gt;0,"一对一",VLOOKUP(LEFT(D971,3),班级编码!A:H,8,0)),Q971)</f>
        <v xml:space="preserve"> </v>
      </c>
      <c r="S971" s="22">
        <f t="shared" si="198"/>
        <v>0</v>
      </c>
      <c r="T971" s="22">
        <f t="shared" si="199"/>
        <v>0</v>
      </c>
      <c r="U971" s="22" t="str">
        <f t="shared" si="200"/>
        <v/>
      </c>
      <c r="V971" s="22" t="str">
        <f t="shared" si="201"/>
        <v/>
      </c>
      <c r="W971" s="22" t="str">
        <f t="shared" si="202"/>
        <v/>
      </c>
      <c r="X971" s="22" t="str">
        <f t="shared" si="203"/>
        <v/>
      </c>
      <c r="Y971" s="22">
        <f t="shared" si="204"/>
        <v>0</v>
      </c>
      <c r="Z971" s="22">
        <f t="shared" si="205"/>
        <v>0</v>
      </c>
      <c r="AA971" s="22" t="str">
        <f t="shared" si="195"/>
        <v/>
      </c>
      <c r="AB971" s="22">
        <f>COUNTIF($G$2:G971,G971)</f>
        <v>0</v>
      </c>
      <c r="AC971" s="22" t="str">
        <f t="shared" si="206"/>
        <v/>
      </c>
      <c r="AD971" s="22" t="e">
        <f>VLOOKUP(D971,'2-班级信息'!A:AI,35,0)</f>
        <v>#N/A</v>
      </c>
      <c r="AE971" s="22" t="e">
        <f>VLOOKUP(D971,'2-班级信息'!A:AL,12,0)</f>
        <v>#N/A</v>
      </c>
      <c r="AF971" s="22" t="e">
        <f t="shared" si="196"/>
        <v>#N/A</v>
      </c>
      <c r="AG971" s="22" t="e">
        <f t="shared" si="207"/>
        <v>#N/A</v>
      </c>
    </row>
    <row r="972" spans="1:33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2" t="str">
        <f t="shared" si="197"/>
        <v xml:space="preserve"> </v>
      </c>
      <c r="R972" s="22" t="str">
        <f>IF(Q972="在读",IF(IFERROR(FIND("一",D972),0)&gt;0,"一对一",VLOOKUP(LEFT(D972,3),班级编码!A:H,8,0)),Q972)</f>
        <v xml:space="preserve"> </v>
      </c>
      <c r="S972" s="22">
        <f t="shared" si="198"/>
        <v>0</v>
      </c>
      <c r="T972" s="22">
        <f t="shared" si="199"/>
        <v>0</v>
      </c>
      <c r="U972" s="22" t="str">
        <f t="shared" si="200"/>
        <v/>
      </c>
      <c r="V972" s="22" t="str">
        <f t="shared" si="201"/>
        <v/>
      </c>
      <c r="W972" s="22" t="str">
        <f t="shared" si="202"/>
        <v/>
      </c>
      <c r="X972" s="22" t="str">
        <f t="shared" si="203"/>
        <v/>
      </c>
      <c r="Y972" s="22">
        <f t="shared" si="204"/>
        <v>0</v>
      </c>
      <c r="Z972" s="22">
        <f t="shared" si="205"/>
        <v>0</v>
      </c>
      <c r="AA972" s="22" t="str">
        <f t="shared" si="195"/>
        <v/>
      </c>
      <c r="AB972" s="22">
        <f>COUNTIF($G$2:G972,G972)</f>
        <v>0</v>
      </c>
      <c r="AC972" s="22" t="str">
        <f t="shared" si="206"/>
        <v/>
      </c>
      <c r="AD972" s="22" t="e">
        <f>VLOOKUP(D972,'2-班级信息'!A:AI,35,0)</f>
        <v>#N/A</v>
      </c>
      <c r="AE972" s="22" t="e">
        <f>VLOOKUP(D972,'2-班级信息'!A:AL,12,0)</f>
        <v>#N/A</v>
      </c>
      <c r="AF972" s="22" t="e">
        <f t="shared" si="196"/>
        <v>#N/A</v>
      </c>
      <c r="AG972" s="22" t="e">
        <f t="shared" si="207"/>
        <v>#N/A</v>
      </c>
    </row>
    <row r="973" spans="1:3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2" t="str">
        <f t="shared" si="197"/>
        <v xml:space="preserve"> </v>
      </c>
      <c r="R973" s="22" t="str">
        <f>IF(Q973="在读",IF(IFERROR(FIND("一",D973),0)&gt;0,"一对一",VLOOKUP(LEFT(D973,3),班级编码!A:H,8,0)),Q973)</f>
        <v xml:space="preserve"> </v>
      </c>
      <c r="S973" s="22">
        <f t="shared" si="198"/>
        <v>0</v>
      </c>
      <c r="T973" s="22">
        <f t="shared" si="199"/>
        <v>0</v>
      </c>
      <c r="U973" s="22" t="str">
        <f t="shared" si="200"/>
        <v/>
      </c>
      <c r="V973" s="22" t="str">
        <f t="shared" si="201"/>
        <v/>
      </c>
      <c r="W973" s="22" t="str">
        <f t="shared" si="202"/>
        <v/>
      </c>
      <c r="X973" s="22" t="str">
        <f t="shared" si="203"/>
        <v/>
      </c>
      <c r="Y973" s="22">
        <f t="shared" si="204"/>
        <v>0</v>
      </c>
      <c r="Z973" s="22">
        <f t="shared" si="205"/>
        <v>0</v>
      </c>
      <c r="AA973" s="22" t="str">
        <f t="shared" si="195"/>
        <v/>
      </c>
      <c r="AB973" s="22">
        <f>COUNTIF($G$2:G973,G973)</f>
        <v>0</v>
      </c>
      <c r="AC973" s="22" t="str">
        <f t="shared" si="206"/>
        <v/>
      </c>
      <c r="AD973" s="22" t="e">
        <f>VLOOKUP(D973,'2-班级信息'!A:AI,35,0)</f>
        <v>#N/A</v>
      </c>
      <c r="AE973" s="22" t="e">
        <f>VLOOKUP(D973,'2-班级信息'!A:AL,12,0)</f>
        <v>#N/A</v>
      </c>
      <c r="AF973" s="22" t="e">
        <f t="shared" si="196"/>
        <v>#N/A</v>
      </c>
      <c r="AG973" s="22" t="e">
        <f t="shared" si="207"/>
        <v>#N/A</v>
      </c>
    </row>
    <row r="974" spans="1:33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2" t="str">
        <f t="shared" si="197"/>
        <v xml:space="preserve"> </v>
      </c>
      <c r="R974" s="22" t="str">
        <f>IF(Q974="在读",IF(IFERROR(FIND("一",D974),0)&gt;0,"一对一",VLOOKUP(LEFT(D974,3),班级编码!A:H,8,0)),Q974)</f>
        <v xml:space="preserve"> </v>
      </c>
      <c r="S974" s="22">
        <f t="shared" si="198"/>
        <v>0</v>
      </c>
      <c r="T974" s="22">
        <f t="shared" si="199"/>
        <v>0</v>
      </c>
      <c r="U974" s="22" t="str">
        <f t="shared" si="200"/>
        <v/>
      </c>
      <c r="V974" s="22" t="str">
        <f t="shared" si="201"/>
        <v/>
      </c>
      <c r="W974" s="22" t="str">
        <f t="shared" si="202"/>
        <v/>
      </c>
      <c r="X974" s="22" t="str">
        <f t="shared" si="203"/>
        <v/>
      </c>
      <c r="Y974" s="22">
        <f t="shared" si="204"/>
        <v>0</v>
      </c>
      <c r="Z974" s="22">
        <f t="shared" si="205"/>
        <v>0</v>
      </c>
      <c r="AA974" s="22" t="str">
        <f t="shared" si="195"/>
        <v/>
      </c>
      <c r="AB974" s="22">
        <f>COUNTIF($G$2:G974,G974)</f>
        <v>0</v>
      </c>
      <c r="AC974" s="22" t="str">
        <f t="shared" si="206"/>
        <v/>
      </c>
      <c r="AD974" s="22" t="e">
        <f>VLOOKUP(D974,'2-班级信息'!A:AI,35,0)</f>
        <v>#N/A</v>
      </c>
      <c r="AE974" s="22" t="e">
        <f>VLOOKUP(D974,'2-班级信息'!A:AL,12,0)</f>
        <v>#N/A</v>
      </c>
      <c r="AF974" s="22" t="e">
        <f t="shared" si="196"/>
        <v>#N/A</v>
      </c>
      <c r="AG974" s="22" t="e">
        <f t="shared" si="207"/>
        <v>#N/A</v>
      </c>
    </row>
    <row r="975" spans="1:33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2" t="str">
        <f t="shared" si="197"/>
        <v xml:space="preserve"> </v>
      </c>
      <c r="R975" s="22" t="str">
        <f>IF(Q975="在读",IF(IFERROR(FIND("一",D975),0)&gt;0,"一对一",VLOOKUP(LEFT(D975,3),班级编码!A:H,8,0)),Q975)</f>
        <v xml:space="preserve"> </v>
      </c>
      <c r="S975" s="22">
        <f t="shared" si="198"/>
        <v>0</v>
      </c>
      <c r="T975" s="22">
        <f t="shared" si="199"/>
        <v>0</v>
      </c>
      <c r="U975" s="22" t="str">
        <f t="shared" si="200"/>
        <v/>
      </c>
      <c r="V975" s="22" t="str">
        <f t="shared" si="201"/>
        <v/>
      </c>
      <c r="W975" s="22" t="str">
        <f t="shared" si="202"/>
        <v/>
      </c>
      <c r="X975" s="22" t="str">
        <f t="shared" si="203"/>
        <v/>
      </c>
      <c r="Y975" s="22">
        <f t="shared" si="204"/>
        <v>0</v>
      </c>
      <c r="Z975" s="22">
        <f t="shared" si="205"/>
        <v>0</v>
      </c>
      <c r="AA975" s="22" t="str">
        <f t="shared" si="195"/>
        <v/>
      </c>
      <c r="AB975" s="22">
        <f>COUNTIF($G$2:G975,G975)</f>
        <v>0</v>
      </c>
      <c r="AC975" s="22" t="str">
        <f t="shared" si="206"/>
        <v/>
      </c>
      <c r="AD975" s="22" t="e">
        <f>VLOOKUP(D975,'2-班级信息'!A:AI,35,0)</f>
        <v>#N/A</v>
      </c>
      <c r="AE975" s="22" t="e">
        <f>VLOOKUP(D975,'2-班级信息'!A:AL,12,0)</f>
        <v>#N/A</v>
      </c>
      <c r="AF975" s="22" t="e">
        <f t="shared" si="196"/>
        <v>#N/A</v>
      </c>
      <c r="AG975" s="22" t="e">
        <f t="shared" si="207"/>
        <v>#N/A</v>
      </c>
    </row>
    <row r="976" spans="1:33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2" t="str">
        <f t="shared" si="197"/>
        <v xml:space="preserve"> </v>
      </c>
      <c r="R976" s="22" t="str">
        <f>IF(Q976="在读",IF(IFERROR(FIND("一",D976),0)&gt;0,"一对一",VLOOKUP(LEFT(D976,3),班级编码!A:H,8,0)),Q976)</f>
        <v xml:space="preserve"> </v>
      </c>
      <c r="S976" s="22">
        <f t="shared" si="198"/>
        <v>0</v>
      </c>
      <c r="T976" s="22">
        <f t="shared" si="199"/>
        <v>0</v>
      </c>
      <c r="U976" s="22" t="str">
        <f t="shared" si="200"/>
        <v/>
      </c>
      <c r="V976" s="22" t="str">
        <f t="shared" si="201"/>
        <v/>
      </c>
      <c r="W976" s="22" t="str">
        <f t="shared" si="202"/>
        <v/>
      </c>
      <c r="X976" s="22" t="str">
        <f t="shared" si="203"/>
        <v/>
      </c>
      <c r="Y976" s="22">
        <f t="shared" si="204"/>
        <v>0</v>
      </c>
      <c r="Z976" s="22">
        <f t="shared" si="205"/>
        <v>0</v>
      </c>
      <c r="AA976" s="22" t="str">
        <f t="shared" si="195"/>
        <v/>
      </c>
      <c r="AB976" s="22">
        <f>COUNTIF($G$2:G976,G976)</f>
        <v>0</v>
      </c>
      <c r="AC976" s="22" t="str">
        <f t="shared" si="206"/>
        <v/>
      </c>
      <c r="AD976" s="22" t="e">
        <f>VLOOKUP(D976,'2-班级信息'!A:AI,35,0)</f>
        <v>#N/A</v>
      </c>
      <c r="AE976" s="22" t="e">
        <f>VLOOKUP(D976,'2-班级信息'!A:AL,12,0)</f>
        <v>#N/A</v>
      </c>
      <c r="AF976" s="22" t="e">
        <f t="shared" si="196"/>
        <v>#N/A</v>
      </c>
      <c r="AG976" s="22" t="e">
        <f t="shared" si="207"/>
        <v>#N/A</v>
      </c>
    </row>
    <row r="977" spans="1:33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2" t="str">
        <f t="shared" si="197"/>
        <v xml:space="preserve"> </v>
      </c>
      <c r="R977" s="22" t="str">
        <f>IF(Q977="在读",IF(IFERROR(FIND("一",D977),0)&gt;0,"一对一",VLOOKUP(LEFT(D977,3),班级编码!A:H,8,0)),Q977)</f>
        <v xml:space="preserve"> </v>
      </c>
      <c r="S977" s="22">
        <f t="shared" si="198"/>
        <v>0</v>
      </c>
      <c r="T977" s="22">
        <f t="shared" si="199"/>
        <v>0</v>
      </c>
      <c r="U977" s="22" t="str">
        <f t="shared" si="200"/>
        <v/>
      </c>
      <c r="V977" s="22" t="str">
        <f t="shared" si="201"/>
        <v/>
      </c>
      <c r="W977" s="22" t="str">
        <f t="shared" si="202"/>
        <v/>
      </c>
      <c r="X977" s="22" t="str">
        <f t="shared" si="203"/>
        <v/>
      </c>
      <c r="Y977" s="22">
        <f t="shared" si="204"/>
        <v>0</v>
      </c>
      <c r="Z977" s="22">
        <f t="shared" si="205"/>
        <v>0</v>
      </c>
      <c r="AA977" s="22" t="str">
        <f t="shared" si="195"/>
        <v/>
      </c>
      <c r="AB977" s="22">
        <f>COUNTIF($G$2:G977,G977)</f>
        <v>0</v>
      </c>
      <c r="AC977" s="22" t="str">
        <f t="shared" si="206"/>
        <v/>
      </c>
      <c r="AD977" s="22" t="e">
        <f>VLOOKUP(D977,'2-班级信息'!A:AI,35,0)</f>
        <v>#N/A</v>
      </c>
      <c r="AE977" s="22" t="e">
        <f>VLOOKUP(D977,'2-班级信息'!A:AL,12,0)</f>
        <v>#N/A</v>
      </c>
      <c r="AF977" s="22" t="e">
        <f t="shared" si="196"/>
        <v>#N/A</v>
      </c>
      <c r="AG977" s="22" t="e">
        <f t="shared" si="207"/>
        <v>#N/A</v>
      </c>
    </row>
    <row r="978" spans="1:33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2" t="str">
        <f t="shared" si="197"/>
        <v xml:space="preserve"> </v>
      </c>
      <c r="R978" s="22" t="str">
        <f>IF(Q978="在读",IF(IFERROR(FIND("一",D978),0)&gt;0,"一对一",VLOOKUP(LEFT(D978,3),班级编码!A:H,8,0)),Q978)</f>
        <v xml:space="preserve"> </v>
      </c>
      <c r="S978" s="22">
        <f t="shared" si="198"/>
        <v>0</v>
      </c>
      <c r="T978" s="22">
        <f t="shared" si="199"/>
        <v>0</v>
      </c>
      <c r="U978" s="22" t="str">
        <f t="shared" si="200"/>
        <v/>
      </c>
      <c r="V978" s="22" t="str">
        <f t="shared" si="201"/>
        <v/>
      </c>
      <c r="W978" s="22" t="str">
        <f t="shared" si="202"/>
        <v/>
      </c>
      <c r="X978" s="22" t="str">
        <f t="shared" si="203"/>
        <v/>
      </c>
      <c r="Y978" s="22">
        <f t="shared" si="204"/>
        <v>0</v>
      </c>
      <c r="Z978" s="22">
        <f t="shared" si="205"/>
        <v>0</v>
      </c>
      <c r="AA978" s="22" t="str">
        <f t="shared" si="195"/>
        <v/>
      </c>
      <c r="AB978" s="22">
        <f>COUNTIF($G$2:G978,G978)</f>
        <v>0</v>
      </c>
      <c r="AC978" s="22" t="str">
        <f t="shared" si="206"/>
        <v/>
      </c>
      <c r="AD978" s="22" t="e">
        <f>VLOOKUP(D978,'2-班级信息'!A:AI,35,0)</f>
        <v>#N/A</v>
      </c>
      <c r="AE978" s="22" t="e">
        <f>VLOOKUP(D978,'2-班级信息'!A:AL,12,0)</f>
        <v>#N/A</v>
      </c>
      <c r="AF978" s="22" t="e">
        <f t="shared" si="196"/>
        <v>#N/A</v>
      </c>
      <c r="AG978" s="22" t="e">
        <f t="shared" si="207"/>
        <v>#N/A</v>
      </c>
    </row>
    <row r="979" spans="1:33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2" t="str">
        <f t="shared" si="197"/>
        <v xml:space="preserve"> </v>
      </c>
      <c r="R979" s="22" t="str">
        <f>IF(Q979="在读",IF(IFERROR(FIND("一",D979),0)&gt;0,"一对一",VLOOKUP(LEFT(D979,3),班级编码!A:H,8,0)),Q979)</f>
        <v xml:space="preserve"> </v>
      </c>
      <c r="S979" s="22">
        <f t="shared" si="198"/>
        <v>0</v>
      </c>
      <c r="T979" s="22">
        <f t="shared" si="199"/>
        <v>0</v>
      </c>
      <c r="U979" s="22" t="str">
        <f t="shared" si="200"/>
        <v/>
      </c>
      <c r="V979" s="22" t="str">
        <f t="shared" si="201"/>
        <v/>
      </c>
      <c r="W979" s="22" t="str">
        <f t="shared" si="202"/>
        <v/>
      </c>
      <c r="X979" s="22" t="str">
        <f t="shared" si="203"/>
        <v/>
      </c>
      <c r="Y979" s="22">
        <f t="shared" si="204"/>
        <v>0</v>
      </c>
      <c r="Z979" s="22">
        <f t="shared" si="205"/>
        <v>0</v>
      </c>
      <c r="AA979" s="22" t="str">
        <f t="shared" si="195"/>
        <v/>
      </c>
      <c r="AB979" s="22">
        <f>COUNTIF($G$2:G979,G979)</f>
        <v>0</v>
      </c>
      <c r="AC979" s="22" t="str">
        <f t="shared" si="206"/>
        <v/>
      </c>
      <c r="AD979" s="22" t="e">
        <f>VLOOKUP(D979,'2-班级信息'!A:AI,35,0)</f>
        <v>#N/A</v>
      </c>
      <c r="AE979" s="22" t="e">
        <f>VLOOKUP(D979,'2-班级信息'!A:AL,12,0)</f>
        <v>#N/A</v>
      </c>
      <c r="AF979" s="22" t="e">
        <f t="shared" si="196"/>
        <v>#N/A</v>
      </c>
      <c r="AG979" s="22" t="e">
        <f t="shared" si="207"/>
        <v>#N/A</v>
      </c>
    </row>
    <row r="980" spans="1:33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2" t="str">
        <f t="shared" si="197"/>
        <v xml:space="preserve"> </v>
      </c>
      <c r="R980" s="22" t="str">
        <f>IF(Q980="在读",IF(IFERROR(FIND("一",D980),0)&gt;0,"一对一",VLOOKUP(LEFT(D980,3),班级编码!A:H,8,0)),Q980)</f>
        <v xml:space="preserve"> </v>
      </c>
      <c r="S980" s="22">
        <f t="shared" si="198"/>
        <v>0</v>
      </c>
      <c r="T980" s="22">
        <f t="shared" si="199"/>
        <v>0</v>
      </c>
      <c r="U980" s="22" t="str">
        <f t="shared" si="200"/>
        <v/>
      </c>
      <c r="V980" s="22" t="str">
        <f t="shared" si="201"/>
        <v/>
      </c>
      <c r="W980" s="22" t="str">
        <f t="shared" si="202"/>
        <v/>
      </c>
      <c r="X980" s="22" t="str">
        <f t="shared" si="203"/>
        <v/>
      </c>
      <c r="Y980" s="22">
        <f t="shared" si="204"/>
        <v>0</v>
      </c>
      <c r="Z980" s="22">
        <f t="shared" si="205"/>
        <v>0</v>
      </c>
      <c r="AA980" s="22" t="str">
        <f t="shared" si="195"/>
        <v/>
      </c>
      <c r="AB980" s="22">
        <f>COUNTIF($G$2:G980,G980)</f>
        <v>0</v>
      </c>
      <c r="AC980" s="22" t="str">
        <f t="shared" si="206"/>
        <v/>
      </c>
      <c r="AD980" s="22" t="e">
        <f>VLOOKUP(D980,'2-班级信息'!A:AI,35,0)</f>
        <v>#N/A</v>
      </c>
      <c r="AE980" s="22" t="e">
        <f>VLOOKUP(D980,'2-班级信息'!A:AL,12,0)</f>
        <v>#N/A</v>
      </c>
      <c r="AF980" s="22" t="e">
        <f t="shared" si="196"/>
        <v>#N/A</v>
      </c>
      <c r="AG980" s="22" t="e">
        <f t="shared" si="207"/>
        <v>#N/A</v>
      </c>
    </row>
    <row r="981" spans="1:33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2" t="str">
        <f t="shared" si="197"/>
        <v xml:space="preserve"> </v>
      </c>
      <c r="R981" s="22" t="str">
        <f>IF(Q981="在读",IF(IFERROR(FIND("一",D981),0)&gt;0,"一对一",VLOOKUP(LEFT(D981,3),班级编码!A:H,8,0)),Q981)</f>
        <v xml:space="preserve"> </v>
      </c>
      <c r="S981" s="22">
        <f t="shared" si="198"/>
        <v>0</v>
      </c>
      <c r="T981" s="22">
        <f t="shared" si="199"/>
        <v>0</v>
      </c>
      <c r="U981" s="22" t="str">
        <f t="shared" si="200"/>
        <v/>
      </c>
      <c r="V981" s="22" t="str">
        <f t="shared" si="201"/>
        <v/>
      </c>
      <c r="W981" s="22" t="str">
        <f t="shared" si="202"/>
        <v/>
      </c>
      <c r="X981" s="22" t="str">
        <f t="shared" si="203"/>
        <v/>
      </c>
      <c r="Y981" s="22">
        <f t="shared" si="204"/>
        <v>0</v>
      </c>
      <c r="Z981" s="22">
        <f t="shared" si="205"/>
        <v>0</v>
      </c>
      <c r="AA981" s="22" t="str">
        <f t="shared" si="195"/>
        <v/>
      </c>
      <c r="AB981" s="22">
        <f>COUNTIF($G$2:G981,G981)</f>
        <v>0</v>
      </c>
      <c r="AC981" s="22" t="str">
        <f t="shared" si="206"/>
        <v/>
      </c>
      <c r="AD981" s="22" t="e">
        <f>VLOOKUP(D981,'2-班级信息'!A:AI,35,0)</f>
        <v>#N/A</v>
      </c>
      <c r="AE981" s="22" t="e">
        <f>VLOOKUP(D981,'2-班级信息'!A:AL,12,0)</f>
        <v>#N/A</v>
      </c>
      <c r="AF981" s="22" t="e">
        <f t="shared" si="196"/>
        <v>#N/A</v>
      </c>
      <c r="AG981" s="22" t="e">
        <f t="shared" si="207"/>
        <v>#N/A</v>
      </c>
    </row>
    <row r="982" spans="1:33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2" t="str">
        <f t="shared" si="197"/>
        <v xml:space="preserve"> </v>
      </c>
      <c r="R982" s="22" t="str">
        <f>IF(Q982="在读",IF(IFERROR(FIND("一",D982),0)&gt;0,"一对一",VLOOKUP(LEFT(D982,3),班级编码!A:H,8,0)),Q982)</f>
        <v xml:space="preserve"> </v>
      </c>
      <c r="S982" s="22">
        <f t="shared" si="198"/>
        <v>0</v>
      </c>
      <c r="T982" s="22">
        <f t="shared" si="199"/>
        <v>0</v>
      </c>
      <c r="U982" s="22" t="str">
        <f t="shared" si="200"/>
        <v/>
      </c>
      <c r="V982" s="22" t="str">
        <f t="shared" si="201"/>
        <v/>
      </c>
      <c r="W982" s="22" t="str">
        <f t="shared" si="202"/>
        <v/>
      </c>
      <c r="X982" s="22" t="str">
        <f t="shared" si="203"/>
        <v/>
      </c>
      <c r="Y982" s="22">
        <f t="shared" si="204"/>
        <v>0</v>
      </c>
      <c r="Z982" s="22">
        <f t="shared" si="205"/>
        <v>0</v>
      </c>
      <c r="AA982" s="22" t="str">
        <f t="shared" si="195"/>
        <v/>
      </c>
      <c r="AB982" s="22">
        <f>COUNTIF($G$2:G982,G982)</f>
        <v>0</v>
      </c>
      <c r="AC982" s="22" t="str">
        <f t="shared" si="206"/>
        <v/>
      </c>
      <c r="AD982" s="22" t="e">
        <f>VLOOKUP(D982,'2-班级信息'!A:AI,35,0)</f>
        <v>#N/A</v>
      </c>
      <c r="AE982" s="22" t="e">
        <f>VLOOKUP(D982,'2-班级信息'!A:AL,12,0)</f>
        <v>#N/A</v>
      </c>
      <c r="AF982" s="22" t="e">
        <f t="shared" si="196"/>
        <v>#N/A</v>
      </c>
      <c r="AG982" s="22" t="e">
        <f t="shared" si="207"/>
        <v>#N/A</v>
      </c>
    </row>
    <row r="983" spans="1:3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2" t="str">
        <f t="shared" si="197"/>
        <v xml:space="preserve"> </v>
      </c>
      <c r="R983" s="22" t="str">
        <f>IF(Q983="在读",IF(IFERROR(FIND("一",D983),0)&gt;0,"一对一",VLOOKUP(LEFT(D983,3),班级编码!A:H,8,0)),Q983)</f>
        <v xml:space="preserve"> </v>
      </c>
      <c r="S983" s="22">
        <f t="shared" si="198"/>
        <v>0</v>
      </c>
      <c r="T983" s="22">
        <f t="shared" si="199"/>
        <v>0</v>
      </c>
      <c r="U983" s="22" t="str">
        <f t="shared" si="200"/>
        <v/>
      </c>
      <c r="V983" s="22" t="str">
        <f t="shared" si="201"/>
        <v/>
      </c>
      <c r="W983" s="22" t="str">
        <f t="shared" si="202"/>
        <v/>
      </c>
      <c r="X983" s="22" t="str">
        <f t="shared" si="203"/>
        <v/>
      </c>
      <c r="Y983" s="22">
        <f t="shared" si="204"/>
        <v>0</v>
      </c>
      <c r="Z983" s="22">
        <f t="shared" si="205"/>
        <v>0</v>
      </c>
      <c r="AA983" s="22" t="str">
        <f t="shared" si="195"/>
        <v/>
      </c>
      <c r="AB983" s="22">
        <f>COUNTIF($G$2:G983,G983)</f>
        <v>0</v>
      </c>
      <c r="AC983" s="22" t="str">
        <f t="shared" si="206"/>
        <v/>
      </c>
      <c r="AD983" s="22" t="e">
        <f>VLOOKUP(D983,'2-班级信息'!A:AI,35,0)</f>
        <v>#N/A</v>
      </c>
      <c r="AE983" s="22" t="e">
        <f>VLOOKUP(D983,'2-班级信息'!A:AL,12,0)</f>
        <v>#N/A</v>
      </c>
      <c r="AF983" s="22" t="e">
        <f t="shared" si="196"/>
        <v>#N/A</v>
      </c>
      <c r="AG983" s="22" t="e">
        <f t="shared" si="207"/>
        <v>#N/A</v>
      </c>
    </row>
    <row r="984" spans="1:33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2" t="str">
        <f t="shared" si="197"/>
        <v xml:space="preserve"> </v>
      </c>
      <c r="R984" s="22" t="str">
        <f>IF(Q984="在读",IF(IFERROR(FIND("一",D984),0)&gt;0,"一对一",VLOOKUP(LEFT(D984,3),班级编码!A:H,8,0)),Q984)</f>
        <v xml:space="preserve"> </v>
      </c>
      <c r="S984" s="22">
        <f t="shared" si="198"/>
        <v>0</v>
      </c>
      <c r="T984" s="22">
        <f t="shared" si="199"/>
        <v>0</v>
      </c>
      <c r="U984" s="22" t="str">
        <f t="shared" si="200"/>
        <v/>
      </c>
      <c r="V984" s="22" t="str">
        <f t="shared" si="201"/>
        <v/>
      </c>
      <c r="W984" s="22" t="str">
        <f t="shared" si="202"/>
        <v/>
      </c>
      <c r="X984" s="22" t="str">
        <f t="shared" si="203"/>
        <v/>
      </c>
      <c r="Y984" s="22">
        <f t="shared" si="204"/>
        <v>0</v>
      </c>
      <c r="Z984" s="22">
        <f t="shared" si="205"/>
        <v>0</v>
      </c>
      <c r="AA984" s="22" t="str">
        <f t="shared" si="195"/>
        <v/>
      </c>
      <c r="AB984" s="22">
        <f>COUNTIF($G$2:G984,G984)</f>
        <v>0</v>
      </c>
      <c r="AC984" s="22" t="str">
        <f t="shared" si="206"/>
        <v/>
      </c>
      <c r="AD984" s="22" t="e">
        <f>VLOOKUP(D984,'2-班级信息'!A:AI,35,0)</f>
        <v>#N/A</v>
      </c>
      <c r="AE984" s="22" t="e">
        <f>VLOOKUP(D984,'2-班级信息'!A:AL,12,0)</f>
        <v>#N/A</v>
      </c>
      <c r="AF984" s="22" t="e">
        <f t="shared" si="196"/>
        <v>#N/A</v>
      </c>
      <c r="AG984" s="22" t="e">
        <f t="shared" si="207"/>
        <v>#N/A</v>
      </c>
    </row>
    <row r="985" spans="1:33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2" t="str">
        <f t="shared" si="197"/>
        <v xml:space="preserve"> </v>
      </c>
      <c r="R985" s="22" t="str">
        <f>IF(Q985="在读",IF(IFERROR(FIND("一",D985),0)&gt;0,"一对一",VLOOKUP(LEFT(D985,3),班级编码!A:H,8,0)),Q985)</f>
        <v xml:space="preserve"> </v>
      </c>
      <c r="S985" s="22">
        <f t="shared" si="198"/>
        <v>0</v>
      </c>
      <c r="T985" s="22">
        <f t="shared" si="199"/>
        <v>0</v>
      </c>
      <c r="U985" s="22" t="str">
        <f t="shared" si="200"/>
        <v/>
      </c>
      <c r="V985" s="22" t="str">
        <f t="shared" si="201"/>
        <v/>
      </c>
      <c r="W985" s="22" t="str">
        <f t="shared" si="202"/>
        <v/>
      </c>
      <c r="X985" s="22" t="str">
        <f t="shared" si="203"/>
        <v/>
      </c>
      <c r="Y985" s="22">
        <f t="shared" si="204"/>
        <v>0</v>
      </c>
      <c r="Z985" s="22">
        <f t="shared" si="205"/>
        <v>0</v>
      </c>
      <c r="AA985" s="22" t="str">
        <f t="shared" si="195"/>
        <v/>
      </c>
      <c r="AB985" s="22">
        <f>COUNTIF($G$2:G985,G985)</f>
        <v>0</v>
      </c>
      <c r="AC985" s="22" t="str">
        <f t="shared" si="206"/>
        <v/>
      </c>
      <c r="AD985" s="22" t="e">
        <f>VLOOKUP(D985,'2-班级信息'!A:AI,35,0)</f>
        <v>#N/A</v>
      </c>
      <c r="AE985" s="22" t="e">
        <f>VLOOKUP(D985,'2-班级信息'!A:AL,12,0)</f>
        <v>#N/A</v>
      </c>
      <c r="AF985" s="22" t="e">
        <f t="shared" si="196"/>
        <v>#N/A</v>
      </c>
      <c r="AG985" s="22" t="e">
        <f t="shared" si="207"/>
        <v>#N/A</v>
      </c>
    </row>
    <row r="986" spans="1:33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2" t="str">
        <f t="shared" si="197"/>
        <v xml:space="preserve"> </v>
      </c>
      <c r="R986" s="22" t="str">
        <f>IF(Q986="在读",IF(IFERROR(FIND("一",D986),0)&gt;0,"一对一",VLOOKUP(LEFT(D986,3),班级编码!A:H,8,0)),Q986)</f>
        <v xml:space="preserve"> </v>
      </c>
      <c r="S986" s="22">
        <f t="shared" si="198"/>
        <v>0</v>
      </c>
      <c r="T986" s="22">
        <f t="shared" si="199"/>
        <v>0</v>
      </c>
      <c r="U986" s="22" t="str">
        <f t="shared" si="200"/>
        <v/>
      </c>
      <c r="V986" s="22" t="str">
        <f t="shared" si="201"/>
        <v/>
      </c>
      <c r="W986" s="22" t="str">
        <f t="shared" si="202"/>
        <v/>
      </c>
      <c r="X986" s="22" t="str">
        <f t="shared" si="203"/>
        <v/>
      </c>
      <c r="Y986" s="22">
        <f t="shared" si="204"/>
        <v>0</v>
      </c>
      <c r="Z986" s="22">
        <f t="shared" si="205"/>
        <v>0</v>
      </c>
      <c r="AA986" s="22" t="str">
        <f t="shared" si="195"/>
        <v/>
      </c>
      <c r="AB986" s="22">
        <f>COUNTIF($G$2:G986,G986)</f>
        <v>0</v>
      </c>
      <c r="AC986" s="22" t="str">
        <f t="shared" si="206"/>
        <v/>
      </c>
      <c r="AD986" s="22" t="e">
        <f>VLOOKUP(D986,'2-班级信息'!A:AI,35,0)</f>
        <v>#N/A</v>
      </c>
      <c r="AE986" s="22" t="e">
        <f>VLOOKUP(D986,'2-班级信息'!A:AL,12,0)</f>
        <v>#N/A</v>
      </c>
      <c r="AF986" s="22" t="e">
        <f t="shared" si="196"/>
        <v>#N/A</v>
      </c>
      <c r="AG986" s="22" t="e">
        <f t="shared" si="207"/>
        <v>#N/A</v>
      </c>
    </row>
    <row r="987" spans="1:33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2" t="str">
        <f t="shared" si="197"/>
        <v xml:space="preserve"> </v>
      </c>
      <c r="R987" s="22" t="str">
        <f>IF(Q987="在读",IF(IFERROR(FIND("一",D987),0)&gt;0,"一对一",VLOOKUP(LEFT(D987,3),班级编码!A:H,8,0)),Q987)</f>
        <v xml:space="preserve"> </v>
      </c>
      <c r="S987" s="22">
        <f t="shared" si="198"/>
        <v>0</v>
      </c>
      <c r="T987" s="22">
        <f t="shared" si="199"/>
        <v>0</v>
      </c>
      <c r="U987" s="22" t="str">
        <f t="shared" si="200"/>
        <v/>
      </c>
      <c r="V987" s="22" t="str">
        <f t="shared" si="201"/>
        <v/>
      </c>
      <c r="W987" s="22" t="str">
        <f t="shared" si="202"/>
        <v/>
      </c>
      <c r="X987" s="22" t="str">
        <f t="shared" si="203"/>
        <v/>
      </c>
      <c r="Y987" s="22">
        <f t="shared" si="204"/>
        <v>0</v>
      </c>
      <c r="Z987" s="22">
        <f t="shared" si="205"/>
        <v>0</v>
      </c>
      <c r="AA987" s="22" t="str">
        <f t="shared" si="195"/>
        <v/>
      </c>
      <c r="AB987" s="22">
        <f>COUNTIF($G$2:G987,G987)</f>
        <v>0</v>
      </c>
      <c r="AC987" s="22" t="str">
        <f t="shared" si="206"/>
        <v/>
      </c>
      <c r="AD987" s="22" t="e">
        <f>VLOOKUP(D987,'2-班级信息'!A:AI,35,0)</f>
        <v>#N/A</v>
      </c>
      <c r="AE987" s="22" t="e">
        <f>VLOOKUP(D987,'2-班级信息'!A:AL,12,0)</f>
        <v>#N/A</v>
      </c>
      <c r="AF987" s="22" t="e">
        <f t="shared" si="196"/>
        <v>#N/A</v>
      </c>
      <c r="AG987" s="22" t="e">
        <f t="shared" si="207"/>
        <v>#N/A</v>
      </c>
    </row>
    <row r="988" spans="1:33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2" t="str">
        <f t="shared" si="197"/>
        <v xml:space="preserve"> </v>
      </c>
      <c r="R988" s="22" t="str">
        <f>IF(Q988="在读",IF(IFERROR(FIND("一",D988),0)&gt;0,"一对一",VLOOKUP(LEFT(D988,3),班级编码!A:H,8,0)),Q988)</f>
        <v xml:space="preserve"> </v>
      </c>
      <c r="S988" s="22">
        <f t="shared" si="198"/>
        <v>0</v>
      </c>
      <c r="T988" s="22">
        <f t="shared" si="199"/>
        <v>0</v>
      </c>
      <c r="U988" s="22" t="str">
        <f t="shared" si="200"/>
        <v/>
      </c>
      <c r="V988" s="22" t="str">
        <f t="shared" si="201"/>
        <v/>
      </c>
      <c r="W988" s="22" t="str">
        <f t="shared" si="202"/>
        <v/>
      </c>
      <c r="X988" s="22" t="str">
        <f t="shared" si="203"/>
        <v/>
      </c>
      <c r="Y988" s="22">
        <f t="shared" si="204"/>
        <v>0</v>
      </c>
      <c r="Z988" s="22">
        <f t="shared" si="205"/>
        <v>0</v>
      </c>
      <c r="AA988" s="22" t="str">
        <f t="shared" si="195"/>
        <v/>
      </c>
      <c r="AB988" s="22">
        <f>COUNTIF($G$2:G988,G988)</f>
        <v>0</v>
      </c>
      <c r="AC988" s="22" t="str">
        <f t="shared" si="206"/>
        <v/>
      </c>
      <c r="AD988" s="22" t="e">
        <f>VLOOKUP(D988,'2-班级信息'!A:AI,35,0)</f>
        <v>#N/A</v>
      </c>
      <c r="AE988" s="22" t="e">
        <f>VLOOKUP(D988,'2-班级信息'!A:AL,12,0)</f>
        <v>#N/A</v>
      </c>
      <c r="AF988" s="22" t="e">
        <f t="shared" si="196"/>
        <v>#N/A</v>
      </c>
      <c r="AG988" s="22" t="e">
        <f t="shared" si="207"/>
        <v>#N/A</v>
      </c>
    </row>
    <row r="989" spans="1:33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2" t="str">
        <f t="shared" si="197"/>
        <v xml:space="preserve"> </v>
      </c>
      <c r="R989" s="22" t="str">
        <f>IF(Q989="在读",IF(IFERROR(FIND("一",D989),0)&gt;0,"一对一",VLOOKUP(LEFT(D989,3),班级编码!A:H,8,0)),Q989)</f>
        <v xml:space="preserve"> </v>
      </c>
      <c r="S989" s="22">
        <f t="shared" si="198"/>
        <v>0</v>
      </c>
      <c r="T989" s="22">
        <f t="shared" si="199"/>
        <v>0</v>
      </c>
      <c r="U989" s="22" t="str">
        <f t="shared" si="200"/>
        <v/>
      </c>
      <c r="V989" s="22" t="str">
        <f t="shared" si="201"/>
        <v/>
      </c>
      <c r="W989" s="22" t="str">
        <f t="shared" si="202"/>
        <v/>
      </c>
      <c r="X989" s="22" t="str">
        <f t="shared" si="203"/>
        <v/>
      </c>
      <c r="Y989" s="22">
        <f t="shared" si="204"/>
        <v>0</v>
      </c>
      <c r="Z989" s="22">
        <f t="shared" si="205"/>
        <v>0</v>
      </c>
      <c r="AA989" s="22" t="str">
        <f t="shared" si="195"/>
        <v/>
      </c>
      <c r="AB989" s="22">
        <f>COUNTIF($G$2:G989,G989)</f>
        <v>0</v>
      </c>
      <c r="AC989" s="22" t="str">
        <f t="shared" si="206"/>
        <v/>
      </c>
      <c r="AD989" s="22" t="e">
        <f>VLOOKUP(D989,'2-班级信息'!A:AI,35,0)</f>
        <v>#N/A</v>
      </c>
      <c r="AE989" s="22" t="e">
        <f>VLOOKUP(D989,'2-班级信息'!A:AL,12,0)</f>
        <v>#N/A</v>
      </c>
      <c r="AF989" s="22" t="e">
        <f t="shared" si="196"/>
        <v>#N/A</v>
      </c>
      <c r="AG989" s="22" t="e">
        <f t="shared" si="207"/>
        <v>#N/A</v>
      </c>
    </row>
    <row r="990" spans="1:33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2" t="str">
        <f t="shared" si="197"/>
        <v xml:space="preserve"> </v>
      </c>
      <c r="R990" s="22" t="str">
        <f>IF(Q990="在读",IF(IFERROR(FIND("一",D990),0)&gt;0,"一对一",VLOOKUP(LEFT(D990,3),班级编码!A:H,8,0)),Q990)</f>
        <v xml:space="preserve"> </v>
      </c>
      <c r="S990" s="22">
        <f t="shared" si="198"/>
        <v>0</v>
      </c>
      <c r="T990" s="22">
        <f t="shared" si="199"/>
        <v>0</v>
      </c>
      <c r="U990" s="22" t="str">
        <f t="shared" si="200"/>
        <v/>
      </c>
      <c r="V990" s="22" t="str">
        <f t="shared" si="201"/>
        <v/>
      </c>
      <c r="W990" s="22" t="str">
        <f t="shared" si="202"/>
        <v/>
      </c>
      <c r="X990" s="22" t="str">
        <f t="shared" si="203"/>
        <v/>
      </c>
      <c r="Y990" s="22">
        <f t="shared" si="204"/>
        <v>0</v>
      </c>
      <c r="Z990" s="22">
        <f t="shared" si="205"/>
        <v>0</v>
      </c>
      <c r="AA990" s="22" t="str">
        <f t="shared" si="195"/>
        <v/>
      </c>
      <c r="AB990" s="22">
        <f>COUNTIF($G$2:G990,G990)</f>
        <v>0</v>
      </c>
      <c r="AC990" s="22" t="str">
        <f t="shared" si="206"/>
        <v/>
      </c>
      <c r="AD990" s="22" t="e">
        <f>VLOOKUP(D990,'2-班级信息'!A:AI,35,0)</f>
        <v>#N/A</v>
      </c>
      <c r="AE990" s="22" t="e">
        <f>VLOOKUP(D990,'2-班级信息'!A:AL,12,0)</f>
        <v>#N/A</v>
      </c>
      <c r="AF990" s="22" t="e">
        <f t="shared" si="196"/>
        <v>#N/A</v>
      </c>
      <c r="AG990" s="22" t="e">
        <f t="shared" si="207"/>
        <v>#N/A</v>
      </c>
    </row>
    <row r="991" spans="1:33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2" t="str">
        <f t="shared" si="197"/>
        <v xml:space="preserve"> </v>
      </c>
      <c r="R991" s="22" t="str">
        <f>IF(Q991="在读",IF(IFERROR(FIND("一",D991),0)&gt;0,"一对一",VLOOKUP(LEFT(D991,3),班级编码!A:H,8,0)),Q991)</f>
        <v xml:space="preserve"> </v>
      </c>
      <c r="S991" s="22">
        <f t="shared" si="198"/>
        <v>0</v>
      </c>
      <c r="T991" s="22">
        <f t="shared" si="199"/>
        <v>0</v>
      </c>
      <c r="U991" s="22" t="str">
        <f t="shared" si="200"/>
        <v/>
      </c>
      <c r="V991" s="22" t="str">
        <f t="shared" si="201"/>
        <v/>
      </c>
      <c r="W991" s="22" t="str">
        <f t="shared" si="202"/>
        <v/>
      </c>
      <c r="X991" s="22" t="str">
        <f t="shared" si="203"/>
        <v/>
      </c>
      <c r="Y991" s="22">
        <f t="shared" si="204"/>
        <v>0</v>
      </c>
      <c r="Z991" s="22">
        <f t="shared" si="205"/>
        <v>0</v>
      </c>
      <c r="AA991" s="22" t="str">
        <f t="shared" si="195"/>
        <v/>
      </c>
      <c r="AB991" s="22">
        <f>COUNTIF($G$2:G991,G991)</f>
        <v>0</v>
      </c>
      <c r="AC991" s="22" t="str">
        <f t="shared" si="206"/>
        <v/>
      </c>
      <c r="AD991" s="22" t="e">
        <f>VLOOKUP(D991,'2-班级信息'!A:AI,35,0)</f>
        <v>#N/A</v>
      </c>
      <c r="AE991" s="22" t="e">
        <f>VLOOKUP(D991,'2-班级信息'!A:AL,12,0)</f>
        <v>#N/A</v>
      </c>
      <c r="AF991" s="22" t="e">
        <f t="shared" si="196"/>
        <v>#N/A</v>
      </c>
      <c r="AG991" s="22" t="e">
        <f t="shared" si="207"/>
        <v>#N/A</v>
      </c>
    </row>
    <row r="992" spans="1:33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2" t="str">
        <f t="shared" si="197"/>
        <v xml:space="preserve"> </v>
      </c>
      <c r="R992" s="22" t="str">
        <f>IF(Q992="在读",IF(IFERROR(FIND("一",D992),0)&gt;0,"一对一",VLOOKUP(LEFT(D992,3),班级编码!A:H,8,0)),Q992)</f>
        <v xml:space="preserve"> </v>
      </c>
      <c r="S992" s="22">
        <f t="shared" si="198"/>
        <v>0</v>
      </c>
      <c r="T992" s="22">
        <f t="shared" si="199"/>
        <v>0</v>
      </c>
      <c r="U992" s="22" t="str">
        <f t="shared" si="200"/>
        <v/>
      </c>
      <c r="V992" s="22" t="str">
        <f t="shared" si="201"/>
        <v/>
      </c>
      <c r="W992" s="22" t="str">
        <f t="shared" si="202"/>
        <v/>
      </c>
      <c r="X992" s="22" t="str">
        <f t="shared" si="203"/>
        <v/>
      </c>
      <c r="Y992" s="22">
        <f t="shared" si="204"/>
        <v>0</v>
      </c>
      <c r="Z992" s="22">
        <f t="shared" si="205"/>
        <v>0</v>
      </c>
      <c r="AA992" s="22" t="str">
        <f t="shared" si="195"/>
        <v/>
      </c>
      <c r="AB992" s="22">
        <f>COUNTIF($G$2:G992,G992)</f>
        <v>0</v>
      </c>
      <c r="AC992" s="22" t="str">
        <f t="shared" si="206"/>
        <v/>
      </c>
      <c r="AD992" s="22" t="e">
        <f>VLOOKUP(D992,'2-班级信息'!A:AI,35,0)</f>
        <v>#N/A</v>
      </c>
      <c r="AE992" s="22" t="e">
        <f>VLOOKUP(D992,'2-班级信息'!A:AL,12,0)</f>
        <v>#N/A</v>
      </c>
      <c r="AF992" s="22" t="e">
        <f t="shared" si="196"/>
        <v>#N/A</v>
      </c>
      <c r="AG992" s="22" t="e">
        <f t="shared" si="207"/>
        <v>#N/A</v>
      </c>
    </row>
    <row r="993" spans="1:3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2" t="str">
        <f t="shared" si="197"/>
        <v xml:space="preserve"> </v>
      </c>
      <c r="R993" s="22" t="str">
        <f>IF(Q993="在读",IF(IFERROR(FIND("一",D993),0)&gt;0,"一对一",VLOOKUP(LEFT(D993,3),班级编码!A:H,8,0)),Q993)</f>
        <v xml:space="preserve"> </v>
      </c>
      <c r="S993" s="22">
        <f t="shared" si="198"/>
        <v>0</v>
      </c>
      <c r="T993" s="22">
        <f t="shared" si="199"/>
        <v>0</v>
      </c>
      <c r="U993" s="22" t="str">
        <f t="shared" si="200"/>
        <v/>
      </c>
      <c r="V993" s="22" t="str">
        <f t="shared" si="201"/>
        <v/>
      </c>
      <c r="W993" s="22" t="str">
        <f t="shared" si="202"/>
        <v/>
      </c>
      <c r="X993" s="22" t="str">
        <f t="shared" si="203"/>
        <v/>
      </c>
      <c r="Y993" s="22">
        <f t="shared" si="204"/>
        <v>0</v>
      </c>
      <c r="Z993" s="22">
        <f t="shared" si="205"/>
        <v>0</v>
      </c>
      <c r="AA993" s="22" t="str">
        <f t="shared" si="195"/>
        <v/>
      </c>
      <c r="AB993" s="22">
        <f>COUNTIF($G$2:G993,G993)</f>
        <v>0</v>
      </c>
      <c r="AC993" s="22" t="str">
        <f t="shared" si="206"/>
        <v/>
      </c>
      <c r="AD993" s="22" t="e">
        <f>VLOOKUP(D993,'2-班级信息'!A:AI,35,0)</f>
        <v>#N/A</v>
      </c>
      <c r="AE993" s="22" t="e">
        <f>VLOOKUP(D993,'2-班级信息'!A:AL,12,0)</f>
        <v>#N/A</v>
      </c>
      <c r="AF993" s="22" t="e">
        <f t="shared" si="196"/>
        <v>#N/A</v>
      </c>
      <c r="AG993" s="22" t="e">
        <f t="shared" si="207"/>
        <v>#N/A</v>
      </c>
    </row>
    <row r="994" spans="1:33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2" t="str">
        <f t="shared" si="197"/>
        <v xml:space="preserve"> </v>
      </c>
      <c r="R994" s="22" t="str">
        <f>IF(Q994="在读",IF(IFERROR(FIND("一",D994),0)&gt;0,"一对一",VLOOKUP(LEFT(D994,3),班级编码!A:H,8,0)),Q994)</f>
        <v xml:space="preserve"> </v>
      </c>
      <c r="S994" s="22">
        <f t="shared" si="198"/>
        <v>0</v>
      </c>
      <c r="T994" s="22">
        <f t="shared" si="199"/>
        <v>0</v>
      </c>
      <c r="U994" s="22" t="str">
        <f t="shared" si="200"/>
        <v/>
      </c>
      <c r="V994" s="22" t="str">
        <f t="shared" si="201"/>
        <v/>
      </c>
      <c r="W994" s="22" t="str">
        <f t="shared" si="202"/>
        <v/>
      </c>
      <c r="X994" s="22" t="str">
        <f t="shared" si="203"/>
        <v/>
      </c>
      <c r="Y994" s="22">
        <f t="shared" si="204"/>
        <v>0</v>
      </c>
      <c r="Z994" s="22">
        <f t="shared" si="205"/>
        <v>0</v>
      </c>
      <c r="AA994" s="22" t="str">
        <f t="shared" si="195"/>
        <v/>
      </c>
      <c r="AB994" s="22">
        <f>COUNTIF($G$2:G994,G994)</f>
        <v>0</v>
      </c>
      <c r="AC994" s="22" t="str">
        <f t="shared" si="206"/>
        <v/>
      </c>
      <c r="AD994" s="22" t="e">
        <f>VLOOKUP(D994,'2-班级信息'!A:AI,35,0)</f>
        <v>#N/A</v>
      </c>
      <c r="AE994" s="22" t="e">
        <f>VLOOKUP(D994,'2-班级信息'!A:AL,12,0)</f>
        <v>#N/A</v>
      </c>
      <c r="AF994" s="22" t="e">
        <f t="shared" si="196"/>
        <v>#N/A</v>
      </c>
      <c r="AG994" s="22" t="e">
        <f t="shared" si="207"/>
        <v>#N/A</v>
      </c>
    </row>
    <row r="995" spans="1:33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2" t="str">
        <f t="shared" si="197"/>
        <v xml:space="preserve"> </v>
      </c>
      <c r="R995" s="22" t="str">
        <f>IF(Q995="在读",IF(IFERROR(FIND("一",D995),0)&gt;0,"一对一",VLOOKUP(LEFT(D995,3),班级编码!A:H,8,0)),Q995)</f>
        <v xml:space="preserve"> </v>
      </c>
      <c r="S995" s="22">
        <f t="shared" si="198"/>
        <v>0</v>
      </c>
      <c r="T995" s="22">
        <f t="shared" si="199"/>
        <v>0</v>
      </c>
      <c r="U995" s="22" t="str">
        <f t="shared" si="200"/>
        <v/>
      </c>
      <c r="V995" s="22" t="str">
        <f t="shared" si="201"/>
        <v/>
      </c>
      <c r="W995" s="22" t="str">
        <f t="shared" si="202"/>
        <v/>
      </c>
      <c r="X995" s="22" t="str">
        <f t="shared" si="203"/>
        <v/>
      </c>
      <c r="Y995" s="22">
        <f t="shared" si="204"/>
        <v>0</v>
      </c>
      <c r="Z995" s="22">
        <f t="shared" si="205"/>
        <v>0</v>
      </c>
      <c r="AA995" s="22" t="str">
        <f t="shared" si="195"/>
        <v/>
      </c>
      <c r="AB995" s="22">
        <f>COUNTIF($G$2:G995,G995)</f>
        <v>0</v>
      </c>
      <c r="AC995" s="22" t="str">
        <f t="shared" si="206"/>
        <v/>
      </c>
      <c r="AD995" s="22" t="e">
        <f>VLOOKUP(D995,'2-班级信息'!A:AI,35,0)</f>
        <v>#N/A</v>
      </c>
      <c r="AE995" s="22" t="e">
        <f>VLOOKUP(D995,'2-班级信息'!A:AL,12,0)</f>
        <v>#N/A</v>
      </c>
      <c r="AF995" s="22" t="e">
        <f t="shared" si="196"/>
        <v>#N/A</v>
      </c>
      <c r="AG995" s="22" t="e">
        <f t="shared" si="207"/>
        <v>#N/A</v>
      </c>
    </row>
    <row r="996" spans="1:33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2" t="str">
        <f t="shared" si="197"/>
        <v xml:space="preserve"> </v>
      </c>
      <c r="R996" s="22" t="str">
        <f>IF(Q996="在读",IF(IFERROR(FIND("一",D996),0)&gt;0,"一对一",VLOOKUP(LEFT(D996,3),班级编码!A:H,8,0)),Q996)</f>
        <v xml:space="preserve"> </v>
      </c>
      <c r="S996" s="22">
        <f t="shared" si="198"/>
        <v>0</v>
      </c>
      <c r="T996" s="22">
        <f t="shared" si="199"/>
        <v>0</v>
      </c>
      <c r="U996" s="22" t="str">
        <f t="shared" si="200"/>
        <v/>
      </c>
      <c r="V996" s="22" t="str">
        <f t="shared" si="201"/>
        <v/>
      </c>
      <c r="W996" s="22" t="str">
        <f t="shared" si="202"/>
        <v/>
      </c>
      <c r="X996" s="22" t="str">
        <f t="shared" si="203"/>
        <v/>
      </c>
      <c r="Y996" s="22">
        <f t="shared" si="204"/>
        <v>0</v>
      </c>
      <c r="Z996" s="22">
        <f t="shared" si="205"/>
        <v>0</v>
      </c>
      <c r="AA996" s="22" t="str">
        <f t="shared" si="195"/>
        <v/>
      </c>
      <c r="AB996" s="22">
        <f>COUNTIF($G$2:G996,G996)</f>
        <v>0</v>
      </c>
      <c r="AC996" s="22" t="str">
        <f t="shared" si="206"/>
        <v/>
      </c>
      <c r="AD996" s="22" t="e">
        <f>VLOOKUP(D996,'2-班级信息'!A:AI,35,0)</f>
        <v>#N/A</v>
      </c>
      <c r="AE996" s="22" t="e">
        <f>VLOOKUP(D996,'2-班级信息'!A:AL,12,0)</f>
        <v>#N/A</v>
      </c>
      <c r="AF996" s="22" t="e">
        <f t="shared" si="196"/>
        <v>#N/A</v>
      </c>
      <c r="AG996" s="22" t="e">
        <f t="shared" si="207"/>
        <v>#N/A</v>
      </c>
    </row>
    <row r="997" spans="1:33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2" t="str">
        <f t="shared" si="197"/>
        <v xml:space="preserve"> </v>
      </c>
      <c r="R997" s="22" t="str">
        <f>IF(Q997="在读",IF(IFERROR(FIND("一",D997),0)&gt;0,"一对一",VLOOKUP(LEFT(D997,3),班级编码!A:H,8,0)),Q997)</f>
        <v xml:space="preserve"> </v>
      </c>
      <c r="S997" s="22">
        <f t="shared" si="198"/>
        <v>0</v>
      </c>
      <c r="T997" s="22">
        <f t="shared" si="199"/>
        <v>0</v>
      </c>
      <c r="U997" s="22" t="str">
        <f t="shared" si="200"/>
        <v/>
      </c>
      <c r="V997" s="22" t="str">
        <f t="shared" si="201"/>
        <v/>
      </c>
      <c r="W997" s="22" t="str">
        <f t="shared" si="202"/>
        <v/>
      </c>
      <c r="X997" s="22" t="str">
        <f t="shared" si="203"/>
        <v/>
      </c>
      <c r="Y997" s="22">
        <f t="shared" si="204"/>
        <v>0</v>
      </c>
      <c r="Z997" s="22">
        <f t="shared" si="205"/>
        <v>0</v>
      </c>
      <c r="AA997" s="22" t="str">
        <f t="shared" si="195"/>
        <v/>
      </c>
      <c r="AB997" s="22">
        <f>COUNTIF($G$2:G997,G997)</f>
        <v>0</v>
      </c>
      <c r="AC997" s="22" t="str">
        <f t="shared" si="206"/>
        <v/>
      </c>
      <c r="AD997" s="22" t="e">
        <f>VLOOKUP(D997,'2-班级信息'!A:AI,35,0)</f>
        <v>#N/A</v>
      </c>
      <c r="AE997" s="22" t="e">
        <f>VLOOKUP(D997,'2-班级信息'!A:AL,12,0)</f>
        <v>#N/A</v>
      </c>
      <c r="AF997" s="22" t="e">
        <f t="shared" si="196"/>
        <v>#N/A</v>
      </c>
      <c r="AG997" s="22" t="e">
        <f t="shared" si="207"/>
        <v>#N/A</v>
      </c>
    </row>
    <row r="998" spans="1:33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2" t="str">
        <f t="shared" si="197"/>
        <v xml:space="preserve"> </v>
      </c>
      <c r="R998" s="22" t="str">
        <f>IF(Q998="在读",IF(IFERROR(FIND("一",D998),0)&gt;0,"一对一",VLOOKUP(LEFT(D998,3),班级编码!A:H,8,0)),Q998)</f>
        <v xml:space="preserve"> </v>
      </c>
      <c r="S998" s="22">
        <f t="shared" si="198"/>
        <v>0</v>
      </c>
      <c r="T998" s="22">
        <f t="shared" si="199"/>
        <v>0</v>
      </c>
      <c r="U998" s="22" t="str">
        <f t="shared" si="200"/>
        <v/>
      </c>
      <c r="V998" s="22" t="str">
        <f t="shared" si="201"/>
        <v/>
      </c>
      <c r="W998" s="22" t="str">
        <f t="shared" si="202"/>
        <v/>
      </c>
      <c r="X998" s="22" t="str">
        <f t="shared" si="203"/>
        <v/>
      </c>
      <c r="Y998" s="22">
        <f t="shared" si="204"/>
        <v>0</v>
      </c>
      <c r="Z998" s="22">
        <f t="shared" si="205"/>
        <v>0</v>
      </c>
      <c r="AA998" s="22" t="str">
        <f t="shared" si="195"/>
        <v/>
      </c>
      <c r="AB998" s="22">
        <f>COUNTIF($G$2:G998,G998)</f>
        <v>0</v>
      </c>
      <c r="AC998" s="22" t="str">
        <f t="shared" si="206"/>
        <v/>
      </c>
      <c r="AD998" s="22" t="e">
        <f>VLOOKUP(D998,'2-班级信息'!A:AI,35,0)</f>
        <v>#N/A</v>
      </c>
      <c r="AE998" s="22" t="e">
        <f>VLOOKUP(D998,'2-班级信息'!A:AL,12,0)</f>
        <v>#N/A</v>
      </c>
      <c r="AF998" s="22" t="e">
        <f t="shared" si="196"/>
        <v>#N/A</v>
      </c>
      <c r="AG998" s="22" t="e">
        <f t="shared" si="207"/>
        <v>#N/A</v>
      </c>
    </row>
    <row r="999" spans="1:33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2" t="str">
        <f t="shared" si="197"/>
        <v xml:space="preserve"> </v>
      </c>
      <c r="R999" s="22" t="str">
        <f>IF(Q999="在读",IF(IFERROR(FIND("一",D999),0)&gt;0,"一对一",VLOOKUP(LEFT(D999,3),班级编码!A:H,8,0)),Q999)</f>
        <v xml:space="preserve"> </v>
      </c>
      <c r="S999" s="22">
        <f t="shared" si="198"/>
        <v>0</v>
      </c>
      <c r="T999" s="22">
        <f t="shared" si="199"/>
        <v>0</v>
      </c>
      <c r="U999" s="22" t="str">
        <f t="shared" si="200"/>
        <v/>
      </c>
      <c r="V999" s="22" t="str">
        <f t="shared" si="201"/>
        <v/>
      </c>
      <c r="W999" s="22" t="str">
        <f t="shared" si="202"/>
        <v/>
      </c>
      <c r="X999" s="22" t="str">
        <f t="shared" si="203"/>
        <v/>
      </c>
      <c r="Y999" s="22">
        <f t="shared" si="204"/>
        <v>0</v>
      </c>
      <c r="Z999" s="22">
        <f t="shared" si="205"/>
        <v>0</v>
      </c>
      <c r="AA999" s="22" t="str">
        <f t="shared" si="195"/>
        <v/>
      </c>
      <c r="AB999" s="22">
        <f>COUNTIF($G$2:G999,G999)</f>
        <v>0</v>
      </c>
      <c r="AC999" s="22" t="str">
        <f t="shared" si="206"/>
        <v/>
      </c>
      <c r="AD999" s="22" t="e">
        <f>VLOOKUP(D999,'2-班级信息'!A:AI,35,0)</f>
        <v>#N/A</v>
      </c>
      <c r="AE999" s="22" t="e">
        <f>VLOOKUP(D999,'2-班级信息'!A:AL,12,0)</f>
        <v>#N/A</v>
      </c>
      <c r="AF999" s="22" t="e">
        <f t="shared" si="196"/>
        <v>#N/A</v>
      </c>
      <c r="AG999" s="22" t="e">
        <f t="shared" si="207"/>
        <v>#N/A</v>
      </c>
    </row>
    <row r="1000" spans="1:33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2" t="str">
        <f t="shared" si="197"/>
        <v xml:space="preserve"> </v>
      </c>
      <c r="R1000" s="22" t="str">
        <f>IF(Q1000="在读",IF(IFERROR(FIND("一",D1000),0)&gt;0,"一对一",VLOOKUP(LEFT(D1000,3),班级编码!A:H,8,0)),Q1000)</f>
        <v xml:space="preserve"> </v>
      </c>
      <c r="S1000" s="22">
        <f t="shared" si="198"/>
        <v>0</v>
      </c>
      <c r="T1000" s="22">
        <f t="shared" si="199"/>
        <v>0</v>
      </c>
      <c r="U1000" s="22" t="str">
        <f t="shared" si="200"/>
        <v/>
      </c>
      <c r="V1000" s="22" t="str">
        <f t="shared" si="201"/>
        <v/>
      </c>
      <c r="W1000" s="22" t="str">
        <f t="shared" si="202"/>
        <v/>
      </c>
      <c r="X1000" s="22" t="str">
        <f t="shared" si="203"/>
        <v/>
      </c>
      <c r="Y1000" s="22">
        <f t="shared" si="204"/>
        <v>0</v>
      </c>
      <c r="Z1000" s="22">
        <f t="shared" si="205"/>
        <v>0</v>
      </c>
      <c r="AA1000" s="22" t="str">
        <f t="shared" si="195"/>
        <v/>
      </c>
      <c r="AB1000" s="22">
        <f>COUNTIF($G$2:G1000,G1000)</f>
        <v>0</v>
      </c>
      <c r="AC1000" s="22" t="str">
        <f t="shared" si="206"/>
        <v/>
      </c>
      <c r="AD1000" s="22" t="e">
        <f>VLOOKUP(D1000,'2-班级信息'!A:AI,35,0)</f>
        <v>#N/A</v>
      </c>
      <c r="AE1000" s="22" t="e">
        <f>VLOOKUP(D1000,'2-班级信息'!A:AL,12,0)</f>
        <v>#N/A</v>
      </c>
      <c r="AF1000" s="22" t="e">
        <f t="shared" si="196"/>
        <v>#N/A</v>
      </c>
      <c r="AG1000" s="22" t="e">
        <f t="shared" si="207"/>
        <v>#N/A</v>
      </c>
    </row>
    <row r="1001" spans="1:33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2" t="str">
        <f t="shared" si="197"/>
        <v xml:space="preserve"> </v>
      </c>
      <c r="R1001" s="22" t="str">
        <f>IF(Q1001="在读",IF(IFERROR(FIND("一",D1001),0)&gt;0,"一对一",VLOOKUP(LEFT(D1001,3),班级编码!A:H,8,0)),Q1001)</f>
        <v xml:space="preserve"> </v>
      </c>
      <c r="S1001" s="22">
        <f t="shared" si="198"/>
        <v>0</v>
      </c>
      <c r="T1001" s="22">
        <f t="shared" si="199"/>
        <v>0</v>
      </c>
      <c r="U1001" s="22" t="str">
        <f t="shared" si="200"/>
        <v/>
      </c>
      <c r="V1001" s="22" t="str">
        <f t="shared" si="201"/>
        <v/>
      </c>
      <c r="W1001" s="22" t="str">
        <f t="shared" si="202"/>
        <v/>
      </c>
      <c r="X1001" s="22" t="str">
        <f t="shared" si="203"/>
        <v/>
      </c>
      <c r="Y1001" s="22">
        <f t="shared" si="204"/>
        <v>0</v>
      </c>
      <c r="Z1001" s="22">
        <f t="shared" si="205"/>
        <v>0</v>
      </c>
      <c r="AA1001" s="22" t="str">
        <f t="shared" si="195"/>
        <v/>
      </c>
      <c r="AB1001" s="22">
        <f>COUNTIF($G$2:G1001,G1001)</f>
        <v>0</v>
      </c>
      <c r="AC1001" s="22" t="str">
        <f t="shared" si="206"/>
        <v/>
      </c>
      <c r="AD1001" s="22" t="e">
        <f>VLOOKUP(D1001,'2-班级信息'!A:AI,35,0)</f>
        <v>#N/A</v>
      </c>
      <c r="AE1001" s="22" t="e">
        <f>VLOOKUP(D1001,'2-班级信息'!A:AL,12,0)</f>
        <v>#N/A</v>
      </c>
      <c r="AF1001" s="22" t="e">
        <f t="shared" si="196"/>
        <v>#N/A</v>
      </c>
      <c r="AG1001" s="22" t="e">
        <f t="shared" si="207"/>
        <v>#N/A</v>
      </c>
    </row>
    <row r="1002" spans="1:33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2" t="str">
        <f t="shared" si="197"/>
        <v xml:space="preserve"> </v>
      </c>
      <c r="R1002" s="22" t="str">
        <f>IF(Q1002="在读",IF(IFERROR(FIND("一",D1002),0)&gt;0,"一对一",VLOOKUP(LEFT(D1002,3),班级编码!A:H,8,0)),Q1002)</f>
        <v xml:space="preserve"> </v>
      </c>
      <c r="S1002" s="22">
        <f t="shared" si="198"/>
        <v>0</v>
      </c>
      <c r="T1002" s="22">
        <f t="shared" si="199"/>
        <v>0</v>
      </c>
      <c r="U1002" s="22" t="str">
        <f t="shared" si="200"/>
        <v/>
      </c>
      <c r="V1002" s="22" t="str">
        <f t="shared" si="201"/>
        <v/>
      </c>
      <c r="W1002" s="22" t="str">
        <f t="shared" si="202"/>
        <v/>
      </c>
      <c r="X1002" s="22" t="str">
        <f t="shared" si="203"/>
        <v/>
      </c>
      <c r="Y1002" s="22">
        <f t="shared" si="204"/>
        <v>0</v>
      </c>
      <c r="Z1002" s="22">
        <f t="shared" si="205"/>
        <v>0</v>
      </c>
      <c r="AA1002" s="22" t="str">
        <f t="shared" si="195"/>
        <v/>
      </c>
      <c r="AB1002" s="22">
        <f>COUNTIF($G$2:G1002,G1002)</f>
        <v>0</v>
      </c>
      <c r="AC1002" s="22" t="str">
        <f t="shared" si="206"/>
        <v/>
      </c>
      <c r="AD1002" s="22" t="e">
        <f>VLOOKUP(D1002,'2-班级信息'!A:AI,35,0)</f>
        <v>#N/A</v>
      </c>
      <c r="AE1002" s="22" t="e">
        <f>VLOOKUP(D1002,'2-班级信息'!A:AL,12,0)</f>
        <v>#N/A</v>
      </c>
      <c r="AF1002" s="22" t="e">
        <f t="shared" si="196"/>
        <v>#N/A</v>
      </c>
      <c r="AG1002" s="22" t="e">
        <f t="shared" si="207"/>
        <v>#N/A</v>
      </c>
    </row>
    <row r="1003" spans="1:33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2" t="str">
        <f t="shared" si="197"/>
        <v xml:space="preserve"> </v>
      </c>
      <c r="R1003" s="22" t="str">
        <f>IF(Q1003="在读",IF(IFERROR(FIND("一",D1003),0)&gt;0,"一对一",VLOOKUP(LEFT(D1003,3),班级编码!A:H,8,0)),Q1003)</f>
        <v xml:space="preserve"> </v>
      </c>
      <c r="S1003" s="22">
        <f t="shared" si="198"/>
        <v>0</v>
      </c>
      <c r="T1003" s="22">
        <f t="shared" si="199"/>
        <v>0</v>
      </c>
      <c r="U1003" s="22" t="str">
        <f t="shared" si="200"/>
        <v/>
      </c>
      <c r="V1003" s="22" t="str">
        <f t="shared" si="201"/>
        <v/>
      </c>
      <c r="W1003" s="22" t="str">
        <f t="shared" si="202"/>
        <v/>
      </c>
      <c r="X1003" s="22" t="str">
        <f t="shared" si="203"/>
        <v/>
      </c>
      <c r="Y1003" s="22">
        <f t="shared" si="204"/>
        <v>0</v>
      </c>
      <c r="Z1003" s="22">
        <f t="shared" si="205"/>
        <v>0</v>
      </c>
      <c r="AA1003" s="22" t="str">
        <f t="shared" si="195"/>
        <v/>
      </c>
      <c r="AB1003" s="22">
        <f>COUNTIF($G$2:G1003,G1003)</f>
        <v>0</v>
      </c>
      <c r="AC1003" s="22" t="str">
        <f t="shared" si="206"/>
        <v/>
      </c>
      <c r="AD1003" s="22" t="e">
        <f>VLOOKUP(D1003,'2-班级信息'!A:AI,35,0)</f>
        <v>#N/A</v>
      </c>
      <c r="AE1003" s="22" t="e">
        <f>VLOOKUP(D1003,'2-班级信息'!A:AL,12,0)</f>
        <v>#N/A</v>
      </c>
      <c r="AF1003" s="22" t="e">
        <f t="shared" si="196"/>
        <v>#N/A</v>
      </c>
      <c r="AG1003" s="22" t="e">
        <f t="shared" si="207"/>
        <v>#N/A</v>
      </c>
    </row>
    <row r="1004" spans="1:33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2" t="str">
        <f t="shared" si="197"/>
        <v xml:space="preserve"> </v>
      </c>
      <c r="R1004" s="22" t="str">
        <f>IF(Q1004="在读",IF(IFERROR(FIND("一",D1004),0)&gt;0,"一对一",VLOOKUP(LEFT(D1004,3),班级编码!A:H,8,0)),Q1004)</f>
        <v xml:space="preserve"> </v>
      </c>
      <c r="S1004" s="22">
        <f t="shared" si="198"/>
        <v>0</v>
      </c>
      <c r="T1004" s="22">
        <f t="shared" si="199"/>
        <v>0</v>
      </c>
      <c r="U1004" s="22" t="str">
        <f t="shared" si="200"/>
        <v/>
      </c>
      <c r="V1004" s="22" t="str">
        <f t="shared" si="201"/>
        <v/>
      </c>
      <c r="W1004" s="22" t="str">
        <f t="shared" si="202"/>
        <v/>
      </c>
      <c r="X1004" s="22" t="str">
        <f t="shared" si="203"/>
        <v/>
      </c>
      <c r="Y1004" s="22">
        <f t="shared" si="204"/>
        <v>0</v>
      </c>
      <c r="Z1004" s="22">
        <f t="shared" si="205"/>
        <v>0</v>
      </c>
      <c r="AA1004" s="22" t="str">
        <f t="shared" si="195"/>
        <v/>
      </c>
      <c r="AB1004" s="22">
        <f>COUNTIF($G$2:G1004,G1004)</f>
        <v>0</v>
      </c>
      <c r="AC1004" s="22" t="str">
        <f t="shared" si="206"/>
        <v/>
      </c>
      <c r="AD1004" s="22" t="e">
        <f>VLOOKUP(D1004,'2-班级信息'!A:AI,35,0)</f>
        <v>#N/A</v>
      </c>
      <c r="AE1004" s="22" t="e">
        <f>VLOOKUP(D1004,'2-班级信息'!A:AL,12,0)</f>
        <v>#N/A</v>
      </c>
      <c r="AF1004" s="22" t="e">
        <f t="shared" si="196"/>
        <v>#N/A</v>
      </c>
      <c r="AG1004" s="22" t="e">
        <f t="shared" si="207"/>
        <v>#N/A</v>
      </c>
    </row>
    <row r="1005" spans="1:33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2" t="str">
        <f t="shared" si="197"/>
        <v xml:space="preserve"> </v>
      </c>
      <c r="R1005" s="22" t="str">
        <f>IF(Q1005="在读",IF(IFERROR(FIND("一",D1005),0)&gt;0,"一对一",VLOOKUP(LEFT(D1005,3),班级编码!A:H,8,0)),Q1005)</f>
        <v xml:space="preserve"> </v>
      </c>
      <c r="S1005" s="22">
        <f t="shared" si="198"/>
        <v>0</v>
      </c>
      <c r="T1005" s="22">
        <f t="shared" si="199"/>
        <v>0</v>
      </c>
      <c r="U1005" s="22" t="str">
        <f t="shared" si="200"/>
        <v/>
      </c>
      <c r="V1005" s="22" t="str">
        <f t="shared" si="201"/>
        <v/>
      </c>
      <c r="W1005" s="22" t="str">
        <f t="shared" si="202"/>
        <v/>
      </c>
      <c r="X1005" s="22" t="str">
        <f t="shared" si="203"/>
        <v/>
      </c>
      <c r="Y1005" s="22">
        <f t="shared" si="204"/>
        <v>0</v>
      </c>
      <c r="Z1005" s="22">
        <f t="shared" si="205"/>
        <v>0</v>
      </c>
      <c r="AA1005" s="22" t="str">
        <f t="shared" si="195"/>
        <v/>
      </c>
      <c r="AB1005" s="22">
        <f>COUNTIF($G$2:G1005,G1005)</f>
        <v>0</v>
      </c>
      <c r="AC1005" s="22" t="str">
        <f t="shared" si="206"/>
        <v/>
      </c>
      <c r="AD1005" s="22" t="e">
        <f>VLOOKUP(D1005,'2-班级信息'!A:AI,35,0)</f>
        <v>#N/A</v>
      </c>
      <c r="AE1005" s="22" t="e">
        <f>VLOOKUP(D1005,'2-班级信息'!A:AL,12,0)</f>
        <v>#N/A</v>
      </c>
      <c r="AF1005" s="22" t="e">
        <f t="shared" si="196"/>
        <v>#N/A</v>
      </c>
      <c r="AG1005" s="22" t="e">
        <f t="shared" si="207"/>
        <v>#N/A</v>
      </c>
    </row>
    <row r="1006" spans="1:33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2" t="str">
        <f t="shared" si="197"/>
        <v xml:space="preserve"> </v>
      </c>
      <c r="R1006" s="22" t="str">
        <f>IF(Q1006="在读",IF(IFERROR(FIND("一",D1006),0)&gt;0,"一对一",VLOOKUP(LEFT(D1006,3),班级编码!A:H,8,0)),Q1006)</f>
        <v xml:space="preserve"> </v>
      </c>
      <c r="S1006" s="22">
        <f t="shared" si="198"/>
        <v>0</v>
      </c>
      <c r="T1006" s="22">
        <f t="shared" si="199"/>
        <v>0</v>
      </c>
      <c r="U1006" s="22" t="str">
        <f t="shared" si="200"/>
        <v/>
      </c>
      <c r="V1006" s="22" t="str">
        <f t="shared" si="201"/>
        <v/>
      </c>
      <c r="W1006" s="22" t="str">
        <f t="shared" si="202"/>
        <v/>
      </c>
      <c r="X1006" s="22" t="str">
        <f t="shared" si="203"/>
        <v/>
      </c>
      <c r="Y1006" s="22">
        <f t="shared" si="204"/>
        <v>0</v>
      </c>
      <c r="Z1006" s="22">
        <f t="shared" si="205"/>
        <v>0</v>
      </c>
      <c r="AA1006" s="22" t="str">
        <f t="shared" si="195"/>
        <v/>
      </c>
      <c r="AB1006" s="22">
        <f>COUNTIF($G$2:G1006,G1006)</f>
        <v>0</v>
      </c>
      <c r="AC1006" s="22" t="str">
        <f t="shared" si="206"/>
        <v/>
      </c>
      <c r="AD1006" s="22" t="e">
        <f>VLOOKUP(D1006,'2-班级信息'!A:AI,35,0)</f>
        <v>#N/A</v>
      </c>
      <c r="AE1006" s="22" t="e">
        <f>VLOOKUP(D1006,'2-班级信息'!A:AL,12,0)</f>
        <v>#N/A</v>
      </c>
      <c r="AF1006" s="22" t="e">
        <f t="shared" si="196"/>
        <v>#N/A</v>
      </c>
      <c r="AG1006" s="22" t="e">
        <f t="shared" si="207"/>
        <v>#N/A</v>
      </c>
    </row>
    <row r="1007" spans="1:33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2" t="str">
        <f t="shared" si="197"/>
        <v xml:space="preserve"> </v>
      </c>
      <c r="R1007" s="22" t="str">
        <f>IF(Q1007="在读",IF(IFERROR(FIND("一",D1007),0)&gt;0,"一对一",VLOOKUP(LEFT(D1007,3),班级编码!A:H,8,0)),Q1007)</f>
        <v xml:space="preserve"> </v>
      </c>
      <c r="S1007" s="22">
        <f t="shared" si="198"/>
        <v>0</v>
      </c>
      <c r="T1007" s="22">
        <f t="shared" si="199"/>
        <v>0</v>
      </c>
      <c r="U1007" s="22" t="str">
        <f t="shared" si="200"/>
        <v/>
      </c>
      <c r="V1007" s="22" t="str">
        <f t="shared" si="201"/>
        <v/>
      </c>
      <c r="W1007" s="22" t="str">
        <f t="shared" si="202"/>
        <v/>
      </c>
      <c r="X1007" s="22" t="str">
        <f t="shared" si="203"/>
        <v/>
      </c>
      <c r="Y1007" s="22">
        <f t="shared" si="204"/>
        <v>0</v>
      </c>
      <c r="Z1007" s="22">
        <f t="shared" si="205"/>
        <v>0</v>
      </c>
      <c r="AA1007" s="22" t="str">
        <f t="shared" si="195"/>
        <v/>
      </c>
      <c r="AB1007" s="22">
        <f>COUNTIF($G$2:G1007,G1007)</f>
        <v>0</v>
      </c>
      <c r="AC1007" s="22" t="str">
        <f t="shared" si="206"/>
        <v/>
      </c>
      <c r="AD1007" s="22" t="e">
        <f>VLOOKUP(D1007,'2-班级信息'!A:AI,35,0)</f>
        <v>#N/A</v>
      </c>
      <c r="AE1007" s="22" t="e">
        <f>VLOOKUP(D1007,'2-班级信息'!A:AL,12,0)</f>
        <v>#N/A</v>
      </c>
      <c r="AF1007" s="22" t="e">
        <f t="shared" si="196"/>
        <v>#N/A</v>
      </c>
      <c r="AG1007" s="22" t="e">
        <f t="shared" si="207"/>
        <v>#N/A</v>
      </c>
    </row>
    <row r="1008" spans="1:33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2" t="str">
        <f t="shared" si="197"/>
        <v xml:space="preserve"> </v>
      </c>
      <c r="R1008" s="22" t="str">
        <f>IF(Q1008="在读",IF(IFERROR(FIND("一",D1008),0)&gt;0,"一对一",VLOOKUP(LEFT(D1008,3),班级编码!A:H,8,0)),Q1008)</f>
        <v xml:space="preserve"> </v>
      </c>
      <c r="S1008" s="22">
        <f t="shared" si="198"/>
        <v>0</v>
      </c>
      <c r="T1008" s="22">
        <f t="shared" si="199"/>
        <v>0</v>
      </c>
      <c r="U1008" s="22" t="str">
        <f t="shared" si="200"/>
        <v/>
      </c>
      <c r="V1008" s="22" t="str">
        <f t="shared" si="201"/>
        <v/>
      </c>
      <c r="W1008" s="22" t="str">
        <f t="shared" si="202"/>
        <v/>
      </c>
      <c r="X1008" s="22" t="str">
        <f t="shared" si="203"/>
        <v/>
      </c>
      <c r="Y1008" s="22">
        <f t="shared" si="204"/>
        <v>0</v>
      </c>
      <c r="Z1008" s="22">
        <f t="shared" si="205"/>
        <v>0</v>
      </c>
      <c r="AA1008" s="22" t="str">
        <f t="shared" si="195"/>
        <v/>
      </c>
      <c r="AB1008" s="22">
        <f>COUNTIF($G$2:G1008,G1008)</f>
        <v>0</v>
      </c>
      <c r="AC1008" s="22" t="str">
        <f t="shared" si="206"/>
        <v/>
      </c>
      <c r="AD1008" s="22" t="e">
        <f>VLOOKUP(D1008,'2-班级信息'!A:AI,35,0)</f>
        <v>#N/A</v>
      </c>
      <c r="AE1008" s="22" t="e">
        <f>VLOOKUP(D1008,'2-班级信息'!A:AL,12,0)</f>
        <v>#N/A</v>
      </c>
      <c r="AF1008" s="22" t="e">
        <f t="shared" si="196"/>
        <v>#N/A</v>
      </c>
      <c r="AG1008" s="22" t="e">
        <f t="shared" si="207"/>
        <v>#N/A</v>
      </c>
    </row>
    <row r="1009" spans="1:33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2" t="str">
        <f t="shared" si="197"/>
        <v xml:space="preserve"> </v>
      </c>
      <c r="R1009" s="22" t="str">
        <f>IF(Q1009="在读",IF(IFERROR(FIND("一",D1009),0)&gt;0,"一对一",VLOOKUP(LEFT(D1009,3),班级编码!A:H,8,0)),Q1009)</f>
        <v xml:space="preserve"> </v>
      </c>
      <c r="S1009" s="22">
        <f t="shared" si="198"/>
        <v>0</v>
      </c>
      <c r="T1009" s="22">
        <f t="shared" si="199"/>
        <v>0</v>
      </c>
      <c r="U1009" s="22" t="str">
        <f t="shared" si="200"/>
        <v/>
      </c>
      <c r="V1009" s="22" t="str">
        <f t="shared" si="201"/>
        <v/>
      </c>
      <c r="W1009" s="22" t="str">
        <f t="shared" si="202"/>
        <v/>
      </c>
      <c r="X1009" s="22" t="str">
        <f t="shared" si="203"/>
        <v/>
      </c>
      <c r="Y1009" s="22">
        <f t="shared" si="204"/>
        <v>0</v>
      </c>
      <c r="Z1009" s="22">
        <f t="shared" si="205"/>
        <v>0</v>
      </c>
      <c r="AA1009" s="22" t="str">
        <f t="shared" si="195"/>
        <v/>
      </c>
      <c r="AB1009" s="22">
        <f>COUNTIF($G$2:G1009,G1009)</f>
        <v>0</v>
      </c>
      <c r="AC1009" s="22" t="str">
        <f t="shared" si="206"/>
        <v/>
      </c>
      <c r="AD1009" s="22" t="e">
        <f>VLOOKUP(D1009,'2-班级信息'!A:AI,35,0)</f>
        <v>#N/A</v>
      </c>
      <c r="AE1009" s="22" t="e">
        <f>VLOOKUP(D1009,'2-班级信息'!A:AL,12,0)</f>
        <v>#N/A</v>
      </c>
      <c r="AF1009" s="22" t="e">
        <f t="shared" si="196"/>
        <v>#N/A</v>
      </c>
      <c r="AG1009" s="22" t="e">
        <f t="shared" si="207"/>
        <v>#N/A</v>
      </c>
    </row>
    <row r="1010" spans="1:33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2" t="str">
        <f t="shared" si="197"/>
        <v xml:space="preserve"> </v>
      </c>
      <c r="R1010" s="22" t="str">
        <f>IF(Q1010="在读",IF(IFERROR(FIND("一",D1010),0)&gt;0,"一对一",VLOOKUP(LEFT(D1010,3),班级编码!A:H,8,0)),Q1010)</f>
        <v xml:space="preserve"> </v>
      </c>
      <c r="S1010" s="22">
        <f t="shared" si="198"/>
        <v>0</v>
      </c>
      <c r="T1010" s="22">
        <f t="shared" si="199"/>
        <v>0</v>
      </c>
      <c r="U1010" s="22" t="str">
        <f t="shared" si="200"/>
        <v/>
      </c>
      <c r="V1010" s="22" t="str">
        <f t="shared" si="201"/>
        <v/>
      </c>
      <c r="W1010" s="22" t="str">
        <f t="shared" si="202"/>
        <v/>
      </c>
      <c r="X1010" s="22" t="str">
        <f t="shared" si="203"/>
        <v/>
      </c>
      <c r="Y1010" s="22">
        <f t="shared" si="204"/>
        <v>0</v>
      </c>
      <c r="Z1010" s="22">
        <f t="shared" si="205"/>
        <v>0</v>
      </c>
      <c r="AA1010" s="22" t="str">
        <f t="shared" si="195"/>
        <v/>
      </c>
      <c r="AB1010" s="22">
        <f>COUNTIF($G$2:G1010,G1010)</f>
        <v>0</v>
      </c>
      <c r="AC1010" s="22" t="str">
        <f t="shared" si="206"/>
        <v/>
      </c>
      <c r="AD1010" s="22" t="e">
        <f>VLOOKUP(D1010,'2-班级信息'!A:AI,35,0)</f>
        <v>#N/A</v>
      </c>
      <c r="AE1010" s="22" t="e">
        <f>VLOOKUP(D1010,'2-班级信息'!A:AL,12,0)</f>
        <v>#N/A</v>
      </c>
      <c r="AF1010" s="22" t="e">
        <f t="shared" si="196"/>
        <v>#N/A</v>
      </c>
      <c r="AG1010" s="22" t="e">
        <f t="shared" si="207"/>
        <v>#N/A</v>
      </c>
    </row>
    <row r="1011" spans="1:33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2" t="str">
        <f t="shared" si="197"/>
        <v xml:space="preserve"> </v>
      </c>
      <c r="R1011" s="22" t="str">
        <f>IF(Q1011="在读",IF(IFERROR(FIND("一",D1011),0)&gt;0,"一对一",VLOOKUP(LEFT(D1011,3),班级编码!A:H,8,0)),Q1011)</f>
        <v xml:space="preserve"> </v>
      </c>
      <c r="S1011" s="22">
        <f t="shared" si="198"/>
        <v>0</v>
      </c>
      <c r="T1011" s="22">
        <f t="shared" si="199"/>
        <v>0</v>
      </c>
      <c r="U1011" s="22" t="str">
        <f t="shared" si="200"/>
        <v/>
      </c>
      <c r="V1011" s="22" t="str">
        <f t="shared" si="201"/>
        <v/>
      </c>
      <c r="W1011" s="22" t="str">
        <f t="shared" si="202"/>
        <v/>
      </c>
      <c r="X1011" s="22" t="str">
        <f t="shared" si="203"/>
        <v/>
      </c>
      <c r="Y1011" s="22">
        <f t="shared" si="204"/>
        <v>0</v>
      </c>
      <c r="Z1011" s="22">
        <f t="shared" si="205"/>
        <v>0</v>
      </c>
      <c r="AA1011" s="22" t="str">
        <f t="shared" si="195"/>
        <v/>
      </c>
      <c r="AB1011" s="22">
        <f>COUNTIF($G$2:G1011,G1011)</f>
        <v>0</v>
      </c>
      <c r="AC1011" s="22" t="str">
        <f t="shared" si="206"/>
        <v/>
      </c>
      <c r="AD1011" s="22" t="e">
        <f>VLOOKUP(D1011,'2-班级信息'!A:AI,35,0)</f>
        <v>#N/A</v>
      </c>
      <c r="AE1011" s="22" t="e">
        <f>VLOOKUP(D1011,'2-班级信息'!A:AL,12,0)</f>
        <v>#N/A</v>
      </c>
      <c r="AF1011" s="22" t="e">
        <f t="shared" si="196"/>
        <v>#N/A</v>
      </c>
      <c r="AG1011" s="22" t="e">
        <f t="shared" si="207"/>
        <v>#N/A</v>
      </c>
    </row>
    <row r="1012" spans="1:33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2" t="str">
        <f t="shared" si="197"/>
        <v xml:space="preserve"> </v>
      </c>
      <c r="R1012" s="22" t="str">
        <f>IF(Q1012="在读",IF(IFERROR(FIND("一",D1012),0)&gt;0,"一对一",VLOOKUP(LEFT(D1012,3),班级编码!A:H,8,0)),Q1012)</f>
        <v xml:space="preserve"> </v>
      </c>
      <c r="S1012" s="22">
        <f t="shared" si="198"/>
        <v>0</v>
      </c>
      <c r="T1012" s="22">
        <f t="shared" si="199"/>
        <v>0</v>
      </c>
      <c r="U1012" s="22" t="str">
        <f t="shared" si="200"/>
        <v/>
      </c>
      <c r="V1012" s="22" t="str">
        <f t="shared" si="201"/>
        <v/>
      </c>
      <c r="W1012" s="22" t="str">
        <f t="shared" si="202"/>
        <v/>
      </c>
      <c r="X1012" s="22" t="str">
        <f t="shared" si="203"/>
        <v/>
      </c>
      <c r="Y1012" s="22">
        <f t="shared" si="204"/>
        <v>0</v>
      </c>
      <c r="Z1012" s="22">
        <f t="shared" si="205"/>
        <v>0</v>
      </c>
      <c r="AA1012" s="22" t="str">
        <f t="shared" si="195"/>
        <v/>
      </c>
      <c r="AB1012" s="22">
        <f>COUNTIF($G$2:G1012,G1012)</f>
        <v>0</v>
      </c>
      <c r="AC1012" s="22" t="str">
        <f t="shared" si="206"/>
        <v/>
      </c>
      <c r="AD1012" s="22" t="e">
        <f>VLOOKUP(D1012,'2-班级信息'!A:AI,35,0)</f>
        <v>#N/A</v>
      </c>
      <c r="AE1012" s="22" t="e">
        <f>VLOOKUP(D1012,'2-班级信息'!A:AL,12,0)</f>
        <v>#N/A</v>
      </c>
      <c r="AF1012" s="22" t="e">
        <f t="shared" si="196"/>
        <v>#N/A</v>
      </c>
      <c r="AG1012" s="22" t="e">
        <f t="shared" si="207"/>
        <v>#N/A</v>
      </c>
    </row>
    <row r="1013" spans="1:33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2" t="str">
        <f t="shared" si="197"/>
        <v xml:space="preserve"> </v>
      </c>
      <c r="R1013" s="22" t="str">
        <f>IF(Q1013="在读",IF(IFERROR(FIND("一",D1013),0)&gt;0,"一对一",VLOOKUP(LEFT(D1013,3),班级编码!A:H,8,0)),Q1013)</f>
        <v xml:space="preserve"> </v>
      </c>
      <c r="S1013" s="22">
        <f t="shared" si="198"/>
        <v>0</v>
      </c>
      <c r="T1013" s="22">
        <f t="shared" si="199"/>
        <v>0</v>
      </c>
      <c r="U1013" s="22" t="str">
        <f t="shared" si="200"/>
        <v/>
      </c>
      <c r="V1013" s="22" t="str">
        <f t="shared" si="201"/>
        <v/>
      </c>
      <c r="W1013" s="22" t="str">
        <f t="shared" si="202"/>
        <v/>
      </c>
      <c r="X1013" s="22" t="str">
        <f t="shared" si="203"/>
        <v/>
      </c>
      <c r="Y1013" s="22">
        <f t="shared" si="204"/>
        <v>0</v>
      </c>
      <c r="Z1013" s="22">
        <f t="shared" si="205"/>
        <v>0</v>
      </c>
      <c r="AA1013" s="22" t="str">
        <f t="shared" si="195"/>
        <v/>
      </c>
      <c r="AB1013" s="22">
        <f>COUNTIF($G$2:G1013,G1013)</f>
        <v>0</v>
      </c>
      <c r="AC1013" s="22" t="str">
        <f t="shared" si="206"/>
        <v/>
      </c>
      <c r="AD1013" s="22" t="e">
        <f>VLOOKUP(D1013,'2-班级信息'!A:AI,35,0)</f>
        <v>#N/A</v>
      </c>
      <c r="AE1013" s="22" t="e">
        <f>VLOOKUP(D1013,'2-班级信息'!A:AL,12,0)</f>
        <v>#N/A</v>
      </c>
      <c r="AF1013" s="22" t="e">
        <f t="shared" si="196"/>
        <v>#N/A</v>
      </c>
      <c r="AG1013" s="22" t="e">
        <f t="shared" si="207"/>
        <v>#N/A</v>
      </c>
    </row>
    <row r="1014" spans="1:33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2" t="str">
        <f t="shared" si="197"/>
        <v xml:space="preserve"> </v>
      </c>
      <c r="R1014" s="22" t="str">
        <f>IF(Q1014="在读",IF(IFERROR(FIND("一",D1014),0)&gt;0,"一对一",VLOOKUP(LEFT(D1014,3),班级编码!A:H,8,0)),Q1014)</f>
        <v xml:space="preserve"> </v>
      </c>
      <c r="S1014" s="22">
        <f t="shared" si="198"/>
        <v>0</v>
      </c>
      <c r="T1014" s="22">
        <f t="shared" si="199"/>
        <v>0</v>
      </c>
      <c r="U1014" s="22" t="str">
        <f t="shared" si="200"/>
        <v/>
      </c>
      <c r="V1014" s="22" t="str">
        <f t="shared" si="201"/>
        <v/>
      </c>
      <c r="W1014" s="22" t="str">
        <f t="shared" si="202"/>
        <v/>
      </c>
      <c r="X1014" s="22" t="str">
        <f t="shared" si="203"/>
        <v/>
      </c>
      <c r="Y1014" s="22">
        <f t="shared" si="204"/>
        <v>0</v>
      </c>
      <c r="Z1014" s="22">
        <f t="shared" si="205"/>
        <v>0</v>
      </c>
      <c r="AA1014" s="22" t="str">
        <f t="shared" si="195"/>
        <v/>
      </c>
      <c r="AB1014" s="22">
        <f>COUNTIF($G$2:G1014,G1014)</f>
        <v>0</v>
      </c>
      <c r="AC1014" s="22" t="str">
        <f t="shared" si="206"/>
        <v/>
      </c>
      <c r="AD1014" s="22" t="e">
        <f>VLOOKUP(D1014,'2-班级信息'!A:AI,35,0)</f>
        <v>#N/A</v>
      </c>
      <c r="AE1014" s="22" t="e">
        <f>VLOOKUP(D1014,'2-班级信息'!A:AL,12,0)</f>
        <v>#N/A</v>
      </c>
      <c r="AF1014" s="22" t="e">
        <f t="shared" si="196"/>
        <v>#N/A</v>
      </c>
      <c r="AG1014" s="22" t="e">
        <f t="shared" si="207"/>
        <v>#N/A</v>
      </c>
    </row>
    <row r="1015" spans="1:33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2" t="str">
        <f t="shared" si="197"/>
        <v xml:space="preserve"> </v>
      </c>
      <c r="R1015" s="22" t="str">
        <f>IF(Q1015="在读",IF(IFERROR(FIND("一",D1015),0)&gt;0,"一对一",VLOOKUP(LEFT(D1015,3),班级编码!A:H,8,0)),Q1015)</f>
        <v xml:space="preserve"> </v>
      </c>
      <c r="S1015" s="22">
        <f t="shared" si="198"/>
        <v>0</v>
      </c>
      <c r="T1015" s="22">
        <f t="shared" si="199"/>
        <v>0</v>
      </c>
      <c r="U1015" s="22" t="str">
        <f t="shared" si="200"/>
        <v/>
      </c>
      <c r="V1015" s="22" t="str">
        <f t="shared" si="201"/>
        <v/>
      </c>
      <c r="W1015" s="22" t="str">
        <f t="shared" si="202"/>
        <v/>
      </c>
      <c r="X1015" s="22" t="str">
        <f t="shared" si="203"/>
        <v/>
      </c>
      <c r="Y1015" s="22">
        <f t="shared" si="204"/>
        <v>0</v>
      </c>
      <c r="Z1015" s="22">
        <f t="shared" si="205"/>
        <v>0</v>
      </c>
      <c r="AA1015" s="22" t="str">
        <f t="shared" si="195"/>
        <v/>
      </c>
      <c r="AB1015" s="22">
        <f>COUNTIF($G$2:G1015,G1015)</f>
        <v>0</v>
      </c>
      <c r="AC1015" s="22" t="str">
        <f t="shared" si="206"/>
        <v/>
      </c>
      <c r="AD1015" s="22" t="e">
        <f>VLOOKUP(D1015,'2-班级信息'!A:AI,35,0)</f>
        <v>#N/A</v>
      </c>
      <c r="AE1015" s="22" t="e">
        <f>VLOOKUP(D1015,'2-班级信息'!A:AL,12,0)</f>
        <v>#N/A</v>
      </c>
      <c r="AF1015" s="22" t="e">
        <f t="shared" si="196"/>
        <v>#N/A</v>
      </c>
      <c r="AG1015" s="22" t="e">
        <f t="shared" si="207"/>
        <v>#N/A</v>
      </c>
    </row>
    <row r="1016" spans="1:33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2" t="str">
        <f t="shared" si="197"/>
        <v xml:space="preserve"> </v>
      </c>
      <c r="R1016" s="22" t="str">
        <f>IF(Q1016="在读",IF(IFERROR(FIND("一",D1016),0)&gt;0,"一对一",VLOOKUP(LEFT(D1016,3),班级编码!A:H,8,0)),Q1016)</f>
        <v xml:space="preserve"> </v>
      </c>
      <c r="S1016" s="22">
        <f t="shared" si="198"/>
        <v>0</v>
      </c>
      <c r="T1016" s="22">
        <f t="shared" si="199"/>
        <v>0</v>
      </c>
      <c r="U1016" s="22" t="str">
        <f t="shared" si="200"/>
        <v/>
      </c>
      <c r="V1016" s="22" t="str">
        <f t="shared" si="201"/>
        <v/>
      </c>
      <c r="W1016" s="22" t="str">
        <f t="shared" si="202"/>
        <v/>
      </c>
      <c r="X1016" s="22" t="str">
        <f t="shared" si="203"/>
        <v/>
      </c>
      <c r="Y1016" s="22">
        <f t="shared" si="204"/>
        <v>0</v>
      </c>
      <c r="Z1016" s="22">
        <f t="shared" si="205"/>
        <v>0</v>
      </c>
      <c r="AA1016" s="22" t="str">
        <f t="shared" si="195"/>
        <v/>
      </c>
      <c r="AB1016" s="22">
        <f>COUNTIF($G$2:G1016,G1016)</f>
        <v>0</v>
      </c>
      <c r="AC1016" s="22" t="str">
        <f t="shared" si="206"/>
        <v/>
      </c>
      <c r="AD1016" s="22" t="e">
        <f>VLOOKUP(D1016,'2-班级信息'!A:AI,35,0)</f>
        <v>#N/A</v>
      </c>
      <c r="AE1016" s="22" t="e">
        <f>VLOOKUP(D1016,'2-班级信息'!A:AL,12,0)</f>
        <v>#N/A</v>
      </c>
      <c r="AF1016" s="22" t="e">
        <f t="shared" si="196"/>
        <v>#N/A</v>
      </c>
      <c r="AG1016" s="22" t="e">
        <f t="shared" si="207"/>
        <v>#N/A</v>
      </c>
    </row>
    <row r="1017" spans="1:33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2" t="str">
        <f t="shared" si="197"/>
        <v xml:space="preserve"> </v>
      </c>
      <c r="R1017" s="22" t="str">
        <f>IF(Q1017="在读",IF(IFERROR(FIND("一",D1017),0)&gt;0,"一对一",VLOOKUP(LEFT(D1017,3),班级编码!A:H,8,0)),Q1017)</f>
        <v xml:space="preserve"> </v>
      </c>
      <c r="S1017" s="22">
        <f t="shared" si="198"/>
        <v>0</v>
      </c>
      <c r="T1017" s="22">
        <f t="shared" si="199"/>
        <v>0</v>
      </c>
      <c r="U1017" s="22" t="str">
        <f t="shared" si="200"/>
        <v/>
      </c>
      <c r="V1017" s="22" t="str">
        <f t="shared" si="201"/>
        <v/>
      </c>
      <c r="W1017" s="22" t="str">
        <f t="shared" si="202"/>
        <v/>
      </c>
      <c r="X1017" s="22" t="str">
        <f t="shared" si="203"/>
        <v/>
      </c>
      <c r="Y1017" s="22">
        <f t="shared" si="204"/>
        <v>0</v>
      </c>
      <c r="Z1017" s="22">
        <f t="shared" si="205"/>
        <v>0</v>
      </c>
      <c r="AA1017" s="22" t="str">
        <f t="shared" si="195"/>
        <v/>
      </c>
      <c r="AB1017" s="22">
        <f>COUNTIF($G$2:G1017,G1017)</f>
        <v>0</v>
      </c>
      <c r="AC1017" s="22" t="str">
        <f t="shared" si="206"/>
        <v/>
      </c>
      <c r="AD1017" s="22" t="e">
        <f>VLOOKUP(D1017,'2-班级信息'!A:AI,35,0)</f>
        <v>#N/A</v>
      </c>
      <c r="AE1017" s="22" t="e">
        <f>VLOOKUP(D1017,'2-班级信息'!A:AL,12,0)</f>
        <v>#N/A</v>
      </c>
      <c r="AF1017" s="22" t="e">
        <f t="shared" si="196"/>
        <v>#N/A</v>
      </c>
      <c r="AG1017" s="22" t="e">
        <f t="shared" si="207"/>
        <v>#N/A</v>
      </c>
    </row>
    <row r="1018" spans="1:33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2" t="str">
        <f t="shared" si="197"/>
        <v xml:space="preserve"> </v>
      </c>
      <c r="R1018" s="22" t="str">
        <f>IF(Q1018="在读",IF(IFERROR(FIND("一",D1018),0)&gt;0,"一对一",VLOOKUP(LEFT(D1018,3),班级编码!A:H,8,0)),Q1018)</f>
        <v xml:space="preserve"> </v>
      </c>
      <c r="S1018" s="22">
        <f t="shared" si="198"/>
        <v>0</v>
      </c>
      <c r="T1018" s="22">
        <f t="shared" si="199"/>
        <v>0</v>
      </c>
      <c r="U1018" s="22" t="str">
        <f t="shared" si="200"/>
        <v/>
      </c>
      <c r="V1018" s="22" t="str">
        <f t="shared" si="201"/>
        <v/>
      </c>
      <c r="W1018" s="22" t="str">
        <f t="shared" si="202"/>
        <v/>
      </c>
      <c r="X1018" s="22" t="str">
        <f t="shared" si="203"/>
        <v/>
      </c>
      <c r="Y1018" s="22">
        <f t="shared" si="204"/>
        <v>0</v>
      </c>
      <c r="Z1018" s="22">
        <f t="shared" si="205"/>
        <v>0</v>
      </c>
      <c r="AA1018" s="22" t="str">
        <f t="shared" si="195"/>
        <v/>
      </c>
      <c r="AB1018" s="22">
        <f>COUNTIF($G$2:G1018,G1018)</f>
        <v>0</v>
      </c>
      <c r="AC1018" s="22" t="str">
        <f t="shared" si="206"/>
        <v/>
      </c>
      <c r="AD1018" s="22" t="e">
        <f>VLOOKUP(D1018,'2-班级信息'!A:AI,35,0)</f>
        <v>#N/A</v>
      </c>
      <c r="AE1018" s="22" t="e">
        <f>VLOOKUP(D1018,'2-班级信息'!A:AL,12,0)</f>
        <v>#N/A</v>
      </c>
      <c r="AF1018" s="22" t="e">
        <f t="shared" si="196"/>
        <v>#N/A</v>
      </c>
      <c r="AG1018" s="22" t="e">
        <f t="shared" si="207"/>
        <v>#N/A</v>
      </c>
    </row>
    <row r="1019" spans="1:33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2" t="str">
        <f t="shared" si="197"/>
        <v xml:space="preserve"> </v>
      </c>
      <c r="R1019" s="22" t="str">
        <f>IF(Q1019="在读",IF(IFERROR(FIND("一",D1019),0)&gt;0,"一对一",VLOOKUP(LEFT(D1019,3),班级编码!A:H,8,0)),Q1019)</f>
        <v xml:space="preserve"> </v>
      </c>
      <c r="S1019" s="22">
        <f t="shared" si="198"/>
        <v>0</v>
      </c>
      <c r="T1019" s="22">
        <f t="shared" si="199"/>
        <v>0</v>
      </c>
      <c r="U1019" s="22" t="str">
        <f t="shared" si="200"/>
        <v/>
      </c>
      <c r="V1019" s="22" t="str">
        <f t="shared" si="201"/>
        <v/>
      </c>
      <c r="W1019" s="22" t="str">
        <f t="shared" si="202"/>
        <v/>
      </c>
      <c r="X1019" s="22" t="str">
        <f t="shared" si="203"/>
        <v/>
      </c>
      <c r="Y1019" s="22">
        <f t="shared" si="204"/>
        <v>0</v>
      </c>
      <c r="Z1019" s="22">
        <f t="shared" si="205"/>
        <v>0</v>
      </c>
      <c r="AA1019" s="22" t="str">
        <f t="shared" si="195"/>
        <v/>
      </c>
      <c r="AB1019" s="22">
        <f>COUNTIF($G$2:G1019,G1019)</f>
        <v>0</v>
      </c>
      <c r="AC1019" s="22" t="str">
        <f t="shared" si="206"/>
        <v/>
      </c>
      <c r="AD1019" s="22" t="e">
        <f>VLOOKUP(D1019,'2-班级信息'!A:AI,35,0)</f>
        <v>#N/A</v>
      </c>
      <c r="AE1019" s="22" t="e">
        <f>VLOOKUP(D1019,'2-班级信息'!A:AL,12,0)</f>
        <v>#N/A</v>
      </c>
      <c r="AF1019" s="22" t="e">
        <f t="shared" si="196"/>
        <v>#N/A</v>
      </c>
      <c r="AG1019" s="22" t="e">
        <f t="shared" si="207"/>
        <v>#N/A</v>
      </c>
    </row>
    <row r="1020" spans="1:33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2" t="str">
        <f t="shared" si="197"/>
        <v xml:space="preserve"> </v>
      </c>
      <c r="R1020" s="22" t="str">
        <f>IF(Q1020="在读",IF(IFERROR(FIND("一",D1020),0)&gt;0,"一对一",VLOOKUP(LEFT(D1020,3),班级编码!A:H,8,0)),Q1020)</f>
        <v xml:space="preserve"> </v>
      </c>
      <c r="S1020" s="22">
        <f t="shared" si="198"/>
        <v>0</v>
      </c>
      <c r="T1020" s="22">
        <f t="shared" si="199"/>
        <v>0</v>
      </c>
      <c r="U1020" s="22" t="str">
        <f t="shared" si="200"/>
        <v/>
      </c>
      <c r="V1020" s="22" t="str">
        <f t="shared" si="201"/>
        <v/>
      </c>
      <c r="W1020" s="22" t="str">
        <f t="shared" si="202"/>
        <v/>
      </c>
      <c r="X1020" s="22" t="str">
        <f t="shared" si="203"/>
        <v/>
      </c>
      <c r="Y1020" s="22">
        <f t="shared" si="204"/>
        <v>0</v>
      </c>
      <c r="Z1020" s="22">
        <f t="shared" si="205"/>
        <v>0</v>
      </c>
      <c r="AA1020" s="22" t="str">
        <f t="shared" si="195"/>
        <v/>
      </c>
      <c r="AB1020" s="22">
        <f>COUNTIF($G$2:G1020,G1020)</f>
        <v>0</v>
      </c>
      <c r="AC1020" s="22" t="str">
        <f t="shared" si="206"/>
        <v/>
      </c>
      <c r="AD1020" s="22" t="e">
        <f>VLOOKUP(D1020,'2-班级信息'!A:AI,35,0)</f>
        <v>#N/A</v>
      </c>
      <c r="AE1020" s="22" t="e">
        <f>VLOOKUP(D1020,'2-班级信息'!A:AL,12,0)</f>
        <v>#N/A</v>
      </c>
      <c r="AF1020" s="22" t="e">
        <f t="shared" si="196"/>
        <v>#N/A</v>
      </c>
      <c r="AG1020" s="22" t="e">
        <f t="shared" si="207"/>
        <v>#N/A</v>
      </c>
    </row>
    <row r="1021" spans="1:33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2" t="str">
        <f t="shared" si="197"/>
        <v xml:space="preserve"> </v>
      </c>
      <c r="R1021" s="22" t="str">
        <f>IF(Q1021="在读",IF(IFERROR(FIND("一",D1021),0)&gt;0,"一对一",VLOOKUP(LEFT(D1021,3),班级编码!A:H,8,0)),Q1021)</f>
        <v xml:space="preserve"> </v>
      </c>
      <c r="S1021" s="22">
        <f t="shared" si="198"/>
        <v>0</v>
      </c>
      <c r="T1021" s="22">
        <f t="shared" si="199"/>
        <v>0</v>
      </c>
      <c r="U1021" s="22" t="str">
        <f t="shared" si="200"/>
        <v/>
      </c>
      <c r="V1021" s="22" t="str">
        <f t="shared" si="201"/>
        <v/>
      </c>
      <c r="W1021" s="22" t="str">
        <f t="shared" si="202"/>
        <v/>
      </c>
      <c r="X1021" s="22" t="str">
        <f t="shared" si="203"/>
        <v/>
      </c>
      <c r="Y1021" s="22">
        <f t="shared" si="204"/>
        <v>0</v>
      </c>
      <c r="Z1021" s="22">
        <f t="shared" si="205"/>
        <v>0</v>
      </c>
      <c r="AA1021" s="22" t="str">
        <f t="shared" si="195"/>
        <v/>
      </c>
      <c r="AB1021" s="22">
        <f>COUNTIF($G$2:G1021,G1021)</f>
        <v>0</v>
      </c>
      <c r="AC1021" s="22" t="str">
        <f t="shared" si="206"/>
        <v/>
      </c>
      <c r="AD1021" s="22" t="e">
        <f>VLOOKUP(D1021,'2-班级信息'!A:AI,35,0)</f>
        <v>#N/A</v>
      </c>
      <c r="AE1021" s="22" t="e">
        <f>VLOOKUP(D1021,'2-班级信息'!A:AL,12,0)</f>
        <v>#N/A</v>
      </c>
      <c r="AF1021" s="22" t="e">
        <f t="shared" si="196"/>
        <v>#N/A</v>
      </c>
      <c r="AG1021" s="22" t="e">
        <f t="shared" si="207"/>
        <v>#N/A</v>
      </c>
    </row>
    <row r="1022" spans="1:33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2" t="str">
        <f t="shared" si="197"/>
        <v xml:space="preserve"> </v>
      </c>
      <c r="R1022" s="22" t="str">
        <f>IF(Q1022="在读",IF(IFERROR(FIND("一",D1022),0)&gt;0,"一对一",VLOOKUP(LEFT(D1022,3),班级编码!A:H,8,0)),Q1022)</f>
        <v xml:space="preserve"> </v>
      </c>
      <c r="S1022" s="22">
        <f t="shared" si="198"/>
        <v>0</v>
      </c>
      <c r="T1022" s="22">
        <f t="shared" si="199"/>
        <v>0</v>
      </c>
      <c r="U1022" s="22" t="str">
        <f t="shared" si="200"/>
        <v/>
      </c>
      <c r="V1022" s="22" t="str">
        <f t="shared" si="201"/>
        <v/>
      </c>
      <c r="W1022" s="22" t="str">
        <f t="shared" si="202"/>
        <v/>
      </c>
      <c r="X1022" s="22" t="str">
        <f t="shared" si="203"/>
        <v/>
      </c>
      <c r="Y1022" s="22">
        <f t="shared" si="204"/>
        <v>0</v>
      </c>
      <c r="Z1022" s="22">
        <f t="shared" si="205"/>
        <v>0</v>
      </c>
      <c r="AA1022" s="22" t="str">
        <f t="shared" si="195"/>
        <v/>
      </c>
      <c r="AB1022" s="22">
        <f>COUNTIF($G$2:G1022,G1022)</f>
        <v>0</v>
      </c>
      <c r="AC1022" s="22" t="str">
        <f t="shared" si="206"/>
        <v/>
      </c>
      <c r="AD1022" s="22" t="e">
        <f>VLOOKUP(D1022,'2-班级信息'!A:AI,35,0)</f>
        <v>#N/A</v>
      </c>
      <c r="AE1022" s="22" t="e">
        <f>VLOOKUP(D1022,'2-班级信息'!A:AL,12,0)</f>
        <v>#N/A</v>
      </c>
      <c r="AF1022" s="22" t="e">
        <f t="shared" si="196"/>
        <v>#N/A</v>
      </c>
      <c r="AG1022" s="22" t="e">
        <f t="shared" si="207"/>
        <v>#N/A</v>
      </c>
    </row>
    <row r="1023" spans="1:33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2" t="str">
        <f t="shared" si="197"/>
        <v xml:space="preserve"> </v>
      </c>
      <c r="R1023" s="22" t="str">
        <f>IF(Q1023="在读",IF(IFERROR(FIND("一",D1023),0)&gt;0,"一对一",VLOOKUP(LEFT(D1023,3),班级编码!A:H,8,0)),Q1023)</f>
        <v xml:space="preserve"> </v>
      </c>
      <c r="S1023" s="22">
        <f t="shared" si="198"/>
        <v>0</v>
      </c>
      <c r="T1023" s="22">
        <f t="shared" si="199"/>
        <v>0</v>
      </c>
      <c r="U1023" s="22" t="str">
        <f t="shared" si="200"/>
        <v/>
      </c>
      <c r="V1023" s="22" t="str">
        <f t="shared" si="201"/>
        <v/>
      </c>
      <c r="W1023" s="22" t="str">
        <f t="shared" si="202"/>
        <v/>
      </c>
      <c r="X1023" s="22" t="str">
        <f t="shared" si="203"/>
        <v/>
      </c>
      <c r="Y1023" s="22">
        <f t="shared" si="204"/>
        <v>0</v>
      </c>
      <c r="Z1023" s="22">
        <f t="shared" si="205"/>
        <v>0</v>
      </c>
      <c r="AA1023" s="22" t="str">
        <f t="shared" si="195"/>
        <v/>
      </c>
      <c r="AB1023" s="22">
        <f>COUNTIF($G$2:G1023,G1023)</f>
        <v>0</v>
      </c>
      <c r="AC1023" s="22" t="str">
        <f t="shared" si="206"/>
        <v/>
      </c>
      <c r="AD1023" s="22" t="e">
        <f>VLOOKUP(D1023,'2-班级信息'!A:AI,35,0)</f>
        <v>#N/A</v>
      </c>
      <c r="AE1023" s="22" t="e">
        <f>VLOOKUP(D1023,'2-班级信息'!A:AL,12,0)</f>
        <v>#N/A</v>
      </c>
      <c r="AF1023" s="22" t="e">
        <f t="shared" si="196"/>
        <v>#N/A</v>
      </c>
      <c r="AG1023" s="22" t="e">
        <f t="shared" si="207"/>
        <v>#N/A</v>
      </c>
    </row>
    <row r="1024" spans="1:33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2" t="str">
        <f t="shared" si="197"/>
        <v xml:space="preserve"> </v>
      </c>
      <c r="R1024" s="22" t="str">
        <f>IF(Q1024="在读",IF(IFERROR(FIND("一",D1024),0)&gt;0,"一对一",VLOOKUP(LEFT(D1024,3),班级编码!A:H,8,0)),Q1024)</f>
        <v xml:space="preserve"> </v>
      </c>
      <c r="S1024" s="22">
        <f t="shared" si="198"/>
        <v>0</v>
      </c>
      <c r="T1024" s="22">
        <f t="shared" si="199"/>
        <v>0</v>
      </c>
      <c r="U1024" s="22" t="str">
        <f t="shared" si="200"/>
        <v/>
      </c>
      <c r="V1024" s="22" t="str">
        <f t="shared" si="201"/>
        <v/>
      </c>
      <c r="W1024" s="22" t="str">
        <f t="shared" si="202"/>
        <v/>
      </c>
      <c r="X1024" s="22" t="str">
        <f t="shared" si="203"/>
        <v/>
      </c>
      <c r="Y1024" s="22">
        <f t="shared" si="204"/>
        <v>0</v>
      </c>
      <c r="Z1024" s="22">
        <f t="shared" si="205"/>
        <v>0</v>
      </c>
      <c r="AA1024" s="22" t="str">
        <f t="shared" si="195"/>
        <v/>
      </c>
      <c r="AB1024" s="22">
        <f>COUNTIF($G$2:G1024,G1024)</f>
        <v>0</v>
      </c>
      <c r="AC1024" s="22" t="str">
        <f t="shared" si="206"/>
        <v/>
      </c>
      <c r="AD1024" s="22" t="e">
        <f>VLOOKUP(D1024,'2-班级信息'!A:AI,35,0)</f>
        <v>#N/A</v>
      </c>
      <c r="AE1024" s="22" t="e">
        <f>VLOOKUP(D1024,'2-班级信息'!A:AL,12,0)</f>
        <v>#N/A</v>
      </c>
      <c r="AF1024" s="22" t="e">
        <f t="shared" si="196"/>
        <v>#N/A</v>
      </c>
      <c r="AG1024" s="22" t="e">
        <f t="shared" si="207"/>
        <v>#N/A</v>
      </c>
    </row>
    <row r="1025" spans="1:33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2" t="str">
        <f t="shared" si="197"/>
        <v xml:space="preserve"> </v>
      </c>
      <c r="R1025" s="22" t="str">
        <f>IF(Q1025="在读",IF(IFERROR(FIND("一",D1025),0)&gt;0,"一对一",VLOOKUP(LEFT(D1025,3),班级编码!A:H,8,0)),Q1025)</f>
        <v xml:space="preserve"> </v>
      </c>
      <c r="S1025" s="22">
        <f t="shared" si="198"/>
        <v>0</v>
      </c>
      <c r="T1025" s="22">
        <f t="shared" si="199"/>
        <v>0</v>
      </c>
      <c r="U1025" s="22" t="str">
        <f t="shared" si="200"/>
        <v/>
      </c>
      <c r="V1025" s="22" t="str">
        <f t="shared" si="201"/>
        <v/>
      </c>
      <c r="W1025" s="22" t="str">
        <f t="shared" si="202"/>
        <v/>
      </c>
      <c r="X1025" s="22" t="str">
        <f t="shared" si="203"/>
        <v/>
      </c>
      <c r="Y1025" s="22">
        <f t="shared" si="204"/>
        <v>0</v>
      </c>
      <c r="Z1025" s="22">
        <f t="shared" si="205"/>
        <v>0</v>
      </c>
      <c r="AA1025" s="22" t="str">
        <f t="shared" si="195"/>
        <v/>
      </c>
      <c r="AB1025" s="22">
        <f>COUNTIF($G$2:G1025,G1025)</f>
        <v>0</v>
      </c>
      <c r="AC1025" s="22" t="str">
        <f t="shared" si="206"/>
        <v/>
      </c>
      <c r="AD1025" s="22" t="e">
        <f>VLOOKUP(D1025,'2-班级信息'!A:AI,35,0)</f>
        <v>#N/A</v>
      </c>
      <c r="AE1025" s="22" t="e">
        <f>VLOOKUP(D1025,'2-班级信息'!A:AL,12,0)</f>
        <v>#N/A</v>
      </c>
      <c r="AF1025" s="22" t="e">
        <f t="shared" si="196"/>
        <v>#N/A</v>
      </c>
      <c r="AG1025" s="22" t="e">
        <f t="shared" si="207"/>
        <v>#N/A</v>
      </c>
    </row>
    <row r="1026" spans="1:33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2" t="str">
        <f t="shared" si="197"/>
        <v xml:space="preserve"> </v>
      </c>
      <c r="R1026" s="22" t="str">
        <f>IF(Q1026="在读",IF(IFERROR(FIND("一",D1026),0)&gt;0,"一对一",VLOOKUP(LEFT(D1026,3),班级编码!A:H,8,0)),Q1026)</f>
        <v xml:space="preserve"> </v>
      </c>
      <c r="S1026" s="22">
        <f t="shared" si="198"/>
        <v>0</v>
      </c>
      <c r="T1026" s="22">
        <f t="shared" si="199"/>
        <v>0</v>
      </c>
      <c r="U1026" s="22" t="str">
        <f t="shared" si="200"/>
        <v/>
      </c>
      <c r="V1026" s="22" t="str">
        <f t="shared" si="201"/>
        <v/>
      </c>
      <c r="W1026" s="22" t="str">
        <f t="shared" si="202"/>
        <v/>
      </c>
      <c r="X1026" s="22" t="str">
        <f t="shared" si="203"/>
        <v/>
      </c>
      <c r="Y1026" s="22">
        <f t="shared" si="204"/>
        <v>0</v>
      </c>
      <c r="Z1026" s="22">
        <f t="shared" si="205"/>
        <v>0</v>
      </c>
      <c r="AA1026" s="22" t="str">
        <f t="shared" ref="AA1026:AA1089" si="208">IF(COUNTIF(G:G,G1026)&gt;1,"重复","")</f>
        <v/>
      </c>
      <c r="AB1026" s="22">
        <f>COUNTIF($G$2:G1026,G1026)</f>
        <v>0</v>
      </c>
      <c r="AC1026" s="22" t="str">
        <f t="shared" si="206"/>
        <v/>
      </c>
      <c r="AD1026" s="22" t="e">
        <f>VLOOKUP(D1026,'2-班级信息'!A:AI,35,0)</f>
        <v>#N/A</v>
      </c>
      <c r="AE1026" s="22" t="e">
        <f>VLOOKUP(D1026,'2-班级信息'!A:AL,12,0)</f>
        <v>#N/A</v>
      </c>
      <c r="AF1026" s="22" t="e">
        <f t="shared" ref="AF1026:AF1089" si="209">IF(R1026="一对一","一对一",VLOOKUP(I1026,AH:AI,2,0))</f>
        <v>#N/A</v>
      </c>
      <c r="AG1026" s="22" t="e">
        <f t="shared" si="207"/>
        <v>#N/A</v>
      </c>
    </row>
    <row r="1027" spans="1:33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2" t="str">
        <f t="shared" ref="Q1027:Q1090" si="210">IF(D1027="停读","停读",IF(D1027="未进班","未进班",IF(AND(M1027="",G1027&lt;&gt;""),"在读"," ")))</f>
        <v xml:space="preserve"> </v>
      </c>
      <c r="R1027" s="22" t="str">
        <f>IF(Q1027="在读",IF(IFERROR(FIND("一",D1027),0)&gt;0,"一对一",VLOOKUP(LEFT(D1027,3),班级编码!A:H,8,0)),Q1027)</f>
        <v xml:space="preserve"> </v>
      </c>
      <c r="S1027" s="22">
        <f t="shared" ref="S1027:S1090" si="211">+D1027</f>
        <v>0</v>
      </c>
      <c r="T1027" s="22">
        <f t="shared" ref="T1027:T1090" si="212">IFERROR(LEFT(F1027,FIND(",",F1027)-1),F1027)</f>
        <v>0</v>
      </c>
      <c r="U1027" s="22" t="str">
        <f t="shared" ref="U1027:U1090" si="213">IF(Y1027=Z1027,X1027,W1027)</f>
        <v/>
      </c>
      <c r="V1027" s="22" t="str">
        <f t="shared" ref="V1027:V1090" si="214">IF(Y1027=Z1027,W1027,X1027)</f>
        <v/>
      </c>
      <c r="W1027" s="22" t="str">
        <f t="shared" ref="W1027:W1090" si="215">IFERROR(MID(F1027,FIND(",",F1027)+1,FIND("@",SUBSTITUTE(F1027,",","@",2))-FIND(",",F1027)-1),IF(ISERROR(FIND(",",F1027)),"",MID(F1027,FIND(",",F1027)+1,20)))</f>
        <v/>
      </c>
      <c r="X1027" s="22" t="str">
        <f t="shared" ref="X1027:X1090" si="216">IFERROR(MID(F1027,FIND("@",SUBSTITUTE(F1027,",","@",2))+1,10),"")</f>
        <v/>
      </c>
      <c r="Y1027" s="22">
        <f t="shared" ref="Y1027:Y1090" si="217">LEN(W1027)</f>
        <v>0</v>
      </c>
      <c r="Z1027" s="22">
        <f t="shared" ref="Z1027:Z1090" si="218">LENB(W1027)</f>
        <v>0</v>
      </c>
      <c r="AA1027" s="22" t="str">
        <f t="shared" si="208"/>
        <v/>
      </c>
      <c r="AB1027" s="22">
        <f>COUNTIF($G$2:G1027,G1027)</f>
        <v>0</v>
      </c>
      <c r="AC1027" s="22" t="str">
        <f t="shared" ref="AC1027:AC1090" si="219">IF(IFERROR(FIND("一",D1027),0)&gt;0,"一对一",LEFT(D1027,3))</f>
        <v/>
      </c>
      <c r="AD1027" s="22" t="e">
        <f>VLOOKUP(D1027,'2-班级信息'!A:AI,35,0)</f>
        <v>#N/A</v>
      </c>
      <c r="AE1027" s="22" t="e">
        <f>VLOOKUP(D1027,'2-班级信息'!A:AL,12,0)</f>
        <v>#N/A</v>
      </c>
      <c r="AF1027" s="22" t="e">
        <f t="shared" si="209"/>
        <v>#N/A</v>
      </c>
      <c r="AG1027" s="22" t="e">
        <f t="shared" ref="AG1027:AG1090" si="220">IF(OR(AF1027="幼儿班",AF1027="中学班",AF1027="一对一"),AF1027,IF(OR(AD1027="周日晚上",AD1027="周五晚上",AD1027="周六晚上"),AD1027,IF(OR(AD1027="周六上午",AD1027="周六下午",AD1027="周日上午",AD1027="周日下午",),"小学周末白天班","小学平时"&amp;AE1027&amp;"班")))</f>
        <v>#N/A</v>
      </c>
    </row>
    <row r="1028" spans="1:33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2" t="str">
        <f t="shared" si="210"/>
        <v xml:space="preserve"> </v>
      </c>
      <c r="R1028" s="22" t="str">
        <f>IF(Q1028="在读",IF(IFERROR(FIND("一",D1028),0)&gt;0,"一对一",VLOOKUP(LEFT(D1028,3),班级编码!A:H,8,0)),Q1028)</f>
        <v xml:space="preserve"> </v>
      </c>
      <c r="S1028" s="22">
        <f t="shared" si="211"/>
        <v>0</v>
      </c>
      <c r="T1028" s="22">
        <f t="shared" si="212"/>
        <v>0</v>
      </c>
      <c r="U1028" s="22" t="str">
        <f t="shared" si="213"/>
        <v/>
      </c>
      <c r="V1028" s="22" t="str">
        <f t="shared" si="214"/>
        <v/>
      </c>
      <c r="W1028" s="22" t="str">
        <f t="shared" si="215"/>
        <v/>
      </c>
      <c r="X1028" s="22" t="str">
        <f t="shared" si="216"/>
        <v/>
      </c>
      <c r="Y1028" s="22">
        <f t="shared" si="217"/>
        <v>0</v>
      </c>
      <c r="Z1028" s="22">
        <f t="shared" si="218"/>
        <v>0</v>
      </c>
      <c r="AA1028" s="22" t="str">
        <f t="shared" si="208"/>
        <v/>
      </c>
      <c r="AB1028" s="22">
        <f>COUNTIF($G$2:G1028,G1028)</f>
        <v>0</v>
      </c>
      <c r="AC1028" s="22" t="str">
        <f t="shared" si="219"/>
        <v/>
      </c>
      <c r="AD1028" s="22" t="e">
        <f>VLOOKUP(D1028,'2-班级信息'!A:AI,35,0)</f>
        <v>#N/A</v>
      </c>
      <c r="AE1028" s="22" t="e">
        <f>VLOOKUP(D1028,'2-班级信息'!A:AL,12,0)</f>
        <v>#N/A</v>
      </c>
      <c r="AF1028" s="22" t="e">
        <f t="shared" si="209"/>
        <v>#N/A</v>
      </c>
      <c r="AG1028" s="22" t="e">
        <f t="shared" si="220"/>
        <v>#N/A</v>
      </c>
    </row>
    <row r="1029" spans="1:33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2" t="str">
        <f t="shared" si="210"/>
        <v xml:space="preserve"> </v>
      </c>
      <c r="R1029" s="22" t="str">
        <f>IF(Q1029="在读",IF(IFERROR(FIND("一",D1029),0)&gt;0,"一对一",VLOOKUP(LEFT(D1029,3),班级编码!A:H,8,0)),Q1029)</f>
        <v xml:space="preserve"> </v>
      </c>
      <c r="S1029" s="22">
        <f t="shared" si="211"/>
        <v>0</v>
      </c>
      <c r="T1029" s="22">
        <f t="shared" si="212"/>
        <v>0</v>
      </c>
      <c r="U1029" s="22" t="str">
        <f t="shared" si="213"/>
        <v/>
      </c>
      <c r="V1029" s="22" t="str">
        <f t="shared" si="214"/>
        <v/>
      </c>
      <c r="W1029" s="22" t="str">
        <f t="shared" si="215"/>
        <v/>
      </c>
      <c r="X1029" s="22" t="str">
        <f t="shared" si="216"/>
        <v/>
      </c>
      <c r="Y1029" s="22">
        <f t="shared" si="217"/>
        <v>0</v>
      </c>
      <c r="Z1029" s="22">
        <f t="shared" si="218"/>
        <v>0</v>
      </c>
      <c r="AA1029" s="22" t="str">
        <f t="shared" si="208"/>
        <v/>
      </c>
      <c r="AB1029" s="22">
        <f>COUNTIF($G$2:G1029,G1029)</f>
        <v>0</v>
      </c>
      <c r="AC1029" s="22" t="str">
        <f t="shared" si="219"/>
        <v/>
      </c>
      <c r="AD1029" s="22" t="e">
        <f>VLOOKUP(D1029,'2-班级信息'!A:AI,35,0)</f>
        <v>#N/A</v>
      </c>
      <c r="AE1029" s="22" t="e">
        <f>VLOOKUP(D1029,'2-班级信息'!A:AL,12,0)</f>
        <v>#N/A</v>
      </c>
      <c r="AF1029" s="22" t="e">
        <f t="shared" si="209"/>
        <v>#N/A</v>
      </c>
      <c r="AG1029" s="22" t="e">
        <f t="shared" si="220"/>
        <v>#N/A</v>
      </c>
    </row>
    <row r="1030" spans="1:33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2" t="str">
        <f t="shared" si="210"/>
        <v xml:space="preserve"> </v>
      </c>
      <c r="R1030" s="22" t="str">
        <f>IF(Q1030="在读",IF(IFERROR(FIND("一",D1030),0)&gt;0,"一对一",VLOOKUP(LEFT(D1030,3),班级编码!A:H,8,0)),Q1030)</f>
        <v xml:space="preserve"> </v>
      </c>
      <c r="S1030" s="22">
        <f t="shared" si="211"/>
        <v>0</v>
      </c>
      <c r="T1030" s="22">
        <f t="shared" si="212"/>
        <v>0</v>
      </c>
      <c r="U1030" s="22" t="str">
        <f t="shared" si="213"/>
        <v/>
      </c>
      <c r="V1030" s="22" t="str">
        <f t="shared" si="214"/>
        <v/>
      </c>
      <c r="W1030" s="22" t="str">
        <f t="shared" si="215"/>
        <v/>
      </c>
      <c r="X1030" s="22" t="str">
        <f t="shared" si="216"/>
        <v/>
      </c>
      <c r="Y1030" s="22">
        <f t="shared" si="217"/>
        <v>0</v>
      </c>
      <c r="Z1030" s="22">
        <f t="shared" si="218"/>
        <v>0</v>
      </c>
      <c r="AA1030" s="22" t="str">
        <f t="shared" si="208"/>
        <v/>
      </c>
      <c r="AB1030" s="22">
        <f>COUNTIF($G$2:G1030,G1030)</f>
        <v>0</v>
      </c>
      <c r="AC1030" s="22" t="str">
        <f t="shared" si="219"/>
        <v/>
      </c>
      <c r="AD1030" s="22" t="e">
        <f>VLOOKUP(D1030,'2-班级信息'!A:AI,35,0)</f>
        <v>#N/A</v>
      </c>
      <c r="AE1030" s="22" t="e">
        <f>VLOOKUP(D1030,'2-班级信息'!A:AL,12,0)</f>
        <v>#N/A</v>
      </c>
      <c r="AF1030" s="22" t="e">
        <f t="shared" si="209"/>
        <v>#N/A</v>
      </c>
      <c r="AG1030" s="22" t="e">
        <f t="shared" si="220"/>
        <v>#N/A</v>
      </c>
    </row>
    <row r="1031" spans="1:33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2" t="str">
        <f t="shared" si="210"/>
        <v xml:space="preserve"> </v>
      </c>
      <c r="R1031" s="22" t="str">
        <f>IF(Q1031="在读",IF(IFERROR(FIND("一",D1031),0)&gt;0,"一对一",VLOOKUP(LEFT(D1031,3),班级编码!A:H,8,0)),Q1031)</f>
        <v xml:space="preserve"> </v>
      </c>
      <c r="S1031" s="22">
        <f t="shared" si="211"/>
        <v>0</v>
      </c>
      <c r="T1031" s="22">
        <f t="shared" si="212"/>
        <v>0</v>
      </c>
      <c r="U1031" s="22" t="str">
        <f t="shared" si="213"/>
        <v/>
      </c>
      <c r="V1031" s="22" t="str">
        <f t="shared" si="214"/>
        <v/>
      </c>
      <c r="W1031" s="22" t="str">
        <f t="shared" si="215"/>
        <v/>
      </c>
      <c r="X1031" s="22" t="str">
        <f t="shared" si="216"/>
        <v/>
      </c>
      <c r="Y1031" s="22">
        <f t="shared" si="217"/>
        <v>0</v>
      </c>
      <c r="Z1031" s="22">
        <f t="shared" si="218"/>
        <v>0</v>
      </c>
      <c r="AA1031" s="22" t="str">
        <f t="shared" si="208"/>
        <v/>
      </c>
      <c r="AB1031" s="22">
        <f>COUNTIF($G$2:G1031,G1031)</f>
        <v>0</v>
      </c>
      <c r="AC1031" s="22" t="str">
        <f t="shared" si="219"/>
        <v/>
      </c>
      <c r="AD1031" s="22" t="e">
        <f>VLOOKUP(D1031,'2-班级信息'!A:AI,35,0)</f>
        <v>#N/A</v>
      </c>
      <c r="AE1031" s="22" t="e">
        <f>VLOOKUP(D1031,'2-班级信息'!A:AL,12,0)</f>
        <v>#N/A</v>
      </c>
      <c r="AF1031" s="22" t="e">
        <f t="shared" si="209"/>
        <v>#N/A</v>
      </c>
      <c r="AG1031" s="22" t="e">
        <f t="shared" si="220"/>
        <v>#N/A</v>
      </c>
    </row>
    <row r="1032" spans="1:33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2" t="str">
        <f t="shared" si="210"/>
        <v xml:space="preserve"> </v>
      </c>
      <c r="R1032" s="22" t="str">
        <f>IF(Q1032="在读",IF(IFERROR(FIND("一",D1032),0)&gt;0,"一对一",VLOOKUP(LEFT(D1032,3),班级编码!A:H,8,0)),Q1032)</f>
        <v xml:space="preserve"> </v>
      </c>
      <c r="S1032" s="22">
        <f t="shared" si="211"/>
        <v>0</v>
      </c>
      <c r="T1032" s="22">
        <f t="shared" si="212"/>
        <v>0</v>
      </c>
      <c r="U1032" s="22" t="str">
        <f t="shared" si="213"/>
        <v/>
      </c>
      <c r="V1032" s="22" t="str">
        <f t="shared" si="214"/>
        <v/>
      </c>
      <c r="W1032" s="22" t="str">
        <f t="shared" si="215"/>
        <v/>
      </c>
      <c r="X1032" s="22" t="str">
        <f t="shared" si="216"/>
        <v/>
      </c>
      <c r="Y1032" s="22">
        <f t="shared" si="217"/>
        <v>0</v>
      </c>
      <c r="Z1032" s="22">
        <f t="shared" si="218"/>
        <v>0</v>
      </c>
      <c r="AA1032" s="22" t="str">
        <f t="shared" si="208"/>
        <v/>
      </c>
      <c r="AB1032" s="22">
        <f>COUNTIF($G$2:G1032,G1032)</f>
        <v>0</v>
      </c>
      <c r="AC1032" s="22" t="str">
        <f t="shared" si="219"/>
        <v/>
      </c>
      <c r="AD1032" s="22" t="e">
        <f>VLOOKUP(D1032,'2-班级信息'!A:AI,35,0)</f>
        <v>#N/A</v>
      </c>
      <c r="AE1032" s="22" t="e">
        <f>VLOOKUP(D1032,'2-班级信息'!A:AL,12,0)</f>
        <v>#N/A</v>
      </c>
      <c r="AF1032" s="22" t="e">
        <f t="shared" si="209"/>
        <v>#N/A</v>
      </c>
      <c r="AG1032" s="22" t="e">
        <f t="shared" si="220"/>
        <v>#N/A</v>
      </c>
    </row>
    <row r="1033" spans="1:33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2" t="str">
        <f t="shared" si="210"/>
        <v xml:space="preserve"> </v>
      </c>
      <c r="R1033" s="22" t="str">
        <f>IF(Q1033="在读",IF(IFERROR(FIND("一",D1033),0)&gt;0,"一对一",VLOOKUP(LEFT(D1033,3),班级编码!A:H,8,0)),Q1033)</f>
        <v xml:space="preserve"> </v>
      </c>
      <c r="S1033" s="22">
        <f t="shared" si="211"/>
        <v>0</v>
      </c>
      <c r="T1033" s="22">
        <f t="shared" si="212"/>
        <v>0</v>
      </c>
      <c r="U1033" s="22" t="str">
        <f t="shared" si="213"/>
        <v/>
      </c>
      <c r="V1033" s="22" t="str">
        <f t="shared" si="214"/>
        <v/>
      </c>
      <c r="W1033" s="22" t="str">
        <f t="shared" si="215"/>
        <v/>
      </c>
      <c r="X1033" s="22" t="str">
        <f t="shared" si="216"/>
        <v/>
      </c>
      <c r="Y1033" s="22">
        <f t="shared" si="217"/>
        <v>0</v>
      </c>
      <c r="Z1033" s="22">
        <f t="shared" si="218"/>
        <v>0</v>
      </c>
      <c r="AA1033" s="22" t="str">
        <f t="shared" si="208"/>
        <v/>
      </c>
      <c r="AB1033" s="22">
        <f>COUNTIF($G$2:G1033,G1033)</f>
        <v>0</v>
      </c>
      <c r="AC1033" s="22" t="str">
        <f t="shared" si="219"/>
        <v/>
      </c>
      <c r="AD1033" s="22" t="e">
        <f>VLOOKUP(D1033,'2-班级信息'!A:AI,35,0)</f>
        <v>#N/A</v>
      </c>
      <c r="AE1033" s="22" t="e">
        <f>VLOOKUP(D1033,'2-班级信息'!A:AL,12,0)</f>
        <v>#N/A</v>
      </c>
      <c r="AF1033" s="22" t="e">
        <f t="shared" si="209"/>
        <v>#N/A</v>
      </c>
      <c r="AG1033" s="22" t="e">
        <f t="shared" si="220"/>
        <v>#N/A</v>
      </c>
    </row>
    <row r="1034" spans="1:33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2" t="str">
        <f t="shared" si="210"/>
        <v xml:space="preserve"> </v>
      </c>
      <c r="R1034" s="22" t="str">
        <f>IF(Q1034="在读",IF(IFERROR(FIND("一",D1034),0)&gt;0,"一对一",VLOOKUP(LEFT(D1034,3),班级编码!A:H,8,0)),Q1034)</f>
        <v xml:space="preserve"> </v>
      </c>
      <c r="S1034" s="22">
        <f t="shared" si="211"/>
        <v>0</v>
      </c>
      <c r="T1034" s="22">
        <f t="shared" si="212"/>
        <v>0</v>
      </c>
      <c r="U1034" s="22" t="str">
        <f t="shared" si="213"/>
        <v/>
      </c>
      <c r="V1034" s="22" t="str">
        <f t="shared" si="214"/>
        <v/>
      </c>
      <c r="W1034" s="22" t="str">
        <f t="shared" si="215"/>
        <v/>
      </c>
      <c r="X1034" s="22" t="str">
        <f t="shared" si="216"/>
        <v/>
      </c>
      <c r="Y1034" s="22">
        <f t="shared" si="217"/>
        <v>0</v>
      </c>
      <c r="Z1034" s="22">
        <f t="shared" si="218"/>
        <v>0</v>
      </c>
      <c r="AA1034" s="22" t="str">
        <f t="shared" si="208"/>
        <v/>
      </c>
      <c r="AB1034" s="22">
        <f>COUNTIF($G$2:G1034,G1034)</f>
        <v>0</v>
      </c>
      <c r="AC1034" s="22" t="str">
        <f t="shared" si="219"/>
        <v/>
      </c>
      <c r="AD1034" s="22" t="e">
        <f>VLOOKUP(D1034,'2-班级信息'!A:AI,35,0)</f>
        <v>#N/A</v>
      </c>
      <c r="AE1034" s="22" t="e">
        <f>VLOOKUP(D1034,'2-班级信息'!A:AL,12,0)</f>
        <v>#N/A</v>
      </c>
      <c r="AF1034" s="22" t="e">
        <f t="shared" si="209"/>
        <v>#N/A</v>
      </c>
      <c r="AG1034" s="22" t="e">
        <f t="shared" si="220"/>
        <v>#N/A</v>
      </c>
    </row>
    <row r="1035" spans="1:33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2" t="str">
        <f t="shared" si="210"/>
        <v xml:space="preserve"> </v>
      </c>
      <c r="R1035" s="22" t="str">
        <f>IF(Q1035="在读",IF(IFERROR(FIND("一",D1035),0)&gt;0,"一对一",VLOOKUP(LEFT(D1035,3),班级编码!A:H,8,0)),Q1035)</f>
        <v xml:space="preserve"> </v>
      </c>
      <c r="S1035" s="22">
        <f t="shared" si="211"/>
        <v>0</v>
      </c>
      <c r="T1035" s="22">
        <f t="shared" si="212"/>
        <v>0</v>
      </c>
      <c r="U1035" s="22" t="str">
        <f t="shared" si="213"/>
        <v/>
      </c>
      <c r="V1035" s="22" t="str">
        <f t="shared" si="214"/>
        <v/>
      </c>
      <c r="W1035" s="22" t="str">
        <f t="shared" si="215"/>
        <v/>
      </c>
      <c r="X1035" s="22" t="str">
        <f t="shared" si="216"/>
        <v/>
      </c>
      <c r="Y1035" s="22">
        <f t="shared" si="217"/>
        <v>0</v>
      </c>
      <c r="Z1035" s="22">
        <f t="shared" si="218"/>
        <v>0</v>
      </c>
      <c r="AA1035" s="22" t="str">
        <f t="shared" si="208"/>
        <v/>
      </c>
      <c r="AB1035" s="22">
        <f>COUNTIF($G$2:G1035,G1035)</f>
        <v>0</v>
      </c>
      <c r="AC1035" s="22" t="str">
        <f t="shared" si="219"/>
        <v/>
      </c>
      <c r="AD1035" s="22" t="e">
        <f>VLOOKUP(D1035,'2-班级信息'!A:AI,35,0)</f>
        <v>#N/A</v>
      </c>
      <c r="AE1035" s="22" t="e">
        <f>VLOOKUP(D1035,'2-班级信息'!A:AL,12,0)</f>
        <v>#N/A</v>
      </c>
      <c r="AF1035" s="22" t="e">
        <f t="shared" si="209"/>
        <v>#N/A</v>
      </c>
      <c r="AG1035" s="22" t="e">
        <f t="shared" si="220"/>
        <v>#N/A</v>
      </c>
    </row>
    <row r="1036" spans="1:33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2" t="str">
        <f t="shared" si="210"/>
        <v xml:space="preserve"> </v>
      </c>
      <c r="R1036" s="22" t="str">
        <f>IF(Q1036="在读",IF(IFERROR(FIND("一",D1036),0)&gt;0,"一对一",VLOOKUP(LEFT(D1036,3),班级编码!A:H,8,0)),Q1036)</f>
        <v xml:space="preserve"> </v>
      </c>
      <c r="S1036" s="22">
        <f t="shared" si="211"/>
        <v>0</v>
      </c>
      <c r="T1036" s="22">
        <f t="shared" si="212"/>
        <v>0</v>
      </c>
      <c r="U1036" s="22" t="str">
        <f t="shared" si="213"/>
        <v/>
      </c>
      <c r="V1036" s="22" t="str">
        <f t="shared" si="214"/>
        <v/>
      </c>
      <c r="W1036" s="22" t="str">
        <f t="shared" si="215"/>
        <v/>
      </c>
      <c r="X1036" s="22" t="str">
        <f t="shared" si="216"/>
        <v/>
      </c>
      <c r="Y1036" s="22">
        <f t="shared" si="217"/>
        <v>0</v>
      </c>
      <c r="Z1036" s="22">
        <f t="shared" si="218"/>
        <v>0</v>
      </c>
      <c r="AA1036" s="22" t="str">
        <f t="shared" si="208"/>
        <v/>
      </c>
      <c r="AB1036" s="22">
        <f>COUNTIF($G$2:G1036,G1036)</f>
        <v>0</v>
      </c>
      <c r="AC1036" s="22" t="str">
        <f t="shared" si="219"/>
        <v/>
      </c>
      <c r="AD1036" s="22" t="e">
        <f>VLOOKUP(D1036,'2-班级信息'!A:AI,35,0)</f>
        <v>#N/A</v>
      </c>
      <c r="AE1036" s="22" t="e">
        <f>VLOOKUP(D1036,'2-班级信息'!A:AL,12,0)</f>
        <v>#N/A</v>
      </c>
      <c r="AF1036" s="22" t="e">
        <f t="shared" si="209"/>
        <v>#N/A</v>
      </c>
      <c r="AG1036" s="22" t="e">
        <f t="shared" si="220"/>
        <v>#N/A</v>
      </c>
    </row>
    <row r="1037" spans="1:33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2" t="str">
        <f t="shared" si="210"/>
        <v xml:space="preserve"> </v>
      </c>
      <c r="R1037" s="22" t="str">
        <f>IF(Q1037="在读",IF(IFERROR(FIND("一",D1037),0)&gt;0,"一对一",VLOOKUP(LEFT(D1037,3),班级编码!A:H,8,0)),Q1037)</f>
        <v xml:space="preserve"> </v>
      </c>
      <c r="S1037" s="22">
        <f t="shared" si="211"/>
        <v>0</v>
      </c>
      <c r="T1037" s="22">
        <f t="shared" si="212"/>
        <v>0</v>
      </c>
      <c r="U1037" s="22" t="str">
        <f t="shared" si="213"/>
        <v/>
      </c>
      <c r="V1037" s="22" t="str">
        <f t="shared" si="214"/>
        <v/>
      </c>
      <c r="W1037" s="22" t="str">
        <f t="shared" si="215"/>
        <v/>
      </c>
      <c r="X1037" s="22" t="str">
        <f t="shared" si="216"/>
        <v/>
      </c>
      <c r="Y1037" s="22">
        <f t="shared" si="217"/>
        <v>0</v>
      </c>
      <c r="Z1037" s="22">
        <f t="shared" si="218"/>
        <v>0</v>
      </c>
      <c r="AA1037" s="22" t="str">
        <f t="shared" si="208"/>
        <v/>
      </c>
      <c r="AB1037" s="22">
        <f>COUNTIF($G$2:G1037,G1037)</f>
        <v>0</v>
      </c>
      <c r="AC1037" s="22" t="str">
        <f t="shared" si="219"/>
        <v/>
      </c>
      <c r="AD1037" s="22" t="e">
        <f>VLOOKUP(D1037,'2-班级信息'!A:AI,35,0)</f>
        <v>#N/A</v>
      </c>
      <c r="AE1037" s="22" t="e">
        <f>VLOOKUP(D1037,'2-班级信息'!A:AL,12,0)</f>
        <v>#N/A</v>
      </c>
      <c r="AF1037" s="22" t="e">
        <f t="shared" si="209"/>
        <v>#N/A</v>
      </c>
      <c r="AG1037" s="22" t="e">
        <f t="shared" si="220"/>
        <v>#N/A</v>
      </c>
    </row>
    <row r="1038" spans="1:33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2" t="str">
        <f t="shared" si="210"/>
        <v xml:space="preserve"> </v>
      </c>
      <c r="R1038" s="22" t="str">
        <f>IF(Q1038="在读",IF(IFERROR(FIND("一",D1038),0)&gt;0,"一对一",VLOOKUP(LEFT(D1038,3),班级编码!A:H,8,0)),Q1038)</f>
        <v xml:space="preserve"> </v>
      </c>
      <c r="S1038" s="22">
        <f t="shared" si="211"/>
        <v>0</v>
      </c>
      <c r="T1038" s="22">
        <f t="shared" si="212"/>
        <v>0</v>
      </c>
      <c r="U1038" s="22" t="str">
        <f t="shared" si="213"/>
        <v/>
      </c>
      <c r="V1038" s="22" t="str">
        <f t="shared" si="214"/>
        <v/>
      </c>
      <c r="W1038" s="22" t="str">
        <f t="shared" si="215"/>
        <v/>
      </c>
      <c r="X1038" s="22" t="str">
        <f t="shared" si="216"/>
        <v/>
      </c>
      <c r="Y1038" s="22">
        <f t="shared" si="217"/>
        <v>0</v>
      </c>
      <c r="Z1038" s="22">
        <f t="shared" si="218"/>
        <v>0</v>
      </c>
      <c r="AA1038" s="22" t="str">
        <f t="shared" si="208"/>
        <v/>
      </c>
      <c r="AB1038" s="22">
        <f>COUNTIF($G$2:G1038,G1038)</f>
        <v>0</v>
      </c>
      <c r="AC1038" s="22" t="str">
        <f t="shared" si="219"/>
        <v/>
      </c>
      <c r="AD1038" s="22" t="e">
        <f>VLOOKUP(D1038,'2-班级信息'!A:AI,35,0)</f>
        <v>#N/A</v>
      </c>
      <c r="AE1038" s="22" t="e">
        <f>VLOOKUP(D1038,'2-班级信息'!A:AL,12,0)</f>
        <v>#N/A</v>
      </c>
      <c r="AF1038" s="22" t="e">
        <f t="shared" si="209"/>
        <v>#N/A</v>
      </c>
      <c r="AG1038" s="22" t="e">
        <f t="shared" si="220"/>
        <v>#N/A</v>
      </c>
    </row>
    <row r="1039" spans="1:33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2" t="str">
        <f t="shared" si="210"/>
        <v xml:space="preserve"> </v>
      </c>
      <c r="R1039" s="22" t="str">
        <f>IF(Q1039="在读",IF(IFERROR(FIND("一",D1039),0)&gt;0,"一对一",VLOOKUP(LEFT(D1039,3),班级编码!A:H,8,0)),Q1039)</f>
        <v xml:space="preserve"> </v>
      </c>
      <c r="S1039" s="22">
        <f t="shared" si="211"/>
        <v>0</v>
      </c>
      <c r="T1039" s="22">
        <f t="shared" si="212"/>
        <v>0</v>
      </c>
      <c r="U1039" s="22" t="str">
        <f t="shared" si="213"/>
        <v/>
      </c>
      <c r="V1039" s="22" t="str">
        <f t="shared" si="214"/>
        <v/>
      </c>
      <c r="W1039" s="22" t="str">
        <f t="shared" si="215"/>
        <v/>
      </c>
      <c r="X1039" s="22" t="str">
        <f t="shared" si="216"/>
        <v/>
      </c>
      <c r="Y1039" s="22">
        <f t="shared" si="217"/>
        <v>0</v>
      </c>
      <c r="Z1039" s="22">
        <f t="shared" si="218"/>
        <v>0</v>
      </c>
      <c r="AA1039" s="22" t="str">
        <f t="shared" si="208"/>
        <v/>
      </c>
      <c r="AB1039" s="22">
        <f>COUNTIF($G$2:G1039,G1039)</f>
        <v>0</v>
      </c>
      <c r="AC1039" s="22" t="str">
        <f t="shared" si="219"/>
        <v/>
      </c>
      <c r="AD1039" s="22" t="e">
        <f>VLOOKUP(D1039,'2-班级信息'!A:AI,35,0)</f>
        <v>#N/A</v>
      </c>
      <c r="AE1039" s="22" t="e">
        <f>VLOOKUP(D1039,'2-班级信息'!A:AL,12,0)</f>
        <v>#N/A</v>
      </c>
      <c r="AF1039" s="22" t="e">
        <f t="shared" si="209"/>
        <v>#N/A</v>
      </c>
      <c r="AG1039" s="22" t="e">
        <f t="shared" si="220"/>
        <v>#N/A</v>
      </c>
    </row>
    <row r="1040" spans="1:33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2" t="str">
        <f t="shared" si="210"/>
        <v xml:space="preserve"> </v>
      </c>
      <c r="R1040" s="22" t="str">
        <f>IF(Q1040="在读",IF(IFERROR(FIND("一",D1040),0)&gt;0,"一对一",VLOOKUP(LEFT(D1040,3),班级编码!A:H,8,0)),Q1040)</f>
        <v xml:space="preserve"> </v>
      </c>
      <c r="S1040" s="22">
        <f t="shared" si="211"/>
        <v>0</v>
      </c>
      <c r="T1040" s="22">
        <f t="shared" si="212"/>
        <v>0</v>
      </c>
      <c r="U1040" s="22" t="str">
        <f t="shared" si="213"/>
        <v/>
      </c>
      <c r="V1040" s="22" t="str">
        <f t="shared" si="214"/>
        <v/>
      </c>
      <c r="W1040" s="22" t="str">
        <f t="shared" si="215"/>
        <v/>
      </c>
      <c r="X1040" s="22" t="str">
        <f t="shared" si="216"/>
        <v/>
      </c>
      <c r="Y1040" s="22">
        <f t="shared" si="217"/>
        <v>0</v>
      </c>
      <c r="Z1040" s="22">
        <f t="shared" si="218"/>
        <v>0</v>
      </c>
      <c r="AA1040" s="22" t="str">
        <f t="shared" si="208"/>
        <v/>
      </c>
      <c r="AB1040" s="22">
        <f>COUNTIF($G$2:G1040,G1040)</f>
        <v>0</v>
      </c>
      <c r="AC1040" s="22" t="str">
        <f t="shared" si="219"/>
        <v/>
      </c>
      <c r="AD1040" s="22" t="e">
        <f>VLOOKUP(D1040,'2-班级信息'!A:AI,35,0)</f>
        <v>#N/A</v>
      </c>
      <c r="AE1040" s="22" t="e">
        <f>VLOOKUP(D1040,'2-班级信息'!A:AL,12,0)</f>
        <v>#N/A</v>
      </c>
      <c r="AF1040" s="22" t="e">
        <f t="shared" si="209"/>
        <v>#N/A</v>
      </c>
      <c r="AG1040" s="22" t="e">
        <f t="shared" si="220"/>
        <v>#N/A</v>
      </c>
    </row>
    <row r="1041" spans="1:33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2" t="str">
        <f t="shared" si="210"/>
        <v xml:space="preserve"> </v>
      </c>
      <c r="R1041" s="22" t="str">
        <f>IF(Q1041="在读",IF(IFERROR(FIND("一",D1041),0)&gt;0,"一对一",VLOOKUP(LEFT(D1041,3),班级编码!A:H,8,0)),Q1041)</f>
        <v xml:space="preserve"> </v>
      </c>
      <c r="S1041" s="22">
        <f t="shared" si="211"/>
        <v>0</v>
      </c>
      <c r="T1041" s="22">
        <f t="shared" si="212"/>
        <v>0</v>
      </c>
      <c r="U1041" s="22" t="str">
        <f t="shared" si="213"/>
        <v/>
      </c>
      <c r="V1041" s="22" t="str">
        <f t="shared" si="214"/>
        <v/>
      </c>
      <c r="W1041" s="22" t="str">
        <f t="shared" si="215"/>
        <v/>
      </c>
      <c r="X1041" s="22" t="str">
        <f t="shared" si="216"/>
        <v/>
      </c>
      <c r="Y1041" s="22">
        <f t="shared" si="217"/>
        <v>0</v>
      </c>
      <c r="Z1041" s="22">
        <f t="shared" si="218"/>
        <v>0</v>
      </c>
      <c r="AA1041" s="22" t="str">
        <f t="shared" si="208"/>
        <v/>
      </c>
      <c r="AB1041" s="22">
        <f>COUNTIF($G$2:G1041,G1041)</f>
        <v>0</v>
      </c>
      <c r="AC1041" s="22" t="str">
        <f t="shared" si="219"/>
        <v/>
      </c>
      <c r="AD1041" s="22" t="e">
        <f>VLOOKUP(D1041,'2-班级信息'!A:AI,35,0)</f>
        <v>#N/A</v>
      </c>
      <c r="AE1041" s="22" t="e">
        <f>VLOOKUP(D1041,'2-班级信息'!A:AL,12,0)</f>
        <v>#N/A</v>
      </c>
      <c r="AF1041" s="22" t="e">
        <f t="shared" si="209"/>
        <v>#N/A</v>
      </c>
      <c r="AG1041" s="22" t="e">
        <f t="shared" si="220"/>
        <v>#N/A</v>
      </c>
    </row>
    <row r="1042" spans="1:33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2" t="str">
        <f t="shared" si="210"/>
        <v xml:space="preserve"> </v>
      </c>
      <c r="R1042" s="22" t="str">
        <f>IF(Q1042="在读",IF(IFERROR(FIND("一",D1042),0)&gt;0,"一对一",VLOOKUP(LEFT(D1042,3),班级编码!A:H,8,0)),Q1042)</f>
        <v xml:space="preserve"> </v>
      </c>
      <c r="S1042" s="22">
        <f t="shared" si="211"/>
        <v>0</v>
      </c>
      <c r="T1042" s="22">
        <f t="shared" si="212"/>
        <v>0</v>
      </c>
      <c r="U1042" s="22" t="str">
        <f t="shared" si="213"/>
        <v/>
      </c>
      <c r="V1042" s="22" t="str">
        <f t="shared" si="214"/>
        <v/>
      </c>
      <c r="W1042" s="22" t="str">
        <f t="shared" si="215"/>
        <v/>
      </c>
      <c r="X1042" s="22" t="str">
        <f t="shared" si="216"/>
        <v/>
      </c>
      <c r="Y1042" s="22">
        <f t="shared" si="217"/>
        <v>0</v>
      </c>
      <c r="Z1042" s="22">
        <f t="shared" si="218"/>
        <v>0</v>
      </c>
      <c r="AA1042" s="22" t="str">
        <f t="shared" si="208"/>
        <v/>
      </c>
      <c r="AB1042" s="22">
        <f>COUNTIF($G$2:G1042,G1042)</f>
        <v>0</v>
      </c>
      <c r="AC1042" s="22" t="str">
        <f t="shared" si="219"/>
        <v/>
      </c>
      <c r="AD1042" s="22" t="e">
        <f>VLOOKUP(D1042,'2-班级信息'!A:AI,35,0)</f>
        <v>#N/A</v>
      </c>
      <c r="AE1042" s="22" t="e">
        <f>VLOOKUP(D1042,'2-班级信息'!A:AL,12,0)</f>
        <v>#N/A</v>
      </c>
      <c r="AF1042" s="22" t="e">
        <f t="shared" si="209"/>
        <v>#N/A</v>
      </c>
      <c r="AG1042" s="22" t="e">
        <f t="shared" si="220"/>
        <v>#N/A</v>
      </c>
    </row>
    <row r="1043" spans="1:33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2" t="str">
        <f t="shared" si="210"/>
        <v xml:space="preserve"> </v>
      </c>
      <c r="R1043" s="22" t="str">
        <f>IF(Q1043="在读",IF(IFERROR(FIND("一",D1043),0)&gt;0,"一对一",VLOOKUP(LEFT(D1043,3),班级编码!A:H,8,0)),Q1043)</f>
        <v xml:space="preserve"> </v>
      </c>
      <c r="S1043" s="22">
        <f t="shared" si="211"/>
        <v>0</v>
      </c>
      <c r="T1043" s="22">
        <f t="shared" si="212"/>
        <v>0</v>
      </c>
      <c r="U1043" s="22" t="str">
        <f t="shared" si="213"/>
        <v/>
      </c>
      <c r="V1043" s="22" t="str">
        <f t="shared" si="214"/>
        <v/>
      </c>
      <c r="W1043" s="22" t="str">
        <f t="shared" si="215"/>
        <v/>
      </c>
      <c r="X1043" s="22" t="str">
        <f t="shared" si="216"/>
        <v/>
      </c>
      <c r="Y1043" s="22">
        <f t="shared" si="217"/>
        <v>0</v>
      </c>
      <c r="Z1043" s="22">
        <f t="shared" si="218"/>
        <v>0</v>
      </c>
      <c r="AA1043" s="22" t="str">
        <f t="shared" si="208"/>
        <v/>
      </c>
      <c r="AB1043" s="22">
        <f>COUNTIF($G$2:G1043,G1043)</f>
        <v>0</v>
      </c>
      <c r="AC1043" s="22" t="str">
        <f t="shared" si="219"/>
        <v/>
      </c>
      <c r="AD1043" s="22" t="e">
        <f>VLOOKUP(D1043,'2-班级信息'!A:AI,35,0)</f>
        <v>#N/A</v>
      </c>
      <c r="AE1043" s="22" t="e">
        <f>VLOOKUP(D1043,'2-班级信息'!A:AL,12,0)</f>
        <v>#N/A</v>
      </c>
      <c r="AF1043" s="22" t="e">
        <f t="shared" si="209"/>
        <v>#N/A</v>
      </c>
      <c r="AG1043" s="22" t="e">
        <f t="shared" si="220"/>
        <v>#N/A</v>
      </c>
    </row>
    <row r="1044" spans="1:33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2" t="str">
        <f t="shared" si="210"/>
        <v xml:space="preserve"> </v>
      </c>
      <c r="R1044" s="22" t="str">
        <f>IF(Q1044="在读",IF(IFERROR(FIND("一",D1044),0)&gt;0,"一对一",VLOOKUP(LEFT(D1044,3),班级编码!A:H,8,0)),Q1044)</f>
        <v xml:space="preserve"> </v>
      </c>
      <c r="S1044" s="22">
        <f t="shared" si="211"/>
        <v>0</v>
      </c>
      <c r="T1044" s="22">
        <f t="shared" si="212"/>
        <v>0</v>
      </c>
      <c r="U1044" s="22" t="str">
        <f t="shared" si="213"/>
        <v/>
      </c>
      <c r="V1044" s="22" t="str">
        <f t="shared" si="214"/>
        <v/>
      </c>
      <c r="W1044" s="22" t="str">
        <f t="shared" si="215"/>
        <v/>
      </c>
      <c r="X1044" s="22" t="str">
        <f t="shared" si="216"/>
        <v/>
      </c>
      <c r="Y1044" s="22">
        <f t="shared" si="217"/>
        <v>0</v>
      </c>
      <c r="Z1044" s="22">
        <f t="shared" si="218"/>
        <v>0</v>
      </c>
      <c r="AA1044" s="22" t="str">
        <f t="shared" si="208"/>
        <v/>
      </c>
      <c r="AB1044" s="22">
        <f>COUNTIF($G$2:G1044,G1044)</f>
        <v>0</v>
      </c>
      <c r="AC1044" s="22" t="str">
        <f t="shared" si="219"/>
        <v/>
      </c>
      <c r="AD1044" s="22" t="e">
        <f>VLOOKUP(D1044,'2-班级信息'!A:AI,35,0)</f>
        <v>#N/A</v>
      </c>
      <c r="AE1044" s="22" t="e">
        <f>VLOOKUP(D1044,'2-班级信息'!A:AL,12,0)</f>
        <v>#N/A</v>
      </c>
      <c r="AF1044" s="22" t="e">
        <f t="shared" si="209"/>
        <v>#N/A</v>
      </c>
      <c r="AG1044" s="22" t="e">
        <f t="shared" si="220"/>
        <v>#N/A</v>
      </c>
    </row>
    <row r="1045" spans="1:33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2" t="str">
        <f t="shared" si="210"/>
        <v xml:space="preserve"> </v>
      </c>
      <c r="R1045" s="22" t="str">
        <f>IF(Q1045="在读",IF(IFERROR(FIND("一",D1045),0)&gt;0,"一对一",VLOOKUP(LEFT(D1045,3),班级编码!A:H,8,0)),Q1045)</f>
        <v xml:space="preserve"> </v>
      </c>
      <c r="S1045" s="22">
        <f t="shared" si="211"/>
        <v>0</v>
      </c>
      <c r="T1045" s="22">
        <f t="shared" si="212"/>
        <v>0</v>
      </c>
      <c r="U1045" s="22" t="str">
        <f t="shared" si="213"/>
        <v/>
      </c>
      <c r="V1045" s="22" t="str">
        <f t="shared" si="214"/>
        <v/>
      </c>
      <c r="W1045" s="22" t="str">
        <f t="shared" si="215"/>
        <v/>
      </c>
      <c r="X1045" s="22" t="str">
        <f t="shared" si="216"/>
        <v/>
      </c>
      <c r="Y1045" s="22">
        <f t="shared" si="217"/>
        <v>0</v>
      </c>
      <c r="Z1045" s="22">
        <f t="shared" si="218"/>
        <v>0</v>
      </c>
      <c r="AA1045" s="22" t="str">
        <f t="shared" si="208"/>
        <v/>
      </c>
      <c r="AB1045" s="22">
        <f>COUNTIF($G$2:G1045,G1045)</f>
        <v>0</v>
      </c>
      <c r="AC1045" s="22" t="str">
        <f t="shared" si="219"/>
        <v/>
      </c>
      <c r="AD1045" s="22" t="e">
        <f>VLOOKUP(D1045,'2-班级信息'!A:AI,35,0)</f>
        <v>#N/A</v>
      </c>
      <c r="AE1045" s="22" t="e">
        <f>VLOOKUP(D1045,'2-班级信息'!A:AL,12,0)</f>
        <v>#N/A</v>
      </c>
      <c r="AF1045" s="22" t="e">
        <f t="shared" si="209"/>
        <v>#N/A</v>
      </c>
      <c r="AG1045" s="22" t="e">
        <f t="shared" si="220"/>
        <v>#N/A</v>
      </c>
    </row>
    <row r="1046" spans="1:33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2" t="str">
        <f t="shared" si="210"/>
        <v xml:space="preserve"> </v>
      </c>
      <c r="R1046" s="22" t="str">
        <f>IF(Q1046="在读",IF(IFERROR(FIND("一",D1046),0)&gt;0,"一对一",VLOOKUP(LEFT(D1046,3),班级编码!A:H,8,0)),Q1046)</f>
        <v xml:space="preserve"> </v>
      </c>
      <c r="S1046" s="22">
        <f t="shared" si="211"/>
        <v>0</v>
      </c>
      <c r="T1046" s="22">
        <f t="shared" si="212"/>
        <v>0</v>
      </c>
      <c r="U1046" s="22" t="str">
        <f t="shared" si="213"/>
        <v/>
      </c>
      <c r="V1046" s="22" t="str">
        <f t="shared" si="214"/>
        <v/>
      </c>
      <c r="W1046" s="22" t="str">
        <f t="shared" si="215"/>
        <v/>
      </c>
      <c r="X1046" s="22" t="str">
        <f t="shared" si="216"/>
        <v/>
      </c>
      <c r="Y1046" s="22">
        <f t="shared" si="217"/>
        <v>0</v>
      </c>
      <c r="Z1046" s="22">
        <f t="shared" si="218"/>
        <v>0</v>
      </c>
      <c r="AA1046" s="22" t="str">
        <f t="shared" si="208"/>
        <v/>
      </c>
      <c r="AB1046" s="22">
        <f>COUNTIF($G$2:G1046,G1046)</f>
        <v>0</v>
      </c>
      <c r="AC1046" s="22" t="str">
        <f t="shared" si="219"/>
        <v/>
      </c>
      <c r="AD1046" s="22" t="e">
        <f>VLOOKUP(D1046,'2-班级信息'!A:AI,35,0)</f>
        <v>#N/A</v>
      </c>
      <c r="AE1046" s="22" t="e">
        <f>VLOOKUP(D1046,'2-班级信息'!A:AL,12,0)</f>
        <v>#N/A</v>
      </c>
      <c r="AF1046" s="22" t="e">
        <f t="shared" si="209"/>
        <v>#N/A</v>
      </c>
      <c r="AG1046" s="22" t="e">
        <f t="shared" si="220"/>
        <v>#N/A</v>
      </c>
    </row>
    <row r="1047" spans="1:33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2" t="str">
        <f t="shared" si="210"/>
        <v xml:space="preserve"> </v>
      </c>
      <c r="R1047" s="22" t="str">
        <f>IF(Q1047="在读",IF(IFERROR(FIND("一",D1047),0)&gt;0,"一对一",VLOOKUP(LEFT(D1047,3),班级编码!A:H,8,0)),Q1047)</f>
        <v xml:space="preserve"> </v>
      </c>
      <c r="S1047" s="22">
        <f t="shared" si="211"/>
        <v>0</v>
      </c>
      <c r="T1047" s="22">
        <f t="shared" si="212"/>
        <v>0</v>
      </c>
      <c r="U1047" s="22" t="str">
        <f t="shared" si="213"/>
        <v/>
      </c>
      <c r="V1047" s="22" t="str">
        <f t="shared" si="214"/>
        <v/>
      </c>
      <c r="W1047" s="22" t="str">
        <f t="shared" si="215"/>
        <v/>
      </c>
      <c r="X1047" s="22" t="str">
        <f t="shared" si="216"/>
        <v/>
      </c>
      <c r="Y1047" s="22">
        <f t="shared" si="217"/>
        <v>0</v>
      </c>
      <c r="Z1047" s="22">
        <f t="shared" si="218"/>
        <v>0</v>
      </c>
      <c r="AA1047" s="22" t="str">
        <f t="shared" si="208"/>
        <v/>
      </c>
      <c r="AB1047" s="22">
        <f>COUNTIF($G$2:G1047,G1047)</f>
        <v>0</v>
      </c>
      <c r="AC1047" s="22" t="str">
        <f t="shared" si="219"/>
        <v/>
      </c>
      <c r="AD1047" s="22" t="e">
        <f>VLOOKUP(D1047,'2-班级信息'!A:AI,35,0)</f>
        <v>#N/A</v>
      </c>
      <c r="AE1047" s="22" t="e">
        <f>VLOOKUP(D1047,'2-班级信息'!A:AL,12,0)</f>
        <v>#N/A</v>
      </c>
      <c r="AF1047" s="22" t="e">
        <f t="shared" si="209"/>
        <v>#N/A</v>
      </c>
      <c r="AG1047" s="22" t="e">
        <f t="shared" si="220"/>
        <v>#N/A</v>
      </c>
    </row>
    <row r="1048" spans="1:33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2" t="str">
        <f t="shared" si="210"/>
        <v xml:space="preserve"> </v>
      </c>
      <c r="R1048" s="22" t="str">
        <f>IF(Q1048="在读",IF(IFERROR(FIND("一",D1048),0)&gt;0,"一对一",VLOOKUP(LEFT(D1048,3),班级编码!A:H,8,0)),Q1048)</f>
        <v xml:space="preserve"> </v>
      </c>
      <c r="S1048" s="22">
        <f t="shared" si="211"/>
        <v>0</v>
      </c>
      <c r="T1048" s="22">
        <f t="shared" si="212"/>
        <v>0</v>
      </c>
      <c r="U1048" s="22" t="str">
        <f t="shared" si="213"/>
        <v/>
      </c>
      <c r="V1048" s="22" t="str">
        <f t="shared" si="214"/>
        <v/>
      </c>
      <c r="W1048" s="22" t="str">
        <f t="shared" si="215"/>
        <v/>
      </c>
      <c r="X1048" s="22" t="str">
        <f t="shared" si="216"/>
        <v/>
      </c>
      <c r="Y1048" s="22">
        <f t="shared" si="217"/>
        <v>0</v>
      </c>
      <c r="Z1048" s="22">
        <f t="shared" si="218"/>
        <v>0</v>
      </c>
      <c r="AA1048" s="22" t="str">
        <f t="shared" si="208"/>
        <v/>
      </c>
      <c r="AB1048" s="22">
        <f>COUNTIF($G$2:G1048,G1048)</f>
        <v>0</v>
      </c>
      <c r="AC1048" s="22" t="str">
        <f t="shared" si="219"/>
        <v/>
      </c>
      <c r="AD1048" s="22" t="e">
        <f>VLOOKUP(D1048,'2-班级信息'!A:AI,35,0)</f>
        <v>#N/A</v>
      </c>
      <c r="AE1048" s="22" t="e">
        <f>VLOOKUP(D1048,'2-班级信息'!A:AL,12,0)</f>
        <v>#N/A</v>
      </c>
      <c r="AF1048" s="22" t="e">
        <f t="shared" si="209"/>
        <v>#N/A</v>
      </c>
      <c r="AG1048" s="22" t="e">
        <f t="shared" si="220"/>
        <v>#N/A</v>
      </c>
    </row>
    <row r="1049" spans="1:33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2" t="str">
        <f t="shared" si="210"/>
        <v xml:space="preserve"> </v>
      </c>
      <c r="R1049" s="22" t="str">
        <f>IF(Q1049="在读",IF(IFERROR(FIND("一",D1049),0)&gt;0,"一对一",VLOOKUP(LEFT(D1049,3),班级编码!A:H,8,0)),Q1049)</f>
        <v xml:space="preserve"> </v>
      </c>
      <c r="S1049" s="22">
        <f t="shared" si="211"/>
        <v>0</v>
      </c>
      <c r="T1049" s="22">
        <f t="shared" si="212"/>
        <v>0</v>
      </c>
      <c r="U1049" s="22" t="str">
        <f t="shared" si="213"/>
        <v/>
      </c>
      <c r="V1049" s="22" t="str">
        <f t="shared" si="214"/>
        <v/>
      </c>
      <c r="W1049" s="22" t="str">
        <f t="shared" si="215"/>
        <v/>
      </c>
      <c r="X1049" s="22" t="str">
        <f t="shared" si="216"/>
        <v/>
      </c>
      <c r="Y1049" s="22">
        <f t="shared" si="217"/>
        <v>0</v>
      </c>
      <c r="Z1049" s="22">
        <f t="shared" si="218"/>
        <v>0</v>
      </c>
      <c r="AA1049" s="22" t="str">
        <f t="shared" si="208"/>
        <v/>
      </c>
      <c r="AB1049" s="22">
        <f>COUNTIF($G$2:G1049,G1049)</f>
        <v>0</v>
      </c>
      <c r="AC1049" s="22" t="str">
        <f t="shared" si="219"/>
        <v/>
      </c>
      <c r="AD1049" s="22" t="e">
        <f>VLOOKUP(D1049,'2-班级信息'!A:AI,35,0)</f>
        <v>#N/A</v>
      </c>
      <c r="AE1049" s="22" t="e">
        <f>VLOOKUP(D1049,'2-班级信息'!A:AL,12,0)</f>
        <v>#N/A</v>
      </c>
      <c r="AF1049" s="22" t="e">
        <f t="shared" si="209"/>
        <v>#N/A</v>
      </c>
      <c r="AG1049" s="22" t="e">
        <f t="shared" si="220"/>
        <v>#N/A</v>
      </c>
    </row>
    <row r="1050" spans="1:33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2" t="str">
        <f t="shared" si="210"/>
        <v xml:space="preserve"> </v>
      </c>
      <c r="R1050" s="22" t="str">
        <f>IF(Q1050="在读",IF(IFERROR(FIND("一",D1050),0)&gt;0,"一对一",VLOOKUP(LEFT(D1050,3),班级编码!A:H,8,0)),Q1050)</f>
        <v xml:space="preserve"> </v>
      </c>
      <c r="S1050" s="22">
        <f t="shared" si="211"/>
        <v>0</v>
      </c>
      <c r="T1050" s="22">
        <f t="shared" si="212"/>
        <v>0</v>
      </c>
      <c r="U1050" s="22" t="str">
        <f t="shared" si="213"/>
        <v/>
      </c>
      <c r="V1050" s="22" t="str">
        <f t="shared" si="214"/>
        <v/>
      </c>
      <c r="W1050" s="22" t="str">
        <f t="shared" si="215"/>
        <v/>
      </c>
      <c r="X1050" s="22" t="str">
        <f t="shared" si="216"/>
        <v/>
      </c>
      <c r="Y1050" s="22">
        <f t="shared" si="217"/>
        <v>0</v>
      </c>
      <c r="Z1050" s="22">
        <f t="shared" si="218"/>
        <v>0</v>
      </c>
      <c r="AA1050" s="22" t="str">
        <f t="shared" si="208"/>
        <v/>
      </c>
      <c r="AB1050" s="22">
        <f>COUNTIF($G$2:G1050,G1050)</f>
        <v>0</v>
      </c>
      <c r="AC1050" s="22" t="str">
        <f t="shared" si="219"/>
        <v/>
      </c>
      <c r="AD1050" s="22" t="e">
        <f>VLOOKUP(D1050,'2-班级信息'!A:AI,35,0)</f>
        <v>#N/A</v>
      </c>
      <c r="AE1050" s="22" t="e">
        <f>VLOOKUP(D1050,'2-班级信息'!A:AL,12,0)</f>
        <v>#N/A</v>
      </c>
      <c r="AF1050" s="22" t="e">
        <f t="shared" si="209"/>
        <v>#N/A</v>
      </c>
      <c r="AG1050" s="22" t="e">
        <f t="shared" si="220"/>
        <v>#N/A</v>
      </c>
    </row>
    <row r="1051" spans="1:33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2" t="str">
        <f t="shared" si="210"/>
        <v xml:space="preserve"> </v>
      </c>
      <c r="R1051" s="22" t="str">
        <f>IF(Q1051="在读",IF(IFERROR(FIND("一",D1051),0)&gt;0,"一对一",VLOOKUP(LEFT(D1051,3),班级编码!A:H,8,0)),Q1051)</f>
        <v xml:space="preserve"> </v>
      </c>
      <c r="S1051" s="22">
        <f t="shared" si="211"/>
        <v>0</v>
      </c>
      <c r="T1051" s="22">
        <f t="shared" si="212"/>
        <v>0</v>
      </c>
      <c r="U1051" s="22" t="str">
        <f t="shared" si="213"/>
        <v/>
      </c>
      <c r="V1051" s="22" t="str">
        <f t="shared" si="214"/>
        <v/>
      </c>
      <c r="W1051" s="22" t="str">
        <f t="shared" si="215"/>
        <v/>
      </c>
      <c r="X1051" s="22" t="str">
        <f t="shared" si="216"/>
        <v/>
      </c>
      <c r="Y1051" s="22">
        <f t="shared" si="217"/>
        <v>0</v>
      </c>
      <c r="Z1051" s="22">
        <f t="shared" si="218"/>
        <v>0</v>
      </c>
      <c r="AA1051" s="22" t="str">
        <f t="shared" si="208"/>
        <v/>
      </c>
      <c r="AB1051" s="22">
        <f>COUNTIF($G$2:G1051,G1051)</f>
        <v>0</v>
      </c>
      <c r="AC1051" s="22" t="str">
        <f t="shared" si="219"/>
        <v/>
      </c>
      <c r="AD1051" s="22" t="e">
        <f>VLOOKUP(D1051,'2-班级信息'!A:AI,35,0)</f>
        <v>#N/A</v>
      </c>
      <c r="AE1051" s="22" t="e">
        <f>VLOOKUP(D1051,'2-班级信息'!A:AL,12,0)</f>
        <v>#N/A</v>
      </c>
      <c r="AF1051" s="22" t="e">
        <f t="shared" si="209"/>
        <v>#N/A</v>
      </c>
      <c r="AG1051" s="22" t="e">
        <f t="shared" si="220"/>
        <v>#N/A</v>
      </c>
    </row>
    <row r="1052" spans="1:33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2" t="str">
        <f t="shared" si="210"/>
        <v xml:space="preserve"> </v>
      </c>
      <c r="R1052" s="22" t="str">
        <f>IF(Q1052="在读",IF(IFERROR(FIND("一",D1052),0)&gt;0,"一对一",VLOOKUP(LEFT(D1052,3),班级编码!A:H,8,0)),Q1052)</f>
        <v xml:space="preserve"> </v>
      </c>
      <c r="S1052" s="22">
        <f t="shared" si="211"/>
        <v>0</v>
      </c>
      <c r="T1052" s="22">
        <f t="shared" si="212"/>
        <v>0</v>
      </c>
      <c r="U1052" s="22" t="str">
        <f t="shared" si="213"/>
        <v/>
      </c>
      <c r="V1052" s="22" t="str">
        <f t="shared" si="214"/>
        <v/>
      </c>
      <c r="W1052" s="22" t="str">
        <f t="shared" si="215"/>
        <v/>
      </c>
      <c r="X1052" s="22" t="str">
        <f t="shared" si="216"/>
        <v/>
      </c>
      <c r="Y1052" s="22">
        <f t="shared" si="217"/>
        <v>0</v>
      </c>
      <c r="Z1052" s="22">
        <f t="shared" si="218"/>
        <v>0</v>
      </c>
      <c r="AA1052" s="22" t="str">
        <f t="shared" si="208"/>
        <v/>
      </c>
      <c r="AB1052" s="22">
        <f>COUNTIF($G$2:G1052,G1052)</f>
        <v>0</v>
      </c>
      <c r="AC1052" s="22" t="str">
        <f t="shared" si="219"/>
        <v/>
      </c>
      <c r="AD1052" s="22" t="e">
        <f>VLOOKUP(D1052,'2-班级信息'!A:AI,35,0)</f>
        <v>#N/A</v>
      </c>
      <c r="AE1052" s="22" t="e">
        <f>VLOOKUP(D1052,'2-班级信息'!A:AL,12,0)</f>
        <v>#N/A</v>
      </c>
      <c r="AF1052" s="22" t="e">
        <f t="shared" si="209"/>
        <v>#N/A</v>
      </c>
      <c r="AG1052" s="22" t="e">
        <f t="shared" si="220"/>
        <v>#N/A</v>
      </c>
    </row>
    <row r="1053" spans="1:33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2" t="str">
        <f t="shared" si="210"/>
        <v xml:space="preserve"> </v>
      </c>
      <c r="R1053" s="22" t="str">
        <f>IF(Q1053="在读",IF(IFERROR(FIND("一",D1053),0)&gt;0,"一对一",VLOOKUP(LEFT(D1053,3),班级编码!A:H,8,0)),Q1053)</f>
        <v xml:space="preserve"> </v>
      </c>
      <c r="S1053" s="22">
        <f t="shared" si="211"/>
        <v>0</v>
      </c>
      <c r="T1053" s="22">
        <f t="shared" si="212"/>
        <v>0</v>
      </c>
      <c r="U1053" s="22" t="str">
        <f t="shared" si="213"/>
        <v/>
      </c>
      <c r="V1053" s="22" t="str">
        <f t="shared" si="214"/>
        <v/>
      </c>
      <c r="W1053" s="22" t="str">
        <f t="shared" si="215"/>
        <v/>
      </c>
      <c r="X1053" s="22" t="str">
        <f t="shared" si="216"/>
        <v/>
      </c>
      <c r="Y1053" s="22">
        <f t="shared" si="217"/>
        <v>0</v>
      </c>
      <c r="Z1053" s="22">
        <f t="shared" si="218"/>
        <v>0</v>
      </c>
      <c r="AA1053" s="22" t="str">
        <f t="shared" si="208"/>
        <v/>
      </c>
      <c r="AB1053" s="22">
        <f>COUNTIF($G$2:G1053,G1053)</f>
        <v>0</v>
      </c>
      <c r="AC1053" s="22" t="str">
        <f t="shared" si="219"/>
        <v/>
      </c>
      <c r="AD1053" s="22" t="e">
        <f>VLOOKUP(D1053,'2-班级信息'!A:AI,35,0)</f>
        <v>#N/A</v>
      </c>
      <c r="AE1053" s="22" t="e">
        <f>VLOOKUP(D1053,'2-班级信息'!A:AL,12,0)</f>
        <v>#N/A</v>
      </c>
      <c r="AF1053" s="22" t="e">
        <f t="shared" si="209"/>
        <v>#N/A</v>
      </c>
      <c r="AG1053" s="22" t="e">
        <f t="shared" si="220"/>
        <v>#N/A</v>
      </c>
    </row>
    <row r="1054" spans="1:33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2" t="str">
        <f t="shared" si="210"/>
        <v xml:space="preserve"> </v>
      </c>
      <c r="R1054" s="22" t="str">
        <f>IF(Q1054="在读",IF(IFERROR(FIND("一",D1054),0)&gt;0,"一对一",VLOOKUP(LEFT(D1054,3),班级编码!A:H,8,0)),Q1054)</f>
        <v xml:space="preserve"> </v>
      </c>
      <c r="S1054" s="22">
        <f t="shared" si="211"/>
        <v>0</v>
      </c>
      <c r="T1054" s="22">
        <f t="shared" si="212"/>
        <v>0</v>
      </c>
      <c r="U1054" s="22" t="str">
        <f t="shared" si="213"/>
        <v/>
      </c>
      <c r="V1054" s="22" t="str">
        <f t="shared" si="214"/>
        <v/>
      </c>
      <c r="W1054" s="22" t="str">
        <f t="shared" si="215"/>
        <v/>
      </c>
      <c r="X1054" s="22" t="str">
        <f t="shared" si="216"/>
        <v/>
      </c>
      <c r="Y1054" s="22">
        <f t="shared" si="217"/>
        <v>0</v>
      </c>
      <c r="Z1054" s="22">
        <f t="shared" si="218"/>
        <v>0</v>
      </c>
      <c r="AA1054" s="22" t="str">
        <f t="shared" si="208"/>
        <v/>
      </c>
      <c r="AB1054" s="22">
        <f>COUNTIF($G$2:G1054,G1054)</f>
        <v>0</v>
      </c>
      <c r="AC1054" s="22" t="str">
        <f t="shared" si="219"/>
        <v/>
      </c>
      <c r="AD1054" s="22" t="e">
        <f>VLOOKUP(D1054,'2-班级信息'!A:AI,35,0)</f>
        <v>#N/A</v>
      </c>
      <c r="AE1054" s="22" t="e">
        <f>VLOOKUP(D1054,'2-班级信息'!A:AL,12,0)</f>
        <v>#N/A</v>
      </c>
      <c r="AF1054" s="22" t="e">
        <f t="shared" si="209"/>
        <v>#N/A</v>
      </c>
      <c r="AG1054" s="22" t="e">
        <f t="shared" si="220"/>
        <v>#N/A</v>
      </c>
    </row>
    <row r="1055" spans="1:33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2" t="str">
        <f t="shared" si="210"/>
        <v xml:space="preserve"> </v>
      </c>
      <c r="R1055" s="22" t="str">
        <f>IF(Q1055="在读",IF(IFERROR(FIND("一",D1055),0)&gt;0,"一对一",VLOOKUP(LEFT(D1055,3),班级编码!A:H,8,0)),Q1055)</f>
        <v xml:space="preserve"> </v>
      </c>
      <c r="S1055" s="22">
        <f t="shared" si="211"/>
        <v>0</v>
      </c>
      <c r="T1055" s="22">
        <f t="shared" si="212"/>
        <v>0</v>
      </c>
      <c r="U1055" s="22" t="str">
        <f t="shared" si="213"/>
        <v/>
      </c>
      <c r="V1055" s="22" t="str">
        <f t="shared" si="214"/>
        <v/>
      </c>
      <c r="W1055" s="22" t="str">
        <f t="shared" si="215"/>
        <v/>
      </c>
      <c r="X1055" s="22" t="str">
        <f t="shared" si="216"/>
        <v/>
      </c>
      <c r="Y1055" s="22">
        <f t="shared" si="217"/>
        <v>0</v>
      </c>
      <c r="Z1055" s="22">
        <f t="shared" si="218"/>
        <v>0</v>
      </c>
      <c r="AA1055" s="22" t="str">
        <f t="shared" si="208"/>
        <v/>
      </c>
      <c r="AB1055" s="22">
        <f>COUNTIF($G$2:G1055,G1055)</f>
        <v>0</v>
      </c>
      <c r="AC1055" s="22" t="str">
        <f t="shared" si="219"/>
        <v/>
      </c>
      <c r="AD1055" s="22" t="e">
        <f>VLOOKUP(D1055,'2-班级信息'!A:AI,35,0)</f>
        <v>#N/A</v>
      </c>
      <c r="AE1055" s="22" t="e">
        <f>VLOOKUP(D1055,'2-班级信息'!A:AL,12,0)</f>
        <v>#N/A</v>
      </c>
      <c r="AF1055" s="22" t="e">
        <f t="shared" si="209"/>
        <v>#N/A</v>
      </c>
      <c r="AG1055" s="22" t="e">
        <f t="shared" si="220"/>
        <v>#N/A</v>
      </c>
    </row>
    <row r="1056" spans="1:33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2" t="str">
        <f t="shared" si="210"/>
        <v xml:space="preserve"> </v>
      </c>
      <c r="R1056" s="22" t="str">
        <f>IF(Q1056="在读",IF(IFERROR(FIND("一",D1056),0)&gt;0,"一对一",VLOOKUP(LEFT(D1056,3),班级编码!A:H,8,0)),Q1056)</f>
        <v xml:space="preserve"> </v>
      </c>
      <c r="S1056" s="22">
        <f t="shared" si="211"/>
        <v>0</v>
      </c>
      <c r="T1056" s="22">
        <f t="shared" si="212"/>
        <v>0</v>
      </c>
      <c r="U1056" s="22" t="str">
        <f t="shared" si="213"/>
        <v/>
      </c>
      <c r="V1056" s="22" t="str">
        <f t="shared" si="214"/>
        <v/>
      </c>
      <c r="W1056" s="22" t="str">
        <f t="shared" si="215"/>
        <v/>
      </c>
      <c r="X1056" s="22" t="str">
        <f t="shared" si="216"/>
        <v/>
      </c>
      <c r="Y1056" s="22">
        <f t="shared" si="217"/>
        <v>0</v>
      </c>
      <c r="Z1056" s="22">
        <f t="shared" si="218"/>
        <v>0</v>
      </c>
      <c r="AA1056" s="22" t="str">
        <f t="shared" si="208"/>
        <v/>
      </c>
      <c r="AB1056" s="22">
        <f>COUNTIF($G$2:G1056,G1056)</f>
        <v>0</v>
      </c>
      <c r="AC1056" s="22" t="str">
        <f t="shared" si="219"/>
        <v/>
      </c>
      <c r="AD1056" s="22" t="e">
        <f>VLOOKUP(D1056,'2-班级信息'!A:AI,35,0)</f>
        <v>#N/A</v>
      </c>
      <c r="AE1056" s="22" t="e">
        <f>VLOOKUP(D1056,'2-班级信息'!A:AL,12,0)</f>
        <v>#N/A</v>
      </c>
      <c r="AF1056" s="22" t="e">
        <f t="shared" si="209"/>
        <v>#N/A</v>
      </c>
      <c r="AG1056" s="22" t="e">
        <f t="shared" si="220"/>
        <v>#N/A</v>
      </c>
    </row>
    <row r="1057" spans="1:33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2" t="str">
        <f t="shared" si="210"/>
        <v xml:space="preserve"> </v>
      </c>
      <c r="R1057" s="22" t="str">
        <f>IF(Q1057="在读",IF(IFERROR(FIND("一",D1057),0)&gt;0,"一对一",VLOOKUP(LEFT(D1057,3),班级编码!A:H,8,0)),Q1057)</f>
        <v xml:space="preserve"> </v>
      </c>
      <c r="S1057" s="22">
        <f t="shared" si="211"/>
        <v>0</v>
      </c>
      <c r="T1057" s="22">
        <f t="shared" si="212"/>
        <v>0</v>
      </c>
      <c r="U1057" s="22" t="str">
        <f t="shared" si="213"/>
        <v/>
      </c>
      <c r="V1057" s="22" t="str">
        <f t="shared" si="214"/>
        <v/>
      </c>
      <c r="W1057" s="22" t="str">
        <f t="shared" si="215"/>
        <v/>
      </c>
      <c r="X1057" s="22" t="str">
        <f t="shared" si="216"/>
        <v/>
      </c>
      <c r="Y1057" s="22">
        <f t="shared" si="217"/>
        <v>0</v>
      </c>
      <c r="Z1057" s="22">
        <f t="shared" si="218"/>
        <v>0</v>
      </c>
      <c r="AA1057" s="22" t="str">
        <f t="shared" si="208"/>
        <v/>
      </c>
      <c r="AB1057" s="22">
        <f>COUNTIF($G$2:G1057,G1057)</f>
        <v>0</v>
      </c>
      <c r="AC1057" s="22" t="str">
        <f t="shared" si="219"/>
        <v/>
      </c>
      <c r="AD1057" s="22" t="e">
        <f>VLOOKUP(D1057,'2-班级信息'!A:AI,35,0)</f>
        <v>#N/A</v>
      </c>
      <c r="AE1057" s="22" t="e">
        <f>VLOOKUP(D1057,'2-班级信息'!A:AL,12,0)</f>
        <v>#N/A</v>
      </c>
      <c r="AF1057" s="22" t="e">
        <f t="shared" si="209"/>
        <v>#N/A</v>
      </c>
      <c r="AG1057" s="22" t="e">
        <f t="shared" si="220"/>
        <v>#N/A</v>
      </c>
    </row>
    <row r="1058" spans="1:33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2" t="str">
        <f t="shared" si="210"/>
        <v xml:space="preserve"> </v>
      </c>
      <c r="R1058" s="22" t="str">
        <f>IF(Q1058="在读",IF(IFERROR(FIND("一",D1058),0)&gt;0,"一对一",VLOOKUP(LEFT(D1058,3),班级编码!A:H,8,0)),Q1058)</f>
        <v xml:space="preserve"> </v>
      </c>
      <c r="S1058" s="22">
        <f t="shared" si="211"/>
        <v>0</v>
      </c>
      <c r="T1058" s="22">
        <f t="shared" si="212"/>
        <v>0</v>
      </c>
      <c r="U1058" s="22" t="str">
        <f t="shared" si="213"/>
        <v/>
      </c>
      <c r="V1058" s="22" t="str">
        <f t="shared" si="214"/>
        <v/>
      </c>
      <c r="W1058" s="22" t="str">
        <f t="shared" si="215"/>
        <v/>
      </c>
      <c r="X1058" s="22" t="str">
        <f t="shared" si="216"/>
        <v/>
      </c>
      <c r="Y1058" s="22">
        <f t="shared" si="217"/>
        <v>0</v>
      </c>
      <c r="Z1058" s="22">
        <f t="shared" si="218"/>
        <v>0</v>
      </c>
      <c r="AA1058" s="22" t="str">
        <f t="shared" si="208"/>
        <v/>
      </c>
      <c r="AB1058" s="22">
        <f>COUNTIF($G$2:G1058,G1058)</f>
        <v>0</v>
      </c>
      <c r="AC1058" s="22" t="str">
        <f t="shared" si="219"/>
        <v/>
      </c>
      <c r="AD1058" s="22" t="e">
        <f>VLOOKUP(D1058,'2-班级信息'!A:AI,35,0)</f>
        <v>#N/A</v>
      </c>
      <c r="AE1058" s="22" t="e">
        <f>VLOOKUP(D1058,'2-班级信息'!A:AL,12,0)</f>
        <v>#N/A</v>
      </c>
      <c r="AF1058" s="22" t="e">
        <f t="shared" si="209"/>
        <v>#N/A</v>
      </c>
      <c r="AG1058" s="22" t="e">
        <f t="shared" si="220"/>
        <v>#N/A</v>
      </c>
    </row>
    <row r="1059" spans="1:33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2" t="str">
        <f t="shared" si="210"/>
        <v xml:space="preserve"> </v>
      </c>
      <c r="R1059" s="22" t="str">
        <f>IF(Q1059="在读",IF(IFERROR(FIND("一",D1059),0)&gt;0,"一对一",VLOOKUP(LEFT(D1059,3),班级编码!A:H,8,0)),Q1059)</f>
        <v xml:space="preserve"> </v>
      </c>
      <c r="S1059" s="22">
        <f t="shared" si="211"/>
        <v>0</v>
      </c>
      <c r="T1059" s="22">
        <f t="shared" si="212"/>
        <v>0</v>
      </c>
      <c r="U1059" s="22" t="str">
        <f t="shared" si="213"/>
        <v/>
      </c>
      <c r="V1059" s="22" t="str">
        <f t="shared" si="214"/>
        <v/>
      </c>
      <c r="W1059" s="22" t="str">
        <f t="shared" si="215"/>
        <v/>
      </c>
      <c r="X1059" s="22" t="str">
        <f t="shared" si="216"/>
        <v/>
      </c>
      <c r="Y1059" s="22">
        <f t="shared" si="217"/>
        <v>0</v>
      </c>
      <c r="Z1059" s="22">
        <f t="shared" si="218"/>
        <v>0</v>
      </c>
      <c r="AA1059" s="22" t="str">
        <f t="shared" si="208"/>
        <v/>
      </c>
      <c r="AB1059" s="22">
        <f>COUNTIF($G$2:G1059,G1059)</f>
        <v>0</v>
      </c>
      <c r="AC1059" s="22" t="str">
        <f t="shared" si="219"/>
        <v/>
      </c>
      <c r="AD1059" s="22" t="e">
        <f>VLOOKUP(D1059,'2-班级信息'!A:AI,35,0)</f>
        <v>#N/A</v>
      </c>
      <c r="AE1059" s="22" t="e">
        <f>VLOOKUP(D1059,'2-班级信息'!A:AL,12,0)</f>
        <v>#N/A</v>
      </c>
      <c r="AF1059" s="22" t="e">
        <f t="shared" si="209"/>
        <v>#N/A</v>
      </c>
      <c r="AG1059" s="22" t="e">
        <f t="shared" si="220"/>
        <v>#N/A</v>
      </c>
    </row>
    <row r="1060" spans="1:33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2" t="str">
        <f t="shared" si="210"/>
        <v xml:space="preserve"> </v>
      </c>
      <c r="R1060" s="22" t="str">
        <f>IF(Q1060="在读",IF(IFERROR(FIND("一",D1060),0)&gt;0,"一对一",VLOOKUP(LEFT(D1060,3),班级编码!A:H,8,0)),Q1060)</f>
        <v xml:space="preserve"> </v>
      </c>
      <c r="S1060" s="22">
        <f t="shared" si="211"/>
        <v>0</v>
      </c>
      <c r="T1060" s="22">
        <f t="shared" si="212"/>
        <v>0</v>
      </c>
      <c r="U1060" s="22" t="str">
        <f t="shared" si="213"/>
        <v/>
      </c>
      <c r="V1060" s="22" t="str">
        <f t="shared" si="214"/>
        <v/>
      </c>
      <c r="W1060" s="22" t="str">
        <f t="shared" si="215"/>
        <v/>
      </c>
      <c r="X1060" s="22" t="str">
        <f t="shared" si="216"/>
        <v/>
      </c>
      <c r="Y1060" s="22">
        <f t="shared" si="217"/>
        <v>0</v>
      </c>
      <c r="Z1060" s="22">
        <f t="shared" si="218"/>
        <v>0</v>
      </c>
      <c r="AA1060" s="22" t="str">
        <f t="shared" si="208"/>
        <v/>
      </c>
      <c r="AB1060" s="22">
        <f>COUNTIF($G$2:G1060,G1060)</f>
        <v>0</v>
      </c>
      <c r="AC1060" s="22" t="str">
        <f t="shared" si="219"/>
        <v/>
      </c>
      <c r="AD1060" s="22" t="e">
        <f>VLOOKUP(D1060,'2-班级信息'!A:AI,35,0)</f>
        <v>#N/A</v>
      </c>
      <c r="AE1060" s="22" t="e">
        <f>VLOOKUP(D1060,'2-班级信息'!A:AL,12,0)</f>
        <v>#N/A</v>
      </c>
      <c r="AF1060" s="22" t="e">
        <f t="shared" si="209"/>
        <v>#N/A</v>
      </c>
      <c r="AG1060" s="22" t="e">
        <f t="shared" si="220"/>
        <v>#N/A</v>
      </c>
    </row>
    <row r="1061" spans="1:33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2" t="str">
        <f t="shared" si="210"/>
        <v xml:space="preserve"> </v>
      </c>
      <c r="R1061" s="22" t="str">
        <f>IF(Q1061="在读",IF(IFERROR(FIND("一",D1061),0)&gt;0,"一对一",VLOOKUP(LEFT(D1061,3),班级编码!A:H,8,0)),Q1061)</f>
        <v xml:space="preserve"> </v>
      </c>
      <c r="S1061" s="22">
        <f t="shared" si="211"/>
        <v>0</v>
      </c>
      <c r="T1061" s="22">
        <f t="shared" si="212"/>
        <v>0</v>
      </c>
      <c r="U1061" s="22" t="str">
        <f t="shared" si="213"/>
        <v/>
      </c>
      <c r="V1061" s="22" t="str">
        <f t="shared" si="214"/>
        <v/>
      </c>
      <c r="W1061" s="22" t="str">
        <f t="shared" si="215"/>
        <v/>
      </c>
      <c r="X1061" s="22" t="str">
        <f t="shared" si="216"/>
        <v/>
      </c>
      <c r="Y1061" s="22">
        <f t="shared" si="217"/>
        <v>0</v>
      </c>
      <c r="Z1061" s="22">
        <f t="shared" si="218"/>
        <v>0</v>
      </c>
      <c r="AA1061" s="22" t="str">
        <f t="shared" si="208"/>
        <v/>
      </c>
      <c r="AB1061" s="22">
        <f>COUNTIF($G$2:G1061,G1061)</f>
        <v>0</v>
      </c>
      <c r="AC1061" s="22" t="str">
        <f t="shared" si="219"/>
        <v/>
      </c>
      <c r="AD1061" s="22" t="e">
        <f>VLOOKUP(D1061,'2-班级信息'!A:AI,35,0)</f>
        <v>#N/A</v>
      </c>
      <c r="AE1061" s="22" t="e">
        <f>VLOOKUP(D1061,'2-班级信息'!A:AL,12,0)</f>
        <v>#N/A</v>
      </c>
      <c r="AF1061" s="22" t="e">
        <f t="shared" si="209"/>
        <v>#N/A</v>
      </c>
      <c r="AG1061" s="22" t="e">
        <f t="shared" si="220"/>
        <v>#N/A</v>
      </c>
    </row>
    <row r="1062" spans="1:33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2" t="str">
        <f t="shared" si="210"/>
        <v xml:space="preserve"> </v>
      </c>
      <c r="R1062" s="22" t="str">
        <f>IF(Q1062="在读",IF(IFERROR(FIND("一",D1062),0)&gt;0,"一对一",VLOOKUP(LEFT(D1062,3),班级编码!A:H,8,0)),Q1062)</f>
        <v xml:space="preserve"> </v>
      </c>
      <c r="S1062" s="22">
        <f t="shared" si="211"/>
        <v>0</v>
      </c>
      <c r="T1062" s="22">
        <f t="shared" si="212"/>
        <v>0</v>
      </c>
      <c r="U1062" s="22" t="str">
        <f t="shared" si="213"/>
        <v/>
      </c>
      <c r="V1062" s="22" t="str">
        <f t="shared" si="214"/>
        <v/>
      </c>
      <c r="W1062" s="22" t="str">
        <f t="shared" si="215"/>
        <v/>
      </c>
      <c r="X1062" s="22" t="str">
        <f t="shared" si="216"/>
        <v/>
      </c>
      <c r="Y1062" s="22">
        <f t="shared" si="217"/>
        <v>0</v>
      </c>
      <c r="Z1062" s="22">
        <f t="shared" si="218"/>
        <v>0</v>
      </c>
      <c r="AA1062" s="22" t="str">
        <f t="shared" si="208"/>
        <v/>
      </c>
      <c r="AB1062" s="22">
        <f>COUNTIF($G$2:G1062,G1062)</f>
        <v>0</v>
      </c>
      <c r="AC1062" s="22" t="str">
        <f t="shared" si="219"/>
        <v/>
      </c>
      <c r="AD1062" s="22" t="e">
        <f>VLOOKUP(D1062,'2-班级信息'!A:AI,35,0)</f>
        <v>#N/A</v>
      </c>
      <c r="AE1062" s="22" t="e">
        <f>VLOOKUP(D1062,'2-班级信息'!A:AL,12,0)</f>
        <v>#N/A</v>
      </c>
      <c r="AF1062" s="22" t="e">
        <f t="shared" si="209"/>
        <v>#N/A</v>
      </c>
      <c r="AG1062" s="22" t="e">
        <f t="shared" si="220"/>
        <v>#N/A</v>
      </c>
    </row>
    <row r="1063" spans="1:33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2" t="str">
        <f t="shared" si="210"/>
        <v xml:space="preserve"> </v>
      </c>
      <c r="R1063" s="22" t="str">
        <f>IF(Q1063="在读",IF(IFERROR(FIND("一",D1063),0)&gt;0,"一对一",VLOOKUP(LEFT(D1063,3),班级编码!A:H,8,0)),Q1063)</f>
        <v xml:space="preserve"> </v>
      </c>
      <c r="S1063" s="22">
        <f t="shared" si="211"/>
        <v>0</v>
      </c>
      <c r="T1063" s="22">
        <f t="shared" si="212"/>
        <v>0</v>
      </c>
      <c r="U1063" s="22" t="str">
        <f t="shared" si="213"/>
        <v/>
      </c>
      <c r="V1063" s="22" t="str">
        <f t="shared" si="214"/>
        <v/>
      </c>
      <c r="W1063" s="22" t="str">
        <f t="shared" si="215"/>
        <v/>
      </c>
      <c r="X1063" s="22" t="str">
        <f t="shared" si="216"/>
        <v/>
      </c>
      <c r="Y1063" s="22">
        <f t="shared" si="217"/>
        <v>0</v>
      </c>
      <c r="Z1063" s="22">
        <f t="shared" si="218"/>
        <v>0</v>
      </c>
      <c r="AA1063" s="22" t="str">
        <f t="shared" si="208"/>
        <v/>
      </c>
      <c r="AB1063" s="22">
        <f>COUNTIF($G$2:G1063,G1063)</f>
        <v>0</v>
      </c>
      <c r="AC1063" s="22" t="str">
        <f t="shared" si="219"/>
        <v/>
      </c>
      <c r="AD1063" s="22" t="e">
        <f>VLOOKUP(D1063,'2-班级信息'!A:AI,35,0)</f>
        <v>#N/A</v>
      </c>
      <c r="AE1063" s="22" t="e">
        <f>VLOOKUP(D1063,'2-班级信息'!A:AL,12,0)</f>
        <v>#N/A</v>
      </c>
      <c r="AF1063" s="22" t="e">
        <f t="shared" si="209"/>
        <v>#N/A</v>
      </c>
      <c r="AG1063" s="22" t="e">
        <f t="shared" si="220"/>
        <v>#N/A</v>
      </c>
    </row>
    <row r="1064" spans="1:33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2" t="str">
        <f t="shared" si="210"/>
        <v xml:space="preserve"> </v>
      </c>
      <c r="R1064" s="22" t="str">
        <f>IF(Q1064="在读",IF(IFERROR(FIND("一",D1064),0)&gt;0,"一对一",VLOOKUP(LEFT(D1064,3),班级编码!A:H,8,0)),Q1064)</f>
        <v xml:space="preserve"> </v>
      </c>
      <c r="S1064" s="22">
        <f t="shared" si="211"/>
        <v>0</v>
      </c>
      <c r="T1064" s="22">
        <f t="shared" si="212"/>
        <v>0</v>
      </c>
      <c r="U1064" s="22" t="str">
        <f t="shared" si="213"/>
        <v/>
      </c>
      <c r="V1064" s="22" t="str">
        <f t="shared" si="214"/>
        <v/>
      </c>
      <c r="W1064" s="22" t="str">
        <f t="shared" si="215"/>
        <v/>
      </c>
      <c r="X1064" s="22" t="str">
        <f t="shared" si="216"/>
        <v/>
      </c>
      <c r="Y1064" s="22">
        <f t="shared" si="217"/>
        <v>0</v>
      </c>
      <c r="Z1064" s="22">
        <f t="shared" si="218"/>
        <v>0</v>
      </c>
      <c r="AA1064" s="22" t="str">
        <f t="shared" si="208"/>
        <v/>
      </c>
      <c r="AB1064" s="22">
        <f>COUNTIF($G$2:G1064,G1064)</f>
        <v>0</v>
      </c>
      <c r="AC1064" s="22" t="str">
        <f t="shared" si="219"/>
        <v/>
      </c>
      <c r="AD1064" s="22" t="e">
        <f>VLOOKUP(D1064,'2-班级信息'!A:AI,35,0)</f>
        <v>#N/A</v>
      </c>
      <c r="AE1064" s="22" t="e">
        <f>VLOOKUP(D1064,'2-班级信息'!A:AL,12,0)</f>
        <v>#N/A</v>
      </c>
      <c r="AF1064" s="22" t="e">
        <f t="shared" si="209"/>
        <v>#N/A</v>
      </c>
      <c r="AG1064" s="22" t="e">
        <f t="shared" si="220"/>
        <v>#N/A</v>
      </c>
    </row>
    <row r="1065" spans="1:33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2" t="str">
        <f t="shared" si="210"/>
        <v xml:space="preserve"> </v>
      </c>
      <c r="R1065" s="22" t="str">
        <f>IF(Q1065="在读",IF(IFERROR(FIND("一",D1065),0)&gt;0,"一对一",VLOOKUP(LEFT(D1065,3),班级编码!A:H,8,0)),Q1065)</f>
        <v xml:space="preserve"> </v>
      </c>
      <c r="S1065" s="22">
        <f t="shared" si="211"/>
        <v>0</v>
      </c>
      <c r="T1065" s="22">
        <f t="shared" si="212"/>
        <v>0</v>
      </c>
      <c r="U1065" s="22" t="str">
        <f t="shared" si="213"/>
        <v/>
      </c>
      <c r="V1065" s="22" t="str">
        <f t="shared" si="214"/>
        <v/>
      </c>
      <c r="W1065" s="22" t="str">
        <f t="shared" si="215"/>
        <v/>
      </c>
      <c r="X1065" s="22" t="str">
        <f t="shared" si="216"/>
        <v/>
      </c>
      <c r="Y1065" s="22">
        <f t="shared" si="217"/>
        <v>0</v>
      </c>
      <c r="Z1065" s="22">
        <f t="shared" si="218"/>
        <v>0</v>
      </c>
      <c r="AA1065" s="22" t="str">
        <f t="shared" si="208"/>
        <v/>
      </c>
      <c r="AB1065" s="22">
        <f>COUNTIF($G$2:G1065,G1065)</f>
        <v>0</v>
      </c>
      <c r="AC1065" s="22" t="str">
        <f t="shared" si="219"/>
        <v/>
      </c>
      <c r="AD1065" s="22" t="e">
        <f>VLOOKUP(D1065,'2-班级信息'!A:AI,35,0)</f>
        <v>#N/A</v>
      </c>
      <c r="AE1065" s="22" t="e">
        <f>VLOOKUP(D1065,'2-班级信息'!A:AL,12,0)</f>
        <v>#N/A</v>
      </c>
      <c r="AF1065" s="22" t="e">
        <f t="shared" si="209"/>
        <v>#N/A</v>
      </c>
      <c r="AG1065" s="22" t="e">
        <f t="shared" si="220"/>
        <v>#N/A</v>
      </c>
    </row>
    <row r="1066" spans="1:33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2" t="str">
        <f t="shared" si="210"/>
        <v xml:space="preserve"> </v>
      </c>
      <c r="R1066" s="22" t="str">
        <f>IF(Q1066="在读",IF(IFERROR(FIND("一",D1066),0)&gt;0,"一对一",VLOOKUP(LEFT(D1066,3),班级编码!A:H,8,0)),Q1066)</f>
        <v xml:space="preserve"> </v>
      </c>
      <c r="S1066" s="22">
        <f t="shared" si="211"/>
        <v>0</v>
      </c>
      <c r="T1066" s="22">
        <f t="shared" si="212"/>
        <v>0</v>
      </c>
      <c r="U1066" s="22" t="str">
        <f t="shared" si="213"/>
        <v/>
      </c>
      <c r="V1066" s="22" t="str">
        <f t="shared" si="214"/>
        <v/>
      </c>
      <c r="W1066" s="22" t="str">
        <f t="shared" si="215"/>
        <v/>
      </c>
      <c r="X1066" s="22" t="str">
        <f t="shared" si="216"/>
        <v/>
      </c>
      <c r="Y1066" s="22">
        <f t="shared" si="217"/>
        <v>0</v>
      </c>
      <c r="Z1066" s="22">
        <f t="shared" si="218"/>
        <v>0</v>
      </c>
      <c r="AA1066" s="22" t="str">
        <f t="shared" si="208"/>
        <v/>
      </c>
      <c r="AB1066" s="22">
        <f>COUNTIF($G$2:G1066,G1066)</f>
        <v>0</v>
      </c>
      <c r="AC1066" s="22" t="str">
        <f t="shared" si="219"/>
        <v/>
      </c>
      <c r="AD1066" s="22" t="e">
        <f>VLOOKUP(D1066,'2-班级信息'!A:AI,35,0)</f>
        <v>#N/A</v>
      </c>
      <c r="AE1066" s="22" t="e">
        <f>VLOOKUP(D1066,'2-班级信息'!A:AL,12,0)</f>
        <v>#N/A</v>
      </c>
      <c r="AF1066" s="22" t="e">
        <f t="shared" si="209"/>
        <v>#N/A</v>
      </c>
      <c r="AG1066" s="22" t="e">
        <f t="shared" si="220"/>
        <v>#N/A</v>
      </c>
    </row>
    <row r="1067" spans="1:33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2" t="str">
        <f t="shared" si="210"/>
        <v xml:space="preserve"> </v>
      </c>
      <c r="R1067" s="22" t="str">
        <f>IF(Q1067="在读",IF(IFERROR(FIND("一",D1067),0)&gt;0,"一对一",VLOOKUP(LEFT(D1067,3),班级编码!A:H,8,0)),Q1067)</f>
        <v xml:space="preserve"> </v>
      </c>
      <c r="S1067" s="22">
        <f t="shared" si="211"/>
        <v>0</v>
      </c>
      <c r="T1067" s="22">
        <f t="shared" si="212"/>
        <v>0</v>
      </c>
      <c r="U1067" s="22" t="str">
        <f t="shared" si="213"/>
        <v/>
      </c>
      <c r="V1067" s="22" t="str">
        <f t="shared" si="214"/>
        <v/>
      </c>
      <c r="W1067" s="22" t="str">
        <f t="shared" si="215"/>
        <v/>
      </c>
      <c r="X1067" s="22" t="str">
        <f t="shared" si="216"/>
        <v/>
      </c>
      <c r="Y1067" s="22">
        <f t="shared" si="217"/>
        <v>0</v>
      </c>
      <c r="Z1067" s="22">
        <f t="shared" si="218"/>
        <v>0</v>
      </c>
      <c r="AA1067" s="22" t="str">
        <f t="shared" si="208"/>
        <v/>
      </c>
      <c r="AB1067" s="22">
        <f>COUNTIF($G$2:G1067,G1067)</f>
        <v>0</v>
      </c>
      <c r="AC1067" s="22" t="str">
        <f t="shared" si="219"/>
        <v/>
      </c>
      <c r="AD1067" s="22" t="e">
        <f>VLOOKUP(D1067,'2-班级信息'!A:AI,35,0)</f>
        <v>#N/A</v>
      </c>
      <c r="AE1067" s="22" t="e">
        <f>VLOOKUP(D1067,'2-班级信息'!A:AL,12,0)</f>
        <v>#N/A</v>
      </c>
      <c r="AF1067" s="22" t="e">
        <f t="shared" si="209"/>
        <v>#N/A</v>
      </c>
      <c r="AG1067" s="22" t="e">
        <f t="shared" si="220"/>
        <v>#N/A</v>
      </c>
    </row>
    <row r="1068" spans="1:33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2" t="str">
        <f t="shared" si="210"/>
        <v xml:space="preserve"> </v>
      </c>
      <c r="R1068" s="22" t="str">
        <f>IF(Q1068="在读",IF(IFERROR(FIND("一",D1068),0)&gt;0,"一对一",VLOOKUP(LEFT(D1068,3),班级编码!A:H,8,0)),Q1068)</f>
        <v xml:space="preserve"> </v>
      </c>
      <c r="S1068" s="22">
        <f t="shared" si="211"/>
        <v>0</v>
      </c>
      <c r="T1068" s="22">
        <f t="shared" si="212"/>
        <v>0</v>
      </c>
      <c r="U1068" s="22" t="str">
        <f t="shared" si="213"/>
        <v/>
      </c>
      <c r="V1068" s="22" t="str">
        <f t="shared" si="214"/>
        <v/>
      </c>
      <c r="W1068" s="22" t="str">
        <f t="shared" si="215"/>
        <v/>
      </c>
      <c r="X1068" s="22" t="str">
        <f t="shared" si="216"/>
        <v/>
      </c>
      <c r="Y1068" s="22">
        <f t="shared" si="217"/>
        <v>0</v>
      </c>
      <c r="Z1068" s="22">
        <f t="shared" si="218"/>
        <v>0</v>
      </c>
      <c r="AA1068" s="22" t="str">
        <f t="shared" si="208"/>
        <v/>
      </c>
      <c r="AB1068" s="22">
        <f>COUNTIF($G$2:G1068,G1068)</f>
        <v>0</v>
      </c>
      <c r="AC1068" s="22" t="str">
        <f t="shared" si="219"/>
        <v/>
      </c>
      <c r="AD1068" s="22" t="e">
        <f>VLOOKUP(D1068,'2-班级信息'!A:AI,35,0)</f>
        <v>#N/A</v>
      </c>
      <c r="AE1068" s="22" t="e">
        <f>VLOOKUP(D1068,'2-班级信息'!A:AL,12,0)</f>
        <v>#N/A</v>
      </c>
      <c r="AF1068" s="22" t="e">
        <f t="shared" si="209"/>
        <v>#N/A</v>
      </c>
      <c r="AG1068" s="22" t="e">
        <f t="shared" si="220"/>
        <v>#N/A</v>
      </c>
    </row>
    <row r="1069" spans="1:33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2" t="str">
        <f t="shared" si="210"/>
        <v xml:space="preserve"> </v>
      </c>
      <c r="R1069" s="22" t="str">
        <f>IF(Q1069="在读",IF(IFERROR(FIND("一",D1069),0)&gt;0,"一对一",VLOOKUP(LEFT(D1069,3),班级编码!A:H,8,0)),Q1069)</f>
        <v xml:space="preserve"> </v>
      </c>
      <c r="S1069" s="22">
        <f t="shared" si="211"/>
        <v>0</v>
      </c>
      <c r="T1069" s="22">
        <f t="shared" si="212"/>
        <v>0</v>
      </c>
      <c r="U1069" s="22" t="str">
        <f t="shared" si="213"/>
        <v/>
      </c>
      <c r="V1069" s="22" t="str">
        <f t="shared" si="214"/>
        <v/>
      </c>
      <c r="W1069" s="22" t="str">
        <f t="shared" si="215"/>
        <v/>
      </c>
      <c r="X1069" s="22" t="str">
        <f t="shared" si="216"/>
        <v/>
      </c>
      <c r="Y1069" s="22">
        <f t="shared" si="217"/>
        <v>0</v>
      </c>
      <c r="Z1069" s="22">
        <f t="shared" si="218"/>
        <v>0</v>
      </c>
      <c r="AA1069" s="22" t="str">
        <f t="shared" si="208"/>
        <v/>
      </c>
      <c r="AB1069" s="22">
        <f>COUNTIF($G$2:G1069,G1069)</f>
        <v>0</v>
      </c>
      <c r="AC1069" s="22" t="str">
        <f t="shared" si="219"/>
        <v/>
      </c>
      <c r="AD1069" s="22" t="e">
        <f>VLOOKUP(D1069,'2-班级信息'!A:AI,35,0)</f>
        <v>#N/A</v>
      </c>
      <c r="AE1069" s="22" t="e">
        <f>VLOOKUP(D1069,'2-班级信息'!A:AL,12,0)</f>
        <v>#N/A</v>
      </c>
      <c r="AF1069" s="22" t="e">
        <f t="shared" si="209"/>
        <v>#N/A</v>
      </c>
      <c r="AG1069" s="22" t="e">
        <f t="shared" si="220"/>
        <v>#N/A</v>
      </c>
    </row>
    <row r="1070" spans="1:33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2" t="str">
        <f t="shared" si="210"/>
        <v xml:space="preserve"> </v>
      </c>
      <c r="R1070" s="22" t="str">
        <f>IF(Q1070="在读",IF(IFERROR(FIND("一",D1070),0)&gt;0,"一对一",VLOOKUP(LEFT(D1070,3),班级编码!A:H,8,0)),Q1070)</f>
        <v xml:space="preserve"> </v>
      </c>
      <c r="S1070" s="22">
        <f t="shared" si="211"/>
        <v>0</v>
      </c>
      <c r="T1070" s="22">
        <f t="shared" si="212"/>
        <v>0</v>
      </c>
      <c r="U1070" s="22" t="str">
        <f t="shared" si="213"/>
        <v/>
      </c>
      <c r="V1070" s="22" t="str">
        <f t="shared" si="214"/>
        <v/>
      </c>
      <c r="W1070" s="22" t="str">
        <f t="shared" si="215"/>
        <v/>
      </c>
      <c r="X1070" s="22" t="str">
        <f t="shared" si="216"/>
        <v/>
      </c>
      <c r="Y1070" s="22">
        <f t="shared" si="217"/>
        <v>0</v>
      </c>
      <c r="Z1070" s="22">
        <f t="shared" si="218"/>
        <v>0</v>
      </c>
      <c r="AA1070" s="22" t="str">
        <f t="shared" si="208"/>
        <v/>
      </c>
      <c r="AB1070" s="22">
        <f>COUNTIF($G$2:G1070,G1070)</f>
        <v>0</v>
      </c>
      <c r="AC1070" s="22" t="str">
        <f t="shared" si="219"/>
        <v/>
      </c>
      <c r="AD1070" s="22" t="e">
        <f>VLOOKUP(D1070,'2-班级信息'!A:AI,35,0)</f>
        <v>#N/A</v>
      </c>
      <c r="AE1070" s="22" t="e">
        <f>VLOOKUP(D1070,'2-班级信息'!A:AL,12,0)</f>
        <v>#N/A</v>
      </c>
      <c r="AF1070" s="22" t="e">
        <f t="shared" si="209"/>
        <v>#N/A</v>
      </c>
      <c r="AG1070" s="22" t="e">
        <f t="shared" si="220"/>
        <v>#N/A</v>
      </c>
    </row>
    <row r="1071" spans="1:33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2" t="str">
        <f t="shared" si="210"/>
        <v xml:space="preserve"> </v>
      </c>
      <c r="R1071" s="22" t="str">
        <f>IF(Q1071="在读",IF(IFERROR(FIND("一",D1071),0)&gt;0,"一对一",VLOOKUP(LEFT(D1071,3),班级编码!A:H,8,0)),Q1071)</f>
        <v xml:space="preserve"> </v>
      </c>
      <c r="S1071" s="22">
        <f t="shared" si="211"/>
        <v>0</v>
      </c>
      <c r="T1071" s="22">
        <f t="shared" si="212"/>
        <v>0</v>
      </c>
      <c r="U1071" s="22" t="str">
        <f t="shared" si="213"/>
        <v/>
      </c>
      <c r="V1071" s="22" t="str">
        <f t="shared" si="214"/>
        <v/>
      </c>
      <c r="W1071" s="22" t="str">
        <f t="shared" si="215"/>
        <v/>
      </c>
      <c r="X1071" s="22" t="str">
        <f t="shared" si="216"/>
        <v/>
      </c>
      <c r="Y1071" s="22">
        <f t="shared" si="217"/>
        <v>0</v>
      </c>
      <c r="Z1071" s="22">
        <f t="shared" si="218"/>
        <v>0</v>
      </c>
      <c r="AA1071" s="22" t="str">
        <f t="shared" si="208"/>
        <v/>
      </c>
      <c r="AB1071" s="22">
        <f>COUNTIF($G$2:G1071,G1071)</f>
        <v>0</v>
      </c>
      <c r="AC1071" s="22" t="str">
        <f t="shared" si="219"/>
        <v/>
      </c>
      <c r="AD1071" s="22" t="e">
        <f>VLOOKUP(D1071,'2-班级信息'!A:AI,35,0)</f>
        <v>#N/A</v>
      </c>
      <c r="AE1071" s="22" t="e">
        <f>VLOOKUP(D1071,'2-班级信息'!A:AL,12,0)</f>
        <v>#N/A</v>
      </c>
      <c r="AF1071" s="22" t="e">
        <f t="shared" si="209"/>
        <v>#N/A</v>
      </c>
      <c r="AG1071" s="22" t="e">
        <f t="shared" si="220"/>
        <v>#N/A</v>
      </c>
    </row>
    <row r="1072" spans="1:33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2" t="str">
        <f t="shared" si="210"/>
        <v xml:space="preserve"> </v>
      </c>
      <c r="R1072" s="22" t="str">
        <f>IF(Q1072="在读",IF(IFERROR(FIND("一",D1072),0)&gt;0,"一对一",VLOOKUP(LEFT(D1072,3),班级编码!A:H,8,0)),Q1072)</f>
        <v xml:space="preserve"> </v>
      </c>
      <c r="S1072" s="22">
        <f t="shared" si="211"/>
        <v>0</v>
      </c>
      <c r="T1072" s="22">
        <f t="shared" si="212"/>
        <v>0</v>
      </c>
      <c r="U1072" s="22" t="str">
        <f t="shared" si="213"/>
        <v/>
      </c>
      <c r="V1072" s="22" t="str">
        <f t="shared" si="214"/>
        <v/>
      </c>
      <c r="W1072" s="22" t="str">
        <f t="shared" si="215"/>
        <v/>
      </c>
      <c r="X1072" s="22" t="str">
        <f t="shared" si="216"/>
        <v/>
      </c>
      <c r="Y1072" s="22">
        <f t="shared" si="217"/>
        <v>0</v>
      </c>
      <c r="Z1072" s="22">
        <f t="shared" si="218"/>
        <v>0</v>
      </c>
      <c r="AA1072" s="22" t="str">
        <f t="shared" si="208"/>
        <v/>
      </c>
      <c r="AB1072" s="22">
        <f>COUNTIF($G$2:G1072,G1072)</f>
        <v>0</v>
      </c>
      <c r="AC1072" s="22" t="str">
        <f t="shared" si="219"/>
        <v/>
      </c>
      <c r="AD1072" s="22" t="e">
        <f>VLOOKUP(D1072,'2-班级信息'!A:AI,35,0)</f>
        <v>#N/A</v>
      </c>
      <c r="AE1072" s="22" t="e">
        <f>VLOOKUP(D1072,'2-班级信息'!A:AL,12,0)</f>
        <v>#N/A</v>
      </c>
      <c r="AF1072" s="22" t="e">
        <f t="shared" si="209"/>
        <v>#N/A</v>
      </c>
      <c r="AG1072" s="22" t="e">
        <f t="shared" si="220"/>
        <v>#N/A</v>
      </c>
    </row>
    <row r="1073" spans="1:33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2" t="str">
        <f t="shared" si="210"/>
        <v xml:space="preserve"> </v>
      </c>
      <c r="R1073" s="22" t="str">
        <f>IF(Q1073="在读",IF(IFERROR(FIND("一",D1073),0)&gt;0,"一对一",VLOOKUP(LEFT(D1073,3),班级编码!A:H,8,0)),Q1073)</f>
        <v xml:space="preserve"> </v>
      </c>
      <c r="S1073" s="22">
        <f t="shared" si="211"/>
        <v>0</v>
      </c>
      <c r="T1073" s="22">
        <f t="shared" si="212"/>
        <v>0</v>
      </c>
      <c r="U1073" s="22" t="str">
        <f t="shared" si="213"/>
        <v/>
      </c>
      <c r="V1073" s="22" t="str">
        <f t="shared" si="214"/>
        <v/>
      </c>
      <c r="W1073" s="22" t="str">
        <f t="shared" si="215"/>
        <v/>
      </c>
      <c r="X1073" s="22" t="str">
        <f t="shared" si="216"/>
        <v/>
      </c>
      <c r="Y1073" s="22">
        <f t="shared" si="217"/>
        <v>0</v>
      </c>
      <c r="Z1073" s="22">
        <f t="shared" si="218"/>
        <v>0</v>
      </c>
      <c r="AA1073" s="22" t="str">
        <f t="shared" si="208"/>
        <v/>
      </c>
      <c r="AB1073" s="22">
        <f>COUNTIF($G$2:G1073,G1073)</f>
        <v>0</v>
      </c>
      <c r="AC1073" s="22" t="str">
        <f t="shared" si="219"/>
        <v/>
      </c>
      <c r="AD1073" s="22" t="e">
        <f>VLOOKUP(D1073,'2-班级信息'!A:AI,35,0)</f>
        <v>#N/A</v>
      </c>
      <c r="AE1073" s="22" t="e">
        <f>VLOOKUP(D1073,'2-班级信息'!A:AL,12,0)</f>
        <v>#N/A</v>
      </c>
      <c r="AF1073" s="22" t="e">
        <f t="shared" si="209"/>
        <v>#N/A</v>
      </c>
      <c r="AG1073" s="22" t="e">
        <f t="shared" si="220"/>
        <v>#N/A</v>
      </c>
    </row>
    <row r="1074" spans="1:33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2" t="str">
        <f t="shared" si="210"/>
        <v xml:space="preserve"> </v>
      </c>
      <c r="R1074" s="22" t="str">
        <f>IF(Q1074="在读",IF(IFERROR(FIND("一",D1074),0)&gt;0,"一对一",VLOOKUP(LEFT(D1074,3),班级编码!A:H,8,0)),Q1074)</f>
        <v xml:space="preserve"> </v>
      </c>
      <c r="S1074" s="22">
        <f t="shared" si="211"/>
        <v>0</v>
      </c>
      <c r="T1074" s="22">
        <f t="shared" si="212"/>
        <v>0</v>
      </c>
      <c r="U1074" s="22" t="str">
        <f t="shared" si="213"/>
        <v/>
      </c>
      <c r="V1074" s="22" t="str">
        <f t="shared" si="214"/>
        <v/>
      </c>
      <c r="W1074" s="22" t="str">
        <f t="shared" si="215"/>
        <v/>
      </c>
      <c r="X1074" s="22" t="str">
        <f t="shared" si="216"/>
        <v/>
      </c>
      <c r="Y1074" s="22">
        <f t="shared" si="217"/>
        <v>0</v>
      </c>
      <c r="Z1074" s="22">
        <f t="shared" si="218"/>
        <v>0</v>
      </c>
      <c r="AA1074" s="22" t="str">
        <f t="shared" si="208"/>
        <v/>
      </c>
      <c r="AB1074" s="22">
        <f>COUNTIF($G$2:G1074,G1074)</f>
        <v>0</v>
      </c>
      <c r="AC1074" s="22" t="str">
        <f t="shared" si="219"/>
        <v/>
      </c>
      <c r="AD1074" s="22" t="e">
        <f>VLOOKUP(D1074,'2-班级信息'!A:AI,35,0)</f>
        <v>#N/A</v>
      </c>
      <c r="AE1074" s="22" t="e">
        <f>VLOOKUP(D1074,'2-班级信息'!A:AL,12,0)</f>
        <v>#N/A</v>
      </c>
      <c r="AF1074" s="22" t="e">
        <f t="shared" si="209"/>
        <v>#N/A</v>
      </c>
      <c r="AG1074" s="22" t="e">
        <f t="shared" si="220"/>
        <v>#N/A</v>
      </c>
    </row>
    <row r="1075" spans="1:33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2" t="str">
        <f t="shared" si="210"/>
        <v xml:space="preserve"> </v>
      </c>
      <c r="R1075" s="22" t="str">
        <f>IF(Q1075="在读",IF(IFERROR(FIND("一",D1075),0)&gt;0,"一对一",VLOOKUP(LEFT(D1075,3),班级编码!A:H,8,0)),Q1075)</f>
        <v xml:space="preserve"> </v>
      </c>
      <c r="S1075" s="22">
        <f t="shared" si="211"/>
        <v>0</v>
      </c>
      <c r="T1075" s="22">
        <f t="shared" si="212"/>
        <v>0</v>
      </c>
      <c r="U1075" s="22" t="str">
        <f t="shared" si="213"/>
        <v/>
      </c>
      <c r="V1075" s="22" t="str">
        <f t="shared" si="214"/>
        <v/>
      </c>
      <c r="W1075" s="22" t="str">
        <f t="shared" si="215"/>
        <v/>
      </c>
      <c r="X1075" s="22" t="str">
        <f t="shared" si="216"/>
        <v/>
      </c>
      <c r="Y1075" s="22">
        <f t="shared" si="217"/>
        <v>0</v>
      </c>
      <c r="Z1075" s="22">
        <f t="shared" si="218"/>
        <v>0</v>
      </c>
      <c r="AA1075" s="22" t="str">
        <f t="shared" si="208"/>
        <v/>
      </c>
      <c r="AB1075" s="22">
        <f>COUNTIF($G$2:G1075,G1075)</f>
        <v>0</v>
      </c>
      <c r="AC1075" s="22" t="str">
        <f t="shared" si="219"/>
        <v/>
      </c>
      <c r="AD1075" s="22" t="e">
        <f>VLOOKUP(D1075,'2-班级信息'!A:AI,35,0)</f>
        <v>#N/A</v>
      </c>
      <c r="AE1075" s="22" t="e">
        <f>VLOOKUP(D1075,'2-班级信息'!A:AL,12,0)</f>
        <v>#N/A</v>
      </c>
      <c r="AF1075" s="22" t="e">
        <f t="shared" si="209"/>
        <v>#N/A</v>
      </c>
      <c r="AG1075" s="22" t="e">
        <f t="shared" si="220"/>
        <v>#N/A</v>
      </c>
    </row>
    <row r="1076" spans="1:33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2" t="str">
        <f t="shared" si="210"/>
        <v xml:space="preserve"> </v>
      </c>
      <c r="R1076" s="22" t="str">
        <f>IF(Q1076="在读",IF(IFERROR(FIND("一",D1076),0)&gt;0,"一对一",VLOOKUP(LEFT(D1076,3),班级编码!A:H,8,0)),Q1076)</f>
        <v xml:space="preserve"> </v>
      </c>
      <c r="S1076" s="22">
        <f t="shared" si="211"/>
        <v>0</v>
      </c>
      <c r="T1076" s="22">
        <f t="shared" si="212"/>
        <v>0</v>
      </c>
      <c r="U1076" s="22" t="str">
        <f t="shared" si="213"/>
        <v/>
      </c>
      <c r="V1076" s="22" t="str">
        <f t="shared" si="214"/>
        <v/>
      </c>
      <c r="W1076" s="22" t="str">
        <f t="shared" si="215"/>
        <v/>
      </c>
      <c r="X1076" s="22" t="str">
        <f t="shared" si="216"/>
        <v/>
      </c>
      <c r="Y1076" s="22">
        <f t="shared" si="217"/>
        <v>0</v>
      </c>
      <c r="Z1076" s="22">
        <f t="shared" si="218"/>
        <v>0</v>
      </c>
      <c r="AA1076" s="22" t="str">
        <f t="shared" si="208"/>
        <v/>
      </c>
      <c r="AB1076" s="22">
        <f>COUNTIF($G$2:G1076,G1076)</f>
        <v>0</v>
      </c>
      <c r="AC1076" s="22" t="str">
        <f t="shared" si="219"/>
        <v/>
      </c>
      <c r="AD1076" s="22" t="e">
        <f>VLOOKUP(D1076,'2-班级信息'!A:AI,35,0)</f>
        <v>#N/A</v>
      </c>
      <c r="AE1076" s="22" t="e">
        <f>VLOOKUP(D1076,'2-班级信息'!A:AL,12,0)</f>
        <v>#N/A</v>
      </c>
      <c r="AF1076" s="22" t="e">
        <f t="shared" si="209"/>
        <v>#N/A</v>
      </c>
      <c r="AG1076" s="22" t="e">
        <f t="shared" si="220"/>
        <v>#N/A</v>
      </c>
    </row>
    <row r="1077" spans="1:33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2" t="str">
        <f t="shared" si="210"/>
        <v xml:space="preserve"> </v>
      </c>
      <c r="R1077" s="22" t="str">
        <f>IF(Q1077="在读",IF(IFERROR(FIND("一",D1077),0)&gt;0,"一对一",VLOOKUP(LEFT(D1077,3),班级编码!A:H,8,0)),Q1077)</f>
        <v xml:space="preserve"> </v>
      </c>
      <c r="S1077" s="22">
        <f t="shared" si="211"/>
        <v>0</v>
      </c>
      <c r="T1077" s="22">
        <f t="shared" si="212"/>
        <v>0</v>
      </c>
      <c r="U1077" s="22" t="str">
        <f t="shared" si="213"/>
        <v/>
      </c>
      <c r="V1077" s="22" t="str">
        <f t="shared" si="214"/>
        <v/>
      </c>
      <c r="W1077" s="22" t="str">
        <f t="shared" si="215"/>
        <v/>
      </c>
      <c r="X1077" s="22" t="str">
        <f t="shared" si="216"/>
        <v/>
      </c>
      <c r="Y1077" s="22">
        <f t="shared" si="217"/>
        <v>0</v>
      </c>
      <c r="Z1077" s="22">
        <f t="shared" si="218"/>
        <v>0</v>
      </c>
      <c r="AA1077" s="22" t="str">
        <f t="shared" si="208"/>
        <v/>
      </c>
      <c r="AB1077" s="22">
        <f>COUNTIF($G$2:G1077,G1077)</f>
        <v>0</v>
      </c>
      <c r="AC1077" s="22" t="str">
        <f t="shared" si="219"/>
        <v/>
      </c>
      <c r="AD1077" s="22" t="e">
        <f>VLOOKUP(D1077,'2-班级信息'!A:AI,35,0)</f>
        <v>#N/A</v>
      </c>
      <c r="AE1077" s="22" t="e">
        <f>VLOOKUP(D1077,'2-班级信息'!A:AL,12,0)</f>
        <v>#N/A</v>
      </c>
      <c r="AF1077" s="22" t="e">
        <f t="shared" si="209"/>
        <v>#N/A</v>
      </c>
      <c r="AG1077" s="22" t="e">
        <f t="shared" si="220"/>
        <v>#N/A</v>
      </c>
    </row>
    <row r="1078" spans="1:33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2" t="str">
        <f t="shared" si="210"/>
        <v xml:space="preserve"> </v>
      </c>
      <c r="R1078" s="22" t="str">
        <f>IF(Q1078="在读",IF(IFERROR(FIND("一",D1078),0)&gt;0,"一对一",VLOOKUP(LEFT(D1078,3),班级编码!A:H,8,0)),Q1078)</f>
        <v xml:space="preserve"> </v>
      </c>
      <c r="S1078" s="22">
        <f t="shared" si="211"/>
        <v>0</v>
      </c>
      <c r="T1078" s="22">
        <f t="shared" si="212"/>
        <v>0</v>
      </c>
      <c r="U1078" s="22" t="str">
        <f t="shared" si="213"/>
        <v/>
      </c>
      <c r="V1078" s="22" t="str">
        <f t="shared" si="214"/>
        <v/>
      </c>
      <c r="W1078" s="22" t="str">
        <f t="shared" si="215"/>
        <v/>
      </c>
      <c r="X1078" s="22" t="str">
        <f t="shared" si="216"/>
        <v/>
      </c>
      <c r="Y1078" s="22">
        <f t="shared" si="217"/>
        <v>0</v>
      </c>
      <c r="Z1078" s="22">
        <f t="shared" si="218"/>
        <v>0</v>
      </c>
      <c r="AA1078" s="22" t="str">
        <f t="shared" si="208"/>
        <v/>
      </c>
      <c r="AB1078" s="22">
        <f>COUNTIF($G$2:G1078,G1078)</f>
        <v>0</v>
      </c>
      <c r="AC1078" s="22" t="str">
        <f t="shared" si="219"/>
        <v/>
      </c>
      <c r="AD1078" s="22" t="e">
        <f>VLOOKUP(D1078,'2-班级信息'!A:AI,35,0)</f>
        <v>#N/A</v>
      </c>
      <c r="AE1078" s="22" t="e">
        <f>VLOOKUP(D1078,'2-班级信息'!A:AL,12,0)</f>
        <v>#N/A</v>
      </c>
      <c r="AF1078" s="22" t="e">
        <f t="shared" si="209"/>
        <v>#N/A</v>
      </c>
      <c r="AG1078" s="22" t="e">
        <f t="shared" si="220"/>
        <v>#N/A</v>
      </c>
    </row>
    <row r="1079" spans="1:33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2" t="str">
        <f t="shared" si="210"/>
        <v xml:space="preserve"> </v>
      </c>
      <c r="R1079" s="22" t="str">
        <f>IF(Q1079="在读",IF(IFERROR(FIND("一",D1079),0)&gt;0,"一对一",VLOOKUP(LEFT(D1079,3),班级编码!A:H,8,0)),Q1079)</f>
        <v xml:space="preserve"> </v>
      </c>
      <c r="S1079" s="22">
        <f t="shared" si="211"/>
        <v>0</v>
      </c>
      <c r="T1079" s="22">
        <f t="shared" si="212"/>
        <v>0</v>
      </c>
      <c r="U1079" s="22" t="str">
        <f t="shared" si="213"/>
        <v/>
      </c>
      <c r="V1079" s="22" t="str">
        <f t="shared" si="214"/>
        <v/>
      </c>
      <c r="W1079" s="22" t="str">
        <f t="shared" si="215"/>
        <v/>
      </c>
      <c r="X1079" s="22" t="str">
        <f t="shared" si="216"/>
        <v/>
      </c>
      <c r="Y1079" s="22">
        <f t="shared" si="217"/>
        <v>0</v>
      </c>
      <c r="Z1079" s="22">
        <f t="shared" si="218"/>
        <v>0</v>
      </c>
      <c r="AA1079" s="22" t="str">
        <f t="shared" si="208"/>
        <v/>
      </c>
      <c r="AB1079" s="22">
        <f>COUNTIF($G$2:G1079,G1079)</f>
        <v>0</v>
      </c>
      <c r="AC1079" s="22" t="str">
        <f t="shared" si="219"/>
        <v/>
      </c>
      <c r="AD1079" s="22" t="e">
        <f>VLOOKUP(D1079,'2-班级信息'!A:AI,35,0)</f>
        <v>#N/A</v>
      </c>
      <c r="AE1079" s="22" t="e">
        <f>VLOOKUP(D1079,'2-班级信息'!A:AL,12,0)</f>
        <v>#N/A</v>
      </c>
      <c r="AF1079" s="22" t="e">
        <f t="shared" si="209"/>
        <v>#N/A</v>
      </c>
      <c r="AG1079" s="22" t="e">
        <f t="shared" si="220"/>
        <v>#N/A</v>
      </c>
    </row>
    <row r="1080" spans="1:33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2" t="str">
        <f t="shared" si="210"/>
        <v xml:space="preserve"> </v>
      </c>
      <c r="R1080" s="22" t="str">
        <f>IF(Q1080="在读",IF(IFERROR(FIND("一",D1080),0)&gt;0,"一对一",VLOOKUP(LEFT(D1080,3),班级编码!A:H,8,0)),Q1080)</f>
        <v xml:space="preserve"> </v>
      </c>
      <c r="S1080" s="22">
        <f t="shared" si="211"/>
        <v>0</v>
      </c>
      <c r="T1080" s="22">
        <f t="shared" si="212"/>
        <v>0</v>
      </c>
      <c r="U1080" s="22" t="str">
        <f t="shared" si="213"/>
        <v/>
      </c>
      <c r="V1080" s="22" t="str">
        <f t="shared" si="214"/>
        <v/>
      </c>
      <c r="W1080" s="22" t="str">
        <f t="shared" si="215"/>
        <v/>
      </c>
      <c r="X1080" s="22" t="str">
        <f t="shared" si="216"/>
        <v/>
      </c>
      <c r="Y1080" s="22">
        <f t="shared" si="217"/>
        <v>0</v>
      </c>
      <c r="Z1080" s="22">
        <f t="shared" si="218"/>
        <v>0</v>
      </c>
      <c r="AA1080" s="22" t="str">
        <f t="shared" si="208"/>
        <v/>
      </c>
      <c r="AB1080" s="22">
        <f>COUNTIF($G$2:G1080,G1080)</f>
        <v>0</v>
      </c>
      <c r="AC1080" s="22" t="str">
        <f t="shared" si="219"/>
        <v/>
      </c>
      <c r="AD1080" s="22" t="e">
        <f>VLOOKUP(D1080,'2-班级信息'!A:AI,35,0)</f>
        <v>#N/A</v>
      </c>
      <c r="AE1080" s="22" t="e">
        <f>VLOOKUP(D1080,'2-班级信息'!A:AL,12,0)</f>
        <v>#N/A</v>
      </c>
      <c r="AF1080" s="22" t="e">
        <f t="shared" si="209"/>
        <v>#N/A</v>
      </c>
      <c r="AG1080" s="22" t="e">
        <f t="shared" si="220"/>
        <v>#N/A</v>
      </c>
    </row>
    <row r="1081" spans="1:33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2" t="str">
        <f t="shared" si="210"/>
        <v xml:space="preserve"> </v>
      </c>
      <c r="R1081" s="22" t="str">
        <f>IF(Q1081="在读",IF(IFERROR(FIND("一",D1081),0)&gt;0,"一对一",VLOOKUP(LEFT(D1081,3),班级编码!A:H,8,0)),Q1081)</f>
        <v xml:space="preserve"> </v>
      </c>
      <c r="S1081" s="22">
        <f t="shared" si="211"/>
        <v>0</v>
      </c>
      <c r="T1081" s="22">
        <f t="shared" si="212"/>
        <v>0</v>
      </c>
      <c r="U1081" s="22" t="str">
        <f t="shared" si="213"/>
        <v/>
      </c>
      <c r="V1081" s="22" t="str">
        <f t="shared" si="214"/>
        <v/>
      </c>
      <c r="W1081" s="22" t="str">
        <f t="shared" si="215"/>
        <v/>
      </c>
      <c r="X1081" s="22" t="str">
        <f t="shared" si="216"/>
        <v/>
      </c>
      <c r="Y1081" s="22">
        <f t="shared" si="217"/>
        <v>0</v>
      </c>
      <c r="Z1081" s="22">
        <f t="shared" si="218"/>
        <v>0</v>
      </c>
      <c r="AA1081" s="22" t="str">
        <f t="shared" si="208"/>
        <v/>
      </c>
      <c r="AB1081" s="22">
        <f>COUNTIF($G$2:G1081,G1081)</f>
        <v>0</v>
      </c>
      <c r="AC1081" s="22" t="str">
        <f t="shared" si="219"/>
        <v/>
      </c>
      <c r="AD1081" s="22" t="e">
        <f>VLOOKUP(D1081,'2-班级信息'!A:AI,35,0)</f>
        <v>#N/A</v>
      </c>
      <c r="AE1081" s="22" t="e">
        <f>VLOOKUP(D1081,'2-班级信息'!A:AL,12,0)</f>
        <v>#N/A</v>
      </c>
      <c r="AF1081" s="22" t="e">
        <f t="shared" si="209"/>
        <v>#N/A</v>
      </c>
      <c r="AG1081" s="22" t="e">
        <f t="shared" si="220"/>
        <v>#N/A</v>
      </c>
    </row>
    <row r="1082" spans="1:33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2" t="str">
        <f t="shared" si="210"/>
        <v xml:space="preserve"> </v>
      </c>
      <c r="R1082" s="22" t="str">
        <f>IF(Q1082="在读",IF(IFERROR(FIND("一",D1082),0)&gt;0,"一对一",VLOOKUP(LEFT(D1082,3),班级编码!A:H,8,0)),Q1082)</f>
        <v xml:space="preserve"> </v>
      </c>
      <c r="S1082" s="22">
        <f t="shared" si="211"/>
        <v>0</v>
      </c>
      <c r="T1082" s="22">
        <f t="shared" si="212"/>
        <v>0</v>
      </c>
      <c r="U1082" s="22" t="str">
        <f t="shared" si="213"/>
        <v/>
      </c>
      <c r="V1082" s="22" t="str">
        <f t="shared" si="214"/>
        <v/>
      </c>
      <c r="W1082" s="22" t="str">
        <f t="shared" si="215"/>
        <v/>
      </c>
      <c r="X1082" s="22" t="str">
        <f t="shared" si="216"/>
        <v/>
      </c>
      <c r="Y1082" s="22">
        <f t="shared" si="217"/>
        <v>0</v>
      </c>
      <c r="Z1082" s="22">
        <f t="shared" si="218"/>
        <v>0</v>
      </c>
      <c r="AA1082" s="22" t="str">
        <f t="shared" si="208"/>
        <v/>
      </c>
      <c r="AB1082" s="22">
        <f>COUNTIF($G$2:G1082,G1082)</f>
        <v>0</v>
      </c>
      <c r="AC1082" s="22" t="str">
        <f t="shared" si="219"/>
        <v/>
      </c>
      <c r="AD1082" s="22" t="e">
        <f>VLOOKUP(D1082,'2-班级信息'!A:AI,35,0)</f>
        <v>#N/A</v>
      </c>
      <c r="AE1082" s="22" t="e">
        <f>VLOOKUP(D1082,'2-班级信息'!A:AL,12,0)</f>
        <v>#N/A</v>
      </c>
      <c r="AF1082" s="22" t="e">
        <f t="shared" si="209"/>
        <v>#N/A</v>
      </c>
      <c r="AG1082" s="22" t="e">
        <f t="shared" si="220"/>
        <v>#N/A</v>
      </c>
    </row>
    <row r="1083" spans="1:33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2" t="str">
        <f t="shared" si="210"/>
        <v xml:space="preserve"> </v>
      </c>
      <c r="R1083" s="22" t="str">
        <f>IF(Q1083="在读",IF(IFERROR(FIND("一",D1083),0)&gt;0,"一对一",VLOOKUP(LEFT(D1083,3),班级编码!A:H,8,0)),Q1083)</f>
        <v xml:space="preserve"> </v>
      </c>
      <c r="S1083" s="22">
        <f t="shared" si="211"/>
        <v>0</v>
      </c>
      <c r="T1083" s="22">
        <f t="shared" si="212"/>
        <v>0</v>
      </c>
      <c r="U1083" s="22" t="str">
        <f t="shared" si="213"/>
        <v/>
      </c>
      <c r="V1083" s="22" t="str">
        <f t="shared" si="214"/>
        <v/>
      </c>
      <c r="W1083" s="22" t="str">
        <f t="shared" si="215"/>
        <v/>
      </c>
      <c r="X1083" s="22" t="str">
        <f t="shared" si="216"/>
        <v/>
      </c>
      <c r="Y1083" s="22">
        <f t="shared" si="217"/>
        <v>0</v>
      </c>
      <c r="Z1083" s="22">
        <f t="shared" si="218"/>
        <v>0</v>
      </c>
      <c r="AA1083" s="22" t="str">
        <f t="shared" si="208"/>
        <v/>
      </c>
      <c r="AB1083" s="22">
        <f>COUNTIF($G$2:G1083,G1083)</f>
        <v>0</v>
      </c>
      <c r="AC1083" s="22" t="str">
        <f t="shared" si="219"/>
        <v/>
      </c>
      <c r="AD1083" s="22" t="e">
        <f>VLOOKUP(D1083,'2-班级信息'!A:AI,35,0)</f>
        <v>#N/A</v>
      </c>
      <c r="AE1083" s="22" t="e">
        <f>VLOOKUP(D1083,'2-班级信息'!A:AL,12,0)</f>
        <v>#N/A</v>
      </c>
      <c r="AF1083" s="22" t="e">
        <f t="shared" si="209"/>
        <v>#N/A</v>
      </c>
      <c r="AG1083" s="22" t="e">
        <f t="shared" si="220"/>
        <v>#N/A</v>
      </c>
    </row>
    <row r="1084" spans="1:33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2" t="str">
        <f t="shared" si="210"/>
        <v xml:space="preserve"> </v>
      </c>
      <c r="R1084" s="22" t="str">
        <f>IF(Q1084="在读",IF(IFERROR(FIND("一",D1084),0)&gt;0,"一对一",VLOOKUP(LEFT(D1084,3),班级编码!A:H,8,0)),Q1084)</f>
        <v xml:space="preserve"> </v>
      </c>
      <c r="S1084" s="22">
        <f t="shared" si="211"/>
        <v>0</v>
      </c>
      <c r="T1084" s="22">
        <f t="shared" si="212"/>
        <v>0</v>
      </c>
      <c r="U1084" s="22" t="str">
        <f t="shared" si="213"/>
        <v/>
      </c>
      <c r="V1084" s="22" t="str">
        <f t="shared" si="214"/>
        <v/>
      </c>
      <c r="W1084" s="22" t="str">
        <f t="shared" si="215"/>
        <v/>
      </c>
      <c r="X1084" s="22" t="str">
        <f t="shared" si="216"/>
        <v/>
      </c>
      <c r="Y1084" s="22">
        <f t="shared" si="217"/>
        <v>0</v>
      </c>
      <c r="Z1084" s="22">
        <f t="shared" si="218"/>
        <v>0</v>
      </c>
      <c r="AA1084" s="22" t="str">
        <f t="shared" si="208"/>
        <v/>
      </c>
      <c r="AB1084" s="22">
        <f>COUNTIF($G$2:G1084,G1084)</f>
        <v>0</v>
      </c>
      <c r="AC1084" s="22" t="str">
        <f t="shared" si="219"/>
        <v/>
      </c>
      <c r="AD1084" s="22" t="e">
        <f>VLOOKUP(D1084,'2-班级信息'!A:AI,35,0)</f>
        <v>#N/A</v>
      </c>
      <c r="AE1084" s="22" t="e">
        <f>VLOOKUP(D1084,'2-班级信息'!A:AL,12,0)</f>
        <v>#N/A</v>
      </c>
      <c r="AF1084" s="22" t="e">
        <f t="shared" si="209"/>
        <v>#N/A</v>
      </c>
      <c r="AG1084" s="22" t="e">
        <f t="shared" si="220"/>
        <v>#N/A</v>
      </c>
    </row>
    <row r="1085" spans="1:33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2" t="str">
        <f t="shared" si="210"/>
        <v xml:space="preserve"> </v>
      </c>
      <c r="R1085" s="22" t="str">
        <f>IF(Q1085="在读",IF(IFERROR(FIND("一",D1085),0)&gt;0,"一对一",VLOOKUP(LEFT(D1085,3),班级编码!A:H,8,0)),Q1085)</f>
        <v xml:space="preserve"> </v>
      </c>
      <c r="S1085" s="22">
        <f t="shared" si="211"/>
        <v>0</v>
      </c>
      <c r="T1085" s="22">
        <f t="shared" si="212"/>
        <v>0</v>
      </c>
      <c r="U1085" s="22" t="str">
        <f t="shared" si="213"/>
        <v/>
      </c>
      <c r="V1085" s="22" t="str">
        <f t="shared" si="214"/>
        <v/>
      </c>
      <c r="W1085" s="22" t="str">
        <f t="shared" si="215"/>
        <v/>
      </c>
      <c r="X1085" s="22" t="str">
        <f t="shared" si="216"/>
        <v/>
      </c>
      <c r="Y1085" s="22">
        <f t="shared" si="217"/>
        <v>0</v>
      </c>
      <c r="Z1085" s="22">
        <f t="shared" si="218"/>
        <v>0</v>
      </c>
      <c r="AA1085" s="22" t="str">
        <f t="shared" si="208"/>
        <v/>
      </c>
      <c r="AB1085" s="22">
        <f>COUNTIF($G$2:G1085,G1085)</f>
        <v>0</v>
      </c>
      <c r="AC1085" s="22" t="str">
        <f t="shared" si="219"/>
        <v/>
      </c>
      <c r="AD1085" s="22" t="e">
        <f>VLOOKUP(D1085,'2-班级信息'!A:AI,35,0)</f>
        <v>#N/A</v>
      </c>
      <c r="AE1085" s="22" t="e">
        <f>VLOOKUP(D1085,'2-班级信息'!A:AL,12,0)</f>
        <v>#N/A</v>
      </c>
      <c r="AF1085" s="22" t="e">
        <f t="shared" si="209"/>
        <v>#N/A</v>
      </c>
      <c r="AG1085" s="22" t="e">
        <f t="shared" si="220"/>
        <v>#N/A</v>
      </c>
    </row>
    <row r="1086" spans="1:33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2" t="str">
        <f t="shared" si="210"/>
        <v xml:space="preserve"> </v>
      </c>
      <c r="R1086" s="22" t="str">
        <f>IF(Q1086="在读",IF(IFERROR(FIND("一",D1086),0)&gt;0,"一对一",VLOOKUP(LEFT(D1086,3),班级编码!A:H,8,0)),Q1086)</f>
        <v xml:space="preserve"> </v>
      </c>
      <c r="S1086" s="22">
        <f t="shared" si="211"/>
        <v>0</v>
      </c>
      <c r="T1086" s="22">
        <f t="shared" si="212"/>
        <v>0</v>
      </c>
      <c r="U1086" s="22" t="str">
        <f t="shared" si="213"/>
        <v/>
      </c>
      <c r="V1086" s="22" t="str">
        <f t="shared" si="214"/>
        <v/>
      </c>
      <c r="W1086" s="22" t="str">
        <f t="shared" si="215"/>
        <v/>
      </c>
      <c r="X1086" s="22" t="str">
        <f t="shared" si="216"/>
        <v/>
      </c>
      <c r="Y1086" s="22">
        <f t="shared" si="217"/>
        <v>0</v>
      </c>
      <c r="Z1086" s="22">
        <f t="shared" si="218"/>
        <v>0</v>
      </c>
      <c r="AA1086" s="22" t="str">
        <f t="shared" si="208"/>
        <v/>
      </c>
      <c r="AB1086" s="22">
        <f>COUNTIF($G$2:G1086,G1086)</f>
        <v>0</v>
      </c>
      <c r="AC1086" s="22" t="str">
        <f t="shared" si="219"/>
        <v/>
      </c>
      <c r="AD1086" s="22" t="e">
        <f>VLOOKUP(D1086,'2-班级信息'!A:AI,35,0)</f>
        <v>#N/A</v>
      </c>
      <c r="AE1086" s="22" t="e">
        <f>VLOOKUP(D1086,'2-班级信息'!A:AL,12,0)</f>
        <v>#N/A</v>
      </c>
      <c r="AF1086" s="22" t="e">
        <f t="shared" si="209"/>
        <v>#N/A</v>
      </c>
      <c r="AG1086" s="22" t="e">
        <f t="shared" si="220"/>
        <v>#N/A</v>
      </c>
    </row>
    <row r="1087" spans="1:33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2" t="str">
        <f t="shared" si="210"/>
        <v xml:space="preserve"> </v>
      </c>
      <c r="R1087" s="22" t="str">
        <f>IF(Q1087="在读",IF(IFERROR(FIND("一",D1087),0)&gt;0,"一对一",VLOOKUP(LEFT(D1087,3),班级编码!A:H,8,0)),Q1087)</f>
        <v xml:space="preserve"> </v>
      </c>
      <c r="S1087" s="22">
        <f t="shared" si="211"/>
        <v>0</v>
      </c>
      <c r="T1087" s="22">
        <f t="shared" si="212"/>
        <v>0</v>
      </c>
      <c r="U1087" s="22" t="str">
        <f t="shared" si="213"/>
        <v/>
      </c>
      <c r="V1087" s="22" t="str">
        <f t="shared" si="214"/>
        <v/>
      </c>
      <c r="W1087" s="22" t="str">
        <f t="shared" si="215"/>
        <v/>
      </c>
      <c r="X1087" s="22" t="str">
        <f t="shared" si="216"/>
        <v/>
      </c>
      <c r="Y1087" s="22">
        <f t="shared" si="217"/>
        <v>0</v>
      </c>
      <c r="Z1087" s="22">
        <f t="shared" si="218"/>
        <v>0</v>
      </c>
      <c r="AA1087" s="22" t="str">
        <f t="shared" si="208"/>
        <v/>
      </c>
      <c r="AB1087" s="22">
        <f>COUNTIF($G$2:G1087,G1087)</f>
        <v>0</v>
      </c>
      <c r="AC1087" s="22" t="str">
        <f t="shared" si="219"/>
        <v/>
      </c>
      <c r="AD1087" s="22" t="e">
        <f>VLOOKUP(D1087,'2-班级信息'!A:AI,35,0)</f>
        <v>#N/A</v>
      </c>
      <c r="AE1087" s="22" t="e">
        <f>VLOOKUP(D1087,'2-班级信息'!A:AL,12,0)</f>
        <v>#N/A</v>
      </c>
      <c r="AF1087" s="22" t="e">
        <f t="shared" si="209"/>
        <v>#N/A</v>
      </c>
      <c r="AG1087" s="22" t="e">
        <f t="shared" si="220"/>
        <v>#N/A</v>
      </c>
    </row>
    <row r="1088" spans="1:33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2" t="str">
        <f t="shared" si="210"/>
        <v xml:space="preserve"> </v>
      </c>
      <c r="R1088" s="22" t="str">
        <f>IF(Q1088="在读",IF(IFERROR(FIND("一",D1088),0)&gt;0,"一对一",VLOOKUP(LEFT(D1088,3),班级编码!A:H,8,0)),Q1088)</f>
        <v xml:space="preserve"> </v>
      </c>
      <c r="S1088" s="22">
        <f t="shared" si="211"/>
        <v>0</v>
      </c>
      <c r="T1088" s="22">
        <f t="shared" si="212"/>
        <v>0</v>
      </c>
      <c r="U1088" s="22" t="str">
        <f t="shared" si="213"/>
        <v/>
      </c>
      <c r="V1088" s="22" t="str">
        <f t="shared" si="214"/>
        <v/>
      </c>
      <c r="W1088" s="22" t="str">
        <f t="shared" si="215"/>
        <v/>
      </c>
      <c r="X1088" s="22" t="str">
        <f t="shared" si="216"/>
        <v/>
      </c>
      <c r="Y1088" s="22">
        <f t="shared" si="217"/>
        <v>0</v>
      </c>
      <c r="Z1088" s="22">
        <f t="shared" si="218"/>
        <v>0</v>
      </c>
      <c r="AA1088" s="22" t="str">
        <f t="shared" si="208"/>
        <v/>
      </c>
      <c r="AB1088" s="22">
        <f>COUNTIF($G$2:G1088,G1088)</f>
        <v>0</v>
      </c>
      <c r="AC1088" s="22" t="str">
        <f t="shared" si="219"/>
        <v/>
      </c>
      <c r="AD1088" s="22" t="e">
        <f>VLOOKUP(D1088,'2-班级信息'!A:AI,35,0)</f>
        <v>#N/A</v>
      </c>
      <c r="AE1088" s="22" t="e">
        <f>VLOOKUP(D1088,'2-班级信息'!A:AL,12,0)</f>
        <v>#N/A</v>
      </c>
      <c r="AF1088" s="22" t="e">
        <f t="shared" si="209"/>
        <v>#N/A</v>
      </c>
      <c r="AG1088" s="22" t="e">
        <f t="shared" si="220"/>
        <v>#N/A</v>
      </c>
    </row>
    <row r="1089" spans="1:33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2" t="str">
        <f t="shared" si="210"/>
        <v xml:space="preserve"> </v>
      </c>
      <c r="R1089" s="22" t="str">
        <f>IF(Q1089="在读",IF(IFERROR(FIND("一",D1089),0)&gt;0,"一对一",VLOOKUP(LEFT(D1089,3),班级编码!A:H,8,0)),Q1089)</f>
        <v xml:space="preserve"> </v>
      </c>
      <c r="S1089" s="22">
        <f t="shared" si="211"/>
        <v>0</v>
      </c>
      <c r="T1089" s="22">
        <f t="shared" si="212"/>
        <v>0</v>
      </c>
      <c r="U1089" s="22" t="str">
        <f t="shared" si="213"/>
        <v/>
      </c>
      <c r="V1089" s="22" t="str">
        <f t="shared" si="214"/>
        <v/>
      </c>
      <c r="W1089" s="22" t="str">
        <f t="shared" si="215"/>
        <v/>
      </c>
      <c r="X1089" s="22" t="str">
        <f t="shared" si="216"/>
        <v/>
      </c>
      <c r="Y1089" s="22">
        <f t="shared" si="217"/>
        <v>0</v>
      </c>
      <c r="Z1089" s="22">
        <f t="shared" si="218"/>
        <v>0</v>
      </c>
      <c r="AA1089" s="22" t="str">
        <f t="shared" si="208"/>
        <v/>
      </c>
      <c r="AB1089" s="22">
        <f>COUNTIF($G$2:G1089,G1089)</f>
        <v>0</v>
      </c>
      <c r="AC1089" s="22" t="str">
        <f t="shared" si="219"/>
        <v/>
      </c>
      <c r="AD1089" s="22" t="e">
        <f>VLOOKUP(D1089,'2-班级信息'!A:AI,35,0)</f>
        <v>#N/A</v>
      </c>
      <c r="AE1089" s="22" t="e">
        <f>VLOOKUP(D1089,'2-班级信息'!A:AL,12,0)</f>
        <v>#N/A</v>
      </c>
      <c r="AF1089" s="22" t="e">
        <f t="shared" si="209"/>
        <v>#N/A</v>
      </c>
      <c r="AG1089" s="22" t="e">
        <f t="shared" si="220"/>
        <v>#N/A</v>
      </c>
    </row>
    <row r="1090" spans="1:33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2" t="str">
        <f t="shared" si="210"/>
        <v xml:space="preserve"> </v>
      </c>
      <c r="R1090" s="22" t="str">
        <f>IF(Q1090="在读",IF(IFERROR(FIND("一",D1090),0)&gt;0,"一对一",VLOOKUP(LEFT(D1090,3),班级编码!A:H,8,0)),Q1090)</f>
        <v xml:space="preserve"> </v>
      </c>
      <c r="S1090" s="22">
        <f t="shared" si="211"/>
        <v>0</v>
      </c>
      <c r="T1090" s="22">
        <f t="shared" si="212"/>
        <v>0</v>
      </c>
      <c r="U1090" s="22" t="str">
        <f t="shared" si="213"/>
        <v/>
      </c>
      <c r="V1090" s="22" t="str">
        <f t="shared" si="214"/>
        <v/>
      </c>
      <c r="W1090" s="22" t="str">
        <f t="shared" si="215"/>
        <v/>
      </c>
      <c r="X1090" s="22" t="str">
        <f t="shared" si="216"/>
        <v/>
      </c>
      <c r="Y1090" s="22">
        <f t="shared" si="217"/>
        <v>0</v>
      </c>
      <c r="Z1090" s="22">
        <f t="shared" si="218"/>
        <v>0</v>
      </c>
      <c r="AA1090" s="22" t="str">
        <f t="shared" ref="AA1090:AA1153" si="221">IF(COUNTIF(G:G,G1090)&gt;1,"重复","")</f>
        <v/>
      </c>
      <c r="AB1090" s="22">
        <f>COUNTIF($G$2:G1090,G1090)</f>
        <v>0</v>
      </c>
      <c r="AC1090" s="22" t="str">
        <f t="shared" si="219"/>
        <v/>
      </c>
      <c r="AD1090" s="22" t="e">
        <f>VLOOKUP(D1090,'2-班级信息'!A:AI,35,0)</f>
        <v>#N/A</v>
      </c>
      <c r="AE1090" s="22" t="e">
        <f>VLOOKUP(D1090,'2-班级信息'!A:AL,12,0)</f>
        <v>#N/A</v>
      </c>
      <c r="AF1090" s="22" t="e">
        <f t="shared" ref="AF1090:AF1153" si="222">IF(R1090="一对一","一对一",VLOOKUP(I1090,AH:AI,2,0))</f>
        <v>#N/A</v>
      </c>
      <c r="AG1090" s="22" t="e">
        <f t="shared" si="220"/>
        <v>#N/A</v>
      </c>
    </row>
    <row r="1091" spans="1:33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2" t="str">
        <f t="shared" ref="Q1091:Q1154" si="223">IF(D1091="停读","停读",IF(D1091="未进班","未进班",IF(AND(M1091="",G1091&lt;&gt;""),"在读"," ")))</f>
        <v xml:space="preserve"> </v>
      </c>
      <c r="R1091" s="22" t="str">
        <f>IF(Q1091="在读",IF(IFERROR(FIND("一",D1091),0)&gt;0,"一对一",VLOOKUP(LEFT(D1091,3),班级编码!A:H,8,0)),Q1091)</f>
        <v xml:space="preserve"> </v>
      </c>
      <c r="S1091" s="22">
        <f t="shared" ref="S1091:S1154" si="224">+D1091</f>
        <v>0</v>
      </c>
      <c r="T1091" s="22">
        <f t="shared" ref="T1091:T1154" si="225">IFERROR(LEFT(F1091,FIND(",",F1091)-1),F1091)</f>
        <v>0</v>
      </c>
      <c r="U1091" s="22" t="str">
        <f t="shared" ref="U1091:U1154" si="226">IF(Y1091=Z1091,X1091,W1091)</f>
        <v/>
      </c>
      <c r="V1091" s="22" t="str">
        <f t="shared" ref="V1091:V1154" si="227">IF(Y1091=Z1091,W1091,X1091)</f>
        <v/>
      </c>
      <c r="W1091" s="22" t="str">
        <f t="shared" ref="W1091:W1154" si="228">IFERROR(MID(F1091,FIND(",",F1091)+1,FIND("@",SUBSTITUTE(F1091,",","@",2))-FIND(",",F1091)-1),IF(ISERROR(FIND(",",F1091)),"",MID(F1091,FIND(",",F1091)+1,20)))</f>
        <v/>
      </c>
      <c r="X1091" s="22" t="str">
        <f t="shared" ref="X1091:X1154" si="229">IFERROR(MID(F1091,FIND("@",SUBSTITUTE(F1091,",","@",2))+1,10),"")</f>
        <v/>
      </c>
      <c r="Y1091" s="22">
        <f t="shared" ref="Y1091:Y1154" si="230">LEN(W1091)</f>
        <v>0</v>
      </c>
      <c r="Z1091" s="22">
        <f t="shared" ref="Z1091:Z1154" si="231">LENB(W1091)</f>
        <v>0</v>
      </c>
      <c r="AA1091" s="22" t="str">
        <f t="shared" si="221"/>
        <v/>
      </c>
      <c r="AB1091" s="22">
        <f>COUNTIF($G$2:G1091,G1091)</f>
        <v>0</v>
      </c>
      <c r="AC1091" s="22" t="str">
        <f t="shared" ref="AC1091:AC1154" si="232">IF(IFERROR(FIND("一",D1091),0)&gt;0,"一对一",LEFT(D1091,3))</f>
        <v/>
      </c>
      <c r="AD1091" s="22" t="e">
        <f>VLOOKUP(D1091,'2-班级信息'!A:AI,35,0)</f>
        <v>#N/A</v>
      </c>
      <c r="AE1091" s="22" t="e">
        <f>VLOOKUP(D1091,'2-班级信息'!A:AL,12,0)</f>
        <v>#N/A</v>
      </c>
      <c r="AF1091" s="22" t="e">
        <f t="shared" si="222"/>
        <v>#N/A</v>
      </c>
      <c r="AG1091" s="22" t="e">
        <f t="shared" ref="AG1091:AG1154" si="233">IF(OR(AF1091="幼儿班",AF1091="中学班",AF1091="一对一"),AF1091,IF(OR(AD1091="周日晚上",AD1091="周五晚上",AD1091="周六晚上"),AD1091,IF(OR(AD1091="周六上午",AD1091="周六下午",AD1091="周日上午",AD1091="周日下午",),"小学周末白天班","小学平时"&amp;AE1091&amp;"班")))</f>
        <v>#N/A</v>
      </c>
    </row>
    <row r="1092" spans="1:33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2" t="str">
        <f t="shared" si="223"/>
        <v xml:space="preserve"> </v>
      </c>
      <c r="R1092" s="22" t="str">
        <f>IF(Q1092="在读",IF(IFERROR(FIND("一",D1092),0)&gt;0,"一对一",VLOOKUP(LEFT(D1092,3),班级编码!A:H,8,0)),Q1092)</f>
        <v xml:space="preserve"> </v>
      </c>
      <c r="S1092" s="22">
        <f t="shared" si="224"/>
        <v>0</v>
      </c>
      <c r="T1092" s="22">
        <f t="shared" si="225"/>
        <v>0</v>
      </c>
      <c r="U1092" s="22" t="str">
        <f t="shared" si="226"/>
        <v/>
      </c>
      <c r="V1092" s="22" t="str">
        <f t="shared" si="227"/>
        <v/>
      </c>
      <c r="W1092" s="22" t="str">
        <f t="shared" si="228"/>
        <v/>
      </c>
      <c r="X1092" s="22" t="str">
        <f t="shared" si="229"/>
        <v/>
      </c>
      <c r="Y1092" s="22">
        <f t="shared" si="230"/>
        <v>0</v>
      </c>
      <c r="Z1092" s="22">
        <f t="shared" si="231"/>
        <v>0</v>
      </c>
      <c r="AA1092" s="22" t="str">
        <f t="shared" si="221"/>
        <v/>
      </c>
      <c r="AB1092" s="22">
        <f>COUNTIF($G$2:G1092,G1092)</f>
        <v>0</v>
      </c>
      <c r="AC1092" s="22" t="str">
        <f t="shared" si="232"/>
        <v/>
      </c>
      <c r="AD1092" s="22" t="e">
        <f>VLOOKUP(D1092,'2-班级信息'!A:AI,35,0)</f>
        <v>#N/A</v>
      </c>
      <c r="AE1092" s="22" t="e">
        <f>VLOOKUP(D1092,'2-班级信息'!A:AL,12,0)</f>
        <v>#N/A</v>
      </c>
      <c r="AF1092" s="22" t="e">
        <f t="shared" si="222"/>
        <v>#N/A</v>
      </c>
      <c r="AG1092" s="22" t="e">
        <f t="shared" si="233"/>
        <v>#N/A</v>
      </c>
    </row>
    <row r="1093" spans="1:33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2" t="str">
        <f t="shared" si="223"/>
        <v xml:space="preserve"> </v>
      </c>
      <c r="R1093" s="22" t="str">
        <f>IF(Q1093="在读",IF(IFERROR(FIND("一",D1093),0)&gt;0,"一对一",VLOOKUP(LEFT(D1093,3),班级编码!A:H,8,0)),Q1093)</f>
        <v xml:space="preserve"> </v>
      </c>
      <c r="S1093" s="22">
        <f t="shared" si="224"/>
        <v>0</v>
      </c>
      <c r="T1093" s="22">
        <f t="shared" si="225"/>
        <v>0</v>
      </c>
      <c r="U1093" s="22" t="str">
        <f t="shared" si="226"/>
        <v/>
      </c>
      <c r="V1093" s="22" t="str">
        <f t="shared" si="227"/>
        <v/>
      </c>
      <c r="W1093" s="22" t="str">
        <f t="shared" si="228"/>
        <v/>
      </c>
      <c r="X1093" s="22" t="str">
        <f t="shared" si="229"/>
        <v/>
      </c>
      <c r="Y1093" s="22">
        <f t="shared" si="230"/>
        <v>0</v>
      </c>
      <c r="Z1093" s="22">
        <f t="shared" si="231"/>
        <v>0</v>
      </c>
      <c r="AA1093" s="22" t="str">
        <f t="shared" si="221"/>
        <v/>
      </c>
      <c r="AB1093" s="22">
        <f>COUNTIF($G$2:G1093,G1093)</f>
        <v>0</v>
      </c>
      <c r="AC1093" s="22" t="str">
        <f t="shared" si="232"/>
        <v/>
      </c>
      <c r="AD1093" s="22" t="e">
        <f>VLOOKUP(D1093,'2-班级信息'!A:AI,35,0)</f>
        <v>#N/A</v>
      </c>
      <c r="AE1093" s="22" t="e">
        <f>VLOOKUP(D1093,'2-班级信息'!A:AL,12,0)</f>
        <v>#N/A</v>
      </c>
      <c r="AF1093" s="22" t="e">
        <f t="shared" si="222"/>
        <v>#N/A</v>
      </c>
      <c r="AG1093" s="22" t="e">
        <f t="shared" si="233"/>
        <v>#N/A</v>
      </c>
    </row>
    <row r="1094" spans="1:33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2" t="str">
        <f t="shared" si="223"/>
        <v xml:space="preserve"> </v>
      </c>
      <c r="R1094" s="22" t="str">
        <f>IF(Q1094="在读",IF(IFERROR(FIND("一",D1094),0)&gt;0,"一对一",VLOOKUP(LEFT(D1094,3),班级编码!A:H,8,0)),Q1094)</f>
        <v xml:space="preserve"> </v>
      </c>
      <c r="S1094" s="22">
        <f t="shared" si="224"/>
        <v>0</v>
      </c>
      <c r="T1094" s="22">
        <f t="shared" si="225"/>
        <v>0</v>
      </c>
      <c r="U1094" s="22" t="str">
        <f t="shared" si="226"/>
        <v/>
      </c>
      <c r="V1094" s="22" t="str">
        <f t="shared" si="227"/>
        <v/>
      </c>
      <c r="W1094" s="22" t="str">
        <f t="shared" si="228"/>
        <v/>
      </c>
      <c r="X1094" s="22" t="str">
        <f t="shared" si="229"/>
        <v/>
      </c>
      <c r="Y1094" s="22">
        <f t="shared" si="230"/>
        <v>0</v>
      </c>
      <c r="Z1094" s="22">
        <f t="shared" si="231"/>
        <v>0</v>
      </c>
      <c r="AA1094" s="22" t="str">
        <f t="shared" si="221"/>
        <v/>
      </c>
      <c r="AB1094" s="22">
        <f>COUNTIF($G$2:G1094,G1094)</f>
        <v>0</v>
      </c>
      <c r="AC1094" s="22" t="str">
        <f t="shared" si="232"/>
        <v/>
      </c>
      <c r="AD1094" s="22" t="e">
        <f>VLOOKUP(D1094,'2-班级信息'!A:AI,35,0)</f>
        <v>#N/A</v>
      </c>
      <c r="AE1094" s="22" t="e">
        <f>VLOOKUP(D1094,'2-班级信息'!A:AL,12,0)</f>
        <v>#N/A</v>
      </c>
      <c r="AF1094" s="22" t="e">
        <f t="shared" si="222"/>
        <v>#N/A</v>
      </c>
      <c r="AG1094" s="22" t="e">
        <f t="shared" si="233"/>
        <v>#N/A</v>
      </c>
    </row>
    <row r="1095" spans="1:33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2" t="str">
        <f t="shared" si="223"/>
        <v xml:space="preserve"> </v>
      </c>
      <c r="R1095" s="22" t="str">
        <f>IF(Q1095="在读",IF(IFERROR(FIND("一",D1095),0)&gt;0,"一对一",VLOOKUP(LEFT(D1095,3),班级编码!A:H,8,0)),Q1095)</f>
        <v xml:space="preserve"> </v>
      </c>
      <c r="S1095" s="22">
        <f t="shared" si="224"/>
        <v>0</v>
      </c>
      <c r="T1095" s="22">
        <f t="shared" si="225"/>
        <v>0</v>
      </c>
      <c r="U1095" s="22" t="str">
        <f t="shared" si="226"/>
        <v/>
      </c>
      <c r="V1095" s="22" t="str">
        <f t="shared" si="227"/>
        <v/>
      </c>
      <c r="W1095" s="22" t="str">
        <f t="shared" si="228"/>
        <v/>
      </c>
      <c r="X1095" s="22" t="str">
        <f t="shared" si="229"/>
        <v/>
      </c>
      <c r="Y1095" s="22">
        <f t="shared" si="230"/>
        <v>0</v>
      </c>
      <c r="Z1095" s="22">
        <f t="shared" si="231"/>
        <v>0</v>
      </c>
      <c r="AA1095" s="22" t="str">
        <f t="shared" si="221"/>
        <v/>
      </c>
      <c r="AB1095" s="22">
        <f>COUNTIF($G$2:G1095,G1095)</f>
        <v>0</v>
      </c>
      <c r="AC1095" s="22" t="str">
        <f t="shared" si="232"/>
        <v/>
      </c>
      <c r="AD1095" s="22" t="e">
        <f>VLOOKUP(D1095,'2-班级信息'!A:AI,35,0)</f>
        <v>#N/A</v>
      </c>
      <c r="AE1095" s="22" t="e">
        <f>VLOOKUP(D1095,'2-班级信息'!A:AL,12,0)</f>
        <v>#N/A</v>
      </c>
      <c r="AF1095" s="22" t="e">
        <f t="shared" si="222"/>
        <v>#N/A</v>
      </c>
      <c r="AG1095" s="22" t="e">
        <f t="shared" si="233"/>
        <v>#N/A</v>
      </c>
    </row>
    <row r="1096" spans="1:33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2" t="str">
        <f t="shared" si="223"/>
        <v xml:space="preserve"> </v>
      </c>
      <c r="R1096" s="22" t="str">
        <f>IF(Q1096="在读",IF(IFERROR(FIND("一",D1096),0)&gt;0,"一对一",VLOOKUP(LEFT(D1096,3),班级编码!A:H,8,0)),Q1096)</f>
        <v xml:space="preserve"> </v>
      </c>
      <c r="S1096" s="22">
        <f t="shared" si="224"/>
        <v>0</v>
      </c>
      <c r="T1096" s="22">
        <f t="shared" si="225"/>
        <v>0</v>
      </c>
      <c r="U1096" s="22" t="str">
        <f t="shared" si="226"/>
        <v/>
      </c>
      <c r="V1096" s="22" t="str">
        <f t="shared" si="227"/>
        <v/>
      </c>
      <c r="W1096" s="22" t="str">
        <f t="shared" si="228"/>
        <v/>
      </c>
      <c r="X1096" s="22" t="str">
        <f t="shared" si="229"/>
        <v/>
      </c>
      <c r="Y1096" s="22">
        <f t="shared" si="230"/>
        <v>0</v>
      </c>
      <c r="Z1096" s="22">
        <f t="shared" si="231"/>
        <v>0</v>
      </c>
      <c r="AA1096" s="22" t="str">
        <f t="shared" si="221"/>
        <v/>
      </c>
      <c r="AB1096" s="22">
        <f>COUNTIF($G$2:G1096,G1096)</f>
        <v>0</v>
      </c>
      <c r="AC1096" s="22" t="str">
        <f t="shared" si="232"/>
        <v/>
      </c>
      <c r="AD1096" s="22" t="e">
        <f>VLOOKUP(D1096,'2-班级信息'!A:AI,35,0)</f>
        <v>#N/A</v>
      </c>
      <c r="AE1096" s="22" t="e">
        <f>VLOOKUP(D1096,'2-班级信息'!A:AL,12,0)</f>
        <v>#N/A</v>
      </c>
      <c r="AF1096" s="22" t="e">
        <f t="shared" si="222"/>
        <v>#N/A</v>
      </c>
      <c r="AG1096" s="22" t="e">
        <f t="shared" si="233"/>
        <v>#N/A</v>
      </c>
    </row>
    <row r="1097" spans="1:33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2" t="str">
        <f t="shared" si="223"/>
        <v xml:space="preserve"> </v>
      </c>
      <c r="R1097" s="22" t="str">
        <f>IF(Q1097="在读",IF(IFERROR(FIND("一",D1097),0)&gt;0,"一对一",VLOOKUP(LEFT(D1097,3),班级编码!A:H,8,0)),Q1097)</f>
        <v xml:space="preserve"> </v>
      </c>
      <c r="S1097" s="22">
        <f t="shared" si="224"/>
        <v>0</v>
      </c>
      <c r="T1097" s="22">
        <f t="shared" si="225"/>
        <v>0</v>
      </c>
      <c r="U1097" s="22" t="str">
        <f t="shared" si="226"/>
        <v/>
      </c>
      <c r="V1097" s="22" t="str">
        <f t="shared" si="227"/>
        <v/>
      </c>
      <c r="W1097" s="22" t="str">
        <f t="shared" si="228"/>
        <v/>
      </c>
      <c r="X1097" s="22" t="str">
        <f t="shared" si="229"/>
        <v/>
      </c>
      <c r="Y1097" s="22">
        <f t="shared" si="230"/>
        <v>0</v>
      </c>
      <c r="Z1097" s="22">
        <f t="shared" si="231"/>
        <v>0</v>
      </c>
      <c r="AA1097" s="22" t="str">
        <f t="shared" si="221"/>
        <v/>
      </c>
      <c r="AB1097" s="22">
        <f>COUNTIF($G$2:G1097,G1097)</f>
        <v>0</v>
      </c>
      <c r="AC1097" s="22" t="str">
        <f t="shared" si="232"/>
        <v/>
      </c>
      <c r="AD1097" s="22" t="e">
        <f>VLOOKUP(D1097,'2-班级信息'!A:AI,35,0)</f>
        <v>#N/A</v>
      </c>
      <c r="AE1097" s="22" t="e">
        <f>VLOOKUP(D1097,'2-班级信息'!A:AL,12,0)</f>
        <v>#N/A</v>
      </c>
      <c r="AF1097" s="22" t="e">
        <f t="shared" si="222"/>
        <v>#N/A</v>
      </c>
      <c r="AG1097" s="22" t="e">
        <f t="shared" si="233"/>
        <v>#N/A</v>
      </c>
    </row>
    <row r="1098" spans="1:33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2" t="str">
        <f t="shared" si="223"/>
        <v xml:space="preserve"> </v>
      </c>
      <c r="R1098" s="22" t="str">
        <f>IF(Q1098="在读",IF(IFERROR(FIND("一",D1098),0)&gt;0,"一对一",VLOOKUP(LEFT(D1098,3),班级编码!A:H,8,0)),Q1098)</f>
        <v xml:space="preserve"> </v>
      </c>
      <c r="S1098" s="22">
        <f t="shared" si="224"/>
        <v>0</v>
      </c>
      <c r="T1098" s="22">
        <f t="shared" si="225"/>
        <v>0</v>
      </c>
      <c r="U1098" s="22" t="str">
        <f t="shared" si="226"/>
        <v/>
      </c>
      <c r="V1098" s="22" t="str">
        <f t="shared" si="227"/>
        <v/>
      </c>
      <c r="W1098" s="22" t="str">
        <f t="shared" si="228"/>
        <v/>
      </c>
      <c r="X1098" s="22" t="str">
        <f t="shared" si="229"/>
        <v/>
      </c>
      <c r="Y1098" s="22">
        <f t="shared" si="230"/>
        <v>0</v>
      </c>
      <c r="Z1098" s="22">
        <f t="shared" si="231"/>
        <v>0</v>
      </c>
      <c r="AA1098" s="22" t="str">
        <f t="shared" si="221"/>
        <v/>
      </c>
      <c r="AB1098" s="22">
        <f>COUNTIF($G$2:G1098,G1098)</f>
        <v>0</v>
      </c>
      <c r="AC1098" s="22" t="str">
        <f t="shared" si="232"/>
        <v/>
      </c>
      <c r="AD1098" s="22" t="e">
        <f>VLOOKUP(D1098,'2-班级信息'!A:AI,35,0)</f>
        <v>#N/A</v>
      </c>
      <c r="AE1098" s="22" t="e">
        <f>VLOOKUP(D1098,'2-班级信息'!A:AL,12,0)</f>
        <v>#N/A</v>
      </c>
      <c r="AF1098" s="22" t="e">
        <f t="shared" si="222"/>
        <v>#N/A</v>
      </c>
      <c r="AG1098" s="22" t="e">
        <f t="shared" si="233"/>
        <v>#N/A</v>
      </c>
    </row>
    <row r="1099" spans="1:33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2" t="str">
        <f t="shared" si="223"/>
        <v xml:space="preserve"> </v>
      </c>
      <c r="R1099" s="22" t="str">
        <f>IF(Q1099="在读",IF(IFERROR(FIND("一",D1099),0)&gt;0,"一对一",VLOOKUP(LEFT(D1099,3),班级编码!A:H,8,0)),Q1099)</f>
        <v xml:space="preserve"> </v>
      </c>
      <c r="S1099" s="22">
        <f t="shared" si="224"/>
        <v>0</v>
      </c>
      <c r="T1099" s="22">
        <f t="shared" si="225"/>
        <v>0</v>
      </c>
      <c r="U1099" s="22" t="str">
        <f t="shared" si="226"/>
        <v/>
      </c>
      <c r="V1099" s="22" t="str">
        <f t="shared" si="227"/>
        <v/>
      </c>
      <c r="W1099" s="22" t="str">
        <f t="shared" si="228"/>
        <v/>
      </c>
      <c r="X1099" s="22" t="str">
        <f t="shared" si="229"/>
        <v/>
      </c>
      <c r="Y1099" s="22">
        <f t="shared" si="230"/>
        <v>0</v>
      </c>
      <c r="Z1099" s="22">
        <f t="shared" si="231"/>
        <v>0</v>
      </c>
      <c r="AA1099" s="22" t="str">
        <f t="shared" si="221"/>
        <v/>
      </c>
      <c r="AB1099" s="22">
        <f>COUNTIF($G$2:G1099,G1099)</f>
        <v>0</v>
      </c>
      <c r="AC1099" s="22" t="str">
        <f t="shared" si="232"/>
        <v/>
      </c>
      <c r="AD1099" s="22" t="e">
        <f>VLOOKUP(D1099,'2-班级信息'!A:AI,35,0)</f>
        <v>#N/A</v>
      </c>
      <c r="AE1099" s="22" t="e">
        <f>VLOOKUP(D1099,'2-班级信息'!A:AL,12,0)</f>
        <v>#N/A</v>
      </c>
      <c r="AF1099" s="22" t="e">
        <f t="shared" si="222"/>
        <v>#N/A</v>
      </c>
      <c r="AG1099" s="22" t="e">
        <f t="shared" si="233"/>
        <v>#N/A</v>
      </c>
    </row>
    <row r="1100" spans="1:33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2" t="str">
        <f t="shared" si="223"/>
        <v xml:space="preserve"> </v>
      </c>
      <c r="R1100" s="22" t="str">
        <f>IF(Q1100="在读",IF(IFERROR(FIND("一",D1100),0)&gt;0,"一对一",VLOOKUP(LEFT(D1100,3),班级编码!A:H,8,0)),Q1100)</f>
        <v xml:space="preserve"> </v>
      </c>
      <c r="S1100" s="22">
        <f t="shared" si="224"/>
        <v>0</v>
      </c>
      <c r="T1100" s="22">
        <f t="shared" si="225"/>
        <v>0</v>
      </c>
      <c r="U1100" s="22" t="str">
        <f t="shared" si="226"/>
        <v/>
      </c>
      <c r="V1100" s="22" t="str">
        <f t="shared" si="227"/>
        <v/>
      </c>
      <c r="W1100" s="22" t="str">
        <f t="shared" si="228"/>
        <v/>
      </c>
      <c r="X1100" s="22" t="str">
        <f t="shared" si="229"/>
        <v/>
      </c>
      <c r="Y1100" s="22">
        <f t="shared" si="230"/>
        <v>0</v>
      </c>
      <c r="Z1100" s="22">
        <f t="shared" si="231"/>
        <v>0</v>
      </c>
      <c r="AA1100" s="22" t="str">
        <f t="shared" si="221"/>
        <v/>
      </c>
      <c r="AB1100" s="22">
        <f>COUNTIF($G$2:G1100,G1100)</f>
        <v>0</v>
      </c>
      <c r="AC1100" s="22" t="str">
        <f t="shared" si="232"/>
        <v/>
      </c>
      <c r="AD1100" s="22" t="e">
        <f>VLOOKUP(D1100,'2-班级信息'!A:AI,35,0)</f>
        <v>#N/A</v>
      </c>
      <c r="AE1100" s="22" t="e">
        <f>VLOOKUP(D1100,'2-班级信息'!A:AL,12,0)</f>
        <v>#N/A</v>
      </c>
      <c r="AF1100" s="22" t="e">
        <f t="shared" si="222"/>
        <v>#N/A</v>
      </c>
      <c r="AG1100" s="22" t="e">
        <f t="shared" si="233"/>
        <v>#N/A</v>
      </c>
    </row>
    <row r="1101" spans="1:33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2" t="str">
        <f t="shared" si="223"/>
        <v xml:space="preserve"> </v>
      </c>
      <c r="R1101" s="22" t="str">
        <f>IF(Q1101="在读",IF(IFERROR(FIND("一",D1101),0)&gt;0,"一对一",VLOOKUP(LEFT(D1101,3),班级编码!A:H,8,0)),Q1101)</f>
        <v xml:space="preserve"> </v>
      </c>
      <c r="S1101" s="22">
        <f t="shared" si="224"/>
        <v>0</v>
      </c>
      <c r="T1101" s="22">
        <f t="shared" si="225"/>
        <v>0</v>
      </c>
      <c r="U1101" s="22" t="str">
        <f t="shared" si="226"/>
        <v/>
      </c>
      <c r="V1101" s="22" t="str">
        <f t="shared" si="227"/>
        <v/>
      </c>
      <c r="W1101" s="22" t="str">
        <f t="shared" si="228"/>
        <v/>
      </c>
      <c r="X1101" s="22" t="str">
        <f t="shared" si="229"/>
        <v/>
      </c>
      <c r="Y1101" s="22">
        <f t="shared" si="230"/>
        <v>0</v>
      </c>
      <c r="Z1101" s="22">
        <f t="shared" si="231"/>
        <v>0</v>
      </c>
      <c r="AA1101" s="22" t="str">
        <f t="shared" si="221"/>
        <v/>
      </c>
      <c r="AB1101" s="22">
        <f>COUNTIF($G$2:G1101,G1101)</f>
        <v>0</v>
      </c>
      <c r="AC1101" s="22" t="str">
        <f t="shared" si="232"/>
        <v/>
      </c>
      <c r="AD1101" s="22" t="e">
        <f>VLOOKUP(D1101,'2-班级信息'!A:AI,35,0)</f>
        <v>#N/A</v>
      </c>
      <c r="AE1101" s="22" t="e">
        <f>VLOOKUP(D1101,'2-班级信息'!A:AL,12,0)</f>
        <v>#N/A</v>
      </c>
      <c r="AF1101" s="22" t="e">
        <f t="shared" si="222"/>
        <v>#N/A</v>
      </c>
      <c r="AG1101" s="22" t="e">
        <f t="shared" si="233"/>
        <v>#N/A</v>
      </c>
    </row>
    <row r="1102" spans="1:33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2" t="str">
        <f t="shared" si="223"/>
        <v xml:space="preserve"> </v>
      </c>
      <c r="R1102" s="22" t="str">
        <f>IF(Q1102="在读",IF(IFERROR(FIND("一",D1102),0)&gt;0,"一对一",VLOOKUP(LEFT(D1102,3),班级编码!A:H,8,0)),Q1102)</f>
        <v xml:space="preserve"> </v>
      </c>
      <c r="S1102" s="22">
        <f t="shared" si="224"/>
        <v>0</v>
      </c>
      <c r="T1102" s="22">
        <f t="shared" si="225"/>
        <v>0</v>
      </c>
      <c r="U1102" s="22" t="str">
        <f t="shared" si="226"/>
        <v/>
      </c>
      <c r="V1102" s="22" t="str">
        <f t="shared" si="227"/>
        <v/>
      </c>
      <c r="W1102" s="22" t="str">
        <f t="shared" si="228"/>
        <v/>
      </c>
      <c r="X1102" s="22" t="str">
        <f t="shared" si="229"/>
        <v/>
      </c>
      <c r="Y1102" s="22">
        <f t="shared" si="230"/>
        <v>0</v>
      </c>
      <c r="Z1102" s="22">
        <f t="shared" si="231"/>
        <v>0</v>
      </c>
      <c r="AA1102" s="22" t="str">
        <f t="shared" si="221"/>
        <v/>
      </c>
      <c r="AB1102" s="22">
        <f>COUNTIF($G$2:G1102,G1102)</f>
        <v>0</v>
      </c>
      <c r="AC1102" s="22" t="str">
        <f t="shared" si="232"/>
        <v/>
      </c>
      <c r="AD1102" s="22" t="e">
        <f>VLOOKUP(D1102,'2-班级信息'!A:AI,35,0)</f>
        <v>#N/A</v>
      </c>
      <c r="AE1102" s="22" t="e">
        <f>VLOOKUP(D1102,'2-班级信息'!A:AL,12,0)</f>
        <v>#N/A</v>
      </c>
      <c r="AF1102" s="22" t="e">
        <f t="shared" si="222"/>
        <v>#N/A</v>
      </c>
      <c r="AG1102" s="22" t="e">
        <f t="shared" si="233"/>
        <v>#N/A</v>
      </c>
    </row>
    <row r="1103" spans="1:33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2" t="str">
        <f t="shared" si="223"/>
        <v xml:space="preserve"> </v>
      </c>
      <c r="R1103" s="22" t="str">
        <f>IF(Q1103="在读",IF(IFERROR(FIND("一",D1103),0)&gt;0,"一对一",VLOOKUP(LEFT(D1103,3),班级编码!A:H,8,0)),Q1103)</f>
        <v xml:space="preserve"> </v>
      </c>
      <c r="S1103" s="22">
        <f t="shared" si="224"/>
        <v>0</v>
      </c>
      <c r="T1103" s="22">
        <f t="shared" si="225"/>
        <v>0</v>
      </c>
      <c r="U1103" s="22" t="str">
        <f t="shared" si="226"/>
        <v/>
      </c>
      <c r="V1103" s="22" t="str">
        <f t="shared" si="227"/>
        <v/>
      </c>
      <c r="W1103" s="22" t="str">
        <f t="shared" si="228"/>
        <v/>
      </c>
      <c r="X1103" s="22" t="str">
        <f t="shared" si="229"/>
        <v/>
      </c>
      <c r="Y1103" s="22">
        <f t="shared" si="230"/>
        <v>0</v>
      </c>
      <c r="Z1103" s="22">
        <f t="shared" si="231"/>
        <v>0</v>
      </c>
      <c r="AA1103" s="22" t="str">
        <f t="shared" si="221"/>
        <v/>
      </c>
      <c r="AB1103" s="22">
        <f>COUNTIF($G$2:G1103,G1103)</f>
        <v>0</v>
      </c>
      <c r="AC1103" s="22" t="str">
        <f t="shared" si="232"/>
        <v/>
      </c>
      <c r="AD1103" s="22" t="e">
        <f>VLOOKUP(D1103,'2-班级信息'!A:AI,35,0)</f>
        <v>#N/A</v>
      </c>
      <c r="AE1103" s="22" t="e">
        <f>VLOOKUP(D1103,'2-班级信息'!A:AL,12,0)</f>
        <v>#N/A</v>
      </c>
      <c r="AF1103" s="22" t="e">
        <f t="shared" si="222"/>
        <v>#N/A</v>
      </c>
      <c r="AG1103" s="22" t="e">
        <f t="shared" si="233"/>
        <v>#N/A</v>
      </c>
    </row>
    <row r="1104" spans="1:33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2" t="str">
        <f t="shared" si="223"/>
        <v xml:space="preserve"> </v>
      </c>
      <c r="R1104" s="22" t="str">
        <f>IF(Q1104="在读",IF(IFERROR(FIND("一",D1104),0)&gt;0,"一对一",VLOOKUP(LEFT(D1104,3),班级编码!A:H,8,0)),Q1104)</f>
        <v xml:space="preserve"> </v>
      </c>
      <c r="S1104" s="22">
        <f t="shared" si="224"/>
        <v>0</v>
      </c>
      <c r="T1104" s="22">
        <f t="shared" si="225"/>
        <v>0</v>
      </c>
      <c r="U1104" s="22" t="str">
        <f t="shared" si="226"/>
        <v/>
      </c>
      <c r="V1104" s="22" t="str">
        <f t="shared" si="227"/>
        <v/>
      </c>
      <c r="W1104" s="22" t="str">
        <f t="shared" si="228"/>
        <v/>
      </c>
      <c r="X1104" s="22" t="str">
        <f t="shared" si="229"/>
        <v/>
      </c>
      <c r="Y1104" s="22">
        <f t="shared" si="230"/>
        <v>0</v>
      </c>
      <c r="Z1104" s="22">
        <f t="shared" si="231"/>
        <v>0</v>
      </c>
      <c r="AA1104" s="22" t="str">
        <f t="shared" si="221"/>
        <v/>
      </c>
      <c r="AB1104" s="22">
        <f>COUNTIF($G$2:G1104,G1104)</f>
        <v>0</v>
      </c>
      <c r="AC1104" s="22" t="str">
        <f t="shared" si="232"/>
        <v/>
      </c>
      <c r="AD1104" s="22" t="e">
        <f>VLOOKUP(D1104,'2-班级信息'!A:AI,35,0)</f>
        <v>#N/A</v>
      </c>
      <c r="AE1104" s="22" t="e">
        <f>VLOOKUP(D1104,'2-班级信息'!A:AL,12,0)</f>
        <v>#N/A</v>
      </c>
      <c r="AF1104" s="22" t="e">
        <f t="shared" si="222"/>
        <v>#N/A</v>
      </c>
      <c r="AG1104" s="22" t="e">
        <f t="shared" si="233"/>
        <v>#N/A</v>
      </c>
    </row>
    <row r="1105" spans="1:33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2" t="str">
        <f t="shared" si="223"/>
        <v xml:space="preserve"> </v>
      </c>
      <c r="R1105" s="22" t="str">
        <f>IF(Q1105="在读",IF(IFERROR(FIND("一",D1105),0)&gt;0,"一对一",VLOOKUP(LEFT(D1105,3),班级编码!A:H,8,0)),Q1105)</f>
        <v xml:space="preserve"> </v>
      </c>
      <c r="S1105" s="22">
        <f t="shared" si="224"/>
        <v>0</v>
      </c>
      <c r="T1105" s="22">
        <f t="shared" si="225"/>
        <v>0</v>
      </c>
      <c r="U1105" s="22" t="str">
        <f t="shared" si="226"/>
        <v/>
      </c>
      <c r="V1105" s="22" t="str">
        <f t="shared" si="227"/>
        <v/>
      </c>
      <c r="W1105" s="22" t="str">
        <f t="shared" si="228"/>
        <v/>
      </c>
      <c r="X1105" s="22" t="str">
        <f t="shared" si="229"/>
        <v/>
      </c>
      <c r="Y1105" s="22">
        <f t="shared" si="230"/>
        <v>0</v>
      </c>
      <c r="Z1105" s="22">
        <f t="shared" si="231"/>
        <v>0</v>
      </c>
      <c r="AA1105" s="22" t="str">
        <f t="shared" si="221"/>
        <v/>
      </c>
      <c r="AB1105" s="22">
        <f>COUNTIF($G$2:G1105,G1105)</f>
        <v>0</v>
      </c>
      <c r="AC1105" s="22" t="str">
        <f t="shared" si="232"/>
        <v/>
      </c>
      <c r="AD1105" s="22" t="e">
        <f>VLOOKUP(D1105,'2-班级信息'!A:AI,35,0)</f>
        <v>#N/A</v>
      </c>
      <c r="AE1105" s="22" t="e">
        <f>VLOOKUP(D1105,'2-班级信息'!A:AL,12,0)</f>
        <v>#N/A</v>
      </c>
      <c r="AF1105" s="22" t="e">
        <f t="shared" si="222"/>
        <v>#N/A</v>
      </c>
      <c r="AG1105" s="22" t="e">
        <f t="shared" si="233"/>
        <v>#N/A</v>
      </c>
    </row>
    <row r="1106" spans="1:33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2" t="str">
        <f t="shared" si="223"/>
        <v xml:space="preserve"> </v>
      </c>
      <c r="R1106" s="22" t="str">
        <f>IF(Q1106="在读",IF(IFERROR(FIND("一",D1106),0)&gt;0,"一对一",VLOOKUP(LEFT(D1106,3),班级编码!A:H,8,0)),Q1106)</f>
        <v xml:space="preserve"> </v>
      </c>
      <c r="S1106" s="22">
        <f t="shared" si="224"/>
        <v>0</v>
      </c>
      <c r="T1106" s="22">
        <f t="shared" si="225"/>
        <v>0</v>
      </c>
      <c r="U1106" s="22" t="str">
        <f t="shared" si="226"/>
        <v/>
      </c>
      <c r="V1106" s="22" t="str">
        <f t="shared" si="227"/>
        <v/>
      </c>
      <c r="W1106" s="22" t="str">
        <f t="shared" si="228"/>
        <v/>
      </c>
      <c r="X1106" s="22" t="str">
        <f t="shared" si="229"/>
        <v/>
      </c>
      <c r="Y1106" s="22">
        <f t="shared" si="230"/>
        <v>0</v>
      </c>
      <c r="Z1106" s="22">
        <f t="shared" si="231"/>
        <v>0</v>
      </c>
      <c r="AA1106" s="22" t="str">
        <f t="shared" si="221"/>
        <v/>
      </c>
      <c r="AB1106" s="22">
        <f>COUNTIF($G$2:G1106,G1106)</f>
        <v>0</v>
      </c>
      <c r="AC1106" s="22" t="str">
        <f t="shared" si="232"/>
        <v/>
      </c>
      <c r="AD1106" s="22" t="e">
        <f>VLOOKUP(D1106,'2-班级信息'!A:AI,35,0)</f>
        <v>#N/A</v>
      </c>
      <c r="AE1106" s="22" t="e">
        <f>VLOOKUP(D1106,'2-班级信息'!A:AL,12,0)</f>
        <v>#N/A</v>
      </c>
      <c r="AF1106" s="22" t="e">
        <f t="shared" si="222"/>
        <v>#N/A</v>
      </c>
      <c r="AG1106" s="22" t="e">
        <f t="shared" si="233"/>
        <v>#N/A</v>
      </c>
    </row>
    <row r="1107" spans="1:33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2" t="str">
        <f t="shared" si="223"/>
        <v xml:space="preserve"> </v>
      </c>
      <c r="R1107" s="22" t="str">
        <f>IF(Q1107="在读",IF(IFERROR(FIND("一",D1107),0)&gt;0,"一对一",VLOOKUP(LEFT(D1107,3),班级编码!A:H,8,0)),Q1107)</f>
        <v xml:space="preserve"> </v>
      </c>
      <c r="S1107" s="22">
        <f t="shared" si="224"/>
        <v>0</v>
      </c>
      <c r="T1107" s="22">
        <f t="shared" si="225"/>
        <v>0</v>
      </c>
      <c r="U1107" s="22" t="str">
        <f t="shared" si="226"/>
        <v/>
      </c>
      <c r="V1107" s="22" t="str">
        <f t="shared" si="227"/>
        <v/>
      </c>
      <c r="W1107" s="22" t="str">
        <f t="shared" si="228"/>
        <v/>
      </c>
      <c r="X1107" s="22" t="str">
        <f t="shared" si="229"/>
        <v/>
      </c>
      <c r="Y1107" s="22">
        <f t="shared" si="230"/>
        <v>0</v>
      </c>
      <c r="Z1107" s="22">
        <f t="shared" si="231"/>
        <v>0</v>
      </c>
      <c r="AA1107" s="22" t="str">
        <f t="shared" si="221"/>
        <v/>
      </c>
      <c r="AB1107" s="22">
        <f>COUNTIF($G$2:G1107,G1107)</f>
        <v>0</v>
      </c>
      <c r="AC1107" s="22" t="str">
        <f t="shared" si="232"/>
        <v/>
      </c>
      <c r="AD1107" s="22" t="e">
        <f>VLOOKUP(D1107,'2-班级信息'!A:AI,35,0)</f>
        <v>#N/A</v>
      </c>
      <c r="AE1107" s="22" t="e">
        <f>VLOOKUP(D1107,'2-班级信息'!A:AL,12,0)</f>
        <v>#N/A</v>
      </c>
      <c r="AF1107" s="22" t="e">
        <f t="shared" si="222"/>
        <v>#N/A</v>
      </c>
      <c r="AG1107" s="22" t="e">
        <f t="shared" si="233"/>
        <v>#N/A</v>
      </c>
    </row>
    <row r="1108" spans="1:33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2" t="str">
        <f t="shared" si="223"/>
        <v xml:space="preserve"> </v>
      </c>
      <c r="R1108" s="22" t="str">
        <f>IF(Q1108="在读",IF(IFERROR(FIND("一",D1108),0)&gt;0,"一对一",VLOOKUP(LEFT(D1108,3),班级编码!A:H,8,0)),Q1108)</f>
        <v xml:space="preserve"> </v>
      </c>
      <c r="S1108" s="22">
        <f t="shared" si="224"/>
        <v>0</v>
      </c>
      <c r="T1108" s="22">
        <f t="shared" si="225"/>
        <v>0</v>
      </c>
      <c r="U1108" s="22" t="str">
        <f t="shared" si="226"/>
        <v/>
      </c>
      <c r="V1108" s="22" t="str">
        <f t="shared" si="227"/>
        <v/>
      </c>
      <c r="W1108" s="22" t="str">
        <f t="shared" si="228"/>
        <v/>
      </c>
      <c r="X1108" s="22" t="str">
        <f t="shared" si="229"/>
        <v/>
      </c>
      <c r="Y1108" s="22">
        <f t="shared" si="230"/>
        <v>0</v>
      </c>
      <c r="Z1108" s="22">
        <f t="shared" si="231"/>
        <v>0</v>
      </c>
      <c r="AA1108" s="22" t="str">
        <f t="shared" si="221"/>
        <v/>
      </c>
      <c r="AB1108" s="22">
        <f>COUNTIF($G$2:G1108,G1108)</f>
        <v>0</v>
      </c>
      <c r="AC1108" s="22" t="str">
        <f t="shared" si="232"/>
        <v/>
      </c>
      <c r="AD1108" s="22" t="e">
        <f>VLOOKUP(D1108,'2-班级信息'!A:AI,35,0)</f>
        <v>#N/A</v>
      </c>
      <c r="AE1108" s="22" t="e">
        <f>VLOOKUP(D1108,'2-班级信息'!A:AL,12,0)</f>
        <v>#N/A</v>
      </c>
      <c r="AF1108" s="22" t="e">
        <f t="shared" si="222"/>
        <v>#N/A</v>
      </c>
      <c r="AG1108" s="22" t="e">
        <f t="shared" si="233"/>
        <v>#N/A</v>
      </c>
    </row>
    <row r="1109" spans="1:33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2" t="str">
        <f t="shared" si="223"/>
        <v xml:space="preserve"> </v>
      </c>
      <c r="R1109" s="22" t="str">
        <f>IF(Q1109="在读",IF(IFERROR(FIND("一",D1109),0)&gt;0,"一对一",VLOOKUP(LEFT(D1109,3),班级编码!A:H,8,0)),Q1109)</f>
        <v xml:space="preserve"> </v>
      </c>
      <c r="S1109" s="22">
        <f t="shared" si="224"/>
        <v>0</v>
      </c>
      <c r="T1109" s="22">
        <f t="shared" si="225"/>
        <v>0</v>
      </c>
      <c r="U1109" s="22" t="str">
        <f t="shared" si="226"/>
        <v/>
      </c>
      <c r="V1109" s="22" t="str">
        <f t="shared" si="227"/>
        <v/>
      </c>
      <c r="W1109" s="22" t="str">
        <f t="shared" si="228"/>
        <v/>
      </c>
      <c r="X1109" s="22" t="str">
        <f t="shared" si="229"/>
        <v/>
      </c>
      <c r="Y1109" s="22">
        <f t="shared" si="230"/>
        <v>0</v>
      </c>
      <c r="Z1109" s="22">
        <f t="shared" si="231"/>
        <v>0</v>
      </c>
      <c r="AA1109" s="22" t="str">
        <f t="shared" si="221"/>
        <v/>
      </c>
      <c r="AB1109" s="22">
        <f>COUNTIF($G$2:G1109,G1109)</f>
        <v>0</v>
      </c>
      <c r="AC1109" s="22" t="str">
        <f t="shared" si="232"/>
        <v/>
      </c>
      <c r="AD1109" s="22" t="e">
        <f>VLOOKUP(D1109,'2-班级信息'!A:AI,35,0)</f>
        <v>#N/A</v>
      </c>
      <c r="AE1109" s="22" t="e">
        <f>VLOOKUP(D1109,'2-班级信息'!A:AL,12,0)</f>
        <v>#N/A</v>
      </c>
      <c r="AF1109" s="22" t="e">
        <f t="shared" si="222"/>
        <v>#N/A</v>
      </c>
      <c r="AG1109" s="22" t="e">
        <f t="shared" si="233"/>
        <v>#N/A</v>
      </c>
    </row>
    <row r="1110" spans="1:33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2" t="str">
        <f t="shared" si="223"/>
        <v xml:space="preserve"> </v>
      </c>
      <c r="R1110" s="22" t="str">
        <f>IF(Q1110="在读",IF(IFERROR(FIND("一",D1110),0)&gt;0,"一对一",VLOOKUP(LEFT(D1110,3),班级编码!A:H,8,0)),Q1110)</f>
        <v xml:space="preserve"> </v>
      </c>
      <c r="S1110" s="22">
        <f t="shared" si="224"/>
        <v>0</v>
      </c>
      <c r="T1110" s="22">
        <f t="shared" si="225"/>
        <v>0</v>
      </c>
      <c r="U1110" s="22" t="str">
        <f t="shared" si="226"/>
        <v/>
      </c>
      <c r="V1110" s="22" t="str">
        <f t="shared" si="227"/>
        <v/>
      </c>
      <c r="W1110" s="22" t="str">
        <f t="shared" si="228"/>
        <v/>
      </c>
      <c r="X1110" s="22" t="str">
        <f t="shared" si="229"/>
        <v/>
      </c>
      <c r="Y1110" s="22">
        <f t="shared" si="230"/>
        <v>0</v>
      </c>
      <c r="Z1110" s="22">
        <f t="shared" si="231"/>
        <v>0</v>
      </c>
      <c r="AA1110" s="22" t="str">
        <f t="shared" si="221"/>
        <v/>
      </c>
      <c r="AB1110" s="22">
        <f>COUNTIF($G$2:G1110,G1110)</f>
        <v>0</v>
      </c>
      <c r="AC1110" s="22" t="str">
        <f t="shared" si="232"/>
        <v/>
      </c>
      <c r="AD1110" s="22" t="e">
        <f>VLOOKUP(D1110,'2-班级信息'!A:AI,35,0)</f>
        <v>#N/A</v>
      </c>
      <c r="AE1110" s="22" t="e">
        <f>VLOOKUP(D1110,'2-班级信息'!A:AL,12,0)</f>
        <v>#N/A</v>
      </c>
      <c r="AF1110" s="22" t="e">
        <f t="shared" si="222"/>
        <v>#N/A</v>
      </c>
      <c r="AG1110" s="22" t="e">
        <f t="shared" si="233"/>
        <v>#N/A</v>
      </c>
    </row>
    <row r="1111" spans="1:33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2" t="str">
        <f t="shared" si="223"/>
        <v xml:space="preserve"> </v>
      </c>
      <c r="R1111" s="22" t="str">
        <f>IF(Q1111="在读",IF(IFERROR(FIND("一",D1111),0)&gt;0,"一对一",VLOOKUP(LEFT(D1111,3),班级编码!A:H,8,0)),Q1111)</f>
        <v xml:space="preserve"> </v>
      </c>
      <c r="S1111" s="22">
        <f t="shared" si="224"/>
        <v>0</v>
      </c>
      <c r="T1111" s="22">
        <f t="shared" si="225"/>
        <v>0</v>
      </c>
      <c r="U1111" s="22" t="str">
        <f t="shared" si="226"/>
        <v/>
      </c>
      <c r="V1111" s="22" t="str">
        <f t="shared" si="227"/>
        <v/>
      </c>
      <c r="W1111" s="22" t="str">
        <f t="shared" si="228"/>
        <v/>
      </c>
      <c r="X1111" s="22" t="str">
        <f t="shared" si="229"/>
        <v/>
      </c>
      <c r="Y1111" s="22">
        <f t="shared" si="230"/>
        <v>0</v>
      </c>
      <c r="Z1111" s="22">
        <f t="shared" si="231"/>
        <v>0</v>
      </c>
      <c r="AA1111" s="22" t="str">
        <f t="shared" si="221"/>
        <v/>
      </c>
      <c r="AB1111" s="22">
        <f>COUNTIF($G$2:G1111,G1111)</f>
        <v>0</v>
      </c>
      <c r="AC1111" s="22" t="str">
        <f t="shared" si="232"/>
        <v/>
      </c>
      <c r="AD1111" s="22" t="e">
        <f>VLOOKUP(D1111,'2-班级信息'!A:AI,35,0)</f>
        <v>#N/A</v>
      </c>
      <c r="AE1111" s="22" t="e">
        <f>VLOOKUP(D1111,'2-班级信息'!A:AL,12,0)</f>
        <v>#N/A</v>
      </c>
      <c r="AF1111" s="22" t="e">
        <f t="shared" si="222"/>
        <v>#N/A</v>
      </c>
      <c r="AG1111" s="22" t="e">
        <f t="shared" si="233"/>
        <v>#N/A</v>
      </c>
    </row>
    <row r="1112" spans="1:33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2" t="str">
        <f t="shared" si="223"/>
        <v xml:space="preserve"> </v>
      </c>
      <c r="R1112" s="22" t="str">
        <f>IF(Q1112="在读",IF(IFERROR(FIND("一",D1112),0)&gt;0,"一对一",VLOOKUP(LEFT(D1112,3),班级编码!A:H,8,0)),Q1112)</f>
        <v xml:space="preserve"> </v>
      </c>
      <c r="S1112" s="22">
        <f t="shared" si="224"/>
        <v>0</v>
      </c>
      <c r="T1112" s="22">
        <f t="shared" si="225"/>
        <v>0</v>
      </c>
      <c r="U1112" s="22" t="str">
        <f t="shared" si="226"/>
        <v/>
      </c>
      <c r="V1112" s="22" t="str">
        <f t="shared" si="227"/>
        <v/>
      </c>
      <c r="W1112" s="22" t="str">
        <f t="shared" si="228"/>
        <v/>
      </c>
      <c r="X1112" s="22" t="str">
        <f t="shared" si="229"/>
        <v/>
      </c>
      <c r="Y1112" s="22">
        <f t="shared" si="230"/>
        <v>0</v>
      </c>
      <c r="Z1112" s="22">
        <f t="shared" si="231"/>
        <v>0</v>
      </c>
      <c r="AA1112" s="22" t="str">
        <f t="shared" si="221"/>
        <v/>
      </c>
      <c r="AB1112" s="22">
        <f>COUNTIF($G$2:G1112,G1112)</f>
        <v>0</v>
      </c>
      <c r="AC1112" s="22" t="str">
        <f t="shared" si="232"/>
        <v/>
      </c>
      <c r="AD1112" s="22" t="e">
        <f>VLOOKUP(D1112,'2-班级信息'!A:AI,35,0)</f>
        <v>#N/A</v>
      </c>
      <c r="AE1112" s="22" t="e">
        <f>VLOOKUP(D1112,'2-班级信息'!A:AL,12,0)</f>
        <v>#N/A</v>
      </c>
      <c r="AF1112" s="22" t="e">
        <f t="shared" si="222"/>
        <v>#N/A</v>
      </c>
      <c r="AG1112" s="22" t="e">
        <f t="shared" si="233"/>
        <v>#N/A</v>
      </c>
    </row>
    <row r="1113" spans="1:33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2" t="str">
        <f t="shared" si="223"/>
        <v xml:space="preserve"> </v>
      </c>
      <c r="R1113" s="22" t="str">
        <f>IF(Q1113="在读",IF(IFERROR(FIND("一",D1113),0)&gt;0,"一对一",VLOOKUP(LEFT(D1113,3),班级编码!A:H,8,0)),Q1113)</f>
        <v xml:space="preserve"> </v>
      </c>
      <c r="S1113" s="22">
        <f t="shared" si="224"/>
        <v>0</v>
      </c>
      <c r="T1113" s="22">
        <f t="shared" si="225"/>
        <v>0</v>
      </c>
      <c r="U1113" s="22" t="str">
        <f t="shared" si="226"/>
        <v/>
      </c>
      <c r="V1113" s="22" t="str">
        <f t="shared" si="227"/>
        <v/>
      </c>
      <c r="W1113" s="22" t="str">
        <f t="shared" si="228"/>
        <v/>
      </c>
      <c r="X1113" s="22" t="str">
        <f t="shared" si="229"/>
        <v/>
      </c>
      <c r="Y1113" s="22">
        <f t="shared" si="230"/>
        <v>0</v>
      </c>
      <c r="Z1113" s="22">
        <f t="shared" si="231"/>
        <v>0</v>
      </c>
      <c r="AA1113" s="22" t="str">
        <f t="shared" si="221"/>
        <v/>
      </c>
      <c r="AB1113" s="22">
        <f>COUNTIF($G$2:G1113,G1113)</f>
        <v>0</v>
      </c>
      <c r="AC1113" s="22" t="str">
        <f t="shared" si="232"/>
        <v/>
      </c>
      <c r="AD1113" s="22" t="e">
        <f>VLOOKUP(D1113,'2-班级信息'!A:AI,35,0)</f>
        <v>#N/A</v>
      </c>
      <c r="AE1113" s="22" t="e">
        <f>VLOOKUP(D1113,'2-班级信息'!A:AL,12,0)</f>
        <v>#N/A</v>
      </c>
      <c r="AF1113" s="22" t="e">
        <f t="shared" si="222"/>
        <v>#N/A</v>
      </c>
      <c r="AG1113" s="22" t="e">
        <f t="shared" si="233"/>
        <v>#N/A</v>
      </c>
    </row>
    <row r="1114" spans="1:33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2" t="str">
        <f t="shared" si="223"/>
        <v xml:space="preserve"> </v>
      </c>
      <c r="R1114" s="22" t="str">
        <f>IF(Q1114="在读",IF(IFERROR(FIND("一",D1114),0)&gt;0,"一对一",VLOOKUP(LEFT(D1114,3),班级编码!A:H,8,0)),Q1114)</f>
        <v xml:space="preserve"> </v>
      </c>
      <c r="S1114" s="22">
        <f t="shared" si="224"/>
        <v>0</v>
      </c>
      <c r="T1114" s="22">
        <f t="shared" si="225"/>
        <v>0</v>
      </c>
      <c r="U1114" s="22" t="str">
        <f t="shared" si="226"/>
        <v/>
      </c>
      <c r="V1114" s="22" t="str">
        <f t="shared" si="227"/>
        <v/>
      </c>
      <c r="W1114" s="22" t="str">
        <f t="shared" si="228"/>
        <v/>
      </c>
      <c r="X1114" s="22" t="str">
        <f t="shared" si="229"/>
        <v/>
      </c>
      <c r="Y1114" s="22">
        <f t="shared" si="230"/>
        <v>0</v>
      </c>
      <c r="Z1114" s="22">
        <f t="shared" si="231"/>
        <v>0</v>
      </c>
      <c r="AA1114" s="22" t="str">
        <f t="shared" si="221"/>
        <v/>
      </c>
      <c r="AB1114" s="22">
        <f>COUNTIF($G$2:G1114,G1114)</f>
        <v>0</v>
      </c>
      <c r="AC1114" s="22" t="str">
        <f t="shared" si="232"/>
        <v/>
      </c>
      <c r="AD1114" s="22" t="e">
        <f>VLOOKUP(D1114,'2-班级信息'!A:AI,35,0)</f>
        <v>#N/A</v>
      </c>
      <c r="AE1114" s="22" t="e">
        <f>VLOOKUP(D1114,'2-班级信息'!A:AL,12,0)</f>
        <v>#N/A</v>
      </c>
      <c r="AF1114" s="22" t="e">
        <f t="shared" si="222"/>
        <v>#N/A</v>
      </c>
      <c r="AG1114" s="22" t="e">
        <f t="shared" si="233"/>
        <v>#N/A</v>
      </c>
    </row>
    <row r="1115" spans="1:33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2" t="str">
        <f t="shared" si="223"/>
        <v xml:space="preserve"> </v>
      </c>
      <c r="R1115" s="22" t="str">
        <f>IF(Q1115="在读",IF(IFERROR(FIND("一",D1115),0)&gt;0,"一对一",VLOOKUP(LEFT(D1115,3),班级编码!A:H,8,0)),Q1115)</f>
        <v xml:space="preserve"> </v>
      </c>
      <c r="S1115" s="22">
        <f t="shared" si="224"/>
        <v>0</v>
      </c>
      <c r="T1115" s="22">
        <f t="shared" si="225"/>
        <v>0</v>
      </c>
      <c r="U1115" s="22" t="str">
        <f t="shared" si="226"/>
        <v/>
      </c>
      <c r="V1115" s="22" t="str">
        <f t="shared" si="227"/>
        <v/>
      </c>
      <c r="W1115" s="22" t="str">
        <f t="shared" si="228"/>
        <v/>
      </c>
      <c r="X1115" s="22" t="str">
        <f t="shared" si="229"/>
        <v/>
      </c>
      <c r="Y1115" s="22">
        <f t="shared" si="230"/>
        <v>0</v>
      </c>
      <c r="Z1115" s="22">
        <f t="shared" si="231"/>
        <v>0</v>
      </c>
      <c r="AA1115" s="22" t="str">
        <f t="shared" si="221"/>
        <v/>
      </c>
      <c r="AB1115" s="22">
        <f>COUNTIF($G$2:G1115,G1115)</f>
        <v>0</v>
      </c>
      <c r="AC1115" s="22" t="str">
        <f t="shared" si="232"/>
        <v/>
      </c>
      <c r="AD1115" s="22" t="e">
        <f>VLOOKUP(D1115,'2-班级信息'!A:AI,35,0)</f>
        <v>#N/A</v>
      </c>
      <c r="AE1115" s="22" t="e">
        <f>VLOOKUP(D1115,'2-班级信息'!A:AL,12,0)</f>
        <v>#N/A</v>
      </c>
      <c r="AF1115" s="22" t="e">
        <f t="shared" si="222"/>
        <v>#N/A</v>
      </c>
      <c r="AG1115" s="22" t="e">
        <f t="shared" si="233"/>
        <v>#N/A</v>
      </c>
    </row>
    <row r="1116" spans="1:33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2" t="str">
        <f t="shared" si="223"/>
        <v xml:space="preserve"> </v>
      </c>
      <c r="R1116" s="22" t="str">
        <f>IF(Q1116="在读",IF(IFERROR(FIND("一",D1116),0)&gt;0,"一对一",VLOOKUP(LEFT(D1116,3),班级编码!A:H,8,0)),Q1116)</f>
        <v xml:space="preserve"> </v>
      </c>
      <c r="S1116" s="22">
        <f t="shared" si="224"/>
        <v>0</v>
      </c>
      <c r="T1116" s="22">
        <f t="shared" si="225"/>
        <v>0</v>
      </c>
      <c r="U1116" s="22" t="str">
        <f t="shared" si="226"/>
        <v/>
      </c>
      <c r="V1116" s="22" t="str">
        <f t="shared" si="227"/>
        <v/>
      </c>
      <c r="W1116" s="22" t="str">
        <f t="shared" si="228"/>
        <v/>
      </c>
      <c r="X1116" s="22" t="str">
        <f t="shared" si="229"/>
        <v/>
      </c>
      <c r="Y1116" s="22">
        <f t="shared" si="230"/>
        <v>0</v>
      </c>
      <c r="Z1116" s="22">
        <f t="shared" si="231"/>
        <v>0</v>
      </c>
      <c r="AA1116" s="22" t="str">
        <f t="shared" si="221"/>
        <v/>
      </c>
      <c r="AB1116" s="22">
        <f>COUNTIF($G$2:G1116,G1116)</f>
        <v>0</v>
      </c>
      <c r="AC1116" s="22" t="str">
        <f t="shared" si="232"/>
        <v/>
      </c>
      <c r="AD1116" s="22" t="e">
        <f>VLOOKUP(D1116,'2-班级信息'!A:AI,35,0)</f>
        <v>#N/A</v>
      </c>
      <c r="AE1116" s="22" t="e">
        <f>VLOOKUP(D1116,'2-班级信息'!A:AL,12,0)</f>
        <v>#N/A</v>
      </c>
      <c r="AF1116" s="22" t="e">
        <f t="shared" si="222"/>
        <v>#N/A</v>
      </c>
      <c r="AG1116" s="22" t="e">
        <f t="shared" si="233"/>
        <v>#N/A</v>
      </c>
    </row>
    <row r="1117" spans="1:33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2" t="str">
        <f t="shared" si="223"/>
        <v xml:space="preserve"> </v>
      </c>
      <c r="R1117" s="22" t="str">
        <f>IF(Q1117="在读",IF(IFERROR(FIND("一",D1117),0)&gt;0,"一对一",VLOOKUP(LEFT(D1117,3),班级编码!A:H,8,0)),Q1117)</f>
        <v xml:space="preserve"> </v>
      </c>
      <c r="S1117" s="22">
        <f t="shared" si="224"/>
        <v>0</v>
      </c>
      <c r="T1117" s="22">
        <f t="shared" si="225"/>
        <v>0</v>
      </c>
      <c r="U1117" s="22" t="str">
        <f t="shared" si="226"/>
        <v/>
      </c>
      <c r="V1117" s="22" t="str">
        <f t="shared" si="227"/>
        <v/>
      </c>
      <c r="W1117" s="22" t="str">
        <f t="shared" si="228"/>
        <v/>
      </c>
      <c r="X1117" s="22" t="str">
        <f t="shared" si="229"/>
        <v/>
      </c>
      <c r="Y1117" s="22">
        <f t="shared" si="230"/>
        <v>0</v>
      </c>
      <c r="Z1117" s="22">
        <f t="shared" si="231"/>
        <v>0</v>
      </c>
      <c r="AA1117" s="22" t="str">
        <f t="shared" si="221"/>
        <v/>
      </c>
      <c r="AB1117" s="22">
        <f>COUNTIF($G$2:G1117,G1117)</f>
        <v>0</v>
      </c>
      <c r="AC1117" s="22" t="str">
        <f t="shared" si="232"/>
        <v/>
      </c>
      <c r="AD1117" s="22" t="e">
        <f>VLOOKUP(D1117,'2-班级信息'!A:AI,35,0)</f>
        <v>#N/A</v>
      </c>
      <c r="AE1117" s="22" t="e">
        <f>VLOOKUP(D1117,'2-班级信息'!A:AL,12,0)</f>
        <v>#N/A</v>
      </c>
      <c r="AF1117" s="22" t="e">
        <f t="shared" si="222"/>
        <v>#N/A</v>
      </c>
      <c r="AG1117" s="22" t="e">
        <f t="shared" si="233"/>
        <v>#N/A</v>
      </c>
    </row>
    <row r="1118" spans="1:33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2" t="str">
        <f t="shared" si="223"/>
        <v xml:space="preserve"> </v>
      </c>
      <c r="R1118" s="22" t="str">
        <f>IF(Q1118="在读",IF(IFERROR(FIND("一",D1118),0)&gt;0,"一对一",VLOOKUP(LEFT(D1118,3),班级编码!A:H,8,0)),Q1118)</f>
        <v xml:space="preserve"> </v>
      </c>
      <c r="S1118" s="22">
        <f t="shared" si="224"/>
        <v>0</v>
      </c>
      <c r="T1118" s="22">
        <f t="shared" si="225"/>
        <v>0</v>
      </c>
      <c r="U1118" s="22" t="str">
        <f t="shared" si="226"/>
        <v/>
      </c>
      <c r="V1118" s="22" t="str">
        <f t="shared" si="227"/>
        <v/>
      </c>
      <c r="W1118" s="22" t="str">
        <f t="shared" si="228"/>
        <v/>
      </c>
      <c r="X1118" s="22" t="str">
        <f t="shared" si="229"/>
        <v/>
      </c>
      <c r="Y1118" s="22">
        <f t="shared" si="230"/>
        <v>0</v>
      </c>
      <c r="Z1118" s="22">
        <f t="shared" si="231"/>
        <v>0</v>
      </c>
      <c r="AA1118" s="22" t="str">
        <f t="shared" si="221"/>
        <v/>
      </c>
      <c r="AB1118" s="22">
        <f>COUNTIF($G$2:G1118,G1118)</f>
        <v>0</v>
      </c>
      <c r="AC1118" s="22" t="str">
        <f t="shared" si="232"/>
        <v/>
      </c>
      <c r="AD1118" s="22" t="e">
        <f>VLOOKUP(D1118,'2-班级信息'!A:AI,35,0)</f>
        <v>#N/A</v>
      </c>
      <c r="AE1118" s="22" t="e">
        <f>VLOOKUP(D1118,'2-班级信息'!A:AL,12,0)</f>
        <v>#N/A</v>
      </c>
      <c r="AF1118" s="22" t="e">
        <f t="shared" si="222"/>
        <v>#N/A</v>
      </c>
      <c r="AG1118" s="22" t="e">
        <f t="shared" si="233"/>
        <v>#N/A</v>
      </c>
    </row>
    <row r="1119" spans="1:33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2" t="str">
        <f t="shared" si="223"/>
        <v xml:space="preserve"> </v>
      </c>
      <c r="R1119" s="22" t="str">
        <f>IF(Q1119="在读",IF(IFERROR(FIND("一",D1119),0)&gt;0,"一对一",VLOOKUP(LEFT(D1119,3),班级编码!A:H,8,0)),Q1119)</f>
        <v xml:space="preserve"> </v>
      </c>
      <c r="S1119" s="22">
        <f t="shared" si="224"/>
        <v>0</v>
      </c>
      <c r="T1119" s="22">
        <f t="shared" si="225"/>
        <v>0</v>
      </c>
      <c r="U1119" s="22" t="str">
        <f t="shared" si="226"/>
        <v/>
      </c>
      <c r="V1119" s="22" t="str">
        <f t="shared" si="227"/>
        <v/>
      </c>
      <c r="W1119" s="22" t="str">
        <f t="shared" si="228"/>
        <v/>
      </c>
      <c r="X1119" s="22" t="str">
        <f t="shared" si="229"/>
        <v/>
      </c>
      <c r="Y1119" s="22">
        <f t="shared" si="230"/>
        <v>0</v>
      </c>
      <c r="Z1119" s="22">
        <f t="shared" si="231"/>
        <v>0</v>
      </c>
      <c r="AA1119" s="22" t="str">
        <f t="shared" si="221"/>
        <v/>
      </c>
      <c r="AB1119" s="22">
        <f>COUNTIF($G$2:G1119,G1119)</f>
        <v>0</v>
      </c>
      <c r="AC1119" s="22" t="str">
        <f t="shared" si="232"/>
        <v/>
      </c>
      <c r="AD1119" s="22" t="e">
        <f>VLOOKUP(D1119,'2-班级信息'!A:AI,35,0)</f>
        <v>#N/A</v>
      </c>
      <c r="AE1119" s="22" t="e">
        <f>VLOOKUP(D1119,'2-班级信息'!A:AL,12,0)</f>
        <v>#N/A</v>
      </c>
      <c r="AF1119" s="22" t="e">
        <f t="shared" si="222"/>
        <v>#N/A</v>
      </c>
      <c r="AG1119" s="22" t="e">
        <f t="shared" si="233"/>
        <v>#N/A</v>
      </c>
    </row>
    <row r="1120" spans="1:33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2" t="str">
        <f t="shared" si="223"/>
        <v xml:space="preserve"> </v>
      </c>
      <c r="R1120" s="22" t="str">
        <f>IF(Q1120="在读",IF(IFERROR(FIND("一",D1120),0)&gt;0,"一对一",VLOOKUP(LEFT(D1120,3),班级编码!A:H,8,0)),Q1120)</f>
        <v xml:space="preserve"> </v>
      </c>
      <c r="S1120" s="22">
        <f t="shared" si="224"/>
        <v>0</v>
      </c>
      <c r="T1120" s="22">
        <f t="shared" si="225"/>
        <v>0</v>
      </c>
      <c r="U1120" s="22" t="str">
        <f t="shared" si="226"/>
        <v/>
      </c>
      <c r="V1120" s="22" t="str">
        <f t="shared" si="227"/>
        <v/>
      </c>
      <c r="W1120" s="22" t="str">
        <f t="shared" si="228"/>
        <v/>
      </c>
      <c r="X1120" s="22" t="str">
        <f t="shared" si="229"/>
        <v/>
      </c>
      <c r="Y1120" s="22">
        <f t="shared" si="230"/>
        <v>0</v>
      </c>
      <c r="Z1120" s="22">
        <f t="shared" si="231"/>
        <v>0</v>
      </c>
      <c r="AA1120" s="22" t="str">
        <f t="shared" si="221"/>
        <v/>
      </c>
      <c r="AB1120" s="22">
        <f>COUNTIF($G$2:G1120,G1120)</f>
        <v>0</v>
      </c>
      <c r="AC1120" s="22" t="str">
        <f t="shared" si="232"/>
        <v/>
      </c>
      <c r="AD1120" s="22" t="e">
        <f>VLOOKUP(D1120,'2-班级信息'!A:AI,35,0)</f>
        <v>#N/A</v>
      </c>
      <c r="AE1120" s="22" t="e">
        <f>VLOOKUP(D1120,'2-班级信息'!A:AL,12,0)</f>
        <v>#N/A</v>
      </c>
      <c r="AF1120" s="22" t="e">
        <f t="shared" si="222"/>
        <v>#N/A</v>
      </c>
      <c r="AG1120" s="22" t="e">
        <f t="shared" si="233"/>
        <v>#N/A</v>
      </c>
    </row>
    <row r="1121" spans="1:33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2" t="str">
        <f t="shared" si="223"/>
        <v xml:space="preserve"> </v>
      </c>
      <c r="R1121" s="22" t="str">
        <f>IF(Q1121="在读",IF(IFERROR(FIND("一",D1121),0)&gt;0,"一对一",VLOOKUP(LEFT(D1121,3),班级编码!A:H,8,0)),Q1121)</f>
        <v xml:space="preserve"> </v>
      </c>
      <c r="S1121" s="22">
        <f t="shared" si="224"/>
        <v>0</v>
      </c>
      <c r="T1121" s="22">
        <f t="shared" si="225"/>
        <v>0</v>
      </c>
      <c r="U1121" s="22" t="str">
        <f t="shared" si="226"/>
        <v/>
      </c>
      <c r="V1121" s="22" t="str">
        <f t="shared" si="227"/>
        <v/>
      </c>
      <c r="W1121" s="22" t="str">
        <f t="shared" si="228"/>
        <v/>
      </c>
      <c r="X1121" s="22" t="str">
        <f t="shared" si="229"/>
        <v/>
      </c>
      <c r="Y1121" s="22">
        <f t="shared" si="230"/>
        <v>0</v>
      </c>
      <c r="Z1121" s="22">
        <f t="shared" si="231"/>
        <v>0</v>
      </c>
      <c r="AA1121" s="22" t="str">
        <f t="shared" si="221"/>
        <v/>
      </c>
      <c r="AB1121" s="22">
        <f>COUNTIF($G$2:G1121,G1121)</f>
        <v>0</v>
      </c>
      <c r="AC1121" s="22" t="str">
        <f t="shared" si="232"/>
        <v/>
      </c>
      <c r="AD1121" s="22" t="e">
        <f>VLOOKUP(D1121,'2-班级信息'!A:AI,35,0)</f>
        <v>#N/A</v>
      </c>
      <c r="AE1121" s="22" t="e">
        <f>VLOOKUP(D1121,'2-班级信息'!A:AL,12,0)</f>
        <v>#N/A</v>
      </c>
      <c r="AF1121" s="22" t="e">
        <f t="shared" si="222"/>
        <v>#N/A</v>
      </c>
      <c r="AG1121" s="22" t="e">
        <f t="shared" si="233"/>
        <v>#N/A</v>
      </c>
    </row>
    <row r="1122" spans="1:33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2" t="str">
        <f t="shared" si="223"/>
        <v xml:space="preserve"> </v>
      </c>
      <c r="R1122" s="22" t="str">
        <f>IF(Q1122="在读",IF(IFERROR(FIND("一",D1122),0)&gt;0,"一对一",VLOOKUP(LEFT(D1122,3),班级编码!A:H,8,0)),Q1122)</f>
        <v xml:space="preserve"> </v>
      </c>
      <c r="S1122" s="22">
        <f t="shared" si="224"/>
        <v>0</v>
      </c>
      <c r="T1122" s="22">
        <f t="shared" si="225"/>
        <v>0</v>
      </c>
      <c r="U1122" s="22" t="str">
        <f t="shared" si="226"/>
        <v/>
      </c>
      <c r="V1122" s="22" t="str">
        <f t="shared" si="227"/>
        <v/>
      </c>
      <c r="W1122" s="22" t="str">
        <f t="shared" si="228"/>
        <v/>
      </c>
      <c r="X1122" s="22" t="str">
        <f t="shared" si="229"/>
        <v/>
      </c>
      <c r="Y1122" s="22">
        <f t="shared" si="230"/>
        <v>0</v>
      </c>
      <c r="Z1122" s="22">
        <f t="shared" si="231"/>
        <v>0</v>
      </c>
      <c r="AA1122" s="22" t="str">
        <f t="shared" si="221"/>
        <v/>
      </c>
      <c r="AB1122" s="22">
        <f>COUNTIF($G$2:G1122,G1122)</f>
        <v>0</v>
      </c>
      <c r="AC1122" s="22" t="str">
        <f t="shared" si="232"/>
        <v/>
      </c>
      <c r="AD1122" s="22" t="e">
        <f>VLOOKUP(D1122,'2-班级信息'!A:AI,35,0)</f>
        <v>#N/A</v>
      </c>
      <c r="AE1122" s="22" t="e">
        <f>VLOOKUP(D1122,'2-班级信息'!A:AL,12,0)</f>
        <v>#N/A</v>
      </c>
      <c r="AF1122" s="22" t="e">
        <f t="shared" si="222"/>
        <v>#N/A</v>
      </c>
      <c r="AG1122" s="22" t="e">
        <f t="shared" si="233"/>
        <v>#N/A</v>
      </c>
    </row>
    <row r="1123" spans="1:33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2" t="str">
        <f t="shared" si="223"/>
        <v xml:space="preserve"> </v>
      </c>
      <c r="R1123" s="22" t="str">
        <f>IF(Q1123="在读",IF(IFERROR(FIND("一",D1123),0)&gt;0,"一对一",VLOOKUP(LEFT(D1123,3),班级编码!A:H,8,0)),Q1123)</f>
        <v xml:space="preserve"> </v>
      </c>
      <c r="S1123" s="22">
        <f t="shared" si="224"/>
        <v>0</v>
      </c>
      <c r="T1123" s="22">
        <f t="shared" si="225"/>
        <v>0</v>
      </c>
      <c r="U1123" s="22" t="str">
        <f t="shared" si="226"/>
        <v/>
      </c>
      <c r="V1123" s="22" t="str">
        <f t="shared" si="227"/>
        <v/>
      </c>
      <c r="W1123" s="22" t="str">
        <f t="shared" si="228"/>
        <v/>
      </c>
      <c r="X1123" s="22" t="str">
        <f t="shared" si="229"/>
        <v/>
      </c>
      <c r="Y1123" s="22">
        <f t="shared" si="230"/>
        <v>0</v>
      </c>
      <c r="Z1123" s="22">
        <f t="shared" si="231"/>
        <v>0</v>
      </c>
      <c r="AA1123" s="22" t="str">
        <f t="shared" si="221"/>
        <v/>
      </c>
      <c r="AB1123" s="22">
        <f>COUNTIF($G$2:G1123,G1123)</f>
        <v>0</v>
      </c>
      <c r="AC1123" s="22" t="str">
        <f t="shared" si="232"/>
        <v/>
      </c>
      <c r="AD1123" s="22" t="e">
        <f>VLOOKUP(D1123,'2-班级信息'!A:AI,35,0)</f>
        <v>#N/A</v>
      </c>
      <c r="AE1123" s="22" t="e">
        <f>VLOOKUP(D1123,'2-班级信息'!A:AL,12,0)</f>
        <v>#N/A</v>
      </c>
      <c r="AF1123" s="22" t="e">
        <f t="shared" si="222"/>
        <v>#N/A</v>
      </c>
      <c r="AG1123" s="22" t="e">
        <f t="shared" si="233"/>
        <v>#N/A</v>
      </c>
    </row>
    <row r="1124" spans="1:33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2" t="str">
        <f t="shared" si="223"/>
        <v xml:space="preserve"> </v>
      </c>
      <c r="R1124" s="22" t="str">
        <f>IF(Q1124="在读",IF(IFERROR(FIND("一",D1124),0)&gt;0,"一对一",VLOOKUP(LEFT(D1124,3),班级编码!A:H,8,0)),Q1124)</f>
        <v xml:space="preserve"> </v>
      </c>
      <c r="S1124" s="22">
        <f t="shared" si="224"/>
        <v>0</v>
      </c>
      <c r="T1124" s="22">
        <f t="shared" si="225"/>
        <v>0</v>
      </c>
      <c r="U1124" s="22" t="str">
        <f t="shared" si="226"/>
        <v/>
      </c>
      <c r="V1124" s="22" t="str">
        <f t="shared" si="227"/>
        <v/>
      </c>
      <c r="W1124" s="22" t="str">
        <f t="shared" si="228"/>
        <v/>
      </c>
      <c r="X1124" s="22" t="str">
        <f t="shared" si="229"/>
        <v/>
      </c>
      <c r="Y1124" s="22">
        <f t="shared" si="230"/>
        <v>0</v>
      </c>
      <c r="Z1124" s="22">
        <f t="shared" si="231"/>
        <v>0</v>
      </c>
      <c r="AA1124" s="22" t="str">
        <f t="shared" si="221"/>
        <v/>
      </c>
      <c r="AB1124" s="22">
        <f>COUNTIF($G$2:G1124,G1124)</f>
        <v>0</v>
      </c>
      <c r="AC1124" s="22" t="str">
        <f t="shared" si="232"/>
        <v/>
      </c>
      <c r="AD1124" s="22" t="e">
        <f>VLOOKUP(D1124,'2-班级信息'!A:AI,35,0)</f>
        <v>#N/A</v>
      </c>
      <c r="AE1124" s="22" t="e">
        <f>VLOOKUP(D1124,'2-班级信息'!A:AL,12,0)</f>
        <v>#N/A</v>
      </c>
      <c r="AF1124" s="22" t="e">
        <f t="shared" si="222"/>
        <v>#N/A</v>
      </c>
      <c r="AG1124" s="22" t="e">
        <f t="shared" si="233"/>
        <v>#N/A</v>
      </c>
    </row>
    <row r="1125" spans="1:33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2" t="str">
        <f t="shared" si="223"/>
        <v xml:space="preserve"> </v>
      </c>
      <c r="R1125" s="22" t="str">
        <f>IF(Q1125="在读",IF(IFERROR(FIND("一",D1125),0)&gt;0,"一对一",VLOOKUP(LEFT(D1125,3),班级编码!A:H,8,0)),Q1125)</f>
        <v xml:space="preserve"> </v>
      </c>
      <c r="S1125" s="22">
        <f t="shared" si="224"/>
        <v>0</v>
      </c>
      <c r="T1125" s="22">
        <f t="shared" si="225"/>
        <v>0</v>
      </c>
      <c r="U1125" s="22" t="str">
        <f t="shared" si="226"/>
        <v/>
      </c>
      <c r="V1125" s="22" t="str">
        <f t="shared" si="227"/>
        <v/>
      </c>
      <c r="W1125" s="22" t="str">
        <f t="shared" si="228"/>
        <v/>
      </c>
      <c r="X1125" s="22" t="str">
        <f t="shared" si="229"/>
        <v/>
      </c>
      <c r="Y1125" s="22">
        <f t="shared" si="230"/>
        <v>0</v>
      </c>
      <c r="Z1125" s="22">
        <f t="shared" si="231"/>
        <v>0</v>
      </c>
      <c r="AA1125" s="22" t="str">
        <f t="shared" si="221"/>
        <v/>
      </c>
      <c r="AB1125" s="22">
        <f>COUNTIF($G$2:G1125,G1125)</f>
        <v>0</v>
      </c>
      <c r="AC1125" s="22" t="str">
        <f t="shared" si="232"/>
        <v/>
      </c>
      <c r="AD1125" s="22" t="e">
        <f>VLOOKUP(D1125,'2-班级信息'!A:AI,35,0)</f>
        <v>#N/A</v>
      </c>
      <c r="AE1125" s="22" t="e">
        <f>VLOOKUP(D1125,'2-班级信息'!A:AL,12,0)</f>
        <v>#N/A</v>
      </c>
      <c r="AF1125" s="22" t="e">
        <f t="shared" si="222"/>
        <v>#N/A</v>
      </c>
      <c r="AG1125" s="22" t="e">
        <f t="shared" si="233"/>
        <v>#N/A</v>
      </c>
    </row>
    <row r="1126" spans="1:33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2" t="str">
        <f t="shared" si="223"/>
        <v xml:space="preserve"> </v>
      </c>
      <c r="R1126" s="22" t="str">
        <f>IF(Q1126="在读",IF(IFERROR(FIND("一",D1126),0)&gt;0,"一对一",VLOOKUP(LEFT(D1126,3),班级编码!A:H,8,0)),Q1126)</f>
        <v xml:space="preserve"> </v>
      </c>
      <c r="S1126" s="22">
        <f t="shared" si="224"/>
        <v>0</v>
      </c>
      <c r="T1126" s="22">
        <f t="shared" si="225"/>
        <v>0</v>
      </c>
      <c r="U1126" s="22" t="str">
        <f t="shared" si="226"/>
        <v/>
      </c>
      <c r="V1126" s="22" t="str">
        <f t="shared" si="227"/>
        <v/>
      </c>
      <c r="W1126" s="22" t="str">
        <f t="shared" si="228"/>
        <v/>
      </c>
      <c r="X1126" s="22" t="str">
        <f t="shared" si="229"/>
        <v/>
      </c>
      <c r="Y1126" s="22">
        <f t="shared" si="230"/>
        <v>0</v>
      </c>
      <c r="Z1126" s="22">
        <f t="shared" si="231"/>
        <v>0</v>
      </c>
      <c r="AA1126" s="22" t="str">
        <f t="shared" si="221"/>
        <v/>
      </c>
      <c r="AB1126" s="22">
        <f>COUNTIF($G$2:G1126,G1126)</f>
        <v>0</v>
      </c>
      <c r="AC1126" s="22" t="str">
        <f t="shared" si="232"/>
        <v/>
      </c>
      <c r="AD1126" s="22" t="e">
        <f>VLOOKUP(D1126,'2-班级信息'!A:AI,35,0)</f>
        <v>#N/A</v>
      </c>
      <c r="AE1126" s="22" t="e">
        <f>VLOOKUP(D1126,'2-班级信息'!A:AL,12,0)</f>
        <v>#N/A</v>
      </c>
      <c r="AF1126" s="22" t="e">
        <f t="shared" si="222"/>
        <v>#N/A</v>
      </c>
      <c r="AG1126" s="22" t="e">
        <f t="shared" si="233"/>
        <v>#N/A</v>
      </c>
    </row>
    <row r="1127" spans="1:33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2" t="str">
        <f t="shared" si="223"/>
        <v xml:space="preserve"> </v>
      </c>
      <c r="R1127" s="22" t="str">
        <f>IF(Q1127="在读",IF(IFERROR(FIND("一",D1127),0)&gt;0,"一对一",VLOOKUP(LEFT(D1127,3),班级编码!A:H,8,0)),Q1127)</f>
        <v xml:space="preserve"> </v>
      </c>
      <c r="S1127" s="22">
        <f t="shared" si="224"/>
        <v>0</v>
      </c>
      <c r="T1127" s="22">
        <f t="shared" si="225"/>
        <v>0</v>
      </c>
      <c r="U1127" s="22" t="str">
        <f t="shared" si="226"/>
        <v/>
      </c>
      <c r="V1127" s="22" t="str">
        <f t="shared" si="227"/>
        <v/>
      </c>
      <c r="W1127" s="22" t="str">
        <f t="shared" si="228"/>
        <v/>
      </c>
      <c r="X1127" s="22" t="str">
        <f t="shared" si="229"/>
        <v/>
      </c>
      <c r="Y1127" s="22">
        <f t="shared" si="230"/>
        <v>0</v>
      </c>
      <c r="Z1127" s="22">
        <f t="shared" si="231"/>
        <v>0</v>
      </c>
      <c r="AA1127" s="22" t="str">
        <f t="shared" si="221"/>
        <v/>
      </c>
      <c r="AB1127" s="22">
        <f>COUNTIF($G$2:G1127,G1127)</f>
        <v>0</v>
      </c>
      <c r="AC1127" s="22" t="str">
        <f t="shared" si="232"/>
        <v/>
      </c>
      <c r="AD1127" s="22" t="e">
        <f>VLOOKUP(D1127,'2-班级信息'!A:AI,35,0)</f>
        <v>#N/A</v>
      </c>
      <c r="AE1127" s="22" t="e">
        <f>VLOOKUP(D1127,'2-班级信息'!A:AL,12,0)</f>
        <v>#N/A</v>
      </c>
      <c r="AF1127" s="22" t="e">
        <f t="shared" si="222"/>
        <v>#N/A</v>
      </c>
      <c r="AG1127" s="22" t="e">
        <f t="shared" si="233"/>
        <v>#N/A</v>
      </c>
    </row>
    <row r="1128" spans="1:33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2" t="str">
        <f t="shared" si="223"/>
        <v xml:space="preserve"> </v>
      </c>
      <c r="R1128" s="22" t="str">
        <f>IF(Q1128="在读",IF(IFERROR(FIND("一",D1128),0)&gt;0,"一对一",VLOOKUP(LEFT(D1128,3),班级编码!A:H,8,0)),Q1128)</f>
        <v xml:space="preserve"> </v>
      </c>
      <c r="S1128" s="22">
        <f t="shared" si="224"/>
        <v>0</v>
      </c>
      <c r="T1128" s="22">
        <f t="shared" si="225"/>
        <v>0</v>
      </c>
      <c r="U1128" s="22" t="str">
        <f t="shared" si="226"/>
        <v/>
      </c>
      <c r="V1128" s="22" t="str">
        <f t="shared" si="227"/>
        <v/>
      </c>
      <c r="W1128" s="22" t="str">
        <f t="shared" si="228"/>
        <v/>
      </c>
      <c r="X1128" s="22" t="str">
        <f t="shared" si="229"/>
        <v/>
      </c>
      <c r="Y1128" s="22">
        <f t="shared" si="230"/>
        <v>0</v>
      </c>
      <c r="Z1128" s="22">
        <f t="shared" si="231"/>
        <v>0</v>
      </c>
      <c r="AA1128" s="22" t="str">
        <f t="shared" si="221"/>
        <v/>
      </c>
      <c r="AB1128" s="22">
        <f>COUNTIF($G$2:G1128,G1128)</f>
        <v>0</v>
      </c>
      <c r="AC1128" s="22" t="str">
        <f t="shared" si="232"/>
        <v/>
      </c>
      <c r="AD1128" s="22" t="e">
        <f>VLOOKUP(D1128,'2-班级信息'!A:AI,35,0)</f>
        <v>#N/A</v>
      </c>
      <c r="AE1128" s="22" t="e">
        <f>VLOOKUP(D1128,'2-班级信息'!A:AL,12,0)</f>
        <v>#N/A</v>
      </c>
      <c r="AF1128" s="22" t="e">
        <f t="shared" si="222"/>
        <v>#N/A</v>
      </c>
      <c r="AG1128" s="22" t="e">
        <f t="shared" si="233"/>
        <v>#N/A</v>
      </c>
    </row>
    <row r="1129" spans="1:33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2" t="str">
        <f t="shared" si="223"/>
        <v xml:space="preserve"> </v>
      </c>
      <c r="R1129" s="22" t="str">
        <f>IF(Q1129="在读",IF(IFERROR(FIND("一",D1129),0)&gt;0,"一对一",VLOOKUP(LEFT(D1129,3),班级编码!A:H,8,0)),Q1129)</f>
        <v xml:space="preserve"> </v>
      </c>
      <c r="S1129" s="22">
        <f t="shared" si="224"/>
        <v>0</v>
      </c>
      <c r="T1129" s="22">
        <f t="shared" si="225"/>
        <v>0</v>
      </c>
      <c r="U1129" s="22" t="str">
        <f t="shared" si="226"/>
        <v/>
      </c>
      <c r="V1129" s="22" t="str">
        <f t="shared" si="227"/>
        <v/>
      </c>
      <c r="W1129" s="22" t="str">
        <f t="shared" si="228"/>
        <v/>
      </c>
      <c r="X1129" s="22" t="str">
        <f t="shared" si="229"/>
        <v/>
      </c>
      <c r="Y1129" s="22">
        <f t="shared" si="230"/>
        <v>0</v>
      </c>
      <c r="Z1129" s="22">
        <f t="shared" si="231"/>
        <v>0</v>
      </c>
      <c r="AA1129" s="22" t="str">
        <f t="shared" si="221"/>
        <v/>
      </c>
      <c r="AB1129" s="22">
        <f>COUNTIF($G$2:G1129,G1129)</f>
        <v>0</v>
      </c>
      <c r="AC1129" s="22" t="str">
        <f t="shared" si="232"/>
        <v/>
      </c>
      <c r="AD1129" s="22" t="e">
        <f>VLOOKUP(D1129,'2-班级信息'!A:AI,35,0)</f>
        <v>#N/A</v>
      </c>
      <c r="AE1129" s="22" t="e">
        <f>VLOOKUP(D1129,'2-班级信息'!A:AL,12,0)</f>
        <v>#N/A</v>
      </c>
      <c r="AF1129" s="22" t="e">
        <f t="shared" si="222"/>
        <v>#N/A</v>
      </c>
      <c r="AG1129" s="22" t="e">
        <f t="shared" si="233"/>
        <v>#N/A</v>
      </c>
    </row>
    <row r="1130" spans="1:33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2" t="str">
        <f t="shared" si="223"/>
        <v xml:space="preserve"> </v>
      </c>
      <c r="R1130" s="22" t="str">
        <f>IF(Q1130="在读",IF(IFERROR(FIND("一",D1130),0)&gt;0,"一对一",VLOOKUP(LEFT(D1130,3),班级编码!A:H,8,0)),Q1130)</f>
        <v xml:space="preserve"> </v>
      </c>
      <c r="S1130" s="22">
        <f t="shared" si="224"/>
        <v>0</v>
      </c>
      <c r="T1130" s="22">
        <f t="shared" si="225"/>
        <v>0</v>
      </c>
      <c r="U1130" s="22" t="str">
        <f t="shared" si="226"/>
        <v/>
      </c>
      <c r="V1130" s="22" t="str">
        <f t="shared" si="227"/>
        <v/>
      </c>
      <c r="W1130" s="22" t="str">
        <f t="shared" si="228"/>
        <v/>
      </c>
      <c r="X1130" s="22" t="str">
        <f t="shared" si="229"/>
        <v/>
      </c>
      <c r="Y1130" s="22">
        <f t="shared" si="230"/>
        <v>0</v>
      </c>
      <c r="Z1130" s="22">
        <f t="shared" si="231"/>
        <v>0</v>
      </c>
      <c r="AA1130" s="22" t="str">
        <f t="shared" si="221"/>
        <v/>
      </c>
      <c r="AB1130" s="22">
        <f>COUNTIF($G$2:G1130,G1130)</f>
        <v>0</v>
      </c>
      <c r="AC1130" s="22" t="str">
        <f t="shared" si="232"/>
        <v/>
      </c>
      <c r="AD1130" s="22" t="e">
        <f>VLOOKUP(D1130,'2-班级信息'!A:AI,35,0)</f>
        <v>#N/A</v>
      </c>
      <c r="AE1130" s="22" t="e">
        <f>VLOOKUP(D1130,'2-班级信息'!A:AL,12,0)</f>
        <v>#N/A</v>
      </c>
      <c r="AF1130" s="22" t="e">
        <f t="shared" si="222"/>
        <v>#N/A</v>
      </c>
      <c r="AG1130" s="22" t="e">
        <f t="shared" si="233"/>
        <v>#N/A</v>
      </c>
    </row>
    <row r="1131" spans="1:33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2" t="str">
        <f t="shared" si="223"/>
        <v xml:space="preserve"> </v>
      </c>
      <c r="R1131" s="22" t="str">
        <f>IF(Q1131="在读",IF(IFERROR(FIND("一",D1131),0)&gt;0,"一对一",VLOOKUP(LEFT(D1131,3),班级编码!A:H,8,0)),Q1131)</f>
        <v xml:space="preserve"> </v>
      </c>
      <c r="S1131" s="22">
        <f t="shared" si="224"/>
        <v>0</v>
      </c>
      <c r="T1131" s="22">
        <f t="shared" si="225"/>
        <v>0</v>
      </c>
      <c r="U1131" s="22" t="str">
        <f t="shared" si="226"/>
        <v/>
      </c>
      <c r="V1131" s="22" t="str">
        <f t="shared" si="227"/>
        <v/>
      </c>
      <c r="W1131" s="22" t="str">
        <f t="shared" si="228"/>
        <v/>
      </c>
      <c r="X1131" s="22" t="str">
        <f t="shared" si="229"/>
        <v/>
      </c>
      <c r="Y1131" s="22">
        <f t="shared" si="230"/>
        <v>0</v>
      </c>
      <c r="Z1131" s="22">
        <f t="shared" si="231"/>
        <v>0</v>
      </c>
      <c r="AA1131" s="22" t="str">
        <f t="shared" si="221"/>
        <v/>
      </c>
      <c r="AB1131" s="22">
        <f>COUNTIF($G$2:G1131,G1131)</f>
        <v>0</v>
      </c>
      <c r="AC1131" s="22" t="str">
        <f t="shared" si="232"/>
        <v/>
      </c>
      <c r="AD1131" s="22" t="e">
        <f>VLOOKUP(D1131,'2-班级信息'!A:AI,35,0)</f>
        <v>#N/A</v>
      </c>
      <c r="AE1131" s="22" t="e">
        <f>VLOOKUP(D1131,'2-班级信息'!A:AL,12,0)</f>
        <v>#N/A</v>
      </c>
      <c r="AF1131" s="22" t="e">
        <f t="shared" si="222"/>
        <v>#N/A</v>
      </c>
      <c r="AG1131" s="22" t="e">
        <f t="shared" si="233"/>
        <v>#N/A</v>
      </c>
    </row>
    <row r="1132" spans="1:33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2" t="str">
        <f t="shared" si="223"/>
        <v xml:space="preserve"> </v>
      </c>
      <c r="R1132" s="22" t="str">
        <f>IF(Q1132="在读",IF(IFERROR(FIND("一",D1132),0)&gt;0,"一对一",VLOOKUP(LEFT(D1132,3),班级编码!A:H,8,0)),Q1132)</f>
        <v xml:space="preserve"> </v>
      </c>
      <c r="S1132" s="22">
        <f t="shared" si="224"/>
        <v>0</v>
      </c>
      <c r="T1132" s="22">
        <f t="shared" si="225"/>
        <v>0</v>
      </c>
      <c r="U1132" s="22" t="str">
        <f t="shared" si="226"/>
        <v/>
      </c>
      <c r="V1132" s="22" t="str">
        <f t="shared" si="227"/>
        <v/>
      </c>
      <c r="W1132" s="22" t="str">
        <f t="shared" si="228"/>
        <v/>
      </c>
      <c r="X1132" s="22" t="str">
        <f t="shared" si="229"/>
        <v/>
      </c>
      <c r="Y1132" s="22">
        <f t="shared" si="230"/>
        <v>0</v>
      </c>
      <c r="Z1132" s="22">
        <f t="shared" si="231"/>
        <v>0</v>
      </c>
      <c r="AA1132" s="22" t="str">
        <f t="shared" si="221"/>
        <v/>
      </c>
      <c r="AB1132" s="22">
        <f>COUNTIF($G$2:G1132,G1132)</f>
        <v>0</v>
      </c>
      <c r="AC1132" s="22" t="str">
        <f t="shared" si="232"/>
        <v/>
      </c>
      <c r="AD1132" s="22" t="e">
        <f>VLOOKUP(D1132,'2-班级信息'!A:AI,35,0)</f>
        <v>#N/A</v>
      </c>
      <c r="AE1132" s="22" t="e">
        <f>VLOOKUP(D1132,'2-班级信息'!A:AL,12,0)</f>
        <v>#N/A</v>
      </c>
      <c r="AF1132" s="22" t="e">
        <f t="shared" si="222"/>
        <v>#N/A</v>
      </c>
      <c r="AG1132" s="22" t="e">
        <f t="shared" si="233"/>
        <v>#N/A</v>
      </c>
    </row>
    <row r="1133" spans="1:33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2" t="str">
        <f t="shared" si="223"/>
        <v xml:space="preserve"> </v>
      </c>
      <c r="R1133" s="22" t="str">
        <f>IF(Q1133="在读",IF(IFERROR(FIND("一",D1133),0)&gt;0,"一对一",VLOOKUP(LEFT(D1133,3),班级编码!A:H,8,0)),Q1133)</f>
        <v xml:space="preserve"> </v>
      </c>
      <c r="S1133" s="22">
        <f t="shared" si="224"/>
        <v>0</v>
      </c>
      <c r="T1133" s="22">
        <f t="shared" si="225"/>
        <v>0</v>
      </c>
      <c r="U1133" s="22" t="str">
        <f t="shared" si="226"/>
        <v/>
      </c>
      <c r="V1133" s="22" t="str">
        <f t="shared" si="227"/>
        <v/>
      </c>
      <c r="W1133" s="22" t="str">
        <f t="shared" si="228"/>
        <v/>
      </c>
      <c r="X1133" s="22" t="str">
        <f t="shared" si="229"/>
        <v/>
      </c>
      <c r="Y1133" s="22">
        <f t="shared" si="230"/>
        <v>0</v>
      </c>
      <c r="Z1133" s="22">
        <f t="shared" si="231"/>
        <v>0</v>
      </c>
      <c r="AA1133" s="22" t="str">
        <f t="shared" si="221"/>
        <v/>
      </c>
      <c r="AB1133" s="22">
        <f>COUNTIF($G$2:G1133,G1133)</f>
        <v>0</v>
      </c>
      <c r="AC1133" s="22" t="str">
        <f t="shared" si="232"/>
        <v/>
      </c>
      <c r="AD1133" s="22" t="e">
        <f>VLOOKUP(D1133,'2-班级信息'!A:AI,35,0)</f>
        <v>#N/A</v>
      </c>
      <c r="AE1133" s="22" t="e">
        <f>VLOOKUP(D1133,'2-班级信息'!A:AL,12,0)</f>
        <v>#N/A</v>
      </c>
      <c r="AF1133" s="22" t="e">
        <f t="shared" si="222"/>
        <v>#N/A</v>
      </c>
      <c r="AG1133" s="22" t="e">
        <f t="shared" si="233"/>
        <v>#N/A</v>
      </c>
    </row>
    <row r="1134" spans="1:33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2" t="str">
        <f t="shared" si="223"/>
        <v xml:space="preserve"> </v>
      </c>
      <c r="R1134" s="22" t="str">
        <f>IF(Q1134="在读",IF(IFERROR(FIND("一",D1134),0)&gt;0,"一对一",VLOOKUP(LEFT(D1134,3),班级编码!A:H,8,0)),Q1134)</f>
        <v xml:space="preserve"> </v>
      </c>
      <c r="S1134" s="22">
        <f t="shared" si="224"/>
        <v>0</v>
      </c>
      <c r="T1134" s="22">
        <f t="shared" si="225"/>
        <v>0</v>
      </c>
      <c r="U1134" s="22" t="str">
        <f t="shared" si="226"/>
        <v/>
      </c>
      <c r="V1134" s="22" t="str">
        <f t="shared" si="227"/>
        <v/>
      </c>
      <c r="W1134" s="22" t="str">
        <f t="shared" si="228"/>
        <v/>
      </c>
      <c r="X1134" s="22" t="str">
        <f t="shared" si="229"/>
        <v/>
      </c>
      <c r="Y1134" s="22">
        <f t="shared" si="230"/>
        <v>0</v>
      </c>
      <c r="Z1134" s="22">
        <f t="shared" si="231"/>
        <v>0</v>
      </c>
      <c r="AA1134" s="22" t="str">
        <f t="shared" si="221"/>
        <v/>
      </c>
      <c r="AB1134" s="22">
        <f>COUNTIF($G$2:G1134,G1134)</f>
        <v>0</v>
      </c>
      <c r="AC1134" s="22" t="str">
        <f t="shared" si="232"/>
        <v/>
      </c>
      <c r="AD1134" s="22" t="e">
        <f>VLOOKUP(D1134,'2-班级信息'!A:AI,35,0)</f>
        <v>#N/A</v>
      </c>
      <c r="AE1134" s="22" t="e">
        <f>VLOOKUP(D1134,'2-班级信息'!A:AL,12,0)</f>
        <v>#N/A</v>
      </c>
      <c r="AF1134" s="22" t="e">
        <f t="shared" si="222"/>
        <v>#N/A</v>
      </c>
      <c r="AG1134" s="22" t="e">
        <f t="shared" si="233"/>
        <v>#N/A</v>
      </c>
    </row>
    <row r="1135" spans="1:33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2" t="str">
        <f t="shared" si="223"/>
        <v xml:space="preserve"> </v>
      </c>
      <c r="R1135" s="22" t="str">
        <f>IF(Q1135="在读",IF(IFERROR(FIND("一",D1135),0)&gt;0,"一对一",VLOOKUP(LEFT(D1135,3),班级编码!A:H,8,0)),Q1135)</f>
        <v xml:space="preserve"> </v>
      </c>
      <c r="S1135" s="22">
        <f t="shared" si="224"/>
        <v>0</v>
      </c>
      <c r="T1135" s="22">
        <f t="shared" si="225"/>
        <v>0</v>
      </c>
      <c r="U1135" s="22" t="str">
        <f t="shared" si="226"/>
        <v/>
      </c>
      <c r="V1135" s="22" t="str">
        <f t="shared" si="227"/>
        <v/>
      </c>
      <c r="W1135" s="22" t="str">
        <f t="shared" si="228"/>
        <v/>
      </c>
      <c r="X1135" s="22" t="str">
        <f t="shared" si="229"/>
        <v/>
      </c>
      <c r="Y1135" s="22">
        <f t="shared" si="230"/>
        <v>0</v>
      </c>
      <c r="Z1135" s="22">
        <f t="shared" si="231"/>
        <v>0</v>
      </c>
      <c r="AA1135" s="22" t="str">
        <f t="shared" si="221"/>
        <v/>
      </c>
      <c r="AB1135" s="22">
        <f>COUNTIF($G$2:G1135,G1135)</f>
        <v>0</v>
      </c>
      <c r="AC1135" s="22" t="str">
        <f t="shared" si="232"/>
        <v/>
      </c>
      <c r="AD1135" s="22" t="e">
        <f>VLOOKUP(D1135,'2-班级信息'!A:AI,35,0)</f>
        <v>#N/A</v>
      </c>
      <c r="AE1135" s="22" t="e">
        <f>VLOOKUP(D1135,'2-班级信息'!A:AL,12,0)</f>
        <v>#N/A</v>
      </c>
      <c r="AF1135" s="22" t="e">
        <f t="shared" si="222"/>
        <v>#N/A</v>
      </c>
      <c r="AG1135" s="22" t="e">
        <f t="shared" si="233"/>
        <v>#N/A</v>
      </c>
    </row>
    <row r="1136" spans="1:33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2" t="str">
        <f t="shared" si="223"/>
        <v xml:space="preserve"> </v>
      </c>
      <c r="R1136" s="22" t="str">
        <f>IF(Q1136="在读",IF(IFERROR(FIND("一",D1136),0)&gt;0,"一对一",VLOOKUP(LEFT(D1136,3),班级编码!A:H,8,0)),Q1136)</f>
        <v xml:space="preserve"> </v>
      </c>
      <c r="S1136" s="22">
        <f t="shared" si="224"/>
        <v>0</v>
      </c>
      <c r="T1136" s="22">
        <f t="shared" si="225"/>
        <v>0</v>
      </c>
      <c r="U1136" s="22" t="str">
        <f t="shared" si="226"/>
        <v/>
      </c>
      <c r="V1136" s="22" t="str">
        <f t="shared" si="227"/>
        <v/>
      </c>
      <c r="W1136" s="22" t="str">
        <f t="shared" si="228"/>
        <v/>
      </c>
      <c r="X1136" s="22" t="str">
        <f t="shared" si="229"/>
        <v/>
      </c>
      <c r="Y1136" s="22">
        <f t="shared" si="230"/>
        <v>0</v>
      </c>
      <c r="Z1136" s="22">
        <f t="shared" si="231"/>
        <v>0</v>
      </c>
      <c r="AA1136" s="22" t="str">
        <f t="shared" si="221"/>
        <v/>
      </c>
      <c r="AB1136" s="22">
        <f>COUNTIF($G$2:G1136,G1136)</f>
        <v>0</v>
      </c>
      <c r="AC1136" s="22" t="str">
        <f t="shared" si="232"/>
        <v/>
      </c>
      <c r="AD1136" s="22" t="e">
        <f>VLOOKUP(D1136,'2-班级信息'!A:AI,35,0)</f>
        <v>#N/A</v>
      </c>
      <c r="AE1136" s="22" t="e">
        <f>VLOOKUP(D1136,'2-班级信息'!A:AL,12,0)</f>
        <v>#N/A</v>
      </c>
      <c r="AF1136" s="22" t="e">
        <f t="shared" si="222"/>
        <v>#N/A</v>
      </c>
      <c r="AG1136" s="22" t="e">
        <f t="shared" si="233"/>
        <v>#N/A</v>
      </c>
    </row>
    <row r="1137" spans="1:33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2" t="str">
        <f t="shared" si="223"/>
        <v xml:space="preserve"> </v>
      </c>
      <c r="R1137" s="22" t="str">
        <f>IF(Q1137="在读",IF(IFERROR(FIND("一",D1137),0)&gt;0,"一对一",VLOOKUP(LEFT(D1137,3),班级编码!A:H,8,0)),Q1137)</f>
        <v xml:space="preserve"> </v>
      </c>
      <c r="S1137" s="22">
        <f t="shared" si="224"/>
        <v>0</v>
      </c>
      <c r="T1137" s="22">
        <f t="shared" si="225"/>
        <v>0</v>
      </c>
      <c r="U1137" s="22" t="str">
        <f t="shared" si="226"/>
        <v/>
      </c>
      <c r="V1137" s="22" t="str">
        <f t="shared" si="227"/>
        <v/>
      </c>
      <c r="W1137" s="22" t="str">
        <f t="shared" si="228"/>
        <v/>
      </c>
      <c r="X1137" s="22" t="str">
        <f t="shared" si="229"/>
        <v/>
      </c>
      <c r="Y1137" s="22">
        <f t="shared" si="230"/>
        <v>0</v>
      </c>
      <c r="Z1137" s="22">
        <f t="shared" si="231"/>
        <v>0</v>
      </c>
      <c r="AA1137" s="22" t="str">
        <f t="shared" si="221"/>
        <v/>
      </c>
      <c r="AB1137" s="22">
        <f>COUNTIF($G$2:G1137,G1137)</f>
        <v>0</v>
      </c>
      <c r="AC1137" s="22" t="str">
        <f t="shared" si="232"/>
        <v/>
      </c>
      <c r="AD1137" s="22" t="e">
        <f>VLOOKUP(D1137,'2-班级信息'!A:AI,35,0)</f>
        <v>#N/A</v>
      </c>
      <c r="AE1137" s="22" t="e">
        <f>VLOOKUP(D1137,'2-班级信息'!A:AL,12,0)</f>
        <v>#N/A</v>
      </c>
      <c r="AF1137" s="22" t="e">
        <f t="shared" si="222"/>
        <v>#N/A</v>
      </c>
      <c r="AG1137" s="22" t="e">
        <f t="shared" si="233"/>
        <v>#N/A</v>
      </c>
    </row>
    <row r="1138" spans="1:33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2" t="str">
        <f t="shared" si="223"/>
        <v xml:space="preserve"> </v>
      </c>
      <c r="R1138" s="22" t="str">
        <f>IF(Q1138="在读",IF(IFERROR(FIND("一",D1138),0)&gt;0,"一对一",VLOOKUP(LEFT(D1138,3),班级编码!A:H,8,0)),Q1138)</f>
        <v xml:space="preserve"> </v>
      </c>
      <c r="S1138" s="22">
        <f t="shared" si="224"/>
        <v>0</v>
      </c>
      <c r="T1138" s="22">
        <f t="shared" si="225"/>
        <v>0</v>
      </c>
      <c r="U1138" s="22" t="str">
        <f t="shared" si="226"/>
        <v/>
      </c>
      <c r="V1138" s="22" t="str">
        <f t="shared" si="227"/>
        <v/>
      </c>
      <c r="W1138" s="22" t="str">
        <f t="shared" si="228"/>
        <v/>
      </c>
      <c r="X1138" s="22" t="str">
        <f t="shared" si="229"/>
        <v/>
      </c>
      <c r="Y1138" s="22">
        <f t="shared" si="230"/>
        <v>0</v>
      </c>
      <c r="Z1138" s="22">
        <f t="shared" si="231"/>
        <v>0</v>
      </c>
      <c r="AA1138" s="22" t="str">
        <f t="shared" si="221"/>
        <v/>
      </c>
      <c r="AB1138" s="22">
        <f>COUNTIF($G$2:G1138,G1138)</f>
        <v>0</v>
      </c>
      <c r="AC1138" s="22" t="str">
        <f t="shared" si="232"/>
        <v/>
      </c>
      <c r="AD1138" s="22" t="e">
        <f>VLOOKUP(D1138,'2-班级信息'!A:AI,35,0)</f>
        <v>#N/A</v>
      </c>
      <c r="AE1138" s="22" t="e">
        <f>VLOOKUP(D1138,'2-班级信息'!A:AL,12,0)</f>
        <v>#N/A</v>
      </c>
      <c r="AF1138" s="22" t="e">
        <f t="shared" si="222"/>
        <v>#N/A</v>
      </c>
      <c r="AG1138" s="22" t="e">
        <f t="shared" si="233"/>
        <v>#N/A</v>
      </c>
    </row>
    <row r="1139" spans="1:33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2" t="str">
        <f t="shared" si="223"/>
        <v xml:space="preserve"> </v>
      </c>
      <c r="R1139" s="22" t="str">
        <f>IF(Q1139="在读",IF(IFERROR(FIND("一",D1139),0)&gt;0,"一对一",VLOOKUP(LEFT(D1139,3),班级编码!A:H,8,0)),Q1139)</f>
        <v xml:space="preserve"> </v>
      </c>
      <c r="S1139" s="22">
        <f t="shared" si="224"/>
        <v>0</v>
      </c>
      <c r="T1139" s="22">
        <f t="shared" si="225"/>
        <v>0</v>
      </c>
      <c r="U1139" s="22" t="str">
        <f t="shared" si="226"/>
        <v/>
      </c>
      <c r="V1139" s="22" t="str">
        <f t="shared" si="227"/>
        <v/>
      </c>
      <c r="W1139" s="22" t="str">
        <f t="shared" si="228"/>
        <v/>
      </c>
      <c r="X1139" s="22" t="str">
        <f t="shared" si="229"/>
        <v/>
      </c>
      <c r="Y1139" s="22">
        <f t="shared" si="230"/>
        <v>0</v>
      </c>
      <c r="Z1139" s="22">
        <f t="shared" si="231"/>
        <v>0</v>
      </c>
      <c r="AA1139" s="22" t="str">
        <f t="shared" si="221"/>
        <v/>
      </c>
      <c r="AB1139" s="22">
        <f>COUNTIF($G$2:G1139,G1139)</f>
        <v>0</v>
      </c>
      <c r="AC1139" s="22" t="str">
        <f t="shared" si="232"/>
        <v/>
      </c>
      <c r="AD1139" s="22" t="e">
        <f>VLOOKUP(D1139,'2-班级信息'!A:AI,35,0)</f>
        <v>#N/A</v>
      </c>
      <c r="AE1139" s="22" t="e">
        <f>VLOOKUP(D1139,'2-班级信息'!A:AL,12,0)</f>
        <v>#N/A</v>
      </c>
      <c r="AF1139" s="22" t="e">
        <f t="shared" si="222"/>
        <v>#N/A</v>
      </c>
      <c r="AG1139" s="22" t="e">
        <f t="shared" si="233"/>
        <v>#N/A</v>
      </c>
    </row>
    <row r="1140" spans="1:33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2" t="str">
        <f t="shared" si="223"/>
        <v xml:space="preserve"> </v>
      </c>
      <c r="R1140" s="22" t="str">
        <f>IF(Q1140="在读",IF(IFERROR(FIND("一",D1140),0)&gt;0,"一对一",VLOOKUP(LEFT(D1140,3),班级编码!A:H,8,0)),Q1140)</f>
        <v xml:space="preserve"> </v>
      </c>
      <c r="S1140" s="22">
        <f t="shared" si="224"/>
        <v>0</v>
      </c>
      <c r="T1140" s="22">
        <f t="shared" si="225"/>
        <v>0</v>
      </c>
      <c r="U1140" s="22" t="str">
        <f t="shared" si="226"/>
        <v/>
      </c>
      <c r="V1140" s="22" t="str">
        <f t="shared" si="227"/>
        <v/>
      </c>
      <c r="W1140" s="22" t="str">
        <f t="shared" si="228"/>
        <v/>
      </c>
      <c r="X1140" s="22" t="str">
        <f t="shared" si="229"/>
        <v/>
      </c>
      <c r="Y1140" s="22">
        <f t="shared" si="230"/>
        <v>0</v>
      </c>
      <c r="Z1140" s="22">
        <f t="shared" si="231"/>
        <v>0</v>
      </c>
      <c r="AA1140" s="22" t="str">
        <f t="shared" si="221"/>
        <v/>
      </c>
      <c r="AB1140" s="22">
        <f>COUNTIF($G$2:G1140,G1140)</f>
        <v>0</v>
      </c>
      <c r="AC1140" s="22" t="str">
        <f t="shared" si="232"/>
        <v/>
      </c>
      <c r="AD1140" s="22" t="e">
        <f>VLOOKUP(D1140,'2-班级信息'!A:AI,35,0)</f>
        <v>#N/A</v>
      </c>
      <c r="AE1140" s="22" t="e">
        <f>VLOOKUP(D1140,'2-班级信息'!A:AL,12,0)</f>
        <v>#N/A</v>
      </c>
      <c r="AF1140" s="22" t="e">
        <f t="shared" si="222"/>
        <v>#N/A</v>
      </c>
      <c r="AG1140" s="22" t="e">
        <f t="shared" si="233"/>
        <v>#N/A</v>
      </c>
    </row>
    <row r="1141" spans="1:33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2" t="str">
        <f t="shared" si="223"/>
        <v xml:space="preserve"> </v>
      </c>
      <c r="R1141" s="22" t="str">
        <f>IF(Q1141="在读",IF(IFERROR(FIND("一",D1141),0)&gt;0,"一对一",VLOOKUP(LEFT(D1141,3),班级编码!A:H,8,0)),Q1141)</f>
        <v xml:space="preserve"> </v>
      </c>
      <c r="S1141" s="22">
        <f t="shared" si="224"/>
        <v>0</v>
      </c>
      <c r="T1141" s="22">
        <f t="shared" si="225"/>
        <v>0</v>
      </c>
      <c r="U1141" s="22" t="str">
        <f t="shared" si="226"/>
        <v/>
      </c>
      <c r="V1141" s="22" t="str">
        <f t="shared" si="227"/>
        <v/>
      </c>
      <c r="W1141" s="22" t="str">
        <f t="shared" si="228"/>
        <v/>
      </c>
      <c r="X1141" s="22" t="str">
        <f t="shared" si="229"/>
        <v/>
      </c>
      <c r="Y1141" s="22">
        <f t="shared" si="230"/>
        <v>0</v>
      </c>
      <c r="Z1141" s="22">
        <f t="shared" si="231"/>
        <v>0</v>
      </c>
      <c r="AA1141" s="22" t="str">
        <f t="shared" si="221"/>
        <v/>
      </c>
      <c r="AB1141" s="22">
        <f>COUNTIF($G$2:G1141,G1141)</f>
        <v>0</v>
      </c>
      <c r="AC1141" s="22" t="str">
        <f t="shared" si="232"/>
        <v/>
      </c>
      <c r="AD1141" s="22" t="e">
        <f>VLOOKUP(D1141,'2-班级信息'!A:AI,35,0)</f>
        <v>#N/A</v>
      </c>
      <c r="AE1141" s="22" t="e">
        <f>VLOOKUP(D1141,'2-班级信息'!A:AL,12,0)</f>
        <v>#N/A</v>
      </c>
      <c r="AF1141" s="22" t="e">
        <f t="shared" si="222"/>
        <v>#N/A</v>
      </c>
      <c r="AG1141" s="22" t="e">
        <f t="shared" si="233"/>
        <v>#N/A</v>
      </c>
    </row>
    <row r="1142" spans="1:33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2" t="str">
        <f t="shared" si="223"/>
        <v xml:space="preserve"> </v>
      </c>
      <c r="R1142" s="22" t="str">
        <f>IF(Q1142="在读",IF(IFERROR(FIND("一",D1142),0)&gt;0,"一对一",VLOOKUP(LEFT(D1142,3),班级编码!A:H,8,0)),Q1142)</f>
        <v xml:space="preserve"> </v>
      </c>
      <c r="S1142" s="22">
        <f t="shared" si="224"/>
        <v>0</v>
      </c>
      <c r="T1142" s="22">
        <f t="shared" si="225"/>
        <v>0</v>
      </c>
      <c r="U1142" s="22" t="str">
        <f t="shared" si="226"/>
        <v/>
      </c>
      <c r="V1142" s="22" t="str">
        <f t="shared" si="227"/>
        <v/>
      </c>
      <c r="W1142" s="22" t="str">
        <f t="shared" si="228"/>
        <v/>
      </c>
      <c r="X1142" s="22" t="str">
        <f t="shared" si="229"/>
        <v/>
      </c>
      <c r="Y1142" s="22">
        <f t="shared" si="230"/>
        <v>0</v>
      </c>
      <c r="Z1142" s="22">
        <f t="shared" si="231"/>
        <v>0</v>
      </c>
      <c r="AA1142" s="22" t="str">
        <f t="shared" si="221"/>
        <v/>
      </c>
      <c r="AB1142" s="22">
        <f>COUNTIF($G$2:G1142,G1142)</f>
        <v>0</v>
      </c>
      <c r="AC1142" s="22" t="str">
        <f t="shared" si="232"/>
        <v/>
      </c>
      <c r="AD1142" s="22" t="e">
        <f>VLOOKUP(D1142,'2-班级信息'!A:AI,35,0)</f>
        <v>#N/A</v>
      </c>
      <c r="AE1142" s="22" t="e">
        <f>VLOOKUP(D1142,'2-班级信息'!A:AL,12,0)</f>
        <v>#N/A</v>
      </c>
      <c r="AF1142" s="22" t="e">
        <f t="shared" si="222"/>
        <v>#N/A</v>
      </c>
      <c r="AG1142" s="22" t="e">
        <f t="shared" si="233"/>
        <v>#N/A</v>
      </c>
    </row>
    <row r="1143" spans="1:33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2" t="str">
        <f t="shared" si="223"/>
        <v xml:space="preserve"> </v>
      </c>
      <c r="R1143" s="22" t="str">
        <f>IF(Q1143="在读",IF(IFERROR(FIND("一",D1143),0)&gt;0,"一对一",VLOOKUP(LEFT(D1143,3),班级编码!A:H,8,0)),Q1143)</f>
        <v xml:space="preserve"> </v>
      </c>
      <c r="S1143" s="22">
        <f t="shared" si="224"/>
        <v>0</v>
      </c>
      <c r="T1143" s="22">
        <f t="shared" si="225"/>
        <v>0</v>
      </c>
      <c r="U1143" s="22" t="str">
        <f t="shared" si="226"/>
        <v/>
      </c>
      <c r="V1143" s="22" t="str">
        <f t="shared" si="227"/>
        <v/>
      </c>
      <c r="W1143" s="22" t="str">
        <f t="shared" si="228"/>
        <v/>
      </c>
      <c r="X1143" s="22" t="str">
        <f t="shared" si="229"/>
        <v/>
      </c>
      <c r="Y1143" s="22">
        <f t="shared" si="230"/>
        <v>0</v>
      </c>
      <c r="Z1143" s="22">
        <f t="shared" si="231"/>
        <v>0</v>
      </c>
      <c r="AA1143" s="22" t="str">
        <f t="shared" si="221"/>
        <v/>
      </c>
      <c r="AB1143" s="22">
        <f>COUNTIF($G$2:G1143,G1143)</f>
        <v>0</v>
      </c>
      <c r="AC1143" s="22" t="str">
        <f t="shared" si="232"/>
        <v/>
      </c>
      <c r="AD1143" s="22" t="e">
        <f>VLOOKUP(D1143,'2-班级信息'!A:AI,35,0)</f>
        <v>#N/A</v>
      </c>
      <c r="AE1143" s="22" t="e">
        <f>VLOOKUP(D1143,'2-班级信息'!A:AL,12,0)</f>
        <v>#N/A</v>
      </c>
      <c r="AF1143" s="22" t="e">
        <f t="shared" si="222"/>
        <v>#N/A</v>
      </c>
      <c r="AG1143" s="22" t="e">
        <f t="shared" si="233"/>
        <v>#N/A</v>
      </c>
    </row>
    <row r="1144" spans="1:33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2" t="str">
        <f t="shared" si="223"/>
        <v xml:space="preserve"> </v>
      </c>
      <c r="R1144" s="22" t="str">
        <f>IF(Q1144="在读",IF(IFERROR(FIND("一",D1144),0)&gt;0,"一对一",VLOOKUP(LEFT(D1144,3),班级编码!A:H,8,0)),Q1144)</f>
        <v xml:space="preserve"> </v>
      </c>
      <c r="S1144" s="22">
        <f t="shared" si="224"/>
        <v>0</v>
      </c>
      <c r="T1144" s="22">
        <f t="shared" si="225"/>
        <v>0</v>
      </c>
      <c r="U1144" s="22" t="str">
        <f t="shared" si="226"/>
        <v/>
      </c>
      <c r="V1144" s="22" t="str">
        <f t="shared" si="227"/>
        <v/>
      </c>
      <c r="W1144" s="22" t="str">
        <f t="shared" si="228"/>
        <v/>
      </c>
      <c r="X1144" s="22" t="str">
        <f t="shared" si="229"/>
        <v/>
      </c>
      <c r="Y1144" s="22">
        <f t="shared" si="230"/>
        <v>0</v>
      </c>
      <c r="Z1144" s="22">
        <f t="shared" si="231"/>
        <v>0</v>
      </c>
      <c r="AA1144" s="22" t="str">
        <f t="shared" si="221"/>
        <v/>
      </c>
      <c r="AB1144" s="22">
        <f>COUNTIF($G$2:G1144,G1144)</f>
        <v>0</v>
      </c>
      <c r="AC1144" s="22" t="str">
        <f t="shared" si="232"/>
        <v/>
      </c>
      <c r="AD1144" s="22" t="e">
        <f>VLOOKUP(D1144,'2-班级信息'!A:AI,35,0)</f>
        <v>#N/A</v>
      </c>
      <c r="AE1144" s="22" t="e">
        <f>VLOOKUP(D1144,'2-班级信息'!A:AL,12,0)</f>
        <v>#N/A</v>
      </c>
      <c r="AF1144" s="22" t="e">
        <f t="shared" si="222"/>
        <v>#N/A</v>
      </c>
      <c r="AG1144" s="22" t="e">
        <f t="shared" si="233"/>
        <v>#N/A</v>
      </c>
    </row>
    <row r="1145" spans="1:33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2" t="str">
        <f t="shared" si="223"/>
        <v xml:space="preserve"> </v>
      </c>
      <c r="R1145" s="22" t="str">
        <f>IF(Q1145="在读",IF(IFERROR(FIND("一",D1145),0)&gt;0,"一对一",VLOOKUP(LEFT(D1145,3),班级编码!A:H,8,0)),Q1145)</f>
        <v xml:space="preserve"> </v>
      </c>
      <c r="S1145" s="22">
        <f t="shared" si="224"/>
        <v>0</v>
      </c>
      <c r="T1145" s="22">
        <f t="shared" si="225"/>
        <v>0</v>
      </c>
      <c r="U1145" s="22" t="str">
        <f t="shared" si="226"/>
        <v/>
      </c>
      <c r="V1145" s="22" t="str">
        <f t="shared" si="227"/>
        <v/>
      </c>
      <c r="W1145" s="22" t="str">
        <f t="shared" si="228"/>
        <v/>
      </c>
      <c r="X1145" s="22" t="str">
        <f t="shared" si="229"/>
        <v/>
      </c>
      <c r="Y1145" s="22">
        <f t="shared" si="230"/>
        <v>0</v>
      </c>
      <c r="Z1145" s="22">
        <f t="shared" si="231"/>
        <v>0</v>
      </c>
      <c r="AA1145" s="22" t="str">
        <f t="shared" si="221"/>
        <v/>
      </c>
      <c r="AB1145" s="22">
        <f>COUNTIF($G$2:G1145,G1145)</f>
        <v>0</v>
      </c>
      <c r="AC1145" s="22" t="str">
        <f t="shared" si="232"/>
        <v/>
      </c>
      <c r="AD1145" s="22" t="e">
        <f>VLOOKUP(D1145,'2-班级信息'!A:AI,35,0)</f>
        <v>#N/A</v>
      </c>
      <c r="AE1145" s="22" t="e">
        <f>VLOOKUP(D1145,'2-班级信息'!A:AL,12,0)</f>
        <v>#N/A</v>
      </c>
      <c r="AF1145" s="22" t="e">
        <f t="shared" si="222"/>
        <v>#N/A</v>
      </c>
      <c r="AG1145" s="22" t="e">
        <f t="shared" si="233"/>
        <v>#N/A</v>
      </c>
    </row>
    <row r="1146" spans="1:33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2" t="str">
        <f t="shared" si="223"/>
        <v xml:space="preserve"> </v>
      </c>
      <c r="R1146" s="22" t="str">
        <f>IF(Q1146="在读",IF(IFERROR(FIND("一",D1146),0)&gt;0,"一对一",VLOOKUP(LEFT(D1146,3),班级编码!A:H,8,0)),Q1146)</f>
        <v xml:space="preserve"> </v>
      </c>
      <c r="S1146" s="22">
        <f t="shared" si="224"/>
        <v>0</v>
      </c>
      <c r="T1146" s="22">
        <f t="shared" si="225"/>
        <v>0</v>
      </c>
      <c r="U1146" s="22" t="str">
        <f t="shared" si="226"/>
        <v/>
      </c>
      <c r="V1146" s="22" t="str">
        <f t="shared" si="227"/>
        <v/>
      </c>
      <c r="W1146" s="22" t="str">
        <f t="shared" si="228"/>
        <v/>
      </c>
      <c r="X1146" s="22" t="str">
        <f t="shared" si="229"/>
        <v/>
      </c>
      <c r="Y1146" s="22">
        <f t="shared" si="230"/>
        <v>0</v>
      </c>
      <c r="Z1146" s="22">
        <f t="shared" si="231"/>
        <v>0</v>
      </c>
      <c r="AA1146" s="22" t="str">
        <f t="shared" si="221"/>
        <v/>
      </c>
      <c r="AB1146" s="22">
        <f>COUNTIF($G$2:G1146,G1146)</f>
        <v>0</v>
      </c>
      <c r="AC1146" s="22" t="str">
        <f t="shared" si="232"/>
        <v/>
      </c>
      <c r="AD1146" s="22" t="e">
        <f>VLOOKUP(D1146,'2-班级信息'!A:AI,35,0)</f>
        <v>#N/A</v>
      </c>
      <c r="AE1146" s="22" t="e">
        <f>VLOOKUP(D1146,'2-班级信息'!A:AL,12,0)</f>
        <v>#N/A</v>
      </c>
      <c r="AF1146" s="22" t="e">
        <f t="shared" si="222"/>
        <v>#N/A</v>
      </c>
      <c r="AG1146" s="22" t="e">
        <f t="shared" si="233"/>
        <v>#N/A</v>
      </c>
    </row>
    <row r="1147" spans="1:33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2" t="str">
        <f t="shared" si="223"/>
        <v xml:space="preserve"> </v>
      </c>
      <c r="R1147" s="22" t="str">
        <f>IF(Q1147="在读",IF(IFERROR(FIND("一",D1147),0)&gt;0,"一对一",VLOOKUP(LEFT(D1147,3),班级编码!A:H,8,0)),Q1147)</f>
        <v xml:space="preserve"> </v>
      </c>
      <c r="S1147" s="22">
        <f t="shared" si="224"/>
        <v>0</v>
      </c>
      <c r="T1147" s="22">
        <f t="shared" si="225"/>
        <v>0</v>
      </c>
      <c r="U1147" s="22" t="str">
        <f t="shared" si="226"/>
        <v/>
      </c>
      <c r="V1147" s="22" t="str">
        <f t="shared" si="227"/>
        <v/>
      </c>
      <c r="W1147" s="22" t="str">
        <f t="shared" si="228"/>
        <v/>
      </c>
      <c r="X1147" s="22" t="str">
        <f t="shared" si="229"/>
        <v/>
      </c>
      <c r="Y1147" s="22">
        <f t="shared" si="230"/>
        <v>0</v>
      </c>
      <c r="Z1147" s="22">
        <f t="shared" si="231"/>
        <v>0</v>
      </c>
      <c r="AA1147" s="22" t="str">
        <f t="shared" si="221"/>
        <v/>
      </c>
      <c r="AB1147" s="22">
        <f>COUNTIF($G$2:G1147,G1147)</f>
        <v>0</v>
      </c>
      <c r="AC1147" s="22" t="str">
        <f t="shared" si="232"/>
        <v/>
      </c>
      <c r="AD1147" s="22" t="e">
        <f>VLOOKUP(D1147,'2-班级信息'!A:AI,35,0)</f>
        <v>#N/A</v>
      </c>
      <c r="AE1147" s="22" t="e">
        <f>VLOOKUP(D1147,'2-班级信息'!A:AL,12,0)</f>
        <v>#N/A</v>
      </c>
      <c r="AF1147" s="22" t="e">
        <f t="shared" si="222"/>
        <v>#N/A</v>
      </c>
      <c r="AG1147" s="22" t="e">
        <f t="shared" si="233"/>
        <v>#N/A</v>
      </c>
    </row>
    <row r="1148" spans="1:33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2" t="str">
        <f t="shared" si="223"/>
        <v xml:space="preserve"> </v>
      </c>
      <c r="R1148" s="22" t="str">
        <f>IF(Q1148="在读",IF(IFERROR(FIND("一",D1148),0)&gt;0,"一对一",VLOOKUP(LEFT(D1148,3),班级编码!A:H,8,0)),Q1148)</f>
        <v xml:space="preserve"> </v>
      </c>
      <c r="S1148" s="22">
        <f t="shared" si="224"/>
        <v>0</v>
      </c>
      <c r="T1148" s="22">
        <f t="shared" si="225"/>
        <v>0</v>
      </c>
      <c r="U1148" s="22" t="str">
        <f t="shared" si="226"/>
        <v/>
      </c>
      <c r="V1148" s="22" t="str">
        <f t="shared" si="227"/>
        <v/>
      </c>
      <c r="W1148" s="22" t="str">
        <f t="shared" si="228"/>
        <v/>
      </c>
      <c r="X1148" s="22" t="str">
        <f t="shared" si="229"/>
        <v/>
      </c>
      <c r="Y1148" s="22">
        <f t="shared" si="230"/>
        <v>0</v>
      </c>
      <c r="Z1148" s="22">
        <f t="shared" si="231"/>
        <v>0</v>
      </c>
      <c r="AA1148" s="22" t="str">
        <f t="shared" si="221"/>
        <v/>
      </c>
      <c r="AB1148" s="22">
        <f>COUNTIF($G$2:G1148,G1148)</f>
        <v>0</v>
      </c>
      <c r="AC1148" s="22" t="str">
        <f t="shared" si="232"/>
        <v/>
      </c>
      <c r="AD1148" s="22" t="e">
        <f>VLOOKUP(D1148,'2-班级信息'!A:AI,35,0)</f>
        <v>#N/A</v>
      </c>
      <c r="AE1148" s="22" t="e">
        <f>VLOOKUP(D1148,'2-班级信息'!A:AL,12,0)</f>
        <v>#N/A</v>
      </c>
      <c r="AF1148" s="22" t="e">
        <f t="shared" si="222"/>
        <v>#N/A</v>
      </c>
      <c r="AG1148" s="22" t="e">
        <f t="shared" si="233"/>
        <v>#N/A</v>
      </c>
    </row>
    <row r="1149" spans="1:33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2" t="str">
        <f t="shared" si="223"/>
        <v xml:space="preserve"> </v>
      </c>
      <c r="R1149" s="22" t="str">
        <f>IF(Q1149="在读",IF(IFERROR(FIND("一",D1149),0)&gt;0,"一对一",VLOOKUP(LEFT(D1149,3),班级编码!A:H,8,0)),Q1149)</f>
        <v xml:space="preserve"> </v>
      </c>
      <c r="S1149" s="22">
        <f t="shared" si="224"/>
        <v>0</v>
      </c>
      <c r="T1149" s="22">
        <f t="shared" si="225"/>
        <v>0</v>
      </c>
      <c r="U1149" s="22" t="str">
        <f t="shared" si="226"/>
        <v/>
      </c>
      <c r="V1149" s="22" t="str">
        <f t="shared" si="227"/>
        <v/>
      </c>
      <c r="W1149" s="22" t="str">
        <f t="shared" si="228"/>
        <v/>
      </c>
      <c r="X1149" s="22" t="str">
        <f t="shared" si="229"/>
        <v/>
      </c>
      <c r="Y1149" s="22">
        <f t="shared" si="230"/>
        <v>0</v>
      </c>
      <c r="Z1149" s="22">
        <f t="shared" si="231"/>
        <v>0</v>
      </c>
      <c r="AA1149" s="22" t="str">
        <f t="shared" si="221"/>
        <v/>
      </c>
      <c r="AB1149" s="22">
        <f>COUNTIF($G$2:G1149,G1149)</f>
        <v>0</v>
      </c>
      <c r="AC1149" s="22" t="str">
        <f t="shared" si="232"/>
        <v/>
      </c>
      <c r="AD1149" s="22" t="e">
        <f>VLOOKUP(D1149,'2-班级信息'!A:AI,35,0)</f>
        <v>#N/A</v>
      </c>
      <c r="AE1149" s="22" t="e">
        <f>VLOOKUP(D1149,'2-班级信息'!A:AL,12,0)</f>
        <v>#N/A</v>
      </c>
      <c r="AF1149" s="22" t="e">
        <f t="shared" si="222"/>
        <v>#N/A</v>
      </c>
      <c r="AG1149" s="22" t="e">
        <f t="shared" si="233"/>
        <v>#N/A</v>
      </c>
    </row>
    <row r="1150" spans="1:33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2" t="str">
        <f t="shared" si="223"/>
        <v xml:space="preserve"> </v>
      </c>
      <c r="R1150" s="22" t="str">
        <f>IF(Q1150="在读",IF(IFERROR(FIND("一",D1150),0)&gt;0,"一对一",VLOOKUP(LEFT(D1150,3),班级编码!A:H,8,0)),Q1150)</f>
        <v xml:space="preserve"> </v>
      </c>
      <c r="S1150" s="22">
        <f t="shared" si="224"/>
        <v>0</v>
      </c>
      <c r="T1150" s="22">
        <f t="shared" si="225"/>
        <v>0</v>
      </c>
      <c r="U1150" s="22" t="str">
        <f t="shared" si="226"/>
        <v/>
      </c>
      <c r="V1150" s="22" t="str">
        <f t="shared" si="227"/>
        <v/>
      </c>
      <c r="W1150" s="22" t="str">
        <f t="shared" si="228"/>
        <v/>
      </c>
      <c r="X1150" s="22" t="str">
        <f t="shared" si="229"/>
        <v/>
      </c>
      <c r="Y1150" s="22">
        <f t="shared" si="230"/>
        <v>0</v>
      </c>
      <c r="Z1150" s="22">
        <f t="shared" si="231"/>
        <v>0</v>
      </c>
      <c r="AA1150" s="22" t="str">
        <f t="shared" si="221"/>
        <v/>
      </c>
      <c r="AB1150" s="22">
        <f>COUNTIF($G$2:G1150,G1150)</f>
        <v>0</v>
      </c>
      <c r="AC1150" s="22" t="str">
        <f t="shared" si="232"/>
        <v/>
      </c>
      <c r="AD1150" s="22" t="e">
        <f>VLOOKUP(D1150,'2-班级信息'!A:AI,35,0)</f>
        <v>#N/A</v>
      </c>
      <c r="AE1150" s="22" t="e">
        <f>VLOOKUP(D1150,'2-班级信息'!A:AL,12,0)</f>
        <v>#N/A</v>
      </c>
      <c r="AF1150" s="22" t="e">
        <f t="shared" si="222"/>
        <v>#N/A</v>
      </c>
      <c r="AG1150" s="22" t="e">
        <f t="shared" si="233"/>
        <v>#N/A</v>
      </c>
    </row>
    <row r="1151" spans="1:33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2" t="str">
        <f t="shared" si="223"/>
        <v xml:space="preserve"> </v>
      </c>
      <c r="R1151" s="22" t="str">
        <f>IF(Q1151="在读",IF(IFERROR(FIND("一",D1151),0)&gt;0,"一对一",VLOOKUP(LEFT(D1151,3),班级编码!A:H,8,0)),Q1151)</f>
        <v xml:space="preserve"> </v>
      </c>
      <c r="S1151" s="22">
        <f t="shared" si="224"/>
        <v>0</v>
      </c>
      <c r="T1151" s="22">
        <f t="shared" si="225"/>
        <v>0</v>
      </c>
      <c r="U1151" s="22" t="str">
        <f t="shared" si="226"/>
        <v/>
      </c>
      <c r="V1151" s="22" t="str">
        <f t="shared" si="227"/>
        <v/>
      </c>
      <c r="W1151" s="22" t="str">
        <f t="shared" si="228"/>
        <v/>
      </c>
      <c r="X1151" s="22" t="str">
        <f t="shared" si="229"/>
        <v/>
      </c>
      <c r="Y1151" s="22">
        <f t="shared" si="230"/>
        <v>0</v>
      </c>
      <c r="Z1151" s="22">
        <f t="shared" si="231"/>
        <v>0</v>
      </c>
      <c r="AA1151" s="22" t="str">
        <f t="shared" si="221"/>
        <v/>
      </c>
      <c r="AB1151" s="22">
        <f>COUNTIF($G$2:G1151,G1151)</f>
        <v>0</v>
      </c>
      <c r="AC1151" s="22" t="str">
        <f t="shared" si="232"/>
        <v/>
      </c>
      <c r="AD1151" s="22" t="e">
        <f>VLOOKUP(D1151,'2-班级信息'!A:AI,35,0)</f>
        <v>#N/A</v>
      </c>
      <c r="AE1151" s="22" t="e">
        <f>VLOOKUP(D1151,'2-班级信息'!A:AL,12,0)</f>
        <v>#N/A</v>
      </c>
      <c r="AF1151" s="22" t="e">
        <f t="shared" si="222"/>
        <v>#N/A</v>
      </c>
      <c r="AG1151" s="22" t="e">
        <f t="shared" si="233"/>
        <v>#N/A</v>
      </c>
    </row>
    <row r="1152" spans="1:33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2" t="str">
        <f t="shared" si="223"/>
        <v xml:space="preserve"> </v>
      </c>
      <c r="R1152" s="22" t="str">
        <f>IF(Q1152="在读",IF(IFERROR(FIND("一",D1152),0)&gt;0,"一对一",VLOOKUP(LEFT(D1152,3),班级编码!A:H,8,0)),Q1152)</f>
        <v xml:space="preserve"> </v>
      </c>
      <c r="S1152" s="22">
        <f t="shared" si="224"/>
        <v>0</v>
      </c>
      <c r="T1152" s="22">
        <f t="shared" si="225"/>
        <v>0</v>
      </c>
      <c r="U1152" s="22" t="str">
        <f t="shared" si="226"/>
        <v/>
      </c>
      <c r="V1152" s="22" t="str">
        <f t="shared" si="227"/>
        <v/>
      </c>
      <c r="W1152" s="22" t="str">
        <f t="shared" si="228"/>
        <v/>
      </c>
      <c r="X1152" s="22" t="str">
        <f t="shared" si="229"/>
        <v/>
      </c>
      <c r="Y1152" s="22">
        <f t="shared" si="230"/>
        <v>0</v>
      </c>
      <c r="Z1152" s="22">
        <f t="shared" si="231"/>
        <v>0</v>
      </c>
      <c r="AA1152" s="22" t="str">
        <f t="shared" si="221"/>
        <v/>
      </c>
      <c r="AB1152" s="22">
        <f>COUNTIF($G$2:G1152,G1152)</f>
        <v>0</v>
      </c>
      <c r="AC1152" s="22" t="str">
        <f t="shared" si="232"/>
        <v/>
      </c>
      <c r="AD1152" s="22" t="e">
        <f>VLOOKUP(D1152,'2-班级信息'!A:AI,35,0)</f>
        <v>#N/A</v>
      </c>
      <c r="AE1152" s="22" t="e">
        <f>VLOOKUP(D1152,'2-班级信息'!A:AL,12,0)</f>
        <v>#N/A</v>
      </c>
      <c r="AF1152" s="22" t="e">
        <f t="shared" si="222"/>
        <v>#N/A</v>
      </c>
      <c r="AG1152" s="22" t="e">
        <f t="shared" si="233"/>
        <v>#N/A</v>
      </c>
    </row>
    <row r="1153" spans="1:33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2" t="str">
        <f t="shared" si="223"/>
        <v xml:space="preserve"> </v>
      </c>
      <c r="R1153" s="22" t="str">
        <f>IF(Q1153="在读",IF(IFERROR(FIND("一",D1153),0)&gt;0,"一对一",VLOOKUP(LEFT(D1153,3),班级编码!A:H,8,0)),Q1153)</f>
        <v xml:space="preserve"> </v>
      </c>
      <c r="S1153" s="22">
        <f t="shared" si="224"/>
        <v>0</v>
      </c>
      <c r="T1153" s="22">
        <f t="shared" si="225"/>
        <v>0</v>
      </c>
      <c r="U1153" s="22" t="str">
        <f t="shared" si="226"/>
        <v/>
      </c>
      <c r="V1153" s="22" t="str">
        <f t="shared" si="227"/>
        <v/>
      </c>
      <c r="W1153" s="22" t="str">
        <f t="shared" si="228"/>
        <v/>
      </c>
      <c r="X1153" s="22" t="str">
        <f t="shared" si="229"/>
        <v/>
      </c>
      <c r="Y1153" s="22">
        <f t="shared" si="230"/>
        <v>0</v>
      </c>
      <c r="Z1153" s="22">
        <f t="shared" si="231"/>
        <v>0</v>
      </c>
      <c r="AA1153" s="22" t="str">
        <f t="shared" si="221"/>
        <v/>
      </c>
      <c r="AB1153" s="22">
        <f>COUNTIF($G$2:G1153,G1153)</f>
        <v>0</v>
      </c>
      <c r="AC1153" s="22" t="str">
        <f t="shared" si="232"/>
        <v/>
      </c>
      <c r="AD1153" s="22" t="e">
        <f>VLOOKUP(D1153,'2-班级信息'!A:AI,35,0)</f>
        <v>#N/A</v>
      </c>
      <c r="AE1153" s="22" t="e">
        <f>VLOOKUP(D1153,'2-班级信息'!A:AL,12,0)</f>
        <v>#N/A</v>
      </c>
      <c r="AF1153" s="22" t="e">
        <f t="shared" si="222"/>
        <v>#N/A</v>
      </c>
      <c r="AG1153" s="22" t="e">
        <f t="shared" si="233"/>
        <v>#N/A</v>
      </c>
    </row>
    <row r="1154" spans="1:33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2" t="str">
        <f t="shared" si="223"/>
        <v xml:space="preserve"> </v>
      </c>
      <c r="R1154" s="22" t="str">
        <f>IF(Q1154="在读",IF(IFERROR(FIND("一",D1154),0)&gt;0,"一对一",VLOOKUP(LEFT(D1154,3),班级编码!A:H,8,0)),Q1154)</f>
        <v xml:space="preserve"> </v>
      </c>
      <c r="S1154" s="22">
        <f t="shared" si="224"/>
        <v>0</v>
      </c>
      <c r="T1154" s="22">
        <f t="shared" si="225"/>
        <v>0</v>
      </c>
      <c r="U1154" s="22" t="str">
        <f t="shared" si="226"/>
        <v/>
      </c>
      <c r="V1154" s="22" t="str">
        <f t="shared" si="227"/>
        <v/>
      </c>
      <c r="W1154" s="22" t="str">
        <f t="shared" si="228"/>
        <v/>
      </c>
      <c r="X1154" s="22" t="str">
        <f t="shared" si="229"/>
        <v/>
      </c>
      <c r="Y1154" s="22">
        <f t="shared" si="230"/>
        <v>0</v>
      </c>
      <c r="Z1154" s="22">
        <f t="shared" si="231"/>
        <v>0</v>
      </c>
      <c r="AA1154" s="22" t="str">
        <f t="shared" ref="AA1154:AA1217" si="234">IF(COUNTIF(G:G,G1154)&gt;1,"重复","")</f>
        <v/>
      </c>
      <c r="AB1154" s="22">
        <f>COUNTIF($G$2:G1154,G1154)</f>
        <v>0</v>
      </c>
      <c r="AC1154" s="22" t="str">
        <f t="shared" si="232"/>
        <v/>
      </c>
      <c r="AD1154" s="22" t="e">
        <f>VLOOKUP(D1154,'2-班级信息'!A:AI,35,0)</f>
        <v>#N/A</v>
      </c>
      <c r="AE1154" s="22" t="e">
        <f>VLOOKUP(D1154,'2-班级信息'!A:AL,12,0)</f>
        <v>#N/A</v>
      </c>
      <c r="AF1154" s="22" t="e">
        <f t="shared" ref="AF1154:AF1217" si="235">IF(R1154="一对一","一对一",VLOOKUP(I1154,AH:AI,2,0))</f>
        <v>#N/A</v>
      </c>
      <c r="AG1154" s="22" t="e">
        <f t="shared" si="233"/>
        <v>#N/A</v>
      </c>
    </row>
    <row r="1155" spans="1:33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2" t="str">
        <f t="shared" ref="Q1155:Q1218" si="236">IF(D1155="停读","停读",IF(D1155="未进班","未进班",IF(AND(M1155="",G1155&lt;&gt;""),"在读"," ")))</f>
        <v xml:space="preserve"> </v>
      </c>
      <c r="R1155" s="22" t="str">
        <f>IF(Q1155="在读",IF(IFERROR(FIND("一",D1155),0)&gt;0,"一对一",VLOOKUP(LEFT(D1155,3),班级编码!A:H,8,0)),Q1155)</f>
        <v xml:space="preserve"> </v>
      </c>
      <c r="S1155" s="22">
        <f t="shared" ref="S1155:S1218" si="237">+D1155</f>
        <v>0</v>
      </c>
      <c r="T1155" s="22">
        <f t="shared" ref="T1155:T1218" si="238">IFERROR(LEFT(F1155,FIND(",",F1155)-1),F1155)</f>
        <v>0</v>
      </c>
      <c r="U1155" s="22" t="str">
        <f t="shared" ref="U1155:U1218" si="239">IF(Y1155=Z1155,X1155,W1155)</f>
        <v/>
      </c>
      <c r="V1155" s="22" t="str">
        <f t="shared" ref="V1155:V1218" si="240">IF(Y1155=Z1155,W1155,X1155)</f>
        <v/>
      </c>
      <c r="W1155" s="22" t="str">
        <f t="shared" ref="W1155:W1218" si="241">IFERROR(MID(F1155,FIND(",",F1155)+1,FIND("@",SUBSTITUTE(F1155,",","@",2))-FIND(",",F1155)-1),IF(ISERROR(FIND(",",F1155)),"",MID(F1155,FIND(",",F1155)+1,20)))</f>
        <v/>
      </c>
      <c r="X1155" s="22" t="str">
        <f t="shared" ref="X1155:X1218" si="242">IFERROR(MID(F1155,FIND("@",SUBSTITUTE(F1155,",","@",2))+1,10),"")</f>
        <v/>
      </c>
      <c r="Y1155" s="22">
        <f t="shared" ref="Y1155:Y1218" si="243">LEN(W1155)</f>
        <v>0</v>
      </c>
      <c r="Z1155" s="22">
        <f t="shared" ref="Z1155:Z1218" si="244">LENB(W1155)</f>
        <v>0</v>
      </c>
      <c r="AA1155" s="22" t="str">
        <f t="shared" si="234"/>
        <v/>
      </c>
      <c r="AB1155" s="22">
        <f>COUNTIF($G$2:G1155,G1155)</f>
        <v>0</v>
      </c>
      <c r="AC1155" s="22" t="str">
        <f t="shared" ref="AC1155:AC1218" si="245">IF(IFERROR(FIND("一",D1155),0)&gt;0,"一对一",LEFT(D1155,3))</f>
        <v/>
      </c>
      <c r="AD1155" s="22" t="e">
        <f>VLOOKUP(D1155,'2-班级信息'!A:AI,35,0)</f>
        <v>#N/A</v>
      </c>
      <c r="AE1155" s="22" t="e">
        <f>VLOOKUP(D1155,'2-班级信息'!A:AL,12,0)</f>
        <v>#N/A</v>
      </c>
      <c r="AF1155" s="22" t="e">
        <f t="shared" si="235"/>
        <v>#N/A</v>
      </c>
      <c r="AG1155" s="22" t="e">
        <f t="shared" ref="AG1155:AG1218" si="246">IF(OR(AF1155="幼儿班",AF1155="中学班",AF1155="一对一"),AF1155,IF(OR(AD1155="周日晚上",AD1155="周五晚上",AD1155="周六晚上"),AD1155,IF(OR(AD1155="周六上午",AD1155="周六下午",AD1155="周日上午",AD1155="周日下午",),"小学周末白天班","小学平时"&amp;AE1155&amp;"班")))</f>
        <v>#N/A</v>
      </c>
    </row>
    <row r="1156" spans="1:33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2" t="str">
        <f t="shared" si="236"/>
        <v xml:space="preserve"> </v>
      </c>
      <c r="R1156" s="22" t="str">
        <f>IF(Q1156="在读",IF(IFERROR(FIND("一",D1156),0)&gt;0,"一对一",VLOOKUP(LEFT(D1156,3),班级编码!A:H,8,0)),Q1156)</f>
        <v xml:space="preserve"> </v>
      </c>
      <c r="S1156" s="22">
        <f t="shared" si="237"/>
        <v>0</v>
      </c>
      <c r="T1156" s="22">
        <f t="shared" si="238"/>
        <v>0</v>
      </c>
      <c r="U1156" s="22" t="str">
        <f t="shared" si="239"/>
        <v/>
      </c>
      <c r="V1156" s="22" t="str">
        <f t="shared" si="240"/>
        <v/>
      </c>
      <c r="W1156" s="22" t="str">
        <f t="shared" si="241"/>
        <v/>
      </c>
      <c r="X1156" s="22" t="str">
        <f t="shared" si="242"/>
        <v/>
      </c>
      <c r="Y1156" s="22">
        <f t="shared" si="243"/>
        <v>0</v>
      </c>
      <c r="Z1156" s="22">
        <f t="shared" si="244"/>
        <v>0</v>
      </c>
      <c r="AA1156" s="22" t="str">
        <f t="shared" si="234"/>
        <v/>
      </c>
      <c r="AB1156" s="22">
        <f>COUNTIF($G$2:G1156,G1156)</f>
        <v>0</v>
      </c>
      <c r="AC1156" s="22" t="str">
        <f t="shared" si="245"/>
        <v/>
      </c>
      <c r="AD1156" s="22" t="e">
        <f>VLOOKUP(D1156,'2-班级信息'!A:AI,35,0)</f>
        <v>#N/A</v>
      </c>
      <c r="AE1156" s="22" t="e">
        <f>VLOOKUP(D1156,'2-班级信息'!A:AL,12,0)</f>
        <v>#N/A</v>
      </c>
      <c r="AF1156" s="22" t="e">
        <f t="shared" si="235"/>
        <v>#N/A</v>
      </c>
      <c r="AG1156" s="22" t="e">
        <f t="shared" si="246"/>
        <v>#N/A</v>
      </c>
    </row>
    <row r="1157" spans="1:33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2" t="str">
        <f t="shared" si="236"/>
        <v xml:space="preserve"> </v>
      </c>
      <c r="R1157" s="22" t="str">
        <f>IF(Q1157="在读",IF(IFERROR(FIND("一",D1157),0)&gt;0,"一对一",VLOOKUP(LEFT(D1157,3),班级编码!A:H,8,0)),Q1157)</f>
        <v xml:space="preserve"> </v>
      </c>
      <c r="S1157" s="22">
        <f t="shared" si="237"/>
        <v>0</v>
      </c>
      <c r="T1157" s="22">
        <f t="shared" si="238"/>
        <v>0</v>
      </c>
      <c r="U1157" s="22" t="str">
        <f t="shared" si="239"/>
        <v/>
      </c>
      <c r="V1157" s="22" t="str">
        <f t="shared" si="240"/>
        <v/>
      </c>
      <c r="W1157" s="22" t="str">
        <f t="shared" si="241"/>
        <v/>
      </c>
      <c r="X1157" s="22" t="str">
        <f t="shared" si="242"/>
        <v/>
      </c>
      <c r="Y1157" s="22">
        <f t="shared" si="243"/>
        <v>0</v>
      </c>
      <c r="Z1157" s="22">
        <f t="shared" si="244"/>
        <v>0</v>
      </c>
      <c r="AA1157" s="22" t="str">
        <f t="shared" si="234"/>
        <v/>
      </c>
      <c r="AB1157" s="22">
        <f>COUNTIF($G$2:G1157,G1157)</f>
        <v>0</v>
      </c>
      <c r="AC1157" s="22" t="str">
        <f t="shared" si="245"/>
        <v/>
      </c>
      <c r="AD1157" s="22" t="e">
        <f>VLOOKUP(D1157,'2-班级信息'!A:AI,35,0)</f>
        <v>#N/A</v>
      </c>
      <c r="AE1157" s="22" t="e">
        <f>VLOOKUP(D1157,'2-班级信息'!A:AL,12,0)</f>
        <v>#N/A</v>
      </c>
      <c r="AF1157" s="22" t="e">
        <f t="shared" si="235"/>
        <v>#N/A</v>
      </c>
      <c r="AG1157" s="22" t="e">
        <f t="shared" si="246"/>
        <v>#N/A</v>
      </c>
    </row>
    <row r="1158" spans="1:33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2" t="str">
        <f t="shared" si="236"/>
        <v xml:space="preserve"> </v>
      </c>
      <c r="R1158" s="22" t="str">
        <f>IF(Q1158="在读",IF(IFERROR(FIND("一",D1158),0)&gt;0,"一对一",VLOOKUP(LEFT(D1158,3),班级编码!A:H,8,0)),Q1158)</f>
        <v xml:space="preserve"> </v>
      </c>
      <c r="S1158" s="22">
        <f t="shared" si="237"/>
        <v>0</v>
      </c>
      <c r="T1158" s="22">
        <f t="shared" si="238"/>
        <v>0</v>
      </c>
      <c r="U1158" s="22" t="str">
        <f t="shared" si="239"/>
        <v/>
      </c>
      <c r="V1158" s="22" t="str">
        <f t="shared" si="240"/>
        <v/>
      </c>
      <c r="W1158" s="22" t="str">
        <f t="shared" si="241"/>
        <v/>
      </c>
      <c r="X1158" s="22" t="str">
        <f t="shared" si="242"/>
        <v/>
      </c>
      <c r="Y1158" s="22">
        <f t="shared" si="243"/>
        <v>0</v>
      </c>
      <c r="Z1158" s="22">
        <f t="shared" si="244"/>
        <v>0</v>
      </c>
      <c r="AA1158" s="22" t="str">
        <f t="shared" si="234"/>
        <v/>
      </c>
      <c r="AB1158" s="22">
        <f>COUNTIF($G$2:G1158,G1158)</f>
        <v>0</v>
      </c>
      <c r="AC1158" s="22" t="str">
        <f t="shared" si="245"/>
        <v/>
      </c>
      <c r="AD1158" s="22" t="e">
        <f>VLOOKUP(D1158,'2-班级信息'!A:AI,35,0)</f>
        <v>#N/A</v>
      </c>
      <c r="AE1158" s="22" t="e">
        <f>VLOOKUP(D1158,'2-班级信息'!A:AL,12,0)</f>
        <v>#N/A</v>
      </c>
      <c r="AF1158" s="22" t="e">
        <f t="shared" si="235"/>
        <v>#N/A</v>
      </c>
      <c r="AG1158" s="22" t="e">
        <f t="shared" si="246"/>
        <v>#N/A</v>
      </c>
    </row>
    <row r="1159" spans="1:33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2" t="str">
        <f t="shared" si="236"/>
        <v xml:space="preserve"> </v>
      </c>
      <c r="R1159" s="22" t="str">
        <f>IF(Q1159="在读",IF(IFERROR(FIND("一",D1159),0)&gt;0,"一对一",VLOOKUP(LEFT(D1159,3),班级编码!A:H,8,0)),Q1159)</f>
        <v xml:space="preserve"> </v>
      </c>
      <c r="S1159" s="22">
        <f t="shared" si="237"/>
        <v>0</v>
      </c>
      <c r="T1159" s="22">
        <f t="shared" si="238"/>
        <v>0</v>
      </c>
      <c r="U1159" s="22" t="str">
        <f t="shared" si="239"/>
        <v/>
      </c>
      <c r="V1159" s="22" t="str">
        <f t="shared" si="240"/>
        <v/>
      </c>
      <c r="W1159" s="22" t="str">
        <f t="shared" si="241"/>
        <v/>
      </c>
      <c r="X1159" s="22" t="str">
        <f t="shared" si="242"/>
        <v/>
      </c>
      <c r="Y1159" s="22">
        <f t="shared" si="243"/>
        <v>0</v>
      </c>
      <c r="Z1159" s="22">
        <f t="shared" si="244"/>
        <v>0</v>
      </c>
      <c r="AA1159" s="22" t="str">
        <f t="shared" si="234"/>
        <v/>
      </c>
      <c r="AB1159" s="22">
        <f>COUNTIF($G$2:G1159,G1159)</f>
        <v>0</v>
      </c>
      <c r="AC1159" s="22" t="str">
        <f t="shared" si="245"/>
        <v/>
      </c>
      <c r="AD1159" s="22" t="e">
        <f>VLOOKUP(D1159,'2-班级信息'!A:AI,35,0)</f>
        <v>#N/A</v>
      </c>
      <c r="AE1159" s="22" t="e">
        <f>VLOOKUP(D1159,'2-班级信息'!A:AL,12,0)</f>
        <v>#N/A</v>
      </c>
      <c r="AF1159" s="22" t="e">
        <f t="shared" si="235"/>
        <v>#N/A</v>
      </c>
      <c r="AG1159" s="22" t="e">
        <f t="shared" si="246"/>
        <v>#N/A</v>
      </c>
    </row>
    <row r="1160" spans="1:33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2" t="str">
        <f t="shared" si="236"/>
        <v xml:space="preserve"> </v>
      </c>
      <c r="R1160" s="22" t="str">
        <f>IF(Q1160="在读",IF(IFERROR(FIND("一",D1160),0)&gt;0,"一对一",VLOOKUP(LEFT(D1160,3),班级编码!A:H,8,0)),Q1160)</f>
        <v xml:space="preserve"> </v>
      </c>
      <c r="S1160" s="22">
        <f t="shared" si="237"/>
        <v>0</v>
      </c>
      <c r="T1160" s="22">
        <f t="shared" si="238"/>
        <v>0</v>
      </c>
      <c r="U1160" s="22" t="str">
        <f t="shared" si="239"/>
        <v/>
      </c>
      <c r="V1160" s="22" t="str">
        <f t="shared" si="240"/>
        <v/>
      </c>
      <c r="W1160" s="22" t="str">
        <f t="shared" si="241"/>
        <v/>
      </c>
      <c r="X1160" s="22" t="str">
        <f t="shared" si="242"/>
        <v/>
      </c>
      <c r="Y1160" s="22">
        <f t="shared" si="243"/>
        <v>0</v>
      </c>
      <c r="Z1160" s="22">
        <f t="shared" si="244"/>
        <v>0</v>
      </c>
      <c r="AA1160" s="22" t="str">
        <f t="shared" si="234"/>
        <v/>
      </c>
      <c r="AB1160" s="22">
        <f>COUNTIF($G$2:G1160,G1160)</f>
        <v>0</v>
      </c>
      <c r="AC1160" s="22" t="str">
        <f t="shared" si="245"/>
        <v/>
      </c>
      <c r="AD1160" s="22" t="e">
        <f>VLOOKUP(D1160,'2-班级信息'!A:AI,35,0)</f>
        <v>#N/A</v>
      </c>
      <c r="AE1160" s="22" t="e">
        <f>VLOOKUP(D1160,'2-班级信息'!A:AL,12,0)</f>
        <v>#N/A</v>
      </c>
      <c r="AF1160" s="22" t="e">
        <f t="shared" si="235"/>
        <v>#N/A</v>
      </c>
      <c r="AG1160" s="22" t="e">
        <f t="shared" si="246"/>
        <v>#N/A</v>
      </c>
    </row>
    <row r="1161" spans="1:33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2" t="str">
        <f t="shared" si="236"/>
        <v xml:space="preserve"> </v>
      </c>
      <c r="R1161" s="22" t="str">
        <f>IF(Q1161="在读",IF(IFERROR(FIND("一",D1161),0)&gt;0,"一对一",VLOOKUP(LEFT(D1161,3),班级编码!A:H,8,0)),Q1161)</f>
        <v xml:space="preserve"> </v>
      </c>
      <c r="S1161" s="22">
        <f t="shared" si="237"/>
        <v>0</v>
      </c>
      <c r="T1161" s="22">
        <f t="shared" si="238"/>
        <v>0</v>
      </c>
      <c r="U1161" s="22" t="str">
        <f t="shared" si="239"/>
        <v/>
      </c>
      <c r="V1161" s="22" t="str">
        <f t="shared" si="240"/>
        <v/>
      </c>
      <c r="W1161" s="22" t="str">
        <f t="shared" si="241"/>
        <v/>
      </c>
      <c r="X1161" s="22" t="str">
        <f t="shared" si="242"/>
        <v/>
      </c>
      <c r="Y1161" s="22">
        <f t="shared" si="243"/>
        <v>0</v>
      </c>
      <c r="Z1161" s="22">
        <f t="shared" si="244"/>
        <v>0</v>
      </c>
      <c r="AA1161" s="22" t="str">
        <f t="shared" si="234"/>
        <v/>
      </c>
      <c r="AB1161" s="22">
        <f>COUNTIF($G$2:G1161,G1161)</f>
        <v>0</v>
      </c>
      <c r="AC1161" s="22" t="str">
        <f t="shared" si="245"/>
        <v/>
      </c>
      <c r="AD1161" s="22" t="e">
        <f>VLOOKUP(D1161,'2-班级信息'!A:AI,35,0)</f>
        <v>#N/A</v>
      </c>
      <c r="AE1161" s="22" t="e">
        <f>VLOOKUP(D1161,'2-班级信息'!A:AL,12,0)</f>
        <v>#N/A</v>
      </c>
      <c r="AF1161" s="22" t="e">
        <f t="shared" si="235"/>
        <v>#N/A</v>
      </c>
      <c r="AG1161" s="22" t="e">
        <f t="shared" si="246"/>
        <v>#N/A</v>
      </c>
    </row>
    <row r="1162" spans="1:33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2" t="str">
        <f t="shared" si="236"/>
        <v xml:space="preserve"> </v>
      </c>
      <c r="R1162" s="22" t="str">
        <f>IF(Q1162="在读",IF(IFERROR(FIND("一",D1162),0)&gt;0,"一对一",VLOOKUP(LEFT(D1162,3),班级编码!A:H,8,0)),Q1162)</f>
        <v xml:space="preserve"> </v>
      </c>
      <c r="S1162" s="22">
        <f t="shared" si="237"/>
        <v>0</v>
      </c>
      <c r="T1162" s="22">
        <f t="shared" si="238"/>
        <v>0</v>
      </c>
      <c r="U1162" s="22" t="str">
        <f t="shared" si="239"/>
        <v/>
      </c>
      <c r="V1162" s="22" t="str">
        <f t="shared" si="240"/>
        <v/>
      </c>
      <c r="W1162" s="22" t="str">
        <f t="shared" si="241"/>
        <v/>
      </c>
      <c r="X1162" s="22" t="str">
        <f t="shared" si="242"/>
        <v/>
      </c>
      <c r="Y1162" s="22">
        <f t="shared" si="243"/>
        <v>0</v>
      </c>
      <c r="Z1162" s="22">
        <f t="shared" si="244"/>
        <v>0</v>
      </c>
      <c r="AA1162" s="22" t="str">
        <f t="shared" si="234"/>
        <v/>
      </c>
      <c r="AB1162" s="22">
        <f>COUNTIF($G$2:G1162,G1162)</f>
        <v>0</v>
      </c>
      <c r="AC1162" s="22" t="str">
        <f t="shared" si="245"/>
        <v/>
      </c>
      <c r="AD1162" s="22" t="e">
        <f>VLOOKUP(D1162,'2-班级信息'!A:AI,35,0)</f>
        <v>#N/A</v>
      </c>
      <c r="AE1162" s="22" t="e">
        <f>VLOOKUP(D1162,'2-班级信息'!A:AL,12,0)</f>
        <v>#N/A</v>
      </c>
      <c r="AF1162" s="22" t="e">
        <f t="shared" si="235"/>
        <v>#N/A</v>
      </c>
      <c r="AG1162" s="22" t="e">
        <f t="shared" si="246"/>
        <v>#N/A</v>
      </c>
    </row>
    <row r="1163" spans="1:33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2" t="str">
        <f t="shared" si="236"/>
        <v xml:space="preserve"> </v>
      </c>
      <c r="R1163" s="22" t="str">
        <f>IF(Q1163="在读",IF(IFERROR(FIND("一",D1163),0)&gt;0,"一对一",VLOOKUP(LEFT(D1163,3),班级编码!A:H,8,0)),Q1163)</f>
        <v xml:space="preserve"> </v>
      </c>
      <c r="S1163" s="22">
        <f t="shared" si="237"/>
        <v>0</v>
      </c>
      <c r="T1163" s="22">
        <f t="shared" si="238"/>
        <v>0</v>
      </c>
      <c r="U1163" s="22" t="str">
        <f t="shared" si="239"/>
        <v/>
      </c>
      <c r="V1163" s="22" t="str">
        <f t="shared" si="240"/>
        <v/>
      </c>
      <c r="W1163" s="22" t="str">
        <f t="shared" si="241"/>
        <v/>
      </c>
      <c r="X1163" s="22" t="str">
        <f t="shared" si="242"/>
        <v/>
      </c>
      <c r="Y1163" s="22">
        <f t="shared" si="243"/>
        <v>0</v>
      </c>
      <c r="Z1163" s="22">
        <f t="shared" si="244"/>
        <v>0</v>
      </c>
      <c r="AA1163" s="22" t="str">
        <f t="shared" si="234"/>
        <v/>
      </c>
      <c r="AB1163" s="22">
        <f>COUNTIF($G$2:G1163,G1163)</f>
        <v>0</v>
      </c>
      <c r="AC1163" s="22" t="str">
        <f t="shared" si="245"/>
        <v/>
      </c>
      <c r="AD1163" s="22" t="e">
        <f>VLOOKUP(D1163,'2-班级信息'!A:AI,35,0)</f>
        <v>#N/A</v>
      </c>
      <c r="AE1163" s="22" t="e">
        <f>VLOOKUP(D1163,'2-班级信息'!A:AL,12,0)</f>
        <v>#N/A</v>
      </c>
      <c r="AF1163" s="22" t="e">
        <f t="shared" si="235"/>
        <v>#N/A</v>
      </c>
      <c r="AG1163" s="22" t="e">
        <f t="shared" si="246"/>
        <v>#N/A</v>
      </c>
    </row>
    <row r="1164" spans="1:33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2" t="str">
        <f t="shared" si="236"/>
        <v xml:space="preserve"> </v>
      </c>
      <c r="R1164" s="22" t="str">
        <f>IF(Q1164="在读",IF(IFERROR(FIND("一",D1164),0)&gt;0,"一对一",VLOOKUP(LEFT(D1164,3),班级编码!A:H,8,0)),Q1164)</f>
        <v xml:space="preserve"> </v>
      </c>
      <c r="S1164" s="22">
        <f t="shared" si="237"/>
        <v>0</v>
      </c>
      <c r="T1164" s="22">
        <f t="shared" si="238"/>
        <v>0</v>
      </c>
      <c r="U1164" s="22" t="str">
        <f t="shared" si="239"/>
        <v/>
      </c>
      <c r="V1164" s="22" t="str">
        <f t="shared" si="240"/>
        <v/>
      </c>
      <c r="W1164" s="22" t="str">
        <f t="shared" si="241"/>
        <v/>
      </c>
      <c r="X1164" s="22" t="str">
        <f t="shared" si="242"/>
        <v/>
      </c>
      <c r="Y1164" s="22">
        <f t="shared" si="243"/>
        <v>0</v>
      </c>
      <c r="Z1164" s="22">
        <f t="shared" si="244"/>
        <v>0</v>
      </c>
      <c r="AA1164" s="22" t="str">
        <f t="shared" si="234"/>
        <v/>
      </c>
      <c r="AB1164" s="22">
        <f>COUNTIF($G$2:G1164,G1164)</f>
        <v>0</v>
      </c>
      <c r="AC1164" s="22" t="str">
        <f t="shared" si="245"/>
        <v/>
      </c>
      <c r="AD1164" s="22" t="e">
        <f>VLOOKUP(D1164,'2-班级信息'!A:AI,35,0)</f>
        <v>#N/A</v>
      </c>
      <c r="AE1164" s="22" t="e">
        <f>VLOOKUP(D1164,'2-班级信息'!A:AL,12,0)</f>
        <v>#N/A</v>
      </c>
      <c r="AF1164" s="22" t="e">
        <f t="shared" si="235"/>
        <v>#N/A</v>
      </c>
      <c r="AG1164" s="22" t="e">
        <f t="shared" si="246"/>
        <v>#N/A</v>
      </c>
    </row>
    <row r="1165" spans="1:33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2" t="str">
        <f t="shared" si="236"/>
        <v xml:space="preserve"> </v>
      </c>
      <c r="R1165" s="22" t="str">
        <f>IF(Q1165="在读",IF(IFERROR(FIND("一",D1165),0)&gt;0,"一对一",VLOOKUP(LEFT(D1165,3),班级编码!A:H,8,0)),Q1165)</f>
        <v xml:space="preserve"> </v>
      </c>
      <c r="S1165" s="22">
        <f t="shared" si="237"/>
        <v>0</v>
      </c>
      <c r="T1165" s="22">
        <f t="shared" si="238"/>
        <v>0</v>
      </c>
      <c r="U1165" s="22" t="str">
        <f t="shared" si="239"/>
        <v/>
      </c>
      <c r="V1165" s="22" t="str">
        <f t="shared" si="240"/>
        <v/>
      </c>
      <c r="W1165" s="22" t="str">
        <f t="shared" si="241"/>
        <v/>
      </c>
      <c r="X1165" s="22" t="str">
        <f t="shared" si="242"/>
        <v/>
      </c>
      <c r="Y1165" s="22">
        <f t="shared" si="243"/>
        <v>0</v>
      </c>
      <c r="Z1165" s="22">
        <f t="shared" si="244"/>
        <v>0</v>
      </c>
      <c r="AA1165" s="22" t="str">
        <f t="shared" si="234"/>
        <v/>
      </c>
      <c r="AB1165" s="22">
        <f>COUNTIF($G$2:G1165,G1165)</f>
        <v>0</v>
      </c>
      <c r="AC1165" s="22" t="str">
        <f t="shared" si="245"/>
        <v/>
      </c>
      <c r="AD1165" s="22" t="e">
        <f>VLOOKUP(D1165,'2-班级信息'!A:AI,35,0)</f>
        <v>#N/A</v>
      </c>
      <c r="AE1165" s="22" t="e">
        <f>VLOOKUP(D1165,'2-班级信息'!A:AL,12,0)</f>
        <v>#N/A</v>
      </c>
      <c r="AF1165" s="22" t="e">
        <f t="shared" si="235"/>
        <v>#N/A</v>
      </c>
      <c r="AG1165" s="22" t="e">
        <f t="shared" si="246"/>
        <v>#N/A</v>
      </c>
    </row>
    <row r="1166" spans="1:33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2" t="str">
        <f t="shared" si="236"/>
        <v xml:space="preserve"> </v>
      </c>
      <c r="R1166" s="22" t="str">
        <f>IF(Q1166="在读",IF(IFERROR(FIND("一",D1166),0)&gt;0,"一对一",VLOOKUP(LEFT(D1166,3),班级编码!A:H,8,0)),Q1166)</f>
        <v xml:space="preserve"> </v>
      </c>
      <c r="S1166" s="22">
        <f t="shared" si="237"/>
        <v>0</v>
      </c>
      <c r="T1166" s="22">
        <f t="shared" si="238"/>
        <v>0</v>
      </c>
      <c r="U1166" s="22" t="str">
        <f t="shared" si="239"/>
        <v/>
      </c>
      <c r="V1166" s="22" t="str">
        <f t="shared" si="240"/>
        <v/>
      </c>
      <c r="W1166" s="22" t="str">
        <f t="shared" si="241"/>
        <v/>
      </c>
      <c r="X1166" s="22" t="str">
        <f t="shared" si="242"/>
        <v/>
      </c>
      <c r="Y1166" s="22">
        <f t="shared" si="243"/>
        <v>0</v>
      </c>
      <c r="Z1166" s="22">
        <f t="shared" si="244"/>
        <v>0</v>
      </c>
      <c r="AA1166" s="22" t="str">
        <f t="shared" si="234"/>
        <v/>
      </c>
      <c r="AB1166" s="22">
        <f>COUNTIF($G$2:G1166,G1166)</f>
        <v>0</v>
      </c>
      <c r="AC1166" s="22" t="str">
        <f t="shared" si="245"/>
        <v/>
      </c>
      <c r="AD1166" s="22" t="e">
        <f>VLOOKUP(D1166,'2-班级信息'!A:AI,35,0)</f>
        <v>#N/A</v>
      </c>
      <c r="AE1166" s="22" t="e">
        <f>VLOOKUP(D1166,'2-班级信息'!A:AL,12,0)</f>
        <v>#N/A</v>
      </c>
      <c r="AF1166" s="22" t="e">
        <f t="shared" si="235"/>
        <v>#N/A</v>
      </c>
      <c r="AG1166" s="22" t="e">
        <f t="shared" si="246"/>
        <v>#N/A</v>
      </c>
    </row>
    <row r="1167" spans="1:33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2" t="str">
        <f t="shared" si="236"/>
        <v xml:space="preserve"> </v>
      </c>
      <c r="R1167" s="22" t="str">
        <f>IF(Q1167="在读",IF(IFERROR(FIND("一",D1167),0)&gt;0,"一对一",VLOOKUP(LEFT(D1167,3),班级编码!A:H,8,0)),Q1167)</f>
        <v xml:space="preserve"> </v>
      </c>
      <c r="S1167" s="22">
        <f t="shared" si="237"/>
        <v>0</v>
      </c>
      <c r="T1167" s="22">
        <f t="shared" si="238"/>
        <v>0</v>
      </c>
      <c r="U1167" s="22" t="str">
        <f t="shared" si="239"/>
        <v/>
      </c>
      <c r="V1167" s="22" t="str">
        <f t="shared" si="240"/>
        <v/>
      </c>
      <c r="W1167" s="22" t="str">
        <f t="shared" si="241"/>
        <v/>
      </c>
      <c r="X1167" s="22" t="str">
        <f t="shared" si="242"/>
        <v/>
      </c>
      <c r="Y1167" s="22">
        <f t="shared" si="243"/>
        <v>0</v>
      </c>
      <c r="Z1167" s="22">
        <f t="shared" si="244"/>
        <v>0</v>
      </c>
      <c r="AA1167" s="22" t="str">
        <f t="shared" si="234"/>
        <v/>
      </c>
      <c r="AB1167" s="22">
        <f>COUNTIF($G$2:G1167,G1167)</f>
        <v>0</v>
      </c>
      <c r="AC1167" s="22" t="str">
        <f t="shared" si="245"/>
        <v/>
      </c>
      <c r="AD1167" s="22" t="e">
        <f>VLOOKUP(D1167,'2-班级信息'!A:AI,35,0)</f>
        <v>#N/A</v>
      </c>
      <c r="AE1167" s="22" t="e">
        <f>VLOOKUP(D1167,'2-班级信息'!A:AL,12,0)</f>
        <v>#N/A</v>
      </c>
      <c r="AF1167" s="22" t="e">
        <f t="shared" si="235"/>
        <v>#N/A</v>
      </c>
      <c r="AG1167" s="22" t="e">
        <f t="shared" si="246"/>
        <v>#N/A</v>
      </c>
    </row>
    <row r="1168" spans="1:33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2" t="str">
        <f t="shared" si="236"/>
        <v xml:space="preserve"> </v>
      </c>
      <c r="R1168" s="22" t="str">
        <f>IF(Q1168="在读",IF(IFERROR(FIND("一",D1168),0)&gt;0,"一对一",VLOOKUP(LEFT(D1168,3),班级编码!A:H,8,0)),Q1168)</f>
        <v xml:space="preserve"> </v>
      </c>
      <c r="S1168" s="22">
        <f t="shared" si="237"/>
        <v>0</v>
      </c>
      <c r="T1168" s="22">
        <f t="shared" si="238"/>
        <v>0</v>
      </c>
      <c r="U1168" s="22" t="str">
        <f t="shared" si="239"/>
        <v/>
      </c>
      <c r="V1168" s="22" t="str">
        <f t="shared" si="240"/>
        <v/>
      </c>
      <c r="W1168" s="22" t="str">
        <f t="shared" si="241"/>
        <v/>
      </c>
      <c r="X1168" s="22" t="str">
        <f t="shared" si="242"/>
        <v/>
      </c>
      <c r="Y1168" s="22">
        <f t="shared" si="243"/>
        <v>0</v>
      </c>
      <c r="Z1168" s="22">
        <f t="shared" si="244"/>
        <v>0</v>
      </c>
      <c r="AA1168" s="22" t="str">
        <f t="shared" si="234"/>
        <v/>
      </c>
      <c r="AB1168" s="22">
        <f>COUNTIF($G$2:G1168,G1168)</f>
        <v>0</v>
      </c>
      <c r="AC1168" s="22" t="str">
        <f t="shared" si="245"/>
        <v/>
      </c>
      <c r="AD1168" s="22" t="e">
        <f>VLOOKUP(D1168,'2-班级信息'!A:AI,35,0)</f>
        <v>#N/A</v>
      </c>
      <c r="AE1168" s="22" t="e">
        <f>VLOOKUP(D1168,'2-班级信息'!A:AL,12,0)</f>
        <v>#N/A</v>
      </c>
      <c r="AF1168" s="22" t="e">
        <f t="shared" si="235"/>
        <v>#N/A</v>
      </c>
      <c r="AG1168" s="22" t="e">
        <f t="shared" si="246"/>
        <v>#N/A</v>
      </c>
    </row>
    <row r="1169" spans="1:33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2" t="str">
        <f t="shared" si="236"/>
        <v xml:space="preserve"> </v>
      </c>
      <c r="R1169" s="22" t="str">
        <f>IF(Q1169="在读",IF(IFERROR(FIND("一",D1169),0)&gt;0,"一对一",VLOOKUP(LEFT(D1169,3),班级编码!A:H,8,0)),Q1169)</f>
        <v xml:space="preserve"> </v>
      </c>
      <c r="S1169" s="22">
        <f t="shared" si="237"/>
        <v>0</v>
      </c>
      <c r="T1169" s="22">
        <f t="shared" si="238"/>
        <v>0</v>
      </c>
      <c r="U1169" s="22" t="str">
        <f t="shared" si="239"/>
        <v/>
      </c>
      <c r="V1169" s="22" t="str">
        <f t="shared" si="240"/>
        <v/>
      </c>
      <c r="W1169" s="22" t="str">
        <f t="shared" si="241"/>
        <v/>
      </c>
      <c r="X1169" s="22" t="str">
        <f t="shared" si="242"/>
        <v/>
      </c>
      <c r="Y1169" s="22">
        <f t="shared" si="243"/>
        <v>0</v>
      </c>
      <c r="Z1169" s="22">
        <f t="shared" si="244"/>
        <v>0</v>
      </c>
      <c r="AA1169" s="22" t="str">
        <f t="shared" si="234"/>
        <v/>
      </c>
      <c r="AB1169" s="22">
        <f>COUNTIF($G$2:G1169,G1169)</f>
        <v>0</v>
      </c>
      <c r="AC1169" s="22" t="str">
        <f t="shared" si="245"/>
        <v/>
      </c>
      <c r="AD1169" s="22" t="e">
        <f>VLOOKUP(D1169,'2-班级信息'!A:AI,35,0)</f>
        <v>#N/A</v>
      </c>
      <c r="AE1169" s="22" t="e">
        <f>VLOOKUP(D1169,'2-班级信息'!A:AL,12,0)</f>
        <v>#N/A</v>
      </c>
      <c r="AF1169" s="22" t="e">
        <f t="shared" si="235"/>
        <v>#N/A</v>
      </c>
      <c r="AG1169" s="22" t="e">
        <f t="shared" si="246"/>
        <v>#N/A</v>
      </c>
    </row>
    <row r="1170" spans="1:33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2" t="str">
        <f t="shared" si="236"/>
        <v xml:space="preserve"> </v>
      </c>
      <c r="R1170" s="22" t="str">
        <f>IF(Q1170="在读",IF(IFERROR(FIND("一",D1170),0)&gt;0,"一对一",VLOOKUP(LEFT(D1170,3),班级编码!A:H,8,0)),Q1170)</f>
        <v xml:space="preserve"> </v>
      </c>
      <c r="S1170" s="22">
        <f t="shared" si="237"/>
        <v>0</v>
      </c>
      <c r="T1170" s="22">
        <f t="shared" si="238"/>
        <v>0</v>
      </c>
      <c r="U1170" s="22" t="str">
        <f t="shared" si="239"/>
        <v/>
      </c>
      <c r="V1170" s="22" t="str">
        <f t="shared" si="240"/>
        <v/>
      </c>
      <c r="W1170" s="22" t="str">
        <f t="shared" si="241"/>
        <v/>
      </c>
      <c r="X1170" s="22" t="str">
        <f t="shared" si="242"/>
        <v/>
      </c>
      <c r="Y1170" s="22">
        <f t="shared" si="243"/>
        <v>0</v>
      </c>
      <c r="Z1170" s="22">
        <f t="shared" si="244"/>
        <v>0</v>
      </c>
      <c r="AA1170" s="22" t="str">
        <f t="shared" si="234"/>
        <v/>
      </c>
      <c r="AB1170" s="22">
        <f>COUNTIF($G$2:G1170,G1170)</f>
        <v>0</v>
      </c>
      <c r="AC1170" s="22" t="str">
        <f t="shared" si="245"/>
        <v/>
      </c>
      <c r="AD1170" s="22" t="e">
        <f>VLOOKUP(D1170,'2-班级信息'!A:AI,35,0)</f>
        <v>#N/A</v>
      </c>
      <c r="AE1170" s="22" t="e">
        <f>VLOOKUP(D1170,'2-班级信息'!A:AL,12,0)</f>
        <v>#N/A</v>
      </c>
      <c r="AF1170" s="22" t="e">
        <f t="shared" si="235"/>
        <v>#N/A</v>
      </c>
      <c r="AG1170" s="22" t="e">
        <f t="shared" si="246"/>
        <v>#N/A</v>
      </c>
    </row>
    <row r="1171" spans="1:33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2" t="str">
        <f t="shared" si="236"/>
        <v xml:space="preserve"> </v>
      </c>
      <c r="R1171" s="22" t="str">
        <f>IF(Q1171="在读",IF(IFERROR(FIND("一",D1171),0)&gt;0,"一对一",VLOOKUP(LEFT(D1171,3),班级编码!A:H,8,0)),Q1171)</f>
        <v xml:space="preserve"> </v>
      </c>
      <c r="S1171" s="22">
        <f t="shared" si="237"/>
        <v>0</v>
      </c>
      <c r="T1171" s="22">
        <f t="shared" si="238"/>
        <v>0</v>
      </c>
      <c r="U1171" s="22" t="str">
        <f t="shared" si="239"/>
        <v/>
      </c>
      <c r="V1171" s="22" t="str">
        <f t="shared" si="240"/>
        <v/>
      </c>
      <c r="W1171" s="22" t="str">
        <f t="shared" si="241"/>
        <v/>
      </c>
      <c r="X1171" s="22" t="str">
        <f t="shared" si="242"/>
        <v/>
      </c>
      <c r="Y1171" s="22">
        <f t="shared" si="243"/>
        <v>0</v>
      </c>
      <c r="Z1171" s="22">
        <f t="shared" si="244"/>
        <v>0</v>
      </c>
      <c r="AA1171" s="22" t="str">
        <f t="shared" si="234"/>
        <v/>
      </c>
      <c r="AB1171" s="22">
        <f>COUNTIF($G$2:G1171,G1171)</f>
        <v>0</v>
      </c>
      <c r="AC1171" s="22" t="str">
        <f t="shared" si="245"/>
        <v/>
      </c>
      <c r="AD1171" s="22" t="e">
        <f>VLOOKUP(D1171,'2-班级信息'!A:AI,35,0)</f>
        <v>#N/A</v>
      </c>
      <c r="AE1171" s="22" t="e">
        <f>VLOOKUP(D1171,'2-班级信息'!A:AL,12,0)</f>
        <v>#N/A</v>
      </c>
      <c r="AF1171" s="22" t="e">
        <f t="shared" si="235"/>
        <v>#N/A</v>
      </c>
      <c r="AG1171" s="22" t="e">
        <f t="shared" si="246"/>
        <v>#N/A</v>
      </c>
    </row>
    <row r="1172" spans="1:33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2" t="str">
        <f t="shared" si="236"/>
        <v xml:space="preserve"> </v>
      </c>
      <c r="R1172" s="22" t="str">
        <f>IF(Q1172="在读",IF(IFERROR(FIND("一",D1172),0)&gt;0,"一对一",VLOOKUP(LEFT(D1172,3),班级编码!A:H,8,0)),Q1172)</f>
        <v xml:space="preserve"> </v>
      </c>
      <c r="S1172" s="22">
        <f t="shared" si="237"/>
        <v>0</v>
      </c>
      <c r="T1172" s="22">
        <f t="shared" si="238"/>
        <v>0</v>
      </c>
      <c r="U1172" s="22" t="str">
        <f t="shared" si="239"/>
        <v/>
      </c>
      <c r="V1172" s="22" t="str">
        <f t="shared" si="240"/>
        <v/>
      </c>
      <c r="W1172" s="22" t="str">
        <f t="shared" si="241"/>
        <v/>
      </c>
      <c r="X1172" s="22" t="str">
        <f t="shared" si="242"/>
        <v/>
      </c>
      <c r="Y1172" s="22">
        <f t="shared" si="243"/>
        <v>0</v>
      </c>
      <c r="Z1172" s="22">
        <f t="shared" si="244"/>
        <v>0</v>
      </c>
      <c r="AA1172" s="22" t="str">
        <f t="shared" si="234"/>
        <v/>
      </c>
      <c r="AB1172" s="22">
        <f>COUNTIF($G$2:G1172,G1172)</f>
        <v>0</v>
      </c>
      <c r="AC1172" s="22" t="str">
        <f t="shared" si="245"/>
        <v/>
      </c>
      <c r="AD1172" s="22" t="e">
        <f>VLOOKUP(D1172,'2-班级信息'!A:AI,35,0)</f>
        <v>#N/A</v>
      </c>
      <c r="AE1172" s="22" t="e">
        <f>VLOOKUP(D1172,'2-班级信息'!A:AL,12,0)</f>
        <v>#N/A</v>
      </c>
      <c r="AF1172" s="22" t="e">
        <f t="shared" si="235"/>
        <v>#N/A</v>
      </c>
      <c r="AG1172" s="22" t="e">
        <f t="shared" si="246"/>
        <v>#N/A</v>
      </c>
    </row>
    <row r="1173" spans="1:33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2" t="str">
        <f t="shared" si="236"/>
        <v xml:space="preserve"> </v>
      </c>
      <c r="R1173" s="22" t="str">
        <f>IF(Q1173="在读",IF(IFERROR(FIND("一",D1173),0)&gt;0,"一对一",VLOOKUP(LEFT(D1173,3),班级编码!A:H,8,0)),Q1173)</f>
        <v xml:space="preserve"> </v>
      </c>
      <c r="S1173" s="22">
        <f t="shared" si="237"/>
        <v>0</v>
      </c>
      <c r="T1173" s="22">
        <f t="shared" si="238"/>
        <v>0</v>
      </c>
      <c r="U1173" s="22" t="str">
        <f t="shared" si="239"/>
        <v/>
      </c>
      <c r="V1173" s="22" t="str">
        <f t="shared" si="240"/>
        <v/>
      </c>
      <c r="W1173" s="22" t="str">
        <f t="shared" si="241"/>
        <v/>
      </c>
      <c r="X1173" s="22" t="str">
        <f t="shared" si="242"/>
        <v/>
      </c>
      <c r="Y1173" s="22">
        <f t="shared" si="243"/>
        <v>0</v>
      </c>
      <c r="Z1173" s="22">
        <f t="shared" si="244"/>
        <v>0</v>
      </c>
      <c r="AA1173" s="22" t="str">
        <f t="shared" si="234"/>
        <v/>
      </c>
      <c r="AB1173" s="22">
        <f>COUNTIF($G$2:G1173,G1173)</f>
        <v>0</v>
      </c>
      <c r="AC1173" s="22" t="str">
        <f t="shared" si="245"/>
        <v/>
      </c>
      <c r="AD1173" s="22" t="e">
        <f>VLOOKUP(D1173,'2-班级信息'!A:AI,35,0)</f>
        <v>#N/A</v>
      </c>
      <c r="AE1173" s="22" t="e">
        <f>VLOOKUP(D1173,'2-班级信息'!A:AL,12,0)</f>
        <v>#N/A</v>
      </c>
      <c r="AF1173" s="22" t="e">
        <f t="shared" si="235"/>
        <v>#N/A</v>
      </c>
      <c r="AG1173" s="22" t="e">
        <f t="shared" si="246"/>
        <v>#N/A</v>
      </c>
    </row>
    <row r="1174" spans="1:33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2" t="str">
        <f t="shared" si="236"/>
        <v xml:space="preserve"> </v>
      </c>
      <c r="R1174" s="22" t="str">
        <f>IF(Q1174="在读",IF(IFERROR(FIND("一",D1174),0)&gt;0,"一对一",VLOOKUP(LEFT(D1174,3),班级编码!A:H,8,0)),Q1174)</f>
        <v xml:space="preserve"> </v>
      </c>
      <c r="S1174" s="22">
        <f t="shared" si="237"/>
        <v>0</v>
      </c>
      <c r="T1174" s="22">
        <f t="shared" si="238"/>
        <v>0</v>
      </c>
      <c r="U1174" s="22" t="str">
        <f t="shared" si="239"/>
        <v/>
      </c>
      <c r="V1174" s="22" t="str">
        <f t="shared" si="240"/>
        <v/>
      </c>
      <c r="W1174" s="22" t="str">
        <f t="shared" si="241"/>
        <v/>
      </c>
      <c r="X1174" s="22" t="str">
        <f t="shared" si="242"/>
        <v/>
      </c>
      <c r="Y1174" s="22">
        <f t="shared" si="243"/>
        <v>0</v>
      </c>
      <c r="Z1174" s="22">
        <f t="shared" si="244"/>
        <v>0</v>
      </c>
      <c r="AA1174" s="22" t="str">
        <f t="shared" si="234"/>
        <v/>
      </c>
      <c r="AB1174" s="22">
        <f>COUNTIF($G$2:G1174,G1174)</f>
        <v>0</v>
      </c>
      <c r="AC1174" s="22" t="str">
        <f t="shared" si="245"/>
        <v/>
      </c>
      <c r="AD1174" s="22" t="e">
        <f>VLOOKUP(D1174,'2-班级信息'!A:AI,35,0)</f>
        <v>#N/A</v>
      </c>
      <c r="AE1174" s="22" t="e">
        <f>VLOOKUP(D1174,'2-班级信息'!A:AL,12,0)</f>
        <v>#N/A</v>
      </c>
      <c r="AF1174" s="22" t="e">
        <f t="shared" si="235"/>
        <v>#N/A</v>
      </c>
      <c r="AG1174" s="22" t="e">
        <f t="shared" si="246"/>
        <v>#N/A</v>
      </c>
    </row>
    <row r="1175" spans="1:33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2" t="str">
        <f t="shared" si="236"/>
        <v xml:space="preserve"> </v>
      </c>
      <c r="R1175" s="22" t="str">
        <f>IF(Q1175="在读",IF(IFERROR(FIND("一",D1175),0)&gt;0,"一对一",VLOOKUP(LEFT(D1175,3),班级编码!A:H,8,0)),Q1175)</f>
        <v xml:space="preserve"> </v>
      </c>
      <c r="S1175" s="22">
        <f t="shared" si="237"/>
        <v>0</v>
      </c>
      <c r="T1175" s="22">
        <f t="shared" si="238"/>
        <v>0</v>
      </c>
      <c r="U1175" s="22" t="str">
        <f t="shared" si="239"/>
        <v/>
      </c>
      <c r="V1175" s="22" t="str">
        <f t="shared" si="240"/>
        <v/>
      </c>
      <c r="W1175" s="22" t="str">
        <f t="shared" si="241"/>
        <v/>
      </c>
      <c r="X1175" s="22" t="str">
        <f t="shared" si="242"/>
        <v/>
      </c>
      <c r="Y1175" s="22">
        <f t="shared" si="243"/>
        <v>0</v>
      </c>
      <c r="Z1175" s="22">
        <f t="shared" si="244"/>
        <v>0</v>
      </c>
      <c r="AA1175" s="22" t="str">
        <f t="shared" si="234"/>
        <v/>
      </c>
      <c r="AB1175" s="22">
        <f>COUNTIF($G$2:G1175,G1175)</f>
        <v>0</v>
      </c>
      <c r="AC1175" s="22" t="str">
        <f t="shared" si="245"/>
        <v/>
      </c>
      <c r="AD1175" s="22" t="e">
        <f>VLOOKUP(D1175,'2-班级信息'!A:AI,35,0)</f>
        <v>#N/A</v>
      </c>
      <c r="AE1175" s="22" t="e">
        <f>VLOOKUP(D1175,'2-班级信息'!A:AL,12,0)</f>
        <v>#N/A</v>
      </c>
      <c r="AF1175" s="22" t="e">
        <f t="shared" si="235"/>
        <v>#N/A</v>
      </c>
      <c r="AG1175" s="22" t="e">
        <f t="shared" si="246"/>
        <v>#N/A</v>
      </c>
    </row>
    <row r="1176" spans="1:33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2" t="str">
        <f t="shared" si="236"/>
        <v xml:space="preserve"> </v>
      </c>
      <c r="R1176" s="22" t="str">
        <f>IF(Q1176="在读",IF(IFERROR(FIND("一",D1176),0)&gt;0,"一对一",VLOOKUP(LEFT(D1176,3),班级编码!A:H,8,0)),Q1176)</f>
        <v xml:space="preserve"> </v>
      </c>
      <c r="S1176" s="22">
        <f t="shared" si="237"/>
        <v>0</v>
      </c>
      <c r="T1176" s="22">
        <f t="shared" si="238"/>
        <v>0</v>
      </c>
      <c r="U1176" s="22" t="str">
        <f t="shared" si="239"/>
        <v/>
      </c>
      <c r="V1176" s="22" t="str">
        <f t="shared" si="240"/>
        <v/>
      </c>
      <c r="W1176" s="22" t="str">
        <f t="shared" si="241"/>
        <v/>
      </c>
      <c r="X1176" s="22" t="str">
        <f t="shared" si="242"/>
        <v/>
      </c>
      <c r="Y1176" s="22">
        <f t="shared" si="243"/>
        <v>0</v>
      </c>
      <c r="Z1176" s="22">
        <f t="shared" si="244"/>
        <v>0</v>
      </c>
      <c r="AA1176" s="22" t="str">
        <f t="shared" si="234"/>
        <v/>
      </c>
      <c r="AB1176" s="22">
        <f>COUNTIF($G$2:G1176,G1176)</f>
        <v>0</v>
      </c>
      <c r="AC1176" s="22" t="str">
        <f t="shared" si="245"/>
        <v/>
      </c>
      <c r="AD1176" s="22" t="e">
        <f>VLOOKUP(D1176,'2-班级信息'!A:AI,35,0)</f>
        <v>#N/A</v>
      </c>
      <c r="AE1176" s="22" t="e">
        <f>VLOOKUP(D1176,'2-班级信息'!A:AL,12,0)</f>
        <v>#N/A</v>
      </c>
      <c r="AF1176" s="22" t="e">
        <f t="shared" si="235"/>
        <v>#N/A</v>
      </c>
      <c r="AG1176" s="22" t="e">
        <f t="shared" si="246"/>
        <v>#N/A</v>
      </c>
    </row>
    <row r="1177" spans="1:33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2" t="str">
        <f t="shared" si="236"/>
        <v xml:space="preserve"> </v>
      </c>
      <c r="R1177" s="22" t="str">
        <f>IF(Q1177="在读",IF(IFERROR(FIND("一",D1177),0)&gt;0,"一对一",VLOOKUP(LEFT(D1177,3),班级编码!A:H,8,0)),Q1177)</f>
        <v xml:space="preserve"> </v>
      </c>
      <c r="S1177" s="22">
        <f t="shared" si="237"/>
        <v>0</v>
      </c>
      <c r="T1177" s="22">
        <f t="shared" si="238"/>
        <v>0</v>
      </c>
      <c r="U1177" s="22" t="str">
        <f t="shared" si="239"/>
        <v/>
      </c>
      <c r="V1177" s="22" t="str">
        <f t="shared" si="240"/>
        <v/>
      </c>
      <c r="W1177" s="22" t="str">
        <f t="shared" si="241"/>
        <v/>
      </c>
      <c r="X1177" s="22" t="str">
        <f t="shared" si="242"/>
        <v/>
      </c>
      <c r="Y1177" s="22">
        <f t="shared" si="243"/>
        <v>0</v>
      </c>
      <c r="Z1177" s="22">
        <f t="shared" si="244"/>
        <v>0</v>
      </c>
      <c r="AA1177" s="22" t="str">
        <f t="shared" si="234"/>
        <v/>
      </c>
      <c r="AB1177" s="22">
        <f>COUNTIF($G$2:G1177,G1177)</f>
        <v>0</v>
      </c>
      <c r="AC1177" s="22" t="str">
        <f t="shared" si="245"/>
        <v/>
      </c>
      <c r="AD1177" s="22" t="e">
        <f>VLOOKUP(D1177,'2-班级信息'!A:AI,35,0)</f>
        <v>#N/A</v>
      </c>
      <c r="AE1177" s="22" t="e">
        <f>VLOOKUP(D1177,'2-班级信息'!A:AL,12,0)</f>
        <v>#N/A</v>
      </c>
      <c r="AF1177" s="22" t="e">
        <f t="shared" si="235"/>
        <v>#N/A</v>
      </c>
      <c r="AG1177" s="22" t="e">
        <f t="shared" si="246"/>
        <v>#N/A</v>
      </c>
    </row>
    <row r="1178" spans="1:33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2" t="str">
        <f t="shared" si="236"/>
        <v xml:space="preserve"> </v>
      </c>
      <c r="R1178" s="22" t="str">
        <f>IF(Q1178="在读",IF(IFERROR(FIND("一",D1178),0)&gt;0,"一对一",VLOOKUP(LEFT(D1178,3),班级编码!A:H,8,0)),Q1178)</f>
        <v xml:space="preserve"> </v>
      </c>
      <c r="S1178" s="22">
        <f t="shared" si="237"/>
        <v>0</v>
      </c>
      <c r="T1178" s="22">
        <f t="shared" si="238"/>
        <v>0</v>
      </c>
      <c r="U1178" s="22" t="str">
        <f t="shared" si="239"/>
        <v/>
      </c>
      <c r="V1178" s="22" t="str">
        <f t="shared" si="240"/>
        <v/>
      </c>
      <c r="W1178" s="22" t="str">
        <f t="shared" si="241"/>
        <v/>
      </c>
      <c r="X1178" s="22" t="str">
        <f t="shared" si="242"/>
        <v/>
      </c>
      <c r="Y1178" s="22">
        <f t="shared" si="243"/>
        <v>0</v>
      </c>
      <c r="Z1178" s="22">
        <f t="shared" si="244"/>
        <v>0</v>
      </c>
      <c r="AA1178" s="22" t="str">
        <f t="shared" si="234"/>
        <v/>
      </c>
      <c r="AB1178" s="22">
        <f>COUNTIF($G$2:G1178,G1178)</f>
        <v>0</v>
      </c>
      <c r="AC1178" s="22" t="str">
        <f t="shared" si="245"/>
        <v/>
      </c>
      <c r="AD1178" s="22" t="e">
        <f>VLOOKUP(D1178,'2-班级信息'!A:AI,35,0)</f>
        <v>#N/A</v>
      </c>
      <c r="AE1178" s="22" t="e">
        <f>VLOOKUP(D1178,'2-班级信息'!A:AL,12,0)</f>
        <v>#N/A</v>
      </c>
      <c r="AF1178" s="22" t="e">
        <f t="shared" si="235"/>
        <v>#N/A</v>
      </c>
      <c r="AG1178" s="22" t="e">
        <f t="shared" si="246"/>
        <v>#N/A</v>
      </c>
    </row>
    <row r="1179" spans="1:33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2" t="str">
        <f t="shared" si="236"/>
        <v xml:space="preserve"> </v>
      </c>
      <c r="R1179" s="22" t="str">
        <f>IF(Q1179="在读",IF(IFERROR(FIND("一",D1179),0)&gt;0,"一对一",VLOOKUP(LEFT(D1179,3),班级编码!A:H,8,0)),Q1179)</f>
        <v xml:space="preserve"> </v>
      </c>
      <c r="S1179" s="22">
        <f t="shared" si="237"/>
        <v>0</v>
      </c>
      <c r="T1179" s="22">
        <f t="shared" si="238"/>
        <v>0</v>
      </c>
      <c r="U1179" s="22" t="str">
        <f t="shared" si="239"/>
        <v/>
      </c>
      <c r="V1179" s="22" t="str">
        <f t="shared" si="240"/>
        <v/>
      </c>
      <c r="W1179" s="22" t="str">
        <f t="shared" si="241"/>
        <v/>
      </c>
      <c r="X1179" s="22" t="str">
        <f t="shared" si="242"/>
        <v/>
      </c>
      <c r="Y1179" s="22">
        <f t="shared" si="243"/>
        <v>0</v>
      </c>
      <c r="Z1179" s="22">
        <f t="shared" si="244"/>
        <v>0</v>
      </c>
      <c r="AA1179" s="22" t="str">
        <f t="shared" si="234"/>
        <v/>
      </c>
      <c r="AB1179" s="22">
        <f>COUNTIF($G$2:G1179,G1179)</f>
        <v>0</v>
      </c>
      <c r="AC1179" s="22" t="str">
        <f t="shared" si="245"/>
        <v/>
      </c>
      <c r="AD1179" s="22" t="e">
        <f>VLOOKUP(D1179,'2-班级信息'!A:AI,35,0)</f>
        <v>#N/A</v>
      </c>
      <c r="AE1179" s="22" t="e">
        <f>VLOOKUP(D1179,'2-班级信息'!A:AL,12,0)</f>
        <v>#N/A</v>
      </c>
      <c r="AF1179" s="22" t="e">
        <f t="shared" si="235"/>
        <v>#N/A</v>
      </c>
      <c r="AG1179" s="22" t="e">
        <f t="shared" si="246"/>
        <v>#N/A</v>
      </c>
    </row>
    <row r="1180" spans="1:33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2" t="str">
        <f t="shared" si="236"/>
        <v xml:space="preserve"> </v>
      </c>
      <c r="R1180" s="22" t="str">
        <f>IF(Q1180="在读",IF(IFERROR(FIND("一",D1180),0)&gt;0,"一对一",VLOOKUP(LEFT(D1180,3),班级编码!A:H,8,0)),Q1180)</f>
        <v xml:space="preserve"> </v>
      </c>
      <c r="S1180" s="22">
        <f t="shared" si="237"/>
        <v>0</v>
      </c>
      <c r="T1180" s="22">
        <f t="shared" si="238"/>
        <v>0</v>
      </c>
      <c r="U1180" s="22" t="str">
        <f t="shared" si="239"/>
        <v/>
      </c>
      <c r="V1180" s="22" t="str">
        <f t="shared" si="240"/>
        <v/>
      </c>
      <c r="W1180" s="22" t="str">
        <f t="shared" si="241"/>
        <v/>
      </c>
      <c r="X1180" s="22" t="str">
        <f t="shared" si="242"/>
        <v/>
      </c>
      <c r="Y1180" s="22">
        <f t="shared" si="243"/>
        <v>0</v>
      </c>
      <c r="Z1180" s="22">
        <f t="shared" si="244"/>
        <v>0</v>
      </c>
      <c r="AA1180" s="22" t="str">
        <f t="shared" si="234"/>
        <v/>
      </c>
      <c r="AB1180" s="22">
        <f>COUNTIF($G$2:G1180,G1180)</f>
        <v>0</v>
      </c>
      <c r="AC1180" s="22" t="str">
        <f t="shared" si="245"/>
        <v/>
      </c>
      <c r="AD1180" s="22" t="e">
        <f>VLOOKUP(D1180,'2-班级信息'!A:AI,35,0)</f>
        <v>#N/A</v>
      </c>
      <c r="AE1180" s="22" t="e">
        <f>VLOOKUP(D1180,'2-班级信息'!A:AL,12,0)</f>
        <v>#N/A</v>
      </c>
      <c r="AF1180" s="22" t="e">
        <f t="shared" si="235"/>
        <v>#N/A</v>
      </c>
      <c r="AG1180" s="22" t="e">
        <f t="shared" si="246"/>
        <v>#N/A</v>
      </c>
    </row>
    <row r="1181" spans="1:33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2" t="str">
        <f t="shared" si="236"/>
        <v xml:space="preserve"> </v>
      </c>
      <c r="R1181" s="22" t="str">
        <f>IF(Q1181="在读",IF(IFERROR(FIND("一",D1181),0)&gt;0,"一对一",VLOOKUP(LEFT(D1181,3),班级编码!A:H,8,0)),Q1181)</f>
        <v xml:space="preserve"> </v>
      </c>
      <c r="S1181" s="22">
        <f t="shared" si="237"/>
        <v>0</v>
      </c>
      <c r="T1181" s="22">
        <f t="shared" si="238"/>
        <v>0</v>
      </c>
      <c r="U1181" s="22" t="str">
        <f t="shared" si="239"/>
        <v/>
      </c>
      <c r="V1181" s="22" t="str">
        <f t="shared" si="240"/>
        <v/>
      </c>
      <c r="W1181" s="22" t="str">
        <f t="shared" si="241"/>
        <v/>
      </c>
      <c r="X1181" s="22" t="str">
        <f t="shared" si="242"/>
        <v/>
      </c>
      <c r="Y1181" s="22">
        <f t="shared" si="243"/>
        <v>0</v>
      </c>
      <c r="Z1181" s="22">
        <f t="shared" si="244"/>
        <v>0</v>
      </c>
      <c r="AA1181" s="22" t="str">
        <f t="shared" si="234"/>
        <v/>
      </c>
      <c r="AB1181" s="22">
        <f>COUNTIF($G$2:G1181,G1181)</f>
        <v>0</v>
      </c>
      <c r="AC1181" s="22" t="str">
        <f t="shared" si="245"/>
        <v/>
      </c>
      <c r="AD1181" s="22" t="e">
        <f>VLOOKUP(D1181,'2-班级信息'!A:AI,35,0)</f>
        <v>#N/A</v>
      </c>
      <c r="AE1181" s="22" t="e">
        <f>VLOOKUP(D1181,'2-班级信息'!A:AL,12,0)</f>
        <v>#N/A</v>
      </c>
      <c r="AF1181" s="22" t="e">
        <f t="shared" si="235"/>
        <v>#N/A</v>
      </c>
      <c r="AG1181" s="22" t="e">
        <f t="shared" si="246"/>
        <v>#N/A</v>
      </c>
    </row>
    <row r="1182" spans="1:33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2" t="str">
        <f t="shared" si="236"/>
        <v xml:space="preserve"> </v>
      </c>
      <c r="R1182" s="22" t="str">
        <f>IF(Q1182="在读",IF(IFERROR(FIND("一",D1182),0)&gt;0,"一对一",VLOOKUP(LEFT(D1182,3),班级编码!A:H,8,0)),Q1182)</f>
        <v xml:space="preserve"> </v>
      </c>
      <c r="S1182" s="22">
        <f t="shared" si="237"/>
        <v>0</v>
      </c>
      <c r="T1182" s="22">
        <f t="shared" si="238"/>
        <v>0</v>
      </c>
      <c r="U1182" s="22" t="str">
        <f t="shared" si="239"/>
        <v/>
      </c>
      <c r="V1182" s="22" t="str">
        <f t="shared" si="240"/>
        <v/>
      </c>
      <c r="W1182" s="22" t="str">
        <f t="shared" si="241"/>
        <v/>
      </c>
      <c r="X1182" s="22" t="str">
        <f t="shared" si="242"/>
        <v/>
      </c>
      <c r="Y1182" s="22">
        <f t="shared" si="243"/>
        <v>0</v>
      </c>
      <c r="Z1182" s="22">
        <f t="shared" si="244"/>
        <v>0</v>
      </c>
      <c r="AA1182" s="22" t="str">
        <f t="shared" si="234"/>
        <v/>
      </c>
      <c r="AB1182" s="22">
        <f>COUNTIF($G$2:G1182,G1182)</f>
        <v>0</v>
      </c>
      <c r="AC1182" s="22" t="str">
        <f t="shared" si="245"/>
        <v/>
      </c>
      <c r="AD1182" s="22" t="e">
        <f>VLOOKUP(D1182,'2-班级信息'!A:AI,35,0)</f>
        <v>#N/A</v>
      </c>
      <c r="AE1182" s="22" t="e">
        <f>VLOOKUP(D1182,'2-班级信息'!A:AL,12,0)</f>
        <v>#N/A</v>
      </c>
      <c r="AF1182" s="22" t="e">
        <f t="shared" si="235"/>
        <v>#N/A</v>
      </c>
      <c r="AG1182" s="22" t="e">
        <f t="shared" si="246"/>
        <v>#N/A</v>
      </c>
    </row>
    <row r="1183" spans="1:33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2" t="str">
        <f t="shared" si="236"/>
        <v xml:space="preserve"> </v>
      </c>
      <c r="R1183" s="22" t="str">
        <f>IF(Q1183="在读",IF(IFERROR(FIND("一",D1183),0)&gt;0,"一对一",VLOOKUP(LEFT(D1183,3),班级编码!A:H,8,0)),Q1183)</f>
        <v xml:space="preserve"> </v>
      </c>
      <c r="S1183" s="22">
        <f t="shared" si="237"/>
        <v>0</v>
      </c>
      <c r="T1183" s="22">
        <f t="shared" si="238"/>
        <v>0</v>
      </c>
      <c r="U1183" s="22" t="str">
        <f t="shared" si="239"/>
        <v/>
      </c>
      <c r="V1183" s="22" t="str">
        <f t="shared" si="240"/>
        <v/>
      </c>
      <c r="W1183" s="22" t="str">
        <f t="shared" si="241"/>
        <v/>
      </c>
      <c r="X1183" s="22" t="str">
        <f t="shared" si="242"/>
        <v/>
      </c>
      <c r="Y1183" s="22">
        <f t="shared" si="243"/>
        <v>0</v>
      </c>
      <c r="Z1183" s="22">
        <f t="shared" si="244"/>
        <v>0</v>
      </c>
      <c r="AA1183" s="22" t="str">
        <f t="shared" si="234"/>
        <v/>
      </c>
      <c r="AB1183" s="22">
        <f>COUNTIF($G$2:G1183,G1183)</f>
        <v>0</v>
      </c>
      <c r="AC1183" s="22" t="str">
        <f t="shared" si="245"/>
        <v/>
      </c>
      <c r="AD1183" s="22" t="e">
        <f>VLOOKUP(D1183,'2-班级信息'!A:AI,35,0)</f>
        <v>#N/A</v>
      </c>
      <c r="AE1183" s="22" t="e">
        <f>VLOOKUP(D1183,'2-班级信息'!A:AL,12,0)</f>
        <v>#N/A</v>
      </c>
      <c r="AF1183" s="22" t="e">
        <f t="shared" si="235"/>
        <v>#N/A</v>
      </c>
      <c r="AG1183" s="22" t="e">
        <f t="shared" si="246"/>
        <v>#N/A</v>
      </c>
    </row>
    <row r="1184" spans="1:33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2" t="str">
        <f t="shared" si="236"/>
        <v xml:space="preserve"> </v>
      </c>
      <c r="R1184" s="22" t="str">
        <f>IF(Q1184="在读",IF(IFERROR(FIND("一",D1184),0)&gt;0,"一对一",VLOOKUP(LEFT(D1184,3),班级编码!A:H,8,0)),Q1184)</f>
        <v xml:space="preserve"> </v>
      </c>
      <c r="S1184" s="22">
        <f t="shared" si="237"/>
        <v>0</v>
      </c>
      <c r="T1184" s="22">
        <f t="shared" si="238"/>
        <v>0</v>
      </c>
      <c r="U1184" s="22" t="str">
        <f t="shared" si="239"/>
        <v/>
      </c>
      <c r="V1184" s="22" t="str">
        <f t="shared" si="240"/>
        <v/>
      </c>
      <c r="W1184" s="22" t="str">
        <f t="shared" si="241"/>
        <v/>
      </c>
      <c r="X1184" s="22" t="str">
        <f t="shared" si="242"/>
        <v/>
      </c>
      <c r="Y1184" s="22">
        <f t="shared" si="243"/>
        <v>0</v>
      </c>
      <c r="Z1184" s="22">
        <f t="shared" si="244"/>
        <v>0</v>
      </c>
      <c r="AA1184" s="22" t="str">
        <f t="shared" si="234"/>
        <v/>
      </c>
      <c r="AB1184" s="22">
        <f>COUNTIF($G$2:G1184,G1184)</f>
        <v>0</v>
      </c>
      <c r="AC1184" s="22" t="str">
        <f t="shared" si="245"/>
        <v/>
      </c>
      <c r="AD1184" s="22" t="e">
        <f>VLOOKUP(D1184,'2-班级信息'!A:AI,35,0)</f>
        <v>#N/A</v>
      </c>
      <c r="AE1184" s="22" t="e">
        <f>VLOOKUP(D1184,'2-班级信息'!A:AL,12,0)</f>
        <v>#N/A</v>
      </c>
      <c r="AF1184" s="22" t="e">
        <f t="shared" si="235"/>
        <v>#N/A</v>
      </c>
      <c r="AG1184" s="22" t="e">
        <f t="shared" si="246"/>
        <v>#N/A</v>
      </c>
    </row>
    <row r="1185" spans="1:33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2" t="str">
        <f t="shared" si="236"/>
        <v xml:space="preserve"> </v>
      </c>
      <c r="R1185" s="22" t="str">
        <f>IF(Q1185="在读",IF(IFERROR(FIND("一",D1185),0)&gt;0,"一对一",VLOOKUP(LEFT(D1185,3),班级编码!A:H,8,0)),Q1185)</f>
        <v xml:space="preserve"> </v>
      </c>
      <c r="S1185" s="22">
        <f t="shared" si="237"/>
        <v>0</v>
      </c>
      <c r="T1185" s="22">
        <f t="shared" si="238"/>
        <v>0</v>
      </c>
      <c r="U1185" s="22" t="str">
        <f t="shared" si="239"/>
        <v/>
      </c>
      <c r="V1185" s="22" t="str">
        <f t="shared" si="240"/>
        <v/>
      </c>
      <c r="W1185" s="22" t="str">
        <f t="shared" si="241"/>
        <v/>
      </c>
      <c r="X1185" s="22" t="str">
        <f t="shared" si="242"/>
        <v/>
      </c>
      <c r="Y1185" s="22">
        <f t="shared" si="243"/>
        <v>0</v>
      </c>
      <c r="Z1185" s="22">
        <f t="shared" si="244"/>
        <v>0</v>
      </c>
      <c r="AA1185" s="22" t="str">
        <f t="shared" si="234"/>
        <v/>
      </c>
      <c r="AB1185" s="22">
        <f>COUNTIF($G$2:G1185,G1185)</f>
        <v>0</v>
      </c>
      <c r="AC1185" s="22" t="str">
        <f t="shared" si="245"/>
        <v/>
      </c>
      <c r="AD1185" s="22" t="e">
        <f>VLOOKUP(D1185,'2-班级信息'!A:AI,35,0)</f>
        <v>#N/A</v>
      </c>
      <c r="AE1185" s="22" t="e">
        <f>VLOOKUP(D1185,'2-班级信息'!A:AL,12,0)</f>
        <v>#N/A</v>
      </c>
      <c r="AF1185" s="22" t="e">
        <f t="shared" si="235"/>
        <v>#N/A</v>
      </c>
      <c r="AG1185" s="22" t="e">
        <f t="shared" si="246"/>
        <v>#N/A</v>
      </c>
    </row>
    <row r="1186" spans="1:33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2" t="str">
        <f t="shared" si="236"/>
        <v xml:space="preserve"> </v>
      </c>
      <c r="R1186" s="22" t="str">
        <f>IF(Q1186="在读",IF(IFERROR(FIND("一",D1186),0)&gt;0,"一对一",VLOOKUP(LEFT(D1186,3),班级编码!A:H,8,0)),Q1186)</f>
        <v xml:space="preserve"> </v>
      </c>
      <c r="S1186" s="22">
        <f t="shared" si="237"/>
        <v>0</v>
      </c>
      <c r="T1186" s="22">
        <f t="shared" si="238"/>
        <v>0</v>
      </c>
      <c r="U1186" s="22" t="str">
        <f t="shared" si="239"/>
        <v/>
      </c>
      <c r="V1186" s="22" t="str">
        <f t="shared" si="240"/>
        <v/>
      </c>
      <c r="W1186" s="22" t="str">
        <f t="shared" si="241"/>
        <v/>
      </c>
      <c r="X1186" s="22" t="str">
        <f t="shared" si="242"/>
        <v/>
      </c>
      <c r="Y1186" s="22">
        <f t="shared" si="243"/>
        <v>0</v>
      </c>
      <c r="Z1186" s="22">
        <f t="shared" si="244"/>
        <v>0</v>
      </c>
      <c r="AA1186" s="22" t="str">
        <f t="shared" si="234"/>
        <v/>
      </c>
      <c r="AB1186" s="22">
        <f>COUNTIF($G$2:G1186,G1186)</f>
        <v>0</v>
      </c>
      <c r="AC1186" s="22" t="str">
        <f t="shared" si="245"/>
        <v/>
      </c>
      <c r="AD1186" s="22" t="e">
        <f>VLOOKUP(D1186,'2-班级信息'!A:AI,35,0)</f>
        <v>#N/A</v>
      </c>
      <c r="AE1186" s="22" t="e">
        <f>VLOOKUP(D1186,'2-班级信息'!A:AL,12,0)</f>
        <v>#N/A</v>
      </c>
      <c r="AF1186" s="22" t="e">
        <f t="shared" si="235"/>
        <v>#N/A</v>
      </c>
      <c r="AG1186" s="22" t="e">
        <f t="shared" si="246"/>
        <v>#N/A</v>
      </c>
    </row>
    <row r="1187" spans="1:33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2" t="str">
        <f t="shared" si="236"/>
        <v xml:space="preserve"> </v>
      </c>
      <c r="R1187" s="22" t="str">
        <f>IF(Q1187="在读",IF(IFERROR(FIND("一",D1187),0)&gt;0,"一对一",VLOOKUP(LEFT(D1187,3),班级编码!A:H,8,0)),Q1187)</f>
        <v xml:space="preserve"> </v>
      </c>
      <c r="S1187" s="22">
        <f t="shared" si="237"/>
        <v>0</v>
      </c>
      <c r="T1187" s="22">
        <f t="shared" si="238"/>
        <v>0</v>
      </c>
      <c r="U1187" s="22" t="str">
        <f t="shared" si="239"/>
        <v/>
      </c>
      <c r="V1187" s="22" t="str">
        <f t="shared" si="240"/>
        <v/>
      </c>
      <c r="W1187" s="22" t="str">
        <f t="shared" si="241"/>
        <v/>
      </c>
      <c r="X1187" s="22" t="str">
        <f t="shared" si="242"/>
        <v/>
      </c>
      <c r="Y1187" s="22">
        <f t="shared" si="243"/>
        <v>0</v>
      </c>
      <c r="Z1187" s="22">
        <f t="shared" si="244"/>
        <v>0</v>
      </c>
      <c r="AA1187" s="22" t="str">
        <f t="shared" si="234"/>
        <v/>
      </c>
      <c r="AB1187" s="22">
        <f>COUNTIF($G$2:G1187,G1187)</f>
        <v>0</v>
      </c>
      <c r="AC1187" s="22" t="str">
        <f t="shared" si="245"/>
        <v/>
      </c>
      <c r="AD1187" s="22" t="e">
        <f>VLOOKUP(D1187,'2-班级信息'!A:AI,35,0)</f>
        <v>#N/A</v>
      </c>
      <c r="AE1187" s="22" t="e">
        <f>VLOOKUP(D1187,'2-班级信息'!A:AL,12,0)</f>
        <v>#N/A</v>
      </c>
      <c r="AF1187" s="22" t="e">
        <f t="shared" si="235"/>
        <v>#N/A</v>
      </c>
      <c r="AG1187" s="22" t="e">
        <f t="shared" si="246"/>
        <v>#N/A</v>
      </c>
    </row>
    <row r="1188" spans="1:33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2" t="str">
        <f t="shared" si="236"/>
        <v xml:space="preserve"> </v>
      </c>
      <c r="R1188" s="22" t="str">
        <f>IF(Q1188="在读",IF(IFERROR(FIND("一",D1188),0)&gt;0,"一对一",VLOOKUP(LEFT(D1188,3),班级编码!A:H,8,0)),Q1188)</f>
        <v xml:space="preserve"> </v>
      </c>
      <c r="S1188" s="22">
        <f t="shared" si="237"/>
        <v>0</v>
      </c>
      <c r="T1188" s="22">
        <f t="shared" si="238"/>
        <v>0</v>
      </c>
      <c r="U1188" s="22" t="str">
        <f t="shared" si="239"/>
        <v/>
      </c>
      <c r="V1188" s="22" t="str">
        <f t="shared" si="240"/>
        <v/>
      </c>
      <c r="W1188" s="22" t="str">
        <f t="shared" si="241"/>
        <v/>
      </c>
      <c r="X1188" s="22" t="str">
        <f t="shared" si="242"/>
        <v/>
      </c>
      <c r="Y1188" s="22">
        <f t="shared" si="243"/>
        <v>0</v>
      </c>
      <c r="Z1188" s="22">
        <f t="shared" si="244"/>
        <v>0</v>
      </c>
      <c r="AA1188" s="22" t="str">
        <f t="shared" si="234"/>
        <v/>
      </c>
      <c r="AB1188" s="22">
        <f>COUNTIF($G$2:G1188,G1188)</f>
        <v>0</v>
      </c>
      <c r="AC1188" s="22" t="str">
        <f t="shared" si="245"/>
        <v/>
      </c>
      <c r="AD1188" s="22" t="e">
        <f>VLOOKUP(D1188,'2-班级信息'!A:AI,35,0)</f>
        <v>#N/A</v>
      </c>
      <c r="AE1188" s="22" t="e">
        <f>VLOOKUP(D1188,'2-班级信息'!A:AL,12,0)</f>
        <v>#N/A</v>
      </c>
      <c r="AF1188" s="22" t="e">
        <f t="shared" si="235"/>
        <v>#N/A</v>
      </c>
      <c r="AG1188" s="22" t="e">
        <f t="shared" si="246"/>
        <v>#N/A</v>
      </c>
    </row>
    <row r="1189" spans="1:33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2" t="str">
        <f t="shared" si="236"/>
        <v xml:space="preserve"> </v>
      </c>
      <c r="R1189" s="22" t="str">
        <f>IF(Q1189="在读",IF(IFERROR(FIND("一",D1189),0)&gt;0,"一对一",VLOOKUP(LEFT(D1189,3),班级编码!A:H,8,0)),Q1189)</f>
        <v xml:space="preserve"> </v>
      </c>
      <c r="S1189" s="22">
        <f t="shared" si="237"/>
        <v>0</v>
      </c>
      <c r="T1189" s="22">
        <f t="shared" si="238"/>
        <v>0</v>
      </c>
      <c r="U1189" s="22" t="str">
        <f t="shared" si="239"/>
        <v/>
      </c>
      <c r="V1189" s="22" t="str">
        <f t="shared" si="240"/>
        <v/>
      </c>
      <c r="W1189" s="22" t="str">
        <f t="shared" si="241"/>
        <v/>
      </c>
      <c r="X1189" s="22" t="str">
        <f t="shared" si="242"/>
        <v/>
      </c>
      <c r="Y1189" s="22">
        <f t="shared" si="243"/>
        <v>0</v>
      </c>
      <c r="Z1189" s="22">
        <f t="shared" si="244"/>
        <v>0</v>
      </c>
      <c r="AA1189" s="22" t="str">
        <f t="shared" si="234"/>
        <v/>
      </c>
      <c r="AB1189" s="22">
        <f>COUNTIF($G$2:G1189,G1189)</f>
        <v>0</v>
      </c>
      <c r="AC1189" s="22" t="str">
        <f t="shared" si="245"/>
        <v/>
      </c>
      <c r="AD1189" s="22" t="e">
        <f>VLOOKUP(D1189,'2-班级信息'!A:AI,35,0)</f>
        <v>#N/A</v>
      </c>
      <c r="AE1189" s="22" t="e">
        <f>VLOOKUP(D1189,'2-班级信息'!A:AL,12,0)</f>
        <v>#N/A</v>
      </c>
      <c r="AF1189" s="22" t="e">
        <f t="shared" si="235"/>
        <v>#N/A</v>
      </c>
      <c r="AG1189" s="22" t="e">
        <f t="shared" si="246"/>
        <v>#N/A</v>
      </c>
    </row>
    <row r="1190" spans="1:33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2" t="str">
        <f t="shared" si="236"/>
        <v xml:space="preserve"> </v>
      </c>
      <c r="R1190" s="22" t="str">
        <f>IF(Q1190="在读",IF(IFERROR(FIND("一",D1190),0)&gt;0,"一对一",VLOOKUP(LEFT(D1190,3),班级编码!A:H,8,0)),Q1190)</f>
        <v xml:space="preserve"> </v>
      </c>
      <c r="S1190" s="22">
        <f t="shared" si="237"/>
        <v>0</v>
      </c>
      <c r="T1190" s="22">
        <f t="shared" si="238"/>
        <v>0</v>
      </c>
      <c r="U1190" s="22" t="str">
        <f t="shared" si="239"/>
        <v/>
      </c>
      <c r="V1190" s="22" t="str">
        <f t="shared" si="240"/>
        <v/>
      </c>
      <c r="W1190" s="22" t="str">
        <f t="shared" si="241"/>
        <v/>
      </c>
      <c r="X1190" s="22" t="str">
        <f t="shared" si="242"/>
        <v/>
      </c>
      <c r="Y1190" s="22">
        <f t="shared" si="243"/>
        <v>0</v>
      </c>
      <c r="Z1190" s="22">
        <f t="shared" si="244"/>
        <v>0</v>
      </c>
      <c r="AA1190" s="22" t="str">
        <f t="shared" si="234"/>
        <v/>
      </c>
      <c r="AB1190" s="22">
        <f>COUNTIF($G$2:G1190,G1190)</f>
        <v>0</v>
      </c>
      <c r="AC1190" s="22" t="str">
        <f t="shared" si="245"/>
        <v/>
      </c>
      <c r="AD1190" s="22" t="e">
        <f>VLOOKUP(D1190,'2-班级信息'!A:AI,35,0)</f>
        <v>#N/A</v>
      </c>
      <c r="AE1190" s="22" t="e">
        <f>VLOOKUP(D1190,'2-班级信息'!A:AL,12,0)</f>
        <v>#N/A</v>
      </c>
      <c r="AF1190" s="22" t="e">
        <f t="shared" si="235"/>
        <v>#N/A</v>
      </c>
      <c r="AG1190" s="22" t="e">
        <f t="shared" si="246"/>
        <v>#N/A</v>
      </c>
    </row>
    <row r="1191" spans="1:33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2" t="str">
        <f t="shared" si="236"/>
        <v xml:space="preserve"> </v>
      </c>
      <c r="R1191" s="22" t="str">
        <f>IF(Q1191="在读",IF(IFERROR(FIND("一",D1191),0)&gt;0,"一对一",VLOOKUP(LEFT(D1191,3),班级编码!A:H,8,0)),Q1191)</f>
        <v xml:space="preserve"> </v>
      </c>
      <c r="S1191" s="22">
        <f t="shared" si="237"/>
        <v>0</v>
      </c>
      <c r="T1191" s="22">
        <f t="shared" si="238"/>
        <v>0</v>
      </c>
      <c r="U1191" s="22" t="str">
        <f t="shared" si="239"/>
        <v/>
      </c>
      <c r="V1191" s="22" t="str">
        <f t="shared" si="240"/>
        <v/>
      </c>
      <c r="W1191" s="22" t="str">
        <f t="shared" si="241"/>
        <v/>
      </c>
      <c r="X1191" s="22" t="str">
        <f t="shared" si="242"/>
        <v/>
      </c>
      <c r="Y1191" s="22">
        <f t="shared" si="243"/>
        <v>0</v>
      </c>
      <c r="Z1191" s="22">
        <f t="shared" si="244"/>
        <v>0</v>
      </c>
      <c r="AA1191" s="22" t="str">
        <f t="shared" si="234"/>
        <v/>
      </c>
      <c r="AB1191" s="22">
        <f>COUNTIF($G$2:G1191,G1191)</f>
        <v>0</v>
      </c>
      <c r="AC1191" s="22" t="str">
        <f t="shared" si="245"/>
        <v/>
      </c>
      <c r="AD1191" s="22" t="e">
        <f>VLOOKUP(D1191,'2-班级信息'!A:AI,35,0)</f>
        <v>#N/A</v>
      </c>
      <c r="AE1191" s="22" t="e">
        <f>VLOOKUP(D1191,'2-班级信息'!A:AL,12,0)</f>
        <v>#N/A</v>
      </c>
      <c r="AF1191" s="22" t="e">
        <f t="shared" si="235"/>
        <v>#N/A</v>
      </c>
      <c r="AG1191" s="22" t="e">
        <f t="shared" si="246"/>
        <v>#N/A</v>
      </c>
    </row>
    <row r="1192" spans="1:33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2" t="str">
        <f t="shared" si="236"/>
        <v xml:space="preserve"> </v>
      </c>
      <c r="R1192" s="22" t="str">
        <f>IF(Q1192="在读",IF(IFERROR(FIND("一",D1192),0)&gt;0,"一对一",VLOOKUP(LEFT(D1192,3),班级编码!A:H,8,0)),Q1192)</f>
        <v xml:space="preserve"> </v>
      </c>
      <c r="S1192" s="22">
        <f t="shared" si="237"/>
        <v>0</v>
      </c>
      <c r="T1192" s="22">
        <f t="shared" si="238"/>
        <v>0</v>
      </c>
      <c r="U1192" s="22" t="str">
        <f t="shared" si="239"/>
        <v/>
      </c>
      <c r="V1192" s="22" t="str">
        <f t="shared" si="240"/>
        <v/>
      </c>
      <c r="W1192" s="22" t="str">
        <f t="shared" si="241"/>
        <v/>
      </c>
      <c r="X1192" s="22" t="str">
        <f t="shared" si="242"/>
        <v/>
      </c>
      <c r="Y1192" s="22">
        <f t="shared" si="243"/>
        <v>0</v>
      </c>
      <c r="Z1192" s="22">
        <f t="shared" si="244"/>
        <v>0</v>
      </c>
      <c r="AA1192" s="22" t="str">
        <f t="shared" si="234"/>
        <v/>
      </c>
      <c r="AB1192" s="22">
        <f>COUNTIF($G$2:G1192,G1192)</f>
        <v>0</v>
      </c>
      <c r="AC1192" s="22" t="str">
        <f t="shared" si="245"/>
        <v/>
      </c>
      <c r="AD1192" s="22" t="e">
        <f>VLOOKUP(D1192,'2-班级信息'!A:AI,35,0)</f>
        <v>#N/A</v>
      </c>
      <c r="AE1192" s="22" t="e">
        <f>VLOOKUP(D1192,'2-班级信息'!A:AL,12,0)</f>
        <v>#N/A</v>
      </c>
      <c r="AF1192" s="22" t="e">
        <f t="shared" si="235"/>
        <v>#N/A</v>
      </c>
      <c r="AG1192" s="22" t="e">
        <f t="shared" si="246"/>
        <v>#N/A</v>
      </c>
    </row>
    <row r="1193" spans="1:33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2" t="str">
        <f t="shared" si="236"/>
        <v xml:space="preserve"> </v>
      </c>
      <c r="R1193" s="22" t="str">
        <f>IF(Q1193="在读",IF(IFERROR(FIND("一",D1193),0)&gt;0,"一对一",VLOOKUP(LEFT(D1193,3),班级编码!A:H,8,0)),Q1193)</f>
        <v xml:space="preserve"> </v>
      </c>
      <c r="S1193" s="22">
        <f t="shared" si="237"/>
        <v>0</v>
      </c>
      <c r="T1193" s="22">
        <f t="shared" si="238"/>
        <v>0</v>
      </c>
      <c r="U1193" s="22" t="str">
        <f t="shared" si="239"/>
        <v/>
      </c>
      <c r="V1193" s="22" t="str">
        <f t="shared" si="240"/>
        <v/>
      </c>
      <c r="W1193" s="22" t="str">
        <f t="shared" si="241"/>
        <v/>
      </c>
      <c r="X1193" s="22" t="str">
        <f t="shared" si="242"/>
        <v/>
      </c>
      <c r="Y1193" s="22">
        <f t="shared" si="243"/>
        <v>0</v>
      </c>
      <c r="Z1193" s="22">
        <f t="shared" si="244"/>
        <v>0</v>
      </c>
      <c r="AA1193" s="22" t="str">
        <f t="shared" si="234"/>
        <v/>
      </c>
      <c r="AB1193" s="22">
        <f>COUNTIF($G$2:G1193,G1193)</f>
        <v>0</v>
      </c>
      <c r="AC1193" s="22" t="str">
        <f t="shared" si="245"/>
        <v/>
      </c>
      <c r="AD1193" s="22" t="e">
        <f>VLOOKUP(D1193,'2-班级信息'!A:AI,35,0)</f>
        <v>#N/A</v>
      </c>
      <c r="AE1193" s="22" t="e">
        <f>VLOOKUP(D1193,'2-班级信息'!A:AL,12,0)</f>
        <v>#N/A</v>
      </c>
      <c r="AF1193" s="22" t="e">
        <f t="shared" si="235"/>
        <v>#N/A</v>
      </c>
      <c r="AG1193" s="22" t="e">
        <f t="shared" si="246"/>
        <v>#N/A</v>
      </c>
    </row>
    <row r="1194" spans="1:33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2" t="str">
        <f t="shared" si="236"/>
        <v xml:space="preserve"> </v>
      </c>
      <c r="R1194" s="22" t="str">
        <f>IF(Q1194="在读",IF(IFERROR(FIND("一",D1194),0)&gt;0,"一对一",VLOOKUP(LEFT(D1194,3),班级编码!A:H,8,0)),Q1194)</f>
        <v xml:space="preserve"> </v>
      </c>
      <c r="S1194" s="22">
        <f t="shared" si="237"/>
        <v>0</v>
      </c>
      <c r="T1194" s="22">
        <f t="shared" si="238"/>
        <v>0</v>
      </c>
      <c r="U1194" s="22" t="str">
        <f t="shared" si="239"/>
        <v/>
      </c>
      <c r="V1194" s="22" t="str">
        <f t="shared" si="240"/>
        <v/>
      </c>
      <c r="W1194" s="22" t="str">
        <f t="shared" si="241"/>
        <v/>
      </c>
      <c r="X1194" s="22" t="str">
        <f t="shared" si="242"/>
        <v/>
      </c>
      <c r="Y1194" s="22">
        <f t="shared" si="243"/>
        <v>0</v>
      </c>
      <c r="Z1194" s="22">
        <f t="shared" si="244"/>
        <v>0</v>
      </c>
      <c r="AA1194" s="22" t="str">
        <f t="shared" si="234"/>
        <v/>
      </c>
      <c r="AB1194" s="22">
        <f>COUNTIF($G$2:G1194,G1194)</f>
        <v>0</v>
      </c>
      <c r="AC1194" s="22" t="str">
        <f t="shared" si="245"/>
        <v/>
      </c>
      <c r="AD1194" s="22" t="e">
        <f>VLOOKUP(D1194,'2-班级信息'!A:AI,35,0)</f>
        <v>#N/A</v>
      </c>
      <c r="AE1194" s="22" t="e">
        <f>VLOOKUP(D1194,'2-班级信息'!A:AL,12,0)</f>
        <v>#N/A</v>
      </c>
      <c r="AF1194" s="22" t="e">
        <f t="shared" si="235"/>
        <v>#N/A</v>
      </c>
      <c r="AG1194" s="22" t="e">
        <f t="shared" si="246"/>
        <v>#N/A</v>
      </c>
    </row>
    <row r="1195" spans="1:33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2" t="str">
        <f t="shared" si="236"/>
        <v xml:space="preserve"> </v>
      </c>
      <c r="R1195" s="22" t="str">
        <f>IF(Q1195="在读",IF(IFERROR(FIND("一",D1195),0)&gt;0,"一对一",VLOOKUP(LEFT(D1195,3),班级编码!A:H,8,0)),Q1195)</f>
        <v xml:space="preserve"> </v>
      </c>
      <c r="S1195" s="22">
        <f t="shared" si="237"/>
        <v>0</v>
      </c>
      <c r="T1195" s="22">
        <f t="shared" si="238"/>
        <v>0</v>
      </c>
      <c r="U1195" s="22" t="str">
        <f t="shared" si="239"/>
        <v/>
      </c>
      <c r="V1195" s="22" t="str">
        <f t="shared" si="240"/>
        <v/>
      </c>
      <c r="W1195" s="22" t="str">
        <f t="shared" si="241"/>
        <v/>
      </c>
      <c r="X1195" s="22" t="str">
        <f t="shared" si="242"/>
        <v/>
      </c>
      <c r="Y1195" s="22">
        <f t="shared" si="243"/>
        <v>0</v>
      </c>
      <c r="Z1195" s="22">
        <f t="shared" si="244"/>
        <v>0</v>
      </c>
      <c r="AA1195" s="22" t="str">
        <f t="shared" si="234"/>
        <v/>
      </c>
      <c r="AB1195" s="22">
        <f>COUNTIF($G$2:G1195,G1195)</f>
        <v>0</v>
      </c>
      <c r="AC1195" s="22" t="str">
        <f t="shared" si="245"/>
        <v/>
      </c>
      <c r="AD1195" s="22" t="e">
        <f>VLOOKUP(D1195,'2-班级信息'!A:AI,35,0)</f>
        <v>#N/A</v>
      </c>
      <c r="AE1195" s="22" t="e">
        <f>VLOOKUP(D1195,'2-班级信息'!A:AL,12,0)</f>
        <v>#N/A</v>
      </c>
      <c r="AF1195" s="22" t="e">
        <f t="shared" si="235"/>
        <v>#N/A</v>
      </c>
      <c r="AG1195" s="22" t="e">
        <f t="shared" si="246"/>
        <v>#N/A</v>
      </c>
    </row>
    <row r="1196" spans="1:33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2" t="str">
        <f t="shared" si="236"/>
        <v xml:space="preserve"> </v>
      </c>
      <c r="R1196" s="22" t="str">
        <f>IF(Q1196="在读",IF(IFERROR(FIND("一",D1196),0)&gt;0,"一对一",VLOOKUP(LEFT(D1196,3),班级编码!A:H,8,0)),Q1196)</f>
        <v xml:space="preserve"> </v>
      </c>
      <c r="S1196" s="22">
        <f t="shared" si="237"/>
        <v>0</v>
      </c>
      <c r="T1196" s="22">
        <f t="shared" si="238"/>
        <v>0</v>
      </c>
      <c r="U1196" s="22" t="str">
        <f t="shared" si="239"/>
        <v/>
      </c>
      <c r="V1196" s="22" t="str">
        <f t="shared" si="240"/>
        <v/>
      </c>
      <c r="W1196" s="22" t="str">
        <f t="shared" si="241"/>
        <v/>
      </c>
      <c r="X1196" s="22" t="str">
        <f t="shared" si="242"/>
        <v/>
      </c>
      <c r="Y1196" s="22">
        <f t="shared" si="243"/>
        <v>0</v>
      </c>
      <c r="Z1196" s="22">
        <f t="shared" si="244"/>
        <v>0</v>
      </c>
      <c r="AA1196" s="22" t="str">
        <f t="shared" si="234"/>
        <v/>
      </c>
      <c r="AB1196" s="22">
        <f>COUNTIF($G$2:G1196,G1196)</f>
        <v>0</v>
      </c>
      <c r="AC1196" s="22" t="str">
        <f t="shared" si="245"/>
        <v/>
      </c>
      <c r="AD1196" s="22" t="e">
        <f>VLOOKUP(D1196,'2-班级信息'!A:AI,35,0)</f>
        <v>#N/A</v>
      </c>
      <c r="AE1196" s="22" t="e">
        <f>VLOOKUP(D1196,'2-班级信息'!A:AL,12,0)</f>
        <v>#N/A</v>
      </c>
      <c r="AF1196" s="22" t="e">
        <f t="shared" si="235"/>
        <v>#N/A</v>
      </c>
      <c r="AG1196" s="22" t="e">
        <f t="shared" si="246"/>
        <v>#N/A</v>
      </c>
    </row>
    <row r="1197" spans="1:33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2" t="str">
        <f t="shared" si="236"/>
        <v xml:space="preserve"> </v>
      </c>
      <c r="R1197" s="22" t="str">
        <f>IF(Q1197="在读",IF(IFERROR(FIND("一",D1197),0)&gt;0,"一对一",VLOOKUP(LEFT(D1197,3),班级编码!A:H,8,0)),Q1197)</f>
        <v xml:space="preserve"> </v>
      </c>
      <c r="S1197" s="22">
        <f t="shared" si="237"/>
        <v>0</v>
      </c>
      <c r="T1197" s="22">
        <f t="shared" si="238"/>
        <v>0</v>
      </c>
      <c r="U1197" s="22" t="str">
        <f t="shared" si="239"/>
        <v/>
      </c>
      <c r="V1197" s="22" t="str">
        <f t="shared" si="240"/>
        <v/>
      </c>
      <c r="W1197" s="22" t="str">
        <f t="shared" si="241"/>
        <v/>
      </c>
      <c r="X1197" s="22" t="str">
        <f t="shared" si="242"/>
        <v/>
      </c>
      <c r="Y1197" s="22">
        <f t="shared" si="243"/>
        <v>0</v>
      </c>
      <c r="Z1197" s="22">
        <f t="shared" si="244"/>
        <v>0</v>
      </c>
      <c r="AA1197" s="22" t="str">
        <f t="shared" si="234"/>
        <v/>
      </c>
      <c r="AB1197" s="22">
        <f>COUNTIF($G$2:G1197,G1197)</f>
        <v>0</v>
      </c>
      <c r="AC1197" s="22" t="str">
        <f t="shared" si="245"/>
        <v/>
      </c>
      <c r="AD1197" s="22" t="e">
        <f>VLOOKUP(D1197,'2-班级信息'!A:AI,35,0)</f>
        <v>#N/A</v>
      </c>
      <c r="AE1197" s="22" t="e">
        <f>VLOOKUP(D1197,'2-班级信息'!A:AL,12,0)</f>
        <v>#N/A</v>
      </c>
      <c r="AF1197" s="22" t="e">
        <f t="shared" si="235"/>
        <v>#N/A</v>
      </c>
      <c r="AG1197" s="22" t="e">
        <f t="shared" si="246"/>
        <v>#N/A</v>
      </c>
    </row>
    <row r="1198" spans="1:33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2" t="str">
        <f t="shared" si="236"/>
        <v xml:space="preserve"> </v>
      </c>
      <c r="R1198" s="22" t="str">
        <f>IF(Q1198="在读",IF(IFERROR(FIND("一",D1198),0)&gt;0,"一对一",VLOOKUP(LEFT(D1198,3),班级编码!A:H,8,0)),Q1198)</f>
        <v xml:space="preserve"> </v>
      </c>
      <c r="S1198" s="22">
        <f t="shared" si="237"/>
        <v>0</v>
      </c>
      <c r="T1198" s="22">
        <f t="shared" si="238"/>
        <v>0</v>
      </c>
      <c r="U1198" s="22" t="str">
        <f t="shared" si="239"/>
        <v/>
      </c>
      <c r="V1198" s="22" t="str">
        <f t="shared" si="240"/>
        <v/>
      </c>
      <c r="W1198" s="22" t="str">
        <f t="shared" si="241"/>
        <v/>
      </c>
      <c r="X1198" s="22" t="str">
        <f t="shared" si="242"/>
        <v/>
      </c>
      <c r="Y1198" s="22">
        <f t="shared" si="243"/>
        <v>0</v>
      </c>
      <c r="Z1198" s="22">
        <f t="shared" si="244"/>
        <v>0</v>
      </c>
      <c r="AA1198" s="22" t="str">
        <f t="shared" si="234"/>
        <v/>
      </c>
      <c r="AB1198" s="22">
        <f>COUNTIF($G$2:G1198,G1198)</f>
        <v>0</v>
      </c>
      <c r="AC1198" s="22" t="str">
        <f t="shared" si="245"/>
        <v/>
      </c>
      <c r="AD1198" s="22" t="e">
        <f>VLOOKUP(D1198,'2-班级信息'!A:AI,35,0)</f>
        <v>#N/A</v>
      </c>
      <c r="AE1198" s="22" t="e">
        <f>VLOOKUP(D1198,'2-班级信息'!A:AL,12,0)</f>
        <v>#N/A</v>
      </c>
      <c r="AF1198" s="22" t="e">
        <f t="shared" si="235"/>
        <v>#N/A</v>
      </c>
      <c r="AG1198" s="22" t="e">
        <f t="shared" si="246"/>
        <v>#N/A</v>
      </c>
    </row>
    <row r="1199" spans="1:33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2" t="str">
        <f t="shared" si="236"/>
        <v xml:space="preserve"> </v>
      </c>
      <c r="R1199" s="22" t="str">
        <f>IF(Q1199="在读",IF(IFERROR(FIND("一",D1199),0)&gt;0,"一对一",VLOOKUP(LEFT(D1199,3),班级编码!A:H,8,0)),Q1199)</f>
        <v xml:space="preserve"> </v>
      </c>
      <c r="S1199" s="22">
        <f t="shared" si="237"/>
        <v>0</v>
      </c>
      <c r="T1199" s="22">
        <f t="shared" si="238"/>
        <v>0</v>
      </c>
      <c r="U1199" s="22" t="str">
        <f t="shared" si="239"/>
        <v/>
      </c>
      <c r="V1199" s="22" t="str">
        <f t="shared" si="240"/>
        <v/>
      </c>
      <c r="W1199" s="22" t="str">
        <f t="shared" si="241"/>
        <v/>
      </c>
      <c r="X1199" s="22" t="str">
        <f t="shared" si="242"/>
        <v/>
      </c>
      <c r="Y1199" s="22">
        <f t="shared" si="243"/>
        <v>0</v>
      </c>
      <c r="Z1199" s="22">
        <f t="shared" si="244"/>
        <v>0</v>
      </c>
      <c r="AA1199" s="22" t="str">
        <f t="shared" si="234"/>
        <v/>
      </c>
      <c r="AB1199" s="22">
        <f>COUNTIF($G$2:G1199,G1199)</f>
        <v>0</v>
      </c>
      <c r="AC1199" s="22" t="str">
        <f t="shared" si="245"/>
        <v/>
      </c>
      <c r="AD1199" s="22" t="e">
        <f>VLOOKUP(D1199,'2-班级信息'!A:AI,35,0)</f>
        <v>#N/A</v>
      </c>
      <c r="AE1199" s="22" t="e">
        <f>VLOOKUP(D1199,'2-班级信息'!A:AL,12,0)</f>
        <v>#N/A</v>
      </c>
      <c r="AF1199" s="22" t="e">
        <f t="shared" si="235"/>
        <v>#N/A</v>
      </c>
      <c r="AG1199" s="22" t="e">
        <f t="shared" si="246"/>
        <v>#N/A</v>
      </c>
    </row>
    <row r="1200" spans="1:33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2" t="str">
        <f t="shared" si="236"/>
        <v xml:space="preserve"> </v>
      </c>
      <c r="R1200" s="22" t="str">
        <f>IF(Q1200="在读",IF(IFERROR(FIND("一",D1200),0)&gt;0,"一对一",VLOOKUP(LEFT(D1200,3),班级编码!A:H,8,0)),Q1200)</f>
        <v xml:space="preserve"> </v>
      </c>
      <c r="S1200" s="22">
        <f t="shared" si="237"/>
        <v>0</v>
      </c>
      <c r="T1200" s="22">
        <f t="shared" si="238"/>
        <v>0</v>
      </c>
      <c r="U1200" s="22" t="str">
        <f t="shared" si="239"/>
        <v/>
      </c>
      <c r="V1200" s="22" t="str">
        <f t="shared" si="240"/>
        <v/>
      </c>
      <c r="W1200" s="22" t="str">
        <f t="shared" si="241"/>
        <v/>
      </c>
      <c r="X1200" s="22" t="str">
        <f t="shared" si="242"/>
        <v/>
      </c>
      <c r="Y1200" s="22">
        <f t="shared" si="243"/>
        <v>0</v>
      </c>
      <c r="Z1200" s="22">
        <f t="shared" si="244"/>
        <v>0</v>
      </c>
      <c r="AA1200" s="22" t="str">
        <f t="shared" si="234"/>
        <v/>
      </c>
      <c r="AB1200" s="22">
        <f>COUNTIF($G$2:G1200,G1200)</f>
        <v>0</v>
      </c>
      <c r="AC1200" s="22" t="str">
        <f t="shared" si="245"/>
        <v/>
      </c>
      <c r="AD1200" s="22" t="e">
        <f>VLOOKUP(D1200,'2-班级信息'!A:AI,35,0)</f>
        <v>#N/A</v>
      </c>
      <c r="AE1200" s="22" t="e">
        <f>VLOOKUP(D1200,'2-班级信息'!A:AL,12,0)</f>
        <v>#N/A</v>
      </c>
      <c r="AF1200" s="22" t="e">
        <f t="shared" si="235"/>
        <v>#N/A</v>
      </c>
      <c r="AG1200" s="22" t="e">
        <f t="shared" si="246"/>
        <v>#N/A</v>
      </c>
    </row>
    <row r="1201" spans="1:33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2" t="str">
        <f t="shared" si="236"/>
        <v xml:space="preserve"> </v>
      </c>
      <c r="R1201" s="22" t="str">
        <f>IF(Q1201="在读",IF(IFERROR(FIND("一",D1201),0)&gt;0,"一对一",VLOOKUP(LEFT(D1201,3),班级编码!A:H,8,0)),Q1201)</f>
        <v xml:space="preserve"> </v>
      </c>
      <c r="S1201" s="22">
        <f t="shared" si="237"/>
        <v>0</v>
      </c>
      <c r="T1201" s="22">
        <f t="shared" si="238"/>
        <v>0</v>
      </c>
      <c r="U1201" s="22" t="str">
        <f t="shared" si="239"/>
        <v/>
      </c>
      <c r="V1201" s="22" t="str">
        <f t="shared" si="240"/>
        <v/>
      </c>
      <c r="W1201" s="22" t="str">
        <f t="shared" si="241"/>
        <v/>
      </c>
      <c r="X1201" s="22" t="str">
        <f t="shared" si="242"/>
        <v/>
      </c>
      <c r="Y1201" s="22">
        <f t="shared" si="243"/>
        <v>0</v>
      </c>
      <c r="Z1201" s="22">
        <f t="shared" si="244"/>
        <v>0</v>
      </c>
      <c r="AA1201" s="22" t="str">
        <f t="shared" si="234"/>
        <v/>
      </c>
      <c r="AB1201" s="22">
        <f>COUNTIF($G$2:G1201,G1201)</f>
        <v>0</v>
      </c>
      <c r="AC1201" s="22" t="str">
        <f t="shared" si="245"/>
        <v/>
      </c>
      <c r="AD1201" s="22" t="e">
        <f>VLOOKUP(D1201,'2-班级信息'!A:AI,35,0)</f>
        <v>#N/A</v>
      </c>
      <c r="AE1201" s="22" t="e">
        <f>VLOOKUP(D1201,'2-班级信息'!A:AL,12,0)</f>
        <v>#N/A</v>
      </c>
      <c r="AF1201" s="22" t="e">
        <f t="shared" si="235"/>
        <v>#N/A</v>
      </c>
      <c r="AG1201" s="22" t="e">
        <f t="shared" si="246"/>
        <v>#N/A</v>
      </c>
    </row>
    <row r="1202" spans="1:33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2" t="str">
        <f t="shared" si="236"/>
        <v xml:space="preserve"> </v>
      </c>
      <c r="R1202" s="22" t="str">
        <f>IF(Q1202="在读",IF(IFERROR(FIND("一",D1202),0)&gt;0,"一对一",VLOOKUP(LEFT(D1202,3),班级编码!A:H,8,0)),Q1202)</f>
        <v xml:space="preserve"> </v>
      </c>
      <c r="S1202" s="22">
        <f t="shared" si="237"/>
        <v>0</v>
      </c>
      <c r="T1202" s="22">
        <f t="shared" si="238"/>
        <v>0</v>
      </c>
      <c r="U1202" s="22" t="str">
        <f t="shared" si="239"/>
        <v/>
      </c>
      <c r="V1202" s="22" t="str">
        <f t="shared" si="240"/>
        <v/>
      </c>
      <c r="W1202" s="22" t="str">
        <f t="shared" si="241"/>
        <v/>
      </c>
      <c r="X1202" s="22" t="str">
        <f t="shared" si="242"/>
        <v/>
      </c>
      <c r="Y1202" s="22">
        <f t="shared" si="243"/>
        <v>0</v>
      </c>
      <c r="Z1202" s="22">
        <f t="shared" si="244"/>
        <v>0</v>
      </c>
      <c r="AA1202" s="22" t="str">
        <f t="shared" si="234"/>
        <v/>
      </c>
      <c r="AB1202" s="22">
        <f>COUNTIF($G$2:G1202,G1202)</f>
        <v>0</v>
      </c>
      <c r="AC1202" s="22" t="str">
        <f t="shared" si="245"/>
        <v/>
      </c>
      <c r="AD1202" s="22" t="e">
        <f>VLOOKUP(D1202,'2-班级信息'!A:AI,35,0)</f>
        <v>#N/A</v>
      </c>
      <c r="AE1202" s="22" t="e">
        <f>VLOOKUP(D1202,'2-班级信息'!A:AL,12,0)</f>
        <v>#N/A</v>
      </c>
      <c r="AF1202" s="22" t="e">
        <f t="shared" si="235"/>
        <v>#N/A</v>
      </c>
      <c r="AG1202" s="22" t="e">
        <f t="shared" si="246"/>
        <v>#N/A</v>
      </c>
    </row>
    <row r="1203" spans="1:33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2" t="str">
        <f t="shared" si="236"/>
        <v xml:space="preserve"> </v>
      </c>
      <c r="R1203" s="22" t="str">
        <f>IF(Q1203="在读",IF(IFERROR(FIND("一",D1203),0)&gt;0,"一对一",VLOOKUP(LEFT(D1203,3),班级编码!A:H,8,0)),Q1203)</f>
        <v xml:space="preserve"> </v>
      </c>
      <c r="S1203" s="22">
        <f t="shared" si="237"/>
        <v>0</v>
      </c>
      <c r="T1203" s="22">
        <f t="shared" si="238"/>
        <v>0</v>
      </c>
      <c r="U1203" s="22" t="str">
        <f t="shared" si="239"/>
        <v/>
      </c>
      <c r="V1203" s="22" t="str">
        <f t="shared" si="240"/>
        <v/>
      </c>
      <c r="W1203" s="22" t="str">
        <f t="shared" si="241"/>
        <v/>
      </c>
      <c r="X1203" s="22" t="str">
        <f t="shared" si="242"/>
        <v/>
      </c>
      <c r="Y1203" s="22">
        <f t="shared" si="243"/>
        <v>0</v>
      </c>
      <c r="Z1203" s="22">
        <f t="shared" si="244"/>
        <v>0</v>
      </c>
      <c r="AA1203" s="22" t="str">
        <f t="shared" si="234"/>
        <v/>
      </c>
      <c r="AB1203" s="22">
        <f>COUNTIF($G$2:G1203,G1203)</f>
        <v>0</v>
      </c>
      <c r="AC1203" s="22" t="str">
        <f t="shared" si="245"/>
        <v/>
      </c>
      <c r="AD1203" s="22" t="e">
        <f>VLOOKUP(D1203,'2-班级信息'!A:AI,35,0)</f>
        <v>#N/A</v>
      </c>
      <c r="AE1203" s="22" t="e">
        <f>VLOOKUP(D1203,'2-班级信息'!A:AL,12,0)</f>
        <v>#N/A</v>
      </c>
      <c r="AF1203" s="22" t="e">
        <f t="shared" si="235"/>
        <v>#N/A</v>
      </c>
      <c r="AG1203" s="22" t="e">
        <f t="shared" si="246"/>
        <v>#N/A</v>
      </c>
    </row>
    <row r="1204" spans="1:33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2" t="str">
        <f t="shared" si="236"/>
        <v xml:space="preserve"> </v>
      </c>
      <c r="R1204" s="22" t="str">
        <f>IF(Q1204="在读",IF(IFERROR(FIND("一",D1204),0)&gt;0,"一对一",VLOOKUP(LEFT(D1204,3),班级编码!A:H,8,0)),Q1204)</f>
        <v xml:space="preserve"> </v>
      </c>
      <c r="S1204" s="22">
        <f t="shared" si="237"/>
        <v>0</v>
      </c>
      <c r="T1204" s="22">
        <f t="shared" si="238"/>
        <v>0</v>
      </c>
      <c r="U1204" s="22" t="str">
        <f t="shared" si="239"/>
        <v/>
      </c>
      <c r="V1204" s="22" t="str">
        <f t="shared" si="240"/>
        <v/>
      </c>
      <c r="W1204" s="22" t="str">
        <f t="shared" si="241"/>
        <v/>
      </c>
      <c r="X1204" s="22" t="str">
        <f t="shared" si="242"/>
        <v/>
      </c>
      <c r="Y1204" s="22">
        <f t="shared" si="243"/>
        <v>0</v>
      </c>
      <c r="Z1204" s="22">
        <f t="shared" si="244"/>
        <v>0</v>
      </c>
      <c r="AA1204" s="22" t="str">
        <f t="shared" si="234"/>
        <v/>
      </c>
      <c r="AB1204" s="22">
        <f>COUNTIF($G$2:G1204,G1204)</f>
        <v>0</v>
      </c>
      <c r="AC1204" s="22" t="str">
        <f t="shared" si="245"/>
        <v/>
      </c>
      <c r="AD1204" s="22" t="e">
        <f>VLOOKUP(D1204,'2-班级信息'!A:AI,35,0)</f>
        <v>#N/A</v>
      </c>
      <c r="AE1204" s="22" t="e">
        <f>VLOOKUP(D1204,'2-班级信息'!A:AL,12,0)</f>
        <v>#N/A</v>
      </c>
      <c r="AF1204" s="22" t="e">
        <f t="shared" si="235"/>
        <v>#N/A</v>
      </c>
      <c r="AG1204" s="22" t="e">
        <f t="shared" si="246"/>
        <v>#N/A</v>
      </c>
    </row>
    <row r="1205" spans="1:33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2" t="str">
        <f t="shared" si="236"/>
        <v xml:space="preserve"> </v>
      </c>
      <c r="R1205" s="22" t="str">
        <f>IF(Q1205="在读",IF(IFERROR(FIND("一",D1205),0)&gt;0,"一对一",VLOOKUP(LEFT(D1205,3),班级编码!A:H,8,0)),Q1205)</f>
        <v xml:space="preserve"> </v>
      </c>
      <c r="S1205" s="22">
        <f t="shared" si="237"/>
        <v>0</v>
      </c>
      <c r="T1205" s="22">
        <f t="shared" si="238"/>
        <v>0</v>
      </c>
      <c r="U1205" s="22" t="str">
        <f t="shared" si="239"/>
        <v/>
      </c>
      <c r="V1205" s="22" t="str">
        <f t="shared" si="240"/>
        <v/>
      </c>
      <c r="W1205" s="22" t="str">
        <f t="shared" si="241"/>
        <v/>
      </c>
      <c r="X1205" s="22" t="str">
        <f t="shared" si="242"/>
        <v/>
      </c>
      <c r="Y1205" s="22">
        <f t="shared" si="243"/>
        <v>0</v>
      </c>
      <c r="Z1205" s="22">
        <f t="shared" si="244"/>
        <v>0</v>
      </c>
      <c r="AA1205" s="22" t="str">
        <f t="shared" si="234"/>
        <v/>
      </c>
      <c r="AB1205" s="22">
        <f>COUNTIF($G$2:G1205,G1205)</f>
        <v>0</v>
      </c>
      <c r="AC1205" s="22" t="str">
        <f t="shared" si="245"/>
        <v/>
      </c>
      <c r="AD1205" s="22" t="e">
        <f>VLOOKUP(D1205,'2-班级信息'!A:AI,35,0)</f>
        <v>#N/A</v>
      </c>
      <c r="AE1205" s="22" t="e">
        <f>VLOOKUP(D1205,'2-班级信息'!A:AL,12,0)</f>
        <v>#N/A</v>
      </c>
      <c r="AF1205" s="22" t="e">
        <f t="shared" si="235"/>
        <v>#N/A</v>
      </c>
      <c r="AG1205" s="22" t="e">
        <f t="shared" si="246"/>
        <v>#N/A</v>
      </c>
    </row>
    <row r="1206" spans="1:33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2" t="str">
        <f t="shared" si="236"/>
        <v xml:space="preserve"> </v>
      </c>
      <c r="R1206" s="22" t="str">
        <f>IF(Q1206="在读",IF(IFERROR(FIND("一",D1206),0)&gt;0,"一对一",VLOOKUP(LEFT(D1206,3),班级编码!A:H,8,0)),Q1206)</f>
        <v xml:space="preserve"> </v>
      </c>
      <c r="S1206" s="22">
        <f t="shared" si="237"/>
        <v>0</v>
      </c>
      <c r="T1206" s="22">
        <f t="shared" si="238"/>
        <v>0</v>
      </c>
      <c r="U1206" s="22" t="str">
        <f t="shared" si="239"/>
        <v/>
      </c>
      <c r="V1206" s="22" t="str">
        <f t="shared" si="240"/>
        <v/>
      </c>
      <c r="W1206" s="22" t="str">
        <f t="shared" si="241"/>
        <v/>
      </c>
      <c r="X1206" s="22" t="str">
        <f t="shared" si="242"/>
        <v/>
      </c>
      <c r="Y1206" s="22">
        <f t="shared" si="243"/>
        <v>0</v>
      </c>
      <c r="Z1206" s="22">
        <f t="shared" si="244"/>
        <v>0</v>
      </c>
      <c r="AA1206" s="22" t="str">
        <f t="shared" si="234"/>
        <v/>
      </c>
      <c r="AB1206" s="22">
        <f>COUNTIF($G$2:G1206,G1206)</f>
        <v>0</v>
      </c>
      <c r="AC1206" s="22" t="str">
        <f t="shared" si="245"/>
        <v/>
      </c>
      <c r="AD1206" s="22" t="e">
        <f>VLOOKUP(D1206,'2-班级信息'!A:AI,35,0)</f>
        <v>#N/A</v>
      </c>
      <c r="AE1206" s="22" t="e">
        <f>VLOOKUP(D1206,'2-班级信息'!A:AL,12,0)</f>
        <v>#N/A</v>
      </c>
      <c r="AF1206" s="22" t="e">
        <f t="shared" si="235"/>
        <v>#N/A</v>
      </c>
      <c r="AG1206" s="22" t="e">
        <f t="shared" si="246"/>
        <v>#N/A</v>
      </c>
    </row>
    <row r="1207" spans="1:33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2" t="str">
        <f t="shared" si="236"/>
        <v xml:space="preserve"> </v>
      </c>
      <c r="R1207" s="22" t="str">
        <f>IF(Q1207="在读",IF(IFERROR(FIND("一",D1207),0)&gt;0,"一对一",VLOOKUP(LEFT(D1207,3),班级编码!A:H,8,0)),Q1207)</f>
        <v xml:space="preserve"> </v>
      </c>
      <c r="S1207" s="22">
        <f t="shared" si="237"/>
        <v>0</v>
      </c>
      <c r="T1207" s="22">
        <f t="shared" si="238"/>
        <v>0</v>
      </c>
      <c r="U1207" s="22" t="str">
        <f t="shared" si="239"/>
        <v/>
      </c>
      <c r="V1207" s="22" t="str">
        <f t="shared" si="240"/>
        <v/>
      </c>
      <c r="W1207" s="22" t="str">
        <f t="shared" si="241"/>
        <v/>
      </c>
      <c r="X1207" s="22" t="str">
        <f t="shared" si="242"/>
        <v/>
      </c>
      <c r="Y1207" s="22">
        <f t="shared" si="243"/>
        <v>0</v>
      </c>
      <c r="Z1207" s="22">
        <f t="shared" si="244"/>
        <v>0</v>
      </c>
      <c r="AA1207" s="22" t="str">
        <f t="shared" si="234"/>
        <v/>
      </c>
      <c r="AB1207" s="22">
        <f>COUNTIF($G$2:G1207,G1207)</f>
        <v>0</v>
      </c>
      <c r="AC1207" s="22" t="str">
        <f t="shared" si="245"/>
        <v/>
      </c>
      <c r="AD1207" s="22" t="e">
        <f>VLOOKUP(D1207,'2-班级信息'!A:AI,35,0)</f>
        <v>#N/A</v>
      </c>
      <c r="AE1207" s="22" t="e">
        <f>VLOOKUP(D1207,'2-班级信息'!A:AL,12,0)</f>
        <v>#N/A</v>
      </c>
      <c r="AF1207" s="22" t="e">
        <f t="shared" si="235"/>
        <v>#N/A</v>
      </c>
      <c r="AG1207" s="22" t="e">
        <f t="shared" si="246"/>
        <v>#N/A</v>
      </c>
    </row>
    <row r="1208" spans="1:33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2" t="str">
        <f t="shared" si="236"/>
        <v xml:space="preserve"> </v>
      </c>
      <c r="R1208" s="22" t="str">
        <f>IF(Q1208="在读",IF(IFERROR(FIND("一",D1208),0)&gt;0,"一对一",VLOOKUP(LEFT(D1208,3),班级编码!A:H,8,0)),Q1208)</f>
        <v xml:space="preserve"> </v>
      </c>
      <c r="S1208" s="22">
        <f t="shared" si="237"/>
        <v>0</v>
      </c>
      <c r="T1208" s="22">
        <f t="shared" si="238"/>
        <v>0</v>
      </c>
      <c r="U1208" s="22" t="str">
        <f t="shared" si="239"/>
        <v/>
      </c>
      <c r="V1208" s="22" t="str">
        <f t="shared" si="240"/>
        <v/>
      </c>
      <c r="W1208" s="22" t="str">
        <f t="shared" si="241"/>
        <v/>
      </c>
      <c r="X1208" s="22" t="str">
        <f t="shared" si="242"/>
        <v/>
      </c>
      <c r="Y1208" s="22">
        <f t="shared" si="243"/>
        <v>0</v>
      </c>
      <c r="Z1208" s="22">
        <f t="shared" si="244"/>
        <v>0</v>
      </c>
      <c r="AA1208" s="22" t="str">
        <f t="shared" si="234"/>
        <v/>
      </c>
      <c r="AB1208" s="22">
        <f>COUNTIF($G$2:G1208,G1208)</f>
        <v>0</v>
      </c>
      <c r="AC1208" s="22" t="str">
        <f t="shared" si="245"/>
        <v/>
      </c>
      <c r="AD1208" s="22" t="e">
        <f>VLOOKUP(D1208,'2-班级信息'!A:AI,35,0)</f>
        <v>#N/A</v>
      </c>
      <c r="AE1208" s="22" t="e">
        <f>VLOOKUP(D1208,'2-班级信息'!A:AL,12,0)</f>
        <v>#N/A</v>
      </c>
      <c r="AF1208" s="22" t="e">
        <f t="shared" si="235"/>
        <v>#N/A</v>
      </c>
      <c r="AG1208" s="22" t="e">
        <f t="shared" si="246"/>
        <v>#N/A</v>
      </c>
    </row>
    <row r="1209" spans="1:33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2" t="str">
        <f t="shared" si="236"/>
        <v xml:space="preserve"> </v>
      </c>
      <c r="R1209" s="22" t="str">
        <f>IF(Q1209="在读",IF(IFERROR(FIND("一",D1209),0)&gt;0,"一对一",VLOOKUP(LEFT(D1209,3),班级编码!A:H,8,0)),Q1209)</f>
        <v xml:space="preserve"> </v>
      </c>
      <c r="S1209" s="22">
        <f t="shared" si="237"/>
        <v>0</v>
      </c>
      <c r="T1209" s="22">
        <f t="shared" si="238"/>
        <v>0</v>
      </c>
      <c r="U1209" s="22" t="str">
        <f t="shared" si="239"/>
        <v/>
      </c>
      <c r="V1209" s="22" t="str">
        <f t="shared" si="240"/>
        <v/>
      </c>
      <c r="W1209" s="22" t="str">
        <f t="shared" si="241"/>
        <v/>
      </c>
      <c r="X1209" s="22" t="str">
        <f t="shared" si="242"/>
        <v/>
      </c>
      <c r="Y1209" s="22">
        <f t="shared" si="243"/>
        <v>0</v>
      </c>
      <c r="Z1209" s="22">
        <f t="shared" si="244"/>
        <v>0</v>
      </c>
      <c r="AA1209" s="22" t="str">
        <f t="shared" si="234"/>
        <v/>
      </c>
      <c r="AB1209" s="22">
        <f>COUNTIF($G$2:G1209,G1209)</f>
        <v>0</v>
      </c>
      <c r="AC1209" s="22" t="str">
        <f t="shared" si="245"/>
        <v/>
      </c>
      <c r="AD1209" s="22" t="e">
        <f>VLOOKUP(D1209,'2-班级信息'!A:AI,35,0)</f>
        <v>#N/A</v>
      </c>
      <c r="AE1209" s="22" t="e">
        <f>VLOOKUP(D1209,'2-班级信息'!A:AL,12,0)</f>
        <v>#N/A</v>
      </c>
      <c r="AF1209" s="22" t="e">
        <f t="shared" si="235"/>
        <v>#N/A</v>
      </c>
      <c r="AG1209" s="22" t="e">
        <f t="shared" si="246"/>
        <v>#N/A</v>
      </c>
    </row>
    <row r="1210" spans="1:33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2" t="str">
        <f t="shared" si="236"/>
        <v xml:space="preserve"> </v>
      </c>
      <c r="R1210" s="22" t="str">
        <f>IF(Q1210="在读",IF(IFERROR(FIND("一",D1210),0)&gt;0,"一对一",VLOOKUP(LEFT(D1210,3),班级编码!A:H,8,0)),Q1210)</f>
        <v xml:space="preserve"> </v>
      </c>
      <c r="S1210" s="22">
        <f t="shared" si="237"/>
        <v>0</v>
      </c>
      <c r="T1210" s="22">
        <f t="shared" si="238"/>
        <v>0</v>
      </c>
      <c r="U1210" s="22" t="str">
        <f t="shared" si="239"/>
        <v/>
      </c>
      <c r="V1210" s="22" t="str">
        <f t="shared" si="240"/>
        <v/>
      </c>
      <c r="W1210" s="22" t="str">
        <f t="shared" si="241"/>
        <v/>
      </c>
      <c r="X1210" s="22" t="str">
        <f t="shared" si="242"/>
        <v/>
      </c>
      <c r="Y1210" s="22">
        <f t="shared" si="243"/>
        <v>0</v>
      </c>
      <c r="Z1210" s="22">
        <f t="shared" si="244"/>
        <v>0</v>
      </c>
      <c r="AA1210" s="22" t="str">
        <f t="shared" si="234"/>
        <v/>
      </c>
      <c r="AB1210" s="22">
        <f>COUNTIF($G$2:G1210,G1210)</f>
        <v>0</v>
      </c>
      <c r="AC1210" s="22" t="str">
        <f t="shared" si="245"/>
        <v/>
      </c>
      <c r="AD1210" s="22" t="e">
        <f>VLOOKUP(D1210,'2-班级信息'!A:AI,35,0)</f>
        <v>#N/A</v>
      </c>
      <c r="AE1210" s="22" t="e">
        <f>VLOOKUP(D1210,'2-班级信息'!A:AL,12,0)</f>
        <v>#N/A</v>
      </c>
      <c r="AF1210" s="22" t="e">
        <f t="shared" si="235"/>
        <v>#N/A</v>
      </c>
      <c r="AG1210" s="22" t="e">
        <f t="shared" si="246"/>
        <v>#N/A</v>
      </c>
    </row>
    <row r="1211" spans="1:33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2" t="str">
        <f t="shared" si="236"/>
        <v xml:space="preserve"> </v>
      </c>
      <c r="R1211" s="22" t="str">
        <f>IF(Q1211="在读",IF(IFERROR(FIND("一",D1211),0)&gt;0,"一对一",VLOOKUP(LEFT(D1211,3),班级编码!A:H,8,0)),Q1211)</f>
        <v xml:space="preserve"> </v>
      </c>
      <c r="S1211" s="22">
        <f t="shared" si="237"/>
        <v>0</v>
      </c>
      <c r="T1211" s="22">
        <f t="shared" si="238"/>
        <v>0</v>
      </c>
      <c r="U1211" s="22" t="str">
        <f t="shared" si="239"/>
        <v/>
      </c>
      <c r="V1211" s="22" t="str">
        <f t="shared" si="240"/>
        <v/>
      </c>
      <c r="W1211" s="22" t="str">
        <f t="shared" si="241"/>
        <v/>
      </c>
      <c r="X1211" s="22" t="str">
        <f t="shared" si="242"/>
        <v/>
      </c>
      <c r="Y1211" s="22">
        <f t="shared" si="243"/>
        <v>0</v>
      </c>
      <c r="Z1211" s="22">
        <f t="shared" si="244"/>
        <v>0</v>
      </c>
      <c r="AA1211" s="22" t="str">
        <f t="shared" si="234"/>
        <v/>
      </c>
      <c r="AB1211" s="22">
        <f>COUNTIF($G$2:G1211,G1211)</f>
        <v>0</v>
      </c>
      <c r="AC1211" s="22" t="str">
        <f t="shared" si="245"/>
        <v/>
      </c>
      <c r="AD1211" s="22" t="e">
        <f>VLOOKUP(D1211,'2-班级信息'!A:AI,35,0)</f>
        <v>#N/A</v>
      </c>
      <c r="AE1211" s="22" t="e">
        <f>VLOOKUP(D1211,'2-班级信息'!A:AL,12,0)</f>
        <v>#N/A</v>
      </c>
      <c r="AF1211" s="22" t="e">
        <f t="shared" si="235"/>
        <v>#N/A</v>
      </c>
      <c r="AG1211" s="22" t="e">
        <f t="shared" si="246"/>
        <v>#N/A</v>
      </c>
    </row>
    <row r="1212" spans="1:33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2" t="str">
        <f t="shared" si="236"/>
        <v xml:space="preserve"> </v>
      </c>
      <c r="R1212" s="22" t="str">
        <f>IF(Q1212="在读",IF(IFERROR(FIND("一",D1212),0)&gt;0,"一对一",VLOOKUP(LEFT(D1212,3),班级编码!A:H,8,0)),Q1212)</f>
        <v xml:space="preserve"> </v>
      </c>
      <c r="S1212" s="22">
        <f t="shared" si="237"/>
        <v>0</v>
      </c>
      <c r="T1212" s="22">
        <f t="shared" si="238"/>
        <v>0</v>
      </c>
      <c r="U1212" s="22" t="str">
        <f t="shared" si="239"/>
        <v/>
      </c>
      <c r="V1212" s="22" t="str">
        <f t="shared" si="240"/>
        <v/>
      </c>
      <c r="W1212" s="22" t="str">
        <f t="shared" si="241"/>
        <v/>
      </c>
      <c r="X1212" s="22" t="str">
        <f t="shared" si="242"/>
        <v/>
      </c>
      <c r="Y1212" s="22">
        <f t="shared" si="243"/>
        <v>0</v>
      </c>
      <c r="Z1212" s="22">
        <f t="shared" si="244"/>
        <v>0</v>
      </c>
      <c r="AA1212" s="22" t="str">
        <f t="shared" si="234"/>
        <v/>
      </c>
      <c r="AB1212" s="22">
        <f>COUNTIF($G$2:G1212,G1212)</f>
        <v>0</v>
      </c>
      <c r="AC1212" s="22" t="str">
        <f t="shared" si="245"/>
        <v/>
      </c>
      <c r="AD1212" s="22" t="e">
        <f>VLOOKUP(D1212,'2-班级信息'!A:AI,35,0)</f>
        <v>#N/A</v>
      </c>
      <c r="AE1212" s="22" t="e">
        <f>VLOOKUP(D1212,'2-班级信息'!A:AL,12,0)</f>
        <v>#N/A</v>
      </c>
      <c r="AF1212" s="22" t="e">
        <f t="shared" si="235"/>
        <v>#N/A</v>
      </c>
      <c r="AG1212" s="22" t="e">
        <f t="shared" si="246"/>
        <v>#N/A</v>
      </c>
    </row>
    <row r="1213" spans="1:33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2" t="str">
        <f t="shared" si="236"/>
        <v xml:space="preserve"> </v>
      </c>
      <c r="R1213" s="22" t="str">
        <f>IF(Q1213="在读",IF(IFERROR(FIND("一",D1213),0)&gt;0,"一对一",VLOOKUP(LEFT(D1213,3),班级编码!A:H,8,0)),Q1213)</f>
        <v xml:space="preserve"> </v>
      </c>
      <c r="S1213" s="22">
        <f t="shared" si="237"/>
        <v>0</v>
      </c>
      <c r="T1213" s="22">
        <f t="shared" si="238"/>
        <v>0</v>
      </c>
      <c r="U1213" s="22" t="str">
        <f t="shared" si="239"/>
        <v/>
      </c>
      <c r="V1213" s="22" t="str">
        <f t="shared" si="240"/>
        <v/>
      </c>
      <c r="W1213" s="22" t="str">
        <f t="shared" si="241"/>
        <v/>
      </c>
      <c r="X1213" s="22" t="str">
        <f t="shared" si="242"/>
        <v/>
      </c>
      <c r="Y1213" s="22">
        <f t="shared" si="243"/>
        <v>0</v>
      </c>
      <c r="Z1213" s="22">
        <f t="shared" si="244"/>
        <v>0</v>
      </c>
      <c r="AA1213" s="22" t="str">
        <f t="shared" si="234"/>
        <v/>
      </c>
      <c r="AB1213" s="22">
        <f>COUNTIF($G$2:G1213,G1213)</f>
        <v>0</v>
      </c>
      <c r="AC1213" s="22" t="str">
        <f t="shared" si="245"/>
        <v/>
      </c>
      <c r="AD1213" s="22" t="e">
        <f>VLOOKUP(D1213,'2-班级信息'!A:AI,35,0)</f>
        <v>#N/A</v>
      </c>
      <c r="AE1213" s="22" t="e">
        <f>VLOOKUP(D1213,'2-班级信息'!A:AL,12,0)</f>
        <v>#N/A</v>
      </c>
      <c r="AF1213" s="22" t="e">
        <f t="shared" si="235"/>
        <v>#N/A</v>
      </c>
      <c r="AG1213" s="22" t="e">
        <f t="shared" si="246"/>
        <v>#N/A</v>
      </c>
    </row>
    <row r="1214" spans="1:33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2" t="str">
        <f t="shared" si="236"/>
        <v xml:space="preserve"> </v>
      </c>
      <c r="R1214" s="22" t="str">
        <f>IF(Q1214="在读",IF(IFERROR(FIND("一",D1214),0)&gt;0,"一对一",VLOOKUP(LEFT(D1214,3),班级编码!A:H,8,0)),Q1214)</f>
        <v xml:space="preserve"> </v>
      </c>
      <c r="S1214" s="22">
        <f t="shared" si="237"/>
        <v>0</v>
      </c>
      <c r="T1214" s="22">
        <f t="shared" si="238"/>
        <v>0</v>
      </c>
      <c r="U1214" s="22" t="str">
        <f t="shared" si="239"/>
        <v/>
      </c>
      <c r="V1214" s="22" t="str">
        <f t="shared" si="240"/>
        <v/>
      </c>
      <c r="W1214" s="22" t="str">
        <f t="shared" si="241"/>
        <v/>
      </c>
      <c r="X1214" s="22" t="str">
        <f t="shared" si="242"/>
        <v/>
      </c>
      <c r="Y1214" s="22">
        <f t="shared" si="243"/>
        <v>0</v>
      </c>
      <c r="Z1214" s="22">
        <f t="shared" si="244"/>
        <v>0</v>
      </c>
      <c r="AA1214" s="22" t="str">
        <f t="shared" si="234"/>
        <v/>
      </c>
      <c r="AB1214" s="22">
        <f>COUNTIF($G$2:G1214,G1214)</f>
        <v>0</v>
      </c>
      <c r="AC1214" s="22" t="str">
        <f t="shared" si="245"/>
        <v/>
      </c>
      <c r="AD1214" s="22" t="e">
        <f>VLOOKUP(D1214,'2-班级信息'!A:AI,35,0)</f>
        <v>#N/A</v>
      </c>
      <c r="AE1214" s="22" t="e">
        <f>VLOOKUP(D1214,'2-班级信息'!A:AL,12,0)</f>
        <v>#N/A</v>
      </c>
      <c r="AF1214" s="22" t="e">
        <f t="shared" si="235"/>
        <v>#N/A</v>
      </c>
      <c r="AG1214" s="22" t="e">
        <f t="shared" si="246"/>
        <v>#N/A</v>
      </c>
    </row>
    <row r="1215" spans="1:33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2" t="str">
        <f t="shared" si="236"/>
        <v xml:space="preserve"> </v>
      </c>
      <c r="R1215" s="22" t="str">
        <f>IF(Q1215="在读",IF(IFERROR(FIND("一",D1215),0)&gt;0,"一对一",VLOOKUP(LEFT(D1215,3),班级编码!A:H,8,0)),Q1215)</f>
        <v xml:space="preserve"> </v>
      </c>
      <c r="S1215" s="22">
        <f t="shared" si="237"/>
        <v>0</v>
      </c>
      <c r="T1215" s="22">
        <f t="shared" si="238"/>
        <v>0</v>
      </c>
      <c r="U1215" s="22" t="str">
        <f t="shared" si="239"/>
        <v/>
      </c>
      <c r="V1215" s="22" t="str">
        <f t="shared" si="240"/>
        <v/>
      </c>
      <c r="W1215" s="22" t="str">
        <f t="shared" si="241"/>
        <v/>
      </c>
      <c r="X1215" s="22" t="str">
        <f t="shared" si="242"/>
        <v/>
      </c>
      <c r="Y1215" s="22">
        <f t="shared" si="243"/>
        <v>0</v>
      </c>
      <c r="Z1215" s="22">
        <f t="shared" si="244"/>
        <v>0</v>
      </c>
      <c r="AA1215" s="22" t="str">
        <f t="shared" si="234"/>
        <v/>
      </c>
      <c r="AB1215" s="22">
        <f>COUNTIF($G$2:G1215,G1215)</f>
        <v>0</v>
      </c>
      <c r="AC1215" s="22" t="str">
        <f t="shared" si="245"/>
        <v/>
      </c>
      <c r="AD1215" s="22" t="e">
        <f>VLOOKUP(D1215,'2-班级信息'!A:AI,35,0)</f>
        <v>#N/A</v>
      </c>
      <c r="AE1215" s="22" t="e">
        <f>VLOOKUP(D1215,'2-班级信息'!A:AL,12,0)</f>
        <v>#N/A</v>
      </c>
      <c r="AF1215" s="22" t="e">
        <f t="shared" si="235"/>
        <v>#N/A</v>
      </c>
      <c r="AG1215" s="22" t="e">
        <f t="shared" si="246"/>
        <v>#N/A</v>
      </c>
    </row>
    <row r="1216" spans="1:33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2" t="str">
        <f t="shared" si="236"/>
        <v xml:space="preserve"> </v>
      </c>
      <c r="R1216" s="22" t="str">
        <f>IF(Q1216="在读",IF(IFERROR(FIND("一",D1216),0)&gt;0,"一对一",VLOOKUP(LEFT(D1216,3),班级编码!A:H,8,0)),Q1216)</f>
        <v xml:space="preserve"> </v>
      </c>
      <c r="S1216" s="22">
        <f t="shared" si="237"/>
        <v>0</v>
      </c>
      <c r="T1216" s="22">
        <f t="shared" si="238"/>
        <v>0</v>
      </c>
      <c r="U1216" s="22" t="str">
        <f t="shared" si="239"/>
        <v/>
      </c>
      <c r="V1216" s="22" t="str">
        <f t="shared" si="240"/>
        <v/>
      </c>
      <c r="W1216" s="22" t="str">
        <f t="shared" si="241"/>
        <v/>
      </c>
      <c r="X1216" s="22" t="str">
        <f t="shared" si="242"/>
        <v/>
      </c>
      <c r="Y1216" s="22">
        <f t="shared" si="243"/>
        <v>0</v>
      </c>
      <c r="Z1216" s="22">
        <f t="shared" si="244"/>
        <v>0</v>
      </c>
      <c r="AA1216" s="22" t="str">
        <f t="shared" si="234"/>
        <v/>
      </c>
      <c r="AB1216" s="22">
        <f>COUNTIF($G$2:G1216,G1216)</f>
        <v>0</v>
      </c>
      <c r="AC1216" s="22" t="str">
        <f t="shared" si="245"/>
        <v/>
      </c>
      <c r="AD1216" s="22" t="e">
        <f>VLOOKUP(D1216,'2-班级信息'!A:AI,35,0)</f>
        <v>#N/A</v>
      </c>
      <c r="AE1216" s="22" t="e">
        <f>VLOOKUP(D1216,'2-班级信息'!A:AL,12,0)</f>
        <v>#N/A</v>
      </c>
      <c r="AF1216" s="22" t="e">
        <f t="shared" si="235"/>
        <v>#N/A</v>
      </c>
      <c r="AG1216" s="22" t="e">
        <f t="shared" si="246"/>
        <v>#N/A</v>
      </c>
    </row>
    <row r="1217" spans="1:33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2" t="str">
        <f t="shared" si="236"/>
        <v xml:space="preserve"> </v>
      </c>
      <c r="R1217" s="22" t="str">
        <f>IF(Q1217="在读",IF(IFERROR(FIND("一",D1217),0)&gt;0,"一对一",VLOOKUP(LEFT(D1217,3),班级编码!A:H,8,0)),Q1217)</f>
        <v xml:space="preserve"> </v>
      </c>
      <c r="S1217" s="22">
        <f t="shared" si="237"/>
        <v>0</v>
      </c>
      <c r="T1217" s="22">
        <f t="shared" si="238"/>
        <v>0</v>
      </c>
      <c r="U1217" s="22" t="str">
        <f t="shared" si="239"/>
        <v/>
      </c>
      <c r="V1217" s="22" t="str">
        <f t="shared" si="240"/>
        <v/>
      </c>
      <c r="W1217" s="22" t="str">
        <f t="shared" si="241"/>
        <v/>
      </c>
      <c r="X1217" s="22" t="str">
        <f t="shared" si="242"/>
        <v/>
      </c>
      <c r="Y1217" s="22">
        <f t="shared" si="243"/>
        <v>0</v>
      </c>
      <c r="Z1217" s="22">
        <f t="shared" si="244"/>
        <v>0</v>
      </c>
      <c r="AA1217" s="22" t="str">
        <f t="shared" si="234"/>
        <v/>
      </c>
      <c r="AB1217" s="22">
        <f>COUNTIF($G$2:G1217,G1217)</f>
        <v>0</v>
      </c>
      <c r="AC1217" s="22" t="str">
        <f t="shared" si="245"/>
        <v/>
      </c>
      <c r="AD1217" s="22" t="e">
        <f>VLOOKUP(D1217,'2-班级信息'!A:AI,35,0)</f>
        <v>#N/A</v>
      </c>
      <c r="AE1217" s="22" t="e">
        <f>VLOOKUP(D1217,'2-班级信息'!A:AL,12,0)</f>
        <v>#N/A</v>
      </c>
      <c r="AF1217" s="22" t="e">
        <f t="shared" si="235"/>
        <v>#N/A</v>
      </c>
      <c r="AG1217" s="22" t="e">
        <f t="shared" si="246"/>
        <v>#N/A</v>
      </c>
    </row>
    <row r="1218" spans="1:33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2" t="str">
        <f t="shared" si="236"/>
        <v xml:space="preserve"> </v>
      </c>
      <c r="R1218" s="22" t="str">
        <f>IF(Q1218="在读",IF(IFERROR(FIND("一",D1218),0)&gt;0,"一对一",VLOOKUP(LEFT(D1218,3),班级编码!A:H,8,0)),Q1218)</f>
        <v xml:space="preserve"> </v>
      </c>
      <c r="S1218" s="22">
        <f t="shared" si="237"/>
        <v>0</v>
      </c>
      <c r="T1218" s="22">
        <f t="shared" si="238"/>
        <v>0</v>
      </c>
      <c r="U1218" s="22" t="str">
        <f t="shared" si="239"/>
        <v/>
      </c>
      <c r="V1218" s="22" t="str">
        <f t="shared" si="240"/>
        <v/>
      </c>
      <c r="W1218" s="22" t="str">
        <f t="shared" si="241"/>
        <v/>
      </c>
      <c r="X1218" s="22" t="str">
        <f t="shared" si="242"/>
        <v/>
      </c>
      <c r="Y1218" s="22">
        <f t="shared" si="243"/>
        <v>0</v>
      </c>
      <c r="Z1218" s="22">
        <f t="shared" si="244"/>
        <v>0</v>
      </c>
      <c r="AA1218" s="22" t="str">
        <f t="shared" ref="AA1218:AA1281" si="247">IF(COUNTIF(G:G,G1218)&gt;1,"重复","")</f>
        <v/>
      </c>
      <c r="AB1218" s="22">
        <f>COUNTIF($G$2:G1218,G1218)</f>
        <v>0</v>
      </c>
      <c r="AC1218" s="22" t="str">
        <f t="shared" si="245"/>
        <v/>
      </c>
      <c r="AD1218" s="22" t="e">
        <f>VLOOKUP(D1218,'2-班级信息'!A:AI,35,0)</f>
        <v>#N/A</v>
      </c>
      <c r="AE1218" s="22" t="e">
        <f>VLOOKUP(D1218,'2-班级信息'!A:AL,12,0)</f>
        <v>#N/A</v>
      </c>
      <c r="AF1218" s="22" t="e">
        <f t="shared" ref="AF1218:AF1281" si="248">IF(R1218="一对一","一对一",VLOOKUP(I1218,AH:AI,2,0))</f>
        <v>#N/A</v>
      </c>
      <c r="AG1218" s="22" t="e">
        <f t="shared" si="246"/>
        <v>#N/A</v>
      </c>
    </row>
    <row r="1219" spans="1:33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2" t="str">
        <f t="shared" ref="Q1219:Q1282" si="249">IF(D1219="停读","停读",IF(D1219="未进班","未进班",IF(AND(M1219="",G1219&lt;&gt;""),"在读"," ")))</f>
        <v xml:space="preserve"> </v>
      </c>
      <c r="R1219" s="22" t="str">
        <f>IF(Q1219="在读",IF(IFERROR(FIND("一",D1219),0)&gt;0,"一对一",VLOOKUP(LEFT(D1219,3),班级编码!A:H,8,0)),Q1219)</f>
        <v xml:space="preserve"> </v>
      </c>
      <c r="S1219" s="22">
        <f t="shared" ref="S1219:S1282" si="250">+D1219</f>
        <v>0</v>
      </c>
      <c r="T1219" s="22">
        <f t="shared" ref="T1219:T1282" si="251">IFERROR(LEFT(F1219,FIND(",",F1219)-1),F1219)</f>
        <v>0</v>
      </c>
      <c r="U1219" s="22" t="str">
        <f t="shared" ref="U1219:U1282" si="252">IF(Y1219=Z1219,X1219,W1219)</f>
        <v/>
      </c>
      <c r="V1219" s="22" t="str">
        <f t="shared" ref="V1219:V1282" si="253">IF(Y1219=Z1219,W1219,X1219)</f>
        <v/>
      </c>
      <c r="W1219" s="22" t="str">
        <f t="shared" ref="W1219:W1282" si="254">IFERROR(MID(F1219,FIND(",",F1219)+1,FIND("@",SUBSTITUTE(F1219,",","@",2))-FIND(",",F1219)-1),IF(ISERROR(FIND(",",F1219)),"",MID(F1219,FIND(",",F1219)+1,20)))</f>
        <v/>
      </c>
      <c r="X1219" s="22" t="str">
        <f t="shared" ref="X1219:X1282" si="255">IFERROR(MID(F1219,FIND("@",SUBSTITUTE(F1219,",","@",2))+1,10),"")</f>
        <v/>
      </c>
      <c r="Y1219" s="22">
        <f t="shared" ref="Y1219:Y1282" si="256">LEN(W1219)</f>
        <v>0</v>
      </c>
      <c r="Z1219" s="22">
        <f t="shared" ref="Z1219:Z1282" si="257">LENB(W1219)</f>
        <v>0</v>
      </c>
      <c r="AA1219" s="22" t="str">
        <f t="shared" si="247"/>
        <v/>
      </c>
      <c r="AB1219" s="22">
        <f>COUNTIF($G$2:G1219,G1219)</f>
        <v>0</v>
      </c>
      <c r="AC1219" s="22" t="str">
        <f t="shared" ref="AC1219:AC1282" si="258">IF(IFERROR(FIND("一",D1219),0)&gt;0,"一对一",LEFT(D1219,3))</f>
        <v/>
      </c>
      <c r="AD1219" s="22" t="e">
        <f>VLOOKUP(D1219,'2-班级信息'!A:AI,35,0)</f>
        <v>#N/A</v>
      </c>
      <c r="AE1219" s="22" t="e">
        <f>VLOOKUP(D1219,'2-班级信息'!A:AL,12,0)</f>
        <v>#N/A</v>
      </c>
      <c r="AF1219" s="22" t="e">
        <f t="shared" si="248"/>
        <v>#N/A</v>
      </c>
      <c r="AG1219" s="22" t="e">
        <f t="shared" ref="AG1219:AG1282" si="259">IF(OR(AF1219="幼儿班",AF1219="中学班",AF1219="一对一"),AF1219,IF(OR(AD1219="周日晚上",AD1219="周五晚上",AD1219="周六晚上"),AD1219,IF(OR(AD1219="周六上午",AD1219="周六下午",AD1219="周日上午",AD1219="周日下午",),"小学周末白天班","小学平时"&amp;AE1219&amp;"班")))</f>
        <v>#N/A</v>
      </c>
    </row>
    <row r="1220" spans="1:33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2" t="str">
        <f t="shared" si="249"/>
        <v xml:space="preserve"> </v>
      </c>
      <c r="R1220" s="22" t="str">
        <f>IF(Q1220="在读",IF(IFERROR(FIND("一",D1220),0)&gt;0,"一对一",VLOOKUP(LEFT(D1220,3),班级编码!A:H,8,0)),Q1220)</f>
        <v xml:space="preserve"> </v>
      </c>
      <c r="S1220" s="22">
        <f t="shared" si="250"/>
        <v>0</v>
      </c>
      <c r="T1220" s="22">
        <f t="shared" si="251"/>
        <v>0</v>
      </c>
      <c r="U1220" s="22" t="str">
        <f t="shared" si="252"/>
        <v/>
      </c>
      <c r="V1220" s="22" t="str">
        <f t="shared" si="253"/>
        <v/>
      </c>
      <c r="W1220" s="22" t="str">
        <f t="shared" si="254"/>
        <v/>
      </c>
      <c r="X1220" s="22" t="str">
        <f t="shared" si="255"/>
        <v/>
      </c>
      <c r="Y1220" s="22">
        <f t="shared" si="256"/>
        <v>0</v>
      </c>
      <c r="Z1220" s="22">
        <f t="shared" si="257"/>
        <v>0</v>
      </c>
      <c r="AA1220" s="22" t="str">
        <f t="shared" si="247"/>
        <v/>
      </c>
      <c r="AB1220" s="22">
        <f>COUNTIF($G$2:G1220,G1220)</f>
        <v>0</v>
      </c>
      <c r="AC1220" s="22" t="str">
        <f t="shared" si="258"/>
        <v/>
      </c>
      <c r="AD1220" s="22" t="e">
        <f>VLOOKUP(D1220,'2-班级信息'!A:AI,35,0)</f>
        <v>#N/A</v>
      </c>
      <c r="AE1220" s="22" t="e">
        <f>VLOOKUP(D1220,'2-班级信息'!A:AL,12,0)</f>
        <v>#N/A</v>
      </c>
      <c r="AF1220" s="22" t="e">
        <f t="shared" si="248"/>
        <v>#N/A</v>
      </c>
      <c r="AG1220" s="22" t="e">
        <f t="shared" si="259"/>
        <v>#N/A</v>
      </c>
    </row>
    <row r="1221" spans="1:33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2" t="str">
        <f t="shared" si="249"/>
        <v xml:space="preserve"> </v>
      </c>
      <c r="R1221" s="22" t="str">
        <f>IF(Q1221="在读",IF(IFERROR(FIND("一",D1221),0)&gt;0,"一对一",VLOOKUP(LEFT(D1221,3),班级编码!A:H,8,0)),Q1221)</f>
        <v xml:space="preserve"> </v>
      </c>
      <c r="S1221" s="22">
        <f t="shared" si="250"/>
        <v>0</v>
      </c>
      <c r="T1221" s="22">
        <f t="shared" si="251"/>
        <v>0</v>
      </c>
      <c r="U1221" s="22" t="str">
        <f t="shared" si="252"/>
        <v/>
      </c>
      <c r="V1221" s="22" t="str">
        <f t="shared" si="253"/>
        <v/>
      </c>
      <c r="W1221" s="22" t="str">
        <f t="shared" si="254"/>
        <v/>
      </c>
      <c r="X1221" s="22" t="str">
        <f t="shared" si="255"/>
        <v/>
      </c>
      <c r="Y1221" s="22">
        <f t="shared" si="256"/>
        <v>0</v>
      </c>
      <c r="Z1221" s="22">
        <f t="shared" si="257"/>
        <v>0</v>
      </c>
      <c r="AA1221" s="22" t="str">
        <f t="shared" si="247"/>
        <v/>
      </c>
      <c r="AB1221" s="22">
        <f>COUNTIF($G$2:G1221,G1221)</f>
        <v>0</v>
      </c>
      <c r="AC1221" s="22" t="str">
        <f t="shared" si="258"/>
        <v/>
      </c>
      <c r="AD1221" s="22" t="e">
        <f>VLOOKUP(D1221,'2-班级信息'!A:AI,35,0)</f>
        <v>#N/A</v>
      </c>
      <c r="AE1221" s="22" t="e">
        <f>VLOOKUP(D1221,'2-班级信息'!A:AL,12,0)</f>
        <v>#N/A</v>
      </c>
      <c r="AF1221" s="22" t="e">
        <f t="shared" si="248"/>
        <v>#N/A</v>
      </c>
      <c r="AG1221" s="22" t="e">
        <f t="shared" si="259"/>
        <v>#N/A</v>
      </c>
    </row>
    <row r="1222" spans="1:33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2" t="str">
        <f t="shared" si="249"/>
        <v xml:space="preserve"> </v>
      </c>
      <c r="R1222" s="22" t="str">
        <f>IF(Q1222="在读",IF(IFERROR(FIND("一",D1222),0)&gt;0,"一对一",VLOOKUP(LEFT(D1222,3),班级编码!A:H,8,0)),Q1222)</f>
        <v xml:space="preserve"> </v>
      </c>
      <c r="S1222" s="22">
        <f t="shared" si="250"/>
        <v>0</v>
      </c>
      <c r="T1222" s="22">
        <f t="shared" si="251"/>
        <v>0</v>
      </c>
      <c r="U1222" s="22" t="str">
        <f t="shared" si="252"/>
        <v/>
      </c>
      <c r="V1222" s="22" t="str">
        <f t="shared" si="253"/>
        <v/>
      </c>
      <c r="W1222" s="22" t="str">
        <f t="shared" si="254"/>
        <v/>
      </c>
      <c r="X1222" s="22" t="str">
        <f t="shared" si="255"/>
        <v/>
      </c>
      <c r="Y1222" s="22">
        <f t="shared" si="256"/>
        <v>0</v>
      </c>
      <c r="Z1222" s="22">
        <f t="shared" si="257"/>
        <v>0</v>
      </c>
      <c r="AA1222" s="22" t="str">
        <f t="shared" si="247"/>
        <v/>
      </c>
      <c r="AB1222" s="22">
        <f>COUNTIF($G$2:G1222,G1222)</f>
        <v>0</v>
      </c>
      <c r="AC1222" s="22" t="str">
        <f t="shared" si="258"/>
        <v/>
      </c>
      <c r="AD1222" s="22" t="e">
        <f>VLOOKUP(D1222,'2-班级信息'!A:AI,35,0)</f>
        <v>#N/A</v>
      </c>
      <c r="AE1222" s="22" t="e">
        <f>VLOOKUP(D1222,'2-班级信息'!A:AL,12,0)</f>
        <v>#N/A</v>
      </c>
      <c r="AF1222" s="22" t="e">
        <f t="shared" si="248"/>
        <v>#N/A</v>
      </c>
      <c r="AG1222" s="22" t="e">
        <f t="shared" si="259"/>
        <v>#N/A</v>
      </c>
    </row>
    <row r="1223" spans="1:33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2" t="str">
        <f t="shared" si="249"/>
        <v xml:space="preserve"> </v>
      </c>
      <c r="R1223" s="22" t="str">
        <f>IF(Q1223="在读",IF(IFERROR(FIND("一",D1223),0)&gt;0,"一对一",VLOOKUP(LEFT(D1223,3),班级编码!A:H,8,0)),Q1223)</f>
        <v xml:space="preserve"> </v>
      </c>
      <c r="S1223" s="22">
        <f t="shared" si="250"/>
        <v>0</v>
      </c>
      <c r="T1223" s="22">
        <f t="shared" si="251"/>
        <v>0</v>
      </c>
      <c r="U1223" s="22" t="str">
        <f t="shared" si="252"/>
        <v/>
      </c>
      <c r="V1223" s="22" t="str">
        <f t="shared" si="253"/>
        <v/>
      </c>
      <c r="W1223" s="22" t="str">
        <f t="shared" si="254"/>
        <v/>
      </c>
      <c r="X1223" s="22" t="str">
        <f t="shared" si="255"/>
        <v/>
      </c>
      <c r="Y1223" s="22">
        <f t="shared" si="256"/>
        <v>0</v>
      </c>
      <c r="Z1223" s="22">
        <f t="shared" si="257"/>
        <v>0</v>
      </c>
      <c r="AA1223" s="22" t="str">
        <f t="shared" si="247"/>
        <v/>
      </c>
      <c r="AB1223" s="22">
        <f>COUNTIF($G$2:G1223,G1223)</f>
        <v>0</v>
      </c>
      <c r="AC1223" s="22" t="str">
        <f t="shared" si="258"/>
        <v/>
      </c>
      <c r="AD1223" s="22" t="e">
        <f>VLOOKUP(D1223,'2-班级信息'!A:AI,35,0)</f>
        <v>#N/A</v>
      </c>
      <c r="AE1223" s="22" t="e">
        <f>VLOOKUP(D1223,'2-班级信息'!A:AL,12,0)</f>
        <v>#N/A</v>
      </c>
      <c r="AF1223" s="22" t="e">
        <f t="shared" si="248"/>
        <v>#N/A</v>
      </c>
      <c r="AG1223" s="22" t="e">
        <f t="shared" si="259"/>
        <v>#N/A</v>
      </c>
    </row>
    <row r="1224" spans="1:33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2" t="str">
        <f t="shared" si="249"/>
        <v xml:space="preserve"> </v>
      </c>
      <c r="R1224" s="22" t="str">
        <f>IF(Q1224="在读",IF(IFERROR(FIND("一",D1224),0)&gt;0,"一对一",VLOOKUP(LEFT(D1224,3),班级编码!A:H,8,0)),Q1224)</f>
        <v xml:space="preserve"> </v>
      </c>
      <c r="S1224" s="22">
        <f t="shared" si="250"/>
        <v>0</v>
      </c>
      <c r="T1224" s="22">
        <f t="shared" si="251"/>
        <v>0</v>
      </c>
      <c r="U1224" s="22" t="str">
        <f t="shared" si="252"/>
        <v/>
      </c>
      <c r="V1224" s="22" t="str">
        <f t="shared" si="253"/>
        <v/>
      </c>
      <c r="W1224" s="22" t="str">
        <f t="shared" si="254"/>
        <v/>
      </c>
      <c r="X1224" s="22" t="str">
        <f t="shared" si="255"/>
        <v/>
      </c>
      <c r="Y1224" s="22">
        <f t="shared" si="256"/>
        <v>0</v>
      </c>
      <c r="Z1224" s="22">
        <f t="shared" si="257"/>
        <v>0</v>
      </c>
      <c r="AA1224" s="22" t="str">
        <f t="shared" si="247"/>
        <v/>
      </c>
      <c r="AB1224" s="22">
        <f>COUNTIF($G$2:G1224,G1224)</f>
        <v>0</v>
      </c>
      <c r="AC1224" s="22" t="str">
        <f t="shared" si="258"/>
        <v/>
      </c>
      <c r="AD1224" s="22" t="e">
        <f>VLOOKUP(D1224,'2-班级信息'!A:AI,35,0)</f>
        <v>#N/A</v>
      </c>
      <c r="AE1224" s="22" t="e">
        <f>VLOOKUP(D1224,'2-班级信息'!A:AL,12,0)</f>
        <v>#N/A</v>
      </c>
      <c r="AF1224" s="22" t="e">
        <f t="shared" si="248"/>
        <v>#N/A</v>
      </c>
      <c r="AG1224" s="22" t="e">
        <f t="shared" si="259"/>
        <v>#N/A</v>
      </c>
    </row>
    <row r="1225" spans="1:33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2" t="str">
        <f t="shared" si="249"/>
        <v xml:space="preserve"> </v>
      </c>
      <c r="R1225" s="22" t="str">
        <f>IF(Q1225="在读",IF(IFERROR(FIND("一",D1225),0)&gt;0,"一对一",VLOOKUP(LEFT(D1225,3),班级编码!A:H,8,0)),Q1225)</f>
        <v xml:space="preserve"> </v>
      </c>
      <c r="S1225" s="22">
        <f t="shared" si="250"/>
        <v>0</v>
      </c>
      <c r="T1225" s="22">
        <f t="shared" si="251"/>
        <v>0</v>
      </c>
      <c r="U1225" s="22" t="str">
        <f t="shared" si="252"/>
        <v/>
      </c>
      <c r="V1225" s="22" t="str">
        <f t="shared" si="253"/>
        <v/>
      </c>
      <c r="W1225" s="22" t="str">
        <f t="shared" si="254"/>
        <v/>
      </c>
      <c r="X1225" s="22" t="str">
        <f t="shared" si="255"/>
        <v/>
      </c>
      <c r="Y1225" s="22">
        <f t="shared" si="256"/>
        <v>0</v>
      </c>
      <c r="Z1225" s="22">
        <f t="shared" si="257"/>
        <v>0</v>
      </c>
      <c r="AA1225" s="22" t="str">
        <f t="shared" si="247"/>
        <v/>
      </c>
      <c r="AB1225" s="22">
        <f>COUNTIF($G$2:G1225,G1225)</f>
        <v>0</v>
      </c>
      <c r="AC1225" s="22" t="str">
        <f t="shared" si="258"/>
        <v/>
      </c>
      <c r="AD1225" s="22" t="e">
        <f>VLOOKUP(D1225,'2-班级信息'!A:AI,35,0)</f>
        <v>#N/A</v>
      </c>
      <c r="AE1225" s="22" t="e">
        <f>VLOOKUP(D1225,'2-班级信息'!A:AL,12,0)</f>
        <v>#N/A</v>
      </c>
      <c r="AF1225" s="22" t="e">
        <f t="shared" si="248"/>
        <v>#N/A</v>
      </c>
      <c r="AG1225" s="22" t="e">
        <f t="shared" si="259"/>
        <v>#N/A</v>
      </c>
    </row>
    <row r="1226" spans="1:33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2" t="str">
        <f t="shared" si="249"/>
        <v xml:space="preserve"> </v>
      </c>
      <c r="R1226" s="22" t="str">
        <f>IF(Q1226="在读",IF(IFERROR(FIND("一",D1226),0)&gt;0,"一对一",VLOOKUP(LEFT(D1226,3),班级编码!A:H,8,0)),Q1226)</f>
        <v xml:space="preserve"> </v>
      </c>
      <c r="S1226" s="22">
        <f t="shared" si="250"/>
        <v>0</v>
      </c>
      <c r="T1226" s="22">
        <f t="shared" si="251"/>
        <v>0</v>
      </c>
      <c r="U1226" s="22" t="str">
        <f t="shared" si="252"/>
        <v/>
      </c>
      <c r="V1226" s="22" t="str">
        <f t="shared" si="253"/>
        <v/>
      </c>
      <c r="W1226" s="22" t="str">
        <f t="shared" si="254"/>
        <v/>
      </c>
      <c r="X1226" s="22" t="str">
        <f t="shared" si="255"/>
        <v/>
      </c>
      <c r="Y1226" s="22">
        <f t="shared" si="256"/>
        <v>0</v>
      </c>
      <c r="Z1226" s="22">
        <f t="shared" si="257"/>
        <v>0</v>
      </c>
      <c r="AA1226" s="22" t="str">
        <f t="shared" si="247"/>
        <v/>
      </c>
      <c r="AB1226" s="22">
        <f>COUNTIF($G$2:G1226,G1226)</f>
        <v>0</v>
      </c>
      <c r="AC1226" s="22" t="str">
        <f t="shared" si="258"/>
        <v/>
      </c>
      <c r="AD1226" s="22" t="e">
        <f>VLOOKUP(D1226,'2-班级信息'!A:AI,35,0)</f>
        <v>#N/A</v>
      </c>
      <c r="AE1226" s="22" t="e">
        <f>VLOOKUP(D1226,'2-班级信息'!A:AL,12,0)</f>
        <v>#N/A</v>
      </c>
      <c r="AF1226" s="22" t="e">
        <f t="shared" si="248"/>
        <v>#N/A</v>
      </c>
      <c r="AG1226" s="22" t="e">
        <f t="shared" si="259"/>
        <v>#N/A</v>
      </c>
    </row>
    <row r="1227" spans="1:33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2" t="str">
        <f t="shared" si="249"/>
        <v xml:space="preserve"> </v>
      </c>
      <c r="R1227" s="22" t="str">
        <f>IF(Q1227="在读",IF(IFERROR(FIND("一",D1227),0)&gt;0,"一对一",VLOOKUP(LEFT(D1227,3),班级编码!A:H,8,0)),Q1227)</f>
        <v xml:space="preserve"> </v>
      </c>
      <c r="S1227" s="22">
        <f t="shared" si="250"/>
        <v>0</v>
      </c>
      <c r="T1227" s="22">
        <f t="shared" si="251"/>
        <v>0</v>
      </c>
      <c r="U1227" s="22" t="str">
        <f t="shared" si="252"/>
        <v/>
      </c>
      <c r="V1227" s="22" t="str">
        <f t="shared" si="253"/>
        <v/>
      </c>
      <c r="W1227" s="22" t="str">
        <f t="shared" si="254"/>
        <v/>
      </c>
      <c r="X1227" s="22" t="str">
        <f t="shared" si="255"/>
        <v/>
      </c>
      <c r="Y1227" s="22">
        <f t="shared" si="256"/>
        <v>0</v>
      </c>
      <c r="Z1227" s="22">
        <f t="shared" si="257"/>
        <v>0</v>
      </c>
      <c r="AA1227" s="22" t="str">
        <f t="shared" si="247"/>
        <v/>
      </c>
      <c r="AB1227" s="22">
        <f>COUNTIF($G$2:G1227,G1227)</f>
        <v>0</v>
      </c>
      <c r="AC1227" s="22" t="str">
        <f t="shared" si="258"/>
        <v/>
      </c>
      <c r="AD1227" s="22" t="e">
        <f>VLOOKUP(D1227,'2-班级信息'!A:AI,35,0)</f>
        <v>#N/A</v>
      </c>
      <c r="AE1227" s="22" t="e">
        <f>VLOOKUP(D1227,'2-班级信息'!A:AL,12,0)</f>
        <v>#N/A</v>
      </c>
      <c r="AF1227" s="22" t="e">
        <f t="shared" si="248"/>
        <v>#N/A</v>
      </c>
      <c r="AG1227" s="22" t="e">
        <f t="shared" si="259"/>
        <v>#N/A</v>
      </c>
    </row>
    <row r="1228" spans="1:33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2" t="str">
        <f t="shared" si="249"/>
        <v xml:space="preserve"> </v>
      </c>
      <c r="R1228" s="22" t="str">
        <f>IF(Q1228="在读",IF(IFERROR(FIND("一",D1228),0)&gt;0,"一对一",VLOOKUP(LEFT(D1228,3),班级编码!A:H,8,0)),Q1228)</f>
        <v xml:space="preserve"> </v>
      </c>
      <c r="S1228" s="22">
        <f t="shared" si="250"/>
        <v>0</v>
      </c>
      <c r="T1228" s="22">
        <f t="shared" si="251"/>
        <v>0</v>
      </c>
      <c r="U1228" s="22" t="str">
        <f t="shared" si="252"/>
        <v/>
      </c>
      <c r="V1228" s="22" t="str">
        <f t="shared" si="253"/>
        <v/>
      </c>
      <c r="W1228" s="22" t="str">
        <f t="shared" si="254"/>
        <v/>
      </c>
      <c r="X1228" s="22" t="str">
        <f t="shared" si="255"/>
        <v/>
      </c>
      <c r="Y1228" s="22">
        <f t="shared" si="256"/>
        <v>0</v>
      </c>
      <c r="Z1228" s="22">
        <f t="shared" si="257"/>
        <v>0</v>
      </c>
      <c r="AA1228" s="22" t="str">
        <f t="shared" si="247"/>
        <v/>
      </c>
      <c r="AB1228" s="22">
        <f>COUNTIF($G$2:G1228,G1228)</f>
        <v>0</v>
      </c>
      <c r="AC1228" s="22" t="str">
        <f t="shared" si="258"/>
        <v/>
      </c>
      <c r="AD1228" s="22" t="e">
        <f>VLOOKUP(D1228,'2-班级信息'!A:AI,35,0)</f>
        <v>#N/A</v>
      </c>
      <c r="AE1228" s="22" t="e">
        <f>VLOOKUP(D1228,'2-班级信息'!A:AL,12,0)</f>
        <v>#N/A</v>
      </c>
      <c r="AF1228" s="22" t="e">
        <f t="shared" si="248"/>
        <v>#N/A</v>
      </c>
      <c r="AG1228" s="22" t="e">
        <f t="shared" si="259"/>
        <v>#N/A</v>
      </c>
    </row>
    <row r="1229" spans="1:33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2" t="str">
        <f t="shared" si="249"/>
        <v xml:space="preserve"> </v>
      </c>
      <c r="R1229" s="22" t="str">
        <f>IF(Q1229="在读",IF(IFERROR(FIND("一",D1229),0)&gt;0,"一对一",VLOOKUP(LEFT(D1229,3),班级编码!A:H,8,0)),Q1229)</f>
        <v xml:space="preserve"> </v>
      </c>
      <c r="S1229" s="22">
        <f t="shared" si="250"/>
        <v>0</v>
      </c>
      <c r="T1229" s="22">
        <f t="shared" si="251"/>
        <v>0</v>
      </c>
      <c r="U1229" s="22" t="str">
        <f t="shared" si="252"/>
        <v/>
      </c>
      <c r="V1229" s="22" t="str">
        <f t="shared" si="253"/>
        <v/>
      </c>
      <c r="W1229" s="22" t="str">
        <f t="shared" si="254"/>
        <v/>
      </c>
      <c r="X1229" s="22" t="str">
        <f t="shared" si="255"/>
        <v/>
      </c>
      <c r="Y1229" s="22">
        <f t="shared" si="256"/>
        <v>0</v>
      </c>
      <c r="Z1229" s="22">
        <f t="shared" si="257"/>
        <v>0</v>
      </c>
      <c r="AA1229" s="22" t="str">
        <f t="shared" si="247"/>
        <v/>
      </c>
      <c r="AB1229" s="22">
        <f>COUNTIF($G$2:G1229,G1229)</f>
        <v>0</v>
      </c>
      <c r="AC1229" s="22" t="str">
        <f t="shared" si="258"/>
        <v/>
      </c>
      <c r="AD1229" s="22" t="e">
        <f>VLOOKUP(D1229,'2-班级信息'!A:AI,35,0)</f>
        <v>#N/A</v>
      </c>
      <c r="AE1229" s="22" t="e">
        <f>VLOOKUP(D1229,'2-班级信息'!A:AL,12,0)</f>
        <v>#N/A</v>
      </c>
      <c r="AF1229" s="22" t="e">
        <f t="shared" si="248"/>
        <v>#N/A</v>
      </c>
      <c r="AG1229" s="22" t="e">
        <f t="shared" si="259"/>
        <v>#N/A</v>
      </c>
    </row>
    <row r="1230" spans="1:33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2" t="str">
        <f t="shared" si="249"/>
        <v xml:space="preserve"> </v>
      </c>
      <c r="R1230" s="22" t="str">
        <f>IF(Q1230="在读",IF(IFERROR(FIND("一",D1230),0)&gt;0,"一对一",VLOOKUP(LEFT(D1230,3),班级编码!A:H,8,0)),Q1230)</f>
        <v xml:space="preserve"> </v>
      </c>
      <c r="S1230" s="22">
        <f t="shared" si="250"/>
        <v>0</v>
      </c>
      <c r="T1230" s="22">
        <f t="shared" si="251"/>
        <v>0</v>
      </c>
      <c r="U1230" s="22" t="str">
        <f t="shared" si="252"/>
        <v/>
      </c>
      <c r="V1230" s="22" t="str">
        <f t="shared" si="253"/>
        <v/>
      </c>
      <c r="W1230" s="22" t="str">
        <f t="shared" si="254"/>
        <v/>
      </c>
      <c r="X1230" s="22" t="str">
        <f t="shared" si="255"/>
        <v/>
      </c>
      <c r="Y1230" s="22">
        <f t="shared" si="256"/>
        <v>0</v>
      </c>
      <c r="Z1230" s="22">
        <f t="shared" si="257"/>
        <v>0</v>
      </c>
      <c r="AA1230" s="22" t="str">
        <f t="shared" si="247"/>
        <v/>
      </c>
      <c r="AB1230" s="22">
        <f>COUNTIF($G$2:G1230,G1230)</f>
        <v>0</v>
      </c>
      <c r="AC1230" s="22" t="str">
        <f t="shared" si="258"/>
        <v/>
      </c>
      <c r="AD1230" s="22" t="e">
        <f>VLOOKUP(D1230,'2-班级信息'!A:AI,35,0)</f>
        <v>#N/A</v>
      </c>
      <c r="AE1230" s="22" t="e">
        <f>VLOOKUP(D1230,'2-班级信息'!A:AL,12,0)</f>
        <v>#N/A</v>
      </c>
      <c r="AF1230" s="22" t="e">
        <f t="shared" si="248"/>
        <v>#N/A</v>
      </c>
      <c r="AG1230" s="22" t="e">
        <f t="shared" si="259"/>
        <v>#N/A</v>
      </c>
    </row>
    <row r="1231" spans="1:33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2" t="str">
        <f t="shared" si="249"/>
        <v xml:space="preserve"> </v>
      </c>
      <c r="R1231" s="22" t="str">
        <f>IF(Q1231="在读",IF(IFERROR(FIND("一",D1231),0)&gt;0,"一对一",VLOOKUP(LEFT(D1231,3),班级编码!A:H,8,0)),Q1231)</f>
        <v xml:space="preserve"> </v>
      </c>
      <c r="S1231" s="22">
        <f t="shared" si="250"/>
        <v>0</v>
      </c>
      <c r="T1231" s="22">
        <f t="shared" si="251"/>
        <v>0</v>
      </c>
      <c r="U1231" s="22" t="str">
        <f t="shared" si="252"/>
        <v/>
      </c>
      <c r="V1231" s="22" t="str">
        <f t="shared" si="253"/>
        <v/>
      </c>
      <c r="W1231" s="22" t="str">
        <f t="shared" si="254"/>
        <v/>
      </c>
      <c r="X1231" s="22" t="str">
        <f t="shared" si="255"/>
        <v/>
      </c>
      <c r="Y1231" s="22">
        <f t="shared" si="256"/>
        <v>0</v>
      </c>
      <c r="Z1231" s="22">
        <f t="shared" si="257"/>
        <v>0</v>
      </c>
      <c r="AA1231" s="22" t="str">
        <f t="shared" si="247"/>
        <v/>
      </c>
      <c r="AB1231" s="22">
        <f>COUNTIF($G$2:G1231,G1231)</f>
        <v>0</v>
      </c>
      <c r="AC1231" s="22" t="str">
        <f t="shared" si="258"/>
        <v/>
      </c>
      <c r="AD1231" s="22" t="e">
        <f>VLOOKUP(D1231,'2-班级信息'!A:AI,35,0)</f>
        <v>#N/A</v>
      </c>
      <c r="AE1231" s="22" t="e">
        <f>VLOOKUP(D1231,'2-班级信息'!A:AL,12,0)</f>
        <v>#N/A</v>
      </c>
      <c r="AF1231" s="22" t="e">
        <f t="shared" si="248"/>
        <v>#N/A</v>
      </c>
      <c r="AG1231" s="22" t="e">
        <f t="shared" si="259"/>
        <v>#N/A</v>
      </c>
    </row>
    <row r="1232" spans="1:33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2" t="str">
        <f t="shared" si="249"/>
        <v xml:space="preserve"> </v>
      </c>
      <c r="R1232" s="22" t="str">
        <f>IF(Q1232="在读",IF(IFERROR(FIND("一",D1232),0)&gt;0,"一对一",VLOOKUP(LEFT(D1232,3),班级编码!A:H,8,0)),Q1232)</f>
        <v xml:space="preserve"> </v>
      </c>
      <c r="S1232" s="22">
        <f t="shared" si="250"/>
        <v>0</v>
      </c>
      <c r="T1232" s="22">
        <f t="shared" si="251"/>
        <v>0</v>
      </c>
      <c r="U1232" s="22" t="str">
        <f t="shared" si="252"/>
        <v/>
      </c>
      <c r="V1232" s="22" t="str">
        <f t="shared" si="253"/>
        <v/>
      </c>
      <c r="W1232" s="22" t="str">
        <f t="shared" si="254"/>
        <v/>
      </c>
      <c r="X1232" s="22" t="str">
        <f t="shared" si="255"/>
        <v/>
      </c>
      <c r="Y1232" s="22">
        <f t="shared" si="256"/>
        <v>0</v>
      </c>
      <c r="Z1232" s="22">
        <f t="shared" si="257"/>
        <v>0</v>
      </c>
      <c r="AA1232" s="22" t="str">
        <f t="shared" si="247"/>
        <v/>
      </c>
      <c r="AB1232" s="22">
        <f>COUNTIF($G$2:G1232,G1232)</f>
        <v>0</v>
      </c>
      <c r="AC1232" s="22" t="str">
        <f t="shared" si="258"/>
        <v/>
      </c>
      <c r="AD1232" s="22" t="e">
        <f>VLOOKUP(D1232,'2-班级信息'!A:AI,35,0)</f>
        <v>#N/A</v>
      </c>
      <c r="AE1232" s="22" t="e">
        <f>VLOOKUP(D1232,'2-班级信息'!A:AL,12,0)</f>
        <v>#N/A</v>
      </c>
      <c r="AF1232" s="22" t="e">
        <f t="shared" si="248"/>
        <v>#N/A</v>
      </c>
      <c r="AG1232" s="22" t="e">
        <f t="shared" si="259"/>
        <v>#N/A</v>
      </c>
    </row>
    <row r="1233" spans="1:33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2" t="str">
        <f t="shared" si="249"/>
        <v xml:space="preserve"> </v>
      </c>
      <c r="R1233" s="22" t="str">
        <f>IF(Q1233="在读",IF(IFERROR(FIND("一",D1233),0)&gt;0,"一对一",VLOOKUP(LEFT(D1233,3),班级编码!A:H,8,0)),Q1233)</f>
        <v xml:space="preserve"> </v>
      </c>
      <c r="S1233" s="22">
        <f t="shared" si="250"/>
        <v>0</v>
      </c>
      <c r="T1233" s="22">
        <f t="shared" si="251"/>
        <v>0</v>
      </c>
      <c r="U1233" s="22" t="str">
        <f t="shared" si="252"/>
        <v/>
      </c>
      <c r="V1233" s="22" t="str">
        <f t="shared" si="253"/>
        <v/>
      </c>
      <c r="W1233" s="22" t="str">
        <f t="shared" si="254"/>
        <v/>
      </c>
      <c r="X1233" s="22" t="str">
        <f t="shared" si="255"/>
        <v/>
      </c>
      <c r="Y1233" s="22">
        <f t="shared" si="256"/>
        <v>0</v>
      </c>
      <c r="Z1233" s="22">
        <f t="shared" si="257"/>
        <v>0</v>
      </c>
      <c r="AA1233" s="22" t="str">
        <f t="shared" si="247"/>
        <v/>
      </c>
      <c r="AB1233" s="22">
        <f>COUNTIF($G$2:G1233,G1233)</f>
        <v>0</v>
      </c>
      <c r="AC1233" s="22" t="str">
        <f t="shared" si="258"/>
        <v/>
      </c>
      <c r="AD1233" s="22" t="e">
        <f>VLOOKUP(D1233,'2-班级信息'!A:AI,35,0)</f>
        <v>#N/A</v>
      </c>
      <c r="AE1233" s="22" t="e">
        <f>VLOOKUP(D1233,'2-班级信息'!A:AL,12,0)</f>
        <v>#N/A</v>
      </c>
      <c r="AF1233" s="22" t="e">
        <f t="shared" si="248"/>
        <v>#N/A</v>
      </c>
      <c r="AG1233" s="22" t="e">
        <f t="shared" si="259"/>
        <v>#N/A</v>
      </c>
    </row>
    <row r="1234" spans="1:33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2" t="str">
        <f t="shared" si="249"/>
        <v xml:space="preserve"> </v>
      </c>
      <c r="R1234" s="22" t="str">
        <f>IF(Q1234="在读",IF(IFERROR(FIND("一",D1234),0)&gt;0,"一对一",VLOOKUP(LEFT(D1234,3),班级编码!A:H,8,0)),Q1234)</f>
        <v xml:space="preserve"> </v>
      </c>
      <c r="S1234" s="22">
        <f t="shared" si="250"/>
        <v>0</v>
      </c>
      <c r="T1234" s="22">
        <f t="shared" si="251"/>
        <v>0</v>
      </c>
      <c r="U1234" s="22" t="str">
        <f t="shared" si="252"/>
        <v/>
      </c>
      <c r="V1234" s="22" t="str">
        <f t="shared" si="253"/>
        <v/>
      </c>
      <c r="W1234" s="22" t="str">
        <f t="shared" si="254"/>
        <v/>
      </c>
      <c r="X1234" s="22" t="str">
        <f t="shared" si="255"/>
        <v/>
      </c>
      <c r="Y1234" s="22">
        <f t="shared" si="256"/>
        <v>0</v>
      </c>
      <c r="Z1234" s="22">
        <f t="shared" si="257"/>
        <v>0</v>
      </c>
      <c r="AA1234" s="22" t="str">
        <f t="shared" si="247"/>
        <v/>
      </c>
      <c r="AB1234" s="22">
        <f>COUNTIF($G$2:G1234,G1234)</f>
        <v>0</v>
      </c>
      <c r="AC1234" s="22" t="str">
        <f t="shared" si="258"/>
        <v/>
      </c>
      <c r="AD1234" s="22" t="e">
        <f>VLOOKUP(D1234,'2-班级信息'!A:AI,35,0)</f>
        <v>#N/A</v>
      </c>
      <c r="AE1234" s="22" t="e">
        <f>VLOOKUP(D1234,'2-班级信息'!A:AL,12,0)</f>
        <v>#N/A</v>
      </c>
      <c r="AF1234" s="22" t="e">
        <f t="shared" si="248"/>
        <v>#N/A</v>
      </c>
      <c r="AG1234" s="22" t="e">
        <f t="shared" si="259"/>
        <v>#N/A</v>
      </c>
    </row>
    <row r="1235" spans="1:33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2" t="str">
        <f t="shared" si="249"/>
        <v xml:space="preserve"> </v>
      </c>
      <c r="R1235" s="22" t="str">
        <f>IF(Q1235="在读",IF(IFERROR(FIND("一",D1235),0)&gt;0,"一对一",VLOOKUP(LEFT(D1235,3),班级编码!A:H,8,0)),Q1235)</f>
        <v xml:space="preserve"> </v>
      </c>
      <c r="S1235" s="22">
        <f t="shared" si="250"/>
        <v>0</v>
      </c>
      <c r="T1235" s="22">
        <f t="shared" si="251"/>
        <v>0</v>
      </c>
      <c r="U1235" s="22" t="str">
        <f t="shared" si="252"/>
        <v/>
      </c>
      <c r="V1235" s="22" t="str">
        <f t="shared" si="253"/>
        <v/>
      </c>
      <c r="W1235" s="22" t="str">
        <f t="shared" si="254"/>
        <v/>
      </c>
      <c r="X1235" s="22" t="str">
        <f t="shared" si="255"/>
        <v/>
      </c>
      <c r="Y1235" s="22">
        <f t="shared" si="256"/>
        <v>0</v>
      </c>
      <c r="Z1235" s="22">
        <f t="shared" si="257"/>
        <v>0</v>
      </c>
      <c r="AA1235" s="22" t="str">
        <f t="shared" si="247"/>
        <v/>
      </c>
      <c r="AB1235" s="22">
        <f>COUNTIF($G$2:G1235,G1235)</f>
        <v>0</v>
      </c>
      <c r="AC1235" s="22" t="str">
        <f t="shared" si="258"/>
        <v/>
      </c>
      <c r="AD1235" s="22" t="e">
        <f>VLOOKUP(D1235,'2-班级信息'!A:AI,35,0)</f>
        <v>#N/A</v>
      </c>
      <c r="AE1235" s="22" t="e">
        <f>VLOOKUP(D1235,'2-班级信息'!A:AL,12,0)</f>
        <v>#N/A</v>
      </c>
      <c r="AF1235" s="22" t="e">
        <f t="shared" si="248"/>
        <v>#N/A</v>
      </c>
      <c r="AG1235" s="22" t="e">
        <f t="shared" si="259"/>
        <v>#N/A</v>
      </c>
    </row>
    <row r="1236" spans="1:33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2" t="str">
        <f t="shared" si="249"/>
        <v xml:space="preserve"> </v>
      </c>
      <c r="R1236" s="22" t="str">
        <f>IF(Q1236="在读",IF(IFERROR(FIND("一",D1236),0)&gt;0,"一对一",VLOOKUP(LEFT(D1236,3),班级编码!A:H,8,0)),Q1236)</f>
        <v xml:space="preserve"> </v>
      </c>
      <c r="S1236" s="22">
        <f t="shared" si="250"/>
        <v>0</v>
      </c>
      <c r="T1236" s="22">
        <f t="shared" si="251"/>
        <v>0</v>
      </c>
      <c r="U1236" s="22" t="str">
        <f t="shared" si="252"/>
        <v/>
      </c>
      <c r="V1236" s="22" t="str">
        <f t="shared" si="253"/>
        <v/>
      </c>
      <c r="W1236" s="22" t="str">
        <f t="shared" si="254"/>
        <v/>
      </c>
      <c r="X1236" s="22" t="str">
        <f t="shared" si="255"/>
        <v/>
      </c>
      <c r="Y1236" s="22">
        <f t="shared" si="256"/>
        <v>0</v>
      </c>
      <c r="Z1236" s="22">
        <f t="shared" si="257"/>
        <v>0</v>
      </c>
      <c r="AA1236" s="22" t="str">
        <f t="shared" si="247"/>
        <v/>
      </c>
      <c r="AB1236" s="22">
        <f>COUNTIF($G$2:G1236,G1236)</f>
        <v>0</v>
      </c>
      <c r="AC1236" s="22" t="str">
        <f t="shared" si="258"/>
        <v/>
      </c>
      <c r="AD1236" s="22" t="e">
        <f>VLOOKUP(D1236,'2-班级信息'!A:AI,35,0)</f>
        <v>#N/A</v>
      </c>
      <c r="AE1236" s="22" t="e">
        <f>VLOOKUP(D1236,'2-班级信息'!A:AL,12,0)</f>
        <v>#N/A</v>
      </c>
      <c r="AF1236" s="22" t="e">
        <f t="shared" si="248"/>
        <v>#N/A</v>
      </c>
      <c r="AG1236" s="22" t="e">
        <f t="shared" si="259"/>
        <v>#N/A</v>
      </c>
    </row>
    <row r="1237" spans="1:33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2" t="str">
        <f t="shared" si="249"/>
        <v xml:space="preserve"> </v>
      </c>
      <c r="R1237" s="22" t="str">
        <f>IF(Q1237="在读",IF(IFERROR(FIND("一",D1237),0)&gt;0,"一对一",VLOOKUP(LEFT(D1237,3),班级编码!A:H,8,0)),Q1237)</f>
        <v xml:space="preserve"> </v>
      </c>
      <c r="S1237" s="22">
        <f t="shared" si="250"/>
        <v>0</v>
      </c>
      <c r="T1237" s="22">
        <f t="shared" si="251"/>
        <v>0</v>
      </c>
      <c r="U1237" s="22" t="str">
        <f t="shared" si="252"/>
        <v/>
      </c>
      <c r="V1237" s="22" t="str">
        <f t="shared" si="253"/>
        <v/>
      </c>
      <c r="W1237" s="22" t="str">
        <f t="shared" si="254"/>
        <v/>
      </c>
      <c r="X1237" s="22" t="str">
        <f t="shared" si="255"/>
        <v/>
      </c>
      <c r="Y1237" s="22">
        <f t="shared" si="256"/>
        <v>0</v>
      </c>
      <c r="Z1237" s="22">
        <f t="shared" si="257"/>
        <v>0</v>
      </c>
      <c r="AA1237" s="22" t="str">
        <f t="shared" si="247"/>
        <v/>
      </c>
      <c r="AB1237" s="22">
        <f>COUNTIF($G$2:G1237,G1237)</f>
        <v>0</v>
      </c>
      <c r="AC1237" s="22" t="str">
        <f t="shared" si="258"/>
        <v/>
      </c>
      <c r="AD1237" s="22" t="e">
        <f>VLOOKUP(D1237,'2-班级信息'!A:AI,35,0)</f>
        <v>#N/A</v>
      </c>
      <c r="AE1237" s="22" t="e">
        <f>VLOOKUP(D1237,'2-班级信息'!A:AL,12,0)</f>
        <v>#N/A</v>
      </c>
      <c r="AF1237" s="22" t="e">
        <f t="shared" si="248"/>
        <v>#N/A</v>
      </c>
      <c r="AG1237" s="22" t="e">
        <f t="shared" si="259"/>
        <v>#N/A</v>
      </c>
    </row>
    <row r="1238" spans="1:33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2" t="str">
        <f t="shared" si="249"/>
        <v xml:space="preserve"> </v>
      </c>
      <c r="R1238" s="22" t="str">
        <f>IF(Q1238="在读",IF(IFERROR(FIND("一",D1238),0)&gt;0,"一对一",VLOOKUP(LEFT(D1238,3),班级编码!A:H,8,0)),Q1238)</f>
        <v xml:space="preserve"> </v>
      </c>
      <c r="S1238" s="22">
        <f t="shared" si="250"/>
        <v>0</v>
      </c>
      <c r="T1238" s="22">
        <f t="shared" si="251"/>
        <v>0</v>
      </c>
      <c r="U1238" s="22" t="str">
        <f t="shared" si="252"/>
        <v/>
      </c>
      <c r="V1238" s="22" t="str">
        <f t="shared" si="253"/>
        <v/>
      </c>
      <c r="W1238" s="22" t="str">
        <f t="shared" si="254"/>
        <v/>
      </c>
      <c r="X1238" s="22" t="str">
        <f t="shared" si="255"/>
        <v/>
      </c>
      <c r="Y1238" s="22">
        <f t="shared" si="256"/>
        <v>0</v>
      </c>
      <c r="Z1238" s="22">
        <f t="shared" si="257"/>
        <v>0</v>
      </c>
      <c r="AA1238" s="22" t="str">
        <f t="shared" si="247"/>
        <v/>
      </c>
      <c r="AB1238" s="22">
        <f>COUNTIF($G$2:G1238,G1238)</f>
        <v>0</v>
      </c>
      <c r="AC1238" s="22" t="str">
        <f t="shared" si="258"/>
        <v/>
      </c>
      <c r="AD1238" s="22" t="e">
        <f>VLOOKUP(D1238,'2-班级信息'!A:AI,35,0)</f>
        <v>#N/A</v>
      </c>
      <c r="AE1238" s="22" t="e">
        <f>VLOOKUP(D1238,'2-班级信息'!A:AL,12,0)</f>
        <v>#N/A</v>
      </c>
      <c r="AF1238" s="22" t="e">
        <f t="shared" si="248"/>
        <v>#N/A</v>
      </c>
      <c r="AG1238" s="22" t="e">
        <f t="shared" si="259"/>
        <v>#N/A</v>
      </c>
    </row>
    <row r="1239" spans="1:33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2" t="str">
        <f t="shared" si="249"/>
        <v xml:space="preserve"> </v>
      </c>
      <c r="R1239" s="22" t="str">
        <f>IF(Q1239="在读",IF(IFERROR(FIND("一",D1239),0)&gt;0,"一对一",VLOOKUP(LEFT(D1239,3),班级编码!A:H,8,0)),Q1239)</f>
        <v xml:space="preserve"> </v>
      </c>
      <c r="S1239" s="22">
        <f t="shared" si="250"/>
        <v>0</v>
      </c>
      <c r="T1239" s="22">
        <f t="shared" si="251"/>
        <v>0</v>
      </c>
      <c r="U1239" s="22" t="str">
        <f t="shared" si="252"/>
        <v/>
      </c>
      <c r="V1239" s="22" t="str">
        <f t="shared" si="253"/>
        <v/>
      </c>
      <c r="W1239" s="22" t="str">
        <f t="shared" si="254"/>
        <v/>
      </c>
      <c r="X1239" s="22" t="str">
        <f t="shared" si="255"/>
        <v/>
      </c>
      <c r="Y1239" s="22">
        <f t="shared" si="256"/>
        <v>0</v>
      </c>
      <c r="Z1239" s="22">
        <f t="shared" si="257"/>
        <v>0</v>
      </c>
      <c r="AA1239" s="22" t="str">
        <f t="shared" si="247"/>
        <v/>
      </c>
      <c r="AB1239" s="22">
        <f>COUNTIF($G$2:G1239,G1239)</f>
        <v>0</v>
      </c>
      <c r="AC1239" s="22" t="str">
        <f t="shared" si="258"/>
        <v/>
      </c>
      <c r="AD1239" s="22" t="e">
        <f>VLOOKUP(D1239,'2-班级信息'!A:AI,35,0)</f>
        <v>#N/A</v>
      </c>
      <c r="AE1239" s="22" t="e">
        <f>VLOOKUP(D1239,'2-班级信息'!A:AL,12,0)</f>
        <v>#N/A</v>
      </c>
      <c r="AF1239" s="22" t="e">
        <f t="shared" si="248"/>
        <v>#N/A</v>
      </c>
      <c r="AG1239" s="22" t="e">
        <f t="shared" si="259"/>
        <v>#N/A</v>
      </c>
    </row>
    <row r="1240" spans="1:33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2" t="str">
        <f t="shared" si="249"/>
        <v xml:space="preserve"> </v>
      </c>
      <c r="R1240" s="22" t="str">
        <f>IF(Q1240="在读",IF(IFERROR(FIND("一",D1240),0)&gt;0,"一对一",VLOOKUP(LEFT(D1240,3),班级编码!A:H,8,0)),Q1240)</f>
        <v xml:space="preserve"> </v>
      </c>
      <c r="S1240" s="22">
        <f t="shared" si="250"/>
        <v>0</v>
      </c>
      <c r="T1240" s="22">
        <f t="shared" si="251"/>
        <v>0</v>
      </c>
      <c r="U1240" s="22" t="str">
        <f t="shared" si="252"/>
        <v/>
      </c>
      <c r="V1240" s="22" t="str">
        <f t="shared" si="253"/>
        <v/>
      </c>
      <c r="W1240" s="22" t="str">
        <f t="shared" si="254"/>
        <v/>
      </c>
      <c r="X1240" s="22" t="str">
        <f t="shared" si="255"/>
        <v/>
      </c>
      <c r="Y1240" s="22">
        <f t="shared" si="256"/>
        <v>0</v>
      </c>
      <c r="Z1240" s="22">
        <f t="shared" si="257"/>
        <v>0</v>
      </c>
      <c r="AA1240" s="22" t="str">
        <f t="shared" si="247"/>
        <v/>
      </c>
      <c r="AB1240" s="22">
        <f>COUNTIF($G$2:G1240,G1240)</f>
        <v>0</v>
      </c>
      <c r="AC1240" s="22" t="str">
        <f t="shared" si="258"/>
        <v/>
      </c>
      <c r="AD1240" s="22" t="e">
        <f>VLOOKUP(D1240,'2-班级信息'!A:AI,35,0)</f>
        <v>#N/A</v>
      </c>
      <c r="AE1240" s="22" t="e">
        <f>VLOOKUP(D1240,'2-班级信息'!A:AL,12,0)</f>
        <v>#N/A</v>
      </c>
      <c r="AF1240" s="22" t="e">
        <f t="shared" si="248"/>
        <v>#N/A</v>
      </c>
      <c r="AG1240" s="22" t="e">
        <f t="shared" si="259"/>
        <v>#N/A</v>
      </c>
    </row>
    <row r="1241" spans="1:33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2" t="str">
        <f t="shared" si="249"/>
        <v xml:space="preserve"> </v>
      </c>
      <c r="R1241" s="22" t="str">
        <f>IF(Q1241="在读",IF(IFERROR(FIND("一",D1241),0)&gt;0,"一对一",VLOOKUP(LEFT(D1241,3),班级编码!A:H,8,0)),Q1241)</f>
        <v xml:space="preserve"> </v>
      </c>
      <c r="S1241" s="22">
        <f t="shared" si="250"/>
        <v>0</v>
      </c>
      <c r="T1241" s="22">
        <f t="shared" si="251"/>
        <v>0</v>
      </c>
      <c r="U1241" s="22" t="str">
        <f t="shared" si="252"/>
        <v/>
      </c>
      <c r="V1241" s="22" t="str">
        <f t="shared" si="253"/>
        <v/>
      </c>
      <c r="W1241" s="22" t="str">
        <f t="shared" si="254"/>
        <v/>
      </c>
      <c r="X1241" s="22" t="str">
        <f t="shared" si="255"/>
        <v/>
      </c>
      <c r="Y1241" s="22">
        <f t="shared" si="256"/>
        <v>0</v>
      </c>
      <c r="Z1241" s="22">
        <f t="shared" si="257"/>
        <v>0</v>
      </c>
      <c r="AA1241" s="22" t="str">
        <f t="shared" si="247"/>
        <v/>
      </c>
      <c r="AB1241" s="22">
        <f>COUNTIF($G$2:G1241,G1241)</f>
        <v>0</v>
      </c>
      <c r="AC1241" s="22" t="str">
        <f t="shared" si="258"/>
        <v/>
      </c>
      <c r="AD1241" s="22" t="e">
        <f>VLOOKUP(D1241,'2-班级信息'!A:AI,35,0)</f>
        <v>#N/A</v>
      </c>
      <c r="AE1241" s="22" t="e">
        <f>VLOOKUP(D1241,'2-班级信息'!A:AL,12,0)</f>
        <v>#N/A</v>
      </c>
      <c r="AF1241" s="22" t="e">
        <f t="shared" si="248"/>
        <v>#N/A</v>
      </c>
      <c r="AG1241" s="22" t="e">
        <f t="shared" si="259"/>
        <v>#N/A</v>
      </c>
    </row>
    <row r="1242" spans="1:33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2" t="str">
        <f t="shared" si="249"/>
        <v xml:space="preserve"> </v>
      </c>
      <c r="R1242" s="22" t="str">
        <f>IF(Q1242="在读",IF(IFERROR(FIND("一",D1242),0)&gt;0,"一对一",VLOOKUP(LEFT(D1242,3),班级编码!A:H,8,0)),Q1242)</f>
        <v xml:space="preserve"> </v>
      </c>
      <c r="S1242" s="22">
        <f t="shared" si="250"/>
        <v>0</v>
      </c>
      <c r="T1242" s="22">
        <f t="shared" si="251"/>
        <v>0</v>
      </c>
      <c r="U1242" s="22" t="str">
        <f t="shared" si="252"/>
        <v/>
      </c>
      <c r="V1242" s="22" t="str">
        <f t="shared" si="253"/>
        <v/>
      </c>
      <c r="W1242" s="22" t="str">
        <f t="shared" si="254"/>
        <v/>
      </c>
      <c r="X1242" s="22" t="str">
        <f t="shared" si="255"/>
        <v/>
      </c>
      <c r="Y1242" s="22">
        <f t="shared" si="256"/>
        <v>0</v>
      </c>
      <c r="Z1242" s="22">
        <f t="shared" si="257"/>
        <v>0</v>
      </c>
      <c r="AA1242" s="22" t="str">
        <f t="shared" si="247"/>
        <v/>
      </c>
      <c r="AB1242" s="22">
        <f>COUNTIF($G$2:G1242,G1242)</f>
        <v>0</v>
      </c>
      <c r="AC1242" s="22" t="str">
        <f t="shared" si="258"/>
        <v/>
      </c>
      <c r="AD1242" s="22" t="e">
        <f>VLOOKUP(D1242,'2-班级信息'!A:AI,35,0)</f>
        <v>#N/A</v>
      </c>
      <c r="AE1242" s="22" t="e">
        <f>VLOOKUP(D1242,'2-班级信息'!A:AL,12,0)</f>
        <v>#N/A</v>
      </c>
      <c r="AF1242" s="22" t="e">
        <f t="shared" si="248"/>
        <v>#N/A</v>
      </c>
      <c r="AG1242" s="22" t="e">
        <f t="shared" si="259"/>
        <v>#N/A</v>
      </c>
    </row>
    <row r="1243" spans="1:33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2" t="str">
        <f t="shared" si="249"/>
        <v xml:space="preserve"> </v>
      </c>
      <c r="R1243" s="22" t="str">
        <f>IF(Q1243="在读",IF(IFERROR(FIND("一",D1243),0)&gt;0,"一对一",VLOOKUP(LEFT(D1243,3),班级编码!A:H,8,0)),Q1243)</f>
        <v xml:space="preserve"> </v>
      </c>
      <c r="S1243" s="22">
        <f t="shared" si="250"/>
        <v>0</v>
      </c>
      <c r="T1243" s="22">
        <f t="shared" si="251"/>
        <v>0</v>
      </c>
      <c r="U1243" s="22" t="str">
        <f t="shared" si="252"/>
        <v/>
      </c>
      <c r="V1243" s="22" t="str">
        <f t="shared" si="253"/>
        <v/>
      </c>
      <c r="W1243" s="22" t="str">
        <f t="shared" si="254"/>
        <v/>
      </c>
      <c r="X1243" s="22" t="str">
        <f t="shared" si="255"/>
        <v/>
      </c>
      <c r="Y1243" s="22">
        <f t="shared" si="256"/>
        <v>0</v>
      </c>
      <c r="Z1243" s="22">
        <f t="shared" si="257"/>
        <v>0</v>
      </c>
      <c r="AA1243" s="22" t="str">
        <f t="shared" si="247"/>
        <v/>
      </c>
      <c r="AB1243" s="22">
        <f>COUNTIF($G$2:G1243,G1243)</f>
        <v>0</v>
      </c>
      <c r="AC1243" s="22" t="str">
        <f t="shared" si="258"/>
        <v/>
      </c>
      <c r="AD1243" s="22" t="e">
        <f>VLOOKUP(D1243,'2-班级信息'!A:AI,35,0)</f>
        <v>#N/A</v>
      </c>
      <c r="AE1243" s="22" t="e">
        <f>VLOOKUP(D1243,'2-班级信息'!A:AL,12,0)</f>
        <v>#N/A</v>
      </c>
      <c r="AF1243" s="22" t="e">
        <f t="shared" si="248"/>
        <v>#N/A</v>
      </c>
      <c r="AG1243" s="22" t="e">
        <f t="shared" si="259"/>
        <v>#N/A</v>
      </c>
    </row>
    <row r="1244" spans="1:33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2" t="str">
        <f t="shared" si="249"/>
        <v xml:space="preserve"> </v>
      </c>
      <c r="R1244" s="22" t="str">
        <f>IF(Q1244="在读",IF(IFERROR(FIND("一",D1244),0)&gt;0,"一对一",VLOOKUP(LEFT(D1244,3),班级编码!A:H,8,0)),Q1244)</f>
        <v xml:space="preserve"> </v>
      </c>
      <c r="S1244" s="22">
        <f t="shared" si="250"/>
        <v>0</v>
      </c>
      <c r="T1244" s="22">
        <f t="shared" si="251"/>
        <v>0</v>
      </c>
      <c r="U1244" s="22" t="str">
        <f t="shared" si="252"/>
        <v/>
      </c>
      <c r="V1244" s="22" t="str">
        <f t="shared" si="253"/>
        <v/>
      </c>
      <c r="W1244" s="22" t="str">
        <f t="shared" si="254"/>
        <v/>
      </c>
      <c r="X1244" s="22" t="str">
        <f t="shared" si="255"/>
        <v/>
      </c>
      <c r="Y1244" s="22">
        <f t="shared" si="256"/>
        <v>0</v>
      </c>
      <c r="Z1244" s="22">
        <f t="shared" si="257"/>
        <v>0</v>
      </c>
      <c r="AA1244" s="22" t="str">
        <f t="shared" si="247"/>
        <v/>
      </c>
      <c r="AB1244" s="22">
        <f>COUNTIF($G$2:G1244,G1244)</f>
        <v>0</v>
      </c>
      <c r="AC1244" s="22" t="str">
        <f t="shared" si="258"/>
        <v/>
      </c>
      <c r="AD1244" s="22" t="e">
        <f>VLOOKUP(D1244,'2-班级信息'!A:AI,35,0)</f>
        <v>#N/A</v>
      </c>
      <c r="AE1244" s="22" t="e">
        <f>VLOOKUP(D1244,'2-班级信息'!A:AL,12,0)</f>
        <v>#N/A</v>
      </c>
      <c r="AF1244" s="22" t="e">
        <f t="shared" si="248"/>
        <v>#N/A</v>
      </c>
      <c r="AG1244" s="22" t="e">
        <f t="shared" si="259"/>
        <v>#N/A</v>
      </c>
    </row>
    <row r="1245" spans="1:33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2" t="str">
        <f t="shared" si="249"/>
        <v xml:space="preserve"> </v>
      </c>
      <c r="R1245" s="22" t="str">
        <f>IF(Q1245="在读",IF(IFERROR(FIND("一",D1245),0)&gt;0,"一对一",VLOOKUP(LEFT(D1245,3),班级编码!A:H,8,0)),Q1245)</f>
        <v xml:space="preserve"> </v>
      </c>
      <c r="S1245" s="22">
        <f t="shared" si="250"/>
        <v>0</v>
      </c>
      <c r="T1245" s="22">
        <f t="shared" si="251"/>
        <v>0</v>
      </c>
      <c r="U1245" s="22" t="str">
        <f t="shared" si="252"/>
        <v/>
      </c>
      <c r="V1245" s="22" t="str">
        <f t="shared" si="253"/>
        <v/>
      </c>
      <c r="W1245" s="22" t="str">
        <f t="shared" si="254"/>
        <v/>
      </c>
      <c r="X1245" s="22" t="str">
        <f t="shared" si="255"/>
        <v/>
      </c>
      <c r="Y1245" s="22">
        <f t="shared" si="256"/>
        <v>0</v>
      </c>
      <c r="Z1245" s="22">
        <f t="shared" si="257"/>
        <v>0</v>
      </c>
      <c r="AA1245" s="22" t="str">
        <f t="shared" si="247"/>
        <v/>
      </c>
      <c r="AB1245" s="22">
        <f>COUNTIF($G$2:G1245,G1245)</f>
        <v>0</v>
      </c>
      <c r="AC1245" s="22" t="str">
        <f t="shared" si="258"/>
        <v/>
      </c>
      <c r="AD1245" s="22" t="e">
        <f>VLOOKUP(D1245,'2-班级信息'!A:AI,35,0)</f>
        <v>#N/A</v>
      </c>
      <c r="AE1245" s="22" t="e">
        <f>VLOOKUP(D1245,'2-班级信息'!A:AL,12,0)</f>
        <v>#N/A</v>
      </c>
      <c r="AF1245" s="22" t="e">
        <f t="shared" si="248"/>
        <v>#N/A</v>
      </c>
      <c r="AG1245" s="22" t="e">
        <f t="shared" si="259"/>
        <v>#N/A</v>
      </c>
    </row>
    <row r="1246" spans="1:33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2" t="str">
        <f t="shared" si="249"/>
        <v xml:space="preserve"> </v>
      </c>
      <c r="R1246" s="22" t="str">
        <f>IF(Q1246="在读",IF(IFERROR(FIND("一",D1246),0)&gt;0,"一对一",VLOOKUP(LEFT(D1246,3),班级编码!A:H,8,0)),Q1246)</f>
        <v xml:space="preserve"> </v>
      </c>
      <c r="S1246" s="22">
        <f t="shared" si="250"/>
        <v>0</v>
      </c>
      <c r="T1246" s="22">
        <f t="shared" si="251"/>
        <v>0</v>
      </c>
      <c r="U1246" s="22" t="str">
        <f t="shared" si="252"/>
        <v/>
      </c>
      <c r="V1246" s="22" t="str">
        <f t="shared" si="253"/>
        <v/>
      </c>
      <c r="W1246" s="22" t="str">
        <f t="shared" si="254"/>
        <v/>
      </c>
      <c r="X1246" s="22" t="str">
        <f t="shared" si="255"/>
        <v/>
      </c>
      <c r="Y1246" s="22">
        <f t="shared" si="256"/>
        <v>0</v>
      </c>
      <c r="Z1246" s="22">
        <f t="shared" si="257"/>
        <v>0</v>
      </c>
      <c r="AA1246" s="22" t="str">
        <f t="shared" si="247"/>
        <v/>
      </c>
      <c r="AB1246" s="22">
        <f>COUNTIF($G$2:G1246,G1246)</f>
        <v>0</v>
      </c>
      <c r="AC1246" s="22" t="str">
        <f t="shared" si="258"/>
        <v/>
      </c>
      <c r="AD1246" s="22" t="e">
        <f>VLOOKUP(D1246,'2-班级信息'!A:AI,35,0)</f>
        <v>#N/A</v>
      </c>
      <c r="AE1246" s="22" t="e">
        <f>VLOOKUP(D1246,'2-班级信息'!A:AL,12,0)</f>
        <v>#N/A</v>
      </c>
      <c r="AF1246" s="22" t="e">
        <f t="shared" si="248"/>
        <v>#N/A</v>
      </c>
      <c r="AG1246" s="22" t="e">
        <f t="shared" si="259"/>
        <v>#N/A</v>
      </c>
    </row>
    <row r="1247" spans="1:33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2" t="str">
        <f t="shared" si="249"/>
        <v xml:space="preserve"> </v>
      </c>
      <c r="R1247" s="22" t="str">
        <f>IF(Q1247="在读",IF(IFERROR(FIND("一",D1247),0)&gt;0,"一对一",VLOOKUP(LEFT(D1247,3),班级编码!A:H,8,0)),Q1247)</f>
        <v xml:space="preserve"> </v>
      </c>
      <c r="S1247" s="22">
        <f t="shared" si="250"/>
        <v>0</v>
      </c>
      <c r="T1247" s="22">
        <f t="shared" si="251"/>
        <v>0</v>
      </c>
      <c r="U1247" s="22" t="str">
        <f t="shared" si="252"/>
        <v/>
      </c>
      <c r="V1247" s="22" t="str">
        <f t="shared" si="253"/>
        <v/>
      </c>
      <c r="W1247" s="22" t="str">
        <f t="shared" si="254"/>
        <v/>
      </c>
      <c r="X1247" s="22" t="str">
        <f t="shared" si="255"/>
        <v/>
      </c>
      <c r="Y1247" s="22">
        <f t="shared" si="256"/>
        <v>0</v>
      </c>
      <c r="Z1247" s="22">
        <f t="shared" si="257"/>
        <v>0</v>
      </c>
      <c r="AA1247" s="22" t="str">
        <f t="shared" si="247"/>
        <v/>
      </c>
      <c r="AB1247" s="22">
        <f>COUNTIF($G$2:G1247,G1247)</f>
        <v>0</v>
      </c>
      <c r="AC1247" s="22" t="str">
        <f t="shared" si="258"/>
        <v/>
      </c>
      <c r="AD1247" s="22" t="e">
        <f>VLOOKUP(D1247,'2-班级信息'!A:AI,35,0)</f>
        <v>#N/A</v>
      </c>
      <c r="AE1247" s="22" t="e">
        <f>VLOOKUP(D1247,'2-班级信息'!A:AL,12,0)</f>
        <v>#N/A</v>
      </c>
      <c r="AF1247" s="22" t="e">
        <f t="shared" si="248"/>
        <v>#N/A</v>
      </c>
      <c r="AG1247" s="22" t="e">
        <f t="shared" si="259"/>
        <v>#N/A</v>
      </c>
    </row>
    <row r="1248" spans="1:33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2" t="str">
        <f t="shared" si="249"/>
        <v xml:space="preserve"> </v>
      </c>
      <c r="R1248" s="22" t="str">
        <f>IF(Q1248="在读",IF(IFERROR(FIND("一",D1248),0)&gt;0,"一对一",VLOOKUP(LEFT(D1248,3),班级编码!A:H,8,0)),Q1248)</f>
        <v xml:space="preserve"> </v>
      </c>
      <c r="S1248" s="22">
        <f t="shared" si="250"/>
        <v>0</v>
      </c>
      <c r="T1248" s="22">
        <f t="shared" si="251"/>
        <v>0</v>
      </c>
      <c r="U1248" s="22" t="str">
        <f t="shared" si="252"/>
        <v/>
      </c>
      <c r="V1248" s="22" t="str">
        <f t="shared" si="253"/>
        <v/>
      </c>
      <c r="W1248" s="22" t="str">
        <f t="shared" si="254"/>
        <v/>
      </c>
      <c r="X1248" s="22" t="str">
        <f t="shared" si="255"/>
        <v/>
      </c>
      <c r="Y1248" s="22">
        <f t="shared" si="256"/>
        <v>0</v>
      </c>
      <c r="Z1248" s="22">
        <f t="shared" si="257"/>
        <v>0</v>
      </c>
      <c r="AA1248" s="22" t="str">
        <f t="shared" si="247"/>
        <v/>
      </c>
      <c r="AB1248" s="22">
        <f>COUNTIF($G$2:G1248,G1248)</f>
        <v>0</v>
      </c>
      <c r="AC1248" s="22" t="str">
        <f t="shared" si="258"/>
        <v/>
      </c>
      <c r="AD1248" s="22" t="e">
        <f>VLOOKUP(D1248,'2-班级信息'!A:AI,35,0)</f>
        <v>#N/A</v>
      </c>
      <c r="AE1248" s="22" t="e">
        <f>VLOOKUP(D1248,'2-班级信息'!A:AL,12,0)</f>
        <v>#N/A</v>
      </c>
      <c r="AF1248" s="22" t="e">
        <f t="shared" si="248"/>
        <v>#N/A</v>
      </c>
      <c r="AG1248" s="22" t="e">
        <f t="shared" si="259"/>
        <v>#N/A</v>
      </c>
    </row>
    <row r="1249" spans="1:33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2" t="str">
        <f t="shared" si="249"/>
        <v xml:space="preserve"> </v>
      </c>
      <c r="R1249" s="22" t="str">
        <f>IF(Q1249="在读",IF(IFERROR(FIND("一",D1249),0)&gt;0,"一对一",VLOOKUP(LEFT(D1249,3),班级编码!A:H,8,0)),Q1249)</f>
        <v xml:space="preserve"> </v>
      </c>
      <c r="S1249" s="22">
        <f t="shared" si="250"/>
        <v>0</v>
      </c>
      <c r="T1249" s="22">
        <f t="shared" si="251"/>
        <v>0</v>
      </c>
      <c r="U1249" s="22" t="str">
        <f t="shared" si="252"/>
        <v/>
      </c>
      <c r="V1249" s="22" t="str">
        <f t="shared" si="253"/>
        <v/>
      </c>
      <c r="W1249" s="22" t="str">
        <f t="shared" si="254"/>
        <v/>
      </c>
      <c r="X1249" s="22" t="str">
        <f t="shared" si="255"/>
        <v/>
      </c>
      <c r="Y1249" s="22">
        <f t="shared" si="256"/>
        <v>0</v>
      </c>
      <c r="Z1249" s="22">
        <f t="shared" si="257"/>
        <v>0</v>
      </c>
      <c r="AA1249" s="22" t="str">
        <f t="shared" si="247"/>
        <v/>
      </c>
      <c r="AB1249" s="22">
        <f>COUNTIF($G$2:G1249,G1249)</f>
        <v>0</v>
      </c>
      <c r="AC1249" s="22" t="str">
        <f t="shared" si="258"/>
        <v/>
      </c>
      <c r="AD1249" s="22" t="e">
        <f>VLOOKUP(D1249,'2-班级信息'!A:AI,35,0)</f>
        <v>#N/A</v>
      </c>
      <c r="AE1249" s="22" t="e">
        <f>VLOOKUP(D1249,'2-班级信息'!A:AL,12,0)</f>
        <v>#N/A</v>
      </c>
      <c r="AF1249" s="22" t="e">
        <f t="shared" si="248"/>
        <v>#N/A</v>
      </c>
      <c r="AG1249" s="22" t="e">
        <f t="shared" si="259"/>
        <v>#N/A</v>
      </c>
    </row>
    <row r="1250" spans="1:33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2" t="str">
        <f t="shared" si="249"/>
        <v xml:space="preserve"> </v>
      </c>
      <c r="R1250" s="22" t="str">
        <f>IF(Q1250="在读",IF(IFERROR(FIND("一",D1250),0)&gt;0,"一对一",VLOOKUP(LEFT(D1250,3),班级编码!A:H,8,0)),Q1250)</f>
        <v xml:space="preserve"> </v>
      </c>
      <c r="S1250" s="22">
        <f t="shared" si="250"/>
        <v>0</v>
      </c>
      <c r="T1250" s="22">
        <f t="shared" si="251"/>
        <v>0</v>
      </c>
      <c r="U1250" s="22" t="str">
        <f t="shared" si="252"/>
        <v/>
      </c>
      <c r="V1250" s="22" t="str">
        <f t="shared" si="253"/>
        <v/>
      </c>
      <c r="W1250" s="22" t="str">
        <f t="shared" si="254"/>
        <v/>
      </c>
      <c r="X1250" s="22" t="str">
        <f t="shared" si="255"/>
        <v/>
      </c>
      <c r="Y1250" s="22">
        <f t="shared" si="256"/>
        <v>0</v>
      </c>
      <c r="Z1250" s="22">
        <f t="shared" si="257"/>
        <v>0</v>
      </c>
      <c r="AA1250" s="22" t="str">
        <f t="shared" si="247"/>
        <v/>
      </c>
      <c r="AB1250" s="22">
        <f>COUNTIF($G$2:G1250,G1250)</f>
        <v>0</v>
      </c>
      <c r="AC1250" s="22" t="str">
        <f t="shared" si="258"/>
        <v/>
      </c>
      <c r="AD1250" s="22" t="e">
        <f>VLOOKUP(D1250,'2-班级信息'!A:AI,35,0)</f>
        <v>#N/A</v>
      </c>
      <c r="AE1250" s="22" t="e">
        <f>VLOOKUP(D1250,'2-班级信息'!A:AL,12,0)</f>
        <v>#N/A</v>
      </c>
      <c r="AF1250" s="22" t="e">
        <f t="shared" si="248"/>
        <v>#N/A</v>
      </c>
      <c r="AG1250" s="22" t="e">
        <f t="shared" si="259"/>
        <v>#N/A</v>
      </c>
    </row>
    <row r="1251" spans="1:33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2" t="str">
        <f t="shared" si="249"/>
        <v xml:space="preserve"> </v>
      </c>
      <c r="R1251" s="22" t="str">
        <f>IF(Q1251="在读",IF(IFERROR(FIND("一",D1251),0)&gt;0,"一对一",VLOOKUP(LEFT(D1251,3),班级编码!A:H,8,0)),Q1251)</f>
        <v xml:space="preserve"> </v>
      </c>
      <c r="S1251" s="22">
        <f t="shared" si="250"/>
        <v>0</v>
      </c>
      <c r="T1251" s="22">
        <f t="shared" si="251"/>
        <v>0</v>
      </c>
      <c r="U1251" s="22" t="str">
        <f t="shared" si="252"/>
        <v/>
      </c>
      <c r="V1251" s="22" t="str">
        <f t="shared" si="253"/>
        <v/>
      </c>
      <c r="W1251" s="22" t="str">
        <f t="shared" si="254"/>
        <v/>
      </c>
      <c r="X1251" s="22" t="str">
        <f t="shared" si="255"/>
        <v/>
      </c>
      <c r="Y1251" s="22">
        <f t="shared" si="256"/>
        <v>0</v>
      </c>
      <c r="Z1251" s="22">
        <f t="shared" si="257"/>
        <v>0</v>
      </c>
      <c r="AA1251" s="22" t="str">
        <f t="shared" si="247"/>
        <v/>
      </c>
      <c r="AB1251" s="22">
        <f>COUNTIF($G$2:G1251,G1251)</f>
        <v>0</v>
      </c>
      <c r="AC1251" s="22" t="str">
        <f t="shared" si="258"/>
        <v/>
      </c>
      <c r="AD1251" s="22" t="e">
        <f>VLOOKUP(D1251,'2-班级信息'!A:AI,35,0)</f>
        <v>#N/A</v>
      </c>
      <c r="AE1251" s="22" t="e">
        <f>VLOOKUP(D1251,'2-班级信息'!A:AL,12,0)</f>
        <v>#N/A</v>
      </c>
      <c r="AF1251" s="22" t="e">
        <f t="shared" si="248"/>
        <v>#N/A</v>
      </c>
      <c r="AG1251" s="22" t="e">
        <f t="shared" si="259"/>
        <v>#N/A</v>
      </c>
    </row>
    <row r="1252" spans="1:33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2" t="str">
        <f t="shared" si="249"/>
        <v xml:space="preserve"> </v>
      </c>
      <c r="R1252" s="22" t="str">
        <f>IF(Q1252="在读",IF(IFERROR(FIND("一",D1252),0)&gt;0,"一对一",VLOOKUP(LEFT(D1252,3),班级编码!A:H,8,0)),Q1252)</f>
        <v xml:space="preserve"> </v>
      </c>
      <c r="S1252" s="22">
        <f t="shared" si="250"/>
        <v>0</v>
      </c>
      <c r="T1252" s="22">
        <f t="shared" si="251"/>
        <v>0</v>
      </c>
      <c r="U1252" s="22" t="str">
        <f t="shared" si="252"/>
        <v/>
      </c>
      <c r="V1252" s="22" t="str">
        <f t="shared" si="253"/>
        <v/>
      </c>
      <c r="W1252" s="22" t="str">
        <f t="shared" si="254"/>
        <v/>
      </c>
      <c r="X1252" s="22" t="str">
        <f t="shared" si="255"/>
        <v/>
      </c>
      <c r="Y1252" s="22">
        <f t="shared" si="256"/>
        <v>0</v>
      </c>
      <c r="Z1252" s="22">
        <f t="shared" si="257"/>
        <v>0</v>
      </c>
      <c r="AA1252" s="22" t="str">
        <f t="shared" si="247"/>
        <v/>
      </c>
      <c r="AB1252" s="22">
        <f>COUNTIF($G$2:G1252,G1252)</f>
        <v>0</v>
      </c>
      <c r="AC1252" s="22" t="str">
        <f t="shared" si="258"/>
        <v/>
      </c>
      <c r="AD1252" s="22" t="e">
        <f>VLOOKUP(D1252,'2-班级信息'!A:AI,35,0)</f>
        <v>#N/A</v>
      </c>
      <c r="AE1252" s="22" t="e">
        <f>VLOOKUP(D1252,'2-班级信息'!A:AL,12,0)</f>
        <v>#N/A</v>
      </c>
      <c r="AF1252" s="22" t="e">
        <f t="shared" si="248"/>
        <v>#N/A</v>
      </c>
      <c r="AG1252" s="22" t="e">
        <f t="shared" si="259"/>
        <v>#N/A</v>
      </c>
    </row>
    <row r="1253" spans="1:33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2" t="str">
        <f t="shared" si="249"/>
        <v xml:space="preserve"> </v>
      </c>
      <c r="R1253" s="22" t="str">
        <f>IF(Q1253="在读",IF(IFERROR(FIND("一",D1253),0)&gt;0,"一对一",VLOOKUP(LEFT(D1253,3),班级编码!A:H,8,0)),Q1253)</f>
        <v xml:space="preserve"> </v>
      </c>
      <c r="S1253" s="22">
        <f t="shared" si="250"/>
        <v>0</v>
      </c>
      <c r="T1253" s="22">
        <f t="shared" si="251"/>
        <v>0</v>
      </c>
      <c r="U1253" s="22" t="str">
        <f t="shared" si="252"/>
        <v/>
      </c>
      <c r="V1253" s="22" t="str">
        <f t="shared" si="253"/>
        <v/>
      </c>
      <c r="W1253" s="22" t="str">
        <f t="shared" si="254"/>
        <v/>
      </c>
      <c r="X1253" s="22" t="str">
        <f t="shared" si="255"/>
        <v/>
      </c>
      <c r="Y1253" s="22">
        <f t="shared" si="256"/>
        <v>0</v>
      </c>
      <c r="Z1253" s="22">
        <f t="shared" si="257"/>
        <v>0</v>
      </c>
      <c r="AA1253" s="22" t="str">
        <f t="shared" si="247"/>
        <v/>
      </c>
      <c r="AB1253" s="22">
        <f>COUNTIF($G$2:G1253,G1253)</f>
        <v>0</v>
      </c>
      <c r="AC1253" s="22" t="str">
        <f t="shared" si="258"/>
        <v/>
      </c>
      <c r="AD1253" s="22" t="e">
        <f>VLOOKUP(D1253,'2-班级信息'!A:AI,35,0)</f>
        <v>#N/A</v>
      </c>
      <c r="AE1253" s="22" t="e">
        <f>VLOOKUP(D1253,'2-班级信息'!A:AL,12,0)</f>
        <v>#N/A</v>
      </c>
      <c r="AF1253" s="22" t="e">
        <f t="shared" si="248"/>
        <v>#N/A</v>
      </c>
      <c r="AG1253" s="22" t="e">
        <f t="shared" si="259"/>
        <v>#N/A</v>
      </c>
    </row>
    <row r="1254" spans="1:33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2" t="str">
        <f t="shared" si="249"/>
        <v xml:space="preserve"> </v>
      </c>
      <c r="R1254" s="22" t="str">
        <f>IF(Q1254="在读",IF(IFERROR(FIND("一",D1254),0)&gt;0,"一对一",VLOOKUP(LEFT(D1254,3),班级编码!A:H,8,0)),Q1254)</f>
        <v xml:space="preserve"> </v>
      </c>
      <c r="S1254" s="22">
        <f t="shared" si="250"/>
        <v>0</v>
      </c>
      <c r="T1254" s="22">
        <f t="shared" si="251"/>
        <v>0</v>
      </c>
      <c r="U1254" s="22" t="str">
        <f t="shared" si="252"/>
        <v/>
      </c>
      <c r="V1254" s="22" t="str">
        <f t="shared" si="253"/>
        <v/>
      </c>
      <c r="W1254" s="22" t="str">
        <f t="shared" si="254"/>
        <v/>
      </c>
      <c r="X1254" s="22" t="str">
        <f t="shared" si="255"/>
        <v/>
      </c>
      <c r="Y1254" s="22">
        <f t="shared" si="256"/>
        <v>0</v>
      </c>
      <c r="Z1254" s="22">
        <f t="shared" si="257"/>
        <v>0</v>
      </c>
      <c r="AA1254" s="22" t="str">
        <f t="shared" si="247"/>
        <v/>
      </c>
      <c r="AB1254" s="22">
        <f>COUNTIF($G$2:G1254,G1254)</f>
        <v>0</v>
      </c>
      <c r="AC1254" s="22" t="str">
        <f t="shared" si="258"/>
        <v/>
      </c>
      <c r="AD1254" s="22" t="e">
        <f>VLOOKUP(D1254,'2-班级信息'!A:AI,35,0)</f>
        <v>#N/A</v>
      </c>
      <c r="AE1254" s="22" t="e">
        <f>VLOOKUP(D1254,'2-班级信息'!A:AL,12,0)</f>
        <v>#N/A</v>
      </c>
      <c r="AF1254" s="22" t="e">
        <f t="shared" si="248"/>
        <v>#N/A</v>
      </c>
      <c r="AG1254" s="22" t="e">
        <f t="shared" si="259"/>
        <v>#N/A</v>
      </c>
    </row>
    <row r="1255" spans="1:33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2" t="str">
        <f t="shared" si="249"/>
        <v xml:space="preserve"> </v>
      </c>
      <c r="R1255" s="22" t="str">
        <f>IF(Q1255="在读",IF(IFERROR(FIND("一",D1255),0)&gt;0,"一对一",VLOOKUP(LEFT(D1255,3),班级编码!A:H,8,0)),Q1255)</f>
        <v xml:space="preserve"> </v>
      </c>
      <c r="S1255" s="22">
        <f t="shared" si="250"/>
        <v>0</v>
      </c>
      <c r="T1255" s="22">
        <f t="shared" si="251"/>
        <v>0</v>
      </c>
      <c r="U1255" s="22" t="str">
        <f t="shared" si="252"/>
        <v/>
      </c>
      <c r="V1255" s="22" t="str">
        <f t="shared" si="253"/>
        <v/>
      </c>
      <c r="W1255" s="22" t="str">
        <f t="shared" si="254"/>
        <v/>
      </c>
      <c r="X1255" s="22" t="str">
        <f t="shared" si="255"/>
        <v/>
      </c>
      <c r="Y1255" s="22">
        <f t="shared" si="256"/>
        <v>0</v>
      </c>
      <c r="Z1255" s="22">
        <f t="shared" si="257"/>
        <v>0</v>
      </c>
      <c r="AA1255" s="22" t="str">
        <f t="shared" si="247"/>
        <v/>
      </c>
      <c r="AB1255" s="22">
        <f>COUNTIF($G$2:G1255,G1255)</f>
        <v>0</v>
      </c>
      <c r="AC1255" s="22" t="str">
        <f t="shared" si="258"/>
        <v/>
      </c>
      <c r="AD1255" s="22" t="e">
        <f>VLOOKUP(D1255,'2-班级信息'!A:AI,35,0)</f>
        <v>#N/A</v>
      </c>
      <c r="AE1255" s="22" t="e">
        <f>VLOOKUP(D1255,'2-班级信息'!A:AL,12,0)</f>
        <v>#N/A</v>
      </c>
      <c r="AF1255" s="22" t="e">
        <f t="shared" si="248"/>
        <v>#N/A</v>
      </c>
      <c r="AG1255" s="22" t="e">
        <f t="shared" si="259"/>
        <v>#N/A</v>
      </c>
    </row>
    <row r="1256" spans="1:33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2" t="str">
        <f t="shared" si="249"/>
        <v xml:space="preserve"> </v>
      </c>
      <c r="R1256" s="22" t="str">
        <f>IF(Q1256="在读",IF(IFERROR(FIND("一",D1256),0)&gt;0,"一对一",VLOOKUP(LEFT(D1256,3),班级编码!A:H,8,0)),Q1256)</f>
        <v xml:space="preserve"> </v>
      </c>
      <c r="S1256" s="22">
        <f t="shared" si="250"/>
        <v>0</v>
      </c>
      <c r="T1256" s="22">
        <f t="shared" si="251"/>
        <v>0</v>
      </c>
      <c r="U1256" s="22" t="str">
        <f t="shared" si="252"/>
        <v/>
      </c>
      <c r="V1256" s="22" t="str">
        <f t="shared" si="253"/>
        <v/>
      </c>
      <c r="W1256" s="22" t="str">
        <f t="shared" si="254"/>
        <v/>
      </c>
      <c r="X1256" s="22" t="str">
        <f t="shared" si="255"/>
        <v/>
      </c>
      <c r="Y1256" s="22">
        <f t="shared" si="256"/>
        <v>0</v>
      </c>
      <c r="Z1256" s="22">
        <f t="shared" si="257"/>
        <v>0</v>
      </c>
      <c r="AA1256" s="22" t="str">
        <f t="shared" si="247"/>
        <v/>
      </c>
      <c r="AB1256" s="22">
        <f>COUNTIF($G$2:G1256,G1256)</f>
        <v>0</v>
      </c>
      <c r="AC1256" s="22" t="str">
        <f t="shared" si="258"/>
        <v/>
      </c>
      <c r="AD1256" s="22" t="e">
        <f>VLOOKUP(D1256,'2-班级信息'!A:AI,35,0)</f>
        <v>#N/A</v>
      </c>
      <c r="AE1256" s="22" t="e">
        <f>VLOOKUP(D1256,'2-班级信息'!A:AL,12,0)</f>
        <v>#N/A</v>
      </c>
      <c r="AF1256" s="22" t="e">
        <f t="shared" si="248"/>
        <v>#N/A</v>
      </c>
      <c r="AG1256" s="22" t="e">
        <f t="shared" si="259"/>
        <v>#N/A</v>
      </c>
    </row>
    <row r="1257" spans="1:33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2" t="str">
        <f t="shared" si="249"/>
        <v xml:space="preserve"> </v>
      </c>
      <c r="R1257" s="22" t="str">
        <f>IF(Q1257="在读",IF(IFERROR(FIND("一",D1257),0)&gt;0,"一对一",VLOOKUP(LEFT(D1257,3),班级编码!A:H,8,0)),Q1257)</f>
        <v xml:space="preserve"> </v>
      </c>
      <c r="S1257" s="22">
        <f t="shared" si="250"/>
        <v>0</v>
      </c>
      <c r="T1257" s="22">
        <f t="shared" si="251"/>
        <v>0</v>
      </c>
      <c r="U1257" s="22" t="str">
        <f t="shared" si="252"/>
        <v/>
      </c>
      <c r="V1257" s="22" t="str">
        <f t="shared" si="253"/>
        <v/>
      </c>
      <c r="W1257" s="22" t="str">
        <f t="shared" si="254"/>
        <v/>
      </c>
      <c r="X1257" s="22" t="str">
        <f t="shared" si="255"/>
        <v/>
      </c>
      <c r="Y1257" s="22">
        <f t="shared" si="256"/>
        <v>0</v>
      </c>
      <c r="Z1257" s="22">
        <f t="shared" si="257"/>
        <v>0</v>
      </c>
      <c r="AA1257" s="22" t="str">
        <f t="shared" si="247"/>
        <v/>
      </c>
      <c r="AB1257" s="22">
        <f>COUNTIF($G$2:G1257,G1257)</f>
        <v>0</v>
      </c>
      <c r="AC1257" s="22" t="str">
        <f t="shared" si="258"/>
        <v/>
      </c>
      <c r="AD1257" s="22" t="e">
        <f>VLOOKUP(D1257,'2-班级信息'!A:AI,35,0)</f>
        <v>#N/A</v>
      </c>
      <c r="AE1257" s="22" t="e">
        <f>VLOOKUP(D1257,'2-班级信息'!A:AL,12,0)</f>
        <v>#N/A</v>
      </c>
      <c r="AF1257" s="22" t="e">
        <f t="shared" si="248"/>
        <v>#N/A</v>
      </c>
      <c r="AG1257" s="22" t="e">
        <f t="shared" si="259"/>
        <v>#N/A</v>
      </c>
    </row>
    <row r="1258" spans="1:33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2" t="str">
        <f t="shared" si="249"/>
        <v xml:space="preserve"> </v>
      </c>
      <c r="R1258" s="22" t="str">
        <f>IF(Q1258="在读",IF(IFERROR(FIND("一",D1258),0)&gt;0,"一对一",VLOOKUP(LEFT(D1258,3),班级编码!A:H,8,0)),Q1258)</f>
        <v xml:space="preserve"> </v>
      </c>
      <c r="S1258" s="22">
        <f t="shared" si="250"/>
        <v>0</v>
      </c>
      <c r="T1258" s="22">
        <f t="shared" si="251"/>
        <v>0</v>
      </c>
      <c r="U1258" s="22" t="str">
        <f t="shared" si="252"/>
        <v/>
      </c>
      <c r="V1258" s="22" t="str">
        <f t="shared" si="253"/>
        <v/>
      </c>
      <c r="W1258" s="22" t="str">
        <f t="shared" si="254"/>
        <v/>
      </c>
      <c r="X1258" s="22" t="str">
        <f t="shared" si="255"/>
        <v/>
      </c>
      <c r="Y1258" s="22">
        <f t="shared" si="256"/>
        <v>0</v>
      </c>
      <c r="Z1258" s="22">
        <f t="shared" si="257"/>
        <v>0</v>
      </c>
      <c r="AA1258" s="22" t="str">
        <f t="shared" si="247"/>
        <v/>
      </c>
      <c r="AB1258" s="22">
        <f>COUNTIF($G$2:G1258,G1258)</f>
        <v>0</v>
      </c>
      <c r="AC1258" s="22" t="str">
        <f t="shared" si="258"/>
        <v/>
      </c>
      <c r="AD1258" s="22" t="e">
        <f>VLOOKUP(D1258,'2-班级信息'!A:AI,35,0)</f>
        <v>#N/A</v>
      </c>
      <c r="AE1258" s="22" t="e">
        <f>VLOOKUP(D1258,'2-班级信息'!A:AL,12,0)</f>
        <v>#N/A</v>
      </c>
      <c r="AF1258" s="22" t="e">
        <f t="shared" si="248"/>
        <v>#N/A</v>
      </c>
      <c r="AG1258" s="22" t="e">
        <f t="shared" si="259"/>
        <v>#N/A</v>
      </c>
    </row>
    <row r="1259" spans="1:33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2" t="str">
        <f t="shared" si="249"/>
        <v xml:space="preserve"> </v>
      </c>
      <c r="R1259" s="22" t="str">
        <f>IF(Q1259="在读",IF(IFERROR(FIND("一",D1259),0)&gt;0,"一对一",VLOOKUP(LEFT(D1259,3),班级编码!A:H,8,0)),Q1259)</f>
        <v xml:space="preserve"> </v>
      </c>
      <c r="S1259" s="22">
        <f t="shared" si="250"/>
        <v>0</v>
      </c>
      <c r="T1259" s="22">
        <f t="shared" si="251"/>
        <v>0</v>
      </c>
      <c r="U1259" s="22" t="str">
        <f t="shared" si="252"/>
        <v/>
      </c>
      <c r="V1259" s="22" t="str">
        <f t="shared" si="253"/>
        <v/>
      </c>
      <c r="W1259" s="22" t="str">
        <f t="shared" si="254"/>
        <v/>
      </c>
      <c r="X1259" s="22" t="str">
        <f t="shared" si="255"/>
        <v/>
      </c>
      <c r="Y1259" s="22">
        <f t="shared" si="256"/>
        <v>0</v>
      </c>
      <c r="Z1259" s="22">
        <f t="shared" si="257"/>
        <v>0</v>
      </c>
      <c r="AA1259" s="22" t="str">
        <f t="shared" si="247"/>
        <v/>
      </c>
      <c r="AB1259" s="22">
        <f>COUNTIF($G$2:G1259,G1259)</f>
        <v>0</v>
      </c>
      <c r="AC1259" s="22" t="str">
        <f t="shared" si="258"/>
        <v/>
      </c>
      <c r="AD1259" s="22" t="e">
        <f>VLOOKUP(D1259,'2-班级信息'!A:AI,35,0)</f>
        <v>#N/A</v>
      </c>
      <c r="AE1259" s="22" t="e">
        <f>VLOOKUP(D1259,'2-班级信息'!A:AL,12,0)</f>
        <v>#N/A</v>
      </c>
      <c r="AF1259" s="22" t="e">
        <f t="shared" si="248"/>
        <v>#N/A</v>
      </c>
      <c r="AG1259" s="22" t="e">
        <f t="shared" si="259"/>
        <v>#N/A</v>
      </c>
    </row>
    <row r="1260" spans="1:33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2" t="str">
        <f t="shared" si="249"/>
        <v xml:space="preserve"> </v>
      </c>
      <c r="R1260" s="22" t="str">
        <f>IF(Q1260="在读",IF(IFERROR(FIND("一",D1260),0)&gt;0,"一对一",VLOOKUP(LEFT(D1260,3),班级编码!A:H,8,0)),Q1260)</f>
        <v xml:space="preserve"> </v>
      </c>
      <c r="S1260" s="22">
        <f t="shared" si="250"/>
        <v>0</v>
      </c>
      <c r="T1260" s="22">
        <f t="shared" si="251"/>
        <v>0</v>
      </c>
      <c r="U1260" s="22" t="str">
        <f t="shared" si="252"/>
        <v/>
      </c>
      <c r="V1260" s="22" t="str">
        <f t="shared" si="253"/>
        <v/>
      </c>
      <c r="W1260" s="22" t="str">
        <f t="shared" si="254"/>
        <v/>
      </c>
      <c r="X1260" s="22" t="str">
        <f t="shared" si="255"/>
        <v/>
      </c>
      <c r="Y1260" s="22">
        <f t="shared" si="256"/>
        <v>0</v>
      </c>
      <c r="Z1260" s="22">
        <f t="shared" si="257"/>
        <v>0</v>
      </c>
      <c r="AA1260" s="22" t="str">
        <f t="shared" si="247"/>
        <v/>
      </c>
      <c r="AB1260" s="22">
        <f>COUNTIF($G$2:G1260,G1260)</f>
        <v>0</v>
      </c>
      <c r="AC1260" s="22" t="str">
        <f t="shared" si="258"/>
        <v/>
      </c>
      <c r="AD1260" s="22" t="e">
        <f>VLOOKUP(D1260,'2-班级信息'!A:AI,35,0)</f>
        <v>#N/A</v>
      </c>
      <c r="AE1260" s="22" t="e">
        <f>VLOOKUP(D1260,'2-班级信息'!A:AL,12,0)</f>
        <v>#N/A</v>
      </c>
      <c r="AF1260" s="22" t="e">
        <f t="shared" si="248"/>
        <v>#N/A</v>
      </c>
      <c r="AG1260" s="22" t="e">
        <f t="shared" si="259"/>
        <v>#N/A</v>
      </c>
    </row>
    <row r="1261" spans="1:33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2" t="str">
        <f t="shared" si="249"/>
        <v xml:space="preserve"> </v>
      </c>
      <c r="R1261" s="22" t="str">
        <f>IF(Q1261="在读",IF(IFERROR(FIND("一",D1261),0)&gt;0,"一对一",VLOOKUP(LEFT(D1261,3),班级编码!A:H,8,0)),Q1261)</f>
        <v xml:space="preserve"> </v>
      </c>
      <c r="S1261" s="22">
        <f t="shared" si="250"/>
        <v>0</v>
      </c>
      <c r="T1261" s="22">
        <f t="shared" si="251"/>
        <v>0</v>
      </c>
      <c r="U1261" s="22" t="str">
        <f t="shared" si="252"/>
        <v/>
      </c>
      <c r="V1261" s="22" t="str">
        <f t="shared" si="253"/>
        <v/>
      </c>
      <c r="W1261" s="22" t="str">
        <f t="shared" si="254"/>
        <v/>
      </c>
      <c r="X1261" s="22" t="str">
        <f t="shared" si="255"/>
        <v/>
      </c>
      <c r="Y1261" s="22">
        <f t="shared" si="256"/>
        <v>0</v>
      </c>
      <c r="Z1261" s="22">
        <f t="shared" si="257"/>
        <v>0</v>
      </c>
      <c r="AA1261" s="22" t="str">
        <f t="shared" si="247"/>
        <v/>
      </c>
      <c r="AB1261" s="22">
        <f>COUNTIF($G$2:G1261,G1261)</f>
        <v>0</v>
      </c>
      <c r="AC1261" s="22" t="str">
        <f t="shared" si="258"/>
        <v/>
      </c>
      <c r="AD1261" s="22" t="e">
        <f>VLOOKUP(D1261,'2-班级信息'!A:AI,35,0)</f>
        <v>#N/A</v>
      </c>
      <c r="AE1261" s="22" t="e">
        <f>VLOOKUP(D1261,'2-班级信息'!A:AL,12,0)</f>
        <v>#N/A</v>
      </c>
      <c r="AF1261" s="22" t="e">
        <f t="shared" si="248"/>
        <v>#N/A</v>
      </c>
      <c r="AG1261" s="22" t="e">
        <f t="shared" si="259"/>
        <v>#N/A</v>
      </c>
    </row>
    <row r="1262" spans="1:33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2" t="str">
        <f t="shared" si="249"/>
        <v xml:space="preserve"> </v>
      </c>
      <c r="R1262" s="22" t="str">
        <f>IF(Q1262="在读",IF(IFERROR(FIND("一",D1262),0)&gt;0,"一对一",VLOOKUP(LEFT(D1262,3),班级编码!A:H,8,0)),Q1262)</f>
        <v xml:space="preserve"> </v>
      </c>
      <c r="S1262" s="22">
        <f t="shared" si="250"/>
        <v>0</v>
      </c>
      <c r="T1262" s="22">
        <f t="shared" si="251"/>
        <v>0</v>
      </c>
      <c r="U1262" s="22" t="str">
        <f t="shared" si="252"/>
        <v/>
      </c>
      <c r="V1262" s="22" t="str">
        <f t="shared" si="253"/>
        <v/>
      </c>
      <c r="W1262" s="22" t="str">
        <f t="shared" si="254"/>
        <v/>
      </c>
      <c r="X1262" s="22" t="str">
        <f t="shared" si="255"/>
        <v/>
      </c>
      <c r="Y1262" s="22">
        <f t="shared" si="256"/>
        <v>0</v>
      </c>
      <c r="Z1262" s="22">
        <f t="shared" si="257"/>
        <v>0</v>
      </c>
      <c r="AA1262" s="22" t="str">
        <f t="shared" si="247"/>
        <v/>
      </c>
      <c r="AB1262" s="22">
        <f>COUNTIF($G$2:G1262,G1262)</f>
        <v>0</v>
      </c>
      <c r="AC1262" s="22" t="str">
        <f t="shared" si="258"/>
        <v/>
      </c>
      <c r="AD1262" s="22" t="e">
        <f>VLOOKUP(D1262,'2-班级信息'!A:AI,35,0)</f>
        <v>#N/A</v>
      </c>
      <c r="AE1262" s="22" t="e">
        <f>VLOOKUP(D1262,'2-班级信息'!A:AL,12,0)</f>
        <v>#N/A</v>
      </c>
      <c r="AF1262" s="22" t="e">
        <f t="shared" si="248"/>
        <v>#N/A</v>
      </c>
      <c r="AG1262" s="22" t="e">
        <f t="shared" si="259"/>
        <v>#N/A</v>
      </c>
    </row>
    <row r="1263" spans="1:33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2" t="str">
        <f t="shared" si="249"/>
        <v xml:space="preserve"> </v>
      </c>
      <c r="R1263" s="22" t="str">
        <f>IF(Q1263="在读",IF(IFERROR(FIND("一",D1263),0)&gt;0,"一对一",VLOOKUP(LEFT(D1263,3),班级编码!A:H,8,0)),Q1263)</f>
        <v xml:space="preserve"> </v>
      </c>
      <c r="S1263" s="22">
        <f t="shared" si="250"/>
        <v>0</v>
      </c>
      <c r="T1263" s="22">
        <f t="shared" si="251"/>
        <v>0</v>
      </c>
      <c r="U1263" s="22" t="str">
        <f t="shared" si="252"/>
        <v/>
      </c>
      <c r="V1263" s="22" t="str">
        <f t="shared" si="253"/>
        <v/>
      </c>
      <c r="W1263" s="22" t="str">
        <f t="shared" si="254"/>
        <v/>
      </c>
      <c r="X1263" s="22" t="str">
        <f t="shared" si="255"/>
        <v/>
      </c>
      <c r="Y1263" s="22">
        <f t="shared" si="256"/>
        <v>0</v>
      </c>
      <c r="Z1263" s="22">
        <f t="shared" si="257"/>
        <v>0</v>
      </c>
      <c r="AA1263" s="22" t="str">
        <f t="shared" si="247"/>
        <v/>
      </c>
      <c r="AB1263" s="22">
        <f>COUNTIF($G$2:G1263,G1263)</f>
        <v>0</v>
      </c>
      <c r="AC1263" s="22" t="str">
        <f t="shared" si="258"/>
        <v/>
      </c>
      <c r="AD1263" s="22" t="e">
        <f>VLOOKUP(D1263,'2-班级信息'!A:AI,35,0)</f>
        <v>#N/A</v>
      </c>
      <c r="AE1263" s="22" t="e">
        <f>VLOOKUP(D1263,'2-班级信息'!A:AL,12,0)</f>
        <v>#N/A</v>
      </c>
      <c r="AF1263" s="22" t="e">
        <f t="shared" si="248"/>
        <v>#N/A</v>
      </c>
      <c r="AG1263" s="22" t="e">
        <f t="shared" si="259"/>
        <v>#N/A</v>
      </c>
    </row>
    <row r="1264" spans="1:33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2" t="str">
        <f t="shared" si="249"/>
        <v xml:space="preserve"> </v>
      </c>
      <c r="R1264" s="22" t="str">
        <f>IF(Q1264="在读",IF(IFERROR(FIND("一",D1264),0)&gt;0,"一对一",VLOOKUP(LEFT(D1264,3),班级编码!A:H,8,0)),Q1264)</f>
        <v xml:space="preserve"> </v>
      </c>
      <c r="S1264" s="22">
        <f t="shared" si="250"/>
        <v>0</v>
      </c>
      <c r="T1264" s="22">
        <f t="shared" si="251"/>
        <v>0</v>
      </c>
      <c r="U1264" s="22" t="str">
        <f t="shared" si="252"/>
        <v/>
      </c>
      <c r="V1264" s="22" t="str">
        <f t="shared" si="253"/>
        <v/>
      </c>
      <c r="W1264" s="22" t="str">
        <f t="shared" si="254"/>
        <v/>
      </c>
      <c r="X1264" s="22" t="str">
        <f t="shared" si="255"/>
        <v/>
      </c>
      <c r="Y1264" s="22">
        <f t="shared" si="256"/>
        <v>0</v>
      </c>
      <c r="Z1264" s="22">
        <f t="shared" si="257"/>
        <v>0</v>
      </c>
      <c r="AA1264" s="22" t="str">
        <f t="shared" si="247"/>
        <v/>
      </c>
      <c r="AB1264" s="22">
        <f>COUNTIF($G$2:G1264,G1264)</f>
        <v>0</v>
      </c>
      <c r="AC1264" s="22" t="str">
        <f t="shared" si="258"/>
        <v/>
      </c>
      <c r="AD1264" s="22" t="e">
        <f>VLOOKUP(D1264,'2-班级信息'!A:AI,35,0)</f>
        <v>#N/A</v>
      </c>
      <c r="AE1264" s="22" t="e">
        <f>VLOOKUP(D1264,'2-班级信息'!A:AL,12,0)</f>
        <v>#N/A</v>
      </c>
      <c r="AF1264" s="22" t="e">
        <f t="shared" si="248"/>
        <v>#N/A</v>
      </c>
      <c r="AG1264" s="22" t="e">
        <f t="shared" si="259"/>
        <v>#N/A</v>
      </c>
    </row>
    <row r="1265" spans="1:33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2" t="str">
        <f t="shared" si="249"/>
        <v xml:space="preserve"> </v>
      </c>
      <c r="R1265" s="22" t="str">
        <f>IF(Q1265="在读",IF(IFERROR(FIND("一",D1265),0)&gt;0,"一对一",VLOOKUP(LEFT(D1265,3),班级编码!A:H,8,0)),Q1265)</f>
        <v xml:space="preserve"> </v>
      </c>
      <c r="S1265" s="22">
        <f t="shared" si="250"/>
        <v>0</v>
      </c>
      <c r="T1265" s="22">
        <f t="shared" si="251"/>
        <v>0</v>
      </c>
      <c r="U1265" s="22" t="str">
        <f t="shared" si="252"/>
        <v/>
      </c>
      <c r="V1265" s="22" t="str">
        <f t="shared" si="253"/>
        <v/>
      </c>
      <c r="W1265" s="22" t="str">
        <f t="shared" si="254"/>
        <v/>
      </c>
      <c r="X1265" s="22" t="str">
        <f t="shared" si="255"/>
        <v/>
      </c>
      <c r="Y1265" s="22">
        <f t="shared" si="256"/>
        <v>0</v>
      </c>
      <c r="Z1265" s="22">
        <f t="shared" si="257"/>
        <v>0</v>
      </c>
      <c r="AA1265" s="22" t="str">
        <f t="shared" si="247"/>
        <v/>
      </c>
      <c r="AB1265" s="22">
        <f>COUNTIF($G$2:G1265,G1265)</f>
        <v>0</v>
      </c>
      <c r="AC1265" s="22" t="str">
        <f t="shared" si="258"/>
        <v/>
      </c>
      <c r="AD1265" s="22" t="e">
        <f>VLOOKUP(D1265,'2-班级信息'!A:AI,35,0)</f>
        <v>#N/A</v>
      </c>
      <c r="AE1265" s="22" t="e">
        <f>VLOOKUP(D1265,'2-班级信息'!A:AL,12,0)</f>
        <v>#N/A</v>
      </c>
      <c r="AF1265" s="22" t="e">
        <f t="shared" si="248"/>
        <v>#N/A</v>
      </c>
      <c r="AG1265" s="22" t="e">
        <f t="shared" si="259"/>
        <v>#N/A</v>
      </c>
    </row>
    <row r="1266" spans="1:33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2" t="str">
        <f t="shared" si="249"/>
        <v xml:space="preserve"> </v>
      </c>
      <c r="R1266" s="22" t="str">
        <f>IF(Q1266="在读",IF(IFERROR(FIND("一",D1266),0)&gt;0,"一对一",VLOOKUP(LEFT(D1266,3),班级编码!A:H,8,0)),Q1266)</f>
        <v xml:space="preserve"> </v>
      </c>
      <c r="S1266" s="22">
        <f t="shared" si="250"/>
        <v>0</v>
      </c>
      <c r="T1266" s="22">
        <f t="shared" si="251"/>
        <v>0</v>
      </c>
      <c r="U1266" s="22" t="str">
        <f t="shared" si="252"/>
        <v/>
      </c>
      <c r="V1266" s="22" t="str">
        <f t="shared" si="253"/>
        <v/>
      </c>
      <c r="W1266" s="22" t="str">
        <f t="shared" si="254"/>
        <v/>
      </c>
      <c r="X1266" s="22" t="str">
        <f t="shared" si="255"/>
        <v/>
      </c>
      <c r="Y1266" s="22">
        <f t="shared" si="256"/>
        <v>0</v>
      </c>
      <c r="Z1266" s="22">
        <f t="shared" si="257"/>
        <v>0</v>
      </c>
      <c r="AA1266" s="22" t="str">
        <f t="shared" si="247"/>
        <v/>
      </c>
      <c r="AB1266" s="22">
        <f>COUNTIF($G$2:G1266,G1266)</f>
        <v>0</v>
      </c>
      <c r="AC1266" s="22" t="str">
        <f t="shared" si="258"/>
        <v/>
      </c>
      <c r="AD1266" s="22" t="e">
        <f>VLOOKUP(D1266,'2-班级信息'!A:AI,35,0)</f>
        <v>#N/A</v>
      </c>
      <c r="AE1266" s="22" t="e">
        <f>VLOOKUP(D1266,'2-班级信息'!A:AL,12,0)</f>
        <v>#N/A</v>
      </c>
      <c r="AF1266" s="22" t="e">
        <f t="shared" si="248"/>
        <v>#N/A</v>
      </c>
      <c r="AG1266" s="22" t="e">
        <f t="shared" si="259"/>
        <v>#N/A</v>
      </c>
    </row>
    <row r="1267" spans="1:33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2" t="str">
        <f t="shared" si="249"/>
        <v xml:space="preserve"> </v>
      </c>
      <c r="R1267" s="22" t="str">
        <f>IF(Q1267="在读",IF(IFERROR(FIND("一",D1267),0)&gt;0,"一对一",VLOOKUP(LEFT(D1267,3),班级编码!A:H,8,0)),Q1267)</f>
        <v xml:space="preserve"> </v>
      </c>
      <c r="S1267" s="22">
        <f t="shared" si="250"/>
        <v>0</v>
      </c>
      <c r="T1267" s="22">
        <f t="shared" si="251"/>
        <v>0</v>
      </c>
      <c r="U1267" s="22" t="str">
        <f t="shared" si="252"/>
        <v/>
      </c>
      <c r="V1267" s="22" t="str">
        <f t="shared" si="253"/>
        <v/>
      </c>
      <c r="W1267" s="22" t="str">
        <f t="shared" si="254"/>
        <v/>
      </c>
      <c r="X1267" s="22" t="str">
        <f t="shared" si="255"/>
        <v/>
      </c>
      <c r="Y1267" s="22">
        <f t="shared" si="256"/>
        <v>0</v>
      </c>
      <c r="Z1267" s="22">
        <f t="shared" si="257"/>
        <v>0</v>
      </c>
      <c r="AA1267" s="22" t="str">
        <f t="shared" si="247"/>
        <v/>
      </c>
      <c r="AB1267" s="22">
        <f>COUNTIF($G$2:G1267,G1267)</f>
        <v>0</v>
      </c>
      <c r="AC1267" s="22" t="str">
        <f t="shared" si="258"/>
        <v/>
      </c>
      <c r="AD1267" s="22" t="e">
        <f>VLOOKUP(D1267,'2-班级信息'!A:AI,35,0)</f>
        <v>#N/A</v>
      </c>
      <c r="AE1267" s="22" t="e">
        <f>VLOOKUP(D1267,'2-班级信息'!A:AL,12,0)</f>
        <v>#N/A</v>
      </c>
      <c r="AF1267" s="22" t="e">
        <f t="shared" si="248"/>
        <v>#N/A</v>
      </c>
      <c r="AG1267" s="22" t="e">
        <f t="shared" si="259"/>
        <v>#N/A</v>
      </c>
    </row>
    <row r="1268" spans="1:33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2" t="str">
        <f t="shared" si="249"/>
        <v xml:space="preserve"> </v>
      </c>
      <c r="R1268" s="22" t="str">
        <f>IF(Q1268="在读",IF(IFERROR(FIND("一",D1268),0)&gt;0,"一对一",VLOOKUP(LEFT(D1268,3),班级编码!A:H,8,0)),Q1268)</f>
        <v xml:space="preserve"> </v>
      </c>
      <c r="S1268" s="22">
        <f t="shared" si="250"/>
        <v>0</v>
      </c>
      <c r="T1268" s="22">
        <f t="shared" si="251"/>
        <v>0</v>
      </c>
      <c r="U1268" s="22" t="str">
        <f t="shared" si="252"/>
        <v/>
      </c>
      <c r="V1268" s="22" t="str">
        <f t="shared" si="253"/>
        <v/>
      </c>
      <c r="W1268" s="22" t="str">
        <f t="shared" si="254"/>
        <v/>
      </c>
      <c r="X1268" s="22" t="str">
        <f t="shared" si="255"/>
        <v/>
      </c>
      <c r="Y1268" s="22">
        <f t="shared" si="256"/>
        <v>0</v>
      </c>
      <c r="Z1268" s="22">
        <f t="shared" si="257"/>
        <v>0</v>
      </c>
      <c r="AA1268" s="22" t="str">
        <f t="shared" si="247"/>
        <v/>
      </c>
      <c r="AB1268" s="22">
        <f>COUNTIF($G$2:G1268,G1268)</f>
        <v>0</v>
      </c>
      <c r="AC1268" s="22" t="str">
        <f t="shared" si="258"/>
        <v/>
      </c>
      <c r="AD1268" s="22" t="e">
        <f>VLOOKUP(D1268,'2-班级信息'!A:AI,35,0)</f>
        <v>#N/A</v>
      </c>
      <c r="AE1268" s="22" t="e">
        <f>VLOOKUP(D1268,'2-班级信息'!A:AL,12,0)</f>
        <v>#N/A</v>
      </c>
      <c r="AF1268" s="22" t="e">
        <f t="shared" si="248"/>
        <v>#N/A</v>
      </c>
      <c r="AG1268" s="22" t="e">
        <f t="shared" si="259"/>
        <v>#N/A</v>
      </c>
    </row>
    <row r="1269" spans="1:33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2" t="str">
        <f t="shared" si="249"/>
        <v xml:space="preserve"> </v>
      </c>
      <c r="R1269" s="22" t="str">
        <f>IF(Q1269="在读",IF(IFERROR(FIND("一",D1269),0)&gt;0,"一对一",VLOOKUP(LEFT(D1269,3),班级编码!A:H,8,0)),Q1269)</f>
        <v xml:space="preserve"> </v>
      </c>
      <c r="S1269" s="22">
        <f t="shared" si="250"/>
        <v>0</v>
      </c>
      <c r="T1269" s="22">
        <f t="shared" si="251"/>
        <v>0</v>
      </c>
      <c r="U1269" s="22" t="str">
        <f t="shared" si="252"/>
        <v/>
      </c>
      <c r="V1269" s="22" t="str">
        <f t="shared" si="253"/>
        <v/>
      </c>
      <c r="W1269" s="22" t="str">
        <f t="shared" si="254"/>
        <v/>
      </c>
      <c r="X1269" s="22" t="str">
        <f t="shared" si="255"/>
        <v/>
      </c>
      <c r="Y1269" s="22">
        <f t="shared" si="256"/>
        <v>0</v>
      </c>
      <c r="Z1269" s="22">
        <f t="shared" si="257"/>
        <v>0</v>
      </c>
      <c r="AA1269" s="22" t="str">
        <f t="shared" si="247"/>
        <v/>
      </c>
      <c r="AB1269" s="22">
        <f>COUNTIF($G$2:G1269,G1269)</f>
        <v>0</v>
      </c>
      <c r="AC1269" s="22" t="str">
        <f t="shared" si="258"/>
        <v/>
      </c>
      <c r="AD1269" s="22" t="e">
        <f>VLOOKUP(D1269,'2-班级信息'!A:AI,35,0)</f>
        <v>#N/A</v>
      </c>
      <c r="AE1269" s="22" t="e">
        <f>VLOOKUP(D1269,'2-班级信息'!A:AL,12,0)</f>
        <v>#N/A</v>
      </c>
      <c r="AF1269" s="22" t="e">
        <f t="shared" si="248"/>
        <v>#N/A</v>
      </c>
      <c r="AG1269" s="22" t="e">
        <f t="shared" si="259"/>
        <v>#N/A</v>
      </c>
    </row>
    <row r="1270" spans="1:33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2" t="str">
        <f t="shared" si="249"/>
        <v xml:space="preserve"> </v>
      </c>
      <c r="R1270" s="22" t="str">
        <f>IF(Q1270="在读",IF(IFERROR(FIND("一",D1270),0)&gt;0,"一对一",VLOOKUP(LEFT(D1270,3),班级编码!A:H,8,0)),Q1270)</f>
        <v xml:space="preserve"> </v>
      </c>
      <c r="S1270" s="22">
        <f t="shared" si="250"/>
        <v>0</v>
      </c>
      <c r="T1270" s="22">
        <f t="shared" si="251"/>
        <v>0</v>
      </c>
      <c r="U1270" s="22" t="str">
        <f t="shared" si="252"/>
        <v/>
      </c>
      <c r="V1270" s="22" t="str">
        <f t="shared" si="253"/>
        <v/>
      </c>
      <c r="W1270" s="22" t="str">
        <f t="shared" si="254"/>
        <v/>
      </c>
      <c r="X1270" s="22" t="str">
        <f t="shared" si="255"/>
        <v/>
      </c>
      <c r="Y1270" s="22">
        <f t="shared" si="256"/>
        <v>0</v>
      </c>
      <c r="Z1270" s="22">
        <f t="shared" si="257"/>
        <v>0</v>
      </c>
      <c r="AA1270" s="22" t="str">
        <f t="shared" si="247"/>
        <v/>
      </c>
      <c r="AB1270" s="22">
        <f>COUNTIF($G$2:G1270,G1270)</f>
        <v>0</v>
      </c>
      <c r="AC1270" s="22" t="str">
        <f t="shared" si="258"/>
        <v/>
      </c>
      <c r="AD1270" s="22" t="e">
        <f>VLOOKUP(D1270,'2-班级信息'!A:AI,35,0)</f>
        <v>#N/A</v>
      </c>
      <c r="AE1270" s="22" t="e">
        <f>VLOOKUP(D1270,'2-班级信息'!A:AL,12,0)</f>
        <v>#N/A</v>
      </c>
      <c r="AF1270" s="22" t="e">
        <f t="shared" si="248"/>
        <v>#N/A</v>
      </c>
      <c r="AG1270" s="22" t="e">
        <f t="shared" si="259"/>
        <v>#N/A</v>
      </c>
    </row>
    <row r="1271" spans="1:33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2" t="str">
        <f t="shared" si="249"/>
        <v xml:space="preserve"> </v>
      </c>
      <c r="R1271" s="22" t="str">
        <f>IF(Q1271="在读",IF(IFERROR(FIND("一",D1271),0)&gt;0,"一对一",VLOOKUP(LEFT(D1271,3),班级编码!A:H,8,0)),Q1271)</f>
        <v xml:space="preserve"> </v>
      </c>
      <c r="S1271" s="22">
        <f t="shared" si="250"/>
        <v>0</v>
      </c>
      <c r="T1271" s="22">
        <f t="shared" si="251"/>
        <v>0</v>
      </c>
      <c r="U1271" s="22" t="str">
        <f t="shared" si="252"/>
        <v/>
      </c>
      <c r="V1271" s="22" t="str">
        <f t="shared" si="253"/>
        <v/>
      </c>
      <c r="W1271" s="22" t="str">
        <f t="shared" si="254"/>
        <v/>
      </c>
      <c r="X1271" s="22" t="str">
        <f t="shared" si="255"/>
        <v/>
      </c>
      <c r="Y1271" s="22">
        <f t="shared" si="256"/>
        <v>0</v>
      </c>
      <c r="Z1271" s="22">
        <f t="shared" si="257"/>
        <v>0</v>
      </c>
      <c r="AA1271" s="22" t="str">
        <f t="shared" si="247"/>
        <v/>
      </c>
      <c r="AB1271" s="22">
        <f>COUNTIF($G$2:G1271,G1271)</f>
        <v>0</v>
      </c>
      <c r="AC1271" s="22" t="str">
        <f t="shared" si="258"/>
        <v/>
      </c>
      <c r="AD1271" s="22" t="e">
        <f>VLOOKUP(D1271,'2-班级信息'!A:AI,35,0)</f>
        <v>#N/A</v>
      </c>
      <c r="AE1271" s="22" t="e">
        <f>VLOOKUP(D1271,'2-班级信息'!A:AL,12,0)</f>
        <v>#N/A</v>
      </c>
      <c r="AF1271" s="22" t="e">
        <f t="shared" si="248"/>
        <v>#N/A</v>
      </c>
      <c r="AG1271" s="22" t="e">
        <f t="shared" si="259"/>
        <v>#N/A</v>
      </c>
    </row>
    <row r="1272" spans="1:33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2" t="str">
        <f t="shared" si="249"/>
        <v xml:space="preserve"> </v>
      </c>
      <c r="R1272" s="22" t="str">
        <f>IF(Q1272="在读",IF(IFERROR(FIND("一",D1272),0)&gt;0,"一对一",VLOOKUP(LEFT(D1272,3),班级编码!A:H,8,0)),Q1272)</f>
        <v xml:space="preserve"> </v>
      </c>
      <c r="S1272" s="22">
        <f t="shared" si="250"/>
        <v>0</v>
      </c>
      <c r="T1272" s="22">
        <f t="shared" si="251"/>
        <v>0</v>
      </c>
      <c r="U1272" s="22" t="str">
        <f t="shared" si="252"/>
        <v/>
      </c>
      <c r="V1272" s="22" t="str">
        <f t="shared" si="253"/>
        <v/>
      </c>
      <c r="W1272" s="22" t="str">
        <f t="shared" si="254"/>
        <v/>
      </c>
      <c r="X1272" s="22" t="str">
        <f t="shared" si="255"/>
        <v/>
      </c>
      <c r="Y1272" s="22">
        <f t="shared" si="256"/>
        <v>0</v>
      </c>
      <c r="Z1272" s="22">
        <f t="shared" si="257"/>
        <v>0</v>
      </c>
      <c r="AA1272" s="22" t="str">
        <f t="shared" si="247"/>
        <v/>
      </c>
      <c r="AB1272" s="22">
        <f>COUNTIF($G$2:G1272,G1272)</f>
        <v>0</v>
      </c>
      <c r="AC1272" s="22" t="str">
        <f t="shared" si="258"/>
        <v/>
      </c>
      <c r="AD1272" s="22" t="e">
        <f>VLOOKUP(D1272,'2-班级信息'!A:AI,35,0)</f>
        <v>#N/A</v>
      </c>
      <c r="AE1272" s="22" t="e">
        <f>VLOOKUP(D1272,'2-班级信息'!A:AL,12,0)</f>
        <v>#N/A</v>
      </c>
      <c r="AF1272" s="22" t="e">
        <f t="shared" si="248"/>
        <v>#N/A</v>
      </c>
      <c r="AG1272" s="22" t="e">
        <f t="shared" si="259"/>
        <v>#N/A</v>
      </c>
    </row>
    <row r="1273" spans="1:33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2" t="str">
        <f t="shared" si="249"/>
        <v xml:space="preserve"> </v>
      </c>
      <c r="R1273" s="22" t="str">
        <f>IF(Q1273="在读",IF(IFERROR(FIND("一",D1273),0)&gt;0,"一对一",VLOOKUP(LEFT(D1273,3),班级编码!A:H,8,0)),Q1273)</f>
        <v xml:space="preserve"> </v>
      </c>
      <c r="S1273" s="22">
        <f t="shared" si="250"/>
        <v>0</v>
      </c>
      <c r="T1273" s="22">
        <f t="shared" si="251"/>
        <v>0</v>
      </c>
      <c r="U1273" s="22" t="str">
        <f t="shared" si="252"/>
        <v/>
      </c>
      <c r="V1273" s="22" t="str">
        <f t="shared" si="253"/>
        <v/>
      </c>
      <c r="W1273" s="22" t="str">
        <f t="shared" si="254"/>
        <v/>
      </c>
      <c r="X1273" s="22" t="str">
        <f t="shared" si="255"/>
        <v/>
      </c>
      <c r="Y1273" s="22">
        <f t="shared" si="256"/>
        <v>0</v>
      </c>
      <c r="Z1273" s="22">
        <f t="shared" si="257"/>
        <v>0</v>
      </c>
      <c r="AA1273" s="22" t="str">
        <f t="shared" si="247"/>
        <v/>
      </c>
      <c r="AB1273" s="22">
        <f>COUNTIF($G$2:G1273,G1273)</f>
        <v>0</v>
      </c>
      <c r="AC1273" s="22" t="str">
        <f t="shared" si="258"/>
        <v/>
      </c>
      <c r="AD1273" s="22" t="e">
        <f>VLOOKUP(D1273,'2-班级信息'!A:AI,35,0)</f>
        <v>#N/A</v>
      </c>
      <c r="AE1273" s="22" t="e">
        <f>VLOOKUP(D1273,'2-班级信息'!A:AL,12,0)</f>
        <v>#N/A</v>
      </c>
      <c r="AF1273" s="22" t="e">
        <f t="shared" si="248"/>
        <v>#N/A</v>
      </c>
      <c r="AG1273" s="22" t="e">
        <f t="shared" si="259"/>
        <v>#N/A</v>
      </c>
    </row>
    <row r="1274" spans="1:33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2" t="str">
        <f t="shared" si="249"/>
        <v xml:space="preserve"> </v>
      </c>
      <c r="R1274" s="22" t="str">
        <f>IF(Q1274="在读",IF(IFERROR(FIND("一",D1274),0)&gt;0,"一对一",VLOOKUP(LEFT(D1274,3),班级编码!A:H,8,0)),Q1274)</f>
        <v xml:space="preserve"> </v>
      </c>
      <c r="S1274" s="22">
        <f t="shared" si="250"/>
        <v>0</v>
      </c>
      <c r="T1274" s="22">
        <f t="shared" si="251"/>
        <v>0</v>
      </c>
      <c r="U1274" s="22" t="str">
        <f t="shared" si="252"/>
        <v/>
      </c>
      <c r="V1274" s="22" t="str">
        <f t="shared" si="253"/>
        <v/>
      </c>
      <c r="W1274" s="22" t="str">
        <f t="shared" si="254"/>
        <v/>
      </c>
      <c r="X1274" s="22" t="str">
        <f t="shared" si="255"/>
        <v/>
      </c>
      <c r="Y1274" s="22">
        <f t="shared" si="256"/>
        <v>0</v>
      </c>
      <c r="Z1274" s="22">
        <f t="shared" si="257"/>
        <v>0</v>
      </c>
      <c r="AA1274" s="22" t="str">
        <f t="shared" si="247"/>
        <v/>
      </c>
      <c r="AB1274" s="22">
        <f>COUNTIF($G$2:G1274,G1274)</f>
        <v>0</v>
      </c>
      <c r="AC1274" s="22" t="str">
        <f t="shared" si="258"/>
        <v/>
      </c>
      <c r="AD1274" s="22" t="e">
        <f>VLOOKUP(D1274,'2-班级信息'!A:AI,35,0)</f>
        <v>#N/A</v>
      </c>
      <c r="AE1274" s="22" t="e">
        <f>VLOOKUP(D1274,'2-班级信息'!A:AL,12,0)</f>
        <v>#N/A</v>
      </c>
      <c r="AF1274" s="22" t="e">
        <f t="shared" si="248"/>
        <v>#N/A</v>
      </c>
      <c r="AG1274" s="22" t="e">
        <f t="shared" si="259"/>
        <v>#N/A</v>
      </c>
    </row>
    <row r="1275" spans="1:33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2" t="str">
        <f t="shared" si="249"/>
        <v xml:space="preserve"> </v>
      </c>
      <c r="R1275" s="22" t="str">
        <f>IF(Q1275="在读",IF(IFERROR(FIND("一",D1275),0)&gt;0,"一对一",VLOOKUP(LEFT(D1275,3),班级编码!A:H,8,0)),Q1275)</f>
        <v xml:space="preserve"> </v>
      </c>
      <c r="S1275" s="22">
        <f t="shared" si="250"/>
        <v>0</v>
      </c>
      <c r="T1275" s="22">
        <f t="shared" si="251"/>
        <v>0</v>
      </c>
      <c r="U1275" s="22" t="str">
        <f t="shared" si="252"/>
        <v/>
      </c>
      <c r="V1275" s="22" t="str">
        <f t="shared" si="253"/>
        <v/>
      </c>
      <c r="W1275" s="22" t="str">
        <f t="shared" si="254"/>
        <v/>
      </c>
      <c r="X1275" s="22" t="str">
        <f t="shared" si="255"/>
        <v/>
      </c>
      <c r="Y1275" s="22">
        <f t="shared" si="256"/>
        <v>0</v>
      </c>
      <c r="Z1275" s="22">
        <f t="shared" si="257"/>
        <v>0</v>
      </c>
      <c r="AA1275" s="22" t="str">
        <f t="shared" si="247"/>
        <v/>
      </c>
      <c r="AB1275" s="22">
        <f>COUNTIF($G$2:G1275,G1275)</f>
        <v>0</v>
      </c>
      <c r="AC1275" s="22" t="str">
        <f t="shared" si="258"/>
        <v/>
      </c>
      <c r="AD1275" s="22" t="e">
        <f>VLOOKUP(D1275,'2-班级信息'!A:AI,35,0)</f>
        <v>#N/A</v>
      </c>
      <c r="AE1275" s="22" t="e">
        <f>VLOOKUP(D1275,'2-班级信息'!A:AL,12,0)</f>
        <v>#N/A</v>
      </c>
      <c r="AF1275" s="22" t="e">
        <f t="shared" si="248"/>
        <v>#N/A</v>
      </c>
      <c r="AG1275" s="22" t="e">
        <f t="shared" si="259"/>
        <v>#N/A</v>
      </c>
    </row>
    <row r="1276" spans="1:33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2" t="str">
        <f t="shared" si="249"/>
        <v xml:space="preserve"> </v>
      </c>
      <c r="R1276" s="22" t="str">
        <f>IF(Q1276="在读",IF(IFERROR(FIND("一",D1276),0)&gt;0,"一对一",VLOOKUP(LEFT(D1276,3),班级编码!A:H,8,0)),Q1276)</f>
        <v xml:space="preserve"> </v>
      </c>
      <c r="S1276" s="22">
        <f t="shared" si="250"/>
        <v>0</v>
      </c>
      <c r="T1276" s="22">
        <f t="shared" si="251"/>
        <v>0</v>
      </c>
      <c r="U1276" s="22" t="str">
        <f t="shared" si="252"/>
        <v/>
      </c>
      <c r="V1276" s="22" t="str">
        <f t="shared" si="253"/>
        <v/>
      </c>
      <c r="W1276" s="22" t="str">
        <f t="shared" si="254"/>
        <v/>
      </c>
      <c r="X1276" s="22" t="str">
        <f t="shared" si="255"/>
        <v/>
      </c>
      <c r="Y1276" s="22">
        <f t="shared" si="256"/>
        <v>0</v>
      </c>
      <c r="Z1276" s="22">
        <f t="shared" si="257"/>
        <v>0</v>
      </c>
      <c r="AA1276" s="22" t="str">
        <f t="shared" si="247"/>
        <v/>
      </c>
      <c r="AB1276" s="22">
        <f>COUNTIF($G$2:G1276,G1276)</f>
        <v>0</v>
      </c>
      <c r="AC1276" s="22" t="str">
        <f t="shared" si="258"/>
        <v/>
      </c>
      <c r="AD1276" s="22" t="e">
        <f>VLOOKUP(D1276,'2-班级信息'!A:AI,35,0)</f>
        <v>#N/A</v>
      </c>
      <c r="AE1276" s="22" t="e">
        <f>VLOOKUP(D1276,'2-班级信息'!A:AL,12,0)</f>
        <v>#N/A</v>
      </c>
      <c r="AF1276" s="22" t="e">
        <f t="shared" si="248"/>
        <v>#N/A</v>
      </c>
      <c r="AG1276" s="22" t="e">
        <f t="shared" si="259"/>
        <v>#N/A</v>
      </c>
    </row>
    <row r="1277" spans="1:33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2" t="str">
        <f t="shared" si="249"/>
        <v xml:space="preserve"> </v>
      </c>
      <c r="R1277" s="22" t="str">
        <f>IF(Q1277="在读",IF(IFERROR(FIND("一",D1277),0)&gt;0,"一对一",VLOOKUP(LEFT(D1277,3),班级编码!A:H,8,0)),Q1277)</f>
        <v xml:space="preserve"> </v>
      </c>
      <c r="S1277" s="22">
        <f t="shared" si="250"/>
        <v>0</v>
      </c>
      <c r="T1277" s="22">
        <f t="shared" si="251"/>
        <v>0</v>
      </c>
      <c r="U1277" s="22" t="str">
        <f t="shared" si="252"/>
        <v/>
      </c>
      <c r="V1277" s="22" t="str">
        <f t="shared" si="253"/>
        <v/>
      </c>
      <c r="W1277" s="22" t="str">
        <f t="shared" si="254"/>
        <v/>
      </c>
      <c r="X1277" s="22" t="str">
        <f t="shared" si="255"/>
        <v/>
      </c>
      <c r="Y1277" s="22">
        <f t="shared" si="256"/>
        <v>0</v>
      </c>
      <c r="Z1277" s="22">
        <f t="shared" si="257"/>
        <v>0</v>
      </c>
      <c r="AA1277" s="22" t="str">
        <f t="shared" si="247"/>
        <v/>
      </c>
      <c r="AB1277" s="22">
        <f>COUNTIF($G$2:G1277,G1277)</f>
        <v>0</v>
      </c>
      <c r="AC1277" s="22" t="str">
        <f t="shared" si="258"/>
        <v/>
      </c>
      <c r="AD1277" s="22" t="e">
        <f>VLOOKUP(D1277,'2-班级信息'!A:AI,35,0)</f>
        <v>#N/A</v>
      </c>
      <c r="AE1277" s="22" t="e">
        <f>VLOOKUP(D1277,'2-班级信息'!A:AL,12,0)</f>
        <v>#N/A</v>
      </c>
      <c r="AF1277" s="22" t="e">
        <f t="shared" si="248"/>
        <v>#N/A</v>
      </c>
      <c r="AG1277" s="22" t="e">
        <f t="shared" si="259"/>
        <v>#N/A</v>
      </c>
    </row>
    <row r="1278" spans="1:33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2" t="str">
        <f t="shared" si="249"/>
        <v xml:space="preserve"> </v>
      </c>
      <c r="R1278" s="22" t="str">
        <f>IF(Q1278="在读",IF(IFERROR(FIND("一",D1278),0)&gt;0,"一对一",VLOOKUP(LEFT(D1278,3),班级编码!A:H,8,0)),Q1278)</f>
        <v xml:space="preserve"> </v>
      </c>
      <c r="S1278" s="22">
        <f t="shared" si="250"/>
        <v>0</v>
      </c>
      <c r="T1278" s="22">
        <f t="shared" si="251"/>
        <v>0</v>
      </c>
      <c r="U1278" s="22" t="str">
        <f t="shared" si="252"/>
        <v/>
      </c>
      <c r="V1278" s="22" t="str">
        <f t="shared" si="253"/>
        <v/>
      </c>
      <c r="W1278" s="22" t="str">
        <f t="shared" si="254"/>
        <v/>
      </c>
      <c r="X1278" s="22" t="str">
        <f t="shared" si="255"/>
        <v/>
      </c>
      <c r="Y1278" s="22">
        <f t="shared" si="256"/>
        <v>0</v>
      </c>
      <c r="Z1278" s="22">
        <f t="shared" si="257"/>
        <v>0</v>
      </c>
      <c r="AA1278" s="22" t="str">
        <f t="shared" si="247"/>
        <v/>
      </c>
      <c r="AB1278" s="22">
        <f>COUNTIF($G$2:G1278,G1278)</f>
        <v>0</v>
      </c>
      <c r="AC1278" s="22" t="str">
        <f t="shared" si="258"/>
        <v/>
      </c>
      <c r="AD1278" s="22" t="e">
        <f>VLOOKUP(D1278,'2-班级信息'!A:AI,35,0)</f>
        <v>#N/A</v>
      </c>
      <c r="AE1278" s="22" t="e">
        <f>VLOOKUP(D1278,'2-班级信息'!A:AL,12,0)</f>
        <v>#N/A</v>
      </c>
      <c r="AF1278" s="22" t="e">
        <f t="shared" si="248"/>
        <v>#N/A</v>
      </c>
      <c r="AG1278" s="22" t="e">
        <f t="shared" si="259"/>
        <v>#N/A</v>
      </c>
    </row>
    <row r="1279" spans="1:33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2" t="str">
        <f t="shared" si="249"/>
        <v xml:space="preserve"> </v>
      </c>
      <c r="R1279" s="22" t="str">
        <f>IF(Q1279="在读",IF(IFERROR(FIND("一",D1279),0)&gt;0,"一对一",VLOOKUP(LEFT(D1279,3),班级编码!A:H,8,0)),Q1279)</f>
        <v xml:space="preserve"> </v>
      </c>
      <c r="S1279" s="22">
        <f t="shared" si="250"/>
        <v>0</v>
      </c>
      <c r="T1279" s="22">
        <f t="shared" si="251"/>
        <v>0</v>
      </c>
      <c r="U1279" s="22" t="str">
        <f t="shared" si="252"/>
        <v/>
      </c>
      <c r="V1279" s="22" t="str">
        <f t="shared" si="253"/>
        <v/>
      </c>
      <c r="W1279" s="22" t="str">
        <f t="shared" si="254"/>
        <v/>
      </c>
      <c r="X1279" s="22" t="str">
        <f t="shared" si="255"/>
        <v/>
      </c>
      <c r="Y1279" s="22">
        <f t="shared" si="256"/>
        <v>0</v>
      </c>
      <c r="Z1279" s="22">
        <f t="shared" si="257"/>
        <v>0</v>
      </c>
      <c r="AA1279" s="22" t="str">
        <f t="shared" si="247"/>
        <v/>
      </c>
      <c r="AB1279" s="22">
        <f>COUNTIF($G$2:G1279,G1279)</f>
        <v>0</v>
      </c>
      <c r="AC1279" s="22" t="str">
        <f t="shared" si="258"/>
        <v/>
      </c>
      <c r="AD1279" s="22" t="e">
        <f>VLOOKUP(D1279,'2-班级信息'!A:AI,35,0)</f>
        <v>#N/A</v>
      </c>
      <c r="AE1279" s="22" t="e">
        <f>VLOOKUP(D1279,'2-班级信息'!A:AL,12,0)</f>
        <v>#N/A</v>
      </c>
      <c r="AF1279" s="22" t="e">
        <f t="shared" si="248"/>
        <v>#N/A</v>
      </c>
      <c r="AG1279" s="22" t="e">
        <f t="shared" si="259"/>
        <v>#N/A</v>
      </c>
    </row>
    <row r="1280" spans="1:33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2" t="str">
        <f t="shared" si="249"/>
        <v xml:space="preserve"> </v>
      </c>
      <c r="R1280" s="22" t="str">
        <f>IF(Q1280="在读",IF(IFERROR(FIND("一",D1280),0)&gt;0,"一对一",VLOOKUP(LEFT(D1280,3),班级编码!A:H,8,0)),Q1280)</f>
        <v xml:space="preserve"> </v>
      </c>
      <c r="S1280" s="22">
        <f t="shared" si="250"/>
        <v>0</v>
      </c>
      <c r="T1280" s="22">
        <f t="shared" si="251"/>
        <v>0</v>
      </c>
      <c r="U1280" s="22" t="str">
        <f t="shared" si="252"/>
        <v/>
      </c>
      <c r="V1280" s="22" t="str">
        <f t="shared" si="253"/>
        <v/>
      </c>
      <c r="W1280" s="22" t="str">
        <f t="shared" si="254"/>
        <v/>
      </c>
      <c r="X1280" s="22" t="str">
        <f t="shared" si="255"/>
        <v/>
      </c>
      <c r="Y1280" s="22">
        <f t="shared" si="256"/>
        <v>0</v>
      </c>
      <c r="Z1280" s="22">
        <f t="shared" si="257"/>
        <v>0</v>
      </c>
      <c r="AA1280" s="22" t="str">
        <f t="shared" si="247"/>
        <v/>
      </c>
      <c r="AB1280" s="22">
        <f>COUNTIF($G$2:G1280,G1280)</f>
        <v>0</v>
      </c>
      <c r="AC1280" s="22" t="str">
        <f t="shared" si="258"/>
        <v/>
      </c>
      <c r="AD1280" s="22" t="e">
        <f>VLOOKUP(D1280,'2-班级信息'!A:AI,35,0)</f>
        <v>#N/A</v>
      </c>
      <c r="AE1280" s="22" t="e">
        <f>VLOOKUP(D1280,'2-班级信息'!A:AL,12,0)</f>
        <v>#N/A</v>
      </c>
      <c r="AF1280" s="22" t="e">
        <f t="shared" si="248"/>
        <v>#N/A</v>
      </c>
      <c r="AG1280" s="22" t="e">
        <f t="shared" si="259"/>
        <v>#N/A</v>
      </c>
    </row>
    <row r="1281" spans="1:33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2" t="str">
        <f t="shared" si="249"/>
        <v xml:space="preserve"> </v>
      </c>
      <c r="R1281" s="22" t="str">
        <f>IF(Q1281="在读",IF(IFERROR(FIND("一",D1281),0)&gt;0,"一对一",VLOOKUP(LEFT(D1281,3),班级编码!A:H,8,0)),Q1281)</f>
        <v xml:space="preserve"> </v>
      </c>
      <c r="S1281" s="22">
        <f t="shared" si="250"/>
        <v>0</v>
      </c>
      <c r="T1281" s="22">
        <f t="shared" si="251"/>
        <v>0</v>
      </c>
      <c r="U1281" s="22" t="str">
        <f t="shared" si="252"/>
        <v/>
      </c>
      <c r="V1281" s="22" t="str">
        <f t="shared" si="253"/>
        <v/>
      </c>
      <c r="W1281" s="22" t="str">
        <f t="shared" si="254"/>
        <v/>
      </c>
      <c r="X1281" s="22" t="str">
        <f t="shared" si="255"/>
        <v/>
      </c>
      <c r="Y1281" s="22">
        <f t="shared" si="256"/>
        <v>0</v>
      </c>
      <c r="Z1281" s="22">
        <f t="shared" si="257"/>
        <v>0</v>
      </c>
      <c r="AA1281" s="22" t="str">
        <f t="shared" si="247"/>
        <v/>
      </c>
      <c r="AB1281" s="22">
        <f>COUNTIF($G$2:G1281,G1281)</f>
        <v>0</v>
      </c>
      <c r="AC1281" s="22" t="str">
        <f t="shared" si="258"/>
        <v/>
      </c>
      <c r="AD1281" s="22" t="e">
        <f>VLOOKUP(D1281,'2-班级信息'!A:AI,35,0)</f>
        <v>#N/A</v>
      </c>
      <c r="AE1281" s="22" t="e">
        <f>VLOOKUP(D1281,'2-班级信息'!A:AL,12,0)</f>
        <v>#N/A</v>
      </c>
      <c r="AF1281" s="22" t="e">
        <f t="shared" si="248"/>
        <v>#N/A</v>
      </c>
      <c r="AG1281" s="22" t="e">
        <f t="shared" si="259"/>
        <v>#N/A</v>
      </c>
    </row>
    <row r="1282" spans="1:33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2" t="str">
        <f t="shared" si="249"/>
        <v xml:space="preserve"> </v>
      </c>
      <c r="R1282" s="22" t="str">
        <f>IF(Q1282="在读",IF(IFERROR(FIND("一",D1282),0)&gt;0,"一对一",VLOOKUP(LEFT(D1282,3),班级编码!A:H,8,0)),Q1282)</f>
        <v xml:space="preserve"> </v>
      </c>
      <c r="S1282" s="22">
        <f t="shared" si="250"/>
        <v>0</v>
      </c>
      <c r="T1282" s="22">
        <f t="shared" si="251"/>
        <v>0</v>
      </c>
      <c r="U1282" s="22" t="str">
        <f t="shared" si="252"/>
        <v/>
      </c>
      <c r="V1282" s="22" t="str">
        <f t="shared" si="253"/>
        <v/>
      </c>
      <c r="W1282" s="22" t="str">
        <f t="shared" si="254"/>
        <v/>
      </c>
      <c r="X1282" s="22" t="str">
        <f t="shared" si="255"/>
        <v/>
      </c>
      <c r="Y1282" s="22">
        <f t="shared" si="256"/>
        <v>0</v>
      </c>
      <c r="Z1282" s="22">
        <f t="shared" si="257"/>
        <v>0</v>
      </c>
      <c r="AA1282" s="22" t="str">
        <f t="shared" ref="AA1282:AA1345" si="260">IF(COUNTIF(G:G,G1282)&gt;1,"重复","")</f>
        <v/>
      </c>
      <c r="AB1282" s="22">
        <f>COUNTIF($G$2:G1282,G1282)</f>
        <v>0</v>
      </c>
      <c r="AC1282" s="22" t="str">
        <f t="shared" si="258"/>
        <v/>
      </c>
      <c r="AD1282" s="22" t="e">
        <f>VLOOKUP(D1282,'2-班级信息'!A:AI,35,0)</f>
        <v>#N/A</v>
      </c>
      <c r="AE1282" s="22" t="e">
        <f>VLOOKUP(D1282,'2-班级信息'!A:AL,12,0)</f>
        <v>#N/A</v>
      </c>
      <c r="AF1282" s="22" t="e">
        <f t="shared" ref="AF1282:AF1345" si="261">IF(R1282="一对一","一对一",VLOOKUP(I1282,AH:AI,2,0))</f>
        <v>#N/A</v>
      </c>
      <c r="AG1282" s="22" t="e">
        <f t="shared" si="259"/>
        <v>#N/A</v>
      </c>
    </row>
    <row r="1283" spans="1:33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2" t="str">
        <f t="shared" ref="Q1283:Q1346" si="262">IF(D1283="停读","停读",IF(D1283="未进班","未进班",IF(AND(M1283="",G1283&lt;&gt;""),"在读"," ")))</f>
        <v xml:space="preserve"> </v>
      </c>
      <c r="R1283" s="22" t="str">
        <f>IF(Q1283="在读",IF(IFERROR(FIND("一",D1283),0)&gt;0,"一对一",VLOOKUP(LEFT(D1283,3),班级编码!A:H,8,0)),Q1283)</f>
        <v xml:space="preserve"> </v>
      </c>
      <c r="S1283" s="22">
        <f t="shared" ref="S1283:S1346" si="263">+D1283</f>
        <v>0</v>
      </c>
      <c r="T1283" s="22">
        <f t="shared" ref="T1283:T1346" si="264">IFERROR(LEFT(F1283,FIND(",",F1283)-1),F1283)</f>
        <v>0</v>
      </c>
      <c r="U1283" s="22" t="str">
        <f t="shared" ref="U1283:U1346" si="265">IF(Y1283=Z1283,X1283,W1283)</f>
        <v/>
      </c>
      <c r="V1283" s="22" t="str">
        <f t="shared" ref="V1283:V1346" si="266">IF(Y1283=Z1283,W1283,X1283)</f>
        <v/>
      </c>
      <c r="W1283" s="22" t="str">
        <f t="shared" ref="W1283:W1346" si="267">IFERROR(MID(F1283,FIND(",",F1283)+1,FIND("@",SUBSTITUTE(F1283,",","@",2))-FIND(",",F1283)-1),IF(ISERROR(FIND(",",F1283)),"",MID(F1283,FIND(",",F1283)+1,20)))</f>
        <v/>
      </c>
      <c r="X1283" s="22" t="str">
        <f t="shared" ref="X1283:X1346" si="268">IFERROR(MID(F1283,FIND("@",SUBSTITUTE(F1283,",","@",2))+1,10),"")</f>
        <v/>
      </c>
      <c r="Y1283" s="22">
        <f t="shared" ref="Y1283:Y1346" si="269">LEN(W1283)</f>
        <v>0</v>
      </c>
      <c r="Z1283" s="22">
        <f t="shared" ref="Z1283:Z1346" si="270">LENB(W1283)</f>
        <v>0</v>
      </c>
      <c r="AA1283" s="22" t="str">
        <f t="shared" si="260"/>
        <v/>
      </c>
      <c r="AB1283" s="22">
        <f>COUNTIF($G$2:G1283,G1283)</f>
        <v>0</v>
      </c>
      <c r="AC1283" s="22" t="str">
        <f t="shared" ref="AC1283:AC1346" si="271">IF(IFERROR(FIND("一",D1283),0)&gt;0,"一对一",LEFT(D1283,3))</f>
        <v/>
      </c>
      <c r="AD1283" s="22" t="e">
        <f>VLOOKUP(D1283,'2-班级信息'!A:AI,35,0)</f>
        <v>#N/A</v>
      </c>
      <c r="AE1283" s="22" t="e">
        <f>VLOOKUP(D1283,'2-班级信息'!A:AL,12,0)</f>
        <v>#N/A</v>
      </c>
      <c r="AF1283" s="22" t="e">
        <f t="shared" si="261"/>
        <v>#N/A</v>
      </c>
      <c r="AG1283" s="22" t="e">
        <f t="shared" ref="AG1283:AG1346" si="272">IF(OR(AF1283="幼儿班",AF1283="中学班",AF1283="一对一"),AF1283,IF(OR(AD1283="周日晚上",AD1283="周五晚上",AD1283="周六晚上"),AD1283,IF(OR(AD1283="周六上午",AD1283="周六下午",AD1283="周日上午",AD1283="周日下午",),"小学周末白天班","小学平时"&amp;AE1283&amp;"班")))</f>
        <v>#N/A</v>
      </c>
    </row>
    <row r="1284" spans="1:33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2" t="str">
        <f t="shared" si="262"/>
        <v xml:space="preserve"> </v>
      </c>
      <c r="R1284" s="22" t="str">
        <f>IF(Q1284="在读",IF(IFERROR(FIND("一",D1284),0)&gt;0,"一对一",VLOOKUP(LEFT(D1284,3),班级编码!A:H,8,0)),Q1284)</f>
        <v xml:space="preserve"> </v>
      </c>
      <c r="S1284" s="22">
        <f t="shared" si="263"/>
        <v>0</v>
      </c>
      <c r="T1284" s="22">
        <f t="shared" si="264"/>
        <v>0</v>
      </c>
      <c r="U1284" s="22" t="str">
        <f t="shared" si="265"/>
        <v/>
      </c>
      <c r="V1284" s="22" t="str">
        <f t="shared" si="266"/>
        <v/>
      </c>
      <c r="W1284" s="22" t="str">
        <f t="shared" si="267"/>
        <v/>
      </c>
      <c r="X1284" s="22" t="str">
        <f t="shared" si="268"/>
        <v/>
      </c>
      <c r="Y1284" s="22">
        <f t="shared" si="269"/>
        <v>0</v>
      </c>
      <c r="Z1284" s="22">
        <f t="shared" si="270"/>
        <v>0</v>
      </c>
      <c r="AA1284" s="22" t="str">
        <f t="shared" si="260"/>
        <v/>
      </c>
      <c r="AB1284" s="22">
        <f>COUNTIF($G$2:G1284,G1284)</f>
        <v>0</v>
      </c>
      <c r="AC1284" s="22" t="str">
        <f t="shared" si="271"/>
        <v/>
      </c>
      <c r="AD1284" s="22" t="e">
        <f>VLOOKUP(D1284,'2-班级信息'!A:AI,35,0)</f>
        <v>#N/A</v>
      </c>
      <c r="AE1284" s="22" t="e">
        <f>VLOOKUP(D1284,'2-班级信息'!A:AL,12,0)</f>
        <v>#N/A</v>
      </c>
      <c r="AF1284" s="22" t="e">
        <f t="shared" si="261"/>
        <v>#N/A</v>
      </c>
      <c r="AG1284" s="22" t="e">
        <f t="shared" si="272"/>
        <v>#N/A</v>
      </c>
    </row>
    <row r="1285" spans="1:33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2" t="str">
        <f t="shared" si="262"/>
        <v xml:space="preserve"> </v>
      </c>
      <c r="R1285" s="22" t="str">
        <f>IF(Q1285="在读",IF(IFERROR(FIND("一",D1285),0)&gt;0,"一对一",VLOOKUP(LEFT(D1285,3),班级编码!A:H,8,0)),Q1285)</f>
        <v xml:space="preserve"> </v>
      </c>
      <c r="S1285" s="22">
        <f t="shared" si="263"/>
        <v>0</v>
      </c>
      <c r="T1285" s="22">
        <f t="shared" si="264"/>
        <v>0</v>
      </c>
      <c r="U1285" s="22" t="str">
        <f t="shared" si="265"/>
        <v/>
      </c>
      <c r="V1285" s="22" t="str">
        <f t="shared" si="266"/>
        <v/>
      </c>
      <c r="W1285" s="22" t="str">
        <f t="shared" si="267"/>
        <v/>
      </c>
      <c r="X1285" s="22" t="str">
        <f t="shared" si="268"/>
        <v/>
      </c>
      <c r="Y1285" s="22">
        <f t="shared" si="269"/>
        <v>0</v>
      </c>
      <c r="Z1285" s="22">
        <f t="shared" si="270"/>
        <v>0</v>
      </c>
      <c r="AA1285" s="22" t="str">
        <f t="shared" si="260"/>
        <v/>
      </c>
      <c r="AB1285" s="22">
        <f>COUNTIF($G$2:G1285,G1285)</f>
        <v>0</v>
      </c>
      <c r="AC1285" s="22" t="str">
        <f t="shared" si="271"/>
        <v/>
      </c>
      <c r="AD1285" s="22" t="e">
        <f>VLOOKUP(D1285,'2-班级信息'!A:AI,35,0)</f>
        <v>#N/A</v>
      </c>
      <c r="AE1285" s="22" t="e">
        <f>VLOOKUP(D1285,'2-班级信息'!A:AL,12,0)</f>
        <v>#N/A</v>
      </c>
      <c r="AF1285" s="22" t="e">
        <f t="shared" si="261"/>
        <v>#N/A</v>
      </c>
      <c r="AG1285" s="22" t="e">
        <f t="shared" si="272"/>
        <v>#N/A</v>
      </c>
    </row>
    <row r="1286" spans="1:33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2" t="str">
        <f t="shared" si="262"/>
        <v xml:space="preserve"> </v>
      </c>
      <c r="R1286" s="22" t="str">
        <f>IF(Q1286="在读",IF(IFERROR(FIND("一",D1286),0)&gt;0,"一对一",VLOOKUP(LEFT(D1286,3),班级编码!A:H,8,0)),Q1286)</f>
        <v xml:space="preserve"> </v>
      </c>
      <c r="S1286" s="22">
        <f t="shared" si="263"/>
        <v>0</v>
      </c>
      <c r="T1286" s="22">
        <f t="shared" si="264"/>
        <v>0</v>
      </c>
      <c r="U1286" s="22" t="str">
        <f t="shared" si="265"/>
        <v/>
      </c>
      <c r="V1286" s="22" t="str">
        <f t="shared" si="266"/>
        <v/>
      </c>
      <c r="W1286" s="22" t="str">
        <f t="shared" si="267"/>
        <v/>
      </c>
      <c r="X1286" s="22" t="str">
        <f t="shared" si="268"/>
        <v/>
      </c>
      <c r="Y1286" s="22">
        <f t="shared" si="269"/>
        <v>0</v>
      </c>
      <c r="Z1286" s="22">
        <f t="shared" si="270"/>
        <v>0</v>
      </c>
      <c r="AA1286" s="22" t="str">
        <f t="shared" si="260"/>
        <v/>
      </c>
      <c r="AB1286" s="22">
        <f>COUNTIF($G$2:G1286,G1286)</f>
        <v>0</v>
      </c>
      <c r="AC1286" s="22" t="str">
        <f t="shared" si="271"/>
        <v/>
      </c>
      <c r="AD1286" s="22" t="e">
        <f>VLOOKUP(D1286,'2-班级信息'!A:AI,35,0)</f>
        <v>#N/A</v>
      </c>
      <c r="AE1286" s="22" t="e">
        <f>VLOOKUP(D1286,'2-班级信息'!A:AL,12,0)</f>
        <v>#N/A</v>
      </c>
      <c r="AF1286" s="22" t="e">
        <f t="shared" si="261"/>
        <v>#N/A</v>
      </c>
      <c r="AG1286" s="22" t="e">
        <f t="shared" si="272"/>
        <v>#N/A</v>
      </c>
    </row>
    <row r="1287" spans="1:33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2" t="str">
        <f t="shared" si="262"/>
        <v xml:space="preserve"> </v>
      </c>
      <c r="R1287" s="22" t="str">
        <f>IF(Q1287="在读",IF(IFERROR(FIND("一",D1287),0)&gt;0,"一对一",VLOOKUP(LEFT(D1287,3),班级编码!A:H,8,0)),Q1287)</f>
        <v xml:space="preserve"> </v>
      </c>
      <c r="S1287" s="22">
        <f t="shared" si="263"/>
        <v>0</v>
      </c>
      <c r="T1287" s="22">
        <f t="shared" si="264"/>
        <v>0</v>
      </c>
      <c r="U1287" s="22" t="str">
        <f t="shared" si="265"/>
        <v/>
      </c>
      <c r="V1287" s="22" t="str">
        <f t="shared" si="266"/>
        <v/>
      </c>
      <c r="W1287" s="22" t="str">
        <f t="shared" si="267"/>
        <v/>
      </c>
      <c r="X1287" s="22" t="str">
        <f t="shared" si="268"/>
        <v/>
      </c>
      <c r="Y1287" s="22">
        <f t="shared" si="269"/>
        <v>0</v>
      </c>
      <c r="Z1287" s="22">
        <f t="shared" si="270"/>
        <v>0</v>
      </c>
      <c r="AA1287" s="22" t="str">
        <f t="shared" si="260"/>
        <v/>
      </c>
      <c r="AB1287" s="22">
        <f>COUNTIF($G$2:G1287,G1287)</f>
        <v>0</v>
      </c>
      <c r="AC1287" s="22" t="str">
        <f t="shared" si="271"/>
        <v/>
      </c>
      <c r="AD1287" s="22" t="e">
        <f>VLOOKUP(D1287,'2-班级信息'!A:AI,35,0)</f>
        <v>#N/A</v>
      </c>
      <c r="AE1287" s="22" t="e">
        <f>VLOOKUP(D1287,'2-班级信息'!A:AL,12,0)</f>
        <v>#N/A</v>
      </c>
      <c r="AF1287" s="22" t="e">
        <f t="shared" si="261"/>
        <v>#N/A</v>
      </c>
      <c r="AG1287" s="22" t="e">
        <f t="shared" si="272"/>
        <v>#N/A</v>
      </c>
    </row>
    <row r="1288" spans="1:33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2" t="str">
        <f t="shared" si="262"/>
        <v xml:space="preserve"> </v>
      </c>
      <c r="R1288" s="22" t="str">
        <f>IF(Q1288="在读",IF(IFERROR(FIND("一",D1288),0)&gt;0,"一对一",VLOOKUP(LEFT(D1288,3),班级编码!A:H,8,0)),Q1288)</f>
        <v xml:space="preserve"> </v>
      </c>
      <c r="S1288" s="22">
        <f t="shared" si="263"/>
        <v>0</v>
      </c>
      <c r="T1288" s="22">
        <f t="shared" si="264"/>
        <v>0</v>
      </c>
      <c r="U1288" s="22" t="str">
        <f t="shared" si="265"/>
        <v/>
      </c>
      <c r="V1288" s="22" t="str">
        <f t="shared" si="266"/>
        <v/>
      </c>
      <c r="W1288" s="22" t="str">
        <f t="shared" si="267"/>
        <v/>
      </c>
      <c r="X1288" s="22" t="str">
        <f t="shared" si="268"/>
        <v/>
      </c>
      <c r="Y1288" s="22">
        <f t="shared" si="269"/>
        <v>0</v>
      </c>
      <c r="Z1288" s="22">
        <f t="shared" si="270"/>
        <v>0</v>
      </c>
      <c r="AA1288" s="22" t="str">
        <f t="shared" si="260"/>
        <v/>
      </c>
      <c r="AB1288" s="22">
        <f>COUNTIF($G$2:G1288,G1288)</f>
        <v>0</v>
      </c>
      <c r="AC1288" s="22" t="str">
        <f t="shared" si="271"/>
        <v/>
      </c>
      <c r="AD1288" s="22" t="e">
        <f>VLOOKUP(D1288,'2-班级信息'!A:AI,35,0)</f>
        <v>#N/A</v>
      </c>
      <c r="AE1288" s="22" t="e">
        <f>VLOOKUP(D1288,'2-班级信息'!A:AL,12,0)</f>
        <v>#N/A</v>
      </c>
      <c r="AF1288" s="22" t="e">
        <f t="shared" si="261"/>
        <v>#N/A</v>
      </c>
      <c r="AG1288" s="22" t="e">
        <f t="shared" si="272"/>
        <v>#N/A</v>
      </c>
    </row>
    <row r="1289" spans="1:33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2" t="str">
        <f t="shared" si="262"/>
        <v xml:space="preserve"> </v>
      </c>
      <c r="R1289" s="22" t="str">
        <f>IF(Q1289="在读",IF(IFERROR(FIND("一",D1289),0)&gt;0,"一对一",VLOOKUP(LEFT(D1289,3),班级编码!A:H,8,0)),Q1289)</f>
        <v xml:space="preserve"> </v>
      </c>
      <c r="S1289" s="22">
        <f t="shared" si="263"/>
        <v>0</v>
      </c>
      <c r="T1289" s="22">
        <f t="shared" si="264"/>
        <v>0</v>
      </c>
      <c r="U1289" s="22" t="str">
        <f t="shared" si="265"/>
        <v/>
      </c>
      <c r="V1289" s="22" t="str">
        <f t="shared" si="266"/>
        <v/>
      </c>
      <c r="W1289" s="22" t="str">
        <f t="shared" si="267"/>
        <v/>
      </c>
      <c r="X1289" s="22" t="str">
        <f t="shared" si="268"/>
        <v/>
      </c>
      <c r="Y1289" s="22">
        <f t="shared" si="269"/>
        <v>0</v>
      </c>
      <c r="Z1289" s="22">
        <f t="shared" si="270"/>
        <v>0</v>
      </c>
      <c r="AA1289" s="22" t="str">
        <f t="shared" si="260"/>
        <v/>
      </c>
      <c r="AB1289" s="22">
        <f>COUNTIF($G$2:G1289,G1289)</f>
        <v>0</v>
      </c>
      <c r="AC1289" s="22" t="str">
        <f t="shared" si="271"/>
        <v/>
      </c>
      <c r="AD1289" s="22" t="e">
        <f>VLOOKUP(D1289,'2-班级信息'!A:AI,35,0)</f>
        <v>#N/A</v>
      </c>
      <c r="AE1289" s="22" t="e">
        <f>VLOOKUP(D1289,'2-班级信息'!A:AL,12,0)</f>
        <v>#N/A</v>
      </c>
      <c r="AF1289" s="22" t="e">
        <f t="shared" si="261"/>
        <v>#N/A</v>
      </c>
      <c r="AG1289" s="22" t="e">
        <f t="shared" si="272"/>
        <v>#N/A</v>
      </c>
    </row>
    <row r="1290" spans="1:33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2" t="str">
        <f t="shared" si="262"/>
        <v xml:space="preserve"> </v>
      </c>
      <c r="R1290" s="22" t="str">
        <f>IF(Q1290="在读",IF(IFERROR(FIND("一",D1290),0)&gt;0,"一对一",VLOOKUP(LEFT(D1290,3),班级编码!A:H,8,0)),Q1290)</f>
        <v xml:space="preserve"> </v>
      </c>
      <c r="S1290" s="22">
        <f t="shared" si="263"/>
        <v>0</v>
      </c>
      <c r="T1290" s="22">
        <f t="shared" si="264"/>
        <v>0</v>
      </c>
      <c r="U1290" s="22" t="str">
        <f t="shared" si="265"/>
        <v/>
      </c>
      <c r="V1290" s="22" t="str">
        <f t="shared" si="266"/>
        <v/>
      </c>
      <c r="W1290" s="22" t="str">
        <f t="shared" si="267"/>
        <v/>
      </c>
      <c r="X1290" s="22" t="str">
        <f t="shared" si="268"/>
        <v/>
      </c>
      <c r="Y1290" s="22">
        <f t="shared" si="269"/>
        <v>0</v>
      </c>
      <c r="Z1290" s="22">
        <f t="shared" si="270"/>
        <v>0</v>
      </c>
      <c r="AA1290" s="22" t="str">
        <f t="shared" si="260"/>
        <v/>
      </c>
      <c r="AB1290" s="22">
        <f>COUNTIF($G$2:G1290,G1290)</f>
        <v>0</v>
      </c>
      <c r="AC1290" s="22" t="str">
        <f t="shared" si="271"/>
        <v/>
      </c>
      <c r="AD1290" s="22" t="e">
        <f>VLOOKUP(D1290,'2-班级信息'!A:AI,35,0)</f>
        <v>#N/A</v>
      </c>
      <c r="AE1290" s="22" t="e">
        <f>VLOOKUP(D1290,'2-班级信息'!A:AL,12,0)</f>
        <v>#N/A</v>
      </c>
      <c r="AF1290" s="22" t="e">
        <f t="shared" si="261"/>
        <v>#N/A</v>
      </c>
      <c r="AG1290" s="22" t="e">
        <f t="shared" si="272"/>
        <v>#N/A</v>
      </c>
    </row>
    <row r="1291" spans="1:33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2" t="str">
        <f t="shared" si="262"/>
        <v xml:space="preserve"> </v>
      </c>
      <c r="R1291" s="22" t="str">
        <f>IF(Q1291="在读",IF(IFERROR(FIND("一",D1291),0)&gt;0,"一对一",VLOOKUP(LEFT(D1291,3),班级编码!A:H,8,0)),Q1291)</f>
        <v xml:space="preserve"> </v>
      </c>
      <c r="S1291" s="22">
        <f t="shared" si="263"/>
        <v>0</v>
      </c>
      <c r="T1291" s="22">
        <f t="shared" si="264"/>
        <v>0</v>
      </c>
      <c r="U1291" s="22" t="str">
        <f t="shared" si="265"/>
        <v/>
      </c>
      <c r="V1291" s="22" t="str">
        <f t="shared" si="266"/>
        <v/>
      </c>
      <c r="W1291" s="22" t="str">
        <f t="shared" si="267"/>
        <v/>
      </c>
      <c r="X1291" s="22" t="str">
        <f t="shared" si="268"/>
        <v/>
      </c>
      <c r="Y1291" s="22">
        <f t="shared" si="269"/>
        <v>0</v>
      </c>
      <c r="Z1291" s="22">
        <f t="shared" si="270"/>
        <v>0</v>
      </c>
      <c r="AA1291" s="22" t="str">
        <f t="shared" si="260"/>
        <v/>
      </c>
      <c r="AB1291" s="22">
        <f>COUNTIF($G$2:G1291,G1291)</f>
        <v>0</v>
      </c>
      <c r="AC1291" s="22" t="str">
        <f t="shared" si="271"/>
        <v/>
      </c>
      <c r="AD1291" s="22" t="e">
        <f>VLOOKUP(D1291,'2-班级信息'!A:AI,35,0)</f>
        <v>#N/A</v>
      </c>
      <c r="AE1291" s="22" t="e">
        <f>VLOOKUP(D1291,'2-班级信息'!A:AL,12,0)</f>
        <v>#N/A</v>
      </c>
      <c r="AF1291" s="22" t="e">
        <f t="shared" si="261"/>
        <v>#N/A</v>
      </c>
      <c r="AG1291" s="22" t="e">
        <f t="shared" si="272"/>
        <v>#N/A</v>
      </c>
    </row>
    <row r="1292" spans="1:33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2" t="str">
        <f t="shared" si="262"/>
        <v xml:space="preserve"> </v>
      </c>
      <c r="R1292" s="22" t="str">
        <f>IF(Q1292="在读",IF(IFERROR(FIND("一",D1292),0)&gt;0,"一对一",VLOOKUP(LEFT(D1292,3),班级编码!A:H,8,0)),Q1292)</f>
        <v xml:space="preserve"> </v>
      </c>
      <c r="S1292" s="22">
        <f t="shared" si="263"/>
        <v>0</v>
      </c>
      <c r="T1292" s="22">
        <f t="shared" si="264"/>
        <v>0</v>
      </c>
      <c r="U1292" s="22" t="str">
        <f t="shared" si="265"/>
        <v/>
      </c>
      <c r="V1292" s="22" t="str">
        <f t="shared" si="266"/>
        <v/>
      </c>
      <c r="W1292" s="22" t="str">
        <f t="shared" si="267"/>
        <v/>
      </c>
      <c r="X1292" s="22" t="str">
        <f t="shared" si="268"/>
        <v/>
      </c>
      <c r="Y1292" s="22">
        <f t="shared" si="269"/>
        <v>0</v>
      </c>
      <c r="Z1292" s="22">
        <f t="shared" si="270"/>
        <v>0</v>
      </c>
      <c r="AA1292" s="22" t="str">
        <f t="shared" si="260"/>
        <v/>
      </c>
      <c r="AB1292" s="22">
        <f>COUNTIF($G$2:G1292,G1292)</f>
        <v>0</v>
      </c>
      <c r="AC1292" s="22" t="str">
        <f t="shared" si="271"/>
        <v/>
      </c>
      <c r="AD1292" s="22" t="e">
        <f>VLOOKUP(D1292,'2-班级信息'!A:AI,35,0)</f>
        <v>#N/A</v>
      </c>
      <c r="AE1292" s="22" t="e">
        <f>VLOOKUP(D1292,'2-班级信息'!A:AL,12,0)</f>
        <v>#N/A</v>
      </c>
      <c r="AF1292" s="22" t="e">
        <f t="shared" si="261"/>
        <v>#N/A</v>
      </c>
      <c r="AG1292" s="22" t="e">
        <f t="shared" si="272"/>
        <v>#N/A</v>
      </c>
    </row>
    <row r="1293" spans="1:33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2" t="str">
        <f t="shared" si="262"/>
        <v xml:space="preserve"> </v>
      </c>
      <c r="R1293" s="22" t="str">
        <f>IF(Q1293="在读",IF(IFERROR(FIND("一",D1293),0)&gt;0,"一对一",VLOOKUP(LEFT(D1293,3),班级编码!A:H,8,0)),Q1293)</f>
        <v xml:space="preserve"> </v>
      </c>
      <c r="S1293" s="22">
        <f t="shared" si="263"/>
        <v>0</v>
      </c>
      <c r="T1293" s="22">
        <f t="shared" si="264"/>
        <v>0</v>
      </c>
      <c r="U1293" s="22" t="str">
        <f t="shared" si="265"/>
        <v/>
      </c>
      <c r="V1293" s="22" t="str">
        <f t="shared" si="266"/>
        <v/>
      </c>
      <c r="W1293" s="22" t="str">
        <f t="shared" si="267"/>
        <v/>
      </c>
      <c r="X1293" s="22" t="str">
        <f t="shared" si="268"/>
        <v/>
      </c>
      <c r="Y1293" s="22">
        <f t="shared" si="269"/>
        <v>0</v>
      </c>
      <c r="Z1293" s="22">
        <f t="shared" si="270"/>
        <v>0</v>
      </c>
      <c r="AA1293" s="22" t="str">
        <f t="shared" si="260"/>
        <v/>
      </c>
      <c r="AB1293" s="22">
        <f>COUNTIF($G$2:G1293,G1293)</f>
        <v>0</v>
      </c>
      <c r="AC1293" s="22" t="str">
        <f t="shared" si="271"/>
        <v/>
      </c>
      <c r="AD1293" s="22" t="e">
        <f>VLOOKUP(D1293,'2-班级信息'!A:AI,35,0)</f>
        <v>#N/A</v>
      </c>
      <c r="AE1293" s="22" t="e">
        <f>VLOOKUP(D1293,'2-班级信息'!A:AL,12,0)</f>
        <v>#N/A</v>
      </c>
      <c r="AF1293" s="22" t="e">
        <f t="shared" si="261"/>
        <v>#N/A</v>
      </c>
      <c r="AG1293" s="22" t="e">
        <f t="shared" si="272"/>
        <v>#N/A</v>
      </c>
    </row>
    <row r="1294" spans="1:33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2" t="str">
        <f t="shared" si="262"/>
        <v xml:space="preserve"> </v>
      </c>
      <c r="R1294" s="22" t="str">
        <f>IF(Q1294="在读",IF(IFERROR(FIND("一",D1294),0)&gt;0,"一对一",VLOOKUP(LEFT(D1294,3),班级编码!A:H,8,0)),Q1294)</f>
        <v xml:space="preserve"> </v>
      </c>
      <c r="S1294" s="22">
        <f t="shared" si="263"/>
        <v>0</v>
      </c>
      <c r="T1294" s="22">
        <f t="shared" si="264"/>
        <v>0</v>
      </c>
      <c r="U1294" s="22" t="str">
        <f t="shared" si="265"/>
        <v/>
      </c>
      <c r="V1294" s="22" t="str">
        <f t="shared" si="266"/>
        <v/>
      </c>
      <c r="W1294" s="22" t="str">
        <f t="shared" si="267"/>
        <v/>
      </c>
      <c r="X1294" s="22" t="str">
        <f t="shared" si="268"/>
        <v/>
      </c>
      <c r="Y1294" s="22">
        <f t="shared" si="269"/>
        <v>0</v>
      </c>
      <c r="Z1294" s="22">
        <f t="shared" si="270"/>
        <v>0</v>
      </c>
      <c r="AA1294" s="22" t="str">
        <f t="shared" si="260"/>
        <v/>
      </c>
      <c r="AB1294" s="22">
        <f>COUNTIF($G$2:G1294,G1294)</f>
        <v>0</v>
      </c>
      <c r="AC1294" s="22" t="str">
        <f t="shared" si="271"/>
        <v/>
      </c>
      <c r="AD1294" s="22" t="e">
        <f>VLOOKUP(D1294,'2-班级信息'!A:AI,35,0)</f>
        <v>#N/A</v>
      </c>
      <c r="AE1294" s="22" t="e">
        <f>VLOOKUP(D1294,'2-班级信息'!A:AL,12,0)</f>
        <v>#N/A</v>
      </c>
      <c r="AF1294" s="22" t="e">
        <f t="shared" si="261"/>
        <v>#N/A</v>
      </c>
      <c r="AG1294" s="22" t="e">
        <f t="shared" si="272"/>
        <v>#N/A</v>
      </c>
    </row>
    <row r="1295" spans="1:33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2" t="str">
        <f t="shared" si="262"/>
        <v xml:space="preserve"> </v>
      </c>
      <c r="R1295" s="22" t="str">
        <f>IF(Q1295="在读",IF(IFERROR(FIND("一",D1295),0)&gt;0,"一对一",VLOOKUP(LEFT(D1295,3),班级编码!A:H,8,0)),Q1295)</f>
        <v xml:space="preserve"> </v>
      </c>
      <c r="S1295" s="22">
        <f t="shared" si="263"/>
        <v>0</v>
      </c>
      <c r="T1295" s="22">
        <f t="shared" si="264"/>
        <v>0</v>
      </c>
      <c r="U1295" s="22" t="str">
        <f t="shared" si="265"/>
        <v/>
      </c>
      <c r="V1295" s="22" t="str">
        <f t="shared" si="266"/>
        <v/>
      </c>
      <c r="W1295" s="22" t="str">
        <f t="shared" si="267"/>
        <v/>
      </c>
      <c r="X1295" s="22" t="str">
        <f t="shared" si="268"/>
        <v/>
      </c>
      <c r="Y1295" s="22">
        <f t="shared" si="269"/>
        <v>0</v>
      </c>
      <c r="Z1295" s="22">
        <f t="shared" si="270"/>
        <v>0</v>
      </c>
      <c r="AA1295" s="22" t="str">
        <f t="shared" si="260"/>
        <v/>
      </c>
      <c r="AB1295" s="22">
        <f>COUNTIF($G$2:G1295,G1295)</f>
        <v>0</v>
      </c>
      <c r="AC1295" s="22" t="str">
        <f t="shared" si="271"/>
        <v/>
      </c>
      <c r="AD1295" s="22" t="e">
        <f>VLOOKUP(D1295,'2-班级信息'!A:AI,35,0)</f>
        <v>#N/A</v>
      </c>
      <c r="AE1295" s="22" t="e">
        <f>VLOOKUP(D1295,'2-班级信息'!A:AL,12,0)</f>
        <v>#N/A</v>
      </c>
      <c r="AF1295" s="22" t="e">
        <f t="shared" si="261"/>
        <v>#N/A</v>
      </c>
      <c r="AG1295" s="22" t="e">
        <f t="shared" si="272"/>
        <v>#N/A</v>
      </c>
    </row>
    <row r="1296" spans="1:33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2" t="str">
        <f t="shared" si="262"/>
        <v xml:space="preserve"> </v>
      </c>
      <c r="R1296" s="22" t="str">
        <f>IF(Q1296="在读",IF(IFERROR(FIND("一",D1296),0)&gt;0,"一对一",VLOOKUP(LEFT(D1296,3),班级编码!A:H,8,0)),Q1296)</f>
        <v xml:space="preserve"> </v>
      </c>
      <c r="S1296" s="22">
        <f t="shared" si="263"/>
        <v>0</v>
      </c>
      <c r="T1296" s="22">
        <f t="shared" si="264"/>
        <v>0</v>
      </c>
      <c r="U1296" s="22" t="str">
        <f t="shared" si="265"/>
        <v/>
      </c>
      <c r="V1296" s="22" t="str">
        <f t="shared" si="266"/>
        <v/>
      </c>
      <c r="W1296" s="22" t="str">
        <f t="shared" si="267"/>
        <v/>
      </c>
      <c r="X1296" s="22" t="str">
        <f t="shared" si="268"/>
        <v/>
      </c>
      <c r="Y1296" s="22">
        <f t="shared" si="269"/>
        <v>0</v>
      </c>
      <c r="Z1296" s="22">
        <f t="shared" si="270"/>
        <v>0</v>
      </c>
      <c r="AA1296" s="22" t="str">
        <f t="shared" si="260"/>
        <v/>
      </c>
      <c r="AB1296" s="22">
        <f>COUNTIF($G$2:G1296,G1296)</f>
        <v>0</v>
      </c>
      <c r="AC1296" s="22" t="str">
        <f t="shared" si="271"/>
        <v/>
      </c>
      <c r="AD1296" s="22" t="e">
        <f>VLOOKUP(D1296,'2-班级信息'!A:AI,35,0)</f>
        <v>#N/A</v>
      </c>
      <c r="AE1296" s="22" t="e">
        <f>VLOOKUP(D1296,'2-班级信息'!A:AL,12,0)</f>
        <v>#N/A</v>
      </c>
      <c r="AF1296" s="22" t="e">
        <f t="shared" si="261"/>
        <v>#N/A</v>
      </c>
      <c r="AG1296" s="22" t="e">
        <f t="shared" si="272"/>
        <v>#N/A</v>
      </c>
    </row>
    <row r="1297" spans="1:33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2" t="str">
        <f t="shared" si="262"/>
        <v xml:space="preserve"> </v>
      </c>
      <c r="R1297" s="22" t="str">
        <f>IF(Q1297="在读",IF(IFERROR(FIND("一",D1297),0)&gt;0,"一对一",VLOOKUP(LEFT(D1297,3),班级编码!A:H,8,0)),Q1297)</f>
        <v xml:space="preserve"> </v>
      </c>
      <c r="S1297" s="22">
        <f t="shared" si="263"/>
        <v>0</v>
      </c>
      <c r="T1297" s="22">
        <f t="shared" si="264"/>
        <v>0</v>
      </c>
      <c r="U1297" s="22" t="str">
        <f t="shared" si="265"/>
        <v/>
      </c>
      <c r="V1297" s="22" t="str">
        <f t="shared" si="266"/>
        <v/>
      </c>
      <c r="W1297" s="22" t="str">
        <f t="shared" si="267"/>
        <v/>
      </c>
      <c r="X1297" s="22" t="str">
        <f t="shared" si="268"/>
        <v/>
      </c>
      <c r="Y1297" s="22">
        <f t="shared" si="269"/>
        <v>0</v>
      </c>
      <c r="Z1297" s="22">
        <f t="shared" si="270"/>
        <v>0</v>
      </c>
      <c r="AA1297" s="22" t="str">
        <f t="shared" si="260"/>
        <v/>
      </c>
      <c r="AB1297" s="22">
        <f>COUNTIF($G$2:G1297,G1297)</f>
        <v>0</v>
      </c>
      <c r="AC1297" s="22" t="str">
        <f t="shared" si="271"/>
        <v/>
      </c>
      <c r="AD1297" s="22" t="e">
        <f>VLOOKUP(D1297,'2-班级信息'!A:AI,35,0)</f>
        <v>#N/A</v>
      </c>
      <c r="AE1297" s="22" t="e">
        <f>VLOOKUP(D1297,'2-班级信息'!A:AL,12,0)</f>
        <v>#N/A</v>
      </c>
      <c r="AF1297" s="22" t="e">
        <f t="shared" si="261"/>
        <v>#N/A</v>
      </c>
      <c r="AG1297" s="22" t="e">
        <f t="shared" si="272"/>
        <v>#N/A</v>
      </c>
    </row>
    <row r="1298" spans="1:33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2" t="str">
        <f t="shared" si="262"/>
        <v xml:space="preserve"> </v>
      </c>
      <c r="R1298" s="22" t="str">
        <f>IF(Q1298="在读",IF(IFERROR(FIND("一",D1298),0)&gt;0,"一对一",VLOOKUP(LEFT(D1298,3),班级编码!A:H,8,0)),Q1298)</f>
        <v xml:space="preserve"> </v>
      </c>
      <c r="S1298" s="22">
        <f t="shared" si="263"/>
        <v>0</v>
      </c>
      <c r="T1298" s="22">
        <f t="shared" si="264"/>
        <v>0</v>
      </c>
      <c r="U1298" s="22" t="str">
        <f t="shared" si="265"/>
        <v/>
      </c>
      <c r="V1298" s="22" t="str">
        <f t="shared" si="266"/>
        <v/>
      </c>
      <c r="W1298" s="22" t="str">
        <f t="shared" si="267"/>
        <v/>
      </c>
      <c r="X1298" s="22" t="str">
        <f t="shared" si="268"/>
        <v/>
      </c>
      <c r="Y1298" s="22">
        <f t="shared" si="269"/>
        <v>0</v>
      </c>
      <c r="Z1298" s="22">
        <f t="shared" si="270"/>
        <v>0</v>
      </c>
      <c r="AA1298" s="22" t="str">
        <f t="shared" si="260"/>
        <v/>
      </c>
      <c r="AB1298" s="22">
        <f>COUNTIF($G$2:G1298,G1298)</f>
        <v>0</v>
      </c>
      <c r="AC1298" s="22" t="str">
        <f t="shared" si="271"/>
        <v/>
      </c>
      <c r="AD1298" s="22" t="e">
        <f>VLOOKUP(D1298,'2-班级信息'!A:AI,35,0)</f>
        <v>#N/A</v>
      </c>
      <c r="AE1298" s="22" t="e">
        <f>VLOOKUP(D1298,'2-班级信息'!A:AL,12,0)</f>
        <v>#N/A</v>
      </c>
      <c r="AF1298" s="22" t="e">
        <f t="shared" si="261"/>
        <v>#N/A</v>
      </c>
      <c r="AG1298" s="22" t="e">
        <f t="shared" si="272"/>
        <v>#N/A</v>
      </c>
    </row>
    <row r="1299" spans="1:33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2" t="str">
        <f t="shared" si="262"/>
        <v xml:space="preserve"> </v>
      </c>
      <c r="R1299" s="22" t="str">
        <f>IF(Q1299="在读",IF(IFERROR(FIND("一",D1299),0)&gt;0,"一对一",VLOOKUP(LEFT(D1299,3),班级编码!A:H,8,0)),Q1299)</f>
        <v xml:space="preserve"> </v>
      </c>
      <c r="S1299" s="22">
        <f t="shared" si="263"/>
        <v>0</v>
      </c>
      <c r="T1299" s="22">
        <f t="shared" si="264"/>
        <v>0</v>
      </c>
      <c r="U1299" s="22" t="str">
        <f t="shared" si="265"/>
        <v/>
      </c>
      <c r="V1299" s="22" t="str">
        <f t="shared" si="266"/>
        <v/>
      </c>
      <c r="W1299" s="22" t="str">
        <f t="shared" si="267"/>
        <v/>
      </c>
      <c r="X1299" s="22" t="str">
        <f t="shared" si="268"/>
        <v/>
      </c>
      <c r="Y1299" s="22">
        <f t="shared" si="269"/>
        <v>0</v>
      </c>
      <c r="Z1299" s="22">
        <f t="shared" si="270"/>
        <v>0</v>
      </c>
      <c r="AA1299" s="22" t="str">
        <f t="shared" si="260"/>
        <v/>
      </c>
      <c r="AB1299" s="22">
        <f>COUNTIF($G$2:G1299,G1299)</f>
        <v>0</v>
      </c>
      <c r="AC1299" s="22" t="str">
        <f t="shared" si="271"/>
        <v/>
      </c>
      <c r="AD1299" s="22" t="e">
        <f>VLOOKUP(D1299,'2-班级信息'!A:AI,35,0)</f>
        <v>#N/A</v>
      </c>
      <c r="AE1299" s="22" t="e">
        <f>VLOOKUP(D1299,'2-班级信息'!A:AL,12,0)</f>
        <v>#N/A</v>
      </c>
      <c r="AF1299" s="22" t="e">
        <f t="shared" si="261"/>
        <v>#N/A</v>
      </c>
      <c r="AG1299" s="22" t="e">
        <f t="shared" si="272"/>
        <v>#N/A</v>
      </c>
    </row>
    <row r="1300" spans="1:33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2" t="str">
        <f t="shared" si="262"/>
        <v xml:space="preserve"> </v>
      </c>
      <c r="R1300" s="22" t="str">
        <f>IF(Q1300="在读",IF(IFERROR(FIND("一",D1300),0)&gt;0,"一对一",VLOOKUP(LEFT(D1300,3),班级编码!A:H,8,0)),Q1300)</f>
        <v xml:space="preserve"> </v>
      </c>
      <c r="S1300" s="22">
        <f t="shared" si="263"/>
        <v>0</v>
      </c>
      <c r="T1300" s="22">
        <f t="shared" si="264"/>
        <v>0</v>
      </c>
      <c r="U1300" s="22" t="str">
        <f t="shared" si="265"/>
        <v/>
      </c>
      <c r="V1300" s="22" t="str">
        <f t="shared" si="266"/>
        <v/>
      </c>
      <c r="W1300" s="22" t="str">
        <f t="shared" si="267"/>
        <v/>
      </c>
      <c r="X1300" s="22" t="str">
        <f t="shared" si="268"/>
        <v/>
      </c>
      <c r="Y1300" s="22">
        <f t="shared" si="269"/>
        <v>0</v>
      </c>
      <c r="Z1300" s="22">
        <f t="shared" si="270"/>
        <v>0</v>
      </c>
      <c r="AA1300" s="22" t="str">
        <f t="shared" si="260"/>
        <v/>
      </c>
      <c r="AB1300" s="22">
        <f>COUNTIF($G$2:G1300,G1300)</f>
        <v>0</v>
      </c>
      <c r="AC1300" s="22" t="str">
        <f t="shared" si="271"/>
        <v/>
      </c>
      <c r="AD1300" s="22" t="e">
        <f>VLOOKUP(D1300,'2-班级信息'!A:AI,35,0)</f>
        <v>#N/A</v>
      </c>
      <c r="AE1300" s="22" t="e">
        <f>VLOOKUP(D1300,'2-班级信息'!A:AL,12,0)</f>
        <v>#N/A</v>
      </c>
      <c r="AF1300" s="22" t="e">
        <f t="shared" si="261"/>
        <v>#N/A</v>
      </c>
      <c r="AG1300" s="22" t="e">
        <f t="shared" si="272"/>
        <v>#N/A</v>
      </c>
    </row>
    <row r="1301" spans="1:33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2" t="str">
        <f t="shared" si="262"/>
        <v xml:space="preserve"> </v>
      </c>
      <c r="R1301" s="22" t="str">
        <f>IF(Q1301="在读",IF(IFERROR(FIND("一",D1301),0)&gt;0,"一对一",VLOOKUP(LEFT(D1301,3),班级编码!A:H,8,0)),Q1301)</f>
        <v xml:space="preserve"> </v>
      </c>
      <c r="S1301" s="22">
        <f t="shared" si="263"/>
        <v>0</v>
      </c>
      <c r="T1301" s="22">
        <f t="shared" si="264"/>
        <v>0</v>
      </c>
      <c r="U1301" s="22" t="str">
        <f t="shared" si="265"/>
        <v/>
      </c>
      <c r="V1301" s="22" t="str">
        <f t="shared" si="266"/>
        <v/>
      </c>
      <c r="W1301" s="22" t="str">
        <f t="shared" si="267"/>
        <v/>
      </c>
      <c r="X1301" s="22" t="str">
        <f t="shared" si="268"/>
        <v/>
      </c>
      <c r="Y1301" s="22">
        <f t="shared" si="269"/>
        <v>0</v>
      </c>
      <c r="Z1301" s="22">
        <f t="shared" si="270"/>
        <v>0</v>
      </c>
      <c r="AA1301" s="22" t="str">
        <f t="shared" si="260"/>
        <v/>
      </c>
      <c r="AB1301" s="22">
        <f>COUNTIF($G$2:G1301,G1301)</f>
        <v>0</v>
      </c>
      <c r="AC1301" s="22" t="str">
        <f t="shared" si="271"/>
        <v/>
      </c>
      <c r="AD1301" s="22" t="e">
        <f>VLOOKUP(D1301,'2-班级信息'!A:AI,35,0)</f>
        <v>#N/A</v>
      </c>
      <c r="AE1301" s="22" t="e">
        <f>VLOOKUP(D1301,'2-班级信息'!A:AL,12,0)</f>
        <v>#N/A</v>
      </c>
      <c r="AF1301" s="22" t="e">
        <f t="shared" si="261"/>
        <v>#N/A</v>
      </c>
      <c r="AG1301" s="22" t="e">
        <f t="shared" si="272"/>
        <v>#N/A</v>
      </c>
    </row>
    <row r="1302" spans="1:33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2" t="str">
        <f t="shared" si="262"/>
        <v xml:space="preserve"> </v>
      </c>
      <c r="R1302" s="22" t="str">
        <f>IF(Q1302="在读",IF(IFERROR(FIND("一",D1302),0)&gt;0,"一对一",VLOOKUP(LEFT(D1302,3),班级编码!A:H,8,0)),Q1302)</f>
        <v xml:space="preserve"> </v>
      </c>
      <c r="S1302" s="22">
        <f t="shared" si="263"/>
        <v>0</v>
      </c>
      <c r="T1302" s="22">
        <f t="shared" si="264"/>
        <v>0</v>
      </c>
      <c r="U1302" s="22" t="str">
        <f t="shared" si="265"/>
        <v/>
      </c>
      <c r="V1302" s="22" t="str">
        <f t="shared" si="266"/>
        <v/>
      </c>
      <c r="W1302" s="22" t="str">
        <f t="shared" si="267"/>
        <v/>
      </c>
      <c r="X1302" s="22" t="str">
        <f t="shared" si="268"/>
        <v/>
      </c>
      <c r="Y1302" s="22">
        <f t="shared" si="269"/>
        <v>0</v>
      </c>
      <c r="Z1302" s="22">
        <f t="shared" si="270"/>
        <v>0</v>
      </c>
      <c r="AA1302" s="22" t="str">
        <f t="shared" si="260"/>
        <v/>
      </c>
      <c r="AB1302" s="22">
        <f>COUNTIF($G$2:G1302,G1302)</f>
        <v>0</v>
      </c>
      <c r="AC1302" s="22" t="str">
        <f t="shared" si="271"/>
        <v/>
      </c>
      <c r="AD1302" s="22" t="e">
        <f>VLOOKUP(D1302,'2-班级信息'!A:AI,35,0)</f>
        <v>#N/A</v>
      </c>
      <c r="AE1302" s="22" t="e">
        <f>VLOOKUP(D1302,'2-班级信息'!A:AL,12,0)</f>
        <v>#N/A</v>
      </c>
      <c r="AF1302" s="22" t="e">
        <f t="shared" si="261"/>
        <v>#N/A</v>
      </c>
      <c r="AG1302" s="22" t="e">
        <f t="shared" si="272"/>
        <v>#N/A</v>
      </c>
    </row>
    <row r="1303" spans="1:33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2" t="str">
        <f t="shared" si="262"/>
        <v xml:space="preserve"> </v>
      </c>
      <c r="R1303" s="22" t="str">
        <f>IF(Q1303="在读",IF(IFERROR(FIND("一",D1303),0)&gt;0,"一对一",VLOOKUP(LEFT(D1303,3),班级编码!A:H,8,0)),Q1303)</f>
        <v xml:space="preserve"> </v>
      </c>
      <c r="S1303" s="22">
        <f t="shared" si="263"/>
        <v>0</v>
      </c>
      <c r="T1303" s="22">
        <f t="shared" si="264"/>
        <v>0</v>
      </c>
      <c r="U1303" s="22" t="str">
        <f t="shared" si="265"/>
        <v/>
      </c>
      <c r="V1303" s="22" t="str">
        <f t="shared" si="266"/>
        <v/>
      </c>
      <c r="W1303" s="22" t="str">
        <f t="shared" si="267"/>
        <v/>
      </c>
      <c r="X1303" s="22" t="str">
        <f t="shared" si="268"/>
        <v/>
      </c>
      <c r="Y1303" s="22">
        <f t="shared" si="269"/>
        <v>0</v>
      </c>
      <c r="Z1303" s="22">
        <f t="shared" si="270"/>
        <v>0</v>
      </c>
      <c r="AA1303" s="22" t="str">
        <f t="shared" si="260"/>
        <v/>
      </c>
      <c r="AB1303" s="22">
        <f>COUNTIF($G$2:G1303,G1303)</f>
        <v>0</v>
      </c>
      <c r="AC1303" s="22" t="str">
        <f t="shared" si="271"/>
        <v/>
      </c>
      <c r="AD1303" s="22" t="e">
        <f>VLOOKUP(D1303,'2-班级信息'!A:AI,35,0)</f>
        <v>#N/A</v>
      </c>
      <c r="AE1303" s="22" t="e">
        <f>VLOOKUP(D1303,'2-班级信息'!A:AL,12,0)</f>
        <v>#N/A</v>
      </c>
      <c r="AF1303" s="22" t="e">
        <f t="shared" si="261"/>
        <v>#N/A</v>
      </c>
      <c r="AG1303" s="22" t="e">
        <f t="shared" si="272"/>
        <v>#N/A</v>
      </c>
    </row>
    <row r="1304" spans="1:33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2" t="str">
        <f t="shared" si="262"/>
        <v xml:space="preserve"> </v>
      </c>
      <c r="R1304" s="22" t="str">
        <f>IF(Q1304="在读",IF(IFERROR(FIND("一",D1304),0)&gt;0,"一对一",VLOOKUP(LEFT(D1304,3),班级编码!A:H,8,0)),Q1304)</f>
        <v xml:space="preserve"> </v>
      </c>
      <c r="S1304" s="22">
        <f t="shared" si="263"/>
        <v>0</v>
      </c>
      <c r="T1304" s="22">
        <f t="shared" si="264"/>
        <v>0</v>
      </c>
      <c r="U1304" s="22" t="str">
        <f t="shared" si="265"/>
        <v/>
      </c>
      <c r="V1304" s="22" t="str">
        <f t="shared" si="266"/>
        <v/>
      </c>
      <c r="W1304" s="22" t="str">
        <f t="shared" si="267"/>
        <v/>
      </c>
      <c r="X1304" s="22" t="str">
        <f t="shared" si="268"/>
        <v/>
      </c>
      <c r="Y1304" s="22">
        <f t="shared" si="269"/>
        <v>0</v>
      </c>
      <c r="Z1304" s="22">
        <f t="shared" si="270"/>
        <v>0</v>
      </c>
      <c r="AA1304" s="22" t="str">
        <f t="shared" si="260"/>
        <v/>
      </c>
      <c r="AB1304" s="22">
        <f>COUNTIF($G$2:G1304,G1304)</f>
        <v>0</v>
      </c>
      <c r="AC1304" s="22" t="str">
        <f t="shared" si="271"/>
        <v/>
      </c>
      <c r="AD1304" s="22" t="e">
        <f>VLOOKUP(D1304,'2-班级信息'!A:AI,35,0)</f>
        <v>#N/A</v>
      </c>
      <c r="AE1304" s="22" t="e">
        <f>VLOOKUP(D1304,'2-班级信息'!A:AL,12,0)</f>
        <v>#N/A</v>
      </c>
      <c r="AF1304" s="22" t="e">
        <f t="shared" si="261"/>
        <v>#N/A</v>
      </c>
      <c r="AG1304" s="22" t="e">
        <f t="shared" si="272"/>
        <v>#N/A</v>
      </c>
    </row>
    <row r="1305" spans="1:33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2" t="str">
        <f t="shared" si="262"/>
        <v xml:space="preserve"> </v>
      </c>
      <c r="R1305" s="22" t="str">
        <f>IF(Q1305="在读",IF(IFERROR(FIND("一",D1305),0)&gt;0,"一对一",VLOOKUP(LEFT(D1305,3),班级编码!A:H,8,0)),Q1305)</f>
        <v xml:space="preserve"> </v>
      </c>
      <c r="S1305" s="22">
        <f t="shared" si="263"/>
        <v>0</v>
      </c>
      <c r="T1305" s="22">
        <f t="shared" si="264"/>
        <v>0</v>
      </c>
      <c r="U1305" s="22" t="str">
        <f t="shared" si="265"/>
        <v/>
      </c>
      <c r="V1305" s="22" t="str">
        <f t="shared" si="266"/>
        <v/>
      </c>
      <c r="W1305" s="22" t="str">
        <f t="shared" si="267"/>
        <v/>
      </c>
      <c r="X1305" s="22" t="str">
        <f t="shared" si="268"/>
        <v/>
      </c>
      <c r="Y1305" s="22">
        <f t="shared" si="269"/>
        <v>0</v>
      </c>
      <c r="Z1305" s="22">
        <f t="shared" si="270"/>
        <v>0</v>
      </c>
      <c r="AA1305" s="22" t="str">
        <f t="shared" si="260"/>
        <v/>
      </c>
      <c r="AB1305" s="22">
        <f>COUNTIF($G$2:G1305,G1305)</f>
        <v>0</v>
      </c>
      <c r="AC1305" s="22" t="str">
        <f t="shared" si="271"/>
        <v/>
      </c>
      <c r="AD1305" s="22" t="e">
        <f>VLOOKUP(D1305,'2-班级信息'!A:AI,35,0)</f>
        <v>#N/A</v>
      </c>
      <c r="AE1305" s="22" t="e">
        <f>VLOOKUP(D1305,'2-班级信息'!A:AL,12,0)</f>
        <v>#N/A</v>
      </c>
      <c r="AF1305" s="22" t="e">
        <f t="shared" si="261"/>
        <v>#N/A</v>
      </c>
      <c r="AG1305" s="22" t="e">
        <f t="shared" si="272"/>
        <v>#N/A</v>
      </c>
    </row>
    <row r="1306" spans="1:33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2" t="str">
        <f t="shared" si="262"/>
        <v xml:space="preserve"> </v>
      </c>
      <c r="R1306" s="22" t="str">
        <f>IF(Q1306="在读",IF(IFERROR(FIND("一",D1306),0)&gt;0,"一对一",VLOOKUP(LEFT(D1306,3),班级编码!A:H,8,0)),Q1306)</f>
        <v xml:space="preserve"> </v>
      </c>
      <c r="S1306" s="22">
        <f t="shared" si="263"/>
        <v>0</v>
      </c>
      <c r="T1306" s="22">
        <f t="shared" si="264"/>
        <v>0</v>
      </c>
      <c r="U1306" s="22" t="str">
        <f t="shared" si="265"/>
        <v/>
      </c>
      <c r="V1306" s="22" t="str">
        <f t="shared" si="266"/>
        <v/>
      </c>
      <c r="W1306" s="22" t="str">
        <f t="shared" si="267"/>
        <v/>
      </c>
      <c r="X1306" s="22" t="str">
        <f t="shared" si="268"/>
        <v/>
      </c>
      <c r="Y1306" s="22">
        <f t="shared" si="269"/>
        <v>0</v>
      </c>
      <c r="Z1306" s="22">
        <f t="shared" si="270"/>
        <v>0</v>
      </c>
      <c r="AA1306" s="22" t="str">
        <f t="shared" si="260"/>
        <v/>
      </c>
      <c r="AB1306" s="22">
        <f>COUNTIF($G$2:G1306,G1306)</f>
        <v>0</v>
      </c>
      <c r="AC1306" s="22" t="str">
        <f t="shared" si="271"/>
        <v/>
      </c>
      <c r="AD1306" s="22" t="e">
        <f>VLOOKUP(D1306,'2-班级信息'!A:AI,35,0)</f>
        <v>#N/A</v>
      </c>
      <c r="AE1306" s="22" t="e">
        <f>VLOOKUP(D1306,'2-班级信息'!A:AL,12,0)</f>
        <v>#N/A</v>
      </c>
      <c r="AF1306" s="22" t="e">
        <f t="shared" si="261"/>
        <v>#N/A</v>
      </c>
      <c r="AG1306" s="22" t="e">
        <f t="shared" si="272"/>
        <v>#N/A</v>
      </c>
    </row>
    <row r="1307" spans="1:33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2" t="str">
        <f t="shared" si="262"/>
        <v xml:space="preserve"> </v>
      </c>
      <c r="R1307" s="22" t="str">
        <f>IF(Q1307="在读",IF(IFERROR(FIND("一",D1307),0)&gt;0,"一对一",VLOOKUP(LEFT(D1307,3),班级编码!A:H,8,0)),Q1307)</f>
        <v xml:space="preserve"> </v>
      </c>
      <c r="S1307" s="22">
        <f t="shared" si="263"/>
        <v>0</v>
      </c>
      <c r="T1307" s="22">
        <f t="shared" si="264"/>
        <v>0</v>
      </c>
      <c r="U1307" s="22" t="str">
        <f t="shared" si="265"/>
        <v/>
      </c>
      <c r="V1307" s="22" t="str">
        <f t="shared" si="266"/>
        <v/>
      </c>
      <c r="W1307" s="22" t="str">
        <f t="shared" si="267"/>
        <v/>
      </c>
      <c r="X1307" s="22" t="str">
        <f t="shared" si="268"/>
        <v/>
      </c>
      <c r="Y1307" s="22">
        <f t="shared" si="269"/>
        <v>0</v>
      </c>
      <c r="Z1307" s="22">
        <f t="shared" si="270"/>
        <v>0</v>
      </c>
      <c r="AA1307" s="22" t="str">
        <f t="shared" si="260"/>
        <v/>
      </c>
      <c r="AB1307" s="22">
        <f>COUNTIF($G$2:G1307,G1307)</f>
        <v>0</v>
      </c>
      <c r="AC1307" s="22" t="str">
        <f t="shared" si="271"/>
        <v/>
      </c>
      <c r="AD1307" s="22" t="e">
        <f>VLOOKUP(D1307,'2-班级信息'!A:AI,35,0)</f>
        <v>#N/A</v>
      </c>
      <c r="AE1307" s="22" t="e">
        <f>VLOOKUP(D1307,'2-班级信息'!A:AL,12,0)</f>
        <v>#N/A</v>
      </c>
      <c r="AF1307" s="22" t="e">
        <f t="shared" si="261"/>
        <v>#N/A</v>
      </c>
      <c r="AG1307" s="22" t="e">
        <f t="shared" si="272"/>
        <v>#N/A</v>
      </c>
    </row>
    <row r="1308" spans="1:33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2" t="str">
        <f t="shared" si="262"/>
        <v xml:space="preserve"> </v>
      </c>
      <c r="R1308" s="22" t="str">
        <f>IF(Q1308="在读",IF(IFERROR(FIND("一",D1308),0)&gt;0,"一对一",VLOOKUP(LEFT(D1308,3),班级编码!A:H,8,0)),Q1308)</f>
        <v xml:space="preserve"> </v>
      </c>
      <c r="S1308" s="22">
        <f t="shared" si="263"/>
        <v>0</v>
      </c>
      <c r="T1308" s="22">
        <f t="shared" si="264"/>
        <v>0</v>
      </c>
      <c r="U1308" s="22" t="str">
        <f t="shared" si="265"/>
        <v/>
      </c>
      <c r="V1308" s="22" t="str">
        <f t="shared" si="266"/>
        <v/>
      </c>
      <c r="W1308" s="22" t="str">
        <f t="shared" si="267"/>
        <v/>
      </c>
      <c r="X1308" s="22" t="str">
        <f t="shared" si="268"/>
        <v/>
      </c>
      <c r="Y1308" s="22">
        <f t="shared" si="269"/>
        <v>0</v>
      </c>
      <c r="Z1308" s="22">
        <f t="shared" si="270"/>
        <v>0</v>
      </c>
      <c r="AA1308" s="22" t="str">
        <f t="shared" si="260"/>
        <v/>
      </c>
      <c r="AB1308" s="22">
        <f>COUNTIF($G$2:G1308,G1308)</f>
        <v>0</v>
      </c>
      <c r="AC1308" s="22" t="str">
        <f t="shared" si="271"/>
        <v/>
      </c>
      <c r="AD1308" s="22" t="e">
        <f>VLOOKUP(D1308,'2-班级信息'!A:AI,35,0)</f>
        <v>#N/A</v>
      </c>
      <c r="AE1308" s="22" t="e">
        <f>VLOOKUP(D1308,'2-班级信息'!A:AL,12,0)</f>
        <v>#N/A</v>
      </c>
      <c r="AF1308" s="22" t="e">
        <f t="shared" si="261"/>
        <v>#N/A</v>
      </c>
      <c r="AG1308" s="22" t="e">
        <f t="shared" si="272"/>
        <v>#N/A</v>
      </c>
    </row>
    <row r="1309" spans="1:33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2" t="str">
        <f t="shared" si="262"/>
        <v xml:space="preserve"> </v>
      </c>
      <c r="R1309" s="22" t="str">
        <f>IF(Q1309="在读",IF(IFERROR(FIND("一",D1309),0)&gt;0,"一对一",VLOOKUP(LEFT(D1309,3),班级编码!A:H,8,0)),Q1309)</f>
        <v xml:space="preserve"> </v>
      </c>
      <c r="S1309" s="22">
        <f t="shared" si="263"/>
        <v>0</v>
      </c>
      <c r="T1309" s="22">
        <f t="shared" si="264"/>
        <v>0</v>
      </c>
      <c r="U1309" s="22" t="str">
        <f t="shared" si="265"/>
        <v/>
      </c>
      <c r="V1309" s="22" t="str">
        <f t="shared" si="266"/>
        <v/>
      </c>
      <c r="W1309" s="22" t="str">
        <f t="shared" si="267"/>
        <v/>
      </c>
      <c r="X1309" s="22" t="str">
        <f t="shared" si="268"/>
        <v/>
      </c>
      <c r="Y1309" s="22">
        <f t="shared" si="269"/>
        <v>0</v>
      </c>
      <c r="Z1309" s="22">
        <f t="shared" si="270"/>
        <v>0</v>
      </c>
      <c r="AA1309" s="22" t="str">
        <f t="shared" si="260"/>
        <v/>
      </c>
      <c r="AB1309" s="22">
        <f>COUNTIF($G$2:G1309,G1309)</f>
        <v>0</v>
      </c>
      <c r="AC1309" s="22" t="str">
        <f t="shared" si="271"/>
        <v/>
      </c>
      <c r="AD1309" s="22" t="e">
        <f>VLOOKUP(D1309,'2-班级信息'!A:AI,35,0)</f>
        <v>#N/A</v>
      </c>
      <c r="AE1309" s="22" t="e">
        <f>VLOOKUP(D1309,'2-班级信息'!A:AL,12,0)</f>
        <v>#N/A</v>
      </c>
      <c r="AF1309" s="22" t="e">
        <f t="shared" si="261"/>
        <v>#N/A</v>
      </c>
      <c r="AG1309" s="22" t="e">
        <f t="shared" si="272"/>
        <v>#N/A</v>
      </c>
    </row>
    <row r="1310" spans="1:33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2" t="str">
        <f t="shared" si="262"/>
        <v xml:space="preserve"> </v>
      </c>
      <c r="R1310" s="22" t="str">
        <f>IF(Q1310="在读",IF(IFERROR(FIND("一",D1310),0)&gt;0,"一对一",VLOOKUP(LEFT(D1310,3),班级编码!A:H,8,0)),Q1310)</f>
        <v xml:space="preserve"> </v>
      </c>
      <c r="S1310" s="22">
        <f t="shared" si="263"/>
        <v>0</v>
      </c>
      <c r="T1310" s="22">
        <f t="shared" si="264"/>
        <v>0</v>
      </c>
      <c r="U1310" s="22" t="str">
        <f t="shared" si="265"/>
        <v/>
      </c>
      <c r="V1310" s="22" t="str">
        <f t="shared" si="266"/>
        <v/>
      </c>
      <c r="W1310" s="22" t="str">
        <f t="shared" si="267"/>
        <v/>
      </c>
      <c r="X1310" s="22" t="str">
        <f t="shared" si="268"/>
        <v/>
      </c>
      <c r="Y1310" s="22">
        <f t="shared" si="269"/>
        <v>0</v>
      </c>
      <c r="Z1310" s="22">
        <f t="shared" si="270"/>
        <v>0</v>
      </c>
      <c r="AA1310" s="22" t="str">
        <f t="shared" si="260"/>
        <v/>
      </c>
      <c r="AB1310" s="22">
        <f>COUNTIF($G$2:G1310,G1310)</f>
        <v>0</v>
      </c>
      <c r="AC1310" s="22" t="str">
        <f t="shared" si="271"/>
        <v/>
      </c>
      <c r="AD1310" s="22" t="e">
        <f>VLOOKUP(D1310,'2-班级信息'!A:AI,35,0)</f>
        <v>#N/A</v>
      </c>
      <c r="AE1310" s="22" t="e">
        <f>VLOOKUP(D1310,'2-班级信息'!A:AL,12,0)</f>
        <v>#N/A</v>
      </c>
      <c r="AF1310" s="22" t="e">
        <f t="shared" si="261"/>
        <v>#N/A</v>
      </c>
      <c r="AG1310" s="22" t="e">
        <f t="shared" si="272"/>
        <v>#N/A</v>
      </c>
    </row>
    <row r="1311" spans="1:33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2" t="str">
        <f t="shared" si="262"/>
        <v xml:space="preserve"> </v>
      </c>
      <c r="R1311" s="22" t="str">
        <f>IF(Q1311="在读",IF(IFERROR(FIND("一",D1311),0)&gt;0,"一对一",VLOOKUP(LEFT(D1311,3),班级编码!A:H,8,0)),Q1311)</f>
        <v xml:space="preserve"> </v>
      </c>
      <c r="S1311" s="22">
        <f t="shared" si="263"/>
        <v>0</v>
      </c>
      <c r="T1311" s="22">
        <f t="shared" si="264"/>
        <v>0</v>
      </c>
      <c r="U1311" s="22" t="str">
        <f t="shared" si="265"/>
        <v/>
      </c>
      <c r="V1311" s="22" t="str">
        <f t="shared" si="266"/>
        <v/>
      </c>
      <c r="W1311" s="22" t="str">
        <f t="shared" si="267"/>
        <v/>
      </c>
      <c r="X1311" s="22" t="str">
        <f t="shared" si="268"/>
        <v/>
      </c>
      <c r="Y1311" s="22">
        <f t="shared" si="269"/>
        <v>0</v>
      </c>
      <c r="Z1311" s="22">
        <f t="shared" si="270"/>
        <v>0</v>
      </c>
      <c r="AA1311" s="22" t="str">
        <f t="shared" si="260"/>
        <v/>
      </c>
      <c r="AB1311" s="22">
        <f>COUNTIF($G$2:G1311,G1311)</f>
        <v>0</v>
      </c>
      <c r="AC1311" s="22" t="str">
        <f t="shared" si="271"/>
        <v/>
      </c>
      <c r="AD1311" s="22" t="e">
        <f>VLOOKUP(D1311,'2-班级信息'!A:AI,35,0)</f>
        <v>#N/A</v>
      </c>
      <c r="AE1311" s="22" t="e">
        <f>VLOOKUP(D1311,'2-班级信息'!A:AL,12,0)</f>
        <v>#N/A</v>
      </c>
      <c r="AF1311" s="22" t="e">
        <f t="shared" si="261"/>
        <v>#N/A</v>
      </c>
      <c r="AG1311" s="22" t="e">
        <f t="shared" si="272"/>
        <v>#N/A</v>
      </c>
    </row>
    <row r="1312" spans="1:33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2" t="str">
        <f t="shared" si="262"/>
        <v xml:space="preserve"> </v>
      </c>
      <c r="R1312" s="22" t="str">
        <f>IF(Q1312="在读",IF(IFERROR(FIND("一",D1312),0)&gt;0,"一对一",VLOOKUP(LEFT(D1312,3),班级编码!A:H,8,0)),Q1312)</f>
        <v xml:space="preserve"> </v>
      </c>
      <c r="S1312" s="22">
        <f t="shared" si="263"/>
        <v>0</v>
      </c>
      <c r="T1312" s="22">
        <f t="shared" si="264"/>
        <v>0</v>
      </c>
      <c r="U1312" s="22" t="str">
        <f t="shared" si="265"/>
        <v/>
      </c>
      <c r="V1312" s="22" t="str">
        <f t="shared" si="266"/>
        <v/>
      </c>
      <c r="W1312" s="22" t="str">
        <f t="shared" si="267"/>
        <v/>
      </c>
      <c r="X1312" s="22" t="str">
        <f t="shared" si="268"/>
        <v/>
      </c>
      <c r="Y1312" s="22">
        <f t="shared" si="269"/>
        <v>0</v>
      </c>
      <c r="Z1312" s="22">
        <f t="shared" si="270"/>
        <v>0</v>
      </c>
      <c r="AA1312" s="22" t="str">
        <f t="shared" si="260"/>
        <v/>
      </c>
      <c r="AB1312" s="22">
        <f>COUNTIF($G$2:G1312,G1312)</f>
        <v>0</v>
      </c>
      <c r="AC1312" s="22" t="str">
        <f t="shared" si="271"/>
        <v/>
      </c>
      <c r="AD1312" s="22" t="e">
        <f>VLOOKUP(D1312,'2-班级信息'!A:AI,35,0)</f>
        <v>#N/A</v>
      </c>
      <c r="AE1312" s="22" t="e">
        <f>VLOOKUP(D1312,'2-班级信息'!A:AL,12,0)</f>
        <v>#N/A</v>
      </c>
      <c r="AF1312" s="22" t="e">
        <f t="shared" si="261"/>
        <v>#N/A</v>
      </c>
      <c r="AG1312" s="22" t="e">
        <f t="shared" si="272"/>
        <v>#N/A</v>
      </c>
    </row>
    <row r="1313" spans="1:33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2" t="str">
        <f t="shared" si="262"/>
        <v xml:space="preserve"> </v>
      </c>
      <c r="R1313" s="22" t="str">
        <f>IF(Q1313="在读",IF(IFERROR(FIND("一",D1313),0)&gt;0,"一对一",VLOOKUP(LEFT(D1313,3),班级编码!A:H,8,0)),Q1313)</f>
        <v xml:space="preserve"> </v>
      </c>
      <c r="S1313" s="22">
        <f t="shared" si="263"/>
        <v>0</v>
      </c>
      <c r="T1313" s="22">
        <f t="shared" si="264"/>
        <v>0</v>
      </c>
      <c r="U1313" s="22" t="str">
        <f t="shared" si="265"/>
        <v/>
      </c>
      <c r="V1313" s="22" t="str">
        <f t="shared" si="266"/>
        <v/>
      </c>
      <c r="W1313" s="22" t="str">
        <f t="shared" si="267"/>
        <v/>
      </c>
      <c r="X1313" s="22" t="str">
        <f t="shared" si="268"/>
        <v/>
      </c>
      <c r="Y1313" s="22">
        <f t="shared" si="269"/>
        <v>0</v>
      </c>
      <c r="Z1313" s="22">
        <f t="shared" si="270"/>
        <v>0</v>
      </c>
      <c r="AA1313" s="22" t="str">
        <f t="shared" si="260"/>
        <v/>
      </c>
      <c r="AB1313" s="22">
        <f>COUNTIF($G$2:G1313,G1313)</f>
        <v>0</v>
      </c>
      <c r="AC1313" s="22" t="str">
        <f t="shared" si="271"/>
        <v/>
      </c>
      <c r="AD1313" s="22" t="e">
        <f>VLOOKUP(D1313,'2-班级信息'!A:AI,35,0)</f>
        <v>#N/A</v>
      </c>
      <c r="AE1313" s="22" t="e">
        <f>VLOOKUP(D1313,'2-班级信息'!A:AL,12,0)</f>
        <v>#N/A</v>
      </c>
      <c r="AF1313" s="22" t="e">
        <f t="shared" si="261"/>
        <v>#N/A</v>
      </c>
      <c r="AG1313" s="22" t="e">
        <f t="shared" si="272"/>
        <v>#N/A</v>
      </c>
    </row>
    <row r="1314" spans="1:33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2" t="str">
        <f t="shared" si="262"/>
        <v xml:space="preserve"> </v>
      </c>
      <c r="R1314" s="22" t="str">
        <f>IF(Q1314="在读",IF(IFERROR(FIND("一",D1314),0)&gt;0,"一对一",VLOOKUP(LEFT(D1314,3),班级编码!A:H,8,0)),Q1314)</f>
        <v xml:space="preserve"> </v>
      </c>
      <c r="S1314" s="22">
        <f t="shared" si="263"/>
        <v>0</v>
      </c>
      <c r="T1314" s="22">
        <f t="shared" si="264"/>
        <v>0</v>
      </c>
      <c r="U1314" s="22" t="str">
        <f t="shared" si="265"/>
        <v/>
      </c>
      <c r="V1314" s="22" t="str">
        <f t="shared" si="266"/>
        <v/>
      </c>
      <c r="W1314" s="22" t="str">
        <f t="shared" si="267"/>
        <v/>
      </c>
      <c r="X1314" s="22" t="str">
        <f t="shared" si="268"/>
        <v/>
      </c>
      <c r="Y1314" s="22">
        <f t="shared" si="269"/>
        <v>0</v>
      </c>
      <c r="Z1314" s="22">
        <f t="shared" si="270"/>
        <v>0</v>
      </c>
      <c r="AA1314" s="22" t="str">
        <f t="shared" si="260"/>
        <v/>
      </c>
      <c r="AB1314" s="22">
        <f>COUNTIF($G$2:G1314,G1314)</f>
        <v>0</v>
      </c>
      <c r="AC1314" s="22" t="str">
        <f t="shared" si="271"/>
        <v/>
      </c>
      <c r="AD1314" s="22" t="e">
        <f>VLOOKUP(D1314,'2-班级信息'!A:AI,35,0)</f>
        <v>#N/A</v>
      </c>
      <c r="AE1314" s="22" t="e">
        <f>VLOOKUP(D1314,'2-班级信息'!A:AL,12,0)</f>
        <v>#N/A</v>
      </c>
      <c r="AF1314" s="22" t="e">
        <f t="shared" si="261"/>
        <v>#N/A</v>
      </c>
      <c r="AG1314" s="22" t="e">
        <f t="shared" si="272"/>
        <v>#N/A</v>
      </c>
    </row>
    <row r="1315" spans="1:33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2" t="str">
        <f t="shared" si="262"/>
        <v xml:space="preserve"> </v>
      </c>
      <c r="R1315" s="22" t="str">
        <f>IF(Q1315="在读",IF(IFERROR(FIND("一",D1315),0)&gt;0,"一对一",VLOOKUP(LEFT(D1315,3),班级编码!A:H,8,0)),Q1315)</f>
        <v xml:space="preserve"> </v>
      </c>
      <c r="S1315" s="22">
        <f t="shared" si="263"/>
        <v>0</v>
      </c>
      <c r="T1315" s="22">
        <f t="shared" si="264"/>
        <v>0</v>
      </c>
      <c r="U1315" s="22" t="str">
        <f t="shared" si="265"/>
        <v/>
      </c>
      <c r="V1315" s="22" t="str">
        <f t="shared" si="266"/>
        <v/>
      </c>
      <c r="W1315" s="22" t="str">
        <f t="shared" si="267"/>
        <v/>
      </c>
      <c r="X1315" s="22" t="str">
        <f t="shared" si="268"/>
        <v/>
      </c>
      <c r="Y1315" s="22">
        <f t="shared" si="269"/>
        <v>0</v>
      </c>
      <c r="Z1315" s="22">
        <f t="shared" si="270"/>
        <v>0</v>
      </c>
      <c r="AA1315" s="22" t="str">
        <f t="shared" si="260"/>
        <v/>
      </c>
      <c r="AB1315" s="22">
        <f>COUNTIF($G$2:G1315,G1315)</f>
        <v>0</v>
      </c>
      <c r="AC1315" s="22" t="str">
        <f t="shared" si="271"/>
        <v/>
      </c>
      <c r="AD1315" s="22" t="e">
        <f>VLOOKUP(D1315,'2-班级信息'!A:AI,35,0)</f>
        <v>#N/A</v>
      </c>
      <c r="AE1315" s="22" t="e">
        <f>VLOOKUP(D1315,'2-班级信息'!A:AL,12,0)</f>
        <v>#N/A</v>
      </c>
      <c r="AF1315" s="22" t="e">
        <f t="shared" si="261"/>
        <v>#N/A</v>
      </c>
      <c r="AG1315" s="22" t="e">
        <f t="shared" si="272"/>
        <v>#N/A</v>
      </c>
    </row>
    <row r="1316" spans="1:33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2" t="str">
        <f t="shared" si="262"/>
        <v xml:space="preserve"> </v>
      </c>
      <c r="R1316" s="22" t="str">
        <f>IF(Q1316="在读",IF(IFERROR(FIND("一",D1316),0)&gt;0,"一对一",VLOOKUP(LEFT(D1316,3),班级编码!A:H,8,0)),Q1316)</f>
        <v xml:space="preserve"> </v>
      </c>
      <c r="S1316" s="22">
        <f t="shared" si="263"/>
        <v>0</v>
      </c>
      <c r="T1316" s="22">
        <f t="shared" si="264"/>
        <v>0</v>
      </c>
      <c r="U1316" s="22" t="str">
        <f t="shared" si="265"/>
        <v/>
      </c>
      <c r="V1316" s="22" t="str">
        <f t="shared" si="266"/>
        <v/>
      </c>
      <c r="W1316" s="22" t="str">
        <f t="shared" si="267"/>
        <v/>
      </c>
      <c r="X1316" s="22" t="str">
        <f t="shared" si="268"/>
        <v/>
      </c>
      <c r="Y1316" s="22">
        <f t="shared" si="269"/>
        <v>0</v>
      </c>
      <c r="Z1316" s="22">
        <f t="shared" si="270"/>
        <v>0</v>
      </c>
      <c r="AA1316" s="22" t="str">
        <f t="shared" si="260"/>
        <v/>
      </c>
      <c r="AB1316" s="22">
        <f>COUNTIF($G$2:G1316,G1316)</f>
        <v>0</v>
      </c>
      <c r="AC1316" s="22" t="str">
        <f t="shared" si="271"/>
        <v/>
      </c>
      <c r="AD1316" s="22" t="e">
        <f>VLOOKUP(D1316,'2-班级信息'!A:AI,35,0)</f>
        <v>#N/A</v>
      </c>
      <c r="AE1316" s="22" t="e">
        <f>VLOOKUP(D1316,'2-班级信息'!A:AL,12,0)</f>
        <v>#N/A</v>
      </c>
      <c r="AF1316" s="22" t="e">
        <f t="shared" si="261"/>
        <v>#N/A</v>
      </c>
      <c r="AG1316" s="22" t="e">
        <f t="shared" si="272"/>
        <v>#N/A</v>
      </c>
    </row>
    <row r="1317" spans="1:33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2" t="str">
        <f t="shared" si="262"/>
        <v xml:space="preserve"> </v>
      </c>
      <c r="R1317" s="22" t="str">
        <f>IF(Q1317="在读",IF(IFERROR(FIND("一",D1317),0)&gt;0,"一对一",VLOOKUP(LEFT(D1317,3),班级编码!A:H,8,0)),Q1317)</f>
        <v xml:space="preserve"> </v>
      </c>
      <c r="S1317" s="22">
        <f t="shared" si="263"/>
        <v>0</v>
      </c>
      <c r="T1317" s="22">
        <f t="shared" si="264"/>
        <v>0</v>
      </c>
      <c r="U1317" s="22" t="str">
        <f t="shared" si="265"/>
        <v/>
      </c>
      <c r="V1317" s="22" t="str">
        <f t="shared" si="266"/>
        <v/>
      </c>
      <c r="W1317" s="22" t="str">
        <f t="shared" si="267"/>
        <v/>
      </c>
      <c r="X1317" s="22" t="str">
        <f t="shared" si="268"/>
        <v/>
      </c>
      <c r="Y1317" s="22">
        <f t="shared" si="269"/>
        <v>0</v>
      </c>
      <c r="Z1317" s="22">
        <f t="shared" si="270"/>
        <v>0</v>
      </c>
      <c r="AA1317" s="22" t="str">
        <f t="shared" si="260"/>
        <v/>
      </c>
      <c r="AB1317" s="22">
        <f>COUNTIF($G$2:G1317,G1317)</f>
        <v>0</v>
      </c>
      <c r="AC1317" s="22" t="str">
        <f t="shared" si="271"/>
        <v/>
      </c>
      <c r="AD1317" s="22" t="e">
        <f>VLOOKUP(D1317,'2-班级信息'!A:AI,35,0)</f>
        <v>#N/A</v>
      </c>
      <c r="AE1317" s="22" t="e">
        <f>VLOOKUP(D1317,'2-班级信息'!A:AL,12,0)</f>
        <v>#N/A</v>
      </c>
      <c r="AF1317" s="22" t="e">
        <f t="shared" si="261"/>
        <v>#N/A</v>
      </c>
      <c r="AG1317" s="22" t="e">
        <f t="shared" si="272"/>
        <v>#N/A</v>
      </c>
    </row>
    <row r="1318" spans="1:33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2" t="str">
        <f t="shared" si="262"/>
        <v xml:space="preserve"> </v>
      </c>
      <c r="R1318" s="22" t="str">
        <f>IF(Q1318="在读",IF(IFERROR(FIND("一",D1318),0)&gt;0,"一对一",VLOOKUP(LEFT(D1318,3),班级编码!A:H,8,0)),Q1318)</f>
        <v xml:space="preserve"> </v>
      </c>
      <c r="S1318" s="22">
        <f t="shared" si="263"/>
        <v>0</v>
      </c>
      <c r="T1318" s="22">
        <f t="shared" si="264"/>
        <v>0</v>
      </c>
      <c r="U1318" s="22" t="str">
        <f t="shared" si="265"/>
        <v/>
      </c>
      <c r="V1318" s="22" t="str">
        <f t="shared" si="266"/>
        <v/>
      </c>
      <c r="W1318" s="22" t="str">
        <f t="shared" si="267"/>
        <v/>
      </c>
      <c r="X1318" s="22" t="str">
        <f t="shared" si="268"/>
        <v/>
      </c>
      <c r="Y1318" s="22">
        <f t="shared" si="269"/>
        <v>0</v>
      </c>
      <c r="Z1318" s="22">
        <f t="shared" si="270"/>
        <v>0</v>
      </c>
      <c r="AA1318" s="22" t="str">
        <f t="shared" si="260"/>
        <v/>
      </c>
      <c r="AB1318" s="22">
        <f>COUNTIF($G$2:G1318,G1318)</f>
        <v>0</v>
      </c>
      <c r="AC1318" s="22" t="str">
        <f t="shared" si="271"/>
        <v/>
      </c>
      <c r="AD1318" s="22" t="e">
        <f>VLOOKUP(D1318,'2-班级信息'!A:AI,35,0)</f>
        <v>#N/A</v>
      </c>
      <c r="AE1318" s="22" t="e">
        <f>VLOOKUP(D1318,'2-班级信息'!A:AL,12,0)</f>
        <v>#N/A</v>
      </c>
      <c r="AF1318" s="22" t="e">
        <f t="shared" si="261"/>
        <v>#N/A</v>
      </c>
      <c r="AG1318" s="22" t="e">
        <f t="shared" si="272"/>
        <v>#N/A</v>
      </c>
    </row>
    <row r="1319" spans="1:33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2" t="str">
        <f t="shared" si="262"/>
        <v xml:space="preserve"> </v>
      </c>
      <c r="R1319" s="22" t="str">
        <f>IF(Q1319="在读",IF(IFERROR(FIND("一",D1319),0)&gt;0,"一对一",VLOOKUP(LEFT(D1319,3),班级编码!A:H,8,0)),Q1319)</f>
        <v xml:space="preserve"> </v>
      </c>
      <c r="S1319" s="22">
        <f t="shared" si="263"/>
        <v>0</v>
      </c>
      <c r="T1319" s="22">
        <f t="shared" si="264"/>
        <v>0</v>
      </c>
      <c r="U1319" s="22" t="str">
        <f t="shared" si="265"/>
        <v/>
      </c>
      <c r="V1319" s="22" t="str">
        <f t="shared" si="266"/>
        <v/>
      </c>
      <c r="W1319" s="22" t="str">
        <f t="shared" si="267"/>
        <v/>
      </c>
      <c r="X1319" s="22" t="str">
        <f t="shared" si="268"/>
        <v/>
      </c>
      <c r="Y1319" s="22">
        <f t="shared" si="269"/>
        <v>0</v>
      </c>
      <c r="Z1319" s="22">
        <f t="shared" si="270"/>
        <v>0</v>
      </c>
      <c r="AA1319" s="22" t="str">
        <f t="shared" si="260"/>
        <v/>
      </c>
      <c r="AB1319" s="22">
        <f>COUNTIF($G$2:G1319,G1319)</f>
        <v>0</v>
      </c>
      <c r="AC1319" s="22" t="str">
        <f t="shared" si="271"/>
        <v/>
      </c>
      <c r="AD1319" s="22" t="e">
        <f>VLOOKUP(D1319,'2-班级信息'!A:AI,35,0)</f>
        <v>#N/A</v>
      </c>
      <c r="AE1319" s="22" t="e">
        <f>VLOOKUP(D1319,'2-班级信息'!A:AL,12,0)</f>
        <v>#N/A</v>
      </c>
      <c r="AF1319" s="22" t="e">
        <f t="shared" si="261"/>
        <v>#N/A</v>
      </c>
      <c r="AG1319" s="22" t="e">
        <f t="shared" si="272"/>
        <v>#N/A</v>
      </c>
    </row>
    <row r="1320" spans="1:33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2" t="str">
        <f t="shared" si="262"/>
        <v xml:space="preserve"> </v>
      </c>
      <c r="R1320" s="22" t="str">
        <f>IF(Q1320="在读",IF(IFERROR(FIND("一",D1320),0)&gt;0,"一对一",VLOOKUP(LEFT(D1320,3),班级编码!A:H,8,0)),Q1320)</f>
        <v xml:space="preserve"> </v>
      </c>
      <c r="S1320" s="22">
        <f t="shared" si="263"/>
        <v>0</v>
      </c>
      <c r="T1320" s="22">
        <f t="shared" si="264"/>
        <v>0</v>
      </c>
      <c r="U1320" s="22" t="str">
        <f t="shared" si="265"/>
        <v/>
      </c>
      <c r="V1320" s="22" t="str">
        <f t="shared" si="266"/>
        <v/>
      </c>
      <c r="W1320" s="22" t="str">
        <f t="shared" si="267"/>
        <v/>
      </c>
      <c r="X1320" s="22" t="str">
        <f t="shared" si="268"/>
        <v/>
      </c>
      <c r="Y1320" s="22">
        <f t="shared" si="269"/>
        <v>0</v>
      </c>
      <c r="Z1320" s="22">
        <f t="shared" si="270"/>
        <v>0</v>
      </c>
      <c r="AA1320" s="22" t="str">
        <f t="shared" si="260"/>
        <v/>
      </c>
      <c r="AB1320" s="22">
        <f>COUNTIF($G$2:G1320,G1320)</f>
        <v>0</v>
      </c>
      <c r="AC1320" s="22" t="str">
        <f t="shared" si="271"/>
        <v/>
      </c>
      <c r="AD1320" s="22" t="e">
        <f>VLOOKUP(D1320,'2-班级信息'!A:AI,35,0)</f>
        <v>#N/A</v>
      </c>
      <c r="AE1320" s="22" t="e">
        <f>VLOOKUP(D1320,'2-班级信息'!A:AL,12,0)</f>
        <v>#N/A</v>
      </c>
      <c r="AF1320" s="22" t="e">
        <f t="shared" si="261"/>
        <v>#N/A</v>
      </c>
      <c r="AG1320" s="22" t="e">
        <f t="shared" si="272"/>
        <v>#N/A</v>
      </c>
    </row>
    <row r="1321" spans="1:33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2" t="str">
        <f t="shared" si="262"/>
        <v xml:space="preserve"> </v>
      </c>
      <c r="R1321" s="22" t="str">
        <f>IF(Q1321="在读",IF(IFERROR(FIND("一",D1321),0)&gt;0,"一对一",VLOOKUP(LEFT(D1321,3),班级编码!A:H,8,0)),Q1321)</f>
        <v xml:space="preserve"> </v>
      </c>
      <c r="S1321" s="22">
        <f t="shared" si="263"/>
        <v>0</v>
      </c>
      <c r="T1321" s="22">
        <f t="shared" si="264"/>
        <v>0</v>
      </c>
      <c r="U1321" s="22" t="str">
        <f t="shared" si="265"/>
        <v/>
      </c>
      <c r="V1321" s="22" t="str">
        <f t="shared" si="266"/>
        <v/>
      </c>
      <c r="W1321" s="22" t="str">
        <f t="shared" si="267"/>
        <v/>
      </c>
      <c r="X1321" s="22" t="str">
        <f t="shared" si="268"/>
        <v/>
      </c>
      <c r="Y1321" s="22">
        <f t="shared" si="269"/>
        <v>0</v>
      </c>
      <c r="Z1321" s="22">
        <f t="shared" si="270"/>
        <v>0</v>
      </c>
      <c r="AA1321" s="22" t="str">
        <f t="shared" si="260"/>
        <v/>
      </c>
      <c r="AB1321" s="22">
        <f>COUNTIF($G$2:G1321,G1321)</f>
        <v>0</v>
      </c>
      <c r="AC1321" s="22" t="str">
        <f t="shared" si="271"/>
        <v/>
      </c>
      <c r="AD1321" s="22" t="e">
        <f>VLOOKUP(D1321,'2-班级信息'!A:AI,35,0)</f>
        <v>#N/A</v>
      </c>
      <c r="AE1321" s="22" t="e">
        <f>VLOOKUP(D1321,'2-班级信息'!A:AL,12,0)</f>
        <v>#N/A</v>
      </c>
      <c r="AF1321" s="22" t="e">
        <f t="shared" si="261"/>
        <v>#N/A</v>
      </c>
      <c r="AG1321" s="22" t="e">
        <f t="shared" si="272"/>
        <v>#N/A</v>
      </c>
    </row>
    <row r="1322" spans="1:33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2" t="str">
        <f t="shared" si="262"/>
        <v xml:space="preserve"> </v>
      </c>
      <c r="R1322" s="22" t="str">
        <f>IF(Q1322="在读",IF(IFERROR(FIND("一",D1322),0)&gt;0,"一对一",VLOOKUP(LEFT(D1322,3),班级编码!A:H,8,0)),Q1322)</f>
        <v xml:space="preserve"> </v>
      </c>
      <c r="S1322" s="22">
        <f t="shared" si="263"/>
        <v>0</v>
      </c>
      <c r="T1322" s="22">
        <f t="shared" si="264"/>
        <v>0</v>
      </c>
      <c r="U1322" s="22" t="str">
        <f t="shared" si="265"/>
        <v/>
      </c>
      <c r="V1322" s="22" t="str">
        <f t="shared" si="266"/>
        <v/>
      </c>
      <c r="W1322" s="22" t="str">
        <f t="shared" si="267"/>
        <v/>
      </c>
      <c r="X1322" s="22" t="str">
        <f t="shared" si="268"/>
        <v/>
      </c>
      <c r="Y1322" s="22">
        <f t="shared" si="269"/>
        <v>0</v>
      </c>
      <c r="Z1322" s="22">
        <f t="shared" si="270"/>
        <v>0</v>
      </c>
      <c r="AA1322" s="22" t="str">
        <f t="shared" si="260"/>
        <v/>
      </c>
      <c r="AB1322" s="22">
        <f>COUNTIF($G$2:G1322,G1322)</f>
        <v>0</v>
      </c>
      <c r="AC1322" s="22" t="str">
        <f t="shared" si="271"/>
        <v/>
      </c>
      <c r="AD1322" s="22" t="e">
        <f>VLOOKUP(D1322,'2-班级信息'!A:AI,35,0)</f>
        <v>#N/A</v>
      </c>
      <c r="AE1322" s="22" t="e">
        <f>VLOOKUP(D1322,'2-班级信息'!A:AL,12,0)</f>
        <v>#N/A</v>
      </c>
      <c r="AF1322" s="22" t="e">
        <f t="shared" si="261"/>
        <v>#N/A</v>
      </c>
      <c r="AG1322" s="22" t="e">
        <f t="shared" si="272"/>
        <v>#N/A</v>
      </c>
    </row>
    <row r="1323" spans="1:33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2" t="str">
        <f t="shared" si="262"/>
        <v xml:space="preserve"> </v>
      </c>
      <c r="R1323" s="22" t="str">
        <f>IF(Q1323="在读",IF(IFERROR(FIND("一",D1323),0)&gt;0,"一对一",VLOOKUP(LEFT(D1323,3),班级编码!A:H,8,0)),Q1323)</f>
        <v xml:space="preserve"> </v>
      </c>
      <c r="S1323" s="22">
        <f t="shared" si="263"/>
        <v>0</v>
      </c>
      <c r="T1323" s="22">
        <f t="shared" si="264"/>
        <v>0</v>
      </c>
      <c r="U1323" s="22" t="str">
        <f t="shared" si="265"/>
        <v/>
      </c>
      <c r="V1323" s="22" t="str">
        <f t="shared" si="266"/>
        <v/>
      </c>
      <c r="W1323" s="22" t="str">
        <f t="shared" si="267"/>
        <v/>
      </c>
      <c r="X1323" s="22" t="str">
        <f t="shared" si="268"/>
        <v/>
      </c>
      <c r="Y1323" s="22">
        <f t="shared" si="269"/>
        <v>0</v>
      </c>
      <c r="Z1323" s="22">
        <f t="shared" si="270"/>
        <v>0</v>
      </c>
      <c r="AA1323" s="22" t="str">
        <f t="shared" si="260"/>
        <v/>
      </c>
      <c r="AB1323" s="22">
        <f>COUNTIF($G$2:G1323,G1323)</f>
        <v>0</v>
      </c>
      <c r="AC1323" s="22" t="str">
        <f t="shared" si="271"/>
        <v/>
      </c>
      <c r="AD1323" s="22" t="e">
        <f>VLOOKUP(D1323,'2-班级信息'!A:AI,35,0)</f>
        <v>#N/A</v>
      </c>
      <c r="AE1323" s="22" t="e">
        <f>VLOOKUP(D1323,'2-班级信息'!A:AL,12,0)</f>
        <v>#N/A</v>
      </c>
      <c r="AF1323" s="22" t="e">
        <f t="shared" si="261"/>
        <v>#N/A</v>
      </c>
      <c r="AG1323" s="22" t="e">
        <f t="shared" si="272"/>
        <v>#N/A</v>
      </c>
    </row>
    <row r="1324" spans="1:33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2" t="str">
        <f t="shared" si="262"/>
        <v xml:space="preserve"> </v>
      </c>
      <c r="R1324" s="22" t="str">
        <f>IF(Q1324="在读",IF(IFERROR(FIND("一",D1324),0)&gt;0,"一对一",VLOOKUP(LEFT(D1324,3),班级编码!A:H,8,0)),Q1324)</f>
        <v xml:space="preserve"> </v>
      </c>
      <c r="S1324" s="22">
        <f t="shared" si="263"/>
        <v>0</v>
      </c>
      <c r="T1324" s="22">
        <f t="shared" si="264"/>
        <v>0</v>
      </c>
      <c r="U1324" s="22" t="str">
        <f t="shared" si="265"/>
        <v/>
      </c>
      <c r="V1324" s="22" t="str">
        <f t="shared" si="266"/>
        <v/>
      </c>
      <c r="W1324" s="22" t="str">
        <f t="shared" si="267"/>
        <v/>
      </c>
      <c r="X1324" s="22" t="str">
        <f t="shared" si="268"/>
        <v/>
      </c>
      <c r="Y1324" s="22">
        <f t="shared" si="269"/>
        <v>0</v>
      </c>
      <c r="Z1324" s="22">
        <f t="shared" si="270"/>
        <v>0</v>
      </c>
      <c r="AA1324" s="22" t="str">
        <f t="shared" si="260"/>
        <v/>
      </c>
      <c r="AB1324" s="22">
        <f>COUNTIF($G$2:G1324,G1324)</f>
        <v>0</v>
      </c>
      <c r="AC1324" s="22" t="str">
        <f t="shared" si="271"/>
        <v/>
      </c>
      <c r="AD1324" s="22" t="e">
        <f>VLOOKUP(D1324,'2-班级信息'!A:AI,35,0)</f>
        <v>#N/A</v>
      </c>
      <c r="AE1324" s="22" t="e">
        <f>VLOOKUP(D1324,'2-班级信息'!A:AL,12,0)</f>
        <v>#N/A</v>
      </c>
      <c r="AF1324" s="22" t="e">
        <f t="shared" si="261"/>
        <v>#N/A</v>
      </c>
      <c r="AG1324" s="22" t="e">
        <f t="shared" si="272"/>
        <v>#N/A</v>
      </c>
    </row>
    <row r="1325" spans="1:33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2" t="str">
        <f t="shared" si="262"/>
        <v xml:space="preserve"> </v>
      </c>
      <c r="R1325" s="22" t="str">
        <f>IF(Q1325="在读",IF(IFERROR(FIND("一",D1325),0)&gt;0,"一对一",VLOOKUP(LEFT(D1325,3),班级编码!A:H,8,0)),Q1325)</f>
        <v xml:space="preserve"> </v>
      </c>
      <c r="S1325" s="22">
        <f t="shared" si="263"/>
        <v>0</v>
      </c>
      <c r="T1325" s="22">
        <f t="shared" si="264"/>
        <v>0</v>
      </c>
      <c r="U1325" s="22" t="str">
        <f t="shared" si="265"/>
        <v/>
      </c>
      <c r="V1325" s="22" t="str">
        <f t="shared" si="266"/>
        <v/>
      </c>
      <c r="W1325" s="22" t="str">
        <f t="shared" si="267"/>
        <v/>
      </c>
      <c r="X1325" s="22" t="str">
        <f t="shared" si="268"/>
        <v/>
      </c>
      <c r="Y1325" s="22">
        <f t="shared" si="269"/>
        <v>0</v>
      </c>
      <c r="Z1325" s="22">
        <f t="shared" si="270"/>
        <v>0</v>
      </c>
      <c r="AA1325" s="22" t="str">
        <f t="shared" si="260"/>
        <v/>
      </c>
      <c r="AB1325" s="22">
        <f>COUNTIF($G$2:G1325,G1325)</f>
        <v>0</v>
      </c>
      <c r="AC1325" s="22" t="str">
        <f t="shared" si="271"/>
        <v/>
      </c>
      <c r="AD1325" s="22" t="e">
        <f>VLOOKUP(D1325,'2-班级信息'!A:AI,35,0)</f>
        <v>#N/A</v>
      </c>
      <c r="AE1325" s="22" t="e">
        <f>VLOOKUP(D1325,'2-班级信息'!A:AL,12,0)</f>
        <v>#N/A</v>
      </c>
      <c r="AF1325" s="22" t="e">
        <f t="shared" si="261"/>
        <v>#N/A</v>
      </c>
      <c r="AG1325" s="22" t="e">
        <f t="shared" si="272"/>
        <v>#N/A</v>
      </c>
    </row>
    <row r="1326" spans="1:33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2" t="str">
        <f t="shared" si="262"/>
        <v xml:space="preserve"> </v>
      </c>
      <c r="R1326" s="22" t="str">
        <f>IF(Q1326="在读",IF(IFERROR(FIND("一",D1326),0)&gt;0,"一对一",VLOOKUP(LEFT(D1326,3),班级编码!A:H,8,0)),Q1326)</f>
        <v xml:space="preserve"> </v>
      </c>
      <c r="S1326" s="22">
        <f t="shared" si="263"/>
        <v>0</v>
      </c>
      <c r="T1326" s="22">
        <f t="shared" si="264"/>
        <v>0</v>
      </c>
      <c r="U1326" s="22" t="str">
        <f t="shared" si="265"/>
        <v/>
      </c>
      <c r="V1326" s="22" t="str">
        <f t="shared" si="266"/>
        <v/>
      </c>
      <c r="W1326" s="22" t="str">
        <f t="shared" si="267"/>
        <v/>
      </c>
      <c r="X1326" s="22" t="str">
        <f t="shared" si="268"/>
        <v/>
      </c>
      <c r="Y1326" s="22">
        <f t="shared" si="269"/>
        <v>0</v>
      </c>
      <c r="Z1326" s="22">
        <f t="shared" si="270"/>
        <v>0</v>
      </c>
      <c r="AA1326" s="22" t="str">
        <f t="shared" si="260"/>
        <v/>
      </c>
      <c r="AB1326" s="22">
        <f>COUNTIF($G$2:G1326,G1326)</f>
        <v>0</v>
      </c>
      <c r="AC1326" s="22" t="str">
        <f t="shared" si="271"/>
        <v/>
      </c>
      <c r="AD1326" s="22" t="e">
        <f>VLOOKUP(D1326,'2-班级信息'!A:AI,35,0)</f>
        <v>#N/A</v>
      </c>
      <c r="AE1326" s="22" t="e">
        <f>VLOOKUP(D1326,'2-班级信息'!A:AL,12,0)</f>
        <v>#N/A</v>
      </c>
      <c r="AF1326" s="22" t="e">
        <f t="shared" si="261"/>
        <v>#N/A</v>
      </c>
      <c r="AG1326" s="22" t="e">
        <f t="shared" si="272"/>
        <v>#N/A</v>
      </c>
    </row>
    <row r="1327" spans="1:33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2" t="str">
        <f t="shared" si="262"/>
        <v xml:space="preserve"> </v>
      </c>
      <c r="R1327" s="22" t="str">
        <f>IF(Q1327="在读",IF(IFERROR(FIND("一",D1327),0)&gt;0,"一对一",VLOOKUP(LEFT(D1327,3),班级编码!A:H,8,0)),Q1327)</f>
        <v xml:space="preserve"> </v>
      </c>
      <c r="S1327" s="22">
        <f t="shared" si="263"/>
        <v>0</v>
      </c>
      <c r="T1327" s="22">
        <f t="shared" si="264"/>
        <v>0</v>
      </c>
      <c r="U1327" s="22" t="str">
        <f t="shared" si="265"/>
        <v/>
      </c>
      <c r="V1327" s="22" t="str">
        <f t="shared" si="266"/>
        <v/>
      </c>
      <c r="W1327" s="22" t="str">
        <f t="shared" si="267"/>
        <v/>
      </c>
      <c r="X1327" s="22" t="str">
        <f t="shared" si="268"/>
        <v/>
      </c>
      <c r="Y1327" s="22">
        <f t="shared" si="269"/>
        <v>0</v>
      </c>
      <c r="Z1327" s="22">
        <f t="shared" si="270"/>
        <v>0</v>
      </c>
      <c r="AA1327" s="22" t="str">
        <f t="shared" si="260"/>
        <v/>
      </c>
      <c r="AB1327" s="22">
        <f>COUNTIF($G$2:G1327,G1327)</f>
        <v>0</v>
      </c>
      <c r="AC1327" s="22" t="str">
        <f t="shared" si="271"/>
        <v/>
      </c>
      <c r="AD1327" s="22" t="e">
        <f>VLOOKUP(D1327,'2-班级信息'!A:AI,35,0)</f>
        <v>#N/A</v>
      </c>
      <c r="AE1327" s="22" t="e">
        <f>VLOOKUP(D1327,'2-班级信息'!A:AL,12,0)</f>
        <v>#N/A</v>
      </c>
      <c r="AF1327" s="22" t="e">
        <f t="shared" si="261"/>
        <v>#N/A</v>
      </c>
      <c r="AG1327" s="22" t="e">
        <f t="shared" si="272"/>
        <v>#N/A</v>
      </c>
    </row>
    <row r="1328" spans="1:33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2" t="str">
        <f t="shared" si="262"/>
        <v xml:space="preserve"> </v>
      </c>
      <c r="R1328" s="22" t="str">
        <f>IF(Q1328="在读",IF(IFERROR(FIND("一",D1328),0)&gt;0,"一对一",VLOOKUP(LEFT(D1328,3),班级编码!A:H,8,0)),Q1328)</f>
        <v xml:space="preserve"> </v>
      </c>
      <c r="S1328" s="22">
        <f t="shared" si="263"/>
        <v>0</v>
      </c>
      <c r="T1328" s="22">
        <f t="shared" si="264"/>
        <v>0</v>
      </c>
      <c r="U1328" s="22" t="str">
        <f t="shared" si="265"/>
        <v/>
      </c>
      <c r="V1328" s="22" t="str">
        <f t="shared" si="266"/>
        <v/>
      </c>
      <c r="W1328" s="22" t="str">
        <f t="shared" si="267"/>
        <v/>
      </c>
      <c r="X1328" s="22" t="str">
        <f t="shared" si="268"/>
        <v/>
      </c>
      <c r="Y1328" s="22">
        <f t="shared" si="269"/>
        <v>0</v>
      </c>
      <c r="Z1328" s="22">
        <f t="shared" si="270"/>
        <v>0</v>
      </c>
      <c r="AA1328" s="22" t="str">
        <f t="shared" si="260"/>
        <v/>
      </c>
      <c r="AB1328" s="22">
        <f>COUNTIF($G$2:G1328,G1328)</f>
        <v>0</v>
      </c>
      <c r="AC1328" s="22" t="str">
        <f t="shared" si="271"/>
        <v/>
      </c>
      <c r="AD1328" s="22" t="e">
        <f>VLOOKUP(D1328,'2-班级信息'!A:AI,35,0)</f>
        <v>#N/A</v>
      </c>
      <c r="AE1328" s="22" t="e">
        <f>VLOOKUP(D1328,'2-班级信息'!A:AL,12,0)</f>
        <v>#N/A</v>
      </c>
      <c r="AF1328" s="22" t="e">
        <f t="shared" si="261"/>
        <v>#N/A</v>
      </c>
      <c r="AG1328" s="22" t="e">
        <f t="shared" si="272"/>
        <v>#N/A</v>
      </c>
    </row>
    <row r="1329" spans="1:33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2" t="str">
        <f t="shared" si="262"/>
        <v xml:space="preserve"> </v>
      </c>
      <c r="R1329" s="22" t="str">
        <f>IF(Q1329="在读",IF(IFERROR(FIND("一",D1329),0)&gt;0,"一对一",VLOOKUP(LEFT(D1329,3),班级编码!A:H,8,0)),Q1329)</f>
        <v xml:space="preserve"> </v>
      </c>
      <c r="S1329" s="22">
        <f t="shared" si="263"/>
        <v>0</v>
      </c>
      <c r="T1329" s="22">
        <f t="shared" si="264"/>
        <v>0</v>
      </c>
      <c r="U1329" s="22" t="str">
        <f t="shared" si="265"/>
        <v/>
      </c>
      <c r="V1329" s="22" t="str">
        <f t="shared" si="266"/>
        <v/>
      </c>
      <c r="W1329" s="22" t="str">
        <f t="shared" si="267"/>
        <v/>
      </c>
      <c r="X1329" s="22" t="str">
        <f t="shared" si="268"/>
        <v/>
      </c>
      <c r="Y1329" s="22">
        <f t="shared" si="269"/>
        <v>0</v>
      </c>
      <c r="Z1329" s="22">
        <f t="shared" si="270"/>
        <v>0</v>
      </c>
      <c r="AA1329" s="22" t="str">
        <f t="shared" si="260"/>
        <v/>
      </c>
      <c r="AB1329" s="22">
        <f>COUNTIF($G$2:G1329,G1329)</f>
        <v>0</v>
      </c>
      <c r="AC1329" s="22" t="str">
        <f t="shared" si="271"/>
        <v/>
      </c>
      <c r="AD1329" s="22" t="e">
        <f>VLOOKUP(D1329,'2-班级信息'!A:AI,35,0)</f>
        <v>#N/A</v>
      </c>
      <c r="AE1329" s="22" t="e">
        <f>VLOOKUP(D1329,'2-班级信息'!A:AL,12,0)</f>
        <v>#N/A</v>
      </c>
      <c r="AF1329" s="22" t="e">
        <f t="shared" si="261"/>
        <v>#N/A</v>
      </c>
      <c r="AG1329" s="22" t="e">
        <f t="shared" si="272"/>
        <v>#N/A</v>
      </c>
    </row>
    <row r="1330" spans="1:33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2" t="str">
        <f t="shared" si="262"/>
        <v xml:space="preserve"> </v>
      </c>
      <c r="R1330" s="22" t="str">
        <f>IF(Q1330="在读",IF(IFERROR(FIND("一",D1330),0)&gt;0,"一对一",VLOOKUP(LEFT(D1330,3),班级编码!A:H,8,0)),Q1330)</f>
        <v xml:space="preserve"> </v>
      </c>
      <c r="S1330" s="22">
        <f t="shared" si="263"/>
        <v>0</v>
      </c>
      <c r="T1330" s="22">
        <f t="shared" si="264"/>
        <v>0</v>
      </c>
      <c r="U1330" s="22" t="str">
        <f t="shared" si="265"/>
        <v/>
      </c>
      <c r="V1330" s="22" t="str">
        <f t="shared" si="266"/>
        <v/>
      </c>
      <c r="W1330" s="22" t="str">
        <f t="shared" si="267"/>
        <v/>
      </c>
      <c r="X1330" s="22" t="str">
        <f t="shared" si="268"/>
        <v/>
      </c>
      <c r="Y1330" s="22">
        <f t="shared" si="269"/>
        <v>0</v>
      </c>
      <c r="Z1330" s="22">
        <f t="shared" si="270"/>
        <v>0</v>
      </c>
      <c r="AA1330" s="22" t="str">
        <f t="shared" si="260"/>
        <v/>
      </c>
      <c r="AB1330" s="22">
        <f>COUNTIF($G$2:G1330,G1330)</f>
        <v>0</v>
      </c>
      <c r="AC1330" s="22" t="str">
        <f t="shared" si="271"/>
        <v/>
      </c>
      <c r="AD1330" s="22" t="e">
        <f>VLOOKUP(D1330,'2-班级信息'!A:AI,35,0)</f>
        <v>#N/A</v>
      </c>
      <c r="AE1330" s="22" t="e">
        <f>VLOOKUP(D1330,'2-班级信息'!A:AL,12,0)</f>
        <v>#N/A</v>
      </c>
      <c r="AF1330" s="22" t="e">
        <f t="shared" si="261"/>
        <v>#N/A</v>
      </c>
      <c r="AG1330" s="22" t="e">
        <f t="shared" si="272"/>
        <v>#N/A</v>
      </c>
    </row>
    <row r="1331" spans="1:33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2" t="str">
        <f t="shared" si="262"/>
        <v xml:space="preserve"> </v>
      </c>
      <c r="R1331" s="22" t="str">
        <f>IF(Q1331="在读",IF(IFERROR(FIND("一",D1331),0)&gt;0,"一对一",VLOOKUP(LEFT(D1331,3),班级编码!A:H,8,0)),Q1331)</f>
        <v xml:space="preserve"> </v>
      </c>
      <c r="S1331" s="22">
        <f t="shared" si="263"/>
        <v>0</v>
      </c>
      <c r="T1331" s="22">
        <f t="shared" si="264"/>
        <v>0</v>
      </c>
      <c r="U1331" s="22" t="str">
        <f t="shared" si="265"/>
        <v/>
      </c>
      <c r="V1331" s="22" t="str">
        <f t="shared" si="266"/>
        <v/>
      </c>
      <c r="W1331" s="22" t="str">
        <f t="shared" si="267"/>
        <v/>
      </c>
      <c r="X1331" s="22" t="str">
        <f t="shared" si="268"/>
        <v/>
      </c>
      <c r="Y1331" s="22">
        <f t="shared" si="269"/>
        <v>0</v>
      </c>
      <c r="Z1331" s="22">
        <f t="shared" si="270"/>
        <v>0</v>
      </c>
      <c r="AA1331" s="22" t="str">
        <f t="shared" si="260"/>
        <v/>
      </c>
      <c r="AB1331" s="22">
        <f>COUNTIF($G$2:G1331,G1331)</f>
        <v>0</v>
      </c>
      <c r="AC1331" s="22" t="str">
        <f t="shared" si="271"/>
        <v/>
      </c>
      <c r="AD1331" s="22" t="e">
        <f>VLOOKUP(D1331,'2-班级信息'!A:AI,35,0)</f>
        <v>#N/A</v>
      </c>
      <c r="AE1331" s="22" t="e">
        <f>VLOOKUP(D1331,'2-班级信息'!A:AL,12,0)</f>
        <v>#N/A</v>
      </c>
      <c r="AF1331" s="22" t="e">
        <f t="shared" si="261"/>
        <v>#N/A</v>
      </c>
      <c r="AG1331" s="22" t="e">
        <f t="shared" si="272"/>
        <v>#N/A</v>
      </c>
    </row>
    <row r="1332" spans="1:33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2" t="str">
        <f t="shared" si="262"/>
        <v xml:space="preserve"> </v>
      </c>
      <c r="R1332" s="22" t="str">
        <f>IF(Q1332="在读",IF(IFERROR(FIND("一",D1332),0)&gt;0,"一对一",VLOOKUP(LEFT(D1332,3),班级编码!A:H,8,0)),Q1332)</f>
        <v xml:space="preserve"> </v>
      </c>
      <c r="S1332" s="22">
        <f t="shared" si="263"/>
        <v>0</v>
      </c>
      <c r="T1332" s="22">
        <f t="shared" si="264"/>
        <v>0</v>
      </c>
      <c r="U1332" s="22" t="str">
        <f t="shared" si="265"/>
        <v/>
      </c>
      <c r="V1332" s="22" t="str">
        <f t="shared" si="266"/>
        <v/>
      </c>
      <c r="W1332" s="22" t="str">
        <f t="shared" si="267"/>
        <v/>
      </c>
      <c r="X1332" s="22" t="str">
        <f t="shared" si="268"/>
        <v/>
      </c>
      <c r="Y1332" s="22">
        <f t="shared" si="269"/>
        <v>0</v>
      </c>
      <c r="Z1332" s="22">
        <f t="shared" si="270"/>
        <v>0</v>
      </c>
      <c r="AA1332" s="22" t="str">
        <f t="shared" si="260"/>
        <v/>
      </c>
      <c r="AB1332" s="22">
        <f>COUNTIF($G$2:G1332,G1332)</f>
        <v>0</v>
      </c>
      <c r="AC1332" s="22" t="str">
        <f t="shared" si="271"/>
        <v/>
      </c>
      <c r="AD1332" s="22" t="e">
        <f>VLOOKUP(D1332,'2-班级信息'!A:AI,35,0)</f>
        <v>#N/A</v>
      </c>
      <c r="AE1332" s="22" t="e">
        <f>VLOOKUP(D1332,'2-班级信息'!A:AL,12,0)</f>
        <v>#N/A</v>
      </c>
      <c r="AF1332" s="22" t="e">
        <f t="shared" si="261"/>
        <v>#N/A</v>
      </c>
      <c r="AG1332" s="22" t="e">
        <f t="shared" si="272"/>
        <v>#N/A</v>
      </c>
    </row>
    <row r="1333" spans="1:33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2" t="str">
        <f t="shared" si="262"/>
        <v xml:space="preserve"> </v>
      </c>
      <c r="R1333" s="22" t="str">
        <f>IF(Q1333="在读",IF(IFERROR(FIND("一",D1333),0)&gt;0,"一对一",VLOOKUP(LEFT(D1333,3),班级编码!A:H,8,0)),Q1333)</f>
        <v xml:space="preserve"> </v>
      </c>
      <c r="S1333" s="22">
        <f t="shared" si="263"/>
        <v>0</v>
      </c>
      <c r="T1333" s="22">
        <f t="shared" si="264"/>
        <v>0</v>
      </c>
      <c r="U1333" s="22" t="str">
        <f t="shared" si="265"/>
        <v/>
      </c>
      <c r="V1333" s="22" t="str">
        <f t="shared" si="266"/>
        <v/>
      </c>
      <c r="W1333" s="22" t="str">
        <f t="shared" si="267"/>
        <v/>
      </c>
      <c r="X1333" s="22" t="str">
        <f t="shared" si="268"/>
        <v/>
      </c>
      <c r="Y1333" s="22">
        <f t="shared" si="269"/>
        <v>0</v>
      </c>
      <c r="Z1333" s="22">
        <f t="shared" si="270"/>
        <v>0</v>
      </c>
      <c r="AA1333" s="22" t="str">
        <f t="shared" si="260"/>
        <v/>
      </c>
      <c r="AB1333" s="22">
        <f>COUNTIF($G$2:G1333,G1333)</f>
        <v>0</v>
      </c>
      <c r="AC1333" s="22" t="str">
        <f t="shared" si="271"/>
        <v/>
      </c>
      <c r="AD1333" s="22" t="e">
        <f>VLOOKUP(D1333,'2-班级信息'!A:AI,35,0)</f>
        <v>#N/A</v>
      </c>
      <c r="AE1333" s="22" t="e">
        <f>VLOOKUP(D1333,'2-班级信息'!A:AL,12,0)</f>
        <v>#N/A</v>
      </c>
      <c r="AF1333" s="22" t="e">
        <f t="shared" si="261"/>
        <v>#N/A</v>
      </c>
      <c r="AG1333" s="22" t="e">
        <f t="shared" si="272"/>
        <v>#N/A</v>
      </c>
    </row>
    <row r="1334" spans="1:33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2" t="str">
        <f t="shared" si="262"/>
        <v xml:space="preserve"> </v>
      </c>
      <c r="R1334" s="22" t="str">
        <f>IF(Q1334="在读",IF(IFERROR(FIND("一",D1334),0)&gt;0,"一对一",VLOOKUP(LEFT(D1334,3),班级编码!A:H,8,0)),Q1334)</f>
        <v xml:space="preserve"> </v>
      </c>
      <c r="S1334" s="22">
        <f t="shared" si="263"/>
        <v>0</v>
      </c>
      <c r="T1334" s="22">
        <f t="shared" si="264"/>
        <v>0</v>
      </c>
      <c r="U1334" s="22" t="str">
        <f t="shared" si="265"/>
        <v/>
      </c>
      <c r="V1334" s="22" t="str">
        <f t="shared" si="266"/>
        <v/>
      </c>
      <c r="W1334" s="22" t="str">
        <f t="shared" si="267"/>
        <v/>
      </c>
      <c r="X1334" s="22" t="str">
        <f t="shared" si="268"/>
        <v/>
      </c>
      <c r="Y1334" s="22">
        <f t="shared" si="269"/>
        <v>0</v>
      </c>
      <c r="Z1334" s="22">
        <f t="shared" si="270"/>
        <v>0</v>
      </c>
      <c r="AA1334" s="22" t="str">
        <f t="shared" si="260"/>
        <v/>
      </c>
      <c r="AB1334" s="22">
        <f>COUNTIF($G$2:G1334,G1334)</f>
        <v>0</v>
      </c>
      <c r="AC1334" s="22" t="str">
        <f t="shared" si="271"/>
        <v/>
      </c>
      <c r="AD1334" s="22" t="e">
        <f>VLOOKUP(D1334,'2-班级信息'!A:AI,35,0)</f>
        <v>#N/A</v>
      </c>
      <c r="AE1334" s="22" t="e">
        <f>VLOOKUP(D1334,'2-班级信息'!A:AL,12,0)</f>
        <v>#N/A</v>
      </c>
      <c r="AF1334" s="22" t="e">
        <f t="shared" si="261"/>
        <v>#N/A</v>
      </c>
      <c r="AG1334" s="22" t="e">
        <f t="shared" si="272"/>
        <v>#N/A</v>
      </c>
    </row>
    <row r="1335" spans="1:33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2" t="str">
        <f t="shared" si="262"/>
        <v xml:space="preserve"> </v>
      </c>
      <c r="R1335" s="22" t="str">
        <f>IF(Q1335="在读",IF(IFERROR(FIND("一",D1335),0)&gt;0,"一对一",VLOOKUP(LEFT(D1335,3),班级编码!A:H,8,0)),Q1335)</f>
        <v xml:space="preserve"> </v>
      </c>
      <c r="S1335" s="22">
        <f t="shared" si="263"/>
        <v>0</v>
      </c>
      <c r="T1335" s="22">
        <f t="shared" si="264"/>
        <v>0</v>
      </c>
      <c r="U1335" s="22" t="str">
        <f t="shared" si="265"/>
        <v/>
      </c>
      <c r="V1335" s="22" t="str">
        <f t="shared" si="266"/>
        <v/>
      </c>
      <c r="W1335" s="22" t="str">
        <f t="shared" si="267"/>
        <v/>
      </c>
      <c r="X1335" s="22" t="str">
        <f t="shared" si="268"/>
        <v/>
      </c>
      <c r="Y1335" s="22">
        <f t="shared" si="269"/>
        <v>0</v>
      </c>
      <c r="Z1335" s="22">
        <f t="shared" si="270"/>
        <v>0</v>
      </c>
      <c r="AA1335" s="22" t="str">
        <f t="shared" si="260"/>
        <v/>
      </c>
      <c r="AB1335" s="22">
        <f>COUNTIF($G$2:G1335,G1335)</f>
        <v>0</v>
      </c>
      <c r="AC1335" s="22" t="str">
        <f t="shared" si="271"/>
        <v/>
      </c>
      <c r="AD1335" s="22" t="e">
        <f>VLOOKUP(D1335,'2-班级信息'!A:AI,35,0)</f>
        <v>#N/A</v>
      </c>
      <c r="AE1335" s="22" t="e">
        <f>VLOOKUP(D1335,'2-班级信息'!A:AL,12,0)</f>
        <v>#N/A</v>
      </c>
      <c r="AF1335" s="22" t="e">
        <f t="shared" si="261"/>
        <v>#N/A</v>
      </c>
      <c r="AG1335" s="22" t="e">
        <f t="shared" si="272"/>
        <v>#N/A</v>
      </c>
    </row>
    <row r="1336" spans="1:33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2" t="str">
        <f t="shared" si="262"/>
        <v xml:space="preserve"> </v>
      </c>
      <c r="R1336" s="22" t="str">
        <f>IF(Q1336="在读",IF(IFERROR(FIND("一",D1336),0)&gt;0,"一对一",VLOOKUP(LEFT(D1336,3),班级编码!A:H,8,0)),Q1336)</f>
        <v xml:space="preserve"> </v>
      </c>
      <c r="S1336" s="22">
        <f t="shared" si="263"/>
        <v>0</v>
      </c>
      <c r="T1336" s="22">
        <f t="shared" si="264"/>
        <v>0</v>
      </c>
      <c r="U1336" s="22" t="str">
        <f t="shared" si="265"/>
        <v/>
      </c>
      <c r="V1336" s="22" t="str">
        <f t="shared" si="266"/>
        <v/>
      </c>
      <c r="W1336" s="22" t="str">
        <f t="shared" si="267"/>
        <v/>
      </c>
      <c r="X1336" s="22" t="str">
        <f t="shared" si="268"/>
        <v/>
      </c>
      <c r="Y1336" s="22">
        <f t="shared" si="269"/>
        <v>0</v>
      </c>
      <c r="Z1336" s="22">
        <f t="shared" si="270"/>
        <v>0</v>
      </c>
      <c r="AA1336" s="22" t="str">
        <f t="shared" si="260"/>
        <v/>
      </c>
      <c r="AB1336" s="22">
        <f>COUNTIF($G$2:G1336,G1336)</f>
        <v>0</v>
      </c>
      <c r="AC1336" s="22" t="str">
        <f t="shared" si="271"/>
        <v/>
      </c>
      <c r="AD1336" s="22" t="e">
        <f>VLOOKUP(D1336,'2-班级信息'!A:AI,35,0)</f>
        <v>#N/A</v>
      </c>
      <c r="AE1336" s="22" t="e">
        <f>VLOOKUP(D1336,'2-班级信息'!A:AL,12,0)</f>
        <v>#N/A</v>
      </c>
      <c r="AF1336" s="22" t="e">
        <f t="shared" si="261"/>
        <v>#N/A</v>
      </c>
      <c r="AG1336" s="22" t="e">
        <f t="shared" si="272"/>
        <v>#N/A</v>
      </c>
    </row>
    <row r="1337" spans="1:33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2" t="str">
        <f t="shared" si="262"/>
        <v xml:space="preserve"> </v>
      </c>
      <c r="R1337" s="22" t="str">
        <f>IF(Q1337="在读",IF(IFERROR(FIND("一",D1337),0)&gt;0,"一对一",VLOOKUP(LEFT(D1337,3),班级编码!A:H,8,0)),Q1337)</f>
        <v xml:space="preserve"> </v>
      </c>
      <c r="S1337" s="22">
        <f t="shared" si="263"/>
        <v>0</v>
      </c>
      <c r="T1337" s="22">
        <f t="shared" si="264"/>
        <v>0</v>
      </c>
      <c r="U1337" s="22" t="str">
        <f t="shared" si="265"/>
        <v/>
      </c>
      <c r="V1337" s="22" t="str">
        <f t="shared" si="266"/>
        <v/>
      </c>
      <c r="W1337" s="22" t="str">
        <f t="shared" si="267"/>
        <v/>
      </c>
      <c r="X1337" s="22" t="str">
        <f t="shared" si="268"/>
        <v/>
      </c>
      <c r="Y1337" s="22">
        <f t="shared" si="269"/>
        <v>0</v>
      </c>
      <c r="Z1337" s="22">
        <f t="shared" si="270"/>
        <v>0</v>
      </c>
      <c r="AA1337" s="22" t="str">
        <f t="shared" si="260"/>
        <v/>
      </c>
      <c r="AB1337" s="22">
        <f>COUNTIF($G$2:G1337,G1337)</f>
        <v>0</v>
      </c>
      <c r="AC1337" s="22" t="str">
        <f t="shared" si="271"/>
        <v/>
      </c>
      <c r="AD1337" s="22" t="e">
        <f>VLOOKUP(D1337,'2-班级信息'!A:AI,35,0)</f>
        <v>#N/A</v>
      </c>
      <c r="AE1337" s="22" t="e">
        <f>VLOOKUP(D1337,'2-班级信息'!A:AL,12,0)</f>
        <v>#N/A</v>
      </c>
      <c r="AF1337" s="22" t="e">
        <f t="shared" si="261"/>
        <v>#N/A</v>
      </c>
      <c r="AG1337" s="22" t="e">
        <f t="shared" si="272"/>
        <v>#N/A</v>
      </c>
    </row>
    <row r="1338" spans="1:33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2" t="str">
        <f t="shared" si="262"/>
        <v xml:space="preserve"> </v>
      </c>
      <c r="R1338" s="22" t="str">
        <f>IF(Q1338="在读",IF(IFERROR(FIND("一",D1338),0)&gt;0,"一对一",VLOOKUP(LEFT(D1338,3),班级编码!A:H,8,0)),Q1338)</f>
        <v xml:space="preserve"> </v>
      </c>
      <c r="S1338" s="22">
        <f t="shared" si="263"/>
        <v>0</v>
      </c>
      <c r="T1338" s="22">
        <f t="shared" si="264"/>
        <v>0</v>
      </c>
      <c r="U1338" s="22" t="str">
        <f t="shared" si="265"/>
        <v/>
      </c>
      <c r="V1338" s="22" t="str">
        <f t="shared" si="266"/>
        <v/>
      </c>
      <c r="W1338" s="22" t="str">
        <f t="shared" si="267"/>
        <v/>
      </c>
      <c r="X1338" s="22" t="str">
        <f t="shared" si="268"/>
        <v/>
      </c>
      <c r="Y1338" s="22">
        <f t="shared" si="269"/>
        <v>0</v>
      </c>
      <c r="Z1338" s="22">
        <f t="shared" si="270"/>
        <v>0</v>
      </c>
      <c r="AA1338" s="22" t="str">
        <f t="shared" si="260"/>
        <v/>
      </c>
      <c r="AB1338" s="22">
        <f>COUNTIF($G$2:G1338,G1338)</f>
        <v>0</v>
      </c>
      <c r="AC1338" s="22" t="str">
        <f t="shared" si="271"/>
        <v/>
      </c>
      <c r="AD1338" s="22" t="e">
        <f>VLOOKUP(D1338,'2-班级信息'!A:AI,35,0)</f>
        <v>#N/A</v>
      </c>
      <c r="AE1338" s="22" t="e">
        <f>VLOOKUP(D1338,'2-班级信息'!A:AL,12,0)</f>
        <v>#N/A</v>
      </c>
      <c r="AF1338" s="22" t="e">
        <f t="shared" si="261"/>
        <v>#N/A</v>
      </c>
      <c r="AG1338" s="22" t="e">
        <f t="shared" si="272"/>
        <v>#N/A</v>
      </c>
    </row>
    <row r="1339" spans="1:33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2" t="str">
        <f t="shared" si="262"/>
        <v xml:space="preserve"> </v>
      </c>
      <c r="R1339" s="22" t="str">
        <f>IF(Q1339="在读",IF(IFERROR(FIND("一",D1339),0)&gt;0,"一对一",VLOOKUP(LEFT(D1339,3),班级编码!A:H,8,0)),Q1339)</f>
        <v xml:space="preserve"> </v>
      </c>
      <c r="S1339" s="22">
        <f t="shared" si="263"/>
        <v>0</v>
      </c>
      <c r="T1339" s="22">
        <f t="shared" si="264"/>
        <v>0</v>
      </c>
      <c r="U1339" s="22" t="str">
        <f t="shared" si="265"/>
        <v/>
      </c>
      <c r="V1339" s="22" t="str">
        <f t="shared" si="266"/>
        <v/>
      </c>
      <c r="W1339" s="22" t="str">
        <f t="shared" si="267"/>
        <v/>
      </c>
      <c r="X1339" s="22" t="str">
        <f t="shared" si="268"/>
        <v/>
      </c>
      <c r="Y1339" s="22">
        <f t="shared" si="269"/>
        <v>0</v>
      </c>
      <c r="Z1339" s="22">
        <f t="shared" si="270"/>
        <v>0</v>
      </c>
      <c r="AA1339" s="22" t="str">
        <f t="shared" si="260"/>
        <v/>
      </c>
      <c r="AB1339" s="22">
        <f>COUNTIF($G$2:G1339,G1339)</f>
        <v>0</v>
      </c>
      <c r="AC1339" s="22" t="str">
        <f t="shared" si="271"/>
        <v/>
      </c>
      <c r="AD1339" s="22" t="e">
        <f>VLOOKUP(D1339,'2-班级信息'!A:AI,35,0)</f>
        <v>#N/A</v>
      </c>
      <c r="AE1339" s="22" t="e">
        <f>VLOOKUP(D1339,'2-班级信息'!A:AL,12,0)</f>
        <v>#N/A</v>
      </c>
      <c r="AF1339" s="22" t="e">
        <f t="shared" si="261"/>
        <v>#N/A</v>
      </c>
      <c r="AG1339" s="22" t="e">
        <f t="shared" si="272"/>
        <v>#N/A</v>
      </c>
    </row>
    <row r="1340" spans="1:33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2" t="str">
        <f t="shared" si="262"/>
        <v xml:space="preserve"> </v>
      </c>
      <c r="R1340" s="22" t="str">
        <f>IF(Q1340="在读",IF(IFERROR(FIND("一",D1340),0)&gt;0,"一对一",VLOOKUP(LEFT(D1340,3),班级编码!A:H,8,0)),Q1340)</f>
        <v xml:space="preserve"> </v>
      </c>
      <c r="S1340" s="22">
        <f t="shared" si="263"/>
        <v>0</v>
      </c>
      <c r="T1340" s="22">
        <f t="shared" si="264"/>
        <v>0</v>
      </c>
      <c r="U1340" s="22" t="str">
        <f t="shared" si="265"/>
        <v/>
      </c>
      <c r="V1340" s="22" t="str">
        <f t="shared" si="266"/>
        <v/>
      </c>
      <c r="W1340" s="22" t="str">
        <f t="shared" si="267"/>
        <v/>
      </c>
      <c r="X1340" s="22" t="str">
        <f t="shared" si="268"/>
        <v/>
      </c>
      <c r="Y1340" s="22">
        <f t="shared" si="269"/>
        <v>0</v>
      </c>
      <c r="Z1340" s="22">
        <f t="shared" si="270"/>
        <v>0</v>
      </c>
      <c r="AA1340" s="22" t="str">
        <f t="shared" si="260"/>
        <v/>
      </c>
      <c r="AB1340" s="22">
        <f>COUNTIF($G$2:G1340,G1340)</f>
        <v>0</v>
      </c>
      <c r="AC1340" s="22" t="str">
        <f t="shared" si="271"/>
        <v/>
      </c>
      <c r="AD1340" s="22" t="e">
        <f>VLOOKUP(D1340,'2-班级信息'!A:AI,35,0)</f>
        <v>#N/A</v>
      </c>
      <c r="AE1340" s="22" t="e">
        <f>VLOOKUP(D1340,'2-班级信息'!A:AL,12,0)</f>
        <v>#N/A</v>
      </c>
      <c r="AF1340" s="22" t="e">
        <f t="shared" si="261"/>
        <v>#N/A</v>
      </c>
      <c r="AG1340" s="22" t="e">
        <f t="shared" si="272"/>
        <v>#N/A</v>
      </c>
    </row>
    <row r="1341" spans="1:33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2" t="str">
        <f t="shared" si="262"/>
        <v xml:space="preserve"> </v>
      </c>
      <c r="R1341" s="22" t="str">
        <f>IF(Q1341="在读",IF(IFERROR(FIND("一",D1341),0)&gt;0,"一对一",VLOOKUP(LEFT(D1341,3),班级编码!A:H,8,0)),Q1341)</f>
        <v xml:space="preserve"> </v>
      </c>
      <c r="S1341" s="22">
        <f t="shared" si="263"/>
        <v>0</v>
      </c>
      <c r="T1341" s="22">
        <f t="shared" si="264"/>
        <v>0</v>
      </c>
      <c r="U1341" s="22" t="str">
        <f t="shared" si="265"/>
        <v/>
      </c>
      <c r="V1341" s="22" t="str">
        <f t="shared" si="266"/>
        <v/>
      </c>
      <c r="W1341" s="22" t="str">
        <f t="shared" si="267"/>
        <v/>
      </c>
      <c r="X1341" s="22" t="str">
        <f t="shared" si="268"/>
        <v/>
      </c>
      <c r="Y1341" s="22">
        <f t="shared" si="269"/>
        <v>0</v>
      </c>
      <c r="Z1341" s="22">
        <f t="shared" si="270"/>
        <v>0</v>
      </c>
      <c r="AA1341" s="22" t="str">
        <f t="shared" si="260"/>
        <v/>
      </c>
      <c r="AB1341" s="22">
        <f>COUNTIF($G$2:G1341,G1341)</f>
        <v>0</v>
      </c>
      <c r="AC1341" s="22" t="str">
        <f t="shared" si="271"/>
        <v/>
      </c>
      <c r="AD1341" s="22" t="e">
        <f>VLOOKUP(D1341,'2-班级信息'!A:AI,35,0)</f>
        <v>#N/A</v>
      </c>
      <c r="AE1341" s="22" t="e">
        <f>VLOOKUP(D1341,'2-班级信息'!A:AL,12,0)</f>
        <v>#N/A</v>
      </c>
      <c r="AF1341" s="22" t="e">
        <f t="shared" si="261"/>
        <v>#N/A</v>
      </c>
      <c r="AG1341" s="22" t="e">
        <f t="shared" si="272"/>
        <v>#N/A</v>
      </c>
    </row>
    <row r="1342" spans="1:33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2" t="str">
        <f t="shared" si="262"/>
        <v xml:space="preserve"> </v>
      </c>
      <c r="R1342" s="22" t="str">
        <f>IF(Q1342="在读",IF(IFERROR(FIND("一",D1342),0)&gt;0,"一对一",VLOOKUP(LEFT(D1342,3),班级编码!A:H,8,0)),Q1342)</f>
        <v xml:space="preserve"> </v>
      </c>
      <c r="S1342" s="22">
        <f t="shared" si="263"/>
        <v>0</v>
      </c>
      <c r="T1342" s="22">
        <f t="shared" si="264"/>
        <v>0</v>
      </c>
      <c r="U1342" s="22" t="str">
        <f t="shared" si="265"/>
        <v/>
      </c>
      <c r="V1342" s="22" t="str">
        <f t="shared" si="266"/>
        <v/>
      </c>
      <c r="W1342" s="22" t="str">
        <f t="shared" si="267"/>
        <v/>
      </c>
      <c r="X1342" s="22" t="str">
        <f t="shared" si="268"/>
        <v/>
      </c>
      <c r="Y1342" s="22">
        <f t="shared" si="269"/>
        <v>0</v>
      </c>
      <c r="Z1342" s="22">
        <f t="shared" si="270"/>
        <v>0</v>
      </c>
      <c r="AA1342" s="22" t="str">
        <f t="shared" si="260"/>
        <v/>
      </c>
      <c r="AB1342" s="22">
        <f>COUNTIF($G$2:G1342,G1342)</f>
        <v>0</v>
      </c>
      <c r="AC1342" s="22" t="str">
        <f t="shared" si="271"/>
        <v/>
      </c>
      <c r="AD1342" s="22" t="e">
        <f>VLOOKUP(D1342,'2-班级信息'!A:AI,35,0)</f>
        <v>#N/A</v>
      </c>
      <c r="AE1342" s="22" t="e">
        <f>VLOOKUP(D1342,'2-班级信息'!A:AL,12,0)</f>
        <v>#N/A</v>
      </c>
      <c r="AF1342" s="22" t="e">
        <f t="shared" si="261"/>
        <v>#N/A</v>
      </c>
      <c r="AG1342" s="22" t="e">
        <f t="shared" si="272"/>
        <v>#N/A</v>
      </c>
    </row>
    <row r="1343" spans="1:33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2" t="str">
        <f t="shared" si="262"/>
        <v xml:space="preserve"> </v>
      </c>
      <c r="R1343" s="22" t="str">
        <f>IF(Q1343="在读",IF(IFERROR(FIND("一",D1343),0)&gt;0,"一对一",VLOOKUP(LEFT(D1343,3),班级编码!A:H,8,0)),Q1343)</f>
        <v xml:space="preserve"> </v>
      </c>
      <c r="S1343" s="22">
        <f t="shared" si="263"/>
        <v>0</v>
      </c>
      <c r="T1343" s="22">
        <f t="shared" si="264"/>
        <v>0</v>
      </c>
      <c r="U1343" s="22" t="str">
        <f t="shared" si="265"/>
        <v/>
      </c>
      <c r="V1343" s="22" t="str">
        <f t="shared" si="266"/>
        <v/>
      </c>
      <c r="W1343" s="22" t="str">
        <f t="shared" si="267"/>
        <v/>
      </c>
      <c r="X1343" s="22" t="str">
        <f t="shared" si="268"/>
        <v/>
      </c>
      <c r="Y1343" s="22">
        <f t="shared" si="269"/>
        <v>0</v>
      </c>
      <c r="Z1343" s="22">
        <f t="shared" si="270"/>
        <v>0</v>
      </c>
      <c r="AA1343" s="22" t="str">
        <f t="shared" si="260"/>
        <v/>
      </c>
      <c r="AB1343" s="22">
        <f>COUNTIF($G$2:G1343,G1343)</f>
        <v>0</v>
      </c>
      <c r="AC1343" s="22" t="str">
        <f t="shared" si="271"/>
        <v/>
      </c>
      <c r="AD1343" s="22" t="e">
        <f>VLOOKUP(D1343,'2-班级信息'!A:AI,35,0)</f>
        <v>#N/A</v>
      </c>
      <c r="AE1343" s="22" t="e">
        <f>VLOOKUP(D1343,'2-班级信息'!A:AL,12,0)</f>
        <v>#N/A</v>
      </c>
      <c r="AF1343" s="22" t="e">
        <f t="shared" si="261"/>
        <v>#N/A</v>
      </c>
      <c r="AG1343" s="22" t="e">
        <f t="shared" si="272"/>
        <v>#N/A</v>
      </c>
    </row>
    <row r="1344" spans="1:33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2" t="str">
        <f t="shared" si="262"/>
        <v xml:space="preserve"> </v>
      </c>
      <c r="R1344" s="22" t="str">
        <f>IF(Q1344="在读",IF(IFERROR(FIND("一",D1344),0)&gt;0,"一对一",VLOOKUP(LEFT(D1344,3),班级编码!A:H,8,0)),Q1344)</f>
        <v xml:space="preserve"> </v>
      </c>
      <c r="S1344" s="22">
        <f t="shared" si="263"/>
        <v>0</v>
      </c>
      <c r="T1344" s="22">
        <f t="shared" si="264"/>
        <v>0</v>
      </c>
      <c r="U1344" s="22" t="str">
        <f t="shared" si="265"/>
        <v/>
      </c>
      <c r="V1344" s="22" t="str">
        <f t="shared" si="266"/>
        <v/>
      </c>
      <c r="W1344" s="22" t="str">
        <f t="shared" si="267"/>
        <v/>
      </c>
      <c r="X1344" s="22" t="str">
        <f t="shared" si="268"/>
        <v/>
      </c>
      <c r="Y1344" s="22">
        <f t="shared" si="269"/>
        <v>0</v>
      </c>
      <c r="Z1344" s="22">
        <f t="shared" si="270"/>
        <v>0</v>
      </c>
      <c r="AA1344" s="22" t="str">
        <f t="shared" si="260"/>
        <v/>
      </c>
      <c r="AB1344" s="22">
        <f>COUNTIF($G$2:G1344,G1344)</f>
        <v>0</v>
      </c>
      <c r="AC1344" s="22" t="str">
        <f t="shared" si="271"/>
        <v/>
      </c>
      <c r="AD1344" s="22" t="e">
        <f>VLOOKUP(D1344,'2-班级信息'!A:AI,35,0)</f>
        <v>#N/A</v>
      </c>
      <c r="AE1344" s="22" t="e">
        <f>VLOOKUP(D1344,'2-班级信息'!A:AL,12,0)</f>
        <v>#N/A</v>
      </c>
      <c r="AF1344" s="22" t="e">
        <f t="shared" si="261"/>
        <v>#N/A</v>
      </c>
      <c r="AG1344" s="22" t="e">
        <f t="shared" si="272"/>
        <v>#N/A</v>
      </c>
    </row>
    <row r="1345" spans="1:33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2" t="str">
        <f t="shared" si="262"/>
        <v xml:space="preserve"> </v>
      </c>
      <c r="R1345" s="22" t="str">
        <f>IF(Q1345="在读",IF(IFERROR(FIND("一",D1345),0)&gt;0,"一对一",VLOOKUP(LEFT(D1345,3),班级编码!A:H,8,0)),Q1345)</f>
        <v xml:space="preserve"> </v>
      </c>
      <c r="S1345" s="22">
        <f t="shared" si="263"/>
        <v>0</v>
      </c>
      <c r="T1345" s="22">
        <f t="shared" si="264"/>
        <v>0</v>
      </c>
      <c r="U1345" s="22" t="str">
        <f t="shared" si="265"/>
        <v/>
      </c>
      <c r="V1345" s="22" t="str">
        <f t="shared" si="266"/>
        <v/>
      </c>
      <c r="W1345" s="22" t="str">
        <f t="shared" si="267"/>
        <v/>
      </c>
      <c r="X1345" s="22" t="str">
        <f t="shared" si="268"/>
        <v/>
      </c>
      <c r="Y1345" s="22">
        <f t="shared" si="269"/>
        <v>0</v>
      </c>
      <c r="Z1345" s="22">
        <f t="shared" si="270"/>
        <v>0</v>
      </c>
      <c r="AA1345" s="22" t="str">
        <f t="shared" si="260"/>
        <v/>
      </c>
      <c r="AB1345" s="22">
        <f>COUNTIF($G$2:G1345,G1345)</f>
        <v>0</v>
      </c>
      <c r="AC1345" s="22" t="str">
        <f t="shared" si="271"/>
        <v/>
      </c>
      <c r="AD1345" s="22" t="e">
        <f>VLOOKUP(D1345,'2-班级信息'!A:AI,35,0)</f>
        <v>#N/A</v>
      </c>
      <c r="AE1345" s="22" t="e">
        <f>VLOOKUP(D1345,'2-班级信息'!A:AL,12,0)</f>
        <v>#N/A</v>
      </c>
      <c r="AF1345" s="22" t="e">
        <f t="shared" si="261"/>
        <v>#N/A</v>
      </c>
      <c r="AG1345" s="22" t="e">
        <f t="shared" si="272"/>
        <v>#N/A</v>
      </c>
    </row>
    <row r="1346" spans="1:33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2" t="str">
        <f t="shared" si="262"/>
        <v xml:space="preserve"> </v>
      </c>
      <c r="R1346" s="22" t="str">
        <f>IF(Q1346="在读",IF(IFERROR(FIND("一",D1346),0)&gt;0,"一对一",VLOOKUP(LEFT(D1346,3),班级编码!A:H,8,0)),Q1346)</f>
        <v xml:space="preserve"> </v>
      </c>
      <c r="S1346" s="22">
        <f t="shared" si="263"/>
        <v>0</v>
      </c>
      <c r="T1346" s="22">
        <f t="shared" si="264"/>
        <v>0</v>
      </c>
      <c r="U1346" s="22" t="str">
        <f t="shared" si="265"/>
        <v/>
      </c>
      <c r="V1346" s="22" t="str">
        <f t="shared" si="266"/>
        <v/>
      </c>
      <c r="W1346" s="22" t="str">
        <f t="shared" si="267"/>
        <v/>
      </c>
      <c r="X1346" s="22" t="str">
        <f t="shared" si="268"/>
        <v/>
      </c>
      <c r="Y1346" s="22">
        <f t="shared" si="269"/>
        <v>0</v>
      </c>
      <c r="Z1346" s="22">
        <f t="shared" si="270"/>
        <v>0</v>
      </c>
      <c r="AA1346" s="22" t="str">
        <f t="shared" ref="AA1346:AA1409" si="273">IF(COUNTIF(G:G,G1346)&gt;1,"重复","")</f>
        <v/>
      </c>
      <c r="AB1346" s="22">
        <f>COUNTIF($G$2:G1346,G1346)</f>
        <v>0</v>
      </c>
      <c r="AC1346" s="22" t="str">
        <f t="shared" si="271"/>
        <v/>
      </c>
      <c r="AD1346" s="22" t="e">
        <f>VLOOKUP(D1346,'2-班级信息'!A:AI,35,0)</f>
        <v>#N/A</v>
      </c>
      <c r="AE1346" s="22" t="e">
        <f>VLOOKUP(D1346,'2-班级信息'!A:AL,12,0)</f>
        <v>#N/A</v>
      </c>
      <c r="AF1346" s="22" t="e">
        <f t="shared" ref="AF1346:AF1409" si="274">IF(R1346="一对一","一对一",VLOOKUP(I1346,AH:AI,2,0))</f>
        <v>#N/A</v>
      </c>
      <c r="AG1346" s="22" t="e">
        <f t="shared" si="272"/>
        <v>#N/A</v>
      </c>
    </row>
    <row r="1347" spans="1:33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2" t="str">
        <f t="shared" ref="Q1347:Q1410" si="275">IF(D1347="停读","停读",IF(D1347="未进班","未进班",IF(AND(M1347="",G1347&lt;&gt;""),"在读"," ")))</f>
        <v xml:space="preserve"> </v>
      </c>
      <c r="R1347" s="22" t="str">
        <f>IF(Q1347="在读",IF(IFERROR(FIND("一",D1347),0)&gt;0,"一对一",VLOOKUP(LEFT(D1347,3),班级编码!A:H,8,0)),Q1347)</f>
        <v xml:space="preserve"> </v>
      </c>
      <c r="S1347" s="22">
        <f t="shared" ref="S1347:S1410" si="276">+D1347</f>
        <v>0</v>
      </c>
      <c r="T1347" s="22">
        <f t="shared" ref="T1347:T1410" si="277">IFERROR(LEFT(F1347,FIND(",",F1347)-1),F1347)</f>
        <v>0</v>
      </c>
      <c r="U1347" s="22" t="str">
        <f t="shared" ref="U1347:U1410" si="278">IF(Y1347=Z1347,X1347,W1347)</f>
        <v/>
      </c>
      <c r="V1347" s="22" t="str">
        <f t="shared" ref="V1347:V1410" si="279">IF(Y1347=Z1347,W1347,X1347)</f>
        <v/>
      </c>
      <c r="W1347" s="22" t="str">
        <f t="shared" ref="W1347:W1410" si="280">IFERROR(MID(F1347,FIND(",",F1347)+1,FIND("@",SUBSTITUTE(F1347,",","@",2))-FIND(",",F1347)-1),IF(ISERROR(FIND(",",F1347)),"",MID(F1347,FIND(",",F1347)+1,20)))</f>
        <v/>
      </c>
      <c r="X1347" s="22" t="str">
        <f t="shared" ref="X1347:X1410" si="281">IFERROR(MID(F1347,FIND("@",SUBSTITUTE(F1347,",","@",2))+1,10),"")</f>
        <v/>
      </c>
      <c r="Y1347" s="22">
        <f t="shared" ref="Y1347:Y1410" si="282">LEN(W1347)</f>
        <v>0</v>
      </c>
      <c r="Z1347" s="22">
        <f t="shared" ref="Z1347:Z1410" si="283">LENB(W1347)</f>
        <v>0</v>
      </c>
      <c r="AA1347" s="22" t="str">
        <f t="shared" si="273"/>
        <v/>
      </c>
      <c r="AB1347" s="22">
        <f>COUNTIF($G$2:G1347,G1347)</f>
        <v>0</v>
      </c>
      <c r="AC1347" s="22" t="str">
        <f t="shared" ref="AC1347:AC1410" si="284">IF(IFERROR(FIND("一",D1347),0)&gt;0,"一对一",LEFT(D1347,3))</f>
        <v/>
      </c>
      <c r="AD1347" s="22" t="e">
        <f>VLOOKUP(D1347,'2-班级信息'!A:AI,35,0)</f>
        <v>#N/A</v>
      </c>
      <c r="AE1347" s="22" t="e">
        <f>VLOOKUP(D1347,'2-班级信息'!A:AL,12,0)</f>
        <v>#N/A</v>
      </c>
      <c r="AF1347" s="22" t="e">
        <f t="shared" si="274"/>
        <v>#N/A</v>
      </c>
      <c r="AG1347" s="22" t="e">
        <f t="shared" ref="AG1347:AG1410" si="285">IF(OR(AF1347="幼儿班",AF1347="中学班",AF1347="一对一"),AF1347,IF(OR(AD1347="周日晚上",AD1347="周五晚上",AD1347="周六晚上"),AD1347,IF(OR(AD1347="周六上午",AD1347="周六下午",AD1347="周日上午",AD1347="周日下午",),"小学周末白天班","小学平时"&amp;AE1347&amp;"班")))</f>
        <v>#N/A</v>
      </c>
    </row>
    <row r="1348" spans="1:33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2" t="str">
        <f t="shared" si="275"/>
        <v xml:space="preserve"> </v>
      </c>
      <c r="R1348" s="22" t="str">
        <f>IF(Q1348="在读",IF(IFERROR(FIND("一",D1348),0)&gt;0,"一对一",VLOOKUP(LEFT(D1348,3),班级编码!A:H,8,0)),Q1348)</f>
        <v xml:space="preserve"> </v>
      </c>
      <c r="S1348" s="22">
        <f t="shared" si="276"/>
        <v>0</v>
      </c>
      <c r="T1348" s="22">
        <f t="shared" si="277"/>
        <v>0</v>
      </c>
      <c r="U1348" s="22" t="str">
        <f t="shared" si="278"/>
        <v/>
      </c>
      <c r="V1348" s="22" t="str">
        <f t="shared" si="279"/>
        <v/>
      </c>
      <c r="W1348" s="22" t="str">
        <f t="shared" si="280"/>
        <v/>
      </c>
      <c r="X1348" s="22" t="str">
        <f t="shared" si="281"/>
        <v/>
      </c>
      <c r="Y1348" s="22">
        <f t="shared" si="282"/>
        <v>0</v>
      </c>
      <c r="Z1348" s="22">
        <f t="shared" si="283"/>
        <v>0</v>
      </c>
      <c r="AA1348" s="22" t="str">
        <f t="shared" si="273"/>
        <v/>
      </c>
      <c r="AB1348" s="22">
        <f>COUNTIF($G$2:G1348,G1348)</f>
        <v>0</v>
      </c>
      <c r="AC1348" s="22" t="str">
        <f t="shared" si="284"/>
        <v/>
      </c>
      <c r="AD1348" s="22" t="e">
        <f>VLOOKUP(D1348,'2-班级信息'!A:AI,35,0)</f>
        <v>#N/A</v>
      </c>
      <c r="AE1348" s="22" t="e">
        <f>VLOOKUP(D1348,'2-班级信息'!A:AL,12,0)</f>
        <v>#N/A</v>
      </c>
      <c r="AF1348" s="22" t="e">
        <f t="shared" si="274"/>
        <v>#N/A</v>
      </c>
      <c r="AG1348" s="22" t="e">
        <f t="shared" si="285"/>
        <v>#N/A</v>
      </c>
    </row>
    <row r="1349" spans="1:33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2" t="str">
        <f t="shared" si="275"/>
        <v xml:space="preserve"> </v>
      </c>
      <c r="R1349" s="22" t="str">
        <f>IF(Q1349="在读",IF(IFERROR(FIND("一",D1349),0)&gt;0,"一对一",VLOOKUP(LEFT(D1349,3),班级编码!A:H,8,0)),Q1349)</f>
        <v xml:space="preserve"> </v>
      </c>
      <c r="S1349" s="22">
        <f t="shared" si="276"/>
        <v>0</v>
      </c>
      <c r="T1349" s="22">
        <f t="shared" si="277"/>
        <v>0</v>
      </c>
      <c r="U1349" s="22" t="str">
        <f t="shared" si="278"/>
        <v/>
      </c>
      <c r="V1349" s="22" t="str">
        <f t="shared" si="279"/>
        <v/>
      </c>
      <c r="W1349" s="22" t="str">
        <f t="shared" si="280"/>
        <v/>
      </c>
      <c r="X1349" s="22" t="str">
        <f t="shared" si="281"/>
        <v/>
      </c>
      <c r="Y1349" s="22">
        <f t="shared" si="282"/>
        <v>0</v>
      </c>
      <c r="Z1349" s="22">
        <f t="shared" si="283"/>
        <v>0</v>
      </c>
      <c r="AA1349" s="22" t="str">
        <f t="shared" si="273"/>
        <v/>
      </c>
      <c r="AB1349" s="22">
        <f>COUNTIF($G$2:G1349,G1349)</f>
        <v>0</v>
      </c>
      <c r="AC1349" s="22" t="str">
        <f t="shared" si="284"/>
        <v/>
      </c>
      <c r="AD1349" s="22" t="e">
        <f>VLOOKUP(D1349,'2-班级信息'!A:AI,35,0)</f>
        <v>#N/A</v>
      </c>
      <c r="AE1349" s="22" t="e">
        <f>VLOOKUP(D1349,'2-班级信息'!A:AL,12,0)</f>
        <v>#N/A</v>
      </c>
      <c r="AF1349" s="22" t="e">
        <f t="shared" si="274"/>
        <v>#N/A</v>
      </c>
      <c r="AG1349" s="22" t="e">
        <f t="shared" si="285"/>
        <v>#N/A</v>
      </c>
    </row>
    <row r="1350" spans="1:33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2" t="str">
        <f t="shared" si="275"/>
        <v xml:space="preserve"> </v>
      </c>
      <c r="R1350" s="22" t="str">
        <f>IF(Q1350="在读",IF(IFERROR(FIND("一",D1350),0)&gt;0,"一对一",VLOOKUP(LEFT(D1350,3),班级编码!A:H,8,0)),Q1350)</f>
        <v xml:space="preserve"> </v>
      </c>
      <c r="S1350" s="22">
        <f t="shared" si="276"/>
        <v>0</v>
      </c>
      <c r="T1350" s="22">
        <f t="shared" si="277"/>
        <v>0</v>
      </c>
      <c r="U1350" s="22" t="str">
        <f t="shared" si="278"/>
        <v/>
      </c>
      <c r="V1350" s="22" t="str">
        <f t="shared" si="279"/>
        <v/>
      </c>
      <c r="W1350" s="22" t="str">
        <f t="shared" si="280"/>
        <v/>
      </c>
      <c r="X1350" s="22" t="str">
        <f t="shared" si="281"/>
        <v/>
      </c>
      <c r="Y1350" s="22">
        <f t="shared" si="282"/>
        <v>0</v>
      </c>
      <c r="Z1350" s="22">
        <f t="shared" si="283"/>
        <v>0</v>
      </c>
      <c r="AA1350" s="22" t="str">
        <f t="shared" si="273"/>
        <v/>
      </c>
      <c r="AB1350" s="22">
        <f>COUNTIF($G$2:G1350,G1350)</f>
        <v>0</v>
      </c>
      <c r="AC1350" s="22" t="str">
        <f t="shared" si="284"/>
        <v/>
      </c>
      <c r="AD1350" s="22" t="e">
        <f>VLOOKUP(D1350,'2-班级信息'!A:AI,35,0)</f>
        <v>#N/A</v>
      </c>
      <c r="AE1350" s="22" t="e">
        <f>VLOOKUP(D1350,'2-班级信息'!A:AL,12,0)</f>
        <v>#N/A</v>
      </c>
      <c r="AF1350" s="22" t="e">
        <f t="shared" si="274"/>
        <v>#N/A</v>
      </c>
      <c r="AG1350" s="22" t="e">
        <f t="shared" si="285"/>
        <v>#N/A</v>
      </c>
    </row>
    <row r="1351" spans="1:33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2" t="str">
        <f t="shared" si="275"/>
        <v xml:space="preserve"> </v>
      </c>
      <c r="R1351" s="22" t="str">
        <f>IF(Q1351="在读",IF(IFERROR(FIND("一",D1351),0)&gt;0,"一对一",VLOOKUP(LEFT(D1351,3),班级编码!A:H,8,0)),Q1351)</f>
        <v xml:space="preserve"> </v>
      </c>
      <c r="S1351" s="22">
        <f t="shared" si="276"/>
        <v>0</v>
      </c>
      <c r="T1351" s="22">
        <f t="shared" si="277"/>
        <v>0</v>
      </c>
      <c r="U1351" s="22" t="str">
        <f t="shared" si="278"/>
        <v/>
      </c>
      <c r="V1351" s="22" t="str">
        <f t="shared" si="279"/>
        <v/>
      </c>
      <c r="W1351" s="22" t="str">
        <f t="shared" si="280"/>
        <v/>
      </c>
      <c r="X1351" s="22" t="str">
        <f t="shared" si="281"/>
        <v/>
      </c>
      <c r="Y1351" s="22">
        <f t="shared" si="282"/>
        <v>0</v>
      </c>
      <c r="Z1351" s="22">
        <f t="shared" si="283"/>
        <v>0</v>
      </c>
      <c r="AA1351" s="22" t="str">
        <f t="shared" si="273"/>
        <v/>
      </c>
      <c r="AB1351" s="22">
        <f>COUNTIF($G$2:G1351,G1351)</f>
        <v>0</v>
      </c>
      <c r="AC1351" s="22" t="str">
        <f t="shared" si="284"/>
        <v/>
      </c>
      <c r="AD1351" s="22" t="e">
        <f>VLOOKUP(D1351,'2-班级信息'!A:AI,35,0)</f>
        <v>#N/A</v>
      </c>
      <c r="AE1351" s="22" t="e">
        <f>VLOOKUP(D1351,'2-班级信息'!A:AL,12,0)</f>
        <v>#N/A</v>
      </c>
      <c r="AF1351" s="22" t="e">
        <f t="shared" si="274"/>
        <v>#N/A</v>
      </c>
      <c r="AG1351" s="22" t="e">
        <f t="shared" si="285"/>
        <v>#N/A</v>
      </c>
    </row>
    <row r="1352" spans="1:33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2" t="str">
        <f t="shared" si="275"/>
        <v xml:space="preserve"> </v>
      </c>
      <c r="R1352" s="22" t="str">
        <f>IF(Q1352="在读",IF(IFERROR(FIND("一",D1352),0)&gt;0,"一对一",VLOOKUP(LEFT(D1352,3),班级编码!A:H,8,0)),Q1352)</f>
        <v xml:space="preserve"> </v>
      </c>
      <c r="S1352" s="22">
        <f t="shared" si="276"/>
        <v>0</v>
      </c>
      <c r="T1352" s="22">
        <f t="shared" si="277"/>
        <v>0</v>
      </c>
      <c r="U1352" s="22" t="str">
        <f t="shared" si="278"/>
        <v/>
      </c>
      <c r="V1352" s="22" t="str">
        <f t="shared" si="279"/>
        <v/>
      </c>
      <c r="W1352" s="22" t="str">
        <f t="shared" si="280"/>
        <v/>
      </c>
      <c r="X1352" s="22" t="str">
        <f t="shared" si="281"/>
        <v/>
      </c>
      <c r="Y1352" s="22">
        <f t="shared" si="282"/>
        <v>0</v>
      </c>
      <c r="Z1352" s="22">
        <f t="shared" si="283"/>
        <v>0</v>
      </c>
      <c r="AA1352" s="22" t="str">
        <f t="shared" si="273"/>
        <v/>
      </c>
      <c r="AB1352" s="22">
        <f>COUNTIF($G$2:G1352,G1352)</f>
        <v>0</v>
      </c>
      <c r="AC1352" s="22" t="str">
        <f t="shared" si="284"/>
        <v/>
      </c>
      <c r="AD1352" s="22" t="e">
        <f>VLOOKUP(D1352,'2-班级信息'!A:AI,35,0)</f>
        <v>#N/A</v>
      </c>
      <c r="AE1352" s="22" t="e">
        <f>VLOOKUP(D1352,'2-班级信息'!A:AL,12,0)</f>
        <v>#N/A</v>
      </c>
      <c r="AF1352" s="22" t="e">
        <f t="shared" si="274"/>
        <v>#N/A</v>
      </c>
      <c r="AG1352" s="22" t="e">
        <f t="shared" si="285"/>
        <v>#N/A</v>
      </c>
    </row>
    <row r="1353" spans="1:33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2" t="str">
        <f t="shared" si="275"/>
        <v xml:space="preserve"> </v>
      </c>
      <c r="R1353" s="22" t="str">
        <f>IF(Q1353="在读",IF(IFERROR(FIND("一",D1353),0)&gt;0,"一对一",VLOOKUP(LEFT(D1353,3),班级编码!A:H,8,0)),Q1353)</f>
        <v xml:space="preserve"> </v>
      </c>
      <c r="S1353" s="22">
        <f t="shared" si="276"/>
        <v>0</v>
      </c>
      <c r="T1353" s="22">
        <f t="shared" si="277"/>
        <v>0</v>
      </c>
      <c r="U1353" s="22" t="str">
        <f t="shared" si="278"/>
        <v/>
      </c>
      <c r="V1353" s="22" t="str">
        <f t="shared" si="279"/>
        <v/>
      </c>
      <c r="W1353" s="22" t="str">
        <f t="shared" si="280"/>
        <v/>
      </c>
      <c r="X1353" s="22" t="str">
        <f t="shared" si="281"/>
        <v/>
      </c>
      <c r="Y1353" s="22">
        <f t="shared" si="282"/>
        <v>0</v>
      </c>
      <c r="Z1353" s="22">
        <f t="shared" si="283"/>
        <v>0</v>
      </c>
      <c r="AA1353" s="22" t="str">
        <f t="shared" si="273"/>
        <v/>
      </c>
      <c r="AB1353" s="22">
        <f>COUNTIF($G$2:G1353,G1353)</f>
        <v>0</v>
      </c>
      <c r="AC1353" s="22" t="str">
        <f t="shared" si="284"/>
        <v/>
      </c>
      <c r="AD1353" s="22" t="e">
        <f>VLOOKUP(D1353,'2-班级信息'!A:AI,35,0)</f>
        <v>#N/A</v>
      </c>
      <c r="AE1353" s="22" t="e">
        <f>VLOOKUP(D1353,'2-班级信息'!A:AL,12,0)</f>
        <v>#N/A</v>
      </c>
      <c r="AF1353" s="22" t="e">
        <f t="shared" si="274"/>
        <v>#N/A</v>
      </c>
      <c r="AG1353" s="22" t="e">
        <f t="shared" si="285"/>
        <v>#N/A</v>
      </c>
    </row>
    <row r="1354" spans="1:33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2" t="str">
        <f t="shared" si="275"/>
        <v xml:space="preserve"> </v>
      </c>
      <c r="R1354" s="22" t="str">
        <f>IF(Q1354="在读",IF(IFERROR(FIND("一",D1354),0)&gt;0,"一对一",VLOOKUP(LEFT(D1354,3),班级编码!A:H,8,0)),Q1354)</f>
        <v xml:space="preserve"> </v>
      </c>
      <c r="S1354" s="22">
        <f t="shared" si="276"/>
        <v>0</v>
      </c>
      <c r="T1354" s="22">
        <f t="shared" si="277"/>
        <v>0</v>
      </c>
      <c r="U1354" s="22" t="str">
        <f t="shared" si="278"/>
        <v/>
      </c>
      <c r="V1354" s="22" t="str">
        <f t="shared" si="279"/>
        <v/>
      </c>
      <c r="W1354" s="22" t="str">
        <f t="shared" si="280"/>
        <v/>
      </c>
      <c r="X1354" s="22" t="str">
        <f t="shared" si="281"/>
        <v/>
      </c>
      <c r="Y1354" s="22">
        <f t="shared" si="282"/>
        <v>0</v>
      </c>
      <c r="Z1354" s="22">
        <f t="shared" si="283"/>
        <v>0</v>
      </c>
      <c r="AA1354" s="22" t="str">
        <f t="shared" si="273"/>
        <v/>
      </c>
      <c r="AB1354" s="22">
        <f>COUNTIF($G$2:G1354,G1354)</f>
        <v>0</v>
      </c>
      <c r="AC1354" s="22" t="str">
        <f t="shared" si="284"/>
        <v/>
      </c>
      <c r="AD1354" s="22" t="e">
        <f>VLOOKUP(D1354,'2-班级信息'!A:AI,35,0)</f>
        <v>#N/A</v>
      </c>
      <c r="AE1354" s="22" t="e">
        <f>VLOOKUP(D1354,'2-班级信息'!A:AL,12,0)</f>
        <v>#N/A</v>
      </c>
      <c r="AF1354" s="22" t="e">
        <f t="shared" si="274"/>
        <v>#N/A</v>
      </c>
      <c r="AG1354" s="22" t="e">
        <f t="shared" si="285"/>
        <v>#N/A</v>
      </c>
    </row>
    <row r="1355" spans="1:33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2" t="str">
        <f t="shared" si="275"/>
        <v xml:space="preserve"> </v>
      </c>
      <c r="R1355" s="22" t="str">
        <f>IF(Q1355="在读",IF(IFERROR(FIND("一",D1355),0)&gt;0,"一对一",VLOOKUP(LEFT(D1355,3),班级编码!A:H,8,0)),Q1355)</f>
        <v xml:space="preserve"> </v>
      </c>
      <c r="S1355" s="22">
        <f t="shared" si="276"/>
        <v>0</v>
      </c>
      <c r="T1355" s="22">
        <f t="shared" si="277"/>
        <v>0</v>
      </c>
      <c r="U1355" s="22" t="str">
        <f t="shared" si="278"/>
        <v/>
      </c>
      <c r="V1355" s="22" t="str">
        <f t="shared" si="279"/>
        <v/>
      </c>
      <c r="W1355" s="22" t="str">
        <f t="shared" si="280"/>
        <v/>
      </c>
      <c r="X1355" s="22" t="str">
        <f t="shared" si="281"/>
        <v/>
      </c>
      <c r="Y1355" s="22">
        <f t="shared" si="282"/>
        <v>0</v>
      </c>
      <c r="Z1355" s="22">
        <f t="shared" si="283"/>
        <v>0</v>
      </c>
      <c r="AA1355" s="22" t="str">
        <f t="shared" si="273"/>
        <v/>
      </c>
      <c r="AB1355" s="22">
        <f>COUNTIF($G$2:G1355,G1355)</f>
        <v>0</v>
      </c>
      <c r="AC1355" s="22" t="str">
        <f t="shared" si="284"/>
        <v/>
      </c>
      <c r="AD1355" s="22" t="e">
        <f>VLOOKUP(D1355,'2-班级信息'!A:AI,35,0)</f>
        <v>#N/A</v>
      </c>
      <c r="AE1355" s="22" t="e">
        <f>VLOOKUP(D1355,'2-班级信息'!A:AL,12,0)</f>
        <v>#N/A</v>
      </c>
      <c r="AF1355" s="22" t="e">
        <f t="shared" si="274"/>
        <v>#N/A</v>
      </c>
      <c r="AG1355" s="22" t="e">
        <f t="shared" si="285"/>
        <v>#N/A</v>
      </c>
    </row>
    <row r="1356" spans="1:33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2" t="str">
        <f t="shared" si="275"/>
        <v xml:space="preserve"> </v>
      </c>
      <c r="R1356" s="22" t="str">
        <f>IF(Q1356="在读",IF(IFERROR(FIND("一",D1356),0)&gt;0,"一对一",VLOOKUP(LEFT(D1356,3),班级编码!A:H,8,0)),Q1356)</f>
        <v xml:space="preserve"> </v>
      </c>
      <c r="S1356" s="22">
        <f t="shared" si="276"/>
        <v>0</v>
      </c>
      <c r="T1356" s="22">
        <f t="shared" si="277"/>
        <v>0</v>
      </c>
      <c r="U1356" s="22" t="str">
        <f t="shared" si="278"/>
        <v/>
      </c>
      <c r="V1356" s="22" t="str">
        <f t="shared" si="279"/>
        <v/>
      </c>
      <c r="W1356" s="22" t="str">
        <f t="shared" si="280"/>
        <v/>
      </c>
      <c r="X1356" s="22" t="str">
        <f t="shared" si="281"/>
        <v/>
      </c>
      <c r="Y1356" s="22">
        <f t="shared" si="282"/>
        <v>0</v>
      </c>
      <c r="Z1356" s="22">
        <f t="shared" si="283"/>
        <v>0</v>
      </c>
      <c r="AA1356" s="22" t="str">
        <f t="shared" si="273"/>
        <v/>
      </c>
      <c r="AB1356" s="22">
        <f>COUNTIF($G$2:G1356,G1356)</f>
        <v>0</v>
      </c>
      <c r="AC1356" s="22" t="str">
        <f t="shared" si="284"/>
        <v/>
      </c>
      <c r="AD1356" s="22" t="e">
        <f>VLOOKUP(D1356,'2-班级信息'!A:AI,35,0)</f>
        <v>#N/A</v>
      </c>
      <c r="AE1356" s="22" t="e">
        <f>VLOOKUP(D1356,'2-班级信息'!A:AL,12,0)</f>
        <v>#N/A</v>
      </c>
      <c r="AF1356" s="22" t="e">
        <f t="shared" si="274"/>
        <v>#N/A</v>
      </c>
      <c r="AG1356" s="22" t="e">
        <f t="shared" si="285"/>
        <v>#N/A</v>
      </c>
    </row>
    <row r="1357" spans="1:33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2" t="str">
        <f t="shared" si="275"/>
        <v xml:space="preserve"> </v>
      </c>
      <c r="R1357" s="22" t="str">
        <f>IF(Q1357="在读",IF(IFERROR(FIND("一",D1357),0)&gt;0,"一对一",VLOOKUP(LEFT(D1357,3),班级编码!A:H,8,0)),Q1357)</f>
        <v xml:space="preserve"> </v>
      </c>
      <c r="S1357" s="22">
        <f t="shared" si="276"/>
        <v>0</v>
      </c>
      <c r="T1357" s="22">
        <f t="shared" si="277"/>
        <v>0</v>
      </c>
      <c r="U1357" s="22" t="str">
        <f t="shared" si="278"/>
        <v/>
      </c>
      <c r="V1357" s="22" t="str">
        <f t="shared" si="279"/>
        <v/>
      </c>
      <c r="W1357" s="22" t="str">
        <f t="shared" si="280"/>
        <v/>
      </c>
      <c r="X1357" s="22" t="str">
        <f t="shared" si="281"/>
        <v/>
      </c>
      <c r="Y1357" s="22">
        <f t="shared" si="282"/>
        <v>0</v>
      </c>
      <c r="Z1357" s="22">
        <f t="shared" si="283"/>
        <v>0</v>
      </c>
      <c r="AA1357" s="22" t="str">
        <f t="shared" si="273"/>
        <v/>
      </c>
      <c r="AB1357" s="22">
        <f>COUNTIF($G$2:G1357,G1357)</f>
        <v>0</v>
      </c>
      <c r="AC1357" s="22" t="str">
        <f t="shared" si="284"/>
        <v/>
      </c>
      <c r="AD1357" s="22" t="e">
        <f>VLOOKUP(D1357,'2-班级信息'!A:AI,35,0)</f>
        <v>#N/A</v>
      </c>
      <c r="AE1357" s="22" t="e">
        <f>VLOOKUP(D1357,'2-班级信息'!A:AL,12,0)</f>
        <v>#N/A</v>
      </c>
      <c r="AF1357" s="22" t="e">
        <f t="shared" si="274"/>
        <v>#N/A</v>
      </c>
      <c r="AG1357" s="22" t="e">
        <f t="shared" si="285"/>
        <v>#N/A</v>
      </c>
    </row>
    <row r="1358" spans="1:33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2" t="str">
        <f t="shared" si="275"/>
        <v xml:space="preserve"> </v>
      </c>
      <c r="R1358" s="22" t="str">
        <f>IF(Q1358="在读",IF(IFERROR(FIND("一",D1358),0)&gt;0,"一对一",VLOOKUP(LEFT(D1358,3),班级编码!A:H,8,0)),Q1358)</f>
        <v xml:space="preserve"> </v>
      </c>
      <c r="S1358" s="22">
        <f t="shared" si="276"/>
        <v>0</v>
      </c>
      <c r="T1358" s="22">
        <f t="shared" si="277"/>
        <v>0</v>
      </c>
      <c r="U1358" s="22" t="str">
        <f t="shared" si="278"/>
        <v/>
      </c>
      <c r="V1358" s="22" t="str">
        <f t="shared" si="279"/>
        <v/>
      </c>
      <c r="W1358" s="22" t="str">
        <f t="shared" si="280"/>
        <v/>
      </c>
      <c r="X1358" s="22" t="str">
        <f t="shared" si="281"/>
        <v/>
      </c>
      <c r="Y1358" s="22">
        <f t="shared" si="282"/>
        <v>0</v>
      </c>
      <c r="Z1358" s="22">
        <f t="shared" si="283"/>
        <v>0</v>
      </c>
      <c r="AA1358" s="22" t="str">
        <f t="shared" si="273"/>
        <v/>
      </c>
      <c r="AB1358" s="22">
        <f>COUNTIF($G$2:G1358,G1358)</f>
        <v>0</v>
      </c>
      <c r="AC1358" s="22" t="str">
        <f t="shared" si="284"/>
        <v/>
      </c>
      <c r="AD1358" s="22" t="e">
        <f>VLOOKUP(D1358,'2-班级信息'!A:AI,35,0)</f>
        <v>#N/A</v>
      </c>
      <c r="AE1358" s="22" t="e">
        <f>VLOOKUP(D1358,'2-班级信息'!A:AL,12,0)</f>
        <v>#N/A</v>
      </c>
      <c r="AF1358" s="22" t="e">
        <f t="shared" si="274"/>
        <v>#N/A</v>
      </c>
      <c r="AG1358" s="22" t="e">
        <f t="shared" si="285"/>
        <v>#N/A</v>
      </c>
    </row>
    <row r="1359" spans="1:33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2" t="str">
        <f t="shared" si="275"/>
        <v xml:space="preserve"> </v>
      </c>
      <c r="R1359" s="22" t="str">
        <f>IF(Q1359="在读",IF(IFERROR(FIND("一",D1359),0)&gt;0,"一对一",VLOOKUP(LEFT(D1359,3),班级编码!A:H,8,0)),Q1359)</f>
        <v xml:space="preserve"> </v>
      </c>
      <c r="S1359" s="22">
        <f t="shared" si="276"/>
        <v>0</v>
      </c>
      <c r="T1359" s="22">
        <f t="shared" si="277"/>
        <v>0</v>
      </c>
      <c r="U1359" s="22" t="str">
        <f t="shared" si="278"/>
        <v/>
      </c>
      <c r="V1359" s="22" t="str">
        <f t="shared" si="279"/>
        <v/>
      </c>
      <c r="W1359" s="22" t="str">
        <f t="shared" si="280"/>
        <v/>
      </c>
      <c r="X1359" s="22" t="str">
        <f t="shared" si="281"/>
        <v/>
      </c>
      <c r="Y1359" s="22">
        <f t="shared" si="282"/>
        <v>0</v>
      </c>
      <c r="Z1359" s="22">
        <f t="shared" si="283"/>
        <v>0</v>
      </c>
      <c r="AA1359" s="22" t="str">
        <f t="shared" si="273"/>
        <v/>
      </c>
      <c r="AB1359" s="22">
        <f>COUNTIF($G$2:G1359,G1359)</f>
        <v>0</v>
      </c>
      <c r="AC1359" s="22" t="str">
        <f t="shared" si="284"/>
        <v/>
      </c>
      <c r="AD1359" s="22" t="e">
        <f>VLOOKUP(D1359,'2-班级信息'!A:AI,35,0)</f>
        <v>#N/A</v>
      </c>
      <c r="AE1359" s="22" t="e">
        <f>VLOOKUP(D1359,'2-班级信息'!A:AL,12,0)</f>
        <v>#N/A</v>
      </c>
      <c r="AF1359" s="22" t="e">
        <f t="shared" si="274"/>
        <v>#N/A</v>
      </c>
      <c r="AG1359" s="22" t="e">
        <f t="shared" si="285"/>
        <v>#N/A</v>
      </c>
    </row>
    <row r="1360" spans="1:33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2" t="str">
        <f t="shared" si="275"/>
        <v xml:space="preserve"> </v>
      </c>
      <c r="R1360" s="22" t="str">
        <f>IF(Q1360="在读",IF(IFERROR(FIND("一",D1360),0)&gt;0,"一对一",VLOOKUP(LEFT(D1360,3),班级编码!A:H,8,0)),Q1360)</f>
        <v xml:space="preserve"> </v>
      </c>
      <c r="S1360" s="22">
        <f t="shared" si="276"/>
        <v>0</v>
      </c>
      <c r="T1360" s="22">
        <f t="shared" si="277"/>
        <v>0</v>
      </c>
      <c r="U1360" s="22" t="str">
        <f t="shared" si="278"/>
        <v/>
      </c>
      <c r="V1360" s="22" t="str">
        <f t="shared" si="279"/>
        <v/>
      </c>
      <c r="W1360" s="22" t="str">
        <f t="shared" si="280"/>
        <v/>
      </c>
      <c r="X1360" s="22" t="str">
        <f t="shared" si="281"/>
        <v/>
      </c>
      <c r="Y1360" s="22">
        <f t="shared" si="282"/>
        <v>0</v>
      </c>
      <c r="Z1360" s="22">
        <f t="shared" si="283"/>
        <v>0</v>
      </c>
      <c r="AA1360" s="22" t="str">
        <f t="shared" si="273"/>
        <v/>
      </c>
      <c r="AB1360" s="22">
        <f>COUNTIF($G$2:G1360,G1360)</f>
        <v>0</v>
      </c>
      <c r="AC1360" s="22" t="str">
        <f t="shared" si="284"/>
        <v/>
      </c>
      <c r="AD1360" s="22" t="e">
        <f>VLOOKUP(D1360,'2-班级信息'!A:AI,35,0)</f>
        <v>#N/A</v>
      </c>
      <c r="AE1360" s="22" t="e">
        <f>VLOOKUP(D1360,'2-班级信息'!A:AL,12,0)</f>
        <v>#N/A</v>
      </c>
      <c r="AF1360" s="22" t="e">
        <f t="shared" si="274"/>
        <v>#N/A</v>
      </c>
      <c r="AG1360" s="22" t="e">
        <f t="shared" si="285"/>
        <v>#N/A</v>
      </c>
    </row>
    <row r="1361" spans="1:33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2" t="str">
        <f t="shared" si="275"/>
        <v xml:space="preserve"> </v>
      </c>
      <c r="R1361" s="22" t="str">
        <f>IF(Q1361="在读",IF(IFERROR(FIND("一",D1361),0)&gt;0,"一对一",VLOOKUP(LEFT(D1361,3),班级编码!A:H,8,0)),Q1361)</f>
        <v xml:space="preserve"> </v>
      </c>
      <c r="S1361" s="22">
        <f t="shared" si="276"/>
        <v>0</v>
      </c>
      <c r="T1361" s="22">
        <f t="shared" si="277"/>
        <v>0</v>
      </c>
      <c r="U1361" s="22" t="str">
        <f t="shared" si="278"/>
        <v/>
      </c>
      <c r="V1361" s="22" t="str">
        <f t="shared" si="279"/>
        <v/>
      </c>
      <c r="W1361" s="22" t="str">
        <f t="shared" si="280"/>
        <v/>
      </c>
      <c r="X1361" s="22" t="str">
        <f t="shared" si="281"/>
        <v/>
      </c>
      <c r="Y1361" s="22">
        <f t="shared" si="282"/>
        <v>0</v>
      </c>
      <c r="Z1361" s="22">
        <f t="shared" si="283"/>
        <v>0</v>
      </c>
      <c r="AA1361" s="22" t="str">
        <f t="shared" si="273"/>
        <v/>
      </c>
      <c r="AB1361" s="22">
        <f>COUNTIF($G$2:G1361,G1361)</f>
        <v>0</v>
      </c>
      <c r="AC1361" s="22" t="str">
        <f t="shared" si="284"/>
        <v/>
      </c>
      <c r="AD1361" s="22" t="e">
        <f>VLOOKUP(D1361,'2-班级信息'!A:AI,35,0)</f>
        <v>#N/A</v>
      </c>
      <c r="AE1361" s="22" t="e">
        <f>VLOOKUP(D1361,'2-班级信息'!A:AL,12,0)</f>
        <v>#N/A</v>
      </c>
      <c r="AF1361" s="22" t="e">
        <f t="shared" si="274"/>
        <v>#N/A</v>
      </c>
      <c r="AG1361" s="22" t="e">
        <f t="shared" si="285"/>
        <v>#N/A</v>
      </c>
    </row>
    <row r="1362" spans="1:33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2" t="str">
        <f t="shared" si="275"/>
        <v xml:space="preserve"> </v>
      </c>
      <c r="R1362" s="22" t="str">
        <f>IF(Q1362="在读",IF(IFERROR(FIND("一",D1362),0)&gt;0,"一对一",VLOOKUP(LEFT(D1362,3),班级编码!A:H,8,0)),Q1362)</f>
        <v xml:space="preserve"> </v>
      </c>
      <c r="S1362" s="22">
        <f t="shared" si="276"/>
        <v>0</v>
      </c>
      <c r="T1362" s="22">
        <f t="shared" si="277"/>
        <v>0</v>
      </c>
      <c r="U1362" s="22" t="str">
        <f t="shared" si="278"/>
        <v/>
      </c>
      <c r="V1362" s="22" t="str">
        <f t="shared" si="279"/>
        <v/>
      </c>
      <c r="W1362" s="22" t="str">
        <f t="shared" si="280"/>
        <v/>
      </c>
      <c r="X1362" s="22" t="str">
        <f t="shared" si="281"/>
        <v/>
      </c>
      <c r="Y1362" s="22">
        <f t="shared" si="282"/>
        <v>0</v>
      </c>
      <c r="Z1362" s="22">
        <f t="shared" si="283"/>
        <v>0</v>
      </c>
      <c r="AA1362" s="22" t="str">
        <f t="shared" si="273"/>
        <v/>
      </c>
      <c r="AB1362" s="22">
        <f>COUNTIF($G$2:G1362,G1362)</f>
        <v>0</v>
      </c>
      <c r="AC1362" s="22" t="str">
        <f t="shared" si="284"/>
        <v/>
      </c>
      <c r="AD1362" s="22" t="e">
        <f>VLOOKUP(D1362,'2-班级信息'!A:AI,35,0)</f>
        <v>#N/A</v>
      </c>
      <c r="AE1362" s="22" t="e">
        <f>VLOOKUP(D1362,'2-班级信息'!A:AL,12,0)</f>
        <v>#N/A</v>
      </c>
      <c r="AF1362" s="22" t="e">
        <f t="shared" si="274"/>
        <v>#N/A</v>
      </c>
      <c r="AG1362" s="22" t="e">
        <f t="shared" si="285"/>
        <v>#N/A</v>
      </c>
    </row>
    <row r="1363" spans="1:33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2" t="str">
        <f t="shared" si="275"/>
        <v xml:space="preserve"> </v>
      </c>
      <c r="R1363" s="22" t="str">
        <f>IF(Q1363="在读",IF(IFERROR(FIND("一",D1363),0)&gt;0,"一对一",VLOOKUP(LEFT(D1363,3),班级编码!A:H,8,0)),Q1363)</f>
        <v xml:space="preserve"> </v>
      </c>
      <c r="S1363" s="22">
        <f t="shared" si="276"/>
        <v>0</v>
      </c>
      <c r="T1363" s="22">
        <f t="shared" si="277"/>
        <v>0</v>
      </c>
      <c r="U1363" s="22" t="str">
        <f t="shared" si="278"/>
        <v/>
      </c>
      <c r="V1363" s="22" t="str">
        <f t="shared" si="279"/>
        <v/>
      </c>
      <c r="W1363" s="22" t="str">
        <f t="shared" si="280"/>
        <v/>
      </c>
      <c r="X1363" s="22" t="str">
        <f t="shared" si="281"/>
        <v/>
      </c>
      <c r="Y1363" s="22">
        <f t="shared" si="282"/>
        <v>0</v>
      </c>
      <c r="Z1363" s="22">
        <f t="shared" si="283"/>
        <v>0</v>
      </c>
      <c r="AA1363" s="22" t="str">
        <f t="shared" si="273"/>
        <v/>
      </c>
      <c r="AB1363" s="22">
        <f>COUNTIF($G$2:G1363,G1363)</f>
        <v>0</v>
      </c>
      <c r="AC1363" s="22" t="str">
        <f t="shared" si="284"/>
        <v/>
      </c>
      <c r="AD1363" s="22" t="e">
        <f>VLOOKUP(D1363,'2-班级信息'!A:AI,35,0)</f>
        <v>#N/A</v>
      </c>
      <c r="AE1363" s="22" t="e">
        <f>VLOOKUP(D1363,'2-班级信息'!A:AL,12,0)</f>
        <v>#N/A</v>
      </c>
      <c r="AF1363" s="22" t="e">
        <f t="shared" si="274"/>
        <v>#N/A</v>
      </c>
      <c r="AG1363" s="22" t="e">
        <f t="shared" si="285"/>
        <v>#N/A</v>
      </c>
    </row>
    <row r="1364" spans="1:33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2" t="str">
        <f t="shared" si="275"/>
        <v xml:space="preserve"> </v>
      </c>
      <c r="R1364" s="22" t="str">
        <f>IF(Q1364="在读",IF(IFERROR(FIND("一",D1364),0)&gt;0,"一对一",VLOOKUP(LEFT(D1364,3),班级编码!A:H,8,0)),Q1364)</f>
        <v xml:space="preserve"> </v>
      </c>
      <c r="S1364" s="22">
        <f t="shared" si="276"/>
        <v>0</v>
      </c>
      <c r="T1364" s="22">
        <f t="shared" si="277"/>
        <v>0</v>
      </c>
      <c r="U1364" s="22" t="str">
        <f t="shared" si="278"/>
        <v/>
      </c>
      <c r="V1364" s="22" t="str">
        <f t="shared" si="279"/>
        <v/>
      </c>
      <c r="W1364" s="22" t="str">
        <f t="shared" si="280"/>
        <v/>
      </c>
      <c r="X1364" s="22" t="str">
        <f t="shared" si="281"/>
        <v/>
      </c>
      <c r="Y1364" s="22">
        <f t="shared" si="282"/>
        <v>0</v>
      </c>
      <c r="Z1364" s="22">
        <f t="shared" si="283"/>
        <v>0</v>
      </c>
      <c r="AA1364" s="22" t="str">
        <f t="shared" si="273"/>
        <v/>
      </c>
      <c r="AB1364" s="22">
        <f>COUNTIF($G$2:G1364,G1364)</f>
        <v>0</v>
      </c>
      <c r="AC1364" s="22" t="str">
        <f t="shared" si="284"/>
        <v/>
      </c>
      <c r="AD1364" s="22" t="e">
        <f>VLOOKUP(D1364,'2-班级信息'!A:AI,35,0)</f>
        <v>#N/A</v>
      </c>
      <c r="AE1364" s="22" t="e">
        <f>VLOOKUP(D1364,'2-班级信息'!A:AL,12,0)</f>
        <v>#N/A</v>
      </c>
      <c r="AF1364" s="22" t="e">
        <f t="shared" si="274"/>
        <v>#N/A</v>
      </c>
      <c r="AG1364" s="22" t="e">
        <f t="shared" si="285"/>
        <v>#N/A</v>
      </c>
    </row>
    <row r="1365" spans="1:33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2" t="str">
        <f t="shared" si="275"/>
        <v xml:space="preserve"> </v>
      </c>
      <c r="R1365" s="22" t="str">
        <f>IF(Q1365="在读",IF(IFERROR(FIND("一",D1365),0)&gt;0,"一对一",VLOOKUP(LEFT(D1365,3),班级编码!A:H,8,0)),Q1365)</f>
        <v xml:space="preserve"> </v>
      </c>
      <c r="S1365" s="22">
        <f t="shared" si="276"/>
        <v>0</v>
      </c>
      <c r="T1365" s="22">
        <f t="shared" si="277"/>
        <v>0</v>
      </c>
      <c r="U1365" s="22" t="str">
        <f t="shared" si="278"/>
        <v/>
      </c>
      <c r="V1365" s="22" t="str">
        <f t="shared" si="279"/>
        <v/>
      </c>
      <c r="W1365" s="22" t="str">
        <f t="shared" si="280"/>
        <v/>
      </c>
      <c r="X1365" s="22" t="str">
        <f t="shared" si="281"/>
        <v/>
      </c>
      <c r="Y1365" s="22">
        <f t="shared" si="282"/>
        <v>0</v>
      </c>
      <c r="Z1365" s="22">
        <f t="shared" si="283"/>
        <v>0</v>
      </c>
      <c r="AA1365" s="22" t="str">
        <f t="shared" si="273"/>
        <v/>
      </c>
      <c r="AB1365" s="22">
        <f>COUNTIF($G$2:G1365,G1365)</f>
        <v>0</v>
      </c>
      <c r="AC1365" s="22" t="str">
        <f t="shared" si="284"/>
        <v/>
      </c>
      <c r="AD1365" s="22" t="e">
        <f>VLOOKUP(D1365,'2-班级信息'!A:AI,35,0)</f>
        <v>#N/A</v>
      </c>
      <c r="AE1365" s="22" t="e">
        <f>VLOOKUP(D1365,'2-班级信息'!A:AL,12,0)</f>
        <v>#N/A</v>
      </c>
      <c r="AF1365" s="22" t="e">
        <f t="shared" si="274"/>
        <v>#N/A</v>
      </c>
      <c r="AG1365" s="22" t="e">
        <f t="shared" si="285"/>
        <v>#N/A</v>
      </c>
    </row>
    <row r="1366" spans="1:33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2" t="str">
        <f t="shared" si="275"/>
        <v xml:space="preserve"> </v>
      </c>
      <c r="R1366" s="22" t="str">
        <f>IF(Q1366="在读",IF(IFERROR(FIND("一",D1366),0)&gt;0,"一对一",VLOOKUP(LEFT(D1366,3),班级编码!A:H,8,0)),Q1366)</f>
        <v xml:space="preserve"> </v>
      </c>
      <c r="S1366" s="22">
        <f t="shared" si="276"/>
        <v>0</v>
      </c>
      <c r="T1366" s="22">
        <f t="shared" si="277"/>
        <v>0</v>
      </c>
      <c r="U1366" s="22" t="str">
        <f t="shared" si="278"/>
        <v/>
      </c>
      <c r="V1366" s="22" t="str">
        <f t="shared" si="279"/>
        <v/>
      </c>
      <c r="W1366" s="22" t="str">
        <f t="shared" si="280"/>
        <v/>
      </c>
      <c r="X1366" s="22" t="str">
        <f t="shared" si="281"/>
        <v/>
      </c>
      <c r="Y1366" s="22">
        <f t="shared" si="282"/>
        <v>0</v>
      </c>
      <c r="Z1366" s="22">
        <f t="shared" si="283"/>
        <v>0</v>
      </c>
      <c r="AA1366" s="22" t="str">
        <f t="shared" si="273"/>
        <v/>
      </c>
      <c r="AB1366" s="22">
        <f>COUNTIF($G$2:G1366,G1366)</f>
        <v>0</v>
      </c>
      <c r="AC1366" s="22" t="str">
        <f t="shared" si="284"/>
        <v/>
      </c>
      <c r="AD1366" s="22" t="e">
        <f>VLOOKUP(D1366,'2-班级信息'!A:AI,35,0)</f>
        <v>#N/A</v>
      </c>
      <c r="AE1366" s="22" t="e">
        <f>VLOOKUP(D1366,'2-班级信息'!A:AL,12,0)</f>
        <v>#N/A</v>
      </c>
      <c r="AF1366" s="22" t="e">
        <f t="shared" si="274"/>
        <v>#N/A</v>
      </c>
      <c r="AG1366" s="22" t="e">
        <f t="shared" si="285"/>
        <v>#N/A</v>
      </c>
    </row>
    <row r="1367" spans="1:33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2" t="str">
        <f t="shared" si="275"/>
        <v xml:space="preserve"> </v>
      </c>
      <c r="R1367" s="22" t="str">
        <f>IF(Q1367="在读",IF(IFERROR(FIND("一",D1367),0)&gt;0,"一对一",VLOOKUP(LEFT(D1367,3),班级编码!A:H,8,0)),Q1367)</f>
        <v xml:space="preserve"> </v>
      </c>
      <c r="S1367" s="22">
        <f t="shared" si="276"/>
        <v>0</v>
      </c>
      <c r="T1367" s="22">
        <f t="shared" si="277"/>
        <v>0</v>
      </c>
      <c r="U1367" s="22" t="str">
        <f t="shared" si="278"/>
        <v/>
      </c>
      <c r="V1367" s="22" t="str">
        <f t="shared" si="279"/>
        <v/>
      </c>
      <c r="W1367" s="22" t="str">
        <f t="shared" si="280"/>
        <v/>
      </c>
      <c r="X1367" s="22" t="str">
        <f t="shared" si="281"/>
        <v/>
      </c>
      <c r="Y1367" s="22">
        <f t="shared" si="282"/>
        <v>0</v>
      </c>
      <c r="Z1367" s="22">
        <f t="shared" si="283"/>
        <v>0</v>
      </c>
      <c r="AA1367" s="22" t="str">
        <f t="shared" si="273"/>
        <v/>
      </c>
      <c r="AB1367" s="22">
        <f>COUNTIF($G$2:G1367,G1367)</f>
        <v>0</v>
      </c>
      <c r="AC1367" s="22" t="str">
        <f t="shared" si="284"/>
        <v/>
      </c>
      <c r="AD1367" s="22" t="e">
        <f>VLOOKUP(D1367,'2-班级信息'!A:AI,35,0)</f>
        <v>#N/A</v>
      </c>
      <c r="AE1367" s="22" t="e">
        <f>VLOOKUP(D1367,'2-班级信息'!A:AL,12,0)</f>
        <v>#N/A</v>
      </c>
      <c r="AF1367" s="22" t="e">
        <f t="shared" si="274"/>
        <v>#N/A</v>
      </c>
      <c r="AG1367" s="22" t="e">
        <f t="shared" si="285"/>
        <v>#N/A</v>
      </c>
    </row>
    <row r="1368" spans="1:33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2" t="str">
        <f t="shared" si="275"/>
        <v xml:space="preserve"> </v>
      </c>
      <c r="R1368" s="22" t="str">
        <f>IF(Q1368="在读",IF(IFERROR(FIND("一",D1368),0)&gt;0,"一对一",VLOOKUP(LEFT(D1368,3),班级编码!A:H,8,0)),Q1368)</f>
        <v xml:space="preserve"> </v>
      </c>
      <c r="S1368" s="22">
        <f t="shared" si="276"/>
        <v>0</v>
      </c>
      <c r="T1368" s="22">
        <f t="shared" si="277"/>
        <v>0</v>
      </c>
      <c r="U1368" s="22" t="str">
        <f t="shared" si="278"/>
        <v/>
      </c>
      <c r="V1368" s="22" t="str">
        <f t="shared" si="279"/>
        <v/>
      </c>
      <c r="W1368" s="22" t="str">
        <f t="shared" si="280"/>
        <v/>
      </c>
      <c r="X1368" s="22" t="str">
        <f t="shared" si="281"/>
        <v/>
      </c>
      <c r="Y1368" s="22">
        <f t="shared" si="282"/>
        <v>0</v>
      </c>
      <c r="Z1368" s="22">
        <f t="shared" si="283"/>
        <v>0</v>
      </c>
      <c r="AA1368" s="22" t="str">
        <f t="shared" si="273"/>
        <v/>
      </c>
      <c r="AB1368" s="22">
        <f>COUNTIF($G$2:G1368,G1368)</f>
        <v>0</v>
      </c>
      <c r="AC1368" s="22" t="str">
        <f t="shared" si="284"/>
        <v/>
      </c>
      <c r="AD1368" s="22" t="e">
        <f>VLOOKUP(D1368,'2-班级信息'!A:AI,35,0)</f>
        <v>#N/A</v>
      </c>
      <c r="AE1368" s="22" t="e">
        <f>VLOOKUP(D1368,'2-班级信息'!A:AL,12,0)</f>
        <v>#N/A</v>
      </c>
      <c r="AF1368" s="22" t="e">
        <f t="shared" si="274"/>
        <v>#N/A</v>
      </c>
      <c r="AG1368" s="22" t="e">
        <f t="shared" si="285"/>
        <v>#N/A</v>
      </c>
    </row>
    <row r="1369" spans="1:33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2" t="str">
        <f t="shared" si="275"/>
        <v xml:space="preserve"> </v>
      </c>
      <c r="R1369" s="22" t="str">
        <f>IF(Q1369="在读",IF(IFERROR(FIND("一",D1369),0)&gt;0,"一对一",VLOOKUP(LEFT(D1369,3),班级编码!A:H,8,0)),Q1369)</f>
        <v xml:space="preserve"> </v>
      </c>
      <c r="S1369" s="22">
        <f t="shared" si="276"/>
        <v>0</v>
      </c>
      <c r="T1369" s="22">
        <f t="shared" si="277"/>
        <v>0</v>
      </c>
      <c r="U1369" s="22" t="str">
        <f t="shared" si="278"/>
        <v/>
      </c>
      <c r="V1369" s="22" t="str">
        <f t="shared" si="279"/>
        <v/>
      </c>
      <c r="W1369" s="22" t="str">
        <f t="shared" si="280"/>
        <v/>
      </c>
      <c r="X1369" s="22" t="str">
        <f t="shared" si="281"/>
        <v/>
      </c>
      <c r="Y1369" s="22">
        <f t="shared" si="282"/>
        <v>0</v>
      </c>
      <c r="Z1369" s="22">
        <f t="shared" si="283"/>
        <v>0</v>
      </c>
      <c r="AA1369" s="22" t="str">
        <f t="shared" si="273"/>
        <v/>
      </c>
      <c r="AB1369" s="22">
        <f>COUNTIF($G$2:G1369,G1369)</f>
        <v>0</v>
      </c>
      <c r="AC1369" s="22" t="str">
        <f t="shared" si="284"/>
        <v/>
      </c>
      <c r="AD1369" s="22" t="e">
        <f>VLOOKUP(D1369,'2-班级信息'!A:AI,35,0)</f>
        <v>#N/A</v>
      </c>
      <c r="AE1369" s="22" t="e">
        <f>VLOOKUP(D1369,'2-班级信息'!A:AL,12,0)</f>
        <v>#N/A</v>
      </c>
      <c r="AF1369" s="22" t="e">
        <f t="shared" si="274"/>
        <v>#N/A</v>
      </c>
      <c r="AG1369" s="22" t="e">
        <f t="shared" si="285"/>
        <v>#N/A</v>
      </c>
    </row>
    <row r="1370" spans="1:33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2" t="str">
        <f t="shared" si="275"/>
        <v xml:space="preserve"> </v>
      </c>
      <c r="R1370" s="22" t="str">
        <f>IF(Q1370="在读",IF(IFERROR(FIND("一",D1370),0)&gt;0,"一对一",VLOOKUP(LEFT(D1370,3),班级编码!A:H,8,0)),Q1370)</f>
        <v xml:space="preserve"> </v>
      </c>
      <c r="S1370" s="22">
        <f t="shared" si="276"/>
        <v>0</v>
      </c>
      <c r="T1370" s="22">
        <f t="shared" si="277"/>
        <v>0</v>
      </c>
      <c r="U1370" s="22" t="str">
        <f t="shared" si="278"/>
        <v/>
      </c>
      <c r="V1370" s="22" t="str">
        <f t="shared" si="279"/>
        <v/>
      </c>
      <c r="W1370" s="22" t="str">
        <f t="shared" si="280"/>
        <v/>
      </c>
      <c r="X1370" s="22" t="str">
        <f t="shared" si="281"/>
        <v/>
      </c>
      <c r="Y1370" s="22">
        <f t="shared" si="282"/>
        <v>0</v>
      </c>
      <c r="Z1370" s="22">
        <f t="shared" si="283"/>
        <v>0</v>
      </c>
      <c r="AA1370" s="22" t="str">
        <f t="shared" si="273"/>
        <v/>
      </c>
      <c r="AB1370" s="22">
        <f>COUNTIF($G$2:G1370,G1370)</f>
        <v>0</v>
      </c>
      <c r="AC1370" s="22" t="str">
        <f t="shared" si="284"/>
        <v/>
      </c>
      <c r="AD1370" s="22" t="e">
        <f>VLOOKUP(D1370,'2-班级信息'!A:AI,35,0)</f>
        <v>#N/A</v>
      </c>
      <c r="AE1370" s="22" t="e">
        <f>VLOOKUP(D1370,'2-班级信息'!A:AL,12,0)</f>
        <v>#N/A</v>
      </c>
      <c r="AF1370" s="22" t="e">
        <f t="shared" si="274"/>
        <v>#N/A</v>
      </c>
      <c r="AG1370" s="22" t="e">
        <f t="shared" si="285"/>
        <v>#N/A</v>
      </c>
    </row>
    <row r="1371" spans="1:33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2" t="str">
        <f t="shared" si="275"/>
        <v xml:space="preserve"> </v>
      </c>
      <c r="R1371" s="22" t="str">
        <f>IF(Q1371="在读",IF(IFERROR(FIND("一",D1371),0)&gt;0,"一对一",VLOOKUP(LEFT(D1371,3),班级编码!A:H,8,0)),Q1371)</f>
        <v xml:space="preserve"> </v>
      </c>
      <c r="S1371" s="22">
        <f t="shared" si="276"/>
        <v>0</v>
      </c>
      <c r="T1371" s="22">
        <f t="shared" si="277"/>
        <v>0</v>
      </c>
      <c r="U1371" s="22" t="str">
        <f t="shared" si="278"/>
        <v/>
      </c>
      <c r="V1371" s="22" t="str">
        <f t="shared" si="279"/>
        <v/>
      </c>
      <c r="W1371" s="22" t="str">
        <f t="shared" si="280"/>
        <v/>
      </c>
      <c r="X1371" s="22" t="str">
        <f t="shared" si="281"/>
        <v/>
      </c>
      <c r="Y1371" s="22">
        <f t="shared" si="282"/>
        <v>0</v>
      </c>
      <c r="Z1371" s="22">
        <f t="shared" si="283"/>
        <v>0</v>
      </c>
      <c r="AA1371" s="22" t="str">
        <f t="shared" si="273"/>
        <v/>
      </c>
      <c r="AB1371" s="22">
        <f>COUNTIF($G$2:G1371,G1371)</f>
        <v>0</v>
      </c>
      <c r="AC1371" s="22" t="str">
        <f t="shared" si="284"/>
        <v/>
      </c>
      <c r="AD1371" s="22" t="e">
        <f>VLOOKUP(D1371,'2-班级信息'!A:AI,35,0)</f>
        <v>#N/A</v>
      </c>
      <c r="AE1371" s="22" t="e">
        <f>VLOOKUP(D1371,'2-班级信息'!A:AL,12,0)</f>
        <v>#N/A</v>
      </c>
      <c r="AF1371" s="22" t="e">
        <f t="shared" si="274"/>
        <v>#N/A</v>
      </c>
      <c r="AG1371" s="22" t="e">
        <f t="shared" si="285"/>
        <v>#N/A</v>
      </c>
    </row>
    <row r="1372" spans="1:33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2" t="str">
        <f t="shared" si="275"/>
        <v xml:space="preserve"> </v>
      </c>
      <c r="R1372" s="22" t="str">
        <f>IF(Q1372="在读",IF(IFERROR(FIND("一",D1372),0)&gt;0,"一对一",VLOOKUP(LEFT(D1372,3),班级编码!A:H,8,0)),Q1372)</f>
        <v xml:space="preserve"> </v>
      </c>
      <c r="S1372" s="22">
        <f t="shared" si="276"/>
        <v>0</v>
      </c>
      <c r="T1372" s="22">
        <f t="shared" si="277"/>
        <v>0</v>
      </c>
      <c r="U1372" s="22" t="str">
        <f t="shared" si="278"/>
        <v/>
      </c>
      <c r="V1372" s="22" t="str">
        <f t="shared" si="279"/>
        <v/>
      </c>
      <c r="W1372" s="22" t="str">
        <f t="shared" si="280"/>
        <v/>
      </c>
      <c r="X1372" s="22" t="str">
        <f t="shared" si="281"/>
        <v/>
      </c>
      <c r="Y1372" s="22">
        <f t="shared" si="282"/>
        <v>0</v>
      </c>
      <c r="Z1372" s="22">
        <f t="shared" si="283"/>
        <v>0</v>
      </c>
      <c r="AA1372" s="22" t="str">
        <f t="shared" si="273"/>
        <v/>
      </c>
      <c r="AB1372" s="22">
        <f>COUNTIF($G$2:G1372,G1372)</f>
        <v>0</v>
      </c>
      <c r="AC1372" s="22" t="str">
        <f t="shared" si="284"/>
        <v/>
      </c>
      <c r="AD1372" s="22" t="e">
        <f>VLOOKUP(D1372,'2-班级信息'!A:AI,35,0)</f>
        <v>#N/A</v>
      </c>
      <c r="AE1372" s="22" t="e">
        <f>VLOOKUP(D1372,'2-班级信息'!A:AL,12,0)</f>
        <v>#N/A</v>
      </c>
      <c r="AF1372" s="22" t="e">
        <f t="shared" si="274"/>
        <v>#N/A</v>
      </c>
      <c r="AG1372" s="22" t="e">
        <f t="shared" si="285"/>
        <v>#N/A</v>
      </c>
    </row>
    <row r="1373" spans="1:33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2" t="str">
        <f t="shared" si="275"/>
        <v xml:space="preserve"> </v>
      </c>
      <c r="R1373" s="22" t="str">
        <f>IF(Q1373="在读",IF(IFERROR(FIND("一",D1373),0)&gt;0,"一对一",VLOOKUP(LEFT(D1373,3),班级编码!A:H,8,0)),Q1373)</f>
        <v xml:space="preserve"> </v>
      </c>
      <c r="S1373" s="22">
        <f t="shared" si="276"/>
        <v>0</v>
      </c>
      <c r="T1373" s="22">
        <f t="shared" si="277"/>
        <v>0</v>
      </c>
      <c r="U1373" s="22" t="str">
        <f t="shared" si="278"/>
        <v/>
      </c>
      <c r="V1373" s="22" t="str">
        <f t="shared" si="279"/>
        <v/>
      </c>
      <c r="W1373" s="22" t="str">
        <f t="shared" si="280"/>
        <v/>
      </c>
      <c r="X1373" s="22" t="str">
        <f t="shared" si="281"/>
        <v/>
      </c>
      <c r="Y1373" s="22">
        <f t="shared" si="282"/>
        <v>0</v>
      </c>
      <c r="Z1373" s="22">
        <f t="shared" si="283"/>
        <v>0</v>
      </c>
      <c r="AA1373" s="22" t="str">
        <f t="shared" si="273"/>
        <v/>
      </c>
      <c r="AB1373" s="22">
        <f>COUNTIF($G$2:G1373,G1373)</f>
        <v>0</v>
      </c>
      <c r="AC1373" s="22" t="str">
        <f t="shared" si="284"/>
        <v/>
      </c>
      <c r="AD1373" s="22" t="e">
        <f>VLOOKUP(D1373,'2-班级信息'!A:AI,35,0)</f>
        <v>#N/A</v>
      </c>
      <c r="AE1373" s="22" t="e">
        <f>VLOOKUP(D1373,'2-班级信息'!A:AL,12,0)</f>
        <v>#N/A</v>
      </c>
      <c r="AF1373" s="22" t="e">
        <f t="shared" si="274"/>
        <v>#N/A</v>
      </c>
      <c r="AG1373" s="22" t="e">
        <f t="shared" si="285"/>
        <v>#N/A</v>
      </c>
    </row>
    <row r="1374" spans="1:33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2" t="str">
        <f t="shared" si="275"/>
        <v xml:space="preserve"> </v>
      </c>
      <c r="R1374" s="22" t="str">
        <f>IF(Q1374="在读",IF(IFERROR(FIND("一",D1374),0)&gt;0,"一对一",VLOOKUP(LEFT(D1374,3),班级编码!A:H,8,0)),Q1374)</f>
        <v xml:space="preserve"> </v>
      </c>
      <c r="S1374" s="22">
        <f t="shared" si="276"/>
        <v>0</v>
      </c>
      <c r="T1374" s="22">
        <f t="shared" si="277"/>
        <v>0</v>
      </c>
      <c r="U1374" s="22" t="str">
        <f t="shared" si="278"/>
        <v/>
      </c>
      <c r="V1374" s="22" t="str">
        <f t="shared" si="279"/>
        <v/>
      </c>
      <c r="W1374" s="22" t="str">
        <f t="shared" si="280"/>
        <v/>
      </c>
      <c r="X1374" s="22" t="str">
        <f t="shared" si="281"/>
        <v/>
      </c>
      <c r="Y1374" s="22">
        <f t="shared" si="282"/>
        <v>0</v>
      </c>
      <c r="Z1374" s="22">
        <f t="shared" si="283"/>
        <v>0</v>
      </c>
      <c r="AA1374" s="22" t="str">
        <f t="shared" si="273"/>
        <v/>
      </c>
      <c r="AB1374" s="22">
        <f>COUNTIF($G$2:G1374,G1374)</f>
        <v>0</v>
      </c>
      <c r="AC1374" s="22" t="str">
        <f t="shared" si="284"/>
        <v/>
      </c>
      <c r="AD1374" s="22" t="e">
        <f>VLOOKUP(D1374,'2-班级信息'!A:AI,35,0)</f>
        <v>#N/A</v>
      </c>
      <c r="AE1374" s="22" t="e">
        <f>VLOOKUP(D1374,'2-班级信息'!A:AL,12,0)</f>
        <v>#N/A</v>
      </c>
      <c r="AF1374" s="22" t="e">
        <f t="shared" si="274"/>
        <v>#N/A</v>
      </c>
      <c r="AG1374" s="22" t="e">
        <f t="shared" si="285"/>
        <v>#N/A</v>
      </c>
    </row>
    <row r="1375" spans="1:33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2" t="str">
        <f t="shared" si="275"/>
        <v xml:space="preserve"> </v>
      </c>
      <c r="R1375" s="22" t="str">
        <f>IF(Q1375="在读",IF(IFERROR(FIND("一",D1375),0)&gt;0,"一对一",VLOOKUP(LEFT(D1375,3),班级编码!A:H,8,0)),Q1375)</f>
        <v xml:space="preserve"> </v>
      </c>
      <c r="S1375" s="22">
        <f t="shared" si="276"/>
        <v>0</v>
      </c>
      <c r="T1375" s="22">
        <f t="shared" si="277"/>
        <v>0</v>
      </c>
      <c r="U1375" s="22" t="str">
        <f t="shared" si="278"/>
        <v/>
      </c>
      <c r="V1375" s="22" t="str">
        <f t="shared" si="279"/>
        <v/>
      </c>
      <c r="W1375" s="22" t="str">
        <f t="shared" si="280"/>
        <v/>
      </c>
      <c r="X1375" s="22" t="str">
        <f t="shared" si="281"/>
        <v/>
      </c>
      <c r="Y1375" s="22">
        <f t="shared" si="282"/>
        <v>0</v>
      </c>
      <c r="Z1375" s="22">
        <f t="shared" si="283"/>
        <v>0</v>
      </c>
      <c r="AA1375" s="22" t="str">
        <f t="shared" si="273"/>
        <v/>
      </c>
      <c r="AB1375" s="22">
        <f>COUNTIF($G$2:G1375,G1375)</f>
        <v>0</v>
      </c>
      <c r="AC1375" s="22" t="str">
        <f t="shared" si="284"/>
        <v/>
      </c>
      <c r="AD1375" s="22" t="e">
        <f>VLOOKUP(D1375,'2-班级信息'!A:AI,35,0)</f>
        <v>#N/A</v>
      </c>
      <c r="AE1375" s="22" t="e">
        <f>VLOOKUP(D1375,'2-班级信息'!A:AL,12,0)</f>
        <v>#N/A</v>
      </c>
      <c r="AF1375" s="22" t="e">
        <f t="shared" si="274"/>
        <v>#N/A</v>
      </c>
      <c r="AG1375" s="22" t="e">
        <f t="shared" si="285"/>
        <v>#N/A</v>
      </c>
    </row>
    <row r="1376" spans="1:33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2" t="str">
        <f t="shared" si="275"/>
        <v xml:space="preserve"> </v>
      </c>
      <c r="R1376" s="22" t="str">
        <f>IF(Q1376="在读",IF(IFERROR(FIND("一",D1376),0)&gt;0,"一对一",VLOOKUP(LEFT(D1376,3),班级编码!A:H,8,0)),Q1376)</f>
        <v xml:space="preserve"> </v>
      </c>
      <c r="S1376" s="22">
        <f t="shared" si="276"/>
        <v>0</v>
      </c>
      <c r="T1376" s="22">
        <f t="shared" si="277"/>
        <v>0</v>
      </c>
      <c r="U1376" s="22" t="str">
        <f t="shared" si="278"/>
        <v/>
      </c>
      <c r="V1376" s="22" t="str">
        <f t="shared" si="279"/>
        <v/>
      </c>
      <c r="W1376" s="22" t="str">
        <f t="shared" si="280"/>
        <v/>
      </c>
      <c r="X1376" s="22" t="str">
        <f t="shared" si="281"/>
        <v/>
      </c>
      <c r="Y1376" s="22">
        <f t="shared" si="282"/>
        <v>0</v>
      </c>
      <c r="Z1376" s="22">
        <f t="shared" si="283"/>
        <v>0</v>
      </c>
      <c r="AA1376" s="22" t="str">
        <f t="shared" si="273"/>
        <v/>
      </c>
      <c r="AB1376" s="22">
        <f>COUNTIF($G$2:G1376,G1376)</f>
        <v>0</v>
      </c>
      <c r="AC1376" s="22" t="str">
        <f t="shared" si="284"/>
        <v/>
      </c>
      <c r="AD1376" s="22" t="e">
        <f>VLOOKUP(D1376,'2-班级信息'!A:AI,35,0)</f>
        <v>#N/A</v>
      </c>
      <c r="AE1376" s="22" t="e">
        <f>VLOOKUP(D1376,'2-班级信息'!A:AL,12,0)</f>
        <v>#N/A</v>
      </c>
      <c r="AF1376" s="22" t="e">
        <f t="shared" si="274"/>
        <v>#N/A</v>
      </c>
      <c r="AG1376" s="22" t="e">
        <f t="shared" si="285"/>
        <v>#N/A</v>
      </c>
    </row>
    <row r="1377" spans="1:33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2" t="str">
        <f t="shared" si="275"/>
        <v xml:space="preserve"> </v>
      </c>
      <c r="R1377" s="22" t="str">
        <f>IF(Q1377="在读",IF(IFERROR(FIND("一",D1377),0)&gt;0,"一对一",VLOOKUP(LEFT(D1377,3),班级编码!A:H,8,0)),Q1377)</f>
        <v xml:space="preserve"> </v>
      </c>
      <c r="S1377" s="22">
        <f t="shared" si="276"/>
        <v>0</v>
      </c>
      <c r="T1377" s="22">
        <f t="shared" si="277"/>
        <v>0</v>
      </c>
      <c r="U1377" s="22" t="str">
        <f t="shared" si="278"/>
        <v/>
      </c>
      <c r="V1377" s="22" t="str">
        <f t="shared" si="279"/>
        <v/>
      </c>
      <c r="W1377" s="22" t="str">
        <f t="shared" si="280"/>
        <v/>
      </c>
      <c r="X1377" s="22" t="str">
        <f t="shared" si="281"/>
        <v/>
      </c>
      <c r="Y1377" s="22">
        <f t="shared" si="282"/>
        <v>0</v>
      </c>
      <c r="Z1377" s="22">
        <f t="shared" si="283"/>
        <v>0</v>
      </c>
      <c r="AA1377" s="22" t="str">
        <f t="shared" si="273"/>
        <v/>
      </c>
      <c r="AB1377" s="22">
        <f>COUNTIF($G$2:G1377,G1377)</f>
        <v>0</v>
      </c>
      <c r="AC1377" s="22" t="str">
        <f t="shared" si="284"/>
        <v/>
      </c>
      <c r="AD1377" s="22" t="e">
        <f>VLOOKUP(D1377,'2-班级信息'!A:AI,35,0)</f>
        <v>#N/A</v>
      </c>
      <c r="AE1377" s="22" t="e">
        <f>VLOOKUP(D1377,'2-班级信息'!A:AL,12,0)</f>
        <v>#N/A</v>
      </c>
      <c r="AF1377" s="22" t="e">
        <f t="shared" si="274"/>
        <v>#N/A</v>
      </c>
      <c r="AG1377" s="22" t="e">
        <f t="shared" si="285"/>
        <v>#N/A</v>
      </c>
    </row>
    <row r="1378" spans="1:33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2" t="str">
        <f t="shared" si="275"/>
        <v xml:space="preserve"> </v>
      </c>
      <c r="R1378" s="22" t="str">
        <f>IF(Q1378="在读",IF(IFERROR(FIND("一",D1378),0)&gt;0,"一对一",VLOOKUP(LEFT(D1378,3),班级编码!A:H,8,0)),Q1378)</f>
        <v xml:space="preserve"> </v>
      </c>
      <c r="S1378" s="22">
        <f t="shared" si="276"/>
        <v>0</v>
      </c>
      <c r="T1378" s="22">
        <f t="shared" si="277"/>
        <v>0</v>
      </c>
      <c r="U1378" s="22" t="str">
        <f t="shared" si="278"/>
        <v/>
      </c>
      <c r="V1378" s="22" t="str">
        <f t="shared" si="279"/>
        <v/>
      </c>
      <c r="W1378" s="22" t="str">
        <f t="shared" si="280"/>
        <v/>
      </c>
      <c r="X1378" s="22" t="str">
        <f t="shared" si="281"/>
        <v/>
      </c>
      <c r="Y1378" s="22">
        <f t="shared" si="282"/>
        <v>0</v>
      </c>
      <c r="Z1378" s="22">
        <f t="shared" si="283"/>
        <v>0</v>
      </c>
      <c r="AA1378" s="22" t="str">
        <f t="shared" si="273"/>
        <v/>
      </c>
      <c r="AB1378" s="22">
        <f>COUNTIF($G$2:G1378,G1378)</f>
        <v>0</v>
      </c>
      <c r="AC1378" s="22" t="str">
        <f t="shared" si="284"/>
        <v/>
      </c>
      <c r="AD1378" s="22" t="e">
        <f>VLOOKUP(D1378,'2-班级信息'!A:AI,35,0)</f>
        <v>#N/A</v>
      </c>
      <c r="AE1378" s="22" t="e">
        <f>VLOOKUP(D1378,'2-班级信息'!A:AL,12,0)</f>
        <v>#N/A</v>
      </c>
      <c r="AF1378" s="22" t="e">
        <f t="shared" si="274"/>
        <v>#N/A</v>
      </c>
      <c r="AG1378" s="22" t="e">
        <f t="shared" si="285"/>
        <v>#N/A</v>
      </c>
    </row>
    <row r="1379" spans="1:33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2" t="str">
        <f t="shared" si="275"/>
        <v xml:space="preserve"> </v>
      </c>
      <c r="R1379" s="22" t="str">
        <f>IF(Q1379="在读",IF(IFERROR(FIND("一",D1379),0)&gt;0,"一对一",VLOOKUP(LEFT(D1379,3),班级编码!A:H,8,0)),Q1379)</f>
        <v xml:space="preserve"> </v>
      </c>
      <c r="S1379" s="22">
        <f t="shared" si="276"/>
        <v>0</v>
      </c>
      <c r="T1379" s="22">
        <f t="shared" si="277"/>
        <v>0</v>
      </c>
      <c r="U1379" s="22" t="str">
        <f t="shared" si="278"/>
        <v/>
      </c>
      <c r="V1379" s="22" t="str">
        <f t="shared" si="279"/>
        <v/>
      </c>
      <c r="W1379" s="22" t="str">
        <f t="shared" si="280"/>
        <v/>
      </c>
      <c r="X1379" s="22" t="str">
        <f t="shared" si="281"/>
        <v/>
      </c>
      <c r="Y1379" s="22">
        <f t="shared" si="282"/>
        <v>0</v>
      </c>
      <c r="Z1379" s="22">
        <f t="shared" si="283"/>
        <v>0</v>
      </c>
      <c r="AA1379" s="22" t="str">
        <f t="shared" si="273"/>
        <v/>
      </c>
      <c r="AB1379" s="22">
        <f>COUNTIF($G$2:G1379,G1379)</f>
        <v>0</v>
      </c>
      <c r="AC1379" s="22" t="str">
        <f t="shared" si="284"/>
        <v/>
      </c>
      <c r="AD1379" s="22" t="e">
        <f>VLOOKUP(D1379,'2-班级信息'!A:AI,35,0)</f>
        <v>#N/A</v>
      </c>
      <c r="AE1379" s="22" t="e">
        <f>VLOOKUP(D1379,'2-班级信息'!A:AL,12,0)</f>
        <v>#N/A</v>
      </c>
      <c r="AF1379" s="22" t="e">
        <f t="shared" si="274"/>
        <v>#N/A</v>
      </c>
      <c r="AG1379" s="22" t="e">
        <f t="shared" si="285"/>
        <v>#N/A</v>
      </c>
    </row>
    <row r="1380" spans="1:33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2" t="str">
        <f t="shared" si="275"/>
        <v xml:space="preserve"> </v>
      </c>
      <c r="R1380" s="22" t="str">
        <f>IF(Q1380="在读",IF(IFERROR(FIND("一",D1380),0)&gt;0,"一对一",VLOOKUP(LEFT(D1380,3),班级编码!A:H,8,0)),Q1380)</f>
        <v xml:space="preserve"> </v>
      </c>
      <c r="S1380" s="22">
        <f t="shared" si="276"/>
        <v>0</v>
      </c>
      <c r="T1380" s="22">
        <f t="shared" si="277"/>
        <v>0</v>
      </c>
      <c r="U1380" s="22" t="str">
        <f t="shared" si="278"/>
        <v/>
      </c>
      <c r="V1380" s="22" t="str">
        <f t="shared" si="279"/>
        <v/>
      </c>
      <c r="W1380" s="22" t="str">
        <f t="shared" si="280"/>
        <v/>
      </c>
      <c r="X1380" s="22" t="str">
        <f t="shared" si="281"/>
        <v/>
      </c>
      <c r="Y1380" s="22">
        <f t="shared" si="282"/>
        <v>0</v>
      </c>
      <c r="Z1380" s="22">
        <f t="shared" si="283"/>
        <v>0</v>
      </c>
      <c r="AA1380" s="22" t="str">
        <f t="shared" si="273"/>
        <v/>
      </c>
      <c r="AB1380" s="22">
        <f>COUNTIF($G$2:G1380,G1380)</f>
        <v>0</v>
      </c>
      <c r="AC1380" s="22" t="str">
        <f t="shared" si="284"/>
        <v/>
      </c>
      <c r="AD1380" s="22" t="e">
        <f>VLOOKUP(D1380,'2-班级信息'!A:AI,35,0)</f>
        <v>#N/A</v>
      </c>
      <c r="AE1380" s="22" t="e">
        <f>VLOOKUP(D1380,'2-班级信息'!A:AL,12,0)</f>
        <v>#N/A</v>
      </c>
      <c r="AF1380" s="22" t="e">
        <f t="shared" si="274"/>
        <v>#N/A</v>
      </c>
      <c r="AG1380" s="22" t="e">
        <f t="shared" si="285"/>
        <v>#N/A</v>
      </c>
    </row>
    <row r="1381" spans="1:33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2" t="str">
        <f t="shared" si="275"/>
        <v xml:space="preserve"> </v>
      </c>
      <c r="R1381" s="22" t="str">
        <f>IF(Q1381="在读",IF(IFERROR(FIND("一",D1381),0)&gt;0,"一对一",VLOOKUP(LEFT(D1381,3),班级编码!A:H,8,0)),Q1381)</f>
        <v xml:space="preserve"> </v>
      </c>
      <c r="S1381" s="22">
        <f t="shared" si="276"/>
        <v>0</v>
      </c>
      <c r="T1381" s="22">
        <f t="shared" si="277"/>
        <v>0</v>
      </c>
      <c r="U1381" s="22" t="str">
        <f t="shared" si="278"/>
        <v/>
      </c>
      <c r="V1381" s="22" t="str">
        <f t="shared" si="279"/>
        <v/>
      </c>
      <c r="W1381" s="22" t="str">
        <f t="shared" si="280"/>
        <v/>
      </c>
      <c r="X1381" s="22" t="str">
        <f t="shared" si="281"/>
        <v/>
      </c>
      <c r="Y1381" s="22">
        <f t="shared" si="282"/>
        <v>0</v>
      </c>
      <c r="Z1381" s="22">
        <f t="shared" si="283"/>
        <v>0</v>
      </c>
      <c r="AA1381" s="22" t="str">
        <f t="shared" si="273"/>
        <v/>
      </c>
      <c r="AB1381" s="22">
        <f>COUNTIF($G$2:G1381,G1381)</f>
        <v>0</v>
      </c>
      <c r="AC1381" s="22" t="str">
        <f t="shared" si="284"/>
        <v/>
      </c>
      <c r="AD1381" s="22" t="e">
        <f>VLOOKUP(D1381,'2-班级信息'!A:AI,35,0)</f>
        <v>#N/A</v>
      </c>
      <c r="AE1381" s="22" t="e">
        <f>VLOOKUP(D1381,'2-班级信息'!A:AL,12,0)</f>
        <v>#N/A</v>
      </c>
      <c r="AF1381" s="22" t="e">
        <f t="shared" si="274"/>
        <v>#N/A</v>
      </c>
      <c r="AG1381" s="22" t="e">
        <f t="shared" si="285"/>
        <v>#N/A</v>
      </c>
    </row>
    <row r="1382" spans="1:33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2" t="str">
        <f t="shared" si="275"/>
        <v xml:space="preserve"> </v>
      </c>
      <c r="R1382" s="22" t="str">
        <f>IF(Q1382="在读",IF(IFERROR(FIND("一",D1382),0)&gt;0,"一对一",VLOOKUP(LEFT(D1382,3),班级编码!A:H,8,0)),Q1382)</f>
        <v xml:space="preserve"> </v>
      </c>
      <c r="S1382" s="22">
        <f t="shared" si="276"/>
        <v>0</v>
      </c>
      <c r="T1382" s="22">
        <f t="shared" si="277"/>
        <v>0</v>
      </c>
      <c r="U1382" s="22" t="str">
        <f t="shared" si="278"/>
        <v/>
      </c>
      <c r="V1382" s="22" t="str">
        <f t="shared" si="279"/>
        <v/>
      </c>
      <c r="W1382" s="22" t="str">
        <f t="shared" si="280"/>
        <v/>
      </c>
      <c r="X1382" s="22" t="str">
        <f t="shared" si="281"/>
        <v/>
      </c>
      <c r="Y1382" s="22">
        <f t="shared" si="282"/>
        <v>0</v>
      </c>
      <c r="Z1382" s="22">
        <f t="shared" si="283"/>
        <v>0</v>
      </c>
      <c r="AA1382" s="22" t="str">
        <f t="shared" si="273"/>
        <v/>
      </c>
      <c r="AB1382" s="22">
        <f>COUNTIF($G$2:G1382,G1382)</f>
        <v>0</v>
      </c>
      <c r="AC1382" s="22" t="str">
        <f t="shared" si="284"/>
        <v/>
      </c>
      <c r="AD1382" s="22" t="e">
        <f>VLOOKUP(D1382,'2-班级信息'!A:AI,35,0)</f>
        <v>#N/A</v>
      </c>
      <c r="AE1382" s="22" t="e">
        <f>VLOOKUP(D1382,'2-班级信息'!A:AL,12,0)</f>
        <v>#N/A</v>
      </c>
      <c r="AF1382" s="22" t="e">
        <f t="shared" si="274"/>
        <v>#N/A</v>
      </c>
      <c r="AG1382" s="22" t="e">
        <f t="shared" si="285"/>
        <v>#N/A</v>
      </c>
    </row>
    <row r="1383" spans="1:33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2" t="str">
        <f t="shared" si="275"/>
        <v xml:space="preserve"> </v>
      </c>
      <c r="R1383" s="22" t="str">
        <f>IF(Q1383="在读",IF(IFERROR(FIND("一",D1383),0)&gt;0,"一对一",VLOOKUP(LEFT(D1383,3),班级编码!A:H,8,0)),Q1383)</f>
        <v xml:space="preserve"> </v>
      </c>
      <c r="S1383" s="22">
        <f t="shared" si="276"/>
        <v>0</v>
      </c>
      <c r="T1383" s="22">
        <f t="shared" si="277"/>
        <v>0</v>
      </c>
      <c r="U1383" s="22" t="str">
        <f t="shared" si="278"/>
        <v/>
      </c>
      <c r="V1383" s="22" t="str">
        <f t="shared" si="279"/>
        <v/>
      </c>
      <c r="W1383" s="22" t="str">
        <f t="shared" si="280"/>
        <v/>
      </c>
      <c r="X1383" s="22" t="str">
        <f t="shared" si="281"/>
        <v/>
      </c>
      <c r="Y1383" s="22">
        <f t="shared" si="282"/>
        <v>0</v>
      </c>
      <c r="Z1383" s="22">
        <f t="shared" si="283"/>
        <v>0</v>
      </c>
      <c r="AA1383" s="22" t="str">
        <f t="shared" si="273"/>
        <v/>
      </c>
      <c r="AB1383" s="22">
        <f>COUNTIF($G$2:G1383,G1383)</f>
        <v>0</v>
      </c>
      <c r="AC1383" s="22" t="str">
        <f t="shared" si="284"/>
        <v/>
      </c>
      <c r="AD1383" s="22" t="e">
        <f>VLOOKUP(D1383,'2-班级信息'!A:AI,35,0)</f>
        <v>#N/A</v>
      </c>
      <c r="AE1383" s="22" t="e">
        <f>VLOOKUP(D1383,'2-班级信息'!A:AL,12,0)</f>
        <v>#N/A</v>
      </c>
      <c r="AF1383" s="22" t="e">
        <f t="shared" si="274"/>
        <v>#N/A</v>
      </c>
      <c r="AG1383" s="22" t="e">
        <f t="shared" si="285"/>
        <v>#N/A</v>
      </c>
    </row>
    <row r="1384" spans="1:33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2" t="str">
        <f t="shared" si="275"/>
        <v xml:space="preserve"> </v>
      </c>
      <c r="R1384" s="22" t="str">
        <f>IF(Q1384="在读",IF(IFERROR(FIND("一",D1384),0)&gt;0,"一对一",VLOOKUP(LEFT(D1384,3),班级编码!A:H,8,0)),Q1384)</f>
        <v xml:space="preserve"> </v>
      </c>
      <c r="S1384" s="22">
        <f t="shared" si="276"/>
        <v>0</v>
      </c>
      <c r="T1384" s="22">
        <f t="shared" si="277"/>
        <v>0</v>
      </c>
      <c r="U1384" s="22" t="str">
        <f t="shared" si="278"/>
        <v/>
      </c>
      <c r="V1384" s="22" t="str">
        <f t="shared" si="279"/>
        <v/>
      </c>
      <c r="W1384" s="22" t="str">
        <f t="shared" si="280"/>
        <v/>
      </c>
      <c r="X1384" s="22" t="str">
        <f t="shared" si="281"/>
        <v/>
      </c>
      <c r="Y1384" s="22">
        <f t="shared" si="282"/>
        <v>0</v>
      </c>
      <c r="Z1384" s="22">
        <f t="shared" si="283"/>
        <v>0</v>
      </c>
      <c r="AA1384" s="22" t="str">
        <f t="shared" si="273"/>
        <v/>
      </c>
      <c r="AB1384" s="22">
        <f>COUNTIF($G$2:G1384,G1384)</f>
        <v>0</v>
      </c>
      <c r="AC1384" s="22" t="str">
        <f t="shared" si="284"/>
        <v/>
      </c>
      <c r="AD1384" s="22" t="e">
        <f>VLOOKUP(D1384,'2-班级信息'!A:AI,35,0)</f>
        <v>#N/A</v>
      </c>
      <c r="AE1384" s="22" t="e">
        <f>VLOOKUP(D1384,'2-班级信息'!A:AL,12,0)</f>
        <v>#N/A</v>
      </c>
      <c r="AF1384" s="22" t="e">
        <f t="shared" si="274"/>
        <v>#N/A</v>
      </c>
      <c r="AG1384" s="22" t="e">
        <f t="shared" si="285"/>
        <v>#N/A</v>
      </c>
    </row>
    <row r="1385" spans="1:33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2" t="str">
        <f t="shared" si="275"/>
        <v xml:space="preserve"> </v>
      </c>
      <c r="R1385" s="22" t="str">
        <f>IF(Q1385="在读",IF(IFERROR(FIND("一",D1385),0)&gt;0,"一对一",VLOOKUP(LEFT(D1385,3),班级编码!A:H,8,0)),Q1385)</f>
        <v xml:space="preserve"> </v>
      </c>
      <c r="S1385" s="22">
        <f t="shared" si="276"/>
        <v>0</v>
      </c>
      <c r="T1385" s="22">
        <f t="shared" si="277"/>
        <v>0</v>
      </c>
      <c r="U1385" s="22" t="str">
        <f t="shared" si="278"/>
        <v/>
      </c>
      <c r="V1385" s="22" t="str">
        <f t="shared" si="279"/>
        <v/>
      </c>
      <c r="W1385" s="22" t="str">
        <f t="shared" si="280"/>
        <v/>
      </c>
      <c r="X1385" s="22" t="str">
        <f t="shared" si="281"/>
        <v/>
      </c>
      <c r="Y1385" s="22">
        <f t="shared" si="282"/>
        <v>0</v>
      </c>
      <c r="Z1385" s="22">
        <f t="shared" si="283"/>
        <v>0</v>
      </c>
      <c r="AA1385" s="22" t="str">
        <f t="shared" si="273"/>
        <v/>
      </c>
      <c r="AB1385" s="22">
        <f>COUNTIF($G$2:G1385,G1385)</f>
        <v>0</v>
      </c>
      <c r="AC1385" s="22" t="str">
        <f t="shared" si="284"/>
        <v/>
      </c>
      <c r="AD1385" s="22" t="e">
        <f>VLOOKUP(D1385,'2-班级信息'!A:AI,35,0)</f>
        <v>#N/A</v>
      </c>
      <c r="AE1385" s="22" t="e">
        <f>VLOOKUP(D1385,'2-班级信息'!A:AL,12,0)</f>
        <v>#N/A</v>
      </c>
      <c r="AF1385" s="22" t="e">
        <f t="shared" si="274"/>
        <v>#N/A</v>
      </c>
      <c r="AG1385" s="22" t="e">
        <f t="shared" si="285"/>
        <v>#N/A</v>
      </c>
    </row>
    <row r="1386" spans="1:33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2" t="str">
        <f t="shared" si="275"/>
        <v xml:space="preserve"> </v>
      </c>
      <c r="R1386" s="22" t="str">
        <f>IF(Q1386="在读",IF(IFERROR(FIND("一",D1386),0)&gt;0,"一对一",VLOOKUP(LEFT(D1386,3),班级编码!A:H,8,0)),Q1386)</f>
        <v xml:space="preserve"> </v>
      </c>
      <c r="S1386" s="22">
        <f t="shared" si="276"/>
        <v>0</v>
      </c>
      <c r="T1386" s="22">
        <f t="shared" si="277"/>
        <v>0</v>
      </c>
      <c r="U1386" s="22" t="str">
        <f t="shared" si="278"/>
        <v/>
      </c>
      <c r="V1386" s="22" t="str">
        <f t="shared" si="279"/>
        <v/>
      </c>
      <c r="W1386" s="22" t="str">
        <f t="shared" si="280"/>
        <v/>
      </c>
      <c r="X1386" s="22" t="str">
        <f t="shared" si="281"/>
        <v/>
      </c>
      <c r="Y1386" s="22">
        <f t="shared" si="282"/>
        <v>0</v>
      </c>
      <c r="Z1386" s="22">
        <f t="shared" si="283"/>
        <v>0</v>
      </c>
      <c r="AA1386" s="22" t="str">
        <f t="shared" si="273"/>
        <v/>
      </c>
      <c r="AB1386" s="22">
        <f>COUNTIF($G$2:G1386,G1386)</f>
        <v>0</v>
      </c>
      <c r="AC1386" s="22" t="str">
        <f t="shared" si="284"/>
        <v/>
      </c>
      <c r="AD1386" s="22" t="e">
        <f>VLOOKUP(D1386,'2-班级信息'!A:AI,35,0)</f>
        <v>#N/A</v>
      </c>
      <c r="AE1386" s="22" t="e">
        <f>VLOOKUP(D1386,'2-班级信息'!A:AL,12,0)</f>
        <v>#N/A</v>
      </c>
      <c r="AF1386" s="22" t="e">
        <f t="shared" si="274"/>
        <v>#N/A</v>
      </c>
      <c r="AG1386" s="22" t="e">
        <f t="shared" si="285"/>
        <v>#N/A</v>
      </c>
    </row>
    <row r="1387" spans="1:33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2" t="str">
        <f t="shared" si="275"/>
        <v xml:space="preserve"> </v>
      </c>
      <c r="R1387" s="22" t="str">
        <f>IF(Q1387="在读",IF(IFERROR(FIND("一",D1387),0)&gt;0,"一对一",VLOOKUP(LEFT(D1387,3),班级编码!A:H,8,0)),Q1387)</f>
        <v xml:space="preserve"> </v>
      </c>
      <c r="S1387" s="22">
        <f t="shared" si="276"/>
        <v>0</v>
      </c>
      <c r="T1387" s="22">
        <f t="shared" si="277"/>
        <v>0</v>
      </c>
      <c r="U1387" s="22" t="str">
        <f t="shared" si="278"/>
        <v/>
      </c>
      <c r="V1387" s="22" t="str">
        <f t="shared" si="279"/>
        <v/>
      </c>
      <c r="W1387" s="22" t="str">
        <f t="shared" si="280"/>
        <v/>
      </c>
      <c r="X1387" s="22" t="str">
        <f t="shared" si="281"/>
        <v/>
      </c>
      <c r="Y1387" s="22">
        <f t="shared" si="282"/>
        <v>0</v>
      </c>
      <c r="Z1387" s="22">
        <f t="shared" si="283"/>
        <v>0</v>
      </c>
      <c r="AA1387" s="22" t="str">
        <f t="shared" si="273"/>
        <v/>
      </c>
      <c r="AB1387" s="22">
        <f>COUNTIF($G$2:G1387,G1387)</f>
        <v>0</v>
      </c>
      <c r="AC1387" s="22" t="str">
        <f t="shared" si="284"/>
        <v/>
      </c>
      <c r="AD1387" s="22" t="e">
        <f>VLOOKUP(D1387,'2-班级信息'!A:AI,35,0)</f>
        <v>#N/A</v>
      </c>
      <c r="AE1387" s="22" t="e">
        <f>VLOOKUP(D1387,'2-班级信息'!A:AL,12,0)</f>
        <v>#N/A</v>
      </c>
      <c r="AF1387" s="22" t="e">
        <f t="shared" si="274"/>
        <v>#N/A</v>
      </c>
      <c r="AG1387" s="22" t="e">
        <f t="shared" si="285"/>
        <v>#N/A</v>
      </c>
    </row>
    <row r="1388" spans="1:33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2" t="str">
        <f t="shared" si="275"/>
        <v xml:space="preserve"> </v>
      </c>
      <c r="R1388" s="22" t="str">
        <f>IF(Q1388="在读",IF(IFERROR(FIND("一",D1388),0)&gt;0,"一对一",VLOOKUP(LEFT(D1388,3),班级编码!A:H,8,0)),Q1388)</f>
        <v xml:space="preserve"> </v>
      </c>
      <c r="S1388" s="22">
        <f t="shared" si="276"/>
        <v>0</v>
      </c>
      <c r="T1388" s="22">
        <f t="shared" si="277"/>
        <v>0</v>
      </c>
      <c r="U1388" s="22" t="str">
        <f t="shared" si="278"/>
        <v/>
      </c>
      <c r="V1388" s="22" t="str">
        <f t="shared" si="279"/>
        <v/>
      </c>
      <c r="W1388" s="22" t="str">
        <f t="shared" si="280"/>
        <v/>
      </c>
      <c r="X1388" s="22" t="str">
        <f t="shared" si="281"/>
        <v/>
      </c>
      <c r="Y1388" s="22">
        <f t="shared" si="282"/>
        <v>0</v>
      </c>
      <c r="Z1388" s="22">
        <f t="shared" si="283"/>
        <v>0</v>
      </c>
      <c r="AA1388" s="22" t="str">
        <f t="shared" si="273"/>
        <v/>
      </c>
      <c r="AB1388" s="22">
        <f>COUNTIF($G$2:G1388,G1388)</f>
        <v>0</v>
      </c>
      <c r="AC1388" s="22" t="str">
        <f t="shared" si="284"/>
        <v/>
      </c>
      <c r="AD1388" s="22" t="e">
        <f>VLOOKUP(D1388,'2-班级信息'!A:AI,35,0)</f>
        <v>#N/A</v>
      </c>
      <c r="AE1388" s="22" t="e">
        <f>VLOOKUP(D1388,'2-班级信息'!A:AL,12,0)</f>
        <v>#N/A</v>
      </c>
      <c r="AF1388" s="22" t="e">
        <f t="shared" si="274"/>
        <v>#N/A</v>
      </c>
      <c r="AG1388" s="22" t="e">
        <f t="shared" si="285"/>
        <v>#N/A</v>
      </c>
    </row>
    <row r="1389" spans="1:33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2" t="str">
        <f t="shared" si="275"/>
        <v xml:space="preserve"> </v>
      </c>
      <c r="R1389" s="22" t="str">
        <f>IF(Q1389="在读",IF(IFERROR(FIND("一",D1389),0)&gt;0,"一对一",VLOOKUP(LEFT(D1389,3),班级编码!A:H,8,0)),Q1389)</f>
        <v xml:space="preserve"> </v>
      </c>
      <c r="S1389" s="22">
        <f t="shared" si="276"/>
        <v>0</v>
      </c>
      <c r="T1389" s="22">
        <f t="shared" si="277"/>
        <v>0</v>
      </c>
      <c r="U1389" s="22" t="str">
        <f t="shared" si="278"/>
        <v/>
      </c>
      <c r="V1389" s="22" t="str">
        <f t="shared" si="279"/>
        <v/>
      </c>
      <c r="W1389" s="22" t="str">
        <f t="shared" si="280"/>
        <v/>
      </c>
      <c r="X1389" s="22" t="str">
        <f t="shared" si="281"/>
        <v/>
      </c>
      <c r="Y1389" s="22">
        <f t="shared" si="282"/>
        <v>0</v>
      </c>
      <c r="Z1389" s="22">
        <f t="shared" si="283"/>
        <v>0</v>
      </c>
      <c r="AA1389" s="22" t="str">
        <f t="shared" si="273"/>
        <v/>
      </c>
      <c r="AB1389" s="22">
        <f>COUNTIF($G$2:G1389,G1389)</f>
        <v>0</v>
      </c>
      <c r="AC1389" s="22" t="str">
        <f t="shared" si="284"/>
        <v/>
      </c>
      <c r="AD1389" s="22" t="e">
        <f>VLOOKUP(D1389,'2-班级信息'!A:AI,35,0)</f>
        <v>#N/A</v>
      </c>
      <c r="AE1389" s="22" t="e">
        <f>VLOOKUP(D1389,'2-班级信息'!A:AL,12,0)</f>
        <v>#N/A</v>
      </c>
      <c r="AF1389" s="22" t="e">
        <f t="shared" si="274"/>
        <v>#N/A</v>
      </c>
      <c r="AG1389" s="22" t="e">
        <f t="shared" si="285"/>
        <v>#N/A</v>
      </c>
    </row>
    <row r="1390" spans="1:33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2" t="str">
        <f t="shared" si="275"/>
        <v xml:space="preserve"> </v>
      </c>
      <c r="R1390" s="22" t="str">
        <f>IF(Q1390="在读",IF(IFERROR(FIND("一",D1390),0)&gt;0,"一对一",VLOOKUP(LEFT(D1390,3),班级编码!A:H,8,0)),Q1390)</f>
        <v xml:space="preserve"> </v>
      </c>
      <c r="S1390" s="22">
        <f t="shared" si="276"/>
        <v>0</v>
      </c>
      <c r="T1390" s="22">
        <f t="shared" si="277"/>
        <v>0</v>
      </c>
      <c r="U1390" s="22" t="str">
        <f t="shared" si="278"/>
        <v/>
      </c>
      <c r="V1390" s="22" t="str">
        <f t="shared" si="279"/>
        <v/>
      </c>
      <c r="W1390" s="22" t="str">
        <f t="shared" si="280"/>
        <v/>
      </c>
      <c r="X1390" s="22" t="str">
        <f t="shared" si="281"/>
        <v/>
      </c>
      <c r="Y1390" s="22">
        <f t="shared" si="282"/>
        <v>0</v>
      </c>
      <c r="Z1390" s="22">
        <f t="shared" si="283"/>
        <v>0</v>
      </c>
      <c r="AA1390" s="22" t="str">
        <f t="shared" si="273"/>
        <v/>
      </c>
      <c r="AB1390" s="22">
        <f>COUNTIF($G$2:G1390,G1390)</f>
        <v>0</v>
      </c>
      <c r="AC1390" s="22" t="str">
        <f t="shared" si="284"/>
        <v/>
      </c>
      <c r="AD1390" s="22" t="e">
        <f>VLOOKUP(D1390,'2-班级信息'!A:AI,35,0)</f>
        <v>#N/A</v>
      </c>
      <c r="AE1390" s="22" t="e">
        <f>VLOOKUP(D1390,'2-班级信息'!A:AL,12,0)</f>
        <v>#N/A</v>
      </c>
      <c r="AF1390" s="22" t="e">
        <f t="shared" si="274"/>
        <v>#N/A</v>
      </c>
      <c r="AG1390" s="22" t="e">
        <f t="shared" si="285"/>
        <v>#N/A</v>
      </c>
    </row>
    <row r="1391" spans="1:33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2" t="str">
        <f t="shared" si="275"/>
        <v xml:space="preserve"> </v>
      </c>
      <c r="R1391" s="22" t="str">
        <f>IF(Q1391="在读",IF(IFERROR(FIND("一",D1391),0)&gt;0,"一对一",VLOOKUP(LEFT(D1391,3),班级编码!A:H,8,0)),Q1391)</f>
        <v xml:space="preserve"> </v>
      </c>
      <c r="S1391" s="22">
        <f t="shared" si="276"/>
        <v>0</v>
      </c>
      <c r="T1391" s="22">
        <f t="shared" si="277"/>
        <v>0</v>
      </c>
      <c r="U1391" s="22" t="str">
        <f t="shared" si="278"/>
        <v/>
      </c>
      <c r="V1391" s="22" t="str">
        <f t="shared" si="279"/>
        <v/>
      </c>
      <c r="W1391" s="22" t="str">
        <f t="shared" si="280"/>
        <v/>
      </c>
      <c r="X1391" s="22" t="str">
        <f t="shared" si="281"/>
        <v/>
      </c>
      <c r="Y1391" s="22">
        <f t="shared" si="282"/>
        <v>0</v>
      </c>
      <c r="Z1391" s="22">
        <f t="shared" si="283"/>
        <v>0</v>
      </c>
      <c r="AA1391" s="22" t="str">
        <f t="shared" si="273"/>
        <v/>
      </c>
      <c r="AB1391" s="22">
        <f>COUNTIF($G$2:G1391,G1391)</f>
        <v>0</v>
      </c>
      <c r="AC1391" s="22" t="str">
        <f t="shared" si="284"/>
        <v/>
      </c>
      <c r="AD1391" s="22" t="e">
        <f>VLOOKUP(D1391,'2-班级信息'!A:AI,35,0)</f>
        <v>#N/A</v>
      </c>
      <c r="AE1391" s="22" t="e">
        <f>VLOOKUP(D1391,'2-班级信息'!A:AL,12,0)</f>
        <v>#N/A</v>
      </c>
      <c r="AF1391" s="22" t="e">
        <f t="shared" si="274"/>
        <v>#N/A</v>
      </c>
      <c r="AG1391" s="22" t="e">
        <f t="shared" si="285"/>
        <v>#N/A</v>
      </c>
    </row>
    <row r="1392" spans="1:33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2" t="str">
        <f t="shared" si="275"/>
        <v xml:space="preserve"> </v>
      </c>
      <c r="R1392" s="22" t="str">
        <f>IF(Q1392="在读",IF(IFERROR(FIND("一",D1392),0)&gt;0,"一对一",VLOOKUP(LEFT(D1392,3),班级编码!A:H,8,0)),Q1392)</f>
        <v xml:space="preserve"> </v>
      </c>
      <c r="S1392" s="22">
        <f t="shared" si="276"/>
        <v>0</v>
      </c>
      <c r="T1392" s="22">
        <f t="shared" si="277"/>
        <v>0</v>
      </c>
      <c r="U1392" s="22" t="str">
        <f t="shared" si="278"/>
        <v/>
      </c>
      <c r="V1392" s="22" t="str">
        <f t="shared" si="279"/>
        <v/>
      </c>
      <c r="W1392" s="22" t="str">
        <f t="shared" si="280"/>
        <v/>
      </c>
      <c r="X1392" s="22" t="str">
        <f t="shared" si="281"/>
        <v/>
      </c>
      <c r="Y1392" s="22">
        <f t="shared" si="282"/>
        <v>0</v>
      </c>
      <c r="Z1392" s="22">
        <f t="shared" si="283"/>
        <v>0</v>
      </c>
      <c r="AA1392" s="22" t="str">
        <f t="shared" si="273"/>
        <v/>
      </c>
      <c r="AB1392" s="22">
        <f>COUNTIF($G$2:G1392,G1392)</f>
        <v>0</v>
      </c>
      <c r="AC1392" s="22" t="str">
        <f t="shared" si="284"/>
        <v/>
      </c>
      <c r="AD1392" s="22" t="e">
        <f>VLOOKUP(D1392,'2-班级信息'!A:AI,35,0)</f>
        <v>#N/A</v>
      </c>
      <c r="AE1392" s="22" t="e">
        <f>VLOOKUP(D1392,'2-班级信息'!A:AL,12,0)</f>
        <v>#N/A</v>
      </c>
      <c r="AF1392" s="22" t="e">
        <f t="shared" si="274"/>
        <v>#N/A</v>
      </c>
      <c r="AG1392" s="22" t="e">
        <f t="shared" si="285"/>
        <v>#N/A</v>
      </c>
    </row>
    <row r="1393" spans="1:33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2" t="str">
        <f t="shared" si="275"/>
        <v xml:space="preserve"> </v>
      </c>
      <c r="R1393" s="22" t="str">
        <f>IF(Q1393="在读",IF(IFERROR(FIND("一",D1393),0)&gt;0,"一对一",VLOOKUP(LEFT(D1393,3),班级编码!A:H,8,0)),Q1393)</f>
        <v xml:space="preserve"> </v>
      </c>
      <c r="S1393" s="22">
        <f t="shared" si="276"/>
        <v>0</v>
      </c>
      <c r="T1393" s="22">
        <f t="shared" si="277"/>
        <v>0</v>
      </c>
      <c r="U1393" s="22" t="str">
        <f t="shared" si="278"/>
        <v/>
      </c>
      <c r="V1393" s="22" t="str">
        <f t="shared" si="279"/>
        <v/>
      </c>
      <c r="W1393" s="22" t="str">
        <f t="shared" si="280"/>
        <v/>
      </c>
      <c r="X1393" s="22" t="str">
        <f t="shared" si="281"/>
        <v/>
      </c>
      <c r="Y1393" s="22">
        <f t="shared" si="282"/>
        <v>0</v>
      </c>
      <c r="Z1393" s="22">
        <f t="shared" si="283"/>
        <v>0</v>
      </c>
      <c r="AA1393" s="22" t="str">
        <f t="shared" si="273"/>
        <v/>
      </c>
      <c r="AB1393" s="22">
        <f>COUNTIF($G$2:G1393,G1393)</f>
        <v>0</v>
      </c>
      <c r="AC1393" s="22" t="str">
        <f t="shared" si="284"/>
        <v/>
      </c>
      <c r="AD1393" s="22" t="e">
        <f>VLOOKUP(D1393,'2-班级信息'!A:AI,35,0)</f>
        <v>#N/A</v>
      </c>
      <c r="AE1393" s="22" t="e">
        <f>VLOOKUP(D1393,'2-班级信息'!A:AL,12,0)</f>
        <v>#N/A</v>
      </c>
      <c r="AF1393" s="22" t="e">
        <f t="shared" si="274"/>
        <v>#N/A</v>
      </c>
      <c r="AG1393" s="22" t="e">
        <f t="shared" si="285"/>
        <v>#N/A</v>
      </c>
    </row>
    <row r="1394" spans="1:33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2" t="str">
        <f t="shared" si="275"/>
        <v xml:space="preserve"> </v>
      </c>
      <c r="R1394" s="22" t="str">
        <f>IF(Q1394="在读",IF(IFERROR(FIND("一",D1394),0)&gt;0,"一对一",VLOOKUP(LEFT(D1394,3),班级编码!A:H,8,0)),Q1394)</f>
        <v xml:space="preserve"> </v>
      </c>
      <c r="S1394" s="22">
        <f t="shared" si="276"/>
        <v>0</v>
      </c>
      <c r="T1394" s="22">
        <f t="shared" si="277"/>
        <v>0</v>
      </c>
      <c r="U1394" s="22" t="str">
        <f t="shared" si="278"/>
        <v/>
      </c>
      <c r="V1394" s="22" t="str">
        <f t="shared" si="279"/>
        <v/>
      </c>
      <c r="W1394" s="22" t="str">
        <f t="shared" si="280"/>
        <v/>
      </c>
      <c r="X1394" s="22" t="str">
        <f t="shared" si="281"/>
        <v/>
      </c>
      <c r="Y1394" s="22">
        <f t="shared" si="282"/>
        <v>0</v>
      </c>
      <c r="Z1394" s="22">
        <f t="shared" si="283"/>
        <v>0</v>
      </c>
      <c r="AA1394" s="22" t="str">
        <f t="shared" si="273"/>
        <v/>
      </c>
      <c r="AB1394" s="22">
        <f>COUNTIF($G$2:G1394,G1394)</f>
        <v>0</v>
      </c>
      <c r="AC1394" s="22" t="str">
        <f t="shared" si="284"/>
        <v/>
      </c>
      <c r="AD1394" s="22" t="e">
        <f>VLOOKUP(D1394,'2-班级信息'!A:AI,35,0)</f>
        <v>#N/A</v>
      </c>
      <c r="AE1394" s="22" t="e">
        <f>VLOOKUP(D1394,'2-班级信息'!A:AL,12,0)</f>
        <v>#N/A</v>
      </c>
      <c r="AF1394" s="22" t="e">
        <f t="shared" si="274"/>
        <v>#N/A</v>
      </c>
      <c r="AG1394" s="22" t="e">
        <f t="shared" si="285"/>
        <v>#N/A</v>
      </c>
    </row>
    <row r="1395" spans="1:33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2" t="str">
        <f t="shared" si="275"/>
        <v xml:space="preserve"> </v>
      </c>
      <c r="R1395" s="22" t="str">
        <f>IF(Q1395="在读",IF(IFERROR(FIND("一",D1395),0)&gt;0,"一对一",VLOOKUP(LEFT(D1395,3),班级编码!A:H,8,0)),Q1395)</f>
        <v xml:space="preserve"> </v>
      </c>
      <c r="S1395" s="22">
        <f t="shared" si="276"/>
        <v>0</v>
      </c>
      <c r="T1395" s="22">
        <f t="shared" si="277"/>
        <v>0</v>
      </c>
      <c r="U1395" s="22" t="str">
        <f t="shared" si="278"/>
        <v/>
      </c>
      <c r="V1395" s="22" t="str">
        <f t="shared" si="279"/>
        <v/>
      </c>
      <c r="W1395" s="22" t="str">
        <f t="shared" si="280"/>
        <v/>
      </c>
      <c r="X1395" s="22" t="str">
        <f t="shared" si="281"/>
        <v/>
      </c>
      <c r="Y1395" s="22">
        <f t="shared" si="282"/>
        <v>0</v>
      </c>
      <c r="Z1395" s="22">
        <f t="shared" si="283"/>
        <v>0</v>
      </c>
      <c r="AA1395" s="22" t="str">
        <f t="shared" si="273"/>
        <v/>
      </c>
      <c r="AB1395" s="22">
        <f>COUNTIF($G$2:G1395,G1395)</f>
        <v>0</v>
      </c>
      <c r="AC1395" s="22" t="str">
        <f t="shared" si="284"/>
        <v/>
      </c>
      <c r="AD1395" s="22" t="e">
        <f>VLOOKUP(D1395,'2-班级信息'!A:AI,35,0)</f>
        <v>#N/A</v>
      </c>
      <c r="AE1395" s="22" t="e">
        <f>VLOOKUP(D1395,'2-班级信息'!A:AL,12,0)</f>
        <v>#N/A</v>
      </c>
      <c r="AF1395" s="22" t="e">
        <f t="shared" si="274"/>
        <v>#N/A</v>
      </c>
      <c r="AG1395" s="22" t="e">
        <f t="shared" si="285"/>
        <v>#N/A</v>
      </c>
    </row>
    <row r="1396" spans="1:33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2" t="str">
        <f t="shared" si="275"/>
        <v xml:space="preserve"> </v>
      </c>
      <c r="R1396" s="22" t="str">
        <f>IF(Q1396="在读",IF(IFERROR(FIND("一",D1396),0)&gt;0,"一对一",VLOOKUP(LEFT(D1396,3),班级编码!A:H,8,0)),Q1396)</f>
        <v xml:space="preserve"> </v>
      </c>
      <c r="S1396" s="22">
        <f t="shared" si="276"/>
        <v>0</v>
      </c>
      <c r="T1396" s="22">
        <f t="shared" si="277"/>
        <v>0</v>
      </c>
      <c r="U1396" s="22" t="str">
        <f t="shared" si="278"/>
        <v/>
      </c>
      <c r="V1396" s="22" t="str">
        <f t="shared" si="279"/>
        <v/>
      </c>
      <c r="W1396" s="22" t="str">
        <f t="shared" si="280"/>
        <v/>
      </c>
      <c r="X1396" s="22" t="str">
        <f t="shared" si="281"/>
        <v/>
      </c>
      <c r="Y1396" s="22">
        <f t="shared" si="282"/>
        <v>0</v>
      </c>
      <c r="Z1396" s="22">
        <f t="shared" si="283"/>
        <v>0</v>
      </c>
      <c r="AA1396" s="22" t="str">
        <f t="shared" si="273"/>
        <v/>
      </c>
      <c r="AB1396" s="22">
        <f>COUNTIF($G$2:G1396,G1396)</f>
        <v>0</v>
      </c>
      <c r="AC1396" s="22" t="str">
        <f t="shared" si="284"/>
        <v/>
      </c>
      <c r="AD1396" s="22" t="e">
        <f>VLOOKUP(D1396,'2-班级信息'!A:AI,35,0)</f>
        <v>#N/A</v>
      </c>
      <c r="AE1396" s="22" t="e">
        <f>VLOOKUP(D1396,'2-班级信息'!A:AL,12,0)</f>
        <v>#N/A</v>
      </c>
      <c r="AF1396" s="22" t="e">
        <f t="shared" si="274"/>
        <v>#N/A</v>
      </c>
      <c r="AG1396" s="22" t="e">
        <f t="shared" si="285"/>
        <v>#N/A</v>
      </c>
    </row>
    <row r="1397" spans="1:33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2" t="str">
        <f t="shared" si="275"/>
        <v xml:space="preserve"> </v>
      </c>
      <c r="R1397" s="22" t="str">
        <f>IF(Q1397="在读",IF(IFERROR(FIND("一",D1397),0)&gt;0,"一对一",VLOOKUP(LEFT(D1397,3),班级编码!A:H,8,0)),Q1397)</f>
        <v xml:space="preserve"> </v>
      </c>
      <c r="S1397" s="22">
        <f t="shared" si="276"/>
        <v>0</v>
      </c>
      <c r="T1397" s="22">
        <f t="shared" si="277"/>
        <v>0</v>
      </c>
      <c r="U1397" s="22" t="str">
        <f t="shared" si="278"/>
        <v/>
      </c>
      <c r="V1397" s="22" t="str">
        <f t="shared" si="279"/>
        <v/>
      </c>
      <c r="W1397" s="22" t="str">
        <f t="shared" si="280"/>
        <v/>
      </c>
      <c r="X1397" s="22" t="str">
        <f t="shared" si="281"/>
        <v/>
      </c>
      <c r="Y1397" s="22">
        <f t="shared" si="282"/>
        <v>0</v>
      </c>
      <c r="Z1397" s="22">
        <f t="shared" si="283"/>
        <v>0</v>
      </c>
      <c r="AA1397" s="22" t="str">
        <f t="shared" si="273"/>
        <v/>
      </c>
      <c r="AB1397" s="22">
        <f>COUNTIF($G$2:G1397,G1397)</f>
        <v>0</v>
      </c>
      <c r="AC1397" s="22" t="str">
        <f t="shared" si="284"/>
        <v/>
      </c>
      <c r="AD1397" s="22" t="e">
        <f>VLOOKUP(D1397,'2-班级信息'!A:AI,35,0)</f>
        <v>#N/A</v>
      </c>
      <c r="AE1397" s="22" t="e">
        <f>VLOOKUP(D1397,'2-班级信息'!A:AL,12,0)</f>
        <v>#N/A</v>
      </c>
      <c r="AF1397" s="22" t="e">
        <f t="shared" si="274"/>
        <v>#N/A</v>
      </c>
      <c r="AG1397" s="22" t="e">
        <f t="shared" si="285"/>
        <v>#N/A</v>
      </c>
    </row>
    <row r="1398" spans="1:33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2" t="str">
        <f t="shared" si="275"/>
        <v xml:space="preserve"> </v>
      </c>
      <c r="R1398" s="22" t="str">
        <f>IF(Q1398="在读",IF(IFERROR(FIND("一",D1398),0)&gt;0,"一对一",VLOOKUP(LEFT(D1398,3),班级编码!A:H,8,0)),Q1398)</f>
        <v xml:space="preserve"> </v>
      </c>
      <c r="S1398" s="22">
        <f t="shared" si="276"/>
        <v>0</v>
      </c>
      <c r="T1398" s="22">
        <f t="shared" si="277"/>
        <v>0</v>
      </c>
      <c r="U1398" s="22" t="str">
        <f t="shared" si="278"/>
        <v/>
      </c>
      <c r="V1398" s="22" t="str">
        <f t="shared" si="279"/>
        <v/>
      </c>
      <c r="W1398" s="22" t="str">
        <f t="shared" si="280"/>
        <v/>
      </c>
      <c r="X1398" s="22" t="str">
        <f t="shared" si="281"/>
        <v/>
      </c>
      <c r="Y1398" s="22">
        <f t="shared" si="282"/>
        <v>0</v>
      </c>
      <c r="Z1398" s="22">
        <f t="shared" si="283"/>
        <v>0</v>
      </c>
      <c r="AA1398" s="22" t="str">
        <f t="shared" si="273"/>
        <v/>
      </c>
      <c r="AB1398" s="22">
        <f>COUNTIF($G$2:G1398,G1398)</f>
        <v>0</v>
      </c>
      <c r="AC1398" s="22" t="str">
        <f t="shared" si="284"/>
        <v/>
      </c>
      <c r="AD1398" s="22" t="e">
        <f>VLOOKUP(D1398,'2-班级信息'!A:AI,35,0)</f>
        <v>#N/A</v>
      </c>
      <c r="AE1398" s="22" t="e">
        <f>VLOOKUP(D1398,'2-班级信息'!A:AL,12,0)</f>
        <v>#N/A</v>
      </c>
      <c r="AF1398" s="22" t="e">
        <f t="shared" si="274"/>
        <v>#N/A</v>
      </c>
      <c r="AG1398" s="22" t="e">
        <f t="shared" si="285"/>
        <v>#N/A</v>
      </c>
    </row>
    <row r="1399" spans="1:33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2" t="str">
        <f t="shared" si="275"/>
        <v xml:space="preserve"> </v>
      </c>
      <c r="R1399" s="22" t="str">
        <f>IF(Q1399="在读",IF(IFERROR(FIND("一",D1399),0)&gt;0,"一对一",VLOOKUP(LEFT(D1399,3),班级编码!A:H,8,0)),Q1399)</f>
        <v xml:space="preserve"> </v>
      </c>
      <c r="S1399" s="22">
        <f t="shared" si="276"/>
        <v>0</v>
      </c>
      <c r="T1399" s="22">
        <f t="shared" si="277"/>
        <v>0</v>
      </c>
      <c r="U1399" s="22" t="str">
        <f t="shared" si="278"/>
        <v/>
      </c>
      <c r="V1399" s="22" t="str">
        <f t="shared" si="279"/>
        <v/>
      </c>
      <c r="W1399" s="22" t="str">
        <f t="shared" si="280"/>
        <v/>
      </c>
      <c r="X1399" s="22" t="str">
        <f t="shared" si="281"/>
        <v/>
      </c>
      <c r="Y1399" s="22">
        <f t="shared" si="282"/>
        <v>0</v>
      </c>
      <c r="Z1399" s="22">
        <f t="shared" si="283"/>
        <v>0</v>
      </c>
      <c r="AA1399" s="22" t="str">
        <f t="shared" si="273"/>
        <v/>
      </c>
      <c r="AB1399" s="22">
        <f>COUNTIF($G$2:G1399,G1399)</f>
        <v>0</v>
      </c>
      <c r="AC1399" s="22" t="str">
        <f t="shared" si="284"/>
        <v/>
      </c>
      <c r="AD1399" s="22" t="e">
        <f>VLOOKUP(D1399,'2-班级信息'!A:AI,35,0)</f>
        <v>#N/A</v>
      </c>
      <c r="AE1399" s="22" t="e">
        <f>VLOOKUP(D1399,'2-班级信息'!A:AL,12,0)</f>
        <v>#N/A</v>
      </c>
      <c r="AF1399" s="22" t="e">
        <f t="shared" si="274"/>
        <v>#N/A</v>
      </c>
      <c r="AG1399" s="22" t="e">
        <f t="shared" si="285"/>
        <v>#N/A</v>
      </c>
    </row>
    <row r="1400" spans="1:33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2" t="str">
        <f t="shared" si="275"/>
        <v xml:space="preserve"> </v>
      </c>
      <c r="R1400" s="22" t="str">
        <f>IF(Q1400="在读",IF(IFERROR(FIND("一",D1400),0)&gt;0,"一对一",VLOOKUP(LEFT(D1400,3),班级编码!A:H,8,0)),Q1400)</f>
        <v xml:space="preserve"> </v>
      </c>
      <c r="S1400" s="22">
        <f t="shared" si="276"/>
        <v>0</v>
      </c>
      <c r="T1400" s="22">
        <f t="shared" si="277"/>
        <v>0</v>
      </c>
      <c r="U1400" s="22" t="str">
        <f t="shared" si="278"/>
        <v/>
      </c>
      <c r="V1400" s="22" t="str">
        <f t="shared" si="279"/>
        <v/>
      </c>
      <c r="W1400" s="22" t="str">
        <f t="shared" si="280"/>
        <v/>
      </c>
      <c r="X1400" s="22" t="str">
        <f t="shared" si="281"/>
        <v/>
      </c>
      <c r="Y1400" s="22">
        <f t="shared" si="282"/>
        <v>0</v>
      </c>
      <c r="Z1400" s="22">
        <f t="shared" si="283"/>
        <v>0</v>
      </c>
      <c r="AA1400" s="22" t="str">
        <f t="shared" si="273"/>
        <v/>
      </c>
      <c r="AB1400" s="22">
        <f>COUNTIF($G$2:G1400,G1400)</f>
        <v>0</v>
      </c>
      <c r="AC1400" s="22" t="str">
        <f t="shared" si="284"/>
        <v/>
      </c>
      <c r="AD1400" s="22" t="e">
        <f>VLOOKUP(D1400,'2-班级信息'!A:AI,35,0)</f>
        <v>#N/A</v>
      </c>
      <c r="AE1400" s="22" t="e">
        <f>VLOOKUP(D1400,'2-班级信息'!A:AL,12,0)</f>
        <v>#N/A</v>
      </c>
      <c r="AF1400" s="22" t="e">
        <f t="shared" si="274"/>
        <v>#N/A</v>
      </c>
      <c r="AG1400" s="22" t="e">
        <f t="shared" si="285"/>
        <v>#N/A</v>
      </c>
    </row>
    <row r="1401" spans="1:33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2" t="str">
        <f t="shared" si="275"/>
        <v xml:space="preserve"> </v>
      </c>
      <c r="R1401" s="22" t="str">
        <f>IF(Q1401="在读",IF(IFERROR(FIND("一",D1401),0)&gt;0,"一对一",VLOOKUP(LEFT(D1401,3),班级编码!A:H,8,0)),Q1401)</f>
        <v xml:space="preserve"> </v>
      </c>
      <c r="S1401" s="22">
        <f t="shared" si="276"/>
        <v>0</v>
      </c>
      <c r="T1401" s="22">
        <f t="shared" si="277"/>
        <v>0</v>
      </c>
      <c r="U1401" s="22" t="str">
        <f t="shared" si="278"/>
        <v/>
      </c>
      <c r="V1401" s="22" t="str">
        <f t="shared" si="279"/>
        <v/>
      </c>
      <c r="W1401" s="22" t="str">
        <f t="shared" si="280"/>
        <v/>
      </c>
      <c r="X1401" s="22" t="str">
        <f t="shared" si="281"/>
        <v/>
      </c>
      <c r="Y1401" s="22">
        <f t="shared" si="282"/>
        <v>0</v>
      </c>
      <c r="Z1401" s="22">
        <f t="shared" si="283"/>
        <v>0</v>
      </c>
      <c r="AA1401" s="22" t="str">
        <f t="shared" si="273"/>
        <v/>
      </c>
      <c r="AB1401" s="22">
        <f>COUNTIF($G$2:G1401,G1401)</f>
        <v>0</v>
      </c>
      <c r="AC1401" s="22" t="str">
        <f t="shared" si="284"/>
        <v/>
      </c>
      <c r="AD1401" s="22" t="e">
        <f>VLOOKUP(D1401,'2-班级信息'!A:AI,35,0)</f>
        <v>#N/A</v>
      </c>
      <c r="AE1401" s="22" t="e">
        <f>VLOOKUP(D1401,'2-班级信息'!A:AL,12,0)</f>
        <v>#N/A</v>
      </c>
      <c r="AF1401" s="22" t="e">
        <f t="shared" si="274"/>
        <v>#N/A</v>
      </c>
      <c r="AG1401" s="22" t="e">
        <f t="shared" si="285"/>
        <v>#N/A</v>
      </c>
    </row>
    <row r="1402" spans="1:33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2" t="str">
        <f t="shared" si="275"/>
        <v xml:space="preserve"> </v>
      </c>
      <c r="R1402" s="22" t="str">
        <f>IF(Q1402="在读",IF(IFERROR(FIND("一",D1402),0)&gt;0,"一对一",VLOOKUP(LEFT(D1402,3),班级编码!A:H,8,0)),Q1402)</f>
        <v xml:space="preserve"> </v>
      </c>
      <c r="S1402" s="22">
        <f t="shared" si="276"/>
        <v>0</v>
      </c>
      <c r="T1402" s="22">
        <f t="shared" si="277"/>
        <v>0</v>
      </c>
      <c r="U1402" s="22" t="str">
        <f t="shared" si="278"/>
        <v/>
      </c>
      <c r="V1402" s="22" t="str">
        <f t="shared" si="279"/>
        <v/>
      </c>
      <c r="W1402" s="22" t="str">
        <f t="shared" si="280"/>
        <v/>
      </c>
      <c r="X1402" s="22" t="str">
        <f t="shared" si="281"/>
        <v/>
      </c>
      <c r="Y1402" s="22">
        <f t="shared" si="282"/>
        <v>0</v>
      </c>
      <c r="Z1402" s="22">
        <f t="shared" si="283"/>
        <v>0</v>
      </c>
      <c r="AA1402" s="22" t="str">
        <f t="shared" si="273"/>
        <v/>
      </c>
      <c r="AB1402" s="22">
        <f>COUNTIF($G$2:G1402,G1402)</f>
        <v>0</v>
      </c>
      <c r="AC1402" s="22" t="str">
        <f t="shared" si="284"/>
        <v/>
      </c>
      <c r="AD1402" s="22" t="e">
        <f>VLOOKUP(D1402,'2-班级信息'!A:AI,35,0)</f>
        <v>#N/A</v>
      </c>
      <c r="AE1402" s="22" t="e">
        <f>VLOOKUP(D1402,'2-班级信息'!A:AL,12,0)</f>
        <v>#N/A</v>
      </c>
      <c r="AF1402" s="22" t="e">
        <f t="shared" si="274"/>
        <v>#N/A</v>
      </c>
      <c r="AG1402" s="22" t="e">
        <f t="shared" si="285"/>
        <v>#N/A</v>
      </c>
    </row>
    <row r="1403" spans="1:33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2" t="str">
        <f t="shared" si="275"/>
        <v xml:space="preserve"> </v>
      </c>
      <c r="R1403" s="22" t="str">
        <f>IF(Q1403="在读",IF(IFERROR(FIND("一",D1403),0)&gt;0,"一对一",VLOOKUP(LEFT(D1403,3),班级编码!A:H,8,0)),Q1403)</f>
        <v xml:space="preserve"> </v>
      </c>
      <c r="S1403" s="22">
        <f t="shared" si="276"/>
        <v>0</v>
      </c>
      <c r="T1403" s="22">
        <f t="shared" si="277"/>
        <v>0</v>
      </c>
      <c r="U1403" s="22" t="str">
        <f t="shared" si="278"/>
        <v/>
      </c>
      <c r="V1403" s="22" t="str">
        <f t="shared" si="279"/>
        <v/>
      </c>
      <c r="W1403" s="22" t="str">
        <f t="shared" si="280"/>
        <v/>
      </c>
      <c r="X1403" s="22" t="str">
        <f t="shared" si="281"/>
        <v/>
      </c>
      <c r="Y1403" s="22">
        <f t="shared" si="282"/>
        <v>0</v>
      </c>
      <c r="Z1403" s="22">
        <f t="shared" si="283"/>
        <v>0</v>
      </c>
      <c r="AA1403" s="22" t="str">
        <f t="shared" si="273"/>
        <v/>
      </c>
      <c r="AB1403" s="22">
        <f>COUNTIF($G$2:G1403,G1403)</f>
        <v>0</v>
      </c>
      <c r="AC1403" s="22" t="str">
        <f t="shared" si="284"/>
        <v/>
      </c>
      <c r="AD1403" s="22" t="e">
        <f>VLOOKUP(D1403,'2-班级信息'!A:AI,35,0)</f>
        <v>#N/A</v>
      </c>
      <c r="AE1403" s="22" t="e">
        <f>VLOOKUP(D1403,'2-班级信息'!A:AL,12,0)</f>
        <v>#N/A</v>
      </c>
      <c r="AF1403" s="22" t="e">
        <f t="shared" si="274"/>
        <v>#N/A</v>
      </c>
      <c r="AG1403" s="22" t="e">
        <f t="shared" si="285"/>
        <v>#N/A</v>
      </c>
    </row>
    <row r="1404" spans="1:33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2" t="str">
        <f t="shared" si="275"/>
        <v xml:space="preserve"> </v>
      </c>
      <c r="R1404" s="22" t="str">
        <f>IF(Q1404="在读",IF(IFERROR(FIND("一",D1404),0)&gt;0,"一对一",VLOOKUP(LEFT(D1404,3),班级编码!A:H,8,0)),Q1404)</f>
        <v xml:space="preserve"> </v>
      </c>
      <c r="S1404" s="22">
        <f t="shared" si="276"/>
        <v>0</v>
      </c>
      <c r="T1404" s="22">
        <f t="shared" si="277"/>
        <v>0</v>
      </c>
      <c r="U1404" s="22" t="str">
        <f t="shared" si="278"/>
        <v/>
      </c>
      <c r="V1404" s="22" t="str">
        <f t="shared" si="279"/>
        <v/>
      </c>
      <c r="W1404" s="22" t="str">
        <f t="shared" si="280"/>
        <v/>
      </c>
      <c r="X1404" s="22" t="str">
        <f t="shared" si="281"/>
        <v/>
      </c>
      <c r="Y1404" s="22">
        <f t="shared" si="282"/>
        <v>0</v>
      </c>
      <c r="Z1404" s="22">
        <f t="shared" si="283"/>
        <v>0</v>
      </c>
      <c r="AA1404" s="22" t="str">
        <f t="shared" si="273"/>
        <v/>
      </c>
      <c r="AB1404" s="22">
        <f>COUNTIF($G$2:G1404,G1404)</f>
        <v>0</v>
      </c>
      <c r="AC1404" s="22" t="str">
        <f t="shared" si="284"/>
        <v/>
      </c>
      <c r="AD1404" s="22" t="e">
        <f>VLOOKUP(D1404,'2-班级信息'!A:AI,35,0)</f>
        <v>#N/A</v>
      </c>
      <c r="AE1404" s="22" t="e">
        <f>VLOOKUP(D1404,'2-班级信息'!A:AL,12,0)</f>
        <v>#N/A</v>
      </c>
      <c r="AF1404" s="22" t="e">
        <f t="shared" si="274"/>
        <v>#N/A</v>
      </c>
      <c r="AG1404" s="22" t="e">
        <f t="shared" si="285"/>
        <v>#N/A</v>
      </c>
    </row>
    <row r="1405" spans="1:33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2" t="str">
        <f t="shared" si="275"/>
        <v xml:space="preserve"> </v>
      </c>
      <c r="R1405" s="22" t="str">
        <f>IF(Q1405="在读",IF(IFERROR(FIND("一",D1405),0)&gt;0,"一对一",VLOOKUP(LEFT(D1405,3),班级编码!A:H,8,0)),Q1405)</f>
        <v xml:space="preserve"> </v>
      </c>
      <c r="S1405" s="22">
        <f t="shared" si="276"/>
        <v>0</v>
      </c>
      <c r="T1405" s="22">
        <f t="shared" si="277"/>
        <v>0</v>
      </c>
      <c r="U1405" s="22" t="str">
        <f t="shared" si="278"/>
        <v/>
      </c>
      <c r="V1405" s="22" t="str">
        <f t="shared" si="279"/>
        <v/>
      </c>
      <c r="W1405" s="22" t="str">
        <f t="shared" si="280"/>
        <v/>
      </c>
      <c r="X1405" s="22" t="str">
        <f t="shared" si="281"/>
        <v/>
      </c>
      <c r="Y1405" s="22">
        <f t="shared" si="282"/>
        <v>0</v>
      </c>
      <c r="Z1405" s="22">
        <f t="shared" si="283"/>
        <v>0</v>
      </c>
      <c r="AA1405" s="22" t="str">
        <f t="shared" si="273"/>
        <v/>
      </c>
      <c r="AB1405" s="22">
        <f>COUNTIF($G$2:G1405,G1405)</f>
        <v>0</v>
      </c>
      <c r="AC1405" s="22" t="str">
        <f t="shared" si="284"/>
        <v/>
      </c>
      <c r="AD1405" s="22" t="e">
        <f>VLOOKUP(D1405,'2-班级信息'!A:AI,35,0)</f>
        <v>#N/A</v>
      </c>
      <c r="AE1405" s="22" t="e">
        <f>VLOOKUP(D1405,'2-班级信息'!A:AL,12,0)</f>
        <v>#N/A</v>
      </c>
      <c r="AF1405" s="22" t="e">
        <f t="shared" si="274"/>
        <v>#N/A</v>
      </c>
      <c r="AG1405" s="22" t="e">
        <f t="shared" si="285"/>
        <v>#N/A</v>
      </c>
    </row>
    <row r="1406" spans="1:33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2" t="str">
        <f t="shared" si="275"/>
        <v xml:space="preserve"> </v>
      </c>
      <c r="R1406" s="22" t="str">
        <f>IF(Q1406="在读",IF(IFERROR(FIND("一",D1406),0)&gt;0,"一对一",VLOOKUP(LEFT(D1406,3),班级编码!A:H,8,0)),Q1406)</f>
        <v xml:space="preserve"> </v>
      </c>
      <c r="S1406" s="22">
        <f t="shared" si="276"/>
        <v>0</v>
      </c>
      <c r="T1406" s="22">
        <f t="shared" si="277"/>
        <v>0</v>
      </c>
      <c r="U1406" s="22" t="str">
        <f t="shared" si="278"/>
        <v/>
      </c>
      <c r="V1406" s="22" t="str">
        <f t="shared" si="279"/>
        <v/>
      </c>
      <c r="W1406" s="22" t="str">
        <f t="shared" si="280"/>
        <v/>
      </c>
      <c r="X1406" s="22" t="str">
        <f t="shared" si="281"/>
        <v/>
      </c>
      <c r="Y1406" s="22">
        <f t="shared" si="282"/>
        <v>0</v>
      </c>
      <c r="Z1406" s="22">
        <f t="shared" si="283"/>
        <v>0</v>
      </c>
      <c r="AA1406" s="22" t="str">
        <f t="shared" si="273"/>
        <v/>
      </c>
      <c r="AB1406" s="22">
        <f>COUNTIF($G$2:G1406,G1406)</f>
        <v>0</v>
      </c>
      <c r="AC1406" s="22" t="str">
        <f t="shared" si="284"/>
        <v/>
      </c>
      <c r="AD1406" s="22" t="e">
        <f>VLOOKUP(D1406,'2-班级信息'!A:AI,35,0)</f>
        <v>#N/A</v>
      </c>
      <c r="AE1406" s="22" t="e">
        <f>VLOOKUP(D1406,'2-班级信息'!A:AL,12,0)</f>
        <v>#N/A</v>
      </c>
      <c r="AF1406" s="22" t="e">
        <f t="shared" si="274"/>
        <v>#N/A</v>
      </c>
      <c r="AG1406" s="22" t="e">
        <f t="shared" si="285"/>
        <v>#N/A</v>
      </c>
    </row>
    <row r="1407" spans="1:33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2" t="str">
        <f t="shared" si="275"/>
        <v xml:space="preserve"> </v>
      </c>
      <c r="R1407" s="22" t="str">
        <f>IF(Q1407="在读",IF(IFERROR(FIND("一",D1407),0)&gt;0,"一对一",VLOOKUP(LEFT(D1407,3),班级编码!A:H,8,0)),Q1407)</f>
        <v xml:space="preserve"> </v>
      </c>
      <c r="S1407" s="22">
        <f t="shared" si="276"/>
        <v>0</v>
      </c>
      <c r="T1407" s="22">
        <f t="shared" si="277"/>
        <v>0</v>
      </c>
      <c r="U1407" s="22" t="str">
        <f t="shared" si="278"/>
        <v/>
      </c>
      <c r="V1407" s="22" t="str">
        <f t="shared" si="279"/>
        <v/>
      </c>
      <c r="W1407" s="22" t="str">
        <f t="shared" si="280"/>
        <v/>
      </c>
      <c r="X1407" s="22" t="str">
        <f t="shared" si="281"/>
        <v/>
      </c>
      <c r="Y1407" s="22">
        <f t="shared" si="282"/>
        <v>0</v>
      </c>
      <c r="Z1407" s="22">
        <f t="shared" si="283"/>
        <v>0</v>
      </c>
      <c r="AA1407" s="22" t="str">
        <f t="shared" si="273"/>
        <v/>
      </c>
      <c r="AB1407" s="22">
        <f>COUNTIF($G$2:G1407,G1407)</f>
        <v>0</v>
      </c>
      <c r="AC1407" s="22" t="str">
        <f t="shared" si="284"/>
        <v/>
      </c>
      <c r="AD1407" s="22" t="e">
        <f>VLOOKUP(D1407,'2-班级信息'!A:AI,35,0)</f>
        <v>#N/A</v>
      </c>
      <c r="AE1407" s="22" t="e">
        <f>VLOOKUP(D1407,'2-班级信息'!A:AL,12,0)</f>
        <v>#N/A</v>
      </c>
      <c r="AF1407" s="22" t="e">
        <f t="shared" si="274"/>
        <v>#N/A</v>
      </c>
      <c r="AG1407" s="22" t="e">
        <f t="shared" si="285"/>
        <v>#N/A</v>
      </c>
    </row>
    <row r="1408" spans="1:33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2" t="str">
        <f t="shared" si="275"/>
        <v xml:space="preserve"> </v>
      </c>
      <c r="R1408" s="22" t="str">
        <f>IF(Q1408="在读",IF(IFERROR(FIND("一",D1408),0)&gt;0,"一对一",VLOOKUP(LEFT(D1408,3),班级编码!A:H,8,0)),Q1408)</f>
        <v xml:space="preserve"> </v>
      </c>
      <c r="S1408" s="22">
        <f t="shared" si="276"/>
        <v>0</v>
      </c>
      <c r="T1408" s="22">
        <f t="shared" si="277"/>
        <v>0</v>
      </c>
      <c r="U1408" s="22" t="str">
        <f t="shared" si="278"/>
        <v/>
      </c>
      <c r="V1408" s="22" t="str">
        <f t="shared" si="279"/>
        <v/>
      </c>
      <c r="W1408" s="22" t="str">
        <f t="shared" si="280"/>
        <v/>
      </c>
      <c r="X1408" s="22" t="str">
        <f t="shared" si="281"/>
        <v/>
      </c>
      <c r="Y1408" s="22">
        <f t="shared" si="282"/>
        <v>0</v>
      </c>
      <c r="Z1408" s="22">
        <f t="shared" si="283"/>
        <v>0</v>
      </c>
      <c r="AA1408" s="22" t="str">
        <f t="shared" si="273"/>
        <v/>
      </c>
      <c r="AB1408" s="22">
        <f>COUNTIF($G$2:G1408,G1408)</f>
        <v>0</v>
      </c>
      <c r="AC1408" s="22" t="str">
        <f t="shared" si="284"/>
        <v/>
      </c>
      <c r="AD1408" s="22" t="e">
        <f>VLOOKUP(D1408,'2-班级信息'!A:AI,35,0)</f>
        <v>#N/A</v>
      </c>
      <c r="AE1408" s="22" t="e">
        <f>VLOOKUP(D1408,'2-班级信息'!A:AL,12,0)</f>
        <v>#N/A</v>
      </c>
      <c r="AF1408" s="22" t="e">
        <f t="shared" si="274"/>
        <v>#N/A</v>
      </c>
      <c r="AG1408" s="22" t="e">
        <f t="shared" si="285"/>
        <v>#N/A</v>
      </c>
    </row>
    <row r="1409" spans="1:33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2" t="str">
        <f t="shared" si="275"/>
        <v xml:space="preserve"> </v>
      </c>
      <c r="R1409" s="22" t="str">
        <f>IF(Q1409="在读",IF(IFERROR(FIND("一",D1409),0)&gt;0,"一对一",VLOOKUP(LEFT(D1409,3),班级编码!A:H,8,0)),Q1409)</f>
        <v xml:space="preserve"> </v>
      </c>
      <c r="S1409" s="22">
        <f t="shared" si="276"/>
        <v>0</v>
      </c>
      <c r="T1409" s="22">
        <f t="shared" si="277"/>
        <v>0</v>
      </c>
      <c r="U1409" s="22" t="str">
        <f t="shared" si="278"/>
        <v/>
      </c>
      <c r="V1409" s="22" t="str">
        <f t="shared" si="279"/>
        <v/>
      </c>
      <c r="W1409" s="22" t="str">
        <f t="shared" si="280"/>
        <v/>
      </c>
      <c r="X1409" s="22" t="str">
        <f t="shared" si="281"/>
        <v/>
      </c>
      <c r="Y1409" s="22">
        <f t="shared" si="282"/>
        <v>0</v>
      </c>
      <c r="Z1409" s="22">
        <f t="shared" si="283"/>
        <v>0</v>
      </c>
      <c r="AA1409" s="22" t="str">
        <f t="shared" si="273"/>
        <v/>
      </c>
      <c r="AB1409" s="22">
        <f>COUNTIF($G$2:G1409,G1409)</f>
        <v>0</v>
      </c>
      <c r="AC1409" s="22" t="str">
        <f t="shared" si="284"/>
        <v/>
      </c>
      <c r="AD1409" s="22" t="e">
        <f>VLOOKUP(D1409,'2-班级信息'!A:AI,35,0)</f>
        <v>#N/A</v>
      </c>
      <c r="AE1409" s="22" t="e">
        <f>VLOOKUP(D1409,'2-班级信息'!A:AL,12,0)</f>
        <v>#N/A</v>
      </c>
      <c r="AF1409" s="22" t="e">
        <f t="shared" si="274"/>
        <v>#N/A</v>
      </c>
      <c r="AG1409" s="22" t="e">
        <f t="shared" si="285"/>
        <v>#N/A</v>
      </c>
    </row>
    <row r="1410" spans="1:33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2" t="str">
        <f t="shared" si="275"/>
        <v xml:space="preserve"> </v>
      </c>
      <c r="R1410" s="22" t="str">
        <f>IF(Q1410="在读",IF(IFERROR(FIND("一",D1410),0)&gt;0,"一对一",VLOOKUP(LEFT(D1410,3),班级编码!A:H,8,0)),Q1410)</f>
        <v xml:space="preserve"> </v>
      </c>
      <c r="S1410" s="22">
        <f t="shared" si="276"/>
        <v>0</v>
      </c>
      <c r="T1410" s="22">
        <f t="shared" si="277"/>
        <v>0</v>
      </c>
      <c r="U1410" s="22" t="str">
        <f t="shared" si="278"/>
        <v/>
      </c>
      <c r="V1410" s="22" t="str">
        <f t="shared" si="279"/>
        <v/>
      </c>
      <c r="W1410" s="22" t="str">
        <f t="shared" si="280"/>
        <v/>
      </c>
      <c r="X1410" s="22" t="str">
        <f t="shared" si="281"/>
        <v/>
      </c>
      <c r="Y1410" s="22">
        <f t="shared" si="282"/>
        <v>0</v>
      </c>
      <c r="Z1410" s="22">
        <f t="shared" si="283"/>
        <v>0</v>
      </c>
      <c r="AA1410" s="22" t="str">
        <f t="shared" ref="AA1410:AA1473" si="286">IF(COUNTIF(G:G,G1410)&gt;1,"重复","")</f>
        <v/>
      </c>
      <c r="AB1410" s="22">
        <f>COUNTIF($G$2:G1410,G1410)</f>
        <v>0</v>
      </c>
      <c r="AC1410" s="22" t="str">
        <f t="shared" si="284"/>
        <v/>
      </c>
      <c r="AD1410" s="22" t="e">
        <f>VLOOKUP(D1410,'2-班级信息'!A:AI,35,0)</f>
        <v>#N/A</v>
      </c>
      <c r="AE1410" s="22" t="e">
        <f>VLOOKUP(D1410,'2-班级信息'!A:AL,12,0)</f>
        <v>#N/A</v>
      </c>
      <c r="AF1410" s="22" t="e">
        <f t="shared" ref="AF1410:AF1473" si="287">IF(R1410="一对一","一对一",VLOOKUP(I1410,AH:AI,2,0))</f>
        <v>#N/A</v>
      </c>
      <c r="AG1410" s="22" t="e">
        <f t="shared" si="285"/>
        <v>#N/A</v>
      </c>
    </row>
    <row r="1411" spans="1:33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2" t="str">
        <f t="shared" ref="Q1411:Q1474" si="288">IF(D1411="停读","停读",IF(D1411="未进班","未进班",IF(AND(M1411="",G1411&lt;&gt;""),"在读"," ")))</f>
        <v xml:space="preserve"> </v>
      </c>
      <c r="R1411" s="22" t="str">
        <f>IF(Q1411="在读",IF(IFERROR(FIND("一",D1411),0)&gt;0,"一对一",VLOOKUP(LEFT(D1411,3),班级编码!A:H,8,0)),Q1411)</f>
        <v xml:space="preserve"> </v>
      </c>
      <c r="S1411" s="22">
        <f t="shared" ref="S1411:S1474" si="289">+D1411</f>
        <v>0</v>
      </c>
      <c r="T1411" s="22">
        <f t="shared" ref="T1411:T1474" si="290">IFERROR(LEFT(F1411,FIND(",",F1411)-1),F1411)</f>
        <v>0</v>
      </c>
      <c r="U1411" s="22" t="str">
        <f t="shared" ref="U1411:U1474" si="291">IF(Y1411=Z1411,X1411,W1411)</f>
        <v/>
      </c>
      <c r="V1411" s="22" t="str">
        <f t="shared" ref="V1411:V1474" si="292">IF(Y1411=Z1411,W1411,X1411)</f>
        <v/>
      </c>
      <c r="W1411" s="22" t="str">
        <f t="shared" ref="W1411:W1474" si="293">IFERROR(MID(F1411,FIND(",",F1411)+1,FIND("@",SUBSTITUTE(F1411,",","@",2))-FIND(",",F1411)-1),IF(ISERROR(FIND(",",F1411)),"",MID(F1411,FIND(",",F1411)+1,20)))</f>
        <v/>
      </c>
      <c r="X1411" s="22" t="str">
        <f t="shared" ref="X1411:X1474" si="294">IFERROR(MID(F1411,FIND("@",SUBSTITUTE(F1411,",","@",2))+1,10),"")</f>
        <v/>
      </c>
      <c r="Y1411" s="22">
        <f t="shared" ref="Y1411:Y1474" si="295">LEN(W1411)</f>
        <v>0</v>
      </c>
      <c r="Z1411" s="22">
        <f t="shared" ref="Z1411:Z1474" si="296">LENB(W1411)</f>
        <v>0</v>
      </c>
      <c r="AA1411" s="22" t="str">
        <f t="shared" si="286"/>
        <v/>
      </c>
      <c r="AB1411" s="22">
        <f>COUNTIF($G$2:G1411,G1411)</f>
        <v>0</v>
      </c>
      <c r="AC1411" s="22" t="str">
        <f t="shared" ref="AC1411:AC1474" si="297">IF(IFERROR(FIND("一",D1411),0)&gt;0,"一对一",LEFT(D1411,3))</f>
        <v/>
      </c>
      <c r="AD1411" s="22" t="e">
        <f>VLOOKUP(D1411,'2-班级信息'!A:AI,35,0)</f>
        <v>#N/A</v>
      </c>
      <c r="AE1411" s="22" t="e">
        <f>VLOOKUP(D1411,'2-班级信息'!A:AL,12,0)</f>
        <v>#N/A</v>
      </c>
      <c r="AF1411" s="22" t="e">
        <f t="shared" si="287"/>
        <v>#N/A</v>
      </c>
      <c r="AG1411" s="22" t="e">
        <f t="shared" ref="AG1411:AG1474" si="298">IF(OR(AF1411="幼儿班",AF1411="中学班",AF1411="一对一"),AF1411,IF(OR(AD1411="周日晚上",AD1411="周五晚上",AD1411="周六晚上"),AD1411,IF(OR(AD1411="周六上午",AD1411="周六下午",AD1411="周日上午",AD1411="周日下午",),"小学周末白天班","小学平时"&amp;AE1411&amp;"班")))</f>
        <v>#N/A</v>
      </c>
    </row>
    <row r="1412" spans="1:33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2" t="str">
        <f t="shared" si="288"/>
        <v xml:space="preserve"> </v>
      </c>
      <c r="R1412" s="22" t="str">
        <f>IF(Q1412="在读",IF(IFERROR(FIND("一",D1412),0)&gt;0,"一对一",VLOOKUP(LEFT(D1412,3),班级编码!A:H,8,0)),Q1412)</f>
        <v xml:space="preserve"> </v>
      </c>
      <c r="S1412" s="22">
        <f t="shared" si="289"/>
        <v>0</v>
      </c>
      <c r="T1412" s="22">
        <f t="shared" si="290"/>
        <v>0</v>
      </c>
      <c r="U1412" s="22" t="str">
        <f t="shared" si="291"/>
        <v/>
      </c>
      <c r="V1412" s="22" t="str">
        <f t="shared" si="292"/>
        <v/>
      </c>
      <c r="W1412" s="22" t="str">
        <f t="shared" si="293"/>
        <v/>
      </c>
      <c r="X1412" s="22" t="str">
        <f t="shared" si="294"/>
        <v/>
      </c>
      <c r="Y1412" s="22">
        <f t="shared" si="295"/>
        <v>0</v>
      </c>
      <c r="Z1412" s="22">
        <f t="shared" si="296"/>
        <v>0</v>
      </c>
      <c r="AA1412" s="22" t="str">
        <f t="shared" si="286"/>
        <v/>
      </c>
      <c r="AB1412" s="22">
        <f>COUNTIF($G$2:G1412,G1412)</f>
        <v>0</v>
      </c>
      <c r="AC1412" s="22" t="str">
        <f t="shared" si="297"/>
        <v/>
      </c>
      <c r="AD1412" s="22" t="e">
        <f>VLOOKUP(D1412,'2-班级信息'!A:AI,35,0)</f>
        <v>#N/A</v>
      </c>
      <c r="AE1412" s="22" t="e">
        <f>VLOOKUP(D1412,'2-班级信息'!A:AL,12,0)</f>
        <v>#N/A</v>
      </c>
      <c r="AF1412" s="22" t="e">
        <f t="shared" si="287"/>
        <v>#N/A</v>
      </c>
      <c r="AG1412" s="22" t="e">
        <f t="shared" si="298"/>
        <v>#N/A</v>
      </c>
    </row>
    <row r="1413" spans="1:33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2" t="str">
        <f t="shared" si="288"/>
        <v xml:space="preserve"> </v>
      </c>
      <c r="R1413" s="22" t="str">
        <f>IF(Q1413="在读",IF(IFERROR(FIND("一",D1413),0)&gt;0,"一对一",VLOOKUP(LEFT(D1413,3),班级编码!A:H,8,0)),Q1413)</f>
        <v xml:space="preserve"> </v>
      </c>
      <c r="S1413" s="22">
        <f t="shared" si="289"/>
        <v>0</v>
      </c>
      <c r="T1413" s="22">
        <f t="shared" si="290"/>
        <v>0</v>
      </c>
      <c r="U1413" s="22" t="str">
        <f t="shared" si="291"/>
        <v/>
      </c>
      <c r="V1413" s="22" t="str">
        <f t="shared" si="292"/>
        <v/>
      </c>
      <c r="W1413" s="22" t="str">
        <f t="shared" si="293"/>
        <v/>
      </c>
      <c r="X1413" s="22" t="str">
        <f t="shared" si="294"/>
        <v/>
      </c>
      <c r="Y1413" s="22">
        <f t="shared" si="295"/>
        <v>0</v>
      </c>
      <c r="Z1413" s="22">
        <f t="shared" si="296"/>
        <v>0</v>
      </c>
      <c r="AA1413" s="22" t="str">
        <f t="shared" si="286"/>
        <v/>
      </c>
      <c r="AB1413" s="22">
        <f>COUNTIF($G$2:G1413,G1413)</f>
        <v>0</v>
      </c>
      <c r="AC1413" s="22" t="str">
        <f t="shared" si="297"/>
        <v/>
      </c>
      <c r="AD1413" s="22" t="e">
        <f>VLOOKUP(D1413,'2-班级信息'!A:AI,35,0)</f>
        <v>#N/A</v>
      </c>
      <c r="AE1413" s="22" t="e">
        <f>VLOOKUP(D1413,'2-班级信息'!A:AL,12,0)</f>
        <v>#N/A</v>
      </c>
      <c r="AF1413" s="22" t="e">
        <f t="shared" si="287"/>
        <v>#N/A</v>
      </c>
      <c r="AG1413" s="22" t="e">
        <f t="shared" si="298"/>
        <v>#N/A</v>
      </c>
    </row>
    <row r="1414" spans="1:33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2" t="str">
        <f t="shared" si="288"/>
        <v xml:space="preserve"> </v>
      </c>
      <c r="R1414" s="22" t="str">
        <f>IF(Q1414="在读",IF(IFERROR(FIND("一",D1414),0)&gt;0,"一对一",VLOOKUP(LEFT(D1414,3),班级编码!A:H,8,0)),Q1414)</f>
        <v xml:space="preserve"> </v>
      </c>
      <c r="S1414" s="22">
        <f t="shared" si="289"/>
        <v>0</v>
      </c>
      <c r="T1414" s="22">
        <f t="shared" si="290"/>
        <v>0</v>
      </c>
      <c r="U1414" s="22" t="str">
        <f t="shared" si="291"/>
        <v/>
      </c>
      <c r="V1414" s="22" t="str">
        <f t="shared" si="292"/>
        <v/>
      </c>
      <c r="W1414" s="22" t="str">
        <f t="shared" si="293"/>
        <v/>
      </c>
      <c r="X1414" s="22" t="str">
        <f t="shared" si="294"/>
        <v/>
      </c>
      <c r="Y1414" s="22">
        <f t="shared" si="295"/>
        <v>0</v>
      </c>
      <c r="Z1414" s="22">
        <f t="shared" si="296"/>
        <v>0</v>
      </c>
      <c r="AA1414" s="22" t="str">
        <f t="shared" si="286"/>
        <v/>
      </c>
      <c r="AB1414" s="22">
        <f>COUNTIF($G$2:G1414,G1414)</f>
        <v>0</v>
      </c>
      <c r="AC1414" s="22" t="str">
        <f t="shared" si="297"/>
        <v/>
      </c>
      <c r="AD1414" s="22" t="e">
        <f>VLOOKUP(D1414,'2-班级信息'!A:AI,35,0)</f>
        <v>#N/A</v>
      </c>
      <c r="AE1414" s="22" t="e">
        <f>VLOOKUP(D1414,'2-班级信息'!A:AL,12,0)</f>
        <v>#N/A</v>
      </c>
      <c r="AF1414" s="22" t="e">
        <f t="shared" si="287"/>
        <v>#N/A</v>
      </c>
      <c r="AG1414" s="22" t="e">
        <f t="shared" si="298"/>
        <v>#N/A</v>
      </c>
    </row>
    <row r="1415" spans="1:33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2" t="str">
        <f t="shared" si="288"/>
        <v xml:space="preserve"> </v>
      </c>
      <c r="R1415" s="22" t="str">
        <f>IF(Q1415="在读",IF(IFERROR(FIND("一",D1415),0)&gt;0,"一对一",VLOOKUP(LEFT(D1415,3),班级编码!A:H,8,0)),Q1415)</f>
        <v xml:space="preserve"> </v>
      </c>
      <c r="S1415" s="22">
        <f t="shared" si="289"/>
        <v>0</v>
      </c>
      <c r="T1415" s="22">
        <f t="shared" si="290"/>
        <v>0</v>
      </c>
      <c r="U1415" s="22" t="str">
        <f t="shared" si="291"/>
        <v/>
      </c>
      <c r="V1415" s="22" t="str">
        <f t="shared" si="292"/>
        <v/>
      </c>
      <c r="W1415" s="22" t="str">
        <f t="shared" si="293"/>
        <v/>
      </c>
      <c r="X1415" s="22" t="str">
        <f t="shared" si="294"/>
        <v/>
      </c>
      <c r="Y1415" s="22">
        <f t="shared" si="295"/>
        <v>0</v>
      </c>
      <c r="Z1415" s="22">
        <f t="shared" si="296"/>
        <v>0</v>
      </c>
      <c r="AA1415" s="22" t="str">
        <f t="shared" si="286"/>
        <v/>
      </c>
      <c r="AB1415" s="22">
        <f>COUNTIF($G$2:G1415,G1415)</f>
        <v>0</v>
      </c>
      <c r="AC1415" s="22" t="str">
        <f t="shared" si="297"/>
        <v/>
      </c>
      <c r="AD1415" s="22" t="e">
        <f>VLOOKUP(D1415,'2-班级信息'!A:AI,35,0)</f>
        <v>#N/A</v>
      </c>
      <c r="AE1415" s="22" t="e">
        <f>VLOOKUP(D1415,'2-班级信息'!A:AL,12,0)</f>
        <v>#N/A</v>
      </c>
      <c r="AF1415" s="22" t="e">
        <f t="shared" si="287"/>
        <v>#N/A</v>
      </c>
      <c r="AG1415" s="22" t="e">
        <f t="shared" si="298"/>
        <v>#N/A</v>
      </c>
    </row>
    <row r="1416" spans="1:33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2" t="str">
        <f t="shared" si="288"/>
        <v xml:space="preserve"> </v>
      </c>
      <c r="R1416" s="22" t="str">
        <f>IF(Q1416="在读",IF(IFERROR(FIND("一",D1416),0)&gt;0,"一对一",VLOOKUP(LEFT(D1416,3),班级编码!A:H,8,0)),Q1416)</f>
        <v xml:space="preserve"> </v>
      </c>
      <c r="S1416" s="22">
        <f t="shared" si="289"/>
        <v>0</v>
      </c>
      <c r="T1416" s="22">
        <f t="shared" si="290"/>
        <v>0</v>
      </c>
      <c r="U1416" s="22" t="str">
        <f t="shared" si="291"/>
        <v/>
      </c>
      <c r="V1416" s="22" t="str">
        <f t="shared" si="292"/>
        <v/>
      </c>
      <c r="W1416" s="22" t="str">
        <f t="shared" si="293"/>
        <v/>
      </c>
      <c r="X1416" s="22" t="str">
        <f t="shared" si="294"/>
        <v/>
      </c>
      <c r="Y1416" s="22">
        <f t="shared" si="295"/>
        <v>0</v>
      </c>
      <c r="Z1416" s="22">
        <f t="shared" si="296"/>
        <v>0</v>
      </c>
      <c r="AA1416" s="22" t="str">
        <f t="shared" si="286"/>
        <v/>
      </c>
      <c r="AB1416" s="22">
        <f>COUNTIF($G$2:G1416,G1416)</f>
        <v>0</v>
      </c>
      <c r="AC1416" s="22" t="str">
        <f t="shared" si="297"/>
        <v/>
      </c>
      <c r="AD1416" s="22" t="e">
        <f>VLOOKUP(D1416,'2-班级信息'!A:AI,35,0)</f>
        <v>#N/A</v>
      </c>
      <c r="AE1416" s="22" t="e">
        <f>VLOOKUP(D1416,'2-班级信息'!A:AL,12,0)</f>
        <v>#N/A</v>
      </c>
      <c r="AF1416" s="22" t="e">
        <f t="shared" si="287"/>
        <v>#N/A</v>
      </c>
      <c r="AG1416" s="22" t="e">
        <f t="shared" si="298"/>
        <v>#N/A</v>
      </c>
    </row>
    <row r="1417" spans="1:33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2" t="str">
        <f t="shared" si="288"/>
        <v xml:space="preserve"> </v>
      </c>
      <c r="R1417" s="22" t="str">
        <f>IF(Q1417="在读",IF(IFERROR(FIND("一",D1417),0)&gt;0,"一对一",VLOOKUP(LEFT(D1417,3),班级编码!A:H,8,0)),Q1417)</f>
        <v xml:space="preserve"> </v>
      </c>
      <c r="S1417" s="22">
        <f t="shared" si="289"/>
        <v>0</v>
      </c>
      <c r="T1417" s="22">
        <f t="shared" si="290"/>
        <v>0</v>
      </c>
      <c r="U1417" s="22" t="str">
        <f t="shared" si="291"/>
        <v/>
      </c>
      <c r="V1417" s="22" t="str">
        <f t="shared" si="292"/>
        <v/>
      </c>
      <c r="W1417" s="22" t="str">
        <f t="shared" si="293"/>
        <v/>
      </c>
      <c r="X1417" s="22" t="str">
        <f t="shared" si="294"/>
        <v/>
      </c>
      <c r="Y1417" s="22">
        <f t="shared" si="295"/>
        <v>0</v>
      </c>
      <c r="Z1417" s="22">
        <f t="shared" si="296"/>
        <v>0</v>
      </c>
      <c r="AA1417" s="22" t="str">
        <f t="shared" si="286"/>
        <v/>
      </c>
      <c r="AB1417" s="22">
        <f>COUNTIF($G$2:G1417,G1417)</f>
        <v>0</v>
      </c>
      <c r="AC1417" s="22" t="str">
        <f t="shared" si="297"/>
        <v/>
      </c>
      <c r="AD1417" s="22" t="e">
        <f>VLOOKUP(D1417,'2-班级信息'!A:AI,35,0)</f>
        <v>#N/A</v>
      </c>
      <c r="AE1417" s="22" t="e">
        <f>VLOOKUP(D1417,'2-班级信息'!A:AL,12,0)</f>
        <v>#N/A</v>
      </c>
      <c r="AF1417" s="22" t="e">
        <f t="shared" si="287"/>
        <v>#N/A</v>
      </c>
      <c r="AG1417" s="22" t="e">
        <f t="shared" si="298"/>
        <v>#N/A</v>
      </c>
    </row>
    <row r="1418" spans="1:33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2" t="str">
        <f t="shared" si="288"/>
        <v xml:space="preserve"> </v>
      </c>
      <c r="R1418" s="22" t="str">
        <f>IF(Q1418="在读",IF(IFERROR(FIND("一",D1418),0)&gt;0,"一对一",VLOOKUP(LEFT(D1418,3),班级编码!A:H,8,0)),Q1418)</f>
        <v xml:space="preserve"> </v>
      </c>
      <c r="S1418" s="22">
        <f t="shared" si="289"/>
        <v>0</v>
      </c>
      <c r="T1418" s="22">
        <f t="shared" si="290"/>
        <v>0</v>
      </c>
      <c r="U1418" s="22" t="str">
        <f t="shared" si="291"/>
        <v/>
      </c>
      <c r="V1418" s="22" t="str">
        <f t="shared" si="292"/>
        <v/>
      </c>
      <c r="W1418" s="22" t="str">
        <f t="shared" si="293"/>
        <v/>
      </c>
      <c r="X1418" s="22" t="str">
        <f t="shared" si="294"/>
        <v/>
      </c>
      <c r="Y1418" s="22">
        <f t="shared" si="295"/>
        <v>0</v>
      </c>
      <c r="Z1418" s="22">
        <f t="shared" si="296"/>
        <v>0</v>
      </c>
      <c r="AA1418" s="22" t="str">
        <f t="shared" si="286"/>
        <v/>
      </c>
      <c r="AB1418" s="22">
        <f>COUNTIF($G$2:G1418,G1418)</f>
        <v>0</v>
      </c>
      <c r="AC1418" s="22" t="str">
        <f t="shared" si="297"/>
        <v/>
      </c>
      <c r="AD1418" s="22" t="e">
        <f>VLOOKUP(D1418,'2-班级信息'!A:AI,35,0)</f>
        <v>#N/A</v>
      </c>
      <c r="AE1418" s="22" t="e">
        <f>VLOOKUP(D1418,'2-班级信息'!A:AL,12,0)</f>
        <v>#N/A</v>
      </c>
      <c r="AF1418" s="22" t="e">
        <f t="shared" si="287"/>
        <v>#N/A</v>
      </c>
      <c r="AG1418" s="22" t="e">
        <f t="shared" si="298"/>
        <v>#N/A</v>
      </c>
    </row>
    <row r="1419" spans="1:33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2" t="str">
        <f t="shared" si="288"/>
        <v xml:space="preserve"> </v>
      </c>
      <c r="R1419" s="22" t="str">
        <f>IF(Q1419="在读",IF(IFERROR(FIND("一",D1419),0)&gt;0,"一对一",VLOOKUP(LEFT(D1419,3),班级编码!A:H,8,0)),Q1419)</f>
        <v xml:space="preserve"> </v>
      </c>
      <c r="S1419" s="22">
        <f t="shared" si="289"/>
        <v>0</v>
      </c>
      <c r="T1419" s="22">
        <f t="shared" si="290"/>
        <v>0</v>
      </c>
      <c r="U1419" s="22" t="str">
        <f t="shared" si="291"/>
        <v/>
      </c>
      <c r="V1419" s="22" t="str">
        <f t="shared" si="292"/>
        <v/>
      </c>
      <c r="W1419" s="22" t="str">
        <f t="shared" si="293"/>
        <v/>
      </c>
      <c r="X1419" s="22" t="str">
        <f t="shared" si="294"/>
        <v/>
      </c>
      <c r="Y1419" s="22">
        <f t="shared" si="295"/>
        <v>0</v>
      </c>
      <c r="Z1419" s="22">
        <f t="shared" si="296"/>
        <v>0</v>
      </c>
      <c r="AA1419" s="22" t="str">
        <f t="shared" si="286"/>
        <v/>
      </c>
      <c r="AB1419" s="22">
        <f>COUNTIF($G$2:G1419,G1419)</f>
        <v>0</v>
      </c>
      <c r="AC1419" s="22" t="str">
        <f t="shared" si="297"/>
        <v/>
      </c>
      <c r="AD1419" s="22" t="e">
        <f>VLOOKUP(D1419,'2-班级信息'!A:AI,35,0)</f>
        <v>#N/A</v>
      </c>
      <c r="AE1419" s="22" t="e">
        <f>VLOOKUP(D1419,'2-班级信息'!A:AL,12,0)</f>
        <v>#N/A</v>
      </c>
      <c r="AF1419" s="22" t="e">
        <f t="shared" si="287"/>
        <v>#N/A</v>
      </c>
      <c r="AG1419" s="22" t="e">
        <f t="shared" si="298"/>
        <v>#N/A</v>
      </c>
    </row>
    <row r="1420" spans="1:33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2" t="str">
        <f t="shared" si="288"/>
        <v xml:space="preserve"> </v>
      </c>
      <c r="R1420" s="22" t="str">
        <f>IF(Q1420="在读",IF(IFERROR(FIND("一",D1420),0)&gt;0,"一对一",VLOOKUP(LEFT(D1420,3),班级编码!A:H,8,0)),Q1420)</f>
        <v xml:space="preserve"> </v>
      </c>
      <c r="S1420" s="22">
        <f t="shared" si="289"/>
        <v>0</v>
      </c>
      <c r="T1420" s="22">
        <f t="shared" si="290"/>
        <v>0</v>
      </c>
      <c r="U1420" s="22" t="str">
        <f t="shared" si="291"/>
        <v/>
      </c>
      <c r="V1420" s="22" t="str">
        <f t="shared" si="292"/>
        <v/>
      </c>
      <c r="W1420" s="22" t="str">
        <f t="shared" si="293"/>
        <v/>
      </c>
      <c r="X1420" s="22" t="str">
        <f t="shared" si="294"/>
        <v/>
      </c>
      <c r="Y1420" s="22">
        <f t="shared" si="295"/>
        <v>0</v>
      </c>
      <c r="Z1420" s="22">
        <f t="shared" si="296"/>
        <v>0</v>
      </c>
      <c r="AA1420" s="22" t="str">
        <f t="shared" si="286"/>
        <v/>
      </c>
      <c r="AB1420" s="22">
        <f>COUNTIF($G$2:G1420,G1420)</f>
        <v>0</v>
      </c>
      <c r="AC1420" s="22" t="str">
        <f t="shared" si="297"/>
        <v/>
      </c>
      <c r="AD1420" s="22" t="e">
        <f>VLOOKUP(D1420,'2-班级信息'!A:AI,35,0)</f>
        <v>#N/A</v>
      </c>
      <c r="AE1420" s="22" t="e">
        <f>VLOOKUP(D1420,'2-班级信息'!A:AL,12,0)</f>
        <v>#N/A</v>
      </c>
      <c r="AF1420" s="22" t="e">
        <f t="shared" si="287"/>
        <v>#N/A</v>
      </c>
      <c r="AG1420" s="22" t="e">
        <f t="shared" si="298"/>
        <v>#N/A</v>
      </c>
    </row>
    <row r="1421" spans="1:33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2" t="str">
        <f t="shared" si="288"/>
        <v xml:space="preserve"> </v>
      </c>
      <c r="R1421" s="22" t="str">
        <f>IF(Q1421="在读",IF(IFERROR(FIND("一",D1421),0)&gt;0,"一对一",VLOOKUP(LEFT(D1421,3),班级编码!A:H,8,0)),Q1421)</f>
        <v xml:space="preserve"> </v>
      </c>
      <c r="S1421" s="22">
        <f t="shared" si="289"/>
        <v>0</v>
      </c>
      <c r="T1421" s="22">
        <f t="shared" si="290"/>
        <v>0</v>
      </c>
      <c r="U1421" s="22" t="str">
        <f t="shared" si="291"/>
        <v/>
      </c>
      <c r="V1421" s="22" t="str">
        <f t="shared" si="292"/>
        <v/>
      </c>
      <c r="W1421" s="22" t="str">
        <f t="shared" si="293"/>
        <v/>
      </c>
      <c r="X1421" s="22" t="str">
        <f t="shared" si="294"/>
        <v/>
      </c>
      <c r="Y1421" s="22">
        <f t="shared" si="295"/>
        <v>0</v>
      </c>
      <c r="Z1421" s="22">
        <f t="shared" si="296"/>
        <v>0</v>
      </c>
      <c r="AA1421" s="22" t="str">
        <f t="shared" si="286"/>
        <v/>
      </c>
      <c r="AB1421" s="22">
        <f>COUNTIF($G$2:G1421,G1421)</f>
        <v>0</v>
      </c>
      <c r="AC1421" s="22" t="str">
        <f t="shared" si="297"/>
        <v/>
      </c>
      <c r="AD1421" s="22" t="e">
        <f>VLOOKUP(D1421,'2-班级信息'!A:AI,35,0)</f>
        <v>#N/A</v>
      </c>
      <c r="AE1421" s="22" t="e">
        <f>VLOOKUP(D1421,'2-班级信息'!A:AL,12,0)</f>
        <v>#N/A</v>
      </c>
      <c r="AF1421" s="22" t="e">
        <f t="shared" si="287"/>
        <v>#N/A</v>
      </c>
      <c r="AG1421" s="22" t="e">
        <f t="shared" si="298"/>
        <v>#N/A</v>
      </c>
    </row>
    <row r="1422" spans="1:33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2" t="str">
        <f t="shared" si="288"/>
        <v xml:space="preserve"> </v>
      </c>
      <c r="R1422" s="22" t="str">
        <f>IF(Q1422="在读",IF(IFERROR(FIND("一",D1422),0)&gt;0,"一对一",VLOOKUP(LEFT(D1422,3),班级编码!A:H,8,0)),Q1422)</f>
        <v xml:space="preserve"> </v>
      </c>
      <c r="S1422" s="22">
        <f t="shared" si="289"/>
        <v>0</v>
      </c>
      <c r="T1422" s="22">
        <f t="shared" si="290"/>
        <v>0</v>
      </c>
      <c r="U1422" s="22" t="str">
        <f t="shared" si="291"/>
        <v/>
      </c>
      <c r="V1422" s="22" t="str">
        <f t="shared" si="292"/>
        <v/>
      </c>
      <c r="W1422" s="22" t="str">
        <f t="shared" si="293"/>
        <v/>
      </c>
      <c r="X1422" s="22" t="str">
        <f t="shared" si="294"/>
        <v/>
      </c>
      <c r="Y1422" s="22">
        <f t="shared" si="295"/>
        <v>0</v>
      </c>
      <c r="Z1422" s="22">
        <f t="shared" si="296"/>
        <v>0</v>
      </c>
      <c r="AA1422" s="22" t="str">
        <f t="shared" si="286"/>
        <v/>
      </c>
      <c r="AB1422" s="22">
        <f>COUNTIF($G$2:G1422,G1422)</f>
        <v>0</v>
      </c>
      <c r="AC1422" s="22" t="str">
        <f t="shared" si="297"/>
        <v/>
      </c>
      <c r="AD1422" s="22" t="e">
        <f>VLOOKUP(D1422,'2-班级信息'!A:AI,35,0)</f>
        <v>#N/A</v>
      </c>
      <c r="AE1422" s="22" t="e">
        <f>VLOOKUP(D1422,'2-班级信息'!A:AL,12,0)</f>
        <v>#N/A</v>
      </c>
      <c r="AF1422" s="22" t="e">
        <f t="shared" si="287"/>
        <v>#N/A</v>
      </c>
      <c r="AG1422" s="22" t="e">
        <f t="shared" si="298"/>
        <v>#N/A</v>
      </c>
    </row>
    <row r="1423" spans="1:33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2" t="str">
        <f t="shared" si="288"/>
        <v xml:space="preserve"> </v>
      </c>
      <c r="R1423" s="22" t="str">
        <f>IF(Q1423="在读",IF(IFERROR(FIND("一",D1423),0)&gt;0,"一对一",VLOOKUP(LEFT(D1423,3),班级编码!A:H,8,0)),Q1423)</f>
        <v xml:space="preserve"> </v>
      </c>
      <c r="S1423" s="22">
        <f t="shared" si="289"/>
        <v>0</v>
      </c>
      <c r="T1423" s="22">
        <f t="shared" si="290"/>
        <v>0</v>
      </c>
      <c r="U1423" s="22" t="str">
        <f t="shared" si="291"/>
        <v/>
      </c>
      <c r="V1423" s="22" t="str">
        <f t="shared" si="292"/>
        <v/>
      </c>
      <c r="W1423" s="22" t="str">
        <f t="shared" si="293"/>
        <v/>
      </c>
      <c r="X1423" s="22" t="str">
        <f t="shared" si="294"/>
        <v/>
      </c>
      <c r="Y1423" s="22">
        <f t="shared" si="295"/>
        <v>0</v>
      </c>
      <c r="Z1423" s="22">
        <f t="shared" si="296"/>
        <v>0</v>
      </c>
      <c r="AA1423" s="22" t="str">
        <f t="shared" si="286"/>
        <v/>
      </c>
      <c r="AB1423" s="22">
        <f>COUNTIF($G$2:G1423,G1423)</f>
        <v>0</v>
      </c>
      <c r="AC1423" s="22" t="str">
        <f t="shared" si="297"/>
        <v/>
      </c>
      <c r="AD1423" s="22" t="e">
        <f>VLOOKUP(D1423,'2-班级信息'!A:AI,35,0)</f>
        <v>#N/A</v>
      </c>
      <c r="AE1423" s="22" t="e">
        <f>VLOOKUP(D1423,'2-班级信息'!A:AL,12,0)</f>
        <v>#N/A</v>
      </c>
      <c r="AF1423" s="22" t="e">
        <f t="shared" si="287"/>
        <v>#N/A</v>
      </c>
      <c r="AG1423" s="22" t="e">
        <f t="shared" si="298"/>
        <v>#N/A</v>
      </c>
    </row>
    <row r="1424" spans="1:33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2" t="str">
        <f t="shared" si="288"/>
        <v xml:space="preserve"> </v>
      </c>
      <c r="R1424" s="22" t="str">
        <f>IF(Q1424="在读",IF(IFERROR(FIND("一",D1424),0)&gt;0,"一对一",VLOOKUP(LEFT(D1424,3),班级编码!A:H,8,0)),Q1424)</f>
        <v xml:space="preserve"> </v>
      </c>
      <c r="S1424" s="22">
        <f t="shared" si="289"/>
        <v>0</v>
      </c>
      <c r="T1424" s="22">
        <f t="shared" si="290"/>
        <v>0</v>
      </c>
      <c r="U1424" s="22" t="str">
        <f t="shared" si="291"/>
        <v/>
      </c>
      <c r="V1424" s="22" t="str">
        <f t="shared" si="292"/>
        <v/>
      </c>
      <c r="W1424" s="22" t="str">
        <f t="shared" si="293"/>
        <v/>
      </c>
      <c r="X1424" s="22" t="str">
        <f t="shared" si="294"/>
        <v/>
      </c>
      <c r="Y1424" s="22">
        <f t="shared" si="295"/>
        <v>0</v>
      </c>
      <c r="Z1424" s="22">
        <f t="shared" si="296"/>
        <v>0</v>
      </c>
      <c r="AA1424" s="22" t="str">
        <f t="shared" si="286"/>
        <v/>
      </c>
      <c r="AB1424" s="22">
        <f>COUNTIF($G$2:G1424,G1424)</f>
        <v>0</v>
      </c>
      <c r="AC1424" s="22" t="str">
        <f t="shared" si="297"/>
        <v/>
      </c>
      <c r="AD1424" s="22" t="e">
        <f>VLOOKUP(D1424,'2-班级信息'!A:AI,35,0)</f>
        <v>#N/A</v>
      </c>
      <c r="AE1424" s="22" t="e">
        <f>VLOOKUP(D1424,'2-班级信息'!A:AL,12,0)</f>
        <v>#N/A</v>
      </c>
      <c r="AF1424" s="22" t="e">
        <f t="shared" si="287"/>
        <v>#N/A</v>
      </c>
      <c r="AG1424" s="22" t="e">
        <f t="shared" si="298"/>
        <v>#N/A</v>
      </c>
    </row>
    <row r="1425" spans="1:33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2" t="str">
        <f t="shared" si="288"/>
        <v xml:space="preserve"> </v>
      </c>
      <c r="R1425" s="22" t="str">
        <f>IF(Q1425="在读",IF(IFERROR(FIND("一",D1425),0)&gt;0,"一对一",VLOOKUP(LEFT(D1425,3),班级编码!A:H,8,0)),Q1425)</f>
        <v xml:space="preserve"> </v>
      </c>
      <c r="S1425" s="22">
        <f t="shared" si="289"/>
        <v>0</v>
      </c>
      <c r="T1425" s="22">
        <f t="shared" si="290"/>
        <v>0</v>
      </c>
      <c r="U1425" s="22" t="str">
        <f t="shared" si="291"/>
        <v/>
      </c>
      <c r="V1425" s="22" t="str">
        <f t="shared" si="292"/>
        <v/>
      </c>
      <c r="W1425" s="22" t="str">
        <f t="shared" si="293"/>
        <v/>
      </c>
      <c r="X1425" s="22" t="str">
        <f t="shared" si="294"/>
        <v/>
      </c>
      <c r="Y1425" s="22">
        <f t="shared" si="295"/>
        <v>0</v>
      </c>
      <c r="Z1425" s="22">
        <f t="shared" si="296"/>
        <v>0</v>
      </c>
      <c r="AA1425" s="22" t="str">
        <f t="shared" si="286"/>
        <v/>
      </c>
      <c r="AB1425" s="22">
        <f>COUNTIF($G$2:G1425,G1425)</f>
        <v>0</v>
      </c>
      <c r="AC1425" s="22" t="str">
        <f t="shared" si="297"/>
        <v/>
      </c>
      <c r="AD1425" s="22" t="e">
        <f>VLOOKUP(D1425,'2-班级信息'!A:AI,35,0)</f>
        <v>#N/A</v>
      </c>
      <c r="AE1425" s="22" t="e">
        <f>VLOOKUP(D1425,'2-班级信息'!A:AL,12,0)</f>
        <v>#N/A</v>
      </c>
      <c r="AF1425" s="22" t="e">
        <f t="shared" si="287"/>
        <v>#N/A</v>
      </c>
      <c r="AG1425" s="22" t="e">
        <f t="shared" si="298"/>
        <v>#N/A</v>
      </c>
    </row>
    <row r="1426" spans="1:33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2" t="str">
        <f t="shared" si="288"/>
        <v xml:space="preserve"> </v>
      </c>
      <c r="R1426" s="22" t="str">
        <f>IF(Q1426="在读",IF(IFERROR(FIND("一",D1426),0)&gt;0,"一对一",VLOOKUP(LEFT(D1426,3),班级编码!A:H,8,0)),Q1426)</f>
        <v xml:space="preserve"> </v>
      </c>
      <c r="S1426" s="22">
        <f t="shared" si="289"/>
        <v>0</v>
      </c>
      <c r="T1426" s="22">
        <f t="shared" si="290"/>
        <v>0</v>
      </c>
      <c r="U1426" s="22" t="str">
        <f t="shared" si="291"/>
        <v/>
      </c>
      <c r="V1426" s="22" t="str">
        <f t="shared" si="292"/>
        <v/>
      </c>
      <c r="W1426" s="22" t="str">
        <f t="shared" si="293"/>
        <v/>
      </c>
      <c r="X1426" s="22" t="str">
        <f t="shared" si="294"/>
        <v/>
      </c>
      <c r="Y1426" s="22">
        <f t="shared" si="295"/>
        <v>0</v>
      </c>
      <c r="Z1426" s="22">
        <f t="shared" si="296"/>
        <v>0</v>
      </c>
      <c r="AA1426" s="22" t="str">
        <f t="shared" si="286"/>
        <v/>
      </c>
      <c r="AB1426" s="22">
        <f>COUNTIF($G$2:G1426,G1426)</f>
        <v>0</v>
      </c>
      <c r="AC1426" s="22" t="str">
        <f t="shared" si="297"/>
        <v/>
      </c>
      <c r="AD1426" s="22" t="e">
        <f>VLOOKUP(D1426,'2-班级信息'!A:AI,35,0)</f>
        <v>#N/A</v>
      </c>
      <c r="AE1426" s="22" t="e">
        <f>VLOOKUP(D1426,'2-班级信息'!A:AL,12,0)</f>
        <v>#N/A</v>
      </c>
      <c r="AF1426" s="22" t="e">
        <f t="shared" si="287"/>
        <v>#N/A</v>
      </c>
      <c r="AG1426" s="22" t="e">
        <f t="shared" si="298"/>
        <v>#N/A</v>
      </c>
    </row>
    <row r="1427" spans="1:33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2" t="str">
        <f t="shared" si="288"/>
        <v xml:space="preserve"> </v>
      </c>
      <c r="R1427" s="22" t="str">
        <f>IF(Q1427="在读",IF(IFERROR(FIND("一",D1427),0)&gt;0,"一对一",VLOOKUP(LEFT(D1427,3),班级编码!A:H,8,0)),Q1427)</f>
        <v xml:space="preserve"> </v>
      </c>
      <c r="S1427" s="22">
        <f t="shared" si="289"/>
        <v>0</v>
      </c>
      <c r="T1427" s="22">
        <f t="shared" si="290"/>
        <v>0</v>
      </c>
      <c r="U1427" s="22" t="str">
        <f t="shared" si="291"/>
        <v/>
      </c>
      <c r="V1427" s="22" t="str">
        <f t="shared" si="292"/>
        <v/>
      </c>
      <c r="W1427" s="22" t="str">
        <f t="shared" si="293"/>
        <v/>
      </c>
      <c r="X1427" s="22" t="str">
        <f t="shared" si="294"/>
        <v/>
      </c>
      <c r="Y1427" s="22">
        <f t="shared" si="295"/>
        <v>0</v>
      </c>
      <c r="Z1427" s="22">
        <f t="shared" si="296"/>
        <v>0</v>
      </c>
      <c r="AA1427" s="22" t="str">
        <f t="shared" si="286"/>
        <v/>
      </c>
      <c r="AB1427" s="22">
        <f>COUNTIF($G$2:G1427,G1427)</f>
        <v>0</v>
      </c>
      <c r="AC1427" s="22" t="str">
        <f t="shared" si="297"/>
        <v/>
      </c>
      <c r="AD1427" s="22" t="e">
        <f>VLOOKUP(D1427,'2-班级信息'!A:AI,35,0)</f>
        <v>#N/A</v>
      </c>
      <c r="AE1427" s="22" t="e">
        <f>VLOOKUP(D1427,'2-班级信息'!A:AL,12,0)</f>
        <v>#N/A</v>
      </c>
      <c r="AF1427" s="22" t="e">
        <f t="shared" si="287"/>
        <v>#N/A</v>
      </c>
      <c r="AG1427" s="22" t="e">
        <f t="shared" si="298"/>
        <v>#N/A</v>
      </c>
    </row>
    <row r="1428" spans="1:33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2" t="str">
        <f t="shared" si="288"/>
        <v xml:space="preserve"> </v>
      </c>
      <c r="R1428" s="22" t="str">
        <f>IF(Q1428="在读",IF(IFERROR(FIND("一",D1428),0)&gt;0,"一对一",VLOOKUP(LEFT(D1428,3),班级编码!A:H,8,0)),Q1428)</f>
        <v xml:space="preserve"> </v>
      </c>
      <c r="S1428" s="22">
        <f t="shared" si="289"/>
        <v>0</v>
      </c>
      <c r="T1428" s="22">
        <f t="shared" si="290"/>
        <v>0</v>
      </c>
      <c r="U1428" s="22" t="str">
        <f t="shared" si="291"/>
        <v/>
      </c>
      <c r="V1428" s="22" t="str">
        <f t="shared" si="292"/>
        <v/>
      </c>
      <c r="W1428" s="22" t="str">
        <f t="shared" si="293"/>
        <v/>
      </c>
      <c r="X1428" s="22" t="str">
        <f t="shared" si="294"/>
        <v/>
      </c>
      <c r="Y1428" s="22">
        <f t="shared" si="295"/>
        <v>0</v>
      </c>
      <c r="Z1428" s="22">
        <f t="shared" si="296"/>
        <v>0</v>
      </c>
      <c r="AA1428" s="22" t="str">
        <f t="shared" si="286"/>
        <v/>
      </c>
      <c r="AB1428" s="22">
        <f>COUNTIF($G$2:G1428,G1428)</f>
        <v>0</v>
      </c>
      <c r="AC1428" s="22" t="str">
        <f t="shared" si="297"/>
        <v/>
      </c>
      <c r="AD1428" s="22" t="e">
        <f>VLOOKUP(D1428,'2-班级信息'!A:AI,35,0)</f>
        <v>#N/A</v>
      </c>
      <c r="AE1428" s="22" t="e">
        <f>VLOOKUP(D1428,'2-班级信息'!A:AL,12,0)</f>
        <v>#N/A</v>
      </c>
      <c r="AF1428" s="22" t="e">
        <f t="shared" si="287"/>
        <v>#N/A</v>
      </c>
      <c r="AG1428" s="22" t="e">
        <f t="shared" si="298"/>
        <v>#N/A</v>
      </c>
    </row>
    <row r="1429" spans="1:33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2" t="str">
        <f t="shared" si="288"/>
        <v xml:space="preserve"> </v>
      </c>
      <c r="R1429" s="22" t="str">
        <f>IF(Q1429="在读",IF(IFERROR(FIND("一",D1429),0)&gt;0,"一对一",VLOOKUP(LEFT(D1429,3),班级编码!A:H,8,0)),Q1429)</f>
        <v xml:space="preserve"> </v>
      </c>
      <c r="S1429" s="22">
        <f t="shared" si="289"/>
        <v>0</v>
      </c>
      <c r="T1429" s="22">
        <f t="shared" si="290"/>
        <v>0</v>
      </c>
      <c r="U1429" s="22" t="str">
        <f t="shared" si="291"/>
        <v/>
      </c>
      <c r="V1429" s="22" t="str">
        <f t="shared" si="292"/>
        <v/>
      </c>
      <c r="W1429" s="22" t="str">
        <f t="shared" si="293"/>
        <v/>
      </c>
      <c r="X1429" s="22" t="str">
        <f t="shared" si="294"/>
        <v/>
      </c>
      <c r="Y1429" s="22">
        <f t="shared" si="295"/>
        <v>0</v>
      </c>
      <c r="Z1429" s="22">
        <f t="shared" si="296"/>
        <v>0</v>
      </c>
      <c r="AA1429" s="22" t="str">
        <f t="shared" si="286"/>
        <v/>
      </c>
      <c r="AB1429" s="22">
        <f>COUNTIF($G$2:G1429,G1429)</f>
        <v>0</v>
      </c>
      <c r="AC1429" s="22" t="str">
        <f t="shared" si="297"/>
        <v/>
      </c>
      <c r="AD1429" s="22" t="e">
        <f>VLOOKUP(D1429,'2-班级信息'!A:AI,35,0)</f>
        <v>#N/A</v>
      </c>
      <c r="AE1429" s="22" t="e">
        <f>VLOOKUP(D1429,'2-班级信息'!A:AL,12,0)</f>
        <v>#N/A</v>
      </c>
      <c r="AF1429" s="22" t="e">
        <f t="shared" si="287"/>
        <v>#N/A</v>
      </c>
      <c r="AG1429" s="22" t="e">
        <f t="shared" si="298"/>
        <v>#N/A</v>
      </c>
    </row>
    <row r="1430" spans="1:33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2" t="str">
        <f t="shared" si="288"/>
        <v xml:space="preserve"> </v>
      </c>
      <c r="R1430" s="22" t="str">
        <f>IF(Q1430="在读",IF(IFERROR(FIND("一",D1430),0)&gt;0,"一对一",VLOOKUP(LEFT(D1430,3),班级编码!A:H,8,0)),Q1430)</f>
        <v xml:space="preserve"> </v>
      </c>
      <c r="S1430" s="22">
        <f t="shared" si="289"/>
        <v>0</v>
      </c>
      <c r="T1430" s="22">
        <f t="shared" si="290"/>
        <v>0</v>
      </c>
      <c r="U1430" s="22" t="str">
        <f t="shared" si="291"/>
        <v/>
      </c>
      <c r="V1430" s="22" t="str">
        <f t="shared" si="292"/>
        <v/>
      </c>
      <c r="W1430" s="22" t="str">
        <f t="shared" si="293"/>
        <v/>
      </c>
      <c r="X1430" s="22" t="str">
        <f t="shared" si="294"/>
        <v/>
      </c>
      <c r="Y1430" s="22">
        <f t="shared" si="295"/>
        <v>0</v>
      </c>
      <c r="Z1430" s="22">
        <f t="shared" si="296"/>
        <v>0</v>
      </c>
      <c r="AA1430" s="22" t="str">
        <f t="shared" si="286"/>
        <v/>
      </c>
      <c r="AB1430" s="22">
        <f>COUNTIF($G$2:G1430,G1430)</f>
        <v>0</v>
      </c>
      <c r="AC1430" s="22" t="str">
        <f t="shared" si="297"/>
        <v/>
      </c>
      <c r="AD1430" s="22" t="e">
        <f>VLOOKUP(D1430,'2-班级信息'!A:AI,35,0)</f>
        <v>#N/A</v>
      </c>
      <c r="AE1430" s="22" t="e">
        <f>VLOOKUP(D1430,'2-班级信息'!A:AL,12,0)</f>
        <v>#N/A</v>
      </c>
      <c r="AF1430" s="22" t="e">
        <f t="shared" si="287"/>
        <v>#N/A</v>
      </c>
      <c r="AG1430" s="22" t="e">
        <f t="shared" si="298"/>
        <v>#N/A</v>
      </c>
    </row>
    <row r="1431" spans="1:33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2" t="str">
        <f t="shared" si="288"/>
        <v xml:space="preserve"> </v>
      </c>
      <c r="R1431" s="22" t="str">
        <f>IF(Q1431="在读",IF(IFERROR(FIND("一",D1431),0)&gt;0,"一对一",VLOOKUP(LEFT(D1431,3),班级编码!A:H,8,0)),Q1431)</f>
        <v xml:space="preserve"> </v>
      </c>
      <c r="S1431" s="22">
        <f t="shared" si="289"/>
        <v>0</v>
      </c>
      <c r="T1431" s="22">
        <f t="shared" si="290"/>
        <v>0</v>
      </c>
      <c r="U1431" s="22" t="str">
        <f t="shared" si="291"/>
        <v/>
      </c>
      <c r="V1431" s="22" t="str">
        <f t="shared" si="292"/>
        <v/>
      </c>
      <c r="W1431" s="22" t="str">
        <f t="shared" si="293"/>
        <v/>
      </c>
      <c r="X1431" s="22" t="str">
        <f t="shared" si="294"/>
        <v/>
      </c>
      <c r="Y1431" s="22">
        <f t="shared" si="295"/>
        <v>0</v>
      </c>
      <c r="Z1431" s="22">
        <f t="shared" si="296"/>
        <v>0</v>
      </c>
      <c r="AA1431" s="22" t="str">
        <f t="shared" si="286"/>
        <v/>
      </c>
      <c r="AB1431" s="22">
        <f>COUNTIF($G$2:G1431,G1431)</f>
        <v>0</v>
      </c>
      <c r="AC1431" s="22" t="str">
        <f t="shared" si="297"/>
        <v/>
      </c>
      <c r="AD1431" s="22" t="e">
        <f>VLOOKUP(D1431,'2-班级信息'!A:AI,35,0)</f>
        <v>#N/A</v>
      </c>
      <c r="AE1431" s="22" t="e">
        <f>VLOOKUP(D1431,'2-班级信息'!A:AL,12,0)</f>
        <v>#N/A</v>
      </c>
      <c r="AF1431" s="22" t="e">
        <f t="shared" si="287"/>
        <v>#N/A</v>
      </c>
      <c r="AG1431" s="22" t="e">
        <f t="shared" si="298"/>
        <v>#N/A</v>
      </c>
    </row>
    <row r="1432" spans="1:33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2" t="str">
        <f t="shared" si="288"/>
        <v xml:space="preserve"> </v>
      </c>
      <c r="R1432" s="22" t="str">
        <f>IF(Q1432="在读",IF(IFERROR(FIND("一",D1432),0)&gt;0,"一对一",VLOOKUP(LEFT(D1432,3),班级编码!A:H,8,0)),Q1432)</f>
        <v xml:space="preserve"> </v>
      </c>
      <c r="S1432" s="22">
        <f t="shared" si="289"/>
        <v>0</v>
      </c>
      <c r="T1432" s="22">
        <f t="shared" si="290"/>
        <v>0</v>
      </c>
      <c r="U1432" s="22" t="str">
        <f t="shared" si="291"/>
        <v/>
      </c>
      <c r="V1432" s="22" t="str">
        <f t="shared" si="292"/>
        <v/>
      </c>
      <c r="W1432" s="22" t="str">
        <f t="shared" si="293"/>
        <v/>
      </c>
      <c r="X1432" s="22" t="str">
        <f t="shared" si="294"/>
        <v/>
      </c>
      <c r="Y1432" s="22">
        <f t="shared" si="295"/>
        <v>0</v>
      </c>
      <c r="Z1432" s="22">
        <f t="shared" si="296"/>
        <v>0</v>
      </c>
      <c r="AA1432" s="22" t="str">
        <f t="shared" si="286"/>
        <v/>
      </c>
      <c r="AB1432" s="22">
        <f>COUNTIF($G$2:G1432,G1432)</f>
        <v>0</v>
      </c>
      <c r="AC1432" s="22" t="str">
        <f t="shared" si="297"/>
        <v/>
      </c>
      <c r="AD1432" s="22" t="e">
        <f>VLOOKUP(D1432,'2-班级信息'!A:AI,35,0)</f>
        <v>#N/A</v>
      </c>
      <c r="AE1432" s="22" t="e">
        <f>VLOOKUP(D1432,'2-班级信息'!A:AL,12,0)</f>
        <v>#N/A</v>
      </c>
      <c r="AF1432" s="22" t="e">
        <f t="shared" si="287"/>
        <v>#N/A</v>
      </c>
      <c r="AG1432" s="22" t="e">
        <f t="shared" si="298"/>
        <v>#N/A</v>
      </c>
    </row>
    <row r="1433" spans="1:33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2" t="str">
        <f t="shared" si="288"/>
        <v xml:space="preserve"> </v>
      </c>
      <c r="R1433" s="22" t="str">
        <f>IF(Q1433="在读",IF(IFERROR(FIND("一",D1433),0)&gt;0,"一对一",VLOOKUP(LEFT(D1433,3),班级编码!A:H,8,0)),Q1433)</f>
        <v xml:space="preserve"> </v>
      </c>
      <c r="S1433" s="22">
        <f t="shared" si="289"/>
        <v>0</v>
      </c>
      <c r="T1433" s="22">
        <f t="shared" si="290"/>
        <v>0</v>
      </c>
      <c r="U1433" s="22" t="str">
        <f t="shared" si="291"/>
        <v/>
      </c>
      <c r="V1433" s="22" t="str">
        <f t="shared" si="292"/>
        <v/>
      </c>
      <c r="W1433" s="22" t="str">
        <f t="shared" si="293"/>
        <v/>
      </c>
      <c r="X1433" s="22" t="str">
        <f t="shared" si="294"/>
        <v/>
      </c>
      <c r="Y1433" s="22">
        <f t="shared" si="295"/>
        <v>0</v>
      </c>
      <c r="Z1433" s="22">
        <f t="shared" si="296"/>
        <v>0</v>
      </c>
      <c r="AA1433" s="22" t="str">
        <f t="shared" si="286"/>
        <v/>
      </c>
      <c r="AB1433" s="22">
        <f>COUNTIF($G$2:G1433,G1433)</f>
        <v>0</v>
      </c>
      <c r="AC1433" s="22" t="str">
        <f t="shared" si="297"/>
        <v/>
      </c>
      <c r="AD1433" s="22" t="e">
        <f>VLOOKUP(D1433,'2-班级信息'!A:AI,35,0)</f>
        <v>#N/A</v>
      </c>
      <c r="AE1433" s="22" t="e">
        <f>VLOOKUP(D1433,'2-班级信息'!A:AL,12,0)</f>
        <v>#N/A</v>
      </c>
      <c r="AF1433" s="22" t="e">
        <f t="shared" si="287"/>
        <v>#N/A</v>
      </c>
      <c r="AG1433" s="22" t="e">
        <f t="shared" si="298"/>
        <v>#N/A</v>
      </c>
    </row>
    <row r="1434" spans="1:33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2" t="str">
        <f t="shared" si="288"/>
        <v xml:space="preserve"> </v>
      </c>
      <c r="R1434" s="22" t="str">
        <f>IF(Q1434="在读",IF(IFERROR(FIND("一",D1434),0)&gt;0,"一对一",VLOOKUP(LEFT(D1434,3),班级编码!A:H,8,0)),Q1434)</f>
        <v xml:space="preserve"> </v>
      </c>
      <c r="S1434" s="22">
        <f t="shared" si="289"/>
        <v>0</v>
      </c>
      <c r="T1434" s="22">
        <f t="shared" si="290"/>
        <v>0</v>
      </c>
      <c r="U1434" s="22" t="str">
        <f t="shared" si="291"/>
        <v/>
      </c>
      <c r="V1434" s="22" t="str">
        <f t="shared" si="292"/>
        <v/>
      </c>
      <c r="W1434" s="22" t="str">
        <f t="shared" si="293"/>
        <v/>
      </c>
      <c r="X1434" s="22" t="str">
        <f t="shared" si="294"/>
        <v/>
      </c>
      <c r="Y1434" s="22">
        <f t="shared" si="295"/>
        <v>0</v>
      </c>
      <c r="Z1434" s="22">
        <f t="shared" si="296"/>
        <v>0</v>
      </c>
      <c r="AA1434" s="22" t="str">
        <f t="shared" si="286"/>
        <v/>
      </c>
      <c r="AB1434" s="22">
        <f>COUNTIF($G$2:G1434,G1434)</f>
        <v>0</v>
      </c>
      <c r="AC1434" s="22" t="str">
        <f t="shared" si="297"/>
        <v/>
      </c>
      <c r="AD1434" s="22" t="e">
        <f>VLOOKUP(D1434,'2-班级信息'!A:AI,35,0)</f>
        <v>#N/A</v>
      </c>
      <c r="AE1434" s="22" t="e">
        <f>VLOOKUP(D1434,'2-班级信息'!A:AL,12,0)</f>
        <v>#N/A</v>
      </c>
      <c r="AF1434" s="22" t="e">
        <f t="shared" si="287"/>
        <v>#N/A</v>
      </c>
      <c r="AG1434" s="22" t="e">
        <f t="shared" si="298"/>
        <v>#N/A</v>
      </c>
    </row>
    <row r="1435" spans="1:33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2" t="str">
        <f t="shared" si="288"/>
        <v xml:space="preserve"> </v>
      </c>
      <c r="R1435" s="22" t="str">
        <f>IF(Q1435="在读",IF(IFERROR(FIND("一",D1435),0)&gt;0,"一对一",VLOOKUP(LEFT(D1435,3),班级编码!A:H,8,0)),Q1435)</f>
        <v xml:space="preserve"> </v>
      </c>
      <c r="S1435" s="22">
        <f t="shared" si="289"/>
        <v>0</v>
      </c>
      <c r="T1435" s="22">
        <f t="shared" si="290"/>
        <v>0</v>
      </c>
      <c r="U1435" s="22" t="str">
        <f t="shared" si="291"/>
        <v/>
      </c>
      <c r="V1435" s="22" t="str">
        <f t="shared" si="292"/>
        <v/>
      </c>
      <c r="W1435" s="22" t="str">
        <f t="shared" si="293"/>
        <v/>
      </c>
      <c r="X1435" s="22" t="str">
        <f t="shared" si="294"/>
        <v/>
      </c>
      <c r="Y1435" s="22">
        <f t="shared" si="295"/>
        <v>0</v>
      </c>
      <c r="Z1435" s="22">
        <f t="shared" si="296"/>
        <v>0</v>
      </c>
      <c r="AA1435" s="22" t="str">
        <f t="shared" si="286"/>
        <v/>
      </c>
      <c r="AB1435" s="22">
        <f>COUNTIF($G$2:G1435,G1435)</f>
        <v>0</v>
      </c>
      <c r="AC1435" s="22" t="str">
        <f t="shared" si="297"/>
        <v/>
      </c>
      <c r="AD1435" s="22" t="e">
        <f>VLOOKUP(D1435,'2-班级信息'!A:AI,35,0)</f>
        <v>#N/A</v>
      </c>
      <c r="AE1435" s="22" t="e">
        <f>VLOOKUP(D1435,'2-班级信息'!A:AL,12,0)</f>
        <v>#N/A</v>
      </c>
      <c r="AF1435" s="22" t="e">
        <f t="shared" si="287"/>
        <v>#N/A</v>
      </c>
      <c r="AG1435" s="22" t="e">
        <f t="shared" si="298"/>
        <v>#N/A</v>
      </c>
    </row>
    <row r="1436" spans="1:33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2" t="str">
        <f t="shared" si="288"/>
        <v xml:space="preserve"> </v>
      </c>
      <c r="R1436" s="22" t="str">
        <f>IF(Q1436="在读",IF(IFERROR(FIND("一",D1436),0)&gt;0,"一对一",VLOOKUP(LEFT(D1436,3),班级编码!A:H,8,0)),Q1436)</f>
        <v xml:space="preserve"> </v>
      </c>
      <c r="S1436" s="22">
        <f t="shared" si="289"/>
        <v>0</v>
      </c>
      <c r="T1436" s="22">
        <f t="shared" si="290"/>
        <v>0</v>
      </c>
      <c r="U1436" s="22" t="str">
        <f t="shared" si="291"/>
        <v/>
      </c>
      <c r="V1436" s="22" t="str">
        <f t="shared" si="292"/>
        <v/>
      </c>
      <c r="W1436" s="22" t="str">
        <f t="shared" si="293"/>
        <v/>
      </c>
      <c r="X1436" s="22" t="str">
        <f t="shared" si="294"/>
        <v/>
      </c>
      <c r="Y1436" s="22">
        <f t="shared" si="295"/>
        <v>0</v>
      </c>
      <c r="Z1436" s="22">
        <f t="shared" si="296"/>
        <v>0</v>
      </c>
      <c r="AA1436" s="22" t="str">
        <f t="shared" si="286"/>
        <v/>
      </c>
      <c r="AB1436" s="22">
        <f>COUNTIF($G$2:G1436,G1436)</f>
        <v>0</v>
      </c>
      <c r="AC1436" s="22" t="str">
        <f t="shared" si="297"/>
        <v/>
      </c>
      <c r="AD1436" s="22" t="e">
        <f>VLOOKUP(D1436,'2-班级信息'!A:AI,35,0)</f>
        <v>#N/A</v>
      </c>
      <c r="AE1436" s="22" t="e">
        <f>VLOOKUP(D1436,'2-班级信息'!A:AL,12,0)</f>
        <v>#N/A</v>
      </c>
      <c r="AF1436" s="22" t="e">
        <f t="shared" si="287"/>
        <v>#N/A</v>
      </c>
      <c r="AG1436" s="22" t="e">
        <f t="shared" si="298"/>
        <v>#N/A</v>
      </c>
    </row>
    <row r="1437" spans="1:33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2" t="str">
        <f t="shared" si="288"/>
        <v xml:space="preserve"> </v>
      </c>
      <c r="R1437" s="22" t="str">
        <f>IF(Q1437="在读",IF(IFERROR(FIND("一",D1437),0)&gt;0,"一对一",VLOOKUP(LEFT(D1437,3),班级编码!A:H,8,0)),Q1437)</f>
        <v xml:space="preserve"> </v>
      </c>
      <c r="S1437" s="22">
        <f t="shared" si="289"/>
        <v>0</v>
      </c>
      <c r="T1437" s="22">
        <f t="shared" si="290"/>
        <v>0</v>
      </c>
      <c r="U1437" s="22" t="str">
        <f t="shared" si="291"/>
        <v/>
      </c>
      <c r="V1437" s="22" t="str">
        <f t="shared" si="292"/>
        <v/>
      </c>
      <c r="W1437" s="22" t="str">
        <f t="shared" si="293"/>
        <v/>
      </c>
      <c r="X1437" s="22" t="str">
        <f t="shared" si="294"/>
        <v/>
      </c>
      <c r="Y1437" s="22">
        <f t="shared" si="295"/>
        <v>0</v>
      </c>
      <c r="Z1437" s="22">
        <f t="shared" si="296"/>
        <v>0</v>
      </c>
      <c r="AA1437" s="22" t="str">
        <f t="shared" si="286"/>
        <v/>
      </c>
      <c r="AB1437" s="22">
        <f>COUNTIF($G$2:G1437,G1437)</f>
        <v>0</v>
      </c>
      <c r="AC1437" s="22" t="str">
        <f t="shared" si="297"/>
        <v/>
      </c>
      <c r="AD1437" s="22" t="e">
        <f>VLOOKUP(D1437,'2-班级信息'!A:AI,35,0)</f>
        <v>#N/A</v>
      </c>
      <c r="AE1437" s="22" t="e">
        <f>VLOOKUP(D1437,'2-班级信息'!A:AL,12,0)</f>
        <v>#N/A</v>
      </c>
      <c r="AF1437" s="22" t="e">
        <f t="shared" si="287"/>
        <v>#N/A</v>
      </c>
      <c r="AG1437" s="22" t="e">
        <f t="shared" si="298"/>
        <v>#N/A</v>
      </c>
    </row>
    <row r="1438" spans="1:33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2" t="str">
        <f t="shared" si="288"/>
        <v xml:space="preserve"> </v>
      </c>
      <c r="R1438" s="22" t="str">
        <f>IF(Q1438="在读",IF(IFERROR(FIND("一",D1438),0)&gt;0,"一对一",VLOOKUP(LEFT(D1438,3),班级编码!A:H,8,0)),Q1438)</f>
        <v xml:space="preserve"> </v>
      </c>
      <c r="S1438" s="22">
        <f t="shared" si="289"/>
        <v>0</v>
      </c>
      <c r="T1438" s="22">
        <f t="shared" si="290"/>
        <v>0</v>
      </c>
      <c r="U1438" s="22" t="str">
        <f t="shared" si="291"/>
        <v/>
      </c>
      <c r="V1438" s="22" t="str">
        <f t="shared" si="292"/>
        <v/>
      </c>
      <c r="W1438" s="22" t="str">
        <f t="shared" si="293"/>
        <v/>
      </c>
      <c r="X1438" s="22" t="str">
        <f t="shared" si="294"/>
        <v/>
      </c>
      <c r="Y1438" s="22">
        <f t="shared" si="295"/>
        <v>0</v>
      </c>
      <c r="Z1438" s="22">
        <f t="shared" si="296"/>
        <v>0</v>
      </c>
      <c r="AA1438" s="22" t="str">
        <f t="shared" si="286"/>
        <v/>
      </c>
      <c r="AB1438" s="22">
        <f>COUNTIF($G$2:G1438,G1438)</f>
        <v>0</v>
      </c>
      <c r="AC1438" s="22" t="str">
        <f t="shared" si="297"/>
        <v/>
      </c>
      <c r="AD1438" s="22" t="e">
        <f>VLOOKUP(D1438,'2-班级信息'!A:AI,35,0)</f>
        <v>#N/A</v>
      </c>
      <c r="AE1438" s="22" t="e">
        <f>VLOOKUP(D1438,'2-班级信息'!A:AL,12,0)</f>
        <v>#N/A</v>
      </c>
      <c r="AF1438" s="22" t="e">
        <f t="shared" si="287"/>
        <v>#N/A</v>
      </c>
      <c r="AG1438" s="22" t="e">
        <f t="shared" si="298"/>
        <v>#N/A</v>
      </c>
    </row>
    <row r="1439" spans="1:33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2" t="str">
        <f t="shared" si="288"/>
        <v xml:space="preserve"> </v>
      </c>
      <c r="R1439" s="22" t="str">
        <f>IF(Q1439="在读",IF(IFERROR(FIND("一",D1439),0)&gt;0,"一对一",VLOOKUP(LEFT(D1439,3),班级编码!A:H,8,0)),Q1439)</f>
        <v xml:space="preserve"> </v>
      </c>
      <c r="S1439" s="22">
        <f t="shared" si="289"/>
        <v>0</v>
      </c>
      <c r="T1439" s="22">
        <f t="shared" si="290"/>
        <v>0</v>
      </c>
      <c r="U1439" s="22" t="str">
        <f t="shared" si="291"/>
        <v/>
      </c>
      <c r="V1439" s="22" t="str">
        <f t="shared" si="292"/>
        <v/>
      </c>
      <c r="W1439" s="22" t="str">
        <f t="shared" si="293"/>
        <v/>
      </c>
      <c r="X1439" s="22" t="str">
        <f t="shared" si="294"/>
        <v/>
      </c>
      <c r="Y1439" s="22">
        <f t="shared" si="295"/>
        <v>0</v>
      </c>
      <c r="Z1439" s="22">
        <f t="shared" si="296"/>
        <v>0</v>
      </c>
      <c r="AA1439" s="22" t="str">
        <f t="shared" si="286"/>
        <v/>
      </c>
      <c r="AB1439" s="22">
        <f>COUNTIF($G$2:G1439,G1439)</f>
        <v>0</v>
      </c>
      <c r="AC1439" s="22" t="str">
        <f t="shared" si="297"/>
        <v/>
      </c>
      <c r="AD1439" s="22" t="e">
        <f>VLOOKUP(D1439,'2-班级信息'!A:AI,35,0)</f>
        <v>#N/A</v>
      </c>
      <c r="AE1439" s="22" t="e">
        <f>VLOOKUP(D1439,'2-班级信息'!A:AL,12,0)</f>
        <v>#N/A</v>
      </c>
      <c r="AF1439" s="22" t="e">
        <f t="shared" si="287"/>
        <v>#N/A</v>
      </c>
      <c r="AG1439" s="22" t="e">
        <f t="shared" si="298"/>
        <v>#N/A</v>
      </c>
    </row>
    <row r="1440" spans="1:33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2" t="str">
        <f t="shared" si="288"/>
        <v xml:space="preserve"> </v>
      </c>
      <c r="R1440" s="22" t="str">
        <f>IF(Q1440="在读",IF(IFERROR(FIND("一",D1440),0)&gt;0,"一对一",VLOOKUP(LEFT(D1440,3),班级编码!A:H,8,0)),Q1440)</f>
        <v xml:space="preserve"> </v>
      </c>
      <c r="S1440" s="22">
        <f t="shared" si="289"/>
        <v>0</v>
      </c>
      <c r="T1440" s="22">
        <f t="shared" si="290"/>
        <v>0</v>
      </c>
      <c r="U1440" s="22" t="str">
        <f t="shared" si="291"/>
        <v/>
      </c>
      <c r="V1440" s="22" t="str">
        <f t="shared" si="292"/>
        <v/>
      </c>
      <c r="W1440" s="22" t="str">
        <f t="shared" si="293"/>
        <v/>
      </c>
      <c r="X1440" s="22" t="str">
        <f t="shared" si="294"/>
        <v/>
      </c>
      <c r="Y1440" s="22">
        <f t="shared" si="295"/>
        <v>0</v>
      </c>
      <c r="Z1440" s="22">
        <f t="shared" si="296"/>
        <v>0</v>
      </c>
      <c r="AA1440" s="22" t="str">
        <f t="shared" si="286"/>
        <v/>
      </c>
      <c r="AB1440" s="22">
        <f>COUNTIF($G$2:G1440,G1440)</f>
        <v>0</v>
      </c>
      <c r="AC1440" s="22" t="str">
        <f t="shared" si="297"/>
        <v/>
      </c>
      <c r="AD1440" s="22" t="e">
        <f>VLOOKUP(D1440,'2-班级信息'!A:AI,35,0)</f>
        <v>#N/A</v>
      </c>
      <c r="AE1440" s="22" t="e">
        <f>VLOOKUP(D1440,'2-班级信息'!A:AL,12,0)</f>
        <v>#N/A</v>
      </c>
      <c r="AF1440" s="22" t="e">
        <f t="shared" si="287"/>
        <v>#N/A</v>
      </c>
      <c r="AG1440" s="22" t="e">
        <f t="shared" si="298"/>
        <v>#N/A</v>
      </c>
    </row>
    <row r="1441" spans="1:33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2" t="str">
        <f t="shared" si="288"/>
        <v xml:space="preserve"> </v>
      </c>
      <c r="R1441" s="22" t="str">
        <f>IF(Q1441="在读",IF(IFERROR(FIND("一",D1441),0)&gt;0,"一对一",VLOOKUP(LEFT(D1441,3),班级编码!A:H,8,0)),Q1441)</f>
        <v xml:space="preserve"> </v>
      </c>
      <c r="S1441" s="22">
        <f t="shared" si="289"/>
        <v>0</v>
      </c>
      <c r="T1441" s="22">
        <f t="shared" si="290"/>
        <v>0</v>
      </c>
      <c r="U1441" s="22" t="str">
        <f t="shared" si="291"/>
        <v/>
      </c>
      <c r="V1441" s="22" t="str">
        <f t="shared" si="292"/>
        <v/>
      </c>
      <c r="W1441" s="22" t="str">
        <f t="shared" si="293"/>
        <v/>
      </c>
      <c r="X1441" s="22" t="str">
        <f t="shared" si="294"/>
        <v/>
      </c>
      <c r="Y1441" s="22">
        <f t="shared" si="295"/>
        <v>0</v>
      </c>
      <c r="Z1441" s="22">
        <f t="shared" si="296"/>
        <v>0</v>
      </c>
      <c r="AA1441" s="22" t="str">
        <f t="shared" si="286"/>
        <v/>
      </c>
      <c r="AB1441" s="22">
        <f>COUNTIF($G$2:G1441,G1441)</f>
        <v>0</v>
      </c>
      <c r="AC1441" s="22" t="str">
        <f t="shared" si="297"/>
        <v/>
      </c>
      <c r="AD1441" s="22" t="e">
        <f>VLOOKUP(D1441,'2-班级信息'!A:AI,35,0)</f>
        <v>#N/A</v>
      </c>
      <c r="AE1441" s="22" t="e">
        <f>VLOOKUP(D1441,'2-班级信息'!A:AL,12,0)</f>
        <v>#N/A</v>
      </c>
      <c r="AF1441" s="22" t="e">
        <f t="shared" si="287"/>
        <v>#N/A</v>
      </c>
      <c r="AG1441" s="22" t="e">
        <f t="shared" si="298"/>
        <v>#N/A</v>
      </c>
    </row>
    <row r="1442" spans="1:33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2" t="str">
        <f t="shared" si="288"/>
        <v xml:space="preserve"> </v>
      </c>
      <c r="R1442" s="22" t="str">
        <f>IF(Q1442="在读",IF(IFERROR(FIND("一",D1442),0)&gt;0,"一对一",VLOOKUP(LEFT(D1442,3),班级编码!A:H,8,0)),Q1442)</f>
        <v xml:space="preserve"> </v>
      </c>
      <c r="S1442" s="22">
        <f t="shared" si="289"/>
        <v>0</v>
      </c>
      <c r="T1442" s="22">
        <f t="shared" si="290"/>
        <v>0</v>
      </c>
      <c r="U1442" s="22" t="str">
        <f t="shared" si="291"/>
        <v/>
      </c>
      <c r="V1442" s="22" t="str">
        <f t="shared" si="292"/>
        <v/>
      </c>
      <c r="W1442" s="22" t="str">
        <f t="shared" si="293"/>
        <v/>
      </c>
      <c r="X1442" s="22" t="str">
        <f t="shared" si="294"/>
        <v/>
      </c>
      <c r="Y1442" s="22">
        <f t="shared" si="295"/>
        <v>0</v>
      </c>
      <c r="Z1442" s="22">
        <f t="shared" si="296"/>
        <v>0</v>
      </c>
      <c r="AA1442" s="22" t="str">
        <f t="shared" si="286"/>
        <v/>
      </c>
      <c r="AB1442" s="22">
        <f>COUNTIF($G$2:G1442,G1442)</f>
        <v>0</v>
      </c>
      <c r="AC1442" s="22" t="str">
        <f t="shared" si="297"/>
        <v/>
      </c>
      <c r="AD1442" s="22" t="e">
        <f>VLOOKUP(D1442,'2-班级信息'!A:AI,35,0)</f>
        <v>#N/A</v>
      </c>
      <c r="AE1442" s="22" t="e">
        <f>VLOOKUP(D1442,'2-班级信息'!A:AL,12,0)</f>
        <v>#N/A</v>
      </c>
      <c r="AF1442" s="22" t="e">
        <f t="shared" si="287"/>
        <v>#N/A</v>
      </c>
      <c r="AG1442" s="22" t="e">
        <f t="shared" si="298"/>
        <v>#N/A</v>
      </c>
    </row>
    <row r="1443" spans="1:33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2" t="str">
        <f t="shared" si="288"/>
        <v xml:space="preserve"> </v>
      </c>
      <c r="R1443" s="22" t="str">
        <f>IF(Q1443="在读",IF(IFERROR(FIND("一",D1443),0)&gt;0,"一对一",VLOOKUP(LEFT(D1443,3),班级编码!A:H,8,0)),Q1443)</f>
        <v xml:space="preserve"> </v>
      </c>
      <c r="S1443" s="22">
        <f t="shared" si="289"/>
        <v>0</v>
      </c>
      <c r="T1443" s="22">
        <f t="shared" si="290"/>
        <v>0</v>
      </c>
      <c r="U1443" s="22" t="str">
        <f t="shared" si="291"/>
        <v/>
      </c>
      <c r="V1443" s="22" t="str">
        <f t="shared" si="292"/>
        <v/>
      </c>
      <c r="W1443" s="22" t="str">
        <f t="shared" si="293"/>
        <v/>
      </c>
      <c r="X1443" s="22" t="str">
        <f t="shared" si="294"/>
        <v/>
      </c>
      <c r="Y1443" s="22">
        <f t="shared" si="295"/>
        <v>0</v>
      </c>
      <c r="Z1443" s="22">
        <f t="shared" si="296"/>
        <v>0</v>
      </c>
      <c r="AA1443" s="22" t="str">
        <f t="shared" si="286"/>
        <v/>
      </c>
      <c r="AB1443" s="22">
        <f>COUNTIF($G$2:G1443,G1443)</f>
        <v>0</v>
      </c>
      <c r="AC1443" s="22" t="str">
        <f t="shared" si="297"/>
        <v/>
      </c>
      <c r="AD1443" s="22" t="e">
        <f>VLOOKUP(D1443,'2-班级信息'!A:AI,35,0)</f>
        <v>#N/A</v>
      </c>
      <c r="AE1443" s="22" t="e">
        <f>VLOOKUP(D1443,'2-班级信息'!A:AL,12,0)</f>
        <v>#N/A</v>
      </c>
      <c r="AF1443" s="22" t="e">
        <f t="shared" si="287"/>
        <v>#N/A</v>
      </c>
      <c r="AG1443" s="22" t="e">
        <f t="shared" si="298"/>
        <v>#N/A</v>
      </c>
    </row>
    <row r="1444" spans="1:33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2" t="str">
        <f t="shared" si="288"/>
        <v xml:space="preserve"> </v>
      </c>
      <c r="R1444" s="22" t="str">
        <f>IF(Q1444="在读",IF(IFERROR(FIND("一",D1444),0)&gt;0,"一对一",VLOOKUP(LEFT(D1444,3),班级编码!A:H,8,0)),Q1444)</f>
        <v xml:space="preserve"> </v>
      </c>
      <c r="S1444" s="22">
        <f t="shared" si="289"/>
        <v>0</v>
      </c>
      <c r="T1444" s="22">
        <f t="shared" si="290"/>
        <v>0</v>
      </c>
      <c r="U1444" s="22" t="str">
        <f t="shared" si="291"/>
        <v/>
      </c>
      <c r="V1444" s="22" t="str">
        <f t="shared" si="292"/>
        <v/>
      </c>
      <c r="W1444" s="22" t="str">
        <f t="shared" si="293"/>
        <v/>
      </c>
      <c r="X1444" s="22" t="str">
        <f t="shared" si="294"/>
        <v/>
      </c>
      <c r="Y1444" s="22">
        <f t="shared" si="295"/>
        <v>0</v>
      </c>
      <c r="Z1444" s="22">
        <f t="shared" si="296"/>
        <v>0</v>
      </c>
      <c r="AA1444" s="22" t="str">
        <f t="shared" si="286"/>
        <v/>
      </c>
      <c r="AB1444" s="22">
        <f>COUNTIF($G$2:G1444,G1444)</f>
        <v>0</v>
      </c>
      <c r="AC1444" s="22" t="str">
        <f t="shared" si="297"/>
        <v/>
      </c>
      <c r="AD1444" s="22" t="e">
        <f>VLOOKUP(D1444,'2-班级信息'!A:AI,35,0)</f>
        <v>#N/A</v>
      </c>
      <c r="AE1444" s="22" t="e">
        <f>VLOOKUP(D1444,'2-班级信息'!A:AL,12,0)</f>
        <v>#N/A</v>
      </c>
      <c r="AF1444" s="22" t="e">
        <f t="shared" si="287"/>
        <v>#N/A</v>
      </c>
      <c r="AG1444" s="22" t="e">
        <f t="shared" si="298"/>
        <v>#N/A</v>
      </c>
    </row>
    <row r="1445" spans="1:33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2" t="str">
        <f t="shared" si="288"/>
        <v xml:space="preserve"> </v>
      </c>
      <c r="R1445" s="22" t="str">
        <f>IF(Q1445="在读",IF(IFERROR(FIND("一",D1445),0)&gt;0,"一对一",VLOOKUP(LEFT(D1445,3),班级编码!A:H,8,0)),Q1445)</f>
        <v xml:space="preserve"> </v>
      </c>
      <c r="S1445" s="22">
        <f t="shared" si="289"/>
        <v>0</v>
      </c>
      <c r="T1445" s="22">
        <f t="shared" si="290"/>
        <v>0</v>
      </c>
      <c r="U1445" s="22" t="str">
        <f t="shared" si="291"/>
        <v/>
      </c>
      <c r="V1445" s="22" t="str">
        <f t="shared" si="292"/>
        <v/>
      </c>
      <c r="W1445" s="22" t="str">
        <f t="shared" si="293"/>
        <v/>
      </c>
      <c r="X1445" s="22" t="str">
        <f t="shared" si="294"/>
        <v/>
      </c>
      <c r="Y1445" s="22">
        <f t="shared" si="295"/>
        <v>0</v>
      </c>
      <c r="Z1445" s="22">
        <f t="shared" si="296"/>
        <v>0</v>
      </c>
      <c r="AA1445" s="22" t="str">
        <f t="shared" si="286"/>
        <v/>
      </c>
      <c r="AB1445" s="22">
        <f>COUNTIF($G$2:G1445,G1445)</f>
        <v>0</v>
      </c>
      <c r="AC1445" s="22" t="str">
        <f t="shared" si="297"/>
        <v/>
      </c>
      <c r="AD1445" s="22" t="e">
        <f>VLOOKUP(D1445,'2-班级信息'!A:AI,35,0)</f>
        <v>#N/A</v>
      </c>
      <c r="AE1445" s="22" t="e">
        <f>VLOOKUP(D1445,'2-班级信息'!A:AL,12,0)</f>
        <v>#N/A</v>
      </c>
      <c r="AF1445" s="22" t="e">
        <f t="shared" si="287"/>
        <v>#N/A</v>
      </c>
      <c r="AG1445" s="22" t="e">
        <f t="shared" si="298"/>
        <v>#N/A</v>
      </c>
    </row>
    <row r="1446" spans="1:33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2" t="str">
        <f t="shared" si="288"/>
        <v xml:space="preserve"> </v>
      </c>
      <c r="R1446" s="22" t="str">
        <f>IF(Q1446="在读",IF(IFERROR(FIND("一",D1446),0)&gt;0,"一对一",VLOOKUP(LEFT(D1446,3),班级编码!A:H,8,0)),Q1446)</f>
        <v xml:space="preserve"> </v>
      </c>
      <c r="S1446" s="22">
        <f t="shared" si="289"/>
        <v>0</v>
      </c>
      <c r="T1446" s="22">
        <f t="shared" si="290"/>
        <v>0</v>
      </c>
      <c r="U1446" s="22" t="str">
        <f t="shared" si="291"/>
        <v/>
      </c>
      <c r="V1446" s="22" t="str">
        <f t="shared" si="292"/>
        <v/>
      </c>
      <c r="W1446" s="22" t="str">
        <f t="shared" si="293"/>
        <v/>
      </c>
      <c r="X1446" s="22" t="str">
        <f t="shared" si="294"/>
        <v/>
      </c>
      <c r="Y1446" s="22">
        <f t="shared" si="295"/>
        <v>0</v>
      </c>
      <c r="Z1446" s="22">
        <f t="shared" si="296"/>
        <v>0</v>
      </c>
      <c r="AA1446" s="22" t="str">
        <f t="shared" si="286"/>
        <v/>
      </c>
      <c r="AB1446" s="22">
        <f>COUNTIF($G$2:G1446,G1446)</f>
        <v>0</v>
      </c>
      <c r="AC1446" s="22" t="str">
        <f t="shared" si="297"/>
        <v/>
      </c>
      <c r="AD1446" s="22" t="e">
        <f>VLOOKUP(D1446,'2-班级信息'!A:AI,35,0)</f>
        <v>#N/A</v>
      </c>
      <c r="AE1446" s="22" t="e">
        <f>VLOOKUP(D1446,'2-班级信息'!A:AL,12,0)</f>
        <v>#N/A</v>
      </c>
      <c r="AF1446" s="22" t="e">
        <f t="shared" si="287"/>
        <v>#N/A</v>
      </c>
      <c r="AG1446" s="22" t="e">
        <f t="shared" si="298"/>
        <v>#N/A</v>
      </c>
    </row>
    <row r="1447" spans="1:33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2" t="str">
        <f t="shared" si="288"/>
        <v xml:space="preserve"> </v>
      </c>
      <c r="R1447" s="22" t="str">
        <f>IF(Q1447="在读",IF(IFERROR(FIND("一",D1447),0)&gt;0,"一对一",VLOOKUP(LEFT(D1447,3),班级编码!A:H,8,0)),Q1447)</f>
        <v xml:space="preserve"> </v>
      </c>
      <c r="S1447" s="22">
        <f t="shared" si="289"/>
        <v>0</v>
      </c>
      <c r="T1447" s="22">
        <f t="shared" si="290"/>
        <v>0</v>
      </c>
      <c r="U1447" s="22" t="str">
        <f t="shared" si="291"/>
        <v/>
      </c>
      <c r="V1447" s="22" t="str">
        <f t="shared" si="292"/>
        <v/>
      </c>
      <c r="W1447" s="22" t="str">
        <f t="shared" si="293"/>
        <v/>
      </c>
      <c r="X1447" s="22" t="str">
        <f t="shared" si="294"/>
        <v/>
      </c>
      <c r="Y1447" s="22">
        <f t="shared" si="295"/>
        <v>0</v>
      </c>
      <c r="Z1447" s="22">
        <f t="shared" si="296"/>
        <v>0</v>
      </c>
      <c r="AA1447" s="22" t="str">
        <f t="shared" si="286"/>
        <v/>
      </c>
      <c r="AB1447" s="22">
        <f>COUNTIF($G$2:G1447,G1447)</f>
        <v>0</v>
      </c>
      <c r="AC1447" s="22" t="str">
        <f t="shared" si="297"/>
        <v/>
      </c>
      <c r="AD1447" s="22" t="e">
        <f>VLOOKUP(D1447,'2-班级信息'!A:AI,35,0)</f>
        <v>#N/A</v>
      </c>
      <c r="AE1447" s="22" t="e">
        <f>VLOOKUP(D1447,'2-班级信息'!A:AL,12,0)</f>
        <v>#N/A</v>
      </c>
      <c r="AF1447" s="22" t="e">
        <f t="shared" si="287"/>
        <v>#N/A</v>
      </c>
      <c r="AG1447" s="22" t="e">
        <f t="shared" si="298"/>
        <v>#N/A</v>
      </c>
    </row>
    <row r="1448" spans="1:33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2" t="str">
        <f t="shared" si="288"/>
        <v xml:space="preserve"> </v>
      </c>
      <c r="R1448" s="22" t="str">
        <f>IF(Q1448="在读",IF(IFERROR(FIND("一",D1448),0)&gt;0,"一对一",VLOOKUP(LEFT(D1448,3),班级编码!A:H,8,0)),Q1448)</f>
        <v xml:space="preserve"> </v>
      </c>
      <c r="S1448" s="22">
        <f t="shared" si="289"/>
        <v>0</v>
      </c>
      <c r="T1448" s="22">
        <f t="shared" si="290"/>
        <v>0</v>
      </c>
      <c r="U1448" s="22" t="str">
        <f t="shared" si="291"/>
        <v/>
      </c>
      <c r="V1448" s="22" t="str">
        <f t="shared" si="292"/>
        <v/>
      </c>
      <c r="W1448" s="22" t="str">
        <f t="shared" si="293"/>
        <v/>
      </c>
      <c r="X1448" s="22" t="str">
        <f t="shared" si="294"/>
        <v/>
      </c>
      <c r="Y1448" s="22">
        <f t="shared" si="295"/>
        <v>0</v>
      </c>
      <c r="Z1448" s="22">
        <f t="shared" si="296"/>
        <v>0</v>
      </c>
      <c r="AA1448" s="22" t="str">
        <f t="shared" si="286"/>
        <v/>
      </c>
      <c r="AB1448" s="22">
        <f>COUNTIF($G$2:G1448,G1448)</f>
        <v>0</v>
      </c>
      <c r="AC1448" s="22" t="str">
        <f t="shared" si="297"/>
        <v/>
      </c>
      <c r="AD1448" s="22" t="e">
        <f>VLOOKUP(D1448,'2-班级信息'!A:AI,35,0)</f>
        <v>#N/A</v>
      </c>
      <c r="AE1448" s="22" t="e">
        <f>VLOOKUP(D1448,'2-班级信息'!A:AL,12,0)</f>
        <v>#N/A</v>
      </c>
      <c r="AF1448" s="22" t="e">
        <f t="shared" si="287"/>
        <v>#N/A</v>
      </c>
      <c r="AG1448" s="22" t="e">
        <f t="shared" si="298"/>
        <v>#N/A</v>
      </c>
    </row>
    <row r="1449" spans="1:33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2" t="str">
        <f t="shared" si="288"/>
        <v xml:space="preserve"> </v>
      </c>
      <c r="R1449" s="22" t="str">
        <f>IF(Q1449="在读",IF(IFERROR(FIND("一",D1449),0)&gt;0,"一对一",VLOOKUP(LEFT(D1449,3),班级编码!A:H,8,0)),Q1449)</f>
        <v xml:space="preserve"> </v>
      </c>
      <c r="S1449" s="22">
        <f t="shared" si="289"/>
        <v>0</v>
      </c>
      <c r="T1449" s="22">
        <f t="shared" si="290"/>
        <v>0</v>
      </c>
      <c r="U1449" s="22" t="str">
        <f t="shared" si="291"/>
        <v/>
      </c>
      <c r="V1449" s="22" t="str">
        <f t="shared" si="292"/>
        <v/>
      </c>
      <c r="W1449" s="22" t="str">
        <f t="shared" si="293"/>
        <v/>
      </c>
      <c r="X1449" s="22" t="str">
        <f t="shared" si="294"/>
        <v/>
      </c>
      <c r="Y1449" s="22">
        <f t="shared" si="295"/>
        <v>0</v>
      </c>
      <c r="Z1449" s="22">
        <f t="shared" si="296"/>
        <v>0</v>
      </c>
      <c r="AA1449" s="22" t="str">
        <f t="shared" si="286"/>
        <v/>
      </c>
      <c r="AB1449" s="22">
        <f>COUNTIF($G$2:G1449,G1449)</f>
        <v>0</v>
      </c>
      <c r="AC1449" s="22" t="str">
        <f t="shared" si="297"/>
        <v/>
      </c>
      <c r="AD1449" s="22" t="e">
        <f>VLOOKUP(D1449,'2-班级信息'!A:AI,35,0)</f>
        <v>#N/A</v>
      </c>
      <c r="AE1449" s="22" t="e">
        <f>VLOOKUP(D1449,'2-班级信息'!A:AL,12,0)</f>
        <v>#N/A</v>
      </c>
      <c r="AF1449" s="22" t="e">
        <f t="shared" si="287"/>
        <v>#N/A</v>
      </c>
      <c r="AG1449" s="22" t="e">
        <f t="shared" si="298"/>
        <v>#N/A</v>
      </c>
    </row>
    <row r="1450" spans="1:33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2" t="str">
        <f t="shared" si="288"/>
        <v xml:space="preserve"> </v>
      </c>
      <c r="R1450" s="22" t="str">
        <f>IF(Q1450="在读",IF(IFERROR(FIND("一",D1450),0)&gt;0,"一对一",VLOOKUP(LEFT(D1450,3),班级编码!A:H,8,0)),Q1450)</f>
        <v xml:space="preserve"> </v>
      </c>
      <c r="S1450" s="22">
        <f t="shared" si="289"/>
        <v>0</v>
      </c>
      <c r="T1450" s="22">
        <f t="shared" si="290"/>
        <v>0</v>
      </c>
      <c r="U1450" s="22" t="str">
        <f t="shared" si="291"/>
        <v/>
      </c>
      <c r="V1450" s="22" t="str">
        <f t="shared" si="292"/>
        <v/>
      </c>
      <c r="W1450" s="22" t="str">
        <f t="shared" si="293"/>
        <v/>
      </c>
      <c r="X1450" s="22" t="str">
        <f t="shared" si="294"/>
        <v/>
      </c>
      <c r="Y1450" s="22">
        <f t="shared" si="295"/>
        <v>0</v>
      </c>
      <c r="Z1450" s="22">
        <f t="shared" si="296"/>
        <v>0</v>
      </c>
      <c r="AA1450" s="22" t="str">
        <f t="shared" si="286"/>
        <v/>
      </c>
      <c r="AB1450" s="22">
        <f>COUNTIF($G$2:G1450,G1450)</f>
        <v>0</v>
      </c>
      <c r="AC1450" s="22" t="str">
        <f t="shared" si="297"/>
        <v/>
      </c>
      <c r="AD1450" s="22" t="e">
        <f>VLOOKUP(D1450,'2-班级信息'!A:AI,35,0)</f>
        <v>#N/A</v>
      </c>
      <c r="AE1450" s="22" t="e">
        <f>VLOOKUP(D1450,'2-班级信息'!A:AL,12,0)</f>
        <v>#N/A</v>
      </c>
      <c r="AF1450" s="22" t="e">
        <f t="shared" si="287"/>
        <v>#N/A</v>
      </c>
      <c r="AG1450" s="22" t="e">
        <f t="shared" si="298"/>
        <v>#N/A</v>
      </c>
    </row>
    <row r="1451" spans="1:33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2" t="str">
        <f t="shared" si="288"/>
        <v xml:space="preserve"> </v>
      </c>
      <c r="R1451" s="22" t="str">
        <f>IF(Q1451="在读",IF(IFERROR(FIND("一",D1451),0)&gt;0,"一对一",VLOOKUP(LEFT(D1451,3),班级编码!A:H,8,0)),Q1451)</f>
        <v xml:space="preserve"> </v>
      </c>
      <c r="S1451" s="22">
        <f t="shared" si="289"/>
        <v>0</v>
      </c>
      <c r="T1451" s="22">
        <f t="shared" si="290"/>
        <v>0</v>
      </c>
      <c r="U1451" s="22" t="str">
        <f t="shared" si="291"/>
        <v/>
      </c>
      <c r="V1451" s="22" t="str">
        <f t="shared" si="292"/>
        <v/>
      </c>
      <c r="W1451" s="22" t="str">
        <f t="shared" si="293"/>
        <v/>
      </c>
      <c r="X1451" s="22" t="str">
        <f t="shared" si="294"/>
        <v/>
      </c>
      <c r="Y1451" s="22">
        <f t="shared" si="295"/>
        <v>0</v>
      </c>
      <c r="Z1451" s="22">
        <f t="shared" si="296"/>
        <v>0</v>
      </c>
      <c r="AA1451" s="22" t="str">
        <f t="shared" si="286"/>
        <v/>
      </c>
      <c r="AB1451" s="22">
        <f>COUNTIF($G$2:G1451,G1451)</f>
        <v>0</v>
      </c>
      <c r="AC1451" s="22" t="str">
        <f t="shared" si="297"/>
        <v/>
      </c>
      <c r="AD1451" s="22" t="e">
        <f>VLOOKUP(D1451,'2-班级信息'!A:AI,35,0)</f>
        <v>#N/A</v>
      </c>
      <c r="AE1451" s="22" t="e">
        <f>VLOOKUP(D1451,'2-班级信息'!A:AL,12,0)</f>
        <v>#N/A</v>
      </c>
      <c r="AF1451" s="22" t="e">
        <f t="shared" si="287"/>
        <v>#N/A</v>
      </c>
      <c r="AG1451" s="22" t="e">
        <f t="shared" si="298"/>
        <v>#N/A</v>
      </c>
    </row>
    <row r="1452" spans="1:33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2" t="str">
        <f t="shared" si="288"/>
        <v xml:space="preserve"> </v>
      </c>
      <c r="R1452" s="22" t="str">
        <f>IF(Q1452="在读",IF(IFERROR(FIND("一",D1452),0)&gt;0,"一对一",VLOOKUP(LEFT(D1452,3),班级编码!A:H,8,0)),Q1452)</f>
        <v xml:space="preserve"> </v>
      </c>
      <c r="S1452" s="22">
        <f t="shared" si="289"/>
        <v>0</v>
      </c>
      <c r="T1452" s="22">
        <f t="shared" si="290"/>
        <v>0</v>
      </c>
      <c r="U1452" s="22" t="str">
        <f t="shared" si="291"/>
        <v/>
      </c>
      <c r="V1452" s="22" t="str">
        <f t="shared" si="292"/>
        <v/>
      </c>
      <c r="W1452" s="22" t="str">
        <f t="shared" si="293"/>
        <v/>
      </c>
      <c r="X1452" s="22" t="str">
        <f t="shared" si="294"/>
        <v/>
      </c>
      <c r="Y1452" s="22">
        <f t="shared" si="295"/>
        <v>0</v>
      </c>
      <c r="Z1452" s="22">
        <f t="shared" si="296"/>
        <v>0</v>
      </c>
      <c r="AA1452" s="22" t="str">
        <f t="shared" si="286"/>
        <v/>
      </c>
      <c r="AB1452" s="22">
        <f>COUNTIF($G$2:G1452,G1452)</f>
        <v>0</v>
      </c>
      <c r="AC1452" s="22" t="str">
        <f t="shared" si="297"/>
        <v/>
      </c>
      <c r="AD1452" s="22" t="e">
        <f>VLOOKUP(D1452,'2-班级信息'!A:AI,35,0)</f>
        <v>#N/A</v>
      </c>
      <c r="AE1452" s="22" t="e">
        <f>VLOOKUP(D1452,'2-班级信息'!A:AL,12,0)</f>
        <v>#N/A</v>
      </c>
      <c r="AF1452" s="22" t="e">
        <f t="shared" si="287"/>
        <v>#N/A</v>
      </c>
      <c r="AG1452" s="22" t="e">
        <f t="shared" si="298"/>
        <v>#N/A</v>
      </c>
    </row>
    <row r="1453" spans="1:33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2" t="str">
        <f t="shared" si="288"/>
        <v xml:space="preserve"> </v>
      </c>
      <c r="R1453" s="22" t="str">
        <f>IF(Q1453="在读",IF(IFERROR(FIND("一",D1453),0)&gt;0,"一对一",VLOOKUP(LEFT(D1453,3),班级编码!A:H,8,0)),Q1453)</f>
        <v xml:space="preserve"> </v>
      </c>
      <c r="S1453" s="22">
        <f t="shared" si="289"/>
        <v>0</v>
      </c>
      <c r="T1453" s="22">
        <f t="shared" si="290"/>
        <v>0</v>
      </c>
      <c r="U1453" s="22" t="str">
        <f t="shared" si="291"/>
        <v/>
      </c>
      <c r="V1453" s="22" t="str">
        <f t="shared" si="292"/>
        <v/>
      </c>
      <c r="W1453" s="22" t="str">
        <f t="shared" si="293"/>
        <v/>
      </c>
      <c r="X1453" s="22" t="str">
        <f t="shared" si="294"/>
        <v/>
      </c>
      <c r="Y1453" s="22">
        <f t="shared" si="295"/>
        <v>0</v>
      </c>
      <c r="Z1453" s="22">
        <f t="shared" si="296"/>
        <v>0</v>
      </c>
      <c r="AA1453" s="22" t="str">
        <f t="shared" si="286"/>
        <v/>
      </c>
      <c r="AB1453" s="22">
        <f>COUNTIF($G$2:G1453,G1453)</f>
        <v>0</v>
      </c>
      <c r="AC1453" s="22" t="str">
        <f t="shared" si="297"/>
        <v/>
      </c>
      <c r="AD1453" s="22" t="e">
        <f>VLOOKUP(D1453,'2-班级信息'!A:AI,35,0)</f>
        <v>#N/A</v>
      </c>
      <c r="AE1453" s="22" t="e">
        <f>VLOOKUP(D1453,'2-班级信息'!A:AL,12,0)</f>
        <v>#N/A</v>
      </c>
      <c r="AF1453" s="22" t="e">
        <f t="shared" si="287"/>
        <v>#N/A</v>
      </c>
      <c r="AG1453" s="22" t="e">
        <f t="shared" si="298"/>
        <v>#N/A</v>
      </c>
    </row>
    <row r="1454" spans="1:33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2" t="str">
        <f t="shared" si="288"/>
        <v xml:space="preserve"> </v>
      </c>
      <c r="R1454" s="22" t="str">
        <f>IF(Q1454="在读",IF(IFERROR(FIND("一",D1454),0)&gt;0,"一对一",VLOOKUP(LEFT(D1454,3),班级编码!A:H,8,0)),Q1454)</f>
        <v xml:space="preserve"> </v>
      </c>
      <c r="S1454" s="22">
        <f t="shared" si="289"/>
        <v>0</v>
      </c>
      <c r="T1454" s="22">
        <f t="shared" si="290"/>
        <v>0</v>
      </c>
      <c r="U1454" s="22" t="str">
        <f t="shared" si="291"/>
        <v/>
      </c>
      <c r="V1454" s="22" t="str">
        <f t="shared" si="292"/>
        <v/>
      </c>
      <c r="W1454" s="22" t="str">
        <f t="shared" si="293"/>
        <v/>
      </c>
      <c r="X1454" s="22" t="str">
        <f t="shared" si="294"/>
        <v/>
      </c>
      <c r="Y1454" s="22">
        <f t="shared" si="295"/>
        <v>0</v>
      </c>
      <c r="Z1454" s="22">
        <f t="shared" si="296"/>
        <v>0</v>
      </c>
      <c r="AA1454" s="22" t="str">
        <f t="shared" si="286"/>
        <v/>
      </c>
      <c r="AB1454" s="22">
        <f>COUNTIF($G$2:G1454,G1454)</f>
        <v>0</v>
      </c>
      <c r="AC1454" s="22" t="str">
        <f t="shared" si="297"/>
        <v/>
      </c>
      <c r="AD1454" s="22" t="e">
        <f>VLOOKUP(D1454,'2-班级信息'!A:AI,35,0)</f>
        <v>#N/A</v>
      </c>
      <c r="AE1454" s="22" t="e">
        <f>VLOOKUP(D1454,'2-班级信息'!A:AL,12,0)</f>
        <v>#N/A</v>
      </c>
      <c r="AF1454" s="22" t="e">
        <f t="shared" si="287"/>
        <v>#N/A</v>
      </c>
      <c r="AG1454" s="22" t="e">
        <f t="shared" si="298"/>
        <v>#N/A</v>
      </c>
    </row>
    <row r="1455" spans="1:33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2" t="str">
        <f t="shared" si="288"/>
        <v xml:space="preserve"> </v>
      </c>
      <c r="R1455" s="22" t="str">
        <f>IF(Q1455="在读",IF(IFERROR(FIND("一",D1455),0)&gt;0,"一对一",VLOOKUP(LEFT(D1455,3),班级编码!A:H,8,0)),Q1455)</f>
        <v xml:space="preserve"> </v>
      </c>
      <c r="S1455" s="22">
        <f t="shared" si="289"/>
        <v>0</v>
      </c>
      <c r="T1455" s="22">
        <f t="shared" si="290"/>
        <v>0</v>
      </c>
      <c r="U1455" s="22" t="str">
        <f t="shared" si="291"/>
        <v/>
      </c>
      <c r="V1455" s="22" t="str">
        <f t="shared" si="292"/>
        <v/>
      </c>
      <c r="W1455" s="22" t="str">
        <f t="shared" si="293"/>
        <v/>
      </c>
      <c r="X1455" s="22" t="str">
        <f t="shared" si="294"/>
        <v/>
      </c>
      <c r="Y1455" s="22">
        <f t="shared" si="295"/>
        <v>0</v>
      </c>
      <c r="Z1455" s="22">
        <f t="shared" si="296"/>
        <v>0</v>
      </c>
      <c r="AA1455" s="22" t="str">
        <f t="shared" si="286"/>
        <v/>
      </c>
      <c r="AB1455" s="22">
        <f>COUNTIF($G$2:G1455,G1455)</f>
        <v>0</v>
      </c>
      <c r="AC1455" s="22" t="str">
        <f t="shared" si="297"/>
        <v/>
      </c>
      <c r="AD1455" s="22" t="e">
        <f>VLOOKUP(D1455,'2-班级信息'!A:AI,35,0)</f>
        <v>#N/A</v>
      </c>
      <c r="AE1455" s="22" t="e">
        <f>VLOOKUP(D1455,'2-班级信息'!A:AL,12,0)</f>
        <v>#N/A</v>
      </c>
      <c r="AF1455" s="22" t="e">
        <f t="shared" si="287"/>
        <v>#N/A</v>
      </c>
      <c r="AG1455" s="22" t="e">
        <f t="shared" si="298"/>
        <v>#N/A</v>
      </c>
    </row>
    <row r="1456" spans="1:33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2" t="str">
        <f t="shared" si="288"/>
        <v xml:space="preserve"> </v>
      </c>
      <c r="R1456" s="22" t="str">
        <f>IF(Q1456="在读",IF(IFERROR(FIND("一",D1456),0)&gt;0,"一对一",VLOOKUP(LEFT(D1456,3),班级编码!A:H,8,0)),Q1456)</f>
        <v xml:space="preserve"> </v>
      </c>
      <c r="S1456" s="22">
        <f t="shared" si="289"/>
        <v>0</v>
      </c>
      <c r="T1456" s="22">
        <f t="shared" si="290"/>
        <v>0</v>
      </c>
      <c r="U1456" s="22" t="str">
        <f t="shared" si="291"/>
        <v/>
      </c>
      <c r="V1456" s="22" t="str">
        <f t="shared" si="292"/>
        <v/>
      </c>
      <c r="W1456" s="22" t="str">
        <f t="shared" si="293"/>
        <v/>
      </c>
      <c r="X1456" s="22" t="str">
        <f t="shared" si="294"/>
        <v/>
      </c>
      <c r="Y1456" s="22">
        <f t="shared" si="295"/>
        <v>0</v>
      </c>
      <c r="Z1456" s="22">
        <f t="shared" si="296"/>
        <v>0</v>
      </c>
      <c r="AA1456" s="22" t="str">
        <f t="shared" si="286"/>
        <v/>
      </c>
      <c r="AB1456" s="22">
        <f>COUNTIF($G$2:G1456,G1456)</f>
        <v>0</v>
      </c>
      <c r="AC1456" s="22" t="str">
        <f t="shared" si="297"/>
        <v/>
      </c>
      <c r="AD1456" s="22" t="e">
        <f>VLOOKUP(D1456,'2-班级信息'!A:AI,35,0)</f>
        <v>#N/A</v>
      </c>
      <c r="AE1456" s="22" t="e">
        <f>VLOOKUP(D1456,'2-班级信息'!A:AL,12,0)</f>
        <v>#N/A</v>
      </c>
      <c r="AF1456" s="22" t="e">
        <f t="shared" si="287"/>
        <v>#N/A</v>
      </c>
      <c r="AG1456" s="22" t="e">
        <f t="shared" si="298"/>
        <v>#N/A</v>
      </c>
    </row>
    <row r="1457" spans="1:33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2" t="str">
        <f t="shared" si="288"/>
        <v xml:space="preserve"> </v>
      </c>
      <c r="R1457" s="22" t="str">
        <f>IF(Q1457="在读",IF(IFERROR(FIND("一",D1457),0)&gt;0,"一对一",VLOOKUP(LEFT(D1457,3),班级编码!A:H,8,0)),Q1457)</f>
        <v xml:space="preserve"> </v>
      </c>
      <c r="S1457" s="22">
        <f t="shared" si="289"/>
        <v>0</v>
      </c>
      <c r="T1457" s="22">
        <f t="shared" si="290"/>
        <v>0</v>
      </c>
      <c r="U1457" s="22" t="str">
        <f t="shared" si="291"/>
        <v/>
      </c>
      <c r="V1457" s="22" t="str">
        <f t="shared" si="292"/>
        <v/>
      </c>
      <c r="W1457" s="22" t="str">
        <f t="shared" si="293"/>
        <v/>
      </c>
      <c r="X1457" s="22" t="str">
        <f t="shared" si="294"/>
        <v/>
      </c>
      <c r="Y1457" s="22">
        <f t="shared" si="295"/>
        <v>0</v>
      </c>
      <c r="Z1457" s="22">
        <f t="shared" si="296"/>
        <v>0</v>
      </c>
      <c r="AA1457" s="22" t="str">
        <f t="shared" si="286"/>
        <v/>
      </c>
      <c r="AB1457" s="22">
        <f>COUNTIF($G$2:G1457,G1457)</f>
        <v>0</v>
      </c>
      <c r="AC1457" s="22" t="str">
        <f t="shared" si="297"/>
        <v/>
      </c>
      <c r="AD1457" s="22" t="e">
        <f>VLOOKUP(D1457,'2-班级信息'!A:AI,35,0)</f>
        <v>#N/A</v>
      </c>
      <c r="AE1457" s="22" t="e">
        <f>VLOOKUP(D1457,'2-班级信息'!A:AL,12,0)</f>
        <v>#N/A</v>
      </c>
      <c r="AF1457" s="22" t="e">
        <f t="shared" si="287"/>
        <v>#N/A</v>
      </c>
      <c r="AG1457" s="22" t="e">
        <f t="shared" si="298"/>
        <v>#N/A</v>
      </c>
    </row>
    <row r="1458" spans="1:33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2" t="str">
        <f t="shared" si="288"/>
        <v xml:space="preserve"> </v>
      </c>
      <c r="R1458" s="22" t="str">
        <f>IF(Q1458="在读",IF(IFERROR(FIND("一",D1458),0)&gt;0,"一对一",VLOOKUP(LEFT(D1458,3),班级编码!A:H,8,0)),Q1458)</f>
        <v xml:space="preserve"> </v>
      </c>
      <c r="S1458" s="22">
        <f t="shared" si="289"/>
        <v>0</v>
      </c>
      <c r="T1458" s="22">
        <f t="shared" si="290"/>
        <v>0</v>
      </c>
      <c r="U1458" s="22" t="str">
        <f t="shared" si="291"/>
        <v/>
      </c>
      <c r="V1458" s="22" t="str">
        <f t="shared" si="292"/>
        <v/>
      </c>
      <c r="W1458" s="22" t="str">
        <f t="shared" si="293"/>
        <v/>
      </c>
      <c r="X1458" s="22" t="str">
        <f t="shared" si="294"/>
        <v/>
      </c>
      <c r="Y1458" s="22">
        <f t="shared" si="295"/>
        <v>0</v>
      </c>
      <c r="Z1458" s="22">
        <f t="shared" si="296"/>
        <v>0</v>
      </c>
      <c r="AA1458" s="22" t="str">
        <f t="shared" si="286"/>
        <v/>
      </c>
      <c r="AB1458" s="22">
        <f>COUNTIF($G$2:G1458,G1458)</f>
        <v>0</v>
      </c>
      <c r="AC1458" s="22" t="str">
        <f t="shared" si="297"/>
        <v/>
      </c>
      <c r="AD1458" s="22" t="e">
        <f>VLOOKUP(D1458,'2-班级信息'!A:AI,35,0)</f>
        <v>#N/A</v>
      </c>
      <c r="AE1458" s="22" t="e">
        <f>VLOOKUP(D1458,'2-班级信息'!A:AL,12,0)</f>
        <v>#N/A</v>
      </c>
      <c r="AF1458" s="22" t="e">
        <f t="shared" si="287"/>
        <v>#N/A</v>
      </c>
      <c r="AG1458" s="22" t="e">
        <f t="shared" si="298"/>
        <v>#N/A</v>
      </c>
    </row>
    <row r="1459" spans="1:33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2" t="str">
        <f t="shared" si="288"/>
        <v xml:space="preserve"> </v>
      </c>
      <c r="R1459" s="22" t="str">
        <f>IF(Q1459="在读",IF(IFERROR(FIND("一",D1459),0)&gt;0,"一对一",VLOOKUP(LEFT(D1459,3),班级编码!A:H,8,0)),Q1459)</f>
        <v xml:space="preserve"> </v>
      </c>
      <c r="S1459" s="22">
        <f t="shared" si="289"/>
        <v>0</v>
      </c>
      <c r="T1459" s="22">
        <f t="shared" si="290"/>
        <v>0</v>
      </c>
      <c r="U1459" s="22" t="str">
        <f t="shared" si="291"/>
        <v/>
      </c>
      <c r="V1459" s="22" t="str">
        <f t="shared" si="292"/>
        <v/>
      </c>
      <c r="W1459" s="22" t="str">
        <f t="shared" si="293"/>
        <v/>
      </c>
      <c r="X1459" s="22" t="str">
        <f t="shared" si="294"/>
        <v/>
      </c>
      <c r="Y1459" s="22">
        <f t="shared" si="295"/>
        <v>0</v>
      </c>
      <c r="Z1459" s="22">
        <f t="shared" si="296"/>
        <v>0</v>
      </c>
      <c r="AA1459" s="22" t="str">
        <f t="shared" si="286"/>
        <v/>
      </c>
      <c r="AB1459" s="22">
        <f>COUNTIF($G$2:G1459,G1459)</f>
        <v>0</v>
      </c>
      <c r="AC1459" s="22" t="str">
        <f t="shared" si="297"/>
        <v/>
      </c>
      <c r="AD1459" s="22" t="e">
        <f>VLOOKUP(D1459,'2-班级信息'!A:AI,35,0)</f>
        <v>#N/A</v>
      </c>
      <c r="AE1459" s="22" t="e">
        <f>VLOOKUP(D1459,'2-班级信息'!A:AL,12,0)</f>
        <v>#N/A</v>
      </c>
      <c r="AF1459" s="22" t="e">
        <f t="shared" si="287"/>
        <v>#N/A</v>
      </c>
      <c r="AG1459" s="22" t="e">
        <f t="shared" si="298"/>
        <v>#N/A</v>
      </c>
    </row>
    <row r="1460" spans="1:33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2" t="str">
        <f t="shared" si="288"/>
        <v xml:space="preserve"> </v>
      </c>
      <c r="R1460" s="22" t="str">
        <f>IF(Q1460="在读",IF(IFERROR(FIND("一",D1460),0)&gt;0,"一对一",VLOOKUP(LEFT(D1460,3),班级编码!A:H,8,0)),Q1460)</f>
        <v xml:space="preserve"> </v>
      </c>
      <c r="S1460" s="22">
        <f t="shared" si="289"/>
        <v>0</v>
      </c>
      <c r="T1460" s="22">
        <f t="shared" si="290"/>
        <v>0</v>
      </c>
      <c r="U1460" s="22" t="str">
        <f t="shared" si="291"/>
        <v/>
      </c>
      <c r="V1460" s="22" t="str">
        <f t="shared" si="292"/>
        <v/>
      </c>
      <c r="W1460" s="22" t="str">
        <f t="shared" si="293"/>
        <v/>
      </c>
      <c r="X1460" s="22" t="str">
        <f t="shared" si="294"/>
        <v/>
      </c>
      <c r="Y1460" s="22">
        <f t="shared" si="295"/>
        <v>0</v>
      </c>
      <c r="Z1460" s="22">
        <f t="shared" si="296"/>
        <v>0</v>
      </c>
      <c r="AA1460" s="22" t="str">
        <f t="shared" si="286"/>
        <v/>
      </c>
      <c r="AB1460" s="22">
        <f>COUNTIF($G$2:G1460,G1460)</f>
        <v>0</v>
      </c>
      <c r="AC1460" s="22" t="str">
        <f t="shared" si="297"/>
        <v/>
      </c>
      <c r="AD1460" s="22" t="e">
        <f>VLOOKUP(D1460,'2-班级信息'!A:AI,35,0)</f>
        <v>#N/A</v>
      </c>
      <c r="AE1460" s="22" t="e">
        <f>VLOOKUP(D1460,'2-班级信息'!A:AL,12,0)</f>
        <v>#N/A</v>
      </c>
      <c r="AF1460" s="22" t="e">
        <f t="shared" si="287"/>
        <v>#N/A</v>
      </c>
      <c r="AG1460" s="22" t="e">
        <f t="shared" si="298"/>
        <v>#N/A</v>
      </c>
    </row>
    <row r="1461" spans="1:33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2" t="str">
        <f t="shared" si="288"/>
        <v xml:space="preserve"> </v>
      </c>
      <c r="R1461" s="22" t="str">
        <f>IF(Q1461="在读",IF(IFERROR(FIND("一",D1461),0)&gt;0,"一对一",VLOOKUP(LEFT(D1461,3),班级编码!A:H,8,0)),Q1461)</f>
        <v xml:space="preserve"> </v>
      </c>
      <c r="S1461" s="22">
        <f t="shared" si="289"/>
        <v>0</v>
      </c>
      <c r="T1461" s="22">
        <f t="shared" si="290"/>
        <v>0</v>
      </c>
      <c r="U1461" s="22" t="str">
        <f t="shared" si="291"/>
        <v/>
      </c>
      <c r="V1461" s="22" t="str">
        <f t="shared" si="292"/>
        <v/>
      </c>
      <c r="W1461" s="22" t="str">
        <f t="shared" si="293"/>
        <v/>
      </c>
      <c r="X1461" s="22" t="str">
        <f t="shared" si="294"/>
        <v/>
      </c>
      <c r="Y1461" s="22">
        <f t="shared" si="295"/>
        <v>0</v>
      </c>
      <c r="Z1461" s="22">
        <f t="shared" si="296"/>
        <v>0</v>
      </c>
      <c r="AA1461" s="22" t="str">
        <f t="shared" si="286"/>
        <v/>
      </c>
      <c r="AB1461" s="22">
        <f>COUNTIF($G$2:G1461,G1461)</f>
        <v>0</v>
      </c>
      <c r="AC1461" s="22" t="str">
        <f t="shared" si="297"/>
        <v/>
      </c>
      <c r="AD1461" s="22" t="e">
        <f>VLOOKUP(D1461,'2-班级信息'!A:AI,35,0)</f>
        <v>#N/A</v>
      </c>
      <c r="AE1461" s="22" t="e">
        <f>VLOOKUP(D1461,'2-班级信息'!A:AL,12,0)</f>
        <v>#N/A</v>
      </c>
      <c r="AF1461" s="22" t="e">
        <f t="shared" si="287"/>
        <v>#N/A</v>
      </c>
      <c r="AG1461" s="22" t="e">
        <f t="shared" si="298"/>
        <v>#N/A</v>
      </c>
    </row>
    <row r="1462" spans="1:33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2" t="str">
        <f t="shared" si="288"/>
        <v xml:space="preserve"> </v>
      </c>
      <c r="R1462" s="22" t="str">
        <f>IF(Q1462="在读",IF(IFERROR(FIND("一",D1462),0)&gt;0,"一对一",VLOOKUP(LEFT(D1462,3),班级编码!A:H,8,0)),Q1462)</f>
        <v xml:space="preserve"> </v>
      </c>
      <c r="S1462" s="22">
        <f t="shared" si="289"/>
        <v>0</v>
      </c>
      <c r="T1462" s="22">
        <f t="shared" si="290"/>
        <v>0</v>
      </c>
      <c r="U1462" s="22" t="str">
        <f t="shared" si="291"/>
        <v/>
      </c>
      <c r="V1462" s="22" t="str">
        <f t="shared" si="292"/>
        <v/>
      </c>
      <c r="W1462" s="22" t="str">
        <f t="shared" si="293"/>
        <v/>
      </c>
      <c r="X1462" s="22" t="str">
        <f t="shared" si="294"/>
        <v/>
      </c>
      <c r="Y1462" s="22">
        <f t="shared" si="295"/>
        <v>0</v>
      </c>
      <c r="Z1462" s="22">
        <f t="shared" si="296"/>
        <v>0</v>
      </c>
      <c r="AA1462" s="22" t="str">
        <f t="shared" si="286"/>
        <v/>
      </c>
      <c r="AB1462" s="22">
        <f>COUNTIF($G$2:G1462,G1462)</f>
        <v>0</v>
      </c>
      <c r="AC1462" s="22" t="str">
        <f t="shared" si="297"/>
        <v/>
      </c>
      <c r="AD1462" s="22" t="e">
        <f>VLOOKUP(D1462,'2-班级信息'!A:AI,35,0)</f>
        <v>#N/A</v>
      </c>
      <c r="AE1462" s="22" t="e">
        <f>VLOOKUP(D1462,'2-班级信息'!A:AL,12,0)</f>
        <v>#N/A</v>
      </c>
      <c r="AF1462" s="22" t="e">
        <f t="shared" si="287"/>
        <v>#N/A</v>
      </c>
      <c r="AG1462" s="22" t="e">
        <f t="shared" si="298"/>
        <v>#N/A</v>
      </c>
    </row>
    <row r="1463" spans="1:33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2" t="str">
        <f t="shared" si="288"/>
        <v xml:space="preserve"> </v>
      </c>
      <c r="R1463" s="22" t="str">
        <f>IF(Q1463="在读",IF(IFERROR(FIND("一",D1463),0)&gt;0,"一对一",VLOOKUP(LEFT(D1463,3),班级编码!A:H,8,0)),Q1463)</f>
        <v xml:space="preserve"> </v>
      </c>
      <c r="S1463" s="22">
        <f t="shared" si="289"/>
        <v>0</v>
      </c>
      <c r="T1463" s="22">
        <f t="shared" si="290"/>
        <v>0</v>
      </c>
      <c r="U1463" s="22" t="str">
        <f t="shared" si="291"/>
        <v/>
      </c>
      <c r="V1463" s="22" t="str">
        <f t="shared" si="292"/>
        <v/>
      </c>
      <c r="W1463" s="22" t="str">
        <f t="shared" si="293"/>
        <v/>
      </c>
      <c r="X1463" s="22" t="str">
        <f t="shared" si="294"/>
        <v/>
      </c>
      <c r="Y1463" s="22">
        <f t="shared" si="295"/>
        <v>0</v>
      </c>
      <c r="Z1463" s="22">
        <f t="shared" si="296"/>
        <v>0</v>
      </c>
      <c r="AA1463" s="22" t="str">
        <f t="shared" si="286"/>
        <v/>
      </c>
      <c r="AB1463" s="22">
        <f>COUNTIF($G$2:G1463,G1463)</f>
        <v>0</v>
      </c>
      <c r="AC1463" s="22" t="str">
        <f t="shared" si="297"/>
        <v/>
      </c>
      <c r="AD1463" s="22" t="e">
        <f>VLOOKUP(D1463,'2-班级信息'!A:AI,35,0)</f>
        <v>#N/A</v>
      </c>
      <c r="AE1463" s="22" t="e">
        <f>VLOOKUP(D1463,'2-班级信息'!A:AL,12,0)</f>
        <v>#N/A</v>
      </c>
      <c r="AF1463" s="22" t="e">
        <f t="shared" si="287"/>
        <v>#N/A</v>
      </c>
      <c r="AG1463" s="22" t="e">
        <f t="shared" si="298"/>
        <v>#N/A</v>
      </c>
    </row>
    <row r="1464" spans="1:33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2" t="str">
        <f t="shared" si="288"/>
        <v xml:space="preserve"> </v>
      </c>
      <c r="R1464" s="22" t="str">
        <f>IF(Q1464="在读",IF(IFERROR(FIND("一",D1464),0)&gt;0,"一对一",VLOOKUP(LEFT(D1464,3),班级编码!A:H,8,0)),Q1464)</f>
        <v xml:space="preserve"> </v>
      </c>
      <c r="S1464" s="22">
        <f t="shared" si="289"/>
        <v>0</v>
      </c>
      <c r="T1464" s="22">
        <f t="shared" si="290"/>
        <v>0</v>
      </c>
      <c r="U1464" s="22" t="str">
        <f t="shared" si="291"/>
        <v/>
      </c>
      <c r="V1464" s="22" t="str">
        <f t="shared" si="292"/>
        <v/>
      </c>
      <c r="W1464" s="22" t="str">
        <f t="shared" si="293"/>
        <v/>
      </c>
      <c r="X1464" s="22" t="str">
        <f t="shared" si="294"/>
        <v/>
      </c>
      <c r="Y1464" s="22">
        <f t="shared" si="295"/>
        <v>0</v>
      </c>
      <c r="Z1464" s="22">
        <f t="shared" si="296"/>
        <v>0</v>
      </c>
      <c r="AA1464" s="22" t="str">
        <f t="shared" si="286"/>
        <v/>
      </c>
      <c r="AB1464" s="22">
        <f>COUNTIF($G$2:G1464,G1464)</f>
        <v>0</v>
      </c>
      <c r="AC1464" s="22" t="str">
        <f t="shared" si="297"/>
        <v/>
      </c>
      <c r="AD1464" s="22" t="e">
        <f>VLOOKUP(D1464,'2-班级信息'!A:AI,35,0)</f>
        <v>#N/A</v>
      </c>
      <c r="AE1464" s="22" t="e">
        <f>VLOOKUP(D1464,'2-班级信息'!A:AL,12,0)</f>
        <v>#N/A</v>
      </c>
      <c r="AF1464" s="22" t="e">
        <f t="shared" si="287"/>
        <v>#N/A</v>
      </c>
      <c r="AG1464" s="22" t="e">
        <f t="shared" si="298"/>
        <v>#N/A</v>
      </c>
    </row>
    <row r="1465" spans="1:33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2" t="str">
        <f t="shared" si="288"/>
        <v xml:space="preserve"> </v>
      </c>
      <c r="R1465" s="22" t="str">
        <f>IF(Q1465="在读",IF(IFERROR(FIND("一",D1465),0)&gt;0,"一对一",VLOOKUP(LEFT(D1465,3),班级编码!A:H,8,0)),Q1465)</f>
        <v xml:space="preserve"> </v>
      </c>
      <c r="S1465" s="22">
        <f t="shared" si="289"/>
        <v>0</v>
      </c>
      <c r="T1465" s="22">
        <f t="shared" si="290"/>
        <v>0</v>
      </c>
      <c r="U1465" s="22" t="str">
        <f t="shared" si="291"/>
        <v/>
      </c>
      <c r="V1465" s="22" t="str">
        <f t="shared" si="292"/>
        <v/>
      </c>
      <c r="W1465" s="22" t="str">
        <f t="shared" si="293"/>
        <v/>
      </c>
      <c r="X1465" s="22" t="str">
        <f t="shared" si="294"/>
        <v/>
      </c>
      <c r="Y1465" s="22">
        <f t="shared" si="295"/>
        <v>0</v>
      </c>
      <c r="Z1465" s="22">
        <f t="shared" si="296"/>
        <v>0</v>
      </c>
      <c r="AA1465" s="22" t="str">
        <f t="shared" si="286"/>
        <v/>
      </c>
      <c r="AB1465" s="22">
        <f>COUNTIF($G$2:G1465,G1465)</f>
        <v>0</v>
      </c>
      <c r="AC1465" s="22" t="str">
        <f t="shared" si="297"/>
        <v/>
      </c>
      <c r="AD1465" s="22" t="e">
        <f>VLOOKUP(D1465,'2-班级信息'!A:AI,35,0)</f>
        <v>#N/A</v>
      </c>
      <c r="AE1465" s="22" t="e">
        <f>VLOOKUP(D1465,'2-班级信息'!A:AL,12,0)</f>
        <v>#N/A</v>
      </c>
      <c r="AF1465" s="22" t="e">
        <f t="shared" si="287"/>
        <v>#N/A</v>
      </c>
      <c r="AG1465" s="22" t="e">
        <f t="shared" si="298"/>
        <v>#N/A</v>
      </c>
    </row>
    <row r="1466" spans="1:33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2" t="str">
        <f t="shared" si="288"/>
        <v xml:space="preserve"> </v>
      </c>
      <c r="R1466" s="22" t="str">
        <f>IF(Q1466="在读",IF(IFERROR(FIND("一",D1466),0)&gt;0,"一对一",VLOOKUP(LEFT(D1466,3),班级编码!A:H,8,0)),Q1466)</f>
        <v xml:space="preserve"> </v>
      </c>
      <c r="S1466" s="22">
        <f t="shared" si="289"/>
        <v>0</v>
      </c>
      <c r="T1466" s="22">
        <f t="shared" si="290"/>
        <v>0</v>
      </c>
      <c r="U1466" s="22" t="str">
        <f t="shared" si="291"/>
        <v/>
      </c>
      <c r="V1466" s="22" t="str">
        <f t="shared" si="292"/>
        <v/>
      </c>
      <c r="W1466" s="22" t="str">
        <f t="shared" si="293"/>
        <v/>
      </c>
      <c r="X1466" s="22" t="str">
        <f t="shared" si="294"/>
        <v/>
      </c>
      <c r="Y1466" s="22">
        <f t="shared" si="295"/>
        <v>0</v>
      </c>
      <c r="Z1466" s="22">
        <f t="shared" si="296"/>
        <v>0</v>
      </c>
      <c r="AA1466" s="22" t="str">
        <f t="shared" si="286"/>
        <v/>
      </c>
      <c r="AB1466" s="22">
        <f>COUNTIF($G$2:G1466,G1466)</f>
        <v>0</v>
      </c>
      <c r="AC1466" s="22" t="str">
        <f t="shared" si="297"/>
        <v/>
      </c>
      <c r="AD1466" s="22" t="e">
        <f>VLOOKUP(D1466,'2-班级信息'!A:AI,35,0)</f>
        <v>#N/A</v>
      </c>
      <c r="AE1466" s="22" t="e">
        <f>VLOOKUP(D1466,'2-班级信息'!A:AL,12,0)</f>
        <v>#N/A</v>
      </c>
      <c r="AF1466" s="22" t="e">
        <f t="shared" si="287"/>
        <v>#N/A</v>
      </c>
      <c r="AG1466" s="22" t="e">
        <f t="shared" si="298"/>
        <v>#N/A</v>
      </c>
    </row>
    <row r="1467" spans="1:33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2" t="str">
        <f t="shared" si="288"/>
        <v xml:space="preserve"> </v>
      </c>
      <c r="R1467" s="22" t="str">
        <f>IF(Q1467="在读",IF(IFERROR(FIND("一",D1467),0)&gt;0,"一对一",VLOOKUP(LEFT(D1467,3),班级编码!A:H,8,0)),Q1467)</f>
        <v xml:space="preserve"> </v>
      </c>
      <c r="S1467" s="22">
        <f t="shared" si="289"/>
        <v>0</v>
      </c>
      <c r="T1467" s="22">
        <f t="shared" si="290"/>
        <v>0</v>
      </c>
      <c r="U1467" s="22" t="str">
        <f t="shared" si="291"/>
        <v/>
      </c>
      <c r="V1467" s="22" t="str">
        <f t="shared" si="292"/>
        <v/>
      </c>
      <c r="W1467" s="22" t="str">
        <f t="shared" si="293"/>
        <v/>
      </c>
      <c r="X1467" s="22" t="str">
        <f t="shared" si="294"/>
        <v/>
      </c>
      <c r="Y1467" s="22">
        <f t="shared" si="295"/>
        <v>0</v>
      </c>
      <c r="Z1467" s="22">
        <f t="shared" si="296"/>
        <v>0</v>
      </c>
      <c r="AA1467" s="22" t="str">
        <f t="shared" si="286"/>
        <v/>
      </c>
      <c r="AB1467" s="22">
        <f>COUNTIF($G$2:G1467,G1467)</f>
        <v>0</v>
      </c>
      <c r="AC1467" s="22" t="str">
        <f t="shared" si="297"/>
        <v/>
      </c>
      <c r="AD1467" s="22" t="e">
        <f>VLOOKUP(D1467,'2-班级信息'!A:AI,35,0)</f>
        <v>#N/A</v>
      </c>
      <c r="AE1467" s="22" t="e">
        <f>VLOOKUP(D1467,'2-班级信息'!A:AL,12,0)</f>
        <v>#N/A</v>
      </c>
      <c r="AF1467" s="22" t="e">
        <f t="shared" si="287"/>
        <v>#N/A</v>
      </c>
      <c r="AG1467" s="22" t="e">
        <f t="shared" si="298"/>
        <v>#N/A</v>
      </c>
    </row>
    <row r="1468" spans="1:33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2" t="str">
        <f t="shared" si="288"/>
        <v xml:space="preserve"> </v>
      </c>
      <c r="R1468" s="22" t="str">
        <f>IF(Q1468="在读",IF(IFERROR(FIND("一",D1468),0)&gt;0,"一对一",VLOOKUP(LEFT(D1468,3),班级编码!A:H,8,0)),Q1468)</f>
        <v xml:space="preserve"> </v>
      </c>
      <c r="S1468" s="22">
        <f t="shared" si="289"/>
        <v>0</v>
      </c>
      <c r="T1468" s="22">
        <f t="shared" si="290"/>
        <v>0</v>
      </c>
      <c r="U1468" s="22" t="str">
        <f t="shared" si="291"/>
        <v/>
      </c>
      <c r="V1468" s="22" t="str">
        <f t="shared" si="292"/>
        <v/>
      </c>
      <c r="W1468" s="22" t="str">
        <f t="shared" si="293"/>
        <v/>
      </c>
      <c r="X1468" s="22" t="str">
        <f t="shared" si="294"/>
        <v/>
      </c>
      <c r="Y1468" s="22">
        <f t="shared" si="295"/>
        <v>0</v>
      </c>
      <c r="Z1468" s="22">
        <f t="shared" si="296"/>
        <v>0</v>
      </c>
      <c r="AA1468" s="22" t="str">
        <f t="shared" si="286"/>
        <v/>
      </c>
      <c r="AB1468" s="22">
        <f>COUNTIF($G$2:G1468,G1468)</f>
        <v>0</v>
      </c>
      <c r="AC1468" s="22" t="str">
        <f t="shared" si="297"/>
        <v/>
      </c>
      <c r="AD1468" s="22" t="e">
        <f>VLOOKUP(D1468,'2-班级信息'!A:AI,35,0)</f>
        <v>#N/A</v>
      </c>
      <c r="AE1468" s="22" t="e">
        <f>VLOOKUP(D1468,'2-班级信息'!A:AL,12,0)</f>
        <v>#N/A</v>
      </c>
      <c r="AF1468" s="22" t="e">
        <f t="shared" si="287"/>
        <v>#N/A</v>
      </c>
      <c r="AG1468" s="22" t="e">
        <f t="shared" si="298"/>
        <v>#N/A</v>
      </c>
    </row>
    <row r="1469" spans="1:33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2" t="str">
        <f t="shared" si="288"/>
        <v xml:space="preserve"> </v>
      </c>
      <c r="R1469" s="22" t="str">
        <f>IF(Q1469="在读",IF(IFERROR(FIND("一",D1469),0)&gt;0,"一对一",VLOOKUP(LEFT(D1469,3),班级编码!A:H,8,0)),Q1469)</f>
        <v xml:space="preserve"> </v>
      </c>
      <c r="S1469" s="22">
        <f t="shared" si="289"/>
        <v>0</v>
      </c>
      <c r="T1469" s="22">
        <f t="shared" si="290"/>
        <v>0</v>
      </c>
      <c r="U1469" s="22" t="str">
        <f t="shared" si="291"/>
        <v/>
      </c>
      <c r="V1469" s="22" t="str">
        <f t="shared" si="292"/>
        <v/>
      </c>
      <c r="W1469" s="22" t="str">
        <f t="shared" si="293"/>
        <v/>
      </c>
      <c r="X1469" s="22" t="str">
        <f t="shared" si="294"/>
        <v/>
      </c>
      <c r="Y1469" s="22">
        <f t="shared" si="295"/>
        <v>0</v>
      </c>
      <c r="Z1469" s="22">
        <f t="shared" si="296"/>
        <v>0</v>
      </c>
      <c r="AA1469" s="22" t="str">
        <f t="shared" si="286"/>
        <v/>
      </c>
      <c r="AB1469" s="22">
        <f>COUNTIF($G$2:G1469,G1469)</f>
        <v>0</v>
      </c>
      <c r="AC1469" s="22" t="str">
        <f t="shared" si="297"/>
        <v/>
      </c>
      <c r="AD1469" s="22" t="e">
        <f>VLOOKUP(D1469,'2-班级信息'!A:AI,35,0)</f>
        <v>#N/A</v>
      </c>
      <c r="AE1469" s="22" t="e">
        <f>VLOOKUP(D1469,'2-班级信息'!A:AL,12,0)</f>
        <v>#N/A</v>
      </c>
      <c r="AF1469" s="22" t="e">
        <f t="shared" si="287"/>
        <v>#N/A</v>
      </c>
      <c r="AG1469" s="22" t="e">
        <f t="shared" si="298"/>
        <v>#N/A</v>
      </c>
    </row>
    <row r="1470" spans="1:33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2" t="str">
        <f t="shared" si="288"/>
        <v xml:space="preserve"> </v>
      </c>
      <c r="R1470" s="22" t="str">
        <f>IF(Q1470="在读",IF(IFERROR(FIND("一",D1470),0)&gt;0,"一对一",VLOOKUP(LEFT(D1470,3),班级编码!A:H,8,0)),Q1470)</f>
        <v xml:space="preserve"> </v>
      </c>
      <c r="S1470" s="22">
        <f t="shared" si="289"/>
        <v>0</v>
      </c>
      <c r="T1470" s="22">
        <f t="shared" si="290"/>
        <v>0</v>
      </c>
      <c r="U1470" s="22" t="str">
        <f t="shared" si="291"/>
        <v/>
      </c>
      <c r="V1470" s="22" t="str">
        <f t="shared" si="292"/>
        <v/>
      </c>
      <c r="W1470" s="22" t="str">
        <f t="shared" si="293"/>
        <v/>
      </c>
      <c r="X1470" s="22" t="str">
        <f t="shared" si="294"/>
        <v/>
      </c>
      <c r="Y1470" s="22">
        <f t="shared" si="295"/>
        <v>0</v>
      </c>
      <c r="Z1470" s="22">
        <f t="shared" si="296"/>
        <v>0</v>
      </c>
      <c r="AA1470" s="22" t="str">
        <f t="shared" si="286"/>
        <v/>
      </c>
      <c r="AB1470" s="22">
        <f>COUNTIF($G$2:G1470,G1470)</f>
        <v>0</v>
      </c>
      <c r="AC1470" s="22" t="str">
        <f t="shared" si="297"/>
        <v/>
      </c>
      <c r="AD1470" s="22" t="e">
        <f>VLOOKUP(D1470,'2-班级信息'!A:AI,35,0)</f>
        <v>#N/A</v>
      </c>
      <c r="AE1470" s="22" t="e">
        <f>VLOOKUP(D1470,'2-班级信息'!A:AL,12,0)</f>
        <v>#N/A</v>
      </c>
      <c r="AF1470" s="22" t="e">
        <f t="shared" si="287"/>
        <v>#N/A</v>
      </c>
      <c r="AG1470" s="22" t="e">
        <f t="shared" si="298"/>
        <v>#N/A</v>
      </c>
    </row>
    <row r="1471" spans="1:33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2" t="str">
        <f t="shared" si="288"/>
        <v xml:space="preserve"> </v>
      </c>
      <c r="R1471" s="22" t="str">
        <f>IF(Q1471="在读",IF(IFERROR(FIND("一",D1471),0)&gt;0,"一对一",VLOOKUP(LEFT(D1471,3),班级编码!A:H,8,0)),Q1471)</f>
        <v xml:space="preserve"> </v>
      </c>
      <c r="S1471" s="22">
        <f t="shared" si="289"/>
        <v>0</v>
      </c>
      <c r="T1471" s="22">
        <f t="shared" si="290"/>
        <v>0</v>
      </c>
      <c r="U1471" s="22" t="str">
        <f t="shared" si="291"/>
        <v/>
      </c>
      <c r="V1471" s="22" t="str">
        <f t="shared" si="292"/>
        <v/>
      </c>
      <c r="W1471" s="22" t="str">
        <f t="shared" si="293"/>
        <v/>
      </c>
      <c r="X1471" s="22" t="str">
        <f t="shared" si="294"/>
        <v/>
      </c>
      <c r="Y1471" s="22">
        <f t="shared" si="295"/>
        <v>0</v>
      </c>
      <c r="Z1471" s="22">
        <f t="shared" si="296"/>
        <v>0</v>
      </c>
      <c r="AA1471" s="22" t="str">
        <f t="shared" si="286"/>
        <v/>
      </c>
      <c r="AB1471" s="22">
        <f>COUNTIF($G$2:G1471,G1471)</f>
        <v>0</v>
      </c>
      <c r="AC1471" s="22" t="str">
        <f t="shared" si="297"/>
        <v/>
      </c>
      <c r="AD1471" s="22" t="e">
        <f>VLOOKUP(D1471,'2-班级信息'!A:AI,35,0)</f>
        <v>#N/A</v>
      </c>
      <c r="AE1471" s="22" t="e">
        <f>VLOOKUP(D1471,'2-班级信息'!A:AL,12,0)</f>
        <v>#N/A</v>
      </c>
      <c r="AF1471" s="22" t="e">
        <f t="shared" si="287"/>
        <v>#N/A</v>
      </c>
      <c r="AG1471" s="22" t="e">
        <f t="shared" si="298"/>
        <v>#N/A</v>
      </c>
    </row>
    <row r="1472" spans="1:33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2" t="str">
        <f t="shared" si="288"/>
        <v xml:space="preserve"> </v>
      </c>
      <c r="R1472" s="22" t="str">
        <f>IF(Q1472="在读",IF(IFERROR(FIND("一",D1472),0)&gt;0,"一对一",VLOOKUP(LEFT(D1472,3),班级编码!A:H,8,0)),Q1472)</f>
        <v xml:space="preserve"> </v>
      </c>
      <c r="S1472" s="22">
        <f t="shared" si="289"/>
        <v>0</v>
      </c>
      <c r="T1472" s="22">
        <f t="shared" si="290"/>
        <v>0</v>
      </c>
      <c r="U1472" s="22" t="str">
        <f t="shared" si="291"/>
        <v/>
      </c>
      <c r="V1472" s="22" t="str">
        <f t="shared" si="292"/>
        <v/>
      </c>
      <c r="W1472" s="22" t="str">
        <f t="shared" si="293"/>
        <v/>
      </c>
      <c r="X1472" s="22" t="str">
        <f t="shared" si="294"/>
        <v/>
      </c>
      <c r="Y1472" s="22">
        <f t="shared" si="295"/>
        <v>0</v>
      </c>
      <c r="Z1472" s="22">
        <f t="shared" si="296"/>
        <v>0</v>
      </c>
      <c r="AA1472" s="22" t="str">
        <f t="shared" si="286"/>
        <v/>
      </c>
      <c r="AB1472" s="22">
        <f>COUNTIF($G$2:G1472,G1472)</f>
        <v>0</v>
      </c>
      <c r="AC1472" s="22" t="str">
        <f t="shared" si="297"/>
        <v/>
      </c>
      <c r="AD1472" s="22" t="e">
        <f>VLOOKUP(D1472,'2-班级信息'!A:AI,35,0)</f>
        <v>#N/A</v>
      </c>
      <c r="AE1472" s="22" t="e">
        <f>VLOOKUP(D1472,'2-班级信息'!A:AL,12,0)</f>
        <v>#N/A</v>
      </c>
      <c r="AF1472" s="22" t="e">
        <f t="shared" si="287"/>
        <v>#N/A</v>
      </c>
      <c r="AG1472" s="22" t="e">
        <f t="shared" si="298"/>
        <v>#N/A</v>
      </c>
    </row>
    <row r="1473" spans="1:33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2" t="str">
        <f t="shared" si="288"/>
        <v xml:space="preserve"> </v>
      </c>
      <c r="R1473" s="22" t="str">
        <f>IF(Q1473="在读",IF(IFERROR(FIND("一",D1473),0)&gt;0,"一对一",VLOOKUP(LEFT(D1473,3),班级编码!A:H,8,0)),Q1473)</f>
        <v xml:space="preserve"> </v>
      </c>
      <c r="S1473" s="22">
        <f t="shared" si="289"/>
        <v>0</v>
      </c>
      <c r="T1473" s="22">
        <f t="shared" si="290"/>
        <v>0</v>
      </c>
      <c r="U1473" s="22" t="str">
        <f t="shared" si="291"/>
        <v/>
      </c>
      <c r="V1473" s="22" t="str">
        <f t="shared" si="292"/>
        <v/>
      </c>
      <c r="W1473" s="22" t="str">
        <f t="shared" si="293"/>
        <v/>
      </c>
      <c r="X1473" s="22" t="str">
        <f t="shared" si="294"/>
        <v/>
      </c>
      <c r="Y1473" s="22">
        <f t="shared" si="295"/>
        <v>0</v>
      </c>
      <c r="Z1473" s="22">
        <f t="shared" si="296"/>
        <v>0</v>
      </c>
      <c r="AA1473" s="22" t="str">
        <f t="shared" si="286"/>
        <v/>
      </c>
      <c r="AB1473" s="22">
        <f>COUNTIF($G$2:G1473,G1473)</f>
        <v>0</v>
      </c>
      <c r="AC1473" s="22" t="str">
        <f t="shared" si="297"/>
        <v/>
      </c>
      <c r="AD1473" s="22" t="e">
        <f>VLOOKUP(D1473,'2-班级信息'!A:AI,35,0)</f>
        <v>#N/A</v>
      </c>
      <c r="AE1473" s="22" t="e">
        <f>VLOOKUP(D1473,'2-班级信息'!A:AL,12,0)</f>
        <v>#N/A</v>
      </c>
      <c r="AF1473" s="22" t="e">
        <f t="shared" si="287"/>
        <v>#N/A</v>
      </c>
      <c r="AG1473" s="22" t="e">
        <f t="shared" si="298"/>
        <v>#N/A</v>
      </c>
    </row>
    <row r="1474" spans="1:33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2" t="str">
        <f t="shared" si="288"/>
        <v xml:space="preserve"> </v>
      </c>
      <c r="R1474" s="22" t="str">
        <f>IF(Q1474="在读",IF(IFERROR(FIND("一",D1474),0)&gt;0,"一对一",VLOOKUP(LEFT(D1474,3),班级编码!A:H,8,0)),Q1474)</f>
        <v xml:space="preserve"> </v>
      </c>
      <c r="S1474" s="22">
        <f t="shared" si="289"/>
        <v>0</v>
      </c>
      <c r="T1474" s="22">
        <f t="shared" si="290"/>
        <v>0</v>
      </c>
      <c r="U1474" s="22" t="str">
        <f t="shared" si="291"/>
        <v/>
      </c>
      <c r="V1474" s="22" t="str">
        <f t="shared" si="292"/>
        <v/>
      </c>
      <c r="W1474" s="22" t="str">
        <f t="shared" si="293"/>
        <v/>
      </c>
      <c r="X1474" s="22" t="str">
        <f t="shared" si="294"/>
        <v/>
      </c>
      <c r="Y1474" s="22">
        <f t="shared" si="295"/>
        <v>0</v>
      </c>
      <c r="Z1474" s="22">
        <f t="shared" si="296"/>
        <v>0</v>
      </c>
      <c r="AA1474" s="22" t="str">
        <f t="shared" ref="AA1474:AA1537" si="299">IF(COUNTIF(G:G,G1474)&gt;1,"重复","")</f>
        <v/>
      </c>
      <c r="AB1474" s="22">
        <f>COUNTIF($G$2:G1474,G1474)</f>
        <v>0</v>
      </c>
      <c r="AC1474" s="22" t="str">
        <f t="shared" si="297"/>
        <v/>
      </c>
      <c r="AD1474" s="22" t="e">
        <f>VLOOKUP(D1474,'2-班级信息'!A:AI,35,0)</f>
        <v>#N/A</v>
      </c>
      <c r="AE1474" s="22" t="e">
        <f>VLOOKUP(D1474,'2-班级信息'!A:AL,12,0)</f>
        <v>#N/A</v>
      </c>
      <c r="AF1474" s="22" t="e">
        <f t="shared" ref="AF1474:AF1537" si="300">IF(R1474="一对一","一对一",VLOOKUP(I1474,AH:AI,2,0))</f>
        <v>#N/A</v>
      </c>
      <c r="AG1474" s="22" t="e">
        <f t="shared" si="298"/>
        <v>#N/A</v>
      </c>
    </row>
    <row r="1475" spans="1:33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2" t="str">
        <f t="shared" ref="Q1475:Q1538" si="301">IF(D1475="停读","停读",IF(D1475="未进班","未进班",IF(AND(M1475="",G1475&lt;&gt;""),"在读"," ")))</f>
        <v xml:space="preserve"> </v>
      </c>
      <c r="R1475" s="22" t="str">
        <f>IF(Q1475="在读",IF(IFERROR(FIND("一",D1475),0)&gt;0,"一对一",VLOOKUP(LEFT(D1475,3),班级编码!A:H,8,0)),Q1475)</f>
        <v xml:space="preserve"> </v>
      </c>
      <c r="S1475" s="22">
        <f t="shared" ref="S1475:S1538" si="302">+D1475</f>
        <v>0</v>
      </c>
      <c r="T1475" s="22">
        <f t="shared" ref="T1475:T1538" si="303">IFERROR(LEFT(F1475,FIND(",",F1475)-1),F1475)</f>
        <v>0</v>
      </c>
      <c r="U1475" s="22" t="str">
        <f t="shared" ref="U1475:U1538" si="304">IF(Y1475=Z1475,X1475,W1475)</f>
        <v/>
      </c>
      <c r="V1475" s="22" t="str">
        <f t="shared" ref="V1475:V1538" si="305">IF(Y1475=Z1475,W1475,X1475)</f>
        <v/>
      </c>
      <c r="W1475" s="22" t="str">
        <f t="shared" ref="W1475:W1538" si="306">IFERROR(MID(F1475,FIND(",",F1475)+1,FIND("@",SUBSTITUTE(F1475,",","@",2))-FIND(",",F1475)-1),IF(ISERROR(FIND(",",F1475)),"",MID(F1475,FIND(",",F1475)+1,20)))</f>
        <v/>
      </c>
      <c r="X1475" s="22" t="str">
        <f t="shared" ref="X1475:X1538" si="307">IFERROR(MID(F1475,FIND("@",SUBSTITUTE(F1475,",","@",2))+1,10),"")</f>
        <v/>
      </c>
      <c r="Y1475" s="22">
        <f t="shared" ref="Y1475:Y1538" si="308">LEN(W1475)</f>
        <v>0</v>
      </c>
      <c r="Z1475" s="22">
        <f t="shared" ref="Z1475:Z1538" si="309">LENB(W1475)</f>
        <v>0</v>
      </c>
      <c r="AA1475" s="22" t="str">
        <f t="shared" si="299"/>
        <v/>
      </c>
      <c r="AB1475" s="22">
        <f>COUNTIF($G$2:G1475,G1475)</f>
        <v>0</v>
      </c>
      <c r="AC1475" s="22" t="str">
        <f t="shared" ref="AC1475:AC1538" si="310">IF(IFERROR(FIND("一",D1475),0)&gt;0,"一对一",LEFT(D1475,3))</f>
        <v/>
      </c>
      <c r="AD1475" s="22" t="e">
        <f>VLOOKUP(D1475,'2-班级信息'!A:AI,35,0)</f>
        <v>#N/A</v>
      </c>
      <c r="AE1475" s="22" t="e">
        <f>VLOOKUP(D1475,'2-班级信息'!A:AL,12,0)</f>
        <v>#N/A</v>
      </c>
      <c r="AF1475" s="22" t="e">
        <f t="shared" si="300"/>
        <v>#N/A</v>
      </c>
      <c r="AG1475" s="22" t="e">
        <f t="shared" ref="AG1475:AG1538" si="311">IF(OR(AF1475="幼儿班",AF1475="中学班",AF1475="一对一"),AF1475,IF(OR(AD1475="周日晚上",AD1475="周五晚上",AD1475="周六晚上"),AD1475,IF(OR(AD1475="周六上午",AD1475="周六下午",AD1475="周日上午",AD1475="周日下午",),"小学周末白天班","小学平时"&amp;AE1475&amp;"班")))</f>
        <v>#N/A</v>
      </c>
    </row>
    <row r="1476" spans="1:33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2" t="str">
        <f t="shared" si="301"/>
        <v xml:space="preserve"> </v>
      </c>
      <c r="R1476" s="22" t="str">
        <f>IF(Q1476="在读",IF(IFERROR(FIND("一",D1476),0)&gt;0,"一对一",VLOOKUP(LEFT(D1476,3),班级编码!A:H,8,0)),Q1476)</f>
        <v xml:space="preserve"> </v>
      </c>
      <c r="S1476" s="22">
        <f t="shared" si="302"/>
        <v>0</v>
      </c>
      <c r="T1476" s="22">
        <f t="shared" si="303"/>
        <v>0</v>
      </c>
      <c r="U1476" s="22" t="str">
        <f t="shared" si="304"/>
        <v/>
      </c>
      <c r="V1476" s="22" t="str">
        <f t="shared" si="305"/>
        <v/>
      </c>
      <c r="W1476" s="22" t="str">
        <f t="shared" si="306"/>
        <v/>
      </c>
      <c r="X1476" s="22" t="str">
        <f t="shared" si="307"/>
        <v/>
      </c>
      <c r="Y1476" s="22">
        <f t="shared" si="308"/>
        <v>0</v>
      </c>
      <c r="Z1476" s="22">
        <f t="shared" si="309"/>
        <v>0</v>
      </c>
      <c r="AA1476" s="22" t="str">
        <f t="shared" si="299"/>
        <v/>
      </c>
      <c r="AB1476" s="22">
        <f>COUNTIF($G$2:G1476,G1476)</f>
        <v>0</v>
      </c>
      <c r="AC1476" s="22" t="str">
        <f t="shared" si="310"/>
        <v/>
      </c>
      <c r="AD1476" s="22" t="e">
        <f>VLOOKUP(D1476,'2-班级信息'!A:AI,35,0)</f>
        <v>#N/A</v>
      </c>
      <c r="AE1476" s="22" t="e">
        <f>VLOOKUP(D1476,'2-班级信息'!A:AL,12,0)</f>
        <v>#N/A</v>
      </c>
      <c r="AF1476" s="22" t="e">
        <f t="shared" si="300"/>
        <v>#N/A</v>
      </c>
      <c r="AG1476" s="22" t="e">
        <f t="shared" si="311"/>
        <v>#N/A</v>
      </c>
    </row>
    <row r="1477" spans="1:33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2" t="str">
        <f t="shared" si="301"/>
        <v xml:space="preserve"> </v>
      </c>
      <c r="R1477" s="22" t="str">
        <f>IF(Q1477="在读",IF(IFERROR(FIND("一",D1477),0)&gt;0,"一对一",VLOOKUP(LEFT(D1477,3),班级编码!A:H,8,0)),Q1477)</f>
        <v xml:space="preserve"> </v>
      </c>
      <c r="S1477" s="22">
        <f t="shared" si="302"/>
        <v>0</v>
      </c>
      <c r="T1477" s="22">
        <f t="shared" si="303"/>
        <v>0</v>
      </c>
      <c r="U1477" s="22" t="str">
        <f t="shared" si="304"/>
        <v/>
      </c>
      <c r="V1477" s="22" t="str">
        <f t="shared" si="305"/>
        <v/>
      </c>
      <c r="W1477" s="22" t="str">
        <f t="shared" si="306"/>
        <v/>
      </c>
      <c r="X1477" s="22" t="str">
        <f t="shared" si="307"/>
        <v/>
      </c>
      <c r="Y1477" s="22">
        <f t="shared" si="308"/>
        <v>0</v>
      </c>
      <c r="Z1477" s="22">
        <f t="shared" si="309"/>
        <v>0</v>
      </c>
      <c r="AA1477" s="22" t="str">
        <f t="shared" si="299"/>
        <v/>
      </c>
      <c r="AB1477" s="22">
        <f>COUNTIF($G$2:G1477,G1477)</f>
        <v>0</v>
      </c>
      <c r="AC1477" s="22" t="str">
        <f t="shared" si="310"/>
        <v/>
      </c>
      <c r="AD1477" s="22" t="e">
        <f>VLOOKUP(D1477,'2-班级信息'!A:AI,35,0)</f>
        <v>#N/A</v>
      </c>
      <c r="AE1477" s="22" t="e">
        <f>VLOOKUP(D1477,'2-班级信息'!A:AL,12,0)</f>
        <v>#N/A</v>
      </c>
      <c r="AF1477" s="22" t="e">
        <f t="shared" si="300"/>
        <v>#N/A</v>
      </c>
      <c r="AG1477" s="22" t="e">
        <f t="shared" si="311"/>
        <v>#N/A</v>
      </c>
    </row>
    <row r="1478" spans="1:33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2" t="str">
        <f t="shared" si="301"/>
        <v xml:space="preserve"> </v>
      </c>
      <c r="R1478" s="22" t="str">
        <f>IF(Q1478="在读",IF(IFERROR(FIND("一",D1478),0)&gt;0,"一对一",VLOOKUP(LEFT(D1478,3),班级编码!A:H,8,0)),Q1478)</f>
        <v xml:space="preserve"> </v>
      </c>
      <c r="S1478" s="22">
        <f t="shared" si="302"/>
        <v>0</v>
      </c>
      <c r="T1478" s="22">
        <f t="shared" si="303"/>
        <v>0</v>
      </c>
      <c r="U1478" s="22" t="str">
        <f t="shared" si="304"/>
        <v/>
      </c>
      <c r="V1478" s="22" t="str">
        <f t="shared" si="305"/>
        <v/>
      </c>
      <c r="W1478" s="22" t="str">
        <f t="shared" si="306"/>
        <v/>
      </c>
      <c r="X1478" s="22" t="str">
        <f t="shared" si="307"/>
        <v/>
      </c>
      <c r="Y1478" s="22">
        <f t="shared" si="308"/>
        <v>0</v>
      </c>
      <c r="Z1478" s="22">
        <f t="shared" si="309"/>
        <v>0</v>
      </c>
      <c r="AA1478" s="22" t="str">
        <f t="shared" si="299"/>
        <v/>
      </c>
      <c r="AB1478" s="22">
        <f>COUNTIF($G$2:G1478,G1478)</f>
        <v>0</v>
      </c>
      <c r="AC1478" s="22" t="str">
        <f t="shared" si="310"/>
        <v/>
      </c>
      <c r="AD1478" s="22" t="e">
        <f>VLOOKUP(D1478,'2-班级信息'!A:AI,35,0)</f>
        <v>#N/A</v>
      </c>
      <c r="AE1478" s="22" t="e">
        <f>VLOOKUP(D1478,'2-班级信息'!A:AL,12,0)</f>
        <v>#N/A</v>
      </c>
      <c r="AF1478" s="22" t="e">
        <f t="shared" si="300"/>
        <v>#N/A</v>
      </c>
      <c r="AG1478" s="22" t="e">
        <f t="shared" si="311"/>
        <v>#N/A</v>
      </c>
    </row>
    <row r="1479" spans="1:33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2" t="str">
        <f t="shared" si="301"/>
        <v xml:space="preserve"> </v>
      </c>
      <c r="R1479" s="22" t="str">
        <f>IF(Q1479="在读",IF(IFERROR(FIND("一",D1479),0)&gt;0,"一对一",VLOOKUP(LEFT(D1479,3),班级编码!A:H,8,0)),Q1479)</f>
        <v xml:space="preserve"> </v>
      </c>
      <c r="S1479" s="22">
        <f t="shared" si="302"/>
        <v>0</v>
      </c>
      <c r="T1479" s="22">
        <f t="shared" si="303"/>
        <v>0</v>
      </c>
      <c r="U1479" s="22" t="str">
        <f t="shared" si="304"/>
        <v/>
      </c>
      <c r="V1479" s="22" t="str">
        <f t="shared" si="305"/>
        <v/>
      </c>
      <c r="W1479" s="22" t="str">
        <f t="shared" si="306"/>
        <v/>
      </c>
      <c r="X1479" s="22" t="str">
        <f t="shared" si="307"/>
        <v/>
      </c>
      <c r="Y1479" s="22">
        <f t="shared" si="308"/>
        <v>0</v>
      </c>
      <c r="Z1479" s="22">
        <f t="shared" si="309"/>
        <v>0</v>
      </c>
      <c r="AA1479" s="22" t="str">
        <f t="shared" si="299"/>
        <v/>
      </c>
      <c r="AB1479" s="22">
        <f>COUNTIF($G$2:G1479,G1479)</f>
        <v>0</v>
      </c>
      <c r="AC1479" s="22" t="str">
        <f t="shared" si="310"/>
        <v/>
      </c>
      <c r="AD1479" s="22" t="e">
        <f>VLOOKUP(D1479,'2-班级信息'!A:AI,35,0)</f>
        <v>#N/A</v>
      </c>
      <c r="AE1479" s="22" t="e">
        <f>VLOOKUP(D1479,'2-班级信息'!A:AL,12,0)</f>
        <v>#N/A</v>
      </c>
      <c r="AF1479" s="22" t="e">
        <f t="shared" si="300"/>
        <v>#N/A</v>
      </c>
      <c r="AG1479" s="22" t="e">
        <f t="shared" si="311"/>
        <v>#N/A</v>
      </c>
    </row>
    <row r="1480" spans="1:33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2" t="str">
        <f t="shared" si="301"/>
        <v xml:space="preserve"> </v>
      </c>
      <c r="R1480" s="22" t="str">
        <f>IF(Q1480="在读",IF(IFERROR(FIND("一",D1480),0)&gt;0,"一对一",VLOOKUP(LEFT(D1480,3),班级编码!A:H,8,0)),Q1480)</f>
        <v xml:space="preserve"> </v>
      </c>
      <c r="S1480" s="22">
        <f t="shared" si="302"/>
        <v>0</v>
      </c>
      <c r="T1480" s="22">
        <f t="shared" si="303"/>
        <v>0</v>
      </c>
      <c r="U1480" s="22" t="str">
        <f t="shared" si="304"/>
        <v/>
      </c>
      <c r="V1480" s="22" t="str">
        <f t="shared" si="305"/>
        <v/>
      </c>
      <c r="W1480" s="22" t="str">
        <f t="shared" si="306"/>
        <v/>
      </c>
      <c r="X1480" s="22" t="str">
        <f t="shared" si="307"/>
        <v/>
      </c>
      <c r="Y1480" s="22">
        <f t="shared" si="308"/>
        <v>0</v>
      </c>
      <c r="Z1480" s="22">
        <f t="shared" si="309"/>
        <v>0</v>
      </c>
      <c r="AA1480" s="22" t="str">
        <f t="shared" si="299"/>
        <v/>
      </c>
      <c r="AB1480" s="22">
        <f>COUNTIF($G$2:G1480,G1480)</f>
        <v>0</v>
      </c>
      <c r="AC1480" s="22" t="str">
        <f t="shared" si="310"/>
        <v/>
      </c>
      <c r="AD1480" s="22" t="e">
        <f>VLOOKUP(D1480,'2-班级信息'!A:AI,35,0)</f>
        <v>#N/A</v>
      </c>
      <c r="AE1480" s="22" t="e">
        <f>VLOOKUP(D1480,'2-班级信息'!A:AL,12,0)</f>
        <v>#N/A</v>
      </c>
      <c r="AF1480" s="22" t="e">
        <f t="shared" si="300"/>
        <v>#N/A</v>
      </c>
      <c r="AG1480" s="22" t="e">
        <f t="shared" si="311"/>
        <v>#N/A</v>
      </c>
    </row>
    <row r="1481" spans="1:33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2" t="str">
        <f t="shared" si="301"/>
        <v xml:space="preserve"> </v>
      </c>
      <c r="R1481" s="22" t="str">
        <f>IF(Q1481="在读",IF(IFERROR(FIND("一",D1481),0)&gt;0,"一对一",VLOOKUP(LEFT(D1481,3),班级编码!A:H,8,0)),Q1481)</f>
        <v xml:space="preserve"> </v>
      </c>
      <c r="S1481" s="22">
        <f t="shared" si="302"/>
        <v>0</v>
      </c>
      <c r="T1481" s="22">
        <f t="shared" si="303"/>
        <v>0</v>
      </c>
      <c r="U1481" s="22" t="str">
        <f t="shared" si="304"/>
        <v/>
      </c>
      <c r="V1481" s="22" t="str">
        <f t="shared" si="305"/>
        <v/>
      </c>
      <c r="W1481" s="22" t="str">
        <f t="shared" si="306"/>
        <v/>
      </c>
      <c r="X1481" s="22" t="str">
        <f t="shared" si="307"/>
        <v/>
      </c>
      <c r="Y1481" s="22">
        <f t="shared" si="308"/>
        <v>0</v>
      </c>
      <c r="Z1481" s="22">
        <f t="shared" si="309"/>
        <v>0</v>
      </c>
      <c r="AA1481" s="22" t="str">
        <f t="shared" si="299"/>
        <v/>
      </c>
      <c r="AB1481" s="22">
        <f>COUNTIF($G$2:G1481,G1481)</f>
        <v>0</v>
      </c>
      <c r="AC1481" s="22" t="str">
        <f t="shared" si="310"/>
        <v/>
      </c>
      <c r="AD1481" s="22" t="e">
        <f>VLOOKUP(D1481,'2-班级信息'!A:AI,35,0)</f>
        <v>#N/A</v>
      </c>
      <c r="AE1481" s="22" t="e">
        <f>VLOOKUP(D1481,'2-班级信息'!A:AL,12,0)</f>
        <v>#N/A</v>
      </c>
      <c r="AF1481" s="22" t="e">
        <f t="shared" si="300"/>
        <v>#N/A</v>
      </c>
      <c r="AG1481" s="22" t="e">
        <f t="shared" si="311"/>
        <v>#N/A</v>
      </c>
    </row>
    <row r="1482" spans="1:33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2" t="str">
        <f t="shared" si="301"/>
        <v xml:space="preserve"> </v>
      </c>
      <c r="R1482" s="22" t="str">
        <f>IF(Q1482="在读",IF(IFERROR(FIND("一",D1482),0)&gt;0,"一对一",VLOOKUP(LEFT(D1482,3),班级编码!A:H,8,0)),Q1482)</f>
        <v xml:space="preserve"> </v>
      </c>
      <c r="S1482" s="22">
        <f t="shared" si="302"/>
        <v>0</v>
      </c>
      <c r="T1482" s="22">
        <f t="shared" si="303"/>
        <v>0</v>
      </c>
      <c r="U1482" s="22" t="str">
        <f t="shared" si="304"/>
        <v/>
      </c>
      <c r="V1482" s="22" t="str">
        <f t="shared" si="305"/>
        <v/>
      </c>
      <c r="W1482" s="22" t="str">
        <f t="shared" si="306"/>
        <v/>
      </c>
      <c r="X1482" s="22" t="str">
        <f t="shared" si="307"/>
        <v/>
      </c>
      <c r="Y1482" s="22">
        <f t="shared" si="308"/>
        <v>0</v>
      </c>
      <c r="Z1482" s="22">
        <f t="shared" si="309"/>
        <v>0</v>
      </c>
      <c r="AA1482" s="22" t="str">
        <f t="shared" si="299"/>
        <v/>
      </c>
      <c r="AB1482" s="22">
        <f>COUNTIF($G$2:G1482,G1482)</f>
        <v>0</v>
      </c>
      <c r="AC1482" s="22" t="str">
        <f t="shared" si="310"/>
        <v/>
      </c>
      <c r="AD1482" s="22" t="e">
        <f>VLOOKUP(D1482,'2-班级信息'!A:AI,35,0)</f>
        <v>#N/A</v>
      </c>
      <c r="AE1482" s="22" t="e">
        <f>VLOOKUP(D1482,'2-班级信息'!A:AL,12,0)</f>
        <v>#N/A</v>
      </c>
      <c r="AF1482" s="22" t="e">
        <f t="shared" si="300"/>
        <v>#N/A</v>
      </c>
      <c r="AG1482" s="22" t="e">
        <f t="shared" si="311"/>
        <v>#N/A</v>
      </c>
    </row>
    <row r="1483" spans="1:33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2" t="str">
        <f t="shared" si="301"/>
        <v xml:space="preserve"> </v>
      </c>
      <c r="R1483" s="22" t="str">
        <f>IF(Q1483="在读",IF(IFERROR(FIND("一",D1483),0)&gt;0,"一对一",VLOOKUP(LEFT(D1483,3),班级编码!A:H,8,0)),Q1483)</f>
        <v xml:space="preserve"> </v>
      </c>
      <c r="S1483" s="22">
        <f t="shared" si="302"/>
        <v>0</v>
      </c>
      <c r="T1483" s="22">
        <f t="shared" si="303"/>
        <v>0</v>
      </c>
      <c r="U1483" s="22" t="str">
        <f t="shared" si="304"/>
        <v/>
      </c>
      <c r="V1483" s="22" t="str">
        <f t="shared" si="305"/>
        <v/>
      </c>
      <c r="W1483" s="22" t="str">
        <f t="shared" si="306"/>
        <v/>
      </c>
      <c r="X1483" s="22" t="str">
        <f t="shared" si="307"/>
        <v/>
      </c>
      <c r="Y1483" s="22">
        <f t="shared" si="308"/>
        <v>0</v>
      </c>
      <c r="Z1483" s="22">
        <f t="shared" si="309"/>
        <v>0</v>
      </c>
      <c r="AA1483" s="22" t="str">
        <f t="shared" si="299"/>
        <v/>
      </c>
      <c r="AB1483" s="22">
        <f>COUNTIF($G$2:G1483,G1483)</f>
        <v>0</v>
      </c>
      <c r="AC1483" s="22" t="str">
        <f t="shared" si="310"/>
        <v/>
      </c>
      <c r="AD1483" s="22" t="e">
        <f>VLOOKUP(D1483,'2-班级信息'!A:AI,35,0)</f>
        <v>#N/A</v>
      </c>
      <c r="AE1483" s="22" t="e">
        <f>VLOOKUP(D1483,'2-班级信息'!A:AL,12,0)</f>
        <v>#N/A</v>
      </c>
      <c r="AF1483" s="22" t="e">
        <f t="shared" si="300"/>
        <v>#N/A</v>
      </c>
      <c r="AG1483" s="22" t="e">
        <f t="shared" si="311"/>
        <v>#N/A</v>
      </c>
    </row>
    <row r="1484" spans="1:33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2" t="str">
        <f t="shared" si="301"/>
        <v xml:space="preserve"> </v>
      </c>
      <c r="R1484" s="22" t="str">
        <f>IF(Q1484="在读",IF(IFERROR(FIND("一",D1484),0)&gt;0,"一对一",VLOOKUP(LEFT(D1484,3),班级编码!A:H,8,0)),Q1484)</f>
        <v xml:space="preserve"> </v>
      </c>
      <c r="S1484" s="22">
        <f t="shared" si="302"/>
        <v>0</v>
      </c>
      <c r="T1484" s="22">
        <f t="shared" si="303"/>
        <v>0</v>
      </c>
      <c r="U1484" s="22" t="str">
        <f t="shared" si="304"/>
        <v/>
      </c>
      <c r="V1484" s="22" t="str">
        <f t="shared" si="305"/>
        <v/>
      </c>
      <c r="W1484" s="22" t="str">
        <f t="shared" si="306"/>
        <v/>
      </c>
      <c r="X1484" s="22" t="str">
        <f t="shared" si="307"/>
        <v/>
      </c>
      <c r="Y1484" s="22">
        <f t="shared" si="308"/>
        <v>0</v>
      </c>
      <c r="Z1484" s="22">
        <f t="shared" si="309"/>
        <v>0</v>
      </c>
      <c r="AA1484" s="22" t="str">
        <f t="shared" si="299"/>
        <v/>
      </c>
      <c r="AB1484" s="22">
        <f>COUNTIF($G$2:G1484,G1484)</f>
        <v>0</v>
      </c>
      <c r="AC1484" s="22" t="str">
        <f t="shared" si="310"/>
        <v/>
      </c>
      <c r="AD1484" s="22" t="e">
        <f>VLOOKUP(D1484,'2-班级信息'!A:AI,35,0)</f>
        <v>#N/A</v>
      </c>
      <c r="AE1484" s="22" t="e">
        <f>VLOOKUP(D1484,'2-班级信息'!A:AL,12,0)</f>
        <v>#N/A</v>
      </c>
      <c r="AF1484" s="22" t="e">
        <f t="shared" si="300"/>
        <v>#N/A</v>
      </c>
      <c r="AG1484" s="22" t="e">
        <f t="shared" si="311"/>
        <v>#N/A</v>
      </c>
    </row>
    <row r="1485" spans="1:33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2" t="str">
        <f t="shared" si="301"/>
        <v xml:space="preserve"> </v>
      </c>
      <c r="R1485" s="22" t="str">
        <f>IF(Q1485="在读",IF(IFERROR(FIND("一",D1485),0)&gt;0,"一对一",VLOOKUP(LEFT(D1485,3),班级编码!A:H,8,0)),Q1485)</f>
        <v xml:space="preserve"> </v>
      </c>
      <c r="S1485" s="22">
        <f t="shared" si="302"/>
        <v>0</v>
      </c>
      <c r="T1485" s="22">
        <f t="shared" si="303"/>
        <v>0</v>
      </c>
      <c r="U1485" s="22" t="str">
        <f t="shared" si="304"/>
        <v/>
      </c>
      <c r="V1485" s="22" t="str">
        <f t="shared" si="305"/>
        <v/>
      </c>
      <c r="W1485" s="22" t="str">
        <f t="shared" si="306"/>
        <v/>
      </c>
      <c r="X1485" s="22" t="str">
        <f t="shared" si="307"/>
        <v/>
      </c>
      <c r="Y1485" s="22">
        <f t="shared" si="308"/>
        <v>0</v>
      </c>
      <c r="Z1485" s="22">
        <f t="shared" si="309"/>
        <v>0</v>
      </c>
      <c r="AA1485" s="22" t="str">
        <f t="shared" si="299"/>
        <v/>
      </c>
      <c r="AB1485" s="22">
        <f>COUNTIF($G$2:G1485,G1485)</f>
        <v>0</v>
      </c>
      <c r="AC1485" s="22" t="str">
        <f t="shared" si="310"/>
        <v/>
      </c>
      <c r="AD1485" s="22" t="e">
        <f>VLOOKUP(D1485,'2-班级信息'!A:AI,35,0)</f>
        <v>#N/A</v>
      </c>
      <c r="AE1485" s="22" t="e">
        <f>VLOOKUP(D1485,'2-班级信息'!A:AL,12,0)</f>
        <v>#N/A</v>
      </c>
      <c r="AF1485" s="22" t="e">
        <f t="shared" si="300"/>
        <v>#N/A</v>
      </c>
      <c r="AG1485" s="22" t="e">
        <f t="shared" si="311"/>
        <v>#N/A</v>
      </c>
    </row>
    <row r="1486" spans="1:33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2" t="str">
        <f t="shared" si="301"/>
        <v xml:space="preserve"> </v>
      </c>
      <c r="R1486" s="22" t="str">
        <f>IF(Q1486="在读",IF(IFERROR(FIND("一",D1486),0)&gt;0,"一对一",VLOOKUP(LEFT(D1486,3),班级编码!A:H,8,0)),Q1486)</f>
        <v xml:space="preserve"> </v>
      </c>
      <c r="S1486" s="22">
        <f t="shared" si="302"/>
        <v>0</v>
      </c>
      <c r="T1486" s="22">
        <f t="shared" si="303"/>
        <v>0</v>
      </c>
      <c r="U1486" s="22" t="str">
        <f t="shared" si="304"/>
        <v/>
      </c>
      <c r="V1486" s="22" t="str">
        <f t="shared" si="305"/>
        <v/>
      </c>
      <c r="W1486" s="22" t="str">
        <f t="shared" si="306"/>
        <v/>
      </c>
      <c r="X1486" s="22" t="str">
        <f t="shared" si="307"/>
        <v/>
      </c>
      <c r="Y1486" s="22">
        <f t="shared" si="308"/>
        <v>0</v>
      </c>
      <c r="Z1486" s="22">
        <f t="shared" si="309"/>
        <v>0</v>
      </c>
      <c r="AA1486" s="22" t="str">
        <f t="shared" si="299"/>
        <v/>
      </c>
      <c r="AB1486" s="22">
        <f>COUNTIF($G$2:G1486,G1486)</f>
        <v>0</v>
      </c>
      <c r="AC1486" s="22" t="str">
        <f t="shared" si="310"/>
        <v/>
      </c>
      <c r="AD1486" s="22" t="e">
        <f>VLOOKUP(D1486,'2-班级信息'!A:AI,35,0)</f>
        <v>#N/A</v>
      </c>
      <c r="AE1486" s="22" t="e">
        <f>VLOOKUP(D1486,'2-班级信息'!A:AL,12,0)</f>
        <v>#N/A</v>
      </c>
      <c r="AF1486" s="22" t="e">
        <f t="shared" si="300"/>
        <v>#N/A</v>
      </c>
      <c r="AG1486" s="22" t="e">
        <f t="shared" si="311"/>
        <v>#N/A</v>
      </c>
    </row>
    <row r="1487" spans="1:33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2" t="str">
        <f t="shared" si="301"/>
        <v xml:space="preserve"> </v>
      </c>
      <c r="R1487" s="22" t="str">
        <f>IF(Q1487="在读",IF(IFERROR(FIND("一",D1487),0)&gt;0,"一对一",VLOOKUP(LEFT(D1487,3),班级编码!A:H,8,0)),Q1487)</f>
        <v xml:space="preserve"> </v>
      </c>
      <c r="S1487" s="22">
        <f t="shared" si="302"/>
        <v>0</v>
      </c>
      <c r="T1487" s="22">
        <f t="shared" si="303"/>
        <v>0</v>
      </c>
      <c r="U1487" s="22" t="str">
        <f t="shared" si="304"/>
        <v/>
      </c>
      <c r="V1487" s="22" t="str">
        <f t="shared" si="305"/>
        <v/>
      </c>
      <c r="W1487" s="22" t="str">
        <f t="shared" si="306"/>
        <v/>
      </c>
      <c r="X1487" s="22" t="str">
        <f t="shared" si="307"/>
        <v/>
      </c>
      <c r="Y1487" s="22">
        <f t="shared" si="308"/>
        <v>0</v>
      </c>
      <c r="Z1487" s="22">
        <f t="shared" si="309"/>
        <v>0</v>
      </c>
      <c r="AA1487" s="22" t="str">
        <f t="shared" si="299"/>
        <v/>
      </c>
      <c r="AB1487" s="22">
        <f>COUNTIF($G$2:G1487,G1487)</f>
        <v>0</v>
      </c>
      <c r="AC1487" s="22" t="str">
        <f t="shared" si="310"/>
        <v/>
      </c>
      <c r="AD1487" s="22" t="e">
        <f>VLOOKUP(D1487,'2-班级信息'!A:AI,35,0)</f>
        <v>#N/A</v>
      </c>
      <c r="AE1487" s="22" t="e">
        <f>VLOOKUP(D1487,'2-班级信息'!A:AL,12,0)</f>
        <v>#N/A</v>
      </c>
      <c r="AF1487" s="22" t="e">
        <f t="shared" si="300"/>
        <v>#N/A</v>
      </c>
      <c r="AG1487" s="22" t="e">
        <f t="shared" si="311"/>
        <v>#N/A</v>
      </c>
    </row>
    <row r="1488" spans="1:33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2" t="str">
        <f t="shared" si="301"/>
        <v xml:space="preserve"> </v>
      </c>
      <c r="R1488" s="22" t="str">
        <f>IF(Q1488="在读",IF(IFERROR(FIND("一",D1488),0)&gt;0,"一对一",VLOOKUP(LEFT(D1488,3),班级编码!A:H,8,0)),Q1488)</f>
        <v xml:space="preserve"> </v>
      </c>
      <c r="S1488" s="22">
        <f t="shared" si="302"/>
        <v>0</v>
      </c>
      <c r="T1488" s="22">
        <f t="shared" si="303"/>
        <v>0</v>
      </c>
      <c r="U1488" s="22" t="str">
        <f t="shared" si="304"/>
        <v/>
      </c>
      <c r="V1488" s="22" t="str">
        <f t="shared" si="305"/>
        <v/>
      </c>
      <c r="W1488" s="22" t="str">
        <f t="shared" si="306"/>
        <v/>
      </c>
      <c r="X1488" s="22" t="str">
        <f t="shared" si="307"/>
        <v/>
      </c>
      <c r="Y1488" s="22">
        <f t="shared" si="308"/>
        <v>0</v>
      </c>
      <c r="Z1488" s="22">
        <f t="shared" si="309"/>
        <v>0</v>
      </c>
      <c r="AA1488" s="22" t="str">
        <f t="shared" si="299"/>
        <v/>
      </c>
      <c r="AB1488" s="22">
        <f>COUNTIF($G$2:G1488,G1488)</f>
        <v>0</v>
      </c>
      <c r="AC1488" s="22" t="str">
        <f t="shared" si="310"/>
        <v/>
      </c>
      <c r="AD1488" s="22" t="e">
        <f>VLOOKUP(D1488,'2-班级信息'!A:AI,35,0)</f>
        <v>#N/A</v>
      </c>
      <c r="AE1488" s="22" t="e">
        <f>VLOOKUP(D1488,'2-班级信息'!A:AL,12,0)</f>
        <v>#N/A</v>
      </c>
      <c r="AF1488" s="22" t="e">
        <f t="shared" si="300"/>
        <v>#N/A</v>
      </c>
      <c r="AG1488" s="22" t="e">
        <f t="shared" si="311"/>
        <v>#N/A</v>
      </c>
    </row>
    <row r="1489" spans="1:33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2" t="str">
        <f t="shared" si="301"/>
        <v xml:space="preserve"> </v>
      </c>
      <c r="R1489" s="22" t="str">
        <f>IF(Q1489="在读",IF(IFERROR(FIND("一",D1489),0)&gt;0,"一对一",VLOOKUP(LEFT(D1489,3),班级编码!A:H,8,0)),Q1489)</f>
        <v xml:space="preserve"> </v>
      </c>
      <c r="S1489" s="22">
        <f t="shared" si="302"/>
        <v>0</v>
      </c>
      <c r="T1489" s="22">
        <f t="shared" si="303"/>
        <v>0</v>
      </c>
      <c r="U1489" s="22" t="str">
        <f t="shared" si="304"/>
        <v/>
      </c>
      <c r="V1489" s="22" t="str">
        <f t="shared" si="305"/>
        <v/>
      </c>
      <c r="W1489" s="22" t="str">
        <f t="shared" si="306"/>
        <v/>
      </c>
      <c r="X1489" s="22" t="str">
        <f t="shared" si="307"/>
        <v/>
      </c>
      <c r="Y1489" s="22">
        <f t="shared" si="308"/>
        <v>0</v>
      </c>
      <c r="Z1489" s="22">
        <f t="shared" si="309"/>
        <v>0</v>
      </c>
      <c r="AA1489" s="22" t="str">
        <f t="shared" si="299"/>
        <v/>
      </c>
      <c r="AB1489" s="22">
        <f>COUNTIF($G$2:G1489,G1489)</f>
        <v>0</v>
      </c>
      <c r="AC1489" s="22" t="str">
        <f t="shared" si="310"/>
        <v/>
      </c>
      <c r="AD1489" s="22" t="e">
        <f>VLOOKUP(D1489,'2-班级信息'!A:AI,35,0)</f>
        <v>#N/A</v>
      </c>
      <c r="AE1489" s="22" t="e">
        <f>VLOOKUP(D1489,'2-班级信息'!A:AL,12,0)</f>
        <v>#N/A</v>
      </c>
      <c r="AF1489" s="22" t="e">
        <f t="shared" si="300"/>
        <v>#N/A</v>
      </c>
      <c r="AG1489" s="22" t="e">
        <f t="shared" si="311"/>
        <v>#N/A</v>
      </c>
    </row>
    <row r="1490" spans="1:33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2" t="str">
        <f t="shared" si="301"/>
        <v xml:space="preserve"> </v>
      </c>
      <c r="R1490" s="22" t="str">
        <f>IF(Q1490="在读",IF(IFERROR(FIND("一",D1490),0)&gt;0,"一对一",VLOOKUP(LEFT(D1490,3),班级编码!A:H,8,0)),Q1490)</f>
        <v xml:space="preserve"> </v>
      </c>
      <c r="S1490" s="22">
        <f t="shared" si="302"/>
        <v>0</v>
      </c>
      <c r="T1490" s="22">
        <f t="shared" si="303"/>
        <v>0</v>
      </c>
      <c r="U1490" s="22" t="str">
        <f t="shared" si="304"/>
        <v/>
      </c>
      <c r="V1490" s="22" t="str">
        <f t="shared" si="305"/>
        <v/>
      </c>
      <c r="W1490" s="22" t="str">
        <f t="shared" si="306"/>
        <v/>
      </c>
      <c r="X1490" s="22" t="str">
        <f t="shared" si="307"/>
        <v/>
      </c>
      <c r="Y1490" s="22">
        <f t="shared" si="308"/>
        <v>0</v>
      </c>
      <c r="Z1490" s="22">
        <f t="shared" si="309"/>
        <v>0</v>
      </c>
      <c r="AA1490" s="22" t="str">
        <f t="shared" si="299"/>
        <v/>
      </c>
      <c r="AB1490" s="22">
        <f>COUNTIF($G$2:G1490,G1490)</f>
        <v>0</v>
      </c>
      <c r="AC1490" s="22" t="str">
        <f t="shared" si="310"/>
        <v/>
      </c>
      <c r="AD1490" s="22" t="e">
        <f>VLOOKUP(D1490,'2-班级信息'!A:AI,35,0)</f>
        <v>#N/A</v>
      </c>
      <c r="AE1490" s="22" t="e">
        <f>VLOOKUP(D1490,'2-班级信息'!A:AL,12,0)</f>
        <v>#N/A</v>
      </c>
      <c r="AF1490" s="22" t="e">
        <f t="shared" si="300"/>
        <v>#N/A</v>
      </c>
      <c r="AG1490" s="22" t="e">
        <f t="shared" si="311"/>
        <v>#N/A</v>
      </c>
    </row>
    <row r="1491" spans="1:33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2" t="str">
        <f t="shared" si="301"/>
        <v xml:space="preserve"> </v>
      </c>
      <c r="R1491" s="22" t="str">
        <f>IF(Q1491="在读",IF(IFERROR(FIND("一",D1491),0)&gt;0,"一对一",VLOOKUP(LEFT(D1491,3),班级编码!A:H,8,0)),Q1491)</f>
        <v xml:space="preserve"> </v>
      </c>
      <c r="S1491" s="22">
        <f t="shared" si="302"/>
        <v>0</v>
      </c>
      <c r="T1491" s="22">
        <f t="shared" si="303"/>
        <v>0</v>
      </c>
      <c r="U1491" s="22" t="str">
        <f t="shared" si="304"/>
        <v/>
      </c>
      <c r="V1491" s="22" t="str">
        <f t="shared" si="305"/>
        <v/>
      </c>
      <c r="W1491" s="22" t="str">
        <f t="shared" si="306"/>
        <v/>
      </c>
      <c r="X1491" s="22" t="str">
        <f t="shared" si="307"/>
        <v/>
      </c>
      <c r="Y1491" s="22">
        <f t="shared" si="308"/>
        <v>0</v>
      </c>
      <c r="Z1491" s="22">
        <f t="shared" si="309"/>
        <v>0</v>
      </c>
      <c r="AA1491" s="22" t="str">
        <f t="shared" si="299"/>
        <v/>
      </c>
      <c r="AB1491" s="22">
        <f>COUNTIF($G$2:G1491,G1491)</f>
        <v>0</v>
      </c>
      <c r="AC1491" s="22" t="str">
        <f t="shared" si="310"/>
        <v/>
      </c>
      <c r="AD1491" s="22" t="e">
        <f>VLOOKUP(D1491,'2-班级信息'!A:AI,35,0)</f>
        <v>#N/A</v>
      </c>
      <c r="AE1491" s="22" t="e">
        <f>VLOOKUP(D1491,'2-班级信息'!A:AL,12,0)</f>
        <v>#N/A</v>
      </c>
      <c r="AF1491" s="22" t="e">
        <f t="shared" si="300"/>
        <v>#N/A</v>
      </c>
      <c r="AG1491" s="22" t="e">
        <f t="shared" si="311"/>
        <v>#N/A</v>
      </c>
    </row>
    <row r="1492" spans="1:33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2" t="str">
        <f t="shared" si="301"/>
        <v xml:space="preserve"> </v>
      </c>
      <c r="R1492" s="22" t="str">
        <f>IF(Q1492="在读",IF(IFERROR(FIND("一",D1492),0)&gt;0,"一对一",VLOOKUP(LEFT(D1492,3),班级编码!A:H,8,0)),Q1492)</f>
        <v xml:space="preserve"> </v>
      </c>
      <c r="S1492" s="22">
        <f t="shared" si="302"/>
        <v>0</v>
      </c>
      <c r="T1492" s="22">
        <f t="shared" si="303"/>
        <v>0</v>
      </c>
      <c r="U1492" s="22" t="str">
        <f t="shared" si="304"/>
        <v/>
      </c>
      <c r="V1492" s="22" t="str">
        <f t="shared" si="305"/>
        <v/>
      </c>
      <c r="W1492" s="22" t="str">
        <f t="shared" si="306"/>
        <v/>
      </c>
      <c r="X1492" s="22" t="str">
        <f t="shared" si="307"/>
        <v/>
      </c>
      <c r="Y1492" s="22">
        <f t="shared" si="308"/>
        <v>0</v>
      </c>
      <c r="Z1492" s="22">
        <f t="shared" si="309"/>
        <v>0</v>
      </c>
      <c r="AA1492" s="22" t="str">
        <f t="shared" si="299"/>
        <v/>
      </c>
      <c r="AB1492" s="22">
        <f>COUNTIF($G$2:G1492,G1492)</f>
        <v>0</v>
      </c>
      <c r="AC1492" s="22" t="str">
        <f t="shared" si="310"/>
        <v/>
      </c>
      <c r="AD1492" s="22" t="e">
        <f>VLOOKUP(D1492,'2-班级信息'!A:AI,35,0)</f>
        <v>#N/A</v>
      </c>
      <c r="AE1492" s="22" t="e">
        <f>VLOOKUP(D1492,'2-班级信息'!A:AL,12,0)</f>
        <v>#N/A</v>
      </c>
      <c r="AF1492" s="22" t="e">
        <f t="shared" si="300"/>
        <v>#N/A</v>
      </c>
      <c r="AG1492" s="22" t="e">
        <f t="shared" si="311"/>
        <v>#N/A</v>
      </c>
    </row>
    <row r="1493" spans="1:33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2" t="str">
        <f t="shared" si="301"/>
        <v xml:space="preserve"> </v>
      </c>
      <c r="R1493" s="22" t="str">
        <f>IF(Q1493="在读",IF(IFERROR(FIND("一",D1493),0)&gt;0,"一对一",VLOOKUP(LEFT(D1493,3),班级编码!A:H,8,0)),Q1493)</f>
        <v xml:space="preserve"> </v>
      </c>
      <c r="S1493" s="22">
        <f t="shared" si="302"/>
        <v>0</v>
      </c>
      <c r="T1493" s="22">
        <f t="shared" si="303"/>
        <v>0</v>
      </c>
      <c r="U1493" s="22" t="str">
        <f t="shared" si="304"/>
        <v/>
      </c>
      <c r="V1493" s="22" t="str">
        <f t="shared" si="305"/>
        <v/>
      </c>
      <c r="W1493" s="22" t="str">
        <f t="shared" si="306"/>
        <v/>
      </c>
      <c r="X1493" s="22" t="str">
        <f t="shared" si="307"/>
        <v/>
      </c>
      <c r="Y1493" s="22">
        <f t="shared" si="308"/>
        <v>0</v>
      </c>
      <c r="Z1493" s="22">
        <f t="shared" si="309"/>
        <v>0</v>
      </c>
      <c r="AA1493" s="22" t="str">
        <f t="shared" si="299"/>
        <v/>
      </c>
      <c r="AB1493" s="22">
        <f>COUNTIF($G$2:G1493,G1493)</f>
        <v>0</v>
      </c>
      <c r="AC1493" s="22" t="str">
        <f t="shared" si="310"/>
        <v/>
      </c>
      <c r="AD1493" s="22" t="e">
        <f>VLOOKUP(D1493,'2-班级信息'!A:AI,35,0)</f>
        <v>#N/A</v>
      </c>
      <c r="AE1493" s="22" t="e">
        <f>VLOOKUP(D1493,'2-班级信息'!A:AL,12,0)</f>
        <v>#N/A</v>
      </c>
      <c r="AF1493" s="22" t="e">
        <f t="shared" si="300"/>
        <v>#N/A</v>
      </c>
      <c r="AG1493" s="22" t="e">
        <f t="shared" si="311"/>
        <v>#N/A</v>
      </c>
    </row>
    <row r="1494" spans="1:33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2" t="str">
        <f t="shared" si="301"/>
        <v xml:space="preserve"> </v>
      </c>
      <c r="R1494" s="22" t="str">
        <f>IF(Q1494="在读",IF(IFERROR(FIND("一",D1494),0)&gt;0,"一对一",VLOOKUP(LEFT(D1494,3),班级编码!A:H,8,0)),Q1494)</f>
        <v xml:space="preserve"> </v>
      </c>
      <c r="S1494" s="22">
        <f t="shared" si="302"/>
        <v>0</v>
      </c>
      <c r="T1494" s="22">
        <f t="shared" si="303"/>
        <v>0</v>
      </c>
      <c r="U1494" s="22" t="str">
        <f t="shared" si="304"/>
        <v/>
      </c>
      <c r="V1494" s="22" t="str">
        <f t="shared" si="305"/>
        <v/>
      </c>
      <c r="W1494" s="22" t="str">
        <f t="shared" si="306"/>
        <v/>
      </c>
      <c r="X1494" s="22" t="str">
        <f t="shared" si="307"/>
        <v/>
      </c>
      <c r="Y1494" s="22">
        <f t="shared" si="308"/>
        <v>0</v>
      </c>
      <c r="Z1494" s="22">
        <f t="shared" si="309"/>
        <v>0</v>
      </c>
      <c r="AA1494" s="22" t="str">
        <f t="shared" si="299"/>
        <v/>
      </c>
      <c r="AB1494" s="22">
        <f>COUNTIF($G$2:G1494,G1494)</f>
        <v>0</v>
      </c>
      <c r="AC1494" s="22" t="str">
        <f t="shared" si="310"/>
        <v/>
      </c>
      <c r="AD1494" s="22" t="e">
        <f>VLOOKUP(D1494,'2-班级信息'!A:AI,35,0)</f>
        <v>#N/A</v>
      </c>
      <c r="AE1494" s="22" t="e">
        <f>VLOOKUP(D1494,'2-班级信息'!A:AL,12,0)</f>
        <v>#N/A</v>
      </c>
      <c r="AF1494" s="22" t="e">
        <f t="shared" si="300"/>
        <v>#N/A</v>
      </c>
      <c r="AG1494" s="22" t="e">
        <f t="shared" si="311"/>
        <v>#N/A</v>
      </c>
    </row>
    <row r="1495" spans="1:33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2" t="str">
        <f t="shared" si="301"/>
        <v xml:space="preserve"> </v>
      </c>
      <c r="R1495" s="22" t="str">
        <f>IF(Q1495="在读",IF(IFERROR(FIND("一",D1495),0)&gt;0,"一对一",VLOOKUP(LEFT(D1495,3),班级编码!A:H,8,0)),Q1495)</f>
        <v xml:space="preserve"> </v>
      </c>
      <c r="S1495" s="22">
        <f t="shared" si="302"/>
        <v>0</v>
      </c>
      <c r="T1495" s="22">
        <f t="shared" si="303"/>
        <v>0</v>
      </c>
      <c r="U1495" s="22" t="str">
        <f t="shared" si="304"/>
        <v/>
      </c>
      <c r="V1495" s="22" t="str">
        <f t="shared" si="305"/>
        <v/>
      </c>
      <c r="W1495" s="22" t="str">
        <f t="shared" si="306"/>
        <v/>
      </c>
      <c r="X1495" s="22" t="str">
        <f t="shared" si="307"/>
        <v/>
      </c>
      <c r="Y1495" s="22">
        <f t="shared" si="308"/>
        <v>0</v>
      </c>
      <c r="Z1495" s="22">
        <f t="shared" si="309"/>
        <v>0</v>
      </c>
      <c r="AA1495" s="22" t="str">
        <f t="shared" si="299"/>
        <v/>
      </c>
      <c r="AB1495" s="22">
        <f>COUNTIF($G$2:G1495,G1495)</f>
        <v>0</v>
      </c>
      <c r="AC1495" s="22" t="str">
        <f t="shared" si="310"/>
        <v/>
      </c>
      <c r="AD1495" s="22" t="e">
        <f>VLOOKUP(D1495,'2-班级信息'!A:AI,35,0)</f>
        <v>#N/A</v>
      </c>
      <c r="AE1495" s="22" t="e">
        <f>VLOOKUP(D1495,'2-班级信息'!A:AL,12,0)</f>
        <v>#N/A</v>
      </c>
      <c r="AF1495" s="22" t="e">
        <f t="shared" si="300"/>
        <v>#N/A</v>
      </c>
      <c r="AG1495" s="22" t="e">
        <f t="shared" si="311"/>
        <v>#N/A</v>
      </c>
    </row>
    <row r="1496" spans="1:33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2" t="str">
        <f t="shared" si="301"/>
        <v xml:space="preserve"> </v>
      </c>
      <c r="R1496" s="22" t="str">
        <f>IF(Q1496="在读",IF(IFERROR(FIND("一",D1496),0)&gt;0,"一对一",VLOOKUP(LEFT(D1496,3),班级编码!A:H,8,0)),Q1496)</f>
        <v xml:space="preserve"> </v>
      </c>
      <c r="S1496" s="22">
        <f t="shared" si="302"/>
        <v>0</v>
      </c>
      <c r="T1496" s="22">
        <f t="shared" si="303"/>
        <v>0</v>
      </c>
      <c r="U1496" s="22" t="str">
        <f t="shared" si="304"/>
        <v/>
      </c>
      <c r="V1496" s="22" t="str">
        <f t="shared" si="305"/>
        <v/>
      </c>
      <c r="W1496" s="22" t="str">
        <f t="shared" si="306"/>
        <v/>
      </c>
      <c r="X1496" s="22" t="str">
        <f t="shared" si="307"/>
        <v/>
      </c>
      <c r="Y1496" s="22">
        <f t="shared" si="308"/>
        <v>0</v>
      </c>
      <c r="Z1496" s="22">
        <f t="shared" si="309"/>
        <v>0</v>
      </c>
      <c r="AA1496" s="22" t="str">
        <f t="shared" si="299"/>
        <v/>
      </c>
      <c r="AB1496" s="22">
        <f>COUNTIF($G$2:G1496,G1496)</f>
        <v>0</v>
      </c>
      <c r="AC1496" s="22" t="str">
        <f t="shared" si="310"/>
        <v/>
      </c>
      <c r="AD1496" s="22" t="e">
        <f>VLOOKUP(D1496,'2-班级信息'!A:AI,35,0)</f>
        <v>#N/A</v>
      </c>
      <c r="AE1496" s="22" t="e">
        <f>VLOOKUP(D1496,'2-班级信息'!A:AL,12,0)</f>
        <v>#N/A</v>
      </c>
      <c r="AF1496" s="22" t="e">
        <f t="shared" si="300"/>
        <v>#N/A</v>
      </c>
      <c r="AG1496" s="22" t="e">
        <f t="shared" si="311"/>
        <v>#N/A</v>
      </c>
    </row>
    <row r="1497" spans="1:33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2" t="str">
        <f t="shared" si="301"/>
        <v xml:space="preserve"> </v>
      </c>
      <c r="R1497" s="22" t="str">
        <f>IF(Q1497="在读",IF(IFERROR(FIND("一",D1497),0)&gt;0,"一对一",VLOOKUP(LEFT(D1497,3),班级编码!A:H,8,0)),Q1497)</f>
        <v xml:space="preserve"> </v>
      </c>
      <c r="S1497" s="22">
        <f t="shared" si="302"/>
        <v>0</v>
      </c>
      <c r="T1497" s="22">
        <f t="shared" si="303"/>
        <v>0</v>
      </c>
      <c r="U1497" s="22" t="str">
        <f t="shared" si="304"/>
        <v/>
      </c>
      <c r="V1497" s="22" t="str">
        <f t="shared" si="305"/>
        <v/>
      </c>
      <c r="W1497" s="22" t="str">
        <f t="shared" si="306"/>
        <v/>
      </c>
      <c r="X1497" s="22" t="str">
        <f t="shared" si="307"/>
        <v/>
      </c>
      <c r="Y1497" s="22">
        <f t="shared" si="308"/>
        <v>0</v>
      </c>
      <c r="Z1497" s="22">
        <f t="shared" si="309"/>
        <v>0</v>
      </c>
      <c r="AA1497" s="22" t="str">
        <f t="shared" si="299"/>
        <v/>
      </c>
      <c r="AB1497" s="22">
        <f>COUNTIF($G$2:G1497,G1497)</f>
        <v>0</v>
      </c>
      <c r="AC1497" s="22" t="str">
        <f t="shared" si="310"/>
        <v/>
      </c>
      <c r="AD1497" s="22" t="e">
        <f>VLOOKUP(D1497,'2-班级信息'!A:AI,35,0)</f>
        <v>#N/A</v>
      </c>
      <c r="AE1497" s="22" t="e">
        <f>VLOOKUP(D1497,'2-班级信息'!A:AL,12,0)</f>
        <v>#N/A</v>
      </c>
      <c r="AF1497" s="22" t="e">
        <f t="shared" si="300"/>
        <v>#N/A</v>
      </c>
      <c r="AG1497" s="22" t="e">
        <f t="shared" si="311"/>
        <v>#N/A</v>
      </c>
    </row>
    <row r="1498" spans="1:33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2" t="str">
        <f t="shared" si="301"/>
        <v xml:space="preserve"> </v>
      </c>
      <c r="R1498" s="22" t="str">
        <f>IF(Q1498="在读",IF(IFERROR(FIND("一",D1498),0)&gt;0,"一对一",VLOOKUP(LEFT(D1498,3),班级编码!A:H,8,0)),Q1498)</f>
        <v xml:space="preserve"> </v>
      </c>
      <c r="S1498" s="22">
        <f t="shared" si="302"/>
        <v>0</v>
      </c>
      <c r="T1498" s="22">
        <f t="shared" si="303"/>
        <v>0</v>
      </c>
      <c r="U1498" s="22" t="str">
        <f t="shared" si="304"/>
        <v/>
      </c>
      <c r="V1498" s="22" t="str">
        <f t="shared" si="305"/>
        <v/>
      </c>
      <c r="W1498" s="22" t="str">
        <f t="shared" si="306"/>
        <v/>
      </c>
      <c r="X1498" s="22" t="str">
        <f t="shared" si="307"/>
        <v/>
      </c>
      <c r="Y1498" s="22">
        <f t="shared" si="308"/>
        <v>0</v>
      </c>
      <c r="Z1498" s="22">
        <f t="shared" si="309"/>
        <v>0</v>
      </c>
      <c r="AA1498" s="22" t="str">
        <f t="shared" si="299"/>
        <v/>
      </c>
      <c r="AB1498" s="22">
        <f>COUNTIF($G$2:G1498,G1498)</f>
        <v>0</v>
      </c>
      <c r="AC1498" s="22" t="str">
        <f t="shared" si="310"/>
        <v/>
      </c>
      <c r="AD1498" s="22" t="e">
        <f>VLOOKUP(D1498,'2-班级信息'!A:AI,35,0)</f>
        <v>#N/A</v>
      </c>
      <c r="AE1498" s="22" t="e">
        <f>VLOOKUP(D1498,'2-班级信息'!A:AL,12,0)</f>
        <v>#N/A</v>
      </c>
      <c r="AF1498" s="22" t="e">
        <f t="shared" si="300"/>
        <v>#N/A</v>
      </c>
      <c r="AG1498" s="22" t="e">
        <f t="shared" si="311"/>
        <v>#N/A</v>
      </c>
    </row>
    <row r="1499" spans="1:33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2" t="str">
        <f t="shared" si="301"/>
        <v xml:space="preserve"> </v>
      </c>
      <c r="R1499" s="22" t="str">
        <f>IF(Q1499="在读",IF(IFERROR(FIND("一",D1499),0)&gt;0,"一对一",VLOOKUP(LEFT(D1499,3),班级编码!A:H,8,0)),Q1499)</f>
        <v xml:space="preserve"> </v>
      </c>
      <c r="S1499" s="22">
        <f t="shared" si="302"/>
        <v>0</v>
      </c>
      <c r="T1499" s="22">
        <f t="shared" si="303"/>
        <v>0</v>
      </c>
      <c r="U1499" s="22" t="str">
        <f t="shared" si="304"/>
        <v/>
      </c>
      <c r="V1499" s="22" t="str">
        <f t="shared" si="305"/>
        <v/>
      </c>
      <c r="W1499" s="22" t="str">
        <f t="shared" si="306"/>
        <v/>
      </c>
      <c r="X1499" s="22" t="str">
        <f t="shared" si="307"/>
        <v/>
      </c>
      <c r="Y1499" s="22">
        <f t="shared" si="308"/>
        <v>0</v>
      </c>
      <c r="Z1499" s="22">
        <f t="shared" si="309"/>
        <v>0</v>
      </c>
      <c r="AA1499" s="22" t="str">
        <f t="shared" si="299"/>
        <v/>
      </c>
      <c r="AB1499" s="22">
        <f>COUNTIF($G$2:G1499,G1499)</f>
        <v>0</v>
      </c>
      <c r="AC1499" s="22" t="str">
        <f t="shared" si="310"/>
        <v/>
      </c>
      <c r="AD1499" s="22" t="e">
        <f>VLOOKUP(D1499,'2-班级信息'!A:AI,35,0)</f>
        <v>#N/A</v>
      </c>
      <c r="AE1499" s="22" t="e">
        <f>VLOOKUP(D1499,'2-班级信息'!A:AL,12,0)</f>
        <v>#N/A</v>
      </c>
      <c r="AF1499" s="22" t="e">
        <f t="shared" si="300"/>
        <v>#N/A</v>
      </c>
      <c r="AG1499" s="22" t="e">
        <f t="shared" si="311"/>
        <v>#N/A</v>
      </c>
    </row>
    <row r="1500" spans="1:33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2" t="str">
        <f t="shared" si="301"/>
        <v xml:space="preserve"> </v>
      </c>
      <c r="R1500" s="22" t="str">
        <f>IF(Q1500="在读",IF(IFERROR(FIND("一",D1500),0)&gt;0,"一对一",VLOOKUP(LEFT(D1500,3),班级编码!A:H,8,0)),Q1500)</f>
        <v xml:space="preserve"> </v>
      </c>
      <c r="S1500" s="22">
        <f t="shared" si="302"/>
        <v>0</v>
      </c>
      <c r="T1500" s="22">
        <f t="shared" si="303"/>
        <v>0</v>
      </c>
      <c r="U1500" s="22" t="str">
        <f t="shared" si="304"/>
        <v/>
      </c>
      <c r="V1500" s="22" t="str">
        <f t="shared" si="305"/>
        <v/>
      </c>
      <c r="W1500" s="22" t="str">
        <f t="shared" si="306"/>
        <v/>
      </c>
      <c r="X1500" s="22" t="str">
        <f t="shared" si="307"/>
        <v/>
      </c>
      <c r="Y1500" s="22">
        <f t="shared" si="308"/>
        <v>0</v>
      </c>
      <c r="Z1500" s="22">
        <f t="shared" si="309"/>
        <v>0</v>
      </c>
      <c r="AA1500" s="22" t="str">
        <f t="shared" si="299"/>
        <v/>
      </c>
      <c r="AB1500" s="22">
        <f>COUNTIF($G$2:G1500,G1500)</f>
        <v>0</v>
      </c>
      <c r="AC1500" s="22" t="str">
        <f t="shared" si="310"/>
        <v/>
      </c>
      <c r="AD1500" s="22" t="e">
        <f>VLOOKUP(D1500,'2-班级信息'!A:AI,35,0)</f>
        <v>#N/A</v>
      </c>
      <c r="AE1500" s="22" t="e">
        <f>VLOOKUP(D1500,'2-班级信息'!A:AL,12,0)</f>
        <v>#N/A</v>
      </c>
      <c r="AF1500" s="22" t="e">
        <f t="shared" si="300"/>
        <v>#N/A</v>
      </c>
      <c r="AG1500" s="22" t="e">
        <f t="shared" si="311"/>
        <v>#N/A</v>
      </c>
    </row>
    <row r="1501" spans="1:33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2" t="str">
        <f t="shared" si="301"/>
        <v xml:space="preserve"> </v>
      </c>
      <c r="R1501" s="22" t="str">
        <f>IF(Q1501="在读",IF(IFERROR(FIND("一",D1501),0)&gt;0,"一对一",VLOOKUP(LEFT(D1501,3),班级编码!A:H,8,0)),Q1501)</f>
        <v xml:space="preserve"> </v>
      </c>
      <c r="S1501" s="22">
        <f t="shared" si="302"/>
        <v>0</v>
      </c>
      <c r="T1501" s="22">
        <f t="shared" si="303"/>
        <v>0</v>
      </c>
      <c r="U1501" s="22" t="str">
        <f t="shared" si="304"/>
        <v/>
      </c>
      <c r="V1501" s="22" t="str">
        <f t="shared" si="305"/>
        <v/>
      </c>
      <c r="W1501" s="22" t="str">
        <f t="shared" si="306"/>
        <v/>
      </c>
      <c r="X1501" s="22" t="str">
        <f t="shared" si="307"/>
        <v/>
      </c>
      <c r="Y1501" s="22">
        <f t="shared" si="308"/>
        <v>0</v>
      </c>
      <c r="Z1501" s="22">
        <f t="shared" si="309"/>
        <v>0</v>
      </c>
      <c r="AA1501" s="22" t="str">
        <f t="shared" si="299"/>
        <v/>
      </c>
      <c r="AB1501" s="22">
        <f>COUNTIF($G$2:G1501,G1501)</f>
        <v>0</v>
      </c>
      <c r="AC1501" s="22" t="str">
        <f t="shared" si="310"/>
        <v/>
      </c>
      <c r="AD1501" s="22" t="e">
        <f>VLOOKUP(D1501,'2-班级信息'!A:AI,35,0)</f>
        <v>#N/A</v>
      </c>
      <c r="AE1501" s="22" t="e">
        <f>VLOOKUP(D1501,'2-班级信息'!A:AL,12,0)</f>
        <v>#N/A</v>
      </c>
      <c r="AF1501" s="22" t="e">
        <f t="shared" si="300"/>
        <v>#N/A</v>
      </c>
      <c r="AG1501" s="22" t="e">
        <f t="shared" si="311"/>
        <v>#N/A</v>
      </c>
    </row>
    <row r="1502" spans="1:33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2" t="str">
        <f t="shared" si="301"/>
        <v xml:space="preserve"> </v>
      </c>
      <c r="R1502" s="22" t="str">
        <f>IF(Q1502="在读",IF(IFERROR(FIND("一",D1502),0)&gt;0,"一对一",VLOOKUP(LEFT(D1502,3),班级编码!A:H,8,0)),Q1502)</f>
        <v xml:space="preserve"> </v>
      </c>
      <c r="S1502" s="22">
        <f t="shared" si="302"/>
        <v>0</v>
      </c>
      <c r="T1502" s="22">
        <f t="shared" si="303"/>
        <v>0</v>
      </c>
      <c r="U1502" s="22" t="str">
        <f t="shared" si="304"/>
        <v/>
      </c>
      <c r="V1502" s="22" t="str">
        <f t="shared" si="305"/>
        <v/>
      </c>
      <c r="W1502" s="22" t="str">
        <f t="shared" si="306"/>
        <v/>
      </c>
      <c r="X1502" s="22" t="str">
        <f t="shared" si="307"/>
        <v/>
      </c>
      <c r="Y1502" s="22">
        <f t="shared" si="308"/>
        <v>0</v>
      </c>
      <c r="Z1502" s="22">
        <f t="shared" si="309"/>
        <v>0</v>
      </c>
      <c r="AA1502" s="22" t="str">
        <f t="shared" si="299"/>
        <v/>
      </c>
      <c r="AB1502" s="22">
        <f>COUNTIF($G$2:G1502,G1502)</f>
        <v>0</v>
      </c>
      <c r="AC1502" s="22" t="str">
        <f t="shared" si="310"/>
        <v/>
      </c>
      <c r="AD1502" s="22" t="e">
        <f>VLOOKUP(D1502,'2-班级信息'!A:AI,35,0)</f>
        <v>#N/A</v>
      </c>
      <c r="AE1502" s="22" t="e">
        <f>VLOOKUP(D1502,'2-班级信息'!A:AL,12,0)</f>
        <v>#N/A</v>
      </c>
      <c r="AF1502" s="22" t="e">
        <f t="shared" si="300"/>
        <v>#N/A</v>
      </c>
      <c r="AG1502" s="22" t="e">
        <f t="shared" si="311"/>
        <v>#N/A</v>
      </c>
    </row>
    <row r="1503" spans="1:33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2" t="str">
        <f t="shared" si="301"/>
        <v xml:space="preserve"> </v>
      </c>
      <c r="R1503" s="22" t="str">
        <f>IF(Q1503="在读",IF(IFERROR(FIND("一",D1503),0)&gt;0,"一对一",VLOOKUP(LEFT(D1503,3),班级编码!A:H,8,0)),Q1503)</f>
        <v xml:space="preserve"> </v>
      </c>
      <c r="S1503" s="22">
        <f t="shared" si="302"/>
        <v>0</v>
      </c>
      <c r="T1503" s="22">
        <f t="shared" si="303"/>
        <v>0</v>
      </c>
      <c r="U1503" s="22" t="str">
        <f t="shared" si="304"/>
        <v/>
      </c>
      <c r="V1503" s="22" t="str">
        <f t="shared" si="305"/>
        <v/>
      </c>
      <c r="W1503" s="22" t="str">
        <f t="shared" si="306"/>
        <v/>
      </c>
      <c r="X1503" s="22" t="str">
        <f t="shared" si="307"/>
        <v/>
      </c>
      <c r="Y1503" s="22">
        <f t="shared" si="308"/>
        <v>0</v>
      </c>
      <c r="Z1503" s="22">
        <f t="shared" si="309"/>
        <v>0</v>
      </c>
      <c r="AA1503" s="22" t="str">
        <f t="shared" si="299"/>
        <v/>
      </c>
      <c r="AB1503" s="22">
        <f>COUNTIF($G$2:G1503,G1503)</f>
        <v>0</v>
      </c>
      <c r="AC1503" s="22" t="str">
        <f t="shared" si="310"/>
        <v/>
      </c>
      <c r="AD1503" s="22" t="e">
        <f>VLOOKUP(D1503,'2-班级信息'!A:AI,35,0)</f>
        <v>#N/A</v>
      </c>
      <c r="AE1503" s="22" t="e">
        <f>VLOOKUP(D1503,'2-班级信息'!A:AL,12,0)</f>
        <v>#N/A</v>
      </c>
      <c r="AF1503" s="22" t="e">
        <f t="shared" si="300"/>
        <v>#N/A</v>
      </c>
      <c r="AG1503" s="22" t="e">
        <f t="shared" si="311"/>
        <v>#N/A</v>
      </c>
    </row>
    <row r="1504" spans="1:33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2" t="str">
        <f t="shared" si="301"/>
        <v xml:space="preserve"> </v>
      </c>
      <c r="R1504" s="22" t="str">
        <f>IF(Q1504="在读",IF(IFERROR(FIND("一",D1504),0)&gt;0,"一对一",VLOOKUP(LEFT(D1504,3),班级编码!A:H,8,0)),Q1504)</f>
        <v xml:space="preserve"> </v>
      </c>
      <c r="S1504" s="22">
        <f t="shared" si="302"/>
        <v>0</v>
      </c>
      <c r="T1504" s="22">
        <f t="shared" si="303"/>
        <v>0</v>
      </c>
      <c r="U1504" s="22" t="str">
        <f t="shared" si="304"/>
        <v/>
      </c>
      <c r="V1504" s="22" t="str">
        <f t="shared" si="305"/>
        <v/>
      </c>
      <c r="W1504" s="22" t="str">
        <f t="shared" si="306"/>
        <v/>
      </c>
      <c r="X1504" s="22" t="str">
        <f t="shared" si="307"/>
        <v/>
      </c>
      <c r="Y1504" s="22">
        <f t="shared" si="308"/>
        <v>0</v>
      </c>
      <c r="Z1504" s="22">
        <f t="shared" si="309"/>
        <v>0</v>
      </c>
      <c r="AA1504" s="22" t="str">
        <f t="shared" si="299"/>
        <v/>
      </c>
      <c r="AB1504" s="22">
        <f>COUNTIF($G$2:G1504,G1504)</f>
        <v>0</v>
      </c>
      <c r="AC1504" s="22" t="str">
        <f t="shared" si="310"/>
        <v/>
      </c>
      <c r="AD1504" s="22" t="e">
        <f>VLOOKUP(D1504,'2-班级信息'!A:AI,35,0)</f>
        <v>#N/A</v>
      </c>
      <c r="AE1504" s="22" t="e">
        <f>VLOOKUP(D1504,'2-班级信息'!A:AL,12,0)</f>
        <v>#N/A</v>
      </c>
      <c r="AF1504" s="22" t="e">
        <f t="shared" si="300"/>
        <v>#N/A</v>
      </c>
      <c r="AG1504" s="22" t="e">
        <f t="shared" si="311"/>
        <v>#N/A</v>
      </c>
    </row>
    <row r="1505" spans="1:33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2" t="str">
        <f t="shared" si="301"/>
        <v xml:space="preserve"> </v>
      </c>
      <c r="R1505" s="22" t="str">
        <f>IF(Q1505="在读",IF(IFERROR(FIND("一",D1505),0)&gt;0,"一对一",VLOOKUP(LEFT(D1505,3),班级编码!A:H,8,0)),Q1505)</f>
        <v xml:space="preserve"> </v>
      </c>
      <c r="S1505" s="22">
        <f t="shared" si="302"/>
        <v>0</v>
      </c>
      <c r="T1505" s="22">
        <f t="shared" si="303"/>
        <v>0</v>
      </c>
      <c r="U1505" s="22" t="str">
        <f t="shared" si="304"/>
        <v/>
      </c>
      <c r="V1505" s="22" t="str">
        <f t="shared" si="305"/>
        <v/>
      </c>
      <c r="W1505" s="22" t="str">
        <f t="shared" si="306"/>
        <v/>
      </c>
      <c r="X1505" s="22" t="str">
        <f t="shared" si="307"/>
        <v/>
      </c>
      <c r="Y1505" s="22">
        <f t="shared" si="308"/>
        <v>0</v>
      </c>
      <c r="Z1505" s="22">
        <f t="shared" si="309"/>
        <v>0</v>
      </c>
      <c r="AA1505" s="22" t="str">
        <f t="shared" si="299"/>
        <v/>
      </c>
      <c r="AB1505" s="22">
        <f>COUNTIF($G$2:G1505,G1505)</f>
        <v>0</v>
      </c>
      <c r="AC1505" s="22" t="str">
        <f t="shared" si="310"/>
        <v/>
      </c>
      <c r="AD1505" s="22" t="e">
        <f>VLOOKUP(D1505,'2-班级信息'!A:AI,35,0)</f>
        <v>#N/A</v>
      </c>
      <c r="AE1505" s="22" t="e">
        <f>VLOOKUP(D1505,'2-班级信息'!A:AL,12,0)</f>
        <v>#N/A</v>
      </c>
      <c r="AF1505" s="22" t="e">
        <f t="shared" si="300"/>
        <v>#N/A</v>
      </c>
      <c r="AG1505" s="22" t="e">
        <f t="shared" si="311"/>
        <v>#N/A</v>
      </c>
    </row>
    <row r="1506" spans="1:33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2" t="str">
        <f t="shared" si="301"/>
        <v xml:space="preserve"> </v>
      </c>
      <c r="R1506" s="22" t="str">
        <f>IF(Q1506="在读",IF(IFERROR(FIND("一",D1506),0)&gt;0,"一对一",VLOOKUP(LEFT(D1506,3),班级编码!A:H,8,0)),Q1506)</f>
        <v xml:space="preserve"> </v>
      </c>
      <c r="S1506" s="22">
        <f t="shared" si="302"/>
        <v>0</v>
      </c>
      <c r="T1506" s="22">
        <f t="shared" si="303"/>
        <v>0</v>
      </c>
      <c r="U1506" s="22" t="str">
        <f t="shared" si="304"/>
        <v/>
      </c>
      <c r="V1506" s="22" t="str">
        <f t="shared" si="305"/>
        <v/>
      </c>
      <c r="W1506" s="22" t="str">
        <f t="shared" si="306"/>
        <v/>
      </c>
      <c r="X1506" s="22" t="str">
        <f t="shared" si="307"/>
        <v/>
      </c>
      <c r="Y1506" s="22">
        <f t="shared" si="308"/>
        <v>0</v>
      </c>
      <c r="Z1506" s="22">
        <f t="shared" si="309"/>
        <v>0</v>
      </c>
      <c r="AA1506" s="22" t="str">
        <f t="shared" si="299"/>
        <v/>
      </c>
      <c r="AB1506" s="22">
        <f>COUNTIF($G$2:G1506,G1506)</f>
        <v>0</v>
      </c>
      <c r="AC1506" s="22" t="str">
        <f t="shared" si="310"/>
        <v/>
      </c>
      <c r="AD1506" s="22" t="e">
        <f>VLOOKUP(D1506,'2-班级信息'!A:AI,35,0)</f>
        <v>#N/A</v>
      </c>
      <c r="AE1506" s="22" t="e">
        <f>VLOOKUP(D1506,'2-班级信息'!A:AL,12,0)</f>
        <v>#N/A</v>
      </c>
      <c r="AF1506" s="22" t="e">
        <f t="shared" si="300"/>
        <v>#N/A</v>
      </c>
      <c r="AG1506" s="22" t="e">
        <f t="shared" si="311"/>
        <v>#N/A</v>
      </c>
    </row>
    <row r="1507" spans="1:33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2" t="str">
        <f t="shared" si="301"/>
        <v xml:space="preserve"> </v>
      </c>
      <c r="R1507" s="22" t="str">
        <f>IF(Q1507="在读",IF(IFERROR(FIND("一",D1507),0)&gt;0,"一对一",VLOOKUP(LEFT(D1507,3),班级编码!A:H,8,0)),Q1507)</f>
        <v xml:space="preserve"> </v>
      </c>
      <c r="S1507" s="22">
        <f t="shared" si="302"/>
        <v>0</v>
      </c>
      <c r="T1507" s="22">
        <f t="shared" si="303"/>
        <v>0</v>
      </c>
      <c r="U1507" s="22" t="str">
        <f t="shared" si="304"/>
        <v/>
      </c>
      <c r="V1507" s="22" t="str">
        <f t="shared" si="305"/>
        <v/>
      </c>
      <c r="W1507" s="22" t="str">
        <f t="shared" si="306"/>
        <v/>
      </c>
      <c r="X1507" s="22" t="str">
        <f t="shared" si="307"/>
        <v/>
      </c>
      <c r="Y1507" s="22">
        <f t="shared" si="308"/>
        <v>0</v>
      </c>
      <c r="Z1507" s="22">
        <f t="shared" si="309"/>
        <v>0</v>
      </c>
      <c r="AA1507" s="22" t="str">
        <f t="shared" si="299"/>
        <v/>
      </c>
      <c r="AB1507" s="22">
        <f>COUNTIF($G$2:G1507,G1507)</f>
        <v>0</v>
      </c>
      <c r="AC1507" s="22" t="str">
        <f t="shared" si="310"/>
        <v/>
      </c>
      <c r="AD1507" s="22" t="e">
        <f>VLOOKUP(D1507,'2-班级信息'!A:AI,35,0)</f>
        <v>#N/A</v>
      </c>
      <c r="AE1507" s="22" t="e">
        <f>VLOOKUP(D1507,'2-班级信息'!A:AL,12,0)</f>
        <v>#N/A</v>
      </c>
      <c r="AF1507" s="22" t="e">
        <f t="shared" si="300"/>
        <v>#N/A</v>
      </c>
      <c r="AG1507" s="22" t="e">
        <f t="shared" si="311"/>
        <v>#N/A</v>
      </c>
    </row>
    <row r="1508" spans="1:33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2" t="str">
        <f t="shared" si="301"/>
        <v xml:space="preserve"> </v>
      </c>
      <c r="R1508" s="22" t="str">
        <f>IF(Q1508="在读",IF(IFERROR(FIND("一",D1508),0)&gt;0,"一对一",VLOOKUP(LEFT(D1508,3),班级编码!A:H,8,0)),Q1508)</f>
        <v xml:space="preserve"> </v>
      </c>
      <c r="S1508" s="22">
        <f t="shared" si="302"/>
        <v>0</v>
      </c>
      <c r="T1508" s="22">
        <f t="shared" si="303"/>
        <v>0</v>
      </c>
      <c r="U1508" s="22" t="str">
        <f t="shared" si="304"/>
        <v/>
      </c>
      <c r="V1508" s="22" t="str">
        <f t="shared" si="305"/>
        <v/>
      </c>
      <c r="W1508" s="22" t="str">
        <f t="shared" si="306"/>
        <v/>
      </c>
      <c r="X1508" s="22" t="str">
        <f t="shared" si="307"/>
        <v/>
      </c>
      <c r="Y1508" s="22">
        <f t="shared" si="308"/>
        <v>0</v>
      </c>
      <c r="Z1508" s="22">
        <f t="shared" si="309"/>
        <v>0</v>
      </c>
      <c r="AA1508" s="22" t="str">
        <f t="shared" si="299"/>
        <v/>
      </c>
      <c r="AB1508" s="22">
        <f>COUNTIF($G$2:G1508,G1508)</f>
        <v>0</v>
      </c>
      <c r="AC1508" s="22" t="str">
        <f t="shared" si="310"/>
        <v/>
      </c>
      <c r="AD1508" s="22" t="e">
        <f>VLOOKUP(D1508,'2-班级信息'!A:AI,35,0)</f>
        <v>#N/A</v>
      </c>
      <c r="AE1508" s="22" t="e">
        <f>VLOOKUP(D1508,'2-班级信息'!A:AL,12,0)</f>
        <v>#N/A</v>
      </c>
      <c r="AF1508" s="22" t="e">
        <f t="shared" si="300"/>
        <v>#N/A</v>
      </c>
      <c r="AG1508" s="22" t="e">
        <f t="shared" si="311"/>
        <v>#N/A</v>
      </c>
    </row>
    <row r="1509" spans="1:33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2" t="str">
        <f t="shared" si="301"/>
        <v xml:space="preserve"> </v>
      </c>
      <c r="R1509" s="22" t="str">
        <f>IF(Q1509="在读",IF(IFERROR(FIND("一",D1509),0)&gt;0,"一对一",VLOOKUP(LEFT(D1509,3),班级编码!A:H,8,0)),Q1509)</f>
        <v xml:space="preserve"> </v>
      </c>
      <c r="S1509" s="22">
        <f t="shared" si="302"/>
        <v>0</v>
      </c>
      <c r="T1509" s="22">
        <f t="shared" si="303"/>
        <v>0</v>
      </c>
      <c r="U1509" s="22" t="str">
        <f t="shared" si="304"/>
        <v/>
      </c>
      <c r="V1509" s="22" t="str">
        <f t="shared" si="305"/>
        <v/>
      </c>
      <c r="W1509" s="22" t="str">
        <f t="shared" si="306"/>
        <v/>
      </c>
      <c r="X1509" s="22" t="str">
        <f t="shared" si="307"/>
        <v/>
      </c>
      <c r="Y1509" s="22">
        <f t="shared" si="308"/>
        <v>0</v>
      </c>
      <c r="Z1509" s="22">
        <f t="shared" si="309"/>
        <v>0</v>
      </c>
      <c r="AA1509" s="22" t="str">
        <f t="shared" si="299"/>
        <v/>
      </c>
      <c r="AB1509" s="22">
        <f>COUNTIF($G$2:G1509,G1509)</f>
        <v>0</v>
      </c>
      <c r="AC1509" s="22" t="str">
        <f t="shared" si="310"/>
        <v/>
      </c>
      <c r="AD1509" s="22" t="e">
        <f>VLOOKUP(D1509,'2-班级信息'!A:AI,35,0)</f>
        <v>#N/A</v>
      </c>
      <c r="AE1509" s="22" t="e">
        <f>VLOOKUP(D1509,'2-班级信息'!A:AL,12,0)</f>
        <v>#N/A</v>
      </c>
      <c r="AF1509" s="22" t="e">
        <f t="shared" si="300"/>
        <v>#N/A</v>
      </c>
      <c r="AG1509" s="22" t="e">
        <f t="shared" si="311"/>
        <v>#N/A</v>
      </c>
    </row>
    <row r="1510" spans="1:33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2" t="str">
        <f t="shared" si="301"/>
        <v xml:space="preserve"> </v>
      </c>
      <c r="R1510" s="22" t="str">
        <f>IF(Q1510="在读",IF(IFERROR(FIND("一",D1510),0)&gt;0,"一对一",VLOOKUP(LEFT(D1510,3),班级编码!A:H,8,0)),Q1510)</f>
        <v xml:space="preserve"> </v>
      </c>
      <c r="S1510" s="22">
        <f t="shared" si="302"/>
        <v>0</v>
      </c>
      <c r="T1510" s="22">
        <f t="shared" si="303"/>
        <v>0</v>
      </c>
      <c r="U1510" s="22" t="str">
        <f t="shared" si="304"/>
        <v/>
      </c>
      <c r="V1510" s="22" t="str">
        <f t="shared" si="305"/>
        <v/>
      </c>
      <c r="W1510" s="22" t="str">
        <f t="shared" si="306"/>
        <v/>
      </c>
      <c r="X1510" s="22" t="str">
        <f t="shared" si="307"/>
        <v/>
      </c>
      <c r="Y1510" s="22">
        <f t="shared" si="308"/>
        <v>0</v>
      </c>
      <c r="Z1510" s="22">
        <f t="shared" si="309"/>
        <v>0</v>
      </c>
      <c r="AA1510" s="22" t="str">
        <f t="shared" si="299"/>
        <v/>
      </c>
      <c r="AB1510" s="22">
        <f>COUNTIF($G$2:G1510,G1510)</f>
        <v>0</v>
      </c>
      <c r="AC1510" s="22" t="str">
        <f t="shared" si="310"/>
        <v/>
      </c>
      <c r="AD1510" s="22" t="e">
        <f>VLOOKUP(D1510,'2-班级信息'!A:AI,35,0)</f>
        <v>#N/A</v>
      </c>
      <c r="AE1510" s="22" t="e">
        <f>VLOOKUP(D1510,'2-班级信息'!A:AL,12,0)</f>
        <v>#N/A</v>
      </c>
      <c r="AF1510" s="22" t="e">
        <f t="shared" si="300"/>
        <v>#N/A</v>
      </c>
      <c r="AG1510" s="22" t="e">
        <f t="shared" si="311"/>
        <v>#N/A</v>
      </c>
    </row>
    <row r="1511" spans="1:33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2" t="str">
        <f t="shared" si="301"/>
        <v xml:space="preserve"> </v>
      </c>
      <c r="R1511" s="22" t="str">
        <f>IF(Q1511="在读",IF(IFERROR(FIND("一",D1511),0)&gt;0,"一对一",VLOOKUP(LEFT(D1511,3),班级编码!A:H,8,0)),Q1511)</f>
        <v xml:space="preserve"> </v>
      </c>
      <c r="S1511" s="22">
        <f t="shared" si="302"/>
        <v>0</v>
      </c>
      <c r="T1511" s="22">
        <f t="shared" si="303"/>
        <v>0</v>
      </c>
      <c r="U1511" s="22" t="str">
        <f t="shared" si="304"/>
        <v/>
      </c>
      <c r="V1511" s="22" t="str">
        <f t="shared" si="305"/>
        <v/>
      </c>
      <c r="W1511" s="22" t="str">
        <f t="shared" si="306"/>
        <v/>
      </c>
      <c r="X1511" s="22" t="str">
        <f t="shared" si="307"/>
        <v/>
      </c>
      <c r="Y1511" s="22">
        <f t="shared" si="308"/>
        <v>0</v>
      </c>
      <c r="Z1511" s="22">
        <f t="shared" si="309"/>
        <v>0</v>
      </c>
      <c r="AA1511" s="22" t="str">
        <f t="shared" si="299"/>
        <v/>
      </c>
      <c r="AB1511" s="22">
        <f>COUNTIF($G$2:G1511,G1511)</f>
        <v>0</v>
      </c>
      <c r="AC1511" s="22" t="str">
        <f t="shared" si="310"/>
        <v/>
      </c>
      <c r="AD1511" s="22" t="e">
        <f>VLOOKUP(D1511,'2-班级信息'!A:AI,35,0)</f>
        <v>#N/A</v>
      </c>
      <c r="AE1511" s="22" t="e">
        <f>VLOOKUP(D1511,'2-班级信息'!A:AL,12,0)</f>
        <v>#N/A</v>
      </c>
      <c r="AF1511" s="22" t="e">
        <f t="shared" si="300"/>
        <v>#N/A</v>
      </c>
      <c r="AG1511" s="22" t="e">
        <f t="shared" si="311"/>
        <v>#N/A</v>
      </c>
    </row>
    <row r="1512" spans="1:33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2" t="str">
        <f t="shared" si="301"/>
        <v xml:space="preserve"> </v>
      </c>
      <c r="R1512" s="22" t="str">
        <f>IF(Q1512="在读",IF(IFERROR(FIND("一",D1512),0)&gt;0,"一对一",VLOOKUP(LEFT(D1512,3),班级编码!A:H,8,0)),Q1512)</f>
        <v xml:space="preserve"> </v>
      </c>
      <c r="S1512" s="22">
        <f t="shared" si="302"/>
        <v>0</v>
      </c>
      <c r="T1512" s="22">
        <f t="shared" si="303"/>
        <v>0</v>
      </c>
      <c r="U1512" s="22" t="str">
        <f t="shared" si="304"/>
        <v/>
      </c>
      <c r="V1512" s="22" t="str">
        <f t="shared" si="305"/>
        <v/>
      </c>
      <c r="W1512" s="22" t="str">
        <f t="shared" si="306"/>
        <v/>
      </c>
      <c r="X1512" s="22" t="str">
        <f t="shared" si="307"/>
        <v/>
      </c>
      <c r="Y1512" s="22">
        <f t="shared" si="308"/>
        <v>0</v>
      </c>
      <c r="Z1512" s="22">
        <f t="shared" si="309"/>
        <v>0</v>
      </c>
      <c r="AA1512" s="22" t="str">
        <f t="shared" si="299"/>
        <v/>
      </c>
      <c r="AB1512" s="22">
        <f>COUNTIF($G$2:G1512,G1512)</f>
        <v>0</v>
      </c>
      <c r="AC1512" s="22" t="str">
        <f t="shared" si="310"/>
        <v/>
      </c>
      <c r="AD1512" s="22" t="e">
        <f>VLOOKUP(D1512,'2-班级信息'!A:AI,35,0)</f>
        <v>#N/A</v>
      </c>
      <c r="AE1512" s="22" t="e">
        <f>VLOOKUP(D1512,'2-班级信息'!A:AL,12,0)</f>
        <v>#N/A</v>
      </c>
      <c r="AF1512" s="22" t="e">
        <f t="shared" si="300"/>
        <v>#N/A</v>
      </c>
      <c r="AG1512" s="22" t="e">
        <f t="shared" si="311"/>
        <v>#N/A</v>
      </c>
    </row>
    <row r="1513" spans="1:33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2" t="str">
        <f t="shared" si="301"/>
        <v xml:space="preserve"> </v>
      </c>
      <c r="R1513" s="22" t="str">
        <f>IF(Q1513="在读",IF(IFERROR(FIND("一",D1513),0)&gt;0,"一对一",VLOOKUP(LEFT(D1513,3),班级编码!A:H,8,0)),Q1513)</f>
        <v xml:space="preserve"> </v>
      </c>
      <c r="S1513" s="22">
        <f t="shared" si="302"/>
        <v>0</v>
      </c>
      <c r="T1513" s="22">
        <f t="shared" si="303"/>
        <v>0</v>
      </c>
      <c r="U1513" s="22" t="str">
        <f t="shared" si="304"/>
        <v/>
      </c>
      <c r="V1513" s="22" t="str">
        <f t="shared" si="305"/>
        <v/>
      </c>
      <c r="W1513" s="22" t="str">
        <f t="shared" si="306"/>
        <v/>
      </c>
      <c r="X1513" s="22" t="str">
        <f t="shared" si="307"/>
        <v/>
      </c>
      <c r="Y1513" s="22">
        <f t="shared" si="308"/>
        <v>0</v>
      </c>
      <c r="Z1513" s="22">
        <f t="shared" si="309"/>
        <v>0</v>
      </c>
      <c r="AA1513" s="22" t="str">
        <f t="shared" si="299"/>
        <v/>
      </c>
      <c r="AB1513" s="22">
        <f>COUNTIF($G$2:G1513,G1513)</f>
        <v>0</v>
      </c>
      <c r="AC1513" s="22" t="str">
        <f t="shared" si="310"/>
        <v/>
      </c>
      <c r="AD1513" s="22" t="e">
        <f>VLOOKUP(D1513,'2-班级信息'!A:AI,35,0)</f>
        <v>#N/A</v>
      </c>
      <c r="AE1513" s="22" t="e">
        <f>VLOOKUP(D1513,'2-班级信息'!A:AL,12,0)</f>
        <v>#N/A</v>
      </c>
      <c r="AF1513" s="22" t="e">
        <f t="shared" si="300"/>
        <v>#N/A</v>
      </c>
      <c r="AG1513" s="22" t="e">
        <f t="shared" si="311"/>
        <v>#N/A</v>
      </c>
    </row>
    <row r="1514" spans="1:33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2" t="str">
        <f t="shared" si="301"/>
        <v xml:space="preserve"> </v>
      </c>
      <c r="R1514" s="22" t="str">
        <f>IF(Q1514="在读",IF(IFERROR(FIND("一",D1514),0)&gt;0,"一对一",VLOOKUP(LEFT(D1514,3),班级编码!A:H,8,0)),Q1514)</f>
        <v xml:space="preserve"> </v>
      </c>
      <c r="S1514" s="22">
        <f t="shared" si="302"/>
        <v>0</v>
      </c>
      <c r="T1514" s="22">
        <f t="shared" si="303"/>
        <v>0</v>
      </c>
      <c r="U1514" s="22" t="str">
        <f t="shared" si="304"/>
        <v/>
      </c>
      <c r="V1514" s="22" t="str">
        <f t="shared" si="305"/>
        <v/>
      </c>
      <c r="W1514" s="22" t="str">
        <f t="shared" si="306"/>
        <v/>
      </c>
      <c r="X1514" s="22" t="str">
        <f t="shared" si="307"/>
        <v/>
      </c>
      <c r="Y1514" s="22">
        <f t="shared" si="308"/>
        <v>0</v>
      </c>
      <c r="Z1514" s="22">
        <f t="shared" si="309"/>
        <v>0</v>
      </c>
      <c r="AA1514" s="22" t="str">
        <f t="shared" si="299"/>
        <v/>
      </c>
      <c r="AB1514" s="22">
        <f>COUNTIF($G$2:G1514,G1514)</f>
        <v>0</v>
      </c>
      <c r="AC1514" s="22" t="str">
        <f t="shared" si="310"/>
        <v/>
      </c>
      <c r="AD1514" s="22" t="e">
        <f>VLOOKUP(D1514,'2-班级信息'!A:AI,35,0)</f>
        <v>#N/A</v>
      </c>
      <c r="AE1514" s="22" t="e">
        <f>VLOOKUP(D1514,'2-班级信息'!A:AL,12,0)</f>
        <v>#N/A</v>
      </c>
      <c r="AF1514" s="22" t="e">
        <f t="shared" si="300"/>
        <v>#N/A</v>
      </c>
      <c r="AG1514" s="22" t="e">
        <f t="shared" si="311"/>
        <v>#N/A</v>
      </c>
    </row>
    <row r="1515" spans="1:33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2" t="str">
        <f t="shared" si="301"/>
        <v xml:space="preserve"> </v>
      </c>
      <c r="R1515" s="22" t="str">
        <f>IF(Q1515="在读",IF(IFERROR(FIND("一",D1515),0)&gt;0,"一对一",VLOOKUP(LEFT(D1515,3),班级编码!A:H,8,0)),Q1515)</f>
        <v xml:space="preserve"> </v>
      </c>
      <c r="S1515" s="22">
        <f t="shared" si="302"/>
        <v>0</v>
      </c>
      <c r="T1515" s="22">
        <f t="shared" si="303"/>
        <v>0</v>
      </c>
      <c r="U1515" s="22" t="str">
        <f t="shared" si="304"/>
        <v/>
      </c>
      <c r="V1515" s="22" t="str">
        <f t="shared" si="305"/>
        <v/>
      </c>
      <c r="W1515" s="22" t="str">
        <f t="shared" si="306"/>
        <v/>
      </c>
      <c r="X1515" s="22" t="str">
        <f t="shared" si="307"/>
        <v/>
      </c>
      <c r="Y1515" s="22">
        <f t="shared" si="308"/>
        <v>0</v>
      </c>
      <c r="Z1515" s="22">
        <f t="shared" si="309"/>
        <v>0</v>
      </c>
      <c r="AA1515" s="22" t="str">
        <f t="shared" si="299"/>
        <v/>
      </c>
      <c r="AB1515" s="22">
        <f>COUNTIF($G$2:G1515,G1515)</f>
        <v>0</v>
      </c>
      <c r="AC1515" s="22" t="str">
        <f t="shared" si="310"/>
        <v/>
      </c>
      <c r="AD1515" s="22" t="e">
        <f>VLOOKUP(D1515,'2-班级信息'!A:AI,35,0)</f>
        <v>#N/A</v>
      </c>
      <c r="AE1515" s="22" t="e">
        <f>VLOOKUP(D1515,'2-班级信息'!A:AL,12,0)</f>
        <v>#N/A</v>
      </c>
      <c r="AF1515" s="22" t="e">
        <f t="shared" si="300"/>
        <v>#N/A</v>
      </c>
      <c r="AG1515" s="22" t="e">
        <f t="shared" si="311"/>
        <v>#N/A</v>
      </c>
    </row>
    <row r="1516" spans="1:33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2" t="str">
        <f t="shared" si="301"/>
        <v xml:space="preserve"> </v>
      </c>
      <c r="R1516" s="22" t="str">
        <f>IF(Q1516="在读",IF(IFERROR(FIND("一",D1516),0)&gt;0,"一对一",VLOOKUP(LEFT(D1516,3),班级编码!A:H,8,0)),Q1516)</f>
        <v xml:space="preserve"> </v>
      </c>
      <c r="S1516" s="22">
        <f t="shared" si="302"/>
        <v>0</v>
      </c>
      <c r="T1516" s="22">
        <f t="shared" si="303"/>
        <v>0</v>
      </c>
      <c r="U1516" s="22" t="str">
        <f t="shared" si="304"/>
        <v/>
      </c>
      <c r="V1516" s="22" t="str">
        <f t="shared" si="305"/>
        <v/>
      </c>
      <c r="W1516" s="22" t="str">
        <f t="shared" si="306"/>
        <v/>
      </c>
      <c r="X1516" s="22" t="str">
        <f t="shared" si="307"/>
        <v/>
      </c>
      <c r="Y1516" s="22">
        <f t="shared" si="308"/>
        <v>0</v>
      </c>
      <c r="Z1516" s="22">
        <f t="shared" si="309"/>
        <v>0</v>
      </c>
      <c r="AA1516" s="22" t="str">
        <f t="shared" si="299"/>
        <v/>
      </c>
      <c r="AB1516" s="22">
        <f>COUNTIF($G$2:G1516,G1516)</f>
        <v>0</v>
      </c>
      <c r="AC1516" s="22" t="str">
        <f t="shared" si="310"/>
        <v/>
      </c>
      <c r="AD1516" s="22" t="e">
        <f>VLOOKUP(D1516,'2-班级信息'!A:AI,35,0)</f>
        <v>#N/A</v>
      </c>
      <c r="AE1516" s="22" t="e">
        <f>VLOOKUP(D1516,'2-班级信息'!A:AL,12,0)</f>
        <v>#N/A</v>
      </c>
      <c r="AF1516" s="22" t="e">
        <f t="shared" si="300"/>
        <v>#N/A</v>
      </c>
      <c r="AG1516" s="22" t="e">
        <f t="shared" si="311"/>
        <v>#N/A</v>
      </c>
    </row>
    <row r="1517" spans="1:33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2" t="str">
        <f t="shared" si="301"/>
        <v xml:space="preserve"> </v>
      </c>
      <c r="R1517" s="22" t="str">
        <f>IF(Q1517="在读",IF(IFERROR(FIND("一",D1517),0)&gt;0,"一对一",VLOOKUP(LEFT(D1517,3),班级编码!A:H,8,0)),Q1517)</f>
        <v xml:space="preserve"> </v>
      </c>
      <c r="S1517" s="22">
        <f t="shared" si="302"/>
        <v>0</v>
      </c>
      <c r="T1517" s="22">
        <f t="shared" si="303"/>
        <v>0</v>
      </c>
      <c r="U1517" s="22" t="str">
        <f t="shared" si="304"/>
        <v/>
      </c>
      <c r="V1517" s="22" t="str">
        <f t="shared" si="305"/>
        <v/>
      </c>
      <c r="W1517" s="22" t="str">
        <f t="shared" si="306"/>
        <v/>
      </c>
      <c r="X1517" s="22" t="str">
        <f t="shared" si="307"/>
        <v/>
      </c>
      <c r="Y1517" s="22">
        <f t="shared" si="308"/>
        <v>0</v>
      </c>
      <c r="Z1517" s="22">
        <f t="shared" si="309"/>
        <v>0</v>
      </c>
      <c r="AA1517" s="22" t="str">
        <f t="shared" si="299"/>
        <v/>
      </c>
      <c r="AB1517" s="22">
        <f>COUNTIF($G$2:G1517,G1517)</f>
        <v>0</v>
      </c>
      <c r="AC1517" s="22" t="str">
        <f t="shared" si="310"/>
        <v/>
      </c>
      <c r="AD1517" s="22" t="e">
        <f>VLOOKUP(D1517,'2-班级信息'!A:AI,35,0)</f>
        <v>#N/A</v>
      </c>
      <c r="AE1517" s="22" t="e">
        <f>VLOOKUP(D1517,'2-班级信息'!A:AL,12,0)</f>
        <v>#N/A</v>
      </c>
      <c r="AF1517" s="22" t="e">
        <f t="shared" si="300"/>
        <v>#N/A</v>
      </c>
      <c r="AG1517" s="22" t="e">
        <f t="shared" si="311"/>
        <v>#N/A</v>
      </c>
    </row>
    <row r="1518" spans="1:33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2" t="str">
        <f t="shared" si="301"/>
        <v xml:space="preserve"> </v>
      </c>
      <c r="R1518" s="22" t="str">
        <f>IF(Q1518="在读",IF(IFERROR(FIND("一",D1518),0)&gt;0,"一对一",VLOOKUP(LEFT(D1518,3),班级编码!A:H,8,0)),Q1518)</f>
        <v xml:space="preserve"> </v>
      </c>
      <c r="S1518" s="22">
        <f t="shared" si="302"/>
        <v>0</v>
      </c>
      <c r="T1518" s="22">
        <f t="shared" si="303"/>
        <v>0</v>
      </c>
      <c r="U1518" s="22" t="str">
        <f t="shared" si="304"/>
        <v/>
      </c>
      <c r="V1518" s="22" t="str">
        <f t="shared" si="305"/>
        <v/>
      </c>
      <c r="W1518" s="22" t="str">
        <f t="shared" si="306"/>
        <v/>
      </c>
      <c r="X1518" s="22" t="str">
        <f t="shared" si="307"/>
        <v/>
      </c>
      <c r="Y1518" s="22">
        <f t="shared" si="308"/>
        <v>0</v>
      </c>
      <c r="Z1518" s="22">
        <f t="shared" si="309"/>
        <v>0</v>
      </c>
      <c r="AA1518" s="22" t="str">
        <f t="shared" si="299"/>
        <v/>
      </c>
      <c r="AB1518" s="22">
        <f>COUNTIF($G$2:G1518,G1518)</f>
        <v>0</v>
      </c>
      <c r="AC1518" s="22" t="str">
        <f t="shared" si="310"/>
        <v/>
      </c>
      <c r="AD1518" s="22" t="e">
        <f>VLOOKUP(D1518,'2-班级信息'!A:AI,35,0)</f>
        <v>#N/A</v>
      </c>
      <c r="AE1518" s="22" t="e">
        <f>VLOOKUP(D1518,'2-班级信息'!A:AL,12,0)</f>
        <v>#N/A</v>
      </c>
      <c r="AF1518" s="22" t="e">
        <f t="shared" si="300"/>
        <v>#N/A</v>
      </c>
      <c r="AG1518" s="22" t="e">
        <f t="shared" si="311"/>
        <v>#N/A</v>
      </c>
    </row>
    <row r="1519" spans="1:33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2" t="str">
        <f t="shared" si="301"/>
        <v xml:space="preserve"> </v>
      </c>
      <c r="R1519" s="22" t="str">
        <f>IF(Q1519="在读",IF(IFERROR(FIND("一",D1519),0)&gt;0,"一对一",VLOOKUP(LEFT(D1519,3),班级编码!A:H,8,0)),Q1519)</f>
        <v xml:space="preserve"> </v>
      </c>
      <c r="S1519" s="22">
        <f t="shared" si="302"/>
        <v>0</v>
      </c>
      <c r="T1519" s="22">
        <f t="shared" si="303"/>
        <v>0</v>
      </c>
      <c r="U1519" s="22" t="str">
        <f t="shared" si="304"/>
        <v/>
      </c>
      <c r="V1519" s="22" t="str">
        <f t="shared" si="305"/>
        <v/>
      </c>
      <c r="W1519" s="22" t="str">
        <f t="shared" si="306"/>
        <v/>
      </c>
      <c r="X1519" s="22" t="str">
        <f t="shared" si="307"/>
        <v/>
      </c>
      <c r="Y1519" s="22">
        <f t="shared" si="308"/>
        <v>0</v>
      </c>
      <c r="Z1519" s="22">
        <f t="shared" si="309"/>
        <v>0</v>
      </c>
      <c r="AA1519" s="22" t="str">
        <f t="shared" si="299"/>
        <v/>
      </c>
      <c r="AB1519" s="22">
        <f>COUNTIF($G$2:G1519,G1519)</f>
        <v>0</v>
      </c>
      <c r="AC1519" s="22" t="str">
        <f t="shared" si="310"/>
        <v/>
      </c>
      <c r="AD1519" s="22" t="e">
        <f>VLOOKUP(D1519,'2-班级信息'!A:AI,35,0)</f>
        <v>#N/A</v>
      </c>
      <c r="AE1519" s="22" t="e">
        <f>VLOOKUP(D1519,'2-班级信息'!A:AL,12,0)</f>
        <v>#N/A</v>
      </c>
      <c r="AF1519" s="22" t="e">
        <f t="shared" si="300"/>
        <v>#N/A</v>
      </c>
      <c r="AG1519" s="22" t="e">
        <f t="shared" si="311"/>
        <v>#N/A</v>
      </c>
    </row>
    <row r="1520" spans="1:33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2" t="str">
        <f t="shared" si="301"/>
        <v xml:space="preserve"> </v>
      </c>
      <c r="R1520" s="22" t="str">
        <f>IF(Q1520="在读",IF(IFERROR(FIND("一",D1520),0)&gt;0,"一对一",VLOOKUP(LEFT(D1520,3),班级编码!A:H,8,0)),Q1520)</f>
        <v xml:space="preserve"> </v>
      </c>
      <c r="S1520" s="22">
        <f t="shared" si="302"/>
        <v>0</v>
      </c>
      <c r="T1520" s="22">
        <f t="shared" si="303"/>
        <v>0</v>
      </c>
      <c r="U1520" s="22" t="str">
        <f t="shared" si="304"/>
        <v/>
      </c>
      <c r="V1520" s="22" t="str">
        <f t="shared" si="305"/>
        <v/>
      </c>
      <c r="W1520" s="22" t="str">
        <f t="shared" si="306"/>
        <v/>
      </c>
      <c r="X1520" s="22" t="str">
        <f t="shared" si="307"/>
        <v/>
      </c>
      <c r="Y1520" s="22">
        <f t="shared" si="308"/>
        <v>0</v>
      </c>
      <c r="Z1520" s="22">
        <f t="shared" si="309"/>
        <v>0</v>
      </c>
      <c r="AA1520" s="22" t="str">
        <f t="shared" si="299"/>
        <v/>
      </c>
      <c r="AB1520" s="22">
        <f>COUNTIF($G$2:G1520,G1520)</f>
        <v>0</v>
      </c>
      <c r="AC1520" s="22" t="str">
        <f t="shared" si="310"/>
        <v/>
      </c>
      <c r="AD1520" s="22" t="e">
        <f>VLOOKUP(D1520,'2-班级信息'!A:AI,35,0)</f>
        <v>#N/A</v>
      </c>
      <c r="AE1520" s="22" t="e">
        <f>VLOOKUP(D1520,'2-班级信息'!A:AL,12,0)</f>
        <v>#N/A</v>
      </c>
      <c r="AF1520" s="22" t="e">
        <f t="shared" si="300"/>
        <v>#N/A</v>
      </c>
      <c r="AG1520" s="22" t="e">
        <f t="shared" si="311"/>
        <v>#N/A</v>
      </c>
    </row>
    <row r="1521" spans="1:33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2" t="str">
        <f t="shared" si="301"/>
        <v xml:space="preserve"> </v>
      </c>
      <c r="R1521" s="22" t="str">
        <f>IF(Q1521="在读",IF(IFERROR(FIND("一",D1521),0)&gt;0,"一对一",VLOOKUP(LEFT(D1521,3),班级编码!A:H,8,0)),Q1521)</f>
        <v xml:space="preserve"> </v>
      </c>
      <c r="S1521" s="22">
        <f t="shared" si="302"/>
        <v>0</v>
      </c>
      <c r="T1521" s="22">
        <f t="shared" si="303"/>
        <v>0</v>
      </c>
      <c r="U1521" s="22" t="str">
        <f t="shared" si="304"/>
        <v/>
      </c>
      <c r="V1521" s="22" t="str">
        <f t="shared" si="305"/>
        <v/>
      </c>
      <c r="W1521" s="22" t="str">
        <f t="shared" si="306"/>
        <v/>
      </c>
      <c r="X1521" s="22" t="str">
        <f t="shared" si="307"/>
        <v/>
      </c>
      <c r="Y1521" s="22">
        <f t="shared" si="308"/>
        <v>0</v>
      </c>
      <c r="Z1521" s="22">
        <f t="shared" si="309"/>
        <v>0</v>
      </c>
      <c r="AA1521" s="22" t="str">
        <f t="shared" si="299"/>
        <v/>
      </c>
      <c r="AB1521" s="22">
        <f>COUNTIF($G$2:G1521,G1521)</f>
        <v>0</v>
      </c>
      <c r="AC1521" s="22" t="str">
        <f t="shared" si="310"/>
        <v/>
      </c>
      <c r="AD1521" s="22" t="e">
        <f>VLOOKUP(D1521,'2-班级信息'!A:AI,35,0)</f>
        <v>#N/A</v>
      </c>
      <c r="AE1521" s="22" t="e">
        <f>VLOOKUP(D1521,'2-班级信息'!A:AL,12,0)</f>
        <v>#N/A</v>
      </c>
      <c r="AF1521" s="22" t="e">
        <f t="shared" si="300"/>
        <v>#N/A</v>
      </c>
      <c r="AG1521" s="22" t="e">
        <f t="shared" si="311"/>
        <v>#N/A</v>
      </c>
    </row>
    <row r="1522" spans="1:33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2" t="str">
        <f t="shared" si="301"/>
        <v xml:space="preserve"> </v>
      </c>
      <c r="R1522" s="22" t="str">
        <f>IF(Q1522="在读",IF(IFERROR(FIND("一",D1522),0)&gt;0,"一对一",VLOOKUP(LEFT(D1522,3),班级编码!A:H,8,0)),Q1522)</f>
        <v xml:space="preserve"> </v>
      </c>
      <c r="S1522" s="22">
        <f t="shared" si="302"/>
        <v>0</v>
      </c>
      <c r="T1522" s="22">
        <f t="shared" si="303"/>
        <v>0</v>
      </c>
      <c r="U1522" s="22" t="str">
        <f t="shared" si="304"/>
        <v/>
      </c>
      <c r="V1522" s="22" t="str">
        <f t="shared" si="305"/>
        <v/>
      </c>
      <c r="W1522" s="22" t="str">
        <f t="shared" si="306"/>
        <v/>
      </c>
      <c r="X1522" s="22" t="str">
        <f t="shared" si="307"/>
        <v/>
      </c>
      <c r="Y1522" s="22">
        <f t="shared" si="308"/>
        <v>0</v>
      </c>
      <c r="Z1522" s="22">
        <f t="shared" si="309"/>
        <v>0</v>
      </c>
      <c r="AA1522" s="22" t="str">
        <f t="shared" si="299"/>
        <v/>
      </c>
      <c r="AB1522" s="22">
        <f>COUNTIF($G$2:G1522,G1522)</f>
        <v>0</v>
      </c>
      <c r="AC1522" s="22" t="str">
        <f t="shared" si="310"/>
        <v/>
      </c>
      <c r="AD1522" s="22" t="e">
        <f>VLOOKUP(D1522,'2-班级信息'!A:AI,35,0)</f>
        <v>#N/A</v>
      </c>
      <c r="AE1522" s="22" t="e">
        <f>VLOOKUP(D1522,'2-班级信息'!A:AL,12,0)</f>
        <v>#N/A</v>
      </c>
      <c r="AF1522" s="22" t="e">
        <f t="shared" si="300"/>
        <v>#N/A</v>
      </c>
      <c r="AG1522" s="22" t="e">
        <f t="shared" si="311"/>
        <v>#N/A</v>
      </c>
    </row>
    <row r="1523" spans="1:33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2" t="str">
        <f t="shared" si="301"/>
        <v xml:space="preserve"> </v>
      </c>
      <c r="R1523" s="22" t="str">
        <f>IF(Q1523="在读",IF(IFERROR(FIND("一",D1523),0)&gt;0,"一对一",VLOOKUP(LEFT(D1523,3),班级编码!A:H,8,0)),Q1523)</f>
        <v xml:space="preserve"> </v>
      </c>
      <c r="S1523" s="22">
        <f t="shared" si="302"/>
        <v>0</v>
      </c>
      <c r="T1523" s="22">
        <f t="shared" si="303"/>
        <v>0</v>
      </c>
      <c r="U1523" s="22" t="str">
        <f t="shared" si="304"/>
        <v/>
      </c>
      <c r="V1523" s="22" t="str">
        <f t="shared" si="305"/>
        <v/>
      </c>
      <c r="W1523" s="22" t="str">
        <f t="shared" si="306"/>
        <v/>
      </c>
      <c r="X1523" s="22" t="str">
        <f t="shared" si="307"/>
        <v/>
      </c>
      <c r="Y1523" s="22">
        <f t="shared" si="308"/>
        <v>0</v>
      </c>
      <c r="Z1523" s="22">
        <f t="shared" si="309"/>
        <v>0</v>
      </c>
      <c r="AA1523" s="22" t="str">
        <f t="shared" si="299"/>
        <v/>
      </c>
      <c r="AB1523" s="22">
        <f>COUNTIF($G$2:G1523,G1523)</f>
        <v>0</v>
      </c>
      <c r="AC1523" s="22" t="str">
        <f t="shared" si="310"/>
        <v/>
      </c>
      <c r="AD1523" s="22" t="e">
        <f>VLOOKUP(D1523,'2-班级信息'!A:AI,35,0)</f>
        <v>#N/A</v>
      </c>
      <c r="AE1523" s="22" t="e">
        <f>VLOOKUP(D1523,'2-班级信息'!A:AL,12,0)</f>
        <v>#N/A</v>
      </c>
      <c r="AF1523" s="22" t="e">
        <f t="shared" si="300"/>
        <v>#N/A</v>
      </c>
      <c r="AG1523" s="22" t="e">
        <f t="shared" si="311"/>
        <v>#N/A</v>
      </c>
    </row>
    <row r="1524" spans="1:33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2" t="str">
        <f t="shared" si="301"/>
        <v xml:space="preserve"> </v>
      </c>
      <c r="R1524" s="22" t="str">
        <f>IF(Q1524="在读",IF(IFERROR(FIND("一",D1524),0)&gt;0,"一对一",VLOOKUP(LEFT(D1524,3),班级编码!A:H,8,0)),Q1524)</f>
        <v xml:space="preserve"> </v>
      </c>
      <c r="S1524" s="22">
        <f t="shared" si="302"/>
        <v>0</v>
      </c>
      <c r="T1524" s="22">
        <f t="shared" si="303"/>
        <v>0</v>
      </c>
      <c r="U1524" s="22" t="str">
        <f t="shared" si="304"/>
        <v/>
      </c>
      <c r="V1524" s="22" t="str">
        <f t="shared" si="305"/>
        <v/>
      </c>
      <c r="W1524" s="22" t="str">
        <f t="shared" si="306"/>
        <v/>
      </c>
      <c r="X1524" s="22" t="str">
        <f t="shared" si="307"/>
        <v/>
      </c>
      <c r="Y1524" s="22">
        <f t="shared" si="308"/>
        <v>0</v>
      </c>
      <c r="Z1524" s="22">
        <f t="shared" si="309"/>
        <v>0</v>
      </c>
      <c r="AA1524" s="22" t="str">
        <f t="shared" si="299"/>
        <v/>
      </c>
      <c r="AB1524" s="22">
        <f>COUNTIF($G$2:G1524,G1524)</f>
        <v>0</v>
      </c>
      <c r="AC1524" s="22" t="str">
        <f t="shared" si="310"/>
        <v/>
      </c>
      <c r="AD1524" s="22" t="e">
        <f>VLOOKUP(D1524,'2-班级信息'!A:AI,35,0)</f>
        <v>#N/A</v>
      </c>
      <c r="AE1524" s="22" t="e">
        <f>VLOOKUP(D1524,'2-班级信息'!A:AL,12,0)</f>
        <v>#N/A</v>
      </c>
      <c r="AF1524" s="22" t="e">
        <f t="shared" si="300"/>
        <v>#N/A</v>
      </c>
      <c r="AG1524" s="22" t="e">
        <f t="shared" si="311"/>
        <v>#N/A</v>
      </c>
    </row>
    <row r="1525" spans="1:33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2" t="str">
        <f t="shared" si="301"/>
        <v xml:space="preserve"> </v>
      </c>
      <c r="R1525" s="22" t="str">
        <f>IF(Q1525="在读",IF(IFERROR(FIND("一",D1525),0)&gt;0,"一对一",VLOOKUP(LEFT(D1525,3),班级编码!A:H,8,0)),Q1525)</f>
        <v xml:space="preserve"> </v>
      </c>
      <c r="S1525" s="22">
        <f t="shared" si="302"/>
        <v>0</v>
      </c>
      <c r="T1525" s="22">
        <f t="shared" si="303"/>
        <v>0</v>
      </c>
      <c r="U1525" s="22" t="str">
        <f t="shared" si="304"/>
        <v/>
      </c>
      <c r="V1525" s="22" t="str">
        <f t="shared" si="305"/>
        <v/>
      </c>
      <c r="W1525" s="22" t="str">
        <f t="shared" si="306"/>
        <v/>
      </c>
      <c r="X1525" s="22" t="str">
        <f t="shared" si="307"/>
        <v/>
      </c>
      <c r="Y1525" s="22">
        <f t="shared" si="308"/>
        <v>0</v>
      </c>
      <c r="Z1525" s="22">
        <f t="shared" si="309"/>
        <v>0</v>
      </c>
      <c r="AA1525" s="22" t="str">
        <f t="shared" si="299"/>
        <v/>
      </c>
      <c r="AB1525" s="22">
        <f>COUNTIF($G$2:G1525,G1525)</f>
        <v>0</v>
      </c>
      <c r="AC1525" s="22" t="str">
        <f t="shared" si="310"/>
        <v/>
      </c>
      <c r="AD1525" s="22" t="e">
        <f>VLOOKUP(D1525,'2-班级信息'!A:AI,35,0)</f>
        <v>#N/A</v>
      </c>
      <c r="AE1525" s="22" t="e">
        <f>VLOOKUP(D1525,'2-班级信息'!A:AL,12,0)</f>
        <v>#N/A</v>
      </c>
      <c r="AF1525" s="22" t="e">
        <f t="shared" si="300"/>
        <v>#N/A</v>
      </c>
      <c r="AG1525" s="22" t="e">
        <f t="shared" si="311"/>
        <v>#N/A</v>
      </c>
    </row>
    <row r="1526" spans="1:33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2" t="str">
        <f t="shared" si="301"/>
        <v xml:space="preserve"> </v>
      </c>
      <c r="R1526" s="22" t="str">
        <f>IF(Q1526="在读",IF(IFERROR(FIND("一",D1526),0)&gt;0,"一对一",VLOOKUP(LEFT(D1526,3),班级编码!A:H,8,0)),Q1526)</f>
        <v xml:space="preserve"> </v>
      </c>
      <c r="S1526" s="22">
        <f t="shared" si="302"/>
        <v>0</v>
      </c>
      <c r="T1526" s="22">
        <f t="shared" si="303"/>
        <v>0</v>
      </c>
      <c r="U1526" s="22" t="str">
        <f t="shared" si="304"/>
        <v/>
      </c>
      <c r="V1526" s="22" t="str">
        <f t="shared" si="305"/>
        <v/>
      </c>
      <c r="W1526" s="22" t="str">
        <f t="shared" si="306"/>
        <v/>
      </c>
      <c r="X1526" s="22" t="str">
        <f t="shared" si="307"/>
        <v/>
      </c>
      <c r="Y1526" s="22">
        <f t="shared" si="308"/>
        <v>0</v>
      </c>
      <c r="Z1526" s="22">
        <f t="shared" si="309"/>
        <v>0</v>
      </c>
      <c r="AA1526" s="22" t="str">
        <f t="shared" si="299"/>
        <v/>
      </c>
      <c r="AB1526" s="22">
        <f>COUNTIF($G$2:G1526,G1526)</f>
        <v>0</v>
      </c>
      <c r="AC1526" s="22" t="str">
        <f t="shared" si="310"/>
        <v/>
      </c>
      <c r="AD1526" s="22" t="e">
        <f>VLOOKUP(D1526,'2-班级信息'!A:AI,35,0)</f>
        <v>#N/A</v>
      </c>
      <c r="AE1526" s="22" t="e">
        <f>VLOOKUP(D1526,'2-班级信息'!A:AL,12,0)</f>
        <v>#N/A</v>
      </c>
      <c r="AF1526" s="22" t="e">
        <f t="shared" si="300"/>
        <v>#N/A</v>
      </c>
      <c r="AG1526" s="22" t="e">
        <f t="shared" si="311"/>
        <v>#N/A</v>
      </c>
    </row>
    <row r="1527" spans="1:33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2" t="str">
        <f t="shared" si="301"/>
        <v xml:space="preserve"> </v>
      </c>
      <c r="R1527" s="22" t="str">
        <f>IF(Q1527="在读",IF(IFERROR(FIND("一",D1527),0)&gt;0,"一对一",VLOOKUP(LEFT(D1527,3),班级编码!A:H,8,0)),Q1527)</f>
        <v xml:space="preserve"> </v>
      </c>
      <c r="S1527" s="22">
        <f t="shared" si="302"/>
        <v>0</v>
      </c>
      <c r="T1527" s="22">
        <f t="shared" si="303"/>
        <v>0</v>
      </c>
      <c r="U1527" s="22" t="str">
        <f t="shared" si="304"/>
        <v/>
      </c>
      <c r="V1527" s="22" t="str">
        <f t="shared" si="305"/>
        <v/>
      </c>
      <c r="W1527" s="22" t="str">
        <f t="shared" si="306"/>
        <v/>
      </c>
      <c r="X1527" s="22" t="str">
        <f t="shared" si="307"/>
        <v/>
      </c>
      <c r="Y1527" s="22">
        <f t="shared" si="308"/>
        <v>0</v>
      </c>
      <c r="Z1527" s="22">
        <f t="shared" si="309"/>
        <v>0</v>
      </c>
      <c r="AA1527" s="22" t="str">
        <f t="shared" si="299"/>
        <v/>
      </c>
      <c r="AB1527" s="22">
        <f>COUNTIF($G$2:G1527,G1527)</f>
        <v>0</v>
      </c>
      <c r="AC1527" s="22" t="str">
        <f t="shared" si="310"/>
        <v/>
      </c>
      <c r="AD1527" s="22" t="e">
        <f>VLOOKUP(D1527,'2-班级信息'!A:AI,35,0)</f>
        <v>#N/A</v>
      </c>
      <c r="AE1527" s="22" t="e">
        <f>VLOOKUP(D1527,'2-班级信息'!A:AL,12,0)</f>
        <v>#N/A</v>
      </c>
      <c r="AF1527" s="22" t="e">
        <f t="shared" si="300"/>
        <v>#N/A</v>
      </c>
      <c r="AG1527" s="22" t="e">
        <f t="shared" si="311"/>
        <v>#N/A</v>
      </c>
    </row>
    <row r="1528" spans="1:33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2" t="str">
        <f t="shared" si="301"/>
        <v xml:space="preserve"> </v>
      </c>
      <c r="R1528" s="22" t="str">
        <f>IF(Q1528="在读",IF(IFERROR(FIND("一",D1528),0)&gt;0,"一对一",VLOOKUP(LEFT(D1528,3),班级编码!A:H,8,0)),Q1528)</f>
        <v xml:space="preserve"> </v>
      </c>
      <c r="S1528" s="22">
        <f t="shared" si="302"/>
        <v>0</v>
      </c>
      <c r="T1528" s="22">
        <f t="shared" si="303"/>
        <v>0</v>
      </c>
      <c r="U1528" s="22" t="str">
        <f t="shared" si="304"/>
        <v/>
      </c>
      <c r="V1528" s="22" t="str">
        <f t="shared" si="305"/>
        <v/>
      </c>
      <c r="W1528" s="22" t="str">
        <f t="shared" si="306"/>
        <v/>
      </c>
      <c r="X1528" s="22" t="str">
        <f t="shared" si="307"/>
        <v/>
      </c>
      <c r="Y1528" s="22">
        <f t="shared" si="308"/>
        <v>0</v>
      </c>
      <c r="Z1528" s="22">
        <f t="shared" si="309"/>
        <v>0</v>
      </c>
      <c r="AA1528" s="22" t="str">
        <f t="shared" si="299"/>
        <v/>
      </c>
      <c r="AB1528" s="22">
        <f>COUNTIF($G$2:G1528,G1528)</f>
        <v>0</v>
      </c>
      <c r="AC1528" s="22" t="str">
        <f t="shared" si="310"/>
        <v/>
      </c>
      <c r="AD1528" s="22" t="e">
        <f>VLOOKUP(D1528,'2-班级信息'!A:AI,35,0)</f>
        <v>#N/A</v>
      </c>
      <c r="AE1528" s="22" t="e">
        <f>VLOOKUP(D1528,'2-班级信息'!A:AL,12,0)</f>
        <v>#N/A</v>
      </c>
      <c r="AF1528" s="22" t="e">
        <f t="shared" si="300"/>
        <v>#N/A</v>
      </c>
      <c r="AG1528" s="22" t="e">
        <f t="shared" si="311"/>
        <v>#N/A</v>
      </c>
    </row>
    <row r="1529" spans="1:33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2" t="str">
        <f t="shared" si="301"/>
        <v xml:space="preserve"> </v>
      </c>
      <c r="R1529" s="22" t="str">
        <f>IF(Q1529="在读",IF(IFERROR(FIND("一",D1529),0)&gt;0,"一对一",VLOOKUP(LEFT(D1529,3),班级编码!A:H,8,0)),Q1529)</f>
        <v xml:space="preserve"> </v>
      </c>
      <c r="S1529" s="22">
        <f t="shared" si="302"/>
        <v>0</v>
      </c>
      <c r="T1529" s="22">
        <f t="shared" si="303"/>
        <v>0</v>
      </c>
      <c r="U1529" s="22" t="str">
        <f t="shared" si="304"/>
        <v/>
      </c>
      <c r="V1529" s="22" t="str">
        <f t="shared" si="305"/>
        <v/>
      </c>
      <c r="W1529" s="22" t="str">
        <f t="shared" si="306"/>
        <v/>
      </c>
      <c r="X1529" s="22" t="str">
        <f t="shared" si="307"/>
        <v/>
      </c>
      <c r="Y1529" s="22">
        <f t="shared" si="308"/>
        <v>0</v>
      </c>
      <c r="Z1529" s="22">
        <f t="shared" si="309"/>
        <v>0</v>
      </c>
      <c r="AA1529" s="22" t="str">
        <f t="shared" si="299"/>
        <v/>
      </c>
      <c r="AB1529" s="22">
        <f>COUNTIF($G$2:G1529,G1529)</f>
        <v>0</v>
      </c>
      <c r="AC1529" s="22" t="str">
        <f t="shared" si="310"/>
        <v/>
      </c>
      <c r="AD1529" s="22" t="e">
        <f>VLOOKUP(D1529,'2-班级信息'!A:AI,35,0)</f>
        <v>#N/A</v>
      </c>
      <c r="AE1529" s="22" t="e">
        <f>VLOOKUP(D1529,'2-班级信息'!A:AL,12,0)</f>
        <v>#N/A</v>
      </c>
      <c r="AF1529" s="22" t="e">
        <f t="shared" si="300"/>
        <v>#N/A</v>
      </c>
      <c r="AG1529" s="22" t="e">
        <f t="shared" si="311"/>
        <v>#N/A</v>
      </c>
    </row>
    <row r="1530" spans="1:33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2" t="str">
        <f t="shared" si="301"/>
        <v xml:space="preserve"> </v>
      </c>
      <c r="R1530" s="22" t="str">
        <f>IF(Q1530="在读",IF(IFERROR(FIND("一",D1530),0)&gt;0,"一对一",VLOOKUP(LEFT(D1530,3),班级编码!A:H,8,0)),Q1530)</f>
        <v xml:space="preserve"> </v>
      </c>
      <c r="S1530" s="22">
        <f t="shared" si="302"/>
        <v>0</v>
      </c>
      <c r="T1530" s="22">
        <f t="shared" si="303"/>
        <v>0</v>
      </c>
      <c r="U1530" s="22" t="str">
        <f t="shared" si="304"/>
        <v/>
      </c>
      <c r="V1530" s="22" t="str">
        <f t="shared" si="305"/>
        <v/>
      </c>
      <c r="W1530" s="22" t="str">
        <f t="shared" si="306"/>
        <v/>
      </c>
      <c r="X1530" s="22" t="str">
        <f t="shared" si="307"/>
        <v/>
      </c>
      <c r="Y1530" s="22">
        <f t="shared" si="308"/>
        <v>0</v>
      </c>
      <c r="Z1530" s="22">
        <f t="shared" si="309"/>
        <v>0</v>
      </c>
      <c r="AA1530" s="22" t="str">
        <f t="shared" si="299"/>
        <v/>
      </c>
      <c r="AB1530" s="22">
        <f>COUNTIF($G$2:G1530,G1530)</f>
        <v>0</v>
      </c>
      <c r="AC1530" s="22" t="str">
        <f t="shared" si="310"/>
        <v/>
      </c>
      <c r="AD1530" s="22" t="e">
        <f>VLOOKUP(D1530,'2-班级信息'!A:AI,35,0)</f>
        <v>#N/A</v>
      </c>
      <c r="AE1530" s="22" t="e">
        <f>VLOOKUP(D1530,'2-班级信息'!A:AL,12,0)</f>
        <v>#N/A</v>
      </c>
      <c r="AF1530" s="22" t="e">
        <f t="shared" si="300"/>
        <v>#N/A</v>
      </c>
      <c r="AG1530" s="22" t="e">
        <f t="shared" si="311"/>
        <v>#N/A</v>
      </c>
    </row>
    <row r="1531" spans="1:33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2" t="str">
        <f t="shared" si="301"/>
        <v xml:space="preserve"> </v>
      </c>
      <c r="R1531" s="22" t="str">
        <f>IF(Q1531="在读",IF(IFERROR(FIND("一",D1531),0)&gt;0,"一对一",VLOOKUP(LEFT(D1531,3),班级编码!A:H,8,0)),Q1531)</f>
        <v xml:space="preserve"> </v>
      </c>
      <c r="S1531" s="22">
        <f t="shared" si="302"/>
        <v>0</v>
      </c>
      <c r="T1531" s="22">
        <f t="shared" si="303"/>
        <v>0</v>
      </c>
      <c r="U1531" s="22" t="str">
        <f t="shared" si="304"/>
        <v/>
      </c>
      <c r="V1531" s="22" t="str">
        <f t="shared" si="305"/>
        <v/>
      </c>
      <c r="W1531" s="22" t="str">
        <f t="shared" si="306"/>
        <v/>
      </c>
      <c r="X1531" s="22" t="str">
        <f t="shared" si="307"/>
        <v/>
      </c>
      <c r="Y1531" s="22">
        <f t="shared" si="308"/>
        <v>0</v>
      </c>
      <c r="Z1531" s="22">
        <f t="shared" si="309"/>
        <v>0</v>
      </c>
      <c r="AA1531" s="22" t="str">
        <f t="shared" si="299"/>
        <v/>
      </c>
      <c r="AB1531" s="22">
        <f>COUNTIF($G$2:G1531,G1531)</f>
        <v>0</v>
      </c>
      <c r="AC1531" s="22" t="str">
        <f t="shared" si="310"/>
        <v/>
      </c>
      <c r="AD1531" s="22" t="e">
        <f>VLOOKUP(D1531,'2-班级信息'!A:AI,35,0)</f>
        <v>#N/A</v>
      </c>
      <c r="AE1531" s="22" t="e">
        <f>VLOOKUP(D1531,'2-班级信息'!A:AL,12,0)</f>
        <v>#N/A</v>
      </c>
      <c r="AF1531" s="22" t="e">
        <f t="shared" si="300"/>
        <v>#N/A</v>
      </c>
      <c r="AG1531" s="22" t="e">
        <f t="shared" si="311"/>
        <v>#N/A</v>
      </c>
    </row>
    <row r="1532" spans="1:33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2" t="str">
        <f t="shared" si="301"/>
        <v xml:space="preserve"> </v>
      </c>
      <c r="R1532" s="22" t="str">
        <f>IF(Q1532="在读",IF(IFERROR(FIND("一",D1532),0)&gt;0,"一对一",VLOOKUP(LEFT(D1532,3),班级编码!A:H,8,0)),Q1532)</f>
        <v xml:space="preserve"> </v>
      </c>
      <c r="S1532" s="22">
        <f t="shared" si="302"/>
        <v>0</v>
      </c>
      <c r="T1532" s="22">
        <f t="shared" si="303"/>
        <v>0</v>
      </c>
      <c r="U1532" s="22" t="str">
        <f t="shared" si="304"/>
        <v/>
      </c>
      <c r="V1532" s="22" t="str">
        <f t="shared" si="305"/>
        <v/>
      </c>
      <c r="W1532" s="22" t="str">
        <f t="shared" si="306"/>
        <v/>
      </c>
      <c r="X1532" s="22" t="str">
        <f t="shared" si="307"/>
        <v/>
      </c>
      <c r="Y1532" s="22">
        <f t="shared" si="308"/>
        <v>0</v>
      </c>
      <c r="Z1532" s="22">
        <f t="shared" si="309"/>
        <v>0</v>
      </c>
      <c r="AA1532" s="22" t="str">
        <f t="shared" si="299"/>
        <v/>
      </c>
      <c r="AB1532" s="22">
        <f>COUNTIF($G$2:G1532,G1532)</f>
        <v>0</v>
      </c>
      <c r="AC1532" s="22" t="str">
        <f t="shared" si="310"/>
        <v/>
      </c>
      <c r="AD1532" s="22" t="e">
        <f>VLOOKUP(D1532,'2-班级信息'!A:AI,35,0)</f>
        <v>#N/A</v>
      </c>
      <c r="AE1532" s="22" t="e">
        <f>VLOOKUP(D1532,'2-班级信息'!A:AL,12,0)</f>
        <v>#N/A</v>
      </c>
      <c r="AF1532" s="22" t="e">
        <f t="shared" si="300"/>
        <v>#N/A</v>
      </c>
      <c r="AG1532" s="22" t="e">
        <f t="shared" si="311"/>
        <v>#N/A</v>
      </c>
    </row>
    <row r="1533" spans="1:33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2" t="str">
        <f t="shared" si="301"/>
        <v xml:space="preserve"> </v>
      </c>
      <c r="R1533" s="22" t="str">
        <f>IF(Q1533="在读",IF(IFERROR(FIND("一",D1533),0)&gt;0,"一对一",VLOOKUP(LEFT(D1533,3),班级编码!A:H,8,0)),Q1533)</f>
        <v xml:space="preserve"> </v>
      </c>
      <c r="S1533" s="22">
        <f t="shared" si="302"/>
        <v>0</v>
      </c>
      <c r="T1533" s="22">
        <f t="shared" si="303"/>
        <v>0</v>
      </c>
      <c r="U1533" s="22" t="str">
        <f t="shared" si="304"/>
        <v/>
      </c>
      <c r="V1533" s="22" t="str">
        <f t="shared" si="305"/>
        <v/>
      </c>
      <c r="W1533" s="22" t="str">
        <f t="shared" si="306"/>
        <v/>
      </c>
      <c r="X1533" s="22" t="str">
        <f t="shared" si="307"/>
        <v/>
      </c>
      <c r="Y1533" s="22">
        <f t="shared" si="308"/>
        <v>0</v>
      </c>
      <c r="Z1533" s="22">
        <f t="shared" si="309"/>
        <v>0</v>
      </c>
      <c r="AA1533" s="22" t="str">
        <f t="shared" si="299"/>
        <v/>
      </c>
      <c r="AB1533" s="22">
        <f>COUNTIF($G$2:G1533,G1533)</f>
        <v>0</v>
      </c>
      <c r="AC1533" s="22" t="str">
        <f t="shared" si="310"/>
        <v/>
      </c>
      <c r="AD1533" s="22" t="e">
        <f>VLOOKUP(D1533,'2-班级信息'!A:AI,35,0)</f>
        <v>#N/A</v>
      </c>
      <c r="AE1533" s="22" t="e">
        <f>VLOOKUP(D1533,'2-班级信息'!A:AL,12,0)</f>
        <v>#N/A</v>
      </c>
      <c r="AF1533" s="22" t="e">
        <f t="shared" si="300"/>
        <v>#N/A</v>
      </c>
      <c r="AG1533" s="22" t="e">
        <f t="shared" si="311"/>
        <v>#N/A</v>
      </c>
    </row>
    <row r="1534" spans="1:33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2" t="str">
        <f t="shared" si="301"/>
        <v xml:space="preserve"> </v>
      </c>
      <c r="R1534" s="22" t="str">
        <f>IF(Q1534="在读",IF(IFERROR(FIND("一",D1534),0)&gt;0,"一对一",VLOOKUP(LEFT(D1534,3),班级编码!A:H,8,0)),Q1534)</f>
        <v xml:space="preserve"> </v>
      </c>
      <c r="S1534" s="22">
        <f t="shared" si="302"/>
        <v>0</v>
      </c>
      <c r="T1534" s="22">
        <f t="shared" si="303"/>
        <v>0</v>
      </c>
      <c r="U1534" s="22" t="str">
        <f t="shared" si="304"/>
        <v/>
      </c>
      <c r="V1534" s="22" t="str">
        <f t="shared" si="305"/>
        <v/>
      </c>
      <c r="W1534" s="22" t="str">
        <f t="shared" si="306"/>
        <v/>
      </c>
      <c r="X1534" s="22" t="str">
        <f t="shared" si="307"/>
        <v/>
      </c>
      <c r="Y1534" s="22">
        <f t="shared" si="308"/>
        <v>0</v>
      </c>
      <c r="Z1534" s="22">
        <f t="shared" si="309"/>
        <v>0</v>
      </c>
      <c r="AA1534" s="22" t="str">
        <f t="shared" si="299"/>
        <v/>
      </c>
      <c r="AB1534" s="22">
        <f>COUNTIF($G$2:G1534,G1534)</f>
        <v>0</v>
      </c>
      <c r="AC1534" s="22" t="str">
        <f t="shared" si="310"/>
        <v/>
      </c>
      <c r="AD1534" s="22" t="e">
        <f>VLOOKUP(D1534,'2-班级信息'!A:AI,35,0)</f>
        <v>#N/A</v>
      </c>
      <c r="AE1534" s="22" t="e">
        <f>VLOOKUP(D1534,'2-班级信息'!A:AL,12,0)</f>
        <v>#N/A</v>
      </c>
      <c r="AF1534" s="22" t="e">
        <f t="shared" si="300"/>
        <v>#N/A</v>
      </c>
      <c r="AG1534" s="22" t="e">
        <f t="shared" si="311"/>
        <v>#N/A</v>
      </c>
    </row>
    <row r="1535" spans="1:33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2" t="str">
        <f t="shared" si="301"/>
        <v xml:space="preserve"> </v>
      </c>
      <c r="R1535" s="22" t="str">
        <f>IF(Q1535="在读",IF(IFERROR(FIND("一",D1535),0)&gt;0,"一对一",VLOOKUP(LEFT(D1535,3),班级编码!A:H,8,0)),Q1535)</f>
        <v xml:space="preserve"> </v>
      </c>
      <c r="S1535" s="22">
        <f t="shared" si="302"/>
        <v>0</v>
      </c>
      <c r="T1535" s="22">
        <f t="shared" si="303"/>
        <v>0</v>
      </c>
      <c r="U1535" s="22" t="str">
        <f t="shared" si="304"/>
        <v/>
      </c>
      <c r="V1535" s="22" t="str">
        <f t="shared" si="305"/>
        <v/>
      </c>
      <c r="W1535" s="22" t="str">
        <f t="shared" si="306"/>
        <v/>
      </c>
      <c r="X1535" s="22" t="str">
        <f t="shared" si="307"/>
        <v/>
      </c>
      <c r="Y1535" s="22">
        <f t="shared" si="308"/>
        <v>0</v>
      </c>
      <c r="Z1535" s="22">
        <f t="shared" si="309"/>
        <v>0</v>
      </c>
      <c r="AA1535" s="22" t="str">
        <f t="shared" si="299"/>
        <v/>
      </c>
      <c r="AB1535" s="22">
        <f>COUNTIF($G$2:G1535,G1535)</f>
        <v>0</v>
      </c>
      <c r="AC1535" s="22" t="str">
        <f t="shared" si="310"/>
        <v/>
      </c>
      <c r="AD1535" s="22" t="e">
        <f>VLOOKUP(D1535,'2-班级信息'!A:AI,35,0)</f>
        <v>#N/A</v>
      </c>
      <c r="AE1535" s="22" t="e">
        <f>VLOOKUP(D1535,'2-班级信息'!A:AL,12,0)</f>
        <v>#N/A</v>
      </c>
      <c r="AF1535" s="22" t="e">
        <f t="shared" si="300"/>
        <v>#N/A</v>
      </c>
      <c r="AG1535" s="22" t="e">
        <f t="shared" si="311"/>
        <v>#N/A</v>
      </c>
    </row>
    <row r="1536" spans="1:33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2" t="str">
        <f t="shared" si="301"/>
        <v xml:space="preserve"> </v>
      </c>
      <c r="R1536" s="22" t="str">
        <f>IF(Q1536="在读",IF(IFERROR(FIND("一",D1536),0)&gt;0,"一对一",VLOOKUP(LEFT(D1536,3),班级编码!A:H,8,0)),Q1536)</f>
        <v xml:space="preserve"> </v>
      </c>
      <c r="S1536" s="22">
        <f t="shared" si="302"/>
        <v>0</v>
      </c>
      <c r="T1536" s="22">
        <f t="shared" si="303"/>
        <v>0</v>
      </c>
      <c r="U1536" s="22" t="str">
        <f t="shared" si="304"/>
        <v/>
      </c>
      <c r="V1536" s="22" t="str">
        <f t="shared" si="305"/>
        <v/>
      </c>
      <c r="W1536" s="22" t="str">
        <f t="shared" si="306"/>
        <v/>
      </c>
      <c r="X1536" s="22" t="str">
        <f t="shared" si="307"/>
        <v/>
      </c>
      <c r="Y1536" s="22">
        <f t="shared" si="308"/>
        <v>0</v>
      </c>
      <c r="Z1536" s="22">
        <f t="shared" si="309"/>
        <v>0</v>
      </c>
      <c r="AA1536" s="22" t="str">
        <f t="shared" si="299"/>
        <v/>
      </c>
      <c r="AB1536" s="22">
        <f>COUNTIF($G$2:G1536,G1536)</f>
        <v>0</v>
      </c>
      <c r="AC1536" s="22" t="str">
        <f t="shared" si="310"/>
        <v/>
      </c>
      <c r="AD1536" s="22" t="e">
        <f>VLOOKUP(D1536,'2-班级信息'!A:AI,35,0)</f>
        <v>#N/A</v>
      </c>
      <c r="AE1536" s="22" t="e">
        <f>VLOOKUP(D1536,'2-班级信息'!A:AL,12,0)</f>
        <v>#N/A</v>
      </c>
      <c r="AF1536" s="22" t="e">
        <f t="shared" si="300"/>
        <v>#N/A</v>
      </c>
      <c r="AG1536" s="22" t="e">
        <f t="shared" si="311"/>
        <v>#N/A</v>
      </c>
    </row>
    <row r="1537" spans="1:33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2" t="str">
        <f t="shared" si="301"/>
        <v xml:space="preserve"> </v>
      </c>
      <c r="R1537" s="22" t="str">
        <f>IF(Q1537="在读",IF(IFERROR(FIND("一",D1537),0)&gt;0,"一对一",VLOOKUP(LEFT(D1537,3),班级编码!A:H,8,0)),Q1537)</f>
        <v xml:space="preserve"> </v>
      </c>
      <c r="S1537" s="22">
        <f t="shared" si="302"/>
        <v>0</v>
      </c>
      <c r="T1537" s="22">
        <f t="shared" si="303"/>
        <v>0</v>
      </c>
      <c r="U1537" s="22" t="str">
        <f t="shared" si="304"/>
        <v/>
      </c>
      <c r="V1537" s="22" t="str">
        <f t="shared" si="305"/>
        <v/>
      </c>
      <c r="W1537" s="22" t="str">
        <f t="shared" si="306"/>
        <v/>
      </c>
      <c r="X1537" s="22" t="str">
        <f t="shared" si="307"/>
        <v/>
      </c>
      <c r="Y1537" s="22">
        <f t="shared" si="308"/>
        <v>0</v>
      </c>
      <c r="Z1537" s="22">
        <f t="shared" si="309"/>
        <v>0</v>
      </c>
      <c r="AA1537" s="22" t="str">
        <f t="shared" si="299"/>
        <v/>
      </c>
      <c r="AB1537" s="22">
        <f>COUNTIF($G$2:G1537,G1537)</f>
        <v>0</v>
      </c>
      <c r="AC1537" s="22" t="str">
        <f t="shared" si="310"/>
        <v/>
      </c>
      <c r="AD1537" s="22" t="e">
        <f>VLOOKUP(D1537,'2-班级信息'!A:AI,35,0)</f>
        <v>#N/A</v>
      </c>
      <c r="AE1537" s="22" t="e">
        <f>VLOOKUP(D1537,'2-班级信息'!A:AL,12,0)</f>
        <v>#N/A</v>
      </c>
      <c r="AF1537" s="22" t="e">
        <f t="shared" si="300"/>
        <v>#N/A</v>
      </c>
      <c r="AG1537" s="22" t="e">
        <f t="shared" si="311"/>
        <v>#N/A</v>
      </c>
    </row>
    <row r="1538" spans="1:33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2" t="str">
        <f t="shared" si="301"/>
        <v xml:space="preserve"> </v>
      </c>
      <c r="R1538" s="22" t="str">
        <f>IF(Q1538="在读",IF(IFERROR(FIND("一",D1538),0)&gt;0,"一对一",VLOOKUP(LEFT(D1538,3),班级编码!A:H,8,0)),Q1538)</f>
        <v xml:space="preserve"> </v>
      </c>
      <c r="S1538" s="22">
        <f t="shared" si="302"/>
        <v>0</v>
      </c>
      <c r="T1538" s="22">
        <f t="shared" si="303"/>
        <v>0</v>
      </c>
      <c r="U1538" s="22" t="str">
        <f t="shared" si="304"/>
        <v/>
      </c>
      <c r="V1538" s="22" t="str">
        <f t="shared" si="305"/>
        <v/>
      </c>
      <c r="W1538" s="22" t="str">
        <f t="shared" si="306"/>
        <v/>
      </c>
      <c r="X1538" s="22" t="str">
        <f t="shared" si="307"/>
        <v/>
      </c>
      <c r="Y1538" s="22">
        <f t="shared" si="308"/>
        <v>0</v>
      </c>
      <c r="Z1538" s="22">
        <f t="shared" si="309"/>
        <v>0</v>
      </c>
      <c r="AA1538" s="22" t="str">
        <f t="shared" ref="AA1538:AA1601" si="312">IF(COUNTIF(G:G,G1538)&gt;1,"重复","")</f>
        <v/>
      </c>
      <c r="AB1538" s="22">
        <f>COUNTIF($G$2:G1538,G1538)</f>
        <v>0</v>
      </c>
      <c r="AC1538" s="22" t="str">
        <f t="shared" si="310"/>
        <v/>
      </c>
      <c r="AD1538" s="22" t="e">
        <f>VLOOKUP(D1538,'2-班级信息'!A:AI,35,0)</f>
        <v>#N/A</v>
      </c>
      <c r="AE1538" s="22" t="e">
        <f>VLOOKUP(D1538,'2-班级信息'!A:AL,12,0)</f>
        <v>#N/A</v>
      </c>
      <c r="AF1538" s="22" t="e">
        <f t="shared" ref="AF1538:AF1601" si="313">IF(R1538="一对一","一对一",VLOOKUP(I1538,AH:AI,2,0))</f>
        <v>#N/A</v>
      </c>
      <c r="AG1538" s="22" t="e">
        <f t="shared" si="311"/>
        <v>#N/A</v>
      </c>
    </row>
    <row r="1539" spans="1:33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2" t="str">
        <f t="shared" ref="Q1539:Q1602" si="314">IF(D1539="停读","停读",IF(D1539="未进班","未进班",IF(AND(M1539="",G1539&lt;&gt;""),"在读"," ")))</f>
        <v xml:space="preserve"> </v>
      </c>
      <c r="R1539" s="22" t="str">
        <f>IF(Q1539="在读",IF(IFERROR(FIND("一",D1539),0)&gt;0,"一对一",VLOOKUP(LEFT(D1539,3),班级编码!A:H,8,0)),Q1539)</f>
        <v xml:space="preserve"> </v>
      </c>
      <c r="S1539" s="22">
        <f t="shared" ref="S1539:S1602" si="315">+D1539</f>
        <v>0</v>
      </c>
      <c r="T1539" s="22">
        <f t="shared" ref="T1539:T1602" si="316">IFERROR(LEFT(F1539,FIND(",",F1539)-1),F1539)</f>
        <v>0</v>
      </c>
      <c r="U1539" s="22" t="str">
        <f t="shared" ref="U1539:U1602" si="317">IF(Y1539=Z1539,X1539,W1539)</f>
        <v/>
      </c>
      <c r="V1539" s="22" t="str">
        <f t="shared" ref="V1539:V1602" si="318">IF(Y1539=Z1539,W1539,X1539)</f>
        <v/>
      </c>
      <c r="W1539" s="22" t="str">
        <f t="shared" ref="W1539:W1602" si="319">IFERROR(MID(F1539,FIND(",",F1539)+1,FIND("@",SUBSTITUTE(F1539,",","@",2))-FIND(",",F1539)-1),IF(ISERROR(FIND(",",F1539)),"",MID(F1539,FIND(",",F1539)+1,20)))</f>
        <v/>
      </c>
      <c r="X1539" s="22" t="str">
        <f t="shared" ref="X1539:X1602" si="320">IFERROR(MID(F1539,FIND("@",SUBSTITUTE(F1539,",","@",2))+1,10),"")</f>
        <v/>
      </c>
      <c r="Y1539" s="22">
        <f t="shared" ref="Y1539:Y1602" si="321">LEN(W1539)</f>
        <v>0</v>
      </c>
      <c r="Z1539" s="22">
        <f t="shared" ref="Z1539:Z1602" si="322">LENB(W1539)</f>
        <v>0</v>
      </c>
      <c r="AA1539" s="22" t="str">
        <f t="shared" si="312"/>
        <v/>
      </c>
      <c r="AB1539" s="22">
        <f>COUNTIF($G$2:G1539,G1539)</f>
        <v>0</v>
      </c>
      <c r="AC1539" s="22" t="str">
        <f t="shared" ref="AC1539:AC1602" si="323">IF(IFERROR(FIND("一",D1539),0)&gt;0,"一对一",LEFT(D1539,3))</f>
        <v/>
      </c>
      <c r="AD1539" s="22" t="e">
        <f>VLOOKUP(D1539,'2-班级信息'!A:AI,35,0)</f>
        <v>#N/A</v>
      </c>
      <c r="AE1539" s="22" t="e">
        <f>VLOOKUP(D1539,'2-班级信息'!A:AL,12,0)</f>
        <v>#N/A</v>
      </c>
      <c r="AF1539" s="22" t="e">
        <f t="shared" si="313"/>
        <v>#N/A</v>
      </c>
      <c r="AG1539" s="22" t="e">
        <f t="shared" ref="AG1539:AG1602" si="324">IF(OR(AF1539="幼儿班",AF1539="中学班",AF1539="一对一"),AF1539,IF(OR(AD1539="周日晚上",AD1539="周五晚上",AD1539="周六晚上"),AD1539,IF(OR(AD1539="周六上午",AD1539="周六下午",AD1539="周日上午",AD1539="周日下午",),"小学周末白天班","小学平时"&amp;AE1539&amp;"班")))</f>
        <v>#N/A</v>
      </c>
    </row>
    <row r="1540" spans="1:33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2" t="str">
        <f t="shared" si="314"/>
        <v xml:space="preserve"> </v>
      </c>
      <c r="R1540" s="22" t="str">
        <f>IF(Q1540="在读",IF(IFERROR(FIND("一",D1540),0)&gt;0,"一对一",VLOOKUP(LEFT(D1540,3),班级编码!A:H,8,0)),Q1540)</f>
        <v xml:space="preserve"> </v>
      </c>
      <c r="S1540" s="22">
        <f t="shared" si="315"/>
        <v>0</v>
      </c>
      <c r="T1540" s="22">
        <f t="shared" si="316"/>
        <v>0</v>
      </c>
      <c r="U1540" s="22" t="str">
        <f t="shared" si="317"/>
        <v/>
      </c>
      <c r="V1540" s="22" t="str">
        <f t="shared" si="318"/>
        <v/>
      </c>
      <c r="W1540" s="22" t="str">
        <f t="shared" si="319"/>
        <v/>
      </c>
      <c r="X1540" s="22" t="str">
        <f t="shared" si="320"/>
        <v/>
      </c>
      <c r="Y1540" s="22">
        <f t="shared" si="321"/>
        <v>0</v>
      </c>
      <c r="Z1540" s="22">
        <f t="shared" si="322"/>
        <v>0</v>
      </c>
      <c r="AA1540" s="22" t="str">
        <f t="shared" si="312"/>
        <v/>
      </c>
      <c r="AB1540" s="22">
        <f>COUNTIF($G$2:G1540,G1540)</f>
        <v>0</v>
      </c>
      <c r="AC1540" s="22" t="str">
        <f t="shared" si="323"/>
        <v/>
      </c>
      <c r="AD1540" s="22" t="e">
        <f>VLOOKUP(D1540,'2-班级信息'!A:AI,35,0)</f>
        <v>#N/A</v>
      </c>
      <c r="AE1540" s="22" t="e">
        <f>VLOOKUP(D1540,'2-班级信息'!A:AL,12,0)</f>
        <v>#N/A</v>
      </c>
      <c r="AF1540" s="22" t="e">
        <f t="shared" si="313"/>
        <v>#N/A</v>
      </c>
      <c r="AG1540" s="22" t="e">
        <f t="shared" si="324"/>
        <v>#N/A</v>
      </c>
    </row>
    <row r="1541" spans="1:33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2" t="str">
        <f t="shared" si="314"/>
        <v xml:space="preserve"> </v>
      </c>
      <c r="R1541" s="22" t="str">
        <f>IF(Q1541="在读",IF(IFERROR(FIND("一",D1541),0)&gt;0,"一对一",VLOOKUP(LEFT(D1541,3),班级编码!A:H,8,0)),Q1541)</f>
        <v xml:space="preserve"> </v>
      </c>
      <c r="S1541" s="22">
        <f t="shared" si="315"/>
        <v>0</v>
      </c>
      <c r="T1541" s="22">
        <f t="shared" si="316"/>
        <v>0</v>
      </c>
      <c r="U1541" s="22" t="str">
        <f t="shared" si="317"/>
        <v/>
      </c>
      <c r="V1541" s="22" t="str">
        <f t="shared" si="318"/>
        <v/>
      </c>
      <c r="W1541" s="22" t="str">
        <f t="shared" si="319"/>
        <v/>
      </c>
      <c r="X1541" s="22" t="str">
        <f t="shared" si="320"/>
        <v/>
      </c>
      <c r="Y1541" s="22">
        <f t="shared" si="321"/>
        <v>0</v>
      </c>
      <c r="Z1541" s="22">
        <f t="shared" si="322"/>
        <v>0</v>
      </c>
      <c r="AA1541" s="22" t="str">
        <f t="shared" si="312"/>
        <v/>
      </c>
      <c r="AB1541" s="22">
        <f>COUNTIF($G$2:G1541,G1541)</f>
        <v>0</v>
      </c>
      <c r="AC1541" s="22" t="str">
        <f t="shared" si="323"/>
        <v/>
      </c>
      <c r="AD1541" s="22" t="e">
        <f>VLOOKUP(D1541,'2-班级信息'!A:AI,35,0)</f>
        <v>#N/A</v>
      </c>
      <c r="AE1541" s="22" t="e">
        <f>VLOOKUP(D1541,'2-班级信息'!A:AL,12,0)</f>
        <v>#N/A</v>
      </c>
      <c r="AF1541" s="22" t="e">
        <f t="shared" si="313"/>
        <v>#N/A</v>
      </c>
      <c r="AG1541" s="22" t="e">
        <f t="shared" si="324"/>
        <v>#N/A</v>
      </c>
    </row>
    <row r="1542" spans="1:33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2" t="str">
        <f t="shared" si="314"/>
        <v xml:space="preserve"> </v>
      </c>
      <c r="R1542" s="22" t="str">
        <f>IF(Q1542="在读",IF(IFERROR(FIND("一",D1542),0)&gt;0,"一对一",VLOOKUP(LEFT(D1542,3),班级编码!A:H,8,0)),Q1542)</f>
        <v xml:space="preserve"> </v>
      </c>
      <c r="S1542" s="22">
        <f t="shared" si="315"/>
        <v>0</v>
      </c>
      <c r="T1542" s="22">
        <f t="shared" si="316"/>
        <v>0</v>
      </c>
      <c r="U1542" s="22" t="str">
        <f t="shared" si="317"/>
        <v/>
      </c>
      <c r="V1542" s="22" t="str">
        <f t="shared" si="318"/>
        <v/>
      </c>
      <c r="W1542" s="22" t="str">
        <f t="shared" si="319"/>
        <v/>
      </c>
      <c r="X1542" s="22" t="str">
        <f t="shared" si="320"/>
        <v/>
      </c>
      <c r="Y1542" s="22">
        <f t="shared" si="321"/>
        <v>0</v>
      </c>
      <c r="Z1542" s="22">
        <f t="shared" si="322"/>
        <v>0</v>
      </c>
      <c r="AA1542" s="22" t="str">
        <f t="shared" si="312"/>
        <v/>
      </c>
      <c r="AB1542" s="22">
        <f>COUNTIF($G$2:G1542,G1542)</f>
        <v>0</v>
      </c>
      <c r="AC1542" s="22" t="str">
        <f t="shared" si="323"/>
        <v/>
      </c>
      <c r="AD1542" s="22" t="e">
        <f>VLOOKUP(D1542,'2-班级信息'!A:AI,35,0)</f>
        <v>#N/A</v>
      </c>
      <c r="AE1542" s="22" t="e">
        <f>VLOOKUP(D1542,'2-班级信息'!A:AL,12,0)</f>
        <v>#N/A</v>
      </c>
      <c r="AF1542" s="22" t="e">
        <f t="shared" si="313"/>
        <v>#N/A</v>
      </c>
      <c r="AG1542" s="22" t="e">
        <f t="shared" si="324"/>
        <v>#N/A</v>
      </c>
    </row>
    <row r="1543" spans="1:33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2" t="str">
        <f t="shared" si="314"/>
        <v xml:space="preserve"> </v>
      </c>
      <c r="R1543" s="22" t="str">
        <f>IF(Q1543="在读",IF(IFERROR(FIND("一",D1543),0)&gt;0,"一对一",VLOOKUP(LEFT(D1543,3),班级编码!A:H,8,0)),Q1543)</f>
        <v xml:space="preserve"> </v>
      </c>
      <c r="S1543" s="22">
        <f t="shared" si="315"/>
        <v>0</v>
      </c>
      <c r="T1543" s="22">
        <f t="shared" si="316"/>
        <v>0</v>
      </c>
      <c r="U1543" s="22" t="str">
        <f t="shared" si="317"/>
        <v/>
      </c>
      <c r="V1543" s="22" t="str">
        <f t="shared" si="318"/>
        <v/>
      </c>
      <c r="W1543" s="22" t="str">
        <f t="shared" si="319"/>
        <v/>
      </c>
      <c r="X1543" s="22" t="str">
        <f t="shared" si="320"/>
        <v/>
      </c>
      <c r="Y1543" s="22">
        <f t="shared" si="321"/>
        <v>0</v>
      </c>
      <c r="Z1543" s="22">
        <f t="shared" si="322"/>
        <v>0</v>
      </c>
      <c r="AA1543" s="22" t="str">
        <f t="shared" si="312"/>
        <v/>
      </c>
      <c r="AB1543" s="22">
        <f>COUNTIF($G$2:G1543,G1543)</f>
        <v>0</v>
      </c>
      <c r="AC1543" s="22" t="str">
        <f t="shared" si="323"/>
        <v/>
      </c>
      <c r="AD1543" s="22" t="e">
        <f>VLOOKUP(D1543,'2-班级信息'!A:AI,35,0)</f>
        <v>#N/A</v>
      </c>
      <c r="AE1543" s="22" t="e">
        <f>VLOOKUP(D1543,'2-班级信息'!A:AL,12,0)</f>
        <v>#N/A</v>
      </c>
      <c r="AF1543" s="22" t="e">
        <f t="shared" si="313"/>
        <v>#N/A</v>
      </c>
      <c r="AG1543" s="22" t="e">
        <f t="shared" si="324"/>
        <v>#N/A</v>
      </c>
    </row>
    <row r="1544" spans="1:33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2" t="str">
        <f t="shared" si="314"/>
        <v xml:space="preserve"> </v>
      </c>
      <c r="R1544" s="22" t="str">
        <f>IF(Q1544="在读",IF(IFERROR(FIND("一",D1544),0)&gt;0,"一对一",VLOOKUP(LEFT(D1544,3),班级编码!A:H,8,0)),Q1544)</f>
        <v xml:space="preserve"> </v>
      </c>
      <c r="S1544" s="22">
        <f t="shared" si="315"/>
        <v>0</v>
      </c>
      <c r="T1544" s="22">
        <f t="shared" si="316"/>
        <v>0</v>
      </c>
      <c r="U1544" s="22" t="str">
        <f t="shared" si="317"/>
        <v/>
      </c>
      <c r="V1544" s="22" t="str">
        <f t="shared" si="318"/>
        <v/>
      </c>
      <c r="W1544" s="22" t="str">
        <f t="shared" si="319"/>
        <v/>
      </c>
      <c r="X1544" s="22" t="str">
        <f t="shared" si="320"/>
        <v/>
      </c>
      <c r="Y1544" s="22">
        <f t="shared" si="321"/>
        <v>0</v>
      </c>
      <c r="Z1544" s="22">
        <f t="shared" si="322"/>
        <v>0</v>
      </c>
      <c r="AA1544" s="22" t="str">
        <f t="shared" si="312"/>
        <v/>
      </c>
      <c r="AB1544" s="22">
        <f>COUNTIF($G$2:G1544,G1544)</f>
        <v>0</v>
      </c>
      <c r="AC1544" s="22" t="str">
        <f t="shared" si="323"/>
        <v/>
      </c>
      <c r="AD1544" s="22" t="e">
        <f>VLOOKUP(D1544,'2-班级信息'!A:AI,35,0)</f>
        <v>#N/A</v>
      </c>
      <c r="AE1544" s="22" t="e">
        <f>VLOOKUP(D1544,'2-班级信息'!A:AL,12,0)</f>
        <v>#N/A</v>
      </c>
      <c r="AF1544" s="22" t="e">
        <f t="shared" si="313"/>
        <v>#N/A</v>
      </c>
      <c r="AG1544" s="22" t="e">
        <f t="shared" si="324"/>
        <v>#N/A</v>
      </c>
    </row>
    <row r="1545" spans="1:33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2" t="str">
        <f t="shared" si="314"/>
        <v xml:space="preserve"> </v>
      </c>
      <c r="R1545" s="22" t="str">
        <f>IF(Q1545="在读",IF(IFERROR(FIND("一",D1545),0)&gt;0,"一对一",VLOOKUP(LEFT(D1545,3),班级编码!A:H,8,0)),Q1545)</f>
        <v xml:space="preserve"> </v>
      </c>
      <c r="S1545" s="22">
        <f t="shared" si="315"/>
        <v>0</v>
      </c>
      <c r="T1545" s="22">
        <f t="shared" si="316"/>
        <v>0</v>
      </c>
      <c r="U1545" s="22" t="str">
        <f t="shared" si="317"/>
        <v/>
      </c>
      <c r="V1545" s="22" t="str">
        <f t="shared" si="318"/>
        <v/>
      </c>
      <c r="W1545" s="22" t="str">
        <f t="shared" si="319"/>
        <v/>
      </c>
      <c r="X1545" s="22" t="str">
        <f t="shared" si="320"/>
        <v/>
      </c>
      <c r="Y1545" s="22">
        <f t="shared" si="321"/>
        <v>0</v>
      </c>
      <c r="Z1545" s="22">
        <f t="shared" si="322"/>
        <v>0</v>
      </c>
      <c r="AA1545" s="22" t="str">
        <f t="shared" si="312"/>
        <v/>
      </c>
      <c r="AB1545" s="22">
        <f>COUNTIF($G$2:G1545,G1545)</f>
        <v>0</v>
      </c>
      <c r="AC1545" s="22" t="str">
        <f t="shared" si="323"/>
        <v/>
      </c>
      <c r="AD1545" s="22" t="e">
        <f>VLOOKUP(D1545,'2-班级信息'!A:AI,35,0)</f>
        <v>#N/A</v>
      </c>
      <c r="AE1545" s="22" t="e">
        <f>VLOOKUP(D1545,'2-班级信息'!A:AL,12,0)</f>
        <v>#N/A</v>
      </c>
      <c r="AF1545" s="22" t="e">
        <f t="shared" si="313"/>
        <v>#N/A</v>
      </c>
      <c r="AG1545" s="22" t="e">
        <f t="shared" si="324"/>
        <v>#N/A</v>
      </c>
    </row>
    <row r="1546" spans="1:33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2" t="str">
        <f t="shared" si="314"/>
        <v xml:space="preserve"> </v>
      </c>
      <c r="R1546" s="22" t="str">
        <f>IF(Q1546="在读",IF(IFERROR(FIND("一",D1546),0)&gt;0,"一对一",VLOOKUP(LEFT(D1546,3),班级编码!A:H,8,0)),Q1546)</f>
        <v xml:space="preserve"> </v>
      </c>
      <c r="S1546" s="22">
        <f t="shared" si="315"/>
        <v>0</v>
      </c>
      <c r="T1546" s="22">
        <f t="shared" si="316"/>
        <v>0</v>
      </c>
      <c r="U1546" s="22" t="str">
        <f t="shared" si="317"/>
        <v/>
      </c>
      <c r="V1546" s="22" t="str">
        <f t="shared" si="318"/>
        <v/>
      </c>
      <c r="W1546" s="22" t="str">
        <f t="shared" si="319"/>
        <v/>
      </c>
      <c r="X1546" s="22" t="str">
        <f t="shared" si="320"/>
        <v/>
      </c>
      <c r="Y1546" s="22">
        <f t="shared" si="321"/>
        <v>0</v>
      </c>
      <c r="Z1546" s="22">
        <f t="shared" si="322"/>
        <v>0</v>
      </c>
      <c r="AA1546" s="22" t="str">
        <f t="shared" si="312"/>
        <v/>
      </c>
      <c r="AB1546" s="22">
        <f>COUNTIF($G$2:G1546,G1546)</f>
        <v>0</v>
      </c>
      <c r="AC1546" s="22" t="str">
        <f t="shared" si="323"/>
        <v/>
      </c>
      <c r="AD1546" s="22" t="e">
        <f>VLOOKUP(D1546,'2-班级信息'!A:AI,35,0)</f>
        <v>#N/A</v>
      </c>
      <c r="AE1546" s="22" t="e">
        <f>VLOOKUP(D1546,'2-班级信息'!A:AL,12,0)</f>
        <v>#N/A</v>
      </c>
      <c r="AF1546" s="22" t="e">
        <f t="shared" si="313"/>
        <v>#N/A</v>
      </c>
      <c r="AG1546" s="22" t="e">
        <f t="shared" si="324"/>
        <v>#N/A</v>
      </c>
    </row>
    <row r="1547" spans="1:33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2" t="str">
        <f t="shared" si="314"/>
        <v xml:space="preserve"> </v>
      </c>
      <c r="R1547" s="22" t="str">
        <f>IF(Q1547="在读",IF(IFERROR(FIND("一",D1547),0)&gt;0,"一对一",VLOOKUP(LEFT(D1547,3),班级编码!A:H,8,0)),Q1547)</f>
        <v xml:space="preserve"> </v>
      </c>
      <c r="S1547" s="22">
        <f t="shared" si="315"/>
        <v>0</v>
      </c>
      <c r="T1547" s="22">
        <f t="shared" si="316"/>
        <v>0</v>
      </c>
      <c r="U1547" s="22" t="str">
        <f t="shared" si="317"/>
        <v/>
      </c>
      <c r="V1547" s="22" t="str">
        <f t="shared" si="318"/>
        <v/>
      </c>
      <c r="W1547" s="22" t="str">
        <f t="shared" si="319"/>
        <v/>
      </c>
      <c r="X1547" s="22" t="str">
        <f t="shared" si="320"/>
        <v/>
      </c>
      <c r="Y1547" s="22">
        <f t="shared" si="321"/>
        <v>0</v>
      </c>
      <c r="Z1547" s="22">
        <f t="shared" si="322"/>
        <v>0</v>
      </c>
      <c r="AA1547" s="22" t="str">
        <f t="shared" si="312"/>
        <v/>
      </c>
      <c r="AB1547" s="22">
        <f>COUNTIF($G$2:G1547,G1547)</f>
        <v>0</v>
      </c>
      <c r="AC1547" s="22" t="str">
        <f t="shared" si="323"/>
        <v/>
      </c>
      <c r="AD1547" s="22" t="e">
        <f>VLOOKUP(D1547,'2-班级信息'!A:AI,35,0)</f>
        <v>#N/A</v>
      </c>
      <c r="AE1547" s="22" t="e">
        <f>VLOOKUP(D1547,'2-班级信息'!A:AL,12,0)</f>
        <v>#N/A</v>
      </c>
      <c r="AF1547" s="22" t="e">
        <f t="shared" si="313"/>
        <v>#N/A</v>
      </c>
      <c r="AG1547" s="22" t="e">
        <f t="shared" si="324"/>
        <v>#N/A</v>
      </c>
    </row>
    <row r="1548" spans="1:33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2" t="str">
        <f t="shared" si="314"/>
        <v xml:space="preserve"> </v>
      </c>
      <c r="R1548" s="22" t="str">
        <f>IF(Q1548="在读",IF(IFERROR(FIND("一",D1548),0)&gt;0,"一对一",VLOOKUP(LEFT(D1548,3),班级编码!A:H,8,0)),Q1548)</f>
        <v xml:space="preserve"> </v>
      </c>
      <c r="S1548" s="22">
        <f t="shared" si="315"/>
        <v>0</v>
      </c>
      <c r="T1548" s="22">
        <f t="shared" si="316"/>
        <v>0</v>
      </c>
      <c r="U1548" s="22" t="str">
        <f t="shared" si="317"/>
        <v/>
      </c>
      <c r="V1548" s="22" t="str">
        <f t="shared" si="318"/>
        <v/>
      </c>
      <c r="W1548" s="22" t="str">
        <f t="shared" si="319"/>
        <v/>
      </c>
      <c r="X1548" s="22" t="str">
        <f t="shared" si="320"/>
        <v/>
      </c>
      <c r="Y1548" s="22">
        <f t="shared" si="321"/>
        <v>0</v>
      </c>
      <c r="Z1548" s="22">
        <f t="shared" si="322"/>
        <v>0</v>
      </c>
      <c r="AA1548" s="22" t="str">
        <f t="shared" si="312"/>
        <v/>
      </c>
      <c r="AB1548" s="22">
        <f>COUNTIF($G$2:G1548,G1548)</f>
        <v>0</v>
      </c>
      <c r="AC1548" s="22" t="str">
        <f t="shared" si="323"/>
        <v/>
      </c>
      <c r="AD1548" s="22" t="e">
        <f>VLOOKUP(D1548,'2-班级信息'!A:AI,35,0)</f>
        <v>#N/A</v>
      </c>
      <c r="AE1548" s="22" t="e">
        <f>VLOOKUP(D1548,'2-班级信息'!A:AL,12,0)</f>
        <v>#N/A</v>
      </c>
      <c r="AF1548" s="22" t="e">
        <f t="shared" si="313"/>
        <v>#N/A</v>
      </c>
      <c r="AG1548" s="22" t="e">
        <f t="shared" si="324"/>
        <v>#N/A</v>
      </c>
    </row>
    <row r="1549" spans="1:33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2" t="str">
        <f t="shared" si="314"/>
        <v xml:space="preserve"> </v>
      </c>
      <c r="R1549" s="22" t="str">
        <f>IF(Q1549="在读",IF(IFERROR(FIND("一",D1549),0)&gt;0,"一对一",VLOOKUP(LEFT(D1549,3),班级编码!A:H,8,0)),Q1549)</f>
        <v xml:space="preserve"> </v>
      </c>
      <c r="S1549" s="22">
        <f t="shared" si="315"/>
        <v>0</v>
      </c>
      <c r="T1549" s="22">
        <f t="shared" si="316"/>
        <v>0</v>
      </c>
      <c r="U1549" s="22" t="str">
        <f t="shared" si="317"/>
        <v/>
      </c>
      <c r="V1549" s="22" t="str">
        <f t="shared" si="318"/>
        <v/>
      </c>
      <c r="W1549" s="22" t="str">
        <f t="shared" si="319"/>
        <v/>
      </c>
      <c r="X1549" s="22" t="str">
        <f t="shared" si="320"/>
        <v/>
      </c>
      <c r="Y1549" s="22">
        <f t="shared" si="321"/>
        <v>0</v>
      </c>
      <c r="Z1549" s="22">
        <f t="shared" si="322"/>
        <v>0</v>
      </c>
      <c r="AA1549" s="22" t="str">
        <f t="shared" si="312"/>
        <v/>
      </c>
      <c r="AB1549" s="22">
        <f>COUNTIF($G$2:G1549,G1549)</f>
        <v>0</v>
      </c>
      <c r="AC1549" s="22" t="str">
        <f t="shared" si="323"/>
        <v/>
      </c>
      <c r="AD1549" s="22" t="e">
        <f>VLOOKUP(D1549,'2-班级信息'!A:AI,35,0)</f>
        <v>#N/A</v>
      </c>
      <c r="AE1549" s="22" t="e">
        <f>VLOOKUP(D1549,'2-班级信息'!A:AL,12,0)</f>
        <v>#N/A</v>
      </c>
      <c r="AF1549" s="22" t="e">
        <f t="shared" si="313"/>
        <v>#N/A</v>
      </c>
      <c r="AG1549" s="22" t="e">
        <f t="shared" si="324"/>
        <v>#N/A</v>
      </c>
    </row>
    <row r="1550" spans="1:33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2" t="str">
        <f t="shared" si="314"/>
        <v xml:space="preserve"> </v>
      </c>
      <c r="R1550" s="22" t="str">
        <f>IF(Q1550="在读",IF(IFERROR(FIND("一",D1550),0)&gt;0,"一对一",VLOOKUP(LEFT(D1550,3),班级编码!A:H,8,0)),Q1550)</f>
        <v xml:space="preserve"> </v>
      </c>
      <c r="S1550" s="22">
        <f t="shared" si="315"/>
        <v>0</v>
      </c>
      <c r="T1550" s="22">
        <f t="shared" si="316"/>
        <v>0</v>
      </c>
      <c r="U1550" s="22" t="str">
        <f t="shared" si="317"/>
        <v/>
      </c>
      <c r="V1550" s="22" t="str">
        <f t="shared" si="318"/>
        <v/>
      </c>
      <c r="W1550" s="22" t="str">
        <f t="shared" si="319"/>
        <v/>
      </c>
      <c r="X1550" s="22" t="str">
        <f t="shared" si="320"/>
        <v/>
      </c>
      <c r="Y1550" s="22">
        <f t="shared" si="321"/>
        <v>0</v>
      </c>
      <c r="Z1550" s="22">
        <f t="shared" si="322"/>
        <v>0</v>
      </c>
      <c r="AA1550" s="22" t="str">
        <f t="shared" si="312"/>
        <v/>
      </c>
      <c r="AB1550" s="22">
        <f>COUNTIF($G$2:G1550,G1550)</f>
        <v>0</v>
      </c>
      <c r="AC1550" s="22" t="str">
        <f t="shared" si="323"/>
        <v/>
      </c>
      <c r="AD1550" s="22" t="e">
        <f>VLOOKUP(D1550,'2-班级信息'!A:AI,35,0)</f>
        <v>#N/A</v>
      </c>
      <c r="AE1550" s="22" t="e">
        <f>VLOOKUP(D1550,'2-班级信息'!A:AL,12,0)</f>
        <v>#N/A</v>
      </c>
      <c r="AF1550" s="22" t="e">
        <f t="shared" si="313"/>
        <v>#N/A</v>
      </c>
      <c r="AG1550" s="22" t="e">
        <f t="shared" si="324"/>
        <v>#N/A</v>
      </c>
    </row>
    <row r="1551" spans="1:33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2" t="str">
        <f t="shared" si="314"/>
        <v xml:space="preserve"> </v>
      </c>
      <c r="R1551" s="22" t="str">
        <f>IF(Q1551="在读",IF(IFERROR(FIND("一",D1551),0)&gt;0,"一对一",VLOOKUP(LEFT(D1551,3),班级编码!A:H,8,0)),Q1551)</f>
        <v xml:space="preserve"> </v>
      </c>
      <c r="S1551" s="22">
        <f t="shared" si="315"/>
        <v>0</v>
      </c>
      <c r="T1551" s="22">
        <f t="shared" si="316"/>
        <v>0</v>
      </c>
      <c r="U1551" s="22" t="str">
        <f t="shared" si="317"/>
        <v/>
      </c>
      <c r="V1551" s="22" t="str">
        <f t="shared" si="318"/>
        <v/>
      </c>
      <c r="W1551" s="22" t="str">
        <f t="shared" si="319"/>
        <v/>
      </c>
      <c r="X1551" s="22" t="str">
        <f t="shared" si="320"/>
        <v/>
      </c>
      <c r="Y1551" s="22">
        <f t="shared" si="321"/>
        <v>0</v>
      </c>
      <c r="Z1551" s="22">
        <f t="shared" si="322"/>
        <v>0</v>
      </c>
      <c r="AA1551" s="22" t="str">
        <f t="shared" si="312"/>
        <v/>
      </c>
      <c r="AB1551" s="22">
        <f>COUNTIF($G$2:G1551,G1551)</f>
        <v>0</v>
      </c>
      <c r="AC1551" s="22" t="str">
        <f t="shared" si="323"/>
        <v/>
      </c>
      <c r="AD1551" s="22" t="e">
        <f>VLOOKUP(D1551,'2-班级信息'!A:AI,35,0)</f>
        <v>#N/A</v>
      </c>
      <c r="AE1551" s="22" t="e">
        <f>VLOOKUP(D1551,'2-班级信息'!A:AL,12,0)</f>
        <v>#N/A</v>
      </c>
      <c r="AF1551" s="22" t="e">
        <f t="shared" si="313"/>
        <v>#N/A</v>
      </c>
      <c r="AG1551" s="22" t="e">
        <f t="shared" si="324"/>
        <v>#N/A</v>
      </c>
    </row>
    <row r="1552" spans="1:33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2" t="str">
        <f t="shared" si="314"/>
        <v xml:space="preserve"> </v>
      </c>
      <c r="R1552" s="22" t="str">
        <f>IF(Q1552="在读",IF(IFERROR(FIND("一",D1552),0)&gt;0,"一对一",VLOOKUP(LEFT(D1552,3),班级编码!A:H,8,0)),Q1552)</f>
        <v xml:space="preserve"> </v>
      </c>
      <c r="S1552" s="22">
        <f t="shared" si="315"/>
        <v>0</v>
      </c>
      <c r="T1552" s="22">
        <f t="shared" si="316"/>
        <v>0</v>
      </c>
      <c r="U1552" s="22" t="str">
        <f t="shared" si="317"/>
        <v/>
      </c>
      <c r="V1552" s="22" t="str">
        <f t="shared" si="318"/>
        <v/>
      </c>
      <c r="W1552" s="22" t="str">
        <f t="shared" si="319"/>
        <v/>
      </c>
      <c r="X1552" s="22" t="str">
        <f t="shared" si="320"/>
        <v/>
      </c>
      <c r="Y1552" s="22">
        <f t="shared" si="321"/>
        <v>0</v>
      </c>
      <c r="Z1552" s="22">
        <f t="shared" si="322"/>
        <v>0</v>
      </c>
      <c r="AA1552" s="22" t="str">
        <f t="shared" si="312"/>
        <v/>
      </c>
      <c r="AB1552" s="22">
        <f>COUNTIF($G$2:G1552,G1552)</f>
        <v>0</v>
      </c>
      <c r="AC1552" s="22" t="str">
        <f t="shared" si="323"/>
        <v/>
      </c>
      <c r="AD1552" s="22" t="e">
        <f>VLOOKUP(D1552,'2-班级信息'!A:AI,35,0)</f>
        <v>#N/A</v>
      </c>
      <c r="AE1552" s="22" t="e">
        <f>VLOOKUP(D1552,'2-班级信息'!A:AL,12,0)</f>
        <v>#N/A</v>
      </c>
      <c r="AF1552" s="22" t="e">
        <f t="shared" si="313"/>
        <v>#N/A</v>
      </c>
      <c r="AG1552" s="22" t="e">
        <f t="shared" si="324"/>
        <v>#N/A</v>
      </c>
    </row>
    <row r="1553" spans="1:33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2" t="str">
        <f t="shared" si="314"/>
        <v xml:space="preserve"> </v>
      </c>
      <c r="R1553" s="22" t="str">
        <f>IF(Q1553="在读",IF(IFERROR(FIND("一",D1553),0)&gt;0,"一对一",VLOOKUP(LEFT(D1553,3),班级编码!A:H,8,0)),Q1553)</f>
        <v xml:space="preserve"> </v>
      </c>
      <c r="S1553" s="22">
        <f t="shared" si="315"/>
        <v>0</v>
      </c>
      <c r="T1553" s="22">
        <f t="shared" si="316"/>
        <v>0</v>
      </c>
      <c r="U1553" s="22" t="str">
        <f t="shared" si="317"/>
        <v/>
      </c>
      <c r="V1553" s="22" t="str">
        <f t="shared" si="318"/>
        <v/>
      </c>
      <c r="W1553" s="22" t="str">
        <f t="shared" si="319"/>
        <v/>
      </c>
      <c r="X1553" s="22" t="str">
        <f t="shared" si="320"/>
        <v/>
      </c>
      <c r="Y1553" s="22">
        <f t="shared" si="321"/>
        <v>0</v>
      </c>
      <c r="Z1553" s="22">
        <f t="shared" si="322"/>
        <v>0</v>
      </c>
      <c r="AA1553" s="22" t="str">
        <f t="shared" si="312"/>
        <v/>
      </c>
      <c r="AB1553" s="22">
        <f>COUNTIF($G$2:G1553,G1553)</f>
        <v>0</v>
      </c>
      <c r="AC1553" s="22" t="str">
        <f t="shared" si="323"/>
        <v/>
      </c>
      <c r="AD1553" s="22" t="e">
        <f>VLOOKUP(D1553,'2-班级信息'!A:AI,35,0)</f>
        <v>#N/A</v>
      </c>
      <c r="AE1553" s="22" t="e">
        <f>VLOOKUP(D1553,'2-班级信息'!A:AL,12,0)</f>
        <v>#N/A</v>
      </c>
      <c r="AF1553" s="22" t="e">
        <f t="shared" si="313"/>
        <v>#N/A</v>
      </c>
      <c r="AG1553" s="22" t="e">
        <f t="shared" si="324"/>
        <v>#N/A</v>
      </c>
    </row>
    <row r="1554" spans="1:33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2" t="str">
        <f t="shared" si="314"/>
        <v xml:space="preserve"> </v>
      </c>
      <c r="R1554" s="22" t="str">
        <f>IF(Q1554="在读",IF(IFERROR(FIND("一",D1554),0)&gt;0,"一对一",VLOOKUP(LEFT(D1554,3),班级编码!A:H,8,0)),Q1554)</f>
        <v xml:space="preserve"> </v>
      </c>
      <c r="S1554" s="22">
        <f t="shared" si="315"/>
        <v>0</v>
      </c>
      <c r="T1554" s="22">
        <f t="shared" si="316"/>
        <v>0</v>
      </c>
      <c r="U1554" s="22" t="str">
        <f t="shared" si="317"/>
        <v/>
      </c>
      <c r="V1554" s="22" t="str">
        <f t="shared" si="318"/>
        <v/>
      </c>
      <c r="W1554" s="22" t="str">
        <f t="shared" si="319"/>
        <v/>
      </c>
      <c r="X1554" s="22" t="str">
        <f t="shared" si="320"/>
        <v/>
      </c>
      <c r="Y1554" s="22">
        <f t="shared" si="321"/>
        <v>0</v>
      </c>
      <c r="Z1554" s="22">
        <f t="shared" si="322"/>
        <v>0</v>
      </c>
      <c r="AA1554" s="22" t="str">
        <f t="shared" si="312"/>
        <v/>
      </c>
      <c r="AB1554" s="22">
        <f>COUNTIF($G$2:G1554,G1554)</f>
        <v>0</v>
      </c>
      <c r="AC1554" s="22" t="str">
        <f t="shared" si="323"/>
        <v/>
      </c>
      <c r="AD1554" s="22" t="e">
        <f>VLOOKUP(D1554,'2-班级信息'!A:AI,35,0)</f>
        <v>#N/A</v>
      </c>
      <c r="AE1554" s="22" t="e">
        <f>VLOOKUP(D1554,'2-班级信息'!A:AL,12,0)</f>
        <v>#N/A</v>
      </c>
      <c r="AF1554" s="22" t="e">
        <f t="shared" si="313"/>
        <v>#N/A</v>
      </c>
      <c r="AG1554" s="22" t="e">
        <f t="shared" si="324"/>
        <v>#N/A</v>
      </c>
    </row>
    <row r="1555" spans="1:33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2" t="str">
        <f t="shared" si="314"/>
        <v xml:space="preserve"> </v>
      </c>
      <c r="R1555" s="22" t="str">
        <f>IF(Q1555="在读",IF(IFERROR(FIND("一",D1555),0)&gt;0,"一对一",VLOOKUP(LEFT(D1555,3),班级编码!A:H,8,0)),Q1555)</f>
        <v xml:space="preserve"> </v>
      </c>
      <c r="S1555" s="22">
        <f t="shared" si="315"/>
        <v>0</v>
      </c>
      <c r="T1555" s="22">
        <f t="shared" si="316"/>
        <v>0</v>
      </c>
      <c r="U1555" s="22" t="str">
        <f t="shared" si="317"/>
        <v/>
      </c>
      <c r="V1555" s="22" t="str">
        <f t="shared" si="318"/>
        <v/>
      </c>
      <c r="W1555" s="22" t="str">
        <f t="shared" si="319"/>
        <v/>
      </c>
      <c r="X1555" s="22" t="str">
        <f t="shared" si="320"/>
        <v/>
      </c>
      <c r="Y1555" s="22">
        <f t="shared" si="321"/>
        <v>0</v>
      </c>
      <c r="Z1555" s="22">
        <f t="shared" si="322"/>
        <v>0</v>
      </c>
      <c r="AA1555" s="22" t="str">
        <f t="shared" si="312"/>
        <v/>
      </c>
      <c r="AB1555" s="22">
        <f>COUNTIF($G$2:G1555,G1555)</f>
        <v>0</v>
      </c>
      <c r="AC1555" s="22" t="str">
        <f t="shared" si="323"/>
        <v/>
      </c>
      <c r="AD1555" s="22" t="e">
        <f>VLOOKUP(D1555,'2-班级信息'!A:AI,35,0)</f>
        <v>#N/A</v>
      </c>
      <c r="AE1555" s="22" t="e">
        <f>VLOOKUP(D1555,'2-班级信息'!A:AL,12,0)</f>
        <v>#N/A</v>
      </c>
      <c r="AF1555" s="22" t="e">
        <f t="shared" si="313"/>
        <v>#N/A</v>
      </c>
      <c r="AG1555" s="22" t="e">
        <f t="shared" si="324"/>
        <v>#N/A</v>
      </c>
    </row>
    <row r="1556" spans="1:33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2" t="str">
        <f t="shared" si="314"/>
        <v xml:space="preserve"> </v>
      </c>
      <c r="R1556" s="22" t="str">
        <f>IF(Q1556="在读",IF(IFERROR(FIND("一",D1556),0)&gt;0,"一对一",VLOOKUP(LEFT(D1556,3),班级编码!A:H,8,0)),Q1556)</f>
        <v xml:space="preserve"> </v>
      </c>
      <c r="S1556" s="22">
        <f t="shared" si="315"/>
        <v>0</v>
      </c>
      <c r="T1556" s="22">
        <f t="shared" si="316"/>
        <v>0</v>
      </c>
      <c r="U1556" s="22" t="str">
        <f t="shared" si="317"/>
        <v/>
      </c>
      <c r="V1556" s="22" t="str">
        <f t="shared" si="318"/>
        <v/>
      </c>
      <c r="W1556" s="22" t="str">
        <f t="shared" si="319"/>
        <v/>
      </c>
      <c r="X1556" s="22" t="str">
        <f t="shared" si="320"/>
        <v/>
      </c>
      <c r="Y1556" s="22">
        <f t="shared" si="321"/>
        <v>0</v>
      </c>
      <c r="Z1556" s="22">
        <f t="shared" si="322"/>
        <v>0</v>
      </c>
      <c r="AA1556" s="22" t="str">
        <f t="shared" si="312"/>
        <v/>
      </c>
      <c r="AB1556" s="22">
        <f>COUNTIF($G$2:G1556,G1556)</f>
        <v>0</v>
      </c>
      <c r="AC1556" s="22" t="str">
        <f t="shared" si="323"/>
        <v/>
      </c>
      <c r="AD1556" s="22" t="e">
        <f>VLOOKUP(D1556,'2-班级信息'!A:AI,35,0)</f>
        <v>#N/A</v>
      </c>
      <c r="AE1556" s="22" t="e">
        <f>VLOOKUP(D1556,'2-班级信息'!A:AL,12,0)</f>
        <v>#N/A</v>
      </c>
      <c r="AF1556" s="22" t="e">
        <f t="shared" si="313"/>
        <v>#N/A</v>
      </c>
      <c r="AG1556" s="22" t="e">
        <f t="shared" si="324"/>
        <v>#N/A</v>
      </c>
    </row>
    <row r="1557" spans="1:33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2" t="str">
        <f t="shared" si="314"/>
        <v xml:space="preserve"> </v>
      </c>
      <c r="R1557" s="22" t="str">
        <f>IF(Q1557="在读",IF(IFERROR(FIND("一",D1557),0)&gt;0,"一对一",VLOOKUP(LEFT(D1557,3),班级编码!A:H,8,0)),Q1557)</f>
        <v xml:space="preserve"> </v>
      </c>
      <c r="S1557" s="22">
        <f t="shared" si="315"/>
        <v>0</v>
      </c>
      <c r="T1557" s="22">
        <f t="shared" si="316"/>
        <v>0</v>
      </c>
      <c r="U1557" s="22" t="str">
        <f t="shared" si="317"/>
        <v/>
      </c>
      <c r="V1557" s="22" t="str">
        <f t="shared" si="318"/>
        <v/>
      </c>
      <c r="W1557" s="22" t="str">
        <f t="shared" si="319"/>
        <v/>
      </c>
      <c r="X1557" s="22" t="str">
        <f t="shared" si="320"/>
        <v/>
      </c>
      <c r="Y1557" s="22">
        <f t="shared" si="321"/>
        <v>0</v>
      </c>
      <c r="Z1557" s="22">
        <f t="shared" si="322"/>
        <v>0</v>
      </c>
      <c r="AA1557" s="22" t="str">
        <f t="shared" si="312"/>
        <v/>
      </c>
      <c r="AB1557" s="22">
        <f>COUNTIF($G$2:G1557,G1557)</f>
        <v>0</v>
      </c>
      <c r="AC1557" s="22" t="str">
        <f t="shared" si="323"/>
        <v/>
      </c>
      <c r="AD1557" s="22" t="e">
        <f>VLOOKUP(D1557,'2-班级信息'!A:AI,35,0)</f>
        <v>#N/A</v>
      </c>
      <c r="AE1557" s="22" t="e">
        <f>VLOOKUP(D1557,'2-班级信息'!A:AL,12,0)</f>
        <v>#N/A</v>
      </c>
      <c r="AF1557" s="22" t="e">
        <f t="shared" si="313"/>
        <v>#N/A</v>
      </c>
      <c r="AG1557" s="22" t="e">
        <f t="shared" si="324"/>
        <v>#N/A</v>
      </c>
    </row>
    <row r="1558" spans="1:33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2" t="str">
        <f t="shared" si="314"/>
        <v xml:space="preserve"> </v>
      </c>
      <c r="R1558" s="22" t="str">
        <f>IF(Q1558="在读",IF(IFERROR(FIND("一",D1558),0)&gt;0,"一对一",VLOOKUP(LEFT(D1558,3),班级编码!A:H,8,0)),Q1558)</f>
        <v xml:space="preserve"> </v>
      </c>
      <c r="S1558" s="22">
        <f t="shared" si="315"/>
        <v>0</v>
      </c>
      <c r="T1558" s="22">
        <f t="shared" si="316"/>
        <v>0</v>
      </c>
      <c r="U1558" s="22" t="str">
        <f t="shared" si="317"/>
        <v/>
      </c>
      <c r="V1558" s="22" t="str">
        <f t="shared" si="318"/>
        <v/>
      </c>
      <c r="W1558" s="22" t="str">
        <f t="shared" si="319"/>
        <v/>
      </c>
      <c r="X1558" s="22" t="str">
        <f t="shared" si="320"/>
        <v/>
      </c>
      <c r="Y1558" s="22">
        <f t="shared" si="321"/>
        <v>0</v>
      </c>
      <c r="Z1558" s="22">
        <f t="shared" si="322"/>
        <v>0</v>
      </c>
      <c r="AA1558" s="22" t="str">
        <f t="shared" si="312"/>
        <v/>
      </c>
      <c r="AB1558" s="22">
        <f>COUNTIF($G$2:G1558,G1558)</f>
        <v>0</v>
      </c>
      <c r="AC1558" s="22" t="str">
        <f t="shared" si="323"/>
        <v/>
      </c>
      <c r="AD1558" s="22" t="e">
        <f>VLOOKUP(D1558,'2-班级信息'!A:AI,35,0)</f>
        <v>#N/A</v>
      </c>
      <c r="AE1558" s="22" t="e">
        <f>VLOOKUP(D1558,'2-班级信息'!A:AL,12,0)</f>
        <v>#N/A</v>
      </c>
      <c r="AF1558" s="22" t="e">
        <f t="shared" si="313"/>
        <v>#N/A</v>
      </c>
      <c r="AG1558" s="22" t="e">
        <f t="shared" si="324"/>
        <v>#N/A</v>
      </c>
    </row>
    <row r="1559" spans="1:33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2" t="str">
        <f t="shared" si="314"/>
        <v xml:space="preserve"> </v>
      </c>
      <c r="R1559" s="22" t="str">
        <f>IF(Q1559="在读",IF(IFERROR(FIND("一",D1559),0)&gt;0,"一对一",VLOOKUP(LEFT(D1559,3),班级编码!A:H,8,0)),Q1559)</f>
        <v xml:space="preserve"> </v>
      </c>
      <c r="S1559" s="22">
        <f t="shared" si="315"/>
        <v>0</v>
      </c>
      <c r="T1559" s="22">
        <f t="shared" si="316"/>
        <v>0</v>
      </c>
      <c r="U1559" s="22" t="str">
        <f t="shared" si="317"/>
        <v/>
      </c>
      <c r="V1559" s="22" t="str">
        <f t="shared" si="318"/>
        <v/>
      </c>
      <c r="W1559" s="22" t="str">
        <f t="shared" si="319"/>
        <v/>
      </c>
      <c r="X1559" s="22" t="str">
        <f t="shared" si="320"/>
        <v/>
      </c>
      <c r="Y1559" s="22">
        <f t="shared" si="321"/>
        <v>0</v>
      </c>
      <c r="Z1559" s="22">
        <f t="shared" si="322"/>
        <v>0</v>
      </c>
      <c r="AA1559" s="22" t="str">
        <f t="shared" si="312"/>
        <v/>
      </c>
      <c r="AB1559" s="22">
        <f>COUNTIF($G$2:G1559,G1559)</f>
        <v>0</v>
      </c>
      <c r="AC1559" s="22" t="str">
        <f t="shared" si="323"/>
        <v/>
      </c>
      <c r="AD1559" s="22" t="e">
        <f>VLOOKUP(D1559,'2-班级信息'!A:AI,35,0)</f>
        <v>#N/A</v>
      </c>
      <c r="AE1559" s="22" t="e">
        <f>VLOOKUP(D1559,'2-班级信息'!A:AL,12,0)</f>
        <v>#N/A</v>
      </c>
      <c r="AF1559" s="22" t="e">
        <f t="shared" si="313"/>
        <v>#N/A</v>
      </c>
      <c r="AG1559" s="22" t="e">
        <f t="shared" si="324"/>
        <v>#N/A</v>
      </c>
    </row>
    <row r="1560" spans="1:33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2" t="str">
        <f t="shared" si="314"/>
        <v xml:space="preserve"> </v>
      </c>
      <c r="R1560" s="22" t="str">
        <f>IF(Q1560="在读",IF(IFERROR(FIND("一",D1560),0)&gt;0,"一对一",VLOOKUP(LEFT(D1560,3),班级编码!A:H,8,0)),Q1560)</f>
        <v xml:space="preserve"> </v>
      </c>
      <c r="S1560" s="22">
        <f t="shared" si="315"/>
        <v>0</v>
      </c>
      <c r="T1560" s="22">
        <f t="shared" si="316"/>
        <v>0</v>
      </c>
      <c r="U1560" s="22" t="str">
        <f t="shared" si="317"/>
        <v/>
      </c>
      <c r="V1560" s="22" t="str">
        <f t="shared" si="318"/>
        <v/>
      </c>
      <c r="W1560" s="22" t="str">
        <f t="shared" si="319"/>
        <v/>
      </c>
      <c r="X1560" s="22" t="str">
        <f t="shared" si="320"/>
        <v/>
      </c>
      <c r="Y1560" s="22">
        <f t="shared" si="321"/>
        <v>0</v>
      </c>
      <c r="Z1560" s="22">
        <f t="shared" si="322"/>
        <v>0</v>
      </c>
      <c r="AA1560" s="22" t="str">
        <f t="shared" si="312"/>
        <v/>
      </c>
      <c r="AB1560" s="22">
        <f>COUNTIF($G$2:G1560,G1560)</f>
        <v>0</v>
      </c>
      <c r="AC1560" s="22" t="str">
        <f t="shared" si="323"/>
        <v/>
      </c>
      <c r="AD1560" s="22" t="e">
        <f>VLOOKUP(D1560,'2-班级信息'!A:AI,35,0)</f>
        <v>#N/A</v>
      </c>
      <c r="AE1560" s="22" t="e">
        <f>VLOOKUP(D1560,'2-班级信息'!A:AL,12,0)</f>
        <v>#N/A</v>
      </c>
      <c r="AF1560" s="22" t="e">
        <f t="shared" si="313"/>
        <v>#N/A</v>
      </c>
      <c r="AG1560" s="22" t="e">
        <f t="shared" si="324"/>
        <v>#N/A</v>
      </c>
    </row>
    <row r="1561" spans="1:33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2" t="str">
        <f t="shared" si="314"/>
        <v xml:space="preserve"> </v>
      </c>
      <c r="R1561" s="22" t="str">
        <f>IF(Q1561="在读",IF(IFERROR(FIND("一",D1561),0)&gt;0,"一对一",VLOOKUP(LEFT(D1561,3),班级编码!A:H,8,0)),Q1561)</f>
        <v xml:space="preserve"> </v>
      </c>
      <c r="S1561" s="22">
        <f t="shared" si="315"/>
        <v>0</v>
      </c>
      <c r="T1561" s="22">
        <f t="shared" si="316"/>
        <v>0</v>
      </c>
      <c r="U1561" s="22" t="str">
        <f t="shared" si="317"/>
        <v/>
      </c>
      <c r="V1561" s="22" t="str">
        <f t="shared" si="318"/>
        <v/>
      </c>
      <c r="W1561" s="22" t="str">
        <f t="shared" si="319"/>
        <v/>
      </c>
      <c r="X1561" s="22" t="str">
        <f t="shared" si="320"/>
        <v/>
      </c>
      <c r="Y1561" s="22">
        <f t="shared" si="321"/>
        <v>0</v>
      </c>
      <c r="Z1561" s="22">
        <f t="shared" si="322"/>
        <v>0</v>
      </c>
      <c r="AA1561" s="22" t="str">
        <f t="shared" si="312"/>
        <v/>
      </c>
      <c r="AB1561" s="22">
        <f>COUNTIF($G$2:G1561,G1561)</f>
        <v>0</v>
      </c>
      <c r="AC1561" s="22" t="str">
        <f t="shared" si="323"/>
        <v/>
      </c>
      <c r="AD1561" s="22" t="e">
        <f>VLOOKUP(D1561,'2-班级信息'!A:AI,35,0)</f>
        <v>#N/A</v>
      </c>
      <c r="AE1561" s="22" t="e">
        <f>VLOOKUP(D1561,'2-班级信息'!A:AL,12,0)</f>
        <v>#N/A</v>
      </c>
      <c r="AF1561" s="22" t="e">
        <f t="shared" si="313"/>
        <v>#N/A</v>
      </c>
      <c r="AG1561" s="22" t="e">
        <f t="shared" si="324"/>
        <v>#N/A</v>
      </c>
    </row>
    <row r="1562" spans="1:33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2" t="str">
        <f t="shared" si="314"/>
        <v xml:space="preserve"> </v>
      </c>
      <c r="R1562" s="22" t="str">
        <f>IF(Q1562="在读",IF(IFERROR(FIND("一",D1562),0)&gt;0,"一对一",VLOOKUP(LEFT(D1562,3),班级编码!A:H,8,0)),Q1562)</f>
        <v xml:space="preserve"> </v>
      </c>
      <c r="S1562" s="22">
        <f t="shared" si="315"/>
        <v>0</v>
      </c>
      <c r="T1562" s="22">
        <f t="shared" si="316"/>
        <v>0</v>
      </c>
      <c r="U1562" s="22" t="str">
        <f t="shared" si="317"/>
        <v/>
      </c>
      <c r="V1562" s="22" t="str">
        <f t="shared" si="318"/>
        <v/>
      </c>
      <c r="W1562" s="22" t="str">
        <f t="shared" si="319"/>
        <v/>
      </c>
      <c r="X1562" s="22" t="str">
        <f t="shared" si="320"/>
        <v/>
      </c>
      <c r="Y1562" s="22">
        <f t="shared" si="321"/>
        <v>0</v>
      </c>
      <c r="Z1562" s="22">
        <f t="shared" si="322"/>
        <v>0</v>
      </c>
      <c r="AA1562" s="22" t="str">
        <f t="shared" si="312"/>
        <v/>
      </c>
      <c r="AB1562" s="22">
        <f>COUNTIF($G$2:G1562,G1562)</f>
        <v>0</v>
      </c>
      <c r="AC1562" s="22" t="str">
        <f t="shared" si="323"/>
        <v/>
      </c>
      <c r="AD1562" s="22" t="e">
        <f>VLOOKUP(D1562,'2-班级信息'!A:AI,35,0)</f>
        <v>#N/A</v>
      </c>
      <c r="AE1562" s="22" t="e">
        <f>VLOOKUP(D1562,'2-班级信息'!A:AL,12,0)</f>
        <v>#N/A</v>
      </c>
      <c r="AF1562" s="22" t="e">
        <f t="shared" si="313"/>
        <v>#N/A</v>
      </c>
      <c r="AG1562" s="22" t="e">
        <f t="shared" si="324"/>
        <v>#N/A</v>
      </c>
    </row>
    <row r="1563" spans="1:33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2" t="str">
        <f t="shared" si="314"/>
        <v xml:space="preserve"> </v>
      </c>
      <c r="R1563" s="22" t="str">
        <f>IF(Q1563="在读",IF(IFERROR(FIND("一",D1563),0)&gt;0,"一对一",VLOOKUP(LEFT(D1563,3),班级编码!A:H,8,0)),Q1563)</f>
        <v xml:space="preserve"> </v>
      </c>
      <c r="S1563" s="22">
        <f t="shared" si="315"/>
        <v>0</v>
      </c>
      <c r="T1563" s="22">
        <f t="shared" si="316"/>
        <v>0</v>
      </c>
      <c r="U1563" s="22" t="str">
        <f t="shared" si="317"/>
        <v/>
      </c>
      <c r="V1563" s="22" t="str">
        <f t="shared" si="318"/>
        <v/>
      </c>
      <c r="W1563" s="22" t="str">
        <f t="shared" si="319"/>
        <v/>
      </c>
      <c r="X1563" s="22" t="str">
        <f t="shared" si="320"/>
        <v/>
      </c>
      <c r="Y1563" s="22">
        <f t="shared" si="321"/>
        <v>0</v>
      </c>
      <c r="Z1563" s="22">
        <f t="shared" si="322"/>
        <v>0</v>
      </c>
      <c r="AA1563" s="22" t="str">
        <f t="shared" si="312"/>
        <v/>
      </c>
      <c r="AB1563" s="22">
        <f>COUNTIF($G$2:G1563,G1563)</f>
        <v>0</v>
      </c>
      <c r="AC1563" s="22" t="str">
        <f t="shared" si="323"/>
        <v/>
      </c>
      <c r="AD1563" s="22" t="e">
        <f>VLOOKUP(D1563,'2-班级信息'!A:AI,35,0)</f>
        <v>#N/A</v>
      </c>
      <c r="AE1563" s="22" t="e">
        <f>VLOOKUP(D1563,'2-班级信息'!A:AL,12,0)</f>
        <v>#N/A</v>
      </c>
      <c r="AF1563" s="22" t="e">
        <f t="shared" si="313"/>
        <v>#N/A</v>
      </c>
      <c r="AG1563" s="22" t="e">
        <f t="shared" si="324"/>
        <v>#N/A</v>
      </c>
    </row>
    <row r="1564" spans="1:33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2" t="str">
        <f t="shared" si="314"/>
        <v xml:space="preserve"> </v>
      </c>
      <c r="R1564" s="22" t="str">
        <f>IF(Q1564="在读",IF(IFERROR(FIND("一",D1564),0)&gt;0,"一对一",VLOOKUP(LEFT(D1564,3),班级编码!A:H,8,0)),Q1564)</f>
        <v xml:space="preserve"> </v>
      </c>
      <c r="S1564" s="22">
        <f t="shared" si="315"/>
        <v>0</v>
      </c>
      <c r="T1564" s="22">
        <f t="shared" si="316"/>
        <v>0</v>
      </c>
      <c r="U1564" s="22" t="str">
        <f t="shared" si="317"/>
        <v/>
      </c>
      <c r="V1564" s="22" t="str">
        <f t="shared" si="318"/>
        <v/>
      </c>
      <c r="W1564" s="22" t="str">
        <f t="shared" si="319"/>
        <v/>
      </c>
      <c r="X1564" s="22" t="str">
        <f t="shared" si="320"/>
        <v/>
      </c>
      <c r="Y1564" s="22">
        <f t="shared" si="321"/>
        <v>0</v>
      </c>
      <c r="Z1564" s="22">
        <f t="shared" si="322"/>
        <v>0</v>
      </c>
      <c r="AA1564" s="22" t="str">
        <f t="shared" si="312"/>
        <v/>
      </c>
      <c r="AB1564" s="22">
        <f>COUNTIF($G$2:G1564,G1564)</f>
        <v>0</v>
      </c>
      <c r="AC1564" s="22" t="str">
        <f t="shared" si="323"/>
        <v/>
      </c>
      <c r="AD1564" s="22" t="e">
        <f>VLOOKUP(D1564,'2-班级信息'!A:AI,35,0)</f>
        <v>#N/A</v>
      </c>
      <c r="AE1564" s="22" t="e">
        <f>VLOOKUP(D1564,'2-班级信息'!A:AL,12,0)</f>
        <v>#N/A</v>
      </c>
      <c r="AF1564" s="22" t="e">
        <f t="shared" si="313"/>
        <v>#N/A</v>
      </c>
      <c r="AG1564" s="22" t="e">
        <f t="shared" si="324"/>
        <v>#N/A</v>
      </c>
    </row>
    <row r="1565" spans="1:33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2" t="str">
        <f t="shared" si="314"/>
        <v xml:space="preserve"> </v>
      </c>
      <c r="R1565" s="22" t="str">
        <f>IF(Q1565="在读",IF(IFERROR(FIND("一",D1565),0)&gt;0,"一对一",VLOOKUP(LEFT(D1565,3),班级编码!A:H,8,0)),Q1565)</f>
        <v xml:space="preserve"> </v>
      </c>
      <c r="S1565" s="22">
        <f t="shared" si="315"/>
        <v>0</v>
      </c>
      <c r="T1565" s="22">
        <f t="shared" si="316"/>
        <v>0</v>
      </c>
      <c r="U1565" s="22" t="str">
        <f t="shared" si="317"/>
        <v/>
      </c>
      <c r="V1565" s="22" t="str">
        <f t="shared" si="318"/>
        <v/>
      </c>
      <c r="W1565" s="22" t="str">
        <f t="shared" si="319"/>
        <v/>
      </c>
      <c r="X1565" s="22" t="str">
        <f t="shared" si="320"/>
        <v/>
      </c>
      <c r="Y1565" s="22">
        <f t="shared" si="321"/>
        <v>0</v>
      </c>
      <c r="Z1565" s="22">
        <f t="shared" si="322"/>
        <v>0</v>
      </c>
      <c r="AA1565" s="22" t="str">
        <f t="shared" si="312"/>
        <v/>
      </c>
      <c r="AB1565" s="22">
        <f>COUNTIF($G$2:G1565,G1565)</f>
        <v>0</v>
      </c>
      <c r="AC1565" s="22" t="str">
        <f t="shared" si="323"/>
        <v/>
      </c>
      <c r="AD1565" s="22" t="e">
        <f>VLOOKUP(D1565,'2-班级信息'!A:AI,35,0)</f>
        <v>#N/A</v>
      </c>
      <c r="AE1565" s="22" t="e">
        <f>VLOOKUP(D1565,'2-班级信息'!A:AL,12,0)</f>
        <v>#N/A</v>
      </c>
      <c r="AF1565" s="22" t="e">
        <f t="shared" si="313"/>
        <v>#N/A</v>
      </c>
      <c r="AG1565" s="22" t="e">
        <f t="shared" si="324"/>
        <v>#N/A</v>
      </c>
    </row>
    <row r="1566" spans="1:33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2" t="str">
        <f t="shared" si="314"/>
        <v xml:space="preserve"> </v>
      </c>
      <c r="R1566" s="22" t="str">
        <f>IF(Q1566="在读",IF(IFERROR(FIND("一",D1566),0)&gt;0,"一对一",VLOOKUP(LEFT(D1566,3),班级编码!A:H,8,0)),Q1566)</f>
        <v xml:space="preserve"> </v>
      </c>
      <c r="S1566" s="22">
        <f t="shared" si="315"/>
        <v>0</v>
      </c>
      <c r="T1566" s="22">
        <f t="shared" si="316"/>
        <v>0</v>
      </c>
      <c r="U1566" s="22" t="str">
        <f t="shared" si="317"/>
        <v/>
      </c>
      <c r="V1566" s="22" t="str">
        <f t="shared" si="318"/>
        <v/>
      </c>
      <c r="W1566" s="22" t="str">
        <f t="shared" si="319"/>
        <v/>
      </c>
      <c r="X1566" s="22" t="str">
        <f t="shared" si="320"/>
        <v/>
      </c>
      <c r="Y1566" s="22">
        <f t="shared" si="321"/>
        <v>0</v>
      </c>
      <c r="Z1566" s="22">
        <f t="shared" si="322"/>
        <v>0</v>
      </c>
      <c r="AA1566" s="22" t="str">
        <f t="shared" si="312"/>
        <v/>
      </c>
      <c r="AB1566" s="22">
        <f>COUNTIF($G$2:G1566,G1566)</f>
        <v>0</v>
      </c>
      <c r="AC1566" s="22" t="str">
        <f t="shared" si="323"/>
        <v/>
      </c>
      <c r="AD1566" s="22" t="e">
        <f>VLOOKUP(D1566,'2-班级信息'!A:AI,35,0)</f>
        <v>#N/A</v>
      </c>
      <c r="AE1566" s="22" t="e">
        <f>VLOOKUP(D1566,'2-班级信息'!A:AL,12,0)</f>
        <v>#N/A</v>
      </c>
      <c r="AF1566" s="22" t="e">
        <f t="shared" si="313"/>
        <v>#N/A</v>
      </c>
      <c r="AG1566" s="22" t="e">
        <f t="shared" si="324"/>
        <v>#N/A</v>
      </c>
    </row>
    <row r="1567" spans="1:33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2" t="str">
        <f t="shared" si="314"/>
        <v xml:space="preserve"> </v>
      </c>
      <c r="R1567" s="22" t="str">
        <f>IF(Q1567="在读",IF(IFERROR(FIND("一",D1567),0)&gt;0,"一对一",VLOOKUP(LEFT(D1567,3),班级编码!A:H,8,0)),Q1567)</f>
        <v xml:space="preserve"> </v>
      </c>
      <c r="S1567" s="22">
        <f t="shared" si="315"/>
        <v>0</v>
      </c>
      <c r="T1567" s="22">
        <f t="shared" si="316"/>
        <v>0</v>
      </c>
      <c r="U1567" s="22" t="str">
        <f t="shared" si="317"/>
        <v/>
      </c>
      <c r="V1567" s="22" t="str">
        <f t="shared" si="318"/>
        <v/>
      </c>
      <c r="W1567" s="22" t="str">
        <f t="shared" si="319"/>
        <v/>
      </c>
      <c r="X1567" s="22" t="str">
        <f t="shared" si="320"/>
        <v/>
      </c>
      <c r="Y1567" s="22">
        <f t="shared" si="321"/>
        <v>0</v>
      </c>
      <c r="Z1567" s="22">
        <f t="shared" si="322"/>
        <v>0</v>
      </c>
      <c r="AA1567" s="22" t="str">
        <f t="shared" si="312"/>
        <v/>
      </c>
      <c r="AB1567" s="22">
        <f>COUNTIF($G$2:G1567,G1567)</f>
        <v>0</v>
      </c>
      <c r="AC1567" s="22" t="str">
        <f t="shared" si="323"/>
        <v/>
      </c>
      <c r="AD1567" s="22" t="e">
        <f>VLOOKUP(D1567,'2-班级信息'!A:AI,35,0)</f>
        <v>#N/A</v>
      </c>
      <c r="AE1567" s="22" t="e">
        <f>VLOOKUP(D1567,'2-班级信息'!A:AL,12,0)</f>
        <v>#N/A</v>
      </c>
      <c r="AF1567" s="22" t="e">
        <f t="shared" si="313"/>
        <v>#N/A</v>
      </c>
      <c r="AG1567" s="22" t="e">
        <f t="shared" si="324"/>
        <v>#N/A</v>
      </c>
    </row>
    <row r="1568" spans="1:33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2" t="str">
        <f t="shared" si="314"/>
        <v xml:space="preserve"> </v>
      </c>
      <c r="R1568" s="22" t="str">
        <f>IF(Q1568="在读",IF(IFERROR(FIND("一",D1568),0)&gt;0,"一对一",VLOOKUP(LEFT(D1568,3),班级编码!A:H,8,0)),Q1568)</f>
        <v xml:space="preserve"> </v>
      </c>
      <c r="S1568" s="22">
        <f t="shared" si="315"/>
        <v>0</v>
      </c>
      <c r="T1568" s="22">
        <f t="shared" si="316"/>
        <v>0</v>
      </c>
      <c r="U1568" s="22" t="str">
        <f t="shared" si="317"/>
        <v/>
      </c>
      <c r="V1568" s="22" t="str">
        <f t="shared" si="318"/>
        <v/>
      </c>
      <c r="W1568" s="22" t="str">
        <f t="shared" si="319"/>
        <v/>
      </c>
      <c r="X1568" s="22" t="str">
        <f t="shared" si="320"/>
        <v/>
      </c>
      <c r="Y1568" s="22">
        <f t="shared" si="321"/>
        <v>0</v>
      </c>
      <c r="Z1568" s="22">
        <f t="shared" si="322"/>
        <v>0</v>
      </c>
      <c r="AA1568" s="22" t="str">
        <f t="shared" si="312"/>
        <v/>
      </c>
      <c r="AB1568" s="22">
        <f>COUNTIF($G$2:G1568,G1568)</f>
        <v>0</v>
      </c>
      <c r="AC1568" s="22" t="str">
        <f t="shared" si="323"/>
        <v/>
      </c>
      <c r="AD1568" s="22" t="e">
        <f>VLOOKUP(D1568,'2-班级信息'!A:AI,35,0)</f>
        <v>#N/A</v>
      </c>
      <c r="AE1568" s="22" t="e">
        <f>VLOOKUP(D1568,'2-班级信息'!A:AL,12,0)</f>
        <v>#N/A</v>
      </c>
      <c r="AF1568" s="22" t="e">
        <f t="shared" si="313"/>
        <v>#N/A</v>
      </c>
      <c r="AG1568" s="22" t="e">
        <f t="shared" si="324"/>
        <v>#N/A</v>
      </c>
    </row>
    <row r="1569" spans="1:33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2" t="str">
        <f t="shared" si="314"/>
        <v xml:space="preserve"> </v>
      </c>
      <c r="R1569" s="22" t="str">
        <f>IF(Q1569="在读",IF(IFERROR(FIND("一",D1569),0)&gt;0,"一对一",VLOOKUP(LEFT(D1569,3),班级编码!A:H,8,0)),Q1569)</f>
        <v xml:space="preserve"> </v>
      </c>
      <c r="S1569" s="22">
        <f t="shared" si="315"/>
        <v>0</v>
      </c>
      <c r="T1569" s="22">
        <f t="shared" si="316"/>
        <v>0</v>
      </c>
      <c r="U1569" s="22" t="str">
        <f t="shared" si="317"/>
        <v/>
      </c>
      <c r="V1569" s="22" t="str">
        <f t="shared" si="318"/>
        <v/>
      </c>
      <c r="W1569" s="22" t="str">
        <f t="shared" si="319"/>
        <v/>
      </c>
      <c r="X1569" s="22" t="str">
        <f t="shared" si="320"/>
        <v/>
      </c>
      <c r="Y1569" s="22">
        <f t="shared" si="321"/>
        <v>0</v>
      </c>
      <c r="Z1569" s="22">
        <f t="shared" si="322"/>
        <v>0</v>
      </c>
      <c r="AA1569" s="22" t="str">
        <f t="shared" si="312"/>
        <v/>
      </c>
      <c r="AB1569" s="22">
        <f>COUNTIF($G$2:G1569,G1569)</f>
        <v>0</v>
      </c>
      <c r="AC1569" s="22" t="str">
        <f t="shared" si="323"/>
        <v/>
      </c>
      <c r="AD1569" s="22" t="e">
        <f>VLOOKUP(D1569,'2-班级信息'!A:AI,35,0)</f>
        <v>#N/A</v>
      </c>
      <c r="AE1569" s="22" t="e">
        <f>VLOOKUP(D1569,'2-班级信息'!A:AL,12,0)</f>
        <v>#N/A</v>
      </c>
      <c r="AF1569" s="22" t="e">
        <f t="shared" si="313"/>
        <v>#N/A</v>
      </c>
      <c r="AG1569" s="22" t="e">
        <f t="shared" si="324"/>
        <v>#N/A</v>
      </c>
    </row>
    <row r="1570" spans="1:33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2" t="str">
        <f t="shared" si="314"/>
        <v xml:space="preserve"> </v>
      </c>
      <c r="R1570" s="22" t="str">
        <f>IF(Q1570="在读",IF(IFERROR(FIND("一",D1570),0)&gt;0,"一对一",VLOOKUP(LEFT(D1570,3),班级编码!A:H,8,0)),Q1570)</f>
        <v xml:space="preserve"> </v>
      </c>
      <c r="S1570" s="22">
        <f t="shared" si="315"/>
        <v>0</v>
      </c>
      <c r="T1570" s="22">
        <f t="shared" si="316"/>
        <v>0</v>
      </c>
      <c r="U1570" s="22" t="str">
        <f t="shared" si="317"/>
        <v/>
      </c>
      <c r="V1570" s="22" t="str">
        <f t="shared" si="318"/>
        <v/>
      </c>
      <c r="W1570" s="22" t="str">
        <f t="shared" si="319"/>
        <v/>
      </c>
      <c r="X1570" s="22" t="str">
        <f t="shared" si="320"/>
        <v/>
      </c>
      <c r="Y1570" s="22">
        <f t="shared" si="321"/>
        <v>0</v>
      </c>
      <c r="Z1570" s="22">
        <f t="shared" si="322"/>
        <v>0</v>
      </c>
      <c r="AA1570" s="22" t="str">
        <f t="shared" si="312"/>
        <v/>
      </c>
      <c r="AB1570" s="22">
        <f>COUNTIF($G$2:G1570,G1570)</f>
        <v>0</v>
      </c>
      <c r="AC1570" s="22" t="str">
        <f t="shared" si="323"/>
        <v/>
      </c>
      <c r="AD1570" s="22" t="e">
        <f>VLOOKUP(D1570,'2-班级信息'!A:AI,35,0)</f>
        <v>#N/A</v>
      </c>
      <c r="AE1570" s="22" t="e">
        <f>VLOOKUP(D1570,'2-班级信息'!A:AL,12,0)</f>
        <v>#N/A</v>
      </c>
      <c r="AF1570" s="22" t="e">
        <f t="shared" si="313"/>
        <v>#N/A</v>
      </c>
      <c r="AG1570" s="22" t="e">
        <f t="shared" si="324"/>
        <v>#N/A</v>
      </c>
    </row>
    <row r="1571" spans="1:33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2" t="str">
        <f t="shared" si="314"/>
        <v xml:space="preserve"> </v>
      </c>
      <c r="R1571" s="22" t="str">
        <f>IF(Q1571="在读",IF(IFERROR(FIND("一",D1571),0)&gt;0,"一对一",VLOOKUP(LEFT(D1571,3),班级编码!A:H,8,0)),Q1571)</f>
        <v xml:space="preserve"> </v>
      </c>
      <c r="S1571" s="22">
        <f t="shared" si="315"/>
        <v>0</v>
      </c>
      <c r="T1571" s="22">
        <f t="shared" si="316"/>
        <v>0</v>
      </c>
      <c r="U1571" s="22" t="str">
        <f t="shared" si="317"/>
        <v/>
      </c>
      <c r="V1571" s="22" t="str">
        <f t="shared" si="318"/>
        <v/>
      </c>
      <c r="W1571" s="22" t="str">
        <f t="shared" si="319"/>
        <v/>
      </c>
      <c r="X1571" s="22" t="str">
        <f t="shared" si="320"/>
        <v/>
      </c>
      <c r="Y1571" s="22">
        <f t="shared" si="321"/>
        <v>0</v>
      </c>
      <c r="Z1571" s="22">
        <f t="shared" si="322"/>
        <v>0</v>
      </c>
      <c r="AA1571" s="22" t="str">
        <f t="shared" si="312"/>
        <v/>
      </c>
      <c r="AB1571" s="22">
        <f>COUNTIF($G$2:G1571,G1571)</f>
        <v>0</v>
      </c>
      <c r="AC1571" s="22" t="str">
        <f t="shared" si="323"/>
        <v/>
      </c>
      <c r="AD1571" s="22" t="e">
        <f>VLOOKUP(D1571,'2-班级信息'!A:AI,35,0)</f>
        <v>#N/A</v>
      </c>
      <c r="AE1571" s="22" t="e">
        <f>VLOOKUP(D1571,'2-班级信息'!A:AL,12,0)</f>
        <v>#N/A</v>
      </c>
      <c r="AF1571" s="22" t="e">
        <f t="shared" si="313"/>
        <v>#N/A</v>
      </c>
      <c r="AG1571" s="22" t="e">
        <f t="shared" si="324"/>
        <v>#N/A</v>
      </c>
    </row>
    <row r="1572" spans="1:33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2" t="str">
        <f t="shared" si="314"/>
        <v xml:space="preserve"> </v>
      </c>
      <c r="R1572" s="22" t="str">
        <f>IF(Q1572="在读",IF(IFERROR(FIND("一",D1572),0)&gt;0,"一对一",VLOOKUP(LEFT(D1572,3),班级编码!A:H,8,0)),Q1572)</f>
        <v xml:space="preserve"> </v>
      </c>
      <c r="S1572" s="22">
        <f t="shared" si="315"/>
        <v>0</v>
      </c>
      <c r="T1572" s="22">
        <f t="shared" si="316"/>
        <v>0</v>
      </c>
      <c r="U1572" s="22" t="str">
        <f t="shared" si="317"/>
        <v/>
      </c>
      <c r="V1572" s="22" t="str">
        <f t="shared" si="318"/>
        <v/>
      </c>
      <c r="W1572" s="22" t="str">
        <f t="shared" si="319"/>
        <v/>
      </c>
      <c r="X1572" s="22" t="str">
        <f t="shared" si="320"/>
        <v/>
      </c>
      <c r="Y1572" s="22">
        <f t="shared" si="321"/>
        <v>0</v>
      </c>
      <c r="Z1572" s="22">
        <f t="shared" si="322"/>
        <v>0</v>
      </c>
      <c r="AA1572" s="22" t="str">
        <f t="shared" si="312"/>
        <v/>
      </c>
      <c r="AB1572" s="22">
        <f>COUNTIF($G$2:G1572,G1572)</f>
        <v>0</v>
      </c>
      <c r="AC1572" s="22" t="str">
        <f t="shared" si="323"/>
        <v/>
      </c>
      <c r="AD1572" s="22" t="e">
        <f>VLOOKUP(D1572,'2-班级信息'!A:AI,35,0)</f>
        <v>#N/A</v>
      </c>
      <c r="AE1572" s="22" t="e">
        <f>VLOOKUP(D1572,'2-班级信息'!A:AL,12,0)</f>
        <v>#N/A</v>
      </c>
      <c r="AF1572" s="22" t="e">
        <f t="shared" si="313"/>
        <v>#N/A</v>
      </c>
      <c r="AG1572" s="22" t="e">
        <f t="shared" si="324"/>
        <v>#N/A</v>
      </c>
    </row>
    <row r="1573" spans="1:33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2" t="str">
        <f t="shared" si="314"/>
        <v xml:space="preserve"> </v>
      </c>
      <c r="R1573" s="22" t="str">
        <f>IF(Q1573="在读",IF(IFERROR(FIND("一",D1573),0)&gt;0,"一对一",VLOOKUP(LEFT(D1573,3),班级编码!A:H,8,0)),Q1573)</f>
        <v xml:space="preserve"> </v>
      </c>
      <c r="S1573" s="22">
        <f t="shared" si="315"/>
        <v>0</v>
      </c>
      <c r="T1573" s="22">
        <f t="shared" si="316"/>
        <v>0</v>
      </c>
      <c r="U1573" s="22" t="str">
        <f t="shared" si="317"/>
        <v/>
      </c>
      <c r="V1573" s="22" t="str">
        <f t="shared" si="318"/>
        <v/>
      </c>
      <c r="W1573" s="22" t="str">
        <f t="shared" si="319"/>
        <v/>
      </c>
      <c r="X1573" s="22" t="str">
        <f t="shared" si="320"/>
        <v/>
      </c>
      <c r="Y1573" s="22">
        <f t="shared" si="321"/>
        <v>0</v>
      </c>
      <c r="Z1573" s="22">
        <f t="shared" si="322"/>
        <v>0</v>
      </c>
      <c r="AA1573" s="22" t="str">
        <f t="shared" si="312"/>
        <v/>
      </c>
      <c r="AB1573" s="22">
        <f>COUNTIF($G$2:G1573,G1573)</f>
        <v>0</v>
      </c>
      <c r="AC1573" s="22" t="str">
        <f t="shared" si="323"/>
        <v/>
      </c>
      <c r="AD1573" s="22" t="e">
        <f>VLOOKUP(D1573,'2-班级信息'!A:AI,35,0)</f>
        <v>#N/A</v>
      </c>
      <c r="AE1573" s="22" t="e">
        <f>VLOOKUP(D1573,'2-班级信息'!A:AL,12,0)</f>
        <v>#N/A</v>
      </c>
      <c r="AF1573" s="22" t="e">
        <f t="shared" si="313"/>
        <v>#N/A</v>
      </c>
      <c r="AG1573" s="22" t="e">
        <f t="shared" si="324"/>
        <v>#N/A</v>
      </c>
    </row>
    <row r="1574" spans="1:33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2" t="str">
        <f t="shared" si="314"/>
        <v xml:space="preserve"> </v>
      </c>
      <c r="R1574" s="22" t="str">
        <f>IF(Q1574="在读",IF(IFERROR(FIND("一",D1574),0)&gt;0,"一对一",VLOOKUP(LEFT(D1574,3),班级编码!A:H,8,0)),Q1574)</f>
        <v xml:space="preserve"> </v>
      </c>
      <c r="S1574" s="22">
        <f t="shared" si="315"/>
        <v>0</v>
      </c>
      <c r="T1574" s="22">
        <f t="shared" si="316"/>
        <v>0</v>
      </c>
      <c r="U1574" s="22" t="str">
        <f t="shared" si="317"/>
        <v/>
      </c>
      <c r="V1574" s="22" t="str">
        <f t="shared" si="318"/>
        <v/>
      </c>
      <c r="W1574" s="22" t="str">
        <f t="shared" si="319"/>
        <v/>
      </c>
      <c r="X1574" s="22" t="str">
        <f t="shared" si="320"/>
        <v/>
      </c>
      <c r="Y1574" s="22">
        <f t="shared" si="321"/>
        <v>0</v>
      </c>
      <c r="Z1574" s="22">
        <f t="shared" si="322"/>
        <v>0</v>
      </c>
      <c r="AA1574" s="22" t="str">
        <f t="shared" si="312"/>
        <v/>
      </c>
      <c r="AB1574" s="22">
        <f>COUNTIF($G$2:G1574,G1574)</f>
        <v>0</v>
      </c>
      <c r="AC1574" s="22" t="str">
        <f t="shared" si="323"/>
        <v/>
      </c>
      <c r="AD1574" s="22" t="e">
        <f>VLOOKUP(D1574,'2-班级信息'!A:AI,35,0)</f>
        <v>#N/A</v>
      </c>
      <c r="AE1574" s="22" t="e">
        <f>VLOOKUP(D1574,'2-班级信息'!A:AL,12,0)</f>
        <v>#N/A</v>
      </c>
      <c r="AF1574" s="22" t="e">
        <f t="shared" si="313"/>
        <v>#N/A</v>
      </c>
      <c r="AG1574" s="22" t="e">
        <f t="shared" si="324"/>
        <v>#N/A</v>
      </c>
    </row>
    <row r="1575" spans="1:33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2" t="str">
        <f t="shared" si="314"/>
        <v xml:space="preserve"> </v>
      </c>
      <c r="R1575" s="22" t="str">
        <f>IF(Q1575="在读",IF(IFERROR(FIND("一",D1575),0)&gt;0,"一对一",VLOOKUP(LEFT(D1575,3),班级编码!A:H,8,0)),Q1575)</f>
        <v xml:space="preserve"> </v>
      </c>
      <c r="S1575" s="22">
        <f t="shared" si="315"/>
        <v>0</v>
      </c>
      <c r="T1575" s="22">
        <f t="shared" si="316"/>
        <v>0</v>
      </c>
      <c r="U1575" s="22" t="str">
        <f t="shared" si="317"/>
        <v/>
      </c>
      <c r="V1575" s="22" t="str">
        <f t="shared" si="318"/>
        <v/>
      </c>
      <c r="W1575" s="22" t="str">
        <f t="shared" si="319"/>
        <v/>
      </c>
      <c r="X1575" s="22" t="str">
        <f t="shared" si="320"/>
        <v/>
      </c>
      <c r="Y1575" s="22">
        <f t="shared" si="321"/>
        <v>0</v>
      </c>
      <c r="Z1575" s="22">
        <f t="shared" si="322"/>
        <v>0</v>
      </c>
      <c r="AA1575" s="22" t="str">
        <f t="shared" si="312"/>
        <v/>
      </c>
      <c r="AB1575" s="22">
        <f>COUNTIF($G$2:G1575,G1575)</f>
        <v>0</v>
      </c>
      <c r="AC1575" s="22" t="str">
        <f t="shared" si="323"/>
        <v/>
      </c>
      <c r="AD1575" s="22" t="e">
        <f>VLOOKUP(D1575,'2-班级信息'!A:AI,35,0)</f>
        <v>#N/A</v>
      </c>
      <c r="AE1575" s="22" t="e">
        <f>VLOOKUP(D1575,'2-班级信息'!A:AL,12,0)</f>
        <v>#N/A</v>
      </c>
      <c r="AF1575" s="22" t="e">
        <f t="shared" si="313"/>
        <v>#N/A</v>
      </c>
      <c r="AG1575" s="22" t="e">
        <f t="shared" si="324"/>
        <v>#N/A</v>
      </c>
    </row>
    <row r="1576" spans="1:33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2" t="str">
        <f t="shared" si="314"/>
        <v xml:space="preserve"> </v>
      </c>
      <c r="R1576" s="22" t="str">
        <f>IF(Q1576="在读",IF(IFERROR(FIND("一",D1576),0)&gt;0,"一对一",VLOOKUP(LEFT(D1576,3),班级编码!A:H,8,0)),Q1576)</f>
        <v xml:space="preserve"> </v>
      </c>
      <c r="S1576" s="22">
        <f t="shared" si="315"/>
        <v>0</v>
      </c>
      <c r="T1576" s="22">
        <f t="shared" si="316"/>
        <v>0</v>
      </c>
      <c r="U1576" s="22" t="str">
        <f t="shared" si="317"/>
        <v/>
      </c>
      <c r="V1576" s="22" t="str">
        <f t="shared" si="318"/>
        <v/>
      </c>
      <c r="W1576" s="22" t="str">
        <f t="shared" si="319"/>
        <v/>
      </c>
      <c r="X1576" s="22" t="str">
        <f t="shared" si="320"/>
        <v/>
      </c>
      <c r="Y1576" s="22">
        <f t="shared" si="321"/>
        <v>0</v>
      </c>
      <c r="Z1576" s="22">
        <f t="shared" si="322"/>
        <v>0</v>
      </c>
      <c r="AA1576" s="22" t="str">
        <f t="shared" si="312"/>
        <v/>
      </c>
      <c r="AB1576" s="22">
        <f>COUNTIF($G$2:G1576,G1576)</f>
        <v>0</v>
      </c>
      <c r="AC1576" s="22" t="str">
        <f t="shared" si="323"/>
        <v/>
      </c>
      <c r="AD1576" s="22" t="e">
        <f>VLOOKUP(D1576,'2-班级信息'!A:AI,35,0)</f>
        <v>#N/A</v>
      </c>
      <c r="AE1576" s="22" t="e">
        <f>VLOOKUP(D1576,'2-班级信息'!A:AL,12,0)</f>
        <v>#N/A</v>
      </c>
      <c r="AF1576" s="22" t="e">
        <f t="shared" si="313"/>
        <v>#N/A</v>
      </c>
      <c r="AG1576" s="22" t="e">
        <f t="shared" si="324"/>
        <v>#N/A</v>
      </c>
    </row>
    <row r="1577" spans="1:33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2" t="str">
        <f t="shared" si="314"/>
        <v xml:space="preserve"> </v>
      </c>
      <c r="R1577" s="22" t="str">
        <f>IF(Q1577="在读",IF(IFERROR(FIND("一",D1577),0)&gt;0,"一对一",VLOOKUP(LEFT(D1577,3),班级编码!A:H,8,0)),Q1577)</f>
        <v xml:space="preserve"> </v>
      </c>
      <c r="S1577" s="22">
        <f t="shared" si="315"/>
        <v>0</v>
      </c>
      <c r="T1577" s="22">
        <f t="shared" si="316"/>
        <v>0</v>
      </c>
      <c r="U1577" s="22" t="str">
        <f t="shared" si="317"/>
        <v/>
      </c>
      <c r="V1577" s="22" t="str">
        <f t="shared" si="318"/>
        <v/>
      </c>
      <c r="W1577" s="22" t="str">
        <f t="shared" si="319"/>
        <v/>
      </c>
      <c r="X1577" s="22" t="str">
        <f t="shared" si="320"/>
        <v/>
      </c>
      <c r="Y1577" s="22">
        <f t="shared" si="321"/>
        <v>0</v>
      </c>
      <c r="Z1577" s="22">
        <f t="shared" si="322"/>
        <v>0</v>
      </c>
      <c r="AA1577" s="22" t="str">
        <f t="shared" si="312"/>
        <v/>
      </c>
      <c r="AB1577" s="22">
        <f>COUNTIF($G$2:G1577,G1577)</f>
        <v>0</v>
      </c>
      <c r="AC1577" s="22" t="str">
        <f t="shared" si="323"/>
        <v/>
      </c>
      <c r="AD1577" s="22" t="e">
        <f>VLOOKUP(D1577,'2-班级信息'!A:AI,35,0)</f>
        <v>#N/A</v>
      </c>
      <c r="AE1577" s="22" t="e">
        <f>VLOOKUP(D1577,'2-班级信息'!A:AL,12,0)</f>
        <v>#N/A</v>
      </c>
      <c r="AF1577" s="22" t="e">
        <f t="shared" si="313"/>
        <v>#N/A</v>
      </c>
      <c r="AG1577" s="22" t="e">
        <f t="shared" si="324"/>
        <v>#N/A</v>
      </c>
    </row>
    <row r="1578" spans="1:33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2" t="str">
        <f t="shared" si="314"/>
        <v xml:space="preserve"> </v>
      </c>
      <c r="R1578" s="22" t="str">
        <f>IF(Q1578="在读",IF(IFERROR(FIND("一",D1578),0)&gt;0,"一对一",VLOOKUP(LEFT(D1578,3),班级编码!A:H,8,0)),Q1578)</f>
        <v xml:space="preserve"> </v>
      </c>
      <c r="S1578" s="22">
        <f t="shared" si="315"/>
        <v>0</v>
      </c>
      <c r="T1578" s="22">
        <f t="shared" si="316"/>
        <v>0</v>
      </c>
      <c r="U1578" s="22" t="str">
        <f t="shared" si="317"/>
        <v/>
      </c>
      <c r="V1578" s="22" t="str">
        <f t="shared" si="318"/>
        <v/>
      </c>
      <c r="W1578" s="22" t="str">
        <f t="shared" si="319"/>
        <v/>
      </c>
      <c r="X1578" s="22" t="str">
        <f t="shared" si="320"/>
        <v/>
      </c>
      <c r="Y1578" s="22">
        <f t="shared" si="321"/>
        <v>0</v>
      </c>
      <c r="Z1578" s="22">
        <f t="shared" si="322"/>
        <v>0</v>
      </c>
      <c r="AA1578" s="22" t="str">
        <f t="shared" si="312"/>
        <v/>
      </c>
      <c r="AB1578" s="22">
        <f>COUNTIF($G$2:G1578,G1578)</f>
        <v>0</v>
      </c>
      <c r="AC1578" s="22" t="str">
        <f t="shared" si="323"/>
        <v/>
      </c>
      <c r="AD1578" s="22" t="e">
        <f>VLOOKUP(D1578,'2-班级信息'!A:AI,35,0)</f>
        <v>#N/A</v>
      </c>
      <c r="AE1578" s="22" t="e">
        <f>VLOOKUP(D1578,'2-班级信息'!A:AL,12,0)</f>
        <v>#N/A</v>
      </c>
      <c r="AF1578" s="22" t="e">
        <f t="shared" si="313"/>
        <v>#N/A</v>
      </c>
      <c r="AG1578" s="22" t="e">
        <f t="shared" si="324"/>
        <v>#N/A</v>
      </c>
    </row>
    <row r="1579" spans="1:33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2" t="str">
        <f t="shared" si="314"/>
        <v xml:space="preserve"> </v>
      </c>
      <c r="R1579" s="22" t="str">
        <f>IF(Q1579="在读",IF(IFERROR(FIND("一",D1579),0)&gt;0,"一对一",VLOOKUP(LEFT(D1579,3),班级编码!A:H,8,0)),Q1579)</f>
        <v xml:space="preserve"> </v>
      </c>
      <c r="S1579" s="22">
        <f t="shared" si="315"/>
        <v>0</v>
      </c>
      <c r="T1579" s="22">
        <f t="shared" si="316"/>
        <v>0</v>
      </c>
      <c r="U1579" s="22" t="str">
        <f t="shared" si="317"/>
        <v/>
      </c>
      <c r="V1579" s="22" t="str">
        <f t="shared" si="318"/>
        <v/>
      </c>
      <c r="W1579" s="22" t="str">
        <f t="shared" si="319"/>
        <v/>
      </c>
      <c r="X1579" s="22" t="str">
        <f t="shared" si="320"/>
        <v/>
      </c>
      <c r="Y1579" s="22">
        <f t="shared" si="321"/>
        <v>0</v>
      </c>
      <c r="Z1579" s="22">
        <f t="shared" si="322"/>
        <v>0</v>
      </c>
      <c r="AA1579" s="22" t="str">
        <f t="shared" si="312"/>
        <v/>
      </c>
      <c r="AB1579" s="22">
        <f>COUNTIF($G$2:G1579,G1579)</f>
        <v>0</v>
      </c>
      <c r="AC1579" s="22" t="str">
        <f t="shared" si="323"/>
        <v/>
      </c>
      <c r="AD1579" s="22" t="e">
        <f>VLOOKUP(D1579,'2-班级信息'!A:AI,35,0)</f>
        <v>#N/A</v>
      </c>
      <c r="AE1579" s="22" t="e">
        <f>VLOOKUP(D1579,'2-班级信息'!A:AL,12,0)</f>
        <v>#N/A</v>
      </c>
      <c r="AF1579" s="22" t="e">
        <f t="shared" si="313"/>
        <v>#N/A</v>
      </c>
      <c r="AG1579" s="22" t="e">
        <f t="shared" si="324"/>
        <v>#N/A</v>
      </c>
    </row>
    <row r="1580" spans="1:33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2" t="str">
        <f t="shared" si="314"/>
        <v xml:space="preserve"> </v>
      </c>
      <c r="R1580" s="22" t="str">
        <f>IF(Q1580="在读",IF(IFERROR(FIND("一",D1580),0)&gt;0,"一对一",VLOOKUP(LEFT(D1580,3),班级编码!A:H,8,0)),Q1580)</f>
        <v xml:space="preserve"> </v>
      </c>
      <c r="S1580" s="22">
        <f t="shared" si="315"/>
        <v>0</v>
      </c>
      <c r="T1580" s="22">
        <f t="shared" si="316"/>
        <v>0</v>
      </c>
      <c r="U1580" s="22" t="str">
        <f t="shared" si="317"/>
        <v/>
      </c>
      <c r="V1580" s="22" t="str">
        <f t="shared" si="318"/>
        <v/>
      </c>
      <c r="W1580" s="22" t="str">
        <f t="shared" si="319"/>
        <v/>
      </c>
      <c r="X1580" s="22" t="str">
        <f t="shared" si="320"/>
        <v/>
      </c>
      <c r="Y1580" s="22">
        <f t="shared" si="321"/>
        <v>0</v>
      </c>
      <c r="Z1580" s="22">
        <f t="shared" si="322"/>
        <v>0</v>
      </c>
      <c r="AA1580" s="22" t="str">
        <f t="shared" si="312"/>
        <v/>
      </c>
      <c r="AB1580" s="22">
        <f>COUNTIF($G$2:G1580,G1580)</f>
        <v>0</v>
      </c>
      <c r="AC1580" s="22" t="str">
        <f t="shared" si="323"/>
        <v/>
      </c>
      <c r="AD1580" s="22" t="e">
        <f>VLOOKUP(D1580,'2-班级信息'!A:AI,35,0)</f>
        <v>#N/A</v>
      </c>
      <c r="AE1580" s="22" t="e">
        <f>VLOOKUP(D1580,'2-班级信息'!A:AL,12,0)</f>
        <v>#N/A</v>
      </c>
      <c r="AF1580" s="22" t="e">
        <f t="shared" si="313"/>
        <v>#N/A</v>
      </c>
      <c r="AG1580" s="22" t="e">
        <f t="shared" si="324"/>
        <v>#N/A</v>
      </c>
    </row>
    <row r="1581" spans="1:33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2" t="str">
        <f t="shared" si="314"/>
        <v xml:space="preserve"> </v>
      </c>
      <c r="R1581" s="22" t="str">
        <f>IF(Q1581="在读",IF(IFERROR(FIND("一",D1581),0)&gt;0,"一对一",VLOOKUP(LEFT(D1581,3),班级编码!A:H,8,0)),Q1581)</f>
        <v xml:space="preserve"> </v>
      </c>
      <c r="S1581" s="22">
        <f t="shared" si="315"/>
        <v>0</v>
      </c>
      <c r="T1581" s="22">
        <f t="shared" si="316"/>
        <v>0</v>
      </c>
      <c r="U1581" s="22" t="str">
        <f t="shared" si="317"/>
        <v/>
      </c>
      <c r="V1581" s="22" t="str">
        <f t="shared" si="318"/>
        <v/>
      </c>
      <c r="W1581" s="22" t="str">
        <f t="shared" si="319"/>
        <v/>
      </c>
      <c r="X1581" s="22" t="str">
        <f t="shared" si="320"/>
        <v/>
      </c>
      <c r="Y1581" s="22">
        <f t="shared" si="321"/>
        <v>0</v>
      </c>
      <c r="Z1581" s="22">
        <f t="shared" si="322"/>
        <v>0</v>
      </c>
      <c r="AA1581" s="22" t="str">
        <f t="shared" si="312"/>
        <v/>
      </c>
      <c r="AB1581" s="22">
        <f>COUNTIF($G$2:G1581,G1581)</f>
        <v>0</v>
      </c>
      <c r="AC1581" s="22" t="str">
        <f t="shared" si="323"/>
        <v/>
      </c>
      <c r="AD1581" s="22" t="e">
        <f>VLOOKUP(D1581,'2-班级信息'!A:AI,35,0)</f>
        <v>#N/A</v>
      </c>
      <c r="AE1581" s="22" t="e">
        <f>VLOOKUP(D1581,'2-班级信息'!A:AL,12,0)</f>
        <v>#N/A</v>
      </c>
      <c r="AF1581" s="22" t="e">
        <f t="shared" si="313"/>
        <v>#N/A</v>
      </c>
      <c r="AG1581" s="22" t="e">
        <f t="shared" si="324"/>
        <v>#N/A</v>
      </c>
    </row>
    <row r="1582" spans="1:33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2" t="str">
        <f t="shared" si="314"/>
        <v xml:space="preserve"> </v>
      </c>
      <c r="R1582" s="22" t="str">
        <f>IF(Q1582="在读",IF(IFERROR(FIND("一",D1582),0)&gt;0,"一对一",VLOOKUP(LEFT(D1582,3),班级编码!A:H,8,0)),Q1582)</f>
        <v xml:space="preserve"> </v>
      </c>
      <c r="S1582" s="22">
        <f t="shared" si="315"/>
        <v>0</v>
      </c>
      <c r="T1582" s="22">
        <f t="shared" si="316"/>
        <v>0</v>
      </c>
      <c r="U1582" s="22" t="str">
        <f t="shared" si="317"/>
        <v/>
      </c>
      <c r="V1582" s="22" t="str">
        <f t="shared" si="318"/>
        <v/>
      </c>
      <c r="W1582" s="22" t="str">
        <f t="shared" si="319"/>
        <v/>
      </c>
      <c r="X1582" s="22" t="str">
        <f t="shared" si="320"/>
        <v/>
      </c>
      <c r="Y1582" s="22">
        <f t="shared" si="321"/>
        <v>0</v>
      </c>
      <c r="Z1582" s="22">
        <f t="shared" si="322"/>
        <v>0</v>
      </c>
      <c r="AA1582" s="22" t="str">
        <f t="shared" si="312"/>
        <v/>
      </c>
      <c r="AB1582" s="22">
        <f>COUNTIF($G$2:G1582,G1582)</f>
        <v>0</v>
      </c>
      <c r="AC1582" s="22" t="str">
        <f t="shared" si="323"/>
        <v/>
      </c>
      <c r="AD1582" s="22" t="e">
        <f>VLOOKUP(D1582,'2-班级信息'!A:AI,35,0)</f>
        <v>#N/A</v>
      </c>
      <c r="AE1582" s="22" t="e">
        <f>VLOOKUP(D1582,'2-班级信息'!A:AL,12,0)</f>
        <v>#N/A</v>
      </c>
      <c r="AF1582" s="22" t="e">
        <f t="shared" si="313"/>
        <v>#N/A</v>
      </c>
      <c r="AG1582" s="22" t="e">
        <f t="shared" si="324"/>
        <v>#N/A</v>
      </c>
    </row>
    <row r="1583" spans="1:33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2" t="str">
        <f t="shared" si="314"/>
        <v xml:space="preserve"> </v>
      </c>
      <c r="R1583" s="22" t="str">
        <f>IF(Q1583="在读",IF(IFERROR(FIND("一",D1583),0)&gt;0,"一对一",VLOOKUP(LEFT(D1583,3),班级编码!A:H,8,0)),Q1583)</f>
        <v xml:space="preserve"> </v>
      </c>
      <c r="S1583" s="22">
        <f t="shared" si="315"/>
        <v>0</v>
      </c>
      <c r="T1583" s="22">
        <f t="shared" si="316"/>
        <v>0</v>
      </c>
      <c r="U1583" s="22" t="str">
        <f t="shared" si="317"/>
        <v/>
      </c>
      <c r="V1583" s="22" t="str">
        <f t="shared" si="318"/>
        <v/>
      </c>
      <c r="W1583" s="22" t="str">
        <f t="shared" si="319"/>
        <v/>
      </c>
      <c r="X1583" s="22" t="str">
        <f t="shared" si="320"/>
        <v/>
      </c>
      <c r="Y1583" s="22">
        <f t="shared" si="321"/>
        <v>0</v>
      </c>
      <c r="Z1583" s="22">
        <f t="shared" si="322"/>
        <v>0</v>
      </c>
      <c r="AA1583" s="22" t="str">
        <f t="shared" si="312"/>
        <v/>
      </c>
      <c r="AB1583" s="22">
        <f>COUNTIF($G$2:G1583,G1583)</f>
        <v>0</v>
      </c>
      <c r="AC1583" s="22" t="str">
        <f t="shared" si="323"/>
        <v/>
      </c>
      <c r="AD1583" s="22" t="e">
        <f>VLOOKUP(D1583,'2-班级信息'!A:AI,35,0)</f>
        <v>#N/A</v>
      </c>
      <c r="AE1583" s="22" t="e">
        <f>VLOOKUP(D1583,'2-班级信息'!A:AL,12,0)</f>
        <v>#N/A</v>
      </c>
      <c r="AF1583" s="22" t="e">
        <f t="shared" si="313"/>
        <v>#N/A</v>
      </c>
      <c r="AG1583" s="22" t="e">
        <f t="shared" si="324"/>
        <v>#N/A</v>
      </c>
    </row>
    <row r="1584" spans="1:33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2" t="str">
        <f t="shared" si="314"/>
        <v xml:space="preserve"> </v>
      </c>
      <c r="R1584" s="22" t="str">
        <f>IF(Q1584="在读",IF(IFERROR(FIND("一",D1584),0)&gt;0,"一对一",VLOOKUP(LEFT(D1584,3),班级编码!A:H,8,0)),Q1584)</f>
        <v xml:space="preserve"> </v>
      </c>
      <c r="S1584" s="22">
        <f t="shared" si="315"/>
        <v>0</v>
      </c>
      <c r="T1584" s="22">
        <f t="shared" si="316"/>
        <v>0</v>
      </c>
      <c r="U1584" s="22" t="str">
        <f t="shared" si="317"/>
        <v/>
      </c>
      <c r="V1584" s="22" t="str">
        <f t="shared" si="318"/>
        <v/>
      </c>
      <c r="W1584" s="22" t="str">
        <f t="shared" si="319"/>
        <v/>
      </c>
      <c r="X1584" s="22" t="str">
        <f t="shared" si="320"/>
        <v/>
      </c>
      <c r="Y1584" s="22">
        <f t="shared" si="321"/>
        <v>0</v>
      </c>
      <c r="Z1584" s="22">
        <f t="shared" si="322"/>
        <v>0</v>
      </c>
      <c r="AA1584" s="22" t="str">
        <f t="shared" si="312"/>
        <v/>
      </c>
      <c r="AB1584" s="22">
        <f>COUNTIF($G$2:G1584,G1584)</f>
        <v>0</v>
      </c>
      <c r="AC1584" s="22" t="str">
        <f t="shared" si="323"/>
        <v/>
      </c>
      <c r="AD1584" s="22" t="e">
        <f>VLOOKUP(D1584,'2-班级信息'!A:AI,35,0)</f>
        <v>#N/A</v>
      </c>
      <c r="AE1584" s="22" t="e">
        <f>VLOOKUP(D1584,'2-班级信息'!A:AL,12,0)</f>
        <v>#N/A</v>
      </c>
      <c r="AF1584" s="22" t="e">
        <f t="shared" si="313"/>
        <v>#N/A</v>
      </c>
      <c r="AG1584" s="22" t="e">
        <f t="shared" si="324"/>
        <v>#N/A</v>
      </c>
    </row>
    <row r="1585" spans="1:33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2" t="str">
        <f t="shared" si="314"/>
        <v xml:space="preserve"> </v>
      </c>
      <c r="R1585" s="22" t="str">
        <f>IF(Q1585="在读",IF(IFERROR(FIND("一",D1585),0)&gt;0,"一对一",VLOOKUP(LEFT(D1585,3),班级编码!A:H,8,0)),Q1585)</f>
        <v xml:space="preserve"> </v>
      </c>
      <c r="S1585" s="22">
        <f t="shared" si="315"/>
        <v>0</v>
      </c>
      <c r="T1585" s="22">
        <f t="shared" si="316"/>
        <v>0</v>
      </c>
      <c r="U1585" s="22" t="str">
        <f t="shared" si="317"/>
        <v/>
      </c>
      <c r="V1585" s="22" t="str">
        <f t="shared" si="318"/>
        <v/>
      </c>
      <c r="W1585" s="22" t="str">
        <f t="shared" si="319"/>
        <v/>
      </c>
      <c r="X1585" s="22" t="str">
        <f t="shared" si="320"/>
        <v/>
      </c>
      <c r="Y1585" s="22">
        <f t="shared" si="321"/>
        <v>0</v>
      </c>
      <c r="Z1585" s="22">
        <f t="shared" si="322"/>
        <v>0</v>
      </c>
      <c r="AA1585" s="22" t="str">
        <f t="shared" si="312"/>
        <v/>
      </c>
      <c r="AB1585" s="22">
        <f>COUNTIF($G$2:G1585,G1585)</f>
        <v>0</v>
      </c>
      <c r="AC1585" s="22" t="str">
        <f t="shared" si="323"/>
        <v/>
      </c>
      <c r="AD1585" s="22" t="e">
        <f>VLOOKUP(D1585,'2-班级信息'!A:AI,35,0)</f>
        <v>#N/A</v>
      </c>
      <c r="AE1585" s="22" t="e">
        <f>VLOOKUP(D1585,'2-班级信息'!A:AL,12,0)</f>
        <v>#N/A</v>
      </c>
      <c r="AF1585" s="22" t="e">
        <f t="shared" si="313"/>
        <v>#N/A</v>
      </c>
      <c r="AG1585" s="22" t="e">
        <f t="shared" si="324"/>
        <v>#N/A</v>
      </c>
    </row>
    <row r="1586" spans="1:33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2" t="str">
        <f t="shared" si="314"/>
        <v xml:space="preserve"> </v>
      </c>
      <c r="R1586" s="22" t="str">
        <f>IF(Q1586="在读",IF(IFERROR(FIND("一",D1586),0)&gt;0,"一对一",VLOOKUP(LEFT(D1586,3),班级编码!A:H,8,0)),Q1586)</f>
        <v xml:space="preserve"> </v>
      </c>
      <c r="S1586" s="22">
        <f t="shared" si="315"/>
        <v>0</v>
      </c>
      <c r="T1586" s="22">
        <f t="shared" si="316"/>
        <v>0</v>
      </c>
      <c r="U1586" s="22" t="str">
        <f t="shared" si="317"/>
        <v/>
      </c>
      <c r="V1586" s="22" t="str">
        <f t="shared" si="318"/>
        <v/>
      </c>
      <c r="W1586" s="22" t="str">
        <f t="shared" si="319"/>
        <v/>
      </c>
      <c r="X1586" s="22" t="str">
        <f t="shared" si="320"/>
        <v/>
      </c>
      <c r="Y1586" s="22">
        <f t="shared" si="321"/>
        <v>0</v>
      </c>
      <c r="Z1586" s="22">
        <f t="shared" si="322"/>
        <v>0</v>
      </c>
      <c r="AA1586" s="22" t="str">
        <f t="shared" si="312"/>
        <v/>
      </c>
      <c r="AB1586" s="22">
        <f>COUNTIF($G$2:G1586,G1586)</f>
        <v>0</v>
      </c>
      <c r="AC1586" s="22" t="str">
        <f t="shared" si="323"/>
        <v/>
      </c>
      <c r="AD1586" s="22" t="e">
        <f>VLOOKUP(D1586,'2-班级信息'!A:AI,35,0)</f>
        <v>#N/A</v>
      </c>
      <c r="AE1586" s="22" t="e">
        <f>VLOOKUP(D1586,'2-班级信息'!A:AL,12,0)</f>
        <v>#N/A</v>
      </c>
      <c r="AF1586" s="22" t="e">
        <f t="shared" si="313"/>
        <v>#N/A</v>
      </c>
      <c r="AG1586" s="22" t="e">
        <f t="shared" si="324"/>
        <v>#N/A</v>
      </c>
    </row>
    <row r="1587" spans="1:33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2" t="str">
        <f t="shared" si="314"/>
        <v xml:space="preserve"> </v>
      </c>
      <c r="R1587" s="22" t="str">
        <f>IF(Q1587="在读",IF(IFERROR(FIND("一",D1587),0)&gt;0,"一对一",VLOOKUP(LEFT(D1587,3),班级编码!A:H,8,0)),Q1587)</f>
        <v xml:space="preserve"> </v>
      </c>
      <c r="S1587" s="22">
        <f t="shared" si="315"/>
        <v>0</v>
      </c>
      <c r="T1587" s="22">
        <f t="shared" si="316"/>
        <v>0</v>
      </c>
      <c r="U1587" s="22" t="str">
        <f t="shared" si="317"/>
        <v/>
      </c>
      <c r="V1587" s="22" t="str">
        <f t="shared" si="318"/>
        <v/>
      </c>
      <c r="W1587" s="22" t="str">
        <f t="shared" si="319"/>
        <v/>
      </c>
      <c r="X1587" s="22" t="str">
        <f t="shared" si="320"/>
        <v/>
      </c>
      <c r="Y1587" s="22">
        <f t="shared" si="321"/>
        <v>0</v>
      </c>
      <c r="Z1587" s="22">
        <f t="shared" si="322"/>
        <v>0</v>
      </c>
      <c r="AA1587" s="22" t="str">
        <f t="shared" si="312"/>
        <v/>
      </c>
      <c r="AB1587" s="22">
        <f>COUNTIF($G$2:G1587,G1587)</f>
        <v>0</v>
      </c>
      <c r="AC1587" s="22" t="str">
        <f t="shared" si="323"/>
        <v/>
      </c>
      <c r="AD1587" s="22" t="e">
        <f>VLOOKUP(D1587,'2-班级信息'!A:AI,35,0)</f>
        <v>#N/A</v>
      </c>
      <c r="AE1587" s="22" t="e">
        <f>VLOOKUP(D1587,'2-班级信息'!A:AL,12,0)</f>
        <v>#N/A</v>
      </c>
      <c r="AF1587" s="22" t="e">
        <f t="shared" si="313"/>
        <v>#N/A</v>
      </c>
      <c r="AG1587" s="22" t="e">
        <f t="shared" si="324"/>
        <v>#N/A</v>
      </c>
    </row>
    <row r="1588" spans="1:33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2" t="str">
        <f t="shared" si="314"/>
        <v xml:space="preserve"> </v>
      </c>
      <c r="R1588" s="22" t="str">
        <f>IF(Q1588="在读",IF(IFERROR(FIND("一",D1588),0)&gt;0,"一对一",VLOOKUP(LEFT(D1588,3),班级编码!A:H,8,0)),Q1588)</f>
        <v xml:space="preserve"> </v>
      </c>
      <c r="S1588" s="22">
        <f t="shared" si="315"/>
        <v>0</v>
      </c>
      <c r="T1588" s="22">
        <f t="shared" si="316"/>
        <v>0</v>
      </c>
      <c r="U1588" s="22" t="str">
        <f t="shared" si="317"/>
        <v/>
      </c>
      <c r="V1588" s="22" t="str">
        <f t="shared" si="318"/>
        <v/>
      </c>
      <c r="W1588" s="22" t="str">
        <f t="shared" si="319"/>
        <v/>
      </c>
      <c r="X1588" s="22" t="str">
        <f t="shared" si="320"/>
        <v/>
      </c>
      <c r="Y1588" s="22">
        <f t="shared" si="321"/>
        <v>0</v>
      </c>
      <c r="Z1588" s="22">
        <f t="shared" si="322"/>
        <v>0</v>
      </c>
      <c r="AA1588" s="22" t="str">
        <f t="shared" si="312"/>
        <v/>
      </c>
      <c r="AB1588" s="22">
        <f>COUNTIF($G$2:G1588,G1588)</f>
        <v>0</v>
      </c>
      <c r="AC1588" s="22" t="str">
        <f t="shared" si="323"/>
        <v/>
      </c>
      <c r="AD1588" s="22" t="e">
        <f>VLOOKUP(D1588,'2-班级信息'!A:AI,35,0)</f>
        <v>#N/A</v>
      </c>
      <c r="AE1588" s="22" t="e">
        <f>VLOOKUP(D1588,'2-班级信息'!A:AL,12,0)</f>
        <v>#N/A</v>
      </c>
      <c r="AF1588" s="22" t="e">
        <f t="shared" si="313"/>
        <v>#N/A</v>
      </c>
      <c r="AG1588" s="22" t="e">
        <f t="shared" si="324"/>
        <v>#N/A</v>
      </c>
    </row>
    <row r="1589" spans="1:33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2" t="str">
        <f t="shared" si="314"/>
        <v xml:space="preserve"> </v>
      </c>
      <c r="R1589" s="22" t="str">
        <f>IF(Q1589="在读",IF(IFERROR(FIND("一",D1589),0)&gt;0,"一对一",VLOOKUP(LEFT(D1589,3),班级编码!A:H,8,0)),Q1589)</f>
        <v xml:space="preserve"> </v>
      </c>
      <c r="S1589" s="22">
        <f t="shared" si="315"/>
        <v>0</v>
      </c>
      <c r="T1589" s="22">
        <f t="shared" si="316"/>
        <v>0</v>
      </c>
      <c r="U1589" s="22" t="str">
        <f t="shared" si="317"/>
        <v/>
      </c>
      <c r="V1589" s="22" t="str">
        <f t="shared" si="318"/>
        <v/>
      </c>
      <c r="W1589" s="22" t="str">
        <f t="shared" si="319"/>
        <v/>
      </c>
      <c r="X1589" s="22" t="str">
        <f t="shared" si="320"/>
        <v/>
      </c>
      <c r="Y1589" s="22">
        <f t="shared" si="321"/>
        <v>0</v>
      </c>
      <c r="Z1589" s="22">
        <f t="shared" si="322"/>
        <v>0</v>
      </c>
      <c r="AA1589" s="22" t="str">
        <f t="shared" si="312"/>
        <v/>
      </c>
      <c r="AB1589" s="22">
        <f>COUNTIF($G$2:G1589,G1589)</f>
        <v>0</v>
      </c>
      <c r="AC1589" s="22" t="str">
        <f t="shared" si="323"/>
        <v/>
      </c>
      <c r="AD1589" s="22" t="e">
        <f>VLOOKUP(D1589,'2-班级信息'!A:AI,35,0)</f>
        <v>#N/A</v>
      </c>
      <c r="AE1589" s="22" t="e">
        <f>VLOOKUP(D1589,'2-班级信息'!A:AL,12,0)</f>
        <v>#N/A</v>
      </c>
      <c r="AF1589" s="22" t="e">
        <f t="shared" si="313"/>
        <v>#N/A</v>
      </c>
      <c r="AG1589" s="22" t="e">
        <f t="shared" si="324"/>
        <v>#N/A</v>
      </c>
    </row>
    <row r="1590" spans="1:33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2" t="str">
        <f t="shared" si="314"/>
        <v xml:space="preserve"> </v>
      </c>
      <c r="R1590" s="22" t="str">
        <f>IF(Q1590="在读",IF(IFERROR(FIND("一",D1590),0)&gt;0,"一对一",VLOOKUP(LEFT(D1590,3),班级编码!A:H,8,0)),Q1590)</f>
        <v xml:space="preserve"> </v>
      </c>
      <c r="S1590" s="22">
        <f t="shared" si="315"/>
        <v>0</v>
      </c>
      <c r="T1590" s="22">
        <f t="shared" si="316"/>
        <v>0</v>
      </c>
      <c r="U1590" s="22" t="str">
        <f t="shared" si="317"/>
        <v/>
      </c>
      <c r="V1590" s="22" t="str">
        <f t="shared" si="318"/>
        <v/>
      </c>
      <c r="W1590" s="22" t="str">
        <f t="shared" si="319"/>
        <v/>
      </c>
      <c r="X1590" s="22" t="str">
        <f t="shared" si="320"/>
        <v/>
      </c>
      <c r="Y1590" s="22">
        <f t="shared" si="321"/>
        <v>0</v>
      </c>
      <c r="Z1590" s="22">
        <f t="shared" si="322"/>
        <v>0</v>
      </c>
      <c r="AA1590" s="22" t="str">
        <f t="shared" si="312"/>
        <v/>
      </c>
      <c r="AB1590" s="22">
        <f>COUNTIF($G$2:G1590,G1590)</f>
        <v>0</v>
      </c>
      <c r="AC1590" s="22" t="str">
        <f t="shared" si="323"/>
        <v/>
      </c>
      <c r="AD1590" s="22" t="e">
        <f>VLOOKUP(D1590,'2-班级信息'!A:AI,35,0)</f>
        <v>#N/A</v>
      </c>
      <c r="AE1590" s="22" t="e">
        <f>VLOOKUP(D1590,'2-班级信息'!A:AL,12,0)</f>
        <v>#N/A</v>
      </c>
      <c r="AF1590" s="22" t="e">
        <f t="shared" si="313"/>
        <v>#N/A</v>
      </c>
      <c r="AG1590" s="22" t="e">
        <f t="shared" si="324"/>
        <v>#N/A</v>
      </c>
    </row>
    <row r="1591" spans="1:33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2" t="str">
        <f t="shared" si="314"/>
        <v xml:space="preserve"> </v>
      </c>
      <c r="R1591" s="22" t="str">
        <f>IF(Q1591="在读",IF(IFERROR(FIND("一",D1591),0)&gt;0,"一对一",VLOOKUP(LEFT(D1591,3),班级编码!A:H,8,0)),Q1591)</f>
        <v xml:space="preserve"> </v>
      </c>
      <c r="S1591" s="22">
        <f t="shared" si="315"/>
        <v>0</v>
      </c>
      <c r="T1591" s="22">
        <f t="shared" si="316"/>
        <v>0</v>
      </c>
      <c r="U1591" s="22" t="str">
        <f t="shared" si="317"/>
        <v/>
      </c>
      <c r="V1591" s="22" t="str">
        <f t="shared" si="318"/>
        <v/>
      </c>
      <c r="W1591" s="22" t="str">
        <f t="shared" si="319"/>
        <v/>
      </c>
      <c r="X1591" s="22" t="str">
        <f t="shared" si="320"/>
        <v/>
      </c>
      <c r="Y1591" s="22">
        <f t="shared" si="321"/>
        <v>0</v>
      </c>
      <c r="Z1591" s="22">
        <f t="shared" si="322"/>
        <v>0</v>
      </c>
      <c r="AA1591" s="22" t="str">
        <f t="shared" si="312"/>
        <v/>
      </c>
      <c r="AB1591" s="22">
        <f>COUNTIF($G$2:G1591,G1591)</f>
        <v>0</v>
      </c>
      <c r="AC1591" s="22" t="str">
        <f t="shared" si="323"/>
        <v/>
      </c>
      <c r="AD1591" s="22" t="e">
        <f>VLOOKUP(D1591,'2-班级信息'!A:AI,35,0)</f>
        <v>#N/A</v>
      </c>
      <c r="AE1591" s="22" t="e">
        <f>VLOOKUP(D1591,'2-班级信息'!A:AL,12,0)</f>
        <v>#N/A</v>
      </c>
      <c r="AF1591" s="22" t="e">
        <f t="shared" si="313"/>
        <v>#N/A</v>
      </c>
      <c r="AG1591" s="22" t="e">
        <f t="shared" si="324"/>
        <v>#N/A</v>
      </c>
    </row>
    <row r="1592" spans="1:33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2" t="str">
        <f t="shared" si="314"/>
        <v xml:space="preserve"> </v>
      </c>
      <c r="R1592" s="22" t="str">
        <f>IF(Q1592="在读",IF(IFERROR(FIND("一",D1592),0)&gt;0,"一对一",VLOOKUP(LEFT(D1592,3),班级编码!A:H,8,0)),Q1592)</f>
        <v xml:space="preserve"> </v>
      </c>
      <c r="S1592" s="22">
        <f t="shared" si="315"/>
        <v>0</v>
      </c>
      <c r="T1592" s="22">
        <f t="shared" si="316"/>
        <v>0</v>
      </c>
      <c r="U1592" s="22" t="str">
        <f t="shared" si="317"/>
        <v/>
      </c>
      <c r="V1592" s="22" t="str">
        <f t="shared" si="318"/>
        <v/>
      </c>
      <c r="W1592" s="22" t="str">
        <f t="shared" si="319"/>
        <v/>
      </c>
      <c r="X1592" s="22" t="str">
        <f t="shared" si="320"/>
        <v/>
      </c>
      <c r="Y1592" s="22">
        <f t="shared" si="321"/>
        <v>0</v>
      </c>
      <c r="Z1592" s="22">
        <f t="shared" si="322"/>
        <v>0</v>
      </c>
      <c r="AA1592" s="22" t="str">
        <f t="shared" si="312"/>
        <v/>
      </c>
      <c r="AB1592" s="22">
        <f>COUNTIF($G$2:G1592,G1592)</f>
        <v>0</v>
      </c>
      <c r="AC1592" s="22" t="str">
        <f t="shared" si="323"/>
        <v/>
      </c>
      <c r="AD1592" s="22" t="e">
        <f>VLOOKUP(D1592,'2-班级信息'!A:AI,35,0)</f>
        <v>#N/A</v>
      </c>
      <c r="AE1592" s="22" t="e">
        <f>VLOOKUP(D1592,'2-班级信息'!A:AL,12,0)</f>
        <v>#N/A</v>
      </c>
      <c r="AF1592" s="22" t="e">
        <f t="shared" si="313"/>
        <v>#N/A</v>
      </c>
      <c r="AG1592" s="22" t="e">
        <f t="shared" si="324"/>
        <v>#N/A</v>
      </c>
    </row>
    <row r="1593" spans="1:33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2" t="str">
        <f t="shared" si="314"/>
        <v xml:space="preserve"> </v>
      </c>
      <c r="R1593" s="22" t="str">
        <f>IF(Q1593="在读",IF(IFERROR(FIND("一",D1593),0)&gt;0,"一对一",VLOOKUP(LEFT(D1593,3),班级编码!A:H,8,0)),Q1593)</f>
        <v xml:space="preserve"> </v>
      </c>
      <c r="S1593" s="22">
        <f t="shared" si="315"/>
        <v>0</v>
      </c>
      <c r="T1593" s="22">
        <f t="shared" si="316"/>
        <v>0</v>
      </c>
      <c r="U1593" s="22" t="str">
        <f t="shared" si="317"/>
        <v/>
      </c>
      <c r="V1593" s="22" t="str">
        <f t="shared" si="318"/>
        <v/>
      </c>
      <c r="W1593" s="22" t="str">
        <f t="shared" si="319"/>
        <v/>
      </c>
      <c r="X1593" s="22" t="str">
        <f t="shared" si="320"/>
        <v/>
      </c>
      <c r="Y1593" s="22">
        <f t="shared" si="321"/>
        <v>0</v>
      </c>
      <c r="Z1593" s="22">
        <f t="shared" si="322"/>
        <v>0</v>
      </c>
      <c r="AA1593" s="22" t="str">
        <f t="shared" si="312"/>
        <v/>
      </c>
      <c r="AB1593" s="22">
        <f>COUNTIF($G$2:G1593,G1593)</f>
        <v>0</v>
      </c>
      <c r="AC1593" s="22" t="str">
        <f t="shared" si="323"/>
        <v/>
      </c>
      <c r="AD1593" s="22" t="e">
        <f>VLOOKUP(D1593,'2-班级信息'!A:AI,35,0)</f>
        <v>#N/A</v>
      </c>
      <c r="AE1593" s="22" t="e">
        <f>VLOOKUP(D1593,'2-班级信息'!A:AL,12,0)</f>
        <v>#N/A</v>
      </c>
      <c r="AF1593" s="22" t="e">
        <f t="shared" si="313"/>
        <v>#N/A</v>
      </c>
      <c r="AG1593" s="22" t="e">
        <f t="shared" si="324"/>
        <v>#N/A</v>
      </c>
    </row>
    <row r="1594" spans="1:33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2" t="str">
        <f t="shared" si="314"/>
        <v xml:space="preserve"> </v>
      </c>
      <c r="R1594" s="22" t="str">
        <f>IF(Q1594="在读",IF(IFERROR(FIND("一",D1594),0)&gt;0,"一对一",VLOOKUP(LEFT(D1594,3),班级编码!A:H,8,0)),Q1594)</f>
        <v xml:space="preserve"> </v>
      </c>
      <c r="S1594" s="22">
        <f t="shared" si="315"/>
        <v>0</v>
      </c>
      <c r="T1594" s="22">
        <f t="shared" si="316"/>
        <v>0</v>
      </c>
      <c r="U1594" s="22" t="str">
        <f t="shared" si="317"/>
        <v/>
      </c>
      <c r="V1594" s="22" t="str">
        <f t="shared" si="318"/>
        <v/>
      </c>
      <c r="W1594" s="22" t="str">
        <f t="shared" si="319"/>
        <v/>
      </c>
      <c r="X1594" s="22" t="str">
        <f t="shared" si="320"/>
        <v/>
      </c>
      <c r="Y1594" s="22">
        <f t="shared" si="321"/>
        <v>0</v>
      </c>
      <c r="Z1594" s="22">
        <f t="shared" si="322"/>
        <v>0</v>
      </c>
      <c r="AA1594" s="22" t="str">
        <f t="shared" si="312"/>
        <v/>
      </c>
      <c r="AB1594" s="22">
        <f>COUNTIF($G$2:G1594,G1594)</f>
        <v>0</v>
      </c>
      <c r="AC1594" s="22" t="str">
        <f t="shared" si="323"/>
        <v/>
      </c>
      <c r="AD1594" s="22" t="e">
        <f>VLOOKUP(D1594,'2-班级信息'!A:AI,35,0)</f>
        <v>#N/A</v>
      </c>
      <c r="AE1594" s="22" t="e">
        <f>VLOOKUP(D1594,'2-班级信息'!A:AL,12,0)</f>
        <v>#N/A</v>
      </c>
      <c r="AF1594" s="22" t="e">
        <f t="shared" si="313"/>
        <v>#N/A</v>
      </c>
      <c r="AG1594" s="22" t="e">
        <f t="shared" si="324"/>
        <v>#N/A</v>
      </c>
    </row>
    <row r="1595" spans="1:33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2" t="str">
        <f t="shared" si="314"/>
        <v xml:space="preserve"> </v>
      </c>
      <c r="R1595" s="22" t="str">
        <f>IF(Q1595="在读",IF(IFERROR(FIND("一",D1595),0)&gt;0,"一对一",VLOOKUP(LEFT(D1595,3),班级编码!A:H,8,0)),Q1595)</f>
        <v xml:space="preserve"> </v>
      </c>
      <c r="S1595" s="22">
        <f t="shared" si="315"/>
        <v>0</v>
      </c>
      <c r="T1595" s="22">
        <f t="shared" si="316"/>
        <v>0</v>
      </c>
      <c r="U1595" s="22" t="str">
        <f t="shared" si="317"/>
        <v/>
      </c>
      <c r="V1595" s="22" t="str">
        <f t="shared" si="318"/>
        <v/>
      </c>
      <c r="W1595" s="22" t="str">
        <f t="shared" si="319"/>
        <v/>
      </c>
      <c r="X1595" s="22" t="str">
        <f t="shared" si="320"/>
        <v/>
      </c>
      <c r="Y1595" s="22">
        <f t="shared" si="321"/>
        <v>0</v>
      </c>
      <c r="Z1595" s="22">
        <f t="shared" si="322"/>
        <v>0</v>
      </c>
      <c r="AA1595" s="22" t="str">
        <f t="shared" si="312"/>
        <v/>
      </c>
      <c r="AB1595" s="22">
        <f>COUNTIF($G$2:G1595,G1595)</f>
        <v>0</v>
      </c>
      <c r="AC1595" s="22" t="str">
        <f t="shared" si="323"/>
        <v/>
      </c>
      <c r="AD1595" s="22" t="e">
        <f>VLOOKUP(D1595,'2-班级信息'!A:AI,35,0)</f>
        <v>#N/A</v>
      </c>
      <c r="AE1595" s="22" t="e">
        <f>VLOOKUP(D1595,'2-班级信息'!A:AL,12,0)</f>
        <v>#N/A</v>
      </c>
      <c r="AF1595" s="22" t="e">
        <f t="shared" si="313"/>
        <v>#N/A</v>
      </c>
      <c r="AG1595" s="22" t="e">
        <f t="shared" si="324"/>
        <v>#N/A</v>
      </c>
    </row>
    <row r="1596" spans="1:33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2" t="str">
        <f t="shared" si="314"/>
        <v xml:space="preserve"> </v>
      </c>
      <c r="R1596" s="22" t="str">
        <f>IF(Q1596="在读",IF(IFERROR(FIND("一",D1596),0)&gt;0,"一对一",VLOOKUP(LEFT(D1596,3),班级编码!A:H,8,0)),Q1596)</f>
        <v xml:space="preserve"> </v>
      </c>
      <c r="S1596" s="22">
        <f t="shared" si="315"/>
        <v>0</v>
      </c>
      <c r="T1596" s="22">
        <f t="shared" si="316"/>
        <v>0</v>
      </c>
      <c r="U1596" s="22" t="str">
        <f t="shared" si="317"/>
        <v/>
      </c>
      <c r="V1596" s="22" t="str">
        <f t="shared" si="318"/>
        <v/>
      </c>
      <c r="W1596" s="22" t="str">
        <f t="shared" si="319"/>
        <v/>
      </c>
      <c r="X1596" s="22" t="str">
        <f t="shared" si="320"/>
        <v/>
      </c>
      <c r="Y1596" s="22">
        <f t="shared" si="321"/>
        <v>0</v>
      </c>
      <c r="Z1596" s="22">
        <f t="shared" si="322"/>
        <v>0</v>
      </c>
      <c r="AA1596" s="22" t="str">
        <f t="shared" si="312"/>
        <v/>
      </c>
      <c r="AB1596" s="22">
        <f>COUNTIF($G$2:G1596,G1596)</f>
        <v>0</v>
      </c>
      <c r="AC1596" s="22" t="str">
        <f t="shared" si="323"/>
        <v/>
      </c>
      <c r="AD1596" s="22" t="e">
        <f>VLOOKUP(D1596,'2-班级信息'!A:AI,35,0)</f>
        <v>#N/A</v>
      </c>
      <c r="AE1596" s="22" t="e">
        <f>VLOOKUP(D1596,'2-班级信息'!A:AL,12,0)</f>
        <v>#N/A</v>
      </c>
      <c r="AF1596" s="22" t="e">
        <f t="shared" si="313"/>
        <v>#N/A</v>
      </c>
      <c r="AG1596" s="22" t="e">
        <f t="shared" si="324"/>
        <v>#N/A</v>
      </c>
    </row>
    <row r="1597" spans="1:33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2" t="str">
        <f t="shared" si="314"/>
        <v xml:space="preserve"> </v>
      </c>
      <c r="R1597" s="22" t="str">
        <f>IF(Q1597="在读",IF(IFERROR(FIND("一",D1597),0)&gt;0,"一对一",VLOOKUP(LEFT(D1597,3),班级编码!A:H,8,0)),Q1597)</f>
        <v xml:space="preserve"> </v>
      </c>
      <c r="S1597" s="22">
        <f t="shared" si="315"/>
        <v>0</v>
      </c>
      <c r="T1597" s="22">
        <f t="shared" si="316"/>
        <v>0</v>
      </c>
      <c r="U1597" s="22" t="str">
        <f t="shared" si="317"/>
        <v/>
      </c>
      <c r="V1597" s="22" t="str">
        <f t="shared" si="318"/>
        <v/>
      </c>
      <c r="W1597" s="22" t="str">
        <f t="shared" si="319"/>
        <v/>
      </c>
      <c r="X1597" s="22" t="str">
        <f t="shared" si="320"/>
        <v/>
      </c>
      <c r="Y1597" s="22">
        <f t="shared" si="321"/>
        <v>0</v>
      </c>
      <c r="Z1597" s="22">
        <f t="shared" si="322"/>
        <v>0</v>
      </c>
      <c r="AA1597" s="22" t="str">
        <f t="shared" si="312"/>
        <v/>
      </c>
      <c r="AB1597" s="22">
        <f>COUNTIF($G$2:G1597,G1597)</f>
        <v>0</v>
      </c>
      <c r="AC1597" s="22" t="str">
        <f t="shared" si="323"/>
        <v/>
      </c>
      <c r="AD1597" s="22" t="e">
        <f>VLOOKUP(D1597,'2-班级信息'!A:AI,35,0)</f>
        <v>#N/A</v>
      </c>
      <c r="AE1597" s="22" t="e">
        <f>VLOOKUP(D1597,'2-班级信息'!A:AL,12,0)</f>
        <v>#N/A</v>
      </c>
      <c r="AF1597" s="22" t="e">
        <f t="shared" si="313"/>
        <v>#N/A</v>
      </c>
      <c r="AG1597" s="22" t="e">
        <f t="shared" si="324"/>
        <v>#N/A</v>
      </c>
    </row>
    <row r="1598" spans="1:33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2" t="str">
        <f t="shared" si="314"/>
        <v xml:space="preserve"> </v>
      </c>
      <c r="R1598" s="22" t="str">
        <f>IF(Q1598="在读",IF(IFERROR(FIND("一",D1598),0)&gt;0,"一对一",VLOOKUP(LEFT(D1598,3),班级编码!A:H,8,0)),Q1598)</f>
        <v xml:space="preserve"> </v>
      </c>
      <c r="S1598" s="22">
        <f t="shared" si="315"/>
        <v>0</v>
      </c>
      <c r="T1598" s="22">
        <f t="shared" si="316"/>
        <v>0</v>
      </c>
      <c r="U1598" s="22" t="str">
        <f t="shared" si="317"/>
        <v/>
      </c>
      <c r="V1598" s="22" t="str">
        <f t="shared" si="318"/>
        <v/>
      </c>
      <c r="W1598" s="22" t="str">
        <f t="shared" si="319"/>
        <v/>
      </c>
      <c r="X1598" s="22" t="str">
        <f t="shared" si="320"/>
        <v/>
      </c>
      <c r="Y1598" s="22">
        <f t="shared" si="321"/>
        <v>0</v>
      </c>
      <c r="Z1598" s="22">
        <f t="shared" si="322"/>
        <v>0</v>
      </c>
      <c r="AA1598" s="22" t="str">
        <f t="shared" si="312"/>
        <v/>
      </c>
      <c r="AB1598" s="22">
        <f>COUNTIF($G$2:G1598,G1598)</f>
        <v>0</v>
      </c>
      <c r="AC1598" s="22" t="str">
        <f t="shared" si="323"/>
        <v/>
      </c>
      <c r="AD1598" s="22" t="e">
        <f>VLOOKUP(D1598,'2-班级信息'!A:AI,35,0)</f>
        <v>#N/A</v>
      </c>
      <c r="AE1598" s="22" t="e">
        <f>VLOOKUP(D1598,'2-班级信息'!A:AL,12,0)</f>
        <v>#N/A</v>
      </c>
      <c r="AF1598" s="22" t="e">
        <f t="shared" si="313"/>
        <v>#N/A</v>
      </c>
      <c r="AG1598" s="22" t="e">
        <f t="shared" si="324"/>
        <v>#N/A</v>
      </c>
    </row>
    <row r="1599" spans="1:33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2" t="str">
        <f t="shared" si="314"/>
        <v xml:space="preserve"> </v>
      </c>
      <c r="R1599" s="22" t="str">
        <f>IF(Q1599="在读",IF(IFERROR(FIND("一",D1599),0)&gt;0,"一对一",VLOOKUP(LEFT(D1599,3),班级编码!A:H,8,0)),Q1599)</f>
        <v xml:space="preserve"> </v>
      </c>
      <c r="S1599" s="22">
        <f t="shared" si="315"/>
        <v>0</v>
      </c>
      <c r="T1599" s="22">
        <f t="shared" si="316"/>
        <v>0</v>
      </c>
      <c r="U1599" s="22" t="str">
        <f t="shared" si="317"/>
        <v/>
      </c>
      <c r="V1599" s="22" t="str">
        <f t="shared" si="318"/>
        <v/>
      </c>
      <c r="W1599" s="22" t="str">
        <f t="shared" si="319"/>
        <v/>
      </c>
      <c r="X1599" s="22" t="str">
        <f t="shared" si="320"/>
        <v/>
      </c>
      <c r="Y1599" s="22">
        <f t="shared" si="321"/>
        <v>0</v>
      </c>
      <c r="Z1599" s="22">
        <f t="shared" si="322"/>
        <v>0</v>
      </c>
      <c r="AA1599" s="22" t="str">
        <f t="shared" si="312"/>
        <v/>
      </c>
      <c r="AB1599" s="22">
        <f>COUNTIF($G$2:G1599,G1599)</f>
        <v>0</v>
      </c>
      <c r="AC1599" s="22" t="str">
        <f t="shared" si="323"/>
        <v/>
      </c>
      <c r="AD1599" s="22" t="e">
        <f>VLOOKUP(D1599,'2-班级信息'!A:AI,35,0)</f>
        <v>#N/A</v>
      </c>
      <c r="AE1599" s="22" t="e">
        <f>VLOOKUP(D1599,'2-班级信息'!A:AL,12,0)</f>
        <v>#N/A</v>
      </c>
      <c r="AF1599" s="22" t="e">
        <f t="shared" si="313"/>
        <v>#N/A</v>
      </c>
      <c r="AG1599" s="22" t="e">
        <f t="shared" si="324"/>
        <v>#N/A</v>
      </c>
    </row>
    <row r="1600" spans="1:33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2" t="str">
        <f t="shared" si="314"/>
        <v xml:space="preserve"> </v>
      </c>
      <c r="R1600" s="22" t="str">
        <f>IF(Q1600="在读",IF(IFERROR(FIND("一",D1600),0)&gt;0,"一对一",VLOOKUP(LEFT(D1600,3),班级编码!A:H,8,0)),Q1600)</f>
        <v xml:space="preserve"> </v>
      </c>
      <c r="S1600" s="22">
        <f t="shared" si="315"/>
        <v>0</v>
      </c>
      <c r="T1600" s="22">
        <f t="shared" si="316"/>
        <v>0</v>
      </c>
      <c r="U1600" s="22" t="str">
        <f t="shared" si="317"/>
        <v/>
      </c>
      <c r="V1600" s="22" t="str">
        <f t="shared" si="318"/>
        <v/>
      </c>
      <c r="W1600" s="22" t="str">
        <f t="shared" si="319"/>
        <v/>
      </c>
      <c r="X1600" s="22" t="str">
        <f t="shared" si="320"/>
        <v/>
      </c>
      <c r="Y1600" s="22">
        <f t="shared" si="321"/>
        <v>0</v>
      </c>
      <c r="Z1600" s="22">
        <f t="shared" si="322"/>
        <v>0</v>
      </c>
      <c r="AA1600" s="22" t="str">
        <f t="shared" si="312"/>
        <v/>
      </c>
      <c r="AB1600" s="22">
        <f>COUNTIF($G$2:G1600,G1600)</f>
        <v>0</v>
      </c>
      <c r="AC1600" s="22" t="str">
        <f t="shared" si="323"/>
        <v/>
      </c>
      <c r="AD1600" s="22" t="e">
        <f>VLOOKUP(D1600,'2-班级信息'!A:AI,35,0)</f>
        <v>#N/A</v>
      </c>
      <c r="AE1600" s="22" t="e">
        <f>VLOOKUP(D1600,'2-班级信息'!A:AL,12,0)</f>
        <v>#N/A</v>
      </c>
      <c r="AF1600" s="22" t="e">
        <f t="shared" si="313"/>
        <v>#N/A</v>
      </c>
      <c r="AG1600" s="22" t="e">
        <f t="shared" si="324"/>
        <v>#N/A</v>
      </c>
    </row>
    <row r="1601" spans="1:33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2" t="str">
        <f t="shared" si="314"/>
        <v xml:space="preserve"> </v>
      </c>
      <c r="R1601" s="22" t="str">
        <f>IF(Q1601="在读",IF(IFERROR(FIND("一",D1601),0)&gt;0,"一对一",VLOOKUP(LEFT(D1601,3),班级编码!A:H,8,0)),Q1601)</f>
        <v xml:space="preserve"> </v>
      </c>
      <c r="S1601" s="22">
        <f t="shared" si="315"/>
        <v>0</v>
      </c>
      <c r="T1601" s="22">
        <f t="shared" si="316"/>
        <v>0</v>
      </c>
      <c r="U1601" s="22" t="str">
        <f t="shared" si="317"/>
        <v/>
      </c>
      <c r="V1601" s="22" t="str">
        <f t="shared" si="318"/>
        <v/>
      </c>
      <c r="W1601" s="22" t="str">
        <f t="shared" si="319"/>
        <v/>
      </c>
      <c r="X1601" s="22" t="str">
        <f t="shared" si="320"/>
        <v/>
      </c>
      <c r="Y1601" s="22">
        <f t="shared" si="321"/>
        <v>0</v>
      </c>
      <c r="Z1601" s="22">
        <f t="shared" si="322"/>
        <v>0</v>
      </c>
      <c r="AA1601" s="22" t="str">
        <f t="shared" si="312"/>
        <v/>
      </c>
      <c r="AB1601" s="22">
        <f>COUNTIF($G$2:G1601,G1601)</f>
        <v>0</v>
      </c>
      <c r="AC1601" s="22" t="str">
        <f t="shared" si="323"/>
        <v/>
      </c>
      <c r="AD1601" s="22" t="e">
        <f>VLOOKUP(D1601,'2-班级信息'!A:AI,35,0)</f>
        <v>#N/A</v>
      </c>
      <c r="AE1601" s="22" t="e">
        <f>VLOOKUP(D1601,'2-班级信息'!A:AL,12,0)</f>
        <v>#N/A</v>
      </c>
      <c r="AF1601" s="22" t="e">
        <f t="shared" si="313"/>
        <v>#N/A</v>
      </c>
      <c r="AG1601" s="22" t="e">
        <f t="shared" si="324"/>
        <v>#N/A</v>
      </c>
    </row>
    <row r="1602" spans="1:33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2" t="str">
        <f t="shared" si="314"/>
        <v xml:space="preserve"> </v>
      </c>
      <c r="R1602" s="22" t="str">
        <f>IF(Q1602="在读",IF(IFERROR(FIND("一",D1602),0)&gt;0,"一对一",VLOOKUP(LEFT(D1602,3),班级编码!A:H,8,0)),Q1602)</f>
        <v xml:space="preserve"> </v>
      </c>
      <c r="S1602" s="22">
        <f t="shared" si="315"/>
        <v>0</v>
      </c>
      <c r="T1602" s="22">
        <f t="shared" si="316"/>
        <v>0</v>
      </c>
      <c r="U1602" s="22" t="str">
        <f t="shared" si="317"/>
        <v/>
      </c>
      <c r="V1602" s="22" t="str">
        <f t="shared" si="318"/>
        <v/>
      </c>
      <c r="W1602" s="22" t="str">
        <f t="shared" si="319"/>
        <v/>
      </c>
      <c r="X1602" s="22" t="str">
        <f t="shared" si="320"/>
        <v/>
      </c>
      <c r="Y1602" s="22">
        <f t="shared" si="321"/>
        <v>0</v>
      </c>
      <c r="Z1602" s="22">
        <f t="shared" si="322"/>
        <v>0</v>
      </c>
      <c r="AA1602" s="22" t="str">
        <f t="shared" ref="AA1602:AA1665" si="325">IF(COUNTIF(G:G,G1602)&gt;1,"重复","")</f>
        <v/>
      </c>
      <c r="AB1602" s="22">
        <f>COUNTIF($G$2:G1602,G1602)</f>
        <v>0</v>
      </c>
      <c r="AC1602" s="22" t="str">
        <f t="shared" si="323"/>
        <v/>
      </c>
      <c r="AD1602" s="22" t="e">
        <f>VLOOKUP(D1602,'2-班级信息'!A:AI,35,0)</f>
        <v>#N/A</v>
      </c>
      <c r="AE1602" s="22" t="e">
        <f>VLOOKUP(D1602,'2-班级信息'!A:AL,12,0)</f>
        <v>#N/A</v>
      </c>
      <c r="AF1602" s="22" t="e">
        <f t="shared" ref="AF1602:AF1665" si="326">IF(R1602="一对一","一对一",VLOOKUP(I1602,AH:AI,2,0))</f>
        <v>#N/A</v>
      </c>
      <c r="AG1602" s="22" t="e">
        <f t="shared" si="324"/>
        <v>#N/A</v>
      </c>
    </row>
    <row r="1603" spans="1:33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2" t="str">
        <f t="shared" ref="Q1603:Q1666" si="327">IF(D1603="停读","停读",IF(D1603="未进班","未进班",IF(AND(M1603="",G1603&lt;&gt;""),"在读"," ")))</f>
        <v xml:space="preserve"> </v>
      </c>
      <c r="R1603" s="22" t="str">
        <f>IF(Q1603="在读",IF(IFERROR(FIND("一",D1603),0)&gt;0,"一对一",VLOOKUP(LEFT(D1603,3),班级编码!A:H,8,0)),Q1603)</f>
        <v xml:space="preserve"> </v>
      </c>
      <c r="S1603" s="22">
        <f t="shared" ref="S1603:S1666" si="328">+D1603</f>
        <v>0</v>
      </c>
      <c r="T1603" s="22">
        <f t="shared" ref="T1603:T1666" si="329">IFERROR(LEFT(F1603,FIND(",",F1603)-1),F1603)</f>
        <v>0</v>
      </c>
      <c r="U1603" s="22" t="str">
        <f t="shared" ref="U1603:U1666" si="330">IF(Y1603=Z1603,X1603,W1603)</f>
        <v/>
      </c>
      <c r="V1603" s="22" t="str">
        <f t="shared" ref="V1603:V1666" si="331">IF(Y1603=Z1603,W1603,X1603)</f>
        <v/>
      </c>
      <c r="W1603" s="22" t="str">
        <f t="shared" ref="W1603:W1666" si="332">IFERROR(MID(F1603,FIND(",",F1603)+1,FIND("@",SUBSTITUTE(F1603,",","@",2))-FIND(",",F1603)-1),IF(ISERROR(FIND(",",F1603)),"",MID(F1603,FIND(",",F1603)+1,20)))</f>
        <v/>
      </c>
      <c r="X1603" s="22" t="str">
        <f t="shared" ref="X1603:X1666" si="333">IFERROR(MID(F1603,FIND("@",SUBSTITUTE(F1603,",","@",2))+1,10),"")</f>
        <v/>
      </c>
      <c r="Y1603" s="22">
        <f t="shared" ref="Y1603:Y1666" si="334">LEN(W1603)</f>
        <v>0</v>
      </c>
      <c r="Z1603" s="22">
        <f t="shared" ref="Z1603:Z1666" si="335">LENB(W1603)</f>
        <v>0</v>
      </c>
      <c r="AA1603" s="22" t="str">
        <f t="shared" si="325"/>
        <v/>
      </c>
      <c r="AB1603" s="22">
        <f>COUNTIF($G$2:G1603,G1603)</f>
        <v>0</v>
      </c>
      <c r="AC1603" s="22" t="str">
        <f t="shared" ref="AC1603:AC1666" si="336">IF(IFERROR(FIND("一",D1603),0)&gt;0,"一对一",LEFT(D1603,3))</f>
        <v/>
      </c>
      <c r="AD1603" s="22" t="e">
        <f>VLOOKUP(D1603,'2-班级信息'!A:AI,35,0)</f>
        <v>#N/A</v>
      </c>
      <c r="AE1603" s="22" t="e">
        <f>VLOOKUP(D1603,'2-班级信息'!A:AL,12,0)</f>
        <v>#N/A</v>
      </c>
      <c r="AF1603" s="22" t="e">
        <f t="shared" si="326"/>
        <v>#N/A</v>
      </c>
      <c r="AG1603" s="22" t="e">
        <f t="shared" ref="AG1603:AG1666" si="337">IF(OR(AF1603="幼儿班",AF1603="中学班",AF1603="一对一"),AF1603,IF(OR(AD1603="周日晚上",AD1603="周五晚上",AD1603="周六晚上"),AD1603,IF(OR(AD1603="周六上午",AD1603="周六下午",AD1603="周日上午",AD1603="周日下午",),"小学周末白天班","小学平时"&amp;AE1603&amp;"班")))</f>
        <v>#N/A</v>
      </c>
    </row>
    <row r="1604" spans="1:33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2" t="str">
        <f t="shared" si="327"/>
        <v xml:space="preserve"> </v>
      </c>
      <c r="R1604" s="22" t="str">
        <f>IF(Q1604="在读",IF(IFERROR(FIND("一",D1604),0)&gt;0,"一对一",VLOOKUP(LEFT(D1604,3),班级编码!A:H,8,0)),Q1604)</f>
        <v xml:space="preserve"> </v>
      </c>
      <c r="S1604" s="22">
        <f t="shared" si="328"/>
        <v>0</v>
      </c>
      <c r="T1604" s="22">
        <f t="shared" si="329"/>
        <v>0</v>
      </c>
      <c r="U1604" s="22" t="str">
        <f t="shared" si="330"/>
        <v/>
      </c>
      <c r="V1604" s="22" t="str">
        <f t="shared" si="331"/>
        <v/>
      </c>
      <c r="W1604" s="22" t="str">
        <f t="shared" si="332"/>
        <v/>
      </c>
      <c r="X1604" s="22" t="str">
        <f t="shared" si="333"/>
        <v/>
      </c>
      <c r="Y1604" s="22">
        <f t="shared" si="334"/>
        <v>0</v>
      </c>
      <c r="Z1604" s="22">
        <f t="shared" si="335"/>
        <v>0</v>
      </c>
      <c r="AA1604" s="22" t="str">
        <f t="shared" si="325"/>
        <v/>
      </c>
      <c r="AB1604" s="22">
        <f>COUNTIF($G$2:G1604,G1604)</f>
        <v>0</v>
      </c>
      <c r="AC1604" s="22" t="str">
        <f t="shared" si="336"/>
        <v/>
      </c>
      <c r="AD1604" s="22" t="e">
        <f>VLOOKUP(D1604,'2-班级信息'!A:AI,35,0)</f>
        <v>#N/A</v>
      </c>
      <c r="AE1604" s="22" t="e">
        <f>VLOOKUP(D1604,'2-班级信息'!A:AL,12,0)</f>
        <v>#N/A</v>
      </c>
      <c r="AF1604" s="22" t="e">
        <f t="shared" si="326"/>
        <v>#N/A</v>
      </c>
      <c r="AG1604" s="22" t="e">
        <f t="shared" si="337"/>
        <v>#N/A</v>
      </c>
    </row>
    <row r="1605" spans="1:33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2" t="str">
        <f t="shared" si="327"/>
        <v xml:space="preserve"> </v>
      </c>
      <c r="R1605" s="22" t="str">
        <f>IF(Q1605="在读",IF(IFERROR(FIND("一",D1605),0)&gt;0,"一对一",VLOOKUP(LEFT(D1605,3),班级编码!A:H,8,0)),Q1605)</f>
        <v xml:space="preserve"> </v>
      </c>
      <c r="S1605" s="22">
        <f t="shared" si="328"/>
        <v>0</v>
      </c>
      <c r="T1605" s="22">
        <f t="shared" si="329"/>
        <v>0</v>
      </c>
      <c r="U1605" s="22" t="str">
        <f t="shared" si="330"/>
        <v/>
      </c>
      <c r="V1605" s="22" t="str">
        <f t="shared" si="331"/>
        <v/>
      </c>
      <c r="W1605" s="22" t="str">
        <f t="shared" si="332"/>
        <v/>
      </c>
      <c r="X1605" s="22" t="str">
        <f t="shared" si="333"/>
        <v/>
      </c>
      <c r="Y1605" s="22">
        <f t="shared" si="334"/>
        <v>0</v>
      </c>
      <c r="Z1605" s="22">
        <f t="shared" si="335"/>
        <v>0</v>
      </c>
      <c r="AA1605" s="22" t="str">
        <f t="shared" si="325"/>
        <v/>
      </c>
      <c r="AB1605" s="22">
        <f>COUNTIF($G$2:G1605,G1605)</f>
        <v>0</v>
      </c>
      <c r="AC1605" s="22" t="str">
        <f t="shared" si="336"/>
        <v/>
      </c>
      <c r="AD1605" s="22" t="e">
        <f>VLOOKUP(D1605,'2-班级信息'!A:AI,35,0)</f>
        <v>#N/A</v>
      </c>
      <c r="AE1605" s="22" t="e">
        <f>VLOOKUP(D1605,'2-班级信息'!A:AL,12,0)</f>
        <v>#N/A</v>
      </c>
      <c r="AF1605" s="22" t="e">
        <f t="shared" si="326"/>
        <v>#N/A</v>
      </c>
      <c r="AG1605" s="22" t="e">
        <f t="shared" si="337"/>
        <v>#N/A</v>
      </c>
    </row>
    <row r="1606" spans="1:33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2" t="str">
        <f t="shared" si="327"/>
        <v xml:space="preserve"> </v>
      </c>
      <c r="R1606" s="22" t="str">
        <f>IF(Q1606="在读",IF(IFERROR(FIND("一",D1606),0)&gt;0,"一对一",VLOOKUP(LEFT(D1606,3),班级编码!A:H,8,0)),Q1606)</f>
        <v xml:space="preserve"> </v>
      </c>
      <c r="S1606" s="22">
        <f t="shared" si="328"/>
        <v>0</v>
      </c>
      <c r="T1606" s="22">
        <f t="shared" si="329"/>
        <v>0</v>
      </c>
      <c r="U1606" s="22" t="str">
        <f t="shared" si="330"/>
        <v/>
      </c>
      <c r="V1606" s="22" t="str">
        <f t="shared" si="331"/>
        <v/>
      </c>
      <c r="W1606" s="22" t="str">
        <f t="shared" si="332"/>
        <v/>
      </c>
      <c r="X1606" s="22" t="str">
        <f t="shared" si="333"/>
        <v/>
      </c>
      <c r="Y1606" s="22">
        <f t="shared" si="334"/>
        <v>0</v>
      </c>
      <c r="Z1606" s="22">
        <f t="shared" si="335"/>
        <v>0</v>
      </c>
      <c r="AA1606" s="22" t="str">
        <f t="shared" si="325"/>
        <v/>
      </c>
      <c r="AB1606" s="22">
        <f>COUNTIF($G$2:G1606,G1606)</f>
        <v>0</v>
      </c>
      <c r="AC1606" s="22" t="str">
        <f t="shared" si="336"/>
        <v/>
      </c>
      <c r="AD1606" s="22" t="e">
        <f>VLOOKUP(D1606,'2-班级信息'!A:AI,35,0)</f>
        <v>#N/A</v>
      </c>
      <c r="AE1606" s="22" t="e">
        <f>VLOOKUP(D1606,'2-班级信息'!A:AL,12,0)</f>
        <v>#N/A</v>
      </c>
      <c r="AF1606" s="22" t="e">
        <f t="shared" si="326"/>
        <v>#N/A</v>
      </c>
      <c r="AG1606" s="22" t="e">
        <f t="shared" si="337"/>
        <v>#N/A</v>
      </c>
    </row>
    <row r="1607" spans="1:33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2" t="str">
        <f t="shared" si="327"/>
        <v xml:space="preserve"> </v>
      </c>
      <c r="R1607" s="22" t="str">
        <f>IF(Q1607="在读",IF(IFERROR(FIND("一",D1607),0)&gt;0,"一对一",VLOOKUP(LEFT(D1607,3),班级编码!A:H,8,0)),Q1607)</f>
        <v xml:space="preserve"> </v>
      </c>
      <c r="S1607" s="22">
        <f t="shared" si="328"/>
        <v>0</v>
      </c>
      <c r="T1607" s="22">
        <f t="shared" si="329"/>
        <v>0</v>
      </c>
      <c r="U1607" s="22" t="str">
        <f t="shared" si="330"/>
        <v/>
      </c>
      <c r="V1607" s="22" t="str">
        <f t="shared" si="331"/>
        <v/>
      </c>
      <c r="W1607" s="22" t="str">
        <f t="shared" si="332"/>
        <v/>
      </c>
      <c r="X1607" s="22" t="str">
        <f t="shared" si="333"/>
        <v/>
      </c>
      <c r="Y1607" s="22">
        <f t="shared" si="334"/>
        <v>0</v>
      </c>
      <c r="Z1607" s="22">
        <f t="shared" si="335"/>
        <v>0</v>
      </c>
      <c r="AA1607" s="22" t="str">
        <f t="shared" si="325"/>
        <v/>
      </c>
      <c r="AB1607" s="22">
        <f>COUNTIF($G$2:G1607,G1607)</f>
        <v>0</v>
      </c>
      <c r="AC1607" s="22" t="str">
        <f t="shared" si="336"/>
        <v/>
      </c>
      <c r="AD1607" s="22" t="e">
        <f>VLOOKUP(D1607,'2-班级信息'!A:AI,35,0)</f>
        <v>#N/A</v>
      </c>
      <c r="AE1607" s="22" t="e">
        <f>VLOOKUP(D1607,'2-班级信息'!A:AL,12,0)</f>
        <v>#N/A</v>
      </c>
      <c r="AF1607" s="22" t="e">
        <f t="shared" si="326"/>
        <v>#N/A</v>
      </c>
      <c r="AG1607" s="22" t="e">
        <f t="shared" si="337"/>
        <v>#N/A</v>
      </c>
    </row>
    <row r="1608" spans="1:33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2" t="str">
        <f t="shared" si="327"/>
        <v xml:space="preserve"> </v>
      </c>
      <c r="R1608" s="22" t="str">
        <f>IF(Q1608="在读",IF(IFERROR(FIND("一",D1608),0)&gt;0,"一对一",VLOOKUP(LEFT(D1608,3),班级编码!A:H,8,0)),Q1608)</f>
        <v xml:space="preserve"> </v>
      </c>
      <c r="S1608" s="22">
        <f t="shared" si="328"/>
        <v>0</v>
      </c>
      <c r="T1608" s="22">
        <f t="shared" si="329"/>
        <v>0</v>
      </c>
      <c r="U1608" s="22" t="str">
        <f t="shared" si="330"/>
        <v/>
      </c>
      <c r="V1608" s="22" t="str">
        <f t="shared" si="331"/>
        <v/>
      </c>
      <c r="W1608" s="22" t="str">
        <f t="shared" si="332"/>
        <v/>
      </c>
      <c r="X1608" s="22" t="str">
        <f t="shared" si="333"/>
        <v/>
      </c>
      <c r="Y1608" s="22">
        <f t="shared" si="334"/>
        <v>0</v>
      </c>
      <c r="Z1608" s="22">
        <f t="shared" si="335"/>
        <v>0</v>
      </c>
      <c r="AA1608" s="22" t="str">
        <f t="shared" si="325"/>
        <v/>
      </c>
      <c r="AB1608" s="22">
        <f>COUNTIF($G$2:G1608,G1608)</f>
        <v>0</v>
      </c>
      <c r="AC1608" s="22" t="str">
        <f t="shared" si="336"/>
        <v/>
      </c>
      <c r="AD1608" s="22" t="e">
        <f>VLOOKUP(D1608,'2-班级信息'!A:AI,35,0)</f>
        <v>#N/A</v>
      </c>
      <c r="AE1608" s="22" t="e">
        <f>VLOOKUP(D1608,'2-班级信息'!A:AL,12,0)</f>
        <v>#N/A</v>
      </c>
      <c r="AF1608" s="22" t="e">
        <f t="shared" si="326"/>
        <v>#N/A</v>
      </c>
      <c r="AG1608" s="22" t="e">
        <f t="shared" si="337"/>
        <v>#N/A</v>
      </c>
    </row>
    <row r="1609" spans="1:33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2" t="str">
        <f t="shared" si="327"/>
        <v xml:space="preserve"> </v>
      </c>
      <c r="R1609" s="22" t="str">
        <f>IF(Q1609="在读",IF(IFERROR(FIND("一",D1609),0)&gt;0,"一对一",VLOOKUP(LEFT(D1609,3),班级编码!A:H,8,0)),Q1609)</f>
        <v xml:space="preserve"> </v>
      </c>
      <c r="S1609" s="22">
        <f t="shared" si="328"/>
        <v>0</v>
      </c>
      <c r="T1609" s="22">
        <f t="shared" si="329"/>
        <v>0</v>
      </c>
      <c r="U1609" s="22" t="str">
        <f t="shared" si="330"/>
        <v/>
      </c>
      <c r="V1609" s="22" t="str">
        <f t="shared" si="331"/>
        <v/>
      </c>
      <c r="W1609" s="22" t="str">
        <f t="shared" si="332"/>
        <v/>
      </c>
      <c r="X1609" s="22" t="str">
        <f t="shared" si="333"/>
        <v/>
      </c>
      <c r="Y1609" s="22">
        <f t="shared" si="334"/>
        <v>0</v>
      </c>
      <c r="Z1609" s="22">
        <f t="shared" si="335"/>
        <v>0</v>
      </c>
      <c r="AA1609" s="22" t="str">
        <f t="shared" si="325"/>
        <v/>
      </c>
      <c r="AB1609" s="22">
        <f>COUNTIF($G$2:G1609,G1609)</f>
        <v>0</v>
      </c>
      <c r="AC1609" s="22" t="str">
        <f t="shared" si="336"/>
        <v/>
      </c>
      <c r="AD1609" s="22" t="e">
        <f>VLOOKUP(D1609,'2-班级信息'!A:AI,35,0)</f>
        <v>#N/A</v>
      </c>
      <c r="AE1609" s="22" t="e">
        <f>VLOOKUP(D1609,'2-班级信息'!A:AL,12,0)</f>
        <v>#N/A</v>
      </c>
      <c r="AF1609" s="22" t="e">
        <f t="shared" si="326"/>
        <v>#N/A</v>
      </c>
      <c r="AG1609" s="22" t="e">
        <f t="shared" si="337"/>
        <v>#N/A</v>
      </c>
    </row>
    <row r="1610" spans="1:33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2" t="str">
        <f t="shared" si="327"/>
        <v xml:space="preserve"> </v>
      </c>
      <c r="R1610" s="22" t="str">
        <f>IF(Q1610="在读",IF(IFERROR(FIND("一",D1610),0)&gt;0,"一对一",VLOOKUP(LEFT(D1610,3),班级编码!A:H,8,0)),Q1610)</f>
        <v xml:space="preserve"> </v>
      </c>
      <c r="S1610" s="22">
        <f t="shared" si="328"/>
        <v>0</v>
      </c>
      <c r="T1610" s="22">
        <f t="shared" si="329"/>
        <v>0</v>
      </c>
      <c r="U1610" s="22" t="str">
        <f t="shared" si="330"/>
        <v/>
      </c>
      <c r="V1610" s="22" t="str">
        <f t="shared" si="331"/>
        <v/>
      </c>
      <c r="W1610" s="22" t="str">
        <f t="shared" si="332"/>
        <v/>
      </c>
      <c r="X1610" s="22" t="str">
        <f t="shared" si="333"/>
        <v/>
      </c>
      <c r="Y1610" s="22">
        <f t="shared" si="334"/>
        <v>0</v>
      </c>
      <c r="Z1610" s="22">
        <f t="shared" si="335"/>
        <v>0</v>
      </c>
      <c r="AA1610" s="22" t="str">
        <f t="shared" si="325"/>
        <v/>
      </c>
      <c r="AB1610" s="22">
        <f>COUNTIF($G$2:G1610,G1610)</f>
        <v>0</v>
      </c>
      <c r="AC1610" s="22" t="str">
        <f t="shared" si="336"/>
        <v/>
      </c>
      <c r="AD1610" s="22" t="e">
        <f>VLOOKUP(D1610,'2-班级信息'!A:AI,35,0)</f>
        <v>#N/A</v>
      </c>
      <c r="AE1610" s="22" t="e">
        <f>VLOOKUP(D1610,'2-班级信息'!A:AL,12,0)</f>
        <v>#N/A</v>
      </c>
      <c r="AF1610" s="22" t="e">
        <f t="shared" si="326"/>
        <v>#N/A</v>
      </c>
      <c r="AG1610" s="22" t="e">
        <f t="shared" si="337"/>
        <v>#N/A</v>
      </c>
    </row>
    <row r="1611" spans="1:33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2" t="str">
        <f t="shared" si="327"/>
        <v xml:space="preserve"> </v>
      </c>
      <c r="R1611" s="22" t="str">
        <f>IF(Q1611="在读",IF(IFERROR(FIND("一",D1611),0)&gt;0,"一对一",VLOOKUP(LEFT(D1611,3),班级编码!A:H,8,0)),Q1611)</f>
        <v xml:space="preserve"> </v>
      </c>
      <c r="S1611" s="22">
        <f t="shared" si="328"/>
        <v>0</v>
      </c>
      <c r="T1611" s="22">
        <f t="shared" si="329"/>
        <v>0</v>
      </c>
      <c r="U1611" s="22" t="str">
        <f t="shared" si="330"/>
        <v/>
      </c>
      <c r="V1611" s="22" t="str">
        <f t="shared" si="331"/>
        <v/>
      </c>
      <c r="W1611" s="22" t="str">
        <f t="shared" si="332"/>
        <v/>
      </c>
      <c r="X1611" s="22" t="str">
        <f t="shared" si="333"/>
        <v/>
      </c>
      <c r="Y1611" s="22">
        <f t="shared" si="334"/>
        <v>0</v>
      </c>
      <c r="Z1611" s="22">
        <f t="shared" si="335"/>
        <v>0</v>
      </c>
      <c r="AA1611" s="22" t="str">
        <f t="shared" si="325"/>
        <v/>
      </c>
      <c r="AB1611" s="22">
        <f>COUNTIF($G$2:G1611,G1611)</f>
        <v>0</v>
      </c>
      <c r="AC1611" s="22" t="str">
        <f t="shared" si="336"/>
        <v/>
      </c>
      <c r="AD1611" s="22" t="e">
        <f>VLOOKUP(D1611,'2-班级信息'!A:AI,35,0)</f>
        <v>#N/A</v>
      </c>
      <c r="AE1611" s="22" t="e">
        <f>VLOOKUP(D1611,'2-班级信息'!A:AL,12,0)</f>
        <v>#N/A</v>
      </c>
      <c r="AF1611" s="22" t="e">
        <f t="shared" si="326"/>
        <v>#N/A</v>
      </c>
      <c r="AG1611" s="22" t="e">
        <f t="shared" si="337"/>
        <v>#N/A</v>
      </c>
    </row>
    <row r="1612" spans="1:33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2" t="str">
        <f t="shared" si="327"/>
        <v xml:space="preserve"> </v>
      </c>
      <c r="R1612" s="22" t="str">
        <f>IF(Q1612="在读",IF(IFERROR(FIND("一",D1612),0)&gt;0,"一对一",VLOOKUP(LEFT(D1612,3),班级编码!A:H,8,0)),Q1612)</f>
        <v xml:space="preserve"> </v>
      </c>
      <c r="S1612" s="22">
        <f t="shared" si="328"/>
        <v>0</v>
      </c>
      <c r="T1612" s="22">
        <f t="shared" si="329"/>
        <v>0</v>
      </c>
      <c r="U1612" s="22" t="str">
        <f t="shared" si="330"/>
        <v/>
      </c>
      <c r="V1612" s="22" t="str">
        <f t="shared" si="331"/>
        <v/>
      </c>
      <c r="W1612" s="22" t="str">
        <f t="shared" si="332"/>
        <v/>
      </c>
      <c r="X1612" s="22" t="str">
        <f t="shared" si="333"/>
        <v/>
      </c>
      <c r="Y1612" s="22">
        <f t="shared" si="334"/>
        <v>0</v>
      </c>
      <c r="Z1612" s="22">
        <f t="shared" si="335"/>
        <v>0</v>
      </c>
      <c r="AA1612" s="22" t="str">
        <f t="shared" si="325"/>
        <v/>
      </c>
      <c r="AB1612" s="22">
        <f>COUNTIF($G$2:G1612,G1612)</f>
        <v>0</v>
      </c>
      <c r="AC1612" s="22" t="str">
        <f t="shared" si="336"/>
        <v/>
      </c>
      <c r="AD1612" s="22" t="e">
        <f>VLOOKUP(D1612,'2-班级信息'!A:AI,35,0)</f>
        <v>#N/A</v>
      </c>
      <c r="AE1612" s="22" t="e">
        <f>VLOOKUP(D1612,'2-班级信息'!A:AL,12,0)</f>
        <v>#N/A</v>
      </c>
      <c r="AF1612" s="22" t="e">
        <f t="shared" si="326"/>
        <v>#N/A</v>
      </c>
      <c r="AG1612" s="22" t="e">
        <f t="shared" si="337"/>
        <v>#N/A</v>
      </c>
    </row>
    <row r="1613" spans="1:33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2" t="str">
        <f t="shared" si="327"/>
        <v xml:space="preserve"> </v>
      </c>
      <c r="R1613" s="22" t="str">
        <f>IF(Q1613="在读",IF(IFERROR(FIND("一",D1613),0)&gt;0,"一对一",VLOOKUP(LEFT(D1613,3),班级编码!A:H,8,0)),Q1613)</f>
        <v xml:space="preserve"> </v>
      </c>
      <c r="S1613" s="22">
        <f t="shared" si="328"/>
        <v>0</v>
      </c>
      <c r="T1613" s="22">
        <f t="shared" si="329"/>
        <v>0</v>
      </c>
      <c r="U1613" s="22" t="str">
        <f t="shared" si="330"/>
        <v/>
      </c>
      <c r="V1613" s="22" t="str">
        <f t="shared" si="331"/>
        <v/>
      </c>
      <c r="W1613" s="22" t="str">
        <f t="shared" si="332"/>
        <v/>
      </c>
      <c r="X1613" s="22" t="str">
        <f t="shared" si="333"/>
        <v/>
      </c>
      <c r="Y1613" s="22">
        <f t="shared" si="334"/>
        <v>0</v>
      </c>
      <c r="Z1613" s="22">
        <f t="shared" si="335"/>
        <v>0</v>
      </c>
      <c r="AA1613" s="22" t="str">
        <f t="shared" si="325"/>
        <v/>
      </c>
      <c r="AB1613" s="22">
        <f>COUNTIF($G$2:G1613,G1613)</f>
        <v>0</v>
      </c>
      <c r="AC1613" s="22" t="str">
        <f t="shared" si="336"/>
        <v/>
      </c>
      <c r="AD1613" s="22" t="e">
        <f>VLOOKUP(D1613,'2-班级信息'!A:AI,35,0)</f>
        <v>#N/A</v>
      </c>
      <c r="AE1613" s="22" t="e">
        <f>VLOOKUP(D1613,'2-班级信息'!A:AL,12,0)</f>
        <v>#N/A</v>
      </c>
      <c r="AF1613" s="22" t="e">
        <f t="shared" si="326"/>
        <v>#N/A</v>
      </c>
      <c r="AG1613" s="22" t="e">
        <f t="shared" si="337"/>
        <v>#N/A</v>
      </c>
    </row>
    <row r="1614" spans="1:33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2" t="str">
        <f t="shared" si="327"/>
        <v xml:space="preserve"> </v>
      </c>
      <c r="R1614" s="22" t="str">
        <f>IF(Q1614="在读",IF(IFERROR(FIND("一",D1614),0)&gt;0,"一对一",VLOOKUP(LEFT(D1614,3),班级编码!A:H,8,0)),Q1614)</f>
        <v xml:space="preserve"> </v>
      </c>
      <c r="S1614" s="22">
        <f t="shared" si="328"/>
        <v>0</v>
      </c>
      <c r="T1614" s="22">
        <f t="shared" si="329"/>
        <v>0</v>
      </c>
      <c r="U1614" s="22" t="str">
        <f t="shared" si="330"/>
        <v/>
      </c>
      <c r="V1614" s="22" t="str">
        <f t="shared" si="331"/>
        <v/>
      </c>
      <c r="W1614" s="22" t="str">
        <f t="shared" si="332"/>
        <v/>
      </c>
      <c r="X1614" s="22" t="str">
        <f t="shared" si="333"/>
        <v/>
      </c>
      <c r="Y1614" s="22">
        <f t="shared" si="334"/>
        <v>0</v>
      </c>
      <c r="Z1614" s="22">
        <f t="shared" si="335"/>
        <v>0</v>
      </c>
      <c r="AA1614" s="22" t="str">
        <f t="shared" si="325"/>
        <v/>
      </c>
      <c r="AB1614" s="22">
        <f>COUNTIF($G$2:G1614,G1614)</f>
        <v>0</v>
      </c>
      <c r="AC1614" s="22" t="str">
        <f t="shared" si="336"/>
        <v/>
      </c>
      <c r="AD1614" s="22" t="e">
        <f>VLOOKUP(D1614,'2-班级信息'!A:AI,35,0)</f>
        <v>#N/A</v>
      </c>
      <c r="AE1614" s="22" t="e">
        <f>VLOOKUP(D1614,'2-班级信息'!A:AL,12,0)</f>
        <v>#N/A</v>
      </c>
      <c r="AF1614" s="22" t="e">
        <f t="shared" si="326"/>
        <v>#N/A</v>
      </c>
      <c r="AG1614" s="22" t="e">
        <f t="shared" si="337"/>
        <v>#N/A</v>
      </c>
    </row>
    <row r="1615" spans="1:33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2" t="str">
        <f t="shared" si="327"/>
        <v xml:space="preserve"> </v>
      </c>
      <c r="R1615" s="22" t="str">
        <f>IF(Q1615="在读",IF(IFERROR(FIND("一",D1615),0)&gt;0,"一对一",VLOOKUP(LEFT(D1615,3),班级编码!A:H,8,0)),Q1615)</f>
        <v xml:space="preserve"> </v>
      </c>
      <c r="S1615" s="22">
        <f t="shared" si="328"/>
        <v>0</v>
      </c>
      <c r="T1615" s="22">
        <f t="shared" si="329"/>
        <v>0</v>
      </c>
      <c r="U1615" s="22" t="str">
        <f t="shared" si="330"/>
        <v/>
      </c>
      <c r="V1615" s="22" t="str">
        <f t="shared" si="331"/>
        <v/>
      </c>
      <c r="W1615" s="22" t="str">
        <f t="shared" si="332"/>
        <v/>
      </c>
      <c r="X1615" s="22" t="str">
        <f t="shared" si="333"/>
        <v/>
      </c>
      <c r="Y1615" s="22">
        <f t="shared" si="334"/>
        <v>0</v>
      </c>
      <c r="Z1615" s="22">
        <f t="shared" si="335"/>
        <v>0</v>
      </c>
      <c r="AA1615" s="22" t="str">
        <f t="shared" si="325"/>
        <v/>
      </c>
      <c r="AB1615" s="22">
        <f>COUNTIF($G$2:G1615,G1615)</f>
        <v>0</v>
      </c>
      <c r="AC1615" s="22" t="str">
        <f t="shared" si="336"/>
        <v/>
      </c>
      <c r="AD1615" s="22" t="e">
        <f>VLOOKUP(D1615,'2-班级信息'!A:AI,35,0)</f>
        <v>#N/A</v>
      </c>
      <c r="AE1615" s="22" t="e">
        <f>VLOOKUP(D1615,'2-班级信息'!A:AL,12,0)</f>
        <v>#N/A</v>
      </c>
      <c r="AF1615" s="22" t="e">
        <f t="shared" si="326"/>
        <v>#N/A</v>
      </c>
      <c r="AG1615" s="22" t="e">
        <f t="shared" si="337"/>
        <v>#N/A</v>
      </c>
    </row>
    <row r="1616" spans="1:33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2" t="str">
        <f t="shared" si="327"/>
        <v xml:space="preserve"> </v>
      </c>
      <c r="R1616" s="22" t="str">
        <f>IF(Q1616="在读",IF(IFERROR(FIND("一",D1616),0)&gt;0,"一对一",VLOOKUP(LEFT(D1616,3),班级编码!A:H,8,0)),Q1616)</f>
        <v xml:space="preserve"> </v>
      </c>
      <c r="S1616" s="22">
        <f t="shared" si="328"/>
        <v>0</v>
      </c>
      <c r="T1616" s="22">
        <f t="shared" si="329"/>
        <v>0</v>
      </c>
      <c r="U1616" s="22" t="str">
        <f t="shared" si="330"/>
        <v/>
      </c>
      <c r="V1616" s="22" t="str">
        <f t="shared" si="331"/>
        <v/>
      </c>
      <c r="W1616" s="22" t="str">
        <f t="shared" si="332"/>
        <v/>
      </c>
      <c r="X1616" s="22" t="str">
        <f t="shared" si="333"/>
        <v/>
      </c>
      <c r="Y1616" s="22">
        <f t="shared" si="334"/>
        <v>0</v>
      </c>
      <c r="Z1616" s="22">
        <f t="shared" si="335"/>
        <v>0</v>
      </c>
      <c r="AA1616" s="22" t="str">
        <f t="shared" si="325"/>
        <v/>
      </c>
      <c r="AB1616" s="22">
        <f>COUNTIF($G$2:G1616,G1616)</f>
        <v>0</v>
      </c>
      <c r="AC1616" s="22" t="str">
        <f t="shared" si="336"/>
        <v/>
      </c>
      <c r="AD1616" s="22" t="e">
        <f>VLOOKUP(D1616,'2-班级信息'!A:AI,35,0)</f>
        <v>#N/A</v>
      </c>
      <c r="AE1616" s="22" t="e">
        <f>VLOOKUP(D1616,'2-班级信息'!A:AL,12,0)</f>
        <v>#N/A</v>
      </c>
      <c r="AF1616" s="22" t="e">
        <f t="shared" si="326"/>
        <v>#N/A</v>
      </c>
      <c r="AG1616" s="22" t="e">
        <f t="shared" si="337"/>
        <v>#N/A</v>
      </c>
    </row>
    <row r="1617" spans="1:33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2" t="str">
        <f t="shared" si="327"/>
        <v xml:space="preserve"> </v>
      </c>
      <c r="R1617" s="22" t="str">
        <f>IF(Q1617="在读",IF(IFERROR(FIND("一",D1617),0)&gt;0,"一对一",VLOOKUP(LEFT(D1617,3),班级编码!A:H,8,0)),Q1617)</f>
        <v xml:space="preserve"> </v>
      </c>
      <c r="S1617" s="22">
        <f t="shared" si="328"/>
        <v>0</v>
      </c>
      <c r="T1617" s="22">
        <f t="shared" si="329"/>
        <v>0</v>
      </c>
      <c r="U1617" s="22" t="str">
        <f t="shared" si="330"/>
        <v/>
      </c>
      <c r="V1617" s="22" t="str">
        <f t="shared" si="331"/>
        <v/>
      </c>
      <c r="W1617" s="22" t="str">
        <f t="shared" si="332"/>
        <v/>
      </c>
      <c r="X1617" s="22" t="str">
        <f t="shared" si="333"/>
        <v/>
      </c>
      <c r="Y1617" s="22">
        <f t="shared" si="334"/>
        <v>0</v>
      </c>
      <c r="Z1617" s="22">
        <f t="shared" si="335"/>
        <v>0</v>
      </c>
      <c r="AA1617" s="22" t="str">
        <f t="shared" si="325"/>
        <v/>
      </c>
      <c r="AB1617" s="22">
        <f>COUNTIF($G$2:G1617,G1617)</f>
        <v>0</v>
      </c>
      <c r="AC1617" s="22" t="str">
        <f t="shared" si="336"/>
        <v/>
      </c>
      <c r="AD1617" s="22" t="e">
        <f>VLOOKUP(D1617,'2-班级信息'!A:AI,35,0)</f>
        <v>#N/A</v>
      </c>
      <c r="AE1617" s="22" t="e">
        <f>VLOOKUP(D1617,'2-班级信息'!A:AL,12,0)</f>
        <v>#N/A</v>
      </c>
      <c r="AF1617" s="22" t="e">
        <f t="shared" si="326"/>
        <v>#N/A</v>
      </c>
      <c r="AG1617" s="22" t="e">
        <f t="shared" si="337"/>
        <v>#N/A</v>
      </c>
    </row>
    <row r="1618" spans="1:33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2" t="str">
        <f t="shared" si="327"/>
        <v xml:space="preserve"> </v>
      </c>
      <c r="R1618" s="22" t="str">
        <f>IF(Q1618="在读",IF(IFERROR(FIND("一",D1618),0)&gt;0,"一对一",VLOOKUP(LEFT(D1618,3),班级编码!A:H,8,0)),Q1618)</f>
        <v xml:space="preserve"> </v>
      </c>
      <c r="S1618" s="22">
        <f t="shared" si="328"/>
        <v>0</v>
      </c>
      <c r="T1618" s="22">
        <f t="shared" si="329"/>
        <v>0</v>
      </c>
      <c r="U1618" s="22" t="str">
        <f t="shared" si="330"/>
        <v/>
      </c>
      <c r="V1618" s="22" t="str">
        <f t="shared" si="331"/>
        <v/>
      </c>
      <c r="W1618" s="22" t="str">
        <f t="shared" si="332"/>
        <v/>
      </c>
      <c r="X1618" s="22" t="str">
        <f t="shared" si="333"/>
        <v/>
      </c>
      <c r="Y1618" s="22">
        <f t="shared" si="334"/>
        <v>0</v>
      </c>
      <c r="Z1618" s="22">
        <f t="shared" si="335"/>
        <v>0</v>
      </c>
      <c r="AA1618" s="22" t="str">
        <f t="shared" si="325"/>
        <v/>
      </c>
      <c r="AB1618" s="22">
        <f>COUNTIF($G$2:G1618,G1618)</f>
        <v>0</v>
      </c>
      <c r="AC1618" s="22" t="str">
        <f t="shared" si="336"/>
        <v/>
      </c>
      <c r="AD1618" s="22" t="e">
        <f>VLOOKUP(D1618,'2-班级信息'!A:AI,35,0)</f>
        <v>#N/A</v>
      </c>
      <c r="AE1618" s="22" t="e">
        <f>VLOOKUP(D1618,'2-班级信息'!A:AL,12,0)</f>
        <v>#N/A</v>
      </c>
      <c r="AF1618" s="22" t="e">
        <f t="shared" si="326"/>
        <v>#N/A</v>
      </c>
      <c r="AG1618" s="22" t="e">
        <f t="shared" si="337"/>
        <v>#N/A</v>
      </c>
    </row>
    <row r="1619" spans="1:33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2" t="str">
        <f t="shared" si="327"/>
        <v xml:space="preserve"> </v>
      </c>
      <c r="R1619" s="22" t="str">
        <f>IF(Q1619="在读",IF(IFERROR(FIND("一",D1619),0)&gt;0,"一对一",VLOOKUP(LEFT(D1619,3),班级编码!A:H,8,0)),Q1619)</f>
        <v xml:space="preserve"> </v>
      </c>
      <c r="S1619" s="22">
        <f t="shared" si="328"/>
        <v>0</v>
      </c>
      <c r="T1619" s="22">
        <f t="shared" si="329"/>
        <v>0</v>
      </c>
      <c r="U1619" s="22" t="str">
        <f t="shared" si="330"/>
        <v/>
      </c>
      <c r="V1619" s="22" t="str">
        <f t="shared" si="331"/>
        <v/>
      </c>
      <c r="W1619" s="22" t="str">
        <f t="shared" si="332"/>
        <v/>
      </c>
      <c r="X1619" s="22" t="str">
        <f t="shared" si="333"/>
        <v/>
      </c>
      <c r="Y1619" s="22">
        <f t="shared" si="334"/>
        <v>0</v>
      </c>
      <c r="Z1619" s="22">
        <f t="shared" si="335"/>
        <v>0</v>
      </c>
      <c r="AA1619" s="22" t="str">
        <f t="shared" si="325"/>
        <v/>
      </c>
      <c r="AB1619" s="22">
        <f>COUNTIF($G$2:G1619,G1619)</f>
        <v>0</v>
      </c>
      <c r="AC1619" s="22" t="str">
        <f t="shared" si="336"/>
        <v/>
      </c>
      <c r="AD1619" s="22" t="e">
        <f>VLOOKUP(D1619,'2-班级信息'!A:AI,35,0)</f>
        <v>#N/A</v>
      </c>
      <c r="AE1619" s="22" t="e">
        <f>VLOOKUP(D1619,'2-班级信息'!A:AL,12,0)</f>
        <v>#N/A</v>
      </c>
      <c r="AF1619" s="22" t="e">
        <f t="shared" si="326"/>
        <v>#N/A</v>
      </c>
      <c r="AG1619" s="22" t="e">
        <f t="shared" si="337"/>
        <v>#N/A</v>
      </c>
    </row>
    <row r="1620" spans="1:33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2" t="str">
        <f t="shared" si="327"/>
        <v xml:space="preserve"> </v>
      </c>
      <c r="R1620" s="22" t="str">
        <f>IF(Q1620="在读",IF(IFERROR(FIND("一",D1620),0)&gt;0,"一对一",VLOOKUP(LEFT(D1620,3),班级编码!A:H,8,0)),Q1620)</f>
        <v xml:space="preserve"> </v>
      </c>
      <c r="S1620" s="22">
        <f t="shared" si="328"/>
        <v>0</v>
      </c>
      <c r="T1620" s="22">
        <f t="shared" si="329"/>
        <v>0</v>
      </c>
      <c r="U1620" s="22" t="str">
        <f t="shared" si="330"/>
        <v/>
      </c>
      <c r="V1620" s="22" t="str">
        <f t="shared" si="331"/>
        <v/>
      </c>
      <c r="W1620" s="22" t="str">
        <f t="shared" si="332"/>
        <v/>
      </c>
      <c r="X1620" s="22" t="str">
        <f t="shared" si="333"/>
        <v/>
      </c>
      <c r="Y1620" s="22">
        <f t="shared" si="334"/>
        <v>0</v>
      </c>
      <c r="Z1620" s="22">
        <f t="shared" si="335"/>
        <v>0</v>
      </c>
      <c r="AA1620" s="22" t="str">
        <f t="shared" si="325"/>
        <v/>
      </c>
      <c r="AB1620" s="22">
        <f>COUNTIF($G$2:G1620,G1620)</f>
        <v>0</v>
      </c>
      <c r="AC1620" s="22" t="str">
        <f t="shared" si="336"/>
        <v/>
      </c>
      <c r="AD1620" s="22" t="e">
        <f>VLOOKUP(D1620,'2-班级信息'!A:AI,35,0)</f>
        <v>#N/A</v>
      </c>
      <c r="AE1620" s="22" t="e">
        <f>VLOOKUP(D1620,'2-班级信息'!A:AL,12,0)</f>
        <v>#N/A</v>
      </c>
      <c r="AF1620" s="22" t="e">
        <f t="shared" si="326"/>
        <v>#N/A</v>
      </c>
      <c r="AG1620" s="22" t="e">
        <f t="shared" si="337"/>
        <v>#N/A</v>
      </c>
    </row>
    <row r="1621" spans="1:33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2" t="str">
        <f t="shared" si="327"/>
        <v xml:space="preserve"> </v>
      </c>
      <c r="R1621" s="22" t="str">
        <f>IF(Q1621="在读",IF(IFERROR(FIND("一",D1621),0)&gt;0,"一对一",VLOOKUP(LEFT(D1621,3),班级编码!A:H,8,0)),Q1621)</f>
        <v xml:space="preserve"> </v>
      </c>
      <c r="S1621" s="22">
        <f t="shared" si="328"/>
        <v>0</v>
      </c>
      <c r="T1621" s="22">
        <f t="shared" si="329"/>
        <v>0</v>
      </c>
      <c r="U1621" s="22" t="str">
        <f t="shared" si="330"/>
        <v/>
      </c>
      <c r="V1621" s="22" t="str">
        <f t="shared" si="331"/>
        <v/>
      </c>
      <c r="W1621" s="22" t="str">
        <f t="shared" si="332"/>
        <v/>
      </c>
      <c r="X1621" s="22" t="str">
        <f t="shared" si="333"/>
        <v/>
      </c>
      <c r="Y1621" s="22">
        <f t="shared" si="334"/>
        <v>0</v>
      </c>
      <c r="Z1621" s="22">
        <f t="shared" si="335"/>
        <v>0</v>
      </c>
      <c r="AA1621" s="22" t="str">
        <f t="shared" si="325"/>
        <v/>
      </c>
      <c r="AB1621" s="22">
        <f>COUNTIF($G$2:G1621,G1621)</f>
        <v>0</v>
      </c>
      <c r="AC1621" s="22" t="str">
        <f t="shared" si="336"/>
        <v/>
      </c>
      <c r="AD1621" s="22" t="e">
        <f>VLOOKUP(D1621,'2-班级信息'!A:AI,35,0)</f>
        <v>#N/A</v>
      </c>
      <c r="AE1621" s="22" t="e">
        <f>VLOOKUP(D1621,'2-班级信息'!A:AL,12,0)</f>
        <v>#N/A</v>
      </c>
      <c r="AF1621" s="22" t="e">
        <f t="shared" si="326"/>
        <v>#N/A</v>
      </c>
      <c r="AG1621" s="22" t="e">
        <f t="shared" si="337"/>
        <v>#N/A</v>
      </c>
    </row>
    <row r="1622" spans="1:33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2" t="str">
        <f t="shared" si="327"/>
        <v xml:space="preserve"> </v>
      </c>
      <c r="R1622" s="22" t="str">
        <f>IF(Q1622="在读",IF(IFERROR(FIND("一",D1622),0)&gt;0,"一对一",VLOOKUP(LEFT(D1622,3),班级编码!A:H,8,0)),Q1622)</f>
        <v xml:space="preserve"> </v>
      </c>
      <c r="S1622" s="22">
        <f t="shared" si="328"/>
        <v>0</v>
      </c>
      <c r="T1622" s="22">
        <f t="shared" si="329"/>
        <v>0</v>
      </c>
      <c r="U1622" s="22" t="str">
        <f t="shared" si="330"/>
        <v/>
      </c>
      <c r="V1622" s="22" t="str">
        <f t="shared" si="331"/>
        <v/>
      </c>
      <c r="W1622" s="22" t="str">
        <f t="shared" si="332"/>
        <v/>
      </c>
      <c r="X1622" s="22" t="str">
        <f t="shared" si="333"/>
        <v/>
      </c>
      <c r="Y1622" s="22">
        <f t="shared" si="334"/>
        <v>0</v>
      </c>
      <c r="Z1622" s="22">
        <f t="shared" si="335"/>
        <v>0</v>
      </c>
      <c r="AA1622" s="22" t="str">
        <f t="shared" si="325"/>
        <v/>
      </c>
      <c r="AB1622" s="22">
        <f>COUNTIF($G$2:G1622,G1622)</f>
        <v>0</v>
      </c>
      <c r="AC1622" s="22" t="str">
        <f t="shared" si="336"/>
        <v/>
      </c>
      <c r="AD1622" s="22" t="e">
        <f>VLOOKUP(D1622,'2-班级信息'!A:AI,35,0)</f>
        <v>#N/A</v>
      </c>
      <c r="AE1622" s="22" t="e">
        <f>VLOOKUP(D1622,'2-班级信息'!A:AL,12,0)</f>
        <v>#N/A</v>
      </c>
      <c r="AF1622" s="22" t="e">
        <f t="shared" si="326"/>
        <v>#N/A</v>
      </c>
      <c r="AG1622" s="22" t="e">
        <f t="shared" si="337"/>
        <v>#N/A</v>
      </c>
    </row>
    <row r="1623" spans="1:33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2" t="str">
        <f t="shared" si="327"/>
        <v xml:space="preserve"> </v>
      </c>
      <c r="R1623" s="22" t="str">
        <f>IF(Q1623="在读",IF(IFERROR(FIND("一",D1623),0)&gt;0,"一对一",VLOOKUP(LEFT(D1623,3),班级编码!A:H,8,0)),Q1623)</f>
        <v xml:space="preserve"> </v>
      </c>
      <c r="S1623" s="22">
        <f t="shared" si="328"/>
        <v>0</v>
      </c>
      <c r="T1623" s="22">
        <f t="shared" si="329"/>
        <v>0</v>
      </c>
      <c r="U1623" s="22" t="str">
        <f t="shared" si="330"/>
        <v/>
      </c>
      <c r="V1623" s="22" t="str">
        <f t="shared" si="331"/>
        <v/>
      </c>
      <c r="W1623" s="22" t="str">
        <f t="shared" si="332"/>
        <v/>
      </c>
      <c r="X1623" s="22" t="str">
        <f t="shared" si="333"/>
        <v/>
      </c>
      <c r="Y1623" s="22">
        <f t="shared" si="334"/>
        <v>0</v>
      </c>
      <c r="Z1623" s="22">
        <f t="shared" si="335"/>
        <v>0</v>
      </c>
      <c r="AA1623" s="22" t="str">
        <f t="shared" si="325"/>
        <v/>
      </c>
      <c r="AB1623" s="22">
        <f>COUNTIF($G$2:G1623,G1623)</f>
        <v>0</v>
      </c>
      <c r="AC1623" s="22" t="str">
        <f t="shared" si="336"/>
        <v/>
      </c>
      <c r="AD1623" s="22" t="e">
        <f>VLOOKUP(D1623,'2-班级信息'!A:AI,35,0)</f>
        <v>#N/A</v>
      </c>
      <c r="AE1623" s="22" t="e">
        <f>VLOOKUP(D1623,'2-班级信息'!A:AL,12,0)</f>
        <v>#N/A</v>
      </c>
      <c r="AF1623" s="22" t="e">
        <f t="shared" si="326"/>
        <v>#N/A</v>
      </c>
      <c r="AG1623" s="22" t="e">
        <f t="shared" si="337"/>
        <v>#N/A</v>
      </c>
    </row>
    <row r="1624" spans="1:33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2" t="str">
        <f t="shared" si="327"/>
        <v xml:space="preserve"> </v>
      </c>
      <c r="R1624" s="22" t="str">
        <f>IF(Q1624="在读",IF(IFERROR(FIND("一",D1624),0)&gt;0,"一对一",VLOOKUP(LEFT(D1624,3),班级编码!A:H,8,0)),Q1624)</f>
        <v xml:space="preserve"> </v>
      </c>
      <c r="S1624" s="22">
        <f t="shared" si="328"/>
        <v>0</v>
      </c>
      <c r="T1624" s="22">
        <f t="shared" si="329"/>
        <v>0</v>
      </c>
      <c r="U1624" s="22" t="str">
        <f t="shared" si="330"/>
        <v/>
      </c>
      <c r="V1624" s="22" t="str">
        <f t="shared" si="331"/>
        <v/>
      </c>
      <c r="W1624" s="22" t="str">
        <f t="shared" si="332"/>
        <v/>
      </c>
      <c r="X1624" s="22" t="str">
        <f t="shared" si="333"/>
        <v/>
      </c>
      <c r="Y1624" s="22">
        <f t="shared" si="334"/>
        <v>0</v>
      </c>
      <c r="Z1624" s="22">
        <f t="shared" si="335"/>
        <v>0</v>
      </c>
      <c r="AA1624" s="22" t="str">
        <f t="shared" si="325"/>
        <v/>
      </c>
      <c r="AB1624" s="22">
        <f>COUNTIF($G$2:G1624,G1624)</f>
        <v>0</v>
      </c>
      <c r="AC1624" s="22" t="str">
        <f t="shared" si="336"/>
        <v/>
      </c>
      <c r="AD1624" s="22" t="e">
        <f>VLOOKUP(D1624,'2-班级信息'!A:AI,35,0)</f>
        <v>#N/A</v>
      </c>
      <c r="AE1624" s="22" t="e">
        <f>VLOOKUP(D1624,'2-班级信息'!A:AL,12,0)</f>
        <v>#N/A</v>
      </c>
      <c r="AF1624" s="22" t="e">
        <f t="shared" si="326"/>
        <v>#N/A</v>
      </c>
      <c r="AG1624" s="22" t="e">
        <f t="shared" si="337"/>
        <v>#N/A</v>
      </c>
    </row>
    <row r="1625" spans="1:33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2" t="str">
        <f t="shared" si="327"/>
        <v xml:space="preserve"> </v>
      </c>
      <c r="R1625" s="22" t="str">
        <f>IF(Q1625="在读",IF(IFERROR(FIND("一",D1625),0)&gt;0,"一对一",VLOOKUP(LEFT(D1625,3),班级编码!A:H,8,0)),Q1625)</f>
        <v xml:space="preserve"> </v>
      </c>
      <c r="S1625" s="22">
        <f t="shared" si="328"/>
        <v>0</v>
      </c>
      <c r="T1625" s="22">
        <f t="shared" si="329"/>
        <v>0</v>
      </c>
      <c r="U1625" s="22" t="str">
        <f t="shared" si="330"/>
        <v/>
      </c>
      <c r="V1625" s="22" t="str">
        <f t="shared" si="331"/>
        <v/>
      </c>
      <c r="W1625" s="22" t="str">
        <f t="shared" si="332"/>
        <v/>
      </c>
      <c r="X1625" s="22" t="str">
        <f t="shared" si="333"/>
        <v/>
      </c>
      <c r="Y1625" s="22">
        <f t="shared" si="334"/>
        <v>0</v>
      </c>
      <c r="Z1625" s="22">
        <f t="shared" si="335"/>
        <v>0</v>
      </c>
      <c r="AA1625" s="22" t="str">
        <f t="shared" si="325"/>
        <v/>
      </c>
      <c r="AB1625" s="22">
        <f>COUNTIF($G$2:G1625,G1625)</f>
        <v>0</v>
      </c>
      <c r="AC1625" s="22" t="str">
        <f t="shared" si="336"/>
        <v/>
      </c>
      <c r="AD1625" s="22" t="e">
        <f>VLOOKUP(D1625,'2-班级信息'!A:AI,35,0)</f>
        <v>#N/A</v>
      </c>
      <c r="AE1625" s="22" t="e">
        <f>VLOOKUP(D1625,'2-班级信息'!A:AL,12,0)</f>
        <v>#N/A</v>
      </c>
      <c r="AF1625" s="22" t="e">
        <f t="shared" si="326"/>
        <v>#N/A</v>
      </c>
      <c r="AG1625" s="22" t="e">
        <f t="shared" si="337"/>
        <v>#N/A</v>
      </c>
    </row>
    <row r="1626" spans="1:33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2" t="str">
        <f t="shared" si="327"/>
        <v xml:space="preserve"> </v>
      </c>
      <c r="R1626" s="22" t="str">
        <f>IF(Q1626="在读",IF(IFERROR(FIND("一",D1626),0)&gt;0,"一对一",VLOOKUP(LEFT(D1626,3),班级编码!A:H,8,0)),Q1626)</f>
        <v xml:space="preserve"> </v>
      </c>
      <c r="S1626" s="22">
        <f t="shared" si="328"/>
        <v>0</v>
      </c>
      <c r="T1626" s="22">
        <f t="shared" si="329"/>
        <v>0</v>
      </c>
      <c r="U1626" s="22" t="str">
        <f t="shared" si="330"/>
        <v/>
      </c>
      <c r="V1626" s="22" t="str">
        <f t="shared" si="331"/>
        <v/>
      </c>
      <c r="W1626" s="22" t="str">
        <f t="shared" si="332"/>
        <v/>
      </c>
      <c r="X1626" s="22" t="str">
        <f t="shared" si="333"/>
        <v/>
      </c>
      <c r="Y1626" s="22">
        <f t="shared" si="334"/>
        <v>0</v>
      </c>
      <c r="Z1626" s="22">
        <f t="shared" si="335"/>
        <v>0</v>
      </c>
      <c r="AA1626" s="22" t="str">
        <f t="shared" si="325"/>
        <v/>
      </c>
      <c r="AB1626" s="22">
        <f>COUNTIF($G$2:G1626,G1626)</f>
        <v>0</v>
      </c>
      <c r="AC1626" s="22" t="str">
        <f t="shared" si="336"/>
        <v/>
      </c>
      <c r="AD1626" s="22" t="e">
        <f>VLOOKUP(D1626,'2-班级信息'!A:AI,35,0)</f>
        <v>#N/A</v>
      </c>
      <c r="AE1626" s="22" t="e">
        <f>VLOOKUP(D1626,'2-班级信息'!A:AL,12,0)</f>
        <v>#N/A</v>
      </c>
      <c r="AF1626" s="22" t="e">
        <f t="shared" si="326"/>
        <v>#N/A</v>
      </c>
      <c r="AG1626" s="22" t="e">
        <f t="shared" si="337"/>
        <v>#N/A</v>
      </c>
    </row>
    <row r="1627" spans="1:33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2" t="str">
        <f t="shared" si="327"/>
        <v xml:space="preserve"> </v>
      </c>
      <c r="R1627" s="22" t="str">
        <f>IF(Q1627="在读",IF(IFERROR(FIND("一",D1627),0)&gt;0,"一对一",VLOOKUP(LEFT(D1627,3),班级编码!A:H,8,0)),Q1627)</f>
        <v xml:space="preserve"> </v>
      </c>
      <c r="S1627" s="22">
        <f t="shared" si="328"/>
        <v>0</v>
      </c>
      <c r="T1627" s="22">
        <f t="shared" si="329"/>
        <v>0</v>
      </c>
      <c r="U1627" s="22" t="str">
        <f t="shared" si="330"/>
        <v/>
      </c>
      <c r="V1627" s="22" t="str">
        <f t="shared" si="331"/>
        <v/>
      </c>
      <c r="W1627" s="22" t="str">
        <f t="shared" si="332"/>
        <v/>
      </c>
      <c r="X1627" s="22" t="str">
        <f t="shared" si="333"/>
        <v/>
      </c>
      <c r="Y1627" s="22">
        <f t="shared" si="334"/>
        <v>0</v>
      </c>
      <c r="Z1627" s="22">
        <f t="shared" si="335"/>
        <v>0</v>
      </c>
      <c r="AA1627" s="22" t="str">
        <f t="shared" si="325"/>
        <v/>
      </c>
      <c r="AB1627" s="22">
        <f>COUNTIF($G$2:G1627,G1627)</f>
        <v>0</v>
      </c>
      <c r="AC1627" s="22" t="str">
        <f t="shared" si="336"/>
        <v/>
      </c>
      <c r="AD1627" s="22" t="e">
        <f>VLOOKUP(D1627,'2-班级信息'!A:AI,35,0)</f>
        <v>#N/A</v>
      </c>
      <c r="AE1627" s="22" t="e">
        <f>VLOOKUP(D1627,'2-班级信息'!A:AL,12,0)</f>
        <v>#N/A</v>
      </c>
      <c r="AF1627" s="22" t="e">
        <f t="shared" si="326"/>
        <v>#N/A</v>
      </c>
      <c r="AG1627" s="22" t="e">
        <f t="shared" si="337"/>
        <v>#N/A</v>
      </c>
    </row>
    <row r="1628" spans="1:33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2" t="str">
        <f t="shared" si="327"/>
        <v xml:space="preserve"> </v>
      </c>
      <c r="R1628" s="22" t="str">
        <f>IF(Q1628="在读",IF(IFERROR(FIND("一",D1628),0)&gt;0,"一对一",VLOOKUP(LEFT(D1628,3),班级编码!A:H,8,0)),Q1628)</f>
        <v xml:space="preserve"> </v>
      </c>
      <c r="S1628" s="22">
        <f t="shared" si="328"/>
        <v>0</v>
      </c>
      <c r="T1628" s="22">
        <f t="shared" si="329"/>
        <v>0</v>
      </c>
      <c r="U1628" s="22" t="str">
        <f t="shared" si="330"/>
        <v/>
      </c>
      <c r="V1628" s="22" t="str">
        <f t="shared" si="331"/>
        <v/>
      </c>
      <c r="W1628" s="22" t="str">
        <f t="shared" si="332"/>
        <v/>
      </c>
      <c r="X1628" s="22" t="str">
        <f t="shared" si="333"/>
        <v/>
      </c>
      <c r="Y1628" s="22">
        <f t="shared" si="334"/>
        <v>0</v>
      </c>
      <c r="Z1628" s="22">
        <f t="shared" si="335"/>
        <v>0</v>
      </c>
      <c r="AA1628" s="22" t="str">
        <f t="shared" si="325"/>
        <v/>
      </c>
      <c r="AB1628" s="22">
        <f>COUNTIF($G$2:G1628,G1628)</f>
        <v>0</v>
      </c>
      <c r="AC1628" s="22" t="str">
        <f t="shared" si="336"/>
        <v/>
      </c>
      <c r="AD1628" s="22" t="e">
        <f>VLOOKUP(D1628,'2-班级信息'!A:AI,35,0)</f>
        <v>#N/A</v>
      </c>
      <c r="AE1628" s="22" t="e">
        <f>VLOOKUP(D1628,'2-班级信息'!A:AL,12,0)</f>
        <v>#N/A</v>
      </c>
      <c r="AF1628" s="22" t="e">
        <f t="shared" si="326"/>
        <v>#N/A</v>
      </c>
      <c r="AG1628" s="22" t="e">
        <f t="shared" si="337"/>
        <v>#N/A</v>
      </c>
    </row>
    <row r="1629" spans="1:33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2" t="str">
        <f t="shared" si="327"/>
        <v xml:space="preserve"> </v>
      </c>
      <c r="R1629" s="22" t="str">
        <f>IF(Q1629="在读",IF(IFERROR(FIND("一",D1629),0)&gt;0,"一对一",VLOOKUP(LEFT(D1629,3),班级编码!A:H,8,0)),Q1629)</f>
        <v xml:space="preserve"> </v>
      </c>
      <c r="S1629" s="22">
        <f t="shared" si="328"/>
        <v>0</v>
      </c>
      <c r="T1629" s="22">
        <f t="shared" si="329"/>
        <v>0</v>
      </c>
      <c r="U1629" s="22" t="str">
        <f t="shared" si="330"/>
        <v/>
      </c>
      <c r="V1629" s="22" t="str">
        <f t="shared" si="331"/>
        <v/>
      </c>
      <c r="W1629" s="22" t="str">
        <f t="shared" si="332"/>
        <v/>
      </c>
      <c r="X1629" s="22" t="str">
        <f t="shared" si="333"/>
        <v/>
      </c>
      <c r="Y1629" s="22">
        <f t="shared" si="334"/>
        <v>0</v>
      </c>
      <c r="Z1629" s="22">
        <f t="shared" si="335"/>
        <v>0</v>
      </c>
      <c r="AA1629" s="22" t="str">
        <f t="shared" si="325"/>
        <v/>
      </c>
      <c r="AB1629" s="22">
        <f>COUNTIF($G$2:G1629,G1629)</f>
        <v>0</v>
      </c>
      <c r="AC1629" s="22" t="str">
        <f t="shared" si="336"/>
        <v/>
      </c>
      <c r="AD1629" s="22" t="e">
        <f>VLOOKUP(D1629,'2-班级信息'!A:AI,35,0)</f>
        <v>#N/A</v>
      </c>
      <c r="AE1629" s="22" t="e">
        <f>VLOOKUP(D1629,'2-班级信息'!A:AL,12,0)</f>
        <v>#N/A</v>
      </c>
      <c r="AF1629" s="22" t="e">
        <f t="shared" si="326"/>
        <v>#N/A</v>
      </c>
      <c r="AG1629" s="22" t="e">
        <f t="shared" si="337"/>
        <v>#N/A</v>
      </c>
    </row>
    <row r="1630" spans="1:33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2" t="str">
        <f t="shared" si="327"/>
        <v xml:space="preserve"> </v>
      </c>
      <c r="R1630" s="22" t="str">
        <f>IF(Q1630="在读",IF(IFERROR(FIND("一",D1630),0)&gt;0,"一对一",VLOOKUP(LEFT(D1630,3),班级编码!A:H,8,0)),Q1630)</f>
        <v xml:space="preserve"> </v>
      </c>
      <c r="S1630" s="22">
        <f t="shared" si="328"/>
        <v>0</v>
      </c>
      <c r="T1630" s="22">
        <f t="shared" si="329"/>
        <v>0</v>
      </c>
      <c r="U1630" s="22" t="str">
        <f t="shared" si="330"/>
        <v/>
      </c>
      <c r="V1630" s="22" t="str">
        <f t="shared" si="331"/>
        <v/>
      </c>
      <c r="W1630" s="22" t="str">
        <f t="shared" si="332"/>
        <v/>
      </c>
      <c r="X1630" s="22" t="str">
        <f t="shared" si="333"/>
        <v/>
      </c>
      <c r="Y1630" s="22">
        <f t="shared" si="334"/>
        <v>0</v>
      </c>
      <c r="Z1630" s="22">
        <f t="shared" si="335"/>
        <v>0</v>
      </c>
      <c r="AA1630" s="22" t="str">
        <f t="shared" si="325"/>
        <v/>
      </c>
      <c r="AB1630" s="22">
        <f>COUNTIF($G$2:G1630,G1630)</f>
        <v>0</v>
      </c>
      <c r="AC1630" s="22" t="str">
        <f t="shared" si="336"/>
        <v/>
      </c>
      <c r="AD1630" s="22" t="e">
        <f>VLOOKUP(D1630,'2-班级信息'!A:AI,35,0)</f>
        <v>#N/A</v>
      </c>
      <c r="AE1630" s="22" t="e">
        <f>VLOOKUP(D1630,'2-班级信息'!A:AL,12,0)</f>
        <v>#N/A</v>
      </c>
      <c r="AF1630" s="22" t="e">
        <f t="shared" si="326"/>
        <v>#N/A</v>
      </c>
      <c r="AG1630" s="22" t="e">
        <f t="shared" si="337"/>
        <v>#N/A</v>
      </c>
    </row>
    <row r="1631" spans="1:33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2" t="str">
        <f t="shared" si="327"/>
        <v xml:space="preserve"> </v>
      </c>
      <c r="R1631" s="22" t="str">
        <f>IF(Q1631="在读",IF(IFERROR(FIND("一",D1631),0)&gt;0,"一对一",VLOOKUP(LEFT(D1631,3),班级编码!A:H,8,0)),Q1631)</f>
        <v xml:space="preserve"> </v>
      </c>
      <c r="S1631" s="22">
        <f t="shared" si="328"/>
        <v>0</v>
      </c>
      <c r="T1631" s="22">
        <f t="shared" si="329"/>
        <v>0</v>
      </c>
      <c r="U1631" s="22" t="str">
        <f t="shared" si="330"/>
        <v/>
      </c>
      <c r="V1631" s="22" t="str">
        <f t="shared" si="331"/>
        <v/>
      </c>
      <c r="W1631" s="22" t="str">
        <f t="shared" si="332"/>
        <v/>
      </c>
      <c r="X1631" s="22" t="str">
        <f t="shared" si="333"/>
        <v/>
      </c>
      <c r="Y1631" s="22">
        <f t="shared" si="334"/>
        <v>0</v>
      </c>
      <c r="Z1631" s="22">
        <f t="shared" si="335"/>
        <v>0</v>
      </c>
      <c r="AA1631" s="22" t="str">
        <f t="shared" si="325"/>
        <v/>
      </c>
      <c r="AB1631" s="22">
        <f>COUNTIF($G$2:G1631,G1631)</f>
        <v>0</v>
      </c>
      <c r="AC1631" s="22" t="str">
        <f t="shared" si="336"/>
        <v/>
      </c>
      <c r="AD1631" s="22" t="e">
        <f>VLOOKUP(D1631,'2-班级信息'!A:AI,35,0)</f>
        <v>#N/A</v>
      </c>
      <c r="AE1631" s="22" t="e">
        <f>VLOOKUP(D1631,'2-班级信息'!A:AL,12,0)</f>
        <v>#N/A</v>
      </c>
      <c r="AF1631" s="22" t="e">
        <f t="shared" si="326"/>
        <v>#N/A</v>
      </c>
      <c r="AG1631" s="22" t="e">
        <f t="shared" si="337"/>
        <v>#N/A</v>
      </c>
    </row>
    <row r="1632" spans="1:33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2" t="str">
        <f t="shared" si="327"/>
        <v xml:space="preserve"> </v>
      </c>
      <c r="R1632" s="22" t="str">
        <f>IF(Q1632="在读",IF(IFERROR(FIND("一",D1632),0)&gt;0,"一对一",VLOOKUP(LEFT(D1632,3),班级编码!A:H,8,0)),Q1632)</f>
        <v xml:space="preserve"> </v>
      </c>
      <c r="S1632" s="22">
        <f t="shared" si="328"/>
        <v>0</v>
      </c>
      <c r="T1632" s="22">
        <f t="shared" si="329"/>
        <v>0</v>
      </c>
      <c r="U1632" s="22" t="str">
        <f t="shared" si="330"/>
        <v/>
      </c>
      <c r="V1632" s="22" t="str">
        <f t="shared" si="331"/>
        <v/>
      </c>
      <c r="W1632" s="22" t="str">
        <f t="shared" si="332"/>
        <v/>
      </c>
      <c r="X1632" s="22" t="str">
        <f t="shared" si="333"/>
        <v/>
      </c>
      <c r="Y1632" s="22">
        <f t="shared" si="334"/>
        <v>0</v>
      </c>
      <c r="Z1632" s="22">
        <f t="shared" si="335"/>
        <v>0</v>
      </c>
      <c r="AA1632" s="22" t="str">
        <f t="shared" si="325"/>
        <v/>
      </c>
      <c r="AB1632" s="22">
        <f>COUNTIF($G$2:G1632,G1632)</f>
        <v>0</v>
      </c>
      <c r="AC1632" s="22" t="str">
        <f t="shared" si="336"/>
        <v/>
      </c>
      <c r="AD1632" s="22" t="e">
        <f>VLOOKUP(D1632,'2-班级信息'!A:AI,35,0)</f>
        <v>#N/A</v>
      </c>
      <c r="AE1632" s="22" t="e">
        <f>VLOOKUP(D1632,'2-班级信息'!A:AL,12,0)</f>
        <v>#N/A</v>
      </c>
      <c r="AF1632" s="22" t="e">
        <f t="shared" si="326"/>
        <v>#N/A</v>
      </c>
      <c r="AG1632" s="22" t="e">
        <f t="shared" si="337"/>
        <v>#N/A</v>
      </c>
    </row>
    <row r="1633" spans="1:33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2" t="str">
        <f t="shared" si="327"/>
        <v xml:space="preserve"> </v>
      </c>
      <c r="R1633" s="22" t="str">
        <f>IF(Q1633="在读",IF(IFERROR(FIND("一",D1633),0)&gt;0,"一对一",VLOOKUP(LEFT(D1633,3),班级编码!A:H,8,0)),Q1633)</f>
        <v xml:space="preserve"> </v>
      </c>
      <c r="S1633" s="22">
        <f t="shared" si="328"/>
        <v>0</v>
      </c>
      <c r="T1633" s="22">
        <f t="shared" si="329"/>
        <v>0</v>
      </c>
      <c r="U1633" s="22" t="str">
        <f t="shared" si="330"/>
        <v/>
      </c>
      <c r="V1633" s="22" t="str">
        <f t="shared" si="331"/>
        <v/>
      </c>
      <c r="W1633" s="22" t="str">
        <f t="shared" si="332"/>
        <v/>
      </c>
      <c r="X1633" s="22" t="str">
        <f t="shared" si="333"/>
        <v/>
      </c>
      <c r="Y1633" s="22">
        <f t="shared" si="334"/>
        <v>0</v>
      </c>
      <c r="Z1633" s="22">
        <f t="shared" si="335"/>
        <v>0</v>
      </c>
      <c r="AA1633" s="22" t="str">
        <f t="shared" si="325"/>
        <v/>
      </c>
      <c r="AB1633" s="22">
        <f>COUNTIF($G$2:G1633,G1633)</f>
        <v>0</v>
      </c>
      <c r="AC1633" s="22" t="str">
        <f t="shared" si="336"/>
        <v/>
      </c>
      <c r="AD1633" s="22" t="e">
        <f>VLOOKUP(D1633,'2-班级信息'!A:AI,35,0)</f>
        <v>#N/A</v>
      </c>
      <c r="AE1633" s="22" t="e">
        <f>VLOOKUP(D1633,'2-班级信息'!A:AL,12,0)</f>
        <v>#N/A</v>
      </c>
      <c r="AF1633" s="22" t="e">
        <f t="shared" si="326"/>
        <v>#N/A</v>
      </c>
      <c r="AG1633" s="22" t="e">
        <f t="shared" si="337"/>
        <v>#N/A</v>
      </c>
    </row>
    <row r="1634" spans="1:33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2" t="str">
        <f t="shared" si="327"/>
        <v xml:space="preserve"> </v>
      </c>
      <c r="R1634" s="22" t="str">
        <f>IF(Q1634="在读",IF(IFERROR(FIND("一",D1634),0)&gt;0,"一对一",VLOOKUP(LEFT(D1634,3),班级编码!A:H,8,0)),Q1634)</f>
        <v xml:space="preserve"> </v>
      </c>
      <c r="S1634" s="22">
        <f t="shared" si="328"/>
        <v>0</v>
      </c>
      <c r="T1634" s="22">
        <f t="shared" si="329"/>
        <v>0</v>
      </c>
      <c r="U1634" s="22" t="str">
        <f t="shared" si="330"/>
        <v/>
      </c>
      <c r="V1634" s="22" t="str">
        <f t="shared" si="331"/>
        <v/>
      </c>
      <c r="W1634" s="22" t="str">
        <f t="shared" si="332"/>
        <v/>
      </c>
      <c r="X1634" s="22" t="str">
        <f t="shared" si="333"/>
        <v/>
      </c>
      <c r="Y1634" s="22">
        <f t="shared" si="334"/>
        <v>0</v>
      </c>
      <c r="Z1634" s="22">
        <f t="shared" si="335"/>
        <v>0</v>
      </c>
      <c r="AA1634" s="22" t="str">
        <f t="shared" si="325"/>
        <v/>
      </c>
      <c r="AB1634" s="22">
        <f>COUNTIF($G$2:G1634,G1634)</f>
        <v>0</v>
      </c>
      <c r="AC1634" s="22" t="str">
        <f t="shared" si="336"/>
        <v/>
      </c>
      <c r="AD1634" s="22" t="e">
        <f>VLOOKUP(D1634,'2-班级信息'!A:AI,35,0)</f>
        <v>#N/A</v>
      </c>
      <c r="AE1634" s="22" t="e">
        <f>VLOOKUP(D1634,'2-班级信息'!A:AL,12,0)</f>
        <v>#N/A</v>
      </c>
      <c r="AF1634" s="22" t="e">
        <f t="shared" si="326"/>
        <v>#N/A</v>
      </c>
      <c r="AG1634" s="22" t="e">
        <f t="shared" si="337"/>
        <v>#N/A</v>
      </c>
    </row>
    <row r="1635" spans="1:33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2" t="str">
        <f t="shared" si="327"/>
        <v xml:space="preserve"> </v>
      </c>
      <c r="R1635" s="22" t="str">
        <f>IF(Q1635="在读",IF(IFERROR(FIND("一",D1635),0)&gt;0,"一对一",VLOOKUP(LEFT(D1635,3),班级编码!A:H,8,0)),Q1635)</f>
        <v xml:space="preserve"> </v>
      </c>
      <c r="S1635" s="22">
        <f t="shared" si="328"/>
        <v>0</v>
      </c>
      <c r="T1635" s="22">
        <f t="shared" si="329"/>
        <v>0</v>
      </c>
      <c r="U1635" s="22" t="str">
        <f t="shared" si="330"/>
        <v/>
      </c>
      <c r="V1635" s="22" t="str">
        <f t="shared" si="331"/>
        <v/>
      </c>
      <c r="W1635" s="22" t="str">
        <f t="shared" si="332"/>
        <v/>
      </c>
      <c r="X1635" s="22" t="str">
        <f t="shared" si="333"/>
        <v/>
      </c>
      <c r="Y1635" s="22">
        <f t="shared" si="334"/>
        <v>0</v>
      </c>
      <c r="Z1635" s="22">
        <f t="shared" si="335"/>
        <v>0</v>
      </c>
      <c r="AA1635" s="22" t="str">
        <f t="shared" si="325"/>
        <v/>
      </c>
      <c r="AB1635" s="22">
        <f>COUNTIF($G$2:G1635,G1635)</f>
        <v>0</v>
      </c>
      <c r="AC1635" s="22" t="str">
        <f t="shared" si="336"/>
        <v/>
      </c>
      <c r="AD1635" s="22" t="e">
        <f>VLOOKUP(D1635,'2-班级信息'!A:AI,35,0)</f>
        <v>#N/A</v>
      </c>
      <c r="AE1635" s="22" t="e">
        <f>VLOOKUP(D1635,'2-班级信息'!A:AL,12,0)</f>
        <v>#N/A</v>
      </c>
      <c r="AF1635" s="22" t="e">
        <f t="shared" si="326"/>
        <v>#N/A</v>
      </c>
      <c r="AG1635" s="22" t="e">
        <f t="shared" si="337"/>
        <v>#N/A</v>
      </c>
    </row>
    <row r="1636" spans="1:33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2" t="str">
        <f t="shared" si="327"/>
        <v xml:space="preserve"> </v>
      </c>
      <c r="R1636" s="22" t="str">
        <f>IF(Q1636="在读",IF(IFERROR(FIND("一",D1636),0)&gt;0,"一对一",VLOOKUP(LEFT(D1636,3),班级编码!A:H,8,0)),Q1636)</f>
        <v xml:space="preserve"> </v>
      </c>
      <c r="S1636" s="22">
        <f t="shared" si="328"/>
        <v>0</v>
      </c>
      <c r="T1636" s="22">
        <f t="shared" si="329"/>
        <v>0</v>
      </c>
      <c r="U1636" s="22" t="str">
        <f t="shared" si="330"/>
        <v/>
      </c>
      <c r="V1636" s="22" t="str">
        <f t="shared" si="331"/>
        <v/>
      </c>
      <c r="W1636" s="22" t="str">
        <f t="shared" si="332"/>
        <v/>
      </c>
      <c r="X1636" s="22" t="str">
        <f t="shared" si="333"/>
        <v/>
      </c>
      <c r="Y1636" s="22">
        <f t="shared" si="334"/>
        <v>0</v>
      </c>
      <c r="Z1636" s="22">
        <f t="shared" si="335"/>
        <v>0</v>
      </c>
      <c r="AA1636" s="22" t="str">
        <f t="shared" si="325"/>
        <v/>
      </c>
      <c r="AB1636" s="22">
        <f>COUNTIF($G$2:G1636,G1636)</f>
        <v>0</v>
      </c>
      <c r="AC1636" s="22" t="str">
        <f t="shared" si="336"/>
        <v/>
      </c>
      <c r="AD1636" s="22" t="e">
        <f>VLOOKUP(D1636,'2-班级信息'!A:AI,35,0)</f>
        <v>#N/A</v>
      </c>
      <c r="AE1636" s="22" t="e">
        <f>VLOOKUP(D1636,'2-班级信息'!A:AL,12,0)</f>
        <v>#N/A</v>
      </c>
      <c r="AF1636" s="22" t="e">
        <f t="shared" si="326"/>
        <v>#N/A</v>
      </c>
      <c r="AG1636" s="22" t="e">
        <f t="shared" si="337"/>
        <v>#N/A</v>
      </c>
    </row>
    <row r="1637" spans="1:33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2" t="str">
        <f t="shared" si="327"/>
        <v xml:space="preserve"> </v>
      </c>
      <c r="R1637" s="22" t="str">
        <f>IF(Q1637="在读",IF(IFERROR(FIND("一",D1637),0)&gt;0,"一对一",VLOOKUP(LEFT(D1637,3),班级编码!A:H,8,0)),Q1637)</f>
        <v xml:space="preserve"> </v>
      </c>
      <c r="S1637" s="22">
        <f t="shared" si="328"/>
        <v>0</v>
      </c>
      <c r="T1637" s="22">
        <f t="shared" si="329"/>
        <v>0</v>
      </c>
      <c r="U1637" s="22" t="str">
        <f t="shared" si="330"/>
        <v/>
      </c>
      <c r="V1637" s="22" t="str">
        <f t="shared" si="331"/>
        <v/>
      </c>
      <c r="W1637" s="22" t="str">
        <f t="shared" si="332"/>
        <v/>
      </c>
      <c r="X1637" s="22" t="str">
        <f t="shared" si="333"/>
        <v/>
      </c>
      <c r="Y1637" s="22">
        <f t="shared" si="334"/>
        <v>0</v>
      </c>
      <c r="Z1637" s="22">
        <f t="shared" si="335"/>
        <v>0</v>
      </c>
      <c r="AA1637" s="22" t="str">
        <f t="shared" si="325"/>
        <v/>
      </c>
      <c r="AB1637" s="22">
        <f>COUNTIF($G$2:G1637,G1637)</f>
        <v>0</v>
      </c>
      <c r="AC1637" s="22" t="str">
        <f t="shared" si="336"/>
        <v/>
      </c>
      <c r="AD1637" s="22" t="e">
        <f>VLOOKUP(D1637,'2-班级信息'!A:AI,35,0)</f>
        <v>#N/A</v>
      </c>
      <c r="AE1637" s="22" t="e">
        <f>VLOOKUP(D1637,'2-班级信息'!A:AL,12,0)</f>
        <v>#N/A</v>
      </c>
      <c r="AF1637" s="22" t="e">
        <f t="shared" si="326"/>
        <v>#N/A</v>
      </c>
      <c r="AG1637" s="22" t="e">
        <f t="shared" si="337"/>
        <v>#N/A</v>
      </c>
    </row>
    <row r="1638" spans="1:33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2" t="str">
        <f t="shared" si="327"/>
        <v xml:space="preserve"> </v>
      </c>
      <c r="R1638" s="22" t="str">
        <f>IF(Q1638="在读",IF(IFERROR(FIND("一",D1638),0)&gt;0,"一对一",VLOOKUP(LEFT(D1638,3),班级编码!A:H,8,0)),Q1638)</f>
        <v xml:space="preserve"> </v>
      </c>
      <c r="S1638" s="22">
        <f t="shared" si="328"/>
        <v>0</v>
      </c>
      <c r="T1638" s="22">
        <f t="shared" si="329"/>
        <v>0</v>
      </c>
      <c r="U1638" s="22" t="str">
        <f t="shared" si="330"/>
        <v/>
      </c>
      <c r="V1638" s="22" t="str">
        <f t="shared" si="331"/>
        <v/>
      </c>
      <c r="W1638" s="22" t="str">
        <f t="shared" si="332"/>
        <v/>
      </c>
      <c r="X1638" s="22" t="str">
        <f t="shared" si="333"/>
        <v/>
      </c>
      <c r="Y1638" s="22">
        <f t="shared" si="334"/>
        <v>0</v>
      </c>
      <c r="Z1638" s="22">
        <f t="shared" si="335"/>
        <v>0</v>
      </c>
      <c r="AA1638" s="22" t="str">
        <f t="shared" si="325"/>
        <v/>
      </c>
      <c r="AB1638" s="22">
        <f>COUNTIF($G$2:G1638,G1638)</f>
        <v>0</v>
      </c>
      <c r="AC1638" s="22" t="str">
        <f t="shared" si="336"/>
        <v/>
      </c>
      <c r="AD1638" s="22" t="e">
        <f>VLOOKUP(D1638,'2-班级信息'!A:AI,35,0)</f>
        <v>#N/A</v>
      </c>
      <c r="AE1638" s="22" t="e">
        <f>VLOOKUP(D1638,'2-班级信息'!A:AL,12,0)</f>
        <v>#N/A</v>
      </c>
      <c r="AF1638" s="22" t="e">
        <f t="shared" si="326"/>
        <v>#N/A</v>
      </c>
      <c r="AG1638" s="22" t="e">
        <f t="shared" si="337"/>
        <v>#N/A</v>
      </c>
    </row>
    <row r="1639" spans="1:33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2" t="str">
        <f t="shared" si="327"/>
        <v xml:space="preserve"> </v>
      </c>
      <c r="R1639" s="22" t="str">
        <f>IF(Q1639="在读",IF(IFERROR(FIND("一",D1639),0)&gt;0,"一对一",VLOOKUP(LEFT(D1639,3),班级编码!A:H,8,0)),Q1639)</f>
        <v xml:space="preserve"> </v>
      </c>
      <c r="S1639" s="22">
        <f t="shared" si="328"/>
        <v>0</v>
      </c>
      <c r="T1639" s="22">
        <f t="shared" si="329"/>
        <v>0</v>
      </c>
      <c r="U1639" s="22" t="str">
        <f t="shared" si="330"/>
        <v/>
      </c>
      <c r="V1639" s="22" t="str">
        <f t="shared" si="331"/>
        <v/>
      </c>
      <c r="W1639" s="22" t="str">
        <f t="shared" si="332"/>
        <v/>
      </c>
      <c r="X1639" s="22" t="str">
        <f t="shared" si="333"/>
        <v/>
      </c>
      <c r="Y1639" s="22">
        <f t="shared" si="334"/>
        <v>0</v>
      </c>
      <c r="Z1639" s="22">
        <f t="shared" si="335"/>
        <v>0</v>
      </c>
      <c r="AA1639" s="22" t="str">
        <f t="shared" si="325"/>
        <v/>
      </c>
      <c r="AB1639" s="22">
        <f>COUNTIF($G$2:G1639,G1639)</f>
        <v>0</v>
      </c>
      <c r="AC1639" s="22" t="str">
        <f t="shared" si="336"/>
        <v/>
      </c>
      <c r="AD1639" s="22" t="e">
        <f>VLOOKUP(D1639,'2-班级信息'!A:AI,35,0)</f>
        <v>#N/A</v>
      </c>
      <c r="AE1639" s="22" t="e">
        <f>VLOOKUP(D1639,'2-班级信息'!A:AL,12,0)</f>
        <v>#N/A</v>
      </c>
      <c r="AF1639" s="22" t="e">
        <f t="shared" si="326"/>
        <v>#N/A</v>
      </c>
      <c r="AG1639" s="22" t="e">
        <f t="shared" si="337"/>
        <v>#N/A</v>
      </c>
    </row>
    <row r="1640" spans="1:33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2" t="str">
        <f t="shared" si="327"/>
        <v xml:space="preserve"> </v>
      </c>
      <c r="R1640" s="22" t="str">
        <f>IF(Q1640="在读",IF(IFERROR(FIND("一",D1640),0)&gt;0,"一对一",VLOOKUP(LEFT(D1640,3),班级编码!A:H,8,0)),Q1640)</f>
        <v xml:space="preserve"> </v>
      </c>
      <c r="S1640" s="22">
        <f t="shared" si="328"/>
        <v>0</v>
      </c>
      <c r="T1640" s="22">
        <f t="shared" si="329"/>
        <v>0</v>
      </c>
      <c r="U1640" s="22" t="str">
        <f t="shared" si="330"/>
        <v/>
      </c>
      <c r="V1640" s="22" t="str">
        <f t="shared" si="331"/>
        <v/>
      </c>
      <c r="W1640" s="22" t="str">
        <f t="shared" si="332"/>
        <v/>
      </c>
      <c r="X1640" s="22" t="str">
        <f t="shared" si="333"/>
        <v/>
      </c>
      <c r="Y1640" s="22">
        <f t="shared" si="334"/>
        <v>0</v>
      </c>
      <c r="Z1640" s="22">
        <f t="shared" si="335"/>
        <v>0</v>
      </c>
      <c r="AA1640" s="22" t="str">
        <f t="shared" si="325"/>
        <v/>
      </c>
      <c r="AB1640" s="22">
        <f>COUNTIF($G$2:G1640,G1640)</f>
        <v>0</v>
      </c>
      <c r="AC1640" s="22" t="str">
        <f t="shared" si="336"/>
        <v/>
      </c>
      <c r="AD1640" s="22" t="e">
        <f>VLOOKUP(D1640,'2-班级信息'!A:AI,35,0)</f>
        <v>#N/A</v>
      </c>
      <c r="AE1640" s="22" t="e">
        <f>VLOOKUP(D1640,'2-班级信息'!A:AL,12,0)</f>
        <v>#N/A</v>
      </c>
      <c r="AF1640" s="22" t="e">
        <f t="shared" si="326"/>
        <v>#N/A</v>
      </c>
      <c r="AG1640" s="22" t="e">
        <f t="shared" si="337"/>
        <v>#N/A</v>
      </c>
    </row>
    <row r="1641" spans="1:33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2" t="str">
        <f t="shared" si="327"/>
        <v xml:space="preserve"> </v>
      </c>
      <c r="R1641" s="22" t="str">
        <f>IF(Q1641="在读",IF(IFERROR(FIND("一",D1641),0)&gt;0,"一对一",VLOOKUP(LEFT(D1641,3),班级编码!A:H,8,0)),Q1641)</f>
        <v xml:space="preserve"> </v>
      </c>
      <c r="S1641" s="22">
        <f t="shared" si="328"/>
        <v>0</v>
      </c>
      <c r="T1641" s="22">
        <f t="shared" si="329"/>
        <v>0</v>
      </c>
      <c r="U1641" s="22" t="str">
        <f t="shared" si="330"/>
        <v/>
      </c>
      <c r="V1641" s="22" t="str">
        <f t="shared" si="331"/>
        <v/>
      </c>
      <c r="W1641" s="22" t="str">
        <f t="shared" si="332"/>
        <v/>
      </c>
      <c r="X1641" s="22" t="str">
        <f t="shared" si="333"/>
        <v/>
      </c>
      <c r="Y1641" s="22">
        <f t="shared" si="334"/>
        <v>0</v>
      </c>
      <c r="Z1641" s="22">
        <f t="shared" si="335"/>
        <v>0</v>
      </c>
      <c r="AA1641" s="22" t="str">
        <f t="shared" si="325"/>
        <v/>
      </c>
      <c r="AB1641" s="22">
        <f>COUNTIF($G$2:G1641,G1641)</f>
        <v>0</v>
      </c>
      <c r="AC1641" s="22" t="str">
        <f t="shared" si="336"/>
        <v/>
      </c>
      <c r="AD1641" s="22" t="e">
        <f>VLOOKUP(D1641,'2-班级信息'!A:AI,35,0)</f>
        <v>#N/A</v>
      </c>
      <c r="AE1641" s="22" t="e">
        <f>VLOOKUP(D1641,'2-班级信息'!A:AL,12,0)</f>
        <v>#N/A</v>
      </c>
      <c r="AF1641" s="22" t="e">
        <f t="shared" si="326"/>
        <v>#N/A</v>
      </c>
      <c r="AG1641" s="22" t="e">
        <f t="shared" si="337"/>
        <v>#N/A</v>
      </c>
    </row>
    <row r="1642" spans="1:33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2" t="str">
        <f t="shared" si="327"/>
        <v xml:space="preserve"> </v>
      </c>
      <c r="R1642" s="22" t="str">
        <f>IF(Q1642="在读",IF(IFERROR(FIND("一",D1642),0)&gt;0,"一对一",VLOOKUP(LEFT(D1642,3),班级编码!A:H,8,0)),Q1642)</f>
        <v xml:space="preserve"> </v>
      </c>
      <c r="S1642" s="22">
        <f t="shared" si="328"/>
        <v>0</v>
      </c>
      <c r="T1642" s="22">
        <f t="shared" si="329"/>
        <v>0</v>
      </c>
      <c r="U1642" s="22" t="str">
        <f t="shared" si="330"/>
        <v/>
      </c>
      <c r="V1642" s="22" t="str">
        <f t="shared" si="331"/>
        <v/>
      </c>
      <c r="W1642" s="22" t="str">
        <f t="shared" si="332"/>
        <v/>
      </c>
      <c r="X1642" s="22" t="str">
        <f t="shared" si="333"/>
        <v/>
      </c>
      <c r="Y1642" s="22">
        <f t="shared" si="334"/>
        <v>0</v>
      </c>
      <c r="Z1642" s="22">
        <f t="shared" si="335"/>
        <v>0</v>
      </c>
      <c r="AA1642" s="22" t="str">
        <f t="shared" si="325"/>
        <v/>
      </c>
      <c r="AB1642" s="22">
        <f>COUNTIF($G$2:G1642,G1642)</f>
        <v>0</v>
      </c>
      <c r="AC1642" s="22" t="str">
        <f t="shared" si="336"/>
        <v/>
      </c>
      <c r="AD1642" s="22" t="e">
        <f>VLOOKUP(D1642,'2-班级信息'!A:AI,35,0)</f>
        <v>#N/A</v>
      </c>
      <c r="AE1642" s="22" t="e">
        <f>VLOOKUP(D1642,'2-班级信息'!A:AL,12,0)</f>
        <v>#N/A</v>
      </c>
      <c r="AF1642" s="22" t="e">
        <f t="shared" si="326"/>
        <v>#N/A</v>
      </c>
      <c r="AG1642" s="22" t="e">
        <f t="shared" si="337"/>
        <v>#N/A</v>
      </c>
    </row>
    <row r="1643" spans="1:33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2" t="str">
        <f t="shared" si="327"/>
        <v xml:space="preserve"> </v>
      </c>
      <c r="R1643" s="22" t="str">
        <f>IF(Q1643="在读",IF(IFERROR(FIND("一",D1643),0)&gt;0,"一对一",VLOOKUP(LEFT(D1643,3),班级编码!A:H,8,0)),Q1643)</f>
        <v xml:space="preserve"> </v>
      </c>
      <c r="S1643" s="22">
        <f t="shared" si="328"/>
        <v>0</v>
      </c>
      <c r="T1643" s="22">
        <f t="shared" si="329"/>
        <v>0</v>
      </c>
      <c r="U1643" s="22" t="str">
        <f t="shared" si="330"/>
        <v/>
      </c>
      <c r="V1643" s="22" t="str">
        <f t="shared" si="331"/>
        <v/>
      </c>
      <c r="W1643" s="22" t="str">
        <f t="shared" si="332"/>
        <v/>
      </c>
      <c r="X1643" s="22" t="str">
        <f t="shared" si="333"/>
        <v/>
      </c>
      <c r="Y1643" s="22">
        <f t="shared" si="334"/>
        <v>0</v>
      </c>
      <c r="Z1643" s="22">
        <f t="shared" si="335"/>
        <v>0</v>
      </c>
      <c r="AA1643" s="22" t="str">
        <f t="shared" si="325"/>
        <v/>
      </c>
      <c r="AB1643" s="22">
        <f>COUNTIF($G$2:G1643,G1643)</f>
        <v>0</v>
      </c>
      <c r="AC1643" s="22" t="str">
        <f t="shared" si="336"/>
        <v/>
      </c>
      <c r="AD1643" s="22" t="e">
        <f>VLOOKUP(D1643,'2-班级信息'!A:AI,35,0)</f>
        <v>#N/A</v>
      </c>
      <c r="AE1643" s="22" t="e">
        <f>VLOOKUP(D1643,'2-班级信息'!A:AL,12,0)</f>
        <v>#N/A</v>
      </c>
      <c r="AF1643" s="22" t="e">
        <f t="shared" si="326"/>
        <v>#N/A</v>
      </c>
      <c r="AG1643" s="22" t="e">
        <f t="shared" si="337"/>
        <v>#N/A</v>
      </c>
    </row>
    <row r="1644" spans="1:33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2" t="str">
        <f t="shared" si="327"/>
        <v xml:space="preserve"> </v>
      </c>
      <c r="R1644" s="22" t="str">
        <f>IF(Q1644="在读",IF(IFERROR(FIND("一",D1644),0)&gt;0,"一对一",VLOOKUP(LEFT(D1644,3),班级编码!A:H,8,0)),Q1644)</f>
        <v xml:space="preserve"> </v>
      </c>
      <c r="S1644" s="22">
        <f t="shared" si="328"/>
        <v>0</v>
      </c>
      <c r="T1644" s="22">
        <f t="shared" si="329"/>
        <v>0</v>
      </c>
      <c r="U1644" s="22" t="str">
        <f t="shared" si="330"/>
        <v/>
      </c>
      <c r="V1644" s="22" t="str">
        <f t="shared" si="331"/>
        <v/>
      </c>
      <c r="W1644" s="22" t="str">
        <f t="shared" si="332"/>
        <v/>
      </c>
      <c r="X1644" s="22" t="str">
        <f t="shared" si="333"/>
        <v/>
      </c>
      <c r="Y1644" s="22">
        <f t="shared" si="334"/>
        <v>0</v>
      </c>
      <c r="Z1644" s="22">
        <f t="shared" si="335"/>
        <v>0</v>
      </c>
      <c r="AA1644" s="22" t="str">
        <f t="shared" si="325"/>
        <v/>
      </c>
      <c r="AB1644" s="22">
        <f>COUNTIF($G$2:G1644,G1644)</f>
        <v>0</v>
      </c>
      <c r="AC1644" s="22" t="str">
        <f t="shared" si="336"/>
        <v/>
      </c>
      <c r="AD1644" s="22" t="e">
        <f>VLOOKUP(D1644,'2-班级信息'!A:AI,35,0)</f>
        <v>#N/A</v>
      </c>
      <c r="AE1644" s="22" t="e">
        <f>VLOOKUP(D1644,'2-班级信息'!A:AL,12,0)</f>
        <v>#N/A</v>
      </c>
      <c r="AF1644" s="22" t="e">
        <f t="shared" si="326"/>
        <v>#N/A</v>
      </c>
      <c r="AG1644" s="22" t="e">
        <f t="shared" si="337"/>
        <v>#N/A</v>
      </c>
    </row>
    <row r="1645" spans="1:33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2" t="str">
        <f t="shared" si="327"/>
        <v xml:space="preserve"> </v>
      </c>
      <c r="R1645" s="22" t="str">
        <f>IF(Q1645="在读",IF(IFERROR(FIND("一",D1645),0)&gt;0,"一对一",VLOOKUP(LEFT(D1645,3),班级编码!A:H,8,0)),Q1645)</f>
        <v xml:space="preserve"> </v>
      </c>
      <c r="S1645" s="22">
        <f t="shared" si="328"/>
        <v>0</v>
      </c>
      <c r="T1645" s="22">
        <f t="shared" si="329"/>
        <v>0</v>
      </c>
      <c r="U1645" s="22" t="str">
        <f t="shared" si="330"/>
        <v/>
      </c>
      <c r="V1645" s="22" t="str">
        <f t="shared" si="331"/>
        <v/>
      </c>
      <c r="W1645" s="22" t="str">
        <f t="shared" si="332"/>
        <v/>
      </c>
      <c r="X1645" s="22" t="str">
        <f t="shared" si="333"/>
        <v/>
      </c>
      <c r="Y1645" s="22">
        <f t="shared" si="334"/>
        <v>0</v>
      </c>
      <c r="Z1645" s="22">
        <f t="shared" si="335"/>
        <v>0</v>
      </c>
      <c r="AA1645" s="22" t="str">
        <f t="shared" si="325"/>
        <v/>
      </c>
      <c r="AB1645" s="22">
        <f>COUNTIF($G$2:G1645,G1645)</f>
        <v>0</v>
      </c>
      <c r="AC1645" s="22" t="str">
        <f t="shared" si="336"/>
        <v/>
      </c>
      <c r="AD1645" s="22" t="e">
        <f>VLOOKUP(D1645,'2-班级信息'!A:AI,35,0)</f>
        <v>#N/A</v>
      </c>
      <c r="AE1645" s="22" t="e">
        <f>VLOOKUP(D1645,'2-班级信息'!A:AL,12,0)</f>
        <v>#N/A</v>
      </c>
      <c r="AF1645" s="22" t="e">
        <f t="shared" si="326"/>
        <v>#N/A</v>
      </c>
      <c r="AG1645" s="22" t="e">
        <f t="shared" si="337"/>
        <v>#N/A</v>
      </c>
    </row>
    <row r="1646" spans="1:33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2" t="str">
        <f t="shared" si="327"/>
        <v xml:space="preserve"> </v>
      </c>
      <c r="R1646" s="22" t="str">
        <f>IF(Q1646="在读",IF(IFERROR(FIND("一",D1646),0)&gt;0,"一对一",VLOOKUP(LEFT(D1646,3),班级编码!A:H,8,0)),Q1646)</f>
        <v xml:space="preserve"> </v>
      </c>
      <c r="S1646" s="22">
        <f t="shared" si="328"/>
        <v>0</v>
      </c>
      <c r="T1646" s="22">
        <f t="shared" si="329"/>
        <v>0</v>
      </c>
      <c r="U1646" s="22" t="str">
        <f t="shared" si="330"/>
        <v/>
      </c>
      <c r="V1646" s="22" t="str">
        <f t="shared" si="331"/>
        <v/>
      </c>
      <c r="W1646" s="22" t="str">
        <f t="shared" si="332"/>
        <v/>
      </c>
      <c r="X1646" s="22" t="str">
        <f t="shared" si="333"/>
        <v/>
      </c>
      <c r="Y1646" s="22">
        <f t="shared" si="334"/>
        <v>0</v>
      </c>
      <c r="Z1646" s="22">
        <f t="shared" si="335"/>
        <v>0</v>
      </c>
      <c r="AA1646" s="22" t="str">
        <f t="shared" si="325"/>
        <v/>
      </c>
      <c r="AB1646" s="22">
        <f>COUNTIF($G$2:G1646,G1646)</f>
        <v>0</v>
      </c>
      <c r="AC1646" s="22" t="str">
        <f t="shared" si="336"/>
        <v/>
      </c>
      <c r="AD1646" s="22" t="e">
        <f>VLOOKUP(D1646,'2-班级信息'!A:AI,35,0)</f>
        <v>#N/A</v>
      </c>
      <c r="AE1646" s="22" t="e">
        <f>VLOOKUP(D1646,'2-班级信息'!A:AL,12,0)</f>
        <v>#N/A</v>
      </c>
      <c r="AF1646" s="22" t="e">
        <f t="shared" si="326"/>
        <v>#N/A</v>
      </c>
      <c r="AG1646" s="22" t="e">
        <f t="shared" si="337"/>
        <v>#N/A</v>
      </c>
    </row>
    <row r="1647" spans="1:33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2" t="str">
        <f t="shared" si="327"/>
        <v xml:space="preserve"> </v>
      </c>
      <c r="R1647" s="22" t="str">
        <f>IF(Q1647="在读",IF(IFERROR(FIND("一",D1647),0)&gt;0,"一对一",VLOOKUP(LEFT(D1647,3),班级编码!A:H,8,0)),Q1647)</f>
        <v xml:space="preserve"> </v>
      </c>
      <c r="S1647" s="22">
        <f t="shared" si="328"/>
        <v>0</v>
      </c>
      <c r="T1647" s="22">
        <f t="shared" si="329"/>
        <v>0</v>
      </c>
      <c r="U1647" s="22" t="str">
        <f t="shared" si="330"/>
        <v/>
      </c>
      <c r="V1647" s="22" t="str">
        <f t="shared" si="331"/>
        <v/>
      </c>
      <c r="W1647" s="22" t="str">
        <f t="shared" si="332"/>
        <v/>
      </c>
      <c r="X1647" s="22" t="str">
        <f t="shared" si="333"/>
        <v/>
      </c>
      <c r="Y1647" s="22">
        <f t="shared" si="334"/>
        <v>0</v>
      </c>
      <c r="Z1647" s="22">
        <f t="shared" si="335"/>
        <v>0</v>
      </c>
      <c r="AA1647" s="22" t="str">
        <f t="shared" si="325"/>
        <v/>
      </c>
      <c r="AB1647" s="22">
        <f>COUNTIF($G$2:G1647,G1647)</f>
        <v>0</v>
      </c>
      <c r="AC1647" s="22" t="str">
        <f t="shared" si="336"/>
        <v/>
      </c>
      <c r="AD1647" s="22" t="e">
        <f>VLOOKUP(D1647,'2-班级信息'!A:AI,35,0)</f>
        <v>#N/A</v>
      </c>
      <c r="AE1647" s="22" t="e">
        <f>VLOOKUP(D1647,'2-班级信息'!A:AL,12,0)</f>
        <v>#N/A</v>
      </c>
      <c r="AF1647" s="22" t="e">
        <f t="shared" si="326"/>
        <v>#N/A</v>
      </c>
      <c r="AG1647" s="22" t="e">
        <f t="shared" si="337"/>
        <v>#N/A</v>
      </c>
    </row>
    <row r="1648" spans="1:33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2" t="str">
        <f t="shared" si="327"/>
        <v xml:space="preserve"> </v>
      </c>
      <c r="R1648" s="22" t="str">
        <f>IF(Q1648="在读",IF(IFERROR(FIND("一",D1648),0)&gt;0,"一对一",VLOOKUP(LEFT(D1648,3),班级编码!A:H,8,0)),Q1648)</f>
        <v xml:space="preserve"> </v>
      </c>
      <c r="S1648" s="22">
        <f t="shared" si="328"/>
        <v>0</v>
      </c>
      <c r="T1648" s="22">
        <f t="shared" si="329"/>
        <v>0</v>
      </c>
      <c r="U1648" s="22" t="str">
        <f t="shared" si="330"/>
        <v/>
      </c>
      <c r="V1648" s="22" t="str">
        <f t="shared" si="331"/>
        <v/>
      </c>
      <c r="W1648" s="22" t="str">
        <f t="shared" si="332"/>
        <v/>
      </c>
      <c r="X1648" s="22" t="str">
        <f t="shared" si="333"/>
        <v/>
      </c>
      <c r="Y1648" s="22">
        <f t="shared" si="334"/>
        <v>0</v>
      </c>
      <c r="Z1648" s="22">
        <f t="shared" si="335"/>
        <v>0</v>
      </c>
      <c r="AA1648" s="22" t="str">
        <f t="shared" si="325"/>
        <v/>
      </c>
      <c r="AB1648" s="22">
        <f>COUNTIF($G$2:G1648,G1648)</f>
        <v>0</v>
      </c>
      <c r="AC1648" s="22" t="str">
        <f t="shared" si="336"/>
        <v/>
      </c>
      <c r="AD1648" s="22" t="e">
        <f>VLOOKUP(D1648,'2-班级信息'!A:AI,35,0)</f>
        <v>#N/A</v>
      </c>
      <c r="AE1648" s="22" t="e">
        <f>VLOOKUP(D1648,'2-班级信息'!A:AL,12,0)</f>
        <v>#N/A</v>
      </c>
      <c r="AF1648" s="22" t="e">
        <f t="shared" si="326"/>
        <v>#N/A</v>
      </c>
      <c r="AG1648" s="22" t="e">
        <f t="shared" si="337"/>
        <v>#N/A</v>
      </c>
    </row>
    <row r="1649" spans="1:33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2" t="str">
        <f t="shared" si="327"/>
        <v xml:space="preserve"> </v>
      </c>
      <c r="R1649" s="22" t="str">
        <f>IF(Q1649="在读",IF(IFERROR(FIND("一",D1649),0)&gt;0,"一对一",VLOOKUP(LEFT(D1649,3),班级编码!A:H,8,0)),Q1649)</f>
        <v xml:space="preserve"> </v>
      </c>
      <c r="S1649" s="22">
        <f t="shared" si="328"/>
        <v>0</v>
      </c>
      <c r="T1649" s="22">
        <f t="shared" si="329"/>
        <v>0</v>
      </c>
      <c r="U1649" s="22" t="str">
        <f t="shared" si="330"/>
        <v/>
      </c>
      <c r="V1649" s="22" t="str">
        <f t="shared" si="331"/>
        <v/>
      </c>
      <c r="W1649" s="22" t="str">
        <f t="shared" si="332"/>
        <v/>
      </c>
      <c r="X1649" s="22" t="str">
        <f t="shared" si="333"/>
        <v/>
      </c>
      <c r="Y1649" s="22">
        <f t="shared" si="334"/>
        <v>0</v>
      </c>
      <c r="Z1649" s="22">
        <f t="shared" si="335"/>
        <v>0</v>
      </c>
      <c r="AA1649" s="22" t="str">
        <f t="shared" si="325"/>
        <v/>
      </c>
      <c r="AB1649" s="22">
        <f>COUNTIF($G$2:G1649,G1649)</f>
        <v>0</v>
      </c>
      <c r="AC1649" s="22" t="str">
        <f t="shared" si="336"/>
        <v/>
      </c>
      <c r="AD1649" s="22" t="e">
        <f>VLOOKUP(D1649,'2-班级信息'!A:AI,35,0)</f>
        <v>#N/A</v>
      </c>
      <c r="AE1649" s="22" t="e">
        <f>VLOOKUP(D1649,'2-班级信息'!A:AL,12,0)</f>
        <v>#N/A</v>
      </c>
      <c r="AF1649" s="22" t="e">
        <f t="shared" si="326"/>
        <v>#N/A</v>
      </c>
      <c r="AG1649" s="22" t="e">
        <f t="shared" si="337"/>
        <v>#N/A</v>
      </c>
    </row>
    <row r="1650" spans="1:33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2" t="str">
        <f t="shared" si="327"/>
        <v xml:space="preserve"> </v>
      </c>
      <c r="R1650" s="22" t="str">
        <f>IF(Q1650="在读",IF(IFERROR(FIND("一",D1650),0)&gt;0,"一对一",VLOOKUP(LEFT(D1650,3),班级编码!A:H,8,0)),Q1650)</f>
        <v xml:space="preserve"> </v>
      </c>
      <c r="S1650" s="22">
        <f t="shared" si="328"/>
        <v>0</v>
      </c>
      <c r="T1650" s="22">
        <f t="shared" si="329"/>
        <v>0</v>
      </c>
      <c r="U1650" s="22" t="str">
        <f t="shared" si="330"/>
        <v/>
      </c>
      <c r="V1650" s="22" t="str">
        <f t="shared" si="331"/>
        <v/>
      </c>
      <c r="W1650" s="22" t="str">
        <f t="shared" si="332"/>
        <v/>
      </c>
      <c r="X1650" s="22" t="str">
        <f t="shared" si="333"/>
        <v/>
      </c>
      <c r="Y1650" s="22">
        <f t="shared" si="334"/>
        <v>0</v>
      </c>
      <c r="Z1650" s="22">
        <f t="shared" si="335"/>
        <v>0</v>
      </c>
      <c r="AA1650" s="22" t="str">
        <f t="shared" si="325"/>
        <v/>
      </c>
      <c r="AB1650" s="22">
        <f>COUNTIF($G$2:G1650,G1650)</f>
        <v>0</v>
      </c>
      <c r="AC1650" s="22" t="str">
        <f t="shared" si="336"/>
        <v/>
      </c>
      <c r="AD1650" s="22" t="e">
        <f>VLOOKUP(D1650,'2-班级信息'!A:AI,35,0)</f>
        <v>#N/A</v>
      </c>
      <c r="AE1650" s="22" t="e">
        <f>VLOOKUP(D1650,'2-班级信息'!A:AL,12,0)</f>
        <v>#N/A</v>
      </c>
      <c r="AF1650" s="22" t="e">
        <f t="shared" si="326"/>
        <v>#N/A</v>
      </c>
      <c r="AG1650" s="22" t="e">
        <f t="shared" si="337"/>
        <v>#N/A</v>
      </c>
    </row>
    <row r="1651" spans="1:33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2" t="str">
        <f t="shared" si="327"/>
        <v xml:space="preserve"> </v>
      </c>
      <c r="R1651" s="22" t="str">
        <f>IF(Q1651="在读",IF(IFERROR(FIND("一",D1651),0)&gt;0,"一对一",VLOOKUP(LEFT(D1651,3),班级编码!A:H,8,0)),Q1651)</f>
        <v xml:space="preserve"> </v>
      </c>
      <c r="S1651" s="22">
        <f t="shared" si="328"/>
        <v>0</v>
      </c>
      <c r="T1651" s="22">
        <f t="shared" si="329"/>
        <v>0</v>
      </c>
      <c r="U1651" s="22" t="str">
        <f t="shared" si="330"/>
        <v/>
      </c>
      <c r="V1651" s="22" t="str">
        <f t="shared" si="331"/>
        <v/>
      </c>
      <c r="W1651" s="22" t="str">
        <f t="shared" si="332"/>
        <v/>
      </c>
      <c r="X1651" s="22" t="str">
        <f t="shared" si="333"/>
        <v/>
      </c>
      <c r="Y1651" s="22">
        <f t="shared" si="334"/>
        <v>0</v>
      </c>
      <c r="Z1651" s="22">
        <f t="shared" si="335"/>
        <v>0</v>
      </c>
      <c r="AA1651" s="22" t="str">
        <f t="shared" si="325"/>
        <v/>
      </c>
      <c r="AB1651" s="22">
        <f>COUNTIF($G$2:G1651,G1651)</f>
        <v>0</v>
      </c>
      <c r="AC1651" s="22" t="str">
        <f t="shared" si="336"/>
        <v/>
      </c>
      <c r="AD1651" s="22" t="e">
        <f>VLOOKUP(D1651,'2-班级信息'!A:AI,35,0)</f>
        <v>#N/A</v>
      </c>
      <c r="AE1651" s="22" t="e">
        <f>VLOOKUP(D1651,'2-班级信息'!A:AL,12,0)</f>
        <v>#N/A</v>
      </c>
      <c r="AF1651" s="22" t="e">
        <f t="shared" si="326"/>
        <v>#N/A</v>
      </c>
      <c r="AG1651" s="22" t="e">
        <f t="shared" si="337"/>
        <v>#N/A</v>
      </c>
    </row>
    <row r="1652" spans="1:33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2" t="str">
        <f t="shared" si="327"/>
        <v xml:space="preserve"> </v>
      </c>
      <c r="R1652" s="22" t="str">
        <f>IF(Q1652="在读",IF(IFERROR(FIND("一",D1652),0)&gt;0,"一对一",VLOOKUP(LEFT(D1652,3),班级编码!A:H,8,0)),Q1652)</f>
        <v xml:space="preserve"> </v>
      </c>
      <c r="S1652" s="22">
        <f t="shared" si="328"/>
        <v>0</v>
      </c>
      <c r="T1652" s="22">
        <f t="shared" si="329"/>
        <v>0</v>
      </c>
      <c r="U1652" s="22" t="str">
        <f t="shared" si="330"/>
        <v/>
      </c>
      <c r="V1652" s="22" t="str">
        <f t="shared" si="331"/>
        <v/>
      </c>
      <c r="W1652" s="22" t="str">
        <f t="shared" si="332"/>
        <v/>
      </c>
      <c r="X1652" s="22" t="str">
        <f t="shared" si="333"/>
        <v/>
      </c>
      <c r="Y1652" s="22">
        <f t="shared" si="334"/>
        <v>0</v>
      </c>
      <c r="Z1652" s="22">
        <f t="shared" si="335"/>
        <v>0</v>
      </c>
      <c r="AA1652" s="22" t="str">
        <f t="shared" si="325"/>
        <v/>
      </c>
      <c r="AB1652" s="22">
        <f>COUNTIF($G$2:G1652,G1652)</f>
        <v>0</v>
      </c>
      <c r="AC1652" s="22" t="str">
        <f t="shared" si="336"/>
        <v/>
      </c>
      <c r="AD1652" s="22" t="e">
        <f>VLOOKUP(D1652,'2-班级信息'!A:AI,35,0)</f>
        <v>#N/A</v>
      </c>
      <c r="AE1652" s="22" t="e">
        <f>VLOOKUP(D1652,'2-班级信息'!A:AL,12,0)</f>
        <v>#N/A</v>
      </c>
      <c r="AF1652" s="22" t="e">
        <f t="shared" si="326"/>
        <v>#N/A</v>
      </c>
      <c r="AG1652" s="22" t="e">
        <f t="shared" si="337"/>
        <v>#N/A</v>
      </c>
    </row>
    <row r="1653" spans="1:33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2" t="str">
        <f t="shared" si="327"/>
        <v xml:space="preserve"> </v>
      </c>
      <c r="R1653" s="22" t="str">
        <f>IF(Q1653="在读",IF(IFERROR(FIND("一",D1653),0)&gt;0,"一对一",VLOOKUP(LEFT(D1653,3),班级编码!A:H,8,0)),Q1653)</f>
        <v xml:space="preserve"> </v>
      </c>
      <c r="S1653" s="22">
        <f t="shared" si="328"/>
        <v>0</v>
      </c>
      <c r="T1653" s="22">
        <f t="shared" si="329"/>
        <v>0</v>
      </c>
      <c r="U1653" s="22" t="str">
        <f t="shared" si="330"/>
        <v/>
      </c>
      <c r="V1653" s="22" t="str">
        <f t="shared" si="331"/>
        <v/>
      </c>
      <c r="W1653" s="22" t="str">
        <f t="shared" si="332"/>
        <v/>
      </c>
      <c r="X1653" s="22" t="str">
        <f t="shared" si="333"/>
        <v/>
      </c>
      <c r="Y1653" s="22">
        <f t="shared" si="334"/>
        <v>0</v>
      </c>
      <c r="Z1653" s="22">
        <f t="shared" si="335"/>
        <v>0</v>
      </c>
      <c r="AA1653" s="22" t="str">
        <f t="shared" si="325"/>
        <v/>
      </c>
      <c r="AB1653" s="22">
        <f>COUNTIF($G$2:G1653,G1653)</f>
        <v>0</v>
      </c>
      <c r="AC1653" s="22" t="str">
        <f t="shared" si="336"/>
        <v/>
      </c>
      <c r="AD1653" s="22" t="e">
        <f>VLOOKUP(D1653,'2-班级信息'!A:AI,35,0)</f>
        <v>#N/A</v>
      </c>
      <c r="AE1653" s="22" t="e">
        <f>VLOOKUP(D1653,'2-班级信息'!A:AL,12,0)</f>
        <v>#N/A</v>
      </c>
      <c r="AF1653" s="22" t="e">
        <f t="shared" si="326"/>
        <v>#N/A</v>
      </c>
      <c r="AG1653" s="22" t="e">
        <f t="shared" si="337"/>
        <v>#N/A</v>
      </c>
    </row>
    <row r="1654" spans="1:33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2" t="str">
        <f t="shared" si="327"/>
        <v xml:space="preserve"> </v>
      </c>
      <c r="R1654" s="22" t="str">
        <f>IF(Q1654="在读",IF(IFERROR(FIND("一",D1654),0)&gt;0,"一对一",VLOOKUP(LEFT(D1654,3),班级编码!A:H,8,0)),Q1654)</f>
        <v xml:space="preserve"> </v>
      </c>
      <c r="S1654" s="22">
        <f t="shared" si="328"/>
        <v>0</v>
      </c>
      <c r="T1654" s="22">
        <f t="shared" si="329"/>
        <v>0</v>
      </c>
      <c r="U1654" s="22" t="str">
        <f t="shared" si="330"/>
        <v/>
      </c>
      <c r="V1654" s="22" t="str">
        <f t="shared" si="331"/>
        <v/>
      </c>
      <c r="W1654" s="22" t="str">
        <f t="shared" si="332"/>
        <v/>
      </c>
      <c r="X1654" s="22" t="str">
        <f t="shared" si="333"/>
        <v/>
      </c>
      <c r="Y1654" s="22">
        <f t="shared" si="334"/>
        <v>0</v>
      </c>
      <c r="Z1654" s="22">
        <f t="shared" si="335"/>
        <v>0</v>
      </c>
      <c r="AA1654" s="22" t="str">
        <f t="shared" si="325"/>
        <v/>
      </c>
      <c r="AB1654" s="22">
        <f>COUNTIF($G$2:G1654,G1654)</f>
        <v>0</v>
      </c>
      <c r="AC1654" s="22" t="str">
        <f t="shared" si="336"/>
        <v/>
      </c>
      <c r="AD1654" s="22" t="e">
        <f>VLOOKUP(D1654,'2-班级信息'!A:AI,35,0)</f>
        <v>#N/A</v>
      </c>
      <c r="AE1654" s="22" t="e">
        <f>VLOOKUP(D1654,'2-班级信息'!A:AL,12,0)</f>
        <v>#N/A</v>
      </c>
      <c r="AF1654" s="22" t="e">
        <f t="shared" si="326"/>
        <v>#N/A</v>
      </c>
      <c r="AG1654" s="22" t="e">
        <f t="shared" si="337"/>
        <v>#N/A</v>
      </c>
    </row>
    <row r="1655" spans="1:33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2" t="str">
        <f t="shared" si="327"/>
        <v xml:space="preserve"> </v>
      </c>
      <c r="R1655" s="22" t="str">
        <f>IF(Q1655="在读",IF(IFERROR(FIND("一",D1655),0)&gt;0,"一对一",VLOOKUP(LEFT(D1655,3),班级编码!A:H,8,0)),Q1655)</f>
        <v xml:space="preserve"> </v>
      </c>
      <c r="S1655" s="22">
        <f t="shared" si="328"/>
        <v>0</v>
      </c>
      <c r="T1655" s="22">
        <f t="shared" si="329"/>
        <v>0</v>
      </c>
      <c r="U1655" s="22" t="str">
        <f t="shared" si="330"/>
        <v/>
      </c>
      <c r="V1655" s="22" t="str">
        <f t="shared" si="331"/>
        <v/>
      </c>
      <c r="W1655" s="22" t="str">
        <f t="shared" si="332"/>
        <v/>
      </c>
      <c r="X1655" s="22" t="str">
        <f t="shared" si="333"/>
        <v/>
      </c>
      <c r="Y1655" s="22">
        <f t="shared" si="334"/>
        <v>0</v>
      </c>
      <c r="Z1655" s="22">
        <f t="shared" si="335"/>
        <v>0</v>
      </c>
      <c r="AA1655" s="22" t="str">
        <f t="shared" si="325"/>
        <v/>
      </c>
      <c r="AB1655" s="22">
        <f>COUNTIF($G$2:G1655,G1655)</f>
        <v>0</v>
      </c>
      <c r="AC1655" s="22" t="str">
        <f t="shared" si="336"/>
        <v/>
      </c>
      <c r="AD1655" s="22" t="e">
        <f>VLOOKUP(D1655,'2-班级信息'!A:AI,35,0)</f>
        <v>#N/A</v>
      </c>
      <c r="AE1655" s="22" t="e">
        <f>VLOOKUP(D1655,'2-班级信息'!A:AL,12,0)</f>
        <v>#N/A</v>
      </c>
      <c r="AF1655" s="22" t="e">
        <f t="shared" si="326"/>
        <v>#N/A</v>
      </c>
      <c r="AG1655" s="22" t="e">
        <f t="shared" si="337"/>
        <v>#N/A</v>
      </c>
    </row>
    <row r="1656" spans="1:33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2" t="str">
        <f t="shared" si="327"/>
        <v xml:space="preserve"> </v>
      </c>
      <c r="R1656" s="22" t="str">
        <f>IF(Q1656="在读",IF(IFERROR(FIND("一",D1656),0)&gt;0,"一对一",VLOOKUP(LEFT(D1656,3),班级编码!A:H,8,0)),Q1656)</f>
        <v xml:space="preserve"> </v>
      </c>
      <c r="S1656" s="22">
        <f t="shared" si="328"/>
        <v>0</v>
      </c>
      <c r="T1656" s="22">
        <f t="shared" si="329"/>
        <v>0</v>
      </c>
      <c r="U1656" s="22" t="str">
        <f t="shared" si="330"/>
        <v/>
      </c>
      <c r="V1656" s="22" t="str">
        <f t="shared" si="331"/>
        <v/>
      </c>
      <c r="W1656" s="22" t="str">
        <f t="shared" si="332"/>
        <v/>
      </c>
      <c r="X1656" s="22" t="str">
        <f t="shared" si="333"/>
        <v/>
      </c>
      <c r="Y1656" s="22">
        <f t="shared" si="334"/>
        <v>0</v>
      </c>
      <c r="Z1656" s="22">
        <f t="shared" si="335"/>
        <v>0</v>
      </c>
      <c r="AA1656" s="22" t="str">
        <f t="shared" si="325"/>
        <v/>
      </c>
      <c r="AB1656" s="22">
        <f>COUNTIF($G$2:G1656,G1656)</f>
        <v>0</v>
      </c>
      <c r="AC1656" s="22" t="str">
        <f t="shared" si="336"/>
        <v/>
      </c>
      <c r="AD1656" s="22" t="e">
        <f>VLOOKUP(D1656,'2-班级信息'!A:AI,35,0)</f>
        <v>#N/A</v>
      </c>
      <c r="AE1656" s="22" t="e">
        <f>VLOOKUP(D1656,'2-班级信息'!A:AL,12,0)</f>
        <v>#N/A</v>
      </c>
      <c r="AF1656" s="22" t="e">
        <f t="shared" si="326"/>
        <v>#N/A</v>
      </c>
      <c r="AG1656" s="22" t="e">
        <f t="shared" si="337"/>
        <v>#N/A</v>
      </c>
    </row>
    <row r="1657" spans="1:33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2" t="str">
        <f t="shared" si="327"/>
        <v xml:space="preserve"> </v>
      </c>
      <c r="R1657" s="22" t="str">
        <f>IF(Q1657="在读",IF(IFERROR(FIND("一",D1657),0)&gt;0,"一对一",VLOOKUP(LEFT(D1657,3),班级编码!A:H,8,0)),Q1657)</f>
        <v xml:space="preserve"> </v>
      </c>
      <c r="S1657" s="22">
        <f t="shared" si="328"/>
        <v>0</v>
      </c>
      <c r="T1657" s="22">
        <f t="shared" si="329"/>
        <v>0</v>
      </c>
      <c r="U1657" s="22" t="str">
        <f t="shared" si="330"/>
        <v/>
      </c>
      <c r="V1657" s="22" t="str">
        <f t="shared" si="331"/>
        <v/>
      </c>
      <c r="W1657" s="22" t="str">
        <f t="shared" si="332"/>
        <v/>
      </c>
      <c r="X1657" s="22" t="str">
        <f t="shared" si="333"/>
        <v/>
      </c>
      <c r="Y1657" s="22">
        <f t="shared" si="334"/>
        <v>0</v>
      </c>
      <c r="Z1657" s="22">
        <f t="shared" si="335"/>
        <v>0</v>
      </c>
      <c r="AA1657" s="22" t="str">
        <f t="shared" si="325"/>
        <v/>
      </c>
      <c r="AB1657" s="22">
        <f>COUNTIF($G$2:G1657,G1657)</f>
        <v>0</v>
      </c>
      <c r="AC1657" s="22" t="str">
        <f t="shared" si="336"/>
        <v/>
      </c>
      <c r="AD1657" s="22" t="e">
        <f>VLOOKUP(D1657,'2-班级信息'!A:AI,35,0)</f>
        <v>#N/A</v>
      </c>
      <c r="AE1657" s="22" t="e">
        <f>VLOOKUP(D1657,'2-班级信息'!A:AL,12,0)</f>
        <v>#N/A</v>
      </c>
      <c r="AF1657" s="22" t="e">
        <f t="shared" si="326"/>
        <v>#N/A</v>
      </c>
      <c r="AG1657" s="22" t="e">
        <f t="shared" si="337"/>
        <v>#N/A</v>
      </c>
    </row>
    <row r="1658" spans="1:33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2" t="str">
        <f t="shared" si="327"/>
        <v xml:space="preserve"> </v>
      </c>
      <c r="R1658" s="22" t="str">
        <f>IF(Q1658="在读",IF(IFERROR(FIND("一",D1658),0)&gt;0,"一对一",VLOOKUP(LEFT(D1658,3),班级编码!A:H,8,0)),Q1658)</f>
        <v xml:space="preserve"> </v>
      </c>
      <c r="S1658" s="22">
        <f t="shared" si="328"/>
        <v>0</v>
      </c>
      <c r="T1658" s="22">
        <f t="shared" si="329"/>
        <v>0</v>
      </c>
      <c r="U1658" s="22" t="str">
        <f t="shared" si="330"/>
        <v/>
      </c>
      <c r="V1658" s="22" t="str">
        <f t="shared" si="331"/>
        <v/>
      </c>
      <c r="W1658" s="22" t="str">
        <f t="shared" si="332"/>
        <v/>
      </c>
      <c r="X1658" s="22" t="str">
        <f t="shared" si="333"/>
        <v/>
      </c>
      <c r="Y1658" s="22">
        <f t="shared" si="334"/>
        <v>0</v>
      </c>
      <c r="Z1658" s="22">
        <f t="shared" si="335"/>
        <v>0</v>
      </c>
      <c r="AA1658" s="22" t="str">
        <f t="shared" si="325"/>
        <v/>
      </c>
      <c r="AB1658" s="22">
        <f>COUNTIF($G$2:G1658,G1658)</f>
        <v>0</v>
      </c>
      <c r="AC1658" s="22" t="str">
        <f t="shared" si="336"/>
        <v/>
      </c>
      <c r="AD1658" s="22" t="e">
        <f>VLOOKUP(D1658,'2-班级信息'!A:AI,35,0)</f>
        <v>#N/A</v>
      </c>
      <c r="AE1658" s="22" t="e">
        <f>VLOOKUP(D1658,'2-班级信息'!A:AL,12,0)</f>
        <v>#N/A</v>
      </c>
      <c r="AF1658" s="22" t="e">
        <f t="shared" si="326"/>
        <v>#N/A</v>
      </c>
      <c r="AG1658" s="22" t="e">
        <f t="shared" si="337"/>
        <v>#N/A</v>
      </c>
    </row>
    <row r="1659" spans="1:33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2" t="str">
        <f t="shared" si="327"/>
        <v xml:space="preserve"> </v>
      </c>
      <c r="R1659" s="22" t="str">
        <f>IF(Q1659="在读",IF(IFERROR(FIND("一",D1659),0)&gt;0,"一对一",VLOOKUP(LEFT(D1659,3),班级编码!A:H,8,0)),Q1659)</f>
        <v xml:space="preserve"> </v>
      </c>
      <c r="S1659" s="22">
        <f t="shared" si="328"/>
        <v>0</v>
      </c>
      <c r="T1659" s="22">
        <f t="shared" si="329"/>
        <v>0</v>
      </c>
      <c r="U1659" s="22" t="str">
        <f t="shared" si="330"/>
        <v/>
      </c>
      <c r="V1659" s="22" t="str">
        <f t="shared" si="331"/>
        <v/>
      </c>
      <c r="W1659" s="22" t="str">
        <f t="shared" si="332"/>
        <v/>
      </c>
      <c r="X1659" s="22" t="str">
        <f t="shared" si="333"/>
        <v/>
      </c>
      <c r="Y1659" s="22">
        <f t="shared" si="334"/>
        <v>0</v>
      </c>
      <c r="Z1659" s="22">
        <f t="shared" si="335"/>
        <v>0</v>
      </c>
      <c r="AA1659" s="22" t="str">
        <f t="shared" si="325"/>
        <v/>
      </c>
      <c r="AB1659" s="22">
        <f>COUNTIF($G$2:G1659,G1659)</f>
        <v>0</v>
      </c>
      <c r="AC1659" s="22" t="str">
        <f t="shared" si="336"/>
        <v/>
      </c>
      <c r="AD1659" s="22" t="e">
        <f>VLOOKUP(D1659,'2-班级信息'!A:AI,35,0)</f>
        <v>#N/A</v>
      </c>
      <c r="AE1659" s="22" t="e">
        <f>VLOOKUP(D1659,'2-班级信息'!A:AL,12,0)</f>
        <v>#N/A</v>
      </c>
      <c r="AF1659" s="22" t="e">
        <f t="shared" si="326"/>
        <v>#N/A</v>
      </c>
      <c r="AG1659" s="22" t="e">
        <f t="shared" si="337"/>
        <v>#N/A</v>
      </c>
    </row>
    <row r="1660" spans="1:33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2" t="str">
        <f t="shared" si="327"/>
        <v xml:space="preserve"> </v>
      </c>
      <c r="R1660" s="22" t="str">
        <f>IF(Q1660="在读",IF(IFERROR(FIND("一",D1660),0)&gt;0,"一对一",VLOOKUP(LEFT(D1660,3),班级编码!A:H,8,0)),Q1660)</f>
        <v xml:space="preserve"> </v>
      </c>
      <c r="S1660" s="22">
        <f t="shared" si="328"/>
        <v>0</v>
      </c>
      <c r="T1660" s="22">
        <f t="shared" si="329"/>
        <v>0</v>
      </c>
      <c r="U1660" s="22" t="str">
        <f t="shared" si="330"/>
        <v/>
      </c>
      <c r="V1660" s="22" t="str">
        <f t="shared" si="331"/>
        <v/>
      </c>
      <c r="W1660" s="22" t="str">
        <f t="shared" si="332"/>
        <v/>
      </c>
      <c r="X1660" s="22" t="str">
        <f t="shared" si="333"/>
        <v/>
      </c>
      <c r="Y1660" s="22">
        <f t="shared" si="334"/>
        <v>0</v>
      </c>
      <c r="Z1660" s="22">
        <f t="shared" si="335"/>
        <v>0</v>
      </c>
      <c r="AA1660" s="22" t="str">
        <f t="shared" si="325"/>
        <v/>
      </c>
      <c r="AB1660" s="22">
        <f>COUNTIF($G$2:G1660,G1660)</f>
        <v>0</v>
      </c>
      <c r="AC1660" s="22" t="str">
        <f t="shared" si="336"/>
        <v/>
      </c>
      <c r="AD1660" s="22" t="e">
        <f>VLOOKUP(D1660,'2-班级信息'!A:AI,35,0)</f>
        <v>#N/A</v>
      </c>
      <c r="AE1660" s="22" t="e">
        <f>VLOOKUP(D1660,'2-班级信息'!A:AL,12,0)</f>
        <v>#N/A</v>
      </c>
      <c r="AF1660" s="22" t="e">
        <f t="shared" si="326"/>
        <v>#N/A</v>
      </c>
      <c r="AG1660" s="22" t="e">
        <f t="shared" si="337"/>
        <v>#N/A</v>
      </c>
    </row>
    <row r="1661" spans="1:33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2" t="str">
        <f t="shared" si="327"/>
        <v xml:space="preserve"> </v>
      </c>
      <c r="R1661" s="22" t="str">
        <f>IF(Q1661="在读",IF(IFERROR(FIND("一",D1661),0)&gt;0,"一对一",VLOOKUP(LEFT(D1661,3),班级编码!A:H,8,0)),Q1661)</f>
        <v xml:space="preserve"> </v>
      </c>
      <c r="S1661" s="22">
        <f t="shared" si="328"/>
        <v>0</v>
      </c>
      <c r="T1661" s="22">
        <f t="shared" si="329"/>
        <v>0</v>
      </c>
      <c r="U1661" s="22" t="str">
        <f t="shared" si="330"/>
        <v/>
      </c>
      <c r="V1661" s="22" t="str">
        <f t="shared" si="331"/>
        <v/>
      </c>
      <c r="W1661" s="22" t="str">
        <f t="shared" si="332"/>
        <v/>
      </c>
      <c r="X1661" s="22" t="str">
        <f t="shared" si="333"/>
        <v/>
      </c>
      <c r="Y1661" s="22">
        <f t="shared" si="334"/>
        <v>0</v>
      </c>
      <c r="Z1661" s="22">
        <f t="shared" si="335"/>
        <v>0</v>
      </c>
      <c r="AA1661" s="22" t="str">
        <f t="shared" si="325"/>
        <v/>
      </c>
      <c r="AB1661" s="22">
        <f>COUNTIF($G$2:G1661,G1661)</f>
        <v>0</v>
      </c>
      <c r="AC1661" s="22" t="str">
        <f t="shared" si="336"/>
        <v/>
      </c>
      <c r="AD1661" s="22" t="e">
        <f>VLOOKUP(D1661,'2-班级信息'!A:AI,35,0)</f>
        <v>#N/A</v>
      </c>
      <c r="AE1661" s="22" t="e">
        <f>VLOOKUP(D1661,'2-班级信息'!A:AL,12,0)</f>
        <v>#N/A</v>
      </c>
      <c r="AF1661" s="22" t="e">
        <f t="shared" si="326"/>
        <v>#N/A</v>
      </c>
      <c r="AG1661" s="22" t="e">
        <f t="shared" si="337"/>
        <v>#N/A</v>
      </c>
    </row>
    <row r="1662" spans="1:33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2" t="str">
        <f t="shared" si="327"/>
        <v xml:space="preserve"> </v>
      </c>
      <c r="R1662" s="22" t="str">
        <f>IF(Q1662="在读",IF(IFERROR(FIND("一",D1662),0)&gt;0,"一对一",VLOOKUP(LEFT(D1662,3),班级编码!A:H,8,0)),Q1662)</f>
        <v xml:space="preserve"> </v>
      </c>
      <c r="S1662" s="22">
        <f t="shared" si="328"/>
        <v>0</v>
      </c>
      <c r="T1662" s="22">
        <f t="shared" si="329"/>
        <v>0</v>
      </c>
      <c r="U1662" s="22" t="str">
        <f t="shared" si="330"/>
        <v/>
      </c>
      <c r="V1662" s="22" t="str">
        <f t="shared" si="331"/>
        <v/>
      </c>
      <c r="W1662" s="22" t="str">
        <f t="shared" si="332"/>
        <v/>
      </c>
      <c r="X1662" s="22" t="str">
        <f t="shared" si="333"/>
        <v/>
      </c>
      <c r="Y1662" s="22">
        <f t="shared" si="334"/>
        <v>0</v>
      </c>
      <c r="Z1662" s="22">
        <f t="shared" si="335"/>
        <v>0</v>
      </c>
      <c r="AA1662" s="22" t="str">
        <f t="shared" si="325"/>
        <v/>
      </c>
      <c r="AB1662" s="22">
        <f>COUNTIF($G$2:G1662,G1662)</f>
        <v>0</v>
      </c>
      <c r="AC1662" s="22" t="str">
        <f t="shared" si="336"/>
        <v/>
      </c>
      <c r="AD1662" s="22" t="e">
        <f>VLOOKUP(D1662,'2-班级信息'!A:AI,35,0)</f>
        <v>#N/A</v>
      </c>
      <c r="AE1662" s="22" t="e">
        <f>VLOOKUP(D1662,'2-班级信息'!A:AL,12,0)</f>
        <v>#N/A</v>
      </c>
      <c r="AF1662" s="22" t="e">
        <f t="shared" si="326"/>
        <v>#N/A</v>
      </c>
      <c r="AG1662" s="22" t="e">
        <f t="shared" si="337"/>
        <v>#N/A</v>
      </c>
    </row>
    <row r="1663" spans="1:33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2" t="str">
        <f t="shared" si="327"/>
        <v xml:space="preserve"> </v>
      </c>
      <c r="R1663" s="22" t="str">
        <f>IF(Q1663="在读",IF(IFERROR(FIND("一",D1663),0)&gt;0,"一对一",VLOOKUP(LEFT(D1663,3),班级编码!A:H,8,0)),Q1663)</f>
        <v xml:space="preserve"> </v>
      </c>
      <c r="S1663" s="22">
        <f t="shared" si="328"/>
        <v>0</v>
      </c>
      <c r="T1663" s="22">
        <f t="shared" si="329"/>
        <v>0</v>
      </c>
      <c r="U1663" s="22" t="str">
        <f t="shared" si="330"/>
        <v/>
      </c>
      <c r="V1663" s="22" t="str">
        <f t="shared" si="331"/>
        <v/>
      </c>
      <c r="W1663" s="22" t="str">
        <f t="shared" si="332"/>
        <v/>
      </c>
      <c r="X1663" s="22" t="str">
        <f t="shared" si="333"/>
        <v/>
      </c>
      <c r="Y1663" s="22">
        <f t="shared" si="334"/>
        <v>0</v>
      </c>
      <c r="Z1663" s="22">
        <f t="shared" si="335"/>
        <v>0</v>
      </c>
      <c r="AA1663" s="22" t="str">
        <f t="shared" si="325"/>
        <v/>
      </c>
      <c r="AB1663" s="22">
        <f>COUNTIF($G$2:G1663,G1663)</f>
        <v>0</v>
      </c>
      <c r="AC1663" s="22" t="str">
        <f t="shared" si="336"/>
        <v/>
      </c>
      <c r="AD1663" s="22" t="e">
        <f>VLOOKUP(D1663,'2-班级信息'!A:AI,35,0)</f>
        <v>#N/A</v>
      </c>
      <c r="AE1663" s="22" t="e">
        <f>VLOOKUP(D1663,'2-班级信息'!A:AL,12,0)</f>
        <v>#N/A</v>
      </c>
      <c r="AF1663" s="22" t="e">
        <f t="shared" si="326"/>
        <v>#N/A</v>
      </c>
      <c r="AG1663" s="22" t="e">
        <f t="shared" si="337"/>
        <v>#N/A</v>
      </c>
    </row>
    <row r="1664" spans="1:33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2" t="str">
        <f t="shared" si="327"/>
        <v xml:space="preserve"> </v>
      </c>
      <c r="R1664" s="22" t="str">
        <f>IF(Q1664="在读",IF(IFERROR(FIND("一",D1664),0)&gt;0,"一对一",VLOOKUP(LEFT(D1664,3),班级编码!A:H,8,0)),Q1664)</f>
        <v xml:space="preserve"> </v>
      </c>
      <c r="S1664" s="22">
        <f t="shared" si="328"/>
        <v>0</v>
      </c>
      <c r="T1664" s="22">
        <f t="shared" si="329"/>
        <v>0</v>
      </c>
      <c r="U1664" s="22" t="str">
        <f t="shared" si="330"/>
        <v/>
      </c>
      <c r="V1664" s="22" t="str">
        <f t="shared" si="331"/>
        <v/>
      </c>
      <c r="W1664" s="22" t="str">
        <f t="shared" si="332"/>
        <v/>
      </c>
      <c r="X1664" s="22" t="str">
        <f t="shared" si="333"/>
        <v/>
      </c>
      <c r="Y1664" s="22">
        <f t="shared" si="334"/>
        <v>0</v>
      </c>
      <c r="Z1664" s="22">
        <f t="shared" si="335"/>
        <v>0</v>
      </c>
      <c r="AA1664" s="22" t="str">
        <f t="shared" si="325"/>
        <v/>
      </c>
      <c r="AB1664" s="22">
        <f>COUNTIF($G$2:G1664,G1664)</f>
        <v>0</v>
      </c>
      <c r="AC1664" s="22" t="str">
        <f t="shared" si="336"/>
        <v/>
      </c>
      <c r="AD1664" s="22" t="e">
        <f>VLOOKUP(D1664,'2-班级信息'!A:AI,35,0)</f>
        <v>#N/A</v>
      </c>
      <c r="AE1664" s="22" t="e">
        <f>VLOOKUP(D1664,'2-班级信息'!A:AL,12,0)</f>
        <v>#N/A</v>
      </c>
      <c r="AF1664" s="22" t="e">
        <f t="shared" si="326"/>
        <v>#N/A</v>
      </c>
      <c r="AG1664" s="22" t="e">
        <f t="shared" si="337"/>
        <v>#N/A</v>
      </c>
    </row>
    <row r="1665" spans="1:33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2" t="str">
        <f t="shared" si="327"/>
        <v xml:space="preserve"> </v>
      </c>
      <c r="R1665" s="22" t="str">
        <f>IF(Q1665="在读",IF(IFERROR(FIND("一",D1665),0)&gt;0,"一对一",VLOOKUP(LEFT(D1665,3),班级编码!A:H,8,0)),Q1665)</f>
        <v xml:space="preserve"> </v>
      </c>
      <c r="S1665" s="22">
        <f t="shared" si="328"/>
        <v>0</v>
      </c>
      <c r="T1665" s="22">
        <f t="shared" si="329"/>
        <v>0</v>
      </c>
      <c r="U1665" s="22" t="str">
        <f t="shared" si="330"/>
        <v/>
      </c>
      <c r="V1665" s="22" t="str">
        <f t="shared" si="331"/>
        <v/>
      </c>
      <c r="W1665" s="22" t="str">
        <f t="shared" si="332"/>
        <v/>
      </c>
      <c r="X1665" s="22" t="str">
        <f t="shared" si="333"/>
        <v/>
      </c>
      <c r="Y1665" s="22">
        <f t="shared" si="334"/>
        <v>0</v>
      </c>
      <c r="Z1665" s="22">
        <f t="shared" si="335"/>
        <v>0</v>
      </c>
      <c r="AA1665" s="22" t="str">
        <f t="shared" si="325"/>
        <v/>
      </c>
      <c r="AB1665" s="22">
        <f>COUNTIF($G$2:G1665,G1665)</f>
        <v>0</v>
      </c>
      <c r="AC1665" s="22" t="str">
        <f t="shared" si="336"/>
        <v/>
      </c>
      <c r="AD1665" s="22" t="e">
        <f>VLOOKUP(D1665,'2-班级信息'!A:AI,35,0)</f>
        <v>#N/A</v>
      </c>
      <c r="AE1665" s="22" t="e">
        <f>VLOOKUP(D1665,'2-班级信息'!A:AL,12,0)</f>
        <v>#N/A</v>
      </c>
      <c r="AF1665" s="22" t="e">
        <f t="shared" si="326"/>
        <v>#N/A</v>
      </c>
      <c r="AG1665" s="22" t="e">
        <f t="shared" si="337"/>
        <v>#N/A</v>
      </c>
    </row>
    <row r="1666" spans="1:33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2" t="str">
        <f t="shared" si="327"/>
        <v xml:space="preserve"> </v>
      </c>
      <c r="R1666" s="22" t="str">
        <f>IF(Q1666="在读",IF(IFERROR(FIND("一",D1666),0)&gt;0,"一对一",VLOOKUP(LEFT(D1666,3),班级编码!A:H,8,0)),Q1666)</f>
        <v xml:space="preserve"> </v>
      </c>
      <c r="S1666" s="22">
        <f t="shared" si="328"/>
        <v>0</v>
      </c>
      <c r="T1666" s="22">
        <f t="shared" si="329"/>
        <v>0</v>
      </c>
      <c r="U1666" s="22" t="str">
        <f t="shared" si="330"/>
        <v/>
      </c>
      <c r="V1666" s="22" t="str">
        <f t="shared" si="331"/>
        <v/>
      </c>
      <c r="W1666" s="22" t="str">
        <f t="shared" si="332"/>
        <v/>
      </c>
      <c r="X1666" s="22" t="str">
        <f t="shared" si="333"/>
        <v/>
      </c>
      <c r="Y1666" s="22">
        <f t="shared" si="334"/>
        <v>0</v>
      </c>
      <c r="Z1666" s="22">
        <f t="shared" si="335"/>
        <v>0</v>
      </c>
      <c r="AA1666" s="22" t="str">
        <f t="shared" ref="AA1666:AA1729" si="338">IF(COUNTIF(G:G,G1666)&gt;1,"重复","")</f>
        <v/>
      </c>
      <c r="AB1666" s="22">
        <f>COUNTIF($G$2:G1666,G1666)</f>
        <v>0</v>
      </c>
      <c r="AC1666" s="22" t="str">
        <f t="shared" si="336"/>
        <v/>
      </c>
      <c r="AD1666" s="22" t="e">
        <f>VLOOKUP(D1666,'2-班级信息'!A:AI,35,0)</f>
        <v>#N/A</v>
      </c>
      <c r="AE1666" s="22" t="e">
        <f>VLOOKUP(D1666,'2-班级信息'!A:AL,12,0)</f>
        <v>#N/A</v>
      </c>
      <c r="AF1666" s="22" t="e">
        <f t="shared" ref="AF1666:AF1729" si="339">IF(R1666="一对一","一对一",VLOOKUP(I1666,AH:AI,2,0))</f>
        <v>#N/A</v>
      </c>
      <c r="AG1666" s="22" t="e">
        <f t="shared" si="337"/>
        <v>#N/A</v>
      </c>
    </row>
    <row r="1667" spans="1:33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2" t="str">
        <f t="shared" ref="Q1667:Q1730" si="340">IF(D1667="停读","停读",IF(D1667="未进班","未进班",IF(AND(M1667="",G1667&lt;&gt;""),"在读"," ")))</f>
        <v xml:space="preserve"> </v>
      </c>
      <c r="R1667" s="22" t="str">
        <f>IF(Q1667="在读",IF(IFERROR(FIND("一",D1667),0)&gt;0,"一对一",VLOOKUP(LEFT(D1667,3),班级编码!A:H,8,0)),Q1667)</f>
        <v xml:space="preserve"> </v>
      </c>
      <c r="S1667" s="22">
        <f t="shared" ref="S1667:S1730" si="341">+D1667</f>
        <v>0</v>
      </c>
      <c r="T1667" s="22">
        <f t="shared" ref="T1667:T1730" si="342">IFERROR(LEFT(F1667,FIND(",",F1667)-1),F1667)</f>
        <v>0</v>
      </c>
      <c r="U1667" s="22" t="str">
        <f t="shared" ref="U1667:U1730" si="343">IF(Y1667=Z1667,X1667,W1667)</f>
        <v/>
      </c>
      <c r="V1667" s="22" t="str">
        <f t="shared" ref="V1667:V1730" si="344">IF(Y1667=Z1667,W1667,X1667)</f>
        <v/>
      </c>
      <c r="W1667" s="22" t="str">
        <f t="shared" ref="W1667:W1730" si="345">IFERROR(MID(F1667,FIND(",",F1667)+1,FIND("@",SUBSTITUTE(F1667,",","@",2))-FIND(",",F1667)-1),IF(ISERROR(FIND(",",F1667)),"",MID(F1667,FIND(",",F1667)+1,20)))</f>
        <v/>
      </c>
      <c r="X1667" s="22" t="str">
        <f t="shared" ref="X1667:X1730" si="346">IFERROR(MID(F1667,FIND("@",SUBSTITUTE(F1667,",","@",2))+1,10),"")</f>
        <v/>
      </c>
      <c r="Y1667" s="22">
        <f t="shared" ref="Y1667:Y1730" si="347">LEN(W1667)</f>
        <v>0</v>
      </c>
      <c r="Z1667" s="22">
        <f t="shared" ref="Z1667:Z1730" si="348">LENB(W1667)</f>
        <v>0</v>
      </c>
      <c r="AA1667" s="22" t="str">
        <f t="shared" si="338"/>
        <v/>
      </c>
      <c r="AB1667" s="22">
        <f>COUNTIF($G$2:G1667,G1667)</f>
        <v>0</v>
      </c>
      <c r="AC1667" s="22" t="str">
        <f t="shared" ref="AC1667:AC1730" si="349">IF(IFERROR(FIND("一",D1667),0)&gt;0,"一对一",LEFT(D1667,3))</f>
        <v/>
      </c>
      <c r="AD1667" s="22" t="e">
        <f>VLOOKUP(D1667,'2-班级信息'!A:AI,35,0)</f>
        <v>#N/A</v>
      </c>
      <c r="AE1667" s="22" t="e">
        <f>VLOOKUP(D1667,'2-班级信息'!A:AL,12,0)</f>
        <v>#N/A</v>
      </c>
      <c r="AF1667" s="22" t="e">
        <f t="shared" si="339"/>
        <v>#N/A</v>
      </c>
      <c r="AG1667" s="22" t="e">
        <f t="shared" ref="AG1667:AG1730" si="350">IF(OR(AF1667="幼儿班",AF1667="中学班",AF1667="一对一"),AF1667,IF(OR(AD1667="周日晚上",AD1667="周五晚上",AD1667="周六晚上"),AD1667,IF(OR(AD1667="周六上午",AD1667="周六下午",AD1667="周日上午",AD1667="周日下午",),"小学周末白天班","小学平时"&amp;AE1667&amp;"班")))</f>
        <v>#N/A</v>
      </c>
    </row>
    <row r="1668" spans="1:33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2" t="str">
        <f t="shared" si="340"/>
        <v xml:space="preserve"> </v>
      </c>
      <c r="R1668" s="22" t="str">
        <f>IF(Q1668="在读",IF(IFERROR(FIND("一",D1668),0)&gt;0,"一对一",VLOOKUP(LEFT(D1668,3),班级编码!A:H,8,0)),Q1668)</f>
        <v xml:space="preserve"> </v>
      </c>
      <c r="S1668" s="22">
        <f t="shared" si="341"/>
        <v>0</v>
      </c>
      <c r="T1668" s="22">
        <f t="shared" si="342"/>
        <v>0</v>
      </c>
      <c r="U1668" s="22" t="str">
        <f t="shared" si="343"/>
        <v/>
      </c>
      <c r="V1668" s="22" t="str">
        <f t="shared" si="344"/>
        <v/>
      </c>
      <c r="W1668" s="22" t="str">
        <f t="shared" si="345"/>
        <v/>
      </c>
      <c r="X1668" s="22" t="str">
        <f t="shared" si="346"/>
        <v/>
      </c>
      <c r="Y1668" s="22">
        <f t="shared" si="347"/>
        <v>0</v>
      </c>
      <c r="Z1668" s="22">
        <f t="shared" si="348"/>
        <v>0</v>
      </c>
      <c r="AA1668" s="22" t="str">
        <f t="shared" si="338"/>
        <v/>
      </c>
      <c r="AB1668" s="22">
        <f>COUNTIF($G$2:G1668,G1668)</f>
        <v>0</v>
      </c>
      <c r="AC1668" s="22" t="str">
        <f t="shared" si="349"/>
        <v/>
      </c>
      <c r="AD1668" s="22" t="e">
        <f>VLOOKUP(D1668,'2-班级信息'!A:AI,35,0)</f>
        <v>#N/A</v>
      </c>
      <c r="AE1668" s="22" t="e">
        <f>VLOOKUP(D1668,'2-班级信息'!A:AL,12,0)</f>
        <v>#N/A</v>
      </c>
      <c r="AF1668" s="22" t="e">
        <f t="shared" si="339"/>
        <v>#N/A</v>
      </c>
      <c r="AG1668" s="22" t="e">
        <f t="shared" si="350"/>
        <v>#N/A</v>
      </c>
    </row>
    <row r="1669" spans="1:33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2" t="str">
        <f t="shared" si="340"/>
        <v xml:space="preserve"> </v>
      </c>
      <c r="R1669" s="22" t="str">
        <f>IF(Q1669="在读",IF(IFERROR(FIND("一",D1669),0)&gt;0,"一对一",VLOOKUP(LEFT(D1669,3),班级编码!A:H,8,0)),Q1669)</f>
        <v xml:space="preserve"> </v>
      </c>
      <c r="S1669" s="22">
        <f t="shared" si="341"/>
        <v>0</v>
      </c>
      <c r="T1669" s="22">
        <f t="shared" si="342"/>
        <v>0</v>
      </c>
      <c r="U1669" s="22" t="str">
        <f t="shared" si="343"/>
        <v/>
      </c>
      <c r="V1669" s="22" t="str">
        <f t="shared" si="344"/>
        <v/>
      </c>
      <c r="W1669" s="22" t="str">
        <f t="shared" si="345"/>
        <v/>
      </c>
      <c r="X1669" s="22" t="str">
        <f t="shared" si="346"/>
        <v/>
      </c>
      <c r="Y1669" s="22">
        <f t="shared" si="347"/>
        <v>0</v>
      </c>
      <c r="Z1669" s="22">
        <f t="shared" si="348"/>
        <v>0</v>
      </c>
      <c r="AA1669" s="22" t="str">
        <f t="shared" si="338"/>
        <v/>
      </c>
      <c r="AB1669" s="22">
        <f>COUNTIF($G$2:G1669,G1669)</f>
        <v>0</v>
      </c>
      <c r="AC1669" s="22" t="str">
        <f t="shared" si="349"/>
        <v/>
      </c>
      <c r="AD1669" s="22" t="e">
        <f>VLOOKUP(D1669,'2-班级信息'!A:AI,35,0)</f>
        <v>#N/A</v>
      </c>
      <c r="AE1669" s="22" t="e">
        <f>VLOOKUP(D1669,'2-班级信息'!A:AL,12,0)</f>
        <v>#N/A</v>
      </c>
      <c r="AF1669" s="22" t="e">
        <f t="shared" si="339"/>
        <v>#N/A</v>
      </c>
      <c r="AG1669" s="22" t="e">
        <f t="shared" si="350"/>
        <v>#N/A</v>
      </c>
    </row>
    <row r="1670" spans="1:33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2" t="str">
        <f t="shared" si="340"/>
        <v xml:space="preserve"> </v>
      </c>
      <c r="R1670" s="22" t="str">
        <f>IF(Q1670="在读",IF(IFERROR(FIND("一",D1670),0)&gt;0,"一对一",VLOOKUP(LEFT(D1670,3),班级编码!A:H,8,0)),Q1670)</f>
        <v xml:space="preserve"> </v>
      </c>
      <c r="S1670" s="22">
        <f t="shared" si="341"/>
        <v>0</v>
      </c>
      <c r="T1670" s="22">
        <f t="shared" si="342"/>
        <v>0</v>
      </c>
      <c r="U1670" s="22" t="str">
        <f t="shared" si="343"/>
        <v/>
      </c>
      <c r="V1670" s="22" t="str">
        <f t="shared" si="344"/>
        <v/>
      </c>
      <c r="W1670" s="22" t="str">
        <f t="shared" si="345"/>
        <v/>
      </c>
      <c r="X1670" s="22" t="str">
        <f t="shared" si="346"/>
        <v/>
      </c>
      <c r="Y1670" s="22">
        <f t="shared" si="347"/>
        <v>0</v>
      </c>
      <c r="Z1670" s="22">
        <f t="shared" si="348"/>
        <v>0</v>
      </c>
      <c r="AA1670" s="22" t="str">
        <f t="shared" si="338"/>
        <v/>
      </c>
      <c r="AB1670" s="22">
        <f>COUNTIF($G$2:G1670,G1670)</f>
        <v>0</v>
      </c>
      <c r="AC1670" s="22" t="str">
        <f t="shared" si="349"/>
        <v/>
      </c>
      <c r="AD1670" s="22" t="e">
        <f>VLOOKUP(D1670,'2-班级信息'!A:AI,35,0)</f>
        <v>#N/A</v>
      </c>
      <c r="AE1670" s="22" t="e">
        <f>VLOOKUP(D1670,'2-班级信息'!A:AL,12,0)</f>
        <v>#N/A</v>
      </c>
      <c r="AF1670" s="22" t="e">
        <f t="shared" si="339"/>
        <v>#N/A</v>
      </c>
      <c r="AG1670" s="22" t="e">
        <f t="shared" si="350"/>
        <v>#N/A</v>
      </c>
    </row>
    <row r="1671" spans="1:33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2" t="str">
        <f t="shared" si="340"/>
        <v xml:space="preserve"> </v>
      </c>
      <c r="R1671" s="22" t="str">
        <f>IF(Q1671="在读",IF(IFERROR(FIND("一",D1671),0)&gt;0,"一对一",VLOOKUP(LEFT(D1671,3),班级编码!A:H,8,0)),Q1671)</f>
        <v xml:space="preserve"> </v>
      </c>
      <c r="S1671" s="22">
        <f t="shared" si="341"/>
        <v>0</v>
      </c>
      <c r="T1671" s="22">
        <f t="shared" si="342"/>
        <v>0</v>
      </c>
      <c r="U1671" s="22" t="str">
        <f t="shared" si="343"/>
        <v/>
      </c>
      <c r="V1671" s="22" t="str">
        <f t="shared" si="344"/>
        <v/>
      </c>
      <c r="W1671" s="22" t="str">
        <f t="shared" si="345"/>
        <v/>
      </c>
      <c r="X1671" s="22" t="str">
        <f t="shared" si="346"/>
        <v/>
      </c>
      <c r="Y1671" s="22">
        <f t="shared" si="347"/>
        <v>0</v>
      </c>
      <c r="Z1671" s="22">
        <f t="shared" si="348"/>
        <v>0</v>
      </c>
      <c r="AA1671" s="22" t="str">
        <f t="shared" si="338"/>
        <v/>
      </c>
      <c r="AB1671" s="22">
        <f>COUNTIF($G$2:G1671,G1671)</f>
        <v>0</v>
      </c>
      <c r="AC1671" s="22" t="str">
        <f t="shared" si="349"/>
        <v/>
      </c>
      <c r="AD1671" s="22" t="e">
        <f>VLOOKUP(D1671,'2-班级信息'!A:AI,35,0)</f>
        <v>#N/A</v>
      </c>
      <c r="AE1671" s="22" t="e">
        <f>VLOOKUP(D1671,'2-班级信息'!A:AL,12,0)</f>
        <v>#N/A</v>
      </c>
      <c r="AF1671" s="22" t="e">
        <f t="shared" si="339"/>
        <v>#N/A</v>
      </c>
      <c r="AG1671" s="22" t="e">
        <f t="shared" si="350"/>
        <v>#N/A</v>
      </c>
    </row>
    <row r="1672" spans="1:33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2" t="str">
        <f t="shared" si="340"/>
        <v xml:space="preserve"> </v>
      </c>
      <c r="R1672" s="22" t="str">
        <f>IF(Q1672="在读",IF(IFERROR(FIND("一",D1672),0)&gt;0,"一对一",VLOOKUP(LEFT(D1672,3),班级编码!A:H,8,0)),Q1672)</f>
        <v xml:space="preserve"> </v>
      </c>
      <c r="S1672" s="22">
        <f t="shared" si="341"/>
        <v>0</v>
      </c>
      <c r="T1672" s="22">
        <f t="shared" si="342"/>
        <v>0</v>
      </c>
      <c r="U1672" s="22" t="str">
        <f t="shared" si="343"/>
        <v/>
      </c>
      <c r="V1672" s="22" t="str">
        <f t="shared" si="344"/>
        <v/>
      </c>
      <c r="W1672" s="22" t="str">
        <f t="shared" si="345"/>
        <v/>
      </c>
      <c r="X1672" s="22" t="str">
        <f t="shared" si="346"/>
        <v/>
      </c>
      <c r="Y1672" s="22">
        <f t="shared" si="347"/>
        <v>0</v>
      </c>
      <c r="Z1672" s="22">
        <f t="shared" si="348"/>
        <v>0</v>
      </c>
      <c r="AA1672" s="22" t="str">
        <f t="shared" si="338"/>
        <v/>
      </c>
      <c r="AB1672" s="22">
        <f>COUNTIF($G$2:G1672,G1672)</f>
        <v>0</v>
      </c>
      <c r="AC1672" s="22" t="str">
        <f t="shared" si="349"/>
        <v/>
      </c>
      <c r="AD1672" s="22" t="e">
        <f>VLOOKUP(D1672,'2-班级信息'!A:AI,35,0)</f>
        <v>#N/A</v>
      </c>
      <c r="AE1672" s="22" t="e">
        <f>VLOOKUP(D1672,'2-班级信息'!A:AL,12,0)</f>
        <v>#N/A</v>
      </c>
      <c r="AF1672" s="22" t="e">
        <f t="shared" si="339"/>
        <v>#N/A</v>
      </c>
      <c r="AG1672" s="22" t="e">
        <f t="shared" si="350"/>
        <v>#N/A</v>
      </c>
    </row>
    <row r="1673" spans="1:33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2" t="str">
        <f t="shared" si="340"/>
        <v xml:space="preserve"> </v>
      </c>
      <c r="R1673" s="22" t="str">
        <f>IF(Q1673="在读",IF(IFERROR(FIND("一",D1673),0)&gt;0,"一对一",VLOOKUP(LEFT(D1673,3),班级编码!A:H,8,0)),Q1673)</f>
        <v xml:space="preserve"> </v>
      </c>
      <c r="S1673" s="22">
        <f t="shared" si="341"/>
        <v>0</v>
      </c>
      <c r="T1673" s="22">
        <f t="shared" si="342"/>
        <v>0</v>
      </c>
      <c r="U1673" s="22" t="str">
        <f t="shared" si="343"/>
        <v/>
      </c>
      <c r="V1673" s="22" t="str">
        <f t="shared" si="344"/>
        <v/>
      </c>
      <c r="W1673" s="22" t="str">
        <f t="shared" si="345"/>
        <v/>
      </c>
      <c r="X1673" s="22" t="str">
        <f t="shared" si="346"/>
        <v/>
      </c>
      <c r="Y1673" s="22">
        <f t="shared" si="347"/>
        <v>0</v>
      </c>
      <c r="Z1673" s="22">
        <f t="shared" si="348"/>
        <v>0</v>
      </c>
      <c r="AA1673" s="22" t="str">
        <f t="shared" si="338"/>
        <v/>
      </c>
      <c r="AB1673" s="22">
        <f>COUNTIF($G$2:G1673,G1673)</f>
        <v>0</v>
      </c>
      <c r="AC1673" s="22" t="str">
        <f t="shared" si="349"/>
        <v/>
      </c>
      <c r="AD1673" s="22" t="e">
        <f>VLOOKUP(D1673,'2-班级信息'!A:AI,35,0)</f>
        <v>#N/A</v>
      </c>
      <c r="AE1673" s="22" t="e">
        <f>VLOOKUP(D1673,'2-班级信息'!A:AL,12,0)</f>
        <v>#N/A</v>
      </c>
      <c r="AF1673" s="22" t="e">
        <f t="shared" si="339"/>
        <v>#N/A</v>
      </c>
      <c r="AG1673" s="22" t="e">
        <f t="shared" si="350"/>
        <v>#N/A</v>
      </c>
    </row>
    <row r="1674" spans="1:33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2" t="str">
        <f t="shared" si="340"/>
        <v xml:space="preserve"> </v>
      </c>
      <c r="R1674" s="22" t="str">
        <f>IF(Q1674="在读",IF(IFERROR(FIND("一",D1674),0)&gt;0,"一对一",VLOOKUP(LEFT(D1674,3),班级编码!A:H,8,0)),Q1674)</f>
        <v xml:space="preserve"> </v>
      </c>
      <c r="S1674" s="22">
        <f t="shared" si="341"/>
        <v>0</v>
      </c>
      <c r="T1674" s="22">
        <f t="shared" si="342"/>
        <v>0</v>
      </c>
      <c r="U1674" s="22" t="str">
        <f t="shared" si="343"/>
        <v/>
      </c>
      <c r="V1674" s="22" t="str">
        <f t="shared" si="344"/>
        <v/>
      </c>
      <c r="W1674" s="22" t="str">
        <f t="shared" si="345"/>
        <v/>
      </c>
      <c r="X1674" s="22" t="str">
        <f t="shared" si="346"/>
        <v/>
      </c>
      <c r="Y1674" s="22">
        <f t="shared" si="347"/>
        <v>0</v>
      </c>
      <c r="Z1674" s="22">
        <f t="shared" si="348"/>
        <v>0</v>
      </c>
      <c r="AA1674" s="22" t="str">
        <f t="shared" si="338"/>
        <v/>
      </c>
      <c r="AB1674" s="22">
        <f>COUNTIF($G$2:G1674,G1674)</f>
        <v>0</v>
      </c>
      <c r="AC1674" s="22" t="str">
        <f t="shared" si="349"/>
        <v/>
      </c>
      <c r="AD1674" s="22" t="e">
        <f>VLOOKUP(D1674,'2-班级信息'!A:AI,35,0)</f>
        <v>#N/A</v>
      </c>
      <c r="AE1674" s="22" t="e">
        <f>VLOOKUP(D1674,'2-班级信息'!A:AL,12,0)</f>
        <v>#N/A</v>
      </c>
      <c r="AF1674" s="22" t="e">
        <f t="shared" si="339"/>
        <v>#N/A</v>
      </c>
      <c r="AG1674" s="22" t="e">
        <f t="shared" si="350"/>
        <v>#N/A</v>
      </c>
    </row>
    <row r="1675" spans="1:33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2" t="str">
        <f t="shared" si="340"/>
        <v xml:space="preserve"> </v>
      </c>
      <c r="R1675" s="22" t="str">
        <f>IF(Q1675="在读",IF(IFERROR(FIND("一",D1675),0)&gt;0,"一对一",VLOOKUP(LEFT(D1675,3),班级编码!A:H,8,0)),Q1675)</f>
        <v xml:space="preserve"> </v>
      </c>
      <c r="S1675" s="22">
        <f t="shared" si="341"/>
        <v>0</v>
      </c>
      <c r="T1675" s="22">
        <f t="shared" si="342"/>
        <v>0</v>
      </c>
      <c r="U1675" s="22" t="str">
        <f t="shared" si="343"/>
        <v/>
      </c>
      <c r="V1675" s="22" t="str">
        <f t="shared" si="344"/>
        <v/>
      </c>
      <c r="W1675" s="22" t="str">
        <f t="shared" si="345"/>
        <v/>
      </c>
      <c r="X1675" s="22" t="str">
        <f t="shared" si="346"/>
        <v/>
      </c>
      <c r="Y1675" s="22">
        <f t="shared" si="347"/>
        <v>0</v>
      </c>
      <c r="Z1675" s="22">
        <f t="shared" si="348"/>
        <v>0</v>
      </c>
      <c r="AA1675" s="22" t="str">
        <f t="shared" si="338"/>
        <v/>
      </c>
      <c r="AB1675" s="22">
        <f>COUNTIF($G$2:G1675,G1675)</f>
        <v>0</v>
      </c>
      <c r="AC1675" s="22" t="str">
        <f t="shared" si="349"/>
        <v/>
      </c>
      <c r="AD1675" s="22" t="e">
        <f>VLOOKUP(D1675,'2-班级信息'!A:AI,35,0)</f>
        <v>#N/A</v>
      </c>
      <c r="AE1675" s="22" t="e">
        <f>VLOOKUP(D1675,'2-班级信息'!A:AL,12,0)</f>
        <v>#N/A</v>
      </c>
      <c r="AF1675" s="22" t="e">
        <f t="shared" si="339"/>
        <v>#N/A</v>
      </c>
      <c r="AG1675" s="22" t="e">
        <f t="shared" si="350"/>
        <v>#N/A</v>
      </c>
    </row>
    <row r="1676" spans="1:33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2" t="str">
        <f t="shared" si="340"/>
        <v xml:space="preserve"> </v>
      </c>
      <c r="R1676" s="22" t="str">
        <f>IF(Q1676="在读",IF(IFERROR(FIND("一",D1676),0)&gt;0,"一对一",VLOOKUP(LEFT(D1676,3),班级编码!A:H,8,0)),Q1676)</f>
        <v xml:space="preserve"> </v>
      </c>
      <c r="S1676" s="22">
        <f t="shared" si="341"/>
        <v>0</v>
      </c>
      <c r="T1676" s="22">
        <f t="shared" si="342"/>
        <v>0</v>
      </c>
      <c r="U1676" s="22" t="str">
        <f t="shared" si="343"/>
        <v/>
      </c>
      <c r="V1676" s="22" t="str">
        <f t="shared" si="344"/>
        <v/>
      </c>
      <c r="W1676" s="22" t="str">
        <f t="shared" si="345"/>
        <v/>
      </c>
      <c r="X1676" s="22" t="str">
        <f t="shared" si="346"/>
        <v/>
      </c>
      <c r="Y1676" s="22">
        <f t="shared" si="347"/>
        <v>0</v>
      </c>
      <c r="Z1676" s="22">
        <f t="shared" si="348"/>
        <v>0</v>
      </c>
      <c r="AA1676" s="22" t="str">
        <f t="shared" si="338"/>
        <v/>
      </c>
      <c r="AB1676" s="22">
        <f>COUNTIF($G$2:G1676,G1676)</f>
        <v>0</v>
      </c>
      <c r="AC1676" s="22" t="str">
        <f t="shared" si="349"/>
        <v/>
      </c>
      <c r="AD1676" s="22" t="e">
        <f>VLOOKUP(D1676,'2-班级信息'!A:AI,35,0)</f>
        <v>#N/A</v>
      </c>
      <c r="AE1676" s="22" t="e">
        <f>VLOOKUP(D1676,'2-班级信息'!A:AL,12,0)</f>
        <v>#N/A</v>
      </c>
      <c r="AF1676" s="22" t="e">
        <f t="shared" si="339"/>
        <v>#N/A</v>
      </c>
      <c r="AG1676" s="22" t="e">
        <f t="shared" si="350"/>
        <v>#N/A</v>
      </c>
    </row>
    <row r="1677" spans="1:33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2" t="str">
        <f t="shared" si="340"/>
        <v xml:space="preserve"> </v>
      </c>
      <c r="R1677" s="22" t="str">
        <f>IF(Q1677="在读",IF(IFERROR(FIND("一",D1677),0)&gt;0,"一对一",VLOOKUP(LEFT(D1677,3),班级编码!A:H,8,0)),Q1677)</f>
        <v xml:space="preserve"> </v>
      </c>
      <c r="S1677" s="22">
        <f t="shared" si="341"/>
        <v>0</v>
      </c>
      <c r="T1677" s="22">
        <f t="shared" si="342"/>
        <v>0</v>
      </c>
      <c r="U1677" s="22" t="str">
        <f t="shared" si="343"/>
        <v/>
      </c>
      <c r="V1677" s="22" t="str">
        <f t="shared" si="344"/>
        <v/>
      </c>
      <c r="W1677" s="22" t="str">
        <f t="shared" si="345"/>
        <v/>
      </c>
      <c r="X1677" s="22" t="str">
        <f t="shared" si="346"/>
        <v/>
      </c>
      <c r="Y1677" s="22">
        <f t="shared" si="347"/>
        <v>0</v>
      </c>
      <c r="Z1677" s="22">
        <f t="shared" si="348"/>
        <v>0</v>
      </c>
      <c r="AA1677" s="22" t="str">
        <f t="shared" si="338"/>
        <v/>
      </c>
      <c r="AB1677" s="22">
        <f>COUNTIF($G$2:G1677,G1677)</f>
        <v>0</v>
      </c>
      <c r="AC1677" s="22" t="str">
        <f t="shared" si="349"/>
        <v/>
      </c>
      <c r="AD1677" s="22" t="e">
        <f>VLOOKUP(D1677,'2-班级信息'!A:AI,35,0)</f>
        <v>#N/A</v>
      </c>
      <c r="AE1677" s="22" t="e">
        <f>VLOOKUP(D1677,'2-班级信息'!A:AL,12,0)</f>
        <v>#N/A</v>
      </c>
      <c r="AF1677" s="22" t="e">
        <f t="shared" si="339"/>
        <v>#N/A</v>
      </c>
      <c r="AG1677" s="22" t="e">
        <f t="shared" si="350"/>
        <v>#N/A</v>
      </c>
    </row>
    <row r="1678" spans="1:33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2" t="str">
        <f t="shared" si="340"/>
        <v xml:space="preserve"> </v>
      </c>
      <c r="R1678" s="22" t="str">
        <f>IF(Q1678="在读",IF(IFERROR(FIND("一",D1678),0)&gt;0,"一对一",VLOOKUP(LEFT(D1678,3),班级编码!A:H,8,0)),Q1678)</f>
        <v xml:space="preserve"> </v>
      </c>
      <c r="S1678" s="22">
        <f t="shared" si="341"/>
        <v>0</v>
      </c>
      <c r="T1678" s="22">
        <f t="shared" si="342"/>
        <v>0</v>
      </c>
      <c r="U1678" s="22" t="str">
        <f t="shared" si="343"/>
        <v/>
      </c>
      <c r="V1678" s="22" t="str">
        <f t="shared" si="344"/>
        <v/>
      </c>
      <c r="W1678" s="22" t="str">
        <f t="shared" si="345"/>
        <v/>
      </c>
      <c r="X1678" s="22" t="str">
        <f t="shared" si="346"/>
        <v/>
      </c>
      <c r="Y1678" s="22">
        <f t="shared" si="347"/>
        <v>0</v>
      </c>
      <c r="Z1678" s="22">
        <f t="shared" si="348"/>
        <v>0</v>
      </c>
      <c r="AA1678" s="22" t="str">
        <f t="shared" si="338"/>
        <v/>
      </c>
      <c r="AB1678" s="22">
        <f>COUNTIF($G$2:G1678,G1678)</f>
        <v>0</v>
      </c>
      <c r="AC1678" s="22" t="str">
        <f t="shared" si="349"/>
        <v/>
      </c>
      <c r="AD1678" s="22" t="e">
        <f>VLOOKUP(D1678,'2-班级信息'!A:AI,35,0)</f>
        <v>#N/A</v>
      </c>
      <c r="AE1678" s="22" t="e">
        <f>VLOOKUP(D1678,'2-班级信息'!A:AL,12,0)</f>
        <v>#N/A</v>
      </c>
      <c r="AF1678" s="22" t="e">
        <f t="shared" si="339"/>
        <v>#N/A</v>
      </c>
      <c r="AG1678" s="22" t="e">
        <f t="shared" si="350"/>
        <v>#N/A</v>
      </c>
    </row>
    <row r="1679" spans="1:33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2" t="str">
        <f t="shared" si="340"/>
        <v xml:space="preserve"> </v>
      </c>
      <c r="R1679" s="22" t="str">
        <f>IF(Q1679="在读",IF(IFERROR(FIND("一",D1679),0)&gt;0,"一对一",VLOOKUP(LEFT(D1679,3),班级编码!A:H,8,0)),Q1679)</f>
        <v xml:space="preserve"> </v>
      </c>
      <c r="S1679" s="22">
        <f t="shared" si="341"/>
        <v>0</v>
      </c>
      <c r="T1679" s="22">
        <f t="shared" si="342"/>
        <v>0</v>
      </c>
      <c r="U1679" s="22" t="str">
        <f t="shared" si="343"/>
        <v/>
      </c>
      <c r="V1679" s="22" t="str">
        <f t="shared" si="344"/>
        <v/>
      </c>
      <c r="W1679" s="22" t="str">
        <f t="shared" si="345"/>
        <v/>
      </c>
      <c r="X1679" s="22" t="str">
        <f t="shared" si="346"/>
        <v/>
      </c>
      <c r="Y1679" s="22">
        <f t="shared" si="347"/>
        <v>0</v>
      </c>
      <c r="Z1679" s="22">
        <f t="shared" si="348"/>
        <v>0</v>
      </c>
      <c r="AA1679" s="22" t="str">
        <f t="shared" si="338"/>
        <v/>
      </c>
      <c r="AB1679" s="22">
        <f>COUNTIF($G$2:G1679,G1679)</f>
        <v>0</v>
      </c>
      <c r="AC1679" s="22" t="str">
        <f t="shared" si="349"/>
        <v/>
      </c>
      <c r="AD1679" s="22" t="e">
        <f>VLOOKUP(D1679,'2-班级信息'!A:AI,35,0)</f>
        <v>#N/A</v>
      </c>
      <c r="AE1679" s="22" t="e">
        <f>VLOOKUP(D1679,'2-班级信息'!A:AL,12,0)</f>
        <v>#N/A</v>
      </c>
      <c r="AF1679" s="22" t="e">
        <f t="shared" si="339"/>
        <v>#N/A</v>
      </c>
      <c r="AG1679" s="22" t="e">
        <f t="shared" si="350"/>
        <v>#N/A</v>
      </c>
    </row>
    <row r="1680" spans="1:33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2" t="str">
        <f t="shared" si="340"/>
        <v xml:space="preserve"> </v>
      </c>
      <c r="R1680" s="22" t="str">
        <f>IF(Q1680="在读",IF(IFERROR(FIND("一",D1680),0)&gt;0,"一对一",VLOOKUP(LEFT(D1680,3),班级编码!A:H,8,0)),Q1680)</f>
        <v xml:space="preserve"> </v>
      </c>
      <c r="S1680" s="22">
        <f t="shared" si="341"/>
        <v>0</v>
      </c>
      <c r="T1680" s="22">
        <f t="shared" si="342"/>
        <v>0</v>
      </c>
      <c r="U1680" s="22" t="str">
        <f t="shared" si="343"/>
        <v/>
      </c>
      <c r="V1680" s="22" t="str">
        <f t="shared" si="344"/>
        <v/>
      </c>
      <c r="W1680" s="22" t="str">
        <f t="shared" si="345"/>
        <v/>
      </c>
      <c r="X1680" s="22" t="str">
        <f t="shared" si="346"/>
        <v/>
      </c>
      <c r="Y1680" s="22">
        <f t="shared" si="347"/>
        <v>0</v>
      </c>
      <c r="Z1680" s="22">
        <f t="shared" si="348"/>
        <v>0</v>
      </c>
      <c r="AA1680" s="22" t="str">
        <f t="shared" si="338"/>
        <v/>
      </c>
      <c r="AB1680" s="22">
        <f>COUNTIF($G$2:G1680,G1680)</f>
        <v>0</v>
      </c>
      <c r="AC1680" s="22" t="str">
        <f t="shared" si="349"/>
        <v/>
      </c>
      <c r="AD1680" s="22" t="e">
        <f>VLOOKUP(D1680,'2-班级信息'!A:AI,35,0)</f>
        <v>#N/A</v>
      </c>
      <c r="AE1680" s="22" t="e">
        <f>VLOOKUP(D1680,'2-班级信息'!A:AL,12,0)</f>
        <v>#N/A</v>
      </c>
      <c r="AF1680" s="22" t="e">
        <f t="shared" si="339"/>
        <v>#N/A</v>
      </c>
      <c r="AG1680" s="22" t="e">
        <f t="shared" si="350"/>
        <v>#N/A</v>
      </c>
    </row>
    <row r="1681" spans="1:33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2" t="str">
        <f t="shared" si="340"/>
        <v xml:space="preserve"> </v>
      </c>
      <c r="R1681" s="22" t="str">
        <f>IF(Q1681="在读",IF(IFERROR(FIND("一",D1681),0)&gt;0,"一对一",VLOOKUP(LEFT(D1681,3),班级编码!A:H,8,0)),Q1681)</f>
        <v xml:space="preserve"> </v>
      </c>
      <c r="S1681" s="22">
        <f t="shared" si="341"/>
        <v>0</v>
      </c>
      <c r="T1681" s="22">
        <f t="shared" si="342"/>
        <v>0</v>
      </c>
      <c r="U1681" s="22" t="str">
        <f t="shared" si="343"/>
        <v/>
      </c>
      <c r="V1681" s="22" t="str">
        <f t="shared" si="344"/>
        <v/>
      </c>
      <c r="W1681" s="22" t="str">
        <f t="shared" si="345"/>
        <v/>
      </c>
      <c r="X1681" s="22" t="str">
        <f t="shared" si="346"/>
        <v/>
      </c>
      <c r="Y1681" s="22">
        <f t="shared" si="347"/>
        <v>0</v>
      </c>
      <c r="Z1681" s="22">
        <f t="shared" si="348"/>
        <v>0</v>
      </c>
      <c r="AA1681" s="22" t="str">
        <f t="shared" si="338"/>
        <v/>
      </c>
      <c r="AB1681" s="22">
        <f>COUNTIF($G$2:G1681,G1681)</f>
        <v>0</v>
      </c>
      <c r="AC1681" s="22" t="str">
        <f t="shared" si="349"/>
        <v/>
      </c>
      <c r="AD1681" s="22" t="e">
        <f>VLOOKUP(D1681,'2-班级信息'!A:AI,35,0)</f>
        <v>#N/A</v>
      </c>
      <c r="AE1681" s="22" t="e">
        <f>VLOOKUP(D1681,'2-班级信息'!A:AL,12,0)</f>
        <v>#N/A</v>
      </c>
      <c r="AF1681" s="22" t="e">
        <f t="shared" si="339"/>
        <v>#N/A</v>
      </c>
      <c r="AG1681" s="22" t="e">
        <f t="shared" si="350"/>
        <v>#N/A</v>
      </c>
    </row>
    <row r="1682" spans="1:33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2" t="str">
        <f t="shared" si="340"/>
        <v xml:space="preserve"> </v>
      </c>
      <c r="R1682" s="22" t="str">
        <f>IF(Q1682="在读",IF(IFERROR(FIND("一",D1682),0)&gt;0,"一对一",VLOOKUP(LEFT(D1682,3),班级编码!A:H,8,0)),Q1682)</f>
        <v xml:space="preserve"> </v>
      </c>
      <c r="S1682" s="22">
        <f t="shared" si="341"/>
        <v>0</v>
      </c>
      <c r="T1682" s="22">
        <f t="shared" si="342"/>
        <v>0</v>
      </c>
      <c r="U1682" s="22" t="str">
        <f t="shared" si="343"/>
        <v/>
      </c>
      <c r="V1682" s="22" t="str">
        <f t="shared" si="344"/>
        <v/>
      </c>
      <c r="W1682" s="22" t="str">
        <f t="shared" si="345"/>
        <v/>
      </c>
      <c r="X1682" s="22" t="str">
        <f t="shared" si="346"/>
        <v/>
      </c>
      <c r="Y1682" s="22">
        <f t="shared" si="347"/>
        <v>0</v>
      </c>
      <c r="Z1682" s="22">
        <f t="shared" si="348"/>
        <v>0</v>
      </c>
      <c r="AA1682" s="22" t="str">
        <f t="shared" si="338"/>
        <v/>
      </c>
      <c r="AB1682" s="22">
        <f>COUNTIF($G$2:G1682,G1682)</f>
        <v>0</v>
      </c>
      <c r="AC1682" s="22" t="str">
        <f t="shared" si="349"/>
        <v/>
      </c>
      <c r="AD1682" s="22" t="e">
        <f>VLOOKUP(D1682,'2-班级信息'!A:AI,35,0)</f>
        <v>#N/A</v>
      </c>
      <c r="AE1682" s="22" t="e">
        <f>VLOOKUP(D1682,'2-班级信息'!A:AL,12,0)</f>
        <v>#N/A</v>
      </c>
      <c r="AF1682" s="22" t="e">
        <f t="shared" si="339"/>
        <v>#N/A</v>
      </c>
      <c r="AG1682" s="22" t="e">
        <f t="shared" si="350"/>
        <v>#N/A</v>
      </c>
    </row>
    <row r="1683" spans="1:33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2" t="str">
        <f t="shared" si="340"/>
        <v xml:space="preserve"> </v>
      </c>
      <c r="R1683" s="22" t="str">
        <f>IF(Q1683="在读",IF(IFERROR(FIND("一",D1683),0)&gt;0,"一对一",VLOOKUP(LEFT(D1683,3),班级编码!A:H,8,0)),Q1683)</f>
        <v xml:space="preserve"> </v>
      </c>
      <c r="S1683" s="22">
        <f t="shared" si="341"/>
        <v>0</v>
      </c>
      <c r="T1683" s="22">
        <f t="shared" si="342"/>
        <v>0</v>
      </c>
      <c r="U1683" s="22" t="str">
        <f t="shared" si="343"/>
        <v/>
      </c>
      <c r="V1683" s="22" t="str">
        <f t="shared" si="344"/>
        <v/>
      </c>
      <c r="W1683" s="22" t="str">
        <f t="shared" si="345"/>
        <v/>
      </c>
      <c r="X1683" s="22" t="str">
        <f t="shared" si="346"/>
        <v/>
      </c>
      <c r="Y1683" s="22">
        <f t="shared" si="347"/>
        <v>0</v>
      </c>
      <c r="Z1683" s="22">
        <f t="shared" si="348"/>
        <v>0</v>
      </c>
      <c r="AA1683" s="22" t="str">
        <f t="shared" si="338"/>
        <v/>
      </c>
      <c r="AB1683" s="22">
        <f>COUNTIF($G$2:G1683,G1683)</f>
        <v>0</v>
      </c>
      <c r="AC1683" s="22" t="str">
        <f t="shared" si="349"/>
        <v/>
      </c>
      <c r="AD1683" s="22" t="e">
        <f>VLOOKUP(D1683,'2-班级信息'!A:AI,35,0)</f>
        <v>#N/A</v>
      </c>
      <c r="AE1683" s="22" t="e">
        <f>VLOOKUP(D1683,'2-班级信息'!A:AL,12,0)</f>
        <v>#N/A</v>
      </c>
      <c r="AF1683" s="22" t="e">
        <f t="shared" si="339"/>
        <v>#N/A</v>
      </c>
      <c r="AG1683" s="22" t="e">
        <f t="shared" si="350"/>
        <v>#N/A</v>
      </c>
    </row>
    <row r="1684" spans="1:33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2" t="str">
        <f t="shared" si="340"/>
        <v xml:space="preserve"> </v>
      </c>
      <c r="R1684" s="22" t="str">
        <f>IF(Q1684="在读",IF(IFERROR(FIND("一",D1684),0)&gt;0,"一对一",VLOOKUP(LEFT(D1684,3),班级编码!A:H,8,0)),Q1684)</f>
        <v xml:space="preserve"> </v>
      </c>
      <c r="S1684" s="22">
        <f t="shared" si="341"/>
        <v>0</v>
      </c>
      <c r="T1684" s="22">
        <f t="shared" si="342"/>
        <v>0</v>
      </c>
      <c r="U1684" s="22" t="str">
        <f t="shared" si="343"/>
        <v/>
      </c>
      <c r="V1684" s="22" t="str">
        <f t="shared" si="344"/>
        <v/>
      </c>
      <c r="W1684" s="22" t="str">
        <f t="shared" si="345"/>
        <v/>
      </c>
      <c r="X1684" s="22" t="str">
        <f t="shared" si="346"/>
        <v/>
      </c>
      <c r="Y1684" s="22">
        <f t="shared" si="347"/>
        <v>0</v>
      </c>
      <c r="Z1684" s="22">
        <f t="shared" si="348"/>
        <v>0</v>
      </c>
      <c r="AA1684" s="22" t="str">
        <f t="shared" si="338"/>
        <v/>
      </c>
      <c r="AB1684" s="22">
        <f>COUNTIF($G$2:G1684,G1684)</f>
        <v>0</v>
      </c>
      <c r="AC1684" s="22" t="str">
        <f t="shared" si="349"/>
        <v/>
      </c>
      <c r="AD1684" s="22" t="e">
        <f>VLOOKUP(D1684,'2-班级信息'!A:AI,35,0)</f>
        <v>#N/A</v>
      </c>
      <c r="AE1684" s="22" t="e">
        <f>VLOOKUP(D1684,'2-班级信息'!A:AL,12,0)</f>
        <v>#N/A</v>
      </c>
      <c r="AF1684" s="22" t="e">
        <f t="shared" si="339"/>
        <v>#N/A</v>
      </c>
      <c r="AG1684" s="22" t="e">
        <f t="shared" si="350"/>
        <v>#N/A</v>
      </c>
    </row>
    <row r="1685" spans="1:33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2" t="str">
        <f t="shared" si="340"/>
        <v xml:space="preserve"> </v>
      </c>
      <c r="R1685" s="22" t="str">
        <f>IF(Q1685="在读",IF(IFERROR(FIND("一",D1685),0)&gt;0,"一对一",VLOOKUP(LEFT(D1685,3),班级编码!A:H,8,0)),Q1685)</f>
        <v xml:space="preserve"> </v>
      </c>
      <c r="S1685" s="22">
        <f t="shared" si="341"/>
        <v>0</v>
      </c>
      <c r="T1685" s="22">
        <f t="shared" si="342"/>
        <v>0</v>
      </c>
      <c r="U1685" s="22" t="str">
        <f t="shared" si="343"/>
        <v/>
      </c>
      <c r="V1685" s="22" t="str">
        <f t="shared" si="344"/>
        <v/>
      </c>
      <c r="W1685" s="22" t="str">
        <f t="shared" si="345"/>
        <v/>
      </c>
      <c r="X1685" s="22" t="str">
        <f t="shared" si="346"/>
        <v/>
      </c>
      <c r="Y1685" s="22">
        <f t="shared" si="347"/>
        <v>0</v>
      </c>
      <c r="Z1685" s="22">
        <f t="shared" si="348"/>
        <v>0</v>
      </c>
      <c r="AA1685" s="22" t="str">
        <f t="shared" si="338"/>
        <v/>
      </c>
      <c r="AB1685" s="22">
        <f>COUNTIF($G$2:G1685,G1685)</f>
        <v>0</v>
      </c>
      <c r="AC1685" s="22" t="str">
        <f t="shared" si="349"/>
        <v/>
      </c>
      <c r="AD1685" s="22" t="e">
        <f>VLOOKUP(D1685,'2-班级信息'!A:AI,35,0)</f>
        <v>#N/A</v>
      </c>
      <c r="AE1685" s="22" t="e">
        <f>VLOOKUP(D1685,'2-班级信息'!A:AL,12,0)</f>
        <v>#N/A</v>
      </c>
      <c r="AF1685" s="22" t="e">
        <f t="shared" si="339"/>
        <v>#N/A</v>
      </c>
      <c r="AG1685" s="22" t="e">
        <f t="shared" si="350"/>
        <v>#N/A</v>
      </c>
    </row>
    <row r="1686" spans="1:33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2" t="str">
        <f t="shared" si="340"/>
        <v xml:space="preserve"> </v>
      </c>
      <c r="R1686" s="22" t="str">
        <f>IF(Q1686="在读",IF(IFERROR(FIND("一",D1686),0)&gt;0,"一对一",VLOOKUP(LEFT(D1686,3),班级编码!A:H,8,0)),Q1686)</f>
        <v xml:space="preserve"> </v>
      </c>
      <c r="S1686" s="22">
        <f t="shared" si="341"/>
        <v>0</v>
      </c>
      <c r="T1686" s="22">
        <f t="shared" si="342"/>
        <v>0</v>
      </c>
      <c r="U1686" s="22" t="str">
        <f t="shared" si="343"/>
        <v/>
      </c>
      <c r="V1686" s="22" t="str">
        <f t="shared" si="344"/>
        <v/>
      </c>
      <c r="W1686" s="22" t="str">
        <f t="shared" si="345"/>
        <v/>
      </c>
      <c r="X1686" s="22" t="str">
        <f t="shared" si="346"/>
        <v/>
      </c>
      <c r="Y1686" s="22">
        <f t="shared" si="347"/>
        <v>0</v>
      </c>
      <c r="Z1686" s="22">
        <f t="shared" si="348"/>
        <v>0</v>
      </c>
      <c r="AA1686" s="22" t="str">
        <f t="shared" si="338"/>
        <v/>
      </c>
      <c r="AB1686" s="22">
        <f>COUNTIF($G$2:G1686,G1686)</f>
        <v>0</v>
      </c>
      <c r="AC1686" s="22" t="str">
        <f t="shared" si="349"/>
        <v/>
      </c>
      <c r="AD1686" s="22" t="e">
        <f>VLOOKUP(D1686,'2-班级信息'!A:AI,35,0)</f>
        <v>#N/A</v>
      </c>
      <c r="AE1686" s="22" t="e">
        <f>VLOOKUP(D1686,'2-班级信息'!A:AL,12,0)</f>
        <v>#N/A</v>
      </c>
      <c r="AF1686" s="22" t="e">
        <f t="shared" si="339"/>
        <v>#N/A</v>
      </c>
      <c r="AG1686" s="22" t="e">
        <f t="shared" si="350"/>
        <v>#N/A</v>
      </c>
    </row>
    <row r="1687" spans="1:33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2" t="str">
        <f t="shared" si="340"/>
        <v xml:space="preserve"> </v>
      </c>
      <c r="R1687" s="22" t="str">
        <f>IF(Q1687="在读",IF(IFERROR(FIND("一",D1687),0)&gt;0,"一对一",VLOOKUP(LEFT(D1687,3),班级编码!A:H,8,0)),Q1687)</f>
        <v xml:space="preserve"> </v>
      </c>
      <c r="S1687" s="22">
        <f t="shared" si="341"/>
        <v>0</v>
      </c>
      <c r="T1687" s="22">
        <f t="shared" si="342"/>
        <v>0</v>
      </c>
      <c r="U1687" s="22" t="str">
        <f t="shared" si="343"/>
        <v/>
      </c>
      <c r="V1687" s="22" t="str">
        <f t="shared" si="344"/>
        <v/>
      </c>
      <c r="W1687" s="22" t="str">
        <f t="shared" si="345"/>
        <v/>
      </c>
      <c r="X1687" s="22" t="str">
        <f t="shared" si="346"/>
        <v/>
      </c>
      <c r="Y1687" s="22">
        <f t="shared" si="347"/>
        <v>0</v>
      </c>
      <c r="Z1687" s="22">
        <f t="shared" si="348"/>
        <v>0</v>
      </c>
      <c r="AA1687" s="22" t="str">
        <f t="shared" si="338"/>
        <v/>
      </c>
      <c r="AB1687" s="22">
        <f>COUNTIF($G$2:G1687,G1687)</f>
        <v>0</v>
      </c>
      <c r="AC1687" s="22" t="str">
        <f t="shared" si="349"/>
        <v/>
      </c>
      <c r="AD1687" s="22" t="e">
        <f>VLOOKUP(D1687,'2-班级信息'!A:AI,35,0)</f>
        <v>#N/A</v>
      </c>
      <c r="AE1687" s="22" t="e">
        <f>VLOOKUP(D1687,'2-班级信息'!A:AL,12,0)</f>
        <v>#N/A</v>
      </c>
      <c r="AF1687" s="22" t="e">
        <f t="shared" si="339"/>
        <v>#N/A</v>
      </c>
      <c r="AG1687" s="22" t="e">
        <f t="shared" si="350"/>
        <v>#N/A</v>
      </c>
    </row>
    <row r="1688" spans="1:33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2" t="str">
        <f t="shared" si="340"/>
        <v xml:space="preserve"> </v>
      </c>
      <c r="R1688" s="22" t="str">
        <f>IF(Q1688="在读",IF(IFERROR(FIND("一",D1688),0)&gt;0,"一对一",VLOOKUP(LEFT(D1688,3),班级编码!A:H,8,0)),Q1688)</f>
        <v xml:space="preserve"> </v>
      </c>
      <c r="S1688" s="22">
        <f t="shared" si="341"/>
        <v>0</v>
      </c>
      <c r="T1688" s="22">
        <f t="shared" si="342"/>
        <v>0</v>
      </c>
      <c r="U1688" s="22" t="str">
        <f t="shared" si="343"/>
        <v/>
      </c>
      <c r="V1688" s="22" t="str">
        <f t="shared" si="344"/>
        <v/>
      </c>
      <c r="W1688" s="22" t="str">
        <f t="shared" si="345"/>
        <v/>
      </c>
      <c r="X1688" s="22" t="str">
        <f t="shared" si="346"/>
        <v/>
      </c>
      <c r="Y1688" s="22">
        <f t="shared" si="347"/>
        <v>0</v>
      </c>
      <c r="Z1688" s="22">
        <f t="shared" si="348"/>
        <v>0</v>
      </c>
      <c r="AA1688" s="22" t="str">
        <f t="shared" si="338"/>
        <v/>
      </c>
      <c r="AB1688" s="22">
        <f>COUNTIF($G$2:G1688,G1688)</f>
        <v>0</v>
      </c>
      <c r="AC1688" s="22" t="str">
        <f t="shared" si="349"/>
        <v/>
      </c>
      <c r="AD1688" s="22" t="e">
        <f>VLOOKUP(D1688,'2-班级信息'!A:AI,35,0)</f>
        <v>#N/A</v>
      </c>
      <c r="AE1688" s="22" t="e">
        <f>VLOOKUP(D1688,'2-班级信息'!A:AL,12,0)</f>
        <v>#N/A</v>
      </c>
      <c r="AF1688" s="22" t="e">
        <f t="shared" si="339"/>
        <v>#N/A</v>
      </c>
      <c r="AG1688" s="22" t="e">
        <f t="shared" si="350"/>
        <v>#N/A</v>
      </c>
    </row>
    <row r="1689" spans="1:33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2" t="str">
        <f t="shared" si="340"/>
        <v xml:space="preserve"> </v>
      </c>
      <c r="R1689" s="22" t="str">
        <f>IF(Q1689="在读",IF(IFERROR(FIND("一",D1689),0)&gt;0,"一对一",VLOOKUP(LEFT(D1689,3),班级编码!A:H,8,0)),Q1689)</f>
        <v xml:space="preserve"> </v>
      </c>
      <c r="S1689" s="22">
        <f t="shared" si="341"/>
        <v>0</v>
      </c>
      <c r="T1689" s="22">
        <f t="shared" si="342"/>
        <v>0</v>
      </c>
      <c r="U1689" s="22" t="str">
        <f t="shared" si="343"/>
        <v/>
      </c>
      <c r="V1689" s="22" t="str">
        <f t="shared" si="344"/>
        <v/>
      </c>
      <c r="W1689" s="22" t="str">
        <f t="shared" si="345"/>
        <v/>
      </c>
      <c r="X1689" s="22" t="str">
        <f t="shared" si="346"/>
        <v/>
      </c>
      <c r="Y1689" s="22">
        <f t="shared" si="347"/>
        <v>0</v>
      </c>
      <c r="Z1689" s="22">
        <f t="shared" si="348"/>
        <v>0</v>
      </c>
      <c r="AA1689" s="22" t="str">
        <f t="shared" si="338"/>
        <v/>
      </c>
      <c r="AB1689" s="22">
        <f>COUNTIF($G$2:G1689,G1689)</f>
        <v>0</v>
      </c>
      <c r="AC1689" s="22" t="str">
        <f t="shared" si="349"/>
        <v/>
      </c>
      <c r="AD1689" s="22" t="e">
        <f>VLOOKUP(D1689,'2-班级信息'!A:AI,35,0)</f>
        <v>#N/A</v>
      </c>
      <c r="AE1689" s="22" t="e">
        <f>VLOOKUP(D1689,'2-班级信息'!A:AL,12,0)</f>
        <v>#N/A</v>
      </c>
      <c r="AF1689" s="22" t="e">
        <f t="shared" si="339"/>
        <v>#N/A</v>
      </c>
      <c r="AG1689" s="22" t="e">
        <f t="shared" si="350"/>
        <v>#N/A</v>
      </c>
    </row>
    <row r="1690" spans="1:33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2" t="str">
        <f t="shared" si="340"/>
        <v xml:space="preserve"> </v>
      </c>
      <c r="R1690" s="22" t="str">
        <f>IF(Q1690="在读",IF(IFERROR(FIND("一",D1690),0)&gt;0,"一对一",VLOOKUP(LEFT(D1690,3),班级编码!A:H,8,0)),Q1690)</f>
        <v xml:space="preserve"> </v>
      </c>
      <c r="S1690" s="22">
        <f t="shared" si="341"/>
        <v>0</v>
      </c>
      <c r="T1690" s="22">
        <f t="shared" si="342"/>
        <v>0</v>
      </c>
      <c r="U1690" s="22" t="str">
        <f t="shared" si="343"/>
        <v/>
      </c>
      <c r="V1690" s="22" t="str">
        <f t="shared" si="344"/>
        <v/>
      </c>
      <c r="W1690" s="22" t="str">
        <f t="shared" si="345"/>
        <v/>
      </c>
      <c r="X1690" s="22" t="str">
        <f t="shared" si="346"/>
        <v/>
      </c>
      <c r="Y1690" s="22">
        <f t="shared" si="347"/>
        <v>0</v>
      </c>
      <c r="Z1690" s="22">
        <f t="shared" si="348"/>
        <v>0</v>
      </c>
      <c r="AA1690" s="22" t="str">
        <f t="shared" si="338"/>
        <v/>
      </c>
      <c r="AB1690" s="22">
        <f>COUNTIF($G$2:G1690,G1690)</f>
        <v>0</v>
      </c>
      <c r="AC1690" s="22" t="str">
        <f t="shared" si="349"/>
        <v/>
      </c>
      <c r="AD1690" s="22" t="e">
        <f>VLOOKUP(D1690,'2-班级信息'!A:AI,35,0)</f>
        <v>#N/A</v>
      </c>
      <c r="AE1690" s="22" t="e">
        <f>VLOOKUP(D1690,'2-班级信息'!A:AL,12,0)</f>
        <v>#N/A</v>
      </c>
      <c r="AF1690" s="22" t="e">
        <f t="shared" si="339"/>
        <v>#N/A</v>
      </c>
      <c r="AG1690" s="22" t="e">
        <f t="shared" si="350"/>
        <v>#N/A</v>
      </c>
    </row>
    <row r="1691" spans="1:33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2" t="str">
        <f t="shared" si="340"/>
        <v xml:space="preserve"> </v>
      </c>
      <c r="R1691" s="22" t="str">
        <f>IF(Q1691="在读",IF(IFERROR(FIND("一",D1691),0)&gt;0,"一对一",VLOOKUP(LEFT(D1691,3),班级编码!A:H,8,0)),Q1691)</f>
        <v xml:space="preserve"> </v>
      </c>
      <c r="S1691" s="22">
        <f t="shared" si="341"/>
        <v>0</v>
      </c>
      <c r="T1691" s="22">
        <f t="shared" si="342"/>
        <v>0</v>
      </c>
      <c r="U1691" s="22" t="str">
        <f t="shared" si="343"/>
        <v/>
      </c>
      <c r="V1691" s="22" t="str">
        <f t="shared" si="344"/>
        <v/>
      </c>
      <c r="W1691" s="22" t="str">
        <f t="shared" si="345"/>
        <v/>
      </c>
      <c r="X1691" s="22" t="str">
        <f t="shared" si="346"/>
        <v/>
      </c>
      <c r="Y1691" s="22">
        <f t="shared" si="347"/>
        <v>0</v>
      </c>
      <c r="Z1691" s="22">
        <f t="shared" si="348"/>
        <v>0</v>
      </c>
      <c r="AA1691" s="22" t="str">
        <f t="shared" si="338"/>
        <v/>
      </c>
      <c r="AB1691" s="22">
        <f>COUNTIF($G$2:G1691,G1691)</f>
        <v>0</v>
      </c>
      <c r="AC1691" s="22" t="str">
        <f t="shared" si="349"/>
        <v/>
      </c>
      <c r="AD1691" s="22" t="e">
        <f>VLOOKUP(D1691,'2-班级信息'!A:AI,35,0)</f>
        <v>#N/A</v>
      </c>
      <c r="AE1691" s="22" t="e">
        <f>VLOOKUP(D1691,'2-班级信息'!A:AL,12,0)</f>
        <v>#N/A</v>
      </c>
      <c r="AF1691" s="22" t="e">
        <f t="shared" si="339"/>
        <v>#N/A</v>
      </c>
      <c r="AG1691" s="22" t="e">
        <f t="shared" si="350"/>
        <v>#N/A</v>
      </c>
    </row>
    <row r="1692" spans="1:33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2" t="str">
        <f t="shared" si="340"/>
        <v xml:space="preserve"> </v>
      </c>
      <c r="R1692" s="22" t="str">
        <f>IF(Q1692="在读",IF(IFERROR(FIND("一",D1692),0)&gt;0,"一对一",VLOOKUP(LEFT(D1692,3),班级编码!A:H,8,0)),Q1692)</f>
        <v xml:space="preserve"> </v>
      </c>
      <c r="S1692" s="22">
        <f t="shared" si="341"/>
        <v>0</v>
      </c>
      <c r="T1692" s="22">
        <f t="shared" si="342"/>
        <v>0</v>
      </c>
      <c r="U1692" s="22" t="str">
        <f t="shared" si="343"/>
        <v/>
      </c>
      <c r="V1692" s="22" t="str">
        <f t="shared" si="344"/>
        <v/>
      </c>
      <c r="W1692" s="22" t="str">
        <f t="shared" si="345"/>
        <v/>
      </c>
      <c r="X1692" s="22" t="str">
        <f t="shared" si="346"/>
        <v/>
      </c>
      <c r="Y1692" s="22">
        <f t="shared" si="347"/>
        <v>0</v>
      </c>
      <c r="Z1692" s="22">
        <f t="shared" si="348"/>
        <v>0</v>
      </c>
      <c r="AA1692" s="22" t="str">
        <f t="shared" si="338"/>
        <v/>
      </c>
      <c r="AB1692" s="22">
        <f>COUNTIF($G$2:G1692,G1692)</f>
        <v>0</v>
      </c>
      <c r="AC1692" s="22" t="str">
        <f t="shared" si="349"/>
        <v/>
      </c>
      <c r="AD1692" s="22" t="e">
        <f>VLOOKUP(D1692,'2-班级信息'!A:AI,35,0)</f>
        <v>#N/A</v>
      </c>
      <c r="AE1692" s="22" t="e">
        <f>VLOOKUP(D1692,'2-班级信息'!A:AL,12,0)</f>
        <v>#N/A</v>
      </c>
      <c r="AF1692" s="22" t="e">
        <f t="shared" si="339"/>
        <v>#N/A</v>
      </c>
      <c r="AG1692" s="22" t="e">
        <f t="shared" si="350"/>
        <v>#N/A</v>
      </c>
    </row>
    <row r="1693" spans="1:33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2" t="str">
        <f t="shared" si="340"/>
        <v xml:space="preserve"> </v>
      </c>
      <c r="R1693" s="22" t="str">
        <f>IF(Q1693="在读",IF(IFERROR(FIND("一",D1693),0)&gt;0,"一对一",VLOOKUP(LEFT(D1693,3),班级编码!A:H,8,0)),Q1693)</f>
        <v xml:space="preserve"> </v>
      </c>
      <c r="S1693" s="22">
        <f t="shared" si="341"/>
        <v>0</v>
      </c>
      <c r="T1693" s="22">
        <f t="shared" si="342"/>
        <v>0</v>
      </c>
      <c r="U1693" s="22" t="str">
        <f t="shared" si="343"/>
        <v/>
      </c>
      <c r="V1693" s="22" t="str">
        <f t="shared" si="344"/>
        <v/>
      </c>
      <c r="W1693" s="22" t="str">
        <f t="shared" si="345"/>
        <v/>
      </c>
      <c r="X1693" s="22" t="str">
        <f t="shared" si="346"/>
        <v/>
      </c>
      <c r="Y1693" s="22">
        <f t="shared" si="347"/>
        <v>0</v>
      </c>
      <c r="Z1693" s="22">
        <f t="shared" si="348"/>
        <v>0</v>
      </c>
      <c r="AA1693" s="22" t="str">
        <f t="shared" si="338"/>
        <v/>
      </c>
      <c r="AB1693" s="22">
        <f>COUNTIF($G$2:G1693,G1693)</f>
        <v>0</v>
      </c>
      <c r="AC1693" s="22" t="str">
        <f t="shared" si="349"/>
        <v/>
      </c>
      <c r="AD1693" s="22" t="e">
        <f>VLOOKUP(D1693,'2-班级信息'!A:AI,35,0)</f>
        <v>#N/A</v>
      </c>
      <c r="AE1693" s="22" t="e">
        <f>VLOOKUP(D1693,'2-班级信息'!A:AL,12,0)</f>
        <v>#N/A</v>
      </c>
      <c r="AF1693" s="22" t="e">
        <f t="shared" si="339"/>
        <v>#N/A</v>
      </c>
      <c r="AG1693" s="22" t="e">
        <f t="shared" si="350"/>
        <v>#N/A</v>
      </c>
    </row>
    <row r="1694" spans="1:33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2" t="str">
        <f t="shared" si="340"/>
        <v xml:space="preserve"> </v>
      </c>
      <c r="R1694" s="22" t="str">
        <f>IF(Q1694="在读",IF(IFERROR(FIND("一",D1694),0)&gt;0,"一对一",VLOOKUP(LEFT(D1694,3),班级编码!A:H,8,0)),Q1694)</f>
        <v xml:space="preserve"> </v>
      </c>
      <c r="S1694" s="22">
        <f t="shared" si="341"/>
        <v>0</v>
      </c>
      <c r="T1694" s="22">
        <f t="shared" si="342"/>
        <v>0</v>
      </c>
      <c r="U1694" s="22" t="str">
        <f t="shared" si="343"/>
        <v/>
      </c>
      <c r="V1694" s="22" t="str">
        <f t="shared" si="344"/>
        <v/>
      </c>
      <c r="W1694" s="22" t="str">
        <f t="shared" si="345"/>
        <v/>
      </c>
      <c r="X1694" s="22" t="str">
        <f t="shared" si="346"/>
        <v/>
      </c>
      <c r="Y1694" s="22">
        <f t="shared" si="347"/>
        <v>0</v>
      </c>
      <c r="Z1694" s="22">
        <f t="shared" si="348"/>
        <v>0</v>
      </c>
      <c r="AA1694" s="22" t="str">
        <f t="shared" si="338"/>
        <v/>
      </c>
      <c r="AB1694" s="22">
        <f>COUNTIF($G$2:G1694,G1694)</f>
        <v>0</v>
      </c>
      <c r="AC1694" s="22" t="str">
        <f t="shared" si="349"/>
        <v/>
      </c>
      <c r="AD1694" s="22" t="e">
        <f>VLOOKUP(D1694,'2-班级信息'!A:AI,35,0)</f>
        <v>#N/A</v>
      </c>
      <c r="AE1694" s="22" t="e">
        <f>VLOOKUP(D1694,'2-班级信息'!A:AL,12,0)</f>
        <v>#N/A</v>
      </c>
      <c r="AF1694" s="22" t="e">
        <f t="shared" si="339"/>
        <v>#N/A</v>
      </c>
      <c r="AG1694" s="22" t="e">
        <f t="shared" si="350"/>
        <v>#N/A</v>
      </c>
    </row>
    <row r="1695" spans="1:33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2" t="str">
        <f t="shared" si="340"/>
        <v xml:space="preserve"> </v>
      </c>
      <c r="R1695" s="22" t="str">
        <f>IF(Q1695="在读",IF(IFERROR(FIND("一",D1695),0)&gt;0,"一对一",VLOOKUP(LEFT(D1695,3),班级编码!A:H,8,0)),Q1695)</f>
        <v xml:space="preserve"> </v>
      </c>
      <c r="S1695" s="22">
        <f t="shared" si="341"/>
        <v>0</v>
      </c>
      <c r="T1695" s="22">
        <f t="shared" si="342"/>
        <v>0</v>
      </c>
      <c r="U1695" s="22" t="str">
        <f t="shared" si="343"/>
        <v/>
      </c>
      <c r="V1695" s="22" t="str">
        <f t="shared" si="344"/>
        <v/>
      </c>
      <c r="W1695" s="22" t="str">
        <f t="shared" si="345"/>
        <v/>
      </c>
      <c r="X1695" s="22" t="str">
        <f t="shared" si="346"/>
        <v/>
      </c>
      <c r="Y1695" s="22">
        <f t="shared" si="347"/>
        <v>0</v>
      </c>
      <c r="Z1695" s="22">
        <f t="shared" si="348"/>
        <v>0</v>
      </c>
      <c r="AA1695" s="22" t="str">
        <f t="shared" si="338"/>
        <v/>
      </c>
      <c r="AB1695" s="22">
        <f>COUNTIF($G$2:G1695,G1695)</f>
        <v>0</v>
      </c>
      <c r="AC1695" s="22" t="str">
        <f t="shared" si="349"/>
        <v/>
      </c>
      <c r="AD1695" s="22" t="e">
        <f>VLOOKUP(D1695,'2-班级信息'!A:AI,35,0)</f>
        <v>#N/A</v>
      </c>
      <c r="AE1695" s="22" t="e">
        <f>VLOOKUP(D1695,'2-班级信息'!A:AL,12,0)</f>
        <v>#N/A</v>
      </c>
      <c r="AF1695" s="22" t="e">
        <f t="shared" si="339"/>
        <v>#N/A</v>
      </c>
      <c r="AG1695" s="22" t="e">
        <f t="shared" si="350"/>
        <v>#N/A</v>
      </c>
    </row>
    <row r="1696" spans="1:33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2" t="str">
        <f t="shared" si="340"/>
        <v xml:space="preserve"> </v>
      </c>
      <c r="R1696" s="22" t="str">
        <f>IF(Q1696="在读",IF(IFERROR(FIND("一",D1696),0)&gt;0,"一对一",VLOOKUP(LEFT(D1696,3),班级编码!A:H,8,0)),Q1696)</f>
        <v xml:space="preserve"> </v>
      </c>
      <c r="S1696" s="22">
        <f t="shared" si="341"/>
        <v>0</v>
      </c>
      <c r="T1696" s="22">
        <f t="shared" si="342"/>
        <v>0</v>
      </c>
      <c r="U1696" s="22" t="str">
        <f t="shared" si="343"/>
        <v/>
      </c>
      <c r="V1696" s="22" t="str">
        <f t="shared" si="344"/>
        <v/>
      </c>
      <c r="W1696" s="22" t="str">
        <f t="shared" si="345"/>
        <v/>
      </c>
      <c r="X1696" s="22" t="str">
        <f t="shared" si="346"/>
        <v/>
      </c>
      <c r="Y1696" s="22">
        <f t="shared" si="347"/>
        <v>0</v>
      </c>
      <c r="Z1696" s="22">
        <f t="shared" si="348"/>
        <v>0</v>
      </c>
      <c r="AA1696" s="22" t="str">
        <f t="shared" si="338"/>
        <v/>
      </c>
      <c r="AB1696" s="22">
        <f>COUNTIF($G$2:G1696,G1696)</f>
        <v>0</v>
      </c>
      <c r="AC1696" s="22" t="str">
        <f t="shared" si="349"/>
        <v/>
      </c>
      <c r="AD1696" s="22" t="e">
        <f>VLOOKUP(D1696,'2-班级信息'!A:AI,35,0)</f>
        <v>#N/A</v>
      </c>
      <c r="AE1696" s="22" t="e">
        <f>VLOOKUP(D1696,'2-班级信息'!A:AL,12,0)</f>
        <v>#N/A</v>
      </c>
      <c r="AF1696" s="22" t="e">
        <f t="shared" si="339"/>
        <v>#N/A</v>
      </c>
      <c r="AG1696" s="22" t="e">
        <f t="shared" si="350"/>
        <v>#N/A</v>
      </c>
    </row>
    <row r="1697" spans="1:33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2" t="str">
        <f t="shared" si="340"/>
        <v xml:space="preserve"> </v>
      </c>
      <c r="R1697" s="22" t="str">
        <f>IF(Q1697="在读",IF(IFERROR(FIND("一",D1697),0)&gt;0,"一对一",VLOOKUP(LEFT(D1697,3),班级编码!A:H,8,0)),Q1697)</f>
        <v xml:space="preserve"> </v>
      </c>
      <c r="S1697" s="22">
        <f t="shared" si="341"/>
        <v>0</v>
      </c>
      <c r="T1697" s="22">
        <f t="shared" si="342"/>
        <v>0</v>
      </c>
      <c r="U1697" s="22" t="str">
        <f t="shared" si="343"/>
        <v/>
      </c>
      <c r="V1697" s="22" t="str">
        <f t="shared" si="344"/>
        <v/>
      </c>
      <c r="W1697" s="22" t="str">
        <f t="shared" si="345"/>
        <v/>
      </c>
      <c r="X1697" s="22" t="str">
        <f t="shared" si="346"/>
        <v/>
      </c>
      <c r="Y1697" s="22">
        <f t="shared" si="347"/>
        <v>0</v>
      </c>
      <c r="Z1697" s="22">
        <f t="shared" si="348"/>
        <v>0</v>
      </c>
      <c r="AA1697" s="22" t="str">
        <f t="shared" si="338"/>
        <v/>
      </c>
      <c r="AB1697" s="22">
        <f>COUNTIF($G$2:G1697,G1697)</f>
        <v>0</v>
      </c>
      <c r="AC1697" s="22" t="str">
        <f t="shared" si="349"/>
        <v/>
      </c>
      <c r="AD1697" s="22" t="e">
        <f>VLOOKUP(D1697,'2-班级信息'!A:AI,35,0)</f>
        <v>#N/A</v>
      </c>
      <c r="AE1697" s="22" t="e">
        <f>VLOOKUP(D1697,'2-班级信息'!A:AL,12,0)</f>
        <v>#N/A</v>
      </c>
      <c r="AF1697" s="22" t="e">
        <f t="shared" si="339"/>
        <v>#N/A</v>
      </c>
      <c r="AG1697" s="22" t="e">
        <f t="shared" si="350"/>
        <v>#N/A</v>
      </c>
    </row>
    <row r="1698" spans="1:33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2" t="str">
        <f t="shared" si="340"/>
        <v xml:space="preserve"> </v>
      </c>
      <c r="R1698" s="22" t="str">
        <f>IF(Q1698="在读",IF(IFERROR(FIND("一",D1698),0)&gt;0,"一对一",VLOOKUP(LEFT(D1698,3),班级编码!A:H,8,0)),Q1698)</f>
        <v xml:space="preserve"> </v>
      </c>
      <c r="S1698" s="22">
        <f t="shared" si="341"/>
        <v>0</v>
      </c>
      <c r="T1698" s="22">
        <f t="shared" si="342"/>
        <v>0</v>
      </c>
      <c r="U1698" s="22" t="str">
        <f t="shared" si="343"/>
        <v/>
      </c>
      <c r="V1698" s="22" t="str">
        <f t="shared" si="344"/>
        <v/>
      </c>
      <c r="W1698" s="22" t="str">
        <f t="shared" si="345"/>
        <v/>
      </c>
      <c r="X1698" s="22" t="str">
        <f t="shared" si="346"/>
        <v/>
      </c>
      <c r="Y1698" s="22">
        <f t="shared" si="347"/>
        <v>0</v>
      </c>
      <c r="Z1698" s="22">
        <f t="shared" si="348"/>
        <v>0</v>
      </c>
      <c r="AA1698" s="22" t="str">
        <f t="shared" si="338"/>
        <v/>
      </c>
      <c r="AB1698" s="22">
        <f>COUNTIF($G$2:G1698,G1698)</f>
        <v>0</v>
      </c>
      <c r="AC1698" s="22" t="str">
        <f t="shared" si="349"/>
        <v/>
      </c>
      <c r="AD1698" s="22" t="e">
        <f>VLOOKUP(D1698,'2-班级信息'!A:AI,35,0)</f>
        <v>#N/A</v>
      </c>
      <c r="AE1698" s="22" t="e">
        <f>VLOOKUP(D1698,'2-班级信息'!A:AL,12,0)</f>
        <v>#N/A</v>
      </c>
      <c r="AF1698" s="22" t="e">
        <f t="shared" si="339"/>
        <v>#N/A</v>
      </c>
      <c r="AG1698" s="22" t="e">
        <f t="shared" si="350"/>
        <v>#N/A</v>
      </c>
    </row>
    <row r="1699" spans="1:33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2" t="str">
        <f t="shared" si="340"/>
        <v xml:space="preserve"> </v>
      </c>
      <c r="R1699" s="22" t="str">
        <f>IF(Q1699="在读",IF(IFERROR(FIND("一",D1699),0)&gt;0,"一对一",VLOOKUP(LEFT(D1699,3),班级编码!A:H,8,0)),Q1699)</f>
        <v xml:space="preserve"> </v>
      </c>
      <c r="S1699" s="22">
        <f t="shared" si="341"/>
        <v>0</v>
      </c>
      <c r="T1699" s="22">
        <f t="shared" si="342"/>
        <v>0</v>
      </c>
      <c r="U1699" s="22" t="str">
        <f t="shared" si="343"/>
        <v/>
      </c>
      <c r="V1699" s="22" t="str">
        <f t="shared" si="344"/>
        <v/>
      </c>
      <c r="W1699" s="22" t="str">
        <f t="shared" si="345"/>
        <v/>
      </c>
      <c r="X1699" s="22" t="str">
        <f t="shared" si="346"/>
        <v/>
      </c>
      <c r="Y1699" s="22">
        <f t="shared" si="347"/>
        <v>0</v>
      </c>
      <c r="Z1699" s="22">
        <f t="shared" si="348"/>
        <v>0</v>
      </c>
      <c r="AA1699" s="22" t="str">
        <f t="shared" si="338"/>
        <v/>
      </c>
      <c r="AB1699" s="22">
        <f>COUNTIF($G$2:G1699,G1699)</f>
        <v>0</v>
      </c>
      <c r="AC1699" s="22" t="str">
        <f t="shared" si="349"/>
        <v/>
      </c>
      <c r="AD1699" s="22" t="e">
        <f>VLOOKUP(D1699,'2-班级信息'!A:AI,35,0)</f>
        <v>#N/A</v>
      </c>
      <c r="AE1699" s="22" t="e">
        <f>VLOOKUP(D1699,'2-班级信息'!A:AL,12,0)</f>
        <v>#N/A</v>
      </c>
      <c r="AF1699" s="22" t="e">
        <f t="shared" si="339"/>
        <v>#N/A</v>
      </c>
      <c r="AG1699" s="22" t="e">
        <f t="shared" si="350"/>
        <v>#N/A</v>
      </c>
    </row>
    <row r="1700" spans="1:33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2" t="str">
        <f t="shared" si="340"/>
        <v xml:space="preserve"> </v>
      </c>
      <c r="R1700" s="22" t="str">
        <f>IF(Q1700="在读",IF(IFERROR(FIND("一",D1700),0)&gt;0,"一对一",VLOOKUP(LEFT(D1700,3),班级编码!A:H,8,0)),Q1700)</f>
        <v xml:space="preserve"> </v>
      </c>
      <c r="S1700" s="22">
        <f t="shared" si="341"/>
        <v>0</v>
      </c>
      <c r="T1700" s="22">
        <f t="shared" si="342"/>
        <v>0</v>
      </c>
      <c r="U1700" s="22" t="str">
        <f t="shared" si="343"/>
        <v/>
      </c>
      <c r="V1700" s="22" t="str">
        <f t="shared" si="344"/>
        <v/>
      </c>
      <c r="W1700" s="22" t="str">
        <f t="shared" si="345"/>
        <v/>
      </c>
      <c r="X1700" s="22" t="str">
        <f t="shared" si="346"/>
        <v/>
      </c>
      <c r="Y1700" s="22">
        <f t="shared" si="347"/>
        <v>0</v>
      </c>
      <c r="Z1700" s="22">
        <f t="shared" si="348"/>
        <v>0</v>
      </c>
      <c r="AA1700" s="22" t="str">
        <f t="shared" si="338"/>
        <v/>
      </c>
      <c r="AB1700" s="22">
        <f>COUNTIF($G$2:G1700,G1700)</f>
        <v>0</v>
      </c>
      <c r="AC1700" s="22" t="str">
        <f t="shared" si="349"/>
        <v/>
      </c>
      <c r="AD1700" s="22" t="e">
        <f>VLOOKUP(D1700,'2-班级信息'!A:AI,35,0)</f>
        <v>#N/A</v>
      </c>
      <c r="AE1700" s="22" t="e">
        <f>VLOOKUP(D1700,'2-班级信息'!A:AL,12,0)</f>
        <v>#N/A</v>
      </c>
      <c r="AF1700" s="22" t="e">
        <f t="shared" si="339"/>
        <v>#N/A</v>
      </c>
      <c r="AG1700" s="22" t="e">
        <f t="shared" si="350"/>
        <v>#N/A</v>
      </c>
    </row>
    <row r="1701" spans="1:33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2" t="str">
        <f t="shared" si="340"/>
        <v xml:space="preserve"> </v>
      </c>
      <c r="R1701" s="22" t="str">
        <f>IF(Q1701="在读",IF(IFERROR(FIND("一",D1701),0)&gt;0,"一对一",VLOOKUP(LEFT(D1701,3),班级编码!A:H,8,0)),Q1701)</f>
        <v xml:space="preserve"> </v>
      </c>
      <c r="S1701" s="22">
        <f t="shared" si="341"/>
        <v>0</v>
      </c>
      <c r="T1701" s="22">
        <f t="shared" si="342"/>
        <v>0</v>
      </c>
      <c r="U1701" s="22" t="str">
        <f t="shared" si="343"/>
        <v/>
      </c>
      <c r="V1701" s="22" t="str">
        <f t="shared" si="344"/>
        <v/>
      </c>
      <c r="W1701" s="22" t="str">
        <f t="shared" si="345"/>
        <v/>
      </c>
      <c r="X1701" s="22" t="str">
        <f t="shared" si="346"/>
        <v/>
      </c>
      <c r="Y1701" s="22">
        <f t="shared" si="347"/>
        <v>0</v>
      </c>
      <c r="Z1701" s="22">
        <f t="shared" si="348"/>
        <v>0</v>
      </c>
      <c r="AA1701" s="22" t="str">
        <f t="shared" si="338"/>
        <v/>
      </c>
      <c r="AB1701" s="22">
        <f>COUNTIF($G$2:G1701,G1701)</f>
        <v>0</v>
      </c>
      <c r="AC1701" s="22" t="str">
        <f t="shared" si="349"/>
        <v/>
      </c>
      <c r="AD1701" s="22" t="e">
        <f>VLOOKUP(D1701,'2-班级信息'!A:AI,35,0)</f>
        <v>#N/A</v>
      </c>
      <c r="AE1701" s="22" t="e">
        <f>VLOOKUP(D1701,'2-班级信息'!A:AL,12,0)</f>
        <v>#N/A</v>
      </c>
      <c r="AF1701" s="22" t="e">
        <f t="shared" si="339"/>
        <v>#N/A</v>
      </c>
      <c r="AG1701" s="22" t="e">
        <f t="shared" si="350"/>
        <v>#N/A</v>
      </c>
    </row>
    <row r="1702" spans="1:33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2" t="str">
        <f t="shared" si="340"/>
        <v xml:space="preserve"> </v>
      </c>
      <c r="R1702" s="22" t="str">
        <f>IF(Q1702="在读",IF(IFERROR(FIND("一",D1702),0)&gt;0,"一对一",VLOOKUP(LEFT(D1702,3),班级编码!A:H,8,0)),Q1702)</f>
        <v xml:space="preserve"> </v>
      </c>
      <c r="S1702" s="22">
        <f t="shared" si="341"/>
        <v>0</v>
      </c>
      <c r="T1702" s="22">
        <f t="shared" si="342"/>
        <v>0</v>
      </c>
      <c r="U1702" s="22" t="str">
        <f t="shared" si="343"/>
        <v/>
      </c>
      <c r="V1702" s="22" t="str">
        <f t="shared" si="344"/>
        <v/>
      </c>
      <c r="W1702" s="22" t="str">
        <f t="shared" si="345"/>
        <v/>
      </c>
      <c r="X1702" s="22" t="str">
        <f t="shared" si="346"/>
        <v/>
      </c>
      <c r="Y1702" s="22">
        <f t="shared" si="347"/>
        <v>0</v>
      </c>
      <c r="Z1702" s="22">
        <f t="shared" si="348"/>
        <v>0</v>
      </c>
      <c r="AA1702" s="22" t="str">
        <f t="shared" si="338"/>
        <v/>
      </c>
      <c r="AB1702" s="22">
        <f>COUNTIF($G$2:G1702,G1702)</f>
        <v>0</v>
      </c>
      <c r="AC1702" s="22" t="str">
        <f t="shared" si="349"/>
        <v/>
      </c>
      <c r="AD1702" s="22" t="e">
        <f>VLOOKUP(D1702,'2-班级信息'!A:AI,35,0)</f>
        <v>#N/A</v>
      </c>
      <c r="AE1702" s="22" t="e">
        <f>VLOOKUP(D1702,'2-班级信息'!A:AL,12,0)</f>
        <v>#N/A</v>
      </c>
      <c r="AF1702" s="22" t="e">
        <f t="shared" si="339"/>
        <v>#N/A</v>
      </c>
      <c r="AG1702" s="22" t="e">
        <f t="shared" si="350"/>
        <v>#N/A</v>
      </c>
    </row>
    <row r="1703" spans="1:33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2" t="str">
        <f t="shared" si="340"/>
        <v xml:space="preserve"> </v>
      </c>
      <c r="R1703" s="22" t="str">
        <f>IF(Q1703="在读",IF(IFERROR(FIND("一",D1703),0)&gt;0,"一对一",VLOOKUP(LEFT(D1703,3),班级编码!A:H,8,0)),Q1703)</f>
        <v xml:space="preserve"> </v>
      </c>
      <c r="S1703" s="22">
        <f t="shared" si="341"/>
        <v>0</v>
      </c>
      <c r="T1703" s="22">
        <f t="shared" si="342"/>
        <v>0</v>
      </c>
      <c r="U1703" s="22" t="str">
        <f t="shared" si="343"/>
        <v/>
      </c>
      <c r="V1703" s="22" t="str">
        <f t="shared" si="344"/>
        <v/>
      </c>
      <c r="W1703" s="22" t="str">
        <f t="shared" si="345"/>
        <v/>
      </c>
      <c r="X1703" s="22" t="str">
        <f t="shared" si="346"/>
        <v/>
      </c>
      <c r="Y1703" s="22">
        <f t="shared" si="347"/>
        <v>0</v>
      </c>
      <c r="Z1703" s="22">
        <f t="shared" si="348"/>
        <v>0</v>
      </c>
      <c r="AA1703" s="22" t="str">
        <f t="shared" si="338"/>
        <v/>
      </c>
      <c r="AB1703" s="22">
        <f>COUNTIF($G$2:G1703,G1703)</f>
        <v>0</v>
      </c>
      <c r="AC1703" s="22" t="str">
        <f t="shared" si="349"/>
        <v/>
      </c>
      <c r="AD1703" s="22" t="e">
        <f>VLOOKUP(D1703,'2-班级信息'!A:AI,35,0)</f>
        <v>#N/A</v>
      </c>
      <c r="AE1703" s="22" t="e">
        <f>VLOOKUP(D1703,'2-班级信息'!A:AL,12,0)</f>
        <v>#N/A</v>
      </c>
      <c r="AF1703" s="22" t="e">
        <f t="shared" si="339"/>
        <v>#N/A</v>
      </c>
      <c r="AG1703" s="22" t="e">
        <f t="shared" si="350"/>
        <v>#N/A</v>
      </c>
    </row>
    <row r="1704" spans="1:33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2" t="str">
        <f t="shared" si="340"/>
        <v xml:space="preserve"> </v>
      </c>
      <c r="R1704" s="22" t="str">
        <f>IF(Q1704="在读",IF(IFERROR(FIND("一",D1704),0)&gt;0,"一对一",VLOOKUP(LEFT(D1704,3),班级编码!A:H,8,0)),Q1704)</f>
        <v xml:space="preserve"> </v>
      </c>
      <c r="S1704" s="22">
        <f t="shared" si="341"/>
        <v>0</v>
      </c>
      <c r="T1704" s="22">
        <f t="shared" si="342"/>
        <v>0</v>
      </c>
      <c r="U1704" s="22" t="str">
        <f t="shared" si="343"/>
        <v/>
      </c>
      <c r="V1704" s="22" t="str">
        <f t="shared" si="344"/>
        <v/>
      </c>
      <c r="W1704" s="22" t="str">
        <f t="shared" si="345"/>
        <v/>
      </c>
      <c r="X1704" s="22" t="str">
        <f t="shared" si="346"/>
        <v/>
      </c>
      <c r="Y1704" s="22">
        <f t="shared" si="347"/>
        <v>0</v>
      </c>
      <c r="Z1704" s="22">
        <f t="shared" si="348"/>
        <v>0</v>
      </c>
      <c r="AA1704" s="22" t="str">
        <f t="shared" si="338"/>
        <v/>
      </c>
      <c r="AB1704" s="22">
        <f>COUNTIF($G$2:G1704,G1704)</f>
        <v>0</v>
      </c>
      <c r="AC1704" s="22" t="str">
        <f t="shared" si="349"/>
        <v/>
      </c>
      <c r="AD1704" s="22" t="e">
        <f>VLOOKUP(D1704,'2-班级信息'!A:AI,35,0)</f>
        <v>#N/A</v>
      </c>
      <c r="AE1704" s="22" t="e">
        <f>VLOOKUP(D1704,'2-班级信息'!A:AL,12,0)</f>
        <v>#N/A</v>
      </c>
      <c r="AF1704" s="22" t="e">
        <f t="shared" si="339"/>
        <v>#N/A</v>
      </c>
      <c r="AG1704" s="22" t="e">
        <f t="shared" si="350"/>
        <v>#N/A</v>
      </c>
    </row>
    <row r="1705" spans="1:33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2" t="str">
        <f t="shared" si="340"/>
        <v xml:space="preserve"> </v>
      </c>
      <c r="R1705" s="22" t="str">
        <f>IF(Q1705="在读",IF(IFERROR(FIND("一",D1705),0)&gt;0,"一对一",VLOOKUP(LEFT(D1705,3),班级编码!A:H,8,0)),Q1705)</f>
        <v xml:space="preserve"> </v>
      </c>
      <c r="S1705" s="22">
        <f t="shared" si="341"/>
        <v>0</v>
      </c>
      <c r="T1705" s="22">
        <f t="shared" si="342"/>
        <v>0</v>
      </c>
      <c r="U1705" s="22" t="str">
        <f t="shared" si="343"/>
        <v/>
      </c>
      <c r="V1705" s="22" t="str">
        <f t="shared" si="344"/>
        <v/>
      </c>
      <c r="W1705" s="22" t="str">
        <f t="shared" si="345"/>
        <v/>
      </c>
      <c r="X1705" s="22" t="str">
        <f t="shared" si="346"/>
        <v/>
      </c>
      <c r="Y1705" s="22">
        <f t="shared" si="347"/>
        <v>0</v>
      </c>
      <c r="Z1705" s="22">
        <f t="shared" si="348"/>
        <v>0</v>
      </c>
      <c r="AA1705" s="22" t="str">
        <f t="shared" si="338"/>
        <v/>
      </c>
      <c r="AB1705" s="22">
        <f>COUNTIF($G$2:G1705,G1705)</f>
        <v>0</v>
      </c>
      <c r="AC1705" s="22" t="str">
        <f t="shared" si="349"/>
        <v/>
      </c>
      <c r="AD1705" s="22" t="e">
        <f>VLOOKUP(D1705,'2-班级信息'!A:AI,35,0)</f>
        <v>#N/A</v>
      </c>
      <c r="AE1705" s="22" t="e">
        <f>VLOOKUP(D1705,'2-班级信息'!A:AL,12,0)</f>
        <v>#N/A</v>
      </c>
      <c r="AF1705" s="22" t="e">
        <f t="shared" si="339"/>
        <v>#N/A</v>
      </c>
      <c r="AG1705" s="22" t="e">
        <f t="shared" si="350"/>
        <v>#N/A</v>
      </c>
    </row>
    <row r="1706" spans="1:33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2" t="str">
        <f t="shared" si="340"/>
        <v xml:space="preserve"> </v>
      </c>
      <c r="R1706" s="22" t="str">
        <f>IF(Q1706="在读",IF(IFERROR(FIND("一",D1706),0)&gt;0,"一对一",VLOOKUP(LEFT(D1706,3),班级编码!A:H,8,0)),Q1706)</f>
        <v xml:space="preserve"> </v>
      </c>
      <c r="S1706" s="22">
        <f t="shared" si="341"/>
        <v>0</v>
      </c>
      <c r="T1706" s="22">
        <f t="shared" si="342"/>
        <v>0</v>
      </c>
      <c r="U1706" s="22" t="str">
        <f t="shared" si="343"/>
        <v/>
      </c>
      <c r="V1706" s="22" t="str">
        <f t="shared" si="344"/>
        <v/>
      </c>
      <c r="W1706" s="22" t="str">
        <f t="shared" si="345"/>
        <v/>
      </c>
      <c r="X1706" s="22" t="str">
        <f t="shared" si="346"/>
        <v/>
      </c>
      <c r="Y1706" s="22">
        <f t="shared" si="347"/>
        <v>0</v>
      </c>
      <c r="Z1706" s="22">
        <f t="shared" si="348"/>
        <v>0</v>
      </c>
      <c r="AA1706" s="22" t="str">
        <f t="shared" si="338"/>
        <v/>
      </c>
      <c r="AB1706" s="22">
        <f>COUNTIF($G$2:G1706,G1706)</f>
        <v>0</v>
      </c>
      <c r="AC1706" s="22" t="str">
        <f t="shared" si="349"/>
        <v/>
      </c>
      <c r="AD1706" s="22" t="e">
        <f>VLOOKUP(D1706,'2-班级信息'!A:AI,35,0)</f>
        <v>#N/A</v>
      </c>
      <c r="AE1706" s="22" t="e">
        <f>VLOOKUP(D1706,'2-班级信息'!A:AL,12,0)</f>
        <v>#N/A</v>
      </c>
      <c r="AF1706" s="22" t="e">
        <f t="shared" si="339"/>
        <v>#N/A</v>
      </c>
      <c r="AG1706" s="22" t="e">
        <f t="shared" si="350"/>
        <v>#N/A</v>
      </c>
    </row>
    <row r="1707" spans="1:33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2" t="str">
        <f t="shared" si="340"/>
        <v xml:space="preserve"> </v>
      </c>
      <c r="R1707" s="22" t="str">
        <f>IF(Q1707="在读",IF(IFERROR(FIND("一",D1707),0)&gt;0,"一对一",VLOOKUP(LEFT(D1707,3),班级编码!A:H,8,0)),Q1707)</f>
        <v xml:space="preserve"> </v>
      </c>
      <c r="S1707" s="22">
        <f t="shared" si="341"/>
        <v>0</v>
      </c>
      <c r="T1707" s="22">
        <f t="shared" si="342"/>
        <v>0</v>
      </c>
      <c r="U1707" s="22" t="str">
        <f t="shared" si="343"/>
        <v/>
      </c>
      <c r="V1707" s="22" t="str">
        <f t="shared" si="344"/>
        <v/>
      </c>
      <c r="W1707" s="22" t="str">
        <f t="shared" si="345"/>
        <v/>
      </c>
      <c r="X1707" s="22" t="str">
        <f t="shared" si="346"/>
        <v/>
      </c>
      <c r="Y1707" s="22">
        <f t="shared" si="347"/>
        <v>0</v>
      </c>
      <c r="Z1707" s="22">
        <f t="shared" si="348"/>
        <v>0</v>
      </c>
      <c r="AA1707" s="22" t="str">
        <f t="shared" si="338"/>
        <v/>
      </c>
      <c r="AB1707" s="22">
        <f>COUNTIF($G$2:G1707,G1707)</f>
        <v>0</v>
      </c>
      <c r="AC1707" s="22" t="str">
        <f t="shared" si="349"/>
        <v/>
      </c>
      <c r="AD1707" s="22" t="e">
        <f>VLOOKUP(D1707,'2-班级信息'!A:AI,35,0)</f>
        <v>#N/A</v>
      </c>
      <c r="AE1707" s="22" t="e">
        <f>VLOOKUP(D1707,'2-班级信息'!A:AL,12,0)</f>
        <v>#N/A</v>
      </c>
      <c r="AF1707" s="22" t="e">
        <f t="shared" si="339"/>
        <v>#N/A</v>
      </c>
      <c r="AG1707" s="22" t="e">
        <f t="shared" si="350"/>
        <v>#N/A</v>
      </c>
    </row>
    <row r="1708" spans="1:33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2" t="str">
        <f t="shared" si="340"/>
        <v xml:space="preserve"> </v>
      </c>
      <c r="R1708" s="22" t="str">
        <f>IF(Q1708="在读",IF(IFERROR(FIND("一",D1708),0)&gt;0,"一对一",VLOOKUP(LEFT(D1708,3),班级编码!A:H,8,0)),Q1708)</f>
        <v xml:space="preserve"> </v>
      </c>
      <c r="S1708" s="22">
        <f t="shared" si="341"/>
        <v>0</v>
      </c>
      <c r="T1708" s="22">
        <f t="shared" si="342"/>
        <v>0</v>
      </c>
      <c r="U1708" s="22" t="str">
        <f t="shared" si="343"/>
        <v/>
      </c>
      <c r="V1708" s="22" t="str">
        <f t="shared" si="344"/>
        <v/>
      </c>
      <c r="W1708" s="22" t="str">
        <f t="shared" si="345"/>
        <v/>
      </c>
      <c r="X1708" s="22" t="str">
        <f t="shared" si="346"/>
        <v/>
      </c>
      <c r="Y1708" s="22">
        <f t="shared" si="347"/>
        <v>0</v>
      </c>
      <c r="Z1708" s="22">
        <f t="shared" si="348"/>
        <v>0</v>
      </c>
      <c r="AA1708" s="22" t="str">
        <f t="shared" si="338"/>
        <v/>
      </c>
      <c r="AB1708" s="22">
        <f>COUNTIF($G$2:G1708,G1708)</f>
        <v>0</v>
      </c>
      <c r="AC1708" s="22" t="str">
        <f t="shared" si="349"/>
        <v/>
      </c>
      <c r="AD1708" s="22" t="e">
        <f>VLOOKUP(D1708,'2-班级信息'!A:AI,35,0)</f>
        <v>#N/A</v>
      </c>
      <c r="AE1708" s="22" t="e">
        <f>VLOOKUP(D1708,'2-班级信息'!A:AL,12,0)</f>
        <v>#N/A</v>
      </c>
      <c r="AF1708" s="22" t="e">
        <f t="shared" si="339"/>
        <v>#N/A</v>
      </c>
      <c r="AG1708" s="22" t="e">
        <f t="shared" si="350"/>
        <v>#N/A</v>
      </c>
    </row>
    <row r="1709" spans="1:33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2" t="str">
        <f t="shared" si="340"/>
        <v xml:space="preserve"> </v>
      </c>
      <c r="R1709" s="22" t="str">
        <f>IF(Q1709="在读",IF(IFERROR(FIND("一",D1709),0)&gt;0,"一对一",VLOOKUP(LEFT(D1709,3),班级编码!A:H,8,0)),Q1709)</f>
        <v xml:space="preserve"> </v>
      </c>
      <c r="S1709" s="22">
        <f t="shared" si="341"/>
        <v>0</v>
      </c>
      <c r="T1709" s="22">
        <f t="shared" si="342"/>
        <v>0</v>
      </c>
      <c r="U1709" s="22" t="str">
        <f t="shared" si="343"/>
        <v/>
      </c>
      <c r="V1709" s="22" t="str">
        <f t="shared" si="344"/>
        <v/>
      </c>
      <c r="W1709" s="22" t="str">
        <f t="shared" si="345"/>
        <v/>
      </c>
      <c r="X1709" s="22" t="str">
        <f t="shared" si="346"/>
        <v/>
      </c>
      <c r="Y1709" s="22">
        <f t="shared" si="347"/>
        <v>0</v>
      </c>
      <c r="Z1709" s="22">
        <f t="shared" si="348"/>
        <v>0</v>
      </c>
      <c r="AA1709" s="22" t="str">
        <f t="shared" si="338"/>
        <v/>
      </c>
      <c r="AB1709" s="22">
        <f>COUNTIF($G$2:G1709,G1709)</f>
        <v>0</v>
      </c>
      <c r="AC1709" s="22" t="str">
        <f t="shared" si="349"/>
        <v/>
      </c>
      <c r="AD1709" s="22" t="e">
        <f>VLOOKUP(D1709,'2-班级信息'!A:AI,35,0)</f>
        <v>#N/A</v>
      </c>
      <c r="AE1709" s="22" t="e">
        <f>VLOOKUP(D1709,'2-班级信息'!A:AL,12,0)</f>
        <v>#N/A</v>
      </c>
      <c r="AF1709" s="22" t="e">
        <f t="shared" si="339"/>
        <v>#N/A</v>
      </c>
      <c r="AG1709" s="22" t="e">
        <f t="shared" si="350"/>
        <v>#N/A</v>
      </c>
    </row>
    <row r="1710" spans="1:33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2" t="str">
        <f t="shared" si="340"/>
        <v xml:space="preserve"> </v>
      </c>
      <c r="R1710" s="22" t="str">
        <f>IF(Q1710="在读",IF(IFERROR(FIND("一",D1710),0)&gt;0,"一对一",VLOOKUP(LEFT(D1710,3),班级编码!A:H,8,0)),Q1710)</f>
        <v xml:space="preserve"> </v>
      </c>
      <c r="S1710" s="22">
        <f t="shared" si="341"/>
        <v>0</v>
      </c>
      <c r="T1710" s="22">
        <f t="shared" si="342"/>
        <v>0</v>
      </c>
      <c r="U1710" s="22" t="str">
        <f t="shared" si="343"/>
        <v/>
      </c>
      <c r="V1710" s="22" t="str">
        <f t="shared" si="344"/>
        <v/>
      </c>
      <c r="W1710" s="22" t="str">
        <f t="shared" si="345"/>
        <v/>
      </c>
      <c r="X1710" s="22" t="str">
        <f t="shared" si="346"/>
        <v/>
      </c>
      <c r="Y1710" s="22">
        <f t="shared" si="347"/>
        <v>0</v>
      </c>
      <c r="Z1710" s="22">
        <f t="shared" si="348"/>
        <v>0</v>
      </c>
      <c r="AA1710" s="22" t="str">
        <f t="shared" si="338"/>
        <v/>
      </c>
      <c r="AB1710" s="22">
        <f>COUNTIF($G$2:G1710,G1710)</f>
        <v>0</v>
      </c>
      <c r="AC1710" s="22" t="str">
        <f t="shared" si="349"/>
        <v/>
      </c>
      <c r="AD1710" s="22" t="e">
        <f>VLOOKUP(D1710,'2-班级信息'!A:AI,35,0)</f>
        <v>#N/A</v>
      </c>
      <c r="AE1710" s="22" t="e">
        <f>VLOOKUP(D1710,'2-班级信息'!A:AL,12,0)</f>
        <v>#N/A</v>
      </c>
      <c r="AF1710" s="22" t="e">
        <f t="shared" si="339"/>
        <v>#N/A</v>
      </c>
      <c r="AG1710" s="22" t="e">
        <f t="shared" si="350"/>
        <v>#N/A</v>
      </c>
    </row>
    <row r="1711" spans="1:33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2" t="str">
        <f t="shared" si="340"/>
        <v xml:space="preserve"> </v>
      </c>
      <c r="R1711" s="22" t="str">
        <f>IF(Q1711="在读",IF(IFERROR(FIND("一",D1711),0)&gt;0,"一对一",VLOOKUP(LEFT(D1711,3),班级编码!A:H,8,0)),Q1711)</f>
        <v xml:space="preserve"> </v>
      </c>
      <c r="S1711" s="22">
        <f t="shared" si="341"/>
        <v>0</v>
      </c>
      <c r="T1711" s="22">
        <f t="shared" si="342"/>
        <v>0</v>
      </c>
      <c r="U1711" s="22" t="str">
        <f t="shared" si="343"/>
        <v/>
      </c>
      <c r="V1711" s="22" t="str">
        <f t="shared" si="344"/>
        <v/>
      </c>
      <c r="W1711" s="22" t="str">
        <f t="shared" si="345"/>
        <v/>
      </c>
      <c r="X1711" s="22" t="str">
        <f t="shared" si="346"/>
        <v/>
      </c>
      <c r="Y1711" s="22">
        <f t="shared" si="347"/>
        <v>0</v>
      </c>
      <c r="Z1711" s="22">
        <f t="shared" si="348"/>
        <v>0</v>
      </c>
      <c r="AA1711" s="22" t="str">
        <f t="shared" si="338"/>
        <v/>
      </c>
      <c r="AB1711" s="22">
        <f>COUNTIF($G$2:G1711,G1711)</f>
        <v>0</v>
      </c>
      <c r="AC1711" s="22" t="str">
        <f t="shared" si="349"/>
        <v/>
      </c>
      <c r="AD1711" s="22" t="e">
        <f>VLOOKUP(D1711,'2-班级信息'!A:AI,35,0)</f>
        <v>#N/A</v>
      </c>
      <c r="AE1711" s="22" t="e">
        <f>VLOOKUP(D1711,'2-班级信息'!A:AL,12,0)</f>
        <v>#N/A</v>
      </c>
      <c r="AF1711" s="22" t="e">
        <f t="shared" si="339"/>
        <v>#N/A</v>
      </c>
      <c r="AG1711" s="22" t="e">
        <f t="shared" si="350"/>
        <v>#N/A</v>
      </c>
    </row>
    <row r="1712" spans="1:33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2" t="str">
        <f t="shared" si="340"/>
        <v xml:space="preserve"> </v>
      </c>
      <c r="R1712" s="22" t="str">
        <f>IF(Q1712="在读",IF(IFERROR(FIND("一",D1712),0)&gt;0,"一对一",VLOOKUP(LEFT(D1712,3),班级编码!A:H,8,0)),Q1712)</f>
        <v xml:space="preserve"> </v>
      </c>
      <c r="S1712" s="22">
        <f t="shared" si="341"/>
        <v>0</v>
      </c>
      <c r="T1712" s="22">
        <f t="shared" si="342"/>
        <v>0</v>
      </c>
      <c r="U1712" s="22" t="str">
        <f t="shared" si="343"/>
        <v/>
      </c>
      <c r="V1712" s="22" t="str">
        <f t="shared" si="344"/>
        <v/>
      </c>
      <c r="W1712" s="22" t="str">
        <f t="shared" si="345"/>
        <v/>
      </c>
      <c r="X1712" s="22" t="str">
        <f t="shared" si="346"/>
        <v/>
      </c>
      <c r="Y1712" s="22">
        <f t="shared" si="347"/>
        <v>0</v>
      </c>
      <c r="Z1712" s="22">
        <f t="shared" si="348"/>
        <v>0</v>
      </c>
      <c r="AA1712" s="22" t="str">
        <f t="shared" si="338"/>
        <v/>
      </c>
      <c r="AB1712" s="22">
        <f>COUNTIF($G$2:G1712,G1712)</f>
        <v>0</v>
      </c>
      <c r="AC1712" s="22" t="str">
        <f t="shared" si="349"/>
        <v/>
      </c>
      <c r="AD1712" s="22" t="e">
        <f>VLOOKUP(D1712,'2-班级信息'!A:AI,35,0)</f>
        <v>#N/A</v>
      </c>
      <c r="AE1712" s="22" t="e">
        <f>VLOOKUP(D1712,'2-班级信息'!A:AL,12,0)</f>
        <v>#N/A</v>
      </c>
      <c r="AF1712" s="22" t="e">
        <f t="shared" si="339"/>
        <v>#N/A</v>
      </c>
      <c r="AG1712" s="22" t="e">
        <f t="shared" si="350"/>
        <v>#N/A</v>
      </c>
    </row>
    <row r="1713" spans="1:33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2" t="str">
        <f t="shared" si="340"/>
        <v xml:space="preserve"> </v>
      </c>
      <c r="R1713" s="22" t="str">
        <f>IF(Q1713="在读",IF(IFERROR(FIND("一",D1713),0)&gt;0,"一对一",VLOOKUP(LEFT(D1713,3),班级编码!A:H,8,0)),Q1713)</f>
        <v xml:space="preserve"> </v>
      </c>
      <c r="S1713" s="22">
        <f t="shared" si="341"/>
        <v>0</v>
      </c>
      <c r="T1713" s="22">
        <f t="shared" si="342"/>
        <v>0</v>
      </c>
      <c r="U1713" s="22" t="str">
        <f t="shared" si="343"/>
        <v/>
      </c>
      <c r="V1713" s="22" t="str">
        <f t="shared" si="344"/>
        <v/>
      </c>
      <c r="W1713" s="22" t="str">
        <f t="shared" si="345"/>
        <v/>
      </c>
      <c r="X1713" s="22" t="str">
        <f t="shared" si="346"/>
        <v/>
      </c>
      <c r="Y1713" s="22">
        <f t="shared" si="347"/>
        <v>0</v>
      </c>
      <c r="Z1713" s="22">
        <f t="shared" si="348"/>
        <v>0</v>
      </c>
      <c r="AA1713" s="22" t="str">
        <f t="shared" si="338"/>
        <v/>
      </c>
      <c r="AB1713" s="22">
        <f>COUNTIF($G$2:G1713,G1713)</f>
        <v>0</v>
      </c>
      <c r="AC1713" s="22" t="str">
        <f t="shared" si="349"/>
        <v/>
      </c>
      <c r="AD1713" s="22" t="e">
        <f>VLOOKUP(D1713,'2-班级信息'!A:AI,35,0)</f>
        <v>#N/A</v>
      </c>
      <c r="AE1713" s="22" t="e">
        <f>VLOOKUP(D1713,'2-班级信息'!A:AL,12,0)</f>
        <v>#N/A</v>
      </c>
      <c r="AF1713" s="22" t="e">
        <f t="shared" si="339"/>
        <v>#N/A</v>
      </c>
      <c r="AG1713" s="22" t="e">
        <f t="shared" si="350"/>
        <v>#N/A</v>
      </c>
    </row>
    <row r="1714" spans="1:33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2" t="str">
        <f t="shared" si="340"/>
        <v xml:space="preserve"> </v>
      </c>
      <c r="R1714" s="22" t="str">
        <f>IF(Q1714="在读",IF(IFERROR(FIND("一",D1714),0)&gt;0,"一对一",VLOOKUP(LEFT(D1714,3),班级编码!A:H,8,0)),Q1714)</f>
        <v xml:space="preserve"> </v>
      </c>
      <c r="S1714" s="22">
        <f t="shared" si="341"/>
        <v>0</v>
      </c>
      <c r="T1714" s="22">
        <f t="shared" si="342"/>
        <v>0</v>
      </c>
      <c r="U1714" s="22" t="str">
        <f t="shared" si="343"/>
        <v/>
      </c>
      <c r="V1714" s="22" t="str">
        <f t="shared" si="344"/>
        <v/>
      </c>
      <c r="W1714" s="22" t="str">
        <f t="shared" si="345"/>
        <v/>
      </c>
      <c r="X1714" s="22" t="str">
        <f t="shared" si="346"/>
        <v/>
      </c>
      <c r="Y1714" s="22">
        <f t="shared" si="347"/>
        <v>0</v>
      </c>
      <c r="Z1714" s="22">
        <f t="shared" si="348"/>
        <v>0</v>
      </c>
      <c r="AA1714" s="22" t="str">
        <f t="shared" si="338"/>
        <v/>
      </c>
      <c r="AB1714" s="22">
        <f>COUNTIF($G$2:G1714,G1714)</f>
        <v>0</v>
      </c>
      <c r="AC1714" s="22" t="str">
        <f t="shared" si="349"/>
        <v/>
      </c>
      <c r="AD1714" s="22" t="e">
        <f>VLOOKUP(D1714,'2-班级信息'!A:AI,35,0)</f>
        <v>#N/A</v>
      </c>
      <c r="AE1714" s="22" t="e">
        <f>VLOOKUP(D1714,'2-班级信息'!A:AL,12,0)</f>
        <v>#N/A</v>
      </c>
      <c r="AF1714" s="22" t="e">
        <f t="shared" si="339"/>
        <v>#N/A</v>
      </c>
      <c r="AG1714" s="22" t="e">
        <f t="shared" si="350"/>
        <v>#N/A</v>
      </c>
    </row>
    <row r="1715" spans="1:33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2" t="str">
        <f t="shared" si="340"/>
        <v xml:space="preserve"> </v>
      </c>
      <c r="R1715" s="22" t="str">
        <f>IF(Q1715="在读",IF(IFERROR(FIND("一",D1715),0)&gt;0,"一对一",VLOOKUP(LEFT(D1715,3),班级编码!A:H,8,0)),Q1715)</f>
        <v xml:space="preserve"> </v>
      </c>
      <c r="S1715" s="22">
        <f t="shared" si="341"/>
        <v>0</v>
      </c>
      <c r="T1715" s="22">
        <f t="shared" si="342"/>
        <v>0</v>
      </c>
      <c r="U1715" s="22" t="str">
        <f t="shared" si="343"/>
        <v/>
      </c>
      <c r="V1715" s="22" t="str">
        <f t="shared" si="344"/>
        <v/>
      </c>
      <c r="W1715" s="22" t="str">
        <f t="shared" si="345"/>
        <v/>
      </c>
      <c r="X1715" s="22" t="str">
        <f t="shared" si="346"/>
        <v/>
      </c>
      <c r="Y1715" s="22">
        <f t="shared" si="347"/>
        <v>0</v>
      </c>
      <c r="Z1715" s="22">
        <f t="shared" si="348"/>
        <v>0</v>
      </c>
      <c r="AA1715" s="22" t="str">
        <f t="shared" si="338"/>
        <v/>
      </c>
      <c r="AB1715" s="22">
        <f>COUNTIF($G$2:G1715,G1715)</f>
        <v>0</v>
      </c>
      <c r="AC1715" s="22" t="str">
        <f t="shared" si="349"/>
        <v/>
      </c>
      <c r="AD1715" s="22" t="e">
        <f>VLOOKUP(D1715,'2-班级信息'!A:AI,35,0)</f>
        <v>#N/A</v>
      </c>
      <c r="AE1715" s="22" t="e">
        <f>VLOOKUP(D1715,'2-班级信息'!A:AL,12,0)</f>
        <v>#N/A</v>
      </c>
      <c r="AF1715" s="22" t="e">
        <f t="shared" si="339"/>
        <v>#N/A</v>
      </c>
      <c r="AG1715" s="22" t="e">
        <f t="shared" si="350"/>
        <v>#N/A</v>
      </c>
    </row>
    <row r="1716" spans="1:33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2" t="str">
        <f t="shared" si="340"/>
        <v xml:space="preserve"> </v>
      </c>
      <c r="R1716" s="22" t="str">
        <f>IF(Q1716="在读",IF(IFERROR(FIND("一",D1716),0)&gt;0,"一对一",VLOOKUP(LEFT(D1716,3),班级编码!A:H,8,0)),Q1716)</f>
        <v xml:space="preserve"> </v>
      </c>
      <c r="S1716" s="22">
        <f t="shared" si="341"/>
        <v>0</v>
      </c>
      <c r="T1716" s="22">
        <f t="shared" si="342"/>
        <v>0</v>
      </c>
      <c r="U1716" s="22" t="str">
        <f t="shared" si="343"/>
        <v/>
      </c>
      <c r="V1716" s="22" t="str">
        <f t="shared" si="344"/>
        <v/>
      </c>
      <c r="W1716" s="22" t="str">
        <f t="shared" si="345"/>
        <v/>
      </c>
      <c r="X1716" s="22" t="str">
        <f t="shared" si="346"/>
        <v/>
      </c>
      <c r="Y1716" s="22">
        <f t="shared" si="347"/>
        <v>0</v>
      </c>
      <c r="Z1716" s="22">
        <f t="shared" si="348"/>
        <v>0</v>
      </c>
      <c r="AA1716" s="22" t="str">
        <f t="shared" si="338"/>
        <v/>
      </c>
      <c r="AB1716" s="22">
        <f>COUNTIF($G$2:G1716,G1716)</f>
        <v>0</v>
      </c>
      <c r="AC1716" s="22" t="str">
        <f t="shared" si="349"/>
        <v/>
      </c>
      <c r="AD1716" s="22" t="e">
        <f>VLOOKUP(D1716,'2-班级信息'!A:AI,35,0)</f>
        <v>#N/A</v>
      </c>
      <c r="AE1716" s="22" t="e">
        <f>VLOOKUP(D1716,'2-班级信息'!A:AL,12,0)</f>
        <v>#N/A</v>
      </c>
      <c r="AF1716" s="22" t="e">
        <f t="shared" si="339"/>
        <v>#N/A</v>
      </c>
      <c r="AG1716" s="22" t="e">
        <f t="shared" si="350"/>
        <v>#N/A</v>
      </c>
    </row>
    <row r="1717" spans="1:33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2" t="str">
        <f t="shared" si="340"/>
        <v xml:space="preserve"> </v>
      </c>
      <c r="R1717" s="22" t="str">
        <f>IF(Q1717="在读",IF(IFERROR(FIND("一",D1717),0)&gt;0,"一对一",VLOOKUP(LEFT(D1717,3),班级编码!A:H,8,0)),Q1717)</f>
        <v xml:space="preserve"> </v>
      </c>
      <c r="S1717" s="22">
        <f t="shared" si="341"/>
        <v>0</v>
      </c>
      <c r="T1717" s="22">
        <f t="shared" si="342"/>
        <v>0</v>
      </c>
      <c r="U1717" s="22" t="str">
        <f t="shared" si="343"/>
        <v/>
      </c>
      <c r="V1717" s="22" t="str">
        <f t="shared" si="344"/>
        <v/>
      </c>
      <c r="W1717" s="22" t="str">
        <f t="shared" si="345"/>
        <v/>
      </c>
      <c r="X1717" s="22" t="str">
        <f t="shared" si="346"/>
        <v/>
      </c>
      <c r="Y1717" s="22">
        <f t="shared" si="347"/>
        <v>0</v>
      </c>
      <c r="Z1717" s="22">
        <f t="shared" si="348"/>
        <v>0</v>
      </c>
      <c r="AA1717" s="22" t="str">
        <f t="shared" si="338"/>
        <v/>
      </c>
      <c r="AB1717" s="22">
        <f>COUNTIF($G$2:G1717,G1717)</f>
        <v>0</v>
      </c>
      <c r="AC1717" s="22" t="str">
        <f t="shared" si="349"/>
        <v/>
      </c>
      <c r="AD1717" s="22" t="e">
        <f>VLOOKUP(D1717,'2-班级信息'!A:AI,35,0)</f>
        <v>#N/A</v>
      </c>
      <c r="AE1717" s="22" t="e">
        <f>VLOOKUP(D1717,'2-班级信息'!A:AL,12,0)</f>
        <v>#N/A</v>
      </c>
      <c r="AF1717" s="22" t="e">
        <f t="shared" si="339"/>
        <v>#N/A</v>
      </c>
      <c r="AG1717" s="22" t="e">
        <f t="shared" si="350"/>
        <v>#N/A</v>
      </c>
    </row>
    <row r="1718" spans="1:33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2" t="str">
        <f t="shared" si="340"/>
        <v xml:space="preserve"> </v>
      </c>
      <c r="R1718" s="22" t="str">
        <f>IF(Q1718="在读",IF(IFERROR(FIND("一",D1718),0)&gt;0,"一对一",VLOOKUP(LEFT(D1718,3),班级编码!A:H,8,0)),Q1718)</f>
        <v xml:space="preserve"> </v>
      </c>
      <c r="S1718" s="22">
        <f t="shared" si="341"/>
        <v>0</v>
      </c>
      <c r="T1718" s="22">
        <f t="shared" si="342"/>
        <v>0</v>
      </c>
      <c r="U1718" s="22" t="str">
        <f t="shared" si="343"/>
        <v/>
      </c>
      <c r="V1718" s="22" t="str">
        <f t="shared" si="344"/>
        <v/>
      </c>
      <c r="W1718" s="22" t="str">
        <f t="shared" si="345"/>
        <v/>
      </c>
      <c r="X1718" s="22" t="str">
        <f t="shared" si="346"/>
        <v/>
      </c>
      <c r="Y1718" s="22">
        <f t="shared" si="347"/>
        <v>0</v>
      </c>
      <c r="Z1718" s="22">
        <f t="shared" si="348"/>
        <v>0</v>
      </c>
      <c r="AA1718" s="22" t="str">
        <f t="shared" si="338"/>
        <v/>
      </c>
      <c r="AB1718" s="22">
        <f>COUNTIF($G$2:G1718,G1718)</f>
        <v>0</v>
      </c>
      <c r="AC1718" s="22" t="str">
        <f t="shared" si="349"/>
        <v/>
      </c>
      <c r="AD1718" s="22" t="e">
        <f>VLOOKUP(D1718,'2-班级信息'!A:AI,35,0)</f>
        <v>#N/A</v>
      </c>
      <c r="AE1718" s="22" t="e">
        <f>VLOOKUP(D1718,'2-班级信息'!A:AL,12,0)</f>
        <v>#N/A</v>
      </c>
      <c r="AF1718" s="22" t="e">
        <f t="shared" si="339"/>
        <v>#N/A</v>
      </c>
      <c r="AG1718" s="22" t="e">
        <f t="shared" si="350"/>
        <v>#N/A</v>
      </c>
    </row>
    <row r="1719" spans="1:33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2" t="str">
        <f t="shared" si="340"/>
        <v xml:space="preserve"> </v>
      </c>
      <c r="R1719" s="22" t="str">
        <f>IF(Q1719="在读",IF(IFERROR(FIND("一",D1719),0)&gt;0,"一对一",VLOOKUP(LEFT(D1719,3),班级编码!A:H,8,0)),Q1719)</f>
        <v xml:space="preserve"> </v>
      </c>
      <c r="S1719" s="22">
        <f t="shared" si="341"/>
        <v>0</v>
      </c>
      <c r="T1719" s="22">
        <f t="shared" si="342"/>
        <v>0</v>
      </c>
      <c r="U1719" s="22" t="str">
        <f t="shared" si="343"/>
        <v/>
      </c>
      <c r="V1719" s="22" t="str">
        <f t="shared" si="344"/>
        <v/>
      </c>
      <c r="W1719" s="22" t="str">
        <f t="shared" si="345"/>
        <v/>
      </c>
      <c r="X1719" s="22" t="str">
        <f t="shared" si="346"/>
        <v/>
      </c>
      <c r="Y1719" s="22">
        <f t="shared" si="347"/>
        <v>0</v>
      </c>
      <c r="Z1719" s="22">
        <f t="shared" si="348"/>
        <v>0</v>
      </c>
      <c r="AA1719" s="22" t="str">
        <f t="shared" si="338"/>
        <v/>
      </c>
      <c r="AB1719" s="22">
        <f>COUNTIF($G$2:G1719,G1719)</f>
        <v>0</v>
      </c>
      <c r="AC1719" s="22" t="str">
        <f t="shared" si="349"/>
        <v/>
      </c>
      <c r="AD1719" s="22" t="e">
        <f>VLOOKUP(D1719,'2-班级信息'!A:AI,35,0)</f>
        <v>#N/A</v>
      </c>
      <c r="AE1719" s="22" t="e">
        <f>VLOOKUP(D1719,'2-班级信息'!A:AL,12,0)</f>
        <v>#N/A</v>
      </c>
      <c r="AF1719" s="22" t="e">
        <f t="shared" si="339"/>
        <v>#N/A</v>
      </c>
      <c r="AG1719" s="22" t="e">
        <f t="shared" si="350"/>
        <v>#N/A</v>
      </c>
    </row>
    <row r="1720" spans="1:33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2" t="str">
        <f t="shared" si="340"/>
        <v xml:space="preserve"> </v>
      </c>
      <c r="R1720" s="22" t="str">
        <f>IF(Q1720="在读",IF(IFERROR(FIND("一",D1720),0)&gt;0,"一对一",VLOOKUP(LEFT(D1720,3),班级编码!A:H,8,0)),Q1720)</f>
        <v xml:space="preserve"> </v>
      </c>
      <c r="S1720" s="22">
        <f t="shared" si="341"/>
        <v>0</v>
      </c>
      <c r="T1720" s="22">
        <f t="shared" si="342"/>
        <v>0</v>
      </c>
      <c r="U1720" s="22" t="str">
        <f t="shared" si="343"/>
        <v/>
      </c>
      <c r="V1720" s="22" t="str">
        <f t="shared" si="344"/>
        <v/>
      </c>
      <c r="W1720" s="22" t="str">
        <f t="shared" si="345"/>
        <v/>
      </c>
      <c r="X1720" s="22" t="str">
        <f t="shared" si="346"/>
        <v/>
      </c>
      <c r="Y1720" s="22">
        <f t="shared" si="347"/>
        <v>0</v>
      </c>
      <c r="Z1720" s="22">
        <f t="shared" si="348"/>
        <v>0</v>
      </c>
      <c r="AA1720" s="22" t="str">
        <f t="shared" si="338"/>
        <v/>
      </c>
      <c r="AB1720" s="22">
        <f>COUNTIF($G$2:G1720,G1720)</f>
        <v>0</v>
      </c>
      <c r="AC1720" s="22" t="str">
        <f t="shared" si="349"/>
        <v/>
      </c>
      <c r="AD1720" s="22" t="e">
        <f>VLOOKUP(D1720,'2-班级信息'!A:AI,35,0)</f>
        <v>#N/A</v>
      </c>
      <c r="AE1720" s="22" t="e">
        <f>VLOOKUP(D1720,'2-班级信息'!A:AL,12,0)</f>
        <v>#N/A</v>
      </c>
      <c r="AF1720" s="22" t="e">
        <f t="shared" si="339"/>
        <v>#N/A</v>
      </c>
      <c r="AG1720" s="22" t="e">
        <f t="shared" si="350"/>
        <v>#N/A</v>
      </c>
    </row>
    <row r="1721" spans="1:33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2" t="str">
        <f t="shared" si="340"/>
        <v xml:space="preserve"> </v>
      </c>
      <c r="R1721" s="22" t="str">
        <f>IF(Q1721="在读",IF(IFERROR(FIND("一",D1721),0)&gt;0,"一对一",VLOOKUP(LEFT(D1721,3),班级编码!A:H,8,0)),Q1721)</f>
        <v xml:space="preserve"> </v>
      </c>
      <c r="S1721" s="22">
        <f t="shared" si="341"/>
        <v>0</v>
      </c>
      <c r="T1721" s="22">
        <f t="shared" si="342"/>
        <v>0</v>
      </c>
      <c r="U1721" s="22" t="str">
        <f t="shared" si="343"/>
        <v/>
      </c>
      <c r="V1721" s="22" t="str">
        <f t="shared" si="344"/>
        <v/>
      </c>
      <c r="W1721" s="22" t="str">
        <f t="shared" si="345"/>
        <v/>
      </c>
      <c r="X1721" s="22" t="str">
        <f t="shared" si="346"/>
        <v/>
      </c>
      <c r="Y1721" s="22">
        <f t="shared" si="347"/>
        <v>0</v>
      </c>
      <c r="Z1721" s="22">
        <f t="shared" si="348"/>
        <v>0</v>
      </c>
      <c r="AA1721" s="22" t="str">
        <f t="shared" si="338"/>
        <v/>
      </c>
      <c r="AB1721" s="22">
        <f>COUNTIF($G$2:G1721,G1721)</f>
        <v>0</v>
      </c>
      <c r="AC1721" s="22" t="str">
        <f t="shared" si="349"/>
        <v/>
      </c>
      <c r="AD1721" s="22" t="e">
        <f>VLOOKUP(D1721,'2-班级信息'!A:AI,35,0)</f>
        <v>#N/A</v>
      </c>
      <c r="AE1721" s="22" t="e">
        <f>VLOOKUP(D1721,'2-班级信息'!A:AL,12,0)</f>
        <v>#N/A</v>
      </c>
      <c r="AF1721" s="22" t="e">
        <f t="shared" si="339"/>
        <v>#N/A</v>
      </c>
      <c r="AG1721" s="22" t="e">
        <f t="shared" si="350"/>
        <v>#N/A</v>
      </c>
    </row>
    <row r="1722" spans="1:33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2" t="str">
        <f t="shared" si="340"/>
        <v xml:space="preserve"> </v>
      </c>
      <c r="R1722" s="22" t="str">
        <f>IF(Q1722="在读",IF(IFERROR(FIND("一",D1722),0)&gt;0,"一对一",VLOOKUP(LEFT(D1722,3),班级编码!A:H,8,0)),Q1722)</f>
        <v xml:space="preserve"> </v>
      </c>
      <c r="S1722" s="22">
        <f t="shared" si="341"/>
        <v>0</v>
      </c>
      <c r="T1722" s="22">
        <f t="shared" si="342"/>
        <v>0</v>
      </c>
      <c r="U1722" s="22" t="str">
        <f t="shared" si="343"/>
        <v/>
      </c>
      <c r="V1722" s="22" t="str">
        <f t="shared" si="344"/>
        <v/>
      </c>
      <c r="W1722" s="22" t="str">
        <f t="shared" si="345"/>
        <v/>
      </c>
      <c r="X1722" s="22" t="str">
        <f t="shared" si="346"/>
        <v/>
      </c>
      <c r="Y1722" s="22">
        <f t="shared" si="347"/>
        <v>0</v>
      </c>
      <c r="Z1722" s="22">
        <f t="shared" si="348"/>
        <v>0</v>
      </c>
      <c r="AA1722" s="22" t="str">
        <f t="shared" si="338"/>
        <v/>
      </c>
      <c r="AB1722" s="22">
        <f>COUNTIF($G$2:G1722,G1722)</f>
        <v>0</v>
      </c>
      <c r="AC1722" s="22" t="str">
        <f t="shared" si="349"/>
        <v/>
      </c>
      <c r="AD1722" s="22" t="e">
        <f>VLOOKUP(D1722,'2-班级信息'!A:AI,35,0)</f>
        <v>#N/A</v>
      </c>
      <c r="AE1722" s="22" t="e">
        <f>VLOOKUP(D1722,'2-班级信息'!A:AL,12,0)</f>
        <v>#N/A</v>
      </c>
      <c r="AF1722" s="22" t="e">
        <f t="shared" si="339"/>
        <v>#N/A</v>
      </c>
      <c r="AG1722" s="22" t="e">
        <f t="shared" si="350"/>
        <v>#N/A</v>
      </c>
    </row>
    <row r="1723" spans="1:33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2" t="str">
        <f t="shared" si="340"/>
        <v xml:space="preserve"> </v>
      </c>
      <c r="R1723" s="22" t="str">
        <f>IF(Q1723="在读",IF(IFERROR(FIND("一",D1723),0)&gt;0,"一对一",VLOOKUP(LEFT(D1723,3),班级编码!A:H,8,0)),Q1723)</f>
        <v xml:space="preserve"> </v>
      </c>
      <c r="S1723" s="22">
        <f t="shared" si="341"/>
        <v>0</v>
      </c>
      <c r="T1723" s="22">
        <f t="shared" si="342"/>
        <v>0</v>
      </c>
      <c r="U1723" s="22" t="str">
        <f t="shared" si="343"/>
        <v/>
      </c>
      <c r="V1723" s="22" t="str">
        <f t="shared" si="344"/>
        <v/>
      </c>
      <c r="W1723" s="22" t="str">
        <f t="shared" si="345"/>
        <v/>
      </c>
      <c r="X1723" s="22" t="str">
        <f t="shared" si="346"/>
        <v/>
      </c>
      <c r="Y1723" s="22">
        <f t="shared" si="347"/>
        <v>0</v>
      </c>
      <c r="Z1723" s="22">
        <f t="shared" si="348"/>
        <v>0</v>
      </c>
      <c r="AA1723" s="22" t="str">
        <f t="shared" si="338"/>
        <v/>
      </c>
      <c r="AB1723" s="22">
        <f>COUNTIF($G$2:G1723,G1723)</f>
        <v>0</v>
      </c>
      <c r="AC1723" s="22" t="str">
        <f t="shared" si="349"/>
        <v/>
      </c>
      <c r="AD1723" s="22" t="e">
        <f>VLOOKUP(D1723,'2-班级信息'!A:AI,35,0)</f>
        <v>#N/A</v>
      </c>
      <c r="AE1723" s="22" t="e">
        <f>VLOOKUP(D1723,'2-班级信息'!A:AL,12,0)</f>
        <v>#N/A</v>
      </c>
      <c r="AF1723" s="22" t="e">
        <f t="shared" si="339"/>
        <v>#N/A</v>
      </c>
      <c r="AG1723" s="22" t="e">
        <f t="shared" si="350"/>
        <v>#N/A</v>
      </c>
    </row>
    <row r="1724" spans="1:33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2" t="str">
        <f t="shared" si="340"/>
        <v xml:space="preserve"> </v>
      </c>
      <c r="R1724" s="22" t="str">
        <f>IF(Q1724="在读",IF(IFERROR(FIND("一",D1724),0)&gt;0,"一对一",VLOOKUP(LEFT(D1724,3),班级编码!A:H,8,0)),Q1724)</f>
        <v xml:space="preserve"> </v>
      </c>
      <c r="S1724" s="22">
        <f t="shared" si="341"/>
        <v>0</v>
      </c>
      <c r="T1724" s="22">
        <f t="shared" si="342"/>
        <v>0</v>
      </c>
      <c r="U1724" s="22" t="str">
        <f t="shared" si="343"/>
        <v/>
      </c>
      <c r="V1724" s="22" t="str">
        <f t="shared" si="344"/>
        <v/>
      </c>
      <c r="W1724" s="22" t="str">
        <f t="shared" si="345"/>
        <v/>
      </c>
      <c r="X1724" s="22" t="str">
        <f t="shared" si="346"/>
        <v/>
      </c>
      <c r="Y1724" s="22">
        <f t="shared" si="347"/>
        <v>0</v>
      </c>
      <c r="Z1724" s="22">
        <f t="shared" si="348"/>
        <v>0</v>
      </c>
      <c r="AA1724" s="22" t="str">
        <f t="shared" si="338"/>
        <v/>
      </c>
      <c r="AB1724" s="22">
        <f>COUNTIF($G$2:G1724,G1724)</f>
        <v>0</v>
      </c>
      <c r="AC1724" s="22" t="str">
        <f t="shared" si="349"/>
        <v/>
      </c>
      <c r="AD1724" s="22" t="e">
        <f>VLOOKUP(D1724,'2-班级信息'!A:AI,35,0)</f>
        <v>#N/A</v>
      </c>
      <c r="AE1724" s="22" t="e">
        <f>VLOOKUP(D1724,'2-班级信息'!A:AL,12,0)</f>
        <v>#N/A</v>
      </c>
      <c r="AF1724" s="22" t="e">
        <f t="shared" si="339"/>
        <v>#N/A</v>
      </c>
      <c r="AG1724" s="22" t="e">
        <f t="shared" si="350"/>
        <v>#N/A</v>
      </c>
    </row>
    <row r="1725" spans="1:33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2" t="str">
        <f t="shared" si="340"/>
        <v xml:space="preserve"> </v>
      </c>
      <c r="R1725" s="22" t="str">
        <f>IF(Q1725="在读",IF(IFERROR(FIND("一",D1725),0)&gt;0,"一对一",VLOOKUP(LEFT(D1725,3),班级编码!A:H,8,0)),Q1725)</f>
        <v xml:space="preserve"> </v>
      </c>
      <c r="S1725" s="22">
        <f t="shared" si="341"/>
        <v>0</v>
      </c>
      <c r="T1725" s="22">
        <f t="shared" si="342"/>
        <v>0</v>
      </c>
      <c r="U1725" s="22" t="str">
        <f t="shared" si="343"/>
        <v/>
      </c>
      <c r="V1725" s="22" t="str">
        <f t="shared" si="344"/>
        <v/>
      </c>
      <c r="W1725" s="22" t="str">
        <f t="shared" si="345"/>
        <v/>
      </c>
      <c r="X1725" s="22" t="str">
        <f t="shared" si="346"/>
        <v/>
      </c>
      <c r="Y1725" s="22">
        <f t="shared" si="347"/>
        <v>0</v>
      </c>
      <c r="Z1725" s="22">
        <f t="shared" si="348"/>
        <v>0</v>
      </c>
      <c r="AA1725" s="22" t="str">
        <f t="shared" si="338"/>
        <v/>
      </c>
      <c r="AB1725" s="22">
        <f>COUNTIF($G$2:G1725,G1725)</f>
        <v>0</v>
      </c>
      <c r="AC1725" s="22" t="str">
        <f t="shared" si="349"/>
        <v/>
      </c>
      <c r="AD1725" s="22" t="e">
        <f>VLOOKUP(D1725,'2-班级信息'!A:AI,35,0)</f>
        <v>#N/A</v>
      </c>
      <c r="AE1725" s="22" t="e">
        <f>VLOOKUP(D1725,'2-班级信息'!A:AL,12,0)</f>
        <v>#N/A</v>
      </c>
      <c r="AF1725" s="22" t="e">
        <f t="shared" si="339"/>
        <v>#N/A</v>
      </c>
      <c r="AG1725" s="22" t="e">
        <f t="shared" si="350"/>
        <v>#N/A</v>
      </c>
    </row>
    <row r="1726" spans="1:33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2" t="str">
        <f t="shared" si="340"/>
        <v xml:space="preserve"> </v>
      </c>
      <c r="R1726" s="22" t="str">
        <f>IF(Q1726="在读",IF(IFERROR(FIND("一",D1726),0)&gt;0,"一对一",VLOOKUP(LEFT(D1726,3),班级编码!A:H,8,0)),Q1726)</f>
        <v xml:space="preserve"> </v>
      </c>
      <c r="S1726" s="22">
        <f t="shared" si="341"/>
        <v>0</v>
      </c>
      <c r="T1726" s="22">
        <f t="shared" si="342"/>
        <v>0</v>
      </c>
      <c r="U1726" s="22" t="str">
        <f t="shared" si="343"/>
        <v/>
      </c>
      <c r="V1726" s="22" t="str">
        <f t="shared" si="344"/>
        <v/>
      </c>
      <c r="W1726" s="22" t="str">
        <f t="shared" si="345"/>
        <v/>
      </c>
      <c r="X1726" s="22" t="str">
        <f t="shared" si="346"/>
        <v/>
      </c>
      <c r="Y1726" s="22">
        <f t="shared" si="347"/>
        <v>0</v>
      </c>
      <c r="Z1726" s="22">
        <f t="shared" si="348"/>
        <v>0</v>
      </c>
      <c r="AA1726" s="22" t="str">
        <f t="shared" si="338"/>
        <v/>
      </c>
      <c r="AB1726" s="22">
        <f>COUNTIF($G$2:G1726,G1726)</f>
        <v>0</v>
      </c>
      <c r="AC1726" s="22" t="str">
        <f t="shared" si="349"/>
        <v/>
      </c>
      <c r="AD1726" s="22" t="e">
        <f>VLOOKUP(D1726,'2-班级信息'!A:AI,35,0)</f>
        <v>#N/A</v>
      </c>
      <c r="AE1726" s="22" t="e">
        <f>VLOOKUP(D1726,'2-班级信息'!A:AL,12,0)</f>
        <v>#N/A</v>
      </c>
      <c r="AF1726" s="22" t="e">
        <f t="shared" si="339"/>
        <v>#N/A</v>
      </c>
      <c r="AG1726" s="22" t="e">
        <f t="shared" si="350"/>
        <v>#N/A</v>
      </c>
    </row>
    <row r="1727" spans="1:33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2" t="str">
        <f t="shared" si="340"/>
        <v xml:space="preserve"> </v>
      </c>
      <c r="R1727" s="22" t="str">
        <f>IF(Q1727="在读",IF(IFERROR(FIND("一",D1727),0)&gt;0,"一对一",VLOOKUP(LEFT(D1727,3),班级编码!A:H,8,0)),Q1727)</f>
        <v xml:space="preserve"> </v>
      </c>
      <c r="S1727" s="22">
        <f t="shared" si="341"/>
        <v>0</v>
      </c>
      <c r="T1727" s="22">
        <f t="shared" si="342"/>
        <v>0</v>
      </c>
      <c r="U1727" s="22" t="str">
        <f t="shared" si="343"/>
        <v/>
      </c>
      <c r="V1727" s="22" t="str">
        <f t="shared" si="344"/>
        <v/>
      </c>
      <c r="W1727" s="22" t="str">
        <f t="shared" si="345"/>
        <v/>
      </c>
      <c r="X1727" s="22" t="str">
        <f t="shared" si="346"/>
        <v/>
      </c>
      <c r="Y1727" s="22">
        <f t="shared" si="347"/>
        <v>0</v>
      </c>
      <c r="Z1727" s="22">
        <f t="shared" si="348"/>
        <v>0</v>
      </c>
      <c r="AA1727" s="22" t="str">
        <f t="shared" si="338"/>
        <v/>
      </c>
      <c r="AB1727" s="22">
        <f>COUNTIF($G$2:G1727,G1727)</f>
        <v>0</v>
      </c>
      <c r="AC1727" s="22" t="str">
        <f t="shared" si="349"/>
        <v/>
      </c>
      <c r="AD1727" s="22" t="e">
        <f>VLOOKUP(D1727,'2-班级信息'!A:AI,35,0)</f>
        <v>#N/A</v>
      </c>
      <c r="AE1727" s="22" t="e">
        <f>VLOOKUP(D1727,'2-班级信息'!A:AL,12,0)</f>
        <v>#N/A</v>
      </c>
      <c r="AF1727" s="22" t="e">
        <f t="shared" si="339"/>
        <v>#N/A</v>
      </c>
      <c r="AG1727" s="22" t="e">
        <f t="shared" si="350"/>
        <v>#N/A</v>
      </c>
    </row>
    <row r="1728" spans="1:33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2" t="str">
        <f t="shared" si="340"/>
        <v xml:space="preserve"> </v>
      </c>
      <c r="R1728" s="22" t="str">
        <f>IF(Q1728="在读",IF(IFERROR(FIND("一",D1728),0)&gt;0,"一对一",VLOOKUP(LEFT(D1728,3),班级编码!A:H,8,0)),Q1728)</f>
        <v xml:space="preserve"> </v>
      </c>
      <c r="S1728" s="22">
        <f t="shared" si="341"/>
        <v>0</v>
      </c>
      <c r="T1728" s="22">
        <f t="shared" si="342"/>
        <v>0</v>
      </c>
      <c r="U1728" s="22" t="str">
        <f t="shared" si="343"/>
        <v/>
      </c>
      <c r="V1728" s="22" t="str">
        <f t="shared" si="344"/>
        <v/>
      </c>
      <c r="W1728" s="22" t="str">
        <f t="shared" si="345"/>
        <v/>
      </c>
      <c r="X1728" s="22" t="str">
        <f t="shared" si="346"/>
        <v/>
      </c>
      <c r="Y1728" s="22">
        <f t="shared" si="347"/>
        <v>0</v>
      </c>
      <c r="Z1728" s="22">
        <f t="shared" si="348"/>
        <v>0</v>
      </c>
      <c r="AA1728" s="22" t="str">
        <f t="shared" si="338"/>
        <v/>
      </c>
      <c r="AB1728" s="22">
        <f>COUNTIF($G$2:G1728,G1728)</f>
        <v>0</v>
      </c>
      <c r="AC1728" s="22" t="str">
        <f t="shared" si="349"/>
        <v/>
      </c>
      <c r="AD1728" s="22" t="e">
        <f>VLOOKUP(D1728,'2-班级信息'!A:AI,35,0)</f>
        <v>#N/A</v>
      </c>
      <c r="AE1728" s="22" t="e">
        <f>VLOOKUP(D1728,'2-班级信息'!A:AL,12,0)</f>
        <v>#N/A</v>
      </c>
      <c r="AF1728" s="22" t="e">
        <f t="shared" si="339"/>
        <v>#N/A</v>
      </c>
      <c r="AG1728" s="22" t="e">
        <f t="shared" si="350"/>
        <v>#N/A</v>
      </c>
    </row>
    <row r="1729" spans="1:33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2" t="str">
        <f t="shared" si="340"/>
        <v xml:space="preserve"> </v>
      </c>
      <c r="R1729" s="22" t="str">
        <f>IF(Q1729="在读",IF(IFERROR(FIND("一",D1729),0)&gt;0,"一对一",VLOOKUP(LEFT(D1729,3),班级编码!A:H,8,0)),Q1729)</f>
        <v xml:space="preserve"> </v>
      </c>
      <c r="S1729" s="22">
        <f t="shared" si="341"/>
        <v>0</v>
      </c>
      <c r="T1729" s="22">
        <f t="shared" si="342"/>
        <v>0</v>
      </c>
      <c r="U1729" s="22" t="str">
        <f t="shared" si="343"/>
        <v/>
      </c>
      <c r="V1729" s="22" t="str">
        <f t="shared" si="344"/>
        <v/>
      </c>
      <c r="W1729" s="22" t="str">
        <f t="shared" si="345"/>
        <v/>
      </c>
      <c r="X1729" s="22" t="str">
        <f t="shared" si="346"/>
        <v/>
      </c>
      <c r="Y1729" s="22">
        <f t="shared" si="347"/>
        <v>0</v>
      </c>
      <c r="Z1729" s="22">
        <f t="shared" si="348"/>
        <v>0</v>
      </c>
      <c r="AA1729" s="22" t="str">
        <f t="shared" si="338"/>
        <v/>
      </c>
      <c r="AB1729" s="22">
        <f>COUNTIF($G$2:G1729,G1729)</f>
        <v>0</v>
      </c>
      <c r="AC1729" s="22" t="str">
        <f t="shared" si="349"/>
        <v/>
      </c>
      <c r="AD1729" s="22" t="e">
        <f>VLOOKUP(D1729,'2-班级信息'!A:AI,35,0)</f>
        <v>#N/A</v>
      </c>
      <c r="AE1729" s="22" t="e">
        <f>VLOOKUP(D1729,'2-班级信息'!A:AL,12,0)</f>
        <v>#N/A</v>
      </c>
      <c r="AF1729" s="22" t="e">
        <f t="shared" si="339"/>
        <v>#N/A</v>
      </c>
      <c r="AG1729" s="22" t="e">
        <f t="shared" si="350"/>
        <v>#N/A</v>
      </c>
    </row>
    <row r="1730" spans="1:33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2" t="str">
        <f t="shared" si="340"/>
        <v xml:space="preserve"> </v>
      </c>
      <c r="R1730" s="22" t="str">
        <f>IF(Q1730="在读",IF(IFERROR(FIND("一",D1730),0)&gt;0,"一对一",VLOOKUP(LEFT(D1730,3),班级编码!A:H,8,0)),Q1730)</f>
        <v xml:space="preserve"> </v>
      </c>
      <c r="S1730" s="22">
        <f t="shared" si="341"/>
        <v>0</v>
      </c>
      <c r="T1730" s="22">
        <f t="shared" si="342"/>
        <v>0</v>
      </c>
      <c r="U1730" s="22" t="str">
        <f t="shared" si="343"/>
        <v/>
      </c>
      <c r="V1730" s="22" t="str">
        <f t="shared" si="344"/>
        <v/>
      </c>
      <c r="W1730" s="22" t="str">
        <f t="shared" si="345"/>
        <v/>
      </c>
      <c r="X1730" s="22" t="str">
        <f t="shared" si="346"/>
        <v/>
      </c>
      <c r="Y1730" s="22">
        <f t="shared" si="347"/>
        <v>0</v>
      </c>
      <c r="Z1730" s="22">
        <f t="shared" si="348"/>
        <v>0</v>
      </c>
      <c r="AA1730" s="22" t="str">
        <f t="shared" ref="AA1730:AA1793" si="351">IF(COUNTIF(G:G,G1730)&gt;1,"重复","")</f>
        <v/>
      </c>
      <c r="AB1730" s="22">
        <f>COUNTIF($G$2:G1730,G1730)</f>
        <v>0</v>
      </c>
      <c r="AC1730" s="22" t="str">
        <f t="shared" si="349"/>
        <v/>
      </c>
      <c r="AD1730" s="22" t="e">
        <f>VLOOKUP(D1730,'2-班级信息'!A:AI,35,0)</f>
        <v>#N/A</v>
      </c>
      <c r="AE1730" s="22" t="e">
        <f>VLOOKUP(D1730,'2-班级信息'!A:AL,12,0)</f>
        <v>#N/A</v>
      </c>
      <c r="AF1730" s="22" t="e">
        <f t="shared" ref="AF1730:AF1793" si="352">IF(R1730="一对一","一对一",VLOOKUP(I1730,AH:AI,2,0))</f>
        <v>#N/A</v>
      </c>
      <c r="AG1730" s="22" t="e">
        <f t="shared" si="350"/>
        <v>#N/A</v>
      </c>
    </row>
    <row r="1731" spans="1:33">
      <c r="A1731" s="23"/>
      <c r="B1731" s="23"/>
      <c r="C1731" s="23"/>
      <c r="D1731" s="23"/>
      <c r="E1731" s="23"/>
      <c r="F1731" s="23"/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2" t="str">
        <f t="shared" ref="Q1731:Q1794" si="353">IF(D1731="停读","停读",IF(D1731="未进班","未进班",IF(AND(M1731="",G1731&lt;&gt;""),"在读"," ")))</f>
        <v xml:space="preserve"> </v>
      </c>
      <c r="R1731" s="22" t="str">
        <f>IF(Q1731="在读",IF(IFERROR(FIND("一",D1731),0)&gt;0,"一对一",VLOOKUP(LEFT(D1731,3),班级编码!A:H,8,0)),Q1731)</f>
        <v xml:space="preserve"> </v>
      </c>
      <c r="S1731" s="22">
        <f t="shared" ref="S1731:S1794" si="354">+D1731</f>
        <v>0</v>
      </c>
      <c r="T1731" s="22">
        <f t="shared" ref="T1731:T1794" si="355">IFERROR(LEFT(F1731,FIND(",",F1731)-1),F1731)</f>
        <v>0</v>
      </c>
      <c r="U1731" s="22" t="str">
        <f t="shared" ref="U1731:U1794" si="356">IF(Y1731=Z1731,X1731,W1731)</f>
        <v/>
      </c>
      <c r="V1731" s="22" t="str">
        <f t="shared" ref="V1731:V1794" si="357">IF(Y1731=Z1731,W1731,X1731)</f>
        <v/>
      </c>
      <c r="W1731" s="22" t="str">
        <f t="shared" ref="W1731:W1794" si="358">IFERROR(MID(F1731,FIND(",",F1731)+1,FIND("@",SUBSTITUTE(F1731,",","@",2))-FIND(",",F1731)-1),IF(ISERROR(FIND(",",F1731)),"",MID(F1731,FIND(",",F1731)+1,20)))</f>
        <v/>
      </c>
      <c r="X1731" s="22" t="str">
        <f t="shared" ref="X1731:X1794" si="359">IFERROR(MID(F1731,FIND("@",SUBSTITUTE(F1731,",","@",2))+1,10),"")</f>
        <v/>
      </c>
      <c r="Y1731" s="22">
        <f t="shared" ref="Y1731:Y1794" si="360">LEN(W1731)</f>
        <v>0</v>
      </c>
      <c r="Z1731" s="22">
        <f t="shared" ref="Z1731:Z1794" si="361">LENB(W1731)</f>
        <v>0</v>
      </c>
      <c r="AA1731" s="22" t="str">
        <f t="shared" si="351"/>
        <v/>
      </c>
      <c r="AB1731" s="22">
        <f>COUNTIF($G$2:G1731,G1731)</f>
        <v>0</v>
      </c>
      <c r="AC1731" s="22" t="str">
        <f t="shared" ref="AC1731:AC1794" si="362">IF(IFERROR(FIND("一",D1731),0)&gt;0,"一对一",LEFT(D1731,3))</f>
        <v/>
      </c>
      <c r="AD1731" s="22" t="e">
        <f>VLOOKUP(D1731,'2-班级信息'!A:AI,35,0)</f>
        <v>#N/A</v>
      </c>
      <c r="AE1731" s="22" t="e">
        <f>VLOOKUP(D1731,'2-班级信息'!A:AL,12,0)</f>
        <v>#N/A</v>
      </c>
      <c r="AF1731" s="22" t="e">
        <f t="shared" si="352"/>
        <v>#N/A</v>
      </c>
      <c r="AG1731" s="22" t="e">
        <f t="shared" ref="AG1731:AG1794" si="363">IF(OR(AF1731="幼儿班",AF1731="中学班",AF1731="一对一"),AF1731,IF(OR(AD1731="周日晚上",AD1731="周五晚上",AD1731="周六晚上"),AD1731,IF(OR(AD1731="周六上午",AD1731="周六下午",AD1731="周日上午",AD1731="周日下午",),"小学周末白天班","小学平时"&amp;AE1731&amp;"班")))</f>
        <v>#N/A</v>
      </c>
    </row>
    <row r="1732" spans="1:33">
      <c r="A1732" s="23"/>
      <c r="B1732" s="23"/>
      <c r="C1732" s="23"/>
      <c r="D1732" s="23"/>
      <c r="E1732" s="23"/>
      <c r="F1732" s="23"/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2" t="str">
        <f t="shared" si="353"/>
        <v xml:space="preserve"> </v>
      </c>
      <c r="R1732" s="22" t="str">
        <f>IF(Q1732="在读",IF(IFERROR(FIND("一",D1732),0)&gt;0,"一对一",VLOOKUP(LEFT(D1732,3),班级编码!A:H,8,0)),Q1732)</f>
        <v xml:space="preserve"> </v>
      </c>
      <c r="S1732" s="22">
        <f t="shared" si="354"/>
        <v>0</v>
      </c>
      <c r="T1732" s="22">
        <f t="shared" si="355"/>
        <v>0</v>
      </c>
      <c r="U1732" s="22" t="str">
        <f t="shared" si="356"/>
        <v/>
      </c>
      <c r="V1732" s="22" t="str">
        <f t="shared" si="357"/>
        <v/>
      </c>
      <c r="W1732" s="22" t="str">
        <f t="shared" si="358"/>
        <v/>
      </c>
      <c r="X1732" s="22" t="str">
        <f t="shared" si="359"/>
        <v/>
      </c>
      <c r="Y1732" s="22">
        <f t="shared" si="360"/>
        <v>0</v>
      </c>
      <c r="Z1732" s="22">
        <f t="shared" si="361"/>
        <v>0</v>
      </c>
      <c r="AA1732" s="22" t="str">
        <f t="shared" si="351"/>
        <v/>
      </c>
      <c r="AB1732" s="22">
        <f>COUNTIF($G$2:G1732,G1732)</f>
        <v>0</v>
      </c>
      <c r="AC1732" s="22" t="str">
        <f t="shared" si="362"/>
        <v/>
      </c>
      <c r="AD1732" s="22" t="e">
        <f>VLOOKUP(D1732,'2-班级信息'!A:AI,35,0)</f>
        <v>#N/A</v>
      </c>
      <c r="AE1732" s="22" t="e">
        <f>VLOOKUP(D1732,'2-班级信息'!A:AL,12,0)</f>
        <v>#N/A</v>
      </c>
      <c r="AF1732" s="22" t="e">
        <f t="shared" si="352"/>
        <v>#N/A</v>
      </c>
      <c r="AG1732" s="22" t="e">
        <f t="shared" si="363"/>
        <v>#N/A</v>
      </c>
    </row>
    <row r="1733" spans="1:33">
      <c r="A1733" s="23"/>
      <c r="B1733" s="23"/>
      <c r="C1733" s="23"/>
      <c r="D1733" s="23"/>
      <c r="E1733" s="23"/>
      <c r="F1733" s="23"/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2" t="str">
        <f t="shared" si="353"/>
        <v xml:space="preserve"> </v>
      </c>
      <c r="R1733" s="22" t="str">
        <f>IF(Q1733="在读",IF(IFERROR(FIND("一",D1733),0)&gt;0,"一对一",VLOOKUP(LEFT(D1733,3),班级编码!A:H,8,0)),Q1733)</f>
        <v xml:space="preserve"> </v>
      </c>
      <c r="S1733" s="22">
        <f t="shared" si="354"/>
        <v>0</v>
      </c>
      <c r="T1733" s="22">
        <f t="shared" si="355"/>
        <v>0</v>
      </c>
      <c r="U1733" s="22" t="str">
        <f t="shared" si="356"/>
        <v/>
      </c>
      <c r="V1733" s="22" t="str">
        <f t="shared" si="357"/>
        <v/>
      </c>
      <c r="W1733" s="22" t="str">
        <f t="shared" si="358"/>
        <v/>
      </c>
      <c r="X1733" s="22" t="str">
        <f t="shared" si="359"/>
        <v/>
      </c>
      <c r="Y1733" s="22">
        <f t="shared" si="360"/>
        <v>0</v>
      </c>
      <c r="Z1733" s="22">
        <f t="shared" si="361"/>
        <v>0</v>
      </c>
      <c r="AA1733" s="22" t="str">
        <f t="shared" si="351"/>
        <v/>
      </c>
      <c r="AB1733" s="22">
        <f>COUNTIF($G$2:G1733,G1733)</f>
        <v>0</v>
      </c>
      <c r="AC1733" s="22" t="str">
        <f t="shared" si="362"/>
        <v/>
      </c>
      <c r="AD1733" s="22" t="e">
        <f>VLOOKUP(D1733,'2-班级信息'!A:AI,35,0)</f>
        <v>#N/A</v>
      </c>
      <c r="AE1733" s="22" t="e">
        <f>VLOOKUP(D1733,'2-班级信息'!A:AL,12,0)</f>
        <v>#N/A</v>
      </c>
      <c r="AF1733" s="22" t="e">
        <f t="shared" si="352"/>
        <v>#N/A</v>
      </c>
      <c r="AG1733" s="22" t="e">
        <f t="shared" si="363"/>
        <v>#N/A</v>
      </c>
    </row>
    <row r="1734" spans="1:33">
      <c r="A1734" s="23"/>
      <c r="B1734" s="23"/>
      <c r="C1734" s="23"/>
      <c r="D1734" s="23"/>
      <c r="E1734" s="23"/>
      <c r="F1734" s="23"/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2" t="str">
        <f t="shared" si="353"/>
        <v xml:space="preserve"> </v>
      </c>
      <c r="R1734" s="22" t="str">
        <f>IF(Q1734="在读",IF(IFERROR(FIND("一",D1734),0)&gt;0,"一对一",VLOOKUP(LEFT(D1734,3),班级编码!A:H,8,0)),Q1734)</f>
        <v xml:space="preserve"> </v>
      </c>
      <c r="S1734" s="22">
        <f t="shared" si="354"/>
        <v>0</v>
      </c>
      <c r="T1734" s="22">
        <f t="shared" si="355"/>
        <v>0</v>
      </c>
      <c r="U1734" s="22" t="str">
        <f t="shared" si="356"/>
        <v/>
      </c>
      <c r="V1734" s="22" t="str">
        <f t="shared" si="357"/>
        <v/>
      </c>
      <c r="W1734" s="22" t="str">
        <f t="shared" si="358"/>
        <v/>
      </c>
      <c r="X1734" s="22" t="str">
        <f t="shared" si="359"/>
        <v/>
      </c>
      <c r="Y1734" s="22">
        <f t="shared" si="360"/>
        <v>0</v>
      </c>
      <c r="Z1734" s="22">
        <f t="shared" si="361"/>
        <v>0</v>
      </c>
      <c r="AA1734" s="22" t="str">
        <f t="shared" si="351"/>
        <v/>
      </c>
      <c r="AB1734" s="22">
        <f>COUNTIF($G$2:G1734,G1734)</f>
        <v>0</v>
      </c>
      <c r="AC1734" s="22" t="str">
        <f t="shared" si="362"/>
        <v/>
      </c>
      <c r="AD1734" s="22" t="e">
        <f>VLOOKUP(D1734,'2-班级信息'!A:AI,35,0)</f>
        <v>#N/A</v>
      </c>
      <c r="AE1734" s="22" t="e">
        <f>VLOOKUP(D1734,'2-班级信息'!A:AL,12,0)</f>
        <v>#N/A</v>
      </c>
      <c r="AF1734" s="22" t="e">
        <f t="shared" si="352"/>
        <v>#N/A</v>
      </c>
      <c r="AG1734" s="22" t="e">
        <f t="shared" si="363"/>
        <v>#N/A</v>
      </c>
    </row>
    <row r="1735" spans="1:33">
      <c r="A1735" s="23"/>
      <c r="B1735" s="23"/>
      <c r="C1735" s="23"/>
      <c r="D1735" s="23"/>
      <c r="E1735" s="23"/>
      <c r="F1735" s="23"/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2" t="str">
        <f t="shared" si="353"/>
        <v xml:space="preserve"> </v>
      </c>
      <c r="R1735" s="22" t="str">
        <f>IF(Q1735="在读",IF(IFERROR(FIND("一",D1735),0)&gt;0,"一对一",VLOOKUP(LEFT(D1735,3),班级编码!A:H,8,0)),Q1735)</f>
        <v xml:space="preserve"> </v>
      </c>
      <c r="S1735" s="22">
        <f t="shared" si="354"/>
        <v>0</v>
      </c>
      <c r="T1735" s="22">
        <f t="shared" si="355"/>
        <v>0</v>
      </c>
      <c r="U1735" s="22" t="str">
        <f t="shared" si="356"/>
        <v/>
      </c>
      <c r="V1735" s="22" t="str">
        <f t="shared" si="357"/>
        <v/>
      </c>
      <c r="W1735" s="22" t="str">
        <f t="shared" si="358"/>
        <v/>
      </c>
      <c r="X1735" s="22" t="str">
        <f t="shared" si="359"/>
        <v/>
      </c>
      <c r="Y1735" s="22">
        <f t="shared" si="360"/>
        <v>0</v>
      </c>
      <c r="Z1735" s="22">
        <f t="shared" si="361"/>
        <v>0</v>
      </c>
      <c r="AA1735" s="22" t="str">
        <f t="shared" si="351"/>
        <v/>
      </c>
      <c r="AB1735" s="22">
        <f>COUNTIF($G$2:G1735,G1735)</f>
        <v>0</v>
      </c>
      <c r="AC1735" s="22" t="str">
        <f t="shared" si="362"/>
        <v/>
      </c>
      <c r="AD1735" s="22" t="e">
        <f>VLOOKUP(D1735,'2-班级信息'!A:AI,35,0)</f>
        <v>#N/A</v>
      </c>
      <c r="AE1735" s="22" t="e">
        <f>VLOOKUP(D1735,'2-班级信息'!A:AL,12,0)</f>
        <v>#N/A</v>
      </c>
      <c r="AF1735" s="22" t="e">
        <f t="shared" si="352"/>
        <v>#N/A</v>
      </c>
      <c r="AG1735" s="22" t="e">
        <f t="shared" si="363"/>
        <v>#N/A</v>
      </c>
    </row>
    <row r="1736" spans="1:33">
      <c r="A1736" s="23"/>
      <c r="B1736" s="23"/>
      <c r="C1736" s="23"/>
      <c r="D1736" s="23"/>
      <c r="E1736" s="23"/>
      <c r="F1736" s="23"/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2" t="str">
        <f t="shared" si="353"/>
        <v xml:space="preserve"> </v>
      </c>
      <c r="R1736" s="22" t="str">
        <f>IF(Q1736="在读",IF(IFERROR(FIND("一",D1736),0)&gt;0,"一对一",VLOOKUP(LEFT(D1736,3),班级编码!A:H,8,0)),Q1736)</f>
        <v xml:space="preserve"> </v>
      </c>
      <c r="S1736" s="22">
        <f t="shared" si="354"/>
        <v>0</v>
      </c>
      <c r="T1736" s="22">
        <f t="shared" si="355"/>
        <v>0</v>
      </c>
      <c r="U1736" s="22" t="str">
        <f t="shared" si="356"/>
        <v/>
      </c>
      <c r="V1736" s="22" t="str">
        <f t="shared" si="357"/>
        <v/>
      </c>
      <c r="W1736" s="22" t="str">
        <f t="shared" si="358"/>
        <v/>
      </c>
      <c r="X1736" s="22" t="str">
        <f t="shared" si="359"/>
        <v/>
      </c>
      <c r="Y1736" s="22">
        <f t="shared" si="360"/>
        <v>0</v>
      </c>
      <c r="Z1736" s="22">
        <f t="shared" si="361"/>
        <v>0</v>
      </c>
      <c r="AA1736" s="22" t="str">
        <f t="shared" si="351"/>
        <v/>
      </c>
      <c r="AB1736" s="22">
        <f>COUNTIF($G$2:G1736,G1736)</f>
        <v>0</v>
      </c>
      <c r="AC1736" s="22" t="str">
        <f t="shared" si="362"/>
        <v/>
      </c>
      <c r="AD1736" s="22" t="e">
        <f>VLOOKUP(D1736,'2-班级信息'!A:AI,35,0)</f>
        <v>#N/A</v>
      </c>
      <c r="AE1736" s="22" t="e">
        <f>VLOOKUP(D1736,'2-班级信息'!A:AL,12,0)</f>
        <v>#N/A</v>
      </c>
      <c r="AF1736" s="22" t="e">
        <f t="shared" si="352"/>
        <v>#N/A</v>
      </c>
      <c r="AG1736" s="22" t="e">
        <f t="shared" si="363"/>
        <v>#N/A</v>
      </c>
    </row>
    <row r="1737" spans="1:33">
      <c r="A1737" s="23"/>
      <c r="B1737" s="23"/>
      <c r="C1737" s="23"/>
      <c r="D1737" s="23"/>
      <c r="E1737" s="23"/>
      <c r="F1737" s="23"/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2" t="str">
        <f t="shared" si="353"/>
        <v xml:space="preserve"> </v>
      </c>
      <c r="R1737" s="22" t="str">
        <f>IF(Q1737="在读",IF(IFERROR(FIND("一",D1737),0)&gt;0,"一对一",VLOOKUP(LEFT(D1737,3),班级编码!A:H,8,0)),Q1737)</f>
        <v xml:space="preserve"> </v>
      </c>
      <c r="S1737" s="22">
        <f t="shared" si="354"/>
        <v>0</v>
      </c>
      <c r="T1737" s="22">
        <f t="shared" si="355"/>
        <v>0</v>
      </c>
      <c r="U1737" s="22" t="str">
        <f t="shared" si="356"/>
        <v/>
      </c>
      <c r="V1737" s="22" t="str">
        <f t="shared" si="357"/>
        <v/>
      </c>
      <c r="W1737" s="22" t="str">
        <f t="shared" si="358"/>
        <v/>
      </c>
      <c r="X1737" s="22" t="str">
        <f t="shared" si="359"/>
        <v/>
      </c>
      <c r="Y1737" s="22">
        <f t="shared" si="360"/>
        <v>0</v>
      </c>
      <c r="Z1737" s="22">
        <f t="shared" si="361"/>
        <v>0</v>
      </c>
      <c r="AA1737" s="22" t="str">
        <f t="shared" si="351"/>
        <v/>
      </c>
      <c r="AB1737" s="22">
        <f>COUNTIF($G$2:G1737,G1737)</f>
        <v>0</v>
      </c>
      <c r="AC1737" s="22" t="str">
        <f t="shared" si="362"/>
        <v/>
      </c>
      <c r="AD1737" s="22" t="e">
        <f>VLOOKUP(D1737,'2-班级信息'!A:AI,35,0)</f>
        <v>#N/A</v>
      </c>
      <c r="AE1737" s="22" t="e">
        <f>VLOOKUP(D1737,'2-班级信息'!A:AL,12,0)</f>
        <v>#N/A</v>
      </c>
      <c r="AF1737" s="22" t="e">
        <f t="shared" si="352"/>
        <v>#N/A</v>
      </c>
      <c r="AG1737" s="22" t="e">
        <f t="shared" si="363"/>
        <v>#N/A</v>
      </c>
    </row>
    <row r="1738" spans="1:33">
      <c r="A1738" s="23"/>
      <c r="B1738" s="23"/>
      <c r="C1738" s="23"/>
      <c r="D1738" s="23"/>
      <c r="E1738" s="23"/>
      <c r="F1738" s="23"/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2" t="str">
        <f t="shared" si="353"/>
        <v xml:space="preserve"> </v>
      </c>
      <c r="R1738" s="22" t="str">
        <f>IF(Q1738="在读",IF(IFERROR(FIND("一",D1738),0)&gt;0,"一对一",VLOOKUP(LEFT(D1738,3),班级编码!A:H,8,0)),Q1738)</f>
        <v xml:space="preserve"> </v>
      </c>
      <c r="S1738" s="22">
        <f t="shared" si="354"/>
        <v>0</v>
      </c>
      <c r="T1738" s="22">
        <f t="shared" si="355"/>
        <v>0</v>
      </c>
      <c r="U1738" s="22" t="str">
        <f t="shared" si="356"/>
        <v/>
      </c>
      <c r="V1738" s="22" t="str">
        <f t="shared" si="357"/>
        <v/>
      </c>
      <c r="W1738" s="22" t="str">
        <f t="shared" si="358"/>
        <v/>
      </c>
      <c r="X1738" s="22" t="str">
        <f t="shared" si="359"/>
        <v/>
      </c>
      <c r="Y1738" s="22">
        <f t="shared" si="360"/>
        <v>0</v>
      </c>
      <c r="Z1738" s="22">
        <f t="shared" si="361"/>
        <v>0</v>
      </c>
      <c r="AA1738" s="22" t="str">
        <f t="shared" si="351"/>
        <v/>
      </c>
      <c r="AB1738" s="22">
        <f>COUNTIF($G$2:G1738,G1738)</f>
        <v>0</v>
      </c>
      <c r="AC1738" s="22" t="str">
        <f t="shared" si="362"/>
        <v/>
      </c>
      <c r="AD1738" s="22" t="e">
        <f>VLOOKUP(D1738,'2-班级信息'!A:AI,35,0)</f>
        <v>#N/A</v>
      </c>
      <c r="AE1738" s="22" t="e">
        <f>VLOOKUP(D1738,'2-班级信息'!A:AL,12,0)</f>
        <v>#N/A</v>
      </c>
      <c r="AF1738" s="22" t="e">
        <f t="shared" si="352"/>
        <v>#N/A</v>
      </c>
      <c r="AG1738" s="22" t="e">
        <f t="shared" si="363"/>
        <v>#N/A</v>
      </c>
    </row>
    <row r="1739" spans="1:33">
      <c r="A1739" s="23"/>
      <c r="B1739" s="23"/>
      <c r="C1739" s="23"/>
      <c r="D1739" s="23"/>
      <c r="E1739" s="23"/>
      <c r="F1739" s="23"/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2" t="str">
        <f t="shared" si="353"/>
        <v xml:space="preserve"> </v>
      </c>
      <c r="R1739" s="22" t="str">
        <f>IF(Q1739="在读",IF(IFERROR(FIND("一",D1739),0)&gt;0,"一对一",VLOOKUP(LEFT(D1739,3),班级编码!A:H,8,0)),Q1739)</f>
        <v xml:space="preserve"> </v>
      </c>
      <c r="S1739" s="22">
        <f t="shared" si="354"/>
        <v>0</v>
      </c>
      <c r="T1739" s="22">
        <f t="shared" si="355"/>
        <v>0</v>
      </c>
      <c r="U1739" s="22" t="str">
        <f t="shared" si="356"/>
        <v/>
      </c>
      <c r="V1739" s="22" t="str">
        <f t="shared" si="357"/>
        <v/>
      </c>
      <c r="W1739" s="22" t="str">
        <f t="shared" si="358"/>
        <v/>
      </c>
      <c r="X1739" s="22" t="str">
        <f t="shared" si="359"/>
        <v/>
      </c>
      <c r="Y1739" s="22">
        <f t="shared" si="360"/>
        <v>0</v>
      </c>
      <c r="Z1739" s="22">
        <f t="shared" si="361"/>
        <v>0</v>
      </c>
      <c r="AA1739" s="22" t="str">
        <f t="shared" si="351"/>
        <v/>
      </c>
      <c r="AB1739" s="22">
        <f>COUNTIF($G$2:G1739,G1739)</f>
        <v>0</v>
      </c>
      <c r="AC1739" s="22" t="str">
        <f t="shared" si="362"/>
        <v/>
      </c>
      <c r="AD1739" s="22" t="e">
        <f>VLOOKUP(D1739,'2-班级信息'!A:AI,35,0)</f>
        <v>#N/A</v>
      </c>
      <c r="AE1739" s="22" t="e">
        <f>VLOOKUP(D1739,'2-班级信息'!A:AL,12,0)</f>
        <v>#N/A</v>
      </c>
      <c r="AF1739" s="22" t="e">
        <f t="shared" si="352"/>
        <v>#N/A</v>
      </c>
      <c r="AG1739" s="22" t="e">
        <f t="shared" si="363"/>
        <v>#N/A</v>
      </c>
    </row>
    <row r="1740" spans="1:33">
      <c r="A1740" s="23"/>
      <c r="B1740" s="23"/>
      <c r="C1740" s="23"/>
      <c r="D1740" s="23"/>
      <c r="E1740" s="23"/>
      <c r="F1740" s="23"/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2" t="str">
        <f t="shared" si="353"/>
        <v xml:space="preserve"> </v>
      </c>
      <c r="R1740" s="22" t="str">
        <f>IF(Q1740="在读",IF(IFERROR(FIND("一",D1740),0)&gt;0,"一对一",VLOOKUP(LEFT(D1740,3),班级编码!A:H,8,0)),Q1740)</f>
        <v xml:space="preserve"> </v>
      </c>
      <c r="S1740" s="22">
        <f t="shared" si="354"/>
        <v>0</v>
      </c>
      <c r="T1740" s="22">
        <f t="shared" si="355"/>
        <v>0</v>
      </c>
      <c r="U1740" s="22" t="str">
        <f t="shared" si="356"/>
        <v/>
      </c>
      <c r="V1740" s="22" t="str">
        <f t="shared" si="357"/>
        <v/>
      </c>
      <c r="W1740" s="22" t="str">
        <f t="shared" si="358"/>
        <v/>
      </c>
      <c r="X1740" s="22" t="str">
        <f t="shared" si="359"/>
        <v/>
      </c>
      <c r="Y1740" s="22">
        <f t="shared" si="360"/>
        <v>0</v>
      </c>
      <c r="Z1740" s="22">
        <f t="shared" si="361"/>
        <v>0</v>
      </c>
      <c r="AA1740" s="22" t="str">
        <f t="shared" si="351"/>
        <v/>
      </c>
      <c r="AB1740" s="22">
        <f>COUNTIF($G$2:G1740,G1740)</f>
        <v>0</v>
      </c>
      <c r="AC1740" s="22" t="str">
        <f t="shared" si="362"/>
        <v/>
      </c>
      <c r="AD1740" s="22" t="e">
        <f>VLOOKUP(D1740,'2-班级信息'!A:AI,35,0)</f>
        <v>#N/A</v>
      </c>
      <c r="AE1740" s="22" t="e">
        <f>VLOOKUP(D1740,'2-班级信息'!A:AL,12,0)</f>
        <v>#N/A</v>
      </c>
      <c r="AF1740" s="22" t="e">
        <f t="shared" si="352"/>
        <v>#N/A</v>
      </c>
      <c r="AG1740" s="22" t="e">
        <f t="shared" si="363"/>
        <v>#N/A</v>
      </c>
    </row>
    <row r="1741" spans="1:33">
      <c r="A1741" s="23"/>
      <c r="B1741" s="23"/>
      <c r="C1741" s="23"/>
      <c r="D1741" s="23"/>
      <c r="E1741" s="23"/>
      <c r="F1741" s="23"/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2" t="str">
        <f t="shared" si="353"/>
        <v xml:space="preserve"> </v>
      </c>
      <c r="R1741" s="22" t="str">
        <f>IF(Q1741="在读",IF(IFERROR(FIND("一",D1741),0)&gt;0,"一对一",VLOOKUP(LEFT(D1741,3),班级编码!A:H,8,0)),Q1741)</f>
        <v xml:space="preserve"> </v>
      </c>
      <c r="S1741" s="22">
        <f t="shared" si="354"/>
        <v>0</v>
      </c>
      <c r="T1741" s="22">
        <f t="shared" si="355"/>
        <v>0</v>
      </c>
      <c r="U1741" s="22" t="str">
        <f t="shared" si="356"/>
        <v/>
      </c>
      <c r="V1741" s="22" t="str">
        <f t="shared" si="357"/>
        <v/>
      </c>
      <c r="W1741" s="22" t="str">
        <f t="shared" si="358"/>
        <v/>
      </c>
      <c r="X1741" s="22" t="str">
        <f t="shared" si="359"/>
        <v/>
      </c>
      <c r="Y1741" s="22">
        <f t="shared" si="360"/>
        <v>0</v>
      </c>
      <c r="Z1741" s="22">
        <f t="shared" si="361"/>
        <v>0</v>
      </c>
      <c r="AA1741" s="22" t="str">
        <f t="shared" si="351"/>
        <v/>
      </c>
      <c r="AB1741" s="22">
        <f>COUNTIF($G$2:G1741,G1741)</f>
        <v>0</v>
      </c>
      <c r="AC1741" s="22" t="str">
        <f t="shared" si="362"/>
        <v/>
      </c>
      <c r="AD1741" s="22" t="e">
        <f>VLOOKUP(D1741,'2-班级信息'!A:AI,35,0)</f>
        <v>#N/A</v>
      </c>
      <c r="AE1741" s="22" t="e">
        <f>VLOOKUP(D1741,'2-班级信息'!A:AL,12,0)</f>
        <v>#N/A</v>
      </c>
      <c r="AF1741" s="22" t="e">
        <f t="shared" si="352"/>
        <v>#N/A</v>
      </c>
      <c r="AG1741" s="22" t="e">
        <f t="shared" si="363"/>
        <v>#N/A</v>
      </c>
    </row>
    <row r="1742" spans="1:33">
      <c r="A1742" s="23"/>
      <c r="B1742" s="23"/>
      <c r="C1742" s="23"/>
      <c r="D1742" s="23"/>
      <c r="E1742" s="23"/>
      <c r="F1742" s="23"/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2" t="str">
        <f t="shared" si="353"/>
        <v xml:space="preserve"> </v>
      </c>
      <c r="R1742" s="22" t="str">
        <f>IF(Q1742="在读",IF(IFERROR(FIND("一",D1742),0)&gt;0,"一对一",VLOOKUP(LEFT(D1742,3),班级编码!A:H,8,0)),Q1742)</f>
        <v xml:space="preserve"> </v>
      </c>
      <c r="S1742" s="22">
        <f t="shared" si="354"/>
        <v>0</v>
      </c>
      <c r="T1742" s="22">
        <f t="shared" si="355"/>
        <v>0</v>
      </c>
      <c r="U1742" s="22" t="str">
        <f t="shared" si="356"/>
        <v/>
      </c>
      <c r="V1742" s="22" t="str">
        <f t="shared" si="357"/>
        <v/>
      </c>
      <c r="W1742" s="22" t="str">
        <f t="shared" si="358"/>
        <v/>
      </c>
      <c r="X1742" s="22" t="str">
        <f t="shared" si="359"/>
        <v/>
      </c>
      <c r="Y1742" s="22">
        <f t="shared" si="360"/>
        <v>0</v>
      </c>
      <c r="Z1742" s="22">
        <f t="shared" si="361"/>
        <v>0</v>
      </c>
      <c r="AA1742" s="22" t="str">
        <f t="shared" si="351"/>
        <v/>
      </c>
      <c r="AB1742" s="22">
        <f>COUNTIF($G$2:G1742,G1742)</f>
        <v>0</v>
      </c>
      <c r="AC1742" s="22" t="str">
        <f t="shared" si="362"/>
        <v/>
      </c>
      <c r="AD1742" s="22" t="e">
        <f>VLOOKUP(D1742,'2-班级信息'!A:AI,35,0)</f>
        <v>#N/A</v>
      </c>
      <c r="AE1742" s="22" t="e">
        <f>VLOOKUP(D1742,'2-班级信息'!A:AL,12,0)</f>
        <v>#N/A</v>
      </c>
      <c r="AF1742" s="22" t="e">
        <f t="shared" si="352"/>
        <v>#N/A</v>
      </c>
      <c r="AG1742" s="22" t="e">
        <f t="shared" si="363"/>
        <v>#N/A</v>
      </c>
    </row>
    <row r="1743" spans="1:33">
      <c r="A1743" s="23"/>
      <c r="B1743" s="23"/>
      <c r="C1743" s="23"/>
      <c r="D1743" s="23"/>
      <c r="E1743" s="23"/>
      <c r="F1743" s="23"/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2" t="str">
        <f t="shared" si="353"/>
        <v xml:space="preserve"> </v>
      </c>
      <c r="R1743" s="22" t="str">
        <f>IF(Q1743="在读",IF(IFERROR(FIND("一",D1743),0)&gt;0,"一对一",VLOOKUP(LEFT(D1743,3),班级编码!A:H,8,0)),Q1743)</f>
        <v xml:space="preserve"> </v>
      </c>
      <c r="S1743" s="22">
        <f t="shared" si="354"/>
        <v>0</v>
      </c>
      <c r="T1743" s="22">
        <f t="shared" si="355"/>
        <v>0</v>
      </c>
      <c r="U1743" s="22" t="str">
        <f t="shared" si="356"/>
        <v/>
      </c>
      <c r="V1743" s="22" t="str">
        <f t="shared" si="357"/>
        <v/>
      </c>
      <c r="W1743" s="22" t="str">
        <f t="shared" si="358"/>
        <v/>
      </c>
      <c r="X1743" s="22" t="str">
        <f t="shared" si="359"/>
        <v/>
      </c>
      <c r="Y1743" s="22">
        <f t="shared" si="360"/>
        <v>0</v>
      </c>
      <c r="Z1743" s="22">
        <f t="shared" si="361"/>
        <v>0</v>
      </c>
      <c r="AA1743" s="22" t="str">
        <f t="shared" si="351"/>
        <v/>
      </c>
      <c r="AB1743" s="22">
        <f>COUNTIF($G$2:G1743,G1743)</f>
        <v>0</v>
      </c>
      <c r="AC1743" s="22" t="str">
        <f t="shared" si="362"/>
        <v/>
      </c>
      <c r="AD1743" s="22" t="e">
        <f>VLOOKUP(D1743,'2-班级信息'!A:AI,35,0)</f>
        <v>#N/A</v>
      </c>
      <c r="AE1743" s="22" t="e">
        <f>VLOOKUP(D1743,'2-班级信息'!A:AL,12,0)</f>
        <v>#N/A</v>
      </c>
      <c r="AF1743" s="22" t="e">
        <f t="shared" si="352"/>
        <v>#N/A</v>
      </c>
      <c r="AG1743" s="22" t="e">
        <f t="shared" si="363"/>
        <v>#N/A</v>
      </c>
    </row>
    <row r="1744" spans="1:33">
      <c r="A1744" s="23"/>
      <c r="B1744" s="23"/>
      <c r="C1744" s="23"/>
      <c r="D1744" s="23"/>
      <c r="E1744" s="23"/>
      <c r="F1744" s="23"/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2" t="str">
        <f t="shared" si="353"/>
        <v xml:space="preserve"> </v>
      </c>
      <c r="R1744" s="22" t="str">
        <f>IF(Q1744="在读",IF(IFERROR(FIND("一",D1744),0)&gt;0,"一对一",VLOOKUP(LEFT(D1744,3),班级编码!A:H,8,0)),Q1744)</f>
        <v xml:space="preserve"> </v>
      </c>
      <c r="S1744" s="22">
        <f t="shared" si="354"/>
        <v>0</v>
      </c>
      <c r="T1744" s="22">
        <f t="shared" si="355"/>
        <v>0</v>
      </c>
      <c r="U1744" s="22" t="str">
        <f t="shared" si="356"/>
        <v/>
      </c>
      <c r="V1744" s="22" t="str">
        <f t="shared" si="357"/>
        <v/>
      </c>
      <c r="W1744" s="22" t="str">
        <f t="shared" si="358"/>
        <v/>
      </c>
      <c r="X1744" s="22" t="str">
        <f t="shared" si="359"/>
        <v/>
      </c>
      <c r="Y1744" s="22">
        <f t="shared" si="360"/>
        <v>0</v>
      </c>
      <c r="Z1744" s="22">
        <f t="shared" si="361"/>
        <v>0</v>
      </c>
      <c r="AA1744" s="22" t="str">
        <f t="shared" si="351"/>
        <v/>
      </c>
      <c r="AB1744" s="22">
        <f>COUNTIF($G$2:G1744,G1744)</f>
        <v>0</v>
      </c>
      <c r="AC1744" s="22" t="str">
        <f t="shared" si="362"/>
        <v/>
      </c>
      <c r="AD1744" s="22" t="e">
        <f>VLOOKUP(D1744,'2-班级信息'!A:AI,35,0)</f>
        <v>#N/A</v>
      </c>
      <c r="AE1744" s="22" t="e">
        <f>VLOOKUP(D1744,'2-班级信息'!A:AL,12,0)</f>
        <v>#N/A</v>
      </c>
      <c r="AF1744" s="22" t="e">
        <f t="shared" si="352"/>
        <v>#N/A</v>
      </c>
      <c r="AG1744" s="22" t="e">
        <f t="shared" si="363"/>
        <v>#N/A</v>
      </c>
    </row>
    <row r="1745" spans="1:33">
      <c r="A1745" s="23"/>
      <c r="B1745" s="23"/>
      <c r="C1745" s="23"/>
      <c r="D1745" s="23"/>
      <c r="E1745" s="23"/>
      <c r="F1745" s="23"/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2" t="str">
        <f t="shared" si="353"/>
        <v xml:space="preserve"> </v>
      </c>
      <c r="R1745" s="22" t="str">
        <f>IF(Q1745="在读",IF(IFERROR(FIND("一",D1745),0)&gt;0,"一对一",VLOOKUP(LEFT(D1745,3),班级编码!A:H,8,0)),Q1745)</f>
        <v xml:space="preserve"> </v>
      </c>
      <c r="S1745" s="22">
        <f t="shared" si="354"/>
        <v>0</v>
      </c>
      <c r="T1745" s="22">
        <f t="shared" si="355"/>
        <v>0</v>
      </c>
      <c r="U1745" s="22" t="str">
        <f t="shared" si="356"/>
        <v/>
      </c>
      <c r="V1745" s="22" t="str">
        <f t="shared" si="357"/>
        <v/>
      </c>
      <c r="W1745" s="22" t="str">
        <f t="shared" si="358"/>
        <v/>
      </c>
      <c r="X1745" s="22" t="str">
        <f t="shared" si="359"/>
        <v/>
      </c>
      <c r="Y1745" s="22">
        <f t="shared" si="360"/>
        <v>0</v>
      </c>
      <c r="Z1745" s="22">
        <f t="shared" si="361"/>
        <v>0</v>
      </c>
      <c r="AA1745" s="22" t="str">
        <f t="shared" si="351"/>
        <v/>
      </c>
      <c r="AB1745" s="22">
        <f>COUNTIF($G$2:G1745,G1745)</f>
        <v>0</v>
      </c>
      <c r="AC1745" s="22" t="str">
        <f t="shared" si="362"/>
        <v/>
      </c>
      <c r="AD1745" s="22" t="e">
        <f>VLOOKUP(D1745,'2-班级信息'!A:AI,35,0)</f>
        <v>#N/A</v>
      </c>
      <c r="AE1745" s="22" t="e">
        <f>VLOOKUP(D1745,'2-班级信息'!A:AL,12,0)</f>
        <v>#N/A</v>
      </c>
      <c r="AF1745" s="22" t="e">
        <f t="shared" si="352"/>
        <v>#N/A</v>
      </c>
      <c r="AG1745" s="22" t="e">
        <f t="shared" si="363"/>
        <v>#N/A</v>
      </c>
    </row>
    <row r="1746" spans="1:33">
      <c r="A1746" s="23"/>
      <c r="B1746" s="23"/>
      <c r="C1746" s="23"/>
      <c r="D1746" s="23"/>
      <c r="E1746" s="23"/>
      <c r="F1746" s="23"/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2" t="str">
        <f t="shared" si="353"/>
        <v xml:space="preserve"> </v>
      </c>
      <c r="R1746" s="22" t="str">
        <f>IF(Q1746="在读",IF(IFERROR(FIND("一",D1746),0)&gt;0,"一对一",VLOOKUP(LEFT(D1746,3),班级编码!A:H,8,0)),Q1746)</f>
        <v xml:space="preserve"> </v>
      </c>
      <c r="S1746" s="22">
        <f t="shared" si="354"/>
        <v>0</v>
      </c>
      <c r="T1746" s="22">
        <f t="shared" si="355"/>
        <v>0</v>
      </c>
      <c r="U1746" s="22" t="str">
        <f t="shared" si="356"/>
        <v/>
      </c>
      <c r="V1746" s="22" t="str">
        <f t="shared" si="357"/>
        <v/>
      </c>
      <c r="W1746" s="22" t="str">
        <f t="shared" si="358"/>
        <v/>
      </c>
      <c r="X1746" s="22" t="str">
        <f t="shared" si="359"/>
        <v/>
      </c>
      <c r="Y1746" s="22">
        <f t="shared" si="360"/>
        <v>0</v>
      </c>
      <c r="Z1746" s="22">
        <f t="shared" si="361"/>
        <v>0</v>
      </c>
      <c r="AA1746" s="22" t="str">
        <f t="shared" si="351"/>
        <v/>
      </c>
      <c r="AB1746" s="22">
        <f>COUNTIF($G$2:G1746,G1746)</f>
        <v>0</v>
      </c>
      <c r="AC1746" s="22" t="str">
        <f t="shared" si="362"/>
        <v/>
      </c>
      <c r="AD1746" s="22" t="e">
        <f>VLOOKUP(D1746,'2-班级信息'!A:AI,35,0)</f>
        <v>#N/A</v>
      </c>
      <c r="AE1746" s="22" t="e">
        <f>VLOOKUP(D1746,'2-班级信息'!A:AL,12,0)</f>
        <v>#N/A</v>
      </c>
      <c r="AF1746" s="22" t="e">
        <f t="shared" si="352"/>
        <v>#N/A</v>
      </c>
      <c r="AG1746" s="22" t="e">
        <f t="shared" si="363"/>
        <v>#N/A</v>
      </c>
    </row>
    <row r="1747" spans="1:33">
      <c r="A1747" s="23"/>
      <c r="B1747" s="23"/>
      <c r="C1747" s="23"/>
      <c r="D1747" s="23"/>
      <c r="E1747" s="23"/>
      <c r="F1747" s="23"/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2" t="str">
        <f t="shared" si="353"/>
        <v xml:space="preserve"> </v>
      </c>
      <c r="R1747" s="22" t="str">
        <f>IF(Q1747="在读",IF(IFERROR(FIND("一",D1747),0)&gt;0,"一对一",VLOOKUP(LEFT(D1747,3),班级编码!A:H,8,0)),Q1747)</f>
        <v xml:space="preserve"> </v>
      </c>
      <c r="S1747" s="22">
        <f t="shared" si="354"/>
        <v>0</v>
      </c>
      <c r="T1747" s="22">
        <f t="shared" si="355"/>
        <v>0</v>
      </c>
      <c r="U1747" s="22" t="str">
        <f t="shared" si="356"/>
        <v/>
      </c>
      <c r="V1747" s="22" t="str">
        <f t="shared" si="357"/>
        <v/>
      </c>
      <c r="W1747" s="22" t="str">
        <f t="shared" si="358"/>
        <v/>
      </c>
      <c r="X1747" s="22" t="str">
        <f t="shared" si="359"/>
        <v/>
      </c>
      <c r="Y1747" s="22">
        <f t="shared" si="360"/>
        <v>0</v>
      </c>
      <c r="Z1747" s="22">
        <f t="shared" si="361"/>
        <v>0</v>
      </c>
      <c r="AA1747" s="22" t="str">
        <f t="shared" si="351"/>
        <v/>
      </c>
      <c r="AB1747" s="22">
        <f>COUNTIF($G$2:G1747,G1747)</f>
        <v>0</v>
      </c>
      <c r="AC1747" s="22" t="str">
        <f t="shared" si="362"/>
        <v/>
      </c>
      <c r="AD1747" s="22" t="e">
        <f>VLOOKUP(D1747,'2-班级信息'!A:AI,35,0)</f>
        <v>#N/A</v>
      </c>
      <c r="AE1747" s="22" t="e">
        <f>VLOOKUP(D1747,'2-班级信息'!A:AL,12,0)</f>
        <v>#N/A</v>
      </c>
      <c r="AF1747" s="22" t="e">
        <f t="shared" si="352"/>
        <v>#N/A</v>
      </c>
      <c r="AG1747" s="22" t="e">
        <f t="shared" si="363"/>
        <v>#N/A</v>
      </c>
    </row>
    <row r="1748" spans="1:33">
      <c r="A1748" s="23"/>
      <c r="B1748" s="23"/>
      <c r="C1748" s="23"/>
      <c r="D1748" s="23"/>
      <c r="E1748" s="23"/>
      <c r="F1748" s="23"/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2" t="str">
        <f t="shared" si="353"/>
        <v xml:space="preserve"> </v>
      </c>
      <c r="R1748" s="22" t="str">
        <f>IF(Q1748="在读",IF(IFERROR(FIND("一",D1748),0)&gt;0,"一对一",VLOOKUP(LEFT(D1748,3),班级编码!A:H,8,0)),Q1748)</f>
        <v xml:space="preserve"> </v>
      </c>
      <c r="S1748" s="22">
        <f t="shared" si="354"/>
        <v>0</v>
      </c>
      <c r="T1748" s="22">
        <f t="shared" si="355"/>
        <v>0</v>
      </c>
      <c r="U1748" s="22" t="str">
        <f t="shared" si="356"/>
        <v/>
      </c>
      <c r="V1748" s="22" t="str">
        <f t="shared" si="357"/>
        <v/>
      </c>
      <c r="W1748" s="22" t="str">
        <f t="shared" si="358"/>
        <v/>
      </c>
      <c r="X1748" s="22" t="str">
        <f t="shared" si="359"/>
        <v/>
      </c>
      <c r="Y1748" s="22">
        <f t="shared" si="360"/>
        <v>0</v>
      </c>
      <c r="Z1748" s="22">
        <f t="shared" si="361"/>
        <v>0</v>
      </c>
      <c r="AA1748" s="22" t="str">
        <f t="shared" si="351"/>
        <v/>
      </c>
      <c r="AB1748" s="22">
        <f>COUNTIF($G$2:G1748,G1748)</f>
        <v>0</v>
      </c>
      <c r="AC1748" s="22" t="str">
        <f t="shared" si="362"/>
        <v/>
      </c>
      <c r="AD1748" s="22" t="e">
        <f>VLOOKUP(D1748,'2-班级信息'!A:AI,35,0)</f>
        <v>#N/A</v>
      </c>
      <c r="AE1748" s="22" t="e">
        <f>VLOOKUP(D1748,'2-班级信息'!A:AL,12,0)</f>
        <v>#N/A</v>
      </c>
      <c r="AF1748" s="22" t="e">
        <f t="shared" si="352"/>
        <v>#N/A</v>
      </c>
      <c r="AG1748" s="22" t="e">
        <f t="shared" si="363"/>
        <v>#N/A</v>
      </c>
    </row>
    <row r="1749" spans="1:33">
      <c r="A1749" s="23"/>
      <c r="B1749" s="23"/>
      <c r="C1749" s="23"/>
      <c r="D1749" s="23"/>
      <c r="E1749" s="23"/>
      <c r="F1749" s="23"/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2" t="str">
        <f t="shared" si="353"/>
        <v xml:space="preserve"> </v>
      </c>
      <c r="R1749" s="22" t="str">
        <f>IF(Q1749="在读",IF(IFERROR(FIND("一",D1749),0)&gt;0,"一对一",VLOOKUP(LEFT(D1749,3),班级编码!A:H,8,0)),Q1749)</f>
        <v xml:space="preserve"> </v>
      </c>
      <c r="S1749" s="22">
        <f t="shared" si="354"/>
        <v>0</v>
      </c>
      <c r="T1749" s="22">
        <f t="shared" si="355"/>
        <v>0</v>
      </c>
      <c r="U1749" s="22" t="str">
        <f t="shared" si="356"/>
        <v/>
      </c>
      <c r="V1749" s="22" t="str">
        <f t="shared" si="357"/>
        <v/>
      </c>
      <c r="W1749" s="22" t="str">
        <f t="shared" si="358"/>
        <v/>
      </c>
      <c r="X1749" s="22" t="str">
        <f t="shared" si="359"/>
        <v/>
      </c>
      <c r="Y1749" s="22">
        <f t="shared" si="360"/>
        <v>0</v>
      </c>
      <c r="Z1749" s="22">
        <f t="shared" si="361"/>
        <v>0</v>
      </c>
      <c r="AA1749" s="22" t="str">
        <f t="shared" si="351"/>
        <v/>
      </c>
      <c r="AB1749" s="22">
        <f>COUNTIF($G$2:G1749,G1749)</f>
        <v>0</v>
      </c>
      <c r="AC1749" s="22" t="str">
        <f t="shared" si="362"/>
        <v/>
      </c>
      <c r="AD1749" s="22" t="e">
        <f>VLOOKUP(D1749,'2-班级信息'!A:AI,35,0)</f>
        <v>#N/A</v>
      </c>
      <c r="AE1749" s="22" t="e">
        <f>VLOOKUP(D1749,'2-班级信息'!A:AL,12,0)</f>
        <v>#N/A</v>
      </c>
      <c r="AF1749" s="22" t="e">
        <f t="shared" si="352"/>
        <v>#N/A</v>
      </c>
      <c r="AG1749" s="22" t="e">
        <f t="shared" si="363"/>
        <v>#N/A</v>
      </c>
    </row>
    <row r="1750" spans="1:33">
      <c r="A1750" s="23"/>
      <c r="B1750" s="23"/>
      <c r="C1750" s="23"/>
      <c r="D1750" s="23"/>
      <c r="E1750" s="23"/>
      <c r="F1750" s="23"/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2" t="str">
        <f t="shared" si="353"/>
        <v xml:space="preserve"> </v>
      </c>
      <c r="R1750" s="22" t="str">
        <f>IF(Q1750="在读",IF(IFERROR(FIND("一",D1750),0)&gt;0,"一对一",VLOOKUP(LEFT(D1750,3),班级编码!A:H,8,0)),Q1750)</f>
        <v xml:space="preserve"> </v>
      </c>
      <c r="S1750" s="22">
        <f t="shared" si="354"/>
        <v>0</v>
      </c>
      <c r="T1750" s="22">
        <f t="shared" si="355"/>
        <v>0</v>
      </c>
      <c r="U1750" s="22" t="str">
        <f t="shared" si="356"/>
        <v/>
      </c>
      <c r="V1750" s="22" t="str">
        <f t="shared" si="357"/>
        <v/>
      </c>
      <c r="W1750" s="22" t="str">
        <f t="shared" si="358"/>
        <v/>
      </c>
      <c r="X1750" s="22" t="str">
        <f t="shared" si="359"/>
        <v/>
      </c>
      <c r="Y1750" s="22">
        <f t="shared" si="360"/>
        <v>0</v>
      </c>
      <c r="Z1750" s="22">
        <f t="shared" si="361"/>
        <v>0</v>
      </c>
      <c r="AA1750" s="22" t="str">
        <f t="shared" si="351"/>
        <v/>
      </c>
      <c r="AB1750" s="22">
        <f>COUNTIF($G$2:G1750,G1750)</f>
        <v>0</v>
      </c>
      <c r="AC1750" s="22" t="str">
        <f t="shared" si="362"/>
        <v/>
      </c>
      <c r="AD1750" s="22" t="e">
        <f>VLOOKUP(D1750,'2-班级信息'!A:AI,35,0)</f>
        <v>#N/A</v>
      </c>
      <c r="AE1750" s="22" t="e">
        <f>VLOOKUP(D1750,'2-班级信息'!A:AL,12,0)</f>
        <v>#N/A</v>
      </c>
      <c r="AF1750" s="22" t="e">
        <f t="shared" si="352"/>
        <v>#N/A</v>
      </c>
      <c r="AG1750" s="22" t="e">
        <f t="shared" si="363"/>
        <v>#N/A</v>
      </c>
    </row>
    <row r="1751" spans="1:33">
      <c r="A1751" s="23"/>
      <c r="B1751" s="23"/>
      <c r="C1751" s="23"/>
      <c r="D1751" s="23"/>
      <c r="E1751" s="23"/>
      <c r="F1751" s="23"/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2" t="str">
        <f t="shared" si="353"/>
        <v xml:space="preserve"> </v>
      </c>
      <c r="R1751" s="22" t="str">
        <f>IF(Q1751="在读",IF(IFERROR(FIND("一",D1751),0)&gt;0,"一对一",VLOOKUP(LEFT(D1751,3),班级编码!A:H,8,0)),Q1751)</f>
        <v xml:space="preserve"> </v>
      </c>
      <c r="S1751" s="22">
        <f t="shared" si="354"/>
        <v>0</v>
      </c>
      <c r="T1751" s="22">
        <f t="shared" si="355"/>
        <v>0</v>
      </c>
      <c r="U1751" s="22" t="str">
        <f t="shared" si="356"/>
        <v/>
      </c>
      <c r="V1751" s="22" t="str">
        <f t="shared" si="357"/>
        <v/>
      </c>
      <c r="W1751" s="22" t="str">
        <f t="shared" si="358"/>
        <v/>
      </c>
      <c r="X1751" s="22" t="str">
        <f t="shared" si="359"/>
        <v/>
      </c>
      <c r="Y1751" s="22">
        <f t="shared" si="360"/>
        <v>0</v>
      </c>
      <c r="Z1751" s="22">
        <f t="shared" si="361"/>
        <v>0</v>
      </c>
      <c r="AA1751" s="22" t="str">
        <f t="shared" si="351"/>
        <v/>
      </c>
      <c r="AB1751" s="22">
        <f>COUNTIF($G$2:G1751,G1751)</f>
        <v>0</v>
      </c>
      <c r="AC1751" s="22" t="str">
        <f t="shared" si="362"/>
        <v/>
      </c>
      <c r="AD1751" s="22" t="e">
        <f>VLOOKUP(D1751,'2-班级信息'!A:AI,35,0)</f>
        <v>#N/A</v>
      </c>
      <c r="AE1751" s="22" t="e">
        <f>VLOOKUP(D1751,'2-班级信息'!A:AL,12,0)</f>
        <v>#N/A</v>
      </c>
      <c r="AF1751" s="22" t="e">
        <f t="shared" si="352"/>
        <v>#N/A</v>
      </c>
      <c r="AG1751" s="22" t="e">
        <f t="shared" si="363"/>
        <v>#N/A</v>
      </c>
    </row>
    <row r="1752" spans="1:33">
      <c r="A1752" s="23"/>
      <c r="B1752" s="23"/>
      <c r="C1752" s="23"/>
      <c r="D1752" s="23"/>
      <c r="E1752" s="23"/>
      <c r="F1752" s="23"/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2" t="str">
        <f t="shared" si="353"/>
        <v xml:space="preserve"> </v>
      </c>
      <c r="R1752" s="22" t="str">
        <f>IF(Q1752="在读",IF(IFERROR(FIND("一",D1752),0)&gt;0,"一对一",VLOOKUP(LEFT(D1752,3),班级编码!A:H,8,0)),Q1752)</f>
        <v xml:space="preserve"> </v>
      </c>
      <c r="S1752" s="22">
        <f t="shared" si="354"/>
        <v>0</v>
      </c>
      <c r="T1752" s="22">
        <f t="shared" si="355"/>
        <v>0</v>
      </c>
      <c r="U1752" s="22" t="str">
        <f t="shared" si="356"/>
        <v/>
      </c>
      <c r="V1752" s="22" t="str">
        <f t="shared" si="357"/>
        <v/>
      </c>
      <c r="W1752" s="22" t="str">
        <f t="shared" si="358"/>
        <v/>
      </c>
      <c r="X1752" s="22" t="str">
        <f t="shared" si="359"/>
        <v/>
      </c>
      <c r="Y1752" s="22">
        <f t="shared" si="360"/>
        <v>0</v>
      </c>
      <c r="Z1752" s="22">
        <f t="shared" si="361"/>
        <v>0</v>
      </c>
      <c r="AA1752" s="22" t="str">
        <f t="shared" si="351"/>
        <v/>
      </c>
      <c r="AB1752" s="22">
        <f>COUNTIF($G$2:G1752,G1752)</f>
        <v>0</v>
      </c>
      <c r="AC1752" s="22" t="str">
        <f t="shared" si="362"/>
        <v/>
      </c>
      <c r="AD1752" s="22" t="e">
        <f>VLOOKUP(D1752,'2-班级信息'!A:AI,35,0)</f>
        <v>#N/A</v>
      </c>
      <c r="AE1752" s="22" t="e">
        <f>VLOOKUP(D1752,'2-班级信息'!A:AL,12,0)</f>
        <v>#N/A</v>
      </c>
      <c r="AF1752" s="22" t="e">
        <f t="shared" si="352"/>
        <v>#N/A</v>
      </c>
      <c r="AG1752" s="22" t="e">
        <f t="shared" si="363"/>
        <v>#N/A</v>
      </c>
    </row>
    <row r="1753" spans="1:33">
      <c r="A1753" s="23"/>
      <c r="B1753" s="23"/>
      <c r="C1753" s="23"/>
      <c r="D1753" s="23"/>
      <c r="E1753" s="23"/>
      <c r="F1753" s="23"/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2" t="str">
        <f t="shared" si="353"/>
        <v xml:space="preserve"> </v>
      </c>
      <c r="R1753" s="22" t="str">
        <f>IF(Q1753="在读",IF(IFERROR(FIND("一",D1753),0)&gt;0,"一对一",VLOOKUP(LEFT(D1753,3),班级编码!A:H,8,0)),Q1753)</f>
        <v xml:space="preserve"> </v>
      </c>
      <c r="S1753" s="22">
        <f t="shared" si="354"/>
        <v>0</v>
      </c>
      <c r="T1753" s="22">
        <f t="shared" si="355"/>
        <v>0</v>
      </c>
      <c r="U1753" s="22" t="str">
        <f t="shared" si="356"/>
        <v/>
      </c>
      <c r="V1753" s="22" t="str">
        <f t="shared" si="357"/>
        <v/>
      </c>
      <c r="W1753" s="22" t="str">
        <f t="shared" si="358"/>
        <v/>
      </c>
      <c r="X1753" s="22" t="str">
        <f t="shared" si="359"/>
        <v/>
      </c>
      <c r="Y1753" s="22">
        <f t="shared" si="360"/>
        <v>0</v>
      </c>
      <c r="Z1753" s="22">
        <f t="shared" si="361"/>
        <v>0</v>
      </c>
      <c r="AA1753" s="22" t="str">
        <f t="shared" si="351"/>
        <v/>
      </c>
      <c r="AB1753" s="22">
        <f>COUNTIF($G$2:G1753,G1753)</f>
        <v>0</v>
      </c>
      <c r="AC1753" s="22" t="str">
        <f t="shared" si="362"/>
        <v/>
      </c>
      <c r="AD1753" s="22" t="e">
        <f>VLOOKUP(D1753,'2-班级信息'!A:AI,35,0)</f>
        <v>#N/A</v>
      </c>
      <c r="AE1753" s="22" t="e">
        <f>VLOOKUP(D1753,'2-班级信息'!A:AL,12,0)</f>
        <v>#N/A</v>
      </c>
      <c r="AF1753" s="22" t="e">
        <f t="shared" si="352"/>
        <v>#N/A</v>
      </c>
      <c r="AG1753" s="22" t="e">
        <f t="shared" si="363"/>
        <v>#N/A</v>
      </c>
    </row>
    <row r="1754" spans="1:33">
      <c r="A1754" s="23"/>
      <c r="B1754" s="23"/>
      <c r="C1754" s="23"/>
      <c r="D1754" s="23"/>
      <c r="E1754" s="23"/>
      <c r="F1754" s="23"/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2" t="str">
        <f t="shared" si="353"/>
        <v xml:space="preserve"> </v>
      </c>
      <c r="R1754" s="22" t="str">
        <f>IF(Q1754="在读",IF(IFERROR(FIND("一",D1754),0)&gt;0,"一对一",VLOOKUP(LEFT(D1754,3),班级编码!A:H,8,0)),Q1754)</f>
        <v xml:space="preserve"> </v>
      </c>
      <c r="S1754" s="22">
        <f t="shared" si="354"/>
        <v>0</v>
      </c>
      <c r="T1754" s="22">
        <f t="shared" si="355"/>
        <v>0</v>
      </c>
      <c r="U1754" s="22" t="str">
        <f t="shared" si="356"/>
        <v/>
      </c>
      <c r="V1754" s="22" t="str">
        <f t="shared" si="357"/>
        <v/>
      </c>
      <c r="W1754" s="22" t="str">
        <f t="shared" si="358"/>
        <v/>
      </c>
      <c r="X1754" s="22" t="str">
        <f t="shared" si="359"/>
        <v/>
      </c>
      <c r="Y1754" s="22">
        <f t="shared" si="360"/>
        <v>0</v>
      </c>
      <c r="Z1754" s="22">
        <f t="shared" si="361"/>
        <v>0</v>
      </c>
      <c r="AA1754" s="22" t="str">
        <f t="shared" si="351"/>
        <v/>
      </c>
      <c r="AB1754" s="22">
        <f>COUNTIF($G$2:G1754,G1754)</f>
        <v>0</v>
      </c>
      <c r="AC1754" s="22" t="str">
        <f t="shared" si="362"/>
        <v/>
      </c>
      <c r="AD1754" s="22" t="e">
        <f>VLOOKUP(D1754,'2-班级信息'!A:AI,35,0)</f>
        <v>#N/A</v>
      </c>
      <c r="AE1754" s="22" t="e">
        <f>VLOOKUP(D1754,'2-班级信息'!A:AL,12,0)</f>
        <v>#N/A</v>
      </c>
      <c r="AF1754" s="22" t="e">
        <f t="shared" si="352"/>
        <v>#N/A</v>
      </c>
      <c r="AG1754" s="22" t="e">
        <f t="shared" si="363"/>
        <v>#N/A</v>
      </c>
    </row>
    <row r="1755" spans="1:33">
      <c r="A1755" s="23"/>
      <c r="B1755" s="23"/>
      <c r="C1755" s="23"/>
      <c r="D1755" s="23"/>
      <c r="E1755" s="23"/>
      <c r="F1755" s="23"/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2" t="str">
        <f t="shared" si="353"/>
        <v xml:space="preserve"> </v>
      </c>
      <c r="R1755" s="22" t="str">
        <f>IF(Q1755="在读",IF(IFERROR(FIND("一",D1755),0)&gt;0,"一对一",VLOOKUP(LEFT(D1755,3),班级编码!A:H,8,0)),Q1755)</f>
        <v xml:space="preserve"> </v>
      </c>
      <c r="S1755" s="22">
        <f t="shared" si="354"/>
        <v>0</v>
      </c>
      <c r="T1755" s="22">
        <f t="shared" si="355"/>
        <v>0</v>
      </c>
      <c r="U1755" s="22" t="str">
        <f t="shared" si="356"/>
        <v/>
      </c>
      <c r="V1755" s="22" t="str">
        <f t="shared" si="357"/>
        <v/>
      </c>
      <c r="W1755" s="22" t="str">
        <f t="shared" si="358"/>
        <v/>
      </c>
      <c r="X1755" s="22" t="str">
        <f t="shared" si="359"/>
        <v/>
      </c>
      <c r="Y1755" s="22">
        <f t="shared" si="360"/>
        <v>0</v>
      </c>
      <c r="Z1755" s="22">
        <f t="shared" si="361"/>
        <v>0</v>
      </c>
      <c r="AA1755" s="22" t="str">
        <f t="shared" si="351"/>
        <v/>
      </c>
      <c r="AB1755" s="22">
        <f>COUNTIF($G$2:G1755,G1755)</f>
        <v>0</v>
      </c>
      <c r="AC1755" s="22" t="str">
        <f t="shared" si="362"/>
        <v/>
      </c>
      <c r="AD1755" s="22" t="e">
        <f>VLOOKUP(D1755,'2-班级信息'!A:AI,35,0)</f>
        <v>#N/A</v>
      </c>
      <c r="AE1755" s="22" t="e">
        <f>VLOOKUP(D1755,'2-班级信息'!A:AL,12,0)</f>
        <v>#N/A</v>
      </c>
      <c r="AF1755" s="22" t="e">
        <f t="shared" si="352"/>
        <v>#N/A</v>
      </c>
      <c r="AG1755" s="22" t="e">
        <f t="shared" si="363"/>
        <v>#N/A</v>
      </c>
    </row>
    <row r="1756" spans="1:33">
      <c r="A1756" s="23"/>
      <c r="B1756" s="23"/>
      <c r="C1756" s="23"/>
      <c r="D1756" s="23"/>
      <c r="E1756" s="23"/>
      <c r="F1756" s="23"/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2" t="str">
        <f t="shared" si="353"/>
        <v xml:space="preserve"> </v>
      </c>
      <c r="R1756" s="22" t="str">
        <f>IF(Q1756="在读",IF(IFERROR(FIND("一",D1756),0)&gt;0,"一对一",VLOOKUP(LEFT(D1756,3),班级编码!A:H,8,0)),Q1756)</f>
        <v xml:space="preserve"> </v>
      </c>
      <c r="S1756" s="22">
        <f t="shared" si="354"/>
        <v>0</v>
      </c>
      <c r="T1756" s="22">
        <f t="shared" si="355"/>
        <v>0</v>
      </c>
      <c r="U1756" s="22" t="str">
        <f t="shared" si="356"/>
        <v/>
      </c>
      <c r="V1756" s="22" t="str">
        <f t="shared" si="357"/>
        <v/>
      </c>
      <c r="W1756" s="22" t="str">
        <f t="shared" si="358"/>
        <v/>
      </c>
      <c r="X1756" s="22" t="str">
        <f t="shared" si="359"/>
        <v/>
      </c>
      <c r="Y1756" s="22">
        <f t="shared" si="360"/>
        <v>0</v>
      </c>
      <c r="Z1756" s="22">
        <f t="shared" si="361"/>
        <v>0</v>
      </c>
      <c r="AA1756" s="22" t="str">
        <f t="shared" si="351"/>
        <v/>
      </c>
      <c r="AB1756" s="22">
        <f>COUNTIF($G$2:G1756,G1756)</f>
        <v>0</v>
      </c>
      <c r="AC1756" s="22" t="str">
        <f t="shared" si="362"/>
        <v/>
      </c>
      <c r="AD1756" s="22" t="e">
        <f>VLOOKUP(D1756,'2-班级信息'!A:AI,35,0)</f>
        <v>#N/A</v>
      </c>
      <c r="AE1756" s="22" t="e">
        <f>VLOOKUP(D1756,'2-班级信息'!A:AL,12,0)</f>
        <v>#N/A</v>
      </c>
      <c r="AF1756" s="22" t="e">
        <f t="shared" si="352"/>
        <v>#N/A</v>
      </c>
      <c r="AG1756" s="22" t="e">
        <f t="shared" si="363"/>
        <v>#N/A</v>
      </c>
    </row>
    <row r="1757" spans="1:33">
      <c r="A1757" s="23"/>
      <c r="B1757" s="23"/>
      <c r="C1757" s="23"/>
      <c r="D1757" s="23"/>
      <c r="E1757" s="23"/>
      <c r="F1757" s="23"/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2" t="str">
        <f t="shared" si="353"/>
        <v xml:space="preserve"> </v>
      </c>
      <c r="R1757" s="22" t="str">
        <f>IF(Q1757="在读",IF(IFERROR(FIND("一",D1757),0)&gt;0,"一对一",VLOOKUP(LEFT(D1757,3),班级编码!A:H,8,0)),Q1757)</f>
        <v xml:space="preserve"> </v>
      </c>
      <c r="S1757" s="22">
        <f t="shared" si="354"/>
        <v>0</v>
      </c>
      <c r="T1757" s="22">
        <f t="shared" si="355"/>
        <v>0</v>
      </c>
      <c r="U1757" s="22" t="str">
        <f t="shared" si="356"/>
        <v/>
      </c>
      <c r="V1757" s="22" t="str">
        <f t="shared" si="357"/>
        <v/>
      </c>
      <c r="W1757" s="22" t="str">
        <f t="shared" si="358"/>
        <v/>
      </c>
      <c r="X1757" s="22" t="str">
        <f t="shared" si="359"/>
        <v/>
      </c>
      <c r="Y1757" s="22">
        <f t="shared" si="360"/>
        <v>0</v>
      </c>
      <c r="Z1757" s="22">
        <f t="shared" si="361"/>
        <v>0</v>
      </c>
      <c r="AA1757" s="22" t="str">
        <f t="shared" si="351"/>
        <v/>
      </c>
      <c r="AB1757" s="22">
        <f>COUNTIF($G$2:G1757,G1757)</f>
        <v>0</v>
      </c>
      <c r="AC1757" s="22" t="str">
        <f t="shared" si="362"/>
        <v/>
      </c>
      <c r="AD1757" s="22" t="e">
        <f>VLOOKUP(D1757,'2-班级信息'!A:AI,35,0)</f>
        <v>#N/A</v>
      </c>
      <c r="AE1757" s="22" t="e">
        <f>VLOOKUP(D1757,'2-班级信息'!A:AL,12,0)</f>
        <v>#N/A</v>
      </c>
      <c r="AF1757" s="22" t="e">
        <f t="shared" si="352"/>
        <v>#N/A</v>
      </c>
      <c r="AG1757" s="22" t="e">
        <f t="shared" si="363"/>
        <v>#N/A</v>
      </c>
    </row>
    <row r="1758" spans="1:33">
      <c r="A1758" s="23"/>
      <c r="B1758" s="23"/>
      <c r="C1758" s="23"/>
      <c r="D1758" s="23"/>
      <c r="E1758" s="23"/>
      <c r="F1758" s="23"/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2" t="str">
        <f t="shared" si="353"/>
        <v xml:space="preserve"> </v>
      </c>
      <c r="R1758" s="22" t="str">
        <f>IF(Q1758="在读",IF(IFERROR(FIND("一",D1758),0)&gt;0,"一对一",VLOOKUP(LEFT(D1758,3),班级编码!A:H,8,0)),Q1758)</f>
        <v xml:space="preserve"> </v>
      </c>
      <c r="S1758" s="22">
        <f t="shared" si="354"/>
        <v>0</v>
      </c>
      <c r="T1758" s="22">
        <f t="shared" si="355"/>
        <v>0</v>
      </c>
      <c r="U1758" s="22" t="str">
        <f t="shared" si="356"/>
        <v/>
      </c>
      <c r="V1758" s="22" t="str">
        <f t="shared" si="357"/>
        <v/>
      </c>
      <c r="W1758" s="22" t="str">
        <f t="shared" si="358"/>
        <v/>
      </c>
      <c r="X1758" s="22" t="str">
        <f t="shared" si="359"/>
        <v/>
      </c>
      <c r="Y1758" s="22">
        <f t="shared" si="360"/>
        <v>0</v>
      </c>
      <c r="Z1758" s="22">
        <f t="shared" si="361"/>
        <v>0</v>
      </c>
      <c r="AA1758" s="22" t="str">
        <f t="shared" si="351"/>
        <v/>
      </c>
      <c r="AB1758" s="22">
        <f>COUNTIF($G$2:G1758,G1758)</f>
        <v>0</v>
      </c>
      <c r="AC1758" s="22" t="str">
        <f t="shared" si="362"/>
        <v/>
      </c>
      <c r="AD1758" s="22" t="e">
        <f>VLOOKUP(D1758,'2-班级信息'!A:AI,35,0)</f>
        <v>#N/A</v>
      </c>
      <c r="AE1758" s="22" t="e">
        <f>VLOOKUP(D1758,'2-班级信息'!A:AL,12,0)</f>
        <v>#N/A</v>
      </c>
      <c r="AF1758" s="22" t="e">
        <f t="shared" si="352"/>
        <v>#N/A</v>
      </c>
      <c r="AG1758" s="22" t="e">
        <f t="shared" si="363"/>
        <v>#N/A</v>
      </c>
    </row>
    <row r="1759" spans="1:33">
      <c r="A1759" s="23"/>
      <c r="B1759" s="23"/>
      <c r="C1759" s="23"/>
      <c r="D1759" s="23"/>
      <c r="E1759" s="23"/>
      <c r="F1759" s="23"/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2" t="str">
        <f t="shared" si="353"/>
        <v xml:space="preserve"> </v>
      </c>
      <c r="R1759" s="22" t="str">
        <f>IF(Q1759="在读",IF(IFERROR(FIND("一",D1759),0)&gt;0,"一对一",VLOOKUP(LEFT(D1759,3),班级编码!A:H,8,0)),Q1759)</f>
        <v xml:space="preserve"> </v>
      </c>
      <c r="S1759" s="22">
        <f t="shared" si="354"/>
        <v>0</v>
      </c>
      <c r="T1759" s="22">
        <f t="shared" si="355"/>
        <v>0</v>
      </c>
      <c r="U1759" s="22" t="str">
        <f t="shared" si="356"/>
        <v/>
      </c>
      <c r="V1759" s="22" t="str">
        <f t="shared" si="357"/>
        <v/>
      </c>
      <c r="W1759" s="22" t="str">
        <f t="shared" si="358"/>
        <v/>
      </c>
      <c r="X1759" s="22" t="str">
        <f t="shared" si="359"/>
        <v/>
      </c>
      <c r="Y1759" s="22">
        <f t="shared" si="360"/>
        <v>0</v>
      </c>
      <c r="Z1759" s="22">
        <f t="shared" si="361"/>
        <v>0</v>
      </c>
      <c r="AA1759" s="22" t="str">
        <f t="shared" si="351"/>
        <v/>
      </c>
      <c r="AB1759" s="22">
        <f>COUNTIF($G$2:G1759,G1759)</f>
        <v>0</v>
      </c>
      <c r="AC1759" s="22" t="str">
        <f t="shared" si="362"/>
        <v/>
      </c>
      <c r="AD1759" s="22" t="e">
        <f>VLOOKUP(D1759,'2-班级信息'!A:AI,35,0)</f>
        <v>#N/A</v>
      </c>
      <c r="AE1759" s="22" t="e">
        <f>VLOOKUP(D1759,'2-班级信息'!A:AL,12,0)</f>
        <v>#N/A</v>
      </c>
      <c r="AF1759" s="22" t="e">
        <f t="shared" si="352"/>
        <v>#N/A</v>
      </c>
      <c r="AG1759" s="22" t="e">
        <f t="shared" si="363"/>
        <v>#N/A</v>
      </c>
    </row>
    <row r="1760" spans="1:33">
      <c r="A1760" s="23"/>
      <c r="B1760" s="23"/>
      <c r="C1760" s="23"/>
      <c r="D1760" s="23"/>
      <c r="E1760" s="23"/>
      <c r="F1760" s="23"/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2" t="str">
        <f t="shared" si="353"/>
        <v xml:space="preserve"> </v>
      </c>
      <c r="R1760" s="22" t="str">
        <f>IF(Q1760="在读",IF(IFERROR(FIND("一",D1760),0)&gt;0,"一对一",VLOOKUP(LEFT(D1760,3),班级编码!A:H,8,0)),Q1760)</f>
        <v xml:space="preserve"> </v>
      </c>
      <c r="S1760" s="22">
        <f t="shared" si="354"/>
        <v>0</v>
      </c>
      <c r="T1760" s="22">
        <f t="shared" si="355"/>
        <v>0</v>
      </c>
      <c r="U1760" s="22" t="str">
        <f t="shared" si="356"/>
        <v/>
      </c>
      <c r="V1760" s="22" t="str">
        <f t="shared" si="357"/>
        <v/>
      </c>
      <c r="W1760" s="22" t="str">
        <f t="shared" si="358"/>
        <v/>
      </c>
      <c r="X1760" s="22" t="str">
        <f t="shared" si="359"/>
        <v/>
      </c>
      <c r="Y1760" s="22">
        <f t="shared" si="360"/>
        <v>0</v>
      </c>
      <c r="Z1760" s="22">
        <f t="shared" si="361"/>
        <v>0</v>
      </c>
      <c r="AA1760" s="22" t="str">
        <f t="shared" si="351"/>
        <v/>
      </c>
      <c r="AB1760" s="22">
        <f>COUNTIF($G$2:G1760,G1760)</f>
        <v>0</v>
      </c>
      <c r="AC1760" s="22" t="str">
        <f t="shared" si="362"/>
        <v/>
      </c>
      <c r="AD1760" s="22" t="e">
        <f>VLOOKUP(D1760,'2-班级信息'!A:AI,35,0)</f>
        <v>#N/A</v>
      </c>
      <c r="AE1760" s="22" t="e">
        <f>VLOOKUP(D1760,'2-班级信息'!A:AL,12,0)</f>
        <v>#N/A</v>
      </c>
      <c r="AF1760" s="22" t="e">
        <f t="shared" si="352"/>
        <v>#N/A</v>
      </c>
      <c r="AG1760" s="22" t="e">
        <f t="shared" si="363"/>
        <v>#N/A</v>
      </c>
    </row>
    <row r="1761" spans="1:33">
      <c r="A1761" s="23"/>
      <c r="B1761" s="23"/>
      <c r="C1761" s="23"/>
      <c r="D1761" s="23"/>
      <c r="E1761" s="23"/>
      <c r="F1761" s="23"/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2" t="str">
        <f t="shared" si="353"/>
        <v xml:space="preserve"> </v>
      </c>
      <c r="R1761" s="22" t="str">
        <f>IF(Q1761="在读",IF(IFERROR(FIND("一",D1761),0)&gt;0,"一对一",VLOOKUP(LEFT(D1761,3),班级编码!A:H,8,0)),Q1761)</f>
        <v xml:space="preserve"> </v>
      </c>
      <c r="S1761" s="22">
        <f t="shared" si="354"/>
        <v>0</v>
      </c>
      <c r="T1761" s="22">
        <f t="shared" si="355"/>
        <v>0</v>
      </c>
      <c r="U1761" s="22" t="str">
        <f t="shared" si="356"/>
        <v/>
      </c>
      <c r="V1761" s="22" t="str">
        <f t="shared" si="357"/>
        <v/>
      </c>
      <c r="W1761" s="22" t="str">
        <f t="shared" si="358"/>
        <v/>
      </c>
      <c r="X1761" s="22" t="str">
        <f t="shared" si="359"/>
        <v/>
      </c>
      <c r="Y1761" s="22">
        <f t="shared" si="360"/>
        <v>0</v>
      </c>
      <c r="Z1761" s="22">
        <f t="shared" si="361"/>
        <v>0</v>
      </c>
      <c r="AA1761" s="22" t="str">
        <f t="shared" si="351"/>
        <v/>
      </c>
      <c r="AB1761" s="22">
        <f>COUNTIF($G$2:G1761,G1761)</f>
        <v>0</v>
      </c>
      <c r="AC1761" s="22" t="str">
        <f t="shared" si="362"/>
        <v/>
      </c>
      <c r="AD1761" s="22" t="e">
        <f>VLOOKUP(D1761,'2-班级信息'!A:AI,35,0)</f>
        <v>#N/A</v>
      </c>
      <c r="AE1761" s="22" t="e">
        <f>VLOOKUP(D1761,'2-班级信息'!A:AL,12,0)</f>
        <v>#N/A</v>
      </c>
      <c r="AF1761" s="22" t="e">
        <f t="shared" si="352"/>
        <v>#N/A</v>
      </c>
      <c r="AG1761" s="22" t="e">
        <f t="shared" si="363"/>
        <v>#N/A</v>
      </c>
    </row>
    <row r="1762" spans="1:33">
      <c r="A1762" s="23"/>
      <c r="B1762" s="23"/>
      <c r="C1762" s="23"/>
      <c r="D1762" s="23"/>
      <c r="E1762" s="23"/>
      <c r="F1762" s="23"/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2" t="str">
        <f t="shared" si="353"/>
        <v xml:space="preserve"> </v>
      </c>
      <c r="R1762" s="22" t="str">
        <f>IF(Q1762="在读",IF(IFERROR(FIND("一",D1762),0)&gt;0,"一对一",VLOOKUP(LEFT(D1762,3),班级编码!A:H,8,0)),Q1762)</f>
        <v xml:space="preserve"> </v>
      </c>
      <c r="S1762" s="22">
        <f t="shared" si="354"/>
        <v>0</v>
      </c>
      <c r="T1762" s="22">
        <f t="shared" si="355"/>
        <v>0</v>
      </c>
      <c r="U1762" s="22" t="str">
        <f t="shared" si="356"/>
        <v/>
      </c>
      <c r="V1762" s="22" t="str">
        <f t="shared" si="357"/>
        <v/>
      </c>
      <c r="W1762" s="22" t="str">
        <f t="shared" si="358"/>
        <v/>
      </c>
      <c r="X1762" s="22" t="str">
        <f t="shared" si="359"/>
        <v/>
      </c>
      <c r="Y1762" s="22">
        <f t="shared" si="360"/>
        <v>0</v>
      </c>
      <c r="Z1762" s="22">
        <f t="shared" si="361"/>
        <v>0</v>
      </c>
      <c r="AA1762" s="22" t="str">
        <f t="shared" si="351"/>
        <v/>
      </c>
      <c r="AB1762" s="22">
        <f>COUNTIF($G$2:G1762,G1762)</f>
        <v>0</v>
      </c>
      <c r="AC1762" s="22" t="str">
        <f t="shared" si="362"/>
        <v/>
      </c>
      <c r="AD1762" s="22" t="e">
        <f>VLOOKUP(D1762,'2-班级信息'!A:AI,35,0)</f>
        <v>#N/A</v>
      </c>
      <c r="AE1762" s="22" t="e">
        <f>VLOOKUP(D1762,'2-班级信息'!A:AL,12,0)</f>
        <v>#N/A</v>
      </c>
      <c r="AF1762" s="22" t="e">
        <f t="shared" si="352"/>
        <v>#N/A</v>
      </c>
      <c r="AG1762" s="22" t="e">
        <f t="shared" si="363"/>
        <v>#N/A</v>
      </c>
    </row>
    <row r="1763" spans="1:33">
      <c r="A1763" s="23"/>
      <c r="B1763" s="23"/>
      <c r="C1763" s="23"/>
      <c r="D1763" s="23"/>
      <c r="E1763" s="23"/>
      <c r="F1763" s="23"/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2" t="str">
        <f t="shared" si="353"/>
        <v xml:space="preserve"> </v>
      </c>
      <c r="R1763" s="22" t="str">
        <f>IF(Q1763="在读",IF(IFERROR(FIND("一",D1763),0)&gt;0,"一对一",VLOOKUP(LEFT(D1763,3),班级编码!A:H,8,0)),Q1763)</f>
        <v xml:space="preserve"> </v>
      </c>
      <c r="S1763" s="22">
        <f t="shared" si="354"/>
        <v>0</v>
      </c>
      <c r="T1763" s="22">
        <f t="shared" si="355"/>
        <v>0</v>
      </c>
      <c r="U1763" s="22" t="str">
        <f t="shared" si="356"/>
        <v/>
      </c>
      <c r="V1763" s="22" t="str">
        <f t="shared" si="357"/>
        <v/>
      </c>
      <c r="W1763" s="22" t="str">
        <f t="shared" si="358"/>
        <v/>
      </c>
      <c r="X1763" s="22" t="str">
        <f t="shared" si="359"/>
        <v/>
      </c>
      <c r="Y1763" s="22">
        <f t="shared" si="360"/>
        <v>0</v>
      </c>
      <c r="Z1763" s="22">
        <f t="shared" si="361"/>
        <v>0</v>
      </c>
      <c r="AA1763" s="22" t="str">
        <f t="shared" si="351"/>
        <v/>
      </c>
      <c r="AB1763" s="22">
        <f>COUNTIF($G$2:G1763,G1763)</f>
        <v>0</v>
      </c>
      <c r="AC1763" s="22" t="str">
        <f t="shared" si="362"/>
        <v/>
      </c>
      <c r="AD1763" s="22" t="e">
        <f>VLOOKUP(D1763,'2-班级信息'!A:AI,35,0)</f>
        <v>#N/A</v>
      </c>
      <c r="AE1763" s="22" t="e">
        <f>VLOOKUP(D1763,'2-班级信息'!A:AL,12,0)</f>
        <v>#N/A</v>
      </c>
      <c r="AF1763" s="22" t="e">
        <f t="shared" si="352"/>
        <v>#N/A</v>
      </c>
      <c r="AG1763" s="22" t="e">
        <f t="shared" si="363"/>
        <v>#N/A</v>
      </c>
    </row>
    <row r="1764" spans="1:33">
      <c r="A1764" s="23"/>
      <c r="B1764" s="23"/>
      <c r="C1764" s="23"/>
      <c r="D1764" s="23"/>
      <c r="E1764" s="23"/>
      <c r="F1764" s="23"/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2" t="str">
        <f t="shared" si="353"/>
        <v xml:space="preserve"> </v>
      </c>
      <c r="R1764" s="22" t="str">
        <f>IF(Q1764="在读",IF(IFERROR(FIND("一",D1764),0)&gt;0,"一对一",VLOOKUP(LEFT(D1764,3),班级编码!A:H,8,0)),Q1764)</f>
        <v xml:space="preserve"> </v>
      </c>
      <c r="S1764" s="22">
        <f t="shared" si="354"/>
        <v>0</v>
      </c>
      <c r="T1764" s="22">
        <f t="shared" si="355"/>
        <v>0</v>
      </c>
      <c r="U1764" s="22" t="str">
        <f t="shared" si="356"/>
        <v/>
      </c>
      <c r="V1764" s="22" t="str">
        <f t="shared" si="357"/>
        <v/>
      </c>
      <c r="W1764" s="22" t="str">
        <f t="shared" si="358"/>
        <v/>
      </c>
      <c r="X1764" s="22" t="str">
        <f t="shared" si="359"/>
        <v/>
      </c>
      <c r="Y1764" s="22">
        <f t="shared" si="360"/>
        <v>0</v>
      </c>
      <c r="Z1764" s="22">
        <f t="shared" si="361"/>
        <v>0</v>
      </c>
      <c r="AA1764" s="22" t="str">
        <f t="shared" si="351"/>
        <v/>
      </c>
      <c r="AB1764" s="22">
        <f>COUNTIF($G$2:G1764,G1764)</f>
        <v>0</v>
      </c>
      <c r="AC1764" s="22" t="str">
        <f t="shared" si="362"/>
        <v/>
      </c>
      <c r="AD1764" s="22" t="e">
        <f>VLOOKUP(D1764,'2-班级信息'!A:AI,35,0)</f>
        <v>#N/A</v>
      </c>
      <c r="AE1764" s="22" t="e">
        <f>VLOOKUP(D1764,'2-班级信息'!A:AL,12,0)</f>
        <v>#N/A</v>
      </c>
      <c r="AF1764" s="22" t="e">
        <f t="shared" si="352"/>
        <v>#N/A</v>
      </c>
      <c r="AG1764" s="22" t="e">
        <f t="shared" si="363"/>
        <v>#N/A</v>
      </c>
    </row>
    <row r="1765" spans="1:33">
      <c r="A1765" s="23"/>
      <c r="B1765" s="23"/>
      <c r="C1765" s="23"/>
      <c r="D1765" s="23"/>
      <c r="E1765" s="23"/>
      <c r="F1765" s="23"/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2" t="str">
        <f t="shared" si="353"/>
        <v xml:space="preserve"> </v>
      </c>
      <c r="R1765" s="22" t="str">
        <f>IF(Q1765="在读",IF(IFERROR(FIND("一",D1765),0)&gt;0,"一对一",VLOOKUP(LEFT(D1765,3),班级编码!A:H,8,0)),Q1765)</f>
        <v xml:space="preserve"> </v>
      </c>
      <c r="S1765" s="22">
        <f t="shared" si="354"/>
        <v>0</v>
      </c>
      <c r="T1765" s="22">
        <f t="shared" si="355"/>
        <v>0</v>
      </c>
      <c r="U1765" s="22" t="str">
        <f t="shared" si="356"/>
        <v/>
      </c>
      <c r="V1765" s="22" t="str">
        <f t="shared" si="357"/>
        <v/>
      </c>
      <c r="W1765" s="22" t="str">
        <f t="shared" si="358"/>
        <v/>
      </c>
      <c r="X1765" s="22" t="str">
        <f t="shared" si="359"/>
        <v/>
      </c>
      <c r="Y1765" s="22">
        <f t="shared" si="360"/>
        <v>0</v>
      </c>
      <c r="Z1765" s="22">
        <f t="shared" si="361"/>
        <v>0</v>
      </c>
      <c r="AA1765" s="22" t="str">
        <f t="shared" si="351"/>
        <v/>
      </c>
      <c r="AB1765" s="22">
        <f>COUNTIF($G$2:G1765,G1765)</f>
        <v>0</v>
      </c>
      <c r="AC1765" s="22" t="str">
        <f t="shared" si="362"/>
        <v/>
      </c>
      <c r="AD1765" s="22" t="e">
        <f>VLOOKUP(D1765,'2-班级信息'!A:AI,35,0)</f>
        <v>#N/A</v>
      </c>
      <c r="AE1765" s="22" t="e">
        <f>VLOOKUP(D1765,'2-班级信息'!A:AL,12,0)</f>
        <v>#N/A</v>
      </c>
      <c r="AF1765" s="22" t="e">
        <f t="shared" si="352"/>
        <v>#N/A</v>
      </c>
      <c r="AG1765" s="22" t="e">
        <f t="shared" si="363"/>
        <v>#N/A</v>
      </c>
    </row>
    <row r="1766" spans="1:33">
      <c r="A1766" s="23"/>
      <c r="B1766" s="23"/>
      <c r="C1766" s="23"/>
      <c r="D1766" s="23"/>
      <c r="E1766" s="23"/>
      <c r="F1766" s="23"/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2" t="str">
        <f t="shared" si="353"/>
        <v xml:space="preserve"> </v>
      </c>
      <c r="R1766" s="22" t="str">
        <f>IF(Q1766="在读",IF(IFERROR(FIND("一",D1766),0)&gt;0,"一对一",VLOOKUP(LEFT(D1766,3),班级编码!A:H,8,0)),Q1766)</f>
        <v xml:space="preserve"> </v>
      </c>
      <c r="S1766" s="22">
        <f t="shared" si="354"/>
        <v>0</v>
      </c>
      <c r="T1766" s="22">
        <f t="shared" si="355"/>
        <v>0</v>
      </c>
      <c r="U1766" s="22" t="str">
        <f t="shared" si="356"/>
        <v/>
      </c>
      <c r="V1766" s="22" t="str">
        <f t="shared" si="357"/>
        <v/>
      </c>
      <c r="W1766" s="22" t="str">
        <f t="shared" si="358"/>
        <v/>
      </c>
      <c r="X1766" s="22" t="str">
        <f t="shared" si="359"/>
        <v/>
      </c>
      <c r="Y1766" s="22">
        <f t="shared" si="360"/>
        <v>0</v>
      </c>
      <c r="Z1766" s="22">
        <f t="shared" si="361"/>
        <v>0</v>
      </c>
      <c r="AA1766" s="22" t="str">
        <f t="shared" si="351"/>
        <v/>
      </c>
      <c r="AB1766" s="22">
        <f>COUNTIF($G$2:G1766,G1766)</f>
        <v>0</v>
      </c>
      <c r="AC1766" s="22" t="str">
        <f t="shared" si="362"/>
        <v/>
      </c>
      <c r="AD1766" s="22" t="e">
        <f>VLOOKUP(D1766,'2-班级信息'!A:AI,35,0)</f>
        <v>#N/A</v>
      </c>
      <c r="AE1766" s="22" t="e">
        <f>VLOOKUP(D1766,'2-班级信息'!A:AL,12,0)</f>
        <v>#N/A</v>
      </c>
      <c r="AF1766" s="22" t="e">
        <f t="shared" si="352"/>
        <v>#N/A</v>
      </c>
      <c r="AG1766" s="22" t="e">
        <f t="shared" si="363"/>
        <v>#N/A</v>
      </c>
    </row>
    <row r="1767" spans="1:33">
      <c r="A1767" s="23"/>
      <c r="B1767" s="23"/>
      <c r="C1767" s="23"/>
      <c r="D1767" s="23"/>
      <c r="E1767" s="23"/>
      <c r="F1767" s="23"/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2" t="str">
        <f t="shared" si="353"/>
        <v xml:space="preserve"> </v>
      </c>
      <c r="R1767" s="22" t="str">
        <f>IF(Q1767="在读",IF(IFERROR(FIND("一",D1767),0)&gt;0,"一对一",VLOOKUP(LEFT(D1767,3),班级编码!A:H,8,0)),Q1767)</f>
        <v xml:space="preserve"> </v>
      </c>
      <c r="S1767" s="22">
        <f t="shared" si="354"/>
        <v>0</v>
      </c>
      <c r="T1767" s="22">
        <f t="shared" si="355"/>
        <v>0</v>
      </c>
      <c r="U1767" s="22" t="str">
        <f t="shared" si="356"/>
        <v/>
      </c>
      <c r="V1767" s="22" t="str">
        <f t="shared" si="357"/>
        <v/>
      </c>
      <c r="W1767" s="22" t="str">
        <f t="shared" si="358"/>
        <v/>
      </c>
      <c r="X1767" s="22" t="str">
        <f t="shared" si="359"/>
        <v/>
      </c>
      <c r="Y1767" s="22">
        <f t="shared" si="360"/>
        <v>0</v>
      </c>
      <c r="Z1767" s="22">
        <f t="shared" si="361"/>
        <v>0</v>
      </c>
      <c r="AA1767" s="22" t="str">
        <f t="shared" si="351"/>
        <v/>
      </c>
      <c r="AB1767" s="22">
        <f>COUNTIF($G$2:G1767,G1767)</f>
        <v>0</v>
      </c>
      <c r="AC1767" s="22" t="str">
        <f t="shared" si="362"/>
        <v/>
      </c>
      <c r="AD1767" s="22" t="e">
        <f>VLOOKUP(D1767,'2-班级信息'!A:AI,35,0)</f>
        <v>#N/A</v>
      </c>
      <c r="AE1767" s="22" t="e">
        <f>VLOOKUP(D1767,'2-班级信息'!A:AL,12,0)</f>
        <v>#N/A</v>
      </c>
      <c r="AF1767" s="22" t="e">
        <f t="shared" si="352"/>
        <v>#N/A</v>
      </c>
      <c r="AG1767" s="22" t="e">
        <f t="shared" si="363"/>
        <v>#N/A</v>
      </c>
    </row>
    <row r="1768" spans="1:33">
      <c r="A1768" s="23"/>
      <c r="B1768" s="23"/>
      <c r="C1768" s="23"/>
      <c r="D1768" s="23"/>
      <c r="E1768" s="23"/>
      <c r="F1768" s="23"/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2" t="str">
        <f t="shared" si="353"/>
        <v xml:space="preserve"> </v>
      </c>
      <c r="R1768" s="22" t="str">
        <f>IF(Q1768="在读",IF(IFERROR(FIND("一",D1768),0)&gt;0,"一对一",VLOOKUP(LEFT(D1768,3),班级编码!A:H,8,0)),Q1768)</f>
        <v xml:space="preserve"> </v>
      </c>
      <c r="S1768" s="22">
        <f t="shared" si="354"/>
        <v>0</v>
      </c>
      <c r="T1768" s="22">
        <f t="shared" si="355"/>
        <v>0</v>
      </c>
      <c r="U1768" s="22" t="str">
        <f t="shared" si="356"/>
        <v/>
      </c>
      <c r="V1768" s="22" t="str">
        <f t="shared" si="357"/>
        <v/>
      </c>
      <c r="W1768" s="22" t="str">
        <f t="shared" si="358"/>
        <v/>
      </c>
      <c r="X1768" s="22" t="str">
        <f t="shared" si="359"/>
        <v/>
      </c>
      <c r="Y1768" s="22">
        <f t="shared" si="360"/>
        <v>0</v>
      </c>
      <c r="Z1768" s="22">
        <f t="shared" si="361"/>
        <v>0</v>
      </c>
      <c r="AA1768" s="22" t="str">
        <f t="shared" si="351"/>
        <v/>
      </c>
      <c r="AB1768" s="22">
        <f>COUNTIF($G$2:G1768,G1768)</f>
        <v>0</v>
      </c>
      <c r="AC1768" s="22" t="str">
        <f t="shared" si="362"/>
        <v/>
      </c>
      <c r="AD1768" s="22" t="e">
        <f>VLOOKUP(D1768,'2-班级信息'!A:AI,35,0)</f>
        <v>#N/A</v>
      </c>
      <c r="AE1768" s="22" t="e">
        <f>VLOOKUP(D1768,'2-班级信息'!A:AL,12,0)</f>
        <v>#N/A</v>
      </c>
      <c r="AF1768" s="22" t="e">
        <f t="shared" si="352"/>
        <v>#N/A</v>
      </c>
      <c r="AG1768" s="22" t="e">
        <f t="shared" si="363"/>
        <v>#N/A</v>
      </c>
    </row>
    <row r="1769" spans="1:33">
      <c r="A1769" s="23"/>
      <c r="B1769" s="23"/>
      <c r="C1769" s="23"/>
      <c r="D1769" s="23"/>
      <c r="E1769" s="23"/>
      <c r="F1769" s="23"/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2" t="str">
        <f t="shared" si="353"/>
        <v xml:space="preserve"> </v>
      </c>
      <c r="R1769" s="22" t="str">
        <f>IF(Q1769="在读",IF(IFERROR(FIND("一",D1769),0)&gt;0,"一对一",VLOOKUP(LEFT(D1769,3),班级编码!A:H,8,0)),Q1769)</f>
        <v xml:space="preserve"> </v>
      </c>
      <c r="S1769" s="22">
        <f t="shared" si="354"/>
        <v>0</v>
      </c>
      <c r="T1769" s="22">
        <f t="shared" si="355"/>
        <v>0</v>
      </c>
      <c r="U1769" s="22" t="str">
        <f t="shared" si="356"/>
        <v/>
      </c>
      <c r="V1769" s="22" t="str">
        <f t="shared" si="357"/>
        <v/>
      </c>
      <c r="W1769" s="22" t="str">
        <f t="shared" si="358"/>
        <v/>
      </c>
      <c r="X1769" s="22" t="str">
        <f t="shared" si="359"/>
        <v/>
      </c>
      <c r="Y1769" s="22">
        <f t="shared" si="360"/>
        <v>0</v>
      </c>
      <c r="Z1769" s="22">
        <f t="shared" si="361"/>
        <v>0</v>
      </c>
      <c r="AA1769" s="22" t="str">
        <f t="shared" si="351"/>
        <v/>
      </c>
      <c r="AB1769" s="22">
        <f>COUNTIF($G$2:G1769,G1769)</f>
        <v>0</v>
      </c>
      <c r="AC1769" s="22" t="str">
        <f t="shared" si="362"/>
        <v/>
      </c>
      <c r="AD1769" s="22" t="e">
        <f>VLOOKUP(D1769,'2-班级信息'!A:AI,35,0)</f>
        <v>#N/A</v>
      </c>
      <c r="AE1769" s="22" t="e">
        <f>VLOOKUP(D1769,'2-班级信息'!A:AL,12,0)</f>
        <v>#N/A</v>
      </c>
      <c r="AF1769" s="22" t="e">
        <f t="shared" si="352"/>
        <v>#N/A</v>
      </c>
      <c r="AG1769" s="22" t="e">
        <f t="shared" si="363"/>
        <v>#N/A</v>
      </c>
    </row>
    <row r="1770" spans="1:33">
      <c r="A1770" s="23"/>
      <c r="B1770" s="23"/>
      <c r="C1770" s="23"/>
      <c r="D1770" s="23"/>
      <c r="E1770" s="23"/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2" t="str">
        <f t="shared" si="353"/>
        <v xml:space="preserve"> </v>
      </c>
      <c r="R1770" s="22" t="str">
        <f>IF(Q1770="在读",IF(IFERROR(FIND("一",D1770),0)&gt;0,"一对一",VLOOKUP(LEFT(D1770,3),班级编码!A:H,8,0)),Q1770)</f>
        <v xml:space="preserve"> </v>
      </c>
      <c r="S1770" s="22">
        <f t="shared" si="354"/>
        <v>0</v>
      </c>
      <c r="T1770" s="22">
        <f t="shared" si="355"/>
        <v>0</v>
      </c>
      <c r="U1770" s="22" t="str">
        <f t="shared" si="356"/>
        <v/>
      </c>
      <c r="V1770" s="22" t="str">
        <f t="shared" si="357"/>
        <v/>
      </c>
      <c r="W1770" s="22" t="str">
        <f t="shared" si="358"/>
        <v/>
      </c>
      <c r="X1770" s="22" t="str">
        <f t="shared" si="359"/>
        <v/>
      </c>
      <c r="Y1770" s="22">
        <f t="shared" si="360"/>
        <v>0</v>
      </c>
      <c r="Z1770" s="22">
        <f t="shared" si="361"/>
        <v>0</v>
      </c>
      <c r="AA1770" s="22" t="str">
        <f t="shared" si="351"/>
        <v/>
      </c>
      <c r="AB1770" s="22">
        <f>COUNTIF($G$2:G1770,G1770)</f>
        <v>0</v>
      </c>
      <c r="AC1770" s="22" t="str">
        <f t="shared" si="362"/>
        <v/>
      </c>
      <c r="AD1770" s="22" t="e">
        <f>VLOOKUP(D1770,'2-班级信息'!A:AI,35,0)</f>
        <v>#N/A</v>
      </c>
      <c r="AE1770" s="22" t="e">
        <f>VLOOKUP(D1770,'2-班级信息'!A:AL,12,0)</f>
        <v>#N/A</v>
      </c>
      <c r="AF1770" s="22" t="e">
        <f t="shared" si="352"/>
        <v>#N/A</v>
      </c>
      <c r="AG1770" s="22" t="e">
        <f t="shared" si="363"/>
        <v>#N/A</v>
      </c>
    </row>
    <row r="1771" spans="1:33">
      <c r="A1771" s="23"/>
      <c r="B1771" s="23"/>
      <c r="C1771" s="23"/>
      <c r="D1771" s="23"/>
      <c r="E1771" s="23"/>
      <c r="F1771" s="23"/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2" t="str">
        <f t="shared" si="353"/>
        <v xml:space="preserve"> </v>
      </c>
      <c r="R1771" s="22" t="str">
        <f>IF(Q1771="在读",IF(IFERROR(FIND("一",D1771),0)&gt;0,"一对一",VLOOKUP(LEFT(D1771,3),班级编码!A:H,8,0)),Q1771)</f>
        <v xml:space="preserve"> </v>
      </c>
      <c r="S1771" s="22">
        <f t="shared" si="354"/>
        <v>0</v>
      </c>
      <c r="T1771" s="22">
        <f t="shared" si="355"/>
        <v>0</v>
      </c>
      <c r="U1771" s="22" t="str">
        <f t="shared" si="356"/>
        <v/>
      </c>
      <c r="V1771" s="22" t="str">
        <f t="shared" si="357"/>
        <v/>
      </c>
      <c r="W1771" s="22" t="str">
        <f t="shared" si="358"/>
        <v/>
      </c>
      <c r="X1771" s="22" t="str">
        <f t="shared" si="359"/>
        <v/>
      </c>
      <c r="Y1771" s="22">
        <f t="shared" si="360"/>
        <v>0</v>
      </c>
      <c r="Z1771" s="22">
        <f t="shared" si="361"/>
        <v>0</v>
      </c>
      <c r="AA1771" s="22" t="str">
        <f t="shared" si="351"/>
        <v/>
      </c>
      <c r="AB1771" s="22">
        <f>COUNTIF($G$2:G1771,G1771)</f>
        <v>0</v>
      </c>
      <c r="AC1771" s="22" t="str">
        <f t="shared" si="362"/>
        <v/>
      </c>
      <c r="AD1771" s="22" t="e">
        <f>VLOOKUP(D1771,'2-班级信息'!A:AI,35,0)</f>
        <v>#N/A</v>
      </c>
      <c r="AE1771" s="22" t="e">
        <f>VLOOKUP(D1771,'2-班级信息'!A:AL,12,0)</f>
        <v>#N/A</v>
      </c>
      <c r="AF1771" s="22" t="e">
        <f t="shared" si="352"/>
        <v>#N/A</v>
      </c>
      <c r="AG1771" s="22" t="e">
        <f t="shared" si="363"/>
        <v>#N/A</v>
      </c>
    </row>
    <row r="1772" spans="1:33">
      <c r="A1772" s="23"/>
      <c r="B1772" s="23"/>
      <c r="C1772" s="23"/>
      <c r="D1772" s="23"/>
      <c r="E1772" s="23"/>
      <c r="F1772" s="23"/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2" t="str">
        <f t="shared" si="353"/>
        <v xml:space="preserve"> </v>
      </c>
      <c r="R1772" s="22" t="str">
        <f>IF(Q1772="在读",IF(IFERROR(FIND("一",D1772),0)&gt;0,"一对一",VLOOKUP(LEFT(D1772,3),班级编码!A:H,8,0)),Q1772)</f>
        <v xml:space="preserve"> </v>
      </c>
      <c r="S1772" s="22">
        <f t="shared" si="354"/>
        <v>0</v>
      </c>
      <c r="T1772" s="22">
        <f t="shared" si="355"/>
        <v>0</v>
      </c>
      <c r="U1772" s="22" t="str">
        <f t="shared" si="356"/>
        <v/>
      </c>
      <c r="V1772" s="22" t="str">
        <f t="shared" si="357"/>
        <v/>
      </c>
      <c r="W1772" s="22" t="str">
        <f t="shared" si="358"/>
        <v/>
      </c>
      <c r="X1772" s="22" t="str">
        <f t="shared" si="359"/>
        <v/>
      </c>
      <c r="Y1772" s="22">
        <f t="shared" si="360"/>
        <v>0</v>
      </c>
      <c r="Z1772" s="22">
        <f t="shared" si="361"/>
        <v>0</v>
      </c>
      <c r="AA1772" s="22" t="str">
        <f t="shared" si="351"/>
        <v/>
      </c>
      <c r="AB1772" s="22">
        <f>COUNTIF($G$2:G1772,G1772)</f>
        <v>0</v>
      </c>
      <c r="AC1772" s="22" t="str">
        <f t="shared" si="362"/>
        <v/>
      </c>
      <c r="AD1772" s="22" t="e">
        <f>VLOOKUP(D1772,'2-班级信息'!A:AI,35,0)</f>
        <v>#N/A</v>
      </c>
      <c r="AE1772" s="22" t="e">
        <f>VLOOKUP(D1772,'2-班级信息'!A:AL,12,0)</f>
        <v>#N/A</v>
      </c>
      <c r="AF1772" s="22" t="e">
        <f t="shared" si="352"/>
        <v>#N/A</v>
      </c>
      <c r="AG1772" s="22" t="e">
        <f t="shared" si="363"/>
        <v>#N/A</v>
      </c>
    </row>
    <row r="1773" spans="1:33">
      <c r="A1773" s="23"/>
      <c r="B1773" s="23"/>
      <c r="C1773" s="23"/>
      <c r="D1773" s="23"/>
      <c r="E1773" s="23"/>
      <c r="F1773" s="23"/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2" t="str">
        <f t="shared" si="353"/>
        <v xml:space="preserve"> </v>
      </c>
      <c r="R1773" s="22" t="str">
        <f>IF(Q1773="在读",IF(IFERROR(FIND("一",D1773),0)&gt;0,"一对一",VLOOKUP(LEFT(D1773,3),班级编码!A:H,8,0)),Q1773)</f>
        <v xml:space="preserve"> </v>
      </c>
      <c r="S1773" s="22">
        <f t="shared" si="354"/>
        <v>0</v>
      </c>
      <c r="T1773" s="22">
        <f t="shared" si="355"/>
        <v>0</v>
      </c>
      <c r="U1773" s="22" t="str">
        <f t="shared" si="356"/>
        <v/>
      </c>
      <c r="V1773" s="22" t="str">
        <f t="shared" si="357"/>
        <v/>
      </c>
      <c r="W1773" s="22" t="str">
        <f t="shared" si="358"/>
        <v/>
      </c>
      <c r="X1773" s="22" t="str">
        <f t="shared" si="359"/>
        <v/>
      </c>
      <c r="Y1773" s="22">
        <f t="shared" si="360"/>
        <v>0</v>
      </c>
      <c r="Z1773" s="22">
        <f t="shared" si="361"/>
        <v>0</v>
      </c>
      <c r="AA1773" s="22" t="str">
        <f t="shared" si="351"/>
        <v/>
      </c>
      <c r="AB1773" s="22">
        <f>COUNTIF($G$2:G1773,G1773)</f>
        <v>0</v>
      </c>
      <c r="AC1773" s="22" t="str">
        <f t="shared" si="362"/>
        <v/>
      </c>
      <c r="AD1773" s="22" t="e">
        <f>VLOOKUP(D1773,'2-班级信息'!A:AI,35,0)</f>
        <v>#N/A</v>
      </c>
      <c r="AE1773" s="22" t="e">
        <f>VLOOKUP(D1773,'2-班级信息'!A:AL,12,0)</f>
        <v>#N/A</v>
      </c>
      <c r="AF1773" s="22" t="e">
        <f t="shared" si="352"/>
        <v>#N/A</v>
      </c>
      <c r="AG1773" s="22" t="e">
        <f t="shared" si="363"/>
        <v>#N/A</v>
      </c>
    </row>
    <row r="1774" spans="1:33">
      <c r="A1774" s="23"/>
      <c r="B1774" s="23"/>
      <c r="C1774" s="23"/>
      <c r="D1774" s="23"/>
      <c r="E1774" s="23"/>
      <c r="F1774" s="23"/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2" t="str">
        <f t="shared" si="353"/>
        <v xml:space="preserve"> </v>
      </c>
      <c r="R1774" s="22" t="str">
        <f>IF(Q1774="在读",IF(IFERROR(FIND("一",D1774),0)&gt;0,"一对一",VLOOKUP(LEFT(D1774,3),班级编码!A:H,8,0)),Q1774)</f>
        <v xml:space="preserve"> </v>
      </c>
      <c r="S1774" s="22">
        <f t="shared" si="354"/>
        <v>0</v>
      </c>
      <c r="T1774" s="22">
        <f t="shared" si="355"/>
        <v>0</v>
      </c>
      <c r="U1774" s="22" t="str">
        <f t="shared" si="356"/>
        <v/>
      </c>
      <c r="V1774" s="22" t="str">
        <f t="shared" si="357"/>
        <v/>
      </c>
      <c r="W1774" s="22" t="str">
        <f t="shared" si="358"/>
        <v/>
      </c>
      <c r="X1774" s="22" t="str">
        <f t="shared" si="359"/>
        <v/>
      </c>
      <c r="Y1774" s="22">
        <f t="shared" si="360"/>
        <v>0</v>
      </c>
      <c r="Z1774" s="22">
        <f t="shared" si="361"/>
        <v>0</v>
      </c>
      <c r="AA1774" s="22" t="str">
        <f t="shared" si="351"/>
        <v/>
      </c>
      <c r="AB1774" s="22">
        <f>COUNTIF($G$2:G1774,G1774)</f>
        <v>0</v>
      </c>
      <c r="AC1774" s="22" t="str">
        <f t="shared" si="362"/>
        <v/>
      </c>
      <c r="AD1774" s="22" t="e">
        <f>VLOOKUP(D1774,'2-班级信息'!A:AI,35,0)</f>
        <v>#N/A</v>
      </c>
      <c r="AE1774" s="22" t="e">
        <f>VLOOKUP(D1774,'2-班级信息'!A:AL,12,0)</f>
        <v>#N/A</v>
      </c>
      <c r="AF1774" s="22" t="e">
        <f t="shared" si="352"/>
        <v>#N/A</v>
      </c>
      <c r="AG1774" s="22" t="e">
        <f t="shared" si="363"/>
        <v>#N/A</v>
      </c>
    </row>
    <row r="1775" spans="1:33">
      <c r="A1775" s="23"/>
      <c r="B1775" s="23"/>
      <c r="C1775" s="23"/>
      <c r="D1775" s="23"/>
      <c r="E1775" s="23"/>
      <c r="F1775" s="23"/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2" t="str">
        <f t="shared" si="353"/>
        <v xml:space="preserve"> </v>
      </c>
      <c r="R1775" s="22" t="str">
        <f>IF(Q1775="在读",IF(IFERROR(FIND("一",D1775),0)&gt;0,"一对一",VLOOKUP(LEFT(D1775,3),班级编码!A:H,8,0)),Q1775)</f>
        <v xml:space="preserve"> </v>
      </c>
      <c r="S1775" s="22">
        <f t="shared" si="354"/>
        <v>0</v>
      </c>
      <c r="T1775" s="22">
        <f t="shared" si="355"/>
        <v>0</v>
      </c>
      <c r="U1775" s="22" t="str">
        <f t="shared" si="356"/>
        <v/>
      </c>
      <c r="V1775" s="22" t="str">
        <f t="shared" si="357"/>
        <v/>
      </c>
      <c r="W1775" s="22" t="str">
        <f t="shared" si="358"/>
        <v/>
      </c>
      <c r="X1775" s="22" t="str">
        <f t="shared" si="359"/>
        <v/>
      </c>
      <c r="Y1775" s="22">
        <f t="shared" si="360"/>
        <v>0</v>
      </c>
      <c r="Z1775" s="22">
        <f t="shared" si="361"/>
        <v>0</v>
      </c>
      <c r="AA1775" s="22" t="str">
        <f t="shared" si="351"/>
        <v/>
      </c>
      <c r="AB1775" s="22">
        <f>COUNTIF($G$2:G1775,G1775)</f>
        <v>0</v>
      </c>
      <c r="AC1775" s="22" t="str">
        <f t="shared" si="362"/>
        <v/>
      </c>
      <c r="AD1775" s="22" t="e">
        <f>VLOOKUP(D1775,'2-班级信息'!A:AI,35,0)</f>
        <v>#N/A</v>
      </c>
      <c r="AE1775" s="22" t="e">
        <f>VLOOKUP(D1775,'2-班级信息'!A:AL,12,0)</f>
        <v>#N/A</v>
      </c>
      <c r="AF1775" s="22" t="e">
        <f t="shared" si="352"/>
        <v>#N/A</v>
      </c>
      <c r="AG1775" s="22" t="e">
        <f t="shared" si="363"/>
        <v>#N/A</v>
      </c>
    </row>
    <row r="1776" spans="1:33">
      <c r="A1776" s="23"/>
      <c r="B1776" s="23"/>
      <c r="C1776" s="23"/>
      <c r="D1776" s="23"/>
      <c r="E1776" s="23"/>
      <c r="F1776" s="23"/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2" t="str">
        <f t="shared" si="353"/>
        <v xml:space="preserve"> </v>
      </c>
      <c r="R1776" s="22" t="str">
        <f>IF(Q1776="在读",IF(IFERROR(FIND("一",D1776),0)&gt;0,"一对一",VLOOKUP(LEFT(D1776,3),班级编码!A:H,8,0)),Q1776)</f>
        <v xml:space="preserve"> </v>
      </c>
      <c r="S1776" s="22">
        <f t="shared" si="354"/>
        <v>0</v>
      </c>
      <c r="T1776" s="22">
        <f t="shared" si="355"/>
        <v>0</v>
      </c>
      <c r="U1776" s="22" t="str">
        <f t="shared" si="356"/>
        <v/>
      </c>
      <c r="V1776" s="22" t="str">
        <f t="shared" si="357"/>
        <v/>
      </c>
      <c r="W1776" s="22" t="str">
        <f t="shared" si="358"/>
        <v/>
      </c>
      <c r="X1776" s="22" t="str">
        <f t="shared" si="359"/>
        <v/>
      </c>
      <c r="Y1776" s="22">
        <f t="shared" si="360"/>
        <v>0</v>
      </c>
      <c r="Z1776" s="22">
        <f t="shared" si="361"/>
        <v>0</v>
      </c>
      <c r="AA1776" s="22" t="str">
        <f t="shared" si="351"/>
        <v/>
      </c>
      <c r="AB1776" s="22">
        <f>COUNTIF($G$2:G1776,G1776)</f>
        <v>0</v>
      </c>
      <c r="AC1776" s="22" t="str">
        <f t="shared" si="362"/>
        <v/>
      </c>
      <c r="AD1776" s="22" t="e">
        <f>VLOOKUP(D1776,'2-班级信息'!A:AI,35,0)</f>
        <v>#N/A</v>
      </c>
      <c r="AE1776" s="22" t="e">
        <f>VLOOKUP(D1776,'2-班级信息'!A:AL,12,0)</f>
        <v>#N/A</v>
      </c>
      <c r="AF1776" s="22" t="e">
        <f t="shared" si="352"/>
        <v>#N/A</v>
      </c>
      <c r="AG1776" s="22" t="e">
        <f t="shared" si="363"/>
        <v>#N/A</v>
      </c>
    </row>
    <row r="1777" spans="1:33">
      <c r="A1777" s="23"/>
      <c r="B1777" s="23"/>
      <c r="C1777" s="23"/>
      <c r="D1777" s="23"/>
      <c r="E1777" s="23"/>
      <c r="F1777" s="23"/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2" t="str">
        <f t="shared" si="353"/>
        <v xml:space="preserve"> </v>
      </c>
      <c r="R1777" s="22" t="str">
        <f>IF(Q1777="在读",IF(IFERROR(FIND("一",D1777),0)&gt;0,"一对一",VLOOKUP(LEFT(D1777,3),班级编码!A:H,8,0)),Q1777)</f>
        <v xml:space="preserve"> </v>
      </c>
      <c r="S1777" s="22">
        <f t="shared" si="354"/>
        <v>0</v>
      </c>
      <c r="T1777" s="22">
        <f t="shared" si="355"/>
        <v>0</v>
      </c>
      <c r="U1777" s="22" t="str">
        <f t="shared" si="356"/>
        <v/>
      </c>
      <c r="V1777" s="22" t="str">
        <f t="shared" si="357"/>
        <v/>
      </c>
      <c r="W1777" s="22" t="str">
        <f t="shared" si="358"/>
        <v/>
      </c>
      <c r="X1777" s="22" t="str">
        <f t="shared" si="359"/>
        <v/>
      </c>
      <c r="Y1777" s="22">
        <f t="shared" si="360"/>
        <v>0</v>
      </c>
      <c r="Z1777" s="22">
        <f t="shared" si="361"/>
        <v>0</v>
      </c>
      <c r="AA1777" s="22" t="str">
        <f t="shared" si="351"/>
        <v/>
      </c>
      <c r="AB1777" s="22">
        <f>COUNTIF($G$2:G1777,G1777)</f>
        <v>0</v>
      </c>
      <c r="AC1777" s="22" t="str">
        <f t="shared" si="362"/>
        <v/>
      </c>
      <c r="AD1777" s="22" t="e">
        <f>VLOOKUP(D1777,'2-班级信息'!A:AI,35,0)</f>
        <v>#N/A</v>
      </c>
      <c r="AE1777" s="22" t="e">
        <f>VLOOKUP(D1777,'2-班级信息'!A:AL,12,0)</f>
        <v>#N/A</v>
      </c>
      <c r="AF1777" s="22" t="e">
        <f t="shared" si="352"/>
        <v>#N/A</v>
      </c>
      <c r="AG1777" s="22" t="e">
        <f t="shared" si="363"/>
        <v>#N/A</v>
      </c>
    </row>
    <row r="1778" spans="1:33">
      <c r="A1778" s="23"/>
      <c r="B1778" s="23"/>
      <c r="C1778" s="23"/>
      <c r="D1778" s="23"/>
      <c r="E1778" s="23"/>
      <c r="F1778" s="23"/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2" t="str">
        <f t="shared" si="353"/>
        <v xml:space="preserve"> </v>
      </c>
      <c r="R1778" s="22" t="str">
        <f>IF(Q1778="在读",IF(IFERROR(FIND("一",D1778),0)&gt;0,"一对一",VLOOKUP(LEFT(D1778,3),班级编码!A:H,8,0)),Q1778)</f>
        <v xml:space="preserve"> </v>
      </c>
      <c r="S1778" s="22">
        <f t="shared" si="354"/>
        <v>0</v>
      </c>
      <c r="T1778" s="22">
        <f t="shared" si="355"/>
        <v>0</v>
      </c>
      <c r="U1778" s="22" t="str">
        <f t="shared" si="356"/>
        <v/>
      </c>
      <c r="V1778" s="22" t="str">
        <f t="shared" si="357"/>
        <v/>
      </c>
      <c r="W1778" s="22" t="str">
        <f t="shared" si="358"/>
        <v/>
      </c>
      <c r="X1778" s="22" t="str">
        <f t="shared" si="359"/>
        <v/>
      </c>
      <c r="Y1778" s="22">
        <f t="shared" si="360"/>
        <v>0</v>
      </c>
      <c r="Z1778" s="22">
        <f t="shared" si="361"/>
        <v>0</v>
      </c>
      <c r="AA1778" s="22" t="str">
        <f t="shared" si="351"/>
        <v/>
      </c>
      <c r="AB1778" s="22">
        <f>COUNTIF($G$2:G1778,G1778)</f>
        <v>0</v>
      </c>
      <c r="AC1778" s="22" t="str">
        <f t="shared" si="362"/>
        <v/>
      </c>
      <c r="AD1778" s="22" t="e">
        <f>VLOOKUP(D1778,'2-班级信息'!A:AI,35,0)</f>
        <v>#N/A</v>
      </c>
      <c r="AE1778" s="22" t="e">
        <f>VLOOKUP(D1778,'2-班级信息'!A:AL,12,0)</f>
        <v>#N/A</v>
      </c>
      <c r="AF1778" s="22" t="e">
        <f t="shared" si="352"/>
        <v>#N/A</v>
      </c>
      <c r="AG1778" s="22" t="e">
        <f t="shared" si="363"/>
        <v>#N/A</v>
      </c>
    </row>
    <row r="1779" spans="1:33">
      <c r="A1779" s="23"/>
      <c r="B1779" s="23"/>
      <c r="C1779" s="23"/>
      <c r="D1779" s="23"/>
      <c r="E1779" s="23"/>
      <c r="F1779" s="23"/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2" t="str">
        <f t="shared" si="353"/>
        <v xml:space="preserve"> </v>
      </c>
      <c r="R1779" s="22" t="str">
        <f>IF(Q1779="在读",IF(IFERROR(FIND("一",D1779),0)&gt;0,"一对一",VLOOKUP(LEFT(D1779,3),班级编码!A:H,8,0)),Q1779)</f>
        <v xml:space="preserve"> </v>
      </c>
      <c r="S1779" s="22">
        <f t="shared" si="354"/>
        <v>0</v>
      </c>
      <c r="T1779" s="22">
        <f t="shared" si="355"/>
        <v>0</v>
      </c>
      <c r="U1779" s="22" t="str">
        <f t="shared" si="356"/>
        <v/>
      </c>
      <c r="V1779" s="22" t="str">
        <f t="shared" si="357"/>
        <v/>
      </c>
      <c r="W1779" s="22" t="str">
        <f t="shared" si="358"/>
        <v/>
      </c>
      <c r="X1779" s="22" t="str">
        <f t="shared" si="359"/>
        <v/>
      </c>
      <c r="Y1779" s="22">
        <f t="shared" si="360"/>
        <v>0</v>
      </c>
      <c r="Z1779" s="22">
        <f t="shared" si="361"/>
        <v>0</v>
      </c>
      <c r="AA1779" s="22" t="str">
        <f t="shared" si="351"/>
        <v/>
      </c>
      <c r="AB1779" s="22">
        <f>COUNTIF($G$2:G1779,G1779)</f>
        <v>0</v>
      </c>
      <c r="AC1779" s="22" t="str">
        <f t="shared" si="362"/>
        <v/>
      </c>
      <c r="AD1779" s="22" t="e">
        <f>VLOOKUP(D1779,'2-班级信息'!A:AI,35,0)</f>
        <v>#N/A</v>
      </c>
      <c r="AE1779" s="22" t="e">
        <f>VLOOKUP(D1779,'2-班级信息'!A:AL,12,0)</f>
        <v>#N/A</v>
      </c>
      <c r="AF1779" s="22" t="e">
        <f t="shared" si="352"/>
        <v>#N/A</v>
      </c>
      <c r="AG1779" s="22" t="e">
        <f t="shared" si="363"/>
        <v>#N/A</v>
      </c>
    </row>
    <row r="1780" spans="1:33">
      <c r="A1780" s="23"/>
      <c r="B1780" s="23"/>
      <c r="C1780" s="23"/>
      <c r="D1780" s="23"/>
      <c r="E1780" s="23"/>
      <c r="F1780" s="23"/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2" t="str">
        <f t="shared" si="353"/>
        <v xml:space="preserve"> </v>
      </c>
      <c r="R1780" s="22" t="str">
        <f>IF(Q1780="在读",IF(IFERROR(FIND("一",D1780),0)&gt;0,"一对一",VLOOKUP(LEFT(D1780,3),班级编码!A:H,8,0)),Q1780)</f>
        <v xml:space="preserve"> </v>
      </c>
      <c r="S1780" s="22">
        <f t="shared" si="354"/>
        <v>0</v>
      </c>
      <c r="T1780" s="22">
        <f t="shared" si="355"/>
        <v>0</v>
      </c>
      <c r="U1780" s="22" t="str">
        <f t="shared" si="356"/>
        <v/>
      </c>
      <c r="V1780" s="22" t="str">
        <f t="shared" si="357"/>
        <v/>
      </c>
      <c r="W1780" s="22" t="str">
        <f t="shared" si="358"/>
        <v/>
      </c>
      <c r="X1780" s="22" t="str">
        <f t="shared" si="359"/>
        <v/>
      </c>
      <c r="Y1780" s="22">
        <f t="shared" si="360"/>
        <v>0</v>
      </c>
      <c r="Z1780" s="22">
        <f t="shared" si="361"/>
        <v>0</v>
      </c>
      <c r="AA1780" s="22" t="str">
        <f t="shared" si="351"/>
        <v/>
      </c>
      <c r="AB1780" s="22">
        <f>COUNTIF($G$2:G1780,G1780)</f>
        <v>0</v>
      </c>
      <c r="AC1780" s="22" t="str">
        <f t="shared" si="362"/>
        <v/>
      </c>
      <c r="AD1780" s="22" t="e">
        <f>VLOOKUP(D1780,'2-班级信息'!A:AI,35,0)</f>
        <v>#N/A</v>
      </c>
      <c r="AE1780" s="22" t="e">
        <f>VLOOKUP(D1780,'2-班级信息'!A:AL,12,0)</f>
        <v>#N/A</v>
      </c>
      <c r="AF1780" s="22" t="e">
        <f t="shared" si="352"/>
        <v>#N/A</v>
      </c>
      <c r="AG1780" s="22" t="e">
        <f t="shared" si="363"/>
        <v>#N/A</v>
      </c>
    </row>
    <row r="1781" spans="1:33">
      <c r="A1781" s="23"/>
      <c r="B1781" s="23"/>
      <c r="C1781" s="23"/>
      <c r="D1781" s="23"/>
      <c r="E1781" s="23"/>
      <c r="F1781" s="23"/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2" t="str">
        <f t="shared" si="353"/>
        <v xml:space="preserve"> </v>
      </c>
      <c r="R1781" s="22" t="str">
        <f>IF(Q1781="在读",IF(IFERROR(FIND("一",D1781),0)&gt;0,"一对一",VLOOKUP(LEFT(D1781,3),班级编码!A:H,8,0)),Q1781)</f>
        <v xml:space="preserve"> </v>
      </c>
      <c r="S1781" s="22">
        <f t="shared" si="354"/>
        <v>0</v>
      </c>
      <c r="T1781" s="22">
        <f t="shared" si="355"/>
        <v>0</v>
      </c>
      <c r="U1781" s="22" t="str">
        <f t="shared" si="356"/>
        <v/>
      </c>
      <c r="V1781" s="22" t="str">
        <f t="shared" si="357"/>
        <v/>
      </c>
      <c r="W1781" s="22" t="str">
        <f t="shared" si="358"/>
        <v/>
      </c>
      <c r="X1781" s="22" t="str">
        <f t="shared" si="359"/>
        <v/>
      </c>
      <c r="Y1781" s="22">
        <f t="shared" si="360"/>
        <v>0</v>
      </c>
      <c r="Z1781" s="22">
        <f t="shared" si="361"/>
        <v>0</v>
      </c>
      <c r="AA1781" s="22" t="str">
        <f t="shared" si="351"/>
        <v/>
      </c>
      <c r="AB1781" s="22">
        <f>COUNTIF($G$2:G1781,G1781)</f>
        <v>0</v>
      </c>
      <c r="AC1781" s="22" t="str">
        <f t="shared" si="362"/>
        <v/>
      </c>
      <c r="AD1781" s="22" t="e">
        <f>VLOOKUP(D1781,'2-班级信息'!A:AI,35,0)</f>
        <v>#N/A</v>
      </c>
      <c r="AE1781" s="22" t="e">
        <f>VLOOKUP(D1781,'2-班级信息'!A:AL,12,0)</f>
        <v>#N/A</v>
      </c>
      <c r="AF1781" s="22" t="e">
        <f t="shared" si="352"/>
        <v>#N/A</v>
      </c>
      <c r="AG1781" s="22" t="e">
        <f t="shared" si="363"/>
        <v>#N/A</v>
      </c>
    </row>
    <row r="1782" spans="1:33">
      <c r="A1782" s="23"/>
      <c r="B1782" s="23"/>
      <c r="C1782" s="23"/>
      <c r="D1782" s="23"/>
      <c r="E1782" s="23"/>
      <c r="F1782" s="23"/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2" t="str">
        <f t="shared" si="353"/>
        <v xml:space="preserve"> </v>
      </c>
      <c r="R1782" s="22" t="str">
        <f>IF(Q1782="在读",IF(IFERROR(FIND("一",D1782),0)&gt;0,"一对一",VLOOKUP(LEFT(D1782,3),班级编码!A:H,8,0)),Q1782)</f>
        <v xml:space="preserve"> </v>
      </c>
      <c r="S1782" s="22">
        <f t="shared" si="354"/>
        <v>0</v>
      </c>
      <c r="T1782" s="22">
        <f t="shared" si="355"/>
        <v>0</v>
      </c>
      <c r="U1782" s="22" t="str">
        <f t="shared" si="356"/>
        <v/>
      </c>
      <c r="V1782" s="22" t="str">
        <f t="shared" si="357"/>
        <v/>
      </c>
      <c r="W1782" s="22" t="str">
        <f t="shared" si="358"/>
        <v/>
      </c>
      <c r="X1782" s="22" t="str">
        <f t="shared" si="359"/>
        <v/>
      </c>
      <c r="Y1782" s="22">
        <f t="shared" si="360"/>
        <v>0</v>
      </c>
      <c r="Z1782" s="22">
        <f t="shared" si="361"/>
        <v>0</v>
      </c>
      <c r="AA1782" s="22" t="str">
        <f t="shared" si="351"/>
        <v/>
      </c>
      <c r="AB1782" s="22">
        <f>COUNTIF($G$2:G1782,G1782)</f>
        <v>0</v>
      </c>
      <c r="AC1782" s="22" t="str">
        <f t="shared" si="362"/>
        <v/>
      </c>
      <c r="AD1782" s="22" t="e">
        <f>VLOOKUP(D1782,'2-班级信息'!A:AI,35,0)</f>
        <v>#N/A</v>
      </c>
      <c r="AE1782" s="22" t="e">
        <f>VLOOKUP(D1782,'2-班级信息'!A:AL,12,0)</f>
        <v>#N/A</v>
      </c>
      <c r="AF1782" s="22" t="e">
        <f t="shared" si="352"/>
        <v>#N/A</v>
      </c>
      <c r="AG1782" s="22" t="e">
        <f t="shared" si="363"/>
        <v>#N/A</v>
      </c>
    </row>
    <row r="1783" spans="1:33">
      <c r="A1783" s="23"/>
      <c r="B1783" s="23"/>
      <c r="C1783" s="23"/>
      <c r="D1783" s="23"/>
      <c r="E1783" s="23"/>
      <c r="F1783" s="23"/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2" t="str">
        <f t="shared" si="353"/>
        <v xml:space="preserve"> </v>
      </c>
      <c r="R1783" s="22" t="str">
        <f>IF(Q1783="在读",IF(IFERROR(FIND("一",D1783),0)&gt;0,"一对一",VLOOKUP(LEFT(D1783,3),班级编码!A:H,8,0)),Q1783)</f>
        <v xml:space="preserve"> </v>
      </c>
      <c r="S1783" s="22">
        <f t="shared" si="354"/>
        <v>0</v>
      </c>
      <c r="T1783" s="22">
        <f t="shared" si="355"/>
        <v>0</v>
      </c>
      <c r="U1783" s="22" t="str">
        <f t="shared" si="356"/>
        <v/>
      </c>
      <c r="V1783" s="22" t="str">
        <f t="shared" si="357"/>
        <v/>
      </c>
      <c r="W1783" s="22" t="str">
        <f t="shared" si="358"/>
        <v/>
      </c>
      <c r="X1783" s="22" t="str">
        <f t="shared" si="359"/>
        <v/>
      </c>
      <c r="Y1783" s="22">
        <f t="shared" si="360"/>
        <v>0</v>
      </c>
      <c r="Z1783" s="22">
        <f t="shared" si="361"/>
        <v>0</v>
      </c>
      <c r="AA1783" s="22" t="str">
        <f t="shared" si="351"/>
        <v/>
      </c>
      <c r="AB1783" s="22">
        <f>COUNTIF($G$2:G1783,G1783)</f>
        <v>0</v>
      </c>
      <c r="AC1783" s="22" t="str">
        <f t="shared" si="362"/>
        <v/>
      </c>
      <c r="AD1783" s="22" t="e">
        <f>VLOOKUP(D1783,'2-班级信息'!A:AI,35,0)</f>
        <v>#N/A</v>
      </c>
      <c r="AE1783" s="22" t="e">
        <f>VLOOKUP(D1783,'2-班级信息'!A:AL,12,0)</f>
        <v>#N/A</v>
      </c>
      <c r="AF1783" s="22" t="e">
        <f t="shared" si="352"/>
        <v>#N/A</v>
      </c>
      <c r="AG1783" s="22" t="e">
        <f t="shared" si="363"/>
        <v>#N/A</v>
      </c>
    </row>
    <row r="1784" spans="1:33">
      <c r="A1784" s="23"/>
      <c r="B1784" s="23"/>
      <c r="C1784" s="23"/>
      <c r="D1784" s="23"/>
      <c r="E1784" s="23"/>
      <c r="F1784" s="23"/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2" t="str">
        <f t="shared" si="353"/>
        <v xml:space="preserve"> </v>
      </c>
      <c r="R1784" s="22" t="str">
        <f>IF(Q1784="在读",IF(IFERROR(FIND("一",D1784),0)&gt;0,"一对一",VLOOKUP(LEFT(D1784,3),班级编码!A:H,8,0)),Q1784)</f>
        <v xml:space="preserve"> </v>
      </c>
      <c r="S1784" s="22">
        <f t="shared" si="354"/>
        <v>0</v>
      </c>
      <c r="T1784" s="22">
        <f t="shared" si="355"/>
        <v>0</v>
      </c>
      <c r="U1784" s="22" t="str">
        <f t="shared" si="356"/>
        <v/>
      </c>
      <c r="V1784" s="22" t="str">
        <f t="shared" si="357"/>
        <v/>
      </c>
      <c r="W1784" s="22" t="str">
        <f t="shared" si="358"/>
        <v/>
      </c>
      <c r="X1784" s="22" t="str">
        <f t="shared" si="359"/>
        <v/>
      </c>
      <c r="Y1784" s="22">
        <f t="shared" si="360"/>
        <v>0</v>
      </c>
      <c r="Z1784" s="22">
        <f t="shared" si="361"/>
        <v>0</v>
      </c>
      <c r="AA1784" s="22" t="str">
        <f t="shared" si="351"/>
        <v/>
      </c>
      <c r="AB1784" s="22">
        <f>COUNTIF($G$2:G1784,G1784)</f>
        <v>0</v>
      </c>
      <c r="AC1784" s="22" t="str">
        <f t="shared" si="362"/>
        <v/>
      </c>
      <c r="AD1784" s="22" t="e">
        <f>VLOOKUP(D1784,'2-班级信息'!A:AI,35,0)</f>
        <v>#N/A</v>
      </c>
      <c r="AE1784" s="22" t="e">
        <f>VLOOKUP(D1784,'2-班级信息'!A:AL,12,0)</f>
        <v>#N/A</v>
      </c>
      <c r="AF1784" s="22" t="e">
        <f t="shared" si="352"/>
        <v>#N/A</v>
      </c>
      <c r="AG1784" s="22" t="e">
        <f t="shared" si="363"/>
        <v>#N/A</v>
      </c>
    </row>
    <row r="1785" spans="1:33">
      <c r="A1785" s="23"/>
      <c r="B1785" s="23"/>
      <c r="C1785" s="23"/>
      <c r="D1785" s="23"/>
      <c r="E1785" s="23"/>
      <c r="F1785" s="23"/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2" t="str">
        <f t="shared" si="353"/>
        <v xml:space="preserve"> </v>
      </c>
      <c r="R1785" s="22" t="str">
        <f>IF(Q1785="在读",IF(IFERROR(FIND("一",D1785),0)&gt;0,"一对一",VLOOKUP(LEFT(D1785,3),班级编码!A:H,8,0)),Q1785)</f>
        <v xml:space="preserve"> </v>
      </c>
      <c r="S1785" s="22">
        <f t="shared" si="354"/>
        <v>0</v>
      </c>
      <c r="T1785" s="22">
        <f t="shared" si="355"/>
        <v>0</v>
      </c>
      <c r="U1785" s="22" t="str">
        <f t="shared" si="356"/>
        <v/>
      </c>
      <c r="V1785" s="22" t="str">
        <f t="shared" si="357"/>
        <v/>
      </c>
      <c r="W1785" s="22" t="str">
        <f t="shared" si="358"/>
        <v/>
      </c>
      <c r="X1785" s="22" t="str">
        <f t="shared" si="359"/>
        <v/>
      </c>
      <c r="Y1785" s="22">
        <f t="shared" si="360"/>
        <v>0</v>
      </c>
      <c r="Z1785" s="22">
        <f t="shared" si="361"/>
        <v>0</v>
      </c>
      <c r="AA1785" s="22" t="str">
        <f t="shared" si="351"/>
        <v/>
      </c>
      <c r="AB1785" s="22">
        <f>COUNTIF($G$2:G1785,G1785)</f>
        <v>0</v>
      </c>
      <c r="AC1785" s="22" t="str">
        <f t="shared" si="362"/>
        <v/>
      </c>
      <c r="AD1785" s="22" t="e">
        <f>VLOOKUP(D1785,'2-班级信息'!A:AI,35,0)</f>
        <v>#N/A</v>
      </c>
      <c r="AE1785" s="22" t="e">
        <f>VLOOKUP(D1785,'2-班级信息'!A:AL,12,0)</f>
        <v>#N/A</v>
      </c>
      <c r="AF1785" s="22" t="e">
        <f t="shared" si="352"/>
        <v>#N/A</v>
      </c>
      <c r="AG1785" s="22" t="e">
        <f t="shared" si="363"/>
        <v>#N/A</v>
      </c>
    </row>
    <row r="1786" spans="1:33">
      <c r="A1786" s="23"/>
      <c r="B1786" s="23"/>
      <c r="C1786" s="23"/>
      <c r="D1786" s="23"/>
      <c r="E1786" s="23"/>
      <c r="F1786" s="23"/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2" t="str">
        <f t="shared" si="353"/>
        <v xml:space="preserve"> </v>
      </c>
      <c r="R1786" s="22" t="str">
        <f>IF(Q1786="在读",IF(IFERROR(FIND("一",D1786),0)&gt;0,"一对一",VLOOKUP(LEFT(D1786,3),班级编码!A:H,8,0)),Q1786)</f>
        <v xml:space="preserve"> </v>
      </c>
      <c r="S1786" s="22">
        <f t="shared" si="354"/>
        <v>0</v>
      </c>
      <c r="T1786" s="22">
        <f t="shared" si="355"/>
        <v>0</v>
      </c>
      <c r="U1786" s="22" t="str">
        <f t="shared" si="356"/>
        <v/>
      </c>
      <c r="V1786" s="22" t="str">
        <f t="shared" si="357"/>
        <v/>
      </c>
      <c r="W1786" s="22" t="str">
        <f t="shared" si="358"/>
        <v/>
      </c>
      <c r="X1786" s="22" t="str">
        <f t="shared" si="359"/>
        <v/>
      </c>
      <c r="Y1786" s="22">
        <f t="shared" si="360"/>
        <v>0</v>
      </c>
      <c r="Z1786" s="22">
        <f t="shared" si="361"/>
        <v>0</v>
      </c>
      <c r="AA1786" s="22" t="str">
        <f t="shared" si="351"/>
        <v/>
      </c>
      <c r="AB1786" s="22">
        <f>COUNTIF($G$2:G1786,G1786)</f>
        <v>0</v>
      </c>
      <c r="AC1786" s="22" t="str">
        <f t="shared" si="362"/>
        <v/>
      </c>
      <c r="AD1786" s="22" t="e">
        <f>VLOOKUP(D1786,'2-班级信息'!A:AI,35,0)</f>
        <v>#N/A</v>
      </c>
      <c r="AE1786" s="22" t="e">
        <f>VLOOKUP(D1786,'2-班级信息'!A:AL,12,0)</f>
        <v>#N/A</v>
      </c>
      <c r="AF1786" s="22" t="e">
        <f t="shared" si="352"/>
        <v>#N/A</v>
      </c>
      <c r="AG1786" s="22" t="e">
        <f t="shared" si="363"/>
        <v>#N/A</v>
      </c>
    </row>
    <row r="1787" spans="1:33">
      <c r="A1787" s="23"/>
      <c r="B1787" s="23"/>
      <c r="C1787" s="23"/>
      <c r="D1787" s="23"/>
      <c r="E1787" s="23"/>
      <c r="F1787" s="23"/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2" t="str">
        <f t="shared" si="353"/>
        <v xml:space="preserve"> </v>
      </c>
      <c r="R1787" s="22" t="str">
        <f>IF(Q1787="在读",IF(IFERROR(FIND("一",D1787),0)&gt;0,"一对一",VLOOKUP(LEFT(D1787,3),班级编码!A:H,8,0)),Q1787)</f>
        <v xml:space="preserve"> </v>
      </c>
      <c r="S1787" s="22">
        <f t="shared" si="354"/>
        <v>0</v>
      </c>
      <c r="T1787" s="22">
        <f t="shared" si="355"/>
        <v>0</v>
      </c>
      <c r="U1787" s="22" t="str">
        <f t="shared" si="356"/>
        <v/>
      </c>
      <c r="V1787" s="22" t="str">
        <f t="shared" si="357"/>
        <v/>
      </c>
      <c r="W1787" s="22" t="str">
        <f t="shared" si="358"/>
        <v/>
      </c>
      <c r="X1787" s="22" t="str">
        <f t="shared" si="359"/>
        <v/>
      </c>
      <c r="Y1787" s="22">
        <f t="shared" si="360"/>
        <v>0</v>
      </c>
      <c r="Z1787" s="22">
        <f t="shared" si="361"/>
        <v>0</v>
      </c>
      <c r="AA1787" s="22" t="str">
        <f t="shared" si="351"/>
        <v/>
      </c>
      <c r="AB1787" s="22">
        <f>COUNTIF($G$2:G1787,G1787)</f>
        <v>0</v>
      </c>
      <c r="AC1787" s="22" t="str">
        <f t="shared" si="362"/>
        <v/>
      </c>
      <c r="AD1787" s="22" t="e">
        <f>VLOOKUP(D1787,'2-班级信息'!A:AI,35,0)</f>
        <v>#N/A</v>
      </c>
      <c r="AE1787" s="22" t="e">
        <f>VLOOKUP(D1787,'2-班级信息'!A:AL,12,0)</f>
        <v>#N/A</v>
      </c>
      <c r="AF1787" s="22" t="e">
        <f t="shared" si="352"/>
        <v>#N/A</v>
      </c>
      <c r="AG1787" s="22" t="e">
        <f t="shared" si="363"/>
        <v>#N/A</v>
      </c>
    </row>
    <row r="1788" spans="1:33">
      <c r="A1788" s="23"/>
      <c r="B1788" s="23"/>
      <c r="C1788" s="23"/>
      <c r="D1788" s="23"/>
      <c r="E1788" s="23"/>
      <c r="F1788" s="23"/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2" t="str">
        <f t="shared" si="353"/>
        <v xml:space="preserve"> </v>
      </c>
      <c r="R1788" s="22" t="str">
        <f>IF(Q1788="在读",IF(IFERROR(FIND("一",D1788),0)&gt;0,"一对一",VLOOKUP(LEFT(D1788,3),班级编码!A:H,8,0)),Q1788)</f>
        <v xml:space="preserve"> </v>
      </c>
      <c r="S1788" s="22">
        <f t="shared" si="354"/>
        <v>0</v>
      </c>
      <c r="T1788" s="22">
        <f t="shared" si="355"/>
        <v>0</v>
      </c>
      <c r="U1788" s="22" t="str">
        <f t="shared" si="356"/>
        <v/>
      </c>
      <c r="V1788" s="22" t="str">
        <f t="shared" si="357"/>
        <v/>
      </c>
      <c r="W1788" s="22" t="str">
        <f t="shared" si="358"/>
        <v/>
      </c>
      <c r="X1788" s="22" t="str">
        <f t="shared" si="359"/>
        <v/>
      </c>
      <c r="Y1788" s="22">
        <f t="shared" si="360"/>
        <v>0</v>
      </c>
      <c r="Z1788" s="22">
        <f t="shared" si="361"/>
        <v>0</v>
      </c>
      <c r="AA1788" s="22" t="str">
        <f t="shared" si="351"/>
        <v/>
      </c>
      <c r="AB1788" s="22">
        <f>COUNTIF($G$2:G1788,G1788)</f>
        <v>0</v>
      </c>
      <c r="AC1788" s="22" t="str">
        <f t="shared" si="362"/>
        <v/>
      </c>
      <c r="AD1788" s="22" t="e">
        <f>VLOOKUP(D1788,'2-班级信息'!A:AI,35,0)</f>
        <v>#N/A</v>
      </c>
      <c r="AE1788" s="22" t="e">
        <f>VLOOKUP(D1788,'2-班级信息'!A:AL,12,0)</f>
        <v>#N/A</v>
      </c>
      <c r="AF1788" s="22" t="e">
        <f t="shared" si="352"/>
        <v>#N/A</v>
      </c>
      <c r="AG1788" s="22" t="e">
        <f t="shared" si="363"/>
        <v>#N/A</v>
      </c>
    </row>
    <row r="1789" spans="1:33">
      <c r="A1789" s="23"/>
      <c r="B1789" s="23"/>
      <c r="C1789" s="23"/>
      <c r="D1789" s="23"/>
      <c r="E1789" s="23"/>
      <c r="F1789" s="23"/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2" t="str">
        <f t="shared" si="353"/>
        <v xml:space="preserve"> </v>
      </c>
      <c r="R1789" s="22" t="str">
        <f>IF(Q1789="在读",IF(IFERROR(FIND("一",D1789),0)&gt;0,"一对一",VLOOKUP(LEFT(D1789,3),班级编码!A:H,8,0)),Q1789)</f>
        <v xml:space="preserve"> </v>
      </c>
      <c r="S1789" s="22">
        <f t="shared" si="354"/>
        <v>0</v>
      </c>
      <c r="T1789" s="22">
        <f t="shared" si="355"/>
        <v>0</v>
      </c>
      <c r="U1789" s="22" t="str">
        <f t="shared" si="356"/>
        <v/>
      </c>
      <c r="V1789" s="22" t="str">
        <f t="shared" si="357"/>
        <v/>
      </c>
      <c r="W1789" s="22" t="str">
        <f t="shared" si="358"/>
        <v/>
      </c>
      <c r="X1789" s="22" t="str">
        <f t="shared" si="359"/>
        <v/>
      </c>
      <c r="Y1789" s="22">
        <f t="shared" si="360"/>
        <v>0</v>
      </c>
      <c r="Z1789" s="22">
        <f t="shared" si="361"/>
        <v>0</v>
      </c>
      <c r="AA1789" s="22" t="str">
        <f t="shared" si="351"/>
        <v/>
      </c>
      <c r="AB1789" s="22">
        <f>COUNTIF($G$2:G1789,G1789)</f>
        <v>0</v>
      </c>
      <c r="AC1789" s="22" t="str">
        <f t="shared" si="362"/>
        <v/>
      </c>
      <c r="AD1789" s="22" t="e">
        <f>VLOOKUP(D1789,'2-班级信息'!A:AI,35,0)</f>
        <v>#N/A</v>
      </c>
      <c r="AE1789" s="22" t="e">
        <f>VLOOKUP(D1789,'2-班级信息'!A:AL,12,0)</f>
        <v>#N/A</v>
      </c>
      <c r="AF1789" s="22" t="e">
        <f t="shared" si="352"/>
        <v>#N/A</v>
      </c>
      <c r="AG1789" s="22" t="e">
        <f t="shared" si="363"/>
        <v>#N/A</v>
      </c>
    </row>
    <row r="1790" spans="1:33">
      <c r="A1790" s="23"/>
      <c r="B1790" s="23"/>
      <c r="C1790" s="23"/>
      <c r="D1790" s="23"/>
      <c r="E1790" s="23"/>
      <c r="F1790" s="23"/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2" t="str">
        <f t="shared" si="353"/>
        <v xml:space="preserve"> </v>
      </c>
      <c r="R1790" s="22" t="str">
        <f>IF(Q1790="在读",IF(IFERROR(FIND("一",D1790),0)&gt;0,"一对一",VLOOKUP(LEFT(D1790,3),班级编码!A:H,8,0)),Q1790)</f>
        <v xml:space="preserve"> </v>
      </c>
      <c r="S1790" s="22">
        <f t="shared" si="354"/>
        <v>0</v>
      </c>
      <c r="T1790" s="22">
        <f t="shared" si="355"/>
        <v>0</v>
      </c>
      <c r="U1790" s="22" t="str">
        <f t="shared" si="356"/>
        <v/>
      </c>
      <c r="V1790" s="22" t="str">
        <f t="shared" si="357"/>
        <v/>
      </c>
      <c r="W1790" s="22" t="str">
        <f t="shared" si="358"/>
        <v/>
      </c>
      <c r="X1790" s="22" t="str">
        <f t="shared" si="359"/>
        <v/>
      </c>
      <c r="Y1790" s="22">
        <f t="shared" si="360"/>
        <v>0</v>
      </c>
      <c r="Z1790" s="22">
        <f t="shared" si="361"/>
        <v>0</v>
      </c>
      <c r="AA1790" s="22" t="str">
        <f t="shared" si="351"/>
        <v/>
      </c>
      <c r="AB1790" s="22">
        <f>COUNTIF($G$2:G1790,G1790)</f>
        <v>0</v>
      </c>
      <c r="AC1790" s="22" t="str">
        <f t="shared" si="362"/>
        <v/>
      </c>
      <c r="AD1790" s="22" t="e">
        <f>VLOOKUP(D1790,'2-班级信息'!A:AI,35,0)</f>
        <v>#N/A</v>
      </c>
      <c r="AE1790" s="22" t="e">
        <f>VLOOKUP(D1790,'2-班级信息'!A:AL,12,0)</f>
        <v>#N/A</v>
      </c>
      <c r="AF1790" s="22" t="e">
        <f t="shared" si="352"/>
        <v>#N/A</v>
      </c>
      <c r="AG1790" s="22" t="e">
        <f t="shared" si="363"/>
        <v>#N/A</v>
      </c>
    </row>
    <row r="1791" spans="1:33">
      <c r="A1791" s="23"/>
      <c r="B1791" s="23"/>
      <c r="C1791" s="23"/>
      <c r="D1791" s="23"/>
      <c r="E1791" s="23"/>
      <c r="F1791" s="23"/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2" t="str">
        <f t="shared" si="353"/>
        <v xml:space="preserve"> </v>
      </c>
      <c r="R1791" s="22" t="str">
        <f>IF(Q1791="在读",IF(IFERROR(FIND("一",D1791),0)&gt;0,"一对一",VLOOKUP(LEFT(D1791,3),班级编码!A:H,8,0)),Q1791)</f>
        <v xml:space="preserve"> </v>
      </c>
      <c r="S1791" s="22">
        <f t="shared" si="354"/>
        <v>0</v>
      </c>
      <c r="T1791" s="22">
        <f t="shared" si="355"/>
        <v>0</v>
      </c>
      <c r="U1791" s="22" t="str">
        <f t="shared" si="356"/>
        <v/>
      </c>
      <c r="V1791" s="22" t="str">
        <f t="shared" si="357"/>
        <v/>
      </c>
      <c r="W1791" s="22" t="str">
        <f t="shared" si="358"/>
        <v/>
      </c>
      <c r="X1791" s="22" t="str">
        <f t="shared" si="359"/>
        <v/>
      </c>
      <c r="Y1791" s="22">
        <f t="shared" si="360"/>
        <v>0</v>
      </c>
      <c r="Z1791" s="22">
        <f t="shared" si="361"/>
        <v>0</v>
      </c>
      <c r="AA1791" s="22" t="str">
        <f t="shared" si="351"/>
        <v/>
      </c>
      <c r="AB1791" s="22">
        <f>COUNTIF($G$2:G1791,G1791)</f>
        <v>0</v>
      </c>
      <c r="AC1791" s="22" t="str">
        <f t="shared" si="362"/>
        <v/>
      </c>
      <c r="AD1791" s="22" t="e">
        <f>VLOOKUP(D1791,'2-班级信息'!A:AI,35,0)</f>
        <v>#N/A</v>
      </c>
      <c r="AE1791" s="22" t="e">
        <f>VLOOKUP(D1791,'2-班级信息'!A:AL,12,0)</f>
        <v>#N/A</v>
      </c>
      <c r="AF1791" s="22" t="e">
        <f t="shared" si="352"/>
        <v>#N/A</v>
      </c>
      <c r="AG1791" s="22" t="e">
        <f t="shared" si="363"/>
        <v>#N/A</v>
      </c>
    </row>
    <row r="1792" spans="1:33">
      <c r="A1792" s="23"/>
      <c r="B1792" s="23"/>
      <c r="C1792" s="23"/>
      <c r="D1792" s="23"/>
      <c r="E1792" s="23"/>
      <c r="F1792" s="23"/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2" t="str">
        <f t="shared" si="353"/>
        <v xml:space="preserve"> </v>
      </c>
      <c r="R1792" s="22" t="str">
        <f>IF(Q1792="在读",IF(IFERROR(FIND("一",D1792),0)&gt;0,"一对一",VLOOKUP(LEFT(D1792,3),班级编码!A:H,8,0)),Q1792)</f>
        <v xml:space="preserve"> </v>
      </c>
      <c r="S1792" s="22">
        <f t="shared" si="354"/>
        <v>0</v>
      </c>
      <c r="T1792" s="22">
        <f t="shared" si="355"/>
        <v>0</v>
      </c>
      <c r="U1792" s="22" t="str">
        <f t="shared" si="356"/>
        <v/>
      </c>
      <c r="V1792" s="22" t="str">
        <f t="shared" si="357"/>
        <v/>
      </c>
      <c r="W1792" s="22" t="str">
        <f t="shared" si="358"/>
        <v/>
      </c>
      <c r="X1792" s="22" t="str">
        <f t="shared" si="359"/>
        <v/>
      </c>
      <c r="Y1792" s="22">
        <f t="shared" si="360"/>
        <v>0</v>
      </c>
      <c r="Z1792" s="22">
        <f t="shared" si="361"/>
        <v>0</v>
      </c>
      <c r="AA1792" s="22" t="str">
        <f t="shared" si="351"/>
        <v/>
      </c>
      <c r="AB1792" s="22">
        <f>COUNTIF($G$2:G1792,G1792)</f>
        <v>0</v>
      </c>
      <c r="AC1792" s="22" t="str">
        <f t="shared" si="362"/>
        <v/>
      </c>
      <c r="AD1792" s="22" t="e">
        <f>VLOOKUP(D1792,'2-班级信息'!A:AI,35,0)</f>
        <v>#N/A</v>
      </c>
      <c r="AE1792" s="22" t="e">
        <f>VLOOKUP(D1792,'2-班级信息'!A:AL,12,0)</f>
        <v>#N/A</v>
      </c>
      <c r="AF1792" s="22" t="e">
        <f t="shared" si="352"/>
        <v>#N/A</v>
      </c>
      <c r="AG1792" s="22" t="e">
        <f t="shared" si="363"/>
        <v>#N/A</v>
      </c>
    </row>
    <row r="1793" spans="1:33">
      <c r="A1793" s="23"/>
      <c r="B1793" s="23"/>
      <c r="C1793" s="23"/>
      <c r="D1793" s="23"/>
      <c r="E1793" s="23"/>
      <c r="F1793" s="23"/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2" t="str">
        <f t="shared" si="353"/>
        <v xml:space="preserve"> </v>
      </c>
      <c r="R1793" s="22" t="str">
        <f>IF(Q1793="在读",IF(IFERROR(FIND("一",D1793),0)&gt;0,"一对一",VLOOKUP(LEFT(D1793,3),班级编码!A:H,8,0)),Q1793)</f>
        <v xml:space="preserve"> </v>
      </c>
      <c r="S1793" s="22">
        <f t="shared" si="354"/>
        <v>0</v>
      </c>
      <c r="T1793" s="22">
        <f t="shared" si="355"/>
        <v>0</v>
      </c>
      <c r="U1793" s="22" t="str">
        <f t="shared" si="356"/>
        <v/>
      </c>
      <c r="V1793" s="22" t="str">
        <f t="shared" si="357"/>
        <v/>
      </c>
      <c r="W1793" s="22" t="str">
        <f t="shared" si="358"/>
        <v/>
      </c>
      <c r="X1793" s="22" t="str">
        <f t="shared" si="359"/>
        <v/>
      </c>
      <c r="Y1793" s="22">
        <f t="shared" si="360"/>
        <v>0</v>
      </c>
      <c r="Z1793" s="22">
        <f t="shared" si="361"/>
        <v>0</v>
      </c>
      <c r="AA1793" s="22" t="str">
        <f t="shared" si="351"/>
        <v/>
      </c>
      <c r="AB1793" s="22">
        <f>COUNTIF($G$2:G1793,G1793)</f>
        <v>0</v>
      </c>
      <c r="AC1793" s="22" t="str">
        <f t="shared" si="362"/>
        <v/>
      </c>
      <c r="AD1793" s="22" t="e">
        <f>VLOOKUP(D1793,'2-班级信息'!A:AI,35,0)</f>
        <v>#N/A</v>
      </c>
      <c r="AE1793" s="22" t="e">
        <f>VLOOKUP(D1793,'2-班级信息'!A:AL,12,0)</f>
        <v>#N/A</v>
      </c>
      <c r="AF1793" s="22" t="e">
        <f t="shared" si="352"/>
        <v>#N/A</v>
      </c>
      <c r="AG1793" s="22" t="e">
        <f t="shared" si="363"/>
        <v>#N/A</v>
      </c>
    </row>
    <row r="1794" spans="1:33">
      <c r="A1794" s="23"/>
      <c r="B1794" s="23"/>
      <c r="C1794" s="23"/>
      <c r="D1794" s="23"/>
      <c r="E1794" s="23"/>
      <c r="F1794" s="23"/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2" t="str">
        <f t="shared" si="353"/>
        <v xml:space="preserve"> </v>
      </c>
      <c r="R1794" s="22" t="str">
        <f>IF(Q1794="在读",IF(IFERROR(FIND("一",D1794),0)&gt;0,"一对一",VLOOKUP(LEFT(D1794,3),班级编码!A:H,8,0)),Q1794)</f>
        <v xml:space="preserve"> </v>
      </c>
      <c r="S1794" s="22">
        <f t="shared" si="354"/>
        <v>0</v>
      </c>
      <c r="T1794" s="22">
        <f t="shared" si="355"/>
        <v>0</v>
      </c>
      <c r="U1794" s="22" t="str">
        <f t="shared" si="356"/>
        <v/>
      </c>
      <c r="V1794" s="22" t="str">
        <f t="shared" si="357"/>
        <v/>
      </c>
      <c r="W1794" s="22" t="str">
        <f t="shared" si="358"/>
        <v/>
      </c>
      <c r="X1794" s="22" t="str">
        <f t="shared" si="359"/>
        <v/>
      </c>
      <c r="Y1794" s="22">
        <f t="shared" si="360"/>
        <v>0</v>
      </c>
      <c r="Z1794" s="22">
        <f t="shared" si="361"/>
        <v>0</v>
      </c>
      <c r="AA1794" s="22" t="str">
        <f t="shared" ref="AA1794:AA1857" si="364">IF(COUNTIF(G:G,G1794)&gt;1,"重复","")</f>
        <v/>
      </c>
      <c r="AB1794" s="22">
        <f>COUNTIF($G$2:G1794,G1794)</f>
        <v>0</v>
      </c>
      <c r="AC1794" s="22" t="str">
        <f t="shared" si="362"/>
        <v/>
      </c>
      <c r="AD1794" s="22" t="e">
        <f>VLOOKUP(D1794,'2-班级信息'!A:AI,35,0)</f>
        <v>#N/A</v>
      </c>
      <c r="AE1794" s="22" t="e">
        <f>VLOOKUP(D1794,'2-班级信息'!A:AL,12,0)</f>
        <v>#N/A</v>
      </c>
      <c r="AF1794" s="22" t="e">
        <f t="shared" ref="AF1794:AF1857" si="365">IF(R1794="一对一","一对一",VLOOKUP(I1794,AH:AI,2,0))</f>
        <v>#N/A</v>
      </c>
      <c r="AG1794" s="22" t="e">
        <f t="shared" si="363"/>
        <v>#N/A</v>
      </c>
    </row>
    <row r="1795" spans="1:33">
      <c r="A1795" s="23"/>
      <c r="B1795" s="23"/>
      <c r="C1795" s="23"/>
      <c r="D1795" s="23"/>
      <c r="E1795" s="23"/>
      <c r="F1795" s="23"/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2" t="str">
        <f t="shared" ref="Q1795:Q1857" si="366">IF(D1795="停读","停读",IF(D1795="未进班","未进班",IF(AND(M1795="",G1795&lt;&gt;""),"在读"," ")))</f>
        <v xml:space="preserve"> </v>
      </c>
      <c r="R1795" s="22" t="str">
        <f>IF(Q1795="在读",IF(IFERROR(FIND("一",D1795),0)&gt;0,"一对一",VLOOKUP(LEFT(D1795,3),班级编码!A:H,8,0)),Q1795)</f>
        <v xml:space="preserve"> </v>
      </c>
      <c r="S1795" s="22">
        <f t="shared" ref="S1795:S1857" si="367">+D1795</f>
        <v>0</v>
      </c>
      <c r="T1795" s="22">
        <f t="shared" ref="T1795:T1857" si="368">IFERROR(LEFT(F1795,FIND(",",F1795)-1),F1795)</f>
        <v>0</v>
      </c>
      <c r="U1795" s="22" t="str">
        <f t="shared" ref="U1795:U1857" si="369">IF(Y1795=Z1795,X1795,W1795)</f>
        <v/>
      </c>
      <c r="V1795" s="22" t="str">
        <f t="shared" ref="V1795:V1857" si="370">IF(Y1795=Z1795,W1795,X1795)</f>
        <v/>
      </c>
      <c r="W1795" s="22" t="str">
        <f t="shared" ref="W1795:W1857" si="371">IFERROR(MID(F1795,FIND(",",F1795)+1,FIND("@",SUBSTITUTE(F1795,",","@",2))-FIND(",",F1795)-1),IF(ISERROR(FIND(",",F1795)),"",MID(F1795,FIND(",",F1795)+1,20)))</f>
        <v/>
      </c>
      <c r="X1795" s="22" t="str">
        <f t="shared" ref="X1795:X1857" si="372">IFERROR(MID(F1795,FIND("@",SUBSTITUTE(F1795,",","@",2))+1,10),"")</f>
        <v/>
      </c>
      <c r="Y1795" s="22">
        <f t="shared" ref="Y1795:Y1857" si="373">LEN(W1795)</f>
        <v>0</v>
      </c>
      <c r="Z1795" s="22">
        <f t="shared" ref="Z1795:Z1857" si="374">LENB(W1795)</f>
        <v>0</v>
      </c>
      <c r="AA1795" s="22" t="str">
        <f t="shared" si="364"/>
        <v/>
      </c>
      <c r="AB1795" s="22">
        <f>COUNTIF($G$2:G1795,G1795)</f>
        <v>0</v>
      </c>
      <c r="AC1795" s="22" t="str">
        <f t="shared" ref="AC1795:AC1857" si="375">IF(IFERROR(FIND("一",D1795),0)&gt;0,"一对一",LEFT(D1795,3))</f>
        <v/>
      </c>
      <c r="AD1795" s="22" t="e">
        <f>VLOOKUP(D1795,'2-班级信息'!A:AI,35,0)</f>
        <v>#N/A</v>
      </c>
      <c r="AE1795" s="22" t="e">
        <f>VLOOKUP(D1795,'2-班级信息'!A:AL,12,0)</f>
        <v>#N/A</v>
      </c>
      <c r="AF1795" s="22" t="e">
        <f t="shared" si="365"/>
        <v>#N/A</v>
      </c>
      <c r="AG1795" s="22" t="e">
        <f t="shared" ref="AG1795:AG1857" si="376">IF(OR(AF1795="幼儿班",AF1795="中学班",AF1795="一对一"),AF1795,IF(OR(AD1795="周日晚上",AD1795="周五晚上",AD1795="周六晚上"),AD1795,IF(OR(AD1795="周六上午",AD1795="周六下午",AD1795="周日上午",AD1795="周日下午",),"小学周末白天班","小学平时"&amp;AE1795&amp;"班")))</f>
        <v>#N/A</v>
      </c>
    </row>
    <row r="1796" spans="1:33">
      <c r="A1796" s="23"/>
      <c r="B1796" s="23"/>
      <c r="C1796" s="23"/>
      <c r="D1796" s="23"/>
      <c r="E1796" s="23"/>
      <c r="F1796" s="23"/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2" t="str">
        <f t="shared" si="366"/>
        <v xml:space="preserve"> </v>
      </c>
      <c r="R1796" s="22" t="str">
        <f>IF(Q1796="在读",IF(IFERROR(FIND("一",D1796),0)&gt;0,"一对一",VLOOKUP(LEFT(D1796,3),班级编码!A:H,8,0)),Q1796)</f>
        <v xml:space="preserve"> </v>
      </c>
      <c r="S1796" s="22">
        <f t="shared" si="367"/>
        <v>0</v>
      </c>
      <c r="T1796" s="22">
        <f t="shared" si="368"/>
        <v>0</v>
      </c>
      <c r="U1796" s="22" t="str">
        <f t="shared" si="369"/>
        <v/>
      </c>
      <c r="V1796" s="22" t="str">
        <f t="shared" si="370"/>
        <v/>
      </c>
      <c r="W1796" s="22" t="str">
        <f t="shared" si="371"/>
        <v/>
      </c>
      <c r="X1796" s="22" t="str">
        <f t="shared" si="372"/>
        <v/>
      </c>
      <c r="Y1796" s="22">
        <f t="shared" si="373"/>
        <v>0</v>
      </c>
      <c r="Z1796" s="22">
        <f t="shared" si="374"/>
        <v>0</v>
      </c>
      <c r="AA1796" s="22" t="str">
        <f t="shared" si="364"/>
        <v/>
      </c>
      <c r="AB1796" s="22">
        <f>COUNTIF($G$2:G1796,G1796)</f>
        <v>0</v>
      </c>
      <c r="AC1796" s="22" t="str">
        <f t="shared" si="375"/>
        <v/>
      </c>
      <c r="AD1796" s="22" t="e">
        <f>VLOOKUP(D1796,'2-班级信息'!A:AI,35,0)</f>
        <v>#N/A</v>
      </c>
      <c r="AE1796" s="22" t="e">
        <f>VLOOKUP(D1796,'2-班级信息'!A:AL,12,0)</f>
        <v>#N/A</v>
      </c>
      <c r="AF1796" s="22" t="e">
        <f t="shared" si="365"/>
        <v>#N/A</v>
      </c>
      <c r="AG1796" s="22" t="e">
        <f t="shared" si="376"/>
        <v>#N/A</v>
      </c>
    </row>
    <row r="1797" spans="1:33">
      <c r="A1797" s="23"/>
      <c r="B1797" s="23"/>
      <c r="C1797" s="23"/>
      <c r="D1797" s="23"/>
      <c r="E1797" s="23"/>
      <c r="F1797" s="23"/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2" t="str">
        <f t="shared" si="366"/>
        <v xml:space="preserve"> </v>
      </c>
      <c r="R1797" s="22" t="str">
        <f>IF(Q1797="在读",IF(IFERROR(FIND("一",D1797),0)&gt;0,"一对一",VLOOKUP(LEFT(D1797,3),班级编码!A:H,8,0)),Q1797)</f>
        <v xml:space="preserve"> </v>
      </c>
      <c r="S1797" s="22">
        <f t="shared" si="367"/>
        <v>0</v>
      </c>
      <c r="T1797" s="22">
        <f t="shared" si="368"/>
        <v>0</v>
      </c>
      <c r="U1797" s="22" t="str">
        <f t="shared" si="369"/>
        <v/>
      </c>
      <c r="V1797" s="22" t="str">
        <f t="shared" si="370"/>
        <v/>
      </c>
      <c r="W1797" s="22" t="str">
        <f t="shared" si="371"/>
        <v/>
      </c>
      <c r="X1797" s="22" t="str">
        <f t="shared" si="372"/>
        <v/>
      </c>
      <c r="Y1797" s="22">
        <f t="shared" si="373"/>
        <v>0</v>
      </c>
      <c r="Z1797" s="22">
        <f t="shared" si="374"/>
        <v>0</v>
      </c>
      <c r="AA1797" s="22" t="str">
        <f t="shared" si="364"/>
        <v/>
      </c>
      <c r="AB1797" s="22">
        <f>COUNTIF($G$2:G1797,G1797)</f>
        <v>0</v>
      </c>
      <c r="AC1797" s="22" t="str">
        <f t="shared" si="375"/>
        <v/>
      </c>
      <c r="AD1797" s="22" t="e">
        <f>VLOOKUP(D1797,'2-班级信息'!A:AI,35,0)</f>
        <v>#N/A</v>
      </c>
      <c r="AE1797" s="22" t="e">
        <f>VLOOKUP(D1797,'2-班级信息'!A:AL,12,0)</f>
        <v>#N/A</v>
      </c>
      <c r="AF1797" s="22" t="e">
        <f t="shared" si="365"/>
        <v>#N/A</v>
      </c>
      <c r="AG1797" s="22" t="e">
        <f t="shared" si="376"/>
        <v>#N/A</v>
      </c>
    </row>
    <row r="1798" spans="1:33">
      <c r="A1798" s="23"/>
      <c r="B1798" s="23"/>
      <c r="C1798" s="23"/>
      <c r="D1798" s="23"/>
      <c r="E1798" s="23"/>
      <c r="F1798" s="23"/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2" t="str">
        <f t="shared" si="366"/>
        <v xml:space="preserve"> </v>
      </c>
      <c r="R1798" s="22" t="str">
        <f>IF(Q1798="在读",IF(IFERROR(FIND("一",D1798),0)&gt;0,"一对一",VLOOKUP(LEFT(D1798,3),班级编码!A:H,8,0)),Q1798)</f>
        <v xml:space="preserve"> </v>
      </c>
      <c r="S1798" s="22">
        <f t="shared" si="367"/>
        <v>0</v>
      </c>
      <c r="T1798" s="22">
        <f t="shared" si="368"/>
        <v>0</v>
      </c>
      <c r="U1798" s="22" t="str">
        <f t="shared" si="369"/>
        <v/>
      </c>
      <c r="V1798" s="22" t="str">
        <f t="shared" si="370"/>
        <v/>
      </c>
      <c r="W1798" s="22" t="str">
        <f t="shared" si="371"/>
        <v/>
      </c>
      <c r="X1798" s="22" t="str">
        <f t="shared" si="372"/>
        <v/>
      </c>
      <c r="Y1798" s="22">
        <f t="shared" si="373"/>
        <v>0</v>
      </c>
      <c r="Z1798" s="22">
        <f t="shared" si="374"/>
        <v>0</v>
      </c>
      <c r="AA1798" s="22" t="str">
        <f t="shared" si="364"/>
        <v/>
      </c>
      <c r="AB1798" s="22">
        <f>COUNTIF($G$2:G1798,G1798)</f>
        <v>0</v>
      </c>
      <c r="AC1798" s="22" t="str">
        <f t="shared" si="375"/>
        <v/>
      </c>
      <c r="AD1798" s="22" t="e">
        <f>VLOOKUP(D1798,'2-班级信息'!A:AI,35,0)</f>
        <v>#N/A</v>
      </c>
      <c r="AE1798" s="22" t="e">
        <f>VLOOKUP(D1798,'2-班级信息'!A:AL,12,0)</f>
        <v>#N/A</v>
      </c>
      <c r="AF1798" s="22" t="e">
        <f t="shared" si="365"/>
        <v>#N/A</v>
      </c>
      <c r="AG1798" s="22" t="e">
        <f t="shared" si="376"/>
        <v>#N/A</v>
      </c>
    </row>
    <row r="1799" spans="1:33">
      <c r="A1799" s="23"/>
      <c r="B1799" s="23"/>
      <c r="C1799" s="23"/>
      <c r="D1799" s="23"/>
      <c r="E1799" s="23"/>
      <c r="F1799" s="23"/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2" t="str">
        <f t="shared" si="366"/>
        <v xml:space="preserve"> </v>
      </c>
      <c r="R1799" s="22" t="str">
        <f>IF(Q1799="在读",IF(IFERROR(FIND("一",D1799),0)&gt;0,"一对一",VLOOKUP(LEFT(D1799,3),班级编码!A:H,8,0)),Q1799)</f>
        <v xml:space="preserve"> </v>
      </c>
      <c r="S1799" s="22">
        <f t="shared" si="367"/>
        <v>0</v>
      </c>
      <c r="T1799" s="22">
        <f t="shared" si="368"/>
        <v>0</v>
      </c>
      <c r="U1799" s="22" t="str">
        <f t="shared" si="369"/>
        <v/>
      </c>
      <c r="V1799" s="22" t="str">
        <f t="shared" si="370"/>
        <v/>
      </c>
      <c r="W1799" s="22" t="str">
        <f t="shared" si="371"/>
        <v/>
      </c>
      <c r="X1799" s="22" t="str">
        <f t="shared" si="372"/>
        <v/>
      </c>
      <c r="Y1799" s="22">
        <f t="shared" si="373"/>
        <v>0</v>
      </c>
      <c r="Z1799" s="22">
        <f t="shared" si="374"/>
        <v>0</v>
      </c>
      <c r="AA1799" s="22" t="str">
        <f t="shared" si="364"/>
        <v/>
      </c>
      <c r="AB1799" s="22">
        <f>COUNTIF($G$2:G1799,G1799)</f>
        <v>0</v>
      </c>
      <c r="AC1799" s="22" t="str">
        <f t="shared" si="375"/>
        <v/>
      </c>
      <c r="AD1799" s="22" t="e">
        <f>VLOOKUP(D1799,'2-班级信息'!A:AI,35,0)</f>
        <v>#N/A</v>
      </c>
      <c r="AE1799" s="22" t="e">
        <f>VLOOKUP(D1799,'2-班级信息'!A:AL,12,0)</f>
        <v>#N/A</v>
      </c>
      <c r="AF1799" s="22" t="e">
        <f t="shared" si="365"/>
        <v>#N/A</v>
      </c>
      <c r="AG1799" s="22" t="e">
        <f t="shared" si="376"/>
        <v>#N/A</v>
      </c>
    </row>
    <row r="1800" spans="1:33">
      <c r="A1800" s="23"/>
      <c r="B1800" s="23"/>
      <c r="C1800" s="23"/>
      <c r="D1800" s="23"/>
      <c r="E1800" s="23"/>
      <c r="F1800" s="23"/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2" t="str">
        <f t="shared" si="366"/>
        <v xml:space="preserve"> </v>
      </c>
      <c r="R1800" s="22" t="str">
        <f>IF(Q1800="在读",IF(IFERROR(FIND("一",D1800),0)&gt;0,"一对一",VLOOKUP(LEFT(D1800,3),班级编码!A:H,8,0)),Q1800)</f>
        <v xml:space="preserve"> </v>
      </c>
      <c r="S1800" s="22">
        <f t="shared" si="367"/>
        <v>0</v>
      </c>
      <c r="T1800" s="22">
        <f t="shared" si="368"/>
        <v>0</v>
      </c>
      <c r="U1800" s="22" t="str">
        <f t="shared" si="369"/>
        <v/>
      </c>
      <c r="V1800" s="22" t="str">
        <f t="shared" si="370"/>
        <v/>
      </c>
      <c r="W1800" s="22" t="str">
        <f t="shared" si="371"/>
        <v/>
      </c>
      <c r="X1800" s="22" t="str">
        <f t="shared" si="372"/>
        <v/>
      </c>
      <c r="Y1800" s="22">
        <f t="shared" si="373"/>
        <v>0</v>
      </c>
      <c r="Z1800" s="22">
        <f t="shared" si="374"/>
        <v>0</v>
      </c>
      <c r="AA1800" s="22" t="str">
        <f t="shared" si="364"/>
        <v/>
      </c>
      <c r="AB1800" s="22">
        <f>COUNTIF($G$2:G1800,G1800)</f>
        <v>0</v>
      </c>
      <c r="AC1800" s="22" t="str">
        <f t="shared" si="375"/>
        <v/>
      </c>
      <c r="AD1800" s="22" t="e">
        <f>VLOOKUP(D1800,'2-班级信息'!A:AI,35,0)</f>
        <v>#N/A</v>
      </c>
      <c r="AE1800" s="22" t="e">
        <f>VLOOKUP(D1800,'2-班级信息'!A:AL,12,0)</f>
        <v>#N/A</v>
      </c>
      <c r="AF1800" s="22" t="e">
        <f t="shared" si="365"/>
        <v>#N/A</v>
      </c>
      <c r="AG1800" s="22" t="e">
        <f t="shared" si="376"/>
        <v>#N/A</v>
      </c>
    </row>
    <row r="1801" spans="1:33">
      <c r="A1801" s="23"/>
      <c r="B1801" s="23"/>
      <c r="C1801" s="23"/>
      <c r="D1801" s="23"/>
      <c r="E1801" s="23"/>
      <c r="F1801" s="23"/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2" t="str">
        <f t="shared" si="366"/>
        <v xml:space="preserve"> </v>
      </c>
      <c r="R1801" s="22" t="str">
        <f>IF(Q1801="在读",IF(IFERROR(FIND("一",D1801),0)&gt;0,"一对一",VLOOKUP(LEFT(D1801,3),班级编码!A:H,8,0)),Q1801)</f>
        <v xml:space="preserve"> </v>
      </c>
      <c r="S1801" s="22">
        <f t="shared" si="367"/>
        <v>0</v>
      </c>
      <c r="T1801" s="22">
        <f t="shared" si="368"/>
        <v>0</v>
      </c>
      <c r="U1801" s="22" t="str">
        <f t="shared" si="369"/>
        <v/>
      </c>
      <c r="V1801" s="22" t="str">
        <f t="shared" si="370"/>
        <v/>
      </c>
      <c r="W1801" s="22" t="str">
        <f t="shared" si="371"/>
        <v/>
      </c>
      <c r="X1801" s="22" t="str">
        <f t="shared" si="372"/>
        <v/>
      </c>
      <c r="Y1801" s="22">
        <f t="shared" si="373"/>
        <v>0</v>
      </c>
      <c r="Z1801" s="22">
        <f t="shared" si="374"/>
        <v>0</v>
      </c>
      <c r="AA1801" s="22" t="str">
        <f t="shared" si="364"/>
        <v/>
      </c>
      <c r="AB1801" s="22">
        <f>COUNTIF($G$2:G1801,G1801)</f>
        <v>0</v>
      </c>
      <c r="AC1801" s="22" t="str">
        <f t="shared" si="375"/>
        <v/>
      </c>
      <c r="AD1801" s="22" t="e">
        <f>VLOOKUP(D1801,'2-班级信息'!A:AI,35,0)</f>
        <v>#N/A</v>
      </c>
      <c r="AE1801" s="22" t="e">
        <f>VLOOKUP(D1801,'2-班级信息'!A:AL,12,0)</f>
        <v>#N/A</v>
      </c>
      <c r="AF1801" s="22" t="e">
        <f t="shared" si="365"/>
        <v>#N/A</v>
      </c>
      <c r="AG1801" s="22" t="e">
        <f t="shared" si="376"/>
        <v>#N/A</v>
      </c>
    </row>
    <row r="1802" spans="1:33">
      <c r="A1802" s="23"/>
      <c r="B1802" s="23"/>
      <c r="C1802" s="23"/>
      <c r="D1802" s="23"/>
      <c r="E1802" s="23"/>
      <c r="F1802" s="23"/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2" t="str">
        <f t="shared" si="366"/>
        <v xml:space="preserve"> </v>
      </c>
      <c r="R1802" s="22" t="str">
        <f>IF(Q1802="在读",IF(IFERROR(FIND("一",D1802),0)&gt;0,"一对一",VLOOKUP(LEFT(D1802,3),班级编码!A:H,8,0)),Q1802)</f>
        <v xml:space="preserve"> </v>
      </c>
      <c r="S1802" s="22">
        <f t="shared" si="367"/>
        <v>0</v>
      </c>
      <c r="T1802" s="22">
        <f t="shared" si="368"/>
        <v>0</v>
      </c>
      <c r="U1802" s="22" t="str">
        <f t="shared" si="369"/>
        <v/>
      </c>
      <c r="V1802" s="22" t="str">
        <f t="shared" si="370"/>
        <v/>
      </c>
      <c r="W1802" s="22" t="str">
        <f t="shared" si="371"/>
        <v/>
      </c>
      <c r="X1802" s="22" t="str">
        <f t="shared" si="372"/>
        <v/>
      </c>
      <c r="Y1802" s="22">
        <f t="shared" si="373"/>
        <v>0</v>
      </c>
      <c r="Z1802" s="22">
        <f t="shared" si="374"/>
        <v>0</v>
      </c>
      <c r="AA1802" s="22" t="str">
        <f t="shared" si="364"/>
        <v/>
      </c>
      <c r="AB1802" s="22">
        <f>COUNTIF($G$2:G1802,G1802)</f>
        <v>0</v>
      </c>
      <c r="AC1802" s="22" t="str">
        <f t="shared" si="375"/>
        <v/>
      </c>
      <c r="AD1802" s="22" t="e">
        <f>VLOOKUP(D1802,'2-班级信息'!A:AI,35,0)</f>
        <v>#N/A</v>
      </c>
      <c r="AE1802" s="22" t="e">
        <f>VLOOKUP(D1802,'2-班级信息'!A:AL,12,0)</f>
        <v>#N/A</v>
      </c>
      <c r="AF1802" s="22" t="e">
        <f t="shared" si="365"/>
        <v>#N/A</v>
      </c>
      <c r="AG1802" s="22" t="e">
        <f t="shared" si="376"/>
        <v>#N/A</v>
      </c>
    </row>
    <row r="1803" spans="1:33">
      <c r="A1803" s="23"/>
      <c r="B1803" s="23"/>
      <c r="C1803" s="23"/>
      <c r="D1803" s="23"/>
      <c r="E1803" s="23"/>
      <c r="F1803" s="23"/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2" t="str">
        <f t="shared" si="366"/>
        <v xml:space="preserve"> </v>
      </c>
      <c r="R1803" s="22" t="str">
        <f>IF(Q1803="在读",IF(IFERROR(FIND("一",D1803),0)&gt;0,"一对一",VLOOKUP(LEFT(D1803,3),班级编码!A:H,8,0)),Q1803)</f>
        <v xml:space="preserve"> </v>
      </c>
      <c r="S1803" s="22">
        <f t="shared" si="367"/>
        <v>0</v>
      </c>
      <c r="T1803" s="22">
        <f t="shared" si="368"/>
        <v>0</v>
      </c>
      <c r="U1803" s="22" t="str">
        <f t="shared" si="369"/>
        <v/>
      </c>
      <c r="V1803" s="22" t="str">
        <f t="shared" si="370"/>
        <v/>
      </c>
      <c r="W1803" s="22" t="str">
        <f t="shared" si="371"/>
        <v/>
      </c>
      <c r="X1803" s="22" t="str">
        <f t="shared" si="372"/>
        <v/>
      </c>
      <c r="Y1803" s="22">
        <f t="shared" si="373"/>
        <v>0</v>
      </c>
      <c r="Z1803" s="22">
        <f t="shared" si="374"/>
        <v>0</v>
      </c>
      <c r="AA1803" s="22" t="str">
        <f t="shared" si="364"/>
        <v/>
      </c>
      <c r="AB1803" s="22">
        <f>COUNTIF($G$2:G1803,G1803)</f>
        <v>0</v>
      </c>
      <c r="AC1803" s="22" t="str">
        <f t="shared" si="375"/>
        <v/>
      </c>
      <c r="AD1803" s="22" t="e">
        <f>VLOOKUP(D1803,'2-班级信息'!A:AI,35,0)</f>
        <v>#N/A</v>
      </c>
      <c r="AE1803" s="22" t="e">
        <f>VLOOKUP(D1803,'2-班级信息'!A:AL,12,0)</f>
        <v>#N/A</v>
      </c>
      <c r="AF1803" s="22" t="e">
        <f t="shared" si="365"/>
        <v>#N/A</v>
      </c>
      <c r="AG1803" s="22" t="e">
        <f t="shared" si="376"/>
        <v>#N/A</v>
      </c>
    </row>
    <row r="1804" spans="1:33">
      <c r="A1804" s="23"/>
      <c r="B1804" s="23"/>
      <c r="C1804" s="23"/>
      <c r="D1804" s="23"/>
      <c r="E1804" s="23"/>
      <c r="F1804" s="23"/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2" t="str">
        <f t="shared" si="366"/>
        <v xml:space="preserve"> </v>
      </c>
      <c r="R1804" s="22" t="str">
        <f>IF(Q1804="在读",IF(IFERROR(FIND("一",D1804),0)&gt;0,"一对一",VLOOKUP(LEFT(D1804,3),班级编码!A:H,8,0)),Q1804)</f>
        <v xml:space="preserve"> </v>
      </c>
      <c r="S1804" s="22">
        <f t="shared" si="367"/>
        <v>0</v>
      </c>
      <c r="T1804" s="22">
        <f t="shared" si="368"/>
        <v>0</v>
      </c>
      <c r="U1804" s="22" t="str">
        <f t="shared" si="369"/>
        <v/>
      </c>
      <c r="V1804" s="22" t="str">
        <f t="shared" si="370"/>
        <v/>
      </c>
      <c r="W1804" s="22" t="str">
        <f t="shared" si="371"/>
        <v/>
      </c>
      <c r="X1804" s="22" t="str">
        <f t="shared" si="372"/>
        <v/>
      </c>
      <c r="Y1804" s="22">
        <f t="shared" si="373"/>
        <v>0</v>
      </c>
      <c r="Z1804" s="22">
        <f t="shared" si="374"/>
        <v>0</v>
      </c>
      <c r="AA1804" s="22" t="str">
        <f t="shared" si="364"/>
        <v/>
      </c>
      <c r="AB1804" s="22">
        <f>COUNTIF($G$2:G1804,G1804)</f>
        <v>0</v>
      </c>
      <c r="AC1804" s="22" t="str">
        <f t="shared" si="375"/>
        <v/>
      </c>
      <c r="AD1804" s="22" t="e">
        <f>VLOOKUP(D1804,'2-班级信息'!A:AI,35,0)</f>
        <v>#N/A</v>
      </c>
      <c r="AE1804" s="22" t="e">
        <f>VLOOKUP(D1804,'2-班级信息'!A:AL,12,0)</f>
        <v>#N/A</v>
      </c>
      <c r="AF1804" s="22" t="e">
        <f t="shared" si="365"/>
        <v>#N/A</v>
      </c>
      <c r="AG1804" s="22" t="e">
        <f t="shared" si="376"/>
        <v>#N/A</v>
      </c>
    </row>
    <row r="1805" spans="1:33">
      <c r="A1805" s="23"/>
      <c r="B1805" s="23"/>
      <c r="C1805" s="23"/>
      <c r="D1805" s="23"/>
      <c r="E1805" s="23"/>
      <c r="F1805" s="23"/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2" t="str">
        <f t="shared" si="366"/>
        <v xml:space="preserve"> </v>
      </c>
      <c r="R1805" s="22" t="str">
        <f>IF(Q1805="在读",IF(IFERROR(FIND("一",D1805),0)&gt;0,"一对一",VLOOKUP(LEFT(D1805,3),班级编码!A:H,8,0)),Q1805)</f>
        <v xml:space="preserve"> </v>
      </c>
      <c r="S1805" s="22">
        <f t="shared" si="367"/>
        <v>0</v>
      </c>
      <c r="T1805" s="22">
        <f t="shared" si="368"/>
        <v>0</v>
      </c>
      <c r="U1805" s="22" t="str">
        <f t="shared" si="369"/>
        <v/>
      </c>
      <c r="V1805" s="22" t="str">
        <f t="shared" si="370"/>
        <v/>
      </c>
      <c r="W1805" s="22" t="str">
        <f t="shared" si="371"/>
        <v/>
      </c>
      <c r="X1805" s="22" t="str">
        <f t="shared" si="372"/>
        <v/>
      </c>
      <c r="Y1805" s="22">
        <f t="shared" si="373"/>
        <v>0</v>
      </c>
      <c r="Z1805" s="22">
        <f t="shared" si="374"/>
        <v>0</v>
      </c>
      <c r="AA1805" s="22" t="str">
        <f t="shared" si="364"/>
        <v/>
      </c>
      <c r="AB1805" s="22">
        <f>COUNTIF($G$2:G1805,G1805)</f>
        <v>0</v>
      </c>
      <c r="AC1805" s="22" t="str">
        <f t="shared" si="375"/>
        <v/>
      </c>
      <c r="AD1805" s="22" t="e">
        <f>VLOOKUP(D1805,'2-班级信息'!A:AI,35,0)</f>
        <v>#N/A</v>
      </c>
      <c r="AE1805" s="22" t="e">
        <f>VLOOKUP(D1805,'2-班级信息'!A:AL,12,0)</f>
        <v>#N/A</v>
      </c>
      <c r="AF1805" s="22" t="e">
        <f t="shared" si="365"/>
        <v>#N/A</v>
      </c>
      <c r="AG1805" s="22" t="e">
        <f t="shared" si="376"/>
        <v>#N/A</v>
      </c>
    </row>
    <row r="1806" spans="1:33">
      <c r="A1806" s="23"/>
      <c r="B1806" s="23"/>
      <c r="C1806" s="23"/>
      <c r="D1806" s="23"/>
      <c r="E1806" s="23"/>
      <c r="F1806" s="23"/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2" t="str">
        <f t="shared" si="366"/>
        <v xml:space="preserve"> </v>
      </c>
      <c r="R1806" s="22" t="str">
        <f>IF(Q1806="在读",IF(IFERROR(FIND("一",D1806),0)&gt;0,"一对一",VLOOKUP(LEFT(D1806,3),班级编码!A:H,8,0)),Q1806)</f>
        <v xml:space="preserve"> </v>
      </c>
      <c r="S1806" s="22">
        <f t="shared" si="367"/>
        <v>0</v>
      </c>
      <c r="T1806" s="22">
        <f t="shared" si="368"/>
        <v>0</v>
      </c>
      <c r="U1806" s="22" t="str">
        <f t="shared" si="369"/>
        <v/>
      </c>
      <c r="V1806" s="22" t="str">
        <f t="shared" si="370"/>
        <v/>
      </c>
      <c r="W1806" s="22" t="str">
        <f t="shared" si="371"/>
        <v/>
      </c>
      <c r="X1806" s="22" t="str">
        <f t="shared" si="372"/>
        <v/>
      </c>
      <c r="Y1806" s="22">
        <f t="shared" si="373"/>
        <v>0</v>
      </c>
      <c r="Z1806" s="22">
        <f t="shared" si="374"/>
        <v>0</v>
      </c>
      <c r="AA1806" s="22" t="str">
        <f t="shared" si="364"/>
        <v/>
      </c>
      <c r="AB1806" s="22">
        <f>COUNTIF($G$2:G1806,G1806)</f>
        <v>0</v>
      </c>
      <c r="AC1806" s="22" t="str">
        <f t="shared" si="375"/>
        <v/>
      </c>
      <c r="AD1806" s="22" t="e">
        <f>VLOOKUP(D1806,'2-班级信息'!A:AI,35,0)</f>
        <v>#N/A</v>
      </c>
      <c r="AE1806" s="22" t="e">
        <f>VLOOKUP(D1806,'2-班级信息'!A:AL,12,0)</f>
        <v>#N/A</v>
      </c>
      <c r="AF1806" s="22" t="e">
        <f t="shared" si="365"/>
        <v>#N/A</v>
      </c>
      <c r="AG1806" s="22" t="e">
        <f t="shared" si="376"/>
        <v>#N/A</v>
      </c>
    </row>
    <row r="1807" spans="1:33">
      <c r="A1807" s="23"/>
      <c r="B1807" s="23"/>
      <c r="C1807" s="23"/>
      <c r="D1807" s="23"/>
      <c r="E1807" s="23"/>
      <c r="F1807" s="23"/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2" t="str">
        <f t="shared" si="366"/>
        <v xml:space="preserve"> </v>
      </c>
      <c r="R1807" s="22" t="str">
        <f>IF(Q1807="在读",IF(IFERROR(FIND("一",D1807),0)&gt;0,"一对一",VLOOKUP(LEFT(D1807,3),班级编码!A:H,8,0)),Q1807)</f>
        <v xml:space="preserve"> </v>
      </c>
      <c r="S1807" s="22">
        <f t="shared" si="367"/>
        <v>0</v>
      </c>
      <c r="T1807" s="22">
        <f t="shared" si="368"/>
        <v>0</v>
      </c>
      <c r="U1807" s="22" t="str">
        <f t="shared" si="369"/>
        <v/>
      </c>
      <c r="V1807" s="22" t="str">
        <f t="shared" si="370"/>
        <v/>
      </c>
      <c r="W1807" s="22" t="str">
        <f t="shared" si="371"/>
        <v/>
      </c>
      <c r="X1807" s="22" t="str">
        <f t="shared" si="372"/>
        <v/>
      </c>
      <c r="Y1807" s="22">
        <f t="shared" si="373"/>
        <v>0</v>
      </c>
      <c r="Z1807" s="22">
        <f t="shared" si="374"/>
        <v>0</v>
      </c>
      <c r="AA1807" s="22" t="str">
        <f t="shared" si="364"/>
        <v/>
      </c>
      <c r="AB1807" s="22">
        <f>COUNTIF($G$2:G1807,G1807)</f>
        <v>0</v>
      </c>
      <c r="AC1807" s="22" t="str">
        <f t="shared" si="375"/>
        <v/>
      </c>
      <c r="AD1807" s="22" t="e">
        <f>VLOOKUP(D1807,'2-班级信息'!A:AI,35,0)</f>
        <v>#N/A</v>
      </c>
      <c r="AE1807" s="22" t="e">
        <f>VLOOKUP(D1807,'2-班级信息'!A:AL,12,0)</f>
        <v>#N/A</v>
      </c>
      <c r="AF1807" s="22" t="e">
        <f t="shared" si="365"/>
        <v>#N/A</v>
      </c>
      <c r="AG1807" s="22" t="e">
        <f t="shared" si="376"/>
        <v>#N/A</v>
      </c>
    </row>
    <row r="1808" spans="1:33">
      <c r="A1808" s="23"/>
      <c r="B1808" s="23"/>
      <c r="C1808" s="23"/>
      <c r="D1808" s="23"/>
      <c r="E1808" s="23"/>
      <c r="F1808" s="23"/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2" t="str">
        <f t="shared" si="366"/>
        <v xml:space="preserve"> </v>
      </c>
      <c r="R1808" s="22" t="str">
        <f>IF(Q1808="在读",IF(IFERROR(FIND("一",D1808),0)&gt;0,"一对一",VLOOKUP(LEFT(D1808,3),班级编码!A:H,8,0)),Q1808)</f>
        <v xml:space="preserve"> </v>
      </c>
      <c r="S1808" s="22">
        <f t="shared" si="367"/>
        <v>0</v>
      </c>
      <c r="T1808" s="22">
        <f t="shared" si="368"/>
        <v>0</v>
      </c>
      <c r="U1808" s="22" t="str">
        <f t="shared" si="369"/>
        <v/>
      </c>
      <c r="V1808" s="22" t="str">
        <f t="shared" si="370"/>
        <v/>
      </c>
      <c r="W1808" s="22" t="str">
        <f t="shared" si="371"/>
        <v/>
      </c>
      <c r="X1808" s="22" t="str">
        <f t="shared" si="372"/>
        <v/>
      </c>
      <c r="Y1808" s="22">
        <f t="shared" si="373"/>
        <v>0</v>
      </c>
      <c r="Z1808" s="22">
        <f t="shared" si="374"/>
        <v>0</v>
      </c>
      <c r="AA1808" s="22" t="str">
        <f t="shared" si="364"/>
        <v/>
      </c>
      <c r="AB1808" s="22">
        <f>COUNTIF($G$2:G1808,G1808)</f>
        <v>0</v>
      </c>
      <c r="AC1808" s="22" t="str">
        <f t="shared" si="375"/>
        <v/>
      </c>
      <c r="AD1808" s="22" t="e">
        <f>VLOOKUP(D1808,'2-班级信息'!A:AI,35,0)</f>
        <v>#N/A</v>
      </c>
      <c r="AE1808" s="22" t="e">
        <f>VLOOKUP(D1808,'2-班级信息'!A:AL,12,0)</f>
        <v>#N/A</v>
      </c>
      <c r="AF1808" s="22" t="e">
        <f t="shared" si="365"/>
        <v>#N/A</v>
      </c>
      <c r="AG1808" s="22" t="e">
        <f t="shared" si="376"/>
        <v>#N/A</v>
      </c>
    </row>
    <row r="1809" spans="1:33">
      <c r="A1809" s="23"/>
      <c r="B1809" s="23"/>
      <c r="C1809" s="23"/>
      <c r="D1809" s="23"/>
      <c r="E1809" s="23"/>
      <c r="F1809" s="23"/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2" t="str">
        <f t="shared" si="366"/>
        <v xml:space="preserve"> </v>
      </c>
      <c r="R1809" s="22" t="str">
        <f>IF(Q1809="在读",IF(IFERROR(FIND("一",D1809),0)&gt;0,"一对一",VLOOKUP(LEFT(D1809,3),班级编码!A:H,8,0)),Q1809)</f>
        <v xml:space="preserve"> </v>
      </c>
      <c r="S1809" s="22">
        <f t="shared" si="367"/>
        <v>0</v>
      </c>
      <c r="T1809" s="22">
        <f t="shared" si="368"/>
        <v>0</v>
      </c>
      <c r="U1809" s="22" t="str">
        <f t="shared" si="369"/>
        <v/>
      </c>
      <c r="V1809" s="22" t="str">
        <f t="shared" si="370"/>
        <v/>
      </c>
      <c r="W1809" s="22" t="str">
        <f t="shared" si="371"/>
        <v/>
      </c>
      <c r="X1809" s="22" t="str">
        <f t="shared" si="372"/>
        <v/>
      </c>
      <c r="Y1809" s="22">
        <f t="shared" si="373"/>
        <v>0</v>
      </c>
      <c r="Z1809" s="22">
        <f t="shared" si="374"/>
        <v>0</v>
      </c>
      <c r="AA1809" s="22" t="str">
        <f t="shared" si="364"/>
        <v/>
      </c>
      <c r="AB1809" s="22">
        <f>COUNTIF($G$2:G1809,G1809)</f>
        <v>0</v>
      </c>
      <c r="AC1809" s="22" t="str">
        <f t="shared" si="375"/>
        <v/>
      </c>
      <c r="AD1809" s="22" t="e">
        <f>VLOOKUP(D1809,'2-班级信息'!A:AI,35,0)</f>
        <v>#N/A</v>
      </c>
      <c r="AE1809" s="22" t="e">
        <f>VLOOKUP(D1809,'2-班级信息'!A:AL,12,0)</f>
        <v>#N/A</v>
      </c>
      <c r="AF1809" s="22" t="e">
        <f t="shared" si="365"/>
        <v>#N/A</v>
      </c>
      <c r="AG1809" s="22" t="e">
        <f t="shared" si="376"/>
        <v>#N/A</v>
      </c>
    </row>
    <row r="1810" spans="1:33">
      <c r="A1810" s="23"/>
      <c r="B1810" s="23"/>
      <c r="C1810" s="23"/>
      <c r="D1810" s="23"/>
      <c r="E1810" s="23"/>
      <c r="F1810" s="23"/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2" t="str">
        <f t="shared" si="366"/>
        <v xml:space="preserve"> </v>
      </c>
      <c r="R1810" s="22" t="str">
        <f>IF(Q1810="在读",IF(IFERROR(FIND("一",D1810),0)&gt;0,"一对一",VLOOKUP(LEFT(D1810,3),班级编码!A:H,8,0)),Q1810)</f>
        <v xml:space="preserve"> </v>
      </c>
      <c r="S1810" s="22">
        <f t="shared" si="367"/>
        <v>0</v>
      </c>
      <c r="T1810" s="22">
        <f t="shared" si="368"/>
        <v>0</v>
      </c>
      <c r="U1810" s="22" t="str">
        <f t="shared" si="369"/>
        <v/>
      </c>
      <c r="V1810" s="22" t="str">
        <f t="shared" si="370"/>
        <v/>
      </c>
      <c r="W1810" s="22" t="str">
        <f t="shared" si="371"/>
        <v/>
      </c>
      <c r="X1810" s="22" t="str">
        <f t="shared" si="372"/>
        <v/>
      </c>
      <c r="Y1810" s="22">
        <f t="shared" si="373"/>
        <v>0</v>
      </c>
      <c r="Z1810" s="22">
        <f t="shared" si="374"/>
        <v>0</v>
      </c>
      <c r="AA1810" s="22" t="str">
        <f t="shared" si="364"/>
        <v/>
      </c>
      <c r="AB1810" s="22">
        <f>COUNTIF($G$2:G1810,G1810)</f>
        <v>0</v>
      </c>
      <c r="AC1810" s="22" t="str">
        <f t="shared" si="375"/>
        <v/>
      </c>
      <c r="AD1810" s="22" t="e">
        <f>VLOOKUP(D1810,'2-班级信息'!A:AI,35,0)</f>
        <v>#N/A</v>
      </c>
      <c r="AE1810" s="22" t="e">
        <f>VLOOKUP(D1810,'2-班级信息'!A:AL,12,0)</f>
        <v>#N/A</v>
      </c>
      <c r="AF1810" s="22" t="e">
        <f t="shared" si="365"/>
        <v>#N/A</v>
      </c>
      <c r="AG1810" s="22" t="e">
        <f t="shared" si="376"/>
        <v>#N/A</v>
      </c>
    </row>
    <row r="1811" spans="1:33">
      <c r="A1811" s="23"/>
      <c r="B1811" s="23"/>
      <c r="C1811" s="23"/>
      <c r="D1811" s="23"/>
      <c r="E1811" s="23"/>
      <c r="F1811" s="23"/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2" t="str">
        <f t="shared" si="366"/>
        <v xml:space="preserve"> </v>
      </c>
      <c r="R1811" s="22" t="str">
        <f>IF(Q1811="在读",IF(IFERROR(FIND("一",D1811),0)&gt;0,"一对一",VLOOKUP(LEFT(D1811,3),班级编码!A:H,8,0)),Q1811)</f>
        <v xml:space="preserve"> </v>
      </c>
      <c r="S1811" s="22">
        <f t="shared" si="367"/>
        <v>0</v>
      </c>
      <c r="T1811" s="22">
        <f t="shared" si="368"/>
        <v>0</v>
      </c>
      <c r="U1811" s="22" t="str">
        <f t="shared" si="369"/>
        <v/>
      </c>
      <c r="V1811" s="22" t="str">
        <f t="shared" si="370"/>
        <v/>
      </c>
      <c r="W1811" s="22" t="str">
        <f t="shared" si="371"/>
        <v/>
      </c>
      <c r="X1811" s="22" t="str">
        <f t="shared" si="372"/>
        <v/>
      </c>
      <c r="Y1811" s="22">
        <f t="shared" si="373"/>
        <v>0</v>
      </c>
      <c r="Z1811" s="22">
        <f t="shared" si="374"/>
        <v>0</v>
      </c>
      <c r="AA1811" s="22" t="str">
        <f t="shared" si="364"/>
        <v/>
      </c>
      <c r="AB1811" s="22">
        <f>COUNTIF($G$2:G1811,G1811)</f>
        <v>0</v>
      </c>
      <c r="AC1811" s="22" t="str">
        <f t="shared" si="375"/>
        <v/>
      </c>
      <c r="AD1811" s="22" t="e">
        <f>VLOOKUP(D1811,'2-班级信息'!A:AI,35,0)</f>
        <v>#N/A</v>
      </c>
      <c r="AE1811" s="22" t="e">
        <f>VLOOKUP(D1811,'2-班级信息'!A:AL,12,0)</f>
        <v>#N/A</v>
      </c>
      <c r="AF1811" s="22" t="e">
        <f t="shared" si="365"/>
        <v>#N/A</v>
      </c>
      <c r="AG1811" s="22" t="e">
        <f t="shared" si="376"/>
        <v>#N/A</v>
      </c>
    </row>
    <row r="1812" spans="1:33">
      <c r="A1812" s="23"/>
      <c r="B1812" s="23"/>
      <c r="C1812" s="23"/>
      <c r="D1812" s="23"/>
      <c r="E1812" s="23"/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2" t="str">
        <f t="shared" si="366"/>
        <v xml:space="preserve"> </v>
      </c>
      <c r="R1812" s="22" t="str">
        <f>IF(Q1812="在读",IF(IFERROR(FIND("一",D1812),0)&gt;0,"一对一",VLOOKUP(LEFT(D1812,3),班级编码!A:H,8,0)),Q1812)</f>
        <v xml:space="preserve"> </v>
      </c>
      <c r="S1812" s="22">
        <f t="shared" si="367"/>
        <v>0</v>
      </c>
      <c r="T1812" s="22">
        <f t="shared" si="368"/>
        <v>0</v>
      </c>
      <c r="U1812" s="22" t="str">
        <f t="shared" si="369"/>
        <v/>
      </c>
      <c r="V1812" s="22" t="str">
        <f t="shared" si="370"/>
        <v/>
      </c>
      <c r="W1812" s="22" t="str">
        <f t="shared" si="371"/>
        <v/>
      </c>
      <c r="X1812" s="22" t="str">
        <f t="shared" si="372"/>
        <v/>
      </c>
      <c r="Y1812" s="22">
        <f t="shared" si="373"/>
        <v>0</v>
      </c>
      <c r="Z1812" s="22">
        <f t="shared" si="374"/>
        <v>0</v>
      </c>
      <c r="AA1812" s="22" t="str">
        <f t="shared" si="364"/>
        <v/>
      </c>
      <c r="AB1812" s="22">
        <f>COUNTIF($G$2:G1812,G1812)</f>
        <v>0</v>
      </c>
      <c r="AC1812" s="22" t="str">
        <f t="shared" si="375"/>
        <v/>
      </c>
      <c r="AD1812" s="22" t="e">
        <f>VLOOKUP(D1812,'2-班级信息'!A:AI,35,0)</f>
        <v>#N/A</v>
      </c>
      <c r="AE1812" s="22" t="e">
        <f>VLOOKUP(D1812,'2-班级信息'!A:AL,12,0)</f>
        <v>#N/A</v>
      </c>
      <c r="AF1812" s="22" t="e">
        <f t="shared" si="365"/>
        <v>#N/A</v>
      </c>
      <c r="AG1812" s="22" t="e">
        <f t="shared" si="376"/>
        <v>#N/A</v>
      </c>
    </row>
    <row r="1813" spans="1:33">
      <c r="A1813" s="23"/>
      <c r="B1813" s="23"/>
      <c r="C1813" s="23"/>
      <c r="D1813" s="23"/>
      <c r="E1813" s="23"/>
      <c r="F1813" s="23"/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2" t="str">
        <f t="shared" si="366"/>
        <v xml:space="preserve"> </v>
      </c>
      <c r="R1813" s="22" t="str">
        <f>IF(Q1813="在读",IF(IFERROR(FIND("一",D1813),0)&gt;0,"一对一",VLOOKUP(LEFT(D1813,3),班级编码!A:H,8,0)),Q1813)</f>
        <v xml:space="preserve"> </v>
      </c>
      <c r="S1813" s="22">
        <f t="shared" si="367"/>
        <v>0</v>
      </c>
      <c r="T1813" s="22">
        <f t="shared" si="368"/>
        <v>0</v>
      </c>
      <c r="U1813" s="22" t="str">
        <f t="shared" si="369"/>
        <v/>
      </c>
      <c r="V1813" s="22" t="str">
        <f t="shared" si="370"/>
        <v/>
      </c>
      <c r="W1813" s="22" t="str">
        <f t="shared" si="371"/>
        <v/>
      </c>
      <c r="X1813" s="22" t="str">
        <f t="shared" si="372"/>
        <v/>
      </c>
      <c r="Y1813" s="22">
        <f t="shared" si="373"/>
        <v>0</v>
      </c>
      <c r="Z1813" s="22">
        <f t="shared" si="374"/>
        <v>0</v>
      </c>
      <c r="AA1813" s="22" t="str">
        <f t="shared" si="364"/>
        <v/>
      </c>
      <c r="AB1813" s="22">
        <f>COUNTIF($G$2:G1813,G1813)</f>
        <v>0</v>
      </c>
      <c r="AC1813" s="22" t="str">
        <f t="shared" si="375"/>
        <v/>
      </c>
      <c r="AD1813" s="22" t="e">
        <f>VLOOKUP(D1813,'2-班级信息'!A:AI,35,0)</f>
        <v>#N/A</v>
      </c>
      <c r="AE1813" s="22" t="e">
        <f>VLOOKUP(D1813,'2-班级信息'!A:AL,12,0)</f>
        <v>#N/A</v>
      </c>
      <c r="AF1813" s="22" t="e">
        <f t="shared" si="365"/>
        <v>#N/A</v>
      </c>
      <c r="AG1813" s="22" t="e">
        <f t="shared" si="376"/>
        <v>#N/A</v>
      </c>
    </row>
    <row r="1814" spans="1:33">
      <c r="A1814" s="23"/>
      <c r="B1814" s="23"/>
      <c r="C1814" s="23"/>
      <c r="D1814" s="23"/>
      <c r="E1814" s="23"/>
      <c r="F1814" s="23"/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2" t="str">
        <f t="shared" si="366"/>
        <v xml:space="preserve"> </v>
      </c>
      <c r="R1814" s="22" t="str">
        <f>IF(Q1814="在读",IF(IFERROR(FIND("一",D1814),0)&gt;0,"一对一",VLOOKUP(LEFT(D1814,3),班级编码!A:H,8,0)),Q1814)</f>
        <v xml:space="preserve"> </v>
      </c>
      <c r="S1814" s="22">
        <f t="shared" si="367"/>
        <v>0</v>
      </c>
      <c r="T1814" s="22">
        <f t="shared" si="368"/>
        <v>0</v>
      </c>
      <c r="U1814" s="22" t="str">
        <f t="shared" si="369"/>
        <v/>
      </c>
      <c r="V1814" s="22" t="str">
        <f t="shared" si="370"/>
        <v/>
      </c>
      <c r="W1814" s="22" t="str">
        <f t="shared" si="371"/>
        <v/>
      </c>
      <c r="X1814" s="22" t="str">
        <f t="shared" si="372"/>
        <v/>
      </c>
      <c r="Y1814" s="22">
        <f t="shared" si="373"/>
        <v>0</v>
      </c>
      <c r="Z1814" s="22">
        <f t="shared" si="374"/>
        <v>0</v>
      </c>
      <c r="AA1814" s="22" t="str">
        <f t="shared" si="364"/>
        <v/>
      </c>
      <c r="AB1814" s="22">
        <f>COUNTIF($G$2:G1814,G1814)</f>
        <v>0</v>
      </c>
      <c r="AC1814" s="22" t="str">
        <f t="shared" si="375"/>
        <v/>
      </c>
      <c r="AD1814" s="22" t="e">
        <f>VLOOKUP(D1814,'2-班级信息'!A:AI,35,0)</f>
        <v>#N/A</v>
      </c>
      <c r="AE1814" s="22" t="e">
        <f>VLOOKUP(D1814,'2-班级信息'!A:AL,12,0)</f>
        <v>#N/A</v>
      </c>
      <c r="AF1814" s="22" t="e">
        <f t="shared" si="365"/>
        <v>#N/A</v>
      </c>
      <c r="AG1814" s="22" t="e">
        <f t="shared" si="376"/>
        <v>#N/A</v>
      </c>
    </row>
    <row r="1815" spans="1:33">
      <c r="A1815" s="23"/>
      <c r="B1815" s="23"/>
      <c r="C1815" s="23"/>
      <c r="D1815" s="23"/>
      <c r="E1815" s="23"/>
      <c r="F1815" s="23"/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2" t="str">
        <f t="shared" si="366"/>
        <v xml:space="preserve"> </v>
      </c>
      <c r="R1815" s="22" t="str">
        <f>IF(Q1815="在读",IF(IFERROR(FIND("一",D1815),0)&gt;0,"一对一",VLOOKUP(LEFT(D1815,3),班级编码!A:H,8,0)),Q1815)</f>
        <v xml:space="preserve"> </v>
      </c>
      <c r="S1815" s="22">
        <f t="shared" si="367"/>
        <v>0</v>
      </c>
      <c r="T1815" s="22">
        <f t="shared" si="368"/>
        <v>0</v>
      </c>
      <c r="U1815" s="22" t="str">
        <f t="shared" si="369"/>
        <v/>
      </c>
      <c r="V1815" s="22" t="str">
        <f t="shared" si="370"/>
        <v/>
      </c>
      <c r="W1815" s="22" t="str">
        <f t="shared" si="371"/>
        <v/>
      </c>
      <c r="X1815" s="22" t="str">
        <f t="shared" si="372"/>
        <v/>
      </c>
      <c r="Y1815" s="22">
        <f t="shared" si="373"/>
        <v>0</v>
      </c>
      <c r="Z1815" s="22">
        <f t="shared" si="374"/>
        <v>0</v>
      </c>
      <c r="AA1815" s="22" t="str">
        <f t="shared" si="364"/>
        <v/>
      </c>
      <c r="AB1815" s="22">
        <f>COUNTIF($G$2:G1815,G1815)</f>
        <v>0</v>
      </c>
      <c r="AC1815" s="22" t="str">
        <f t="shared" si="375"/>
        <v/>
      </c>
      <c r="AD1815" s="22" t="e">
        <f>VLOOKUP(D1815,'2-班级信息'!A:AI,35,0)</f>
        <v>#N/A</v>
      </c>
      <c r="AE1815" s="22" t="e">
        <f>VLOOKUP(D1815,'2-班级信息'!A:AL,12,0)</f>
        <v>#N/A</v>
      </c>
      <c r="AF1815" s="22" t="e">
        <f t="shared" si="365"/>
        <v>#N/A</v>
      </c>
      <c r="AG1815" s="22" t="e">
        <f t="shared" si="376"/>
        <v>#N/A</v>
      </c>
    </row>
    <row r="1816" spans="1:33">
      <c r="A1816" s="23"/>
      <c r="B1816" s="23"/>
      <c r="C1816" s="23"/>
      <c r="D1816" s="23"/>
      <c r="E1816" s="23"/>
      <c r="F1816" s="23"/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2" t="str">
        <f t="shared" si="366"/>
        <v xml:space="preserve"> </v>
      </c>
      <c r="R1816" s="22" t="str">
        <f>IF(Q1816="在读",IF(IFERROR(FIND("一",D1816),0)&gt;0,"一对一",VLOOKUP(LEFT(D1816,3),班级编码!A:H,8,0)),Q1816)</f>
        <v xml:space="preserve"> </v>
      </c>
      <c r="S1816" s="22">
        <f t="shared" si="367"/>
        <v>0</v>
      </c>
      <c r="T1816" s="22">
        <f t="shared" si="368"/>
        <v>0</v>
      </c>
      <c r="U1816" s="22" t="str">
        <f t="shared" si="369"/>
        <v/>
      </c>
      <c r="V1816" s="22" t="str">
        <f t="shared" si="370"/>
        <v/>
      </c>
      <c r="W1816" s="22" t="str">
        <f t="shared" si="371"/>
        <v/>
      </c>
      <c r="X1816" s="22" t="str">
        <f t="shared" si="372"/>
        <v/>
      </c>
      <c r="Y1816" s="22">
        <f t="shared" si="373"/>
        <v>0</v>
      </c>
      <c r="Z1816" s="22">
        <f t="shared" si="374"/>
        <v>0</v>
      </c>
      <c r="AA1816" s="22" t="str">
        <f t="shared" si="364"/>
        <v/>
      </c>
      <c r="AB1816" s="22">
        <f>COUNTIF($G$2:G1816,G1816)</f>
        <v>0</v>
      </c>
      <c r="AC1816" s="22" t="str">
        <f t="shared" si="375"/>
        <v/>
      </c>
      <c r="AD1816" s="22" t="e">
        <f>VLOOKUP(D1816,'2-班级信息'!A:AI,35,0)</f>
        <v>#N/A</v>
      </c>
      <c r="AE1816" s="22" t="e">
        <f>VLOOKUP(D1816,'2-班级信息'!A:AL,12,0)</f>
        <v>#N/A</v>
      </c>
      <c r="AF1816" s="22" t="e">
        <f t="shared" si="365"/>
        <v>#N/A</v>
      </c>
      <c r="AG1816" s="22" t="e">
        <f t="shared" si="376"/>
        <v>#N/A</v>
      </c>
    </row>
    <row r="1817" spans="1:33">
      <c r="A1817" s="23"/>
      <c r="B1817" s="23"/>
      <c r="C1817" s="23"/>
      <c r="D1817" s="23"/>
      <c r="E1817" s="23"/>
      <c r="F1817" s="23"/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2" t="str">
        <f t="shared" si="366"/>
        <v xml:space="preserve"> </v>
      </c>
      <c r="R1817" s="22" t="str">
        <f>IF(Q1817="在读",IF(IFERROR(FIND("一",D1817),0)&gt;0,"一对一",VLOOKUP(LEFT(D1817,3),班级编码!A:H,8,0)),Q1817)</f>
        <v xml:space="preserve"> </v>
      </c>
      <c r="S1817" s="22">
        <f t="shared" si="367"/>
        <v>0</v>
      </c>
      <c r="T1817" s="22">
        <f t="shared" si="368"/>
        <v>0</v>
      </c>
      <c r="U1817" s="22" t="str">
        <f t="shared" si="369"/>
        <v/>
      </c>
      <c r="V1817" s="22" t="str">
        <f t="shared" si="370"/>
        <v/>
      </c>
      <c r="W1817" s="22" t="str">
        <f t="shared" si="371"/>
        <v/>
      </c>
      <c r="X1817" s="22" t="str">
        <f t="shared" si="372"/>
        <v/>
      </c>
      <c r="Y1817" s="22">
        <f t="shared" si="373"/>
        <v>0</v>
      </c>
      <c r="Z1817" s="22">
        <f t="shared" si="374"/>
        <v>0</v>
      </c>
      <c r="AA1817" s="22" t="str">
        <f t="shared" si="364"/>
        <v/>
      </c>
      <c r="AB1817" s="22">
        <f>COUNTIF($G$2:G1817,G1817)</f>
        <v>0</v>
      </c>
      <c r="AC1817" s="22" t="str">
        <f t="shared" si="375"/>
        <v/>
      </c>
      <c r="AD1817" s="22" t="e">
        <f>VLOOKUP(D1817,'2-班级信息'!A:AI,35,0)</f>
        <v>#N/A</v>
      </c>
      <c r="AE1817" s="22" t="e">
        <f>VLOOKUP(D1817,'2-班级信息'!A:AL,12,0)</f>
        <v>#N/A</v>
      </c>
      <c r="AF1817" s="22" t="e">
        <f t="shared" si="365"/>
        <v>#N/A</v>
      </c>
      <c r="AG1817" s="22" t="e">
        <f t="shared" si="376"/>
        <v>#N/A</v>
      </c>
    </row>
    <row r="1818" spans="1:33">
      <c r="A1818" s="23"/>
      <c r="B1818" s="23"/>
      <c r="C1818" s="23"/>
      <c r="D1818" s="23"/>
      <c r="E1818" s="23"/>
      <c r="F1818" s="23"/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2" t="str">
        <f t="shared" si="366"/>
        <v xml:space="preserve"> </v>
      </c>
      <c r="R1818" s="22" t="str">
        <f>IF(Q1818="在读",IF(IFERROR(FIND("一",D1818),0)&gt;0,"一对一",VLOOKUP(LEFT(D1818,3),班级编码!A:H,8,0)),Q1818)</f>
        <v xml:space="preserve"> </v>
      </c>
      <c r="S1818" s="22">
        <f t="shared" si="367"/>
        <v>0</v>
      </c>
      <c r="T1818" s="22">
        <f t="shared" si="368"/>
        <v>0</v>
      </c>
      <c r="U1818" s="22" t="str">
        <f t="shared" si="369"/>
        <v/>
      </c>
      <c r="V1818" s="22" t="str">
        <f t="shared" si="370"/>
        <v/>
      </c>
      <c r="W1818" s="22" t="str">
        <f t="shared" si="371"/>
        <v/>
      </c>
      <c r="X1818" s="22" t="str">
        <f t="shared" si="372"/>
        <v/>
      </c>
      <c r="Y1818" s="22">
        <f t="shared" si="373"/>
        <v>0</v>
      </c>
      <c r="Z1818" s="22">
        <f t="shared" si="374"/>
        <v>0</v>
      </c>
      <c r="AA1818" s="22" t="str">
        <f t="shared" si="364"/>
        <v/>
      </c>
      <c r="AB1818" s="22">
        <f>COUNTIF($G$2:G1818,G1818)</f>
        <v>0</v>
      </c>
      <c r="AC1818" s="22" t="str">
        <f t="shared" si="375"/>
        <v/>
      </c>
      <c r="AD1818" s="22" t="e">
        <f>VLOOKUP(D1818,'2-班级信息'!A:AI,35,0)</f>
        <v>#N/A</v>
      </c>
      <c r="AE1818" s="22" t="e">
        <f>VLOOKUP(D1818,'2-班级信息'!A:AL,12,0)</f>
        <v>#N/A</v>
      </c>
      <c r="AF1818" s="22" t="e">
        <f t="shared" si="365"/>
        <v>#N/A</v>
      </c>
      <c r="AG1818" s="22" t="e">
        <f t="shared" si="376"/>
        <v>#N/A</v>
      </c>
    </row>
    <row r="1819" spans="1:33">
      <c r="A1819" s="23"/>
      <c r="B1819" s="23"/>
      <c r="C1819" s="23"/>
      <c r="D1819" s="23"/>
      <c r="E1819" s="23"/>
      <c r="F1819" s="23"/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2" t="str">
        <f t="shared" si="366"/>
        <v xml:space="preserve"> </v>
      </c>
      <c r="R1819" s="22" t="str">
        <f>IF(Q1819="在读",IF(IFERROR(FIND("一",D1819),0)&gt;0,"一对一",VLOOKUP(LEFT(D1819,3),班级编码!A:H,8,0)),Q1819)</f>
        <v xml:space="preserve"> </v>
      </c>
      <c r="S1819" s="22">
        <f t="shared" si="367"/>
        <v>0</v>
      </c>
      <c r="T1819" s="22">
        <f t="shared" si="368"/>
        <v>0</v>
      </c>
      <c r="U1819" s="22" t="str">
        <f t="shared" si="369"/>
        <v/>
      </c>
      <c r="V1819" s="22" t="str">
        <f t="shared" si="370"/>
        <v/>
      </c>
      <c r="W1819" s="22" t="str">
        <f t="shared" si="371"/>
        <v/>
      </c>
      <c r="X1819" s="22" t="str">
        <f t="shared" si="372"/>
        <v/>
      </c>
      <c r="Y1819" s="22">
        <f t="shared" si="373"/>
        <v>0</v>
      </c>
      <c r="Z1819" s="22">
        <f t="shared" si="374"/>
        <v>0</v>
      </c>
      <c r="AA1819" s="22" t="str">
        <f t="shared" si="364"/>
        <v/>
      </c>
      <c r="AB1819" s="22">
        <f>COUNTIF($G$2:G1819,G1819)</f>
        <v>0</v>
      </c>
      <c r="AC1819" s="22" t="str">
        <f t="shared" si="375"/>
        <v/>
      </c>
      <c r="AD1819" s="22" t="e">
        <f>VLOOKUP(D1819,'2-班级信息'!A:AI,35,0)</f>
        <v>#N/A</v>
      </c>
      <c r="AE1819" s="22" t="e">
        <f>VLOOKUP(D1819,'2-班级信息'!A:AL,12,0)</f>
        <v>#N/A</v>
      </c>
      <c r="AF1819" s="22" t="e">
        <f t="shared" si="365"/>
        <v>#N/A</v>
      </c>
      <c r="AG1819" s="22" t="e">
        <f t="shared" si="376"/>
        <v>#N/A</v>
      </c>
    </row>
    <row r="1820" spans="1:33">
      <c r="A1820" s="23"/>
      <c r="B1820" s="23"/>
      <c r="C1820" s="23"/>
      <c r="D1820" s="23"/>
      <c r="E1820" s="23"/>
      <c r="F1820" s="23"/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2" t="str">
        <f t="shared" si="366"/>
        <v xml:space="preserve"> </v>
      </c>
      <c r="R1820" s="22" t="str">
        <f>IF(Q1820="在读",IF(IFERROR(FIND("一",D1820),0)&gt;0,"一对一",VLOOKUP(LEFT(D1820,3),班级编码!A:H,8,0)),Q1820)</f>
        <v xml:space="preserve"> </v>
      </c>
      <c r="S1820" s="22">
        <f t="shared" si="367"/>
        <v>0</v>
      </c>
      <c r="T1820" s="22">
        <f t="shared" si="368"/>
        <v>0</v>
      </c>
      <c r="U1820" s="22" t="str">
        <f t="shared" si="369"/>
        <v/>
      </c>
      <c r="V1820" s="22" t="str">
        <f t="shared" si="370"/>
        <v/>
      </c>
      <c r="W1820" s="22" t="str">
        <f t="shared" si="371"/>
        <v/>
      </c>
      <c r="X1820" s="22" t="str">
        <f t="shared" si="372"/>
        <v/>
      </c>
      <c r="Y1820" s="22">
        <f t="shared" si="373"/>
        <v>0</v>
      </c>
      <c r="Z1820" s="22">
        <f t="shared" si="374"/>
        <v>0</v>
      </c>
      <c r="AA1820" s="22" t="str">
        <f t="shared" si="364"/>
        <v/>
      </c>
      <c r="AB1820" s="22">
        <f>COUNTIF($G$2:G1820,G1820)</f>
        <v>0</v>
      </c>
      <c r="AC1820" s="22" t="str">
        <f t="shared" si="375"/>
        <v/>
      </c>
      <c r="AD1820" s="22" t="e">
        <f>VLOOKUP(D1820,'2-班级信息'!A:AI,35,0)</f>
        <v>#N/A</v>
      </c>
      <c r="AE1820" s="22" t="e">
        <f>VLOOKUP(D1820,'2-班级信息'!A:AL,12,0)</f>
        <v>#N/A</v>
      </c>
      <c r="AF1820" s="22" t="e">
        <f t="shared" si="365"/>
        <v>#N/A</v>
      </c>
      <c r="AG1820" s="22" t="e">
        <f t="shared" si="376"/>
        <v>#N/A</v>
      </c>
    </row>
    <row r="1821" spans="1:33">
      <c r="A1821" s="23"/>
      <c r="B1821" s="23"/>
      <c r="C1821" s="23"/>
      <c r="D1821" s="23"/>
      <c r="E1821" s="23"/>
      <c r="F1821" s="23"/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2" t="str">
        <f t="shared" si="366"/>
        <v xml:space="preserve"> </v>
      </c>
      <c r="R1821" s="22" t="str">
        <f>IF(Q1821="在读",IF(IFERROR(FIND("一",D1821),0)&gt;0,"一对一",VLOOKUP(LEFT(D1821,3),班级编码!A:H,8,0)),Q1821)</f>
        <v xml:space="preserve"> </v>
      </c>
      <c r="S1821" s="22">
        <f t="shared" si="367"/>
        <v>0</v>
      </c>
      <c r="T1821" s="22">
        <f t="shared" si="368"/>
        <v>0</v>
      </c>
      <c r="U1821" s="22" t="str">
        <f t="shared" si="369"/>
        <v/>
      </c>
      <c r="V1821" s="22" t="str">
        <f t="shared" si="370"/>
        <v/>
      </c>
      <c r="W1821" s="22" t="str">
        <f t="shared" si="371"/>
        <v/>
      </c>
      <c r="X1821" s="22" t="str">
        <f t="shared" si="372"/>
        <v/>
      </c>
      <c r="Y1821" s="22">
        <f t="shared" si="373"/>
        <v>0</v>
      </c>
      <c r="Z1821" s="22">
        <f t="shared" si="374"/>
        <v>0</v>
      </c>
      <c r="AA1821" s="22" t="str">
        <f t="shared" si="364"/>
        <v/>
      </c>
      <c r="AB1821" s="22">
        <f>COUNTIF($G$2:G1821,G1821)</f>
        <v>0</v>
      </c>
      <c r="AC1821" s="22" t="str">
        <f t="shared" si="375"/>
        <v/>
      </c>
      <c r="AD1821" s="22" t="e">
        <f>VLOOKUP(D1821,'2-班级信息'!A:AI,35,0)</f>
        <v>#N/A</v>
      </c>
      <c r="AE1821" s="22" t="e">
        <f>VLOOKUP(D1821,'2-班级信息'!A:AL,12,0)</f>
        <v>#N/A</v>
      </c>
      <c r="AF1821" s="22" t="e">
        <f t="shared" si="365"/>
        <v>#N/A</v>
      </c>
      <c r="AG1821" s="22" t="e">
        <f t="shared" si="376"/>
        <v>#N/A</v>
      </c>
    </row>
    <row r="1822" spans="1:33">
      <c r="A1822" s="23"/>
      <c r="B1822" s="23"/>
      <c r="C1822" s="23"/>
      <c r="D1822" s="23"/>
      <c r="E1822" s="23"/>
      <c r="F1822" s="23"/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2" t="str">
        <f t="shared" si="366"/>
        <v xml:space="preserve"> </v>
      </c>
      <c r="R1822" s="22" t="str">
        <f>IF(Q1822="在读",IF(IFERROR(FIND("一",D1822),0)&gt;0,"一对一",VLOOKUP(LEFT(D1822,3),班级编码!A:H,8,0)),Q1822)</f>
        <v xml:space="preserve"> </v>
      </c>
      <c r="S1822" s="22">
        <f t="shared" si="367"/>
        <v>0</v>
      </c>
      <c r="T1822" s="22">
        <f t="shared" si="368"/>
        <v>0</v>
      </c>
      <c r="U1822" s="22" t="str">
        <f t="shared" si="369"/>
        <v/>
      </c>
      <c r="V1822" s="22" t="str">
        <f t="shared" si="370"/>
        <v/>
      </c>
      <c r="W1822" s="22" t="str">
        <f t="shared" si="371"/>
        <v/>
      </c>
      <c r="X1822" s="22" t="str">
        <f t="shared" si="372"/>
        <v/>
      </c>
      <c r="Y1822" s="22">
        <f t="shared" si="373"/>
        <v>0</v>
      </c>
      <c r="Z1822" s="22">
        <f t="shared" si="374"/>
        <v>0</v>
      </c>
      <c r="AA1822" s="22" t="str">
        <f t="shared" si="364"/>
        <v/>
      </c>
      <c r="AB1822" s="22">
        <f>COUNTIF($G$2:G1822,G1822)</f>
        <v>0</v>
      </c>
      <c r="AC1822" s="22" t="str">
        <f t="shared" si="375"/>
        <v/>
      </c>
      <c r="AD1822" s="22" t="e">
        <f>VLOOKUP(D1822,'2-班级信息'!A:AI,35,0)</f>
        <v>#N/A</v>
      </c>
      <c r="AE1822" s="22" t="e">
        <f>VLOOKUP(D1822,'2-班级信息'!A:AL,12,0)</f>
        <v>#N/A</v>
      </c>
      <c r="AF1822" s="22" t="e">
        <f t="shared" si="365"/>
        <v>#N/A</v>
      </c>
      <c r="AG1822" s="22" t="e">
        <f t="shared" si="376"/>
        <v>#N/A</v>
      </c>
    </row>
    <row r="1823" spans="1:33">
      <c r="A1823" s="23"/>
      <c r="B1823" s="23"/>
      <c r="C1823" s="23"/>
      <c r="D1823" s="23"/>
      <c r="E1823" s="23"/>
      <c r="F1823" s="23"/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2" t="str">
        <f t="shared" si="366"/>
        <v xml:space="preserve"> </v>
      </c>
      <c r="R1823" s="22" t="str">
        <f>IF(Q1823="在读",IF(IFERROR(FIND("一",D1823),0)&gt;0,"一对一",VLOOKUP(LEFT(D1823,3),班级编码!A:H,8,0)),Q1823)</f>
        <v xml:space="preserve"> </v>
      </c>
      <c r="S1823" s="22">
        <f t="shared" si="367"/>
        <v>0</v>
      </c>
      <c r="T1823" s="22">
        <f t="shared" si="368"/>
        <v>0</v>
      </c>
      <c r="U1823" s="22" t="str">
        <f t="shared" si="369"/>
        <v/>
      </c>
      <c r="V1823" s="22" t="str">
        <f t="shared" si="370"/>
        <v/>
      </c>
      <c r="W1823" s="22" t="str">
        <f t="shared" si="371"/>
        <v/>
      </c>
      <c r="X1823" s="22" t="str">
        <f t="shared" si="372"/>
        <v/>
      </c>
      <c r="Y1823" s="22">
        <f t="shared" si="373"/>
        <v>0</v>
      </c>
      <c r="Z1823" s="22">
        <f t="shared" si="374"/>
        <v>0</v>
      </c>
      <c r="AA1823" s="22" t="str">
        <f t="shared" si="364"/>
        <v/>
      </c>
      <c r="AB1823" s="22">
        <f>COUNTIF($G$2:G1823,G1823)</f>
        <v>0</v>
      </c>
      <c r="AC1823" s="22" t="str">
        <f t="shared" si="375"/>
        <v/>
      </c>
      <c r="AD1823" s="22" t="e">
        <f>VLOOKUP(D1823,'2-班级信息'!A:AI,35,0)</f>
        <v>#N/A</v>
      </c>
      <c r="AE1823" s="22" t="e">
        <f>VLOOKUP(D1823,'2-班级信息'!A:AL,12,0)</f>
        <v>#N/A</v>
      </c>
      <c r="AF1823" s="22" t="e">
        <f t="shared" si="365"/>
        <v>#N/A</v>
      </c>
      <c r="AG1823" s="22" t="e">
        <f t="shared" si="376"/>
        <v>#N/A</v>
      </c>
    </row>
    <row r="1824" spans="1:33">
      <c r="A1824" s="23"/>
      <c r="B1824" s="23"/>
      <c r="C1824" s="23"/>
      <c r="D1824" s="23"/>
      <c r="E1824" s="23"/>
      <c r="F1824" s="23"/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2" t="str">
        <f t="shared" si="366"/>
        <v xml:space="preserve"> </v>
      </c>
      <c r="R1824" s="22" t="str">
        <f>IF(Q1824="在读",IF(IFERROR(FIND("一",D1824),0)&gt;0,"一对一",VLOOKUP(LEFT(D1824,3),班级编码!A:H,8,0)),Q1824)</f>
        <v xml:space="preserve"> </v>
      </c>
      <c r="S1824" s="22">
        <f t="shared" si="367"/>
        <v>0</v>
      </c>
      <c r="T1824" s="22">
        <f t="shared" si="368"/>
        <v>0</v>
      </c>
      <c r="U1824" s="22" t="str">
        <f t="shared" si="369"/>
        <v/>
      </c>
      <c r="V1824" s="22" t="str">
        <f t="shared" si="370"/>
        <v/>
      </c>
      <c r="W1824" s="22" t="str">
        <f t="shared" si="371"/>
        <v/>
      </c>
      <c r="X1824" s="22" t="str">
        <f t="shared" si="372"/>
        <v/>
      </c>
      <c r="Y1824" s="22">
        <f t="shared" si="373"/>
        <v>0</v>
      </c>
      <c r="Z1824" s="22">
        <f t="shared" si="374"/>
        <v>0</v>
      </c>
      <c r="AA1824" s="22" t="str">
        <f t="shared" si="364"/>
        <v/>
      </c>
      <c r="AB1824" s="22">
        <f>COUNTIF($G$2:G1824,G1824)</f>
        <v>0</v>
      </c>
      <c r="AC1824" s="22" t="str">
        <f t="shared" si="375"/>
        <v/>
      </c>
      <c r="AD1824" s="22" t="e">
        <f>VLOOKUP(D1824,'2-班级信息'!A:AI,35,0)</f>
        <v>#N/A</v>
      </c>
      <c r="AE1824" s="22" t="e">
        <f>VLOOKUP(D1824,'2-班级信息'!A:AL,12,0)</f>
        <v>#N/A</v>
      </c>
      <c r="AF1824" s="22" t="e">
        <f t="shared" si="365"/>
        <v>#N/A</v>
      </c>
      <c r="AG1824" s="22" t="e">
        <f t="shared" si="376"/>
        <v>#N/A</v>
      </c>
    </row>
    <row r="1825" spans="1:33">
      <c r="A1825" s="23"/>
      <c r="B1825" s="23"/>
      <c r="C1825" s="23"/>
      <c r="D1825" s="23"/>
      <c r="E1825" s="23"/>
      <c r="F1825" s="23"/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2" t="str">
        <f t="shared" si="366"/>
        <v xml:space="preserve"> </v>
      </c>
      <c r="R1825" s="22" t="str">
        <f>IF(Q1825="在读",IF(IFERROR(FIND("一",D1825),0)&gt;0,"一对一",VLOOKUP(LEFT(D1825,3),班级编码!A:H,8,0)),Q1825)</f>
        <v xml:space="preserve"> </v>
      </c>
      <c r="S1825" s="22">
        <f t="shared" si="367"/>
        <v>0</v>
      </c>
      <c r="T1825" s="22">
        <f t="shared" si="368"/>
        <v>0</v>
      </c>
      <c r="U1825" s="22" t="str">
        <f t="shared" si="369"/>
        <v/>
      </c>
      <c r="V1825" s="22" t="str">
        <f t="shared" si="370"/>
        <v/>
      </c>
      <c r="W1825" s="22" t="str">
        <f t="shared" si="371"/>
        <v/>
      </c>
      <c r="X1825" s="22" t="str">
        <f t="shared" si="372"/>
        <v/>
      </c>
      <c r="Y1825" s="22">
        <f t="shared" si="373"/>
        <v>0</v>
      </c>
      <c r="Z1825" s="22">
        <f t="shared" si="374"/>
        <v>0</v>
      </c>
      <c r="AA1825" s="22" t="str">
        <f t="shared" si="364"/>
        <v/>
      </c>
      <c r="AB1825" s="22">
        <f>COUNTIF($G$2:G1825,G1825)</f>
        <v>0</v>
      </c>
      <c r="AC1825" s="22" t="str">
        <f t="shared" si="375"/>
        <v/>
      </c>
      <c r="AD1825" s="22" t="e">
        <f>VLOOKUP(D1825,'2-班级信息'!A:AI,35,0)</f>
        <v>#N/A</v>
      </c>
      <c r="AE1825" s="22" t="e">
        <f>VLOOKUP(D1825,'2-班级信息'!A:AL,12,0)</f>
        <v>#N/A</v>
      </c>
      <c r="AF1825" s="22" t="e">
        <f t="shared" si="365"/>
        <v>#N/A</v>
      </c>
      <c r="AG1825" s="22" t="e">
        <f t="shared" si="376"/>
        <v>#N/A</v>
      </c>
    </row>
    <row r="1826" spans="1:33">
      <c r="A1826" s="23"/>
      <c r="B1826" s="23"/>
      <c r="C1826" s="23"/>
      <c r="D1826" s="23"/>
      <c r="E1826" s="23"/>
      <c r="F1826" s="23"/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2" t="str">
        <f t="shared" si="366"/>
        <v xml:space="preserve"> </v>
      </c>
      <c r="R1826" s="22" t="str">
        <f>IF(Q1826="在读",IF(IFERROR(FIND("一",D1826),0)&gt;0,"一对一",VLOOKUP(LEFT(D1826,3),班级编码!A:H,8,0)),Q1826)</f>
        <v xml:space="preserve"> </v>
      </c>
      <c r="S1826" s="22">
        <f t="shared" si="367"/>
        <v>0</v>
      </c>
      <c r="T1826" s="22">
        <f t="shared" si="368"/>
        <v>0</v>
      </c>
      <c r="U1826" s="22" t="str">
        <f t="shared" si="369"/>
        <v/>
      </c>
      <c r="V1826" s="22" t="str">
        <f t="shared" si="370"/>
        <v/>
      </c>
      <c r="W1826" s="22" t="str">
        <f t="shared" si="371"/>
        <v/>
      </c>
      <c r="X1826" s="22" t="str">
        <f t="shared" si="372"/>
        <v/>
      </c>
      <c r="Y1826" s="22">
        <f t="shared" si="373"/>
        <v>0</v>
      </c>
      <c r="Z1826" s="22">
        <f t="shared" si="374"/>
        <v>0</v>
      </c>
      <c r="AA1826" s="22" t="str">
        <f t="shared" si="364"/>
        <v/>
      </c>
      <c r="AB1826" s="22">
        <f>COUNTIF($G$2:G1826,G1826)</f>
        <v>0</v>
      </c>
      <c r="AC1826" s="22" t="str">
        <f t="shared" si="375"/>
        <v/>
      </c>
      <c r="AD1826" s="22" t="e">
        <f>VLOOKUP(D1826,'2-班级信息'!A:AI,35,0)</f>
        <v>#N/A</v>
      </c>
      <c r="AE1826" s="22" t="e">
        <f>VLOOKUP(D1826,'2-班级信息'!A:AL,12,0)</f>
        <v>#N/A</v>
      </c>
      <c r="AF1826" s="22" t="e">
        <f t="shared" si="365"/>
        <v>#N/A</v>
      </c>
      <c r="AG1826" s="22" t="e">
        <f t="shared" si="376"/>
        <v>#N/A</v>
      </c>
    </row>
    <row r="1827" spans="1:33">
      <c r="A1827" s="23"/>
      <c r="B1827" s="23"/>
      <c r="C1827" s="23"/>
      <c r="D1827" s="23"/>
      <c r="E1827" s="23"/>
      <c r="F1827" s="23"/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2" t="str">
        <f t="shared" si="366"/>
        <v xml:space="preserve"> </v>
      </c>
      <c r="R1827" s="22" t="str">
        <f>IF(Q1827="在读",IF(IFERROR(FIND("一",D1827),0)&gt;0,"一对一",VLOOKUP(LEFT(D1827,3),班级编码!A:H,8,0)),Q1827)</f>
        <v xml:space="preserve"> </v>
      </c>
      <c r="S1827" s="22">
        <f t="shared" si="367"/>
        <v>0</v>
      </c>
      <c r="T1827" s="22">
        <f t="shared" si="368"/>
        <v>0</v>
      </c>
      <c r="U1827" s="22" t="str">
        <f t="shared" si="369"/>
        <v/>
      </c>
      <c r="V1827" s="22" t="str">
        <f t="shared" si="370"/>
        <v/>
      </c>
      <c r="W1827" s="22" t="str">
        <f t="shared" si="371"/>
        <v/>
      </c>
      <c r="X1827" s="22" t="str">
        <f t="shared" si="372"/>
        <v/>
      </c>
      <c r="Y1827" s="22">
        <f t="shared" si="373"/>
        <v>0</v>
      </c>
      <c r="Z1827" s="22">
        <f t="shared" si="374"/>
        <v>0</v>
      </c>
      <c r="AA1827" s="22" t="str">
        <f t="shared" si="364"/>
        <v/>
      </c>
      <c r="AB1827" s="22">
        <f>COUNTIF($G$2:G1827,G1827)</f>
        <v>0</v>
      </c>
      <c r="AC1827" s="22" t="str">
        <f t="shared" si="375"/>
        <v/>
      </c>
      <c r="AD1827" s="22" t="e">
        <f>VLOOKUP(D1827,'2-班级信息'!A:AI,35,0)</f>
        <v>#N/A</v>
      </c>
      <c r="AE1827" s="22" t="e">
        <f>VLOOKUP(D1827,'2-班级信息'!A:AL,12,0)</f>
        <v>#N/A</v>
      </c>
      <c r="AF1827" s="22" t="e">
        <f t="shared" si="365"/>
        <v>#N/A</v>
      </c>
      <c r="AG1827" s="22" t="e">
        <f t="shared" si="376"/>
        <v>#N/A</v>
      </c>
    </row>
    <row r="1828" spans="1:33">
      <c r="A1828" s="23"/>
      <c r="B1828" s="23"/>
      <c r="C1828" s="23"/>
      <c r="D1828" s="23"/>
      <c r="E1828" s="23"/>
      <c r="F1828" s="23"/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2" t="str">
        <f t="shared" si="366"/>
        <v xml:space="preserve"> </v>
      </c>
      <c r="R1828" s="22" t="str">
        <f>IF(Q1828="在读",IF(IFERROR(FIND("一",D1828),0)&gt;0,"一对一",VLOOKUP(LEFT(D1828,3),班级编码!A:H,8,0)),Q1828)</f>
        <v xml:space="preserve"> </v>
      </c>
      <c r="S1828" s="22">
        <f t="shared" si="367"/>
        <v>0</v>
      </c>
      <c r="T1828" s="22">
        <f t="shared" si="368"/>
        <v>0</v>
      </c>
      <c r="U1828" s="22" t="str">
        <f t="shared" si="369"/>
        <v/>
      </c>
      <c r="V1828" s="22" t="str">
        <f t="shared" si="370"/>
        <v/>
      </c>
      <c r="W1828" s="22" t="str">
        <f t="shared" si="371"/>
        <v/>
      </c>
      <c r="X1828" s="22" t="str">
        <f t="shared" si="372"/>
        <v/>
      </c>
      <c r="Y1828" s="22">
        <f t="shared" si="373"/>
        <v>0</v>
      </c>
      <c r="Z1828" s="22">
        <f t="shared" si="374"/>
        <v>0</v>
      </c>
      <c r="AA1828" s="22" t="str">
        <f t="shared" si="364"/>
        <v/>
      </c>
      <c r="AB1828" s="22">
        <f>COUNTIF($G$2:G1828,G1828)</f>
        <v>0</v>
      </c>
      <c r="AC1828" s="22" t="str">
        <f t="shared" si="375"/>
        <v/>
      </c>
      <c r="AD1828" s="22" t="e">
        <f>VLOOKUP(D1828,'2-班级信息'!A:AI,35,0)</f>
        <v>#N/A</v>
      </c>
      <c r="AE1828" s="22" t="e">
        <f>VLOOKUP(D1828,'2-班级信息'!A:AL,12,0)</f>
        <v>#N/A</v>
      </c>
      <c r="AF1828" s="22" t="e">
        <f t="shared" si="365"/>
        <v>#N/A</v>
      </c>
      <c r="AG1828" s="22" t="e">
        <f t="shared" si="376"/>
        <v>#N/A</v>
      </c>
    </row>
    <row r="1829" spans="1:33">
      <c r="A1829" s="23"/>
      <c r="B1829" s="23"/>
      <c r="C1829" s="23"/>
      <c r="D1829" s="23"/>
      <c r="E1829" s="23"/>
      <c r="F1829" s="23"/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2" t="str">
        <f t="shared" si="366"/>
        <v xml:space="preserve"> </v>
      </c>
      <c r="R1829" s="22" t="str">
        <f>IF(Q1829="在读",IF(IFERROR(FIND("一",D1829),0)&gt;0,"一对一",VLOOKUP(LEFT(D1829,3),班级编码!A:H,8,0)),Q1829)</f>
        <v xml:space="preserve"> </v>
      </c>
      <c r="S1829" s="22">
        <f t="shared" si="367"/>
        <v>0</v>
      </c>
      <c r="T1829" s="22">
        <f t="shared" si="368"/>
        <v>0</v>
      </c>
      <c r="U1829" s="22" t="str">
        <f t="shared" si="369"/>
        <v/>
      </c>
      <c r="V1829" s="22" t="str">
        <f t="shared" si="370"/>
        <v/>
      </c>
      <c r="W1829" s="22" t="str">
        <f t="shared" si="371"/>
        <v/>
      </c>
      <c r="X1829" s="22" t="str">
        <f t="shared" si="372"/>
        <v/>
      </c>
      <c r="Y1829" s="22">
        <f t="shared" si="373"/>
        <v>0</v>
      </c>
      <c r="Z1829" s="22">
        <f t="shared" si="374"/>
        <v>0</v>
      </c>
      <c r="AA1829" s="22" t="str">
        <f t="shared" si="364"/>
        <v/>
      </c>
      <c r="AB1829" s="22">
        <f>COUNTIF($G$2:G1829,G1829)</f>
        <v>0</v>
      </c>
      <c r="AC1829" s="22" t="str">
        <f t="shared" si="375"/>
        <v/>
      </c>
      <c r="AD1829" s="22" t="e">
        <f>VLOOKUP(D1829,'2-班级信息'!A:AI,35,0)</f>
        <v>#N/A</v>
      </c>
      <c r="AE1829" s="22" t="e">
        <f>VLOOKUP(D1829,'2-班级信息'!A:AL,12,0)</f>
        <v>#N/A</v>
      </c>
      <c r="AF1829" s="22" t="e">
        <f t="shared" si="365"/>
        <v>#N/A</v>
      </c>
      <c r="AG1829" s="22" t="e">
        <f t="shared" si="376"/>
        <v>#N/A</v>
      </c>
    </row>
    <row r="1830" spans="1:33">
      <c r="A1830" s="23"/>
      <c r="B1830" s="23"/>
      <c r="C1830" s="23"/>
      <c r="D1830" s="23"/>
      <c r="E1830" s="23"/>
      <c r="F1830" s="23"/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2" t="str">
        <f t="shared" si="366"/>
        <v xml:space="preserve"> </v>
      </c>
      <c r="R1830" s="22" t="str">
        <f>IF(Q1830="在读",IF(IFERROR(FIND("一",D1830),0)&gt;0,"一对一",VLOOKUP(LEFT(D1830,3),班级编码!A:H,8,0)),Q1830)</f>
        <v xml:space="preserve"> </v>
      </c>
      <c r="S1830" s="22">
        <f t="shared" si="367"/>
        <v>0</v>
      </c>
      <c r="T1830" s="22">
        <f t="shared" si="368"/>
        <v>0</v>
      </c>
      <c r="U1830" s="22" t="str">
        <f t="shared" si="369"/>
        <v/>
      </c>
      <c r="V1830" s="22" t="str">
        <f t="shared" si="370"/>
        <v/>
      </c>
      <c r="W1830" s="22" t="str">
        <f t="shared" si="371"/>
        <v/>
      </c>
      <c r="X1830" s="22" t="str">
        <f t="shared" si="372"/>
        <v/>
      </c>
      <c r="Y1830" s="22">
        <f t="shared" si="373"/>
        <v>0</v>
      </c>
      <c r="Z1830" s="22">
        <f t="shared" si="374"/>
        <v>0</v>
      </c>
      <c r="AA1830" s="22" t="str">
        <f t="shared" si="364"/>
        <v/>
      </c>
      <c r="AB1830" s="22">
        <f>COUNTIF($G$2:G1830,G1830)</f>
        <v>0</v>
      </c>
      <c r="AC1830" s="22" t="str">
        <f t="shared" si="375"/>
        <v/>
      </c>
      <c r="AD1830" s="22" t="e">
        <f>VLOOKUP(D1830,'2-班级信息'!A:AI,35,0)</f>
        <v>#N/A</v>
      </c>
      <c r="AE1830" s="22" t="e">
        <f>VLOOKUP(D1830,'2-班级信息'!A:AL,12,0)</f>
        <v>#N/A</v>
      </c>
      <c r="AF1830" s="22" t="e">
        <f t="shared" si="365"/>
        <v>#N/A</v>
      </c>
      <c r="AG1830" s="22" t="e">
        <f t="shared" si="376"/>
        <v>#N/A</v>
      </c>
    </row>
    <row r="1831" spans="1:33">
      <c r="A1831" s="23"/>
      <c r="B1831" s="23"/>
      <c r="C1831" s="23"/>
      <c r="D1831" s="23"/>
      <c r="E1831" s="23"/>
      <c r="F1831" s="23"/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2" t="str">
        <f t="shared" si="366"/>
        <v xml:space="preserve"> </v>
      </c>
      <c r="R1831" s="22" t="str">
        <f>IF(Q1831="在读",IF(IFERROR(FIND("一",D1831),0)&gt;0,"一对一",VLOOKUP(LEFT(D1831,3),班级编码!A:H,8,0)),Q1831)</f>
        <v xml:space="preserve"> </v>
      </c>
      <c r="S1831" s="22">
        <f t="shared" si="367"/>
        <v>0</v>
      </c>
      <c r="T1831" s="22">
        <f t="shared" si="368"/>
        <v>0</v>
      </c>
      <c r="U1831" s="22" t="str">
        <f t="shared" si="369"/>
        <v/>
      </c>
      <c r="V1831" s="22" t="str">
        <f t="shared" si="370"/>
        <v/>
      </c>
      <c r="W1831" s="22" t="str">
        <f t="shared" si="371"/>
        <v/>
      </c>
      <c r="X1831" s="22" t="str">
        <f t="shared" si="372"/>
        <v/>
      </c>
      <c r="Y1831" s="22">
        <f t="shared" si="373"/>
        <v>0</v>
      </c>
      <c r="Z1831" s="22">
        <f t="shared" si="374"/>
        <v>0</v>
      </c>
      <c r="AA1831" s="22" t="str">
        <f t="shared" si="364"/>
        <v/>
      </c>
      <c r="AB1831" s="22">
        <f>COUNTIF($G$2:G1831,G1831)</f>
        <v>0</v>
      </c>
      <c r="AC1831" s="22" t="str">
        <f t="shared" si="375"/>
        <v/>
      </c>
      <c r="AD1831" s="22" t="e">
        <f>VLOOKUP(D1831,'2-班级信息'!A:AI,35,0)</f>
        <v>#N/A</v>
      </c>
      <c r="AE1831" s="22" t="e">
        <f>VLOOKUP(D1831,'2-班级信息'!A:AL,12,0)</f>
        <v>#N/A</v>
      </c>
      <c r="AF1831" s="22" t="e">
        <f t="shared" si="365"/>
        <v>#N/A</v>
      </c>
      <c r="AG1831" s="22" t="e">
        <f t="shared" si="376"/>
        <v>#N/A</v>
      </c>
    </row>
    <row r="1832" spans="1:33">
      <c r="A1832" s="23"/>
      <c r="B1832" s="23"/>
      <c r="C1832" s="23"/>
      <c r="D1832" s="23"/>
      <c r="E1832" s="23"/>
      <c r="F1832" s="23"/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2" t="str">
        <f t="shared" si="366"/>
        <v xml:space="preserve"> </v>
      </c>
      <c r="R1832" s="22" t="str">
        <f>IF(Q1832="在读",IF(IFERROR(FIND("一",D1832),0)&gt;0,"一对一",VLOOKUP(LEFT(D1832,3),班级编码!A:H,8,0)),Q1832)</f>
        <v xml:space="preserve"> </v>
      </c>
      <c r="S1832" s="22">
        <f t="shared" si="367"/>
        <v>0</v>
      </c>
      <c r="T1832" s="22">
        <f t="shared" si="368"/>
        <v>0</v>
      </c>
      <c r="U1832" s="22" t="str">
        <f t="shared" si="369"/>
        <v/>
      </c>
      <c r="V1832" s="22" t="str">
        <f t="shared" si="370"/>
        <v/>
      </c>
      <c r="W1832" s="22" t="str">
        <f t="shared" si="371"/>
        <v/>
      </c>
      <c r="X1832" s="22" t="str">
        <f t="shared" si="372"/>
        <v/>
      </c>
      <c r="Y1832" s="22">
        <f t="shared" si="373"/>
        <v>0</v>
      </c>
      <c r="Z1832" s="22">
        <f t="shared" si="374"/>
        <v>0</v>
      </c>
      <c r="AA1832" s="22" t="str">
        <f t="shared" si="364"/>
        <v/>
      </c>
      <c r="AB1832" s="22">
        <f>COUNTIF($G$2:G1832,G1832)</f>
        <v>0</v>
      </c>
      <c r="AC1832" s="22" t="str">
        <f t="shared" si="375"/>
        <v/>
      </c>
      <c r="AD1832" s="22" t="e">
        <f>VLOOKUP(D1832,'2-班级信息'!A:AI,35,0)</f>
        <v>#N/A</v>
      </c>
      <c r="AE1832" s="22" t="e">
        <f>VLOOKUP(D1832,'2-班级信息'!A:AL,12,0)</f>
        <v>#N/A</v>
      </c>
      <c r="AF1832" s="22" t="e">
        <f t="shared" si="365"/>
        <v>#N/A</v>
      </c>
      <c r="AG1832" s="22" t="e">
        <f t="shared" si="376"/>
        <v>#N/A</v>
      </c>
    </row>
    <row r="1833" spans="1:33">
      <c r="A1833" s="23"/>
      <c r="B1833" s="23"/>
      <c r="C1833" s="23"/>
      <c r="D1833" s="23"/>
      <c r="E1833" s="23"/>
      <c r="F1833" s="23"/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2" t="str">
        <f t="shared" si="366"/>
        <v xml:space="preserve"> </v>
      </c>
      <c r="R1833" s="22" t="str">
        <f>IF(Q1833="在读",IF(IFERROR(FIND("一",D1833),0)&gt;0,"一对一",VLOOKUP(LEFT(D1833,3),班级编码!A:H,8,0)),Q1833)</f>
        <v xml:space="preserve"> </v>
      </c>
      <c r="S1833" s="22">
        <f t="shared" si="367"/>
        <v>0</v>
      </c>
      <c r="T1833" s="22">
        <f t="shared" si="368"/>
        <v>0</v>
      </c>
      <c r="U1833" s="22" t="str">
        <f t="shared" si="369"/>
        <v/>
      </c>
      <c r="V1833" s="22" t="str">
        <f t="shared" si="370"/>
        <v/>
      </c>
      <c r="W1833" s="22" t="str">
        <f t="shared" si="371"/>
        <v/>
      </c>
      <c r="X1833" s="22" t="str">
        <f t="shared" si="372"/>
        <v/>
      </c>
      <c r="Y1833" s="22">
        <f t="shared" si="373"/>
        <v>0</v>
      </c>
      <c r="Z1833" s="22">
        <f t="shared" si="374"/>
        <v>0</v>
      </c>
      <c r="AA1833" s="22" t="str">
        <f t="shared" si="364"/>
        <v/>
      </c>
      <c r="AB1833" s="22">
        <f>COUNTIF($G$2:G1833,G1833)</f>
        <v>0</v>
      </c>
      <c r="AC1833" s="22" t="str">
        <f t="shared" si="375"/>
        <v/>
      </c>
      <c r="AD1833" s="22" t="e">
        <f>VLOOKUP(D1833,'2-班级信息'!A:AI,35,0)</f>
        <v>#N/A</v>
      </c>
      <c r="AE1833" s="22" t="e">
        <f>VLOOKUP(D1833,'2-班级信息'!A:AL,12,0)</f>
        <v>#N/A</v>
      </c>
      <c r="AF1833" s="22" t="e">
        <f t="shared" si="365"/>
        <v>#N/A</v>
      </c>
      <c r="AG1833" s="22" t="e">
        <f t="shared" si="376"/>
        <v>#N/A</v>
      </c>
    </row>
    <row r="1834" spans="1:33">
      <c r="A1834" s="23"/>
      <c r="B1834" s="23"/>
      <c r="C1834" s="23"/>
      <c r="D1834" s="23"/>
      <c r="E1834" s="23"/>
      <c r="F1834" s="23"/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2" t="str">
        <f t="shared" si="366"/>
        <v xml:space="preserve"> </v>
      </c>
      <c r="R1834" s="22" t="str">
        <f>IF(Q1834="在读",IF(IFERROR(FIND("一",D1834),0)&gt;0,"一对一",VLOOKUP(LEFT(D1834,3),班级编码!A:H,8,0)),Q1834)</f>
        <v xml:space="preserve"> </v>
      </c>
      <c r="S1834" s="22">
        <f t="shared" si="367"/>
        <v>0</v>
      </c>
      <c r="T1834" s="22">
        <f t="shared" si="368"/>
        <v>0</v>
      </c>
      <c r="U1834" s="22" t="str">
        <f t="shared" si="369"/>
        <v/>
      </c>
      <c r="V1834" s="22" t="str">
        <f t="shared" si="370"/>
        <v/>
      </c>
      <c r="W1834" s="22" t="str">
        <f t="shared" si="371"/>
        <v/>
      </c>
      <c r="X1834" s="22" t="str">
        <f t="shared" si="372"/>
        <v/>
      </c>
      <c r="Y1834" s="22">
        <f t="shared" si="373"/>
        <v>0</v>
      </c>
      <c r="Z1834" s="22">
        <f t="shared" si="374"/>
        <v>0</v>
      </c>
      <c r="AA1834" s="22" t="str">
        <f t="shared" si="364"/>
        <v/>
      </c>
      <c r="AB1834" s="22">
        <f>COUNTIF($G$2:G1834,G1834)</f>
        <v>0</v>
      </c>
      <c r="AC1834" s="22" t="str">
        <f t="shared" si="375"/>
        <v/>
      </c>
      <c r="AD1834" s="22" t="e">
        <f>VLOOKUP(D1834,'2-班级信息'!A:AI,35,0)</f>
        <v>#N/A</v>
      </c>
      <c r="AE1834" s="22" t="e">
        <f>VLOOKUP(D1834,'2-班级信息'!A:AL,12,0)</f>
        <v>#N/A</v>
      </c>
      <c r="AF1834" s="22" t="e">
        <f t="shared" si="365"/>
        <v>#N/A</v>
      </c>
      <c r="AG1834" s="22" t="e">
        <f t="shared" si="376"/>
        <v>#N/A</v>
      </c>
    </row>
    <row r="1835" spans="1:33">
      <c r="A1835" s="23"/>
      <c r="B1835" s="23"/>
      <c r="C1835" s="23"/>
      <c r="D1835" s="23"/>
      <c r="E1835" s="23"/>
      <c r="F1835" s="23"/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2" t="str">
        <f t="shared" si="366"/>
        <v xml:space="preserve"> </v>
      </c>
      <c r="R1835" s="22" t="str">
        <f>IF(Q1835="在读",IF(IFERROR(FIND("一",D1835),0)&gt;0,"一对一",VLOOKUP(LEFT(D1835,3),班级编码!A:H,8,0)),Q1835)</f>
        <v xml:space="preserve"> </v>
      </c>
      <c r="S1835" s="22">
        <f t="shared" si="367"/>
        <v>0</v>
      </c>
      <c r="T1835" s="22">
        <f t="shared" si="368"/>
        <v>0</v>
      </c>
      <c r="U1835" s="22" t="str">
        <f t="shared" si="369"/>
        <v/>
      </c>
      <c r="V1835" s="22" t="str">
        <f t="shared" si="370"/>
        <v/>
      </c>
      <c r="W1835" s="22" t="str">
        <f t="shared" si="371"/>
        <v/>
      </c>
      <c r="X1835" s="22" t="str">
        <f t="shared" si="372"/>
        <v/>
      </c>
      <c r="Y1835" s="22">
        <f t="shared" si="373"/>
        <v>0</v>
      </c>
      <c r="Z1835" s="22">
        <f t="shared" si="374"/>
        <v>0</v>
      </c>
      <c r="AA1835" s="22" t="str">
        <f t="shared" si="364"/>
        <v/>
      </c>
      <c r="AB1835" s="22">
        <f>COUNTIF($G$2:G1835,G1835)</f>
        <v>0</v>
      </c>
      <c r="AC1835" s="22" t="str">
        <f t="shared" si="375"/>
        <v/>
      </c>
      <c r="AD1835" s="22" t="e">
        <f>VLOOKUP(D1835,'2-班级信息'!A:AI,35,0)</f>
        <v>#N/A</v>
      </c>
      <c r="AE1835" s="22" t="e">
        <f>VLOOKUP(D1835,'2-班级信息'!A:AL,12,0)</f>
        <v>#N/A</v>
      </c>
      <c r="AF1835" s="22" t="e">
        <f t="shared" si="365"/>
        <v>#N/A</v>
      </c>
      <c r="AG1835" s="22" t="e">
        <f t="shared" si="376"/>
        <v>#N/A</v>
      </c>
    </row>
    <row r="1836" spans="1:33">
      <c r="A1836" s="23"/>
      <c r="B1836" s="23"/>
      <c r="C1836" s="23"/>
      <c r="D1836" s="23"/>
      <c r="E1836" s="23"/>
      <c r="F1836" s="23"/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2" t="str">
        <f t="shared" si="366"/>
        <v xml:space="preserve"> </v>
      </c>
      <c r="R1836" s="22" t="str">
        <f>IF(Q1836="在读",IF(IFERROR(FIND("一",D1836),0)&gt;0,"一对一",VLOOKUP(LEFT(D1836,3),班级编码!A:H,8,0)),Q1836)</f>
        <v xml:space="preserve"> </v>
      </c>
      <c r="S1836" s="22">
        <f t="shared" si="367"/>
        <v>0</v>
      </c>
      <c r="T1836" s="22">
        <f t="shared" si="368"/>
        <v>0</v>
      </c>
      <c r="U1836" s="22" t="str">
        <f t="shared" si="369"/>
        <v/>
      </c>
      <c r="V1836" s="22" t="str">
        <f t="shared" si="370"/>
        <v/>
      </c>
      <c r="W1836" s="22" t="str">
        <f t="shared" si="371"/>
        <v/>
      </c>
      <c r="X1836" s="22" t="str">
        <f t="shared" si="372"/>
        <v/>
      </c>
      <c r="Y1836" s="22">
        <f t="shared" si="373"/>
        <v>0</v>
      </c>
      <c r="Z1836" s="22">
        <f t="shared" si="374"/>
        <v>0</v>
      </c>
      <c r="AA1836" s="22" t="str">
        <f t="shared" si="364"/>
        <v/>
      </c>
      <c r="AB1836" s="22">
        <f>COUNTIF($G$2:G1836,G1836)</f>
        <v>0</v>
      </c>
      <c r="AC1836" s="22" t="str">
        <f t="shared" si="375"/>
        <v/>
      </c>
      <c r="AD1836" s="22" t="e">
        <f>VLOOKUP(D1836,'2-班级信息'!A:AI,35,0)</f>
        <v>#N/A</v>
      </c>
      <c r="AE1836" s="22" t="e">
        <f>VLOOKUP(D1836,'2-班级信息'!A:AL,12,0)</f>
        <v>#N/A</v>
      </c>
      <c r="AF1836" s="22" t="e">
        <f t="shared" si="365"/>
        <v>#N/A</v>
      </c>
      <c r="AG1836" s="22" t="e">
        <f t="shared" si="376"/>
        <v>#N/A</v>
      </c>
    </row>
    <row r="1837" spans="1:33">
      <c r="A1837" s="23"/>
      <c r="B1837" s="23"/>
      <c r="C1837" s="23"/>
      <c r="D1837" s="23"/>
      <c r="E1837" s="23"/>
      <c r="F1837" s="23"/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2" t="str">
        <f t="shared" si="366"/>
        <v xml:space="preserve"> </v>
      </c>
      <c r="R1837" s="22" t="str">
        <f>IF(Q1837="在读",IF(IFERROR(FIND("一",D1837),0)&gt;0,"一对一",VLOOKUP(LEFT(D1837,3),班级编码!A:H,8,0)),Q1837)</f>
        <v xml:space="preserve"> </v>
      </c>
      <c r="S1837" s="22">
        <f t="shared" si="367"/>
        <v>0</v>
      </c>
      <c r="T1837" s="22">
        <f t="shared" si="368"/>
        <v>0</v>
      </c>
      <c r="U1837" s="22" t="str">
        <f t="shared" si="369"/>
        <v/>
      </c>
      <c r="V1837" s="22" t="str">
        <f t="shared" si="370"/>
        <v/>
      </c>
      <c r="W1837" s="22" t="str">
        <f t="shared" si="371"/>
        <v/>
      </c>
      <c r="X1837" s="22" t="str">
        <f t="shared" si="372"/>
        <v/>
      </c>
      <c r="Y1837" s="22">
        <f t="shared" si="373"/>
        <v>0</v>
      </c>
      <c r="Z1837" s="22">
        <f t="shared" si="374"/>
        <v>0</v>
      </c>
      <c r="AA1837" s="22" t="str">
        <f t="shared" si="364"/>
        <v/>
      </c>
      <c r="AB1837" s="22">
        <f>COUNTIF($G$2:G1837,G1837)</f>
        <v>0</v>
      </c>
      <c r="AC1837" s="22" t="str">
        <f t="shared" si="375"/>
        <v/>
      </c>
      <c r="AD1837" s="22" t="e">
        <f>VLOOKUP(D1837,'2-班级信息'!A:AI,35,0)</f>
        <v>#N/A</v>
      </c>
      <c r="AE1837" s="22" t="e">
        <f>VLOOKUP(D1837,'2-班级信息'!A:AL,12,0)</f>
        <v>#N/A</v>
      </c>
      <c r="AF1837" s="22" t="e">
        <f t="shared" si="365"/>
        <v>#N/A</v>
      </c>
      <c r="AG1837" s="22" t="e">
        <f t="shared" si="376"/>
        <v>#N/A</v>
      </c>
    </row>
    <row r="1838" spans="1:33">
      <c r="A1838" s="23"/>
      <c r="B1838" s="23"/>
      <c r="C1838" s="23"/>
      <c r="D1838" s="23"/>
      <c r="E1838" s="23"/>
      <c r="F1838" s="23"/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2" t="str">
        <f t="shared" si="366"/>
        <v xml:space="preserve"> </v>
      </c>
      <c r="R1838" s="22" t="str">
        <f>IF(Q1838="在读",IF(IFERROR(FIND("一",D1838),0)&gt;0,"一对一",VLOOKUP(LEFT(D1838,3),班级编码!A:H,8,0)),Q1838)</f>
        <v xml:space="preserve"> </v>
      </c>
      <c r="S1838" s="22">
        <f t="shared" si="367"/>
        <v>0</v>
      </c>
      <c r="T1838" s="22">
        <f t="shared" si="368"/>
        <v>0</v>
      </c>
      <c r="U1838" s="22" t="str">
        <f t="shared" si="369"/>
        <v/>
      </c>
      <c r="V1838" s="22" t="str">
        <f t="shared" si="370"/>
        <v/>
      </c>
      <c r="W1838" s="22" t="str">
        <f t="shared" si="371"/>
        <v/>
      </c>
      <c r="X1838" s="22" t="str">
        <f t="shared" si="372"/>
        <v/>
      </c>
      <c r="Y1838" s="22">
        <f t="shared" si="373"/>
        <v>0</v>
      </c>
      <c r="Z1838" s="22">
        <f t="shared" si="374"/>
        <v>0</v>
      </c>
      <c r="AA1838" s="22" t="str">
        <f t="shared" si="364"/>
        <v/>
      </c>
      <c r="AB1838" s="22">
        <f>COUNTIF($G$2:G1838,G1838)</f>
        <v>0</v>
      </c>
      <c r="AC1838" s="22" t="str">
        <f t="shared" si="375"/>
        <v/>
      </c>
      <c r="AD1838" s="22" t="e">
        <f>VLOOKUP(D1838,'2-班级信息'!A:AI,35,0)</f>
        <v>#N/A</v>
      </c>
      <c r="AE1838" s="22" t="e">
        <f>VLOOKUP(D1838,'2-班级信息'!A:AL,12,0)</f>
        <v>#N/A</v>
      </c>
      <c r="AF1838" s="22" t="e">
        <f t="shared" si="365"/>
        <v>#N/A</v>
      </c>
      <c r="AG1838" s="22" t="e">
        <f t="shared" si="376"/>
        <v>#N/A</v>
      </c>
    </row>
    <row r="1839" spans="1:33">
      <c r="A1839" s="23"/>
      <c r="B1839" s="23"/>
      <c r="C1839" s="23"/>
      <c r="D1839" s="23"/>
      <c r="E1839" s="23"/>
      <c r="F1839" s="23"/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2" t="str">
        <f t="shared" si="366"/>
        <v xml:space="preserve"> </v>
      </c>
      <c r="R1839" s="22" t="str">
        <f>IF(Q1839="在读",IF(IFERROR(FIND("一",D1839),0)&gt;0,"一对一",VLOOKUP(LEFT(D1839,3),班级编码!A:H,8,0)),Q1839)</f>
        <v xml:space="preserve"> </v>
      </c>
      <c r="S1839" s="22">
        <f t="shared" si="367"/>
        <v>0</v>
      </c>
      <c r="T1839" s="22">
        <f t="shared" si="368"/>
        <v>0</v>
      </c>
      <c r="U1839" s="22" t="str">
        <f t="shared" si="369"/>
        <v/>
      </c>
      <c r="V1839" s="22" t="str">
        <f t="shared" si="370"/>
        <v/>
      </c>
      <c r="W1839" s="22" t="str">
        <f t="shared" si="371"/>
        <v/>
      </c>
      <c r="X1839" s="22" t="str">
        <f t="shared" si="372"/>
        <v/>
      </c>
      <c r="Y1839" s="22">
        <f t="shared" si="373"/>
        <v>0</v>
      </c>
      <c r="Z1839" s="22">
        <f t="shared" si="374"/>
        <v>0</v>
      </c>
      <c r="AA1839" s="22" t="str">
        <f t="shared" si="364"/>
        <v/>
      </c>
      <c r="AB1839" s="22">
        <f>COUNTIF($G$2:G1839,G1839)</f>
        <v>0</v>
      </c>
      <c r="AC1839" s="22" t="str">
        <f t="shared" si="375"/>
        <v/>
      </c>
      <c r="AD1839" s="22" t="e">
        <f>VLOOKUP(D1839,'2-班级信息'!A:AI,35,0)</f>
        <v>#N/A</v>
      </c>
      <c r="AE1839" s="22" t="e">
        <f>VLOOKUP(D1839,'2-班级信息'!A:AL,12,0)</f>
        <v>#N/A</v>
      </c>
      <c r="AF1839" s="22" t="e">
        <f t="shared" si="365"/>
        <v>#N/A</v>
      </c>
      <c r="AG1839" s="22" t="e">
        <f t="shared" si="376"/>
        <v>#N/A</v>
      </c>
    </row>
    <row r="1840" spans="1:33">
      <c r="A1840" s="23"/>
      <c r="B1840" s="23"/>
      <c r="C1840" s="23"/>
      <c r="D1840" s="23"/>
      <c r="E1840" s="23"/>
      <c r="F1840" s="23"/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2" t="str">
        <f t="shared" si="366"/>
        <v xml:space="preserve"> </v>
      </c>
      <c r="R1840" s="22" t="str">
        <f>IF(Q1840="在读",IF(IFERROR(FIND("一",D1840),0)&gt;0,"一对一",VLOOKUP(LEFT(D1840,3),班级编码!A:H,8,0)),Q1840)</f>
        <v xml:space="preserve"> </v>
      </c>
      <c r="S1840" s="22">
        <f t="shared" si="367"/>
        <v>0</v>
      </c>
      <c r="T1840" s="22">
        <f t="shared" si="368"/>
        <v>0</v>
      </c>
      <c r="U1840" s="22" t="str">
        <f t="shared" si="369"/>
        <v/>
      </c>
      <c r="V1840" s="22" t="str">
        <f t="shared" si="370"/>
        <v/>
      </c>
      <c r="W1840" s="22" t="str">
        <f t="shared" si="371"/>
        <v/>
      </c>
      <c r="X1840" s="22" t="str">
        <f t="shared" si="372"/>
        <v/>
      </c>
      <c r="Y1840" s="22">
        <f t="shared" si="373"/>
        <v>0</v>
      </c>
      <c r="Z1840" s="22">
        <f t="shared" si="374"/>
        <v>0</v>
      </c>
      <c r="AA1840" s="22" t="str">
        <f t="shared" si="364"/>
        <v/>
      </c>
      <c r="AB1840" s="22">
        <f>COUNTIF($G$2:G1840,G1840)</f>
        <v>0</v>
      </c>
      <c r="AC1840" s="22" t="str">
        <f t="shared" si="375"/>
        <v/>
      </c>
      <c r="AD1840" s="22" t="e">
        <f>VLOOKUP(D1840,'2-班级信息'!A:AI,35,0)</f>
        <v>#N/A</v>
      </c>
      <c r="AE1840" s="22" t="e">
        <f>VLOOKUP(D1840,'2-班级信息'!A:AL,12,0)</f>
        <v>#N/A</v>
      </c>
      <c r="AF1840" s="22" t="e">
        <f t="shared" si="365"/>
        <v>#N/A</v>
      </c>
      <c r="AG1840" s="22" t="e">
        <f t="shared" si="376"/>
        <v>#N/A</v>
      </c>
    </row>
    <row r="1841" spans="1:33">
      <c r="A1841" s="23"/>
      <c r="B1841" s="23"/>
      <c r="C1841" s="23"/>
      <c r="D1841" s="23"/>
      <c r="E1841" s="23"/>
      <c r="F1841" s="23"/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2" t="str">
        <f t="shared" si="366"/>
        <v xml:space="preserve"> </v>
      </c>
      <c r="R1841" s="22" t="str">
        <f>IF(Q1841="在读",IF(IFERROR(FIND("一",D1841),0)&gt;0,"一对一",VLOOKUP(LEFT(D1841,3),班级编码!A:H,8,0)),Q1841)</f>
        <v xml:space="preserve"> </v>
      </c>
      <c r="S1841" s="22">
        <f t="shared" si="367"/>
        <v>0</v>
      </c>
      <c r="T1841" s="22">
        <f t="shared" si="368"/>
        <v>0</v>
      </c>
      <c r="U1841" s="22" t="str">
        <f t="shared" si="369"/>
        <v/>
      </c>
      <c r="V1841" s="22" t="str">
        <f t="shared" si="370"/>
        <v/>
      </c>
      <c r="W1841" s="22" t="str">
        <f t="shared" si="371"/>
        <v/>
      </c>
      <c r="X1841" s="22" t="str">
        <f t="shared" si="372"/>
        <v/>
      </c>
      <c r="Y1841" s="22">
        <f t="shared" si="373"/>
        <v>0</v>
      </c>
      <c r="Z1841" s="22">
        <f t="shared" si="374"/>
        <v>0</v>
      </c>
      <c r="AA1841" s="22" t="str">
        <f t="shared" si="364"/>
        <v/>
      </c>
      <c r="AB1841" s="22">
        <f>COUNTIF($G$2:G1841,G1841)</f>
        <v>0</v>
      </c>
      <c r="AC1841" s="22" t="str">
        <f t="shared" si="375"/>
        <v/>
      </c>
      <c r="AD1841" s="22" t="e">
        <f>VLOOKUP(D1841,'2-班级信息'!A:AI,35,0)</f>
        <v>#N/A</v>
      </c>
      <c r="AE1841" s="22" t="e">
        <f>VLOOKUP(D1841,'2-班级信息'!A:AL,12,0)</f>
        <v>#N/A</v>
      </c>
      <c r="AF1841" s="22" t="e">
        <f t="shared" si="365"/>
        <v>#N/A</v>
      </c>
      <c r="AG1841" s="22" t="e">
        <f t="shared" si="376"/>
        <v>#N/A</v>
      </c>
    </row>
    <row r="1842" spans="1:33">
      <c r="A1842" s="23"/>
      <c r="B1842" s="23"/>
      <c r="C1842" s="23"/>
      <c r="D1842" s="23"/>
      <c r="E1842" s="23"/>
      <c r="F1842" s="23"/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2" t="str">
        <f t="shared" si="366"/>
        <v xml:space="preserve"> </v>
      </c>
      <c r="R1842" s="22" t="str">
        <f>IF(Q1842="在读",IF(IFERROR(FIND("一",D1842),0)&gt;0,"一对一",VLOOKUP(LEFT(D1842,3),班级编码!A:H,8,0)),Q1842)</f>
        <v xml:space="preserve"> </v>
      </c>
      <c r="S1842" s="22">
        <f t="shared" si="367"/>
        <v>0</v>
      </c>
      <c r="T1842" s="22">
        <f t="shared" si="368"/>
        <v>0</v>
      </c>
      <c r="U1842" s="22" t="str">
        <f t="shared" si="369"/>
        <v/>
      </c>
      <c r="V1842" s="22" t="str">
        <f t="shared" si="370"/>
        <v/>
      </c>
      <c r="W1842" s="22" t="str">
        <f t="shared" si="371"/>
        <v/>
      </c>
      <c r="X1842" s="22" t="str">
        <f t="shared" si="372"/>
        <v/>
      </c>
      <c r="Y1842" s="22">
        <f t="shared" si="373"/>
        <v>0</v>
      </c>
      <c r="Z1842" s="22">
        <f t="shared" si="374"/>
        <v>0</v>
      </c>
      <c r="AA1842" s="22" t="str">
        <f t="shared" si="364"/>
        <v/>
      </c>
      <c r="AB1842" s="22">
        <f>COUNTIF($G$2:G1842,G1842)</f>
        <v>0</v>
      </c>
      <c r="AC1842" s="22" t="str">
        <f t="shared" si="375"/>
        <v/>
      </c>
      <c r="AD1842" s="22" t="e">
        <f>VLOOKUP(D1842,'2-班级信息'!A:AI,35,0)</f>
        <v>#N/A</v>
      </c>
      <c r="AE1842" s="22" t="e">
        <f>VLOOKUP(D1842,'2-班级信息'!A:AL,12,0)</f>
        <v>#N/A</v>
      </c>
      <c r="AF1842" s="22" t="e">
        <f t="shared" si="365"/>
        <v>#N/A</v>
      </c>
      <c r="AG1842" s="22" t="e">
        <f t="shared" si="376"/>
        <v>#N/A</v>
      </c>
    </row>
    <row r="1843" spans="1:33">
      <c r="A1843" s="23"/>
      <c r="B1843" s="23"/>
      <c r="C1843" s="23"/>
      <c r="D1843" s="23"/>
      <c r="E1843" s="23"/>
      <c r="F1843" s="23"/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2" t="str">
        <f t="shared" si="366"/>
        <v xml:space="preserve"> </v>
      </c>
      <c r="R1843" s="22" t="str">
        <f>IF(Q1843="在读",IF(IFERROR(FIND("一",D1843),0)&gt;0,"一对一",VLOOKUP(LEFT(D1843,3),班级编码!A:H,8,0)),Q1843)</f>
        <v xml:space="preserve"> </v>
      </c>
      <c r="S1843" s="22">
        <f t="shared" si="367"/>
        <v>0</v>
      </c>
      <c r="T1843" s="22">
        <f t="shared" si="368"/>
        <v>0</v>
      </c>
      <c r="U1843" s="22" t="str">
        <f t="shared" si="369"/>
        <v/>
      </c>
      <c r="V1843" s="22" t="str">
        <f t="shared" si="370"/>
        <v/>
      </c>
      <c r="W1843" s="22" t="str">
        <f t="shared" si="371"/>
        <v/>
      </c>
      <c r="X1843" s="22" t="str">
        <f t="shared" si="372"/>
        <v/>
      </c>
      <c r="Y1843" s="22">
        <f t="shared" si="373"/>
        <v>0</v>
      </c>
      <c r="Z1843" s="22">
        <f t="shared" si="374"/>
        <v>0</v>
      </c>
      <c r="AA1843" s="22" t="str">
        <f t="shared" si="364"/>
        <v/>
      </c>
      <c r="AB1843" s="22">
        <f>COUNTIF($G$2:G1843,G1843)</f>
        <v>0</v>
      </c>
      <c r="AC1843" s="22" t="str">
        <f t="shared" si="375"/>
        <v/>
      </c>
      <c r="AD1843" s="22" t="e">
        <f>VLOOKUP(D1843,'2-班级信息'!A:AI,35,0)</f>
        <v>#N/A</v>
      </c>
      <c r="AE1843" s="22" t="e">
        <f>VLOOKUP(D1843,'2-班级信息'!A:AL,12,0)</f>
        <v>#N/A</v>
      </c>
      <c r="AF1843" s="22" t="e">
        <f t="shared" si="365"/>
        <v>#N/A</v>
      </c>
      <c r="AG1843" s="22" t="e">
        <f t="shared" si="376"/>
        <v>#N/A</v>
      </c>
    </row>
    <row r="1844" spans="1:33">
      <c r="A1844" s="23"/>
      <c r="B1844" s="23"/>
      <c r="C1844" s="23"/>
      <c r="D1844" s="23"/>
      <c r="E1844" s="23"/>
      <c r="F1844" s="23"/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2" t="str">
        <f t="shared" si="366"/>
        <v xml:space="preserve"> </v>
      </c>
      <c r="R1844" s="22" t="str">
        <f>IF(Q1844="在读",IF(IFERROR(FIND("一",D1844),0)&gt;0,"一对一",VLOOKUP(LEFT(D1844,3),班级编码!A:H,8,0)),Q1844)</f>
        <v xml:space="preserve"> </v>
      </c>
      <c r="S1844" s="22">
        <f t="shared" si="367"/>
        <v>0</v>
      </c>
      <c r="T1844" s="22">
        <f t="shared" si="368"/>
        <v>0</v>
      </c>
      <c r="U1844" s="22" t="str">
        <f t="shared" si="369"/>
        <v/>
      </c>
      <c r="V1844" s="22" t="str">
        <f t="shared" si="370"/>
        <v/>
      </c>
      <c r="W1844" s="22" t="str">
        <f t="shared" si="371"/>
        <v/>
      </c>
      <c r="X1844" s="22" t="str">
        <f t="shared" si="372"/>
        <v/>
      </c>
      <c r="Y1844" s="22">
        <f t="shared" si="373"/>
        <v>0</v>
      </c>
      <c r="Z1844" s="22">
        <f t="shared" si="374"/>
        <v>0</v>
      </c>
      <c r="AA1844" s="22" t="str">
        <f t="shared" si="364"/>
        <v/>
      </c>
      <c r="AB1844" s="22">
        <f>COUNTIF($G$2:G1844,G1844)</f>
        <v>0</v>
      </c>
      <c r="AC1844" s="22" t="str">
        <f t="shared" si="375"/>
        <v/>
      </c>
      <c r="AD1844" s="22" t="e">
        <f>VLOOKUP(D1844,'2-班级信息'!A:AI,35,0)</f>
        <v>#N/A</v>
      </c>
      <c r="AE1844" s="22" t="e">
        <f>VLOOKUP(D1844,'2-班级信息'!A:AL,12,0)</f>
        <v>#N/A</v>
      </c>
      <c r="AF1844" s="22" t="e">
        <f t="shared" si="365"/>
        <v>#N/A</v>
      </c>
      <c r="AG1844" s="22" t="e">
        <f t="shared" si="376"/>
        <v>#N/A</v>
      </c>
    </row>
    <row r="1845" spans="1:33">
      <c r="A1845" s="23"/>
      <c r="B1845" s="23"/>
      <c r="C1845" s="23"/>
      <c r="D1845" s="23"/>
      <c r="E1845" s="23"/>
      <c r="F1845" s="23"/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2" t="str">
        <f t="shared" si="366"/>
        <v xml:space="preserve"> </v>
      </c>
      <c r="R1845" s="22" t="str">
        <f>IF(Q1845="在读",IF(IFERROR(FIND("一",D1845),0)&gt;0,"一对一",VLOOKUP(LEFT(D1845,3),班级编码!A:H,8,0)),Q1845)</f>
        <v xml:space="preserve"> </v>
      </c>
      <c r="S1845" s="22">
        <f t="shared" si="367"/>
        <v>0</v>
      </c>
      <c r="T1845" s="22">
        <f t="shared" si="368"/>
        <v>0</v>
      </c>
      <c r="U1845" s="22" t="str">
        <f t="shared" si="369"/>
        <v/>
      </c>
      <c r="V1845" s="22" t="str">
        <f t="shared" si="370"/>
        <v/>
      </c>
      <c r="W1845" s="22" t="str">
        <f t="shared" si="371"/>
        <v/>
      </c>
      <c r="X1845" s="22" t="str">
        <f t="shared" si="372"/>
        <v/>
      </c>
      <c r="Y1845" s="22">
        <f t="shared" si="373"/>
        <v>0</v>
      </c>
      <c r="Z1845" s="22">
        <f t="shared" si="374"/>
        <v>0</v>
      </c>
      <c r="AA1845" s="22" t="str">
        <f t="shared" si="364"/>
        <v/>
      </c>
      <c r="AB1845" s="22">
        <f>COUNTIF($G$2:G1845,G1845)</f>
        <v>0</v>
      </c>
      <c r="AC1845" s="22" t="str">
        <f t="shared" si="375"/>
        <v/>
      </c>
      <c r="AD1845" s="22" t="e">
        <f>VLOOKUP(D1845,'2-班级信息'!A:AI,35,0)</f>
        <v>#N/A</v>
      </c>
      <c r="AE1845" s="22" t="e">
        <f>VLOOKUP(D1845,'2-班级信息'!A:AL,12,0)</f>
        <v>#N/A</v>
      </c>
      <c r="AF1845" s="22" t="e">
        <f t="shared" si="365"/>
        <v>#N/A</v>
      </c>
      <c r="AG1845" s="22" t="e">
        <f t="shared" si="376"/>
        <v>#N/A</v>
      </c>
    </row>
    <row r="1846" spans="1:33">
      <c r="A1846" s="23"/>
      <c r="B1846" s="23"/>
      <c r="C1846" s="23"/>
      <c r="D1846" s="23"/>
      <c r="E1846" s="23"/>
      <c r="F1846" s="23"/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2" t="str">
        <f t="shared" si="366"/>
        <v xml:space="preserve"> </v>
      </c>
      <c r="R1846" s="22" t="str">
        <f>IF(Q1846="在读",IF(IFERROR(FIND("一",D1846),0)&gt;0,"一对一",VLOOKUP(LEFT(D1846,3),班级编码!A:H,8,0)),Q1846)</f>
        <v xml:space="preserve"> </v>
      </c>
      <c r="S1846" s="22">
        <f t="shared" si="367"/>
        <v>0</v>
      </c>
      <c r="T1846" s="22">
        <f t="shared" si="368"/>
        <v>0</v>
      </c>
      <c r="U1846" s="22" t="str">
        <f t="shared" si="369"/>
        <v/>
      </c>
      <c r="V1846" s="22" t="str">
        <f t="shared" si="370"/>
        <v/>
      </c>
      <c r="W1846" s="22" t="str">
        <f t="shared" si="371"/>
        <v/>
      </c>
      <c r="X1846" s="22" t="str">
        <f t="shared" si="372"/>
        <v/>
      </c>
      <c r="Y1846" s="22">
        <f t="shared" si="373"/>
        <v>0</v>
      </c>
      <c r="Z1846" s="22">
        <f t="shared" si="374"/>
        <v>0</v>
      </c>
      <c r="AA1846" s="22" t="str">
        <f t="shared" si="364"/>
        <v/>
      </c>
      <c r="AB1846" s="22">
        <f>COUNTIF($G$2:G1846,G1846)</f>
        <v>0</v>
      </c>
      <c r="AC1846" s="22" t="str">
        <f t="shared" si="375"/>
        <v/>
      </c>
      <c r="AD1846" s="22" t="e">
        <f>VLOOKUP(D1846,'2-班级信息'!A:AI,35,0)</f>
        <v>#N/A</v>
      </c>
      <c r="AE1846" s="22" t="e">
        <f>VLOOKUP(D1846,'2-班级信息'!A:AL,12,0)</f>
        <v>#N/A</v>
      </c>
      <c r="AF1846" s="22" t="e">
        <f t="shared" si="365"/>
        <v>#N/A</v>
      </c>
      <c r="AG1846" s="22" t="e">
        <f t="shared" si="376"/>
        <v>#N/A</v>
      </c>
    </row>
    <row r="1847" spans="1:33">
      <c r="A1847" s="23"/>
      <c r="B1847" s="23"/>
      <c r="C1847" s="23"/>
      <c r="D1847" s="23"/>
      <c r="E1847" s="23"/>
      <c r="F1847" s="23"/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2" t="str">
        <f t="shared" si="366"/>
        <v xml:space="preserve"> </v>
      </c>
      <c r="R1847" s="22" t="str">
        <f>IF(Q1847="在读",IF(IFERROR(FIND("一",D1847),0)&gt;0,"一对一",VLOOKUP(LEFT(D1847,3),班级编码!A:H,8,0)),Q1847)</f>
        <v xml:space="preserve"> </v>
      </c>
      <c r="S1847" s="22">
        <f t="shared" si="367"/>
        <v>0</v>
      </c>
      <c r="T1847" s="22">
        <f t="shared" si="368"/>
        <v>0</v>
      </c>
      <c r="U1847" s="22" t="str">
        <f t="shared" si="369"/>
        <v/>
      </c>
      <c r="V1847" s="22" t="str">
        <f t="shared" si="370"/>
        <v/>
      </c>
      <c r="W1847" s="22" t="str">
        <f t="shared" si="371"/>
        <v/>
      </c>
      <c r="X1847" s="22" t="str">
        <f t="shared" si="372"/>
        <v/>
      </c>
      <c r="Y1847" s="22">
        <f t="shared" si="373"/>
        <v>0</v>
      </c>
      <c r="Z1847" s="22">
        <f t="shared" si="374"/>
        <v>0</v>
      </c>
      <c r="AA1847" s="22" t="str">
        <f t="shared" si="364"/>
        <v/>
      </c>
      <c r="AB1847" s="22">
        <f>COUNTIF($G$2:G1847,G1847)</f>
        <v>0</v>
      </c>
      <c r="AC1847" s="22" t="str">
        <f t="shared" si="375"/>
        <v/>
      </c>
      <c r="AD1847" s="22" t="e">
        <f>VLOOKUP(D1847,'2-班级信息'!A:AI,35,0)</f>
        <v>#N/A</v>
      </c>
      <c r="AE1847" s="22" t="e">
        <f>VLOOKUP(D1847,'2-班级信息'!A:AL,12,0)</f>
        <v>#N/A</v>
      </c>
      <c r="AF1847" s="22" t="e">
        <f t="shared" si="365"/>
        <v>#N/A</v>
      </c>
      <c r="AG1847" s="22" t="e">
        <f t="shared" si="376"/>
        <v>#N/A</v>
      </c>
    </row>
    <row r="1848" spans="1:33">
      <c r="A1848" s="23"/>
      <c r="B1848" s="23"/>
      <c r="C1848" s="23"/>
      <c r="D1848" s="23"/>
      <c r="E1848" s="23"/>
      <c r="F1848" s="23"/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2" t="str">
        <f t="shared" si="366"/>
        <v xml:space="preserve"> </v>
      </c>
      <c r="R1848" s="22" t="str">
        <f>IF(Q1848="在读",IF(IFERROR(FIND("一",D1848),0)&gt;0,"一对一",VLOOKUP(LEFT(D1848,3),班级编码!A:H,8,0)),Q1848)</f>
        <v xml:space="preserve"> </v>
      </c>
      <c r="S1848" s="22">
        <f t="shared" si="367"/>
        <v>0</v>
      </c>
      <c r="T1848" s="22">
        <f t="shared" si="368"/>
        <v>0</v>
      </c>
      <c r="U1848" s="22" t="str">
        <f t="shared" si="369"/>
        <v/>
      </c>
      <c r="V1848" s="22" t="str">
        <f t="shared" si="370"/>
        <v/>
      </c>
      <c r="W1848" s="22" t="str">
        <f t="shared" si="371"/>
        <v/>
      </c>
      <c r="X1848" s="22" t="str">
        <f t="shared" si="372"/>
        <v/>
      </c>
      <c r="Y1848" s="22">
        <f t="shared" si="373"/>
        <v>0</v>
      </c>
      <c r="Z1848" s="22">
        <f t="shared" si="374"/>
        <v>0</v>
      </c>
      <c r="AA1848" s="22" t="str">
        <f t="shared" si="364"/>
        <v/>
      </c>
      <c r="AB1848" s="22">
        <f>COUNTIF($G$2:G1848,G1848)</f>
        <v>0</v>
      </c>
      <c r="AC1848" s="22" t="str">
        <f t="shared" si="375"/>
        <v/>
      </c>
      <c r="AD1848" s="22" t="e">
        <f>VLOOKUP(D1848,'2-班级信息'!A:AI,35,0)</f>
        <v>#N/A</v>
      </c>
      <c r="AE1848" s="22" t="e">
        <f>VLOOKUP(D1848,'2-班级信息'!A:AL,12,0)</f>
        <v>#N/A</v>
      </c>
      <c r="AF1848" s="22" t="e">
        <f t="shared" si="365"/>
        <v>#N/A</v>
      </c>
      <c r="AG1848" s="22" t="e">
        <f t="shared" si="376"/>
        <v>#N/A</v>
      </c>
    </row>
    <row r="1849" spans="1:33">
      <c r="A1849" s="23"/>
      <c r="B1849" s="23"/>
      <c r="C1849" s="23"/>
      <c r="D1849" s="23"/>
      <c r="E1849" s="23"/>
      <c r="F1849" s="23"/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2" t="str">
        <f t="shared" si="366"/>
        <v xml:space="preserve"> </v>
      </c>
      <c r="R1849" s="22" t="str">
        <f>IF(Q1849="在读",IF(IFERROR(FIND("一",D1849),0)&gt;0,"一对一",VLOOKUP(LEFT(D1849,3),班级编码!A:H,8,0)),Q1849)</f>
        <v xml:space="preserve"> </v>
      </c>
      <c r="S1849" s="22">
        <f t="shared" si="367"/>
        <v>0</v>
      </c>
      <c r="T1849" s="22">
        <f t="shared" si="368"/>
        <v>0</v>
      </c>
      <c r="U1849" s="22" t="str">
        <f t="shared" si="369"/>
        <v/>
      </c>
      <c r="V1849" s="22" t="str">
        <f t="shared" si="370"/>
        <v/>
      </c>
      <c r="W1849" s="22" t="str">
        <f t="shared" si="371"/>
        <v/>
      </c>
      <c r="X1849" s="22" t="str">
        <f t="shared" si="372"/>
        <v/>
      </c>
      <c r="Y1849" s="22">
        <f t="shared" si="373"/>
        <v>0</v>
      </c>
      <c r="Z1849" s="22">
        <f t="shared" si="374"/>
        <v>0</v>
      </c>
      <c r="AA1849" s="22" t="str">
        <f t="shared" si="364"/>
        <v/>
      </c>
      <c r="AB1849" s="22">
        <f>COUNTIF($G$2:G1849,G1849)</f>
        <v>0</v>
      </c>
      <c r="AC1849" s="22" t="str">
        <f t="shared" si="375"/>
        <v/>
      </c>
      <c r="AD1849" s="22" t="e">
        <f>VLOOKUP(D1849,'2-班级信息'!A:AI,35,0)</f>
        <v>#N/A</v>
      </c>
      <c r="AE1849" s="22" t="e">
        <f>VLOOKUP(D1849,'2-班级信息'!A:AL,12,0)</f>
        <v>#N/A</v>
      </c>
      <c r="AF1849" s="22" t="e">
        <f t="shared" si="365"/>
        <v>#N/A</v>
      </c>
      <c r="AG1849" s="22" t="e">
        <f t="shared" si="376"/>
        <v>#N/A</v>
      </c>
    </row>
    <row r="1850" spans="1:33">
      <c r="A1850" s="23"/>
      <c r="B1850" s="23"/>
      <c r="C1850" s="23"/>
      <c r="D1850" s="23"/>
      <c r="E1850" s="23"/>
      <c r="F1850" s="23"/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2" t="str">
        <f t="shared" si="366"/>
        <v xml:space="preserve"> </v>
      </c>
      <c r="R1850" s="22" t="str">
        <f>IF(Q1850="在读",IF(IFERROR(FIND("一",D1850),0)&gt;0,"一对一",VLOOKUP(LEFT(D1850,3),班级编码!A:H,8,0)),Q1850)</f>
        <v xml:space="preserve"> </v>
      </c>
      <c r="S1850" s="22">
        <f t="shared" si="367"/>
        <v>0</v>
      </c>
      <c r="T1850" s="22">
        <f t="shared" si="368"/>
        <v>0</v>
      </c>
      <c r="U1850" s="22" t="str">
        <f t="shared" si="369"/>
        <v/>
      </c>
      <c r="V1850" s="22" t="str">
        <f t="shared" si="370"/>
        <v/>
      </c>
      <c r="W1850" s="22" t="str">
        <f t="shared" si="371"/>
        <v/>
      </c>
      <c r="X1850" s="22" t="str">
        <f t="shared" si="372"/>
        <v/>
      </c>
      <c r="Y1850" s="22">
        <f t="shared" si="373"/>
        <v>0</v>
      </c>
      <c r="Z1850" s="22">
        <f t="shared" si="374"/>
        <v>0</v>
      </c>
      <c r="AA1850" s="22" t="str">
        <f t="shared" si="364"/>
        <v/>
      </c>
      <c r="AB1850" s="22">
        <f>COUNTIF($G$2:G1850,G1850)</f>
        <v>0</v>
      </c>
      <c r="AC1850" s="22" t="str">
        <f t="shared" si="375"/>
        <v/>
      </c>
      <c r="AD1850" s="22" t="e">
        <f>VLOOKUP(D1850,'2-班级信息'!A:AI,35,0)</f>
        <v>#N/A</v>
      </c>
      <c r="AE1850" s="22" t="e">
        <f>VLOOKUP(D1850,'2-班级信息'!A:AL,12,0)</f>
        <v>#N/A</v>
      </c>
      <c r="AF1850" s="22" t="e">
        <f t="shared" si="365"/>
        <v>#N/A</v>
      </c>
      <c r="AG1850" s="22" t="e">
        <f t="shared" si="376"/>
        <v>#N/A</v>
      </c>
    </row>
    <row r="1851" spans="1:33">
      <c r="A1851" s="23"/>
      <c r="B1851" s="23"/>
      <c r="C1851" s="23"/>
      <c r="D1851" s="23"/>
      <c r="E1851" s="23"/>
      <c r="F1851" s="23"/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2" t="str">
        <f t="shared" si="366"/>
        <v xml:space="preserve"> </v>
      </c>
      <c r="R1851" s="22" t="str">
        <f>IF(Q1851="在读",IF(IFERROR(FIND("一",D1851),0)&gt;0,"一对一",VLOOKUP(LEFT(D1851,3),班级编码!A:H,8,0)),Q1851)</f>
        <v xml:space="preserve"> </v>
      </c>
      <c r="S1851" s="22">
        <f t="shared" si="367"/>
        <v>0</v>
      </c>
      <c r="T1851" s="22">
        <f t="shared" si="368"/>
        <v>0</v>
      </c>
      <c r="U1851" s="22" t="str">
        <f t="shared" si="369"/>
        <v/>
      </c>
      <c r="V1851" s="22" t="str">
        <f t="shared" si="370"/>
        <v/>
      </c>
      <c r="W1851" s="22" t="str">
        <f t="shared" si="371"/>
        <v/>
      </c>
      <c r="X1851" s="22" t="str">
        <f t="shared" si="372"/>
        <v/>
      </c>
      <c r="Y1851" s="22">
        <f t="shared" si="373"/>
        <v>0</v>
      </c>
      <c r="Z1851" s="22">
        <f t="shared" si="374"/>
        <v>0</v>
      </c>
      <c r="AA1851" s="22" t="str">
        <f t="shared" si="364"/>
        <v/>
      </c>
      <c r="AB1851" s="22">
        <f>COUNTIF($G$2:G1851,G1851)</f>
        <v>0</v>
      </c>
      <c r="AC1851" s="22" t="str">
        <f t="shared" si="375"/>
        <v/>
      </c>
      <c r="AD1851" s="22" t="e">
        <f>VLOOKUP(D1851,'2-班级信息'!A:AI,35,0)</f>
        <v>#N/A</v>
      </c>
      <c r="AE1851" s="22" t="e">
        <f>VLOOKUP(D1851,'2-班级信息'!A:AL,12,0)</f>
        <v>#N/A</v>
      </c>
      <c r="AF1851" s="22" t="e">
        <f t="shared" si="365"/>
        <v>#N/A</v>
      </c>
      <c r="AG1851" s="22" t="e">
        <f t="shared" si="376"/>
        <v>#N/A</v>
      </c>
    </row>
    <row r="1852" spans="1:33">
      <c r="A1852" s="23"/>
      <c r="B1852" s="23"/>
      <c r="C1852" s="23"/>
      <c r="D1852" s="23"/>
      <c r="E1852" s="23"/>
      <c r="F1852" s="23"/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2" t="str">
        <f t="shared" si="366"/>
        <v xml:space="preserve"> </v>
      </c>
      <c r="R1852" s="22" t="str">
        <f>IF(Q1852="在读",IF(IFERROR(FIND("一",D1852),0)&gt;0,"一对一",VLOOKUP(LEFT(D1852,3),班级编码!A:H,8,0)),Q1852)</f>
        <v xml:space="preserve"> </v>
      </c>
      <c r="S1852" s="22">
        <f t="shared" si="367"/>
        <v>0</v>
      </c>
      <c r="T1852" s="22">
        <f t="shared" si="368"/>
        <v>0</v>
      </c>
      <c r="U1852" s="22" t="str">
        <f t="shared" si="369"/>
        <v/>
      </c>
      <c r="V1852" s="22" t="str">
        <f t="shared" si="370"/>
        <v/>
      </c>
      <c r="W1852" s="22" t="str">
        <f t="shared" si="371"/>
        <v/>
      </c>
      <c r="X1852" s="22" t="str">
        <f t="shared" si="372"/>
        <v/>
      </c>
      <c r="Y1852" s="22">
        <f t="shared" si="373"/>
        <v>0</v>
      </c>
      <c r="Z1852" s="22">
        <f t="shared" si="374"/>
        <v>0</v>
      </c>
      <c r="AA1852" s="22" t="str">
        <f t="shared" si="364"/>
        <v/>
      </c>
      <c r="AB1852" s="22">
        <f>COUNTIF($G$2:G1852,G1852)</f>
        <v>0</v>
      </c>
      <c r="AC1852" s="22" t="str">
        <f t="shared" si="375"/>
        <v/>
      </c>
      <c r="AD1852" s="22" t="e">
        <f>VLOOKUP(D1852,'2-班级信息'!A:AI,35,0)</f>
        <v>#N/A</v>
      </c>
      <c r="AE1852" s="22" t="e">
        <f>VLOOKUP(D1852,'2-班级信息'!A:AL,12,0)</f>
        <v>#N/A</v>
      </c>
      <c r="AF1852" s="22" t="e">
        <f t="shared" si="365"/>
        <v>#N/A</v>
      </c>
      <c r="AG1852" s="22" t="e">
        <f t="shared" si="376"/>
        <v>#N/A</v>
      </c>
    </row>
    <row r="1853" spans="1:33">
      <c r="A1853" s="23"/>
      <c r="B1853" s="23"/>
      <c r="C1853" s="23"/>
      <c r="D1853" s="23"/>
      <c r="E1853" s="23"/>
      <c r="F1853" s="23"/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2" t="str">
        <f t="shared" si="366"/>
        <v xml:space="preserve"> </v>
      </c>
      <c r="R1853" s="22" t="str">
        <f>IF(Q1853="在读",IF(IFERROR(FIND("一",D1853),0)&gt;0,"一对一",VLOOKUP(LEFT(D1853,3),班级编码!A:H,8,0)),Q1853)</f>
        <v xml:space="preserve"> </v>
      </c>
      <c r="S1853" s="22">
        <f t="shared" si="367"/>
        <v>0</v>
      </c>
      <c r="T1853" s="22">
        <f t="shared" si="368"/>
        <v>0</v>
      </c>
      <c r="U1853" s="22" t="str">
        <f t="shared" si="369"/>
        <v/>
      </c>
      <c r="V1853" s="22" t="str">
        <f t="shared" si="370"/>
        <v/>
      </c>
      <c r="W1853" s="22" t="str">
        <f t="shared" si="371"/>
        <v/>
      </c>
      <c r="X1853" s="22" t="str">
        <f t="shared" si="372"/>
        <v/>
      </c>
      <c r="Y1853" s="22">
        <f t="shared" si="373"/>
        <v>0</v>
      </c>
      <c r="Z1853" s="22">
        <f t="shared" si="374"/>
        <v>0</v>
      </c>
      <c r="AA1853" s="22" t="str">
        <f t="shared" si="364"/>
        <v/>
      </c>
      <c r="AB1853" s="22">
        <f>COUNTIF($G$2:G1853,G1853)</f>
        <v>0</v>
      </c>
      <c r="AC1853" s="22" t="str">
        <f t="shared" si="375"/>
        <v/>
      </c>
      <c r="AD1853" s="22" t="e">
        <f>VLOOKUP(D1853,'2-班级信息'!A:AI,35,0)</f>
        <v>#N/A</v>
      </c>
      <c r="AE1853" s="22" t="e">
        <f>VLOOKUP(D1853,'2-班级信息'!A:AL,12,0)</f>
        <v>#N/A</v>
      </c>
      <c r="AF1853" s="22" t="e">
        <f t="shared" si="365"/>
        <v>#N/A</v>
      </c>
      <c r="AG1853" s="22" t="e">
        <f t="shared" si="376"/>
        <v>#N/A</v>
      </c>
    </row>
    <row r="1854" spans="1:33">
      <c r="A1854" s="23"/>
      <c r="B1854" s="23"/>
      <c r="C1854" s="23"/>
      <c r="D1854" s="23"/>
      <c r="E1854" s="23"/>
      <c r="F1854" s="23"/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2" t="str">
        <f t="shared" si="366"/>
        <v xml:space="preserve"> </v>
      </c>
      <c r="R1854" s="22" t="str">
        <f>IF(Q1854="在读",IF(IFERROR(FIND("一",D1854),0)&gt;0,"一对一",VLOOKUP(LEFT(D1854,3),班级编码!A:H,8,0)),Q1854)</f>
        <v xml:space="preserve"> </v>
      </c>
      <c r="S1854" s="22">
        <f t="shared" si="367"/>
        <v>0</v>
      </c>
      <c r="T1854" s="22">
        <f t="shared" si="368"/>
        <v>0</v>
      </c>
      <c r="U1854" s="22" t="str">
        <f t="shared" si="369"/>
        <v/>
      </c>
      <c r="V1854" s="22" t="str">
        <f t="shared" si="370"/>
        <v/>
      </c>
      <c r="W1854" s="22" t="str">
        <f t="shared" si="371"/>
        <v/>
      </c>
      <c r="X1854" s="22" t="str">
        <f t="shared" si="372"/>
        <v/>
      </c>
      <c r="Y1854" s="22">
        <f t="shared" si="373"/>
        <v>0</v>
      </c>
      <c r="Z1854" s="22">
        <f t="shared" si="374"/>
        <v>0</v>
      </c>
      <c r="AA1854" s="22" t="str">
        <f t="shared" si="364"/>
        <v/>
      </c>
      <c r="AB1854" s="22">
        <f>COUNTIF($G$2:G1854,G1854)</f>
        <v>0</v>
      </c>
      <c r="AC1854" s="22" t="str">
        <f t="shared" si="375"/>
        <v/>
      </c>
      <c r="AD1854" s="22" t="e">
        <f>VLOOKUP(D1854,'2-班级信息'!A:AI,35,0)</f>
        <v>#N/A</v>
      </c>
      <c r="AE1854" s="22" t="e">
        <f>VLOOKUP(D1854,'2-班级信息'!A:AL,12,0)</f>
        <v>#N/A</v>
      </c>
      <c r="AF1854" s="22" t="e">
        <f t="shared" si="365"/>
        <v>#N/A</v>
      </c>
      <c r="AG1854" s="22" t="e">
        <f t="shared" si="376"/>
        <v>#N/A</v>
      </c>
    </row>
    <row r="1855" spans="1:33">
      <c r="A1855" s="23"/>
      <c r="B1855" s="23"/>
      <c r="C1855" s="23"/>
      <c r="D1855" s="23"/>
      <c r="E1855" s="23"/>
      <c r="F1855" s="23"/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2" t="str">
        <f t="shared" si="366"/>
        <v xml:space="preserve"> </v>
      </c>
      <c r="R1855" s="22" t="str">
        <f>IF(Q1855="在读",IF(IFERROR(FIND("一",D1855),0)&gt;0,"一对一",VLOOKUP(LEFT(D1855,3),班级编码!A:H,8,0)),Q1855)</f>
        <v xml:space="preserve"> </v>
      </c>
      <c r="S1855" s="22">
        <f t="shared" si="367"/>
        <v>0</v>
      </c>
      <c r="T1855" s="22">
        <f t="shared" si="368"/>
        <v>0</v>
      </c>
      <c r="U1855" s="22" t="str">
        <f t="shared" si="369"/>
        <v/>
      </c>
      <c r="V1855" s="22" t="str">
        <f t="shared" si="370"/>
        <v/>
      </c>
      <c r="W1855" s="22" t="str">
        <f t="shared" si="371"/>
        <v/>
      </c>
      <c r="X1855" s="22" t="str">
        <f t="shared" si="372"/>
        <v/>
      </c>
      <c r="Y1855" s="22">
        <f t="shared" si="373"/>
        <v>0</v>
      </c>
      <c r="Z1855" s="22">
        <f t="shared" si="374"/>
        <v>0</v>
      </c>
      <c r="AA1855" s="22" t="str">
        <f t="shared" si="364"/>
        <v/>
      </c>
      <c r="AB1855" s="22">
        <f>COUNTIF($G$2:G1855,G1855)</f>
        <v>0</v>
      </c>
      <c r="AC1855" s="22" t="str">
        <f t="shared" si="375"/>
        <v/>
      </c>
      <c r="AD1855" s="22" t="e">
        <f>VLOOKUP(D1855,'2-班级信息'!A:AI,35,0)</f>
        <v>#N/A</v>
      </c>
      <c r="AE1855" s="22" t="e">
        <f>VLOOKUP(D1855,'2-班级信息'!A:AL,12,0)</f>
        <v>#N/A</v>
      </c>
      <c r="AF1855" s="22" t="e">
        <f t="shared" si="365"/>
        <v>#N/A</v>
      </c>
      <c r="AG1855" s="22" t="e">
        <f t="shared" si="376"/>
        <v>#N/A</v>
      </c>
    </row>
    <row r="1856" spans="1:33">
      <c r="A1856" s="23"/>
      <c r="B1856" s="23"/>
      <c r="C1856" s="23"/>
      <c r="D1856" s="23"/>
      <c r="E1856" s="23"/>
      <c r="F1856" s="23"/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2" t="str">
        <f t="shared" si="366"/>
        <v xml:space="preserve"> </v>
      </c>
      <c r="R1856" s="22" t="str">
        <f>IF(Q1856="在读",IF(IFERROR(FIND("一",D1856),0)&gt;0,"一对一",VLOOKUP(LEFT(D1856,3),班级编码!A:H,8,0)),Q1856)</f>
        <v xml:space="preserve"> </v>
      </c>
      <c r="S1856" s="22">
        <f t="shared" si="367"/>
        <v>0</v>
      </c>
      <c r="T1856" s="22">
        <f t="shared" si="368"/>
        <v>0</v>
      </c>
      <c r="U1856" s="22" t="str">
        <f t="shared" si="369"/>
        <v/>
      </c>
      <c r="V1856" s="22" t="str">
        <f t="shared" si="370"/>
        <v/>
      </c>
      <c r="W1856" s="22" t="str">
        <f t="shared" si="371"/>
        <v/>
      </c>
      <c r="X1856" s="22" t="str">
        <f t="shared" si="372"/>
        <v/>
      </c>
      <c r="Y1856" s="22">
        <f t="shared" si="373"/>
        <v>0</v>
      </c>
      <c r="Z1856" s="22">
        <f t="shared" si="374"/>
        <v>0</v>
      </c>
      <c r="AA1856" s="22" t="str">
        <f t="shared" si="364"/>
        <v/>
      </c>
      <c r="AB1856" s="22">
        <f>COUNTIF($G$2:G1856,G1856)</f>
        <v>0</v>
      </c>
      <c r="AC1856" s="22" t="str">
        <f t="shared" si="375"/>
        <v/>
      </c>
      <c r="AD1856" s="22" t="e">
        <f>VLOOKUP(D1856,'2-班级信息'!A:AI,35,0)</f>
        <v>#N/A</v>
      </c>
      <c r="AE1856" s="22" t="e">
        <f>VLOOKUP(D1856,'2-班级信息'!A:AL,12,0)</f>
        <v>#N/A</v>
      </c>
      <c r="AF1856" s="22" t="e">
        <f t="shared" si="365"/>
        <v>#N/A</v>
      </c>
      <c r="AG1856" s="22" t="e">
        <f t="shared" si="376"/>
        <v>#N/A</v>
      </c>
    </row>
    <row r="1857" spans="1:33">
      <c r="A1857" s="23"/>
      <c r="B1857" s="23"/>
      <c r="C1857" s="23"/>
      <c r="D1857" s="23"/>
      <c r="E1857" s="23"/>
      <c r="F1857" s="23"/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2" t="str">
        <f t="shared" si="366"/>
        <v xml:space="preserve"> </v>
      </c>
      <c r="R1857" s="22" t="str">
        <f>IF(Q1857="在读",IF(IFERROR(FIND("一",D1857),0)&gt;0,"一对一",VLOOKUP(LEFT(D1857,3),班级编码!A:H,8,0)),Q1857)</f>
        <v xml:space="preserve"> </v>
      </c>
      <c r="S1857" s="22">
        <f t="shared" si="367"/>
        <v>0</v>
      </c>
      <c r="T1857" s="22">
        <f t="shared" si="368"/>
        <v>0</v>
      </c>
      <c r="U1857" s="22" t="str">
        <f t="shared" si="369"/>
        <v/>
      </c>
      <c r="V1857" s="22" t="str">
        <f t="shared" si="370"/>
        <v/>
      </c>
      <c r="W1857" s="22" t="str">
        <f t="shared" si="371"/>
        <v/>
      </c>
      <c r="X1857" s="22" t="str">
        <f t="shared" si="372"/>
        <v/>
      </c>
      <c r="Y1857" s="22">
        <f t="shared" si="373"/>
        <v>0</v>
      </c>
      <c r="Z1857" s="22">
        <f t="shared" si="374"/>
        <v>0</v>
      </c>
      <c r="AA1857" s="22" t="str">
        <f t="shared" si="364"/>
        <v/>
      </c>
      <c r="AB1857" s="22">
        <f>COUNTIF($G$2:G1857,G1857)</f>
        <v>0</v>
      </c>
      <c r="AC1857" s="22" t="str">
        <f t="shared" si="375"/>
        <v/>
      </c>
      <c r="AD1857" s="22" t="e">
        <f>VLOOKUP(D1857,'2-班级信息'!A:AI,35,0)</f>
        <v>#N/A</v>
      </c>
      <c r="AE1857" s="22" t="e">
        <f>VLOOKUP(D1857,'2-班级信息'!A:AL,12,0)</f>
        <v>#N/A</v>
      </c>
      <c r="AF1857" s="22" t="e">
        <f t="shared" si="365"/>
        <v>#N/A</v>
      </c>
      <c r="AG1857" s="22" t="e">
        <f t="shared" si="376"/>
        <v>#N/A</v>
      </c>
    </row>
  </sheetData>
  <sheetProtection password="CC99" sheet="1" objects="1" scenarios="1" autoFilter="0" pivotTables="0"/>
  <protectedRanges>
    <protectedRange sqref="A1:P1048576" name="区域1"/>
  </protectedRanges>
  <autoFilter ref="A1:AI1857"/>
  <phoneticPr fontId="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92D050"/>
  </sheetPr>
  <dimension ref="A1:BS1199"/>
  <sheetViews>
    <sheetView workbookViewId="0">
      <pane xSplit="13" ySplit="4" topLeftCell="X5" activePane="bottomRight" state="frozen"/>
      <selection pane="topRight" activeCell="N1" sqref="N1"/>
      <selection pane="bottomLeft" activeCell="A5" sqref="A5"/>
      <selection pane="bottomRight" activeCell="AA22" sqref="AA22"/>
    </sheetView>
  </sheetViews>
  <sheetFormatPr defaultRowHeight="14.25"/>
  <cols>
    <col min="1" max="1" width="9.375" style="29" customWidth="1"/>
    <col min="2" max="2" width="8.5" style="28" customWidth="1"/>
    <col min="3" max="3" width="6" style="28" hidden="1" customWidth="1"/>
    <col min="4" max="4" width="6.75" style="28" customWidth="1"/>
    <col min="5" max="5" width="5.5" style="28" customWidth="1"/>
    <col min="6" max="6" width="8" style="28" customWidth="1"/>
    <col min="7" max="7" width="6.75" style="28" customWidth="1"/>
    <col min="8" max="8" width="19.75" style="28" customWidth="1"/>
    <col min="9" max="10" width="9" style="28" hidden="1" customWidth="1"/>
    <col min="11" max="11" width="9.375" style="28" hidden="1" customWidth="1"/>
    <col min="12" max="12" width="9.375" style="210" customWidth="1"/>
    <col min="13" max="13" width="8.125" style="210" customWidth="1"/>
    <col min="14" max="14" width="9" style="28" customWidth="1"/>
    <col min="15" max="15" width="9.375" style="28" customWidth="1"/>
    <col min="16" max="16" width="7" style="28" customWidth="1"/>
    <col min="17" max="17" width="6.125" style="28" customWidth="1"/>
    <col min="18" max="18" width="6.375" style="28" customWidth="1"/>
    <col min="19" max="19" width="8.125" style="28" customWidth="1"/>
    <col min="20" max="20" width="10.375" style="28" customWidth="1"/>
    <col min="21" max="22" width="7.125" style="28" customWidth="1"/>
    <col min="23" max="23" width="11.125" style="28" customWidth="1"/>
    <col min="24" max="24" width="6.125" style="28" customWidth="1"/>
    <col min="25" max="25" width="6" style="28" customWidth="1"/>
    <col min="26" max="28" width="9" style="28" customWidth="1"/>
    <col min="29" max="29" width="6" customWidth="1"/>
    <col min="30" max="30" width="6.25" style="33" customWidth="1"/>
    <col min="31" max="31" width="7" customWidth="1"/>
    <col min="32" max="32" width="5.125" customWidth="1"/>
    <col min="33" max="33" width="5.125" style="32" customWidth="1"/>
    <col min="34" max="34" width="5.625" style="33" customWidth="1"/>
    <col min="35" max="35" width="7" style="33" customWidth="1"/>
    <col min="36" max="36" width="9" customWidth="1"/>
    <col min="37" max="37" width="5.875" customWidth="1"/>
    <col min="38" max="38" width="5.5" customWidth="1"/>
    <col min="39" max="39" width="6.75" customWidth="1"/>
    <col min="40" max="40" width="6" customWidth="1"/>
    <col min="42" max="42" width="6.375" customWidth="1"/>
    <col min="43" max="43" width="6.625" customWidth="1"/>
    <col min="47" max="47" width="5.875" customWidth="1"/>
    <col min="48" max="48" width="9.625" customWidth="1"/>
    <col min="49" max="50" width="8.25" customWidth="1"/>
    <col min="51" max="51" width="10" customWidth="1"/>
    <col min="52" max="52" width="11" customWidth="1"/>
    <col min="53" max="53" width="8.875" customWidth="1"/>
    <col min="56" max="56" width="8.625" customWidth="1"/>
    <col min="60" max="60" width="8.375" style="27" customWidth="1"/>
    <col min="68" max="68" width="11.5" bestFit="1" customWidth="1"/>
    <col min="69" max="69" width="6" customWidth="1"/>
  </cols>
  <sheetData>
    <row r="1" spans="1:71">
      <c r="A1" s="30" t="s">
        <v>124</v>
      </c>
      <c r="B1" s="25" t="s">
        <v>1444</v>
      </c>
      <c r="C1" s="25" t="s">
        <v>1521</v>
      </c>
      <c r="D1" s="25" t="s">
        <v>1427</v>
      </c>
      <c r="E1" s="25" t="s">
        <v>1428</v>
      </c>
      <c r="F1" s="25" t="s">
        <v>1505</v>
      </c>
      <c r="G1" s="25" t="s">
        <v>1429</v>
      </c>
      <c r="H1" s="25" t="s">
        <v>1447</v>
      </c>
      <c r="I1" s="25" t="s">
        <v>1522</v>
      </c>
      <c r="J1" s="25" t="s">
        <v>1523</v>
      </c>
      <c r="K1" s="25" t="s">
        <v>1524</v>
      </c>
      <c r="L1" s="208" t="s">
        <v>1525</v>
      </c>
      <c r="M1" s="208" t="s">
        <v>1526</v>
      </c>
      <c r="N1" s="25" t="s">
        <v>1527</v>
      </c>
      <c r="O1" s="25" t="s">
        <v>1528</v>
      </c>
      <c r="P1" s="25" t="s">
        <v>1529</v>
      </c>
      <c r="Q1" s="25" t="s">
        <v>1530</v>
      </c>
      <c r="R1" s="25" t="s">
        <v>1531</v>
      </c>
      <c r="S1" s="25" t="s">
        <v>1532</v>
      </c>
      <c r="T1" s="25" t="s">
        <v>1448</v>
      </c>
      <c r="U1" s="25" t="s">
        <v>1533</v>
      </c>
      <c r="V1" s="25" t="s">
        <v>1534</v>
      </c>
      <c r="W1" s="25" t="s">
        <v>1535</v>
      </c>
      <c r="X1" s="25" t="s">
        <v>1536</v>
      </c>
      <c r="Y1" s="25" t="s">
        <v>1513</v>
      </c>
      <c r="Z1" s="25" t="s">
        <v>1537</v>
      </c>
      <c r="AA1" s="25" t="s">
        <v>1538</v>
      </c>
      <c r="AB1" s="25" t="s">
        <v>1450</v>
      </c>
      <c r="AC1" s="26" t="s">
        <v>857</v>
      </c>
      <c r="AD1" s="34" t="s">
        <v>858</v>
      </c>
      <c r="AE1" s="26" t="s">
        <v>859</v>
      </c>
      <c r="AF1" s="26" t="s">
        <v>860</v>
      </c>
      <c r="AG1" s="39" t="s">
        <v>861</v>
      </c>
      <c r="AH1" s="34" t="s">
        <v>862</v>
      </c>
      <c r="AI1" s="34" t="s">
        <v>863</v>
      </c>
      <c r="AJ1" s="26" t="s">
        <v>864</v>
      </c>
      <c r="AK1" s="26" t="s">
        <v>865</v>
      </c>
      <c r="AL1" s="26" t="s">
        <v>866</v>
      </c>
      <c r="AM1" s="26" t="s">
        <v>867</v>
      </c>
      <c r="AN1" s="26" t="s">
        <v>868</v>
      </c>
      <c r="AO1" s="26" t="s">
        <v>869</v>
      </c>
      <c r="AP1" s="26" t="s">
        <v>870</v>
      </c>
      <c r="AQ1" s="26" t="s">
        <v>871</v>
      </c>
      <c r="AR1" s="26" t="s">
        <v>872</v>
      </c>
      <c r="AS1" s="26" t="s">
        <v>873</v>
      </c>
      <c r="AT1" s="26" t="s">
        <v>874</v>
      </c>
      <c r="AU1" s="26" t="s">
        <v>875</v>
      </c>
      <c r="AV1" s="26" t="s">
        <v>876</v>
      </c>
      <c r="AW1" s="26" t="s">
        <v>872</v>
      </c>
      <c r="AX1" s="26" t="s">
        <v>877</v>
      </c>
      <c r="AY1" s="26" t="s">
        <v>900</v>
      </c>
      <c r="AZ1" s="26" t="s">
        <v>878</v>
      </c>
      <c r="BA1" s="26" t="s">
        <v>965</v>
      </c>
      <c r="BB1" s="26" t="s">
        <v>966</v>
      </c>
      <c r="BC1" s="26" t="s">
        <v>967</v>
      </c>
      <c r="BD1" s="26" t="s">
        <v>968</v>
      </c>
      <c r="BE1" s="26"/>
      <c r="BH1" s="27">
        <v>1</v>
      </c>
      <c r="BP1" t="s">
        <v>879</v>
      </c>
      <c r="BQ1" t="s">
        <v>880</v>
      </c>
      <c r="BR1" t="s">
        <v>881</v>
      </c>
      <c r="BS1" t="s">
        <v>2</v>
      </c>
    </row>
    <row r="2" spans="1:71" ht="15" customHeight="1">
      <c r="A2" s="31">
        <v>42942</v>
      </c>
      <c r="B2" s="25" t="s">
        <v>5378</v>
      </c>
      <c r="C2" s="25" t="s">
        <v>11</v>
      </c>
      <c r="D2" s="25" t="s">
        <v>5246</v>
      </c>
      <c r="E2" s="25" t="s">
        <v>5247</v>
      </c>
      <c r="F2" s="25" t="s">
        <v>1667</v>
      </c>
      <c r="G2" s="25" t="s">
        <v>16</v>
      </c>
      <c r="H2" s="25" t="s">
        <v>4622</v>
      </c>
      <c r="I2" s="25" t="s">
        <v>11</v>
      </c>
      <c r="J2" s="25">
        <v>3862</v>
      </c>
      <c r="K2" s="25">
        <v>0</v>
      </c>
      <c r="L2" s="208">
        <v>1880</v>
      </c>
      <c r="M2" s="208">
        <v>1880</v>
      </c>
      <c r="N2" s="25">
        <v>0</v>
      </c>
      <c r="O2" s="25">
        <v>0</v>
      </c>
      <c r="P2" s="25">
        <v>0</v>
      </c>
      <c r="Q2" s="25">
        <v>0</v>
      </c>
      <c r="R2" s="25">
        <v>0</v>
      </c>
      <c r="S2" s="25">
        <v>1880</v>
      </c>
      <c r="T2" s="25" t="s">
        <v>1721</v>
      </c>
      <c r="U2" s="25" t="s">
        <v>4071</v>
      </c>
      <c r="V2" s="25" t="s">
        <v>1711</v>
      </c>
      <c r="W2" s="25" t="s">
        <v>5379</v>
      </c>
      <c r="X2" s="25" t="s">
        <v>5380</v>
      </c>
      <c r="Y2" s="25" t="s">
        <v>1712</v>
      </c>
      <c r="Z2" s="25" t="s">
        <v>455</v>
      </c>
      <c r="AA2" s="25" t="s">
        <v>4623</v>
      </c>
      <c r="AB2" s="25" t="s">
        <v>5381</v>
      </c>
      <c r="AC2" s="35" t="str">
        <f>SUBSTITUTE(SUBSTITUTE(SUBSTITUTE(SUBSTITUTE(SUBSTITUTE(SUBSTITUTE(AA2,"(主签单人)",""),"(03-客户接待员)",""),"（金牌）",""),"（会员学员）",""),"金牌",""),"金牌学员","")</f>
        <v>梁丽婷</v>
      </c>
      <c r="AD2" s="36">
        <f>IFERROR(VALUE(MID(H2,FIND("(",H2)+1,FIND(")",H2)-FIND("(",H2)-2)),0)</f>
        <v>16</v>
      </c>
      <c r="AE2" s="35" t="str">
        <f>IF(AJ2="","",MID(AB2,FIND("@",SUBSTITUTE(AB2,"／","@",6))+5,FIND("@",SUBSTITUTE(AB2,"／","@",7))-FIND("@",SUBSTITUTE(AB2,"／","@",6))-5))</f>
        <v>无</v>
      </c>
      <c r="AF2" s="24">
        <v>1</v>
      </c>
      <c r="AG2" s="40">
        <f>IFERROR(VALUE(MID(AB2,FIND("@",SUBSTITUTE(AB2,"：","@",1))+1,FIND("@",SUBSTITUTE(AB2,"）","@",1))-FIND("@",SUBSTITUTE(AB2,"：","@",1))-1)),0)</f>
        <v>0.1</v>
      </c>
      <c r="AH2" s="36">
        <f>IFERROR(IF(AND(IFERROR(FIND("预缴定金",AB2),0)=0,H2=""),M2,VALUE(MID(AB2,FIND("@",SUBSTITUTE(AB2,"：","@",2))+1,FIND("@",SUBSTITUTE(AB2,"）","@",2))-FIND("@",SUBSTITUTE(AB2,"：","@",2))-1))),0)</f>
        <v>0</v>
      </c>
      <c r="AI2" s="36">
        <f>M2-AH2</f>
        <v>1880</v>
      </c>
      <c r="AJ2" s="35" t="str">
        <f>IF(OR(V2="退费",V2="结转",W2="",W2="结转学费",W2="老带新返现"),"",IF(OR(AI2&lt;=0,AND(IFERROR(FIND("预缴定金",AB2),0)=0,H2="")),"",LEFT(AB2,FIND("／",AB2)-1)))</f>
        <v>新生连报小学1期国际学员</v>
      </c>
      <c r="AK2" s="35" t="str">
        <f>IF(AJ2="","",LEFT(AB2,2))</f>
        <v>新生</v>
      </c>
      <c r="AL2" s="35" t="str">
        <f>IF(AJ2="","",MID(AB2,3,2))</f>
        <v>连报</v>
      </c>
      <c r="AM2" s="35" t="str">
        <f>IF(AJ2="","",MID(AB2,5,2))</f>
        <v>小学</v>
      </c>
      <c r="AN2" s="35" t="str">
        <f>IF(AJ2="","",MIDB(AJ2,SEARCHB("?",AJ2),2*LEN(AJ2)-LENB(AJ2)+2))</f>
        <v>1期</v>
      </c>
      <c r="AO2" s="35" t="str">
        <f>IF(AJ2="","",RIGHT(MIDB(AJ2,SEARCHB("?",AJ2),20),LENB(MIDB(AJ2,SEARCHB("?",AJ2),20))-LEN(MIDB(AJ2,SEARCHB("?",AJ2),20))-1))</f>
        <v>国际学员</v>
      </c>
      <c r="AP2" s="35" t="str">
        <f>IF(AJ2="","",VLOOKUP(AN2,[1]Sheet11!E:F,2,0))</f>
        <v>1年</v>
      </c>
      <c r="AQ2" s="35" t="str">
        <f>IF(AO2="拼单会员","5年",IF(AJ2="","",VLOOKUP(AM2&amp;AP2,[1]Sheet11!$J$3:$K$17,2)))</f>
        <v>1年</v>
      </c>
      <c r="AR2" s="35" t="str">
        <f t="shared" ref="AR2" si="0">IF(AJ2="","",VLOOKUP(AO2,BP:BQ,2,0))</f>
        <v>国际班</v>
      </c>
      <c r="AS2" s="35" t="str">
        <f>IF(AJ2="","",MID(AB2,FIND("@",SUBSTITUTE(AB2,"／","@",5))+8,10))</f>
        <v>2017-07-26</v>
      </c>
      <c r="AT2" s="35" t="str">
        <f>IF(AJ2="","",IF(AK2="新生","新生",IF((AS2-$BH$2)&gt;0,"1年追补","老生")))</f>
        <v>新生</v>
      </c>
      <c r="AU2" s="35" t="str">
        <f>IF(AJ2="","",IF(OR(AT2="新生",AT2="1年追补"),"新生","老生"))</f>
        <v>新生</v>
      </c>
      <c r="AV2" s="35" t="str">
        <f>IF(AJ2="","",IF(AND(BE2="1期秒杀",AK2="新生"),"1期秒杀",IF(AND(BE2="1期秒杀",AT2="1年追补"),"1期秒杀",IF(AND(BE2="游学免费读",AK2="新生"),"游学免费读",IF(AND(BE2="游学免费读",AT2="1年追补"),"游学免费读",IF(AND(BE2="买三送二",AK2="新生"),"买三送二",IF(AND(BE2="买三送二",AT2="1年追补"),"买三送二",IF(AND(BE2="2折秒杀",AK2="新生"),"新生小学国际班1年",IF(AND(BE2="2折秒杀",AT2="1年追补"),"新生小学国际班1年",IF(OR(BE2="国际领袖课程",BE2="国内领袖课程"),BE2,IF(AND(BE2="创始会员",AU2="老生",AR2="游学会员"),"老生创始会员游学会员",IF(AND(AR2="国际班",AU2="新生"),AU2&amp;AM2&amp;AR2&amp;AQ2,AU2&amp;AR2))))))))))))</f>
        <v>1期秒杀</v>
      </c>
      <c r="AW2" s="35" t="str">
        <f t="shared" ref="AW2" si="1">IF(AJ2="","",VLOOKUP(AO2,BP:BR,3,0))</f>
        <v>国际班</v>
      </c>
      <c r="AX2" s="35" t="str">
        <f>AT2&amp;AW2</f>
        <v>新生国际班</v>
      </c>
      <c r="AY2" s="35" t="str">
        <f>IF(SUMIF('7-市场业绩'!F:F,AC2,'7-市场业绩'!I:I)&gt;0,"学习卡","老结算")</f>
        <v>学习卡</v>
      </c>
      <c r="AZ2" s="35" t="str">
        <f>IF(AY2="学习卡",AV2,AX2)</f>
        <v>1期秒杀</v>
      </c>
      <c r="BA2" s="35" t="str">
        <f>IFERROR(MID(AB2,FIND("@",SUBSTITUTE(AB2,"／","@",3))+6,FIND("@",SUBSTITUTE(AB2,"／","@",4))-FIND("@",SUBSTITUTE(AB2,"／","@",3))-6),"无")</f>
        <v>无</v>
      </c>
      <c r="BB2" s="35" t="str">
        <f>IFERROR(MID(AB2,FIND("@",SUBSTITUTE(AB2,"：","@",6))+1,FIND("@",SUBSTITUTE(AB2,"-","@",8))-FIND("@",SUBSTITUTE(AB2,"：","@",6))-1),"")</f>
        <v/>
      </c>
      <c r="BC2" s="35" t="str">
        <f>IFERROR(MID(AB2,FIND("@",SUBSTITUTE(AB2,"：","@",6))+1,FIND("@",SUBSTITUTE(AB2,"-","@",8))-FIND("@",SUBSTITUTE(AB2,"：","@",6))-1),"")</f>
        <v/>
      </c>
      <c r="BD2" s="35" t="str">
        <f>IFERROR(MID(AB2,FIND("@",SUBSTITUTE(AB2,"：","@",4))+1,FIND("@",SUBSTITUTE(AB2,"）","@",6))-FIND("@",SUBSTITUTE(AB2,"：","@",4))-1),"无")</f>
        <v>无</v>
      </c>
      <c r="BE2" s="35" t="str">
        <f>IFERROR(LOOKUP(1,-FIND({"创始会员","国际领袖课程","国内领袖课程","1期秒杀","游学免费读","买三送二","2折秒杀"},AB2),{"创始会员","国际领袖课程","国内领袖课程","1期秒杀","游学免费读","买三送二","2折秒杀"}),"")</f>
        <v>1期秒杀</v>
      </c>
      <c r="BH2" s="27">
        <v>42552</v>
      </c>
      <c r="BP2" t="s">
        <v>882</v>
      </c>
      <c r="BQ2" t="s">
        <v>883</v>
      </c>
      <c r="BR2" t="s">
        <v>883</v>
      </c>
      <c r="BS2" t="s">
        <v>11</v>
      </c>
    </row>
    <row r="3" spans="1:71" ht="15" customHeight="1">
      <c r="A3" s="31">
        <v>42942</v>
      </c>
      <c r="B3" s="25" t="s">
        <v>5382</v>
      </c>
      <c r="C3" s="25" t="s">
        <v>11</v>
      </c>
      <c r="D3" s="25" t="s">
        <v>5023</v>
      </c>
      <c r="E3" s="25" t="s">
        <v>5024</v>
      </c>
      <c r="F3" s="25" t="s">
        <v>1672</v>
      </c>
      <c r="G3" s="25" t="s">
        <v>1686</v>
      </c>
      <c r="H3" s="25" t="s">
        <v>4620</v>
      </c>
      <c r="I3" s="25" t="s">
        <v>11</v>
      </c>
      <c r="J3" s="25">
        <v>2738.1</v>
      </c>
      <c r="K3" s="25">
        <v>0</v>
      </c>
      <c r="L3" s="208">
        <v>980</v>
      </c>
      <c r="M3" s="208">
        <v>980</v>
      </c>
      <c r="N3" s="25">
        <v>0</v>
      </c>
      <c r="O3" s="25">
        <v>0</v>
      </c>
      <c r="P3" s="25">
        <v>0</v>
      </c>
      <c r="Q3" s="25">
        <v>0</v>
      </c>
      <c r="R3" s="25">
        <v>0</v>
      </c>
      <c r="S3" s="25">
        <v>980</v>
      </c>
      <c r="T3" s="25" t="s">
        <v>1721</v>
      </c>
      <c r="U3" s="25" t="s">
        <v>4071</v>
      </c>
      <c r="V3" s="25" t="s">
        <v>1711</v>
      </c>
      <c r="W3" s="25" t="s">
        <v>5379</v>
      </c>
      <c r="X3" s="25" t="s">
        <v>5383</v>
      </c>
      <c r="Y3" s="25" t="s">
        <v>1712</v>
      </c>
      <c r="Z3" s="25" t="s">
        <v>455</v>
      </c>
      <c r="AA3" s="25" t="s">
        <v>4623</v>
      </c>
      <c r="AB3" s="25" t="s">
        <v>5384</v>
      </c>
      <c r="AC3" s="35" t="str">
        <f t="shared" ref="AC3:AC66" si="2">SUBSTITUTE(SUBSTITUTE(SUBSTITUTE(SUBSTITUTE(SUBSTITUTE(SUBSTITUTE(AA3,"(主签单人)",""),"(03-客户接待员)",""),"（金牌）",""),"（会员学员）",""),"金牌",""),"金牌学员","")</f>
        <v>梁丽婷</v>
      </c>
      <c r="AD3" s="36">
        <f t="shared" ref="AD3:AD66" si="3">IFERROR(VALUE(MID(H3,FIND("(",H3)+1,FIND(")",H3)-FIND("(",H3)-2)),0)</f>
        <v>16</v>
      </c>
      <c r="AE3" s="35" t="str">
        <f t="shared" ref="AE3:AE66" si="4">IF(AJ3="","",MID(AB3,FIND("@",SUBSTITUTE(AB3,"／","@",6))+5,FIND("@",SUBSTITUTE(AB3,"／","@",7))-FIND("@",SUBSTITUTE(AB3,"／","@",6))-5))</f>
        <v>何睿祺</v>
      </c>
      <c r="AF3" s="24">
        <v>1</v>
      </c>
      <c r="AG3" s="40">
        <f t="shared" ref="AG3:AG66" si="5">IFERROR(VALUE(MID(AB3,FIND("@",SUBSTITUTE(AB3,"：","@",1))+1,FIND("@",SUBSTITUTE(AB3,"）","@",1))-FIND("@",SUBSTITUTE(AB3,"：","@",1))-1)),0)</f>
        <v>0.1</v>
      </c>
      <c r="AH3" s="36">
        <f t="shared" ref="AH3:AH66" si="6">IFERROR(IF(AND(IFERROR(FIND("预缴定金",AB3),0)=0,H3=""),M3,VALUE(MID(AB3,FIND("@",SUBSTITUTE(AB3,"：","@",2))+1,FIND("@",SUBSTITUTE(AB3,"）","@",2))-FIND("@",SUBSTITUTE(AB3,"：","@",2))-1))),0)</f>
        <v>0</v>
      </c>
      <c r="AI3" s="36">
        <f t="shared" ref="AI3:AI66" si="7">M3-AH3</f>
        <v>980</v>
      </c>
      <c r="AJ3" s="35" t="str">
        <f t="shared" ref="AJ3:AJ66" si="8">IF(OR(V3="退费",V3="结转",W3="",W3="结转学费",W3="老带新返现"),"",IF(OR(AI3&lt;=0,AND(IFERROR(FIND("预缴定金",AB3),0)=0,H3="")),"",LEFT(AB3,FIND("／",AB3)-1)))</f>
        <v>新生连报小学1期国际学员</v>
      </c>
      <c r="AK3" s="35" t="str">
        <f t="shared" ref="AK3:AK66" si="9">IF(AJ3="","",LEFT(AB3,2))</f>
        <v>新生</v>
      </c>
      <c r="AL3" s="35" t="str">
        <f t="shared" ref="AL3:AL66" si="10">IF(AJ3="","",MID(AB3,3,2))</f>
        <v>连报</v>
      </c>
      <c r="AM3" s="35" t="str">
        <f t="shared" ref="AM3:AM66" si="11">IF(AJ3="","",MID(AB3,5,2))</f>
        <v>小学</v>
      </c>
      <c r="AN3" s="35" t="str">
        <f t="shared" ref="AN3:AN66" si="12">IF(AJ3="","",MIDB(AJ3,SEARCHB("?",AJ3),2*LEN(AJ3)-LENB(AJ3)+2))</f>
        <v>1期</v>
      </c>
      <c r="AO3" s="35" t="str">
        <f t="shared" ref="AO3:AO66" si="13">IF(AJ3="","",RIGHT(MIDB(AJ3,SEARCHB("?",AJ3),20),LENB(MIDB(AJ3,SEARCHB("?",AJ3),20))-LEN(MIDB(AJ3,SEARCHB("?",AJ3),20))-1))</f>
        <v>国际学员</v>
      </c>
      <c r="AP3" s="35" t="str">
        <f>IF(AJ3="","",VLOOKUP(AN3,[1]Sheet11!E:F,2,0))</f>
        <v>1年</v>
      </c>
      <c r="AQ3" s="35" t="str">
        <f>IF(AO3="拼单会员","5年",IF(AJ3="","",VLOOKUP(AM3&amp;AP3,[1]Sheet11!$J$3:$K$17,2)))</f>
        <v>1年</v>
      </c>
      <c r="AR3" s="35" t="str">
        <f t="shared" ref="AR3:AR66" si="14">IF(AJ3="","",VLOOKUP(AO3,BP:BQ,2,0))</f>
        <v>国际班</v>
      </c>
      <c r="AS3" s="35" t="str">
        <f t="shared" ref="AS3:AS66" si="15">IF(AJ3="","",MID(AB3,FIND("@",SUBSTITUTE(AB3,"／","@",5))+8,10))</f>
        <v>2017-07-26</v>
      </c>
      <c r="AT3" s="35" t="str">
        <f t="shared" ref="AT3:AT66" si="16">IF(AJ3="","",IF(AK3="新生","新生",IF((AS3-$BH$2)&gt;0,"1年追补","老生")))</f>
        <v>新生</v>
      </c>
      <c r="AU3" s="35" t="str">
        <f t="shared" ref="AU3:AU66" si="17">IF(AJ3="","",IF(OR(AT3="新生",AT3="1年追补"),"新生","老生"))</f>
        <v>新生</v>
      </c>
      <c r="AV3" s="35" t="str">
        <f t="shared" ref="AV3:AV66" si="18">IF(AJ3="","",IF(AND(BE3="1期秒杀",AK3="新生"),"1期秒杀",IF(AND(BE3="1期秒杀",AT3="1年追补"),"1期秒杀",IF(AND(BE3="游学免费读",AK3="新生"),"游学免费读",IF(AND(BE3="游学免费读",AT3="1年追补"),"游学免费读",IF(AND(BE3="买三送二",AK3="新生"),"买三送二",IF(AND(BE3="买三送二",AT3="1年追补"),"买三送二",IF(AND(BE3="2折秒杀",AK3="新生"),"新生小学国际班1年",IF(AND(BE3="2折秒杀",AT3="1年追补"),"新生小学国际班1年",IF(OR(BE3="国际领袖课程",BE3="国内领袖课程"),BE3,IF(AND(BE3="创始会员",AU3="老生",AR3="游学会员"),"老生创始会员游学会员",IF(AND(AR3="国际班",AU3="新生"),AU3&amp;AM3&amp;AR3&amp;AQ3,AU3&amp;AR3))))))))))))</f>
        <v>1期秒杀</v>
      </c>
      <c r="AW3" s="35" t="str">
        <f t="shared" ref="AW3:AW66" si="19">IF(AJ3="","",VLOOKUP(AO3,BP:BR,3,0))</f>
        <v>国际班</v>
      </c>
      <c r="AX3" s="35" t="str">
        <f t="shared" ref="AX3:AX66" si="20">AT3&amp;AW3</f>
        <v>新生国际班</v>
      </c>
      <c r="AY3" s="35" t="str">
        <f>IF(SUMIF('7-市场业绩'!F:F,AC3,'7-市场业绩'!I:I)&gt;0,"学习卡","老结算")</f>
        <v>学习卡</v>
      </c>
      <c r="AZ3" s="35" t="str">
        <f t="shared" ref="AZ3:AZ66" si="21">IF(AY3="学习卡",AV3,AX3)</f>
        <v>1期秒杀</v>
      </c>
      <c r="BA3" s="35" t="str">
        <f t="shared" ref="BA3:BA66" si="22">IFERROR(MID(AB3,FIND("@",SUBSTITUTE(AB3,"／","@",3))+6,FIND("@",SUBSTITUTE(AB3,"／","@",4))-FIND("@",SUBSTITUTE(AB3,"／","@",3))-6),"无")</f>
        <v>无</v>
      </c>
      <c r="BB3" s="35" t="str">
        <f t="shared" ref="BB3:BB66" si="23">IFERROR(MID(AB3,FIND("@",SUBSTITUTE(AB3,"：","@",6))+1,FIND("@",SUBSTITUTE(AB3,"-","@",8))-FIND("@",SUBSTITUTE(AB3,"：","@",6))-1),"")</f>
        <v/>
      </c>
      <c r="BC3" s="35" t="str">
        <f t="shared" ref="BC3:BC66" si="24">IFERROR(MID(AB3,FIND("@",SUBSTITUTE(AB3,"：","@",6))+1,FIND("@",SUBSTITUTE(AB3,"-","@",8))-FIND("@",SUBSTITUTE(AB3,"：","@",6))-1),"")</f>
        <v/>
      </c>
      <c r="BD3" s="35" t="str">
        <f t="shared" ref="BD3:BD66" si="25">IFERROR(MID(AB3,FIND("@",SUBSTITUTE(AB3,"：","@",4))+1,FIND("@",SUBSTITUTE(AB3,"）","@",6))-FIND("@",SUBSTITUTE(AB3,"：","@",4))-1),"无")</f>
        <v>无</v>
      </c>
      <c r="BE3" s="35" t="str">
        <f>IFERROR(LOOKUP(1,-FIND({"创始会员","国际领袖课程","国内领袖课程","1期秒杀","游学免费读","买三送二","2折秒杀"},AB3),{"创始会员","国际领袖课程","国内领袖课程","1期秒杀","游学免费读","买三送二","2折秒杀"}),"")</f>
        <v>1期秒杀</v>
      </c>
      <c r="BH3" s="27">
        <v>42552</v>
      </c>
      <c r="BP3" t="s">
        <v>884</v>
      </c>
      <c r="BQ3" t="s">
        <v>883</v>
      </c>
      <c r="BR3" t="s">
        <v>883</v>
      </c>
      <c r="BS3" t="s">
        <v>11</v>
      </c>
    </row>
    <row r="4" spans="1:71" ht="15" customHeight="1">
      <c r="A4" s="31">
        <v>42942</v>
      </c>
      <c r="B4" s="25" t="s">
        <v>5385</v>
      </c>
      <c r="C4" s="25" t="s">
        <v>11</v>
      </c>
      <c r="D4" s="25" t="s">
        <v>5326</v>
      </c>
      <c r="E4" s="25" t="s">
        <v>5327</v>
      </c>
      <c r="F4" s="25" t="s">
        <v>1678</v>
      </c>
      <c r="G4" s="25" t="s">
        <v>10</v>
      </c>
      <c r="H4" s="25" t="s">
        <v>4622</v>
      </c>
      <c r="I4" s="25" t="s">
        <v>11</v>
      </c>
      <c r="J4" s="25">
        <v>3862</v>
      </c>
      <c r="K4" s="25">
        <v>0</v>
      </c>
      <c r="L4" s="208">
        <v>1880</v>
      </c>
      <c r="M4" s="208">
        <v>1880</v>
      </c>
      <c r="N4" s="25">
        <v>0</v>
      </c>
      <c r="O4" s="25">
        <v>0</v>
      </c>
      <c r="P4" s="25">
        <v>0</v>
      </c>
      <c r="Q4" s="25">
        <v>0</v>
      </c>
      <c r="R4" s="25">
        <v>0</v>
      </c>
      <c r="S4" s="25">
        <v>1880</v>
      </c>
      <c r="T4" s="25" t="s">
        <v>1721</v>
      </c>
      <c r="U4" s="25" t="s">
        <v>4071</v>
      </c>
      <c r="V4" s="25" t="s">
        <v>1711</v>
      </c>
      <c r="W4" s="25" t="s">
        <v>5379</v>
      </c>
      <c r="X4" s="25" t="s">
        <v>5386</v>
      </c>
      <c r="Y4" s="25" t="s">
        <v>1712</v>
      </c>
      <c r="Z4" s="211" t="s">
        <v>455</v>
      </c>
      <c r="AA4" s="25" t="s">
        <v>4618</v>
      </c>
      <c r="AB4" s="211" t="s">
        <v>5381</v>
      </c>
      <c r="AC4" s="35" t="str">
        <f t="shared" si="2"/>
        <v>梁艳娇</v>
      </c>
      <c r="AD4" s="36">
        <f t="shared" si="3"/>
        <v>16</v>
      </c>
      <c r="AE4" s="35" t="str">
        <f t="shared" si="4"/>
        <v>无</v>
      </c>
      <c r="AF4" s="24">
        <v>1</v>
      </c>
      <c r="AG4" s="40">
        <f t="shared" si="5"/>
        <v>0.1</v>
      </c>
      <c r="AH4" s="36">
        <f t="shared" si="6"/>
        <v>0</v>
      </c>
      <c r="AI4" s="36">
        <f t="shared" si="7"/>
        <v>1880</v>
      </c>
      <c r="AJ4" s="35" t="str">
        <f t="shared" si="8"/>
        <v>新生连报小学1期国际学员</v>
      </c>
      <c r="AK4" s="35" t="str">
        <f t="shared" si="9"/>
        <v>新生</v>
      </c>
      <c r="AL4" s="35" t="str">
        <f t="shared" si="10"/>
        <v>连报</v>
      </c>
      <c r="AM4" s="35" t="str">
        <f t="shared" si="11"/>
        <v>小学</v>
      </c>
      <c r="AN4" s="35" t="str">
        <f t="shared" si="12"/>
        <v>1期</v>
      </c>
      <c r="AO4" s="35" t="str">
        <f t="shared" si="13"/>
        <v>国际学员</v>
      </c>
      <c r="AP4" s="35" t="str">
        <f>IF(AJ4="","",VLOOKUP(AN4,[1]Sheet11!E:F,2,0))</f>
        <v>1年</v>
      </c>
      <c r="AQ4" s="35" t="str">
        <f>IF(AO4="拼单会员","5年",IF(AJ4="","",VLOOKUP(AM4&amp;AP4,[1]Sheet11!$J$3:$K$17,2)))</f>
        <v>1年</v>
      </c>
      <c r="AR4" s="35" t="str">
        <f t="shared" si="14"/>
        <v>国际班</v>
      </c>
      <c r="AS4" s="35" t="str">
        <f t="shared" si="15"/>
        <v>2017-07-26</v>
      </c>
      <c r="AT4" s="35" t="str">
        <f t="shared" si="16"/>
        <v>新生</v>
      </c>
      <c r="AU4" s="35" t="str">
        <f t="shared" si="17"/>
        <v>新生</v>
      </c>
      <c r="AV4" s="35" t="str">
        <f t="shared" si="18"/>
        <v>1期秒杀</v>
      </c>
      <c r="AW4" s="35" t="str">
        <f t="shared" si="19"/>
        <v>国际班</v>
      </c>
      <c r="AX4" s="35" t="str">
        <f t="shared" si="20"/>
        <v>新生国际班</v>
      </c>
      <c r="AY4" s="35" t="str">
        <f>IF(SUMIF('7-市场业绩'!F:F,AC4,'7-市场业绩'!I:I)&gt;0,"学习卡","老结算")</f>
        <v>学习卡</v>
      </c>
      <c r="AZ4" s="35" t="str">
        <f t="shared" si="21"/>
        <v>1期秒杀</v>
      </c>
      <c r="BA4" s="35" t="str">
        <f t="shared" si="22"/>
        <v>无</v>
      </c>
      <c r="BB4" s="35" t="str">
        <f t="shared" si="23"/>
        <v/>
      </c>
      <c r="BC4" s="35" t="str">
        <f t="shared" si="24"/>
        <v/>
      </c>
      <c r="BD4" s="35" t="str">
        <f t="shared" si="25"/>
        <v>无</v>
      </c>
      <c r="BE4" s="35" t="str">
        <f>IFERROR(LOOKUP(1,-FIND({"创始会员","国际领袖课程","国内领袖课程","1期秒杀","游学免费读","买三送二","2折秒杀"},AB4),{"创始会员","国际领袖课程","国内领袖课程","1期秒杀","游学免费读","买三送二","2折秒杀"}),"")</f>
        <v>1期秒杀</v>
      </c>
      <c r="BH4" s="27">
        <v>42552</v>
      </c>
      <c r="BP4" t="s">
        <v>885</v>
      </c>
      <c r="BQ4" t="s">
        <v>883</v>
      </c>
      <c r="BR4" t="s">
        <v>886</v>
      </c>
      <c r="BS4" t="s">
        <v>480</v>
      </c>
    </row>
    <row r="5" spans="1:71" ht="15" customHeight="1">
      <c r="A5" s="218">
        <v>42927</v>
      </c>
      <c r="B5" s="212" t="s">
        <v>5387</v>
      </c>
      <c r="C5" s="212" t="s">
        <v>11</v>
      </c>
      <c r="D5" s="212" t="s">
        <v>5096</v>
      </c>
      <c r="E5" s="212" t="s">
        <v>5097</v>
      </c>
      <c r="F5" s="212" t="s">
        <v>1691</v>
      </c>
      <c r="G5" s="212" t="s">
        <v>14</v>
      </c>
      <c r="H5" s="212" t="s">
        <v>1714</v>
      </c>
      <c r="I5" s="212" t="s">
        <v>11</v>
      </c>
      <c r="J5" s="212">
        <v>5500</v>
      </c>
      <c r="K5" s="212">
        <v>0</v>
      </c>
      <c r="L5" s="219">
        <v>1880</v>
      </c>
      <c r="M5" s="219">
        <v>1880</v>
      </c>
      <c r="N5" s="212">
        <v>0</v>
      </c>
      <c r="O5" s="212">
        <v>0</v>
      </c>
      <c r="P5" s="212">
        <v>0</v>
      </c>
      <c r="Q5" s="212">
        <v>0</v>
      </c>
      <c r="R5" s="212">
        <v>0</v>
      </c>
      <c r="S5" s="212">
        <v>1880</v>
      </c>
      <c r="T5" s="212" t="s">
        <v>1721</v>
      </c>
      <c r="U5" s="212" t="s">
        <v>4071</v>
      </c>
      <c r="V5" s="212" t="s">
        <v>1711</v>
      </c>
      <c r="W5" s="212" t="s">
        <v>5379</v>
      </c>
      <c r="X5" s="212" t="s">
        <v>5388</v>
      </c>
      <c r="Y5" s="212" t="s">
        <v>1712</v>
      </c>
      <c r="Z5" s="212" t="s">
        <v>455</v>
      </c>
      <c r="AA5" s="212" t="s">
        <v>4618</v>
      </c>
      <c r="AB5" s="212" t="s">
        <v>5389</v>
      </c>
      <c r="AC5" s="35" t="str">
        <f t="shared" si="2"/>
        <v>梁艳娇</v>
      </c>
      <c r="AD5" s="36">
        <f t="shared" si="3"/>
        <v>16</v>
      </c>
      <c r="AE5" s="35" t="str">
        <f t="shared" si="4"/>
        <v>无</v>
      </c>
      <c r="AF5" s="24">
        <v>1</v>
      </c>
      <c r="AG5" s="40">
        <f t="shared" si="5"/>
        <v>0.1</v>
      </c>
      <c r="AH5" s="36">
        <f t="shared" si="6"/>
        <v>0</v>
      </c>
      <c r="AI5" s="36">
        <f t="shared" si="7"/>
        <v>1880</v>
      </c>
      <c r="AJ5" s="35" t="str">
        <f t="shared" si="8"/>
        <v>新生连报小学1期国际学员</v>
      </c>
      <c r="AK5" s="35" t="str">
        <f t="shared" si="9"/>
        <v>新生</v>
      </c>
      <c r="AL5" s="35" t="str">
        <f t="shared" si="10"/>
        <v>连报</v>
      </c>
      <c r="AM5" s="35" t="str">
        <f t="shared" si="11"/>
        <v>小学</v>
      </c>
      <c r="AN5" s="35" t="str">
        <f t="shared" si="12"/>
        <v>1期</v>
      </c>
      <c r="AO5" s="35" t="str">
        <f t="shared" si="13"/>
        <v>国际学员</v>
      </c>
      <c r="AP5" s="35" t="str">
        <f>IF(AJ5="","",VLOOKUP(AN5,[1]Sheet11!E:F,2,0))</f>
        <v>1年</v>
      </c>
      <c r="AQ5" s="35" t="str">
        <f>IF(AO5="拼单会员","5年",IF(AJ5="","",VLOOKUP(AM5&amp;AP5,[1]Sheet11!$J$3:$K$17,2)))</f>
        <v>1年</v>
      </c>
      <c r="AR5" s="35" t="str">
        <f t="shared" si="14"/>
        <v>国际班</v>
      </c>
      <c r="AS5" s="35" t="str">
        <f t="shared" si="15"/>
        <v>2017-07-11</v>
      </c>
      <c r="AT5" s="35" t="str">
        <f t="shared" si="16"/>
        <v>新生</v>
      </c>
      <c r="AU5" s="35" t="str">
        <f t="shared" si="17"/>
        <v>新生</v>
      </c>
      <c r="AV5" s="35" t="str">
        <f t="shared" si="18"/>
        <v>1期秒杀</v>
      </c>
      <c r="AW5" s="35" t="str">
        <f t="shared" si="19"/>
        <v>国际班</v>
      </c>
      <c r="AX5" s="35" t="str">
        <f t="shared" si="20"/>
        <v>新生国际班</v>
      </c>
      <c r="AY5" s="35" t="str">
        <f>IF(SUMIF('7-市场业绩'!F:F,AC5,'7-市场业绩'!I:I)&gt;0,"学习卡","老结算")</f>
        <v>学习卡</v>
      </c>
      <c r="AZ5" s="35" t="str">
        <f t="shared" si="21"/>
        <v>1期秒杀</v>
      </c>
      <c r="BA5" s="35" t="str">
        <f t="shared" si="22"/>
        <v>无</v>
      </c>
      <c r="BB5" s="35" t="str">
        <f t="shared" si="23"/>
        <v/>
      </c>
      <c r="BC5" s="35" t="str">
        <f t="shared" si="24"/>
        <v/>
      </c>
      <c r="BD5" s="35" t="str">
        <f t="shared" si="25"/>
        <v>无</v>
      </c>
      <c r="BE5" s="35" t="str">
        <f>IFERROR(LOOKUP(1,-FIND({"创始会员","国际领袖课程","国内领袖课程","1期秒杀","游学免费读","买三送二","2折秒杀"},AB5),{"创始会员","国际领袖课程","国内领袖课程","1期秒杀","游学免费读","买三送二","2折秒杀"}),"")</f>
        <v>1期秒杀</v>
      </c>
      <c r="BH5" s="27">
        <v>42552</v>
      </c>
      <c r="BP5" t="s">
        <v>887</v>
      </c>
      <c r="BQ5" t="s">
        <v>883</v>
      </c>
      <c r="BR5" t="s">
        <v>888</v>
      </c>
      <c r="BS5" t="s">
        <v>481</v>
      </c>
    </row>
    <row r="6" spans="1:71" ht="15" customHeight="1">
      <c r="A6" s="218">
        <v>42925</v>
      </c>
      <c r="B6" s="212" t="s">
        <v>5390</v>
      </c>
      <c r="C6" s="212" t="s">
        <v>11</v>
      </c>
      <c r="D6" s="212" t="s">
        <v>5306</v>
      </c>
      <c r="E6" s="212" t="s">
        <v>5307</v>
      </c>
      <c r="F6" s="212" t="s">
        <v>1672</v>
      </c>
      <c r="G6" s="212" t="s">
        <v>16</v>
      </c>
      <c r="H6" s="212" t="s">
        <v>4617</v>
      </c>
      <c r="I6" s="212" t="s">
        <v>11</v>
      </c>
      <c r="J6" s="212">
        <v>646</v>
      </c>
      <c r="K6" s="212">
        <v>0</v>
      </c>
      <c r="L6" s="219">
        <v>16580</v>
      </c>
      <c r="M6" s="219">
        <v>16580</v>
      </c>
      <c r="N6" s="212">
        <v>0</v>
      </c>
      <c r="O6" s="212">
        <v>0</v>
      </c>
      <c r="P6" s="212">
        <v>0</v>
      </c>
      <c r="Q6" s="212">
        <v>0</v>
      </c>
      <c r="R6" s="212">
        <v>0</v>
      </c>
      <c r="S6" s="212">
        <v>16580</v>
      </c>
      <c r="T6" s="212" t="s">
        <v>1721</v>
      </c>
      <c r="U6" s="212" t="s">
        <v>4626</v>
      </c>
      <c r="V6" s="212" t="s">
        <v>1711</v>
      </c>
      <c r="W6" s="212" t="s">
        <v>5379</v>
      </c>
      <c r="X6" s="212" t="s">
        <v>5391</v>
      </c>
      <c r="Y6" s="212" t="s">
        <v>1712</v>
      </c>
      <c r="Z6" s="212" t="s">
        <v>455</v>
      </c>
      <c r="AA6" s="212" t="s">
        <v>4623</v>
      </c>
      <c r="AB6" s="212" t="s">
        <v>5567</v>
      </c>
      <c r="AC6" s="35" t="str">
        <f t="shared" si="2"/>
        <v>梁丽婷</v>
      </c>
      <c r="AD6" s="36">
        <f t="shared" si="3"/>
        <v>48</v>
      </c>
      <c r="AE6" s="35" t="str">
        <f t="shared" si="4"/>
        <v>张轩赫</v>
      </c>
      <c r="AF6" s="24">
        <v>1</v>
      </c>
      <c r="AG6" s="40">
        <f t="shared" si="5"/>
        <v>1.2</v>
      </c>
      <c r="AH6" s="36">
        <f t="shared" si="6"/>
        <v>0</v>
      </c>
      <c r="AI6" s="36">
        <f t="shared" si="7"/>
        <v>16580</v>
      </c>
      <c r="AJ6" s="35" t="str">
        <f t="shared" si="8"/>
        <v>新生连报小学1年国际学员</v>
      </c>
      <c r="AK6" s="35" t="str">
        <f t="shared" si="9"/>
        <v>新生</v>
      </c>
      <c r="AL6" s="35" t="str">
        <f t="shared" si="10"/>
        <v>连报</v>
      </c>
      <c r="AM6" s="35" t="str">
        <f t="shared" si="11"/>
        <v>小学</v>
      </c>
      <c r="AN6" s="35" t="str">
        <f t="shared" si="12"/>
        <v>1年</v>
      </c>
      <c r="AO6" s="35" t="str">
        <f t="shared" si="13"/>
        <v>国际学员</v>
      </c>
      <c r="AP6" s="35" t="str">
        <f>IF(AJ6="","",VLOOKUP(AN6,[1]Sheet11!E:F,2,0))</f>
        <v>1年</v>
      </c>
      <c r="AQ6" s="35" t="str">
        <f>IF(AO6="拼单会员","5年",IF(AJ6="","",VLOOKUP(AM6&amp;AP6,[1]Sheet11!$J$3:$K$17,2)))</f>
        <v>1年</v>
      </c>
      <c r="AR6" s="35" t="str">
        <f t="shared" si="14"/>
        <v>国际班</v>
      </c>
      <c r="AS6" s="35" t="str">
        <f t="shared" si="15"/>
        <v>2017-07-09</v>
      </c>
      <c r="AT6" s="35" t="str">
        <f t="shared" si="16"/>
        <v>新生</v>
      </c>
      <c r="AU6" s="35" t="str">
        <f t="shared" si="17"/>
        <v>新生</v>
      </c>
      <c r="AV6" s="35" t="str">
        <f t="shared" si="18"/>
        <v>买三送二</v>
      </c>
      <c r="AW6" s="35" t="str">
        <f t="shared" si="19"/>
        <v>国际班</v>
      </c>
      <c r="AX6" s="35" t="str">
        <f t="shared" si="20"/>
        <v>新生国际班</v>
      </c>
      <c r="AY6" s="35" t="str">
        <f>IF(SUMIF('7-市场业绩'!F:F,AC6,'7-市场业绩'!I:I)&gt;0,"学习卡","老结算")</f>
        <v>学习卡</v>
      </c>
      <c r="AZ6" s="35" t="str">
        <f t="shared" si="21"/>
        <v>买三送二</v>
      </c>
      <c r="BA6" s="35" t="str">
        <f t="shared" si="22"/>
        <v>无</v>
      </c>
      <c r="BB6" s="35" t="str">
        <f t="shared" si="23"/>
        <v/>
      </c>
      <c r="BC6" s="35" t="str">
        <f t="shared" si="24"/>
        <v/>
      </c>
      <c r="BD6" s="35" t="str">
        <f t="shared" si="25"/>
        <v>无</v>
      </c>
      <c r="BE6" s="35" t="str">
        <f>IFERROR(LOOKUP(1,-FIND({"创始会员","国际领袖课程","国内领袖课程","1期秒杀","游学免费读","买三送二","2折秒杀"},AB6),{"创始会员","国际领袖课程","国内领袖课程","1期秒杀","游学免费读","买三送二","2折秒杀"}),"")</f>
        <v>买三送二</v>
      </c>
      <c r="BH6" s="27">
        <v>42552</v>
      </c>
      <c r="BP6" t="s">
        <v>889</v>
      </c>
      <c r="BQ6" t="s">
        <v>890</v>
      </c>
      <c r="BR6" t="s">
        <v>883</v>
      </c>
      <c r="BS6" t="s">
        <v>482</v>
      </c>
    </row>
    <row r="7" spans="1:71" ht="15" customHeight="1">
      <c r="A7" s="218">
        <v>42925</v>
      </c>
      <c r="B7" s="212" t="s">
        <v>5392</v>
      </c>
      <c r="C7" s="212" t="s">
        <v>11</v>
      </c>
      <c r="D7" s="212" t="s">
        <v>5306</v>
      </c>
      <c r="E7" s="212" t="s">
        <v>5307</v>
      </c>
      <c r="F7" s="212" t="s">
        <v>1672</v>
      </c>
      <c r="G7" s="212" t="s">
        <v>16</v>
      </c>
      <c r="H7" s="212" t="s">
        <v>4622</v>
      </c>
      <c r="I7" s="212" t="s">
        <v>11</v>
      </c>
      <c r="J7" s="212">
        <v>3862</v>
      </c>
      <c r="K7" s="212">
        <v>0</v>
      </c>
      <c r="L7" s="219">
        <v>1880</v>
      </c>
      <c r="M7" s="219">
        <v>1880</v>
      </c>
      <c r="N7" s="212">
        <v>0</v>
      </c>
      <c r="O7" s="212">
        <v>0</v>
      </c>
      <c r="P7" s="212">
        <v>0</v>
      </c>
      <c r="Q7" s="212">
        <v>0</v>
      </c>
      <c r="R7" s="212">
        <v>0</v>
      </c>
      <c r="S7" s="212">
        <v>1880</v>
      </c>
      <c r="T7" s="212" t="s">
        <v>1721</v>
      </c>
      <c r="U7" s="212" t="s">
        <v>4626</v>
      </c>
      <c r="V7" s="212" t="s">
        <v>1711</v>
      </c>
      <c r="W7" s="212" t="s">
        <v>5379</v>
      </c>
      <c r="X7" s="212" t="s">
        <v>5391</v>
      </c>
      <c r="Y7" s="212" t="s">
        <v>1712</v>
      </c>
      <c r="Z7" s="212" t="s">
        <v>455</v>
      </c>
      <c r="AA7" s="212" t="s">
        <v>4623</v>
      </c>
      <c r="AB7" s="212" t="s">
        <v>5393</v>
      </c>
      <c r="AC7" s="35" t="str">
        <f t="shared" si="2"/>
        <v>梁丽婷</v>
      </c>
      <c r="AD7" s="36">
        <f t="shared" si="3"/>
        <v>16</v>
      </c>
      <c r="AE7" s="35" t="str">
        <f t="shared" si="4"/>
        <v>张轩赫</v>
      </c>
      <c r="AF7" s="24"/>
      <c r="AG7" s="40">
        <f t="shared" si="5"/>
        <v>0</v>
      </c>
      <c r="AH7" s="36">
        <f t="shared" si="6"/>
        <v>0</v>
      </c>
      <c r="AI7" s="36">
        <f t="shared" si="7"/>
        <v>1880</v>
      </c>
      <c r="AJ7" s="35" t="str">
        <f t="shared" si="8"/>
        <v>新生连报小学1期国际学员</v>
      </c>
      <c r="AK7" s="35" t="str">
        <f t="shared" si="9"/>
        <v>新生</v>
      </c>
      <c r="AL7" s="35" t="str">
        <f t="shared" si="10"/>
        <v>连报</v>
      </c>
      <c r="AM7" s="35" t="str">
        <f t="shared" si="11"/>
        <v>小学</v>
      </c>
      <c r="AN7" s="35" t="str">
        <f t="shared" si="12"/>
        <v>1期</v>
      </c>
      <c r="AO7" s="35" t="str">
        <f t="shared" si="13"/>
        <v>国际学员</v>
      </c>
      <c r="AP7" s="35" t="str">
        <f>IF(AJ7="","",VLOOKUP(AN7,[1]Sheet11!E:F,2,0))</f>
        <v>1年</v>
      </c>
      <c r="AQ7" s="35" t="str">
        <f>IF(AO7="拼单会员","5年",IF(AJ7="","",VLOOKUP(AM7&amp;AP7,[1]Sheet11!$J$3:$K$17,2)))</f>
        <v>1年</v>
      </c>
      <c r="AR7" s="35" t="str">
        <f t="shared" si="14"/>
        <v>国际班</v>
      </c>
      <c r="AS7" s="35" t="str">
        <f t="shared" si="15"/>
        <v>2017-07-09</v>
      </c>
      <c r="AT7" s="35" t="str">
        <f t="shared" si="16"/>
        <v>新生</v>
      </c>
      <c r="AU7" s="35" t="str">
        <f t="shared" si="17"/>
        <v>新生</v>
      </c>
      <c r="AV7" s="35" t="str">
        <f t="shared" si="18"/>
        <v>1期秒杀</v>
      </c>
      <c r="AW7" s="35" t="str">
        <f t="shared" si="19"/>
        <v>国际班</v>
      </c>
      <c r="AX7" s="35" t="str">
        <f t="shared" si="20"/>
        <v>新生国际班</v>
      </c>
      <c r="AY7" s="35" t="str">
        <f>IF(SUMIF('7-市场业绩'!F:F,AC7,'7-市场业绩'!I:I)&gt;0,"学习卡","老结算")</f>
        <v>学习卡</v>
      </c>
      <c r="AZ7" s="35" t="str">
        <f t="shared" si="21"/>
        <v>1期秒杀</v>
      </c>
      <c r="BA7" s="35" t="str">
        <f t="shared" si="22"/>
        <v>无</v>
      </c>
      <c r="BB7" s="35" t="str">
        <f t="shared" si="23"/>
        <v/>
      </c>
      <c r="BC7" s="35" t="str">
        <f t="shared" si="24"/>
        <v/>
      </c>
      <c r="BD7" s="35" t="str">
        <f t="shared" si="25"/>
        <v>无</v>
      </c>
      <c r="BE7" s="35" t="str">
        <f>IFERROR(LOOKUP(1,-FIND({"创始会员","国际领袖课程","国内领袖课程","1期秒杀","游学免费读","买三送二","2折秒杀"},AB7),{"创始会员","国际领袖课程","国内领袖课程","1期秒杀","游学免费读","买三送二","2折秒杀"}),"")</f>
        <v>1期秒杀</v>
      </c>
      <c r="BH7" s="27">
        <v>42552</v>
      </c>
      <c r="BP7" t="s">
        <v>891</v>
      </c>
      <c r="BQ7" t="s">
        <v>883</v>
      </c>
      <c r="BR7" t="s">
        <v>892</v>
      </c>
      <c r="BS7" t="s">
        <v>483</v>
      </c>
    </row>
    <row r="8" spans="1:71" ht="15" customHeight="1">
      <c r="A8" s="218">
        <v>42924</v>
      </c>
      <c r="B8" s="212" t="s">
        <v>5375</v>
      </c>
      <c r="C8" s="212" t="s">
        <v>11</v>
      </c>
      <c r="D8" s="212" t="s">
        <v>5133</v>
      </c>
      <c r="E8" s="212" t="s">
        <v>5134</v>
      </c>
      <c r="F8" s="212" t="s">
        <v>1803</v>
      </c>
      <c r="G8" s="212" t="s">
        <v>15</v>
      </c>
      <c r="H8" s="212" t="s">
        <v>1713</v>
      </c>
      <c r="I8" s="212" t="s">
        <v>11</v>
      </c>
      <c r="J8" s="212">
        <v>5560</v>
      </c>
      <c r="K8" s="212">
        <v>6632</v>
      </c>
      <c r="L8" s="219">
        <v>9948</v>
      </c>
      <c r="M8" s="219">
        <v>9948</v>
      </c>
      <c r="N8" s="212">
        <v>0</v>
      </c>
      <c r="O8" s="212">
        <v>0</v>
      </c>
      <c r="P8" s="212">
        <v>0</v>
      </c>
      <c r="Q8" s="212">
        <v>0</v>
      </c>
      <c r="R8" s="212">
        <v>0</v>
      </c>
      <c r="S8" s="212">
        <v>9948</v>
      </c>
      <c r="T8" s="212" t="s">
        <v>1721</v>
      </c>
      <c r="U8" s="212" t="s">
        <v>4071</v>
      </c>
      <c r="V8" s="212" t="s">
        <v>1711</v>
      </c>
      <c r="W8" s="212" t="s">
        <v>5379</v>
      </c>
      <c r="X8" s="212" t="s">
        <v>5394</v>
      </c>
      <c r="Y8" s="212" t="s">
        <v>1712</v>
      </c>
      <c r="Z8" s="212" t="s">
        <v>455</v>
      </c>
      <c r="AA8" s="212" t="s">
        <v>4621</v>
      </c>
      <c r="AB8" s="212" t="s">
        <v>5570</v>
      </c>
      <c r="AC8" s="35" t="str">
        <f t="shared" si="2"/>
        <v>田林</v>
      </c>
      <c r="AD8" s="36">
        <f t="shared" si="3"/>
        <v>48</v>
      </c>
      <c r="AE8" s="35" t="str">
        <f t="shared" si="4"/>
        <v>无</v>
      </c>
      <c r="AF8" s="24">
        <v>1</v>
      </c>
      <c r="AG8" s="40">
        <f t="shared" si="5"/>
        <v>0.6</v>
      </c>
      <c r="AH8" s="36">
        <f t="shared" si="6"/>
        <v>0</v>
      </c>
      <c r="AI8" s="36">
        <f t="shared" si="7"/>
        <v>9948</v>
      </c>
      <c r="AJ8" s="35" t="str">
        <f t="shared" si="8"/>
        <v>新生连报小学1年国际学员</v>
      </c>
      <c r="AK8" s="35" t="str">
        <f t="shared" si="9"/>
        <v>新生</v>
      </c>
      <c r="AL8" s="35" t="str">
        <f t="shared" si="10"/>
        <v>连报</v>
      </c>
      <c r="AM8" s="35" t="str">
        <f t="shared" si="11"/>
        <v>小学</v>
      </c>
      <c r="AN8" s="35" t="str">
        <f t="shared" si="12"/>
        <v>1年</v>
      </c>
      <c r="AO8" s="35" t="str">
        <f t="shared" si="13"/>
        <v>国际学员</v>
      </c>
      <c r="AP8" s="35" t="str">
        <f>IF(AJ8="","",VLOOKUP(AN8,[1]Sheet11!E:F,2,0))</f>
        <v>1年</v>
      </c>
      <c r="AQ8" s="35" t="str">
        <f>IF(AO8="拼单会员","5年",IF(AJ8="","",VLOOKUP(AM8&amp;AP8,[1]Sheet11!$J$3:$K$17,2)))</f>
        <v>1年</v>
      </c>
      <c r="AR8" s="35" t="str">
        <f t="shared" si="14"/>
        <v>国际班</v>
      </c>
      <c r="AS8" s="35" t="str">
        <f t="shared" si="15"/>
        <v>2017-07-08</v>
      </c>
      <c r="AT8" s="35" t="str">
        <f t="shared" si="16"/>
        <v>新生</v>
      </c>
      <c r="AU8" s="35" t="str">
        <f t="shared" si="17"/>
        <v>新生</v>
      </c>
      <c r="AV8" s="35" t="str">
        <f t="shared" si="18"/>
        <v>新生小学国际班1年</v>
      </c>
      <c r="AW8" s="35" t="str">
        <f t="shared" si="19"/>
        <v>国际班</v>
      </c>
      <c r="AX8" s="35" t="str">
        <f t="shared" si="20"/>
        <v>新生国际班</v>
      </c>
      <c r="AY8" s="35" t="str">
        <f>IF(SUMIF('7-市场业绩'!F:F,AC8,'7-市场业绩'!I:I)&gt;0,"学习卡","老结算")</f>
        <v>学习卡</v>
      </c>
      <c r="AZ8" s="35" t="str">
        <f t="shared" si="21"/>
        <v>新生小学国际班1年</v>
      </c>
      <c r="BA8" s="35" t="str">
        <f t="shared" si="22"/>
        <v>无</v>
      </c>
      <c r="BB8" s="35" t="str">
        <f t="shared" si="23"/>
        <v/>
      </c>
      <c r="BC8" s="35" t="str">
        <f t="shared" si="24"/>
        <v/>
      </c>
      <c r="BD8" s="35" t="str">
        <f t="shared" si="25"/>
        <v>无</v>
      </c>
      <c r="BE8" s="35" t="str">
        <f>IFERROR(LOOKUP(1,-FIND({"创始会员","国际领袖课程","国内领袖课程","1期秒杀","游学免费读","买三送二","2折秒杀"},AB8),{"创始会员","国际领袖课程","国内领袖课程","1期秒杀","游学免费读","买三送二","2折秒杀"}),"")</f>
        <v/>
      </c>
      <c r="BH8" s="27">
        <v>42552</v>
      </c>
      <c r="BP8" t="s">
        <v>893</v>
      </c>
      <c r="BQ8" t="s">
        <v>893</v>
      </c>
      <c r="BR8" t="s">
        <v>883</v>
      </c>
      <c r="BS8" t="s">
        <v>484</v>
      </c>
    </row>
    <row r="9" spans="1:71" ht="15" customHeight="1">
      <c r="A9" s="218">
        <v>42924</v>
      </c>
      <c r="B9" s="212" t="s">
        <v>5374</v>
      </c>
      <c r="C9" s="212" t="s">
        <v>11</v>
      </c>
      <c r="D9" s="212" t="s">
        <v>5188</v>
      </c>
      <c r="E9" s="212" t="s">
        <v>5189</v>
      </c>
      <c r="F9" s="212" t="s">
        <v>1803</v>
      </c>
      <c r="G9" s="212" t="s">
        <v>15</v>
      </c>
      <c r="H9" s="212" t="s">
        <v>1713</v>
      </c>
      <c r="I9" s="212" t="s">
        <v>11</v>
      </c>
      <c r="J9" s="212">
        <v>22140</v>
      </c>
      <c r="K9" s="212">
        <v>0</v>
      </c>
      <c r="L9" s="219">
        <v>0</v>
      </c>
      <c r="M9" s="219">
        <v>0</v>
      </c>
      <c r="N9" s="212">
        <v>0</v>
      </c>
      <c r="O9" s="212">
        <v>0</v>
      </c>
      <c r="P9" s="212">
        <v>0</v>
      </c>
      <c r="Q9" s="212">
        <v>0</v>
      </c>
      <c r="R9" s="212">
        <v>0</v>
      </c>
      <c r="S9" s="212">
        <v>0</v>
      </c>
      <c r="T9" s="212" t="s">
        <v>1721</v>
      </c>
      <c r="U9" s="212" t="s">
        <v>4071</v>
      </c>
      <c r="V9" s="212" t="s">
        <v>1711</v>
      </c>
      <c r="W9" s="212" t="s">
        <v>11</v>
      </c>
      <c r="X9" s="212" t="s">
        <v>11</v>
      </c>
      <c r="Y9" s="212" t="s">
        <v>1712</v>
      </c>
      <c r="Z9" s="212" t="s">
        <v>455</v>
      </c>
      <c r="AA9" s="212" t="s">
        <v>4621</v>
      </c>
      <c r="AB9" s="212" t="s">
        <v>5546</v>
      </c>
      <c r="AC9" s="35" t="str">
        <f t="shared" si="2"/>
        <v>田林</v>
      </c>
      <c r="AD9" s="36">
        <f t="shared" si="3"/>
        <v>48</v>
      </c>
      <c r="AE9" s="35" t="str">
        <f t="shared" si="4"/>
        <v/>
      </c>
      <c r="AF9" s="24">
        <v>1</v>
      </c>
      <c r="AG9" s="40">
        <f t="shared" si="5"/>
        <v>0</v>
      </c>
      <c r="AH9" s="36">
        <f t="shared" si="6"/>
        <v>0</v>
      </c>
      <c r="AI9" s="36">
        <f t="shared" si="7"/>
        <v>0</v>
      </c>
      <c r="AJ9" s="35" t="str">
        <f t="shared" si="8"/>
        <v/>
      </c>
      <c r="AK9" s="35" t="str">
        <f t="shared" si="9"/>
        <v/>
      </c>
      <c r="AL9" s="35" t="str">
        <f t="shared" si="10"/>
        <v/>
      </c>
      <c r="AM9" s="35" t="str">
        <f t="shared" si="11"/>
        <v/>
      </c>
      <c r="AN9" s="35" t="str">
        <f t="shared" si="12"/>
        <v/>
      </c>
      <c r="AO9" s="35" t="str">
        <f t="shared" si="13"/>
        <v/>
      </c>
      <c r="AP9" s="35" t="str">
        <f>IF(AJ9="","",VLOOKUP(AN9,[1]Sheet11!E:F,2,0))</f>
        <v/>
      </c>
      <c r="AQ9" s="35" t="str">
        <f>IF(AO9="拼单会员","5年",IF(AJ9="","",VLOOKUP(AM9&amp;AP9,[1]Sheet11!$J$3:$K$17,2)))</f>
        <v/>
      </c>
      <c r="AR9" s="35" t="str">
        <f t="shared" si="14"/>
        <v/>
      </c>
      <c r="AS9" s="35" t="str">
        <f t="shared" si="15"/>
        <v/>
      </c>
      <c r="AT9" s="35" t="str">
        <f t="shared" si="16"/>
        <v/>
      </c>
      <c r="AU9" s="35" t="str">
        <f t="shared" si="17"/>
        <v/>
      </c>
      <c r="AV9" s="35" t="str">
        <f t="shared" si="18"/>
        <v/>
      </c>
      <c r="AW9" s="35" t="str">
        <f t="shared" si="19"/>
        <v/>
      </c>
      <c r="AX9" s="35" t="str">
        <f t="shared" si="20"/>
        <v/>
      </c>
      <c r="AY9" s="35" t="str">
        <f>IF(SUMIF('7-市场业绩'!F:F,AC9,'7-市场业绩'!I:I)&gt;0,"学习卡","老结算")</f>
        <v>学习卡</v>
      </c>
      <c r="AZ9" s="35" t="str">
        <f t="shared" si="21"/>
        <v/>
      </c>
      <c r="BA9" s="35" t="str">
        <f t="shared" si="22"/>
        <v>无</v>
      </c>
      <c r="BB9" s="35" t="str">
        <f t="shared" si="23"/>
        <v/>
      </c>
      <c r="BC9" s="35" t="str">
        <f t="shared" si="24"/>
        <v/>
      </c>
      <c r="BD9" s="35" t="str">
        <f t="shared" si="25"/>
        <v>无</v>
      </c>
      <c r="BE9" s="35" t="str">
        <f>IFERROR(LOOKUP(1,-FIND({"创始会员","国际领袖课程","国内领袖课程","1期秒杀","游学免费读","买三送二","2折秒杀"},AB9),{"创始会员","国际领袖课程","国内领袖课程","1期秒杀","游学免费读","买三送二","2折秒杀"}),"")</f>
        <v/>
      </c>
      <c r="BH9" s="27">
        <v>42552</v>
      </c>
      <c r="BP9" t="s">
        <v>894</v>
      </c>
      <c r="BQ9" t="s">
        <v>894</v>
      </c>
      <c r="BR9" t="s">
        <v>883</v>
      </c>
      <c r="BS9" t="s">
        <v>485</v>
      </c>
    </row>
    <row r="10" spans="1:71" ht="15" customHeight="1">
      <c r="A10" s="218">
        <v>42924</v>
      </c>
      <c r="B10" s="212" t="s">
        <v>5373</v>
      </c>
      <c r="C10" s="212" t="s">
        <v>11</v>
      </c>
      <c r="D10" s="212" t="s">
        <v>5165</v>
      </c>
      <c r="E10" s="212" t="s">
        <v>5166</v>
      </c>
      <c r="F10" s="212" t="s">
        <v>1803</v>
      </c>
      <c r="G10" s="212" t="s">
        <v>15</v>
      </c>
      <c r="H10" s="212" t="s">
        <v>1713</v>
      </c>
      <c r="I10" s="212" t="s">
        <v>11</v>
      </c>
      <c r="J10" s="212">
        <v>5560</v>
      </c>
      <c r="K10" s="212">
        <v>6632</v>
      </c>
      <c r="L10" s="219">
        <v>9948</v>
      </c>
      <c r="M10" s="219">
        <v>9948</v>
      </c>
      <c r="N10" s="212">
        <v>0</v>
      </c>
      <c r="O10" s="212">
        <v>0</v>
      </c>
      <c r="P10" s="212">
        <v>0</v>
      </c>
      <c r="Q10" s="212">
        <v>0</v>
      </c>
      <c r="R10" s="212">
        <v>0</v>
      </c>
      <c r="S10" s="212">
        <v>9948</v>
      </c>
      <c r="T10" s="212" t="s">
        <v>1721</v>
      </c>
      <c r="U10" s="212" t="s">
        <v>4071</v>
      </c>
      <c r="V10" s="212" t="s">
        <v>1711</v>
      </c>
      <c r="W10" s="212" t="s">
        <v>5379</v>
      </c>
      <c r="X10" s="212" t="s">
        <v>5395</v>
      </c>
      <c r="Y10" s="212" t="s">
        <v>1712</v>
      </c>
      <c r="Z10" s="212" t="s">
        <v>455</v>
      </c>
      <c r="AA10" s="212" t="s">
        <v>4621</v>
      </c>
      <c r="AB10" s="216" t="s">
        <v>5571</v>
      </c>
      <c r="AC10" s="35" t="str">
        <f t="shared" si="2"/>
        <v>田林</v>
      </c>
      <c r="AD10" s="36">
        <f t="shared" si="3"/>
        <v>48</v>
      </c>
      <c r="AE10" s="35" t="str">
        <f t="shared" si="4"/>
        <v>无</v>
      </c>
      <c r="AF10" s="24">
        <v>1</v>
      </c>
      <c r="AG10" s="40">
        <f t="shared" si="5"/>
        <v>0.6</v>
      </c>
      <c r="AH10" s="36">
        <f t="shared" si="6"/>
        <v>0</v>
      </c>
      <c r="AI10" s="36">
        <f t="shared" si="7"/>
        <v>9948</v>
      </c>
      <c r="AJ10" s="35" t="str">
        <f t="shared" si="8"/>
        <v>新生连报小学1年国际学员</v>
      </c>
      <c r="AK10" s="35" t="str">
        <f t="shared" si="9"/>
        <v>新生</v>
      </c>
      <c r="AL10" s="35" t="str">
        <f t="shared" si="10"/>
        <v>连报</v>
      </c>
      <c r="AM10" s="35" t="str">
        <f t="shared" si="11"/>
        <v>小学</v>
      </c>
      <c r="AN10" s="35" t="str">
        <f t="shared" si="12"/>
        <v>1年</v>
      </c>
      <c r="AO10" s="35" t="str">
        <f t="shared" si="13"/>
        <v>国际学员</v>
      </c>
      <c r="AP10" s="35" t="str">
        <f>IF(AJ10="","",VLOOKUP(AN10,[1]Sheet11!E:F,2,0))</f>
        <v>1年</v>
      </c>
      <c r="AQ10" s="35" t="str">
        <f>IF(AO10="拼单会员","5年",IF(AJ10="","",VLOOKUP(AM10&amp;AP10,[1]Sheet11!$J$3:$K$17,2)))</f>
        <v>1年</v>
      </c>
      <c r="AR10" s="35" t="str">
        <f t="shared" si="14"/>
        <v>国际班</v>
      </c>
      <c r="AS10" s="35" t="str">
        <f t="shared" si="15"/>
        <v>2017-07-08</v>
      </c>
      <c r="AT10" s="35" t="str">
        <f t="shared" si="16"/>
        <v>新生</v>
      </c>
      <c r="AU10" s="35" t="str">
        <f t="shared" si="17"/>
        <v>新生</v>
      </c>
      <c r="AV10" s="35" t="str">
        <f t="shared" si="18"/>
        <v>新生小学国际班1年</v>
      </c>
      <c r="AW10" s="35" t="str">
        <f t="shared" si="19"/>
        <v>国际班</v>
      </c>
      <c r="AX10" s="35" t="str">
        <f t="shared" si="20"/>
        <v>新生国际班</v>
      </c>
      <c r="AY10" s="35" t="str">
        <f>IF(SUMIF('7-市场业绩'!F:F,AC10,'7-市场业绩'!I:I)&gt;0,"学习卡","老结算")</f>
        <v>学习卡</v>
      </c>
      <c r="AZ10" s="35" t="str">
        <f t="shared" si="21"/>
        <v>新生小学国际班1年</v>
      </c>
      <c r="BA10" s="35" t="str">
        <f t="shared" si="22"/>
        <v>无</v>
      </c>
      <c r="BB10" s="35" t="str">
        <f t="shared" si="23"/>
        <v/>
      </c>
      <c r="BC10" s="35" t="str">
        <f t="shared" si="24"/>
        <v/>
      </c>
      <c r="BD10" s="35" t="str">
        <f t="shared" si="25"/>
        <v>无</v>
      </c>
      <c r="BE10" s="35" t="str">
        <f>IFERROR(LOOKUP(1,-FIND({"创始会员","国际领袖课程","国内领袖课程","1期秒杀","游学免费读","买三送二","2折秒杀"},AB10),{"创始会员","国际领袖课程","国内领袖课程","1期秒杀","游学免费读","买三送二","2折秒杀"}),"")</f>
        <v/>
      </c>
      <c r="BH10" s="27">
        <v>42552</v>
      </c>
      <c r="BP10" t="s">
        <v>895</v>
      </c>
      <c r="BQ10" t="s">
        <v>883</v>
      </c>
      <c r="BR10" t="s">
        <v>892</v>
      </c>
      <c r="BS10" t="s">
        <v>486</v>
      </c>
    </row>
    <row r="11" spans="1:71" ht="15" customHeight="1">
      <c r="A11" s="218">
        <v>42922</v>
      </c>
      <c r="B11" s="212" t="s">
        <v>5396</v>
      </c>
      <c r="C11" s="212" t="s">
        <v>11</v>
      </c>
      <c r="D11" s="212" t="s">
        <v>5282</v>
      </c>
      <c r="E11" s="212" t="s">
        <v>5283</v>
      </c>
      <c r="F11" s="212" t="s">
        <v>1667</v>
      </c>
      <c r="G11" s="212" t="s">
        <v>14</v>
      </c>
      <c r="H11" s="212" t="s">
        <v>1714</v>
      </c>
      <c r="I11" s="212" t="s">
        <v>11</v>
      </c>
      <c r="J11" s="212">
        <v>5500</v>
      </c>
      <c r="K11" s="212">
        <v>0</v>
      </c>
      <c r="L11" s="219">
        <v>1880</v>
      </c>
      <c r="M11" s="219">
        <v>1880</v>
      </c>
      <c r="N11" s="212">
        <v>0</v>
      </c>
      <c r="O11" s="212">
        <v>0</v>
      </c>
      <c r="P11" s="212">
        <v>0</v>
      </c>
      <c r="Q11" s="212">
        <v>0</v>
      </c>
      <c r="R11" s="212">
        <v>0</v>
      </c>
      <c r="S11" s="212">
        <v>1880</v>
      </c>
      <c r="T11" s="212" t="s">
        <v>1721</v>
      </c>
      <c r="U11" s="212" t="s">
        <v>4071</v>
      </c>
      <c r="V11" s="212" t="s">
        <v>1711</v>
      </c>
      <c r="W11" s="212" t="s">
        <v>5379</v>
      </c>
      <c r="X11" s="212" t="s">
        <v>5397</v>
      </c>
      <c r="Y11" s="212" t="s">
        <v>1712</v>
      </c>
      <c r="Z11" s="212" t="s">
        <v>455</v>
      </c>
      <c r="AA11" s="212" t="s">
        <v>4618</v>
      </c>
      <c r="AB11" s="212" t="s">
        <v>5398</v>
      </c>
      <c r="AC11" s="35" t="str">
        <f t="shared" si="2"/>
        <v>梁艳娇</v>
      </c>
      <c r="AD11" s="36">
        <f t="shared" si="3"/>
        <v>16</v>
      </c>
      <c r="AE11" s="35" t="str">
        <f t="shared" si="4"/>
        <v>无</v>
      </c>
      <c r="AF11" s="24">
        <v>1</v>
      </c>
      <c r="AG11" s="40">
        <f t="shared" si="5"/>
        <v>0.1</v>
      </c>
      <c r="AH11" s="36">
        <f t="shared" si="6"/>
        <v>0</v>
      </c>
      <c r="AI11" s="36">
        <f t="shared" si="7"/>
        <v>1880</v>
      </c>
      <c r="AJ11" s="35" t="str">
        <f t="shared" si="8"/>
        <v>新生连报小学1期国际学员</v>
      </c>
      <c r="AK11" s="35" t="str">
        <f t="shared" si="9"/>
        <v>新生</v>
      </c>
      <c r="AL11" s="35" t="str">
        <f t="shared" si="10"/>
        <v>连报</v>
      </c>
      <c r="AM11" s="35" t="str">
        <f t="shared" si="11"/>
        <v>小学</v>
      </c>
      <c r="AN11" s="35" t="str">
        <f t="shared" si="12"/>
        <v>1期</v>
      </c>
      <c r="AO11" s="35" t="str">
        <f t="shared" si="13"/>
        <v>国际学员</v>
      </c>
      <c r="AP11" s="35" t="str">
        <f>IF(AJ11="","",VLOOKUP(AN11,[1]Sheet11!E:F,2,0))</f>
        <v>1年</v>
      </c>
      <c r="AQ11" s="35" t="str">
        <f>IF(AO11="拼单会员","5年",IF(AJ11="","",VLOOKUP(AM11&amp;AP11,[1]Sheet11!$J$3:$K$17,2)))</f>
        <v>1年</v>
      </c>
      <c r="AR11" s="35" t="str">
        <f t="shared" si="14"/>
        <v>国际班</v>
      </c>
      <c r="AS11" s="35" t="str">
        <f t="shared" si="15"/>
        <v>2017-07-06</v>
      </c>
      <c r="AT11" s="35" t="str">
        <f t="shared" si="16"/>
        <v>新生</v>
      </c>
      <c r="AU11" s="35" t="str">
        <f t="shared" si="17"/>
        <v>新生</v>
      </c>
      <c r="AV11" s="35" t="str">
        <f t="shared" si="18"/>
        <v>1期秒杀</v>
      </c>
      <c r="AW11" s="35" t="str">
        <f t="shared" si="19"/>
        <v>国际班</v>
      </c>
      <c r="AX11" s="35" t="str">
        <f t="shared" si="20"/>
        <v>新生国际班</v>
      </c>
      <c r="AY11" s="35" t="str">
        <f>IF(SUMIF('7-市场业绩'!F:F,AC11,'7-市场业绩'!I:I)&gt;0,"学习卡","老结算")</f>
        <v>学习卡</v>
      </c>
      <c r="AZ11" s="35" t="str">
        <f t="shared" si="21"/>
        <v>1期秒杀</v>
      </c>
      <c r="BA11" s="35" t="str">
        <f t="shared" si="22"/>
        <v>无</v>
      </c>
      <c r="BB11" s="35" t="str">
        <f t="shared" si="23"/>
        <v/>
      </c>
      <c r="BC11" s="35" t="str">
        <f t="shared" si="24"/>
        <v/>
      </c>
      <c r="BD11" s="35" t="str">
        <f t="shared" si="25"/>
        <v>无</v>
      </c>
      <c r="BE11" s="35" t="str">
        <f>IFERROR(LOOKUP(1,-FIND({"创始会员","国际领袖课程","国内领袖课程","1期秒杀","游学免费读","买三送二","2折秒杀"},AB11),{"创始会员","国际领袖课程","国内领袖课程","1期秒杀","游学免费读","买三送二","2折秒杀"}),"")</f>
        <v>1期秒杀</v>
      </c>
      <c r="BH11" s="27">
        <v>42552</v>
      </c>
      <c r="BP11" t="s">
        <v>896</v>
      </c>
      <c r="BQ11" t="s">
        <v>897</v>
      </c>
      <c r="BR11" t="s">
        <v>892</v>
      </c>
      <c r="BS11" t="s">
        <v>487</v>
      </c>
    </row>
    <row r="12" spans="1:71" ht="15" customHeight="1">
      <c r="A12" s="218">
        <v>42917</v>
      </c>
      <c r="B12" s="212" t="s">
        <v>5399</v>
      </c>
      <c r="C12" s="212" t="s">
        <v>11</v>
      </c>
      <c r="D12" s="212" t="s">
        <v>3933</v>
      </c>
      <c r="E12" s="212" t="s">
        <v>3934</v>
      </c>
      <c r="F12" s="212" t="s">
        <v>11</v>
      </c>
      <c r="G12" s="212" t="s">
        <v>15</v>
      </c>
      <c r="H12" s="212" t="s">
        <v>1713</v>
      </c>
      <c r="I12" s="212" t="s">
        <v>11</v>
      </c>
      <c r="J12" s="212">
        <v>5560</v>
      </c>
      <c r="K12" s="212">
        <v>0</v>
      </c>
      <c r="L12" s="219">
        <v>16580</v>
      </c>
      <c r="M12" s="219">
        <v>16580</v>
      </c>
      <c r="N12" s="212">
        <v>0</v>
      </c>
      <c r="O12" s="212">
        <v>0</v>
      </c>
      <c r="P12" s="212">
        <v>0</v>
      </c>
      <c r="Q12" s="212">
        <v>0</v>
      </c>
      <c r="R12" s="212">
        <v>0</v>
      </c>
      <c r="S12" s="212">
        <v>16580</v>
      </c>
      <c r="T12" s="212" t="s">
        <v>1721</v>
      </c>
      <c r="U12" s="212" t="s">
        <v>4071</v>
      </c>
      <c r="V12" s="212" t="s">
        <v>1711</v>
      </c>
      <c r="W12" s="212" t="s">
        <v>5379</v>
      </c>
      <c r="X12" s="212" t="s">
        <v>5400</v>
      </c>
      <c r="Y12" s="212" t="s">
        <v>11</v>
      </c>
      <c r="Z12" s="212" t="s">
        <v>457</v>
      </c>
      <c r="AA12" s="212" t="s">
        <v>4623</v>
      </c>
      <c r="AB12" s="212" t="s">
        <v>5569</v>
      </c>
      <c r="AC12" s="35" t="str">
        <f t="shared" si="2"/>
        <v>梁丽婷</v>
      </c>
      <c r="AD12" s="36">
        <f t="shared" si="3"/>
        <v>48</v>
      </c>
      <c r="AE12" s="35" t="str">
        <f t="shared" si="4"/>
        <v>无</v>
      </c>
      <c r="AF12" s="24"/>
      <c r="AG12" s="40">
        <f t="shared" si="5"/>
        <v>0</v>
      </c>
      <c r="AH12" s="36">
        <f t="shared" si="6"/>
        <v>0</v>
      </c>
      <c r="AI12" s="36">
        <f t="shared" si="7"/>
        <v>16580</v>
      </c>
      <c r="AJ12" s="35" t="str">
        <f t="shared" si="8"/>
        <v>老生连报小学1年国际学员</v>
      </c>
      <c r="AK12" s="35" t="str">
        <f t="shared" si="9"/>
        <v>老生</v>
      </c>
      <c r="AL12" s="35" t="str">
        <f t="shared" si="10"/>
        <v>连报</v>
      </c>
      <c r="AM12" s="35" t="str">
        <f t="shared" si="11"/>
        <v>小学</v>
      </c>
      <c r="AN12" s="35" t="str">
        <f t="shared" si="12"/>
        <v>1年</v>
      </c>
      <c r="AO12" s="35" t="str">
        <f t="shared" si="13"/>
        <v>国际学员</v>
      </c>
      <c r="AP12" s="35" t="str">
        <f>IF(AJ12="","",VLOOKUP(AN12,[1]Sheet11!E:F,2,0))</f>
        <v>1年</v>
      </c>
      <c r="AQ12" s="35" t="str">
        <f>IF(AO12="拼单会员","5年",IF(AJ12="","",VLOOKUP(AM12&amp;AP12,[1]Sheet11!$J$3:$K$17,2)))</f>
        <v>1年</v>
      </c>
      <c r="AR12" s="35" t="str">
        <f t="shared" si="14"/>
        <v>国际班</v>
      </c>
      <c r="AS12" s="35" t="str">
        <f t="shared" si="15"/>
        <v>2016-07-01</v>
      </c>
      <c r="AT12" s="35" t="str">
        <f t="shared" si="16"/>
        <v>老生</v>
      </c>
      <c r="AU12" s="35" t="str">
        <f t="shared" si="17"/>
        <v>老生</v>
      </c>
      <c r="AV12" s="35" t="str">
        <f t="shared" si="18"/>
        <v>老生国际班</v>
      </c>
      <c r="AW12" s="35" t="str">
        <f t="shared" si="19"/>
        <v>国际班</v>
      </c>
      <c r="AX12" s="35" t="str">
        <f t="shared" si="20"/>
        <v>老生国际班</v>
      </c>
      <c r="AY12" s="35" t="str">
        <f>IF(SUMIF('7-市场业绩'!F:F,AC12,'7-市场业绩'!I:I)&gt;0,"学习卡","老结算")</f>
        <v>学习卡</v>
      </c>
      <c r="AZ12" s="35" t="str">
        <f t="shared" si="21"/>
        <v>老生国际班</v>
      </c>
      <c r="BA12" s="35" t="str">
        <f t="shared" si="22"/>
        <v>无</v>
      </c>
      <c r="BB12" s="35" t="str">
        <f t="shared" si="23"/>
        <v/>
      </c>
      <c r="BC12" s="35" t="str">
        <f t="shared" si="24"/>
        <v/>
      </c>
      <c r="BD12" s="35" t="str">
        <f t="shared" si="25"/>
        <v>无</v>
      </c>
      <c r="BE12" s="35" t="str">
        <f>IFERROR(LOOKUP(1,-FIND({"创始会员","国际领袖课程","国内领袖课程","1期秒杀","游学免费读","买三送二","2折秒杀"},AB12),{"创始会员","国际领袖课程","国内领袖课程","1期秒杀","游学免费读","买三送二","2折秒杀"}),"")</f>
        <v>买三送二</v>
      </c>
      <c r="BH12" s="27">
        <v>42552</v>
      </c>
      <c r="BP12" t="s">
        <v>898</v>
      </c>
      <c r="BQ12" t="s">
        <v>897</v>
      </c>
      <c r="BR12" t="s">
        <v>892</v>
      </c>
      <c r="BS12" t="s">
        <v>488</v>
      </c>
    </row>
    <row r="13" spans="1:71" ht="15" customHeight="1">
      <c r="A13" s="218">
        <v>42917</v>
      </c>
      <c r="B13" s="212" t="s">
        <v>5401</v>
      </c>
      <c r="C13" s="212" t="s">
        <v>11</v>
      </c>
      <c r="D13" s="212" t="s">
        <v>3447</v>
      </c>
      <c r="E13" s="216" t="s">
        <v>3448</v>
      </c>
      <c r="F13" s="212" t="s">
        <v>1672</v>
      </c>
      <c r="G13" s="212" t="s">
        <v>16</v>
      </c>
      <c r="H13" s="212" t="s">
        <v>4617</v>
      </c>
      <c r="I13" s="212" t="s">
        <v>11</v>
      </c>
      <c r="J13" s="212">
        <v>646</v>
      </c>
      <c r="K13" s="212">
        <v>0</v>
      </c>
      <c r="L13" s="219">
        <v>16580</v>
      </c>
      <c r="M13" s="219">
        <v>16580</v>
      </c>
      <c r="N13" s="212">
        <v>0</v>
      </c>
      <c r="O13" s="212">
        <v>0</v>
      </c>
      <c r="P13" s="212">
        <v>0</v>
      </c>
      <c r="Q13" s="212">
        <v>0</v>
      </c>
      <c r="R13" s="212">
        <v>0</v>
      </c>
      <c r="S13" s="212">
        <v>16580</v>
      </c>
      <c r="T13" s="212" t="s">
        <v>1721</v>
      </c>
      <c r="U13" s="212" t="s">
        <v>4071</v>
      </c>
      <c r="V13" s="212" t="s">
        <v>1711</v>
      </c>
      <c r="W13" s="212" t="s">
        <v>5379</v>
      </c>
      <c r="X13" s="212" t="s">
        <v>5402</v>
      </c>
      <c r="Y13" s="212" t="s">
        <v>1712</v>
      </c>
      <c r="Z13" s="212" t="s">
        <v>455</v>
      </c>
      <c r="AA13" s="212" t="s">
        <v>4618</v>
      </c>
      <c r="AB13" s="212" t="s">
        <v>5568</v>
      </c>
      <c r="AC13" s="35" t="str">
        <f t="shared" si="2"/>
        <v>梁艳娇</v>
      </c>
      <c r="AD13" s="36">
        <f t="shared" si="3"/>
        <v>48</v>
      </c>
      <c r="AE13" s="35" t="str">
        <f t="shared" si="4"/>
        <v>黄梓成</v>
      </c>
      <c r="AF13" s="24">
        <v>1</v>
      </c>
      <c r="AG13" s="40">
        <f t="shared" si="5"/>
        <v>1.2</v>
      </c>
      <c r="AH13" s="36">
        <f t="shared" si="6"/>
        <v>0</v>
      </c>
      <c r="AI13" s="36">
        <f t="shared" si="7"/>
        <v>16580</v>
      </c>
      <c r="AJ13" s="35" t="str">
        <f t="shared" si="8"/>
        <v>新生连报小学1年国际学员</v>
      </c>
      <c r="AK13" s="35" t="str">
        <f t="shared" si="9"/>
        <v>新生</v>
      </c>
      <c r="AL13" s="35" t="str">
        <f t="shared" si="10"/>
        <v>连报</v>
      </c>
      <c r="AM13" s="35" t="str">
        <f t="shared" si="11"/>
        <v>小学</v>
      </c>
      <c r="AN13" s="35" t="str">
        <f t="shared" si="12"/>
        <v>1年</v>
      </c>
      <c r="AO13" s="35" t="str">
        <f t="shared" si="13"/>
        <v>国际学员</v>
      </c>
      <c r="AP13" s="35" t="str">
        <f>IF(AJ13="","",VLOOKUP(AN13,[1]Sheet11!E:F,2,0))</f>
        <v>1年</v>
      </c>
      <c r="AQ13" s="35" t="str">
        <f>IF(AO13="拼单会员","5年",IF(AJ13="","",VLOOKUP(AM13&amp;AP13,[1]Sheet11!$J$3:$K$17,2)))</f>
        <v>1年</v>
      </c>
      <c r="AR13" s="35" t="str">
        <f t="shared" si="14"/>
        <v>国际班</v>
      </c>
      <c r="AS13" s="35" t="str">
        <f t="shared" si="15"/>
        <v>2017-07-01</v>
      </c>
      <c r="AT13" s="35" t="str">
        <f t="shared" si="16"/>
        <v>新生</v>
      </c>
      <c r="AU13" s="35" t="str">
        <f t="shared" si="17"/>
        <v>新生</v>
      </c>
      <c r="AV13" s="35" t="str">
        <f t="shared" si="18"/>
        <v>买三送二</v>
      </c>
      <c r="AW13" s="35" t="str">
        <f t="shared" si="19"/>
        <v>国际班</v>
      </c>
      <c r="AX13" s="35" t="str">
        <f t="shared" si="20"/>
        <v>新生国际班</v>
      </c>
      <c r="AY13" s="35" t="str">
        <f>IF(SUMIF('7-市场业绩'!F:F,AC13,'7-市场业绩'!I:I)&gt;0,"学习卡","老结算")</f>
        <v>学习卡</v>
      </c>
      <c r="AZ13" s="35" t="str">
        <f t="shared" si="21"/>
        <v>买三送二</v>
      </c>
      <c r="BA13" s="35" t="str">
        <f t="shared" si="22"/>
        <v>无</v>
      </c>
      <c r="BB13" s="35" t="str">
        <f t="shared" si="23"/>
        <v/>
      </c>
      <c r="BC13" s="35" t="str">
        <f t="shared" si="24"/>
        <v/>
      </c>
      <c r="BD13" s="35" t="str">
        <f t="shared" si="25"/>
        <v>无</v>
      </c>
      <c r="BE13" s="35" t="str">
        <f>IFERROR(LOOKUP(1,-FIND({"创始会员","国际领袖课程","国内领袖课程","1期秒杀","游学免费读","买三送二","2折秒杀"},AB13),{"创始会员","国际领袖课程","国内领袖课程","1期秒杀","游学免费读","买三送二","2折秒杀"}),"")</f>
        <v>买三送二</v>
      </c>
      <c r="BH13" s="27">
        <v>42552</v>
      </c>
      <c r="BS13" t="s">
        <v>489</v>
      </c>
    </row>
    <row r="14" spans="1:71" ht="15" customHeight="1">
      <c r="A14" s="218">
        <v>42917</v>
      </c>
      <c r="B14" s="212" t="s">
        <v>5403</v>
      </c>
      <c r="C14" s="212" t="s">
        <v>11</v>
      </c>
      <c r="D14" s="212" t="s">
        <v>3447</v>
      </c>
      <c r="E14" s="216" t="s">
        <v>3448</v>
      </c>
      <c r="F14" s="212" t="s">
        <v>1672</v>
      </c>
      <c r="G14" s="212" t="s">
        <v>16</v>
      </c>
      <c r="H14" s="212" t="s">
        <v>4622</v>
      </c>
      <c r="I14" s="212" t="s">
        <v>11</v>
      </c>
      <c r="J14" s="212">
        <v>3862</v>
      </c>
      <c r="K14" s="212">
        <v>0</v>
      </c>
      <c r="L14" s="219">
        <v>1880</v>
      </c>
      <c r="M14" s="219">
        <v>1880</v>
      </c>
      <c r="N14" s="212">
        <v>0</v>
      </c>
      <c r="O14" s="212">
        <v>0</v>
      </c>
      <c r="P14" s="212">
        <v>0</v>
      </c>
      <c r="Q14" s="212">
        <v>0</v>
      </c>
      <c r="R14" s="212">
        <v>0</v>
      </c>
      <c r="S14" s="212">
        <v>1880</v>
      </c>
      <c r="T14" s="212" t="s">
        <v>1721</v>
      </c>
      <c r="U14" s="212" t="s">
        <v>4071</v>
      </c>
      <c r="V14" s="212" t="s">
        <v>1711</v>
      </c>
      <c r="W14" s="212" t="s">
        <v>5379</v>
      </c>
      <c r="X14" s="212" t="s">
        <v>5402</v>
      </c>
      <c r="Y14" s="212" t="s">
        <v>1712</v>
      </c>
      <c r="Z14" s="216" t="s">
        <v>455</v>
      </c>
      <c r="AA14" s="212" t="s">
        <v>4618</v>
      </c>
      <c r="AB14" s="212" t="s">
        <v>5548</v>
      </c>
      <c r="AC14" s="35" t="str">
        <f t="shared" si="2"/>
        <v>梁艳娇</v>
      </c>
      <c r="AD14" s="36">
        <f t="shared" si="3"/>
        <v>16</v>
      </c>
      <c r="AE14" s="35" t="str">
        <f t="shared" si="4"/>
        <v>黄梓成</v>
      </c>
      <c r="AF14" s="24"/>
      <c r="AG14" s="40">
        <f t="shared" si="5"/>
        <v>0</v>
      </c>
      <c r="AH14" s="36">
        <f t="shared" si="6"/>
        <v>0</v>
      </c>
      <c r="AI14" s="36">
        <f t="shared" si="7"/>
        <v>1880</v>
      </c>
      <c r="AJ14" s="35" t="str">
        <f t="shared" si="8"/>
        <v>新生连报小学1期国际学员</v>
      </c>
      <c r="AK14" s="35" t="str">
        <f t="shared" si="9"/>
        <v>新生</v>
      </c>
      <c r="AL14" s="35" t="str">
        <f t="shared" si="10"/>
        <v>连报</v>
      </c>
      <c r="AM14" s="35" t="str">
        <f t="shared" si="11"/>
        <v>小学</v>
      </c>
      <c r="AN14" s="35" t="str">
        <f t="shared" si="12"/>
        <v>1期</v>
      </c>
      <c r="AO14" s="35" t="str">
        <f t="shared" si="13"/>
        <v>国际学员</v>
      </c>
      <c r="AP14" s="35" t="str">
        <f>IF(AJ14="","",VLOOKUP(AN14,[1]Sheet11!E:F,2,0))</f>
        <v>1年</v>
      </c>
      <c r="AQ14" s="35" t="str">
        <f>IF(AO14="拼单会员","5年",IF(AJ14="","",VLOOKUP(AM14&amp;AP14,[1]Sheet11!$J$3:$K$17,2)))</f>
        <v>1年</v>
      </c>
      <c r="AR14" s="35" t="str">
        <f t="shared" si="14"/>
        <v>国际班</v>
      </c>
      <c r="AS14" s="35" t="str">
        <f t="shared" si="15"/>
        <v>2017-07-01</v>
      </c>
      <c r="AT14" s="35" t="str">
        <f t="shared" si="16"/>
        <v>新生</v>
      </c>
      <c r="AU14" s="35" t="str">
        <f t="shared" si="17"/>
        <v>新生</v>
      </c>
      <c r="AV14" s="35" t="str">
        <f t="shared" si="18"/>
        <v>1期秒杀</v>
      </c>
      <c r="AW14" s="35" t="str">
        <f t="shared" si="19"/>
        <v>国际班</v>
      </c>
      <c r="AX14" s="35" t="str">
        <f t="shared" si="20"/>
        <v>新生国际班</v>
      </c>
      <c r="AY14" s="35" t="str">
        <f>IF(SUMIF('7-市场业绩'!F:F,AC14,'7-市场业绩'!I:I)&gt;0,"学习卡","老结算")</f>
        <v>学习卡</v>
      </c>
      <c r="AZ14" s="35" t="str">
        <f t="shared" si="21"/>
        <v>1期秒杀</v>
      </c>
      <c r="BA14" s="35" t="str">
        <f t="shared" si="22"/>
        <v>无</v>
      </c>
      <c r="BB14" s="35" t="str">
        <f t="shared" si="23"/>
        <v/>
      </c>
      <c r="BC14" s="35" t="str">
        <f t="shared" si="24"/>
        <v/>
      </c>
      <c r="BD14" s="35" t="str">
        <f t="shared" si="25"/>
        <v>无</v>
      </c>
      <c r="BE14" s="35" t="str">
        <f>IFERROR(LOOKUP(1,-FIND({"创始会员","国际领袖课程","国内领袖课程","1期秒杀","游学免费读","买三送二","2折秒杀"},AB14),{"创始会员","国际领袖课程","国内领袖课程","1期秒杀","游学免费读","买三送二","2折秒杀"}),"")</f>
        <v>1期秒杀</v>
      </c>
      <c r="BH14" s="27">
        <v>42552</v>
      </c>
      <c r="BS14" t="s">
        <v>490</v>
      </c>
    </row>
    <row r="15" spans="1:71" ht="15" customHeight="1">
      <c r="A15" s="31"/>
      <c r="B15" s="25"/>
      <c r="C15" s="25"/>
      <c r="D15" s="25" t="s">
        <v>5088</v>
      </c>
      <c r="E15" s="211" t="s">
        <v>5089</v>
      </c>
      <c r="F15" s="25"/>
      <c r="G15" s="25"/>
      <c r="H15" s="25"/>
      <c r="I15" s="25"/>
      <c r="J15" s="25"/>
      <c r="K15" s="25"/>
      <c r="L15" s="208"/>
      <c r="M15" s="208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11"/>
      <c r="AA15" s="25"/>
      <c r="AB15" s="25"/>
      <c r="AC15" s="35" t="str">
        <f t="shared" si="2"/>
        <v/>
      </c>
      <c r="AD15" s="36">
        <f t="shared" si="3"/>
        <v>0</v>
      </c>
      <c r="AE15" s="35" t="str">
        <f t="shared" si="4"/>
        <v/>
      </c>
      <c r="AF15" s="24">
        <v>1</v>
      </c>
      <c r="AG15" s="40">
        <f t="shared" si="5"/>
        <v>0</v>
      </c>
      <c r="AH15" s="36">
        <f t="shared" si="6"/>
        <v>0</v>
      </c>
      <c r="AI15" s="36">
        <f t="shared" si="7"/>
        <v>0</v>
      </c>
      <c r="AJ15" s="35" t="str">
        <f t="shared" si="8"/>
        <v/>
      </c>
      <c r="AK15" s="35" t="str">
        <f t="shared" si="9"/>
        <v/>
      </c>
      <c r="AL15" s="35" t="str">
        <f t="shared" si="10"/>
        <v/>
      </c>
      <c r="AM15" s="35" t="str">
        <f t="shared" si="11"/>
        <v/>
      </c>
      <c r="AN15" s="35" t="str">
        <f t="shared" si="12"/>
        <v/>
      </c>
      <c r="AO15" s="35" t="str">
        <f t="shared" si="13"/>
        <v/>
      </c>
      <c r="AP15" s="35" t="str">
        <f>IF(AJ15="","",VLOOKUP(AN15,[1]Sheet11!E:F,2,0))</f>
        <v/>
      </c>
      <c r="AQ15" s="35" t="str">
        <f>IF(AO15="拼单会员","5年",IF(AJ15="","",VLOOKUP(AM15&amp;AP15,[1]Sheet11!$J$3:$K$17,2)))</f>
        <v/>
      </c>
      <c r="AR15" s="35" t="str">
        <f t="shared" si="14"/>
        <v/>
      </c>
      <c r="AS15" s="35" t="str">
        <f t="shared" si="15"/>
        <v/>
      </c>
      <c r="AT15" s="35" t="str">
        <f t="shared" si="16"/>
        <v/>
      </c>
      <c r="AU15" s="35" t="str">
        <f t="shared" si="17"/>
        <v/>
      </c>
      <c r="AV15" s="35" t="str">
        <f t="shared" si="18"/>
        <v/>
      </c>
      <c r="AW15" s="35" t="str">
        <f t="shared" si="19"/>
        <v/>
      </c>
      <c r="AX15" s="35" t="str">
        <f t="shared" si="20"/>
        <v/>
      </c>
      <c r="AY15" s="35" t="str">
        <f>IF(SUMIF('7-市场业绩'!F:F,AC15,'7-市场业绩'!I:I)&gt;0,"学习卡","老结算")</f>
        <v>老结算</v>
      </c>
      <c r="AZ15" s="35" t="str">
        <f t="shared" si="21"/>
        <v/>
      </c>
      <c r="BA15" s="35" t="str">
        <f t="shared" si="22"/>
        <v>无</v>
      </c>
      <c r="BB15" s="35" t="str">
        <f t="shared" si="23"/>
        <v/>
      </c>
      <c r="BC15" s="35" t="str">
        <f t="shared" si="24"/>
        <v/>
      </c>
      <c r="BD15" s="35" t="str">
        <f t="shared" si="25"/>
        <v>无</v>
      </c>
      <c r="BE15" s="35" t="str">
        <f>IFERROR(LOOKUP(1,-FIND({"创始会员","国际领袖课程","国内领袖课程","1期秒杀","游学免费读","买三送二","2折秒杀"},AB15),{"创始会员","国际领袖课程","国内领袖课程","1期秒杀","游学免费读","买三送二","2折秒杀"}),"")</f>
        <v/>
      </c>
      <c r="BH15" s="27">
        <v>42552</v>
      </c>
      <c r="BS15" t="s">
        <v>491</v>
      </c>
    </row>
    <row r="16" spans="1:71" ht="15" customHeight="1">
      <c r="A16" s="31"/>
      <c r="B16" s="25"/>
      <c r="C16" s="25"/>
      <c r="D16" s="25" t="s">
        <v>5244</v>
      </c>
      <c r="E16" s="25" t="s">
        <v>1236</v>
      </c>
      <c r="F16" s="25"/>
      <c r="G16" s="25"/>
      <c r="H16" s="25"/>
      <c r="I16" s="25"/>
      <c r="J16" s="25"/>
      <c r="K16" s="25"/>
      <c r="L16" s="208"/>
      <c r="M16" s="208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35" t="str">
        <f t="shared" si="2"/>
        <v/>
      </c>
      <c r="AD16" s="36">
        <f t="shared" si="3"/>
        <v>0</v>
      </c>
      <c r="AE16" s="35" t="str">
        <f t="shared" si="4"/>
        <v/>
      </c>
      <c r="AF16" s="24">
        <v>1</v>
      </c>
      <c r="AG16" s="40">
        <f t="shared" si="5"/>
        <v>0</v>
      </c>
      <c r="AH16" s="36">
        <f t="shared" si="6"/>
        <v>0</v>
      </c>
      <c r="AI16" s="36">
        <f t="shared" si="7"/>
        <v>0</v>
      </c>
      <c r="AJ16" s="35" t="str">
        <f t="shared" si="8"/>
        <v/>
      </c>
      <c r="AK16" s="35" t="str">
        <f t="shared" si="9"/>
        <v/>
      </c>
      <c r="AL16" s="35" t="str">
        <f t="shared" si="10"/>
        <v/>
      </c>
      <c r="AM16" s="35" t="str">
        <f t="shared" si="11"/>
        <v/>
      </c>
      <c r="AN16" s="35" t="str">
        <f t="shared" si="12"/>
        <v/>
      </c>
      <c r="AO16" s="35" t="str">
        <f t="shared" si="13"/>
        <v/>
      </c>
      <c r="AP16" s="35" t="str">
        <f>IF(AJ16="","",VLOOKUP(AN16,[1]Sheet11!E:F,2,0))</f>
        <v/>
      </c>
      <c r="AQ16" s="35" t="str">
        <f>IF(AO16="拼单会员","5年",IF(AJ16="","",VLOOKUP(AM16&amp;AP16,[1]Sheet11!$J$3:$K$17,2)))</f>
        <v/>
      </c>
      <c r="AR16" s="35" t="str">
        <f t="shared" si="14"/>
        <v/>
      </c>
      <c r="AS16" s="35" t="str">
        <f t="shared" si="15"/>
        <v/>
      </c>
      <c r="AT16" s="35" t="str">
        <f t="shared" si="16"/>
        <v/>
      </c>
      <c r="AU16" s="35" t="str">
        <f t="shared" si="17"/>
        <v/>
      </c>
      <c r="AV16" s="35" t="str">
        <f t="shared" si="18"/>
        <v/>
      </c>
      <c r="AW16" s="35" t="str">
        <f t="shared" si="19"/>
        <v/>
      </c>
      <c r="AX16" s="35" t="str">
        <f t="shared" si="20"/>
        <v/>
      </c>
      <c r="AY16" s="35" t="str">
        <f>IF(SUMIF('7-市场业绩'!F:F,AC16,'7-市场业绩'!I:I)&gt;0,"学习卡","老结算")</f>
        <v>老结算</v>
      </c>
      <c r="AZ16" s="35" t="str">
        <f t="shared" si="21"/>
        <v/>
      </c>
      <c r="BA16" s="35" t="str">
        <f t="shared" si="22"/>
        <v>无</v>
      </c>
      <c r="BB16" s="35" t="str">
        <f t="shared" si="23"/>
        <v/>
      </c>
      <c r="BC16" s="35" t="str">
        <f t="shared" si="24"/>
        <v/>
      </c>
      <c r="BD16" s="35" t="str">
        <f t="shared" si="25"/>
        <v>无</v>
      </c>
      <c r="BE16" s="35" t="str">
        <f>IFERROR(LOOKUP(1,-FIND({"创始会员","国际领袖课程","国内领袖课程","1期秒杀","游学免费读","买三送二","2折秒杀"},AB16),{"创始会员","国际领袖课程","国内领袖课程","1期秒杀","游学免费读","买三送二","2折秒杀"}),"")</f>
        <v/>
      </c>
      <c r="BH16" s="27">
        <v>42552</v>
      </c>
      <c r="BS16" t="s">
        <v>492</v>
      </c>
    </row>
    <row r="17" spans="1:71" ht="15" customHeight="1">
      <c r="A17" s="31"/>
      <c r="B17" s="25"/>
      <c r="C17" s="25"/>
      <c r="D17" s="25" t="s">
        <v>5194</v>
      </c>
      <c r="E17" s="25" t="s">
        <v>5195</v>
      </c>
      <c r="F17" s="25"/>
      <c r="G17" s="25"/>
      <c r="H17" s="25"/>
      <c r="I17" s="25"/>
      <c r="J17" s="25"/>
      <c r="K17" s="25"/>
      <c r="L17" s="208"/>
      <c r="M17" s="208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35" t="str">
        <f t="shared" si="2"/>
        <v/>
      </c>
      <c r="AD17" s="36">
        <f t="shared" si="3"/>
        <v>0</v>
      </c>
      <c r="AE17" s="35" t="str">
        <f t="shared" si="4"/>
        <v/>
      </c>
      <c r="AF17" s="24">
        <v>1</v>
      </c>
      <c r="AG17" s="40">
        <f t="shared" si="5"/>
        <v>0</v>
      </c>
      <c r="AH17" s="36">
        <f t="shared" si="6"/>
        <v>0</v>
      </c>
      <c r="AI17" s="36">
        <f t="shared" si="7"/>
        <v>0</v>
      </c>
      <c r="AJ17" s="35" t="str">
        <f t="shared" si="8"/>
        <v/>
      </c>
      <c r="AK17" s="35" t="str">
        <f t="shared" si="9"/>
        <v/>
      </c>
      <c r="AL17" s="35" t="str">
        <f t="shared" si="10"/>
        <v/>
      </c>
      <c r="AM17" s="35" t="str">
        <f t="shared" si="11"/>
        <v/>
      </c>
      <c r="AN17" s="35" t="str">
        <f t="shared" si="12"/>
        <v/>
      </c>
      <c r="AO17" s="35" t="str">
        <f t="shared" si="13"/>
        <v/>
      </c>
      <c r="AP17" s="35" t="str">
        <f>IF(AJ17="","",VLOOKUP(AN17,[1]Sheet11!E:F,2,0))</f>
        <v/>
      </c>
      <c r="AQ17" s="35" t="str">
        <f>IF(AO17="拼单会员","5年",IF(AJ17="","",VLOOKUP(AM17&amp;AP17,[1]Sheet11!$J$3:$K$17,2)))</f>
        <v/>
      </c>
      <c r="AR17" s="35" t="str">
        <f t="shared" si="14"/>
        <v/>
      </c>
      <c r="AS17" s="35" t="str">
        <f t="shared" si="15"/>
        <v/>
      </c>
      <c r="AT17" s="35" t="str">
        <f t="shared" si="16"/>
        <v/>
      </c>
      <c r="AU17" s="35" t="str">
        <f t="shared" si="17"/>
        <v/>
      </c>
      <c r="AV17" s="35" t="str">
        <f t="shared" si="18"/>
        <v/>
      </c>
      <c r="AW17" s="35" t="str">
        <f t="shared" si="19"/>
        <v/>
      </c>
      <c r="AX17" s="35" t="str">
        <f t="shared" si="20"/>
        <v/>
      </c>
      <c r="AY17" s="35" t="str">
        <f>IF(SUMIF('7-市场业绩'!F:F,AC17,'7-市场业绩'!I:I)&gt;0,"学习卡","老结算")</f>
        <v>老结算</v>
      </c>
      <c r="AZ17" s="35" t="str">
        <f t="shared" si="21"/>
        <v/>
      </c>
      <c r="BA17" s="35" t="str">
        <f t="shared" si="22"/>
        <v>无</v>
      </c>
      <c r="BB17" s="35" t="str">
        <f t="shared" si="23"/>
        <v/>
      </c>
      <c r="BC17" s="35" t="str">
        <f t="shared" si="24"/>
        <v/>
      </c>
      <c r="BD17" s="35" t="str">
        <f t="shared" si="25"/>
        <v>无</v>
      </c>
      <c r="BE17" s="35" t="str">
        <f>IFERROR(LOOKUP(1,-FIND({"创始会员","国际领袖课程","国内领袖课程","1期秒杀","游学免费读","买三送二","2折秒杀"},AB17),{"创始会员","国际领袖课程","国内领袖课程","1期秒杀","游学免费读","买三送二","2折秒杀"}),"")</f>
        <v/>
      </c>
      <c r="BH17" s="27">
        <v>42552</v>
      </c>
      <c r="BS17" t="s">
        <v>11</v>
      </c>
    </row>
    <row r="18" spans="1:71" ht="15" customHeight="1">
      <c r="A18" s="31"/>
      <c r="B18" s="25"/>
      <c r="C18" s="25"/>
      <c r="D18" s="25" t="s">
        <v>5278</v>
      </c>
      <c r="E18" s="25" t="s">
        <v>5279</v>
      </c>
      <c r="F18" s="25"/>
      <c r="G18" s="25"/>
      <c r="H18" s="25"/>
      <c r="I18" s="25"/>
      <c r="J18" s="25"/>
      <c r="K18" s="25"/>
      <c r="L18" s="208"/>
      <c r="M18" s="208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35" t="str">
        <f t="shared" si="2"/>
        <v/>
      </c>
      <c r="AD18" s="36">
        <f t="shared" si="3"/>
        <v>0</v>
      </c>
      <c r="AE18" s="35" t="str">
        <f t="shared" si="4"/>
        <v/>
      </c>
      <c r="AF18" s="24">
        <v>1</v>
      </c>
      <c r="AG18" s="40">
        <f t="shared" si="5"/>
        <v>0</v>
      </c>
      <c r="AH18" s="36">
        <f t="shared" si="6"/>
        <v>0</v>
      </c>
      <c r="AI18" s="36">
        <f t="shared" si="7"/>
        <v>0</v>
      </c>
      <c r="AJ18" s="35" t="str">
        <f t="shared" si="8"/>
        <v/>
      </c>
      <c r="AK18" s="35" t="str">
        <f t="shared" si="9"/>
        <v/>
      </c>
      <c r="AL18" s="35" t="str">
        <f t="shared" si="10"/>
        <v/>
      </c>
      <c r="AM18" s="35" t="str">
        <f t="shared" si="11"/>
        <v/>
      </c>
      <c r="AN18" s="35" t="str">
        <f t="shared" si="12"/>
        <v/>
      </c>
      <c r="AO18" s="35" t="str">
        <f t="shared" si="13"/>
        <v/>
      </c>
      <c r="AP18" s="35" t="str">
        <f>IF(AJ18="","",VLOOKUP(AN18,[1]Sheet11!E:F,2,0))</f>
        <v/>
      </c>
      <c r="AQ18" s="35" t="str">
        <f>IF(AO18="拼单会员","5年",IF(AJ18="","",VLOOKUP(AM18&amp;AP18,[1]Sheet11!$J$3:$K$17,2)))</f>
        <v/>
      </c>
      <c r="AR18" s="35" t="str">
        <f t="shared" si="14"/>
        <v/>
      </c>
      <c r="AS18" s="35" t="str">
        <f t="shared" si="15"/>
        <v/>
      </c>
      <c r="AT18" s="35" t="str">
        <f t="shared" si="16"/>
        <v/>
      </c>
      <c r="AU18" s="35" t="str">
        <f t="shared" si="17"/>
        <v/>
      </c>
      <c r="AV18" s="35" t="str">
        <f t="shared" si="18"/>
        <v/>
      </c>
      <c r="AW18" s="35" t="str">
        <f t="shared" si="19"/>
        <v/>
      </c>
      <c r="AX18" s="35" t="str">
        <f t="shared" si="20"/>
        <v/>
      </c>
      <c r="AY18" s="35" t="str">
        <f>IF(SUMIF('7-市场业绩'!F:F,AC18,'7-市场业绩'!I:I)&gt;0,"学习卡","老结算")</f>
        <v>老结算</v>
      </c>
      <c r="AZ18" s="35" t="str">
        <f t="shared" si="21"/>
        <v/>
      </c>
      <c r="BA18" s="35" t="str">
        <f t="shared" si="22"/>
        <v>无</v>
      </c>
      <c r="BB18" s="35" t="str">
        <f t="shared" si="23"/>
        <v/>
      </c>
      <c r="BC18" s="35" t="str">
        <f t="shared" si="24"/>
        <v/>
      </c>
      <c r="BD18" s="35" t="str">
        <f t="shared" si="25"/>
        <v>无</v>
      </c>
      <c r="BE18" s="35" t="str">
        <f>IFERROR(LOOKUP(1,-FIND({"创始会员","国际领袖课程","国内领袖课程","1期秒杀","游学免费读","买三送二","2折秒杀"},AB18),{"创始会员","国际领袖课程","国内领袖课程","1期秒杀","游学免费读","买三送二","2折秒杀"}),"")</f>
        <v/>
      </c>
      <c r="BH18" s="27">
        <v>42552</v>
      </c>
      <c r="BS18" t="s">
        <v>11</v>
      </c>
    </row>
    <row r="19" spans="1:71" ht="15" customHeight="1">
      <c r="A19" s="31"/>
      <c r="B19" s="25"/>
      <c r="C19" s="25"/>
      <c r="D19" s="25" t="s">
        <v>5082</v>
      </c>
      <c r="E19" s="25" t="s">
        <v>5083</v>
      </c>
      <c r="F19" s="25"/>
      <c r="G19" s="25"/>
      <c r="H19" s="25"/>
      <c r="I19" s="25"/>
      <c r="J19" s="25"/>
      <c r="K19" s="25"/>
      <c r="L19" s="208"/>
      <c r="M19" s="208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35" t="str">
        <f t="shared" si="2"/>
        <v/>
      </c>
      <c r="AD19" s="36">
        <f t="shared" si="3"/>
        <v>0</v>
      </c>
      <c r="AE19" s="35" t="str">
        <f t="shared" si="4"/>
        <v/>
      </c>
      <c r="AF19" s="24">
        <v>1</v>
      </c>
      <c r="AG19" s="40">
        <f t="shared" si="5"/>
        <v>0</v>
      </c>
      <c r="AH19" s="36">
        <f t="shared" si="6"/>
        <v>0</v>
      </c>
      <c r="AI19" s="36">
        <f t="shared" si="7"/>
        <v>0</v>
      </c>
      <c r="AJ19" s="35" t="str">
        <f t="shared" si="8"/>
        <v/>
      </c>
      <c r="AK19" s="35" t="str">
        <f t="shared" si="9"/>
        <v/>
      </c>
      <c r="AL19" s="35" t="str">
        <f t="shared" si="10"/>
        <v/>
      </c>
      <c r="AM19" s="35" t="str">
        <f t="shared" si="11"/>
        <v/>
      </c>
      <c r="AN19" s="35" t="str">
        <f t="shared" si="12"/>
        <v/>
      </c>
      <c r="AO19" s="35" t="str">
        <f t="shared" si="13"/>
        <v/>
      </c>
      <c r="AP19" s="35" t="str">
        <f>IF(AJ19="","",VLOOKUP(AN19,[1]Sheet11!E:F,2,0))</f>
        <v/>
      </c>
      <c r="AQ19" s="35" t="str">
        <f>IF(AO19="拼单会员","5年",IF(AJ19="","",VLOOKUP(AM19&amp;AP19,[1]Sheet11!$J$3:$K$17,2)))</f>
        <v/>
      </c>
      <c r="AR19" s="35" t="str">
        <f t="shared" si="14"/>
        <v/>
      </c>
      <c r="AS19" s="35" t="str">
        <f t="shared" si="15"/>
        <v/>
      </c>
      <c r="AT19" s="35" t="str">
        <f t="shared" si="16"/>
        <v/>
      </c>
      <c r="AU19" s="35" t="str">
        <f t="shared" si="17"/>
        <v/>
      </c>
      <c r="AV19" s="35" t="str">
        <f t="shared" si="18"/>
        <v/>
      </c>
      <c r="AW19" s="35" t="str">
        <f t="shared" si="19"/>
        <v/>
      </c>
      <c r="AX19" s="35" t="str">
        <f t="shared" si="20"/>
        <v/>
      </c>
      <c r="AY19" s="35" t="str">
        <f>IF(SUMIF('7-市场业绩'!F:F,AC19,'7-市场业绩'!I:I)&gt;0,"学习卡","老结算")</f>
        <v>老结算</v>
      </c>
      <c r="AZ19" s="35" t="str">
        <f t="shared" si="21"/>
        <v/>
      </c>
      <c r="BA19" s="35" t="str">
        <f t="shared" si="22"/>
        <v>无</v>
      </c>
      <c r="BB19" s="35" t="str">
        <f t="shared" si="23"/>
        <v/>
      </c>
      <c r="BC19" s="35" t="str">
        <f t="shared" si="24"/>
        <v/>
      </c>
      <c r="BD19" s="35" t="str">
        <f t="shared" si="25"/>
        <v>无</v>
      </c>
      <c r="BE19" s="35" t="str">
        <f>IFERROR(LOOKUP(1,-FIND({"创始会员","国际领袖课程","国内领袖课程","1期秒杀","游学免费读","买三送二","2折秒杀"},AB19),{"创始会员","国际领袖课程","国内领袖课程","1期秒杀","游学免费读","买三送二","2折秒杀"}),"")</f>
        <v/>
      </c>
      <c r="BH19" s="27">
        <v>42552</v>
      </c>
      <c r="BS19" t="s">
        <v>493</v>
      </c>
    </row>
    <row r="20" spans="1:71" ht="15" customHeight="1">
      <c r="A20" s="31"/>
      <c r="B20" s="25"/>
      <c r="C20" s="25"/>
      <c r="D20" s="25" t="s">
        <v>5182</v>
      </c>
      <c r="E20" s="25" t="s">
        <v>5183</v>
      </c>
      <c r="F20" s="25"/>
      <c r="G20" s="25"/>
      <c r="H20" s="25"/>
      <c r="I20" s="25"/>
      <c r="J20" s="25"/>
      <c r="K20" s="25"/>
      <c r="L20" s="208"/>
      <c r="M20" s="208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35" t="str">
        <f t="shared" si="2"/>
        <v/>
      </c>
      <c r="AD20" s="36">
        <f t="shared" si="3"/>
        <v>0</v>
      </c>
      <c r="AE20" s="35" t="str">
        <f t="shared" si="4"/>
        <v/>
      </c>
      <c r="AF20" s="24">
        <v>1</v>
      </c>
      <c r="AG20" s="40">
        <f t="shared" si="5"/>
        <v>0</v>
      </c>
      <c r="AH20" s="36">
        <f t="shared" si="6"/>
        <v>0</v>
      </c>
      <c r="AI20" s="36">
        <f t="shared" si="7"/>
        <v>0</v>
      </c>
      <c r="AJ20" s="35" t="str">
        <f t="shared" si="8"/>
        <v/>
      </c>
      <c r="AK20" s="35" t="str">
        <f t="shared" si="9"/>
        <v/>
      </c>
      <c r="AL20" s="35" t="str">
        <f t="shared" si="10"/>
        <v/>
      </c>
      <c r="AM20" s="35" t="str">
        <f t="shared" si="11"/>
        <v/>
      </c>
      <c r="AN20" s="35" t="str">
        <f t="shared" si="12"/>
        <v/>
      </c>
      <c r="AO20" s="35" t="str">
        <f t="shared" si="13"/>
        <v/>
      </c>
      <c r="AP20" s="35" t="str">
        <f>IF(AJ20="","",VLOOKUP(AN20,[1]Sheet11!E:F,2,0))</f>
        <v/>
      </c>
      <c r="AQ20" s="35" t="str">
        <f>IF(AO20="拼单会员","5年",IF(AJ20="","",VLOOKUP(AM20&amp;AP20,[1]Sheet11!$J$3:$K$17,2)))</f>
        <v/>
      </c>
      <c r="AR20" s="35" t="str">
        <f t="shared" si="14"/>
        <v/>
      </c>
      <c r="AS20" s="35" t="str">
        <f t="shared" si="15"/>
        <v/>
      </c>
      <c r="AT20" s="35" t="str">
        <f t="shared" si="16"/>
        <v/>
      </c>
      <c r="AU20" s="35" t="str">
        <f t="shared" si="17"/>
        <v/>
      </c>
      <c r="AV20" s="35" t="str">
        <f t="shared" si="18"/>
        <v/>
      </c>
      <c r="AW20" s="35" t="str">
        <f t="shared" si="19"/>
        <v/>
      </c>
      <c r="AX20" s="35" t="str">
        <f t="shared" si="20"/>
        <v/>
      </c>
      <c r="AY20" s="35" t="str">
        <f>IF(SUMIF('7-市场业绩'!F:F,AC20,'7-市场业绩'!I:I)&gt;0,"学习卡","老结算")</f>
        <v>老结算</v>
      </c>
      <c r="AZ20" s="35" t="str">
        <f t="shared" si="21"/>
        <v/>
      </c>
      <c r="BA20" s="35" t="str">
        <f t="shared" si="22"/>
        <v>无</v>
      </c>
      <c r="BB20" s="35" t="str">
        <f t="shared" si="23"/>
        <v/>
      </c>
      <c r="BC20" s="35" t="str">
        <f t="shared" si="24"/>
        <v/>
      </c>
      <c r="BD20" s="35" t="str">
        <f t="shared" si="25"/>
        <v>无</v>
      </c>
      <c r="BE20" s="35" t="str">
        <f>IFERROR(LOOKUP(1,-FIND({"创始会员","国际领袖课程","国内领袖课程","1期秒杀","游学免费读","买三送二","2折秒杀"},AB20),{"创始会员","国际领袖课程","国内领袖课程","1期秒杀","游学免费读","买三送二","2折秒杀"}),"")</f>
        <v/>
      </c>
      <c r="BH20" s="27">
        <v>42552</v>
      </c>
      <c r="BS20" t="s">
        <v>483</v>
      </c>
    </row>
    <row r="21" spans="1:71" ht="15" customHeight="1">
      <c r="A21" s="31"/>
      <c r="B21" s="25"/>
      <c r="C21" s="25"/>
      <c r="D21" s="25" t="s">
        <v>5035</v>
      </c>
      <c r="E21" s="25" t="s">
        <v>5036</v>
      </c>
      <c r="F21" s="25"/>
      <c r="G21" s="25"/>
      <c r="H21" s="25"/>
      <c r="I21" s="25"/>
      <c r="J21" s="25"/>
      <c r="K21" s="25"/>
      <c r="L21" s="208"/>
      <c r="M21" s="208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35" t="str">
        <f t="shared" si="2"/>
        <v/>
      </c>
      <c r="AD21" s="36">
        <f t="shared" si="3"/>
        <v>0</v>
      </c>
      <c r="AE21" s="35" t="str">
        <f t="shared" si="4"/>
        <v/>
      </c>
      <c r="AF21" s="24">
        <v>1</v>
      </c>
      <c r="AG21" s="40">
        <f t="shared" si="5"/>
        <v>0</v>
      </c>
      <c r="AH21" s="36">
        <f t="shared" si="6"/>
        <v>0</v>
      </c>
      <c r="AI21" s="36">
        <f t="shared" si="7"/>
        <v>0</v>
      </c>
      <c r="AJ21" s="35" t="str">
        <f t="shared" si="8"/>
        <v/>
      </c>
      <c r="AK21" s="35" t="str">
        <f t="shared" si="9"/>
        <v/>
      </c>
      <c r="AL21" s="35" t="str">
        <f t="shared" si="10"/>
        <v/>
      </c>
      <c r="AM21" s="35" t="str">
        <f t="shared" si="11"/>
        <v/>
      </c>
      <c r="AN21" s="35" t="str">
        <f t="shared" si="12"/>
        <v/>
      </c>
      <c r="AO21" s="35" t="str">
        <f t="shared" si="13"/>
        <v/>
      </c>
      <c r="AP21" s="35" t="str">
        <f>IF(AJ21="","",VLOOKUP(AN21,[1]Sheet11!E:F,2,0))</f>
        <v/>
      </c>
      <c r="AQ21" s="35" t="str">
        <f>IF(AO21="拼单会员","5年",IF(AJ21="","",VLOOKUP(AM21&amp;AP21,[1]Sheet11!$J$3:$K$17,2)))</f>
        <v/>
      </c>
      <c r="AR21" s="35" t="str">
        <f t="shared" si="14"/>
        <v/>
      </c>
      <c r="AS21" s="35" t="str">
        <f t="shared" si="15"/>
        <v/>
      </c>
      <c r="AT21" s="35" t="str">
        <f t="shared" si="16"/>
        <v/>
      </c>
      <c r="AU21" s="35" t="str">
        <f t="shared" si="17"/>
        <v/>
      </c>
      <c r="AV21" s="35" t="str">
        <f t="shared" si="18"/>
        <v/>
      </c>
      <c r="AW21" s="35" t="str">
        <f t="shared" si="19"/>
        <v/>
      </c>
      <c r="AX21" s="35" t="str">
        <f t="shared" si="20"/>
        <v/>
      </c>
      <c r="AY21" s="35" t="str">
        <f>IF(SUMIF('7-市场业绩'!F:F,AC21,'7-市场业绩'!I:I)&gt;0,"学习卡","老结算")</f>
        <v>老结算</v>
      </c>
      <c r="AZ21" s="35" t="str">
        <f t="shared" si="21"/>
        <v/>
      </c>
      <c r="BA21" s="35" t="str">
        <f t="shared" si="22"/>
        <v>无</v>
      </c>
      <c r="BB21" s="35" t="str">
        <f t="shared" si="23"/>
        <v/>
      </c>
      <c r="BC21" s="35" t="str">
        <f t="shared" si="24"/>
        <v/>
      </c>
      <c r="BD21" s="35" t="str">
        <f t="shared" si="25"/>
        <v>无</v>
      </c>
      <c r="BE21" s="35" t="str">
        <f>IFERROR(LOOKUP(1,-FIND({"创始会员","国际领袖课程","国内领袖课程","1期秒杀","游学免费读","买三送二","2折秒杀"},AB21),{"创始会员","国际领袖课程","国内领袖课程","1期秒杀","游学免费读","买三送二","2折秒杀"}),"")</f>
        <v/>
      </c>
      <c r="BH21" s="27">
        <v>42552</v>
      </c>
      <c r="BS21" t="s">
        <v>494</v>
      </c>
    </row>
    <row r="22" spans="1:71" ht="15" customHeight="1">
      <c r="A22" s="31"/>
      <c r="B22" s="25"/>
      <c r="C22" s="25"/>
      <c r="D22" s="25" t="s">
        <v>5269</v>
      </c>
      <c r="E22" s="25" t="s">
        <v>5270</v>
      </c>
      <c r="F22" s="25"/>
      <c r="G22" s="25"/>
      <c r="H22" s="25"/>
      <c r="I22" s="25"/>
      <c r="J22" s="25"/>
      <c r="K22" s="25"/>
      <c r="L22" s="208"/>
      <c r="M22" s="208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35" t="str">
        <f t="shared" si="2"/>
        <v/>
      </c>
      <c r="AD22" s="36">
        <f t="shared" si="3"/>
        <v>0</v>
      </c>
      <c r="AE22" s="35" t="str">
        <f t="shared" si="4"/>
        <v/>
      </c>
      <c r="AF22" s="24">
        <v>1</v>
      </c>
      <c r="AG22" s="40">
        <f t="shared" si="5"/>
        <v>0</v>
      </c>
      <c r="AH22" s="36">
        <f t="shared" si="6"/>
        <v>0</v>
      </c>
      <c r="AI22" s="36">
        <f t="shared" si="7"/>
        <v>0</v>
      </c>
      <c r="AJ22" s="35" t="str">
        <f t="shared" si="8"/>
        <v/>
      </c>
      <c r="AK22" s="35" t="str">
        <f t="shared" si="9"/>
        <v/>
      </c>
      <c r="AL22" s="35" t="str">
        <f t="shared" si="10"/>
        <v/>
      </c>
      <c r="AM22" s="35" t="str">
        <f t="shared" si="11"/>
        <v/>
      </c>
      <c r="AN22" s="35" t="str">
        <f t="shared" si="12"/>
        <v/>
      </c>
      <c r="AO22" s="35" t="str">
        <f t="shared" si="13"/>
        <v/>
      </c>
      <c r="AP22" s="35" t="str">
        <f>IF(AJ22="","",VLOOKUP(AN22,[1]Sheet11!E:F,2,0))</f>
        <v/>
      </c>
      <c r="AQ22" s="35" t="str">
        <f>IF(AO22="拼单会员","5年",IF(AJ22="","",VLOOKUP(AM22&amp;AP22,[1]Sheet11!$J$3:$K$17,2)))</f>
        <v/>
      </c>
      <c r="AR22" s="35" t="str">
        <f t="shared" si="14"/>
        <v/>
      </c>
      <c r="AS22" s="35" t="str">
        <f t="shared" si="15"/>
        <v/>
      </c>
      <c r="AT22" s="35" t="str">
        <f t="shared" si="16"/>
        <v/>
      </c>
      <c r="AU22" s="35" t="str">
        <f t="shared" si="17"/>
        <v/>
      </c>
      <c r="AV22" s="35" t="str">
        <f t="shared" si="18"/>
        <v/>
      </c>
      <c r="AW22" s="35" t="str">
        <f t="shared" si="19"/>
        <v/>
      </c>
      <c r="AX22" s="35" t="str">
        <f t="shared" si="20"/>
        <v/>
      </c>
      <c r="AY22" s="35" t="str">
        <f>IF(SUMIF('7-市场业绩'!F:F,AC22,'7-市场业绩'!I:I)&gt;0,"学习卡","老结算")</f>
        <v>老结算</v>
      </c>
      <c r="AZ22" s="35" t="str">
        <f t="shared" si="21"/>
        <v/>
      </c>
      <c r="BA22" s="35" t="str">
        <f t="shared" si="22"/>
        <v>无</v>
      </c>
      <c r="BB22" s="35" t="str">
        <f t="shared" si="23"/>
        <v/>
      </c>
      <c r="BC22" s="35" t="str">
        <f t="shared" si="24"/>
        <v/>
      </c>
      <c r="BD22" s="35" t="str">
        <f t="shared" si="25"/>
        <v>无</v>
      </c>
      <c r="BE22" s="35" t="str">
        <f>IFERROR(LOOKUP(1,-FIND({"创始会员","国际领袖课程","国内领袖课程","1期秒杀","游学免费读","买三送二","2折秒杀"},AB22),{"创始会员","国际领袖课程","国内领袖课程","1期秒杀","游学免费读","买三送二","2折秒杀"}),"")</f>
        <v/>
      </c>
      <c r="BH22" s="27">
        <v>42552</v>
      </c>
      <c r="BS22" t="s">
        <v>495</v>
      </c>
    </row>
    <row r="23" spans="1:71" ht="15" customHeight="1">
      <c r="A23" s="31"/>
      <c r="B23" s="25"/>
      <c r="C23" s="25"/>
      <c r="D23" s="25" t="s">
        <v>5209</v>
      </c>
      <c r="E23" s="25" t="s">
        <v>5210</v>
      </c>
      <c r="F23" s="25"/>
      <c r="G23" s="25"/>
      <c r="H23" s="25"/>
      <c r="I23" s="25"/>
      <c r="J23" s="25"/>
      <c r="K23" s="25"/>
      <c r="L23" s="208"/>
      <c r="M23" s="208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35" t="str">
        <f t="shared" si="2"/>
        <v/>
      </c>
      <c r="AD23" s="36">
        <f t="shared" si="3"/>
        <v>0</v>
      </c>
      <c r="AE23" s="35" t="str">
        <f t="shared" si="4"/>
        <v/>
      </c>
      <c r="AF23" s="24">
        <v>1</v>
      </c>
      <c r="AG23" s="40">
        <f t="shared" si="5"/>
        <v>0</v>
      </c>
      <c r="AH23" s="36">
        <f t="shared" si="6"/>
        <v>0</v>
      </c>
      <c r="AI23" s="36">
        <f t="shared" si="7"/>
        <v>0</v>
      </c>
      <c r="AJ23" s="35" t="str">
        <f t="shared" si="8"/>
        <v/>
      </c>
      <c r="AK23" s="35" t="str">
        <f t="shared" si="9"/>
        <v/>
      </c>
      <c r="AL23" s="35" t="str">
        <f t="shared" si="10"/>
        <v/>
      </c>
      <c r="AM23" s="35" t="str">
        <f t="shared" si="11"/>
        <v/>
      </c>
      <c r="AN23" s="35" t="str">
        <f t="shared" si="12"/>
        <v/>
      </c>
      <c r="AO23" s="35" t="str">
        <f t="shared" si="13"/>
        <v/>
      </c>
      <c r="AP23" s="35" t="str">
        <f>IF(AJ23="","",VLOOKUP(AN23,[1]Sheet11!E:F,2,0))</f>
        <v/>
      </c>
      <c r="AQ23" s="35" t="str">
        <f>IF(AO23="拼单会员","5年",IF(AJ23="","",VLOOKUP(AM23&amp;AP23,[1]Sheet11!$J$3:$K$17,2)))</f>
        <v/>
      </c>
      <c r="AR23" s="35" t="str">
        <f t="shared" si="14"/>
        <v/>
      </c>
      <c r="AS23" s="35" t="str">
        <f t="shared" si="15"/>
        <v/>
      </c>
      <c r="AT23" s="35" t="str">
        <f t="shared" si="16"/>
        <v/>
      </c>
      <c r="AU23" s="35" t="str">
        <f t="shared" si="17"/>
        <v/>
      </c>
      <c r="AV23" s="35" t="str">
        <f t="shared" si="18"/>
        <v/>
      </c>
      <c r="AW23" s="35" t="str">
        <f t="shared" si="19"/>
        <v/>
      </c>
      <c r="AX23" s="35" t="str">
        <f t="shared" si="20"/>
        <v/>
      </c>
      <c r="AY23" s="35" t="str">
        <f>IF(SUMIF('7-市场业绩'!F:F,AC23,'7-市场业绩'!I:I)&gt;0,"学习卡","老结算")</f>
        <v>老结算</v>
      </c>
      <c r="AZ23" s="35" t="str">
        <f t="shared" si="21"/>
        <v/>
      </c>
      <c r="BA23" s="35" t="str">
        <f t="shared" si="22"/>
        <v>无</v>
      </c>
      <c r="BB23" s="35" t="str">
        <f t="shared" si="23"/>
        <v/>
      </c>
      <c r="BC23" s="35" t="str">
        <f t="shared" si="24"/>
        <v/>
      </c>
      <c r="BD23" s="35" t="str">
        <f t="shared" si="25"/>
        <v>无</v>
      </c>
      <c r="BE23" s="35" t="str">
        <f>IFERROR(LOOKUP(1,-FIND({"创始会员","国际领袖课程","国内领袖课程","1期秒杀","游学免费读","买三送二","2折秒杀"},AB23),{"创始会员","国际领袖课程","国内领袖课程","1期秒杀","游学免费读","买三送二","2折秒杀"}),"")</f>
        <v/>
      </c>
      <c r="BH23" s="27">
        <v>42552</v>
      </c>
      <c r="BS23" t="s">
        <v>11</v>
      </c>
    </row>
    <row r="24" spans="1:71" ht="15" customHeight="1">
      <c r="A24" s="31"/>
      <c r="B24" s="25"/>
      <c r="C24" s="25"/>
      <c r="D24" s="25" t="s">
        <v>5198</v>
      </c>
      <c r="E24" s="25" t="s">
        <v>5199</v>
      </c>
      <c r="F24" s="25"/>
      <c r="G24" s="25"/>
      <c r="H24" s="25"/>
      <c r="I24" s="25"/>
      <c r="J24" s="25"/>
      <c r="K24" s="25"/>
      <c r="L24" s="208"/>
      <c r="M24" s="208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35" t="str">
        <f t="shared" si="2"/>
        <v/>
      </c>
      <c r="AD24" s="36">
        <f t="shared" si="3"/>
        <v>0</v>
      </c>
      <c r="AE24" s="35" t="str">
        <f t="shared" si="4"/>
        <v/>
      </c>
      <c r="AF24" s="24">
        <v>1</v>
      </c>
      <c r="AG24" s="40">
        <f t="shared" si="5"/>
        <v>0</v>
      </c>
      <c r="AH24" s="36">
        <f t="shared" si="6"/>
        <v>0</v>
      </c>
      <c r="AI24" s="36">
        <f t="shared" si="7"/>
        <v>0</v>
      </c>
      <c r="AJ24" s="35" t="str">
        <f t="shared" si="8"/>
        <v/>
      </c>
      <c r="AK24" s="35" t="str">
        <f t="shared" si="9"/>
        <v/>
      </c>
      <c r="AL24" s="35" t="str">
        <f t="shared" si="10"/>
        <v/>
      </c>
      <c r="AM24" s="35" t="str">
        <f t="shared" si="11"/>
        <v/>
      </c>
      <c r="AN24" s="35" t="str">
        <f t="shared" si="12"/>
        <v/>
      </c>
      <c r="AO24" s="35" t="str">
        <f t="shared" si="13"/>
        <v/>
      </c>
      <c r="AP24" s="35" t="str">
        <f>IF(AJ24="","",VLOOKUP(AN24,[1]Sheet11!E:F,2,0))</f>
        <v/>
      </c>
      <c r="AQ24" s="35" t="str">
        <f>IF(AO24="拼单会员","5年",IF(AJ24="","",VLOOKUP(AM24&amp;AP24,[1]Sheet11!$J$3:$K$17,2)))</f>
        <v/>
      </c>
      <c r="AR24" s="35" t="str">
        <f t="shared" si="14"/>
        <v/>
      </c>
      <c r="AS24" s="35" t="str">
        <f t="shared" si="15"/>
        <v/>
      </c>
      <c r="AT24" s="35" t="str">
        <f t="shared" si="16"/>
        <v/>
      </c>
      <c r="AU24" s="35" t="str">
        <f t="shared" si="17"/>
        <v/>
      </c>
      <c r="AV24" s="35" t="str">
        <f t="shared" si="18"/>
        <v/>
      </c>
      <c r="AW24" s="35" t="str">
        <f t="shared" si="19"/>
        <v/>
      </c>
      <c r="AX24" s="35" t="str">
        <f t="shared" si="20"/>
        <v/>
      </c>
      <c r="AY24" s="35" t="str">
        <f>IF(SUMIF('7-市场业绩'!F:F,AC24,'7-市场业绩'!I:I)&gt;0,"学习卡","老结算")</f>
        <v>老结算</v>
      </c>
      <c r="AZ24" s="35" t="str">
        <f t="shared" si="21"/>
        <v/>
      </c>
      <c r="BA24" s="35" t="str">
        <f t="shared" si="22"/>
        <v>无</v>
      </c>
      <c r="BB24" s="35" t="str">
        <f t="shared" si="23"/>
        <v/>
      </c>
      <c r="BC24" s="35" t="str">
        <f t="shared" si="24"/>
        <v/>
      </c>
      <c r="BD24" s="35" t="str">
        <f t="shared" si="25"/>
        <v>无</v>
      </c>
      <c r="BE24" s="35" t="str">
        <f>IFERROR(LOOKUP(1,-FIND({"创始会员","国际领袖课程","国内领袖课程","1期秒杀","游学免费读","买三送二","2折秒杀"},AB24),{"创始会员","国际领袖课程","国内领袖课程","1期秒杀","游学免费读","买三送二","2折秒杀"}),"")</f>
        <v/>
      </c>
      <c r="BH24" s="27">
        <v>42552</v>
      </c>
      <c r="BS24" t="s">
        <v>496</v>
      </c>
    </row>
    <row r="25" spans="1:71" ht="15" customHeight="1">
      <c r="A25" s="31"/>
      <c r="B25" s="25"/>
      <c r="C25" s="25"/>
      <c r="D25" s="25" t="s">
        <v>5143</v>
      </c>
      <c r="E25" s="25" t="s">
        <v>5144</v>
      </c>
      <c r="F25" s="25"/>
      <c r="G25" s="25"/>
      <c r="H25" s="25"/>
      <c r="I25" s="25"/>
      <c r="J25" s="25"/>
      <c r="K25" s="25"/>
      <c r="L25" s="208"/>
      <c r="M25" s="208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35" t="str">
        <f t="shared" si="2"/>
        <v/>
      </c>
      <c r="AD25" s="36">
        <f t="shared" si="3"/>
        <v>0</v>
      </c>
      <c r="AE25" s="35" t="str">
        <f t="shared" si="4"/>
        <v/>
      </c>
      <c r="AF25" s="24">
        <v>1</v>
      </c>
      <c r="AG25" s="40">
        <f t="shared" si="5"/>
        <v>0</v>
      </c>
      <c r="AH25" s="36">
        <f t="shared" si="6"/>
        <v>0</v>
      </c>
      <c r="AI25" s="36">
        <f t="shared" si="7"/>
        <v>0</v>
      </c>
      <c r="AJ25" s="35" t="str">
        <f t="shared" si="8"/>
        <v/>
      </c>
      <c r="AK25" s="35" t="str">
        <f t="shared" si="9"/>
        <v/>
      </c>
      <c r="AL25" s="35" t="str">
        <f t="shared" si="10"/>
        <v/>
      </c>
      <c r="AM25" s="35" t="str">
        <f t="shared" si="11"/>
        <v/>
      </c>
      <c r="AN25" s="35" t="str">
        <f t="shared" si="12"/>
        <v/>
      </c>
      <c r="AO25" s="35" t="str">
        <f t="shared" si="13"/>
        <v/>
      </c>
      <c r="AP25" s="35" t="str">
        <f>IF(AJ25="","",VLOOKUP(AN25,[1]Sheet11!E:F,2,0))</f>
        <v/>
      </c>
      <c r="AQ25" s="35" t="str">
        <f>IF(AO25="拼单会员","5年",IF(AJ25="","",VLOOKUP(AM25&amp;AP25,[1]Sheet11!$J$3:$K$17,2)))</f>
        <v/>
      </c>
      <c r="AR25" s="35" t="str">
        <f t="shared" si="14"/>
        <v/>
      </c>
      <c r="AS25" s="35" t="str">
        <f t="shared" si="15"/>
        <v/>
      </c>
      <c r="AT25" s="35" t="str">
        <f t="shared" si="16"/>
        <v/>
      </c>
      <c r="AU25" s="35" t="str">
        <f t="shared" si="17"/>
        <v/>
      </c>
      <c r="AV25" s="35" t="str">
        <f t="shared" si="18"/>
        <v/>
      </c>
      <c r="AW25" s="35" t="str">
        <f t="shared" si="19"/>
        <v/>
      </c>
      <c r="AX25" s="35" t="str">
        <f t="shared" si="20"/>
        <v/>
      </c>
      <c r="AY25" s="35" t="str">
        <f>IF(SUMIF('7-市场业绩'!F:F,AC25,'7-市场业绩'!I:I)&gt;0,"学习卡","老结算")</f>
        <v>老结算</v>
      </c>
      <c r="AZ25" s="35" t="str">
        <f t="shared" si="21"/>
        <v/>
      </c>
      <c r="BA25" s="35" t="str">
        <f t="shared" si="22"/>
        <v>无</v>
      </c>
      <c r="BB25" s="35" t="str">
        <f t="shared" si="23"/>
        <v/>
      </c>
      <c r="BC25" s="35" t="str">
        <f t="shared" si="24"/>
        <v/>
      </c>
      <c r="BD25" s="35" t="str">
        <f t="shared" si="25"/>
        <v>无</v>
      </c>
      <c r="BE25" s="35" t="str">
        <f>IFERROR(LOOKUP(1,-FIND({"创始会员","国际领袖课程","国内领袖课程","1期秒杀","游学免费读","买三送二","2折秒杀"},AB25),{"创始会员","国际领袖课程","国内领袖课程","1期秒杀","游学免费读","买三送二","2折秒杀"}),"")</f>
        <v/>
      </c>
      <c r="BH25" s="27">
        <v>42552</v>
      </c>
      <c r="BS25" t="s">
        <v>497</v>
      </c>
    </row>
    <row r="26" spans="1:71" ht="15" customHeight="1">
      <c r="A26" s="31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08"/>
      <c r="M26" s="208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35" t="str">
        <f t="shared" si="2"/>
        <v/>
      </c>
      <c r="AD26" s="36">
        <f t="shared" si="3"/>
        <v>0</v>
      </c>
      <c r="AE26" s="35" t="str">
        <f t="shared" si="4"/>
        <v/>
      </c>
      <c r="AF26" s="24"/>
      <c r="AG26" s="40">
        <f t="shared" si="5"/>
        <v>0</v>
      </c>
      <c r="AH26" s="36">
        <f t="shared" si="6"/>
        <v>0</v>
      </c>
      <c r="AI26" s="36">
        <f t="shared" si="7"/>
        <v>0</v>
      </c>
      <c r="AJ26" s="35" t="str">
        <f t="shared" si="8"/>
        <v/>
      </c>
      <c r="AK26" s="35" t="str">
        <f t="shared" si="9"/>
        <v/>
      </c>
      <c r="AL26" s="35" t="str">
        <f t="shared" si="10"/>
        <v/>
      </c>
      <c r="AM26" s="35" t="str">
        <f t="shared" si="11"/>
        <v/>
      </c>
      <c r="AN26" s="35" t="str">
        <f t="shared" si="12"/>
        <v/>
      </c>
      <c r="AO26" s="35" t="str">
        <f t="shared" si="13"/>
        <v/>
      </c>
      <c r="AP26" s="35" t="str">
        <f>IF(AJ26="","",VLOOKUP(AN26,[1]Sheet11!E:F,2,0))</f>
        <v/>
      </c>
      <c r="AQ26" s="35" t="str">
        <f>IF(AO26="拼单会员","5年",IF(AJ26="","",VLOOKUP(AM26&amp;AP26,[1]Sheet11!$J$3:$K$17,2)))</f>
        <v/>
      </c>
      <c r="AR26" s="35" t="str">
        <f t="shared" si="14"/>
        <v/>
      </c>
      <c r="AS26" s="35" t="str">
        <f t="shared" si="15"/>
        <v/>
      </c>
      <c r="AT26" s="35" t="str">
        <f t="shared" si="16"/>
        <v/>
      </c>
      <c r="AU26" s="35" t="str">
        <f t="shared" si="17"/>
        <v/>
      </c>
      <c r="AV26" s="35" t="str">
        <f t="shared" si="18"/>
        <v/>
      </c>
      <c r="AW26" s="35" t="str">
        <f t="shared" si="19"/>
        <v/>
      </c>
      <c r="AX26" s="35" t="str">
        <f t="shared" si="20"/>
        <v/>
      </c>
      <c r="AY26" s="35" t="str">
        <f>IF(SUMIF('7-市场业绩'!F:F,AC26,'7-市场业绩'!I:I)&gt;0,"学习卡","老结算")</f>
        <v>老结算</v>
      </c>
      <c r="AZ26" s="35" t="str">
        <f t="shared" si="21"/>
        <v/>
      </c>
      <c r="BA26" s="35" t="str">
        <f t="shared" si="22"/>
        <v>无</v>
      </c>
      <c r="BB26" s="35" t="str">
        <f t="shared" si="23"/>
        <v/>
      </c>
      <c r="BC26" s="35" t="str">
        <f t="shared" si="24"/>
        <v/>
      </c>
      <c r="BD26" s="35" t="str">
        <f t="shared" si="25"/>
        <v>无</v>
      </c>
      <c r="BE26" s="35" t="str">
        <f>IFERROR(LOOKUP(1,-FIND({"创始会员","国际领袖课程","国内领袖课程","1期秒杀","游学免费读","买三送二","2折秒杀"},AB26),{"创始会员","国际领袖课程","国内领袖课程","1期秒杀","游学免费读","买三送二","2折秒杀"}),"")</f>
        <v/>
      </c>
      <c r="BH26" s="27">
        <v>42552</v>
      </c>
      <c r="BS26" t="s">
        <v>498</v>
      </c>
    </row>
    <row r="27" spans="1:71" ht="15" customHeight="1">
      <c r="A27" s="31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08"/>
      <c r="M27" s="208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35" t="str">
        <f t="shared" si="2"/>
        <v/>
      </c>
      <c r="AD27" s="36">
        <f t="shared" si="3"/>
        <v>0</v>
      </c>
      <c r="AE27" s="35" t="str">
        <f t="shared" si="4"/>
        <v/>
      </c>
      <c r="AF27" s="24"/>
      <c r="AG27" s="40">
        <f t="shared" si="5"/>
        <v>0</v>
      </c>
      <c r="AH27" s="36">
        <f t="shared" si="6"/>
        <v>0</v>
      </c>
      <c r="AI27" s="36">
        <f t="shared" si="7"/>
        <v>0</v>
      </c>
      <c r="AJ27" s="35" t="str">
        <f t="shared" si="8"/>
        <v/>
      </c>
      <c r="AK27" s="35" t="str">
        <f t="shared" si="9"/>
        <v/>
      </c>
      <c r="AL27" s="35" t="str">
        <f t="shared" si="10"/>
        <v/>
      </c>
      <c r="AM27" s="35" t="str">
        <f t="shared" si="11"/>
        <v/>
      </c>
      <c r="AN27" s="35" t="str">
        <f t="shared" si="12"/>
        <v/>
      </c>
      <c r="AO27" s="35" t="str">
        <f t="shared" si="13"/>
        <v/>
      </c>
      <c r="AP27" s="35" t="str">
        <f>IF(AJ27="","",VLOOKUP(AN27,[1]Sheet11!E:F,2,0))</f>
        <v/>
      </c>
      <c r="AQ27" s="35" t="str">
        <f>IF(AO27="拼单会员","5年",IF(AJ27="","",VLOOKUP(AM27&amp;AP27,[1]Sheet11!$J$3:$K$17,2)))</f>
        <v/>
      </c>
      <c r="AR27" s="35" t="str">
        <f t="shared" si="14"/>
        <v/>
      </c>
      <c r="AS27" s="35" t="str">
        <f t="shared" si="15"/>
        <v/>
      </c>
      <c r="AT27" s="35" t="str">
        <f t="shared" si="16"/>
        <v/>
      </c>
      <c r="AU27" s="35" t="str">
        <f t="shared" si="17"/>
        <v/>
      </c>
      <c r="AV27" s="35" t="str">
        <f t="shared" si="18"/>
        <v/>
      </c>
      <c r="AW27" s="35" t="str">
        <f t="shared" si="19"/>
        <v/>
      </c>
      <c r="AX27" s="35" t="str">
        <f t="shared" si="20"/>
        <v/>
      </c>
      <c r="AY27" s="35" t="str">
        <f>IF(SUMIF('7-市场业绩'!F:F,AC27,'7-市场业绩'!I:I)&gt;0,"学习卡","老结算")</f>
        <v>老结算</v>
      </c>
      <c r="AZ27" s="35" t="str">
        <f t="shared" si="21"/>
        <v/>
      </c>
      <c r="BA27" s="35" t="str">
        <f t="shared" si="22"/>
        <v>无</v>
      </c>
      <c r="BB27" s="35" t="str">
        <f t="shared" si="23"/>
        <v/>
      </c>
      <c r="BC27" s="35" t="str">
        <f t="shared" si="24"/>
        <v/>
      </c>
      <c r="BD27" s="35" t="str">
        <f t="shared" si="25"/>
        <v>无</v>
      </c>
      <c r="BE27" s="35" t="str">
        <f>IFERROR(LOOKUP(1,-FIND({"创始会员","国际领袖课程","国内领袖课程","1期秒杀","游学免费读","买三送二","2折秒杀"},AB27),{"创始会员","国际领袖课程","国内领袖课程","1期秒杀","游学免费读","买三送二","2折秒杀"}),"")</f>
        <v/>
      </c>
      <c r="BH27" s="27">
        <v>42552</v>
      </c>
      <c r="BS27" t="s">
        <v>499</v>
      </c>
    </row>
    <row r="28" spans="1:71" ht="15" customHeight="1">
      <c r="A28" s="31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08"/>
      <c r="M28" s="208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35" t="str">
        <f t="shared" si="2"/>
        <v/>
      </c>
      <c r="AD28" s="36">
        <f t="shared" si="3"/>
        <v>0</v>
      </c>
      <c r="AE28" s="35" t="str">
        <f t="shared" si="4"/>
        <v/>
      </c>
      <c r="AF28" s="24"/>
      <c r="AG28" s="40">
        <f t="shared" si="5"/>
        <v>0</v>
      </c>
      <c r="AH28" s="36">
        <f t="shared" si="6"/>
        <v>0</v>
      </c>
      <c r="AI28" s="36">
        <f t="shared" si="7"/>
        <v>0</v>
      </c>
      <c r="AJ28" s="35" t="str">
        <f t="shared" si="8"/>
        <v/>
      </c>
      <c r="AK28" s="35" t="str">
        <f t="shared" si="9"/>
        <v/>
      </c>
      <c r="AL28" s="35" t="str">
        <f t="shared" si="10"/>
        <v/>
      </c>
      <c r="AM28" s="35" t="str">
        <f t="shared" si="11"/>
        <v/>
      </c>
      <c r="AN28" s="35" t="str">
        <f t="shared" si="12"/>
        <v/>
      </c>
      <c r="AO28" s="35" t="str">
        <f t="shared" si="13"/>
        <v/>
      </c>
      <c r="AP28" s="35" t="str">
        <f>IF(AJ28="","",VLOOKUP(AN28,[1]Sheet11!E:F,2,0))</f>
        <v/>
      </c>
      <c r="AQ28" s="35" t="str">
        <f>IF(AO28="拼单会员","5年",IF(AJ28="","",VLOOKUP(AM28&amp;AP28,[1]Sheet11!$J$3:$K$17,2)))</f>
        <v/>
      </c>
      <c r="AR28" s="35" t="str">
        <f t="shared" si="14"/>
        <v/>
      </c>
      <c r="AS28" s="35" t="str">
        <f t="shared" si="15"/>
        <v/>
      </c>
      <c r="AT28" s="35" t="str">
        <f t="shared" si="16"/>
        <v/>
      </c>
      <c r="AU28" s="35" t="str">
        <f t="shared" si="17"/>
        <v/>
      </c>
      <c r="AV28" s="35" t="str">
        <f t="shared" si="18"/>
        <v/>
      </c>
      <c r="AW28" s="35" t="str">
        <f t="shared" si="19"/>
        <v/>
      </c>
      <c r="AX28" s="35" t="str">
        <f t="shared" si="20"/>
        <v/>
      </c>
      <c r="AY28" s="35" t="str">
        <f>IF(SUMIF('7-市场业绩'!F:F,AC28,'7-市场业绩'!I:I)&gt;0,"学习卡","老结算")</f>
        <v>老结算</v>
      </c>
      <c r="AZ28" s="35" t="str">
        <f t="shared" si="21"/>
        <v/>
      </c>
      <c r="BA28" s="35" t="str">
        <f t="shared" si="22"/>
        <v>无</v>
      </c>
      <c r="BB28" s="35" t="str">
        <f t="shared" si="23"/>
        <v/>
      </c>
      <c r="BC28" s="35" t="str">
        <f t="shared" si="24"/>
        <v/>
      </c>
      <c r="BD28" s="35" t="str">
        <f t="shared" si="25"/>
        <v>无</v>
      </c>
      <c r="BE28" s="35" t="str">
        <f>IFERROR(LOOKUP(1,-FIND({"创始会员","国际领袖课程","国内领袖课程","1期秒杀","游学免费读","买三送二","2折秒杀"},AB28),{"创始会员","国际领袖课程","国内领袖课程","1期秒杀","游学免费读","买三送二","2折秒杀"}),"")</f>
        <v/>
      </c>
      <c r="BH28" s="27">
        <v>42552</v>
      </c>
      <c r="BS28" t="s">
        <v>500</v>
      </c>
    </row>
    <row r="29" spans="1:71" ht="15" customHeight="1">
      <c r="A29" s="31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08"/>
      <c r="M29" s="208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35" t="str">
        <f t="shared" si="2"/>
        <v/>
      </c>
      <c r="AD29" s="36">
        <f t="shared" si="3"/>
        <v>0</v>
      </c>
      <c r="AE29" s="35" t="str">
        <f t="shared" si="4"/>
        <v/>
      </c>
      <c r="AF29" s="24"/>
      <c r="AG29" s="40">
        <f t="shared" si="5"/>
        <v>0</v>
      </c>
      <c r="AH29" s="36">
        <f t="shared" si="6"/>
        <v>0</v>
      </c>
      <c r="AI29" s="36">
        <f t="shared" si="7"/>
        <v>0</v>
      </c>
      <c r="AJ29" s="35" t="str">
        <f t="shared" si="8"/>
        <v/>
      </c>
      <c r="AK29" s="35" t="str">
        <f t="shared" si="9"/>
        <v/>
      </c>
      <c r="AL29" s="35" t="str">
        <f t="shared" si="10"/>
        <v/>
      </c>
      <c r="AM29" s="35" t="str">
        <f t="shared" si="11"/>
        <v/>
      </c>
      <c r="AN29" s="35" t="str">
        <f t="shared" si="12"/>
        <v/>
      </c>
      <c r="AO29" s="35" t="str">
        <f t="shared" si="13"/>
        <v/>
      </c>
      <c r="AP29" s="35" t="str">
        <f>IF(AJ29="","",VLOOKUP(AN29,[1]Sheet11!E:F,2,0))</f>
        <v/>
      </c>
      <c r="AQ29" s="35" t="str">
        <f>IF(AO29="拼单会员","5年",IF(AJ29="","",VLOOKUP(AM29&amp;AP29,[1]Sheet11!$J$3:$K$17,2)))</f>
        <v/>
      </c>
      <c r="AR29" s="35" t="str">
        <f t="shared" si="14"/>
        <v/>
      </c>
      <c r="AS29" s="35" t="str">
        <f t="shared" si="15"/>
        <v/>
      </c>
      <c r="AT29" s="35" t="str">
        <f t="shared" si="16"/>
        <v/>
      </c>
      <c r="AU29" s="35" t="str">
        <f t="shared" si="17"/>
        <v/>
      </c>
      <c r="AV29" s="35" t="str">
        <f t="shared" si="18"/>
        <v/>
      </c>
      <c r="AW29" s="35" t="str">
        <f t="shared" si="19"/>
        <v/>
      </c>
      <c r="AX29" s="35" t="str">
        <f t="shared" si="20"/>
        <v/>
      </c>
      <c r="AY29" s="35" t="str">
        <f>IF(SUMIF('7-市场业绩'!F:F,AC29,'7-市场业绩'!I:I)&gt;0,"学习卡","老结算")</f>
        <v>老结算</v>
      </c>
      <c r="AZ29" s="35" t="str">
        <f t="shared" si="21"/>
        <v/>
      </c>
      <c r="BA29" s="35" t="str">
        <f t="shared" si="22"/>
        <v>无</v>
      </c>
      <c r="BB29" s="35" t="str">
        <f t="shared" si="23"/>
        <v/>
      </c>
      <c r="BC29" s="35" t="str">
        <f t="shared" si="24"/>
        <v/>
      </c>
      <c r="BD29" s="35" t="str">
        <f t="shared" si="25"/>
        <v>无</v>
      </c>
      <c r="BE29" s="35" t="str">
        <f>IFERROR(LOOKUP(1,-FIND({"创始会员","国际领袖课程","国内领袖课程","1期秒杀","游学免费读","买三送二","2折秒杀"},AB29),{"创始会员","国际领袖课程","国内领袖课程","1期秒杀","游学免费读","买三送二","2折秒杀"}),"")</f>
        <v/>
      </c>
      <c r="BH29" s="27">
        <v>42552</v>
      </c>
      <c r="BS29" t="s">
        <v>483</v>
      </c>
    </row>
    <row r="30" spans="1:71" ht="15" customHeight="1">
      <c r="A30" s="31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08"/>
      <c r="M30" s="208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35" t="str">
        <f t="shared" si="2"/>
        <v/>
      </c>
      <c r="AD30" s="36">
        <f t="shared" si="3"/>
        <v>0</v>
      </c>
      <c r="AE30" s="35" t="str">
        <f t="shared" si="4"/>
        <v/>
      </c>
      <c r="AF30" s="24"/>
      <c r="AG30" s="40">
        <f t="shared" si="5"/>
        <v>0</v>
      </c>
      <c r="AH30" s="36">
        <f t="shared" si="6"/>
        <v>0</v>
      </c>
      <c r="AI30" s="36">
        <f t="shared" si="7"/>
        <v>0</v>
      </c>
      <c r="AJ30" s="35" t="str">
        <f t="shared" si="8"/>
        <v/>
      </c>
      <c r="AK30" s="35" t="str">
        <f t="shared" si="9"/>
        <v/>
      </c>
      <c r="AL30" s="35" t="str">
        <f t="shared" si="10"/>
        <v/>
      </c>
      <c r="AM30" s="35" t="str">
        <f t="shared" si="11"/>
        <v/>
      </c>
      <c r="AN30" s="35" t="str">
        <f t="shared" si="12"/>
        <v/>
      </c>
      <c r="AO30" s="35" t="str">
        <f t="shared" si="13"/>
        <v/>
      </c>
      <c r="AP30" s="35" t="str">
        <f>IF(AJ30="","",VLOOKUP(AN30,[1]Sheet11!E:F,2,0))</f>
        <v/>
      </c>
      <c r="AQ30" s="35" t="str">
        <f>IF(AO30="拼单会员","5年",IF(AJ30="","",VLOOKUP(AM30&amp;AP30,[1]Sheet11!$J$3:$K$17,2)))</f>
        <v/>
      </c>
      <c r="AR30" s="35" t="str">
        <f t="shared" si="14"/>
        <v/>
      </c>
      <c r="AS30" s="35" t="str">
        <f t="shared" si="15"/>
        <v/>
      </c>
      <c r="AT30" s="35" t="str">
        <f t="shared" si="16"/>
        <v/>
      </c>
      <c r="AU30" s="35" t="str">
        <f t="shared" si="17"/>
        <v/>
      </c>
      <c r="AV30" s="35" t="str">
        <f t="shared" si="18"/>
        <v/>
      </c>
      <c r="AW30" s="35" t="str">
        <f t="shared" si="19"/>
        <v/>
      </c>
      <c r="AX30" s="35" t="str">
        <f t="shared" si="20"/>
        <v/>
      </c>
      <c r="AY30" s="35" t="str">
        <f>IF(SUMIF('7-市场业绩'!F:F,AC30,'7-市场业绩'!I:I)&gt;0,"学习卡","老结算")</f>
        <v>老结算</v>
      </c>
      <c r="AZ30" s="35" t="str">
        <f t="shared" si="21"/>
        <v/>
      </c>
      <c r="BA30" s="35" t="str">
        <f t="shared" si="22"/>
        <v>无</v>
      </c>
      <c r="BB30" s="35" t="str">
        <f t="shared" si="23"/>
        <v/>
      </c>
      <c r="BC30" s="35" t="str">
        <f t="shared" si="24"/>
        <v/>
      </c>
      <c r="BD30" s="35" t="str">
        <f t="shared" si="25"/>
        <v>无</v>
      </c>
      <c r="BE30" s="35" t="str">
        <f>IFERROR(LOOKUP(1,-FIND({"创始会员","国际领袖课程","国内领袖课程","1期秒杀","游学免费读","买三送二","2折秒杀"},AB30),{"创始会员","国际领袖课程","国内领袖课程","1期秒杀","游学免费读","买三送二","2折秒杀"}),"")</f>
        <v/>
      </c>
      <c r="BH30" s="27">
        <v>42552</v>
      </c>
      <c r="BS30" t="s">
        <v>501</v>
      </c>
    </row>
    <row r="31" spans="1:71" ht="15" customHeight="1">
      <c r="A31" s="31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08"/>
      <c r="M31" s="208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35" t="str">
        <f t="shared" si="2"/>
        <v/>
      </c>
      <c r="AD31" s="36">
        <f t="shared" si="3"/>
        <v>0</v>
      </c>
      <c r="AE31" s="35" t="str">
        <f t="shared" si="4"/>
        <v/>
      </c>
      <c r="AF31" s="24"/>
      <c r="AG31" s="40">
        <f t="shared" si="5"/>
        <v>0</v>
      </c>
      <c r="AH31" s="36">
        <f t="shared" si="6"/>
        <v>0</v>
      </c>
      <c r="AI31" s="36">
        <f t="shared" si="7"/>
        <v>0</v>
      </c>
      <c r="AJ31" s="35" t="str">
        <f t="shared" si="8"/>
        <v/>
      </c>
      <c r="AK31" s="35" t="str">
        <f t="shared" si="9"/>
        <v/>
      </c>
      <c r="AL31" s="35" t="str">
        <f t="shared" si="10"/>
        <v/>
      </c>
      <c r="AM31" s="35" t="str">
        <f t="shared" si="11"/>
        <v/>
      </c>
      <c r="AN31" s="35" t="str">
        <f t="shared" si="12"/>
        <v/>
      </c>
      <c r="AO31" s="35" t="str">
        <f t="shared" si="13"/>
        <v/>
      </c>
      <c r="AP31" s="35" t="str">
        <f>IF(AJ31="","",VLOOKUP(AN31,[1]Sheet11!E:F,2,0))</f>
        <v/>
      </c>
      <c r="AQ31" s="35" t="str">
        <f>IF(AO31="拼单会员","5年",IF(AJ31="","",VLOOKUP(AM31&amp;AP31,[1]Sheet11!$J$3:$K$17,2)))</f>
        <v/>
      </c>
      <c r="AR31" s="35" t="str">
        <f t="shared" si="14"/>
        <v/>
      </c>
      <c r="AS31" s="35" t="str">
        <f t="shared" si="15"/>
        <v/>
      </c>
      <c r="AT31" s="35" t="str">
        <f t="shared" si="16"/>
        <v/>
      </c>
      <c r="AU31" s="35" t="str">
        <f t="shared" si="17"/>
        <v/>
      </c>
      <c r="AV31" s="35" t="str">
        <f t="shared" si="18"/>
        <v/>
      </c>
      <c r="AW31" s="35" t="str">
        <f t="shared" si="19"/>
        <v/>
      </c>
      <c r="AX31" s="35" t="str">
        <f t="shared" si="20"/>
        <v/>
      </c>
      <c r="AY31" s="35" t="str">
        <f>IF(SUMIF('7-市场业绩'!F:F,AC31,'7-市场业绩'!I:I)&gt;0,"学习卡","老结算")</f>
        <v>老结算</v>
      </c>
      <c r="AZ31" s="35" t="str">
        <f t="shared" si="21"/>
        <v/>
      </c>
      <c r="BA31" s="35" t="str">
        <f t="shared" si="22"/>
        <v>无</v>
      </c>
      <c r="BB31" s="35" t="str">
        <f t="shared" si="23"/>
        <v/>
      </c>
      <c r="BC31" s="35" t="str">
        <f t="shared" si="24"/>
        <v/>
      </c>
      <c r="BD31" s="35" t="str">
        <f t="shared" si="25"/>
        <v>无</v>
      </c>
      <c r="BE31" s="35" t="str">
        <f>IFERROR(LOOKUP(1,-FIND({"创始会员","国际领袖课程","国内领袖课程","1期秒杀","游学免费读","买三送二","2折秒杀"},AB31),{"创始会员","国际领袖课程","国内领袖课程","1期秒杀","游学免费读","买三送二","2折秒杀"}),"")</f>
        <v/>
      </c>
      <c r="BH31" s="27">
        <v>42552</v>
      </c>
      <c r="BS31" t="s">
        <v>502</v>
      </c>
    </row>
    <row r="32" spans="1:71" ht="15" customHeight="1">
      <c r="A32" s="31"/>
      <c r="B32" s="25"/>
      <c r="C32" s="25"/>
      <c r="D32" s="25"/>
      <c r="E32" s="211"/>
      <c r="F32" s="25"/>
      <c r="G32" s="25"/>
      <c r="H32" s="25"/>
      <c r="I32" s="25"/>
      <c r="J32" s="25"/>
      <c r="K32" s="25"/>
      <c r="L32" s="208"/>
      <c r="M32" s="208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35" t="str">
        <f t="shared" si="2"/>
        <v/>
      </c>
      <c r="AD32" s="36">
        <f t="shared" si="3"/>
        <v>0</v>
      </c>
      <c r="AE32" s="35" t="str">
        <f t="shared" si="4"/>
        <v/>
      </c>
      <c r="AF32" s="24"/>
      <c r="AG32" s="40">
        <f t="shared" si="5"/>
        <v>0</v>
      </c>
      <c r="AH32" s="36">
        <f t="shared" si="6"/>
        <v>0</v>
      </c>
      <c r="AI32" s="36">
        <f t="shared" si="7"/>
        <v>0</v>
      </c>
      <c r="AJ32" s="35" t="str">
        <f t="shared" si="8"/>
        <v/>
      </c>
      <c r="AK32" s="35" t="str">
        <f t="shared" si="9"/>
        <v/>
      </c>
      <c r="AL32" s="35" t="str">
        <f t="shared" si="10"/>
        <v/>
      </c>
      <c r="AM32" s="35" t="str">
        <f t="shared" si="11"/>
        <v/>
      </c>
      <c r="AN32" s="35" t="str">
        <f t="shared" si="12"/>
        <v/>
      </c>
      <c r="AO32" s="35" t="str">
        <f t="shared" si="13"/>
        <v/>
      </c>
      <c r="AP32" s="35" t="str">
        <f>IF(AJ32="","",VLOOKUP(AN32,[1]Sheet11!E:F,2,0))</f>
        <v/>
      </c>
      <c r="AQ32" s="35" t="str">
        <f>IF(AO32="拼单会员","5年",IF(AJ32="","",VLOOKUP(AM32&amp;AP32,[1]Sheet11!$J$3:$K$17,2)))</f>
        <v/>
      </c>
      <c r="AR32" s="35" t="str">
        <f t="shared" si="14"/>
        <v/>
      </c>
      <c r="AS32" s="35" t="str">
        <f t="shared" si="15"/>
        <v/>
      </c>
      <c r="AT32" s="35" t="str">
        <f t="shared" si="16"/>
        <v/>
      </c>
      <c r="AU32" s="35" t="str">
        <f t="shared" si="17"/>
        <v/>
      </c>
      <c r="AV32" s="35" t="str">
        <f t="shared" si="18"/>
        <v/>
      </c>
      <c r="AW32" s="35" t="str">
        <f t="shared" si="19"/>
        <v/>
      </c>
      <c r="AX32" s="35" t="str">
        <f t="shared" si="20"/>
        <v/>
      </c>
      <c r="AY32" s="35" t="str">
        <f>IF(SUMIF('7-市场业绩'!F:F,AC32,'7-市场业绩'!I:I)&gt;0,"学习卡","老结算")</f>
        <v>老结算</v>
      </c>
      <c r="AZ32" s="35" t="str">
        <f t="shared" si="21"/>
        <v/>
      </c>
      <c r="BA32" s="35" t="str">
        <f t="shared" si="22"/>
        <v>无</v>
      </c>
      <c r="BB32" s="35" t="str">
        <f t="shared" si="23"/>
        <v/>
      </c>
      <c r="BC32" s="35" t="str">
        <f t="shared" si="24"/>
        <v/>
      </c>
      <c r="BD32" s="35" t="str">
        <f t="shared" si="25"/>
        <v>无</v>
      </c>
      <c r="BE32" s="35" t="str">
        <f>IFERROR(LOOKUP(1,-FIND({"创始会员","国际领袖课程","国内领袖课程","1期秒杀","游学免费读","买三送二","2折秒杀"},AB32),{"创始会员","国际领袖课程","国内领袖课程","1期秒杀","游学免费读","买三送二","2折秒杀"}),"")</f>
        <v/>
      </c>
      <c r="BH32" s="27">
        <v>42552</v>
      </c>
      <c r="BS32" t="s">
        <v>503</v>
      </c>
    </row>
    <row r="33" spans="1:71" ht="15" customHeight="1">
      <c r="A33" s="31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08"/>
      <c r="M33" s="208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35" t="str">
        <f t="shared" si="2"/>
        <v/>
      </c>
      <c r="AD33" s="36">
        <f t="shared" si="3"/>
        <v>0</v>
      </c>
      <c r="AE33" s="35" t="str">
        <f t="shared" si="4"/>
        <v/>
      </c>
      <c r="AF33" s="24"/>
      <c r="AG33" s="40">
        <f t="shared" si="5"/>
        <v>0</v>
      </c>
      <c r="AH33" s="36">
        <f t="shared" si="6"/>
        <v>0</v>
      </c>
      <c r="AI33" s="36">
        <f t="shared" si="7"/>
        <v>0</v>
      </c>
      <c r="AJ33" s="35" t="str">
        <f t="shared" si="8"/>
        <v/>
      </c>
      <c r="AK33" s="35" t="str">
        <f t="shared" si="9"/>
        <v/>
      </c>
      <c r="AL33" s="35" t="str">
        <f t="shared" si="10"/>
        <v/>
      </c>
      <c r="AM33" s="35" t="str">
        <f t="shared" si="11"/>
        <v/>
      </c>
      <c r="AN33" s="35" t="str">
        <f t="shared" si="12"/>
        <v/>
      </c>
      <c r="AO33" s="35" t="str">
        <f t="shared" si="13"/>
        <v/>
      </c>
      <c r="AP33" s="35" t="str">
        <f>IF(AJ33="","",VLOOKUP(AN33,[1]Sheet11!E:F,2,0))</f>
        <v/>
      </c>
      <c r="AQ33" s="35" t="str">
        <f>IF(AO33="拼单会员","5年",IF(AJ33="","",VLOOKUP(AM33&amp;AP33,[1]Sheet11!$J$3:$K$17,2)))</f>
        <v/>
      </c>
      <c r="AR33" s="35" t="str">
        <f t="shared" si="14"/>
        <v/>
      </c>
      <c r="AS33" s="35" t="str">
        <f t="shared" si="15"/>
        <v/>
      </c>
      <c r="AT33" s="35" t="str">
        <f t="shared" si="16"/>
        <v/>
      </c>
      <c r="AU33" s="35" t="str">
        <f t="shared" si="17"/>
        <v/>
      </c>
      <c r="AV33" s="35" t="str">
        <f t="shared" si="18"/>
        <v/>
      </c>
      <c r="AW33" s="35" t="str">
        <f t="shared" si="19"/>
        <v/>
      </c>
      <c r="AX33" s="35" t="str">
        <f t="shared" si="20"/>
        <v/>
      </c>
      <c r="AY33" s="35" t="str">
        <f>IF(SUMIF('7-市场业绩'!F:F,AC33,'7-市场业绩'!I:I)&gt;0,"学习卡","老结算")</f>
        <v>老结算</v>
      </c>
      <c r="AZ33" s="35" t="str">
        <f t="shared" si="21"/>
        <v/>
      </c>
      <c r="BA33" s="35" t="str">
        <f t="shared" si="22"/>
        <v>无</v>
      </c>
      <c r="BB33" s="35" t="str">
        <f t="shared" si="23"/>
        <v/>
      </c>
      <c r="BC33" s="35" t="str">
        <f t="shared" si="24"/>
        <v/>
      </c>
      <c r="BD33" s="35" t="str">
        <f t="shared" si="25"/>
        <v>无</v>
      </c>
      <c r="BE33" s="35" t="str">
        <f>IFERROR(LOOKUP(1,-FIND({"创始会员","国际领袖课程","国内领袖课程","1期秒杀","游学免费读","买三送二","2折秒杀"},AB33),{"创始会员","国际领袖课程","国内领袖课程","1期秒杀","游学免费读","买三送二","2折秒杀"}),"")</f>
        <v/>
      </c>
      <c r="BH33" s="27">
        <v>42552</v>
      </c>
      <c r="BS33" t="s">
        <v>483</v>
      </c>
    </row>
    <row r="34" spans="1:71" ht="15" customHeight="1">
      <c r="A34" s="31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08"/>
      <c r="M34" s="208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11"/>
      <c r="AA34" s="25"/>
      <c r="AB34" s="25"/>
      <c r="AC34" s="35" t="str">
        <f t="shared" si="2"/>
        <v/>
      </c>
      <c r="AD34" s="36">
        <f t="shared" si="3"/>
        <v>0</v>
      </c>
      <c r="AE34" s="35" t="str">
        <f t="shared" si="4"/>
        <v/>
      </c>
      <c r="AF34" s="24"/>
      <c r="AG34" s="40">
        <f t="shared" si="5"/>
        <v>0</v>
      </c>
      <c r="AH34" s="36">
        <f t="shared" si="6"/>
        <v>0</v>
      </c>
      <c r="AI34" s="36">
        <f t="shared" si="7"/>
        <v>0</v>
      </c>
      <c r="AJ34" s="35" t="str">
        <f t="shared" si="8"/>
        <v/>
      </c>
      <c r="AK34" s="35" t="str">
        <f t="shared" si="9"/>
        <v/>
      </c>
      <c r="AL34" s="35" t="str">
        <f t="shared" si="10"/>
        <v/>
      </c>
      <c r="AM34" s="35" t="str">
        <f t="shared" si="11"/>
        <v/>
      </c>
      <c r="AN34" s="35" t="str">
        <f t="shared" si="12"/>
        <v/>
      </c>
      <c r="AO34" s="35" t="str">
        <f t="shared" si="13"/>
        <v/>
      </c>
      <c r="AP34" s="35" t="str">
        <f>IF(AJ34="","",VLOOKUP(AN34,[1]Sheet11!E:F,2,0))</f>
        <v/>
      </c>
      <c r="AQ34" s="35" t="str">
        <f>IF(AO34="拼单会员","5年",IF(AJ34="","",VLOOKUP(AM34&amp;AP34,[1]Sheet11!$J$3:$K$17,2)))</f>
        <v/>
      </c>
      <c r="AR34" s="35" t="str">
        <f t="shared" si="14"/>
        <v/>
      </c>
      <c r="AS34" s="35" t="str">
        <f t="shared" si="15"/>
        <v/>
      </c>
      <c r="AT34" s="35" t="str">
        <f t="shared" si="16"/>
        <v/>
      </c>
      <c r="AU34" s="35" t="str">
        <f t="shared" si="17"/>
        <v/>
      </c>
      <c r="AV34" s="35" t="str">
        <f t="shared" si="18"/>
        <v/>
      </c>
      <c r="AW34" s="35" t="str">
        <f t="shared" si="19"/>
        <v/>
      </c>
      <c r="AX34" s="35" t="str">
        <f t="shared" si="20"/>
        <v/>
      </c>
      <c r="AY34" s="35" t="str">
        <f>IF(SUMIF('7-市场业绩'!F:F,AC34,'7-市场业绩'!I:I)&gt;0,"学习卡","老结算")</f>
        <v>老结算</v>
      </c>
      <c r="AZ34" s="35" t="str">
        <f t="shared" si="21"/>
        <v/>
      </c>
      <c r="BA34" s="35" t="str">
        <f t="shared" si="22"/>
        <v>无</v>
      </c>
      <c r="BB34" s="35" t="str">
        <f t="shared" si="23"/>
        <v/>
      </c>
      <c r="BC34" s="35" t="str">
        <f t="shared" si="24"/>
        <v/>
      </c>
      <c r="BD34" s="35" t="str">
        <f t="shared" si="25"/>
        <v>无</v>
      </c>
      <c r="BE34" s="35" t="str">
        <f>IFERROR(LOOKUP(1,-FIND({"创始会员","国际领袖课程","国内领袖课程","1期秒杀","游学免费读","买三送二","2折秒杀"},AB34),{"创始会员","国际领袖课程","国内领袖课程","1期秒杀","游学免费读","买三送二","2折秒杀"}),"")</f>
        <v/>
      </c>
      <c r="BH34" s="27">
        <v>42552</v>
      </c>
      <c r="BS34" t="s">
        <v>11</v>
      </c>
    </row>
    <row r="35" spans="1:71" ht="15" customHeight="1">
      <c r="A35" s="31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08"/>
      <c r="M35" s="208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35" t="str">
        <f t="shared" si="2"/>
        <v/>
      </c>
      <c r="AD35" s="36">
        <f t="shared" si="3"/>
        <v>0</v>
      </c>
      <c r="AE35" s="35" t="str">
        <f t="shared" si="4"/>
        <v/>
      </c>
      <c r="AF35" s="24"/>
      <c r="AG35" s="40">
        <f t="shared" si="5"/>
        <v>0</v>
      </c>
      <c r="AH35" s="36">
        <f t="shared" si="6"/>
        <v>0</v>
      </c>
      <c r="AI35" s="36">
        <f t="shared" si="7"/>
        <v>0</v>
      </c>
      <c r="AJ35" s="35" t="str">
        <f t="shared" si="8"/>
        <v/>
      </c>
      <c r="AK35" s="35" t="str">
        <f t="shared" si="9"/>
        <v/>
      </c>
      <c r="AL35" s="35" t="str">
        <f t="shared" si="10"/>
        <v/>
      </c>
      <c r="AM35" s="35" t="str">
        <f t="shared" si="11"/>
        <v/>
      </c>
      <c r="AN35" s="35" t="str">
        <f t="shared" si="12"/>
        <v/>
      </c>
      <c r="AO35" s="35" t="str">
        <f t="shared" si="13"/>
        <v/>
      </c>
      <c r="AP35" s="35" t="str">
        <f>IF(AJ35="","",VLOOKUP(AN35,[1]Sheet11!E:F,2,0))</f>
        <v/>
      </c>
      <c r="AQ35" s="35" t="str">
        <f>IF(AO35="拼单会员","5年",IF(AJ35="","",VLOOKUP(AM35&amp;AP35,[1]Sheet11!$J$3:$K$17,2)))</f>
        <v/>
      </c>
      <c r="AR35" s="35" t="str">
        <f t="shared" si="14"/>
        <v/>
      </c>
      <c r="AS35" s="35" t="str">
        <f t="shared" si="15"/>
        <v/>
      </c>
      <c r="AT35" s="35" t="str">
        <f t="shared" si="16"/>
        <v/>
      </c>
      <c r="AU35" s="35" t="str">
        <f t="shared" si="17"/>
        <v/>
      </c>
      <c r="AV35" s="35" t="str">
        <f t="shared" si="18"/>
        <v/>
      </c>
      <c r="AW35" s="35" t="str">
        <f t="shared" si="19"/>
        <v/>
      </c>
      <c r="AX35" s="35" t="str">
        <f t="shared" si="20"/>
        <v/>
      </c>
      <c r="AY35" s="35" t="str">
        <f>IF(SUMIF('7-市场业绩'!F:F,AC35,'7-市场业绩'!I:I)&gt;0,"学习卡","老结算")</f>
        <v>老结算</v>
      </c>
      <c r="AZ35" s="35" t="str">
        <f t="shared" si="21"/>
        <v/>
      </c>
      <c r="BA35" s="35" t="str">
        <f t="shared" si="22"/>
        <v>无</v>
      </c>
      <c r="BB35" s="35" t="str">
        <f t="shared" si="23"/>
        <v/>
      </c>
      <c r="BC35" s="35" t="str">
        <f t="shared" si="24"/>
        <v/>
      </c>
      <c r="BD35" s="35" t="str">
        <f t="shared" si="25"/>
        <v>无</v>
      </c>
      <c r="BE35" s="35" t="str">
        <f>IFERROR(LOOKUP(1,-FIND({"创始会员","国际领袖课程","国内领袖课程","1期秒杀","游学免费读","买三送二","2折秒杀"},AB35),{"创始会员","国际领袖课程","国内领袖课程","1期秒杀","游学免费读","买三送二","2折秒杀"}),"")</f>
        <v/>
      </c>
      <c r="BH35" s="27">
        <v>42552</v>
      </c>
      <c r="BS35" t="s">
        <v>462</v>
      </c>
    </row>
    <row r="36" spans="1:71" ht="15" customHeight="1">
      <c r="A36" s="31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08"/>
      <c r="M36" s="208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35" t="str">
        <f t="shared" si="2"/>
        <v/>
      </c>
      <c r="AD36" s="36">
        <f t="shared" si="3"/>
        <v>0</v>
      </c>
      <c r="AE36" s="35" t="str">
        <f t="shared" si="4"/>
        <v/>
      </c>
      <c r="AF36" s="24"/>
      <c r="AG36" s="40">
        <f t="shared" si="5"/>
        <v>0</v>
      </c>
      <c r="AH36" s="36">
        <f t="shared" si="6"/>
        <v>0</v>
      </c>
      <c r="AI36" s="36">
        <f t="shared" si="7"/>
        <v>0</v>
      </c>
      <c r="AJ36" s="35" t="str">
        <f t="shared" si="8"/>
        <v/>
      </c>
      <c r="AK36" s="35" t="str">
        <f t="shared" si="9"/>
        <v/>
      </c>
      <c r="AL36" s="35" t="str">
        <f t="shared" si="10"/>
        <v/>
      </c>
      <c r="AM36" s="35" t="str">
        <f t="shared" si="11"/>
        <v/>
      </c>
      <c r="AN36" s="35" t="str">
        <f t="shared" si="12"/>
        <v/>
      </c>
      <c r="AO36" s="35" t="str">
        <f t="shared" si="13"/>
        <v/>
      </c>
      <c r="AP36" s="35" t="str">
        <f>IF(AJ36="","",VLOOKUP(AN36,[1]Sheet11!E:F,2,0))</f>
        <v/>
      </c>
      <c r="AQ36" s="35" t="str">
        <f>IF(AO36="拼单会员","5年",IF(AJ36="","",VLOOKUP(AM36&amp;AP36,[1]Sheet11!$J$3:$K$17,2)))</f>
        <v/>
      </c>
      <c r="AR36" s="35" t="str">
        <f t="shared" si="14"/>
        <v/>
      </c>
      <c r="AS36" s="35" t="str">
        <f t="shared" si="15"/>
        <v/>
      </c>
      <c r="AT36" s="35" t="str">
        <f t="shared" si="16"/>
        <v/>
      </c>
      <c r="AU36" s="35" t="str">
        <f t="shared" si="17"/>
        <v/>
      </c>
      <c r="AV36" s="35" t="str">
        <f t="shared" si="18"/>
        <v/>
      </c>
      <c r="AW36" s="35" t="str">
        <f t="shared" si="19"/>
        <v/>
      </c>
      <c r="AX36" s="35" t="str">
        <f t="shared" si="20"/>
        <v/>
      </c>
      <c r="AY36" s="35" t="str">
        <f>IF(SUMIF('7-市场业绩'!F:F,AC36,'7-市场业绩'!I:I)&gt;0,"学习卡","老结算")</f>
        <v>老结算</v>
      </c>
      <c r="AZ36" s="35" t="str">
        <f t="shared" si="21"/>
        <v/>
      </c>
      <c r="BA36" s="35" t="str">
        <f t="shared" si="22"/>
        <v>无</v>
      </c>
      <c r="BB36" s="35" t="str">
        <f t="shared" si="23"/>
        <v/>
      </c>
      <c r="BC36" s="35" t="str">
        <f t="shared" si="24"/>
        <v/>
      </c>
      <c r="BD36" s="35" t="str">
        <f t="shared" si="25"/>
        <v>无</v>
      </c>
      <c r="BE36" s="35" t="str">
        <f>IFERROR(LOOKUP(1,-FIND({"创始会员","国际领袖课程","国内领袖课程","1期秒杀","游学免费读","买三送二","2折秒杀"},AB36),{"创始会员","国际领袖课程","国内领袖课程","1期秒杀","游学免费读","买三送二","2折秒杀"}),"")</f>
        <v/>
      </c>
      <c r="BH36" s="27">
        <v>42552</v>
      </c>
      <c r="BS36" t="s">
        <v>504</v>
      </c>
    </row>
    <row r="37" spans="1:71" ht="15" customHeight="1">
      <c r="A37" s="31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08"/>
      <c r="M37" s="208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11"/>
      <c r="AA37" s="25"/>
      <c r="AB37" s="25"/>
      <c r="AC37" s="35" t="str">
        <f t="shared" si="2"/>
        <v/>
      </c>
      <c r="AD37" s="36">
        <f t="shared" si="3"/>
        <v>0</v>
      </c>
      <c r="AE37" s="35" t="str">
        <f t="shared" si="4"/>
        <v/>
      </c>
      <c r="AF37" s="24"/>
      <c r="AG37" s="40">
        <f t="shared" si="5"/>
        <v>0</v>
      </c>
      <c r="AH37" s="36">
        <f t="shared" si="6"/>
        <v>0</v>
      </c>
      <c r="AI37" s="36">
        <f t="shared" si="7"/>
        <v>0</v>
      </c>
      <c r="AJ37" s="35" t="str">
        <f t="shared" si="8"/>
        <v/>
      </c>
      <c r="AK37" s="35" t="str">
        <f t="shared" si="9"/>
        <v/>
      </c>
      <c r="AL37" s="35" t="str">
        <f t="shared" si="10"/>
        <v/>
      </c>
      <c r="AM37" s="35" t="str">
        <f t="shared" si="11"/>
        <v/>
      </c>
      <c r="AN37" s="35" t="str">
        <f t="shared" si="12"/>
        <v/>
      </c>
      <c r="AO37" s="35" t="str">
        <f t="shared" si="13"/>
        <v/>
      </c>
      <c r="AP37" s="35" t="str">
        <f>IF(AJ37="","",VLOOKUP(AN37,[1]Sheet11!E:F,2,0))</f>
        <v/>
      </c>
      <c r="AQ37" s="35" t="str">
        <f>IF(AO37="拼单会员","5年",IF(AJ37="","",VLOOKUP(AM37&amp;AP37,[1]Sheet11!$J$3:$K$17,2)))</f>
        <v/>
      </c>
      <c r="AR37" s="35" t="str">
        <f t="shared" si="14"/>
        <v/>
      </c>
      <c r="AS37" s="35" t="str">
        <f t="shared" si="15"/>
        <v/>
      </c>
      <c r="AT37" s="35" t="str">
        <f t="shared" si="16"/>
        <v/>
      </c>
      <c r="AU37" s="35" t="str">
        <f t="shared" si="17"/>
        <v/>
      </c>
      <c r="AV37" s="35" t="str">
        <f t="shared" si="18"/>
        <v/>
      </c>
      <c r="AW37" s="35" t="str">
        <f t="shared" si="19"/>
        <v/>
      </c>
      <c r="AX37" s="35" t="str">
        <f t="shared" si="20"/>
        <v/>
      </c>
      <c r="AY37" s="35" t="str">
        <f>IF(SUMIF('7-市场业绩'!F:F,AC37,'7-市场业绩'!I:I)&gt;0,"学习卡","老结算")</f>
        <v>老结算</v>
      </c>
      <c r="AZ37" s="35" t="str">
        <f t="shared" si="21"/>
        <v/>
      </c>
      <c r="BA37" s="35" t="str">
        <f t="shared" si="22"/>
        <v>无</v>
      </c>
      <c r="BB37" s="35" t="str">
        <f t="shared" si="23"/>
        <v/>
      </c>
      <c r="BC37" s="35" t="str">
        <f t="shared" si="24"/>
        <v/>
      </c>
      <c r="BD37" s="35" t="str">
        <f t="shared" si="25"/>
        <v>无</v>
      </c>
      <c r="BE37" s="35" t="str">
        <f>IFERROR(LOOKUP(1,-FIND({"创始会员","国际领袖课程","国内领袖课程","1期秒杀","游学免费读","买三送二","2折秒杀"},AB37),{"创始会员","国际领袖课程","国内领袖课程","1期秒杀","游学免费读","买三送二","2折秒杀"}),"")</f>
        <v/>
      </c>
      <c r="BH37" s="27">
        <v>42552</v>
      </c>
      <c r="BS37" t="s">
        <v>505</v>
      </c>
    </row>
    <row r="38" spans="1:71" ht="15" customHeight="1">
      <c r="A38" s="31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08"/>
      <c r="M38" s="208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35" t="str">
        <f t="shared" si="2"/>
        <v/>
      </c>
      <c r="AD38" s="36">
        <f t="shared" si="3"/>
        <v>0</v>
      </c>
      <c r="AE38" s="35" t="str">
        <f t="shared" si="4"/>
        <v/>
      </c>
      <c r="AF38" s="24"/>
      <c r="AG38" s="40">
        <f t="shared" si="5"/>
        <v>0</v>
      </c>
      <c r="AH38" s="36">
        <f t="shared" si="6"/>
        <v>0</v>
      </c>
      <c r="AI38" s="36">
        <f t="shared" si="7"/>
        <v>0</v>
      </c>
      <c r="AJ38" s="35" t="str">
        <f t="shared" si="8"/>
        <v/>
      </c>
      <c r="AK38" s="35" t="str">
        <f t="shared" si="9"/>
        <v/>
      </c>
      <c r="AL38" s="35" t="str">
        <f t="shared" si="10"/>
        <v/>
      </c>
      <c r="AM38" s="35" t="str">
        <f t="shared" si="11"/>
        <v/>
      </c>
      <c r="AN38" s="35" t="str">
        <f t="shared" si="12"/>
        <v/>
      </c>
      <c r="AO38" s="35" t="str">
        <f t="shared" si="13"/>
        <v/>
      </c>
      <c r="AP38" s="35" t="str">
        <f>IF(AJ38="","",VLOOKUP(AN38,[1]Sheet11!E:F,2,0))</f>
        <v/>
      </c>
      <c r="AQ38" s="35" t="str">
        <f>IF(AO38="拼单会员","5年",IF(AJ38="","",VLOOKUP(AM38&amp;AP38,[1]Sheet11!$J$3:$K$17,2)))</f>
        <v/>
      </c>
      <c r="AR38" s="35" t="str">
        <f t="shared" si="14"/>
        <v/>
      </c>
      <c r="AS38" s="35" t="str">
        <f t="shared" si="15"/>
        <v/>
      </c>
      <c r="AT38" s="35" t="str">
        <f t="shared" si="16"/>
        <v/>
      </c>
      <c r="AU38" s="35" t="str">
        <f t="shared" si="17"/>
        <v/>
      </c>
      <c r="AV38" s="35" t="str">
        <f t="shared" si="18"/>
        <v/>
      </c>
      <c r="AW38" s="35" t="str">
        <f t="shared" si="19"/>
        <v/>
      </c>
      <c r="AX38" s="35" t="str">
        <f t="shared" si="20"/>
        <v/>
      </c>
      <c r="AY38" s="35" t="str">
        <f>IF(SUMIF('7-市场业绩'!F:F,AC38,'7-市场业绩'!I:I)&gt;0,"学习卡","老结算")</f>
        <v>老结算</v>
      </c>
      <c r="AZ38" s="35" t="str">
        <f t="shared" si="21"/>
        <v/>
      </c>
      <c r="BA38" s="35" t="str">
        <f t="shared" si="22"/>
        <v>无</v>
      </c>
      <c r="BB38" s="35" t="str">
        <f t="shared" si="23"/>
        <v/>
      </c>
      <c r="BC38" s="35" t="str">
        <f t="shared" si="24"/>
        <v/>
      </c>
      <c r="BD38" s="35" t="str">
        <f t="shared" si="25"/>
        <v>无</v>
      </c>
      <c r="BE38" s="35" t="str">
        <f>IFERROR(LOOKUP(1,-FIND({"创始会员","国际领袖课程","国内领袖课程","1期秒杀","游学免费读","买三送二","2折秒杀"},AB38),{"创始会员","国际领袖课程","国内领袖课程","1期秒杀","游学免费读","买三送二","2折秒杀"}),"")</f>
        <v/>
      </c>
      <c r="BH38" s="27">
        <v>42552</v>
      </c>
      <c r="BS38" t="s">
        <v>506</v>
      </c>
    </row>
    <row r="39" spans="1:71" ht="15" customHeight="1">
      <c r="A39" s="31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08"/>
      <c r="M39" s="208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35" t="str">
        <f t="shared" si="2"/>
        <v/>
      </c>
      <c r="AD39" s="36">
        <f t="shared" si="3"/>
        <v>0</v>
      </c>
      <c r="AE39" s="35" t="str">
        <f t="shared" si="4"/>
        <v/>
      </c>
      <c r="AF39" s="24"/>
      <c r="AG39" s="40">
        <f t="shared" si="5"/>
        <v>0</v>
      </c>
      <c r="AH39" s="36">
        <f t="shared" si="6"/>
        <v>0</v>
      </c>
      <c r="AI39" s="36">
        <f t="shared" si="7"/>
        <v>0</v>
      </c>
      <c r="AJ39" s="35" t="str">
        <f t="shared" si="8"/>
        <v/>
      </c>
      <c r="AK39" s="35" t="str">
        <f t="shared" si="9"/>
        <v/>
      </c>
      <c r="AL39" s="35" t="str">
        <f t="shared" si="10"/>
        <v/>
      </c>
      <c r="AM39" s="35" t="str">
        <f t="shared" si="11"/>
        <v/>
      </c>
      <c r="AN39" s="35" t="str">
        <f t="shared" si="12"/>
        <v/>
      </c>
      <c r="AO39" s="35" t="str">
        <f t="shared" si="13"/>
        <v/>
      </c>
      <c r="AP39" s="35" t="str">
        <f>IF(AJ39="","",VLOOKUP(AN39,[1]Sheet11!E:F,2,0))</f>
        <v/>
      </c>
      <c r="AQ39" s="35" t="str">
        <f>IF(AO39="拼单会员","5年",IF(AJ39="","",VLOOKUP(AM39&amp;AP39,[1]Sheet11!$J$3:$K$17,2)))</f>
        <v/>
      </c>
      <c r="AR39" s="35" t="str">
        <f t="shared" si="14"/>
        <v/>
      </c>
      <c r="AS39" s="35" t="str">
        <f t="shared" si="15"/>
        <v/>
      </c>
      <c r="AT39" s="35" t="str">
        <f t="shared" si="16"/>
        <v/>
      </c>
      <c r="AU39" s="35" t="str">
        <f t="shared" si="17"/>
        <v/>
      </c>
      <c r="AV39" s="35" t="str">
        <f t="shared" si="18"/>
        <v/>
      </c>
      <c r="AW39" s="35" t="str">
        <f t="shared" si="19"/>
        <v/>
      </c>
      <c r="AX39" s="35" t="str">
        <f t="shared" si="20"/>
        <v/>
      </c>
      <c r="AY39" s="35" t="str">
        <f>IF(SUMIF('7-市场业绩'!F:F,AC39,'7-市场业绩'!I:I)&gt;0,"学习卡","老结算")</f>
        <v>老结算</v>
      </c>
      <c r="AZ39" s="35" t="str">
        <f t="shared" si="21"/>
        <v/>
      </c>
      <c r="BA39" s="35" t="str">
        <f t="shared" si="22"/>
        <v>无</v>
      </c>
      <c r="BB39" s="35" t="str">
        <f t="shared" si="23"/>
        <v/>
      </c>
      <c r="BC39" s="35" t="str">
        <f t="shared" si="24"/>
        <v/>
      </c>
      <c r="BD39" s="35" t="str">
        <f t="shared" si="25"/>
        <v>无</v>
      </c>
      <c r="BE39" s="35" t="str">
        <f>IFERROR(LOOKUP(1,-FIND({"创始会员","国际领袖课程","国内领袖课程","1期秒杀","游学免费读","买三送二","2折秒杀"},AB39),{"创始会员","国际领袖课程","国内领袖课程","1期秒杀","游学免费读","买三送二","2折秒杀"}),"")</f>
        <v/>
      </c>
      <c r="BH39" s="27">
        <v>42552</v>
      </c>
      <c r="BS39" t="s">
        <v>507</v>
      </c>
    </row>
    <row r="40" spans="1:71" ht="15" customHeight="1">
      <c r="A40" s="31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08"/>
      <c r="M40" s="208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11"/>
      <c r="AC40" s="35" t="str">
        <f t="shared" si="2"/>
        <v/>
      </c>
      <c r="AD40" s="36">
        <f t="shared" si="3"/>
        <v>0</v>
      </c>
      <c r="AE40" s="35" t="str">
        <f t="shared" si="4"/>
        <v/>
      </c>
      <c r="AF40" s="24"/>
      <c r="AG40" s="40">
        <f t="shared" si="5"/>
        <v>0</v>
      </c>
      <c r="AH40" s="36">
        <f t="shared" si="6"/>
        <v>0</v>
      </c>
      <c r="AI40" s="36">
        <f t="shared" si="7"/>
        <v>0</v>
      </c>
      <c r="AJ40" s="35" t="str">
        <f t="shared" si="8"/>
        <v/>
      </c>
      <c r="AK40" s="35" t="str">
        <f t="shared" si="9"/>
        <v/>
      </c>
      <c r="AL40" s="35" t="str">
        <f t="shared" si="10"/>
        <v/>
      </c>
      <c r="AM40" s="35" t="str">
        <f t="shared" si="11"/>
        <v/>
      </c>
      <c r="AN40" s="35" t="str">
        <f t="shared" si="12"/>
        <v/>
      </c>
      <c r="AO40" s="35" t="str">
        <f t="shared" si="13"/>
        <v/>
      </c>
      <c r="AP40" s="35" t="str">
        <f>IF(AJ40="","",VLOOKUP(AN40,[1]Sheet11!E:F,2,0))</f>
        <v/>
      </c>
      <c r="AQ40" s="35" t="str">
        <f>IF(AO40="拼单会员","5年",IF(AJ40="","",VLOOKUP(AM40&amp;AP40,[1]Sheet11!$J$3:$K$17,2)))</f>
        <v/>
      </c>
      <c r="AR40" s="35" t="str">
        <f t="shared" si="14"/>
        <v/>
      </c>
      <c r="AS40" s="35" t="str">
        <f t="shared" si="15"/>
        <v/>
      </c>
      <c r="AT40" s="35" t="str">
        <f t="shared" si="16"/>
        <v/>
      </c>
      <c r="AU40" s="35" t="str">
        <f t="shared" si="17"/>
        <v/>
      </c>
      <c r="AV40" s="35" t="str">
        <f t="shared" si="18"/>
        <v/>
      </c>
      <c r="AW40" s="35" t="str">
        <f t="shared" si="19"/>
        <v/>
      </c>
      <c r="AX40" s="35" t="str">
        <f t="shared" si="20"/>
        <v/>
      </c>
      <c r="AY40" s="35" t="str">
        <f>IF(SUMIF('7-市场业绩'!F:F,AC40,'7-市场业绩'!I:I)&gt;0,"学习卡","老结算")</f>
        <v>老结算</v>
      </c>
      <c r="AZ40" s="35" t="str">
        <f t="shared" si="21"/>
        <v/>
      </c>
      <c r="BA40" s="35" t="str">
        <f t="shared" si="22"/>
        <v>无</v>
      </c>
      <c r="BB40" s="35" t="str">
        <f t="shared" si="23"/>
        <v/>
      </c>
      <c r="BC40" s="35" t="str">
        <f t="shared" si="24"/>
        <v/>
      </c>
      <c r="BD40" s="35" t="str">
        <f t="shared" si="25"/>
        <v>无</v>
      </c>
      <c r="BE40" s="35" t="str">
        <f>IFERROR(LOOKUP(1,-FIND({"创始会员","国际领袖课程","国内领袖课程","1期秒杀","游学免费读","买三送二","2折秒杀"},AB40),{"创始会员","国际领袖课程","国内领袖课程","1期秒杀","游学免费读","买三送二","2折秒杀"}),"")</f>
        <v/>
      </c>
      <c r="BH40" s="27">
        <v>42552</v>
      </c>
      <c r="BS40" t="s">
        <v>508</v>
      </c>
    </row>
    <row r="41" spans="1:71" ht="15" customHeight="1">
      <c r="A41" s="31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08"/>
      <c r="M41" s="208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35" t="str">
        <f t="shared" si="2"/>
        <v/>
      </c>
      <c r="AD41" s="36">
        <f t="shared" si="3"/>
        <v>0</v>
      </c>
      <c r="AE41" s="35" t="str">
        <f t="shared" si="4"/>
        <v/>
      </c>
      <c r="AF41" s="24"/>
      <c r="AG41" s="40">
        <f t="shared" si="5"/>
        <v>0</v>
      </c>
      <c r="AH41" s="36">
        <f t="shared" si="6"/>
        <v>0</v>
      </c>
      <c r="AI41" s="36">
        <f t="shared" si="7"/>
        <v>0</v>
      </c>
      <c r="AJ41" s="35" t="str">
        <f t="shared" si="8"/>
        <v/>
      </c>
      <c r="AK41" s="35" t="str">
        <f t="shared" si="9"/>
        <v/>
      </c>
      <c r="AL41" s="35" t="str">
        <f t="shared" si="10"/>
        <v/>
      </c>
      <c r="AM41" s="35" t="str">
        <f t="shared" si="11"/>
        <v/>
      </c>
      <c r="AN41" s="35" t="str">
        <f t="shared" si="12"/>
        <v/>
      </c>
      <c r="AO41" s="35" t="str">
        <f t="shared" si="13"/>
        <v/>
      </c>
      <c r="AP41" s="35" t="str">
        <f>IF(AJ41="","",VLOOKUP(AN41,[1]Sheet11!E:F,2,0))</f>
        <v/>
      </c>
      <c r="AQ41" s="35" t="str">
        <f>IF(AO41="拼单会员","5年",IF(AJ41="","",VLOOKUP(AM41&amp;AP41,[1]Sheet11!$J$3:$K$17,2)))</f>
        <v/>
      </c>
      <c r="AR41" s="35" t="str">
        <f t="shared" si="14"/>
        <v/>
      </c>
      <c r="AS41" s="35" t="str">
        <f t="shared" si="15"/>
        <v/>
      </c>
      <c r="AT41" s="35" t="str">
        <f t="shared" si="16"/>
        <v/>
      </c>
      <c r="AU41" s="35" t="str">
        <f t="shared" si="17"/>
        <v/>
      </c>
      <c r="AV41" s="35" t="str">
        <f t="shared" si="18"/>
        <v/>
      </c>
      <c r="AW41" s="35" t="str">
        <f t="shared" si="19"/>
        <v/>
      </c>
      <c r="AX41" s="35" t="str">
        <f t="shared" si="20"/>
        <v/>
      </c>
      <c r="AY41" s="35" t="str">
        <f>IF(SUMIF('7-市场业绩'!F:F,AC41,'7-市场业绩'!I:I)&gt;0,"学习卡","老结算")</f>
        <v>老结算</v>
      </c>
      <c r="AZ41" s="35" t="str">
        <f t="shared" si="21"/>
        <v/>
      </c>
      <c r="BA41" s="35" t="str">
        <f t="shared" si="22"/>
        <v>无</v>
      </c>
      <c r="BB41" s="35" t="str">
        <f t="shared" si="23"/>
        <v/>
      </c>
      <c r="BC41" s="35" t="str">
        <f t="shared" si="24"/>
        <v/>
      </c>
      <c r="BD41" s="35" t="str">
        <f t="shared" si="25"/>
        <v>无</v>
      </c>
      <c r="BE41" s="35" t="str">
        <f>IFERROR(LOOKUP(1,-FIND({"创始会员","国际领袖课程","国内领袖课程","1期秒杀","游学免费读","买三送二","2折秒杀"},AB41),{"创始会员","国际领袖课程","国内领袖课程","1期秒杀","游学免费读","买三送二","2折秒杀"}),"")</f>
        <v/>
      </c>
      <c r="BH41" s="27">
        <v>42552</v>
      </c>
      <c r="BS41" t="s">
        <v>483</v>
      </c>
    </row>
    <row r="42" spans="1:71" ht="15" customHeight="1">
      <c r="A42" s="31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08"/>
      <c r="M42" s="208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35" t="str">
        <f t="shared" si="2"/>
        <v/>
      </c>
      <c r="AD42" s="36">
        <f t="shared" si="3"/>
        <v>0</v>
      </c>
      <c r="AE42" s="35" t="str">
        <f t="shared" si="4"/>
        <v/>
      </c>
      <c r="AF42" s="24"/>
      <c r="AG42" s="40">
        <f t="shared" si="5"/>
        <v>0</v>
      </c>
      <c r="AH42" s="36">
        <f t="shared" si="6"/>
        <v>0</v>
      </c>
      <c r="AI42" s="36">
        <f t="shared" si="7"/>
        <v>0</v>
      </c>
      <c r="AJ42" s="35" t="str">
        <f t="shared" si="8"/>
        <v/>
      </c>
      <c r="AK42" s="35" t="str">
        <f t="shared" si="9"/>
        <v/>
      </c>
      <c r="AL42" s="35" t="str">
        <f t="shared" si="10"/>
        <v/>
      </c>
      <c r="AM42" s="35" t="str">
        <f t="shared" si="11"/>
        <v/>
      </c>
      <c r="AN42" s="35" t="str">
        <f t="shared" si="12"/>
        <v/>
      </c>
      <c r="AO42" s="35" t="str">
        <f t="shared" si="13"/>
        <v/>
      </c>
      <c r="AP42" s="35" t="str">
        <f>IF(AJ42="","",VLOOKUP(AN42,[1]Sheet11!E:F,2,0))</f>
        <v/>
      </c>
      <c r="AQ42" s="35" t="str">
        <f>IF(AO42="拼单会员","5年",IF(AJ42="","",VLOOKUP(AM42&amp;AP42,[1]Sheet11!$J$3:$K$17,2)))</f>
        <v/>
      </c>
      <c r="AR42" s="35" t="str">
        <f t="shared" si="14"/>
        <v/>
      </c>
      <c r="AS42" s="35" t="str">
        <f t="shared" si="15"/>
        <v/>
      </c>
      <c r="AT42" s="35" t="str">
        <f t="shared" si="16"/>
        <v/>
      </c>
      <c r="AU42" s="35" t="str">
        <f t="shared" si="17"/>
        <v/>
      </c>
      <c r="AV42" s="35" t="str">
        <f t="shared" si="18"/>
        <v/>
      </c>
      <c r="AW42" s="35" t="str">
        <f t="shared" si="19"/>
        <v/>
      </c>
      <c r="AX42" s="35" t="str">
        <f t="shared" si="20"/>
        <v/>
      </c>
      <c r="AY42" s="35" t="str">
        <f>IF(SUMIF('7-市场业绩'!F:F,AC42,'7-市场业绩'!I:I)&gt;0,"学习卡","老结算")</f>
        <v>老结算</v>
      </c>
      <c r="AZ42" s="35" t="str">
        <f t="shared" si="21"/>
        <v/>
      </c>
      <c r="BA42" s="35" t="str">
        <f t="shared" si="22"/>
        <v>无</v>
      </c>
      <c r="BB42" s="35" t="str">
        <f t="shared" si="23"/>
        <v/>
      </c>
      <c r="BC42" s="35" t="str">
        <f t="shared" si="24"/>
        <v/>
      </c>
      <c r="BD42" s="35" t="str">
        <f t="shared" si="25"/>
        <v>无</v>
      </c>
      <c r="BE42" s="35" t="str">
        <f>IFERROR(LOOKUP(1,-FIND({"创始会员","国际领袖课程","国内领袖课程","1期秒杀","游学免费读","买三送二","2折秒杀"},AB42),{"创始会员","国际领袖课程","国内领袖课程","1期秒杀","游学免费读","买三送二","2折秒杀"}),"")</f>
        <v/>
      </c>
      <c r="BH42" s="27">
        <v>42552</v>
      </c>
      <c r="BS42" t="s">
        <v>509</v>
      </c>
    </row>
    <row r="43" spans="1:71" ht="15" customHeight="1">
      <c r="A43" s="31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08"/>
      <c r="M43" s="208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35" t="str">
        <f t="shared" si="2"/>
        <v/>
      </c>
      <c r="AD43" s="36">
        <f t="shared" si="3"/>
        <v>0</v>
      </c>
      <c r="AE43" s="35" t="str">
        <f t="shared" si="4"/>
        <v/>
      </c>
      <c r="AF43" s="24"/>
      <c r="AG43" s="40">
        <f t="shared" si="5"/>
        <v>0</v>
      </c>
      <c r="AH43" s="36">
        <f t="shared" si="6"/>
        <v>0</v>
      </c>
      <c r="AI43" s="36">
        <f t="shared" si="7"/>
        <v>0</v>
      </c>
      <c r="AJ43" s="35" t="str">
        <f t="shared" si="8"/>
        <v/>
      </c>
      <c r="AK43" s="35" t="str">
        <f t="shared" si="9"/>
        <v/>
      </c>
      <c r="AL43" s="35" t="str">
        <f t="shared" si="10"/>
        <v/>
      </c>
      <c r="AM43" s="35" t="str">
        <f t="shared" si="11"/>
        <v/>
      </c>
      <c r="AN43" s="35" t="str">
        <f t="shared" si="12"/>
        <v/>
      </c>
      <c r="AO43" s="35" t="str">
        <f t="shared" si="13"/>
        <v/>
      </c>
      <c r="AP43" s="35" t="str">
        <f>IF(AJ43="","",VLOOKUP(AN43,[1]Sheet11!E:F,2,0))</f>
        <v/>
      </c>
      <c r="AQ43" s="35" t="str">
        <f>IF(AO43="拼单会员","5年",IF(AJ43="","",VLOOKUP(AM43&amp;AP43,[1]Sheet11!$J$3:$K$17,2)))</f>
        <v/>
      </c>
      <c r="AR43" s="35" t="str">
        <f t="shared" si="14"/>
        <v/>
      </c>
      <c r="AS43" s="35" t="str">
        <f t="shared" si="15"/>
        <v/>
      </c>
      <c r="AT43" s="35" t="str">
        <f t="shared" si="16"/>
        <v/>
      </c>
      <c r="AU43" s="35" t="str">
        <f t="shared" si="17"/>
        <v/>
      </c>
      <c r="AV43" s="35" t="str">
        <f t="shared" si="18"/>
        <v/>
      </c>
      <c r="AW43" s="35" t="str">
        <f t="shared" si="19"/>
        <v/>
      </c>
      <c r="AX43" s="35" t="str">
        <f t="shared" si="20"/>
        <v/>
      </c>
      <c r="AY43" s="35" t="str">
        <f>IF(SUMIF('7-市场业绩'!F:F,AC43,'7-市场业绩'!I:I)&gt;0,"学习卡","老结算")</f>
        <v>老结算</v>
      </c>
      <c r="AZ43" s="35" t="str">
        <f t="shared" si="21"/>
        <v/>
      </c>
      <c r="BA43" s="35" t="str">
        <f t="shared" si="22"/>
        <v>无</v>
      </c>
      <c r="BB43" s="35" t="str">
        <f t="shared" si="23"/>
        <v/>
      </c>
      <c r="BC43" s="35" t="str">
        <f t="shared" si="24"/>
        <v/>
      </c>
      <c r="BD43" s="35" t="str">
        <f t="shared" si="25"/>
        <v>无</v>
      </c>
      <c r="BE43" s="35" t="str">
        <f>IFERROR(LOOKUP(1,-FIND({"创始会员","国际领袖课程","国内领袖课程","1期秒杀","游学免费读","买三送二","2折秒杀"},AB43),{"创始会员","国际领袖课程","国内领袖课程","1期秒杀","游学免费读","买三送二","2折秒杀"}),"")</f>
        <v/>
      </c>
      <c r="BH43" s="27">
        <v>42552</v>
      </c>
      <c r="BS43" t="s">
        <v>510</v>
      </c>
    </row>
    <row r="44" spans="1:71" ht="15" customHeight="1">
      <c r="A44" s="31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08"/>
      <c r="M44" s="208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35" t="str">
        <f t="shared" si="2"/>
        <v/>
      </c>
      <c r="AD44" s="36">
        <f t="shared" si="3"/>
        <v>0</v>
      </c>
      <c r="AE44" s="35" t="str">
        <f t="shared" si="4"/>
        <v/>
      </c>
      <c r="AF44" s="24"/>
      <c r="AG44" s="40">
        <f t="shared" si="5"/>
        <v>0</v>
      </c>
      <c r="AH44" s="36">
        <f t="shared" si="6"/>
        <v>0</v>
      </c>
      <c r="AI44" s="36">
        <f t="shared" si="7"/>
        <v>0</v>
      </c>
      <c r="AJ44" s="35" t="str">
        <f t="shared" si="8"/>
        <v/>
      </c>
      <c r="AK44" s="35" t="str">
        <f t="shared" si="9"/>
        <v/>
      </c>
      <c r="AL44" s="35" t="str">
        <f t="shared" si="10"/>
        <v/>
      </c>
      <c r="AM44" s="35" t="str">
        <f t="shared" si="11"/>
        <v/>
      </c>
      <c r="AN44" s="35" t="str">
        <f t="shared" si="12"/>
        <v/>
      </c>
      <c r="AO44" s="35" t="str">
        <f t="shared" si="13"/>
        <v/>
      </c>
      <c r="AP44" s="35" t="str">
        <f>IF(AJ44="","",VLOOKUP(AN44,[1]Sheet11!E:F,2,0))</f>
        <v/>
      </c>
      <c r="AQ44" s="35" t="str">
        <f>IF(AO44="拼单会员","5年",IF(AJ44="","",VLOOKUP(AM44&amp;AP44,[1]Sheet11!$J$3:$K$17,2)))</f>
        <v/>
      </c>
      <c r="AR44" s="35" t="str">
        <f t="shared" si="14"/>
        <v/>
      </c>
      <c r="AS44" s="35" t="str">
        <f t="shared" si="15"/>
        <v/>
      </c>
      <c r="AT44" s="35" t="str">
        <f t="shared" si="16"/>
        <v/>
      </c>
      <c r="AU44" s="35" t="str">
        <f t="shared" si="17"/>
        <v/>
      </c>
      <c r="AV44" s="35" t="str">
        <f t="shared" si="18"/>
        <v/>
      </c>
      <c r="AW44" s="35" t="str">
        <f t="shared" si="19"/>
        <v/>
      </c>
      <c r="AX44" s="35" t="str">
        <f t="shared" si="20"/>
        <v/>
      </c>
      <c r="AY44" s="35" t="str">
        <f>IF(SUMIF('7-市场业绩'!F:F,AC44,'7-市场业绩'!I:I)&gt;0,"学习卡","老结算")</f>
        <v>老结算</v>
      </c>
      <c r="AZ44" s="35" t="str">
        <f t="shared" si="21"/>
        <v/>
      </c>
      <c r="BA44" s="35" t="str">
        <f t="shared" si="22"/>
        <v>无</v>
      </c>
      <c r="BB44" s="35" t="str">
        <f t="shared" si="23"/>
        <v/>
      </c>
      <c r="BC44" s="35" t="str">
        <f t="shared" si="24"/>
        <v/>
      </c>
      <c r="BD44" s="35" t="str">
        <f t="shared" si="25"/>
        <v>无</v>
      </c>
      <c r="BE44" s="35" t="str">
        <f>IFERROR(LOOKUP(1,-FIND({"创始会员","国际领袖课程","国内领袖课程","1期秒杀","游学免费读","买三送二","2折秒杀"},AB44),{"创始会员","国际领袖课程","国内领袖课程","1期秒杀","游学免费读","买三送二","2折秒杀"}),"")</f>
        <v/>
      </c>
      <c r="BH44" s="27">
        <v>42552</v>
      </c>
      <c r="BS44" t="s">
        <v>511</v>
      </c>
    </row>
    <row r="45" spans="1:71" ht="15" customHeight="1">
      <c r="A45" s="31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08"/>
      <c r="M45" s="208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35" t="str">
        <f t="shared" si="2"/>
        <v/>
      </c>
      <c r="AD45" s="36">
        <f t="shared" si="3"/>
        <v>0</v>
      </c>
      <c r="AE45" s="35" t="str">
        <f t="shared" si="4"/>
        <v/>
      </c>
      <c r="AF45" s="24"/>
      <c r="AG45" s="40">
        <f t="shared" si="5"/>
        <v>0</v>
      </c>
      <c r="AH45" s="36">
        <f t="shared" si="6"/>
        <v>0</v>
      </c>
      <c r="AI45" s="36">
        <f t="shared" si="7"/>
        <v>0</v>
      </c>
      <c r="AJ45" s="35" t="str">
        <f t="shared" si="8"/>
        <v/>
      </c>
      <c r="AK45" s="35" t="str">
        <f t="shared" si="9"/>
        <v/>
      </c>
      <c r="AL45" s="35" t="str">
        <f t="shared" si="10"/>
        <v/>
      </c>
      <c r="AM45" s="35" t="str">
        <f t="shared" si="11"/>
        <v/>
      </c>
      <c r="AN45" s="35" t="str">
        <f t="shared" si="12"/>
        <v/>
      </c>
      <c r="AO45" s="35" t="str">
        <f t="shared" si="13"/>
        <v/>
      </c>
      <c r="AP45" s="35" t="str">
        <f>IF(AJ45="","",VLOOKUP(AN45,[1]Sheet11!E:F,2,0))</f>
        <v/>
      </c>
      <c r="AQ45" s="35" t="str">
        <f>IF(AO45="拼单会员","5年",IF(AJ45="","",VLOOKUP(AM45&amp;AP45,[1]Sheet11!$J$3:$K$17,2)))</f>
        <v/>
      </c>
      <c r="AR45" s="35" t="str">
        <f t="shared" si="14"/>
        <v/>
      </c>
      <c r="AS45" s="35" t="str">
        <f t="shared" si="15"/>
        <v/>
      </c>
      <c r="AT45" s="35" t="str">
        <f t="shared" si="16"/>
        <v/>
      </c>
      <c r="AU45" s="35" t="str">
        <f t="shared" si="17"/>
        <v/>
      </c>
      <c r="AV45" s="35" t="str">
        <f t="shared" si="18"/>
        <v/>
      </c>
      <c r="AW45" s="35" t="str">
        <f t="shared" si="19"/>
        <v/>
      </c>
      <c r="AX45" s="35" t="str">
        <f t="shared" si="20"/>
        <v/>
      </c>
      <c r="AY45" s="35" t="str">
        <f>IF(SUMIF('7-市场业绩'!F:F,AC45,'7-市场业绩'!I:I)&gt;0,"学习卡","老结算")</f>
        <v>老结算</v>
      </c>
      <c r="AZ45" s="35" t="str">
        <f t="shared" si="21"/>
        <v/>
      </c>
      <c r="BA45" s="35" t="str">
        <f t="shared" si="22"/>
        <v>无</v>
      </c>
      <c r="BB45" s="35" t="str">
        <f t="shared" si="23"/>
        <v/>
      </c>
      <c r="BC45" s="35" t="str">
        <f t="shared" si="24"/>
        <v/>
      </c>
      <c r="BD45" s="35" t="str">
        <f t="shared" si="25"/>
        <v>无</v>
      </c>
      <c r="BE45" s="35" t="str">
        <f>IFERROR(LOOKUP(1,-FIND({"创始会员","国际领袖课程","国内领袖课程","1期秒杀","游学免费读","买三送二","2折秒杀"},AB45),{"创始会员","国际领袖课程","国内领袖课程","1期秒杀","游学免费读","买三送二","2折秒杀"}),"")</f>
        <v/>
      </c>
      <c r="BH45" s="27">
        <v>42552</v>
      </c>
      <c r="BS45" t="s">
        <v>512</v>
      </c>
    </row>
    <row r="46" spans="1:71" ht="15" customHeight="1">
      <c r="A46" s="31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08"/>
      <c r="M46" s="208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35" t="str">
        <f t="shared" si="2"/>
        <v/>
      </c>
      <c r="AD46" s="36">
        <f t="shared" si="3"/>
        <v>0</v>
      </c>
      <c r="AE46" s="35" t="str">
        <f t="shared" si="4"/>
        <v/>
      </c>
      <c r="AF46" s="24"/>
      <c r="AG46" s="40">
        <f t="shared" si="5"/>
        <v>0</v>
      </c>
      <c r="AH46" s="36">
        <f t="shared" si="6"/>
        <v>0</v>
      </c>
      <c r="AI46" s="36">
        <f t="shared" si="7"/>
        <v>0</v>
      </c>
      <c r="AJ46" s="35" t="str">
        <f t="shared" si="8"/>
        <v/>
      </c>
      <c r="AK46" s="35" t="str">
        <f t="shared" si="9"/>
        <v/>
      </c>
      <c r="AL46" s="35" t="str">
        <f t="shared" si="10"/>
        <v/>
      </c>
      <c r="AM46" s="35" t="str">
        <f t="shared" si="11"/>
        <v/>
      </c>
      <c r="AN46" s="35" t="str">
        <f t="shared" si="12"/>
        <v/>
      </c>
      <c r="AO46" s="35" t="str">
        <f t="shared" si="13"/>
        <v/>
      </c>
      <c r="AP46" s="35" t="str">
        <f>IF(AJ46="","",VLOOKUP(AN46,[1]Sheet11!E:F,2,0))</f>
        <v/>
      </c>
      <c r="AQ46" s="35" t="str">
        <f>IF(AO46="拼单会员","5年",IF(AJ46="","",VLOOKUP(AM46&amp;AP46,[1]Sheet11!$J$3:$K$17,2)))</f>
        <v/>
      </c>
      <c r="AR46" s="35" t="str">
        <f t="shared" si="14"/>
        <v/>
      </c>
      <c r="AS46" s="35" t="str">
        <f t="shared" si="15"/>
        <v/>
      </c>
      <c r="AT46" s="35" t="str">
        <f t="shared" si="16"/>
        <v/>
      </c>
      <c r="AU46" s="35" t="str">
        <f t="shared" si="17"/>
        <v/>
      </c>
      <c r="AV46" s="35" t="str">
        <f t="shared" si="18"/>
        <v/>
      </c>
      <c r="AW46" s="35" t="str">
        <f t="shared" si="19"/>
        <v/>
      </c>
      <c r="AX46" s="35" t="str">
        <f t="shared" si="20"/>
        <v/>
      </c>
      <c r="AY46" s="35" t="str">
        <f>IF(SUMIF('7-市场业绩'!F:F,AC46,'7-市场业绩'!I:I)&gt;0,"学习卡","老结算")</f>
        <v>老结算</v>
      </c>
      <c r="AZ46" s="35" t="str">
        <f t="shared" si="21"/>
        <v/>
      </c>
      <c r="BA46" s="35" t="str">
        <f t="shared" si="22"/>
        <v>无</v>
      </c>
      <c r="BB46" s="35" t="str">
        <f t="shared" si="23"/>
        <v/>
      </c>
      <c r="BC46" s="35" t="str">
        <f t="shared" si="24"/>
        <v/>
      </c>
      <c r="BD46" s="35" t="str">
        <f t="shared" si="25"/>
        <v>无</v>
      </c>
      <c r="BE46" s="35" t="str">
        <f>IFERROR(LOOKUP(1,-FIND({"创始会员","国际领袖课程","国内领袖课程","1期秒杀","游学免费读","买三送二","2折秒杀"},AB46),{"创始会员","国际领袖课程","国内领袖课程","1期秒杀","游学免费读","买三送二","2折秒杀"}),"")</f>
        <v/>
      </c>
      <c r="BH46" s="27">
        <v>42552</v>
      </c>
      <c r="BS46" t="s">
        <v>11</v>
      </c>
    </row>
    <row r="47" spans="1:71" ht="15" customHeight="1">
      <c r="A47" s="31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08"/>
      <c r="M47" s="208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35" t="str">
        <f t="shared" si="2"/>
        <v/>
      </c>
      <c r="AD47" s="36">
        <f t="shared" si="3"/>
        <v>0</v>
      </c>
      <c r="AE47" s="35" t="str">
        <f t="shared" si="4"/>
        <v/>
      </c>
      <c r="AF47" s="24"/>
      <c r="AG47" s="40">
        <f t="shared" si="5"/>
        <v>0</v>
      </c>
      <c r="AH47" s="36">
        <f t="shared" si="6"/>
        <v>0</v>
      </c>
      <c r="AI47" s="36">
        <f t="shared" si="7"/>
        <v>0</v>
      </c>
      <c r="AJ47" s="35" t="str">
        <f t="shared" si="8"/>
        <v/>
      </c>
      <c r="AK47" s="35" t="str">
        <f t="shared" si="9"/>
        <v/>
      </c>
      <c r="AL47" s="35" t="str">
        <f t="shared" si="10"/>
        <v/>
      </c>
      <c r="AM47" s="35" t="str">
        <f t="shared" si="11"/>
        <v/>
      </c>
      <c r="AN47" s="35" t="str">
        <f t="shared" si="12"/>
        <v/>
      </c>
      <c r="AO47" s="35" t="str">
        <f t="shared" si="13"/>
        <v/>
      </c>
      <c r="AP47" s="35" t="str">
        <f>IF(AJ47="","",VLOOKUP(AN47,[1]Sheet11!E:F,2,0))</f>
        <v/>
      </c>
      <c r="AQ47" s="35" t="str">
        <f>IF(AO47="拼单会员","5年",IF(AJ47="","",VLOOKUP(AM47&amp;AP47,[1]Sheet11!$J$3:$K$17,2)))</f>
        <v/>
      </c>
      <c r="AR47" s="35" t="str">
        <f t="shared" si="14"/>
        <v/>
      </c>
      <c r="AS47" s="35" t="str">
        <f t="shared" si="15"/>
        <v/>
      </c>
      <c r="AT47" s="35" t="str">
        <f t="shared" si="16"/>
        <v/>
      </c>
      <c r="AU47" s="35" t="str">
        <f t="shared" si="17"/>
        <v/>
      </c>
      <c r="AV47" s="35" t="str">
        <f t="shared" si="18"/>
        <v/>
      </c>
      <c r="AW47" s="35" t="str">
        <f t="shared" si="19"/>
        <v/>
      </c>
      <c r="AX47" s="35" t="str">
        <f t="shared" si="20"/>
        <v/>
      </c>
      <c r="AY47" s="35" t="str">
        <f>IF(SUMIF('7-市场业绩'!F:F,AC47,'7-市场业绩'!I:I)&gt;0,"学习卡","老结算")</f>
        <v>老结算</v>
      </c>
      <c r="AZ47" s="35" t="str">
        <f t="shared" si="21"/>
        <v/>
      </c>
      <c r="BA47" s="35" t="str">
        <f t="shared" si="22"/>
        <v>无</v>
      </c>
      <c r="BB47" s="35" t="str">
        <f t="shared" si="23"/>
        <v/>
      </c>
      <c r="BC47" s="35" t="str">
        <f t="shared" si="24"/>
        <v/>
      </c>
      <c r="BD47" s="35" t="str">
        <f t="shared" si="25"/>
        <v>无</v>
      </c>
      <c r="BE47" s="35" t="str">
        <f>IFERROR(LOOKUP(1,-FIND({"创始会员","国际领袖课程","国内领袖课程","1期秒杀","游学免费读","买三送二","2折秒杀"},AB47),{"创始会员","国际领袖课程","国内领袖课程","1期秒杀","游学免费读","买三送二","2折秒杀"}),"")</f>
        <v/>
      </c>
      <c r="BH47" s="27">
        <v>42552</v>
      </c>
      <c r="BS47" t="s">
        <v>496</v>
      </c>
    </row>
    <row r="48" spans="1:71" ht="15" customHeight="1">
      <c r="A48" s="31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08"/>
      <c r="M48" s="208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35" t="str">
        <f t="shared" si="2"/>
        <v/>
      </c>
      <c r="AD48" s="36">
        <f t="shared" si="3"/>
        <v>0</v>
      </c>
      <c r="AE48" s="35" t="str">
        <f t="shared" si="4"/>
        <v/>
      </c>
      <c r="AF48" s="24"/>
      <c r="AG48" s="40">
        <f t="shared" si="5"/>
        <v>0</v>
      </c>
      <c r="AH48" s="36">
        <f t="shared" si="6"/>
        <v>0</v>
      </c>
      <c r="AI48" s="36">
        <f t="shared" si="7"/>
        <v>0</v>
      </c>
      <c r="AJ48" s="35" t="str">
        <f t="shared" si="8"/>
        <v/>
      </c>
      <c r="AK48" s="35" t="str">
        <f t="shared" si="9"/>
        <v/>
      </c>
      <c r="AL48" s="35" t="str">
        <f t="shared" si="10"/>
        <v/>
      </c>
      <c r="AM48" s="35" t="str">
        <f t="shared" si="11"/>
        <v/>
      </c>
      <c r="AN48" s="35" t="str">
        <f t="shared" si="12"/>
        <v/>
      </c>
      <c r="AO48" s="35" t="str">
        <f t="shared" si="13"/>
        <v/>
      </c>
      <c r="AP48" s="35" t="str">
        <f>IF(AJ48="","",VLOOKUP(AN48,[1]Sheet11!E:F,2,0))</f>
        <v/>
      </c>
      <c r="AQ48" s="35" t="str">
        <f>IF(AO48="拼单会员","5年",IF(AJ48="","",VLOOKUP(AM48&amp;AP48,[1]Sheet11!$J$3:$K$17,2)))</f>
        <v/>
      </c>
      <c r="AR48" s="35" t="str">
        <f t="shared" si="14"/>
        <v/>
      </c>
      <c r="AS48" s="35" t="str">
        <f t="shared" si="15"/>
        <v/>
      </c>
      <c r="AT48" s="35" t="str">
        <f t="shared" si="16"/>
        <v/>
      </c>
      <c r="AU48" s="35" t="str">
        <f t="shared" si="17"/>
        <v/>
      </c>
      <c r="AV48" s="35" t="str">
        <f t="shared" si="18"/>
        <v/>
      </c>
      <c r="AW48" s="35" t="str">
        <f t="shared" si="19"/>
        <v/>
      </c>
      <c r="AX48" s="35" t="str">
        <f t="shared" si="20"/>
        <v/>
      </c>
      <c r="AY48" s="35" t="str">
        <f>IF(SUMIF('7-市场业绩'!F:F,AC48,'7-市场业绩'!I:I)&gt;0,"学习卡","老结算")</f>
        <v>老结算</v>
      </c>
      <c r="AZ48" s="35" t="str">
        <f t="shared" si="21"/>
        <v/>
      </c>
      <c r="BA48" s="35" t="str">
        <f t="shared" si="22"/>
        <v>无</v>
      </c>
      <c r="BB48" s="35" t="str">
        <f t="shared" si="23"/>
        <v/>
      </c>
      <c r="BC48" s="35" t="str">
        <f t="shared" si="24"/>
        <v/>
      </c>
      <c r="BD48" s="35" t="str">
        <f t="shared" si="25"/>
        <v>无</v>
      </c>
      <c r="BE48" s="35" t="str">
        <f>IFERROR(LOOKUP(1,-FIND({"创始会员","国际领袖课程","国内领袖课程","1期秒杀","游学免费读","买三送二","2折秒杀"},AB48),{"创始会员","国际领袖课程","国内领袖课程","1期秒杀","游学免费读","买三送二","2折秒杀"}),"")</f>
        <v/>
      </c>
      <c r="BH48" s="27">
        <v>42552</v>
      </c>
      <c r="BS48" t="s">
        <v>513</v>
      </c>
    </row>
    <row r="49" spans="1:71" ht="15" customHeight="1">
      <c r="A49" s="31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08"/>
      <c r="M49" s="208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35" t="str">
        <f t="shared" si="2"/>
        <v/>
      </c>
      <c r="AD49" s="36">
        <f t="shared" si="3"/>
        <v>0</v>
      </c>
      <c r="AE49" s="35" t="str">
        <f t="shared" si="4"/>
        <v/>
      </c>
      <c r="AF49" s="24"/>
      <c r="AG49" s="40">
        <f t="shared" si="5"/>
        <v>0</v>
      </c>
      <c r="AH49" s="36">
        <f t="shared" si="6"/>
        <v>0</v>
      </c>
      <c r="AI49" s="36">
        <f t="shared" si="7"/>
        <v>0</v>
      </c>
      <c r="AJ49" s="35" t="str">
        <f t="shared" si="8"/>
        <v/>
      </c>
      <c r="AK49" s="35" t="str">
        <f t="shared" si="9"/>
        <v/>
      </c>
      <c r="AL49" s="35" t="str">
        <f t="shared" si="10"/>
        <v/>
      </c>
      <c r="AM49" s="35" t="str">
        <f t="shared" si="11"/>
        <v/>
      </c>
      <c r="AN49" s="35" t="str">
        <f t="shared" si="12"/>
        <v/>
      </c>
      <c r="AO49" s="35" t="str">
        <f t="shared" si="13"/>
        <v/>
      </c>
      <c r="AP49" s="35" t="str">
        <f>IF(AJ49="","",VLOOKUP(AN49,[1]Sheet11!E:F,2,0))</f>
        <v/>
      </c>
      <c r="AQ49" s="35" t="str">
        <f>IF(AO49="拼单会员","5年",IF(AJ49="","",VLOOKUP(AM49&amp;AP49,[1]Sheet11!$J$3:$K$17,2)))</f>
        <v/>
      </c>
      <c r="AR49" s="35" t="str">
        <f t="shared" si="14"/>
        <v/>
      </c>
      <c r="AS49" s="35" t="str">
        <f t="shared" si="15"/>
        <v/>
      </c>
      <c r="AT49" s="35" t="str">
        <f t="shared" si="16"/>
        <v/>
      </c>
      <c r="AU49" s="35" t="str">
        <f t="shared" si="17"/>
        <v/>
      </c>
      <c r="AV49" s="35" t="str">
        <f t="shared" si="18"/>
        <v/>
      </c>
      <c r="AW49" s="35" t="str">
        <f t="shared" si="19"/>
        <v/>
      </c>
      <c r="AX49" s="35" t="str">
        <f t="shared" si="20"/>
        <v/>
      </c>
      <c r="AY49" s="35" t="str">
        <f>IF(SUMIF('7-市场业绩'!F:F,AC49,'7-市场业绩'!I:I)&gt;0,"学习卡","老结算")</f>
        <v>老结算</v>
      </c>
      <c r="AZ49" s="35" t="str">
        <f t="shared" si="21"/>
        <v/>
      </c>
      <c r="BA49" s="35" t="str">
        <f t="shared" si="22"/>
        <v>无</v>
      </c>
      <c r="BB49" s="35" t="str">
        <f t="shared" si="23"/>
        <v/>
      </c>
      <c r="BC49" s="35" t="str">
        <f t="shared" si="24"/>
        <v/>
      </c>
      <c r="BD49" s="35" t="str">
        <f t="shared" si="25"/>
        <v>无</v>
      </c>
      <c r="BE49" s="35" t="str">
        <f>IFERROR(LOOKUP(1,-FIND({"创始会员","国际领袖课程","国内领袖课程","1期秒杀","游学免费读","买三送二","2折秒杀"},AB49),{"创始会员","国际领袖课程","国内领袖课程","1期秒杀","游学免费读","买三送二","2折秒杀"}),"")</f>
        <v/>
      </c>
      <c r="BH49" s="27">
        <v>42552</v>
      </c>
      <c r="BS49" t="s">
        <v>491</v>
      </c>
    </row>
    <row r="50" spans="1:71" ht="15" customHeight="1">
      <c r="A50" s="31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08"/>
      <c r="M50" s="208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35" t="str">
        <f t="shared" si="2"/>
        <v/>
      </c>
      <c r="AD50" s="36">
        <f t="shared" si="3"/>
        <v>0</v>
      </c>
      <c r="AE50" s="35" t="str">
        <f t="shared" si="4"/>
        <v/>
      </c>
      <c r="AF50" s="24"/>
      <c r="AG50" s="40">
        <f t="shared" si="5"/>
        <v>0</v>
      </c>
      <c r="AH50" s="36">
        <f t="shared" si="6"/>
        <v>0</v>
      </c>
      <c r="AI50" s="36">
        <f t="shared" si="7"/>
        <v>0</v>
      </c>
      <c r="AJ50" s="35" t="str">
        <f t="shared" si="8"/>
        <v/>
      </c>
      <c r="AK50" s="35" t="str">
        <f t="shared" si="9"/>
        <v/>
      </c>
      <c r="AL50" s="35" t="str">
        <f t="shared" si="10"/>
        <v/>
      </c>
      <c r="AM50" s="35" t="str">
        <f t="shared" si="11"/>
        <v/>
      </c>
      <c r="AN50" s="35" t="str">
        <f t="shared" si="12"/>
        <v/>
      </c>
      <c r="AO50" s="35" t="str">
        <f t="shared" si="13"/>
        <v/>
      </c>
      <c r="AP50" s="35" t="str">
        <f>IF(AJ50="","",VLOOKUP(AN50,[1]Sheet11!E:F,2,0))</f>
        <v/>
      </c>
      <c r="AQ50" s="35" t="str">
        <f>IF(AO50="拼单会员","5年",IF(AJ50="","",VLOOKUP(AM50&amp;AP50,[1]Sheet11!$J$3:$K$17,2)))</f>
        <v/>
      </c>
      <c r="AR50" s="35" t="str">
        <f t="shared" si="14"/>
        <v/>
      </c>
      <c r="AS50" s="35" t="str">
        <f t="shared" si="15"/>
        <v/>
      </c>
      <c r="AT50" s="35" t="str">
        <f t="shared" si="16"/>
        <v/>
      </c>
      <c r="AU50" s="35" t="str">
        <f t="shared" si="17"/>
        <v/>
      </c>
      <c r="AV50" s="35" t="str">
        <f t="shared" si="18"/>
        <v/>
      </c>
      <c r="AW50" s="35" t="str">
        <f t="shared" si="19"/>
        <v/>
      </c>
      <c r="AX50" s="35" t="str">
        <f t="shared" si="20"/>
        <v/>
      </c>
      <c r="AY50" s="35" t="str">
        <f>IF(SUMIF('7-市场业绩'!F:F,AC50,'7-市场业绩'!I:I)&gt;0,"学习卡","老结算")</f>
        <v>老结算</v>
      </c>
      <c r="AZ50" s="35" t="str">
        <f t="shared" si="21"/>
        <v/>
      </c>
      <c r="BA50" s="35" t="str">
        <f t="shared" si="22"/>
        <v>无</v>
      </c>
      <c r="BB50" s="35" t="str">
        <f t="shared" si="23"/>
        <v/>
      </c>
      <c r="BC50" s="35" t="str">
        <f t="shared" si="24"/>
        <v/>
      </c>
      <c r="BD50" s="35" t="str">
        <f t="shared" si="25"/>
        <v>无</v>
      </c>
      <c r="BE50" s="35" t="str">
        <f>IFERROR(LOOKUP(1,-FIND({"创始会员","国际领袖课程","国内领袖课程","1期秒杀","游学免费读","买三送二","2折秒杀"},AB50),{"创始会员","国际领袖课程","国内领袖课程","1期秒杀","游学免费读","买三送二","2折秒杀"}),"")</f>
        <v/>
      </c>
      <c r="BH50" s="27">
        <v>42552</v>
      </c>
      <c r="BS50" t="s">
        <v>491</v>
      </c>
    </row>
    <row r="51" spans="1:71" ht="15" customHeight="1">
      <c r="A51" s="31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08"/>
      <c r="M51" s="208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35" t="str">
        <f t="shared" si="2"/>
        <v/>
      </c>
      <c r="AD51" s="36">
        <f t="shared" si="3"/>
        <v>0</v>
      </c>
      <c r="AE51" s="35" t="str">
        <f t="shared" si="4"/>
        <v/>
      </c>
      <c r="AF51" s="24"/>
      <c r="AG51" s="40">
        <f t="shared" si="5"/>
        <v>0</v>
      </c>
      <c r="AH51" s="36">
        <f t="shared" si="6"/>
        <v>0</v>
      </c>
      <c r="AI51" s="36">
        <f t="shared" si="7"/>
        <v>0</v>
      </c>
      <c r="AJ51" s="35" t="str">
        <f t="shared" si="8"/>
        <v/>
      </c>
      <c r="AK51" s="35" t="str">
        <f t="shared" si="9"/>
        <v/>
      </c>
      <c r="AL51" s="35" t="str">
        <f t="shared" si="10"/>
        <v/>
      </c>
      <c r="AM51" s="35" t="str">
        <f t="shared" si="11"/>
        <v/>
      </c>
      <c r="AN51" s="35" t="str">
        <f t="shared" si="12"/>
        <v/>
      </c>
      <c r="AO51" s="35" t="str">
        <f t="shared" si="13"/>
        <v/>
      </c>
      <c r="AP51" s="35" t="str">
        <f>IF(AJ51="","",VLOOKUP(AN51,[1]Sheet11!E:F,2,0))</f>
        <v/>
      </c>
      <c r="AQ51" s="35" t="str">
        <f>IF(AO51="拼单会员","5年",IF(AJ51="","",VLOOKUP(AM51&amp;AP51,[1]Sheet11!$J$3:$K$17,2)))</f>
        <v/>
      </c>
      <c r="AR51" s="35" t="str">
        <f t="shared" si="14"/>
        <v/>
      </c>
      <c r="AS51" s="35" t="str">
        <f t="shared" si="15"/>
        <v/>
      </c>
      <c r="AT51" s="35" t="str">
        <f t="shared" si="16"/>
        <v/>
      </c>
      <c r="AU51" s="35" t="str">
        <f t="shared" si="17"/>
        <v/>
      </c>
      <c r="AV51" s="35" t="str">
        <f t="shared" si="18"/>
        <v/>
      </c>
      <c r="AW51" s="35" t="str">
        <f t="shared" si="19"/>
        <v/>
      </c>
      <c r="AX51" s="35" t="str">
        <f t="shared" si="20"/>
        <v/>
      </c>
      <c r="AY51" s="35" t="str">
        <f>IF(SUMIF('7-市场业绩'!F:F,AC51,'7-市场业绩'!I:I)&gt;0,"学习卡","老结算")</f>
        <v>老结算</v>
      </c>
      <c r="AZ51" s="35" t="str">
        <f t="shared" si="21"/>
        <v/>
      </c>
      <c r="BA51" s="35" t="str">
        <f t="shared" si="22"/>
        <v>无</v>
      </c>
      <c r="BB51" s="35" t="str">
        <f t="shared" si="23"/>
        <v/>
      </c>
      <c r="BC51" s="35" t="str">
        <f t="shared" si="24"/>
        <v/>
      </c>
      <c r="BD51" s="35" t="str">
        <f t="shared" si="25"/>
        <v>无</v>
      </c>
      <c r="BE51" s="35" t="str">
        <f>IFERROR(LOOKUP(1,-FIND({"创始会员","国际领袖课程","国内领袖课程","1期秒杀","游学免费读","买三送二","2折秒杀"},AB51),{"创始会员","国际领袖课程","国内领袖课程","1期秒杀","游学免费读","买三送二","2折秒杀"}),"")</f>
        <v/>
      </c>
      <c r="BH51" s="27">
        <v>42552</v>
      </c>
      <c r="BS51" t="s">
        <v>514</v>
      </c>
    </row>
    <row r="52" spans="1:71" ht="15" customHeight="1">
      <c r="A52" s="31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08"/>
      <c r="M52" s="208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35" t="str">
        <f t="shared" si="2"/>
        <v/>
      </c>
      <c r="AD52" s="36">
        <f t="shared" si="3"/>
        <v>0</v>
      </c>
      <c r="AE52" s="35" t="str">
        <f t="shared" si="4"/>
        <v/>
      </c>
      <c r="AF52" s="24"/>
      <c r="AG52" s="40">
        <f t="shared" si="5"/>
        <v>0</v>
      </c>
      <c r="AH52" s="36">
        <f t="shared" si="6"/>
        <v>0</v>
      </c>
      <c r="AI52" s="36">
        <f t="shared" si="7"/>
        <v>0</v>
      </c>
      <c r="AJ52" s="35" t="str">
        <f t="shared" si="8"/>
        <v/>
      </c>
      <c r="AK52" s="35" t="str">
        <f t="shared" si="9"/>
        <v/>
      </c>
      <c r="AL52" s="35" t="str">
        <f t="shared" si="10"/>
        <v/>
      </c>
      <c r="AM52" s="35" t="str">
        <f t="shared" si="11"/>
        <v/>
      </c>
      <c r="AN52" s="35" t="str">
        <f t="shared" si="12"/>
        <v/>
      </c>
      <c r="AO52" s="35" t="str">
        <f t="shared" si="13"/>
        <v/>
      </c>
      <c r="AP52" s="35" t="str">
        <f>IF(AJ52="","",VLOOKUP(AN52,[1]Sheet11!E:F,2,0))</f>
        <v/>
      </c>
      <c r="AQ52" s="35" t="str">
        <f>IF(AO52="拼单会员","5年",IF(AJ52="","",VLOOKUP(AM52&amp;AP52,[1]Sheet11!$J$3:$K$17,2)))</f>
        <v/>
      </c>
      <c r="AR52" s="35" t="str">
        <f t="shared" si="14"/>
        <v/>
      </c>
      <c r="AS52" s="35" t="str">
        <f t="shared" si="15"/>
        <v/>
      </c>
      <c r="AT52" s="35" t="str">
        <f t="shared" si="16"/>
        <v/>
      </c>
      <c r="AU52" s="35" t="str">
        <f t="shared" si="17"/>
        <v/>
      </c>
      <c r="AV52" s="35" t="str">
        <f t="shared" si="18"/>
        <v/>
      </c>
      <c r="AW52" s="35" t="str">
        <f t="shared" si="19"/>
        <v/>
      </c>
      <c r="AX52" s="35" t="str">
        <f t="shared" si="20"/>
        <v/>
      </c>
      <c r="AY52" s="35" t="str">
        <f>IF(SUMIF('7-市场业绩'!F:F,AC52,'7-市场业绩'!I:I)&gt;0,"学习卡","老结算")</f>
        <v>老结算</v>
      </c>
      <c r="AZ52" s="35" t="str">
        <f t="shared" si="21"/>
        <v/>
      </c>
      <c r="BA52" s="35" t="str">
        <f t="shared" si="22"/>
        <v>无</v>
      </c>
      <c r="BB52" s="35" t="str">
        <f t="shared" si="23"/>
        <v/>
      </c>
      <c r="BC52" s="35" t="str">
        <f t="shared" si="24"/>
        <v/>
      </c>
      <c r="BD52" s="35" t="str">
        <f t="shared" si="25"/>
        <v>无</v>
      </c>
      <c r="BE52" s="35" t="str">
        <f>IFERROR(LOOKUP(1,-FIND({"创始会员","国际领袖课程","国内领袖课程","1期秒杀","游学免费读","买三送二","2折秒杀"},AB52),{"创始会员","国际领袖课程","国内领袖课程","1期秒杀","游学免费读","买三送二","2折秒杀"}),"")</f>
        <v/>
      </c>
      <c r="BH52" s="27">
        <v>42552</v>
      </c>
      <c r="BS52" t="s">
        <v>515</v>
      </c>
    </row>
    <row r="53" spans="1:71" ht="15" customHeight="1">
      <c r="A53" s="31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08"/>
      <c r="M53" s="208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35" t="str">
        <f t="shared" si="2"/>
        <v/>
      </c>
      <c r="AD53" s="36">
        <f t="shared" si="3"/>
        <v>0</v>
      </c>
      <c r="AE53" s="35" t="str">
        <f t="shared" si="4"/>
        <v/>
      </c>
      <c r="AF53" s="24"/>
      <c r="AG53" s="40">
        <f t="shared" si="5"/>
        <v>0</v>
      </c>
      <c r="AH53" s="36">
        <f t="shared" si="6"/>
        <v>0</v>
      </c>
      <c r="AI53" s="36">
        <f t="shared" si="7"/>
        <v>0</v>
      </c>
      <c r="AJ53" s="35" t="str">
        <f t="shared" si="8"/>
        <v/>
      </c>
      <c r="AK53" s="35" t="str">
        <f t="shared" si="9"/>
        <v/>
      </c>
      <c r="AL53" s="35" t="str">
        <f t="shared" si="10"/>
        <v/>
      </c>
      <c r="AM53" s="35" t="str">
        <f t="shared" si="11"/>
        <v/>
      </c>
      <c r="AN53" s="35" t="str">
        <f t="shared" si="12"/>
        <v/>
      </c>
      <c r="AO53" s="35" t="str">
        <f t="shared" si="13"/>
        <v/>
      </c>
      <c r="AP53" s="35" t="str">
        <f>IF(AJ53="","",VLOOKUP(AN53,[1]Sheet11!E:F,2,0))</f>
        <v/>
      </c>
      <c r="AQ53" s="35" t="str">
        <f>IF(AO53="拼单会员","5年",IF(AJ53="","",VLOOKUP(AM53&amp;AP53,[1]Sheet11!$J$3:$K$17,2)))</f>
        <v/>
      </c>
      <c r="AR53" s="35" t="str">
        <f t="shared" si="14"/>
        <v/>
      </c>
      <c r="AS53" s="35" t="str">
        <f t="shared" si="15"/>
        <v/>
      </c>
      <c r="AT53" s="35" t="str">
        <f t="shared" si="16"/>
        <v/>
      </c>
      <c r="AU53" s="35" t="str">
        <f t="shared" si="17"/>
        <v/>
      </c>
      <c r="AV53" s="35" t="str">
        <f t="shared" si="18"/>
        <v/>
      </c>
      <c r="AW53" s="35" t="str">
        <f t="shared" si="19"/>
        <v/>
      </c>
      <c r="AX53" s="35" t="str">
        <f t="shared" si="20"/>
        <v/>
      </c>
      <c r="AY53" s="35" t="str">
        <f>IF(SUMIF('7-市场业绩'!F:F,AC53,'7-市场业绩'!I:I)&gt;0,"学习卡","老结算")</f>
        <v>老结算</v>
      </c>
      <c r="AZ53" s="35" t="str">
        <f t="shared" si="21"/>
        <v/>
      </c>
      <c r="BA53" s="35" t="str">
        <f t="shared" si="22"/>
        <v>无</v>
      </c>
      <c r="BB53" s="35" t="str">
        <f t="shared" si="23"/>
        <v/>
      </c>
      <c r="BC53" s="35" t="str">
        <f t="shared" si="24"/>
        <v/>
      </c>
      <c r="BD53" s="35" t="str">
        <f t="shared" si="25"/>
        <v>无</v>
      </c>
      <c r="BE53" s="35" t="str">
        <f>IFERROR(LOOKUP(1,-FIND({"创始会员","国际领袖课程","国内领袖课程","1期秒杀","游学免费读","买三送二","2折秒杀"},AB53),{"创始会员","国际领袖课程","国内领袖课程","1期秒杀","游学免费读","买三送二","2折秒杀"}),"")</f>
        <v/>
      </c>
      <c r="BH53" s="27">
        <v>42552</v>
      </c>
      <c r="BS53" t="s">
        <v>516</v>
      </c>
    </row>
    <row r="54" spans="1:71" ht="15" customHeight="1">
      <c r="A54" s="31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08"/>
      <c r="M54" s="208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35" t="str">
        <f t="shared" si="2"/>
        <v/>
      </c>
      <c r="AD54" s="36">
        <f t="shared" si="3"/>
        <v>0</v>
      </c>
      <c r="AE54" s="35" t="str">
        <f t="shared" si="4"/>
        <v/>
      </c>
      <c r="AF54" s="24"/>
      <c r="AG54" s="40">
        <f t="shared" si="5"/>
        <v>0</v>
      </c>
      <c r="AH54" s="36">
        <f t="shared" si="6"/>
        <v>0</v>
      </c>
      <c r="AI54" s="36">
        <f t="shared" si="7"/>
        <v>0</v>
      </c>
      <c r="AJ54" s="35" t="str">
        <f t="shared" si="8"/>
        <v/>
      </c>
      <c r="AK54" s="35" t="str">
        <f t="shared" si="9"/>
        <v/>
      </c>
      <c r="AL54" s="35" t="str">
        <f t="shared" si="10"/>
        <v/>
      </c>
      <c r="AM54" s="35" t="str">
        <f t="shared" si="11"/>
        <v/>
      </c>
      <c r="AN54" s="35" t="str">
        <f t="shared" si="12"/>
        <v/>
      </c>
      <c r="AO54" s="35" t="str">
        <f t="shared" si="13"/>
        <v/>
      </c>
      <c r="AP54" s="35" t="str">
        <f>IF(AJ54="","",VLOOKUP(AN54,[1]Sheet11!E:F,2,0))</f>
        <v/>
      </c>
      <c r="AQ54" s="35" t="str">
        <f>IF(AO54="拼单会员","5年",IF(AJ54="","",VLOOKUP(AM54&amp;AP54,[1]Sheet11!$J$3:$K$17,2)))</f>
        <v/>
      </c>
      <c r="AR54" s="35" t="str">
        <f t="shared" si="14"/>
        <v/>
      </c>
      <c r="AS54" s="35" t="str">
        <f t="shared" si="15"/>
        <v/>
      </c>
      <c r="AT54" s="35" t="str">
        <f t="shared" si="16"/>
        <v/>
      </c>
      <c r="AU54" s="35" t="str">
        <f t="shared" si="17"/>
        <v/>
      </c>
      <c r="AV54" s="35" t="str">
        <f t="shared" si="18"/>
        <v/>
      </c>
      <c r="AW54" s="35" t="str">
        <f t="shared" si="19"/>
        <v/>
      </c>
      <c r="AX54" s="35" t="str">
        <f t="shared" si="20"/>
        <v/>
      </c>
      <c r="AY54" s="35" t="str">
        <f>IF(SUMIF('7-市场业绩'!F:F,AC54,'7-市场业绩'!I:I)&gt;0,"学习卡","老结算")</f>
        <v>老结算</v>
      </c>
      <c r="AZ54" s="35" t="str">
        <f t="shared" si="21"/>
        <v/>
      </c>
      <c r="BA54" s="35" t="str">
        <f t="shared" si="22"/>
        <v>无</v>
      </c>
      <c r="BB54" s="35" t="str">
        <f t="shared" si="23"/>
        <v/>
      </c>
      <c r="BC54" s="35" t="str">
        <f t="shared" si="24"/>
        <v/>
      </c>
      <c r="BD54" s="35" t="str">
        <f t="shared" si="25"/>
        <v>无</v>
      </c>
      <c r="BE54" s="35" t="str">
        <f>IFERROR(LOOKUP(1,-FIND({"创始会员","国际领袖课程","国内领袖课程","1期秒杀","游学免费读","买三送二","2折秒杀"},AB54),{"创始会员","国际领袖课程","国内领袖课程","1期秒杀","游学免费读","买三送二","2折秒杀"}),"")</f>
        <v/>
      </c>
      <c r="BH54" s="27">
        <v>42552</v>
      </c>
      <c r="BS54" t="s">
        <v>517</v>
      </c>
    </row>
    <row r="55" spans="1:71" ht="15" customHeight="1">
      <c r="A55" s="31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08"/>
      <c r="M55" s="208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35" t="str">
        <f t="shared" si="2"/>
        <v/>
      </c>
      <c r="AD55" s="36">
        <f t="shared" si="3"/>
        <v>0</v>
      </c>
      <c r="AE55" s="35" t="str">
        <f t="shared" si="4"/>
        <v/>
      </c>
      <c r="AF55" s="24"/>
      <c r="AG55" s="40">
        <f t="shared" si="5"/>
        <v>0</v>
      </c>
      <c r="AH55" s="36">
        <f t="shared" si="6"/>
        <v>0</v>
      </c>
      <c r="AI55" s="36">
        <f t="shared" si="7"/>
        <v>0</v>
      </c>
      <c r="AJ55" s="35" t="str">
        <f t="shared" si="8"/>
        <v/>
      </c>
      <c r="AK55" s="35" t="str">
        <f t="shared" si="9"/>
        <v/>
      </c>
      <c r="AL55" s="35" t="str">
        <f t="shared" si="10"/>
        <v/>
      </c>
      <c r="AM55" s="35" t="str">
        <f t="shared" si="11"/>
        <v/>
      </c>
      <c r="AN55" s="35" t="str">
        <f t="shared" si="12"/>
        <v/>
      </c>
      <c r="AO55" s="35" t="str">
        <f t="shared" si="13"/>
        <v/>
      </c>
      <c r="AP55" s="35" t="str">
        <f>IF(AJ55="","",VLOOKUP(AN55,[1]Sheet11!E:F,2,0))</f>
        <v/>
      </c>
      <c r="AQ55" s="35" t="str">
        <f>IF(AO55="拼单会员","5年",IF(AJ55="","",VLOOKUP(AM55&amp;AP55,[1]Sheet11!$J$3:$K$17,2)))</f>
        <v/>
      </c>
      <c r="AR55" s="35" t="str">
        <f t="shared" si="14"/>
        <v/>
      </c>
      <c r="AS55" s="35" t="str">
        <f t="shared" si="15"/>
        <v/>
      </c>
      <c r="AT55" s="35" t="str">
        <f t="shared" si="16"/>
        <v/>
      </c>
      <c r="AU55" s="35" t="str">
        <f t="shared" si="17"/>
        <v/>
      </c>
      <c r="AV55" s="35" t="str">
        <f t="shared" si="18"/>
        <v/>
      </c>
      <c r="AW55" s="35" t="str">
        <f t="shared" si="19"/>
        <v/>
      </c>
      <c r="AX55" s="35" t="str">
        <f t="shared" si="20"/>
        <v/>
      </c>
      <c r="AY55" s="35" t="str">
        <f>IF(SUMIF('7-市场业绩'!F:F,AC55,'7-市场业绩'!I:I)&gt;0,"学习卡","老结算")</f>
        <v>老结算</v>
      </c>
      <c r="AZ55" s="35" t="str">
        <f t="shared" si="21"/>
        <v/>
      </c>
      <c r="BA55" s="35" t="str">
        <f t="shared" si="22"/>
        <v>无</v>
      </c>
      <c r="BB55" s="35" t="str">
        <f t="shared" si="23"/>
        <v/>
      </c>
      <c r="BC55" s="35" t="str">
        <f t="shared" si="24"/>
        <v/>
      </c>
      <c r="BD55" s="35" t="str">
        <f t="shared" si="25"/>
        <v>无</v>
      </c>
      <c r="BE55" s="35" t="str">
        <f>IFERROR(LOOKUP(1,-FIND({"创始会员","国际领袖课程","国内领袖课程","1期秒杀","游学免费读","买三送二","2折秒杀"},AB55),{"创始会员","国际领袖课程","国内领袖课程","1期秒杀","游学免费读","买三送二","2折秒杀"}),"")</f>
        <v/>
      </c>
      <c r="BH55" s="27">
        <v>42552</v>
      </c>
      <c r="BS55" t="s">
        <v>518</v>
      </c>
    </row>
    <row r="56" spans="1:71" ht="15" customHeight="1">
      <c r="A56" s="31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08"/>
      <c r="M56" s="208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11"/>
      <c r="AA56" s="25"/>
      <c r="AB56" s="25"/>
      <c r="AC56" s="35" t="str">
        <f t="shared" si="2"/>
        <v/>
      </c>
      <c r="AD56" s="36">
        <f t="shared" si="3"/>
        <v>0</v>
      </c>
      <c r="AE56" s="35" t="str">
        <f t="shared" si="4"/>
        <v/>
      </c>
      <c r="AF56" s="24"/>
      <c r="AG56" s="40">
        <f t="shared" si="5"/>
        <v>0</v>
      </c>
      <c r="AH56" s="36">
        <f t="shared" si="6"/>
        <v>0</v>
      </c>
      <c r="AI56" s="36">
        <f t="shared" si="7"/>
        <v>0</v>
      </c>
      <c r="AJ56" s="35" t="str">
        <f t="shared" si="8"/>
        <v/>
      </c>
      <c r="AK56" s="35" t="str">
        <f t="shared" si="9"/>
        <v/>
      </c>
      <c r="AL56" s="35" t="str">
        <f t="shared" si="10"/>
        <v/>
      </c>
      <c r="AM56" s="35" t="str">
        <f t="shared" si="11"/>
        <v/>
      </c>
      <c r="AN56" s="35" t="str">
        <f t="shared" si="12"/>
        <v/>
      </c>
      <c r="AO56" s="35" t="str">
        <f t="shared" si="13"/>
        <v/>
      </c>
      <c r="AP56" s="35" t="str">
        <f>IF(AJ56="","",VLOOKUP(AN56,[1]Sheet11!E:F,2,0))</f>
        <v/>
      </c>
      <c r="AQ56" s="35" t="str">
        <f>IF(AO56="拼单会员","5年",IF(AJ56="","",VLOOKUP(AM56&amp;AP56,[1]Sheet11!$J$3:$K$17,2)))</f>
        <v/>
      </c>
      <c r="AR56" s="35" t="str">
        <f t="shared" si="14"/>
        <v/>
      </c>
      <c r="AS56" s="35" t="str">
        <f t="shared" si="15"/>
        <v/>
      </c>
      <c r="AT56" s="35" t="str">
        <f t="shared" si="16"/>
        <v/>
      </c>
      <c r="AU56" s="35" t="str">
        <f t="shared" si="17"/>
        <v/>
      </c>
      <c r="AV56" s="35" t="str">
        <f t="shared" si="18"/>
        <v/>
      </c>
      <c r="AW56" s="35" t="str">
        <f t="shared" si="19"/>
        <v/>
      </c>
      <c r="AX56" s="35" t="str">
        <f t="shared" si="20"/>
        <v/>
      </c>
      <c r="AY56" s="35" t="str">
        <f>IF(SUMIF('7-市场业绩'!F:F,AC56,'7-市场业绩'!I:I)&gt;0,"学习卡","老结算")</f>
        <v>老结算</v>
      </c>
      <c r="AZ56" s="35" t="str">
        <f t="shared" si="21"/>
        <v/>
      </c>
      <c r="BA56" s="35" t="str">
        <f t="shared" si="22"/>
        <v>无</v>
      </c>
      <c r="BB56" s="35" t="str">
        <f t="shared" si="23"/>
        <v/>
      </c>
      <c r="BC56" s="35" t="str">
        <f t="shared" si="24"/>
        <v/>
      </c>
      <c r="BD56" s="35" t="str">
        <f t="shared" si="25"/>
        <v>无</v>
      </c>
      <c r="BE56" s="35" t="str">
        <f>IFERROR(LOOKUP(1,-FIND({"创始会员","国际领袖课程","国内领袖课程","1期秒杀","游学免费读","买三送二","2折秒杀"},AB56),{"创始会员","国际领袖课程","国内领袖课程","1期秒杀","游学免费读","买三送二","2折秒杀"}),"")</f>
        <v/>
      </c>
      <c r="BH56" s="27">
        <v>42552</v>
      </c>
      <c r="BS56" t="s">
        <v>519</v>
      </c>
    </row>
    <row r="57" spans="1:71" ht="15" customHeight="1">
      <c r="A57" s="31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08"/>
      <c r="M57" s="208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35" t="str">
        <f t="shared" si="2"/>
        <v/>
      </c>
      <c r="AD57" s="36">
        <f t="shared" si="3"/>
        <v>0</v>
      </c>
      <c r="AE57" s="35" t="str">
        <f t="shared" si="4"/>
        <v/>
      </c>
      <c r="AF57" s="24"/>
      <c r="AG57" s="40">
        <f t="shared" si="5"/>
        <v>0</v>
      </c>
      <c r="AH57" s="36">
        <f t="shared" si="6"/>
        <v>0</v>
      </c>
      <c r="AI57" s="36">
        <f t="shared" si="7"/>
        <v>0</v>
      </c>
      <c r="AJ57" s="35" t="str">
        <f t="shared" si="8"/>
        <v/>
      </c>
      <c r="AK57" s="35" t="str">
        <f t="shared" si="9"/>
        <v/>
      </c>
      <c r="AL57" s="35" t="str">
        <f t="shared" si="10"/>
        <v/>
      </c>
      <c r="AM57" s="35" t="str">
        <f t="shared" si="11"/>
        <v/>
      </c>
      <c r="AN57" s="35" t="str">
        <f t="shared" si="12"/>
        <v/>
      </c>
      <c r="AO57" s="35" t="str">
        <f t="shared" si="13"/>
        <v/>
      </c>
      <c r="AP57" s="35" t="str">
        <f>IF(AJ57="","",VLOOKUP(AN57,[1]Sheet11!E:F,2,0))</f>
        <v/>
      </c>
      <c r="AQ57" s="35" t="str">
        <f>IF(AO57="拼单会员","5年",IF(AJ57="","",VLOOKUP(AM57&amp;AP57,[1]Sheet11!$J$3:$K$17,2)))</f>
        <v/>
      </c>
      <c r="AR57" s="35" t="str">
        <f t="shared" si="14"/>
        <v/>
      </c>
      <c r="AS57" s="35" t="str">
        <f t="shared" si="15"/>
        <v/>
      </c>
      <c r="AT57" s="35" t="str">
        <f t="shared" si="16"/>
        <v/>
      </c>
      <c r="AU57" s="35" t="str">
        <f t="shared" si="17"/>
        <v/>
      </c>
      <c r="AV57" s="35" t="str">
        <f t="shared" si="18"/>
        <v/>
      </c>
      <c r="AW57" s="35" t="str">
        <f t="shared" si="19"/>
        <v/>
      </c>
      <c r="AX57" s="35" t="str">
        <f t="shared" si="20"/>
        <v/>
      </c>
      <c r="AY57" s="35" t="str">
        <f>IF(SUMIF('7-市场业绩'!F:F,AC57,'7-市场业绩'!I:I)&gt;0,"学习卡","老结算")</f>
        <v>老结算</v>
      </c>
      <c r="AZ57" s="35" t="str">
        <f t="shared" si="21"/>
        <v/>
      </c>
      <c r="BA57" s="35" t="str">
        <f t="shared" si="22"/>
        <v>无</v>
      </c>
      <c r="BB57" s="35" t="str">
        <f t="shared" si="23"/>
        <v/>
      </c>
      <c r="BC57" s="35" t="str">
        <f t="shared" si="24"/>
        <v/>
      </c>
      <c r="BD57" s="35" t="str">
        <f t="shared" si="25"/>
        <v>无</v>
      </c>
      <c r="BE57" s="35" t="str">
        <f>IFERROR(LOOKUP(1,-FIND({"创始会员","国际领袖课程","国内领袖课程","1期秒杀","游学免费读","买三送二","2折秒杀"},AB57),{"创始会员","国际领袖课程","国内领袖课程","1期秒杀","游学免费读","买三送二","2折秒杀"}),"")</f>
        <v/>
      </c>
      <c r="BH57" s="27">
        <v>42552</v>
      </c>
      <c r="BS57" t="s">
        <v>520</v>
      </c>
    </row>
    <row r="58" spans="1:71" ht="15" customHeight="1">
      <c r="A58" s="31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08"/>
      <c r="M58" s="208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35" t="str">
        <f t="shared" si="2"/>
        <v/>
      </c>
      <c r="AD58" s="36">
        <f t="shared" si="3"/>
        <v>0</v>
      </c>
      <c r="AE58" s="35" t="str">
        <f t="shared" si="4"/>
        <v/>
      </c>
      <c r="AF58" s="24"/>
      <c r="AG58" s="40">
        <f t="shared" si="5"/>
        <v>0</v>
      </c>
      <c r="AH58" s="36">
        <f t="shared" si="6"/>
        <v>0</v>
      </c>
      <c r="AI58" s="36">
        <f t="shared" si="7"/>
        <v>0</v>
      </c>
      <c r="AJ58" s="35" t="str">
        <f t="shared" si="8"/>
        <v/>
      </c>
      <c r="AK58" s="35" t="str">
        <f t="shared" si="9"/>
        <v/>
      </c>
      <c r="AL58" s="35" t="str">
        <f t="shared" si="10"/>
        <v/>
      </c>
      <c r="AM58" s="35" t="str">
        <f t="shared" si="11"/>
        <v/>
      </c>
      <c r="AN58" s="35" t="str">
        <f t="shared" si="12"/>
        <v/>
      </c>
      <c r="AO58" s="35" t="str">
        <f t="shared" si="13"/>
        <v/>
      </c>
      <c r="AP58" s="35" t="str">
        <f>IF(AJ58="","",VLOOKUP(AN58,[1]Sheet11!E:F,2,0))</f>
        <v/>
      </c>
      <c r="AQ58" s="35" t="str">
        <f>IF(AO58="拼单会员","5年",IF(AJ58="","",VLOOKUP(AM58&amp;AP58,[1]Sheet11!$J$3:$K$17,2)))</f>
        <v/>
      </c>
      <c r="AR58" s="35" t="str">
        <f t="shared" si="14"/>
        <v/>
      </c>
      <c r="AS58" s="35" t="str">
        <f t="shared" si="15"/>
        <v/>
      </c>
      <c r="AT58" s="35" t="str">
        <f t="shared" si="16"/>
        <v/>
      </c>
      <c r="AU58" s="35" t="str">
        <f t="shared" si="17"/>
        <v/>
      </c>
      <c r="AV58" s="35" t="str">
        <f t="shared" si="18"/>
        <v/>
      </c>
      <c r="AW58" s="35" t="str">
        <f t="shared" si="19"/>
        <v/>
      </c>
      <c r="AX58" s="35" t="str">
        <f t="shared" si="20"/>
        <v/>
      </c>
      <c r="AY58" s="35" t="str">
        <f>IF(SUMIF('7-市场业绩'!F:F,AC58,'7-市场业绩'!I:I)&gt;0,"学习卡","老结算")</f>
        <v>老结算</v>
      </c>
      <c r="AZ58" s="35" t="str">
        <f t="shared" si="21"/>
        <v/>
      </c>
      <c r="BA58" s="35" t="str">
        <f t="shared" si="22"/>
        <v>无</v>
      </c>
      <c r="BB58" s="35" t="str">
        <f t="shared" si="23"/>
        <v/>
      </c>
      <c r="BC58" s="35" t="str">
        <f t="shared" si="24"/>
        <v/>
      </c>
      <c r="BD58" s="35" t="str">
        <f t="shared" si="25"/>
        <v>无</v>
      </c>
      <c r="BE58" s="35" t="str">
        <f>IFERROR(LOOKUP(1,-FIND({"创始会员","国际领袖课程","国内领袖课程","1期秒杀","游学免费读","买三送二","2折秒杀"},AB58),{"创始会员","国际领袖课程","国内领袖课程","1期秒杀","游学免费读","买三送二","2折秒杀"}),"")</f>
        <v/>
      </c>
      <c r="BH58" s="27">
        <v>42552</v>
      </c>
      <c r="BS58" t="s">
        <v>11</v>
      </c>
    </row>
    <row r="59" spans="1:71" ht="15" customHeight="1">
      <c r="A59" s="31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08"/>
      <c r="M59" s="208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35" t="str">
        <f t="shared" si="2"/>
        <v/>
      </c>
      <c r="AD59" s="36">
        <f t="shared" si="3"/>
        <v>0</v>
      </c>
      <c r="AE59" s="35" t="str">
        <f t="shared" si="4"/>
        <v/>
      </c>
      <c r="AF59" s="24"/>
      <c r="AG59" s="40">
        <f t="shared" si="5"/>
        <v>0</v>
      </c>
      <c r="AH59" s="36">
        <f t="shared" si="6"/>
        <v>0</v>
      </c>
      <c r="AI59" s="36">
        <f t="shared" si="7"/>
        <v>0</v>
      </c>
      <c r="AJ59" s="35" t="str">
        <f t="shared" si="8"/>
        <v/>
      </c>
      <c r="AK59" s="35" t="str">
        <f t="shared" si="9"/>
        <v/>
      </c>
      <c r="AL59" s="35" t="str">
        <f t="shared" si="10"/>
        <v/>
      </c>
      <c r="AM59" s="35" t="str">
        <f t="shared" si="11"/>
        <v/>
      </c>
      <c r="AN59" s="35" t="str">
        <f t="shared" si="12"/>
        <v/>
      </c>
      <c r="AO59" s="35" t="str">
        <f t="shared" si="13"/>
        <v/>
      </c>
      <c r="AP59" s="35" t="str">
        <f>IF(AJ59="","",VLOOKUP(AN59,[1]Sheet11!E:F,2,0))</f>
        <v/>
      </c>
      <c r="AQ59" s="35" t="str">
        <f>IF(AO59="拼单会员","5年",IF(AJ59="","",VLOOKUP(AM59&amp;AP59,[1]Sheet11!$J$3:$K$17,2)))</f>
        <v/>
      </c>
      <c r="AR59" s="35" t="str">
        <f t="shared" si="14"/>
        <v/>
      </c>
      <c r="AS59" s="35" t="str">
        <f t="shared" si="15"/>
        <v/>
      </c>
      <c r="AT59" s="35" t="str">
        <f t="shared" si="16"/>
        <v/>
      </c>
      <c r="AU59" s="35" t="str">
        <f t="shared" si="17"/>
        <v/>
      </c>
      <c r="AV59" s="35" t="str">
        <f t="shared" si="18"/>
        <v/>
      </c>
      <c r="AW59" s="35" t="str">
        <f t="shared" si="19"/>
        <v/>
      </c>
      <c r="AX59" s="35" t="str">
        <f t="shared" si="20"/>
        <v/>
      </c>
      <c r="AY59" s="35" t="str">
        <f>IF(SUMIF('7-市场业绩'!F:F,AC59,'7-市场业绩'!I:I)&gt;0,"学习卡","老结算")</f>
        <v>老结算</v>
      </c>
      <c r="AZ59" s="35" t="str">
        <f t="shared" si="21"/>
        <v/>
      </c>
      <c r="BA59" s="35" t="str">
        <f t="shared" si="22"/>
        <v>无</v>
      </c>
      <c r="BB59" s="35" t="str">
        <f t="shared" si="23"/>
        <v/>
      </c>
      <c r="BC59" s="35" t="str">
        <f t="shared" si="24"/>
        <v/>
      </c>
      <c r="BD59" s="35" t="str">
        <f t="shared" si="25"/>
        <v>无</v>
      </c>
      <c r="BE59" s="35" t="str">
        <f>IFERROR(LOOKUP(1,-FIND({"创始会员","国际领袖课程","国内领袖课程","1期秒杀","游学免费读","买三送二","2折秒杀"},AB59),{"创始会员","国际领袖课程","国内领袖课程","1期秒杀","游学免费读","买三送二","2折秒杀"}),"")</f>
        <v/>
      </c>
      <c r="BH59" s="27">
        <v>42552</v>
      </c>
      <c r="BS59" t="s">
        <v>496</v>
      </c>
    </row>
    <row r="60" spans="1:71" ht="15" customHeight="1">
      <c r="A60" s="31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08"/>
      <c r="M60" s="208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35" t="str">
        <f t="shared" si="2"/>
        <v/>
      </c>
      <c r="AD60" s="36">
        <f t="shared" si="3"/>
        <v>0</v>
      </c>
      <c r="AE60" s="35" t="str">
        <f t="shared" si="4"/>
        <v/>
      </c>
      <c r="AF60" s="24"/>
      <c r="AG60" s="40">
        <f t="shared" si="5"/>
        <v>0</v>
      </c>
      <c r="AH60" s="36">
        <f t="shared" si="6"/>
        <v>0</v>
      </c>
      <c r="AI60" s="36">
        <f t="shared" si="7"/>
        <v>0</v>
      </c>
      <c r="AJ60" s="35" t="str">
        <f t="shared" si="8"/>
        <v/>
      </c>
      <c r="AK60" s="35" t="str">
        <f t="shared" si="9"/>
        <v/>
      </c>
      <c r="AL60" s="35" t="str">
        <f t="shared" si="10"/>
        <v/>
      </c>
      <c r="AM60" s="35" t="str">
        <f t="shared" si="11"/>
        <v/>
      </c>
      <c r="AN60" s="35" t="str">
        <f t="shared" si="12"/>
        <v/>
      </c>
      <c r="AO60" s="35" t="str">
        <f t="shared" si="13"/>
        <v/>
      </c>
      <c r="AP60" s="35" t="str">
        <f>IF(AJ60="","",VLOOKUP(AN60,[1]Sheet11!E:F,2,0))</f>
        <v/>
      </c>
      <c r="AQ60" s="35" t="str">
        <f>IF(AO60="拼单会员","5年",IF(AJ60="","",VLOOKUP(AM60&amp;AP60,[1]Sheet11!$J$3:$K$17,2)))</f>
        <v/>
      </c>
      <c r="AR60" s="35" t="str">
        <f t="shared" si="14"/>
        <v/>
      </c>
      <c r="AS60" s="35" t="str">
        <f t="shared" si="15"/>
        <v/>
      </c>
      <c r="AT60" s="35" t="str">
        <f t="shared" si="16"/>
        <v/>
      </c>
      <c r="AU60" s="35" t="str">
        <f t="shared" si="17"/>
        <v/>
      </c>
      <c r="AV60" s="35" t="str">
        <f t="shared" si="18"/>
        <v/>
      </c>
      <c r="AW60" s="35" t="str">
        <f t="shared" si="19"/>
        <v/>
      </c>
      <c r="AX60" s="35" t="str">
        <f t="shared" si="20"/>
        <v/>
      </c>
      <c r="AY60" s="35" t="str">
        <f>IF(SUMIF('7-市场业绩'!F:F,AC60,'7-市场业绩'!I:I)&gt;0,"学习卡","老结算")</f>
        <v>老结算</v>
      </c>
      <c r="AZ60" s="35" t="str">
        <f t="shared" si="21"/>
        <v/>
      </c>
      <c r="BA60" s="35" t="str">
        <f t="shared" si="22"/>
        <v>无</v>
      </c>
      <c r="BB60" s="35" t="str">
        <f t="shared" si="23"/>
        <v/>
      </c>
      <c r="BC60" s="35" t="str">
        <f t="shared" si="24"/>
        <v/>
      </c>
      <c r="BD60" s="35" t="str">
        <f t="shared" si="25"/>
        <v>无</v>
      </c>
      <c r="BE60" s="35" t="str">
        <f>IFERROR(LOOKUP(1,-FIND({"创始会员","国际领袖课程","国内领袖课程","1期秒杀","游学免费读","买三送二","2折秒杀"},AB60),{"创始会员","国际领袖课程","国内领袖课程","1期秒杀","游学免费读","买三送二","2折秒杀"}),"")</f>
        <v/>
      </c>
      <c r="BH60" s="27">
        <v>42552</v>
      </c>
      <c r="BS60" t="s">
        <v>521</v>
      </c>
    </row>
    <row r="61" spans="1:71" ht="15" customHeight="1">
      <c r="A61" s="31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08"/>
      <c r="M61" s="208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35" t="str">
        <f t="shared" si="2"/>
        <v/>
      </c>
      <c r="AD61" s="36">
        <f t="shared" si="3"/>
        <v>0</v>
      </c>
      <c r="AE61" s="35" t="str">
        <f t="shared" si="4"/>
        <v/>
      </c>
      <c r="AF61" s="24"/>
      <c r="AG61" s="40">
        <f t="shared" si="5"/>
        <v>0</v>
      </c>
      <c r="AH61" s="36">
        <f t="shared" si="6"/>
        <v>0</v>
      </c>
      <c r="AI61" s="36">
        <f t="shared" si="7"/>
        <v>0</v>
      </c>
      <c r="AJ61" s="35" t="str">
        <f t="shared" si="8"/>
        <v/>
      </c>
      <c r="AK61" s="35" t="str">
        <f t="shared" si="9"/>
        <v/>
      </c>
      <c r="AL61" s="35" t="str">
        <f t="shared" si="10"/>
        <v/>
      </c>
      <c r="AM61" s="35" t="str">
        <f t="shared" si="11"/>
        <v/>
      </c>
      <c r="AN61" s="35" t="str">
        <f t="shared" si="12"/>
        <v/>
      </c>
      <c r="AO61" s="35" t="str">
        <f t="shared" si="13"/>
        <v/>
      </c>
      <c r="AP61" s="35" t="str">
        <f>IF(AJ61="","",VLOOKUP(AN61,[1]Sheet11!E:F,2,0))</f>
        <v/>
      </c>
      <c r="AQ61" s="35" t="str">
        <f>IF(AO61="拼单会员","5年",IF(AJ61="","",VLOOKUP(AM61&amp;AP61,[1]Sheet11!$J$3:$K$17,2)))</f>
        <v/>
      </c>
      <c r="AR61" s="35" t="str">
        <f t="shared" si="14"/>
        <v/>
      </c>
      <c r="AS61" s="35" t="str">
        <f t="shared" si="15"/>
        <v/>
      </c>
      <c r="AT61" s="35" t="str">
        <f t="shared" si="16"/>
        <v/>
      </c>
      <c r="AU61" s="35" t="str">
        <f t="shared" si="17"/>
        <v/>
      </c>
      <c r="AV61" s="35" t="str">
        <f t="shared" si="18"/>
        <v/>
      </c>
      <c r="AW61" s="35" t="str">
        <f t="shared" si="19"/>
        <v/>
      </c>
      <c r="AX61" s="35" t="str">
        <f t="shared" si="20"/>
        <v/>
      </c>
      <c r="AY61" s="35" t="str">
        <f>IF(SUMIF('7-市场业绩'!F:F,AC61,'7-市场业绩'!I:I)&gt;0,"学习卡","老结算")</f>
        <v>老结算</v>
      </c>
      <c r="AZ61" s="35" t="str">
        <f t="shared" si="21"/>
        <v/>
      </c>
      <c r="BA61" s="35" t="str">
        <f t="shared" si="22"/>
        <v>无</v>
      </c>
      <c r="BB61" s="35" t="str">
        <f t="shared" si="23"/>
        <v/>
      </c>
      <c r="BC61" s="35" t="str">
        <f t="shared" si="24"/>
        <v/>
      </c>
      <c r="BD61" s="35" t="str">
        <f t="shared" si="25"/>
        <v>无</v>
      </c>
      <c r="BE61" s="35" t="str">
        <f>IFERROR(LOOKUP(1,-FIND({"创始会员","国际领袖课程","国内领袖课程","1期秒杀","游学免费读","买三送二","2折秒杀"},AB61),{"创始会员","国际领袖课程","国内领袖课程","1期秒杀","游学免费读","买三送二","2折秒杀"}),"")</f>
        <v/>
      </c>
      <c r="BH61" s="27">
        <v>42552</v>
      </c>
      <c r="BS61" t="s">
        <v>11</v>
      </c>
    </row>
    <row r="62" spans="1:71" ht="15" customHeight="1">
      <c r="A62" s="31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08"/>
      <c r="M62" s="208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35" t="str">
        <f t="shared" si="2"/>
        <v/>
      </c>
      <c r="AD62" s="36">
        <f t="shared" si="3"/>
        <v>0</v>
      </c>
      <c r="AE62" s="35" t="str">
        <f t="shared" si="4"/>
        <v/>
      </c>
      <c r="AF62" s="24"/>
      <c r="AG62" s="40">
        <f t="shared" si="5"/>
        <v>0</v>
      </c>
      <c r="AH62" s="36">
        <f t="shared" si="6"/>
        <v>0</v>
      </c>
      <c r="AI62" s="36">
        <f t="shared" si="7"/>
        <v>0</v>
      </c>
      <c r="AJ62" s="35" t="str">
        <f t="shared" si="8"/>
        <v/>
      </c>
      <c r="AK62" s="35" t="str">
        <f t="shared" si="9"/>
        <v/>
      </c>
      <c r="AL62" s="35" t="str">
        <f t="shared" si="10"/>
        <v/>
      </c>
      <c r="AM62" s="35" t="str">
        <f t="shared" si="11"/>
        <v/>
      </c>
      <c r="AN62" s="35" t="str">
        <f t="shared" si="12"/>
        <v/>
      </c>
      <c r="AO62" s="35" t="str">
        <f t="shared" si="13"/>
        <v/>
      </c>
      <c r="AP62" s="35" t="str">
        <f>IF(AJ62="","",VLOOKUP(AN62,[1]Sheet11!E:F,2,0))</f>
        <v/>
      </c>
      <c r="AQ62" s="35" t="str">
        <f>IF(AO62="拼单会员","5年",IF(AJ62="","",VLOOKUP(AM62&amp;AP62,[1]Sheet11!$J$3:$K$17,2)))</f>
        <v/>
      </c>
      <c r="AR62" s="35" t="str">
        <f t="shared" si="14"/>
        <v/>
      </c>
      <c r="AS62" s="35" t="str">
        <f t="shared" si="15"/>
        <v/>
      </c>
      <c r="AT62" s="35" t="str">
        <f t="shared" si="16"/>
        <v/>
      </c>
      <c r="AU62" s="35" t="str">
        <f t="shared" si="17"/>
        <v/>
      </c>
      <c r="AV62" s="35" t="str">
        <f t="shared" si="18"/>
        <v/>
      </c>
      <c r="AW62" s="35" t="str">
        <f t="shared" si="19"/>
        <v/>
      </c>
      <c r="AX62" s="35" t="str">
        <f t="shared" si="20"/>
        <v/>
      </c>
      <c r="AY62" s="35" t="str">
        <f>IF(SUMIF('7-市场业绩'!F:F,AC62,'7-市场业绩'!I:I)&gt;0,"学习卡","老结算")</f>
        <v>老结算</v>
      </c>
      <c r="AZ62" s="35" t="str">
        <f t="shared" si="21"/>
        <v/>
      </c>
      <c r="BA62" s="35" t="str">
        <f t="shared" si="22"/>
        <v>无</v>
      </c>
      <c r="BB62" s="35" t="str">
        <f t="shared" si="23"/>
        <v/>
      </c>
      <c r="BC62" s="35" t="str">
        <f t="shared" si="24"/>
        <v/>
      </c>
      <c r="BD62" s="35" t="str">
        <f t="shared" si="25"/>
        <v>无</v>
      </c>
      <c r="BE62" s="35" t="str">
        <f>IFERROR(LOOKUP(1,-FIND({"创始会员","国际领袖课程","国内领袖课程","1期秒杀","游学免费读","买三送二","2折秒杀"},AB62),{"创始会员","国际领袖课程","国内领袖课程","1期秒杀","游学免费读","买三送二","2折秒杀"}),"")</f>
        <v/>
      </c>
      <c r="BH62" s="27">
        <v>42552</v>
      </c>
      <c r="BS62" t="s">
        <v>522</v>
      </c>
    </row>
    <row r="63" spans="1:71" ht="15" customHeight="1">
      <c r="A63" s="31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08"/>
      <c r="M63" s="208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35" t="str">
        <f t="shared" si="2"/>
        <v/>
      </c>
      <c r="AD63" s="36">
        <f t="shared" si="3"/>
        <v>0</v>
      </c>
      <c r="AE63" s="35" t="str">
        <f t="shared" si="4"/>
        <v/>
      </c>
      <c r="AF63" s="24"/>
      <c r="AG63" s="40">
        <f t="shared" si="5"/>
        <v>0</v>
      </c>
      <c r="AH63" s="36">
        <f t="shared" si="6"/>
        <v>0</v>
      </c>
      <c r="AI63" s="36">
        <f t="shared" si="7"/>
        <v>0</v>
      </c>
      <c r="AJ63" s="35" t="str">
        <f t="shared" si="8"/>
        <v/>
      </c>
      <c r="AK63" s="35" t="str">
        <f t="shared" si="9"/>
        <v/>
      </c>
      <c r="AL63" s="35" t="str">
        <f t="shared" si="10"/>
        <v/>
      </c>
      <c r="AM63" s="35" t="str">
        <f t="shared" si="11"/>
        <v/>
      </c>
      <c r="AN63" s="35" t="str">
        <f t="shared" si="12"/>
        <v/>
      </c>
      <c r="AO63" s="35" t="str">
        <f t="shared" si="13"/>
        <v/>
      </c>
      <c r="AP63" s="35" t="str">
        <f>IF(AJ63="","",VLOOKUP(AN63,[1]Sheet11!E:F,2,0))</f>
        <v/>
      </c>
      <c r="AQ63" s="35" t="str">
        <f>IF(AO63="拼单会员","5年",IF(AJ63="","",VLOOKUP(AM63&amp;AP63,[1]Sheet11!$J$3:$K$17,2)))</f>
        <v/>
      </c>
      <c r="AR63" s="35" t="str">
        <f t="shared" si="14"/>
        <v/>
      </c>
      <c r="AS63" s="35" t="str">
        <f t="shared" si="15"/>
        <v/>
      </c>
      <c r="AT63" s="35" t="str">
        <f t="shared" si="16"/>
        <v/>
      </c>
      <c r="AU63" s="35" t="str">
        <f t="shared" si="17"/>
        <v/>
      </c>
      <c r="AV63" s="35" t="str">
        <f t="shared" si="18"/>
        <v/>
      </c>
      <c r="AW63" s="35" t="str">
        <f t="shared" si="19"/>
        <v/>
      </c>
      <c r="AX63" s="35" t="str">
        <f t="shared" si="20"/>
        <v/>
      </c>
      <c r="AY63" s="35" t="str">
        <f>IF(SUMIF('7-市场业绩'!F:F,AC63,'7-市场业绩'!I:I)&gt;0,"学习卡","老结算")</f>
        <v>老结算</v>
      </c>
      <c r="AZ63" s="35" t="str">
        <f t="shared" si="21"/>
        <v/>
      </c>
      <c r="BA63" s="35" t="str">
        <f t="shared" si="22"/>
        <v>无</v>
      </c>
      <c r="BB63" s="35" t="str">
        <f t="shared" si="23"/>
        <v/>
      </c>
      <c r="BC63" s="35" t="str">
        <f t="shared" si="24"/>
        <v/>
      </c>
      <c r="BD63" s="35" t="str">
        <f t="shared" si="25"/>
        <v>无</v>
      </c>
      <c r="BE63" s="35" t="str">
        <f>IFERROR(LOOKUP(1,-FIND({"创始会员","国际领袖课程","国内领袖课程","1期秒杀","游学免费读","买三送二","2折秒杀"},AB63),{"创始会员","国际领袖课程","国内领袖课程","1期秒杀","游学免费读","买三送二","2折秒杀"}),"")</f>
        <v/>
      </c>
      <c r="BH63" s="27">
        <v>42552</v>
      </c>
      <c r="BS63" t="s">
        <v>523</v>
      </c>
    </row>
    <row r="64" spans="1:71" ht="15" customHeight="1">
      <c r="A64" s="31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08"/>
      <c r="M64" s="208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35" t="str">
        <f t="shared" si="2"/>
        <v/>
      </c>
      <c r="AD64" s="36">
        <f t="shared" si="3"/>
        <v>0</v>
      </c>
      <c r="AE64" s="35" t="str">
        <f t="shared" si="4"/>
        <v/>
      </c>
      <c r="AF64" s="24"/>
      <c r="AG64" s="40">
        <f t="shared" si="5"/>
        <v>0</v>
      </c>
      <c r="AH64" s="36">
        <f t="shared" si="6"/>
        <v>0</v>
      </c>
      <c r="AI64" s="36">
        <f t="shared" si="7"/>
        <v>0</v>
      </c>
      <c r="AJ64" s="35" t="str">
        <f t="shared" si="8"/>
        <v/>
      </c>
      <c r="AK64" s="35" t="str">
        <f t="shared" si="9"/>
        <v/>
      </c>
      <c r="AL64" s="35" t="str">
        <f t="shared" si="10"/>
        <v/>
      </c>
      <c r="AM64" s="35" t="str">
        <f t="shared" si="11"/>
        <v/>
      </c>
      <c r="AN64" s="35" t="str">
        <f t="shared" si="12"/>
        <v/>
      </c>
      <c r="AO64" s="35" t="str">
        <f t="shared" si="13"/>
        <v/>
      </c>
      <c r="AP64" s="35" t="str">
        <f>IF(AJ64="","",VLOOKUP(AN64,[1]Sheet11!E:F,2,0))</f>
        <v/>
      </c>
      <c r="AQ64" s="35" t="str">
        <f>IF(AO64="拼单会员","5年",IF(AJ64="","",VLOOKUP(AM64&amp;AP64,[1]Sheet11!$J$3:$K$17,2)))</f>
        <v/>
      </c>
      <c r="AR64" s="35" t="str">
        <f t="shared" si="14"/>
        <v/>
      </c>
      <c r="AS64" s="35" t="str">
        <f t="shared" si="15"/>
        <v/>
      </c>
      <c r="AT64" s="35" t="str">
        <f t="shared" si="16"/>
        <v/>
      </c>
      <c r="AU64" s="35" t="str">
        <f t="shared" si="17"/>
        <v/>
      </c>
      <c r="AV64" s="35" t="str">
        <f t="shared" si="18"/>
        <v/>
      </c>
      <c r="AW64" s="35" t="str">
        <f t="shared" si="19"/>
        <v/>
      </c>
      <c r="AX64" s="35" t="str">
        <f t="shared" si="20"/>
        <v/>
      </c>
      <c r="AY64" s="35" t="str">
        <f>IF(SUMIF('7-市场业绩'!F:F,AC64,'7-市场业绩'!I:I)&gt;0,"学习卡","老结算")</f>
        <v>老结算</v>
      </c>
      <c r="AZ64" s="35" t="str">
        <f t="shared" si="21"/>
        <v/>
      </c>
      <c r="BA64" s="35" t="str">
        <f t="shared" si="22"/>
        <v>无</v>
      </c>
      <c r="BB64" s="35" t="str">
        <f t="shared" si="23"/>
        <v/>
      </c>
      <c r="BC64" s="35" t="str">
        <f t="shared" si="24"/>
        <v/>
      </c>
      <c r="BD64" s="35" t="str">
        <f t="shared" si="25"/>
        <v>无</v>
      </c>
      <c r="BE64" s="35" t="str">
        <f>IFERROR(LOOKUP(1,-FIND({"创始会员","国际领袖课程","国内领袖课程","1期秒杀","游学免费读","买三送二","2折秒杀"},AB64),{"创始会员","国际领袖课程","国内领袖课程","1期秒杀","游学免费读","买三送二","2折秒杀"}),"")</f>
        <v/>
      </c>
      <c r="BH64" s="27">
        <v>42552</v>
      </c>
      <c r="BS64" t="s">
        <v>513</v>
      </c>
    </row>
    <row r="65" spans="1:71" ht="15" customHeight="1">
      <c r="A65" s="31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08"/>
      <c r="M65" s="208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35" t="str">
        <f t="shared" si="2"/>
        <v/>
      </c>
      <c r="AD65" s="36">
        <f t="shared" si="3"/>
        <v>0</v>
      </c>
      <c r="AE65" s="35" t="str">
        <f t="shared" si="4"/>
        <v/>
      </c>
      <c r="AF65" s="24"/>
      <c r="AG65" s="40">
        <f t="shared" si="5"/>
        <v>0</v>
      </c>
      <c r="AH65" s="36">
        <f t="shared" si="6"/>
        <v>0</v>
      </c>
      <c r="AI65" s="36">
        <f t="shared" si="7"/>
        <v>0</v>
      </c>
      <c r="AJ65" s="35" t="str">
        <f t="shared" si="8"/>
        <v/>
      </c>
      <c r="AK65" s="35" t="str">
        <f t="shared" si="9"/>
        <v/>
      </c>
      <c r="AL65" s="35" t="str">
        <f t="shared" si="10"/>
        <v/>
      </c>
      <c r="AM65" s="35" t="str">
        <f t="shared" si="11"/>
        <v/>
      </c>
      <c r="AN65" s="35" t="str">
        <f t="shared" si="12"/>
        <v/>
      </c>
      <c r="AO65" s="35" t="str">
        <f t="shared" si="13"/>
        <v/>
      </c>
      <c r="AP65" s="35" t="str">
        <f>IF(AJ65="","",VLOOKUP(AN65,[1]Sheet11!E:F,2,0))</f>
        <v/>
      </c>
      <c r="AQ65" s="35" t="str">
        <f>IF(AO65="拼单会员","5年",IF(AJ65="","",VLOOKUP(AM65&amp;AP65,[1]Sheet11!$J$3:$K$17,2)))</f>
        <v/>
      </c>
      <c r="AR65" s="35" t="str">
        <f t="shared" si="14"/>
        <v/>
      </c>
      <c r="AS65" s="35" t="str">
        <f t="shared" si="15"/>
        <v/>
      </c>
      <c r="AT65" s="35" t="str">
        <f t="shared" si="16"/>
        <v/>
      </c>
      <c r="AU65" s="35" t="str">
        <f t="shared" si="17"/>
        <v/>
      </c>
      <c r="AV65" s="35" t="str">
        <f t="shared" si="18"/>
        <v/>
      </c>
      <c r="AW65" s="35" t="str">
        <f t="shared" si="19"/>
        <v/>
      </c>
      <c r="AX65" s="35" t="str">
        <f t="shared" si="20"/>
        <v/>
      </c>
      <c r="AY65" s="35" t="str">
        <f>IF(SUMIF('7-市场业绩'!F:F,AC65,'7-市场业绩'!I:I)&gt;0,"学习卡","老结算")</f>
        <v>老结算</v>
      </c>
      <c r="AZ65" s="35" t="str">
        <f t="shared" si="21"/>
        <v/>
      </c>
      <c r="BA65" s="35" t="str">
        <f t="shared" si="22"/>
        <v>无</v>
      </c>
      <c r="BB65" s="35" t="str">
        <f t="shared" si="23"/>
        <v/>
      </c>
      <c r="BC65" s="35" t="str">
        <f t="shared" si="24"/>
        <v/>
      </c>
      <c r="BD65" s="35" t="str">
        <f t="shared" si="25"/>
        <v>无</v>
      </c>
      <c r="BE65" s="35" t="str">
        <f>IFERROR(LOOKUP(1,-FIND({"创始会员","国际领袖课程","国内领袖课程","1期秒杀","游学免费读","买三送二","2折秒杀"},AB65),{"创始会员","国际领袖课程","国内领袖课程","1期秒杀","游学免费读","买三送二","2折秒杀"}),"")</f>
        <v/>
      </c>
      <c r="BH65" s="27">
        <v>42552</v>
      </c>
      <c r="BS65" t="s">
        <v>524</v>
      </c>
    </row>
    <row r="66" spans="1:71" ht="15" customHeight="1">
      <c r="A66" s="31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08"/>
      <c r="M66" s="208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35" t="str">
        <f t="shared" si="2"/>
        <v/>
      </c>
      <c r="AD66" s="36">
        <f t="shared" si="3"/>
        <v>0</v>
      </c>
      <c r="AE66" s="35" t="str">
        <f t="shared" si="4"/>
        <v/>
      </c>
      <c r="AF66" s="24"/>
      <c r="AG66" s="40">
        <f t="shared" si="5"/>
        <v>0</v>
      </c>
      <c r="AH66" s="36">
        <f t="shared" si="6"/>
        <v>0</v>
      </c>
      <c r="AI66" s="36">
        <f t="shared" si="7"/>
        <v>0</v>
      </c>
      <c r="AJ66" s="35" t="str">
        <f t="shared" si="8"/>
        <v/>
      </c>
      <c r="AK66" s="35" t="str">
        <f t="shared" si="9"/>
        <v/>
      </c>
      <c r="AL66" s="35" t="str">
        <f t="shared" si="10"/>
        <v/>
      </c>
      <c r="AM66" s="35" t="str">
        <f t="shared" si="11"/>
        <v/>
      </c>
      <c r="AN66" s="35" t="str">
        <f t="shared" si="12"/>
        <v/>
      </c>
      <c r="AO66" s="35" t="str">
        <f t="shared" si="13"/>
        <v/>
      </c>
      <c r="AP66" s="35" t="str">
        <f>IF(AJ66="","",VLOOKUP(AN66,[1]Sheet11!E:F,2,0))</f>
        <v/>
      </c>
      <c r="AQ66" s="35" t="str">
        <f>IF(AO66="拼单会员","5年",IF(AJ66="","",VLOOKUP(AM66&amp;AP66,[1]Sheet11!$J$3:$K$17,2)))</f>
        <v/>
      </c>
      <c r="AR66" s="35" t="str">
        <f t="shared" si="14"/>
        <v/>
      </c>
      <c r="AS66" s="35" t="str">
        <f t="shared" si="15"/>
        <v/>
      </c>
      <c r="AT66" s="35" t="str">
        <f t="shared" si="16"/>
        <v/>
      </c>
      <c r="AU66" s="35" t="str">
        <f t="shared" si="17"/>
        <v/>
      </c>
      <c r="AV66" s="35" t="str">
        <f t="shared" si="18"/>
        <v/>
      </c>
      <c r="AW66" s="35" t="str">
        <f t="shared" si="19"/>
        <v/>
      </c>
      <c r="AX66" s="35" t="str">
        <f t="shared" si="20"/>
        <v/>
      </c>
      <c r="AY66" s="35" t="str">
        <f>IF(SUMIF('7-市场业绩'!F:F,AC66,'7-市场业绩'!I:I)&gt;0,"学习卡","老结算")</f>
        <v>老结算</v>
      </c>
      <c r="AZ66" s="35" t="str">
        <f t="shared" si="21"/>
        <v/>
      </c>
      <c r="BA66" s="35" t="str">
        <f t="shared" si="22"/>
        <v>无</v>
      </c>
      <c r="BB66" s="35" t="str">
        <f t="shared" si="23"/>
        <v/>
      </c>
      <c r="BC66" s="35" t="str">
        <f t="shared" si="24"/>
        <v/>
      </c>
      <c r="BD66" s="35" t="str">
        <f t="shared" si="25"/>
        <v>无</v>
      </c>
      <c r="BE66" s="35" t="str">
        <f>IFERROR(LOOKUP(1,-FIND({"创始会员","国际领袖课程","国内领袖课程","1期秒杀","游学免费读","买三送二","2折秒杀"},AB66),{"创始会员","国际领袖课程","国内领袖课程","1期秒杀","游学免费读","买三送二","2折秒杀"}),"")</f>
        <v/>
      </c>
      <c r="BH66" s="27">
        <v>42552</v>
      </c>
      <c r="BS66" t="s">
        <v>480</v>
      </c>
    </row>
    <row r="67" spans="1:71" ht="15" customHeight="1">
      <c r="A67" s="31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08"/>
      <c r="M67" s="208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35" t="str">
        <f t="shared" ref="AC67:AC130" si="26">SUBSTITUTE(SUBSTITUTE(SUBSTITUTE(SUBSTITUTE(SUBSTITUTE(SUBSTITUTE(AA67,"(主签单人)",""),"(03-客户接待员)",""),"（金牌）",""),"（会员学员）",""),"金牌",""),"金牌学员","")</f>
        <v/>
      </c>
      <c r="AD67" s="36">
        <f t="shared" ref="AD67:AD130" si="27">IFERROR(VALUE(MID(H67,FIND("(",H67)+1,FIND(")",H67)-FIND("(",H67)-2)),0)</f>
        <v>0</v>
      </c>
      <c r="AE67" s="35" t="str">
        <f t="shared" ref="AE67:AE130" si="28">IF(AJ67="","",MID(AB67,FIND("@",SUBSTITUTE(AB67,"／","@",6))+5,FIND("@",SUBSTITUTE(AB67,"／","@",7))-FIND("@",SUBSTITUTE(AB67,"／","@",6))-5))</f>
        <v/>
      </c>
      <c r="AF67" s="24"/>
      <c r="AG67" s="40">
        <f t="shared" ref="AG67:AG130" si="29">IFERROR(VALUE(MID(AB67,FIND("@",SUBSTITUTE(AB67,"：","@",1))+1,FIND("@",SUBSTITUTE(AB67,"）","@",1))-FIND("@",SUBSTITUTE(AB67,"：","@",1))-1)),0)</f>
        <v>0</v>
      </c>
      <c r="AH67" s="36">
        <f t="shared" ref="AH67:AH130" si="30">IFERROR(IF(AND(IFERROR(FIND("预缴定金",AB67),0)=0,H67=""),M67,VALUE(MID(AB67,FIND("@",SUBSTITUTE(AB67,"：","@",2))+1,FIND("@",SUBSTITUTE(AB67,"）","@",2))-FIND("@",SUBSTITUTE(AB67,"：","@",2))-1))),0)</f>
        <v>0</v>
      </c>
      <c r="AI67" s="36">
        <f t="shared" ref="AI67:AI130" si="31">M67-AH67</f>
        <v>0</v>
      </c>
      <c r="AJ67" s="35" t="str">
        <f t="shared" ref="AJ67:AJ130" si="32">IF(OR(V67="退费",V67="结转",W67="",W67="结转学费",W67="老带新返现"),"",IF(OR(AI67&lt;=0,AND(IFERROR(FIND("预缴定金",AB67),0)=0,H67="")),"",LEFT(AB67,FIND("／",AB67)-1)))</f>
        <v/>
      </c>
      <c r="AK67" s="35" t="str">
        <f t="shared" ref="AK67:AK130" si="33">IF(AJ67="","",LEFT(AB67,2))</f>
        <v/>
      </c>
      <c r="AL67" s="35" t="str">
        <f t="shared" ref="AL67:AL130" si="34">IF(AJ67="","",MID(AB67,3,2))</f>
        <v/>
      </c>
      <c r="AM67" s="35" t="str">
        <f t="shared" ref="AM67:AM130" si="35">IF(AJ67="","",MID(AB67,5,2))</f>
        <v/>
      </c>
      <c r="AN67" s="35" t="str">
        <f t="shared" ref="AN67:AN130" si="36">IF(AJ67="","",MIDB(AJ67,SEARCHB("?",AJ67),2*LEN(AJ67)-LENB(AJ67)+2))</f>
        <v/>
      </c>
      <c r="AO67" s="35" t="str">
        <f t="shared" ref="AO67:AO130" si="37">IF(AJ67="","",RIGHT(MIDB(AJ67,SEARCHB("?",AJ67),20),LENB(MIDB(AJ67,SEARCHB("?",AJ67),20))-LEN(MIDB(AJ67,SEARCHB("?",AJ67),20))-1))</f>
        <v/>
      </c>
      <c r="AP67" s="35" t="str">
        <f>IF(AJ67="","",VLOOKUP(AN67,[1]Sheet11!E:F,2,0))</f>
        <v/>
      </c>
      <c r="AQ67" s="35" t="str">
        <f>IF(AO67="拼单会员","5年",IF(AJ67="","",VLOOKUP(AM67&amp;AP67,[1]Sheet11!$J$3:$K$17,2)))</f>
        <v/>
      </c>
      <c r="AR67" s="35" t="str">
        <f t="shared" ref="AR67:AR130" si="38">IF(AJ67="","",VLOOKUP(AO67,BP:BQ,2,0))</f>
        <v/>
      </c>
      <c r="AS67" s="35" t="str">
        <f t="shared" ref="AS67:AS130" si="39">IF(AJ67="","",MID(AB67,FIND("@",SUBSTITUTE(AB67,"／","@",5))+8,10))</f>
        <v/>
      </c>
      <c r="AT67" s="35" t="str">
        <f t="shared" ref="AT67:AT130" si="40">IF(AJ67="","",IF(AK67="新生","新生",IF((AS67-$BH$2)&gt;0,"1年追补","老生")))</f>
        <v/>
      </c>
      <c r="AU67" s="35" t="str">
        <f t="shared" ref="AU67:AU130" si="41">IF(AJ67="","",IF(OR(AT67="新生",AT67="1年追补"),"新生","老生"))</f>
        <v/>
      </c>
      <c r="AV67" s="35" t="str">
        <f t="shared" ref="AV67:AV130" si="42">IF(AJ67="","",IF(AND(BE67="1期秒杀",AK67="新生"),"1期秒杀",IF(AND(BE67="1期秒杀",AT67="1年追补"),"1期秒杀",IF(AND(BE67="游学免费读",AK67="新生"),"游学免费读",IF(AND(BE67="游学免费读",AT67="1年追补"),"游学免费读",IF(AND(BE67="买三送二",AK67="新生"),"买三送二",IF(AND(BE67="买三送二",AT67="1年追补"),"买三送二",IF(AND(BE67="2折秒杀",AK67="新生"),"新生小学国际班1年",IF(AND(BE67="2折秒杀",AT67="1年追补"),"新生小学国际班1年",IF(OR(BE67="国际领袖课程",BE67="国内领袖课程"),BE67,IF(AND(BE67="创始会员",AU67="老生",AR67="游学会员"),"老生创始会员游学会员",IF(AND(AR67="国际班",AU67="新生"),AU67&amp;AM67&amp;AR67&amp;AQ67,AU67&amp;AR67))))))))))))</f>
        <v/>
      </c>
      <c r="AW67" s="35" t="str">
        <f t="shared" ref="AW67:AW130" si="43">IF(AJ67="","",VLOOKUP(AO67,BP:BR,3,0))</f>
        <v/>
      </c>
      <c r="AX67" s="35" t="str">
        <f t="shared" ref="AX67:AX130" si="44">AT67&amp;AW67</f>
        <v/>
      </c>
      <c r="AY67" s="35" t="str">
        <f>IF(SUMIF('7-市场业绩'!F:F,AC67,'7-市场业绩'!I:I)&gt;0,"学习卡","老结算")</f>
        <v>老结算</v>
      </c>
      <c r="AZ67" s="35" t="str">
        <f t="shared" ref="AZ67:AZ130" si="45">IF(AY67="学习卡",AV67,AX67)</f>
        <v/>
      </c>
      <c r="BA67" s="35" t="str">
        <f t="shared" ref="BA67:BA130" si="46">IFERROR(MID(AB67,FIND("@",SUBSTITUTE(AB67,"／","@",3))+6,FIND("@",SUBSTITUTE(AB67,"／","@",4))-FIND("@",SUBSTITUTE(AB67,"／","@",3))-6),"无")</f>
        <v>无</v>
      </c>
      <c r="BB67" s="35" t="str">
        <f t="shared" ref="BB67:BB130" si="47">IFERROR(MID(AB67,FIND("@",SUBSTITUTE(AB67,"：","@",6))+1,FIND("@",SUBSTITUTE(AB67,"-","@",8))-FIND("@",SUBSTITUTE(AB67,"：","@",6))-1),"")</f>
        <v/>
      </c>
      <c r="BC67" s="35" t="str">
        <f t="shared" ref="BC67:BC130" si="48">IFERROR(MID(AB67,FIND("@",SUBSTITUTE(AB67,"：","@",6))+1,FIND("@",SUBSTITUTE(AB67,"-","@",8))-FIND("@",SUBSTITUTE(AB67,"：","@",6))-1),"")</f>
        <v/>
      </c>
      <c r="BD67" s="35" t="str">
        <f t="shared" ref="BD67:BD130" si="49">IFERROR(MID(AB67,FIND("@",SUBSTITUTE(AB67,"：","@",4))+1,FIND("@",SUBSTITUTE(AB67,"）","@",6))-FIND("@",SUBSTITUTE(AB67,"：","@",4))-1),"无")</f>
        <v>无</v>
      </c>
      <c r="BE67" s="35" t="str">
        <f>IFERROR(LOOKUP(1,-FIND({"创始会员","国际领袖课程","国内领袖课程","1期秒杀","游学免费读","买三送二","2折秒杀"},AB67),{"创始会员","国际领袖课程","国内领袖课程","1期秒杀","游学免费读","买三送二","2折秒杀"}),"")</f>
        <v/>
      </c>
      <c r="BH67" s="27">
        <v>42552</v>
      </c>
      <c r="BS67" t="s">
        <v>525</v>
      </c>
    </row>
    <row r="68" spans="1:71" ht="15" customHeight="1">
      <c r="A68" s="31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08"/>
      <c r="M68" s="208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35" t="str">
        <f t="shared" si="26"/>
        <v/>
      </c>
      <c r="AD68" s="36">
        <f t="shared" si="27"/>
        <v>0</v>
      </c>
      <c r="AE68" s="35" t="str">
        <f t="shared" si="28"/>
        <v/>
      </c>
      <c r="AF68" s="24"/>
      <c r="AG68" s="40">
        <f t="shared" si="29"/>
        <v>0</v>
      </c>
      <c r="AH68" s="36">
        <f t="shared" si="30"/>
        <v>0</v>
      </c>
      <c r="AI68" s="36">
        <f t="shared" si="31"/>
        <v>0</v>
      </c>
      <c r="AJ68" s="35" t="str">
        <f t="shared" si="32"/>
        <v/>
      </c>
      <c r="AK68" s="35" t="str">
        <f t="shared" si="33"/>
        <v/>
      </c>
      <c r="AL68" s="35" t="str">
        <f t="shared" si="34"/>
        <v/>
      </c>
      <c r="AM68" s="35" t="str">
        <f t="shared" si="35"/>
        <v/>
      </c>
      <c r="AN68" s="35" t="str">
        <f t="shared" si="36"/>
        <v/>
      </c>
      <c r="AO68" s="35" t="str">
        <f t="shared" si="37"/>
        <v/>
      </c>
      <c r="AP68" s="35" t="str">
        <f>IF(AJ68="","",VLOOKUP(AN68,[1]Sheet11!E:F,2,0))</f>
        <v/>
      </c>
      <c r="AQ68" s="35" t="str">
        <f>IF(AO68="拼单会员","5年",IF(AJ68="","",VLOOKUP(AM68&amp;AP68,[1]Sheet11!$J$3:$K$17,2)))</f>
        <v/>
      </c>
      <c r="AR68" s="35" t="str">
        <f t="shared" si="38"/>
        <v/>
      </c>
      <c r="AS68" s="35" t="str">
        <f t="shared" si="39"/>
        <v/>
      </c>
      <c r="AT68" s="35" t="str">
        <f t="shared" si="40"/>
        <v/>
      </c>
      <c r="AU68" s="35" t="str">
        <f t="shared" si="41"/>
        <v/>
      </c>
      <c r="AV68" s="35" t="str">
        <f t="shared" si="42"/>
        <v/>
      </c>
      <c r="AW68" s="35" t="str">
        <f t="shared" si="43"/>
        <v/>
      </c>
      <c r="AX68" s="35" t="str">
        <f t="shared" si="44"/>
        <v/>
      </c>
      <c r="AY68" s="35" t="str">
        <f>IF(SUMIF('7-市场业绩'!F:F,AC68,'7-市场业绩'!I:I)&gt;0,"学习卡","老结算")</f>
        <v>老结算</v>
      </c>
      <c r="AZ68" s="35" t="str">
        <f t="shared" si="45"/>
        <v/>
      </c>
      <c r="BA68" s="35" t="str">
        <f t="shared" si="46"/>
        <v>无</v>
      </c>
      <c r="BB68" s="35" t="str">
        <f t="shared" si="47"/>
        <v/>
      </c>
      <c r="BC68" s="35" t="str">
        <f t="shared" si="48"/>
        <v/>
      </c>
      <c r="BD68" s="35" t="str">
        <f t="shared" si="49"/>
        <v>无</v>
      </c>
      <c r="BE68" s="35" t="str">
        <f>IFERROR(LOOKUP(1,-FIND({"创始会员","国际领袖课程","国内领袖课程","1期秒杀","游学免费读","买三送二","2折秒杀"},AB68),{"创始会员","国际领袖课程","国内领袖课程","1期秒杀","游学免费读","买三送二","2折秒杀"}),"")</f>
        <v/>
      </c>
      <c r="BH68" s="27">
        <v>42552</v>
      </c>
      <c r="BS68" t="s">
        <v>526</v>
      </c>
    </row>
    <row r="69" spans="1:71" ht="15" customHeight="1">
      <c r="A69" s="31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08"/>
      <c r="M69" s="208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11"/>
      <c r="AA69" s="25"/>
      <c r="AB69" s="25"/>
      <c r="AC69" s="35" t="str">
        <f t="shared" si="26"/>
        <v/>
      </c>
      <c r="AD69" s="36">
        <f t="shared" si="27"/>
        <v>0</v>
      </c>
      <c r="AE69" s="35" t="str">
        <f t="shared" si="28"/>
        <v/>
      </c>
      <c r="AF69" s="24"/>
      <c r="AG69" s="40">
        <f t="shared" si="29"/>
        <v>0</v>
      </c>
      <c r="AH69" s="36">
        <f t="shared" si="30"/>
        <v>0</v>
      </c>
      <c r="AI69" s="36">
        <f t="shared" si="31"/>
        <v>0</v>
      </c>
      <c r="AJ69" s="35" t="str">
        <f t="shared" si="32"/>
        <v/>
      </c>
      <c r="AK69" s="35" t="str">
        <f t="shared" si="33"/>
        <v/>
      </c>
      <c r="AL69" s="35" t="str">
        <f t="shared" si="34"/>
        <v/>
      </c>
      <c r="AM69" s="35" t="str">
        <f t="shared" si="35"/>
        <v/>
      </c>
      <c r="AN69" s="35" t="str">
        <f t="shared" si="36"/>
        <v/>
      </c>
      <c r="AO69" s="35" t="str">
        <f t="shared" si="37"/>
        <v/>
      </c>
      <c r="AP69" s="35" t="str">
        <f>IF(AJ69="","",VLOOKUP(AN69,[1]Sheet11!E:F,2,0))</f>
        <v/>
      </c>
      <c r="AQ69" s="35" t="str">
        <f>IF(AO69="拼单会员","5年",IF(AJ69="","",VLOOKUP(AM69&amp;AP69,[1]Sheet11!$J$3:$K$17,2)))</f>
        <v/>
      </c>
      <c r="AR69" s="35" t="str">
        <f t="shared" si="38"/>
        <v/>
      </c>
      <c r="AS69" s="35" t="str">
        <f t="shared" si="39"/>
        <v/>
      </c>
      <c r="AT69" s="35" t="str">
        <f t="shared" si="40"/>
        <v/>
      </c>
      <c r="AU69" s="35" t="str">
        <f t="shared" si="41"/>
        <v/>
      </c>
      <c r="AV69" s="35" t="str">
        <f t="shared" si="42"/>
        <v/>
      </c>
      <c r="AW69" s="35" t="str">
        <f t="shared" si="43"/>
        <v/>
      </c>
      <c r="AX69" s="35" t="str">
        <f t="shared" si="44"/>
        <v/>
      </c>
      <c r="AY69" s="35" t="str">
        <f>IF(SUMIF('7-市场业绩'!F:F,AC69,'7-市场业绩'!I:I)&gt;0,"学习卡","老结算")</f>
        <v>老结算</v>
      </c>
      <c r="AZ69" s="35" t="str">
        <f t="shared" si="45"/>
        <v/>
      </c>
      <c r="BA69" s="35" t="str">
        <f t="shared" si="46"/>
        <v>无</v>
      </c>
      <c r="BB69" s="35" t="str">
        <f t="shared" si="47"/>
        <v/>
      </c>
      <c r="BC69" s="35" t="str">
        <f t="shared" si="48"/>
        <v/>
      </c>
      <c r="BD69" s="35" t="str">
        <f t="shared" si="49"/>
        <v>无</v>
      </c>
      <c r="BE69" s="35" t="str">
        <f>IFERROR(LOOKUP(1,-FIND({"创始会员","国际领袖课程","国内领袖课程","1期秒杀","游学免费读","买三送二","2折秒杀"},AB69),{"创始会员","国际领袖课程","国内领袖课程","1期秒杀","游学免费读","买三送二","2折秒杀"}),"")</f>
        <v/>
      </c>
      <c r="BH69" s="27">
        <v>42552</v>
      </c>
      <c r="BS69" t="s">
        <v>527</v>
      </c>
    </row>
    <row r="70" spans="1:71" ht="15" customHeight="1">
      <c r="A70" s="31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08"/>
      <c r="M70" s="208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35" t="str">
        <f t="shared" si="26"/>
        <v/>
      </c>
      <c r="AD70" s="36">
        <f t="shared" si="27"/>
        <v>0</v>
      </c>
      <c r="AE70" s="35" t="str">
        <f t="shared" si="28"/>
        <v/>
      </c>
      <c r="AF70" s="24"/>
      <c r="AG70" s="40">
        <f t="shared" si="29"/>
        <v>0</v>
      </c>
      <c r="AH70" s="36">
        <f t="shared" si="30"/>
        <v>0</v>
      </c>
      <c r="AI70" s="36">
        <f t="shared" si="31"/>
        <v>0</v>
      </c>
      <c r="AJ70" s="35" t="str">
        <f t="shared" si="32"/>
        <v/>
      </c>
      <c r="AK70" s="35" t="str">
        <f t="shared" si="33"/>
        <v/>
      </c>
      <c r="AL70" s="35" t="str">
        <f t="shared" si="34"/>
        <v/>
      </c>
      <c r="AM70" s="35" t="str">
        <f t="shared" si="35"/>
        <v/>
      </c>
      <c r="AN70" s="35" t="str">
        <f t="shared" si="36"/>
        <v/>
      </c>
      <c r="AO70" s="35" t="str">
        <f t="shared" si="37"/>
        <v/>
      </c>
      <c r="AP70" s="35" t="str">
        <f>IF(AJ70="","",VLOOKUP(AN70,[1]Sheet11!E:F,2,0))</f>
        <v/>
      </c>
      <c r="AQ70" s="35" t="str">
        <f>IF(AO70="拼单会员","5年",IF(AJ70="","",VLOOKUP(AM70&amp;AP70,[1]Sheet11!$J$3:$K$17,2)))</f>
        <v/>
      </c>
      <c r="AR70" s="35" t="str">
        <f t="shared" si="38"/>
        <v/>
      </c>
      <c r="AS70" s="35" t="str">
        <f t="shared" si="39"/>
        <v/>
      </c>
      <c r="AT70" s="35" t="str">
        <f t="shared" si="40"/>
        <v/>
      </c>
      <c r="AU70" s="35" t="str">
        <f t="shared" si="41"/>
        <v/>
      </c>
      <c r="AV70" s="35" t="str">
        <f t="shared" si="42"/>
        <v/>
      </c>
      <c r="AW70" s="35" t="str">
        <f t="shared" si="43"/>
        <v/>
      </c>
      <c r="AX70" s="35" t="str">
        <f t="shared" si="44"/>
        <v/>
      </c>
      <c r="AY70" s="35" t="str">
        <f>IF(SUMIF('7-市场业绩'!F:F,AC70,'7-市场业绩'!I:I)&gt;0,"学习卡","老结算")</f>
        <v>老结算</v>
      </c>
      <c r="AZ70" s="35" t="str">
        <f t="shared" si="45"/>
        <v/>
      </c>
      <c r="BA70" s="35" t="str">
        <f t="shared" si="46"/>
        <v>无</v>
      </c>
      <c r="BB70" s="35" t="str">
        <f t="shared" si="47"/>
        <v/>
      </c>
      <c r="BC70" s="35" t="str">
        <f t="shared" si="48"/>
        <v/>
      </c>
      <c r="BD70" s="35" t="str">
        <f t="shared" si="49"/>
        <v>无</v>
      </c>
      <c r="BE70" s="35" t="str">
        <f>IFERROR(LOOKUP(1,-FIND({"创始会员","国际领袖课程","国内领袖课程","1期秒杀","游学免费读","买三送二","2折秒杀"},AB70),{"创始会员","国际领袖课程","国内领袖课程","1期秒杀","游学免费读","买三送二","2折秒杀"}),"")</f>
        <v/>
      </c>
      <c r="BH70" s="27">
        <v>42552</v>
      </c>
      <c r="BS70" t="s">
        <v>528</v>
      </c>
    </row>
    <row r="71" spans="1:71" ht="15" customHeight="1">
      <c r="A71" s="31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08"/>
      <c r="M71" s="208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35" t="str">
        <f t="shared" si="26"/>
        <v/>
      </c>
      <c r="AD71" s="36">
        <f t="shared" si="27"/>
        <v>0</v>
      </c>
      <c r="AE71" s="35" t="str">
        <f t="shared" si="28"/>
        <v/>
      </c>
      <c r="AF71" s="24"/>
      <c r="AG71" s="40">
        <f t="shared" si="29"/>
        <v>0</v>
      </c>
      <c r="AH71" s="36">
        <f t="shared" si="30"/>
        <v>0</v>
      </c>
      <c r="AI71" s="36">
        <f t="shared" si="31"/>
        <v>0</v>
      </c>
      <c r="AJ71" s="35" t="str">
        <f t="shared" si="32"/>
        <v/>
      </c>
      <c r="AK71" s="35" t="str">
        <f t="shared" si="33"/>
        <v/>
      </c>
      <c r="AL71" s="35" t="str">
        <f t="shared" si="34"/>
        <v/>
      </c>
      <c r="AM71" s="35" t="str">
        <f t="shared" si="35"/>
        <v/>
      </c>
      <c r="AN71" s="35" t="str">
        <f t="shared" si="36"/>
        <v/>
      </c>
      <c r="AO71" s="35" t="str">
        <f t="shared" si="37"/>
        <v/>
      </c>
      <c r="AP71" s="35" t="str">
        <f>IF(AJ71="","",VLOOKUP(AN71,[1]Sheet11!E:F,2,0))</f>
        <v/>
      </c>
      <c r="AQ71" s="35" t="str">
        <f>IF(AO71="拼单会员","5年",IF(AJ71="","",VLOOKUP(AM71&amp;AP71,[1]Sheet11!$J$3:$K$17,2)))</f>
        <v/>
      </c>
      <c r="AR71" s="35" t="str">
        <f t="shared" si="38"/>
        <v/>
      </c>
      <c r="AS71" s="35" t="str">
        <f t="shared" si="39"/>
        <v/>
      </c>
      <c r="AT71" s="35" t="str">
        <f t="shared" si="40"/>
        <v/>
      </c>
      <c r="AU71" s="35" t="str">
        <f t="shared" si="41"/>
        <v/>
      </c>
      <c r="AV71" s="35" t="str">
        <f t="shared" si="42"/>
        <v/>
      </c>
      <c r="AW71" s="35" t="str">
        <f t="shared" si="43"/>
        <v/>
      </c>
      <c r="AX71" s="35" t="str">
        <f t="shared" si="44"/>
        <v/>
      </c>
      <c r="AY71" s="35" t="str">
        <f>IF(SUMIF('7-市场业绩'!F:F,AC71,'7-市场业绩'!I:I)&gt;0,"学习卡","老结算")</f>
        <v>老结算</v>
      </c>
      <c r="AZ71" s="35" t="str">
        <f t="shared" si="45"/>
        <v/>
      </c>
      <c r="BA71" s="35" t="str">
        <f t="shared" si="46"/>
        <v>无</v>
      </c>
      <c r="BB71" s="35" t="str">
        <f t="shared" si="47"/>
        <v/>
      </c>
      <c r="BC71" s="35" t="str">
        <f t="shared" si="48"/>
        <v/>
      </c>
      <c r="BD71" s="35" t="str">
        <f t="shared" si="49"/>
        <v>无</v>
      </c>
      <c r="BE71" s="35" t="str">
        <f>IFERROR(LOOKUP(1,-FIND({"创始会员","国际领袖课程","国内领袖课程","1期秒杀","游学免费读","买三送二","2折秒杀"},AB71),{"创始会员","国际领袖课程","国内领袖课程","1期秒杀","游学免费读","买三送二","2折秒杀"}),"")</f>
        <v/>
      </c>
      <c r="BH71" s="27">
        <v>42552</v>
      </c>
      <c r="BS71" t="s">
        <v>529</v>
      </c>
    </row>
    <row r="72" spans="1:71" ht="15" customHeight="1">
      <c r="A72" s="31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08"/>
      <c r="M72" s="208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35" t="str">
        <f t="shared" si="26"/>
        <v/>
      </c>
      <c r="AD72" s="36">
        <f t="shared" si="27"/>
        <v>0</v>
      </c>
      <c r="AE72" s="35" t="str">
        <f t="shared" si="28"/>
        <v/>
      </c>
      <c r="AF72" s="24"/>
      <c r="AG72" s="40">
        <f t="shared" si="29"/>
        <v>0</v>
      </c>
      <c r="AH72" s="36">
        <f t="shared" si="30"/>
        <v>0</v>
      </c>
      <c r="AI72" s="36">
        <f t="shared" si="31"/>
        <v>0</v>
      </c>
      <c r="AJ72" s="35" t="str">
        <f t="shared" si="32"/>
        <v/>
      </c>
      <c r="AK72" s="35" t="str">
        <f t="shared" si="33"/>
        <v/>
      </c>
      <c r="AL72" s="35" t="str">
        <f t="shared" si="34"/>
        <v/>
      </c>
      <c r="AM72" s="35" t="str">
        <f t="shared" si="35"/>
        <v/>
      </c>
      <c r="AN72" s="35" t="str">
        <f t="shared" si="36"/>
        <v/>
      </c>
      <c r="AO72" s="35" t="str">
        <f t="shared" si="37"/>
        <v/>
      </c>
      <c r="AP72" s="35" t="str">
        <f>IF(AJ72="","",VLOOKUP(AN72,[1]Sheet11!E:F,2,0))</f>
        <v/>
      </c>
      <c r="AQ72" s="35" t="str">
        <f>IF(AO72="拼单会员","5年",IF(AJ72="","",VLOOKUP(AM72&amp;AP72,[1]Sheet11!$J$3:$K$17,2)))</f>
        <v/>
      </c>
      <c r="AR72" s="35" t="str">
        <f t="shared" si="38"/>
        <v/>
      </c>
      <c r="AS72" s="35" t="str">
        <f t="shared" si="39"/>
        <v/>
      </c>
      <c r="AT72" s="35" t="str">
        <f t="shared" si="40"/>
        <v/>
      </c>
      <c r="AU72" s="35" t="str">
        <f t="shared" si="41"/>
        <v/>
      </c>
      <c r="AV72" s="35" t="str">
        <f t="shared" si="42"/>
        <v/>
      </c>
      <c r="AW72" s="35" t="str">
        <f t="shared" si="43"/>
        <v/>
      </c>
      <c r="AX72" s="35" t="str">
        <f t="shared" si="44"/>
        <v/>
      </c>
      <c r="AY72" s="35" t="str">
        <f>IF(SUMIF('7-市场业绩'!F:F,AC72,'7-市场业绩'!I:I)&gt;0,"学习卡","老结算")</f>
        <v>老结算</v>
      </c>
      <c r="AZ72" s="35" t="str">
        <f t="shared" si="45"/>
        <v/>
      </c>
      <c r="BA72" s="35" t="str">
        <f t="shared" si="46"/>
        <v>无</v>
      </c>
      <c r="BB72" s="35" t="str">
        <f t="shared" si="47"/>
        <v/>
      </c>
      <c r="BC72" s="35" t="str">
        <f t="shared" si="48"/>
        <v/>
      </c>
      <c r="BD72" s="35" t="str">
        <f t="shared" si="49"/>
        <v>无</v>
      </c>
      <c r="BE72" s="35" t="str">
        <f>IFERROR(LOOKUP(1,-FIND({"创始会员","国际领袖课程","国内领袖课程","1期秒杀","游学免费读","买三送二","2折秒杀"},AB72),{"创始会员","国际领袖课程","国内领袖课程","1期秒杀","游学免费读","买三送二","2折秒杀"}),"")</f>
        <v/>
      </c>
      <c r="BH72" s="27">
        <v>42552</v>
      </c>
      <c r="BS72" t="s">
        <v>483</v>
      </c>
    </row>
    <row r="73" spans="1:71" ht="15" customHeight="1">
      <c r="A73" s="31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08"/>
      <c r="M73" s="208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35" t="str">
        <f t="shared" si="26"/>
        <v/>
      </c>
      <c r="AD73" s="36">
        <f t="shared" si="27"/>
        <v>0</v>
      </c>
      <c r="AE73" s="35" t="str">
        <f t="shared" si="28"/>
        <v/>
      </c>
      <c r="AF73" s="24"/>
      <c r="AG73" s="40">
        <f t="shared" si="29"/>
        <v>0</v>
      </c>
      <c r="AH73" s="36">
        <f t="shared" si="30"/>
        <v>0</v>
      </c>
      <c r="AI73" s="36">
        <f t="shared" si="31"/>
        <v>0</v>
      </c>
      <c r="AJ73" s="35" t="str">
        <f t="shared" si="32"/>
        <v/>
      </c>
      <c r="AK73" s="35" t="str">
        <f t="shared" si="33"/>
        <v/>
      </c>
      <c r="AL73" s="35" t="str">
        <f t="shared" si="34"/>
        <v/>
      </c>
      <c r="AM73" s="35" t="str">
        <f t="shared" si="35"/>
        <v/>
      </c>
      <c r="AN73" s="35" t="str">
        <f t="shared" si="36"/>
        <v/>
      </c>
      <c r="AO73" s="35" t="str">
        <f t="shared" si="37"/>
        <v/>
      </c>
      <c r="AP73" s="35" t="str">
        <f>IF(AJ73="","",VLOOKUP(AN73,[1]Sheet11!E:F,2,0))</f>
        <v/>
      </c>
      <c r="AQ73" s="35" t="str">
        <f>IF(AO73="拼单会员","5年",IF(AJ73="","",VLOOKUP(AM73&amp;AP73,[1]Sheet11!$J$3:$K$17,2)))</f>
        <v/>
      </c>
      <c r="AR73" s="35" t="str">
        <f t="shared" si="38"/>
        <v/>
      </c>
      <c r="AS73" s="35" t="str">
        <f t="shared" si="39"/>
        <v/>
      </c>
      <c r="AT73" s="35" t="str">
        <f t="shared" si="40"/>
        <v/>
      </c>
      <c r="AU73" s="35" t="str">
        <f t="shared" si="41"/>
        <v/>
      </c>
      <c r="AV73" s="35" t="str">
        <f t="shared" si="42"/>
        <v/>
      </c>
      <c r="AW73" s="35" t="str">
        <f t="shared" si="43"/>
        <v/>
      </c>
      <c r="AX73" s="35" t="str">
        <f t="shared" si="44"/>
        <v/>
      </c>
      <c r="AY73" s="35" t="str">
        <f>IF(SUMIF('7-市场业绩'!F:F,AC73,'7-市场业绩'!I:I)&gt;0,"学习卡","老结算")</f>
        <v>老结算</v>
      </c>
      <c r="AZ73" s="35" t="str">
        <f t="shared" si="45"/>
        <v/>
      </c>
      <c r="BA73" s="35" t="str">
        <f t="shared" si="46"/>
        <v>无</v>
      </c>
      <c r="BB73" s="35" t="str">
        <f t="shared" si="47"/>
        <v/>
      </c>
      <c r="BC73" s="35" t="str">
        <f t="shared" si="48"/>
        <v/>
      </c>
      <c r="BD73" s="35" t="str">
        <f t="shared" si="49"/>
        <v>无</v>
      </c>
      <c r="BE73" s="35" t="str">
        <f>IFERROR(LOOKUP(1,-FIND({"创始会员","国际领袖课程","国内领袖课程","1期秒杀","游学免费读","买三送二","2折秒杀"},AB73),{"创始会员","国际领袖课程","国内领袖课程","1期秒杀","游学免费读","买三送二","2折秒杀"}),"")</f>
        <v/>
      </c>
      <c r="BH73" s="27">
        <v>42552</v>
      </c>
      <c r="BS73" t="s">
        <v>530</v>
      </c>
    </row>
    <row r="74" spans="1:71" ht="15" customHeight="1">
      <c r="A74" s="31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08"/>
      <c r="M74" s="208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35" t="str">
        <f t="shared" si="26"/>
        <v/>
      </c>
      <c r="AD74" s="36">
        <f t="shared" si="27"/>
        <v>0</v>
      </c>
      <c r="AE74" s="35" t="str">
        <f t="shared" si="28"/>
        <v/>
      </c>
      <c r="AF74" s="24"/>
      <c r="AG74" s="40">
        <f t="shared" si="29"/>
        <v>0</v>
      </c>
      <c r="AH74" s="36">
        <f t="shared" si="30"/>
        <v>0</v>
      </c>
      <c r="AI74" s="36">
        <f t="shared" si="31"/>
        <v>0</v>
      </c>
      <c r="AJ74" s="35" t="str">
        <f t="shared" si="32"/>
        <v/>
      </c>
      <c r="AK74" s="35" t="str">
        <f t="shared" si="33"/>
        <v/>
      </c>
      <c r="AL74" s="35" t="str">
        <f t="shared" si="34"/>
        <v/>
      </c>
      <c r="AM74" s="35" t="str">
        <f t="shared" si="35"/>
        <v/>
      </c>
      <c r="AN74" s="35" t="str">
        <f t="shared" si="36"/>
        <v/>
      </c>
      <c r="AO74" s="35" t="str">
        <f t="shared" si="37"/>
        <v/>
      </c>
      <c r="AP74" s="35" t="str">
        <f>IF(AJ74="","",VLOOKUP(AN74,[1]Sheet11!E:F,2,0))</f>
        <v/>
      </c>
      <c r="AQ74" s="35" t="str">
        <f>IF(AO74="拼单会员","5年",IF(AJ74="","",VLOOKUP(AM74&amp;AP74,[1]Sheet11!$J$3:$K$17,2)))</f>
        <v/>
      </c>
      <c r="AR74" s="35" t="str">
        <f t="shared" si="38"/>
        <v/>
      </c>
      <c r="AS74" s="35" t="str">
        <f t="shared" si="39"/>
        <v/>
      </c>
      <c r="AT74" s="35" t="str">
        <f t="shared" si="40"/>
        <v/>
      </c>
      <c r="AU74" s="35" t="str">
        <f t="shared" si="41"/>
        <v/>
      </c>
      <c r="AV74" s="35" t="str">
        <f t="shared" si="42"/>
        <v/>
      </c>
      <c r="AW74" s="35" t="str">
        <f t="shared" si="43"/>
        <v/>
      </c>
      <c r="AX74" s="35" t="str">
        <f t="shared" si="44"/>
        <v/>
      </c>
      <c r="AY74" s="35" t="str">
        <f>IF(SUMIF('7-市场业绩'!F:F,AC74,'7-市场业绩'!I:I)&gt;0,"学习卡","老结算")</f>
        <v>老结算</v>
      </c>
      <c r="AZ74" s="35" t="str">
        <f t="shared" si="45"/>
        <v/>
      </c>
      <c r="BA74" s="35" t="str">
        <f t="shared" si="46"/>
        <v>无</v>
      </c>
      <c r="BB74" s="35" t="str">
        <f t="shared" si="47"/>
        <v/>
      </c>
      <c r="BC74" s="35" t="str">
        <f t="shared" si="48"/>
        <v/>
      </c>
      <c r="BD74" s="35" t="str">
        <f t="shared" si="49"/>
        <v>无</v>
      </c>
      <c r="BE74" s="35" t="str">
        <f>IFERROR(LOOKUP(1,-FIND({"创始会员","国际领袖课程","国内领袖课程","1期秒杀","游学免费读","买三送二","2折秒杀"},AB74),{"创始会员","国际领袖课程","国内领袖课程","1期秒杀","游学免费读","买三送二","2折秒杀"}),"")</f>
        <v/>
      </c>
      <c r="BH74" s="27">
        <v>42552</v>
      </c>
      <c r="BS74" t="s">
        <v>531</v>
      </c>
    </row>
    <row r="75" spans="1:71" ht="15" customHeight="1">
      <c r="A75" s="31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08"/>
      <c r="M75" s="208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35" t="str">
        <f t="shared" si="26"/>
        <v/>
      </c>
      <c r="AD75" s="36">
        <f t="shared" si="27"/>
        <v>0</v>
      </c>
      <c r="AE75" s="35" t="str">
        <f t="shared" si="28"/>
        <v/>
      </c>
      <c r="AF75" s="24"/>
      <c r="AG75" s="40">
        <f t="shared" si="29"/>
        <v>0</v>
      </c>
      <c r="AH75" s="36">
        <f t="shared" si="30"/>
        <v>0</v>
      </c>
      <c r="AI75" s="36">
        <f t="shared" si="31"/>
        <v>0</v>
      </c>
      <c r="AJ75" s="35" t="str">
        <f t="shared" si="32"/>
        <v/>
      </c>
      <c r="AK75" s="35" t="str">
        <f t="shared" si="33"/>
        <v/>
      </c>
      <c r="AL75" s="35" t="str">
        <f t="shared" si="34"/>
        <v/>
      </c>
      <c r="AM75" s="35" t="str">
        <f t="shared" si="35"/>
        <v/>
      </c>
      <c r="AN75" s="35" t="str">
        <f t="shared" si="36"/>
        <v/>
      </c>
      <c r="AO75" s="35" t="str">
        <f t="shared" si="37"/>
        <v/>
      </c>
      <c r="AP75" s="35" t="str">
        <f>IF(AJ75="","",VLOOKUP(AN75,[1]Sheet11!E:F,2,0))</f>
        <v/>
      </c>
      <c r="AQ75" s="35" t="str">
        <f>IF(AO75="拼单会员","5年",IF(AJ75="","",VLOOKUP(AM75&amp;AP75,[1]Sheet11!$J$3:$K$17,2)))</f>
        <v/>
      </c>
      <c r="AR75" s="35" t="str">
        <f t="shared" si="38"/>
        <v/>
      </c>
      <c r="AS75" s="35" t="str">
        <f t="shared" si="39"/>
        <v/>
      </c>
      <c r="AT75" s="35" t="str">
        <f t="shared" si="40"/>
        <v/>
      </c>
      <c r="AU75" s="35" t="str">
        <f t="shared" si="41"/>
        <v/>
      </c>
      <c r="AV75" s="35" t="str">
        <f t="shared" si="42"/>
        <v/>
      </c>
      <c r="AW75" s="35" t="str">
        <f t="shared" si="43"/>
        <v/>
      </c>
      <c r="AX75" s="35" t="str">
        <f t="shared" si="44"/>
        <v/>
      </c>
      <c r="AY75" s="35" t="str">
        <f>IF(SUMIF('7-市场业绩'!F:F,AC75,'7-市场业绩'!I:I)&gt;0,"学习卡","老结算")</f>
        <v>老结算</v>
      </c>
      <c r="AZ75" s="35" t="str">
        <f t="shared" si="45"/>
        <v/>
      </c>
      <c r="BA75" s="35" t="str">
        <f t="shared" si="46"/>
        <v>无</v>
      </c>
      <c r="BB75" s="35" t="str">
        <f t="shared" si="47"/>
        <v/>
      </c>
      <c r="BC75" s="35" t="str">
        <f t="shared" si="48"/>
        <v/>
      </c>
      <c r="BD75" s="35" t="str">
        <f t="shared" si="49"/>
        <v>无</v>
      </c>
      <c r="BE75" s="35" t="str">
        <f>IFERROR(LOOKUP(1,-FIND({"创始会员","国际领袖课程","国内领袖课程","1期秒杀","游学免费读","买三送二","2折秒杀"},AB75),{"创始会员","国际领袖课程","国内领袖课程","1期秒杀","游学免费读","买三送二","2折秒杀"}),"")</f>
        <v/>
      </c>
      <c r="BH75" s="27">
        <v>42552</v>
      </c>
      <c r="BS75" t="s">
        <v>532</v>
      </c>
    </row>
    <row r="76" spans="1:71" ht="15" customHeight="1">
      <c r="A76" s="31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08"/>
      <c r="M76" s="208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35" t="str">
        <f t="shared" si="26"/>
        <v/>
      </c>
      <c r="AD76" s="36">
        <f t="shared" si="27"/>
        <v>0</v>
      </c>
      <c r="AE76" s="35" t="str">
        <f t="shared" si="28"/>
        <v/>
      </c>
      <c r="AF76" s="24"/>
      <c r="AG76" s="40">
        <f t="shared" si="29"/>
        <v>0</v>
      </c>
      <c r="AH76" s="36">
        <f t="shared" si="30"/>
        <v>0</v>
      </c>
      <c r="AI76" s="36">
        <f t="shared" si="31"/>
        <v>0</v>
      </c>
      <c r="AJ76" s="35" t="str">
        <f t="shared" si="32"/>
        <v/>
      </c>
      <c r="AK76" s="35" t="str">
        <f t="shared" si="33"/>
        <v/>
      </c>
      <c r="AL76" s="35" t="str">
        <f t="shared" si="34"/>
        <v/>
      </c>
      <c r="AM76" s="35" t="str">
        <f t="shared" si="35"/>
        <v/>
      </c>
      <c r="AN76" s="35" t="str">
        <f t="shared" si="36"/>
        <v/>
      </c>
      <c r="AO76" s="35" t="str">
        <f t="shared" si="37"/>
        <v/>
      </c>
      <c r="AP76" s="35" t="str">
        <f>IF(AJ76="","",VLOOKUP(AN76,[1]Sheet11!E:F,2,0))</f>
        <v/>
      </c>
      <c r="AQ76" s="35" t="str">
        <f>IF(AO76="拼单会员","5年",IF(AJ76="","",VLOOKUP(AM76&amp;AP76,[1]Sheet11!$J$3:$K$17,2)))</f>
        <v/>
      </c>
      <c r="AR76" s="35" t="str">
        <f t="shared" si="38"/>
        <v/>
      </c>
      <c r="AS76" s="35" t="str">
        <f t="shared" si="39"/>
        <v/>
      </c>
      <c r="AT76" s="35" t="str">
        <f t="shared" si="40"/>
        <v/>
      </c>
      <c r="AU76" s="35" t="str">
        <f t="shared" si="41"/>
        <v/>
      </c>
      <c r="AV76" s="35" t="str">
        <f t="shared" si="42"/>
        <v/>
      </c>
      <c r="AW76" s="35" t="str">
        <f t="shared" si="43"/>
        <v/>
      </c>
      <c r="AX76" s="35" t="str">
        <f t="shared" si="44"/>
        <v/>
      </c>
      <c r="AY76" s="35" t="str">
        <f>IF(SUMIF('7-市场业绩'!F:F,AC76,'7-市场业绩'!I:I)&gt;0,"学习卡","老结算")</f>
        <v>老结算</v>
      </c>
      <c r="AZ76" s="35" t="str">
        <f t="shared" si="45"/>
        <v/>
      </c>
      <c r="BA76" s="35" t="str">
        <f t="shared" si="46"/>
        <v>无</v>
      </c>
      <c r="BB76" s="35" t="str">
        <f t="shared" si="47"/>
        <v/>
      </c>
      <c r="BC76" s="35" t="str">
        <f t="shared" si="48"/>
        <v/>
      </c>
      <c r="BD76" s="35" t="str">
        <f t="shared" si="49"/>
        <v>无</v>
      </c>
      <c r="BE76" s="35" t="str">
        <f>IFERROR(LOOKUP(1,-FIND({"创始会员","国际领袖课程","国内领袖课程","1期秒杀","游学免费读","买三送二","2折秒杀"},AB76),{"创始会员","国际领袖课程","国内领袖课程","1期秒杀","游学免费读","买三送二","2折秒杀"}),"")</f>
        <v/>
      </c>
      <c r="BH76" s="27">
        <v>42552</v>
      </c>
      <c r="BS76" t="s">
        <v>533</v>
      </c>
    </row>
    <row r="77" spans="1:71" ht="15" customHeight="1">
      <c r="A77" s="31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08"/>
      <c r="M77" s="208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35" t="str">
        <f t="shared" si="26"/>
        <v/>
      </c>
      <c r="AD77" s="36">
        <f t="shared" si="27"/>
        <v>0</v>
      </c>
      <c r="AE77" s="35" t="str">
        <f t="shared" si="28"/>
        <v/>
      </c>
      <c r="AF77" s="24"/>
      <c r="AG77" s="40">
        <f t="shared" si="29"/>
        <v>0</v>
      </c>
      <c r="AH77" s="36">
        <f t="shared" si="30"/>
        <v>0</v>
      </c>
      <c r="AI77" s="36">
        <f t="shared" si="31"/>
        <v>0</v>
      </c>
      <c r="AJ77" s="35" t="str">
        <f t="shared" si="32"/>
        <v/>
      </c>
      <c r="AK77" s="35" t="str">
        <f t="shared" si="33"/>
        <v/>
      </c>
      <c r="AL77" s="35" t="str">
        <f t="shared" si="34"/>
        <v/>
      </c>
      <c r="AM77" s="35" t="str">
        <f t="shared" si="35"/>
        <v/>
      </c>
      <c r="AN77" s="35" t="str">
        <f t="shared" si="36"/>
        <v/>
      </c>
      <c r="AO77" s="35" t="str">
        <f t="shared" si="37"/>
        <v/>
      </c>
      <c r="AP77" s="35" t="str">
        <f>IF(AJ77="","",VLOOKUP(AN77,[1]Sheet11!E:F,2,0))</f>
        <v/>
      </c>
      <c r="AQ77" s="35" t="str">
        <f>IF(AO77="拼单会员","5年",IF(AJ77="","",VLOOKUP(AM77&amp;AP77,[1]Sheet11!$J$3:$K$17,2)))</f>
        <v/>
      </c>
      <c r="AR77" s="35" t="str">
        <f t="shared" si="38"/>
        <v/>
      </c>
      <c r="AS77" s="35" t="str">
        <f t="shared" si="39"/>
        <v/>
      </c>
      <c r="AT77" s="35" t="str">
        <f t="shared" si="40"/>
        <v/>
      </c>
      <c r="AU77" s="35" t="str">
        <f t="shared" si="41"/>
        <v/>
      </c>
      <c r="AV77" s="35" t="str">
        <f t="shared" si="42"/>
        <v/>
      </c>
      <c r="AW77" s="35" t="str">
        <f t="shared" si="43"/>
        <v/>
      </c>
      <c r="AX77" s="35" t="str">
        <f t="shared" si="44"/>
        <v/>
      </c>
      <c r="AY77" s="35" t="str">
        <f>IF(SUMIF('7-市场业绩'!F:F,AC77,'7-市场业绩'!I:I)&gt;0,"学习卡","老结算")</f>
        <v>老结算</v>
      </c>
      <c r="AZ77" s="35" t="str">
        <f t="shared" si="45"/>
        <v/>
      </c>
      <c r="BA77" s="35" t="str">
        <f t="shared" si="46"/>
        <v>无</v>
      </c>
      <c r="BB77" s="35" t="str">
        <f t="shared" si="47"/>
        <v/>
      </c>
      <c r="BC77" s="35" t="str">
        <f t="shared" si="48"/>
        <v/>
      </c>
      <c r="BD77" s="35" t="str">
        <f t="shared" si="49"/>
        <v>无</v>
      </c>
      <c r="BE77" s="35" t="str">
        <f>IFERROR(LOOKUP(1,-FIND({"创始会员","国际领袖课程","国内领袖课程","1期秒杀","游学免费读","买三送二","2折秒杀"},AB77),{"创始会员","国际领袖课程","国内领袖课程","1期秒杀","游学免费读","买三送二","2折秒杀"}),"")</f>
        <v/>
      </c>
      <c r="BH77" s="27">
        <v>42552</v>
      </c>
      <c r="BS77" t="s">
        <v>534</v>
      </c>
    </row>
    <row r="78" spans="1:71" ht="15" customHeight="1">
      <c r="A78" s="31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08"/>
      <c r="M78" s="208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35" t="str">
        <f t="shared" si="26"/>
        <v/>
      </c>
      <c r="AD78" s="36">
        <f t="shared" si="27"/>
        <v>0</v>
      </c>
      <c r="AE78" s="35" t="str">
        <f t="shared" si="28"/>
        <v/>
      </c>
      <c r="AF78" s="24"/>
      <c r="AG78" s="40">
        <f t="shared" si="29"/>
        <v>0</v>
      </c>
      <c r="AH78" s="36">
        <f t="shared" si="30"/>
        <v>0</v>
      </c>
      <c r="AI78" s="36">
        <f t="shared" si="31"/>
        <v>0</v>
      </c>
      <c r="AJ78" s="35" t="str">
        <f t="shared" si="32"/>
        <v/>
      </c>
      <c r="AK78" s="35" t="str">
        <f t="shared" si="33"/>
        <v/>
      </c>
      <c r="AL78" s="35" t="str">
        <f t="shared" si="34"/>
        <v/>
      </c>
      <c r="AM78" s="35" t="str">
        <f t="shared" si="35"/>
        <v/>
      </c>
      <c r="AN78" s="35" t="str">
        <f t="shared" si="36"/>
        <v/>
      </c>
      <c r="AO78" s="35" t="str">
        <f t="shared" si="37"/>
        <v/>
      </c>
      <c r="AP78" s="35" t="str">
        <f>IF(AJ78="","",VLOOKUP(AN78,[1]Sheet11!E:F,2,0))</f>
        <v/>
      </c>
      <c r="AQ78" s="35" t="str">
        <f>IF(AO78="拼单会员","5年",IF(AJ78="","",VLOOKUP(AM78&amp;AP78,[1]Sheet11!$J$3:$K$17,2)))</f>
        <v/>
      </c>
      <c r="AR78" s="35" t="str">
        <f t="shared" si="38"/>
        <v/>
      </c>
      <c r="AS78" s="35" t="str">
        <f t="shared" si="39"/>
        <v/>
      </c>
      <c r="AT78" s="35" t="str">
        <f t="shared" si="40"/>
        <v/>
      </c>
      <c r="AU78" s="35" t="str">
        <f t="shared" si="41"/>
        <v/>
      </c>
      <c r="AV78" s="35" t="str">
        <f t="shared" si="42"/>
        <v/>
      </c>
      <c r="AW78" s="35" t="str">
        <f t="shared" si="43"/>
        <v/>
      </c>
      <c r="AX78" s="35" t="str">
        <f t="shared" si="44"/>
        <v/>
      </c>
      <c r="AY78" s="35" t="str">
        <f>IF(SUMIF('7-市场业绩'!F:F,AC78,'7-市场业绩'!I:I)&gt;0,"学习卡","老结算")</f>
        <v>老结算</v>
      </c>
      <c r="AZ78" s="35" t="str">
        <f t="shared" si="45"/>
        <v/>
      </c>
      <c r="BA78" s="35" t="str">
        <f t="shared" si="46"/>
        <v>无</v>
      </c>
      <c r="BB78" s="35" t="str">
        <f t="shared" si="47"/>
        <v/>
      </c>
      <c r="BC78" s="35" t="str">
        <f t="shared" si="48"/>
        <v/>
      </c>
      <c r="BD78" s="35" t="str">
        <f t="shared" si="49"/>
        <v>无</v>
      </c>
      <c r="BE78" s="35" t="str">
        <f>IFERROR(LOOKUP(1,-FIND({"创始会员","国际领袖课程","国内领袖课程","1期秒杀","游学免费读","买三送二","2折秒杀"},AB78),{"创始会员","国际领袖课程","国内领袖课程","1期秒杀","游学免费读","买三送二","2折秒杀"}),"")</f>
        <v/>
      </c>
      <c r="BH78" s="27">
        <v>42552</v>
      </c>
      <c r="BS78" t="s">
        <v>535</v>
      </c>
    </row>
    <row r="79" spans="1:71" ht="15" customHeight="1">
      <c r="A79" s="31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08"/>
      <c r="M79" s="208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35" t="str">
        <f t="shared" si="26"/>
        <v/>
      </c>
      <c r="AD79" s="36">
        <f t="shared" si="27"/>
        <v>0</v>
      </c>
      <c r="AE79" s="35" t="str">
        <f t="shared" si="28"/>
        <v/>
      </c>
      <c r="AF79" s="24"/>
      <c r="AG79" s="40">
        <f t="shared" si="29"/>
        <v>0</v>
      </c>
      <c r="AH79" s="36">
        <f t="shared" si="30"/>
        <v>0</v>
      </c>
      <c r="AI79" s="36">
        <f t="shared" si="31"/>
        <v>0</v>
      </c>
      <c r="AJ79" s="35" t="str">
        <f t="shared" si="32"/>
        <v/>
      </c>
      <c r="AK79" s="35" t="str">
        <f t="shared" si="33"/>
        <v/>
      </c>
      <c r="AL79" s="35" t="str">
        <f t="shared" si="34"/>
        <v/>
      </c>
      <c r="AM79" s="35" t="str">
        <f t="shared" si="35"/>
        <v/>
      </c>
      <c r="AN79" s="35" t="str">
        <f t="shared" si="36"/>
        <v/>
      </c>
      <c r="AO79" s="35" t="str">
        <f t="shared" si="37"/>
        <v/>
      </c>
      <c r="AP79" s="35" t="str">
        <f>IF(AJ79="","",VLOOKUP(AN79,[1]Sheet11!E:F,2,0))</f>
        <v/>
      </c>
      <c r="AQ79" s="35" t="str">
        <f>IF(AO79="拼单会员","5年",IF(AJ79="","",VLOOKUP(AM79&amp;AP79,[1]Sheet11!$J$3:$K$17,2)))</f>
        <v/>
      </c>
      <c r="AR79" s="35" t="str">
        <f t="shared" si="38"/>
        <v/>
      </c>
      <c r="AS79" s="35" t="str">
        <f t="shared" si="39"/>
        <v/>
      </c>
      <c r="AT79" s="35" t="str">
        <f t="shared" si="40"/>
        <v/>
      </c>
      <c r="AU79" s="35" t="str">
        <f t="shared" si="41"/>
        <v/>
      </c>
      <c r="AV79" s="35" t="str">
        <f t="shared" si="42"/>
        <v/>
      </c>
      <c r="AW79" s="35" t="str">
        <f t="shared" si="43"/>
        <v/>
      </c>
      <c r="AX79" s="35" t="str">
        <f t="shared" si="44"/>
        <v/>
      </c>
      <c r="AY79" s="35" t="str">
        <f>IF(SUMIF('7-市场业绩'!F:F,AC79,'7-市场业绩'!I:I)&gt;0,"学习卡","老结算")</f>
        <v>老结算</v>
      </c>
      <c r="AZ79" s="35" t="str">
        <f t="shared" si="45"/>
        <v/>
      </c>
      <c r="BA79" s="35" t="str">
        <f t="shared" si="46"/>
        <v>无</v>
      </c>
      <c r="BB79" s="35" t="str">
        <f t="shared" si="47"/>
        <v/>
      </c>
      <c r="BC79" s="35" t="str">
        <f t="shared" si="48"/>
        <v/>
      </c>
      <c r="BD79" s="35" t="str">
        <f t="shared" si="49"/>
        <v>无</v>
      </c>
      <c r="BE79" s="35" t="str">
        <f>IFERROR(LOOKUP(1,-FIND({"创始会员","国际领袖课程","国内领袖课程","1期秒杀","游学免费读","买三送二","2折秒杀"},AB79),{"创始会员","国际领袖课程","国内领袖课程","1期秒杀","游学免费读","买三送二","2折秒杀"}),"")</f>
        <v/>
      </c>
      <c r="BH79" s="27">
        <v>42552</v>
      </c>
      <c r="BS79" t="s">
        <v>536</v>
      </c>
    </row>
    <row r="80" spans="1:71" ht="15" customHeight="1">
      <c r="A80" s="31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08"/>
      <c r="M80" s="208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35" t="str">
        <f t="shared" si="26"/>
        <v/>
      </c>
      <c r="AD80" s="36">
        <f t="shared" si="27"/>
        <v>0</v>
      </c>
      <c r="AE80" s="35" t="str">
        <f t="shared" si="28"/>
        <v/>
      </c>
      <c r="AF80" s="24"/>
      <c r="AG80" s="40">
        <f t="shared" si="29"/>
        <v>0</v>
      </c>
      <c r="AH80" s="36">
        <f t="shared" si="30"/>
        <v>0</v>
      </c>
      <c r="AI80" s="36">
        <f t="shared" si="31"/>
        <v>0</v>
      </c>
      <c r="AJ80" s="35" t="str">
        <f t="shared" si="32"/>
        <v/>
      </c>
      <c r="AK80" s="35" t="str">
        <f t="shared" si="33"/>
        <v/>
      </c>
      <c r="AL80" s="35" t="str">
        <f t="shared" si="34"/>
        <v/>
      </c>
      <c r="AM80" s="35" t="str">
        <f t="shared" si="35"/>
        <v/>
      </c>
      <c r="AN80" s="35" t="str">
        <f t="shared" si="36"/>
        <v/>
      </c>
      <c r="AO80" s="35" t="str">
        <f t="shared" si="37"/>
        <v/>
      </c>
      <c r="AP80" s="35" t="str">
        <f>IF(AJ80="","",VLOOKUP(AN80,[1]Sheet11!E:F,2,0))</f>
        <v/>
      </c>
      <c r="AQ80" s="35" t="str">
        <f>IF(AO80="拼单会员","5年",IF(AJ80="","",VLOOKUP(AM80&amp;AP80,[1]Sheet11!$J$3:$K$17,2)))</f>
        <v/>
      </c>
      <c r="AR80" s="35" t="str">
        <f t="shared" si="38"/>
        <v/>
      </c>
      <c r="AS80" s="35" t="str">
        <f t="shared" si="39"/>
        <v/>
      </c>
      <c r="AT80" s="35" t="str">
        <f t="shared" si="40"/>
        <v/>
      </c>
      <c r="AU80" s="35" t="str">
        <f t="shared" si="41"/>
        <v/>
      </c>
      <c r="AV80" s="35" t="str">
        <f t="shared" si="42"/>
        <v/>
      </c>
      <c r="AW80" s="35" t="str">
        <f t="shared" si="43"/>
        <v/>
      </c>
      <c r="AX80" s="35" t="str">
        <f t="shared" si="44"/>
        <v/>
      </c>
      <c r="AY80" s="35" t="str">
        <f>IF(SUMIF('7-市场业绩'!F:F,AC80,'7-市场业绩'!I:I)&gt;0,"学习卡","老结算")</f>
        <v>老结算</v>
      </c>
      <c r="AZ80" s="35" t="str">
        <f t="shared" si="45"/>
        <v/>
      </c>
      <c r="BA80" s="35" t="str">
        <f t="shared" si="46"/>
        <v>无</v>
      </c>
      <c r="BB80" s="35" t="str">
        <f t="shared" si="47"/>
        <v/>
      </c>
      <c r="BC80" s="35" t="str">
        <f t="shared" si="48"/>
        <v/>
      </c>
      <c r="BD80" s="35" t="str">
        <f t="shared" si="49"/>
        <v>无</v>
      </c>
      <c r="BE80" s="35" t="str">
        <f>IFERROR(LOOKUP(1,-FIND({"创始会员","国际领袖课程","国内领袖课程","1期秒杀","游学免费读","买三送二","2折秒杀"},AB80),{"创始会员","国际领袖课程","国内领袖课程","1期秒杀","游学免费读","买三送二","2折秒杀"}),"")</f>
        <v/>
      </c>
      <c r="BH80" s="27">
        <v>42552</v>
      </c>
      <c r="BS80" t="s">
        <v>537</v>
      </c>
    </row>
    <row r="81" spans="1:71" ht="15" customHeight="1">
      <c r="A81" s="31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08"/>
      <c r="M81" s="208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35" t="str">
        <f t="shared" si="26"/>
        <v/>
      </c>
      <c r="AD81" s="36">
        <f t="shared" si="27"/>
        <v>0</v>
      </c>
      <c r="AE81" s="35" t="str">
        <f t="shared" si="28"/>
        <v/>
      </c>
      <c r="AF81" s="24"/>
      <c r="AG81" s="40">
        <f t="shared" si="29"/>
        <v>0</v>
      </c>
      <c r="AH81" s="36">
        <f t="shared" si="30"/>
        <v>0</v>
      </c>
      <c r="AI81" s="36">
        <f t="shared" si="31"/>
        <v>0</v>
      </c>
      <c r="AJ81" s="35" t="str">
        <f t="shared" si="32"/>
        <v/>
      </c>
      <c r="AK81" s="35" t="str">
        <f t="shared" si="33"/>
        <v/>
      </c>
      <c r="AL81" s="35" t="str">
        <f t="shared" si="34"/>
        <v/>
      </c>
      <c r="AM81" s="35" t="str">
        <f t="shared" si="35"/>
        <v/>
      </c>
      <c r="AN81" s="35" t="str">
        <f t="shared" si="36"/>
        <v/>
      </c>
      <c r="AO81" s="35" t="str">
        <f t="shared" si="37"/>
        <v/>
      </c>
      <c r="AP81" s="35" t="str">
        <f>IF(AJ81="","",VLOOKUP(AN81,[1]Sheet11!E:F,2,0))</f>
        <v/>
      </c>
      <c r="AQ81" s="35" t="str">
        <f>IF(AO81="拼单会员","5年",IF(AJ81="","",VLOOKUP(AM81&amp;AP81,[1]Sheet11!$J$3:$K$17,2)))</f>
        <v/>
      </c>
      <c r="AR81" s="35" t="str">
        <f t="shared" si="38"/>
        <v/>
      </c>
      <c r="AS81" s="35" t="str">
        <f t="shared" si="39"/>
        <v/>
      </c>
      <c r="AT81" s="35" t="str">
        <f t="shared" si="40"/>
        <v/>
      </c>
      <c r="AU81" s="35" t="str">
        <f t="shared" si="41"/>
        <v/>
      </c>
      <c r="AV81" s="35" t="str">
        <f t="shared" si="42"/>
        <v/>
      </c>
      <c r="AW81" s="35" t="str">
        <f t="shared" si="43"/>
        <v/>
      </c>
      <c r="AX81" s="35" t="str">
        <f t="shared" si="44"/>
        <v/>
      </c>
      <c r="AY81" s="35" t="str">
        <f>IF(SUMIF('7-市场业绩'!F:F,AC81,'7-市场业绩'!I:I)&gt;0,"学习卡","老结算")</f>
        <v>老结算</v>
      </c>
      <c r="AZ81" s="35" t="str">
        <f t="shared" si="45"/>
        <v/>
      </c>
      <c r="BA81" s="35" t="str">
        <f t="shared" si="46"/>
        <v>无</v>
      </c>
      <c r="BB81" s="35" t="str">
        <f t="shared" si="47"/>
        <v/>
      </c>
      <c r="BC81" s="35" t="str">
        <f t="shared" si="48"/>
        <v/>
      </c>
      <c r="BD81" s="35" t="str">
        <f t="shared" si="49"/>
        <v>无</v>
      </c>
      <c r="BE81" s="35" t="str">
        <f>IFERROR(LOOKUP(1,-FIND({"创始会员","国际领袖课程","国内领袖课程","1期秒杀","游学免费读","买三送二","2折秒杀"},AB81),{"创始会员","国际领袖课程","国内领袖课程","1期秒杀","游学免费读","买三送二","2折秒杀"}),"")</f>
        <v/>
      </c>
      <c r="BH81" s="27">
        <v>42552</v>
      </c>
      <c r="BS81" t="s">
        <v>538</v>
      </c>
    </row>
    <row r="82" spans="1:71" ht="15" customHeight="1">
      <c r="A82" s="31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08"/>
      <c r="M82" s="208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11"/>
      <c r="AA82" s="25"/>
      <c r="AB82" s="25"/>
      <c r="AC82" s="35" t="str">
        <f t="shared" si="26"/>
        <v/>
      </c>
      <c r="AD82" s="36">
        <f t="shared" si="27"/>
        <v>0</v>
      </c>
      <c r="AE82" s="35" t="str">
        <f t="shared" si="28"/>
        <v/>
      </c>
      <c r="AF82" s="24"/>
      <c r="AG82" s="40">
        <f t="shared" si="29"/>
        <v>0</v>
      </c>
      <c r="AH82" s="36">
        <f t="shared" si="30"/>
        <v>0</v>
      </c>
      <c r="AI82" s="36">
        <f t="shared" si="31"/>
        <v>0</v>
      </c>
      <c r="AJ82" s="35" t="str">
        <f t="shared" si="32"/>
        <v/>
      </c>
      <c r="AK82" s="35" t="str">
        <f t="shared" si="33"/>
        <v/>
      </c>
      <c r="AL82" s="35" t="str">
        <f t="shared" si="34"/>
        <v/>
      </c>
      <c r="AM82" s="35" t="str">
        <f t="shared" si="35"/>
        <v/>
      </c>
      <c r="AN82" s="35" t="str">
        <f t="shared" si="36"/>
        <v/>
      </c>
      <c r="AO82" s="35" t="str">
        <f t="shared" si="37"/>
        <v/>
      </c>
      <c r="AP82" s="35" t="str">
        <f>IF(AJ82="","",VLOOKUP(AN82,[1]Sheet11!E:F,2,0))</f>
        <v/>
      </c>
      <c r="AQ82" s="35" t="str">
        <f>IF(AO82="拼单会员","5年",IF(AJ82="","",VLOOKUP(AM82&amp;AP82,[1]Sheet11!$J$3:$K$17,2)))</f>
        <v/>
      </c>
      <c r="AR82" s="35" t="str">
        <f t="shared" si="38"/>
        <v/>
      </c>
      <c r="AS82" s="35" t="str">
        <f t="shared" si="39"/>
        <v/>
      </c>
      <c r="AT82" s="35" t="str">
        <f t="shared" si="40"/>
        <v/>
      </c>
      <c r="AU82" s="35" t="str">
        <f t="shared" si="41"/>
        <v/>
      </c>
      <c r="AV82" s="35" t="str">
        <f t="shared" si="42"/>
        <v/>
      </c>
      <c r="AW82" s="35" t="str">
        <f t="shared" si="43"/>
        <v/>
      </c>
      <c r="AX82" s="35" t="str">
        <f t="shared" si="44"/>
        <v/>
      </c>
      <c r="AY82" s="35" t="str">
        <f>IF(SUMIF('7-市场业绩'!F:F,AC82,'7-市场业绩'!I:I)&gt;0,"学习卡","老结算")</f>
        <v>老结算</v>
      </c>
      <c r="AZ82" s="35" t="str">
        <f t="shared" si="45"/>
        <v/>
      </c>
      <c r="BA82" s="35" t="str">
        <f t="shared" si="46"/>
        <v>无</v>
      </c>
      <c r="BB82" s="35" t="str">
        <f t="shared" si="47"/>
        <v/>
      </c>
      <c r="BC82" s="35" t="str">
        <f t="shared" si="48"/>
        <v/>
      </c>
      <c r="BD82" s="35" t="str">
        <f t="shared" si="49"/>
        <v>无</v>
      </c>
      <c r="BE82" s="35" t="str">
        <f>IFERROR(LOOKUP(1,-FIND({"创始会员","国际领袖课程","国内领袖课程","1期秒杀","游学免费读","买三送二","2折秒杀"},AB82),{"创始会员","国际领袖课程","国内领袖课程","1期秒杀","游学免费读","买三送二","2折秒杀"}),"")</f>
        <v/>
      </c>
      <c r="BH82" s="27">
        <v>42552</v>
      </c>
      <c r="BS82" t="s">
        <v>539</v>
      </c>
    </row>
    <row r="83" spans="1:71" ht="15" customHeight="1">
      <c r="A83" s="31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08"/>
      <c r="M83" s="208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35" t="str">
        <f t="shared" si="26"/>
        <v/>
      </c>
      <c r="AD83" s="36">
        <f t="shared" si="27"/>
        <v>0</v>
      </c>
      <c r="AE83" s="35" t="str">
        <f t="shared" si="28"/>
        <v/>
      </c>
      <c r="AF83" s="24"/>
      <c r="AG83" s="40">
        <f t="shared" si="29"/>
        <v>0</v>
      </c>
      <c r="AH83" s="36">
        <f t="shared" si="30"/>
        <v>0</v>
      </c>
      <c r="AI83" s="36">
        <f t="shared" si="31"/>
        <v>0</v>
      </c>
      <c r="AJ83" s="35" t="str">
        <f t="shared" si="32"/>
        <v/>
      </c>
      <c r="AK83" s="35" t="str">
        <f t="shared" si="33"/>
        <v/>
      </c>
      <c r="AL83" s="35" t="str">
        <f t="shared" si="34"/>
        <v/>
      </c>
      <c r="AM83" s="35" t="str">
        <f t="shared" si="35"/>
        <v/>
      </c>
      <c r="AN83" s="35" t="str">
        <f t="shared" si="36"/>
        <v/>
      </c>
      <c r="AO83" s="35" t="str">
        <f t="shared" si="37"/>
        <v/>
      </c>
      <c r="AP83" s="35" t="str">
        <f>IF(AJ83="","",VLOOKUP(AN83,[1]Sheet11!E:F,2,0))</f>
        <v/>
      </c>
      <c r="AQ83" s="35" t="str">
        <f>IF(AO83="拼单会员","5年",IF(AJ83="","",VLOOKUP(AM83&amp;AP83,[1]Sheet11!$J$3:$K$17,2)))</f>
        <v/>
      </c>
      <c r="AR83" s="35" t="str">
        <f t="shared" si="38"/>
        <v/>
      </c>
      <c r="AS83" s="35" t="str">
        <f t="shared" si="39"/>
        <v/>
      </c>
      <c r="AT83" s="35" t="str">
        <f t="shared" si="40"/>
        <v/>
      </c>
      <c r="AU83" s="35" t="str">
        <f t="shared" si="41"/>
        <v/>
      </c>
      <c r="AV83" s="35" t="str">
        <f t="shared" si="42"/>
        <v/>
      </c>
      <c r="AW83" s="35" t="str">
        <f t="shared" si="43"/>
        <v/>
      </c>
      <c r="AX83" s="35" t="str">
        <f t="shared" si="44"/>
        <v/>
      </c>
      <c r="AY83" s="35" t="str">
        <f>IF(SUMIF('7-市场业绩'!F:F,AC83,'7-市场业绩'!I:I)&gt;0,"学习卡","老结算")</f>
        <v>老结算</v>
      </c>
      <c r="AZ83" s="35" t="str">
        <f t="shared" si="45"/>
        <v/>
      </c>
      <c r="BA83" s="35" t="str">
        <f t="shared" si="46"/>
        <v>无</v>
      </c>
      <c r="BB83" s="35" t="str">
        <f t="shared" si="47"/>
        <v/>
      </c>
      <c r="BC83" s="35" t="str">
        <f t="shared" si="48"/>
        <v/>
      </c>
      <c r="BD83" s="35" t="str">
        <f t="shared" si="49"/>
        <v>无</v>
      </c>
      <c r="BE83" s="35" t="str">
        <f>IFERROR(LOOKUP(1,-FIND({"创始会员","国际领袖课程","国内领袖课程","1期秒杀","游学免费读","买三送二","2折秒杀"},AB83),{"创始会员","国际领袖课程","国内领袖课程","1期秒杀","游学免费读","买三送二","2折秒杀"}),"")</f>
        <v/>
      </c>
      <c r="BH83" s="27">
        <v>42552</v>
      </c>
      <c r="BS83" t="s">
        <v>540</v>
      </c>
    </row>
    <row r="84" spans="1:71" ht="15" customHeight="1">
      <c r="A84" s="31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08"/>
      <c r="M84" s="208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11"/>
      <c r="AA84" s="25"/>
      <c r="AB84" s="25"/>
      <c r="AC84" s="35" t="str">
        <f t="shared" si="26"/>
        <v/>
      </c>
      <c r="AD84" s="36">
        <f t="shared" si="27"/>
        <v>0</v>
      </c>
      <c r="AE84" s="35" t="str">
        <f t="shared" si="28"/>
        <v/>
      </c>
      <c r="AF84" s="24"/>
      <c r="AG84" s="40">
        <f t="shared" si="29"/>
        <v>0</v>
      </c>
      <c r="AH84" s="36">
        <f t="shared" si="30"/>
        <v>0</v>
      </c>
      <c r="AI84" s="36">
        <f t="shared" si="31"/>
        <v>0</v>
      </c>
      <c r="AJ84" s="35" t="str">
        <f t="shared" si="32"/>
        <v/>
      </c>
      <c r="AK84" s="35" t="str">
        <f t="shared" si="33"/>
        <v/>
      </c>
      <c r="AL84" s="35" t="str">
        <f t="shared" si="34"/>
        <v/>
      </c>
      <c r="AM84" s="35" t="str">
        <f t="shared" si="35"/>
        <v/>
      </c>
      <c r="AN84" s="35" t="str">
        <f t="shared" si="36"/>
        <v/>
      </c>
      <c r="AO84" s="35" t="str">
        <f t="shared" si="37"/>
        <v/>
      </c>
      <c r="AP84" s="35" t="str">
        <f>IF(AJ84="","",VLOOKUP(AN84,[1]Sheet11!E:F,2,0))</f>
        <v/>
      </c>
      <c r="AQ84" s="35" t="str">
        <f>IF(AO84="拼单会员","5年",IF(AJ84="","",VLOOKUP(AM84&amp;AP84,[1]Sheet11!$J$3:$K$17,2)))</f>
        <v/>
      </c>
      <c r="AR84" s="35" t="str">
        <f t="shared" si="38"/>
        <v/>
      </c>
      <c r="AS84" s="35" t="str">
        <f t="shared" si="39"/>
        <v/>
      </c>
      <c r="AT84" s="35" t="str">
        <f t="shared" si="40"/>
        <v/>
      </c>
      <c r="AU84" s="35" t="str">
        <f t="shared" si="41"/>
        <v/>
      </c>
      <c r="AV84" s="35" t="str">
        <f t="shared" si="42"/>
        <v/>
      </c>
      <c r="AW84" s="35" t="str">
        <f t="shared" si="43"/>
        <v/>
      </c>
      <c r="AX84" s="35" t="str">
        <f t="shared" si="44"/>
        <v/>
      </c>
      <c r="AY84" s="35" t="str">
        <f>IF(SUMIF('7-市场业绩'!F:F,AC84,'7-市场业绩'!I:I)&gt;0,"学习卡","老结算")</f>
        <v>老结算</v>
      </c>
      <c r="AZ84" s="35" t="str">
        <f t="shared" si="45"/>
        <v/>
      </c>
      <c r="BA84" s="35" t="str">
        <f t="shared" si="46"/>
        <v>无</v>
      </c>
      <c r="BB84" s="35" t="str">
        <f t="shared" si="47"/>
        <v/>
      </c>
      <c r="BC84" s="35" t="str">
        <f t="shared" si="48"/>
        <v/>
      </c>
      <c r="BD84" s="35" t="str">
        <f t="shared" si="49"/>
        <v>无</v>
      </c>
      <c r="BE84" s="35" t="str">
        <f>IFERROR(LOOKUP(1,-FIND({"创始会员","国际领袖课程","国内领袖课程","1期秒杀","游学免费读","买三送二","2折秒杀"},AB84),{"创始会员","国际领袖课程","国内领袖课程","1期秒杀","游学免费读","买三送二","2折秒杀"}),"")</f>
        <v/>
      </c>
      <c r="BH84" s="27">
        <v>42552</v>
      </c>
      <c r="BS84" t="s">
        <v>541</v>
      </c>
    </row>
    <row r="85" spans="1:71" ht="15" customHeight="1">
      <c r="A85" s="31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08"/>
      <c r="M85" s="208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35" t="str">
        <f t="shared" si="26"/>
        <v/>
      </c>
      <c r="AD85" s="36">
        <f t="shared" si="27"/>
        <v>0</v>
      </c>
      <c r="AE85" s="35" t="str">
        <f t="shared" si="28"/>
        <v/>
      </c>
      <c r="AF85" s="24"/>
      <c r="AG85" s="40">
        <f t="shared" si="29"/>
        <v>0</v>
      </c>
      <c r="AH85" s="36">
        <f t="shared" si="30"/>
        <v>0</v>
      </c>
      <c r="AI85" s="36">
        <f t="shared" si="31"/>
        <v>0</v>
      </c>
      <c r="AJ85" s="35" t="str">
        <f t="shared" si="32"/>
        <v/>
      </c>
      <c r="AK85" s="35" t="str">
        <f t="shared" si="33"/>
        <v/>
      </c>
      <c r="AL85" s="35" t="str">
        <f t="shared" si="34"/>
        <v/>
      </c>
      <c r="AM85" s="35" t="str">
        <f t="shared" si="35"/>
        <v/>
      </c>
      <c r="AN85" s="35" t="str">
        <f t="shared" si="36"/>
        <v/>
      </c>
      <c r="AO85" s="35" t="str">
        <f t="shared" si="37"/>
        <v/>
      </c>
      <c r="AP85" s="35" t="str">
        <f>IF(AJ85="","",VLOOKUP(AN85,[1]Sheet11!E:F,2,0))</f>
        <v/>
      </c>
      <c r="AQ85" s="35" t="str">
        <f>IF(AO85="拼单会员","5年",IF(AJ85="","",VLOOKUP(AM85&amp;AP85,[1]Sheet11!$J$3:$K$17,2)))</f>
        <v/>
      </c>
      <c r="AR85" s="35" t="str">
        <f t="shared" si="38"/>
        <v/>
      </c>
      <c r="AS85" s="35" t="str">
        <f t="shared" si="39"/>
        <v/>
      </c>
      <c r="AT85" s="35" t="str">
        <f t="shared" si="40"/>
        <v/>
      </c>
      <c r="AU85" s="35" t="str">
        <f t="shared" si="41"/>
        <v/>
      </c>
      <c r="AV85" s="35" t="str">
        <f t="shared" si="42"/>
        <v/>
      </c>
      <c r="AW85" s="35" t="str">
        <f t="shared" si="43"/>
        <v/>
      </c>
      <c r="AX85" s="35" t="str">
        <f t="shared" si="44"/>
        <v/>
      </c>
      <c r="AY85" s="35" t="str">
        <f>IF(SUMIF('7-市场业绩'!F:F,AC85,'7-市场业绩'!I:I)&gt;0,"学习卡","老结算")</f>
        <v>老结算</v>
      </c>
      <c r="AZ85" s="35" t="str">
        <f t="shared" si="45"/>
        <v/>
      </c>
      <c r="BA85" s="35" t="str">
        <f t="shared" si="46"/>
        <v>无</v>
      </c>
      <c r="BB85" s="35" t="str">
        <f t="shared" si="47"/>
        <v/>
      </c>
      <c r="BC85" s="35" t="str">
        <f t="shared" si="48"/>
        <v/>
      </c>
      <c r="BD85" s="35" t="str">
        <f t="shared" si="49"/>
        <v>无</v>
      </c>
      <c r="BE85" s="35" t="str">
        <f>IFERROR(LOOKUP(1,-FIND({"创始会员","国际领袖课程","国内领袖课程","1期秒杀","游学免费读","买三送二","2折秒杀"},AB85),{"创始会员","国际领袖课程","国内领袖课程","1期秒杀","游学免费读","买三送二","2折秒杀"}),"")</f>
        <v/>
      </c>
      <c r="BH85" s="27">
        <v>42552</v>
      </c>
      <c r="BS85" t="s">
        <v>542</v>
      </c>
    </row>
    <row r="86" spans="1:71" ht="15" customHeight="1">
      <c r="A86" s="31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08"/>
      <c r="M86" s="208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35" t="str">
        <f t="shared" si="26"/>
        <v/>
      </c>
      <c r="AD86" s="36">
        <f t="shared" si="27"/>
        <v>0</v>
      </c>
      <c r="AE86" s="35" t="str">
        <f t="shared" si="28"/>
        <v/>
      </c>
      <c r="AF86" s="24"/>
      <c r="AG86" s="40">
        <f t="shared" si="29"/>
        <v>0</v>
      </c>
      <c r="AH86" s="36">
        <f t="shared" si="30"/>
        <v>0</v>
      </c>
      <c r="AI86" s="36">
        <f t="shared" si="31"/>
        <v>0</v>
      </c>
      <c r="AJ86" s="35" t="str">
        <f t="shared" si="32"/>
        <v/>
      </c>
      <c r="AK86" s="35" t="str">
        <f t="shared" si="33"/>
        <v/>
      </c>
      <c r="AL86" s="35" t="str">
        <f t="shared" si="34"/>
        <v/>
      </c>
      <c r="AM86" s="35" t="str">
        <f t="shared" si="35"/>
        <v/>
      </c>
      <c r="AN86" s="35" t="str">
        <f t="shared" si="36"/>
        <v/>
      </c>
      <c r="AO86" s="35" t="str">
        <f t="shared" si="37"/>
        <v/>
      </c>
      <c r="AP86" s="35" t="str">
        <f>IF(AJ86="","",VLOOKUP(AN86,[1]Sheet11!E:F,2,0))</f>
        <v/>
      </c>
      <c r="AQ86" s="35" t="str">
        <f>IF(AO86="拼单会员","5年",IF(AJ86="","",VLOOKUP(AM86&amp;AP86,[1]Sheet11!$J$3:$K$17,2)))</f>
        <v/>
      </c>
      <c r="AR86" s="35" t="str">
        <f t="shared" si="38"/>
        <v/>
      </c>
      <c r="AS86" s="35" t="str">
        <f t="shared" si="39"/>
        <v/>
      </c>
      <c r="AT86" s="35" t="str">
        <f t="shared" si="40"/>
        <v/>
      </c>
      <c r="AU86" s="35" t="str">
        <f t="shared" si="41"/>
        <v/>
      </c>
      <c r="AV86" s="35" t="str">
        <f t="shared" si="42"/>
        <v/>
      </c>
      <c r="AW86" s="35" t="str">
        <f t="shared" si="43"/>
        <v/>
      </c>
      <c r="AX86" s="35" t="str">
        <f t="shared" si="44"/>
        <v/>
      </c>
      <c r="AY86" s="35" t="str">
        <f>IF(SUMIF('7-市场业绩'!F:F,AC86,'7-市场业绩'!I:I)&gt;0,"学习卡","老结算")</f>
        <v>老结算</v>
      </c>
      <c r="AZ86" s="35" t="str">
        <f t="shared" si="45"/>
        <v/>
      </c>
      <c r="BA86" s="35" t="str">
        <f t="shared" si="46"/>
        <v>无</v>
      </c>
      <c r="BB86" s="35" t="str">
        <f t="shared" si="47"/>
        <v/>
      </c>
      <c r="BC86" s="35" t="str">
        <f t="shared" si="48"/>
        <v/>
      </c>
      <c r="BD86" s="35" t="str">
        <f t="shared" si="49"/>
        <v>无</v>
      </c>
      <c r="BE86" s="35" t="str">
        <f>IFERROR(LOOKUP(1,-FIND({"创始会员","国际领袖课程","国内领袖课程","1期秒杀","游学免费读","买三送二","2折秒杀"},AB86),{"创始会员","国际领袖课程","国内领袖课程","1期秒杀","游学免费读","买三送二","2折秒杀"}),"")</f>
        <v/>
      </c>
      <c r="BH86" s="27">
        <v>42552</v>
      </c>
      <c r="BS86" t="s">
        <v>543</v>
      </c>
    </row>
    <row r="87" spans="1:71" ht="15" customHeight="1">
      <c r="A87" s="31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08"/>
      <c r="M87" s="208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35" t="str">
        <f t="shared" si="26"/>
        <v/>
      </c>
      <c r="AD87" s="36">
        <f t="shared" si="27"/>
        <v>0</v>
      </c>
      <c r="AE87" s="35" t="str">
        <f t="shared" si="28"/>
        <v/>
      </c>
      <c r="AF87" s="24"/>
      <c r="AG87" s="40">
        <f t="shared" si="29"/>
        <v>0</v>
      </c>
      <c r="AH87" s="36">
        <f t="shared" si="30"/>
        <v>0</v>
      </c>
      <c r="AI87" s="36">
        <f t="shared" si="31"/>
        <v>0</v>
      </c>
      <c r="AJ87" s="35" t="str">
        <f t="shared" si="32"/>
        <v/>
      </c>
      <c r="AK87" s="35" t="str">
        <f t="shared" si="33"/>
        <v/>
      </c>
      <c r="AL87" s="35" t="str">
        <f t="shared" si="34"/>
        <v/>
      </c>
      <c r="AM87" s="35" t="str">
        <f t="shared" si="35"/>
        <v/>
      </c>
      <c r="AN87" s="35" t="str">
        <f t="shared" si="36"/>
        <v/>
      </c>
      <c r="AO87" s="35" t="str">
        <f t="shared" si="37"/>
        <v/>
      </c>
      <c r="AP87" s="35" t="str">
        <f>IF(AJ87="","",VLOOKUP(AN87,[1]Sheet11!E:F,2,0))</f>
        <v/>
      </c>
      <c r="AQ87" s="35" t="str">
        <f>IF(AO87="拼单会员","5年",IF(AJ87="","",VLOOKUP(AM87&amp;AP87,[1]Sheet11!$J$3:$K$17,2)))</f>
        <v/>
      </c>
      <c r="AR87" s="35" t="str">
        <f t="shared" si="38"/>
        <v/>
      </c>
      <c r="AS87" s="35" t="str">
        <f t="shared" si="39"/>
        <v/>
      </c>
      <c r="AT87" s="35" t="str">
        <f t="shared" si="40"/>
        <v/>
      </c>
      <c r="AU87" s="35" t="str">
        <f t="shared" si="41"/>
        <v/>
      </c>
      <c r="AV87" s="35" t="str">
        <f t="shared" si="42"/>
        <v/>
      </c>
      <c r="AW87" s="35" t="str">
        <f t="shared" si="43"/>
        <v/>
      </c>
      <c r="AX87" s="35" t="str">
        <f t="shared" si="44"/>
        <v/>
      </c>
      <c r="AY87" s="35" t="str">
        <f>IF(SUMIF('7-市场业绩'!F:F,AC87,'7-市场业绩'!I:I)&gt;0,"学习卡","老结算")</f>
        <v>老结算</v>
      </c>
      <c r="AZ87" s="35" t="str">
        <f t="shared" si="45"/>
        <v/>
      </c>
      <c r="BA87" s="35" t="str">
        <f t="shared" si="46"/>
        <v>无</v>
      </c>
      <c r="BB87" s="35" t="str">
        <f t="shared" si="47"/>
        <v/>
      </c>
      <c r="BC87" s="35" t="str">
        <f t="shared" si="48"/>
        <v/>
      </c>
      <c r="BD87" s="35" t="str">
        <f t="shared" si="49"/>
        <v>无</v>
      </c>
      <c r="BE87" s="35" t="str">
        <f>IFERROR(LOOKUP(1,-FIND({"创始会员","国际领袖课程","国内领袖课程","1期秒杀","游学免费读","买三送二","2折秒杀"},AB87),{"创始会员","国际领袖课程","国内领袖课程","1期秒杀","游学免费读","买三送二","2折秒杀"}),"")</f>
        <v/>
      </c>
      <c r="BH87" s="27">
        <v>42552</v>
      </c>
      <c r="BS87" t="s">
        <v>11</v>
      </c>
    </row>
    <row r="88" spans="1:71" ht="15" customHeight="1">
      <c r="A88" s="31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08"/>
      <c r="M88" s="208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35" t="str">
        <f t="shared" si="26"/>
        <v/>
      </c>
      <c r="AD88" s="36">
        <f t="shared" si="27"/>
        <v>0</v>
      </c>
      <c r="AE88" s="35" t="str">
        <f t="shared" si="28"/>
        <v/>
      </c>
      <c r="AF88" s="24"/>
      <c r="AG88" s="40">
        <f t="shared" si="29"/>
        <v>0</v>
      </c>
      <c r="AH88" s="36">
        <f t="shared" si="30"/>
        <v>0</v>
      </c>
      <c r="AI88" s="36">
        <f t="shared" si="31"/>
        <v>0</v>
      </c>
      <c r="AJ88" s="35" t="str">
        <f t="shared" si="32"/>
        <v/>
      </c>
      <c r="AK88" s="35" t="str">
        <f t="shared" si="33"/>
        <v/>
      </c>
      <c r="AL88" s="35" t="str">
        <f t="shared" si="34"/>
        <v/>
      </c>
      <c r="AM88" s="35" t="str">
        <f t="shared" si="35"/>
        <v/>
      </c>
      <c r="AN88" s="35" t="str">
        <f t="shared" si="36"/>
        <v/>
      </c>
      <c r="AO88" s="35" t="str">
        <f t="shared" si="37"/>
        <v/>
      </c>
      <c r="AP88" s="35" t="str">
        <f>IF(AJ88="","",VLOOKUP(AN88,[1]Sheet11!E:F,2,0))</f>
        <v/>
      </c>
      <c r="AQ88" s="35" t="str">
        <f>IF(AO88="拼单会员","5年",IF(AJ88="","",VLOOKUP(AM88&amp;AP88,[1]Sheet11!$J$3:$K$17,2)))</f>
        <v/>
      </c>
      <c r="AR88" s="35" t="str">
        <f t="shared" si="38"/>
        <v/>
      </c>
      <c r="AS88" s="35" t="str">
        <f t="shared" si="39"/>
        <v/>
      </c>
      <c r="AT88" s="35" t="str">
        <f t="shared" si="40"/>
        <v/>
      </c>
      <c r="AU88" s="35" t="str">
        <f t="shared" si="41"/>
        <v/>
      </c>
      <c r="AV88" s="35" t="str">
        <f t="shared" si="42"/>
        <v/>
      </c>
      <c r="AW88" s="35" t="str">
        <f t="shared" si="43"/>
        <v/>
      </c>
      <c r="AX88" s="35" t="str">
        <f t="shared" si="44"/>
        <v/>
      </c>
      <c r="AY88" s="35" t="str">
        <f>IF(SUMIF('7-市场业绩'!F:F,AC88,'7-市场业绩'!I:I)&gt;0,"学习卡","老结算")</f>
        <v>老结算</v>
      </c>
      <c r="AZ88" s="35" t="str">
        <f t="shared" si="45"/>
        <v/>
      </c>
      <c r="BA88" s="35" t="str">
        <f t="shared" si="46"/>
        <v>无</v>
      </c>
      <c r="BB88" s="35" t="str">
        <f t="shared" si="47"/>
        <v/>
      </c>
      <c r="BC88" s="35" t="str">
        <f t="shared" si="48"/>
        <v/>
      </c>
      <c r="BD88" s="35" t="str">
        <f t="shared" si="49"/>
        <v>无</v>
      </c>
      <c r="BE88" s="35" t="str">
        <f>IFERROR(LOOKUP(1,-FIND({"创始会员","国际领袖课程","国内领袖课程","1期秒杀","游学免费读","买三送二","2折秒杀"},AB88),{"创始会员","国际领袖课程","国内领袖课程","1期秒杀","游学免费读","买三送二","2折秒杀"}),"")</f>
        <v/>
      </c>
      <c r="BH88" s="27">
        <v>42552</v>
      </c>
      <c r="BS88" t="s">
        <v>462</v>
      </c>
    </row>
    <row r="89" spans="1:71" ht="15" customHeight="1">
      <c r="A89" s="31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08"/>
      <c r="M89" s="208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11"/>
      <c r="AA89" s="25"/>
      <c r="AB89" s="25"/>
      <c r="AC89" s="35" t="str">
        <f t="shared" si="26"/>
        <v/>
      </c>
      <c r="AD89" s="36">
        <f t="shared" si="27"/>
        <v>0</v>
      </c>
      <c r="AE89" s="35" t="str">
        <f t="shared" si="28"/>
        <v/>
      </c>
      <c r="AF89" s="24"/>
      <c r="AG89" s="40">
        <f t="shared" si="29"/>
        <v>0</v>
      </c>
      <c r="AH89" s="36">
        <f t="shared" si="30"/>
        <v>0</v>
      </c>
      <c r="AI89" s="36">
        <f t="shared" si="31"/>
        <v>0</v>
      </c>
      <c r="AJ89" s="35" t="str">
        <f t="shared" si="32"/>
        <v/>
      </c>
      <c r="AK89" s="35" t="str">
        <f t="shared" si="33"/>
        <v/>
      </c>
      <c r="AL89" s="35" t="str">
        <f t="shared" si="34"/>
        <v/>
      </c>
      <c r="AM89" s="35" t="str">
        <f t="shared" si="35"/>
        <v/>
      </c>
      <c r="AN89" s="35" t="str">
        <f t="shared" si="36"/>
        <v/>
      </c>
      <c r="AO89" s="35" t="str">
        <f t="shared" si="37"/>
        <v/>
      </c>
      <c r="AP89" s="35" t="str">
        <f>IF(AJ89="","",VLOOKUP(AN89,[1]Sheet11!E:F,2,0))</f>
        <v/>
      </c>
      <c r="AQ89" s="35" t="str">
        <f>IF(AO89="拼单会员","5年",IF(AJ89="","",VLOOKUP(AM89&amp;AP89,[1]Sheet11!$J$3:$K$17,2)))</f>
        <v/>
      </c>
      <c r="AR89" s="35" t="str">
        <f t="shared" si="38"/>
        <v/>
      </c>
      <c r="AS89" s="35" t="str">
        <f t="shared" si="39"/>
        <v/>
      </c>
      <c r="AT89" s="35" t="str">
        <f t="shared" si="40"/>
        <v/>
      </c>
      <c r="AU89" s="35" t="str">
        <f t="shared" si="41"/>
        <v/>
      </c>
      <c r="AV89" s="35" t="str">
        <f t="shared" si="42"/>
        <v/>
      </c>
      <c r="AW89" s="35" t="str">
        <f t="shared" si="43"/>
        <v/>
      </c>
      <c r="AX89" s="35" t="str">
        <f t="shared" si="44"/>
        <v/>
      </c>
      <c r="AY89" s="35" t="str">
        <f>IF(SUMIF('7-市场业绩'!F:F,AC89,'7-市场业绩'!I:I)&gt;0,"学习卡","老结算")</f>
        <v>老结算</v>
      </c>
      <c r="AZ89" s="35" t="str">
        <f t="shared" si="45"/>
        <v/>
      </c>
      <c r="BA89" s="35" t="str">
        <f t="shared" si="46"/>
        <v>无</v>
      </c>
      <c r="BB89" s="35" t="str">
        <f t="shared" si="47"/>
        <v/>
      </c>
      <c r="BC89" s="35" t="str">
        <f t="shared" si="48"/>
        <v/>
      </c>
      <c r="BD89" s="35" t="str">
        <f t="shared" si="49"/>
        <v>无</v>
      </c>
      <c r="BE89" s="35" t="str">
        <f>IFERROR(LOOKUP(1,-FIND({"创始会员","国际领袖课程","国内领袖课程","1期秒杀","游学免费读","买三送二","2折秒杀"},AB89),{"创始会员","国际领袖课程","国内领袖课程","1期秒杀","游学免费读","买三送二","2折秒杀"}),"")</f>
        <v/>
      </c>
      <c r="BH89" s="27">
        <v>42552</v>
      </c>
      <c r="BS89" t="s">
        <v>544</v>
      </c>
    </row>
    <row r="90" spans="1:71" ht="15" customHeight="1">
      <c r="A90" s="31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08"/>
      <c r="M90" s="208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35" t="str">
        <f t="shared" si="26"/>
        <v/>
      </c>
      <c r="AD90" s="36">
        <f t="shared" si="27"/>
        <v>0</v>
      </c>
      <c r="AE90" s="35" t="str">
        <f t="shared" si="28"/>
        <v/>
      </c>
      <c r="AF90" s="24"/>
      <c r="AG90" s="40">
        <f t="shared" si="29"/>
        <v>0</v>
      </c>
      <c r="AH90" s="36">
        <f t="shared" si="30"/>
        <v>0</v>
      </c>
      <c r="AI90" s="36">
        <f t="shared" si="31"/>
        <v>0</v>
      </c>
      <c r="AJ90" s="35" t="str">
        <f t="shared" si="32"/>
        <v/>
      </c>
      <c r="AK90" s="35" t="str">
        <f t="shared" si="33"/>
        <v/>
      </c>
      <c r="AL90" s="35" t="str">
        <f t="shared" si="34"/>
        <v/>
      </c>
      <c r="AM90" s="35" t="str">
        <f t="shared" si="35"/>
        <v/>
      </c>
      <c r="AN90" s="35" t="str">
        <f t="shared" si="36"/>
        <v/>
      </c>
      <c r="AO90" s="35" t="str">
        <f t="shared" si="37"/>
        <v/>
      </c>
      <c r="AP90" s="35" t="str">
        <f>IF(AJ90="","",VLOOKUP(AN90,[1]Sheet11!E:F,2,0))</f>
        <v/>
      </c>
      <c r="AQ90" s="35" t="str">
        <f>IF(AO90="拼单会员","5年",IF(AJ90="","",VLOOKUP(AM90&amp;AP90,[1]Sheet11!$J$3:$K$17,2)))</f>
        <v/>
      </c>
      <c r="AR90" s="35" t="str">
        <f t="shared" si="38"/>
        <v/>
      </c>
      <c r="AS90" s="35" t="str">
        <f t="shared" si="39"/>
        <v/>
      </c>
      <c r="AT90" s="35" t="str">
        <f t="shared" si="40"/>
        <v/>
      </c>
      <c r="AU90" s="35" t="str">
        <f t="shared" si="41"/>
        <v/>
      </c>
      <c r="AV90" s="35" t="str">
        <f t="shared" si="42"/>
        <v/>
      </c>
      <c r="AW90" s="35" t="str">
        <f t="shared" si="43"/>
        <v/>
      </c>
      <c r="AX90" s="35" t="str">
        <f t="shared" si="44"/>
        <v/>
      </c>
      <c r="AY90" s="35" t="str">
        <f>IF(SUMIF('7-市场业绩'!F:F,AC90,'7-市场业绩'!I:I)&gt;0,"学习卡","老结算")</f>
        <v>老结算</v>
      </c>
      <c r="AZ90" s="35" t="str">
        <f t="shared" si="45"/>
        <v/>
      </c>
      <c r="BA90" s="35" t="str">
        <f t="shared" si="46"/>
        <v>无</v>
      </c>
      <c r="BB90" s="35" t="str">
        <f t="shared" si="47"/>
        <v/>
      </c>
      <c r="BC90" s="35" t="str">
        <f t="shared" si="48"/>
        <v/>
      </c>
      <c r="BD90" s="35" t="str">
        <f t="shared" si="49"/>
        <v>无</v>
      </c>
      <c r="BE90" s="35" t="str">
        <f>IFERROR(LOOKUP(1,-FIND({"创始会员","国际领袖课程","国内领袖课程","1期秒杀","游学免费读","买三送二","2折秒杀"},AB90),{"创始会员","国际领袖课程","国内领袖课程","1期秒杀","游学免费读","买三送二","2折秒杀"}),"")</f>
        <v/>
      </c>
      <c r="BH90" s="27">
        <v>42552</v>
      </c>
      <c r="BS90" t="s">
        <v>545</v>
      </c>
    </row>
    <row r="91" spans="1:71" ht="15" customHeight="1">
      <c r="A91" s="31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08"/>
      <c r="M91" s="208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35" t="str">
        <f t="shared" si="26"/>
        <v/>
      </c>
      <c r="AD91" s="36">
        <f t="shared" si="27"/>
        <v>0</v>
      </c>
      <c r="AE91" s="35" t="str">
        <f t="shared" si="28"/>
        <v/>
      </c>
      <c r="AF91" s="24"/>
      <c r="AG91" s="40">
        <f t="shared" si="29"/>
        <v>0</v>
      </c>
      <c r="AH91" s="36">
        <f t="shared" si="30"/>
        <v>0</v>
      </c>
      <c r="AI91" s="36">
        <f t="shared" si="31"/>
        <v>0</v>
      </c>
      <c r="AJ91" s="35" t="str">
        <f t="shared" si="32"/>
        <v/>
      </c>
      <c r="AK91" s="35" t="str">
        <f t="shared" si="33"/>
        <v/>
      </c>
      <c r="AL91" s="35" t="str">
        <f t="shared" si="34"/>
        <v/>
      </c>
      <c r="AM91" s="35" t="str">
        <f t="shared" si="35"/>
        <v/>
      </c>
      <c r="AN91" s="35" t="str">
        <f t="shared" si="36"/>
        <v/>
      </c>
      <c r="AO91" s="35" t="str">
        <f t="shared" si="37"/>
        <v/>
      </c>
      <c r="AP91" s="35" t="str">
        <f>IF(AJ91="","",VLOOKUP(AN91,[1]Sheet11!E:F,2,0))</f>
        <v/>
      </c>
      <c r="AQ91" s="35" t="str">
        <f>IF(AO91="拼单会员","5年",IF(AJ91="","",VLOOKUP(AM91&amp;AP91,[1]Sheet11!$J$3:$K$17,2)))</f>
        <v/>
      </c>
      <c r="AR91" s="35" t="str">
        <f t="shared" si="38"/>
        <v/>
      </c>
      <c r="AS91" s="35" t="str">
        <f t="shared" si="39"/>
        <v/>
      </c>
      <c r="AT91" s="35" t="str">
        <f t="shared" si="40"/>
        <v/>
      </c>
      <c r="AU91" s="35" t="str">
        <f t="shared" si="41"/>
        <v/>
      </c>
      <c r="AV91" s="35" t="str">
        <f t="shared" si="42"/>
        <v/>
      </c>
      <c r="AW91" s="35" t="str">
        <f t="shared" si="43"/>
        <v/>
      </c>
      <c r="AX91" s="35" t="str">
        <f t="shared" si="44"/>
        <v/>
      </c>
      <c r="AY91" s="35" t="str">
        <f>IF(SUMIF('7-市场业绩'!F:F,AC91,'7-市场业绩'!I:I)&gt;0,"学习卡","老结算")</f>
        <v>老结算</v>
      </c>
      <c r="AZ91" s="35" t="str">
        <f t="shared" si="45"/>
        <v/>
      </c>
      <c r="BA91" s="35" t="str">
        <f t="shared" si="46"/>
        <v>无</v>
      </c>
      <c r="BB91" s="35" t="str">
        <f t="shared" si="47"/>
        <v/>
      </c>
      <c r="BC91" s="35" t="str">
        <f t="shared" si="48"/>
        <v/>
      </c>
      <c r="BD91" s="35" t="str">
        <f t="shared" si="49"/>
        <v>无</v>
      </c>
      <c r="BE91" s="35" t="str">
        <f>IFERROR(LOOKUP(1,-FIND({"创始会员","国际领袖课程","国内领袖课程","1期秒杀","游学免费读","买三送二","2折秒杀"},AB91),{"创始会员","国际领袖课程","国内领袖课程","1期秒杀","游学免费读","买三送二","2折秒杀"}),"")</f>
        <v/>
      </c>
      <c r="BH91" s="27">
        <v>42552</v>
      </c>
      <c r="BS91" t="s">
        <v>11</v>
      </c>
    </row>
    <row r="92" spans="1:71" ht="15" customHeight="1">
      <c r="A92" s="31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08"/>
      <c r="M92" s="208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12"/>
      <c r="AA92" s="25"/>
      <c r="AB92" s="25"/>
      <c r="AC92" s="35" t="str">
        <f t="shared" si="26"/>
        <v/>
      </c>
      <c r="AD92" s="36">
        <f t="shared" si="27"/>
        <v>0</v>
      </c>
      <c r="AE92" s="35" t="str">
        <f t="shared" si="28"/>
        <v/>
      </c>
      <c r="AF92" s="24"/>
      <c r="AG92" s="40">
        <f t="shared" si="29"/>
        <v>0</v>
      </c>
      <c r="AH92" s="36">
        <f t="shared" si="30"/>
        <v>0</v>
      </c>
      <c r="AI92" s="36">
        <f t="shared" si="31"/>
        <v>0</v>
      </c>
      <c r="AJ92" s="35" t="str">
        <f t="shared" si="32"/>
        <v/>
      </c>
      <c r="AK92" s="35" t="str">
        <f t="shared" si="33"/>
        <v/>
      </c>
      <c r="AL92" s="35" t="str">
        <f t="shared" si="34"/>
        <v/>
      </c>
      <c r="AM92" s="35" t="str">
        <f t="shared" si="35"/>
        <v/>
      </c>
      <c r="AN92" s="35" t="str">
        <f t="shared" si="36"/>
        <v/>
      </c>
      <c r="AO92" s="35" t="str">
        <f t="shared" si="37"/>
        <v/>
      </c>
      <c r="AP92" s="35" t="str">
        <f>IF(AJ92="","",VLOOKUP(AN92,[1]Sheet11!E:F,2,0))</f>
        <v/>
      </c>
      <c r="AQ92" s="35" t="str">
        <f>IF(AO92="拼单会员","5年",IF(AJ92="","",VLOOKUP(AM92&amp;AP92,[1]Sheet11!$J$3:$K$17,2)))</f>
        <v/>
      </c>
      <c r="AR92" s="35" t="str">
        <f t="shared" si="38"/>
        <v/>
      </c>
      <c r="AS92" s="35" t="str">
        <f t="shared" si="39"/>
        <v/>
      </c>
      <c r="AT92" s="35" t="str">
        <f t="shared" si="40"/>
        <v/>
      </c>
      <c r="AU92" s="35" t="str">
        <f t="shared" si="41"/>
        <v/>
      </c>
      <c r="AV92" s="35" t="str">
        <f t="shared" si="42"/>
        <v/>
      </c>
      <c r="AW92" s="35" t="str">
        <f t="shared" si="43"/>
        <v/>
      </c>
      <c r="AX92" s="35" t="str">
        <f t="shared" si="44"/>
        <v/>
      </c>
      <c r="AY92" s="35" t="str">
        <f>IF(SUMIF('7-市场业绩'!F:F,AC92,'7-市场业绩'!I:I)&gt;0,"学习卡","老结算")</f>
        <v>老结算</v>
      </c>
      <c r="AZ92" s="35" t="str">
        <f t="shared" si="45"/>
        <v/>
      </c>
      <c r="BA92" s="35" t="str">
        <f t="shared" si="46"/>
        <v>无</v>
      </c>
      <c r="BB92" s="35" t="str">
        <f t="shared" si="47"/>
        <v/>
      </c>
      <c r="BC92" s="35" t="str">
        <f t="shared" si="48"/>
        <v/>
      </c>
      <c r="BD92" s="35" t="str">
        <f t="shared" si="49"/>
        <v>无</v>
      </c>
      <c r="BE92" s="35" t="str">
        <f>IFERROR(LOOKUP(1,-FIND({"创始会员","国际领袖课程","国内领袖课程","1期秒杀","游学免费读","买三送二","2折秒杀"},AB92),{"创始会员","国际领袖课程","国内领袖课程","1期秒杀","游学免费读","买三送二","2折秒杀"}),"")</f>
        <v/>
      </c>
      <c r="BH92" s="27">
        <v>42552</v>
      </c>
      <c r="BS92" t="s">
        <v>462</v>
      </c>
    </row>
    <row r="93" spans="1:71" ht="15" customHeight="1">
      <c r="A93" s="31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08"/>
      <c r="M93" s="208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35" t="str">
        <f t="shared" si="26"/>
        <v/>
      </c>
      <c r="AD93" s="36">
        <f t="shared" si="27"/>
        <v>0</v>
      </c>
      <c r="AE93" s="35" t="str">
        <f t="shared" si="28"/>
        <v/>
      </c>
      <c r="AF93" s="24"/>
      <c r="AG93" s="40">
        <f t="shared" si="29"/>
        <v>0</v>
      </c>
      <c r="AH93" s="36">
        <f t="shared" si="30"/>
        <v>0</v>
      </c>
      <c r="AI93" s="36">
        <f t="shared" si="31"/>
        <v>0</v>
      </c>
      <c r="AJ93" s="35" t="str">
        <f t="shared" si="32"/>
        <v/>
      </c>
      <c r="AK93" s="35" t="str">
        <f t="shared" si="33"/>
        <v/>
      </c>
      <c r="AL93" s="35" t="str">
        <f t="shared" si="34"/>
        <v/>
      </c>
      <c r="AM93" s="35" t="str">
        <f t="shared" si="35"/>
        <v/>
      </c>
      <c r="AN93" s="35" t="str">
        <f t="shared" si="36"/>
        <v/>
      </c>
      <c r="AO93" s="35" t="str">
        <f t="shared" si="37"/>
        <v/>
      </c>
      <c r="AP93" s="35" t="str">
        <f>IF(AJ93="","",VLOOKUP(AN93,[1]Sheet11!E:F,2,0))</f>
        <v/>
      </c>
      <c r="AQ93" s="35" t="str">
        <f>IF(AO93="拼单会员","5年",IF(AJ93="","",VLOOKUP(AM93&amp;AP93,[1]Sheet11!$J$3:$K$17,2)))</f>
        <v/>
      </c>
      <c r="AR93" s="35" t="str">
        <f t="shared" si="38"/>
        <v/>
      </c>
      <c r="AS93" s="35" t="str">
        <f t="shared" si="39"/>
        <v/>
      </c>
      <c r="AT93" s="35" t="str">
        <f t="shared" si="40"/>
        <v/>
      </c>
      <c r="AU93" s="35" t="str">
        <f t="shared" si="41"/>
        <v/>
      </c>
      <c r="AV93" s="35" t="str">
        <f t="shared" si="42"/>
        <v/>
      </c>
      <c r="AW93" s="35" t="str">
        <f t="shared" si="43"/>
        <v/>
      </c>
      <c r="AX93" s="35" t="str">
        <f t="shared" si="44"/>
        <v/>
      </c>
      <c r="AY93" s="35" t="str">
        <f>IF(SUMIF('7-市场业绩'!F:F,AC93,'7-市场业绩'!I:I)&gt;0,"学习卡","老结算")</f>
        <v>老结算</v>
      </c>
      <c r="AZ93" s="35" t="str">
        <f t="shared" si="45"/>
        <v/>
      </c>
      <c r="BA93" s="35" t="str">
        <f t="shared" si="46"/>
        <v>无</v>
      </c>
      <c r="BB93" s="35" t="str">
        <f t="shared" si="47"/>
        <v/>
      </c>
      <c r="BC93" s="35" t="str">
        <f t="shared" si="48"/>
        <v/>
      </c>
      <c r="BD93" s="35" t="str">
        <f t="shared" si="49"/>
        <v>无</v>
      </c>
      <c r="BE93" s="35" t="str">
        <f>IFERROR(LOOKUP(1,-FIND({"创始会员","国际领袖课程","国内领袖课程","1期秒杀","游学免费读","买三送二","2折秒杀"},AB93),{"创始会员","国际领袖课程","国内领袖课程","1期秒杀","游学免费读","买三送二","2折秒杀"}),"")</f>
        <v/>
      </c>
      <c r="BH93" s="27">
        <v>42552</v>
      </c>
      <c r="BS93" t="s">
        <v>546</v>
      </c>
    </row>
    <row r="94" spans="1:71" ht="15" customHeight="1">
      <c r="A94" s="31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08"/>
      <c r="M94" s="208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35" t="str">
        <f t="shared" si="26"/>
        <v/>
      </c>
      <c r="AD94" s="36">
        <f t="shared" si="27"/>
        <v>0</v>
      </c>
      <c r="AE94" s="35" t="str">
        <f t="shared" si="28"/>
        <v/>
      </c>
      <c r="AF94" s="24"/>
      <c r="AG94" s="40">
        <f t="shared" si="29"/>
        <v>0</v>
      </c>
      <c r="AH94" s="36">
        <f t="shared" si="30"/>
        <v>0</v>
      </c>
      <c r="AI94" s="36">
        <f t="shared" si="31"/>
        <v>0</v>
      </c>
      <c r="AJ94" s="35" t="str">
        <f t="shared" si="32"/>
        <v/>
      </c>
      <c r="AK94" s="35" t="str">
        <f t="shared" si="33"/>
        <v/>
      </c>
      <c r="AL94" s="35" t="str">
        <f t="shared" si="34"/>
        <v/>
      </c>
      <c r="AM94" s="35" t="str">
        <f t="shared" si="35"/>
        <v/>
      </c>
      <c r="AN94" s="35" t="str">
        <f t="shared" si="36"/>
        <v/>
      </c>
      <c r="AO94" s="35" t="str">
        <f t="shared" si="37"/>
        <v/>
      </c>
      <c r="AP94" s="35" t="str">
        <f>IF(AJ94="","",VLOOKUP(AN94,[1]Sheet11!E:F,2,0))</f>
        <v/>
      </c>
      <c r="AQ94" s="35" t="str">
        <f>IF(AO94="拼单会员","5年",IF(AJ94="","",VLOOKUP(AM94&amp;AP94,[1]Sheet11!$J$3:$K$17,2)))</f>
        <v/>
      </c>
      <c r="AR94" s="35" t="str">
        <f t="shared" si="38"/>
        <v/>
      </c>
      <c r="AS94" s="35" t="str">
        <f t="shared" si="39"/>
        <v/>
      </c>
      <c r="AT94" s="35" t="str">
        <f t="shared" si="40"/>
        <v/>
      </c>
      <c r="AU94" s="35" t="str">
        <f t="shared" si="41"/>
        <v/>
      </c>
      <c r="AV94" s="35" t="str">
        <f t="shared" si="42"/>
        <v/>
      </c>
      <c r="AW94" s="35" t="str">
        <f t="shared" si="43"/>
        <v/>
      </c>
      <c r="AX94" s="35" t="str">
        <f t="shared" si="44"/>
        <v/>
      </c>
      <c r="AY94" s="35" t="str">
        <f>IF(SUMIF('7-市场业绩'!F:F,AC94,'7-市场业绩'!I:I)&gt;0,"学习卡","老结算")</f>
        <v>老结算</v>
      </c>
      <c r="AZ94" s="35" t="str">
        <f t="shared" si="45"/>
        <v/>
      </c>
      <c r="BA94" s="35" t="str">
        <f t="shared" si="46"/>
        <v>无</v>
      </c>
      <c r="BB94" s="35" t="str">
        <f t="shared" si="47"/>
        <v/>
      </c>
      <c r="BC94" s="35" t="str">
        <f t="shared" si="48"/>
        <v/>
      </c>
      <c r="BD94" s="35" t="str">
        <f t="shared" si="49"/>
        <v>无</v>
      </c>
      <c r="BE94" s="35" t="str">
        <f>IFERROR(LOOKUP(1,-FIND({"创始会员","国际领袖课程","国内领袖课程","1期秒杀","游学免费读","买三送二","2折秒杀"},AB94),{"创始会员","国际领袖课程","国内领袖课程","1期秒杀","游学免费读","买三送二","2折秒杀"}),"")</f>
        <v/>
      </c>
      <c r="BH94" s="27">
        <v>42552</v>
      </c>
      <c r="BS94" t="s">
        <v>483</v>
      </c>
    </row>
    <row r="95" spans="1:71" ht="15" customHeight="1">
      <c r="A95" s="31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08"/>
      <c r="M95" s="208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35" t="str">
        <f t="shared" si="26"/>
        <v/>
      </c>
      <c r="AD95" s="36">
        <f t="shared" si="27"/>
        <v>0</v>
      </c>
      <c r="AE95" s="35" t="str">
        <f t="shared" si="28"/>
        <v/>
      </c>
      <c r="AF95" s="24"/>
      <c r="AG95" s="40">
        <f t="shared" si="29"/>
        <v>0</v>
      </c>
      <c r="AH95" s="36">
        <f t="shared" si="30"/>
        <v>0</v>
      </c>
      <c r="AI95" s="36">
        <f t="shared" si="31"/>
        <v>0</v>
      </c>
      <c r="AJ95" s="35" t="str">
        <f t="shared" si="32"/>
        <v/>
      </c>
      <c r="AK95" s="35" t="str">
        <f t="shared" si="33"/>
        <v/>
      </c>
      <c r="AL95" s="35" t="str">
        <f t="shared" si="34"/>
        <v/>
      </c>
      <c r="AM95" s="35" t="str">
        <f t="shared" si="35"/>
        <v/>
      </c>
      <c r="AN95" s="35" t="str">
        <f t="shared" si="36"/>
        <v/>
      </c>
      <c r="AO95" s="35" t="str">
        <f t="shared" si="37"/>
        <v/>
      </c>
      <c r="AP95" s="35" t="str">
        <f>IF(AJ95="","",VLOOKUP(AN95,[1]Sheet11!E:F,2,0))</f>
        <v/>
      </c>
      <c r="AQ95" s="35" t="str">
        <f>IF(AO95="拼单会员","5年",IF(AJ95="","",VLOOKUP(AM95&amp;AP95,[1]Sheet11!$J$3:$K$17,2)))</f>
        <v/>
      </c>
      <c r="AR95" s="35" t="str">
        <f t="shared" si="38"/>
        <v/>
      </c>
      <c r="AS95" s="35" t="str">
        <f t="shared" si="39"/>
        <v/>
      </c>
      <c r="AT95" s="35" t="str">
        <f t="shared" si="40"/>
        <v/>
      </c>
      <c r="AU95" s="35" t="str">
        <f t="shared" si="41"/>
        <v/>
      </c>
      <c r="AV95" s="35" t="str">
        <f t="shared" si="42"/>
        <v/>
      </c>
      <c r="AW95" s="35" t="str">
        <f t="shared" si="43"/>
        <v/>
      </c>
      <c r="AX95" s="35" t="str">
        <f t="shared" si="44"/>
        <v/>
      </c>
      <c r="AY95" s="35" t="str">
        <f>IF(SUMIF('7-市场业绩'!F:F,AC95,'7-市场业绩'!I:I)&gt;0,"学习卡","老结算")</f>
        <v>老结算</v>
      </c>
      <c r="AZ95" s="35" t="str">
        <f t="shared" si="45"/>
        <v/>
      </c>
      <c r="BA95" s="35" t="str">
        <f t="shared" si="46"/>
        <v>无</v>
      </c>
      <c r="BB95" s="35" t="str">
        <f t="shared" si="47"/>
        <v/>
      </c>
      <c r="BC95" s="35" t="str">
        <f t="shared" si="48"/>
        <v/>
      </c>
      <c r="BD95" s="35" t="str">
        <f t="shared" si="49"/>
        <v>无</v>
      </c>
      <c r="BE95" s="35" t="str">
        <f>IFERROR(LOOKUP(1,-FIND({"创始会员","国际领袖课程","国内领袖课程","1期秒杀","游学免费读","买三送二","2折秒杀"},AB95),{"创始会员","国际领袖课程","国内领袖课程","1期秒杀","游学免费读","买三送二","2折秒杀"}),"")</f>
        <v/>
      </c>
      <c r="BH95" s="27">
        <v>42552</v>
      </c>
      <c r="BS95" t="s">
        <v>547</v>
      </c>
    </row>
    <row r="96" spans="1:71" ht="15" customHeight="1">
      <c r="A96" s="31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08"/>
      <c r="M96" s="208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35" t="str">
        <f t="shared" si="26"/>
        <v/>
      </c>
      <c r="AD96" s="36">
        <f t="shared" si="27"/>
        <v>0</v>
      </c>
      <c r="AE96" s="35" t="str">
        <f t="shared" si="28"/>
        <v/>
      </c>
      <c r="AF96" s="24"/>
      <c r="AG96" s="40">
        <f t="shared" si="29"/>
        <v>0</v>
      </c>
      <c r="AH96" s="36">
        <f t="shared" si="30"/>
        <v>0</v>
      </c>
      <c r="AI96" s="36">
        <f t="shared" si="31"/>
        <v>0</v>
      </c>
      <c r="AJ96" s="35" t="str">
        <f t="shared" si="32"/>
        <v/>
      </c>
      <c r="AK96" s="35" t="str">
        <f t="shared" si="33"/>
        <v/>
      </c>
      <c r="AL96" s="35" t="str">
        <f t="shared" si="34"/>
        <v/>
      </c>
      <c r="AM96" s="35" t="str">
        <f t="shared" si="35"/>
        <v/>
      </c>
      <c r="AN96" s="35" t="str">
        <f t="shared" si="36"/>
        <v/>
      </c>
      <c r="AO96" s="35" t="str">
        <f t="shared" si="37"/>
        <v/>
      </c>
      <c r="AP96" s="35" t="str">
        <f>IF(AJ96="","",VLOOKUP(AN96,[1]Sheet11!E:F,2,0))</f>
        <v/>
      </c>
      <c r="AQ96" s="35" t="str">
        <f>IF(AO96="拼单会员","5年",IF(AJ96="","",VLOOKUP(AM96&amp;AP96,[1]Sheet11!$J$3:$K$17,2)))</f>
        <v/>
      </c>
      <c r="AR96" s="35" t="str">
        <f t="shared" si="38"/>
        <v/>
      </c>
      <c r="AS96" s="35" t="str">
        <f t="shared" si="39"/>
        <v/>
      </c>
      <c r="AT96" s="35" t="str">
        <f t="shared" si="40"/>
        <v/>
      </c>
      <c r="AU96" s="35" t="str">
        <f t="shared" si="41"/>
        <v/>
      </c>
      <c r="AV96" s="35" t="str">
        <f t="shared" si="42"/>
        <v/>
      </c>
      <c r="AW96" s="35" t="str">
        <f t="shared" si="43"/>
        <v/>
      </c>
      <c r="AX96" s="35" t="str">
        <f t="shared" si="44"/>
        <v/>
      </c>
      <c r="AY96" s="35" t="str">
        <f>IF(SUMIF('7-市场业绩'!F:F,AC96,'7-市场业绩'!I:I)&gt;0,"学习卡","老结算")</f>
        <v>老结算</v>
      </c>
      <c r="AZ96" s="35" t="str">
        <f t="shared" si="45"/>
        <v/>
      </c>
      <c r="BA96" s="35" t="str">
        <f t="shared" si="46"/>
        <v>无</v>
      </c>
      <c r="BB96" s="35" t="str">
        <f t="shared" si="47"/>
        <v/>
      </c>
      <c r="BC96" s="35" t="str">
        <f t="shared" si="48"/>
        <v/>
      </c>
      <c r="BD96" s="35" t="str">
        <f t="shared" si="49"/>
        <v>无</v>
      </c>
      <c r="BE96" s="35" t="str">
        <f>IFERROR(LOOKUP(1,-FIND({"创始会员","国际领袖课程","国内领袖课程","1期秒杀","游学免费读","买三送二","2折秒杀"},AB96),{"创始会员","国际领袖课程","国内领袖课程","1期秒杀","游学免费读","买三送二","2折秒杀"}),"")</f>
        <v/>
      </c>
      <c r="BH96" s="27">
        <v>42552</v>
      </c>
      <c r="BS96" t="s">
        <v>483</v>
      </c>
    </row>
    <row r="97" spans="1:71" ht="15" customHeight="1">
      <c r="A97" s="31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08"/>
      <c r="M97" s="208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35" t="str">
        <f t="shared" si="26"/>
        <v/>
      </c>
      <c r="AD97" s="36">
        <f t="shared" si="27"/>
        <v>0</v>
      </c>
      <c r="AE97" s="35" t="str">
        <f t="shared" si="28"/>
        <v/>
      </c>
      <c r="AF97" s="24"/>
      <c r="AG97" s="40">
        <f t="shared" si="29"/>
        <v>0</v>
      </c>
      <c r="AH97" s="36">
        <f t="shared" si="30"/>
        <v>0</v>
      </c>
      <c r="AI97" s="36">
        <f t="shared" si="31"/>
        <v>0</v>
      </c>
      <c r="AJ97" s="35" t="str">
        <f t="shared" si="32"/>
        <v/>
      </c>
      <c r="AK97" s="35" t="str">
        <f t="shared" si="33"/>
        <v/>
      </c>
      <c r="AL97" s="35" t="str">
        <f t="shared" si="34"/>
        <v/>
      </c>
      <c r="AM97" s="35" t="str">
        <f t="shared" si="35"/>
        <v/>
      </c>
      <c r="AN97" s="35" t="str">
        <f t="shared" si="36"/>
        <v/>
      </c>
      <c r="AO97" s="35" t="str">
        <f t="shared" si="37"/>
        <v/>
      </c>
      <c r="AP97" s="35" t="str">
        <f>IF(AJ97="","",VLOOKUP(AN97,[1]Sheet11!E:F,2,0))</f>
        <v/>
      </c>
      <c r="AQ97" s="35" t="str">
        <f>IF(AO97="拼单会员","5年",IF(AJ97="","",VLOOKUP(AM97&amp;AP97,[1]Sheet11!$J$3:$K$17,2)))</f>
        <v/>
      </c>
      <c r="AR97" s="35" t="str">
        <f t="shared" si="38"/>
        <v/>
      </c>
      <c r="AS97" s="35" t="str">
        <f t="shared" si="39"/>
        <v/>
      </c>
      <c r="AT97" s="35" t="str">
        <f t="shared" si="40"/>
        <v/>
      </c>
      <c r="AU97" s="35" t="str">
        <f t="shared" si="41"/>
        <v/>
      </c>
      <c r="AV97" s="35" t="str">
        <f t="shared" si="42"/>
        <v/>
      </c>
      <c r="AW97" s="35" t="str">
        <f t="shared" si="43"/>
        <v/>
      </c>
      <c r="AX97" s="35" t="str">
        <f t="shared" si="44"/>
        <v/>
      </c>
      <c r="AY97" s="35" t="str">
        <f>IF(SUMIF('7-市场业绩'!F:F,AC97,'7-市场业绩'!I:I)&gt;0,"学习卡","老结算")</f>
        <v>老结算</v>
      </c>
      <c r="AZ97" s="35" t="str">
        <f t="shared" si="45"/>
        <v/>
      </c>
      <c r="BA97" s="35" t="str">
        <f t="shared" si="46"/>
        <v>无</v>
      </c>
      <c r="BB97" s="35" t="str">
        <f t="shared" si="47"/>
        <v/>
      </c>
      <c r="BC97" s="35" t="str">
        <f t="shared" si="48"/>
        <v/>
      </c>
      <c r="BD97" s="35" t="str">
        <f t="shared" si="49"/>
        <v>无</v>
      </c>
      <c r="BE97" s="35" t="str">
        <f>IFERROR(LOOKUP(1,-FIND({"创始会员","国际领袖课程","国内领袖课程","1期秒杀","游学免费读","买三送二","2折秒杀"},AB97),{"创始会员","国际领袖课程","国内领袖课程","1期秒杀","游学免费读","买三送二","2折秒杀"}),"")</f>
        <v/>
      </c>
      <c r="BH97" s="27">
        <v>42552</v>
      </c>
      <c r="BS97" t="s">
        <v>548</v>
      </c>
    </row>
    <row r="98" spans="1:71" ht="15" customHeight="1">
      <c r="A98" s="31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08"/>
      <c r="M98" s="208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35" t="str">
        <f t="shared" si="26"/>
        <v/>
      </c>
      <c r="AD98" s="36">
        <f t="shared" si="27"/>
        <v>0</v>
      </c>
      <c r="AE98" s="35" t="str">
        <f t="shared" si="28"/>
        <v/>
      </c>
      <c r="AF98" s="24"/>
      <c r="AG98" s="40">
        <f t="shared" si="29"/>
        <v>0</v>
      </c>
      <c r="AH98" s="36">
        <f t="shared" si="30"/>
        <v>0</v>
      </c>
      <c r="AI98" s="36">
        <f t="shared" si="31"/>
        <v>0</v>
      </c>
      <c r="AJ98" s="35" t="str">
        <f t="shared" si="32"/>
        <v/>
      </c>
      <c r="AK98" s="35" t="str">
        <f t="shared" si="33"/>
        <v/>
      </c>
      <c r="AL98" s="35" t="str">
        <f t="shared" si="34"/>
        <v/>
      </c>
      <c r="AM98" s="35" t="str">
        <f t="shared" si="35"/>
        <v/>
      </c>
      <c r="AN98" s="35" t="str">
        <f t="shared" si="36"/>
        <v/>
      </c>
      <c r="AO98" s="35" t="str">
        <f t="shared" si="37"/>
        <v/>
      </c>
      <c r="AP98" s="35" t="str">
        <f>IF(AJ98="","",VLOOKUP(AN98,[1]Sheet11!E:F,2,0))</f>
        <v/>
      </c>
      <c r="AQ98" s="35" t="str">
        <f>IF(AO98="拼单会员","5年",IF(AJ98="","",VLOOKUP(AM98&amp;AP98,[1]Sheet11!$J$3:$K$17,2)))</f>
        <v/>
      </c>
      <c r="AR98" s="35" t="str">
        <f t="shared" si="38"/>
        <v/>
      </c>
      <c r="AS98" s="35" t="str">
        <f t="shared" si="39"/>
        <v/>
      </c>
      <c r="AT98" s="35" t="str">
        <f t="shared" si="40"/>
        <v/>
      </c>
      <c r="AU98" s="35" t="str">
        <f t="shared" si="41"/>
        <v/>
      </c>
      <c r="AV98" s="35" t="str">
        <f t="shared" si="42"/>
        <v/>
      </c>
      <c r="AW98" s="35" t="str">
        <f t="shared" si="43"/>
        <v/>
      </c>
      <c r="AX98" s="35" t="str">
        <f t="shared" si="44"/>
        <v/>
      </c>
      <c r="AY98" s="35" t="str">
        <f>IF(SUMIF('7-市场业绩'!F:F,AC98,'7-市场业绩'!I:I)&gt;0,"学习卡","老结算")</f>
        <v>老结算</v>
      </c>
      <c r="AZ98" s="35" t="str">
        <f t="shared" si="45"/>
        <v/>
      </c>
      <c r="BA98" s="35" t="str">
        <f t="shared" si="46"/>
        <v>无</v>
      </c>
      <c r="BB98" s="35" t="str">
        <f t="shared" si="47"/>
        <v/>
      </c>
      <c r="BC98" s="35" t="str">
        <f t="shared" si="48"/>
        <v/>
      </c>
      <c r="BD98" s="35" t="str">
        <f t="shared" si="49"/>
        <v>无</v>
      </c>
      <c r="BE98" s="35" t="str">
        <f>IFERROR(LOOKUP(1,-FIND({"创始会员","国际领袖课程","国内领袖课程","1期秒杀","游学免费读","买三送二","2折秒杀"},AB98),{"创始会员","国际领袖课程","国内领袖课程","1期秒杀","游学免费读","买三送二","2折秒杀"}),"")</f>
        <v/>
      </c>
      <c r="BH98" s="27">
        <v>42552</v>
      </c>
      <c r="BS98" t="s">
        <v>549</v>
      </c>
    </row>
    <row r="99" spans="1:71" ht="15" customHeight="1">
      <c r="A99" s="31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08"/>
      <c r="M99" s="208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35" t="str">
        <f t="shared" si="26"/>
        <v/>
      </c>
      <c r="AD99" s="36">
        <f t="shared" si="27"/>
        <v>0</v>
      </c>
      <c r="AE99" s="35" t="str">
        <f t="shared" si="28"/>
        <v/>
      </c>
      <c r="AF99" s="24"/>
      <c r="AG99" s="40">
        <f t="shared" si="29"/>
        <v>0</v>
      </c>
      <c r="AH99" s="36">
        <f t="shared" si="30"/>
        <v>0</v>
      </c>
      <c r="AI99" s="36">
        <f t="shared" si="31"/>
        <v>0</v>
      </c>
      <c r="AJ99" s="35" t="str">
        <f t="shared" si="32"/>
        <v/>
      </c>
      <c r="AK99" s="35" t="str">
        <f t="shared" si="33"/>
        <v/>
      </c>
      <c r="AL99" s="35" t="str">
        <f t="shared" si="34"/>
        <v/>
      </c>
      <c r="AM99" s="35" t="str">
        <f t="shared" si="35"/>
        <v/>
      </c>
      <c r="AN99" s="35" t="str">
        <f t="shared" si="36"/>
        <v/>
      </c>
      <c r="AO99" s="35" t="str">
        <f t="shared" si="37"/>
        <v/>
      </c>
      <c r="AP99" s="35" t="str">
        <f>IF(AJ99="","",VLOOKUP(AN99,[1]Sheet11!E:F,2,0))</f>
        <v/>
      </c>
      <c r="AQ99" s="35" t="str">
        <f>IF(AO99="拼单会员","5年",IF(AJ99="","",VLOOKUP(AM99&amp;AP99,[1]Sheet11!$J$3:$K$17,2)))</f>
        <v/>
      </c>
      <c r="AR99" s="35" t="str">
        <f t="shared" si="38"/>
        <v/>
      </c>
      <c r="AS99" s="35" t="str">
        <f t="shared" si="39"/>
        <v/>
      </c>
      <c r="AT99" s="35" t="str">
        <f t="shared" si="40"/>
        <v/>
      </c>
      <c r="AU99" s="35" t="str">
        <f t="shared" si="41"/>
        <v/>
      </c>
      <c r="AV99" s="35" t="str">
        <f t="shared" si="42"/>
        <v/>
      </c>
      <c r="AW99" s="35" t="str">
        <f t="shared" si="43"/>
        <v/>
      </c>
      <c r="AX99" s="35" t="str">
        <f t="shared" si="44"/>
        <v/>
      </c>
      <c r="AY99" s="35" t="str">
        <f>IF(SUMIF('7-市场业绩'!F:F,AC99,'7-市场业绩'!I:I)&gt;0,"学习卡","老结算")</f>
        <v>老结算</v>
      </c>
      <c r="AZ99" s="35" t="str">
        <f t="shared" si="45"/>
        <v/>
      </c>
      <c r="BA99" s="35" t="str">
        <f t="shared" si="46"/>
        <v>无</v>
      </c>
      <c r="BB99" s="35" t="str">
        <f t="shared" si="47"/>
        <v/>
      </c>
      <c r="BC99" s="35" t="str">
        <f t="shared" si="48"/>
        <v/>
      </c>
      <c r="BD99" s="35" t="str">
        <f t="shared" si="49"/>
        <v>无</v>
      </c>
      <c r="BE99" s="35" t="str">
        <f>IFERROR(LOOKUP(1,-FIND({"创始会员","国际领袖课程","国内领袖课程","1期秒杀","游学免费读","买三送二","2折秒杀"},AB99),{"创始会员","国际领袖课程","国内领袖课程","1期秒杀","游学免费读","买三送二","2折秒杀"}),"")</f>
        <v/>
      </c>
      <c r="BH99" s="27">
        <v>42552</v>
      </c>
      <c r="BS99" t="s">
        <v>550</v>
      </c>
    </row>
    <row r="100" spans="1:71" ht="15" customHeight="1">
      <c r="A100" s="31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08"/>
      <c r="M100" s="208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35" t="str">
        <f t="shared" si="26"/>
        <v/>
      </c>
      <c r="AD100" s="36">
        <f t="shared" si="27"/>
        <v>0</v>
      </c>
      <c r="AE100" s="35" t="str">
        <f t="shared" si="28"/>
        <v/>
      </c>
      <c r="AF100" s="24"/>
      <c r="AG100" s="40">
        <f t="shared" si="29"/>
        <v>0</v>
      </c>
      <c r="AH100" s="36">
        <f t="shared" si="30"/>
        <v>0</v>
      </c>
      <c r="AI100" s="36">
        <f t="shared" si="31"/>
        <v>0</v>
      </c>
      <c r="AJ100" s="35" t="str">
        <f t="shared" si="32"/>
        <v/>
      </c>
      <c r="AK100" s="35" t="str">
        <f t="shared" si="33"/>
        <v/>
      </c>
      <c r="AL100" s="35" t="str">
        <f t="shared" si="34"/>
        <v/>
      </c>
      <c r="AM100" s="35" t="str">
        <f t="shared" si="35"/>
        <v/>
      </c>
      <c r="AN100" s="35" t="str">
        <f t="shared" si="36"/>
        <v/>
      </c>
      <c r="AO100" s="35" t="str">
        <f t="shared" si="37"/>
        <v/>
      </c>
      <c r="AP100" s="35" t="str">
        <f>IF(AJ100="","",VLOOKUP(AN100,[1]Sheet11!E:F,2,0))</f>
        <v/>
      </c>
      <c r="AQ100" s="35" t="str">
        <f>IF(AO100="拼单会员","5年",IF(AJ100="","",VLOOKUP(AM100&amp;AP100,[1]Sheet11!$J$3:$K$17,2)))</f>
        <v/>
      </c>
      <c r="AR100" s="35" t="str">
        <f t="shared" si="38"/>
        <v/>
      </c>
      <c r="AS100" s="35" t="str">
        <f t="shared" si="39"/>
        <v/>
      </c>
      <c r="AT100" s="35" t="str">
        <f t="shared" si="40"/>
        <v/>
      </c>
      <c r="AU100" s="35" t="str">
        <f t="shared" si="41"/>
        <v/>
      </c>
      <c r="AV100" s="35" t="str">
        <f t="shared" si="42"/>
        <v/>
      </c>
      <c r="AW100" s="35" t="str">
        <f t="shared" si="43"/>
        <v/>
      </c>
      <c r="AX100" s="35" t="str">
        <f t="shared" si="44"/>
        <v/>
      </c>
      <c r="AY100" s="35" t="str">
        <f>IF(SUMIF('7-市场业绩'!F:F,AC100,'7-市场业绩'!I:I)&gt;0,"学习卡","老结算")</f>
        <v>老结算</v>
      </c>
      <c r="AZ100" s="35" t="str">
        <f t="shared" si="45"/>
        <v/>
      </c>
      <c r="BA100" s="35" t="str">
        <f t="shared" si="46"/>
        <v>无</v>
      </c>
      <c r="BB100" s="35" t="str">
        <f t="shared" si="47"/>
        <v/>
      </c>
      <c r="BC100" s="35" t="str">
        <f t="shared" si="48"/>
        <v/>
      </c>
      <c r="BD100" s="35" t="str">
        <f t="shared" si="49"/>
        <v>无</v>
      </c>
      <c r="BE100" s="35" t="str">
        <f>IFERROR(LOOKUP(1,-FIND({"创始会员","国际领袖课程","国内领袖课程","1期秒杀","游学免费读","买三送二","2折秒杀"},AB100),{"创始会员","国际领袖课程","国内领袖课程","1期秒杀","游学免费读","买三送二","2折秒杀"}),"")</f>
        <v/>
      </c>
      <c r="BH100" s="27">
        <v>42552</v>
      </c>
      <c r="BS100" t="s">
        <v>551</v>
      </c>
    </row>
    <row r="101" spans="1:71" ht="15" customHeight="1">
      <c r="A101" s="31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08"/>
      <c r="M101" s="208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11"/>
      <c r="AA101" s="25"/>
      <c r="AB101" s="25"/>
      <c r="AC101" s="35" t="str">
        <f t="shared" si="26"/>
        <v/>
      </c>
      <c r="AD101" s="36">
        <f t="shared" si="27"/>
        <v>0</v>
      </c>
      <c r="AE101" s="35" t="str">
        <f t="shared" si="28"/>
        <v/>
      </c>
      <c r="AF101" s="24"/>
      <c r="AG101" s="40">
        <f t="shared" si="29"/>
        <v>0</v>
      </c>
      <c r="AH101" s="36">
        <f t="shared" si="30"/>
        <v>0</v>
      </c>
      <c r="AI101" s="36">
        <f t="shared" si="31"/>
        <v>0</v>
      </c>
      <c r="AJ101" s="35" t="str">
        <f t="shared" si="32"/>
        <v/>
      </c>
      <c r="AK101" s="35" t="str">
        <f t="shared" si="33"/>
        <v/>
      </c>
      <c r="AL101" s="35" t="str">
        <f t="shared" si="34"/>
        <v/>
      </c>
      <c r="AM101" s="35" t="str">
        <f t="shared" si="35"/>
        <v/>
      </c>
      <c r="AN101" s="35" t="str">
        <f t="shared" si="36"/>
        <v/>
      </c>
      <c r="AO101" s="35" t="str">
        <f t="shared" si="37"/>
        <v/>
      </c>
      <c r="AP101" s="35" t="str">
        <f>IF(AJ101="","",VLOOKUP(AN101,[1]Sheet11!E:F,2,0))</f>
        <v/>
      </c>
      <c r="AQ101" s="35" t="str">
        <f>IF(AO101="拼单会员","5年",IF(AJ101="","",VLOOKUP(AM101&amp;AP101,[1]Sheet11!$J$3:$K$17,2)))</f>
        <v/>
      </c>
      <c r="AR101" s="35" t="str">
        <f t="shared" si="38"/>
        <v/>
      </c>
      <c r="AS101" s="35" t="str">
        <f t="shared" si="39"/>
        <v/>
      </c>
      <c r="AT101" s="35" t="str">
        <f t="shared" si="40"/>
        <v/>
      </c>
      <c r="AU101" s="35" t="str">
        <f t="shared" si="41"/>
        <v/>
      </c>
      <c r="AV101" s="35" t="str">
        <f t="shared" si="42"/>
        <v/>
      </c>
      <c r="AW101" s="35" t="str">
        <f t="shared" si="43"/>
        <v/>
      </c>
      <c r="AX101" s="35" t="str">
        <f t="shared" si="44"/>
        <v/>
      </c>
      <c r="AY101" s="35" t="str">
        <f>IF(SUMIF('7-市场业绩'!F:F,AC101,'7-市场业绩'!I:I)&gt;0,"学习卡","老结算")</f>
        <v>老结算</v>
      </c>
      <c r="AZ101" s="35" t="str">
        <f t="shared" si="45"/>
        <v/>
      </c>
      <c r="BA101" s="35" t="str">
        <f t="shared" si="46"/>
        <v>无</v>
      </c>
      <c r="BB101" s="35" t="str">
        <f t="shared" si="47"/>
        <v/>
      </c>
      <c r="BC101" s="35" t="str">
        <f t="shared" si="48"/>
        <v/>
      </c>
      <c r="BD101" s="35" t="str">
        <f t="shared" si="49"/>
        <v>无</v>
      </c>
      <c r="BE101" s="35" t="str">
        <f>IFERROR(LOOKUP(1,-FIND({"创始会员","国际领袖课程","国内领袖课程","1期秒杀","游学免费读","买三送二","2折秒杀"},AB101),{"创始会员","国际领袖课程","国内领袖课程","1期秒杀","游学免费读","买三送二","2折秒杀"}),"")</f>
        <v/>
      </c>
      <c r="BH101" s="27">
        <v>42552</v>
      </c>
      <c r="BS101" t="s">
        <v>552</v>
      </c>
    </row>
    <row r="102" spans="1:71" ht="15" customHeight="1">
      <c r="A102" s="31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08"/>
      <c r="M102" s="208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11"/>
      <c r="AA102" s="25"/>
      <c r="AB102" s="25"/>
      <c r="AC102" s="35" t="str">
        <f t="shared" si="26"/>
        <v/>
      </c>
      <c r="AD102" s="36">
        <f t="shared" si="27"/>
        <v>0</v>
      </c>
      <c r="AE102" s="35" t="str">
        <f t="shared" si="28"/>
        <v/>
      </c>
      <c r="AF102" s="24"/>
      <c r="AG102" s="40">
        <f t="shared" si="29"/>
        <v>0</v>
      </c>
      <c r="AH102" s="36">
        <f t="shared" si="30"/>
        <v>0</v>
      </c>
      <c r="AI102" s="36">
        <f t="shared" si="31"/>
        <v>0</v>
      </c>
      <c r="AJ102" s="35" t="str">
        <f t="shared" si="32"/>
        <v/>
      </c>
      <c r="AK102" s="35" t="str">
        <f t="shared" si="33"/>
        <v/>
      </c>
      <c r="AL102" s="35" t="str">
        <f t="shared" si="34"/>
        <v/>
      </c>
      <c r="AM102" s="35" t="str">
        <f t="shared" si="35"/>
        <v/>
      </c>
      <c r="AN102" s="35" t="str">
        <f t="shared" si="36"/>
        <v/>
      </c>
      <c r="AO102" s="35" t="str">
        <f t="shared" si="37"/>
        <v/>
      </c>
      <c r="AP102" s="35" t="str">
        <f>IF(AJ102="","",VLOOKUP(AN102,[1]Sheet11!E:F,2,0))</f>
        <v/>
      </c>
      <c r="AQ102" s="35" t="str">
        <f>IF(AO102="拼单会员","5年",IF(AJ102="","",VLOOKUP(AM102&amp;AP102,[1]Sheet11!$J$3:$K$17,2)))</f>
        <v/>
      </c>
      <c r="AR102" s="35" t="str">
        <f t="shared" si="38"/>
        <v/>
      </c>
      <c r="AS102" s="35" t="str">
        <f t="shared" si="39"/>
        <v/>
      </c>
      <c r="AT102" s="35" t="str">
        <f t="shared" si="40"/>
        <v/>
      </c>
      <c r="AU102" s="35" t="str">
        <f t="shared" si="41"/>
        <v/>
      </c>
      <c r="AV102" s="35" t="str">
        <f t="shared" si="42"/>
        <v/>
      </c>
      <c r="AW102" s="35" t="str">
        <f t="shared" si="43"/>
        <v/>
      </c>
      <c r="AX102" s="35" t="str">
        <f t="shared" si="44"/>
        <v/>
      </c>
      <c r="AY102" s="35" t="str">
        <f>IF(SUMIF('7-市场业绩'!F:F,AC102,'7-市场业绩'!I:I)&gt;0,"学习卡","老结算")</f>
        <v>老结算</v>
      </c>
      <c r="AZ102" s="35" t="str">
        <f t="shared" si="45"/>
        <v/>
      </c>
      <c r="BA102" s="35" t="str">
        <f t="shared" si="46"/>
        <v>无</v>
      </c>
      <c r="BB102" s="35" t="str">
        <f t="shared" si="47"/>
        <v/>
      </c>
      <c r="BC102" s="35" t="str">
        <f t="shared" si="48"/>
        <v/>
      </c>
      <c r="BD102" s="35" t="str">
        <f t="shared" si="49"/>
        <v>无</v>
      </c>
      <c r="BE102" s="35" t="str">
        <f>IFERROR(LOOKUP(1,-FIND({"创始会员","国际领袖课程","国内领袖课程","1期秒杀","游学免费读","买三送二","2折秒杀"},AB102),{"创始会员","国际领袖课程","国内领袖课程","1期秒杀","游学免费读","买三送二","2折秒杀"}),"")</f>
        <v/>
      </c>
      <c r="BH102" s="27">
        <v>42552</v>
      </c>
      <c r="BS102" t="s">
        <v>553</v>
      </c>
    </row>
    <row r="103" spans="1:71" ht="15" customHeight="1">
      <c r="A103" s="31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08"/>
      <c r="M103" s="208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35" t="str">
        <f t="shared" si="26"/>
        <v/>
      </c>
      <c r="AD103" s="36">
        <f t="shared" si="27"/>
        <v>0</v>
      </c>
      <c r="AE103" s="35" t="str">
        <f t="shared" si="28"/>
        <v/>
      </c>
      <c r="AF103" s="24"/>
      <c r="AG103" s="40">
        <f t="shared" si="29"/>
        <v>0</v>
      </c>
      <c r="AH103" s="36">
        <f t="shared" si="30"/>
        <v>0</v>
      </c>
      <c r="AI103" s="36">
        <f t="shared" si="31"/>
        <v>0</v>
      </c>
      <c r="AJ103" s="35" t="str">
        <f t="shared" si="32"/>
        <v/>
      </c>
      <c r="AK103" s="35" t="str">
        <f t="shared" si="33"/>
        <v/>
      </c>
      <c r="AL103" s="35" t="str">
        <f t="shared" si="34"/>
        <v/>
      </c>
      <c r="AM103" s="35" t="str">
        <f t="shared" si="35"/>
        <v/>
      </c>
      <c r="AN103" s="35" t="str">
        <f t="shared" si="36"/>
        <v/>
      </c>
      <c r="AO103" s="35" t="str">
        <f t="shared" si="37"/>
        <v/>
      </c>
      <c r="AP103" s="35" t="str">
        <f>IF(AJ103="","",VLOOKUP(AN103,[1]Sheet11!E:F,2,0))</f>
        <v/>
      </c>
      <c r="AQ103" s="35" t="str">
        <f>IF(AO103="拼单会员","5年",IF(AJ103="","",VLOOKUP(AM103&amp;AP103,[1]Sheet11!$J$3:$K$17,2)))</f>
        <v/>
      </c>
      <c r="AR103" s="35" t="str">
        <f t="shared" si="38"/>
        <v/>
      </c>
      <c r="AS103" s="35" t="str">
        <f t="shared" si="39"/>
        <v/>
      </c>
      <c r="AT103" s="35" t="str">
        <f t="shared" si="40"/>
        <v/>
      </c>
      <c r="AU103" s="35" t="str">
        <f t="shared" si="41"/>
        <v/>
      </c>
      <c r="AV103" s="35" t="str">
        <f t="shared" si="42"/>
        <v/>
      </c>
      <c r="AW103" s="35" t="str">
        <f t="shared" si="43"/>
        <v/>
      </c>
      <c r="AX103" s="35" t="str">
        <f t="shared" si="44"/>
        <v/>
      </c>
      <c r="AY103" s="35" t="str">
        <f>IF(SUMIF('7-市场业绩'!F:F,AC103,'7-市场业绩'!I:I)&gt;0,"学习卡","老结算")</f>
        <v>老结算</v>
      </c>
      <c r="AZ103" s="35" t="str">
        <f t="shared" si="45"/>
        <v/>
      </c>
      <c r="BA103" s="35" t="str">
        <f t="shared" si="46"/>
        <v>无</v>
      </c>
      <c r="BB103" s="35" t="str">
        <f t="shared" si="47"/>
        <v/>
      </c>
      <c r="BC103" s="35" t="str">
        <f t="shared" si="48"/>
        <v/>
      </c>
      <c r="BD103" s="35" t="str">
        <f t="shared" si="49"/>
        <v>无</v>
      </c>
      <c r="BE103" s="35" t="str">
        <f>IFERROR(LOOKUP(1,-FIND({"创始会员","国际领袖课程","国内领袖课程","1期秒杀","游学免费读","买三送二","2折秒杀"},AB103),{"创始会员","国际领袖课程","国内领袖课程","1期秒杀","游学免费读","买三送二","2折秒杀"}),"")</f>
        <v/>
      </c>
      <c r="BH103" s="27">
        <v>42552</v>
      </c>
      <c r="BS103" t="s">
        <v>554</v>
      </c>
    </row>
    <row r="104" spans="1:71" ht="15" customHeight="1">
      <c r="A104" s="31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08"/>
      <c r="M104" s="208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11"/>
      <c r="AA104" s="25"/>
      <c r="AB104" s="25"/>
      <c r="AC104" s="35" t="str">
        <f t="shared" si="26"/>
        <v/>
      </c>
      <c r="AD104" s="36">
        <f t="shared" si="27"/>
        <v>0</v>
      </c>
      <c r="AE104" s="35" t="str">
        <f t="shared" si="28"/>
        <v/>
      </c>
      <c r="AF104" s="24"/>
      <c r="AG104" s="40">
        <f t="shared" si="29"/>
        <v>0</v>
      </c>
      <c r="AH104" s="36">
        <f t="shared" si="30"/>
        <v>0</v>
      </c>
      <c r="AI104" s="36">
        <f t="shared" si="31"/>
        <v>0</v>
      </c>
      <c r="AJ104" s="35" t="str">
        <f t="shared" si="32"/>
        <v/>
      </c>
      <c r="AK104" s="35" t="str">
        <f t="shared" si="33"/>
        <v/>
      </c>
      <c r="AL104" s="35" t="str">
        <f t="shared" si="34"/>
        <v/>
      </c>
      <c r="AM104" s="35" t="str">
        <f t="shared" si="35"/>
        <v/>
      </c>
      <c r="AN104" s="35" t="str">
        <f t="shared" si="36"/>
        <v/>
      </c>
      <c r="AO104" s="35" t="str">
        <f t="shared" si="37"/>
        <v/>
      </c>
      <c r="AP104" s="35" t="str">
        <f>IF(AJ104="","",VLOOKUP(AN104,[1]Sheet11!E:F,2,0))</f>
        <v/>
      </c>
      <c r="AQ104" s="35" t="str">
        <f>IF(AO104="拼单会员","5年",IF(AJ104="","",VLOOKUP(AM104&amp;AP104,[1]Sheet11!$J$3:$K$17,2)))</f>
        <v/>
      </c>
      <c r="AR104" s="35" t="str">
        <f t="shared" si="38"/>
        <v/>
      </c>
      <c r="AS104" s="35" t="str">
        <f t="shared" si="39"/>
        <v/>
      </c>
      <c r="AT104" s="35" t="str">
        <f t="shared" si="40"/>
        <v/>
      </c>
      <c r="AU104" s="35" t="str">
        <f t="shared" si="41"/>
        <v/>
      </c>
      <c r="AV104" s="35" t="str">
        <f t="shared" si="42"/>
        <v/>
      </c>
      <c r="AW104" s="35" t="str">
        <f t="shared" si="43"/>
        <v/>
      </c>
      <c r="AX104" s="35" t="str">
        <f t="shared" si="44"/>
        <v/>
      </c>
      <c r="AY104" s="35" t="str">
        <f>IF(SUMIF('7-市场业绩'!F:F,AC104,'7-市场业绩'!I:I)&gt;0,"学习卡","老结算")</f>
        <v>老结算</v>
      </c>
      <c r="AZ104" s="35" t="str">
        <f t="shared" si="45"/>
        <v/>
      </c>
      <c r="BA104" s="35" t="str">
        <f t="shared" si="46"/>
        <v>无</v>
      </c>
      <c r="BB104" s="35" t="str">
        <f t="shared" si="47"/>
        <v/>
      </c>
      <c r="BC104" s="35" t="str">
        <f t="shared" si="48"/>
        <v/>
      </c>
      <c r="BD104" s="35" t="str">
        <f t="shared" si="49"/>
        <v>无</v>
      </c>
      <c r="BE104" s="35" t="str">
        <f>IFERROR(LOOKUP(1,-FIND({"创始会员","国际领袖课程","国内领袖课程","1期秒杀","游学免费读","买三送二","2折秒杀"},AB104),{"创始会员","国际领袖课程","国内领袖课程","1期秒杀","游学免费读","买三送二","2折秒杀"}),"")</f>
        <v/>
      </c>
      <c r="BH104" s="27">
        <v>42552</v>
      </c>
      <c r="BS104" t="s">
        <v>555</v>
      </c>
    </row>
    <row r="105" spans="1:71" ht="15" customHeight="1">
      <c r="A105" s="31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08"/>
      <c r="M105" s="208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35" t="str">
        <f t="shared" si="26"/>
        <v/>
      </c>
      <c r="AD105" s="36">
        <f t="shared" si="27"/>
        <v>0</v>
      </c>
      <c r="AE105" s="35" t="str">
        <f t="shared" si="28"/>
        <v/>
      </c>
      <c r="AF105" s="24"/>
      <c r="AG105" s="40">
        <f t="shared" si="29"/>
        <v>0</v>
      </c>
      <c r="AH105" s="36">
        <f t="shared" si="30"/>
        <v>0</v>
      </c>
      <c r="AI105" s="36">
        <f t="shared" si="31"/>
        <v>0</v>
      </c>
      <c r="AJ105" s="35" t="str">
        <f t="shared" si="32"/>
        <v/>
      </c>
      <c r="AK105" s="35" t="str">
        <f t="shared" si="33"/>
        <v/>
      </c>
      <c r="AL105" s="35" t="str">
        <f t="shared" si="34"/>
        <v/>
      </c>
      <c r="AM105" s="35" t="str">
        <f t="shared" si="35"/>
        <v/>
      </c>
      <c r="AN105" s="35" t="str">
        <f t="shared" si="36"/>
        <v/>
      </c>
      <c r="AO105" s="35" t="str">
        <f t="shared" si="37"/>
        <v/>
      </c>
      <c r="AP105" s="35" t="str">
        <f>IF(AJ105="","",VLOOKUP(AN105,[1]Sheet11!E:F,2,0))</f>
        <v/>
      </c>
      <c r="AQ105" s="35" t="str">
        <f>IF(AO105="拼单会员","5年",IF(AJ105="","",VLOOKUP(AM105&amp;AP105,[1]Sheet11!$J$3:$K$17,2)))</f>
        <v/>
      </c>
      <c r="AR105" s="35" t="str">
        <f t="shared" si="38"/>
        <v/>
      </c>
      <c r="AS105" s="35" t="str">
        <f t="shared" si="39"/>
        <v/>
      </c>
      <c r="AT105" s="35" t="str">
        <f t="shared" si="40"/>
        <v/>
      </c>
      <c r="AU105" s="35" t="str">
        <f t="shared" si="41"/>
        <v/>
      </c>
      <c r="AV105" s="35" t="str">
        <f t="shared" si="42"/>
        <v/>
      </c>
      <c r="AW105" s="35" t="str">
        <f t="shared" si="43"/>
        <v/>
      </c>
      <c r="AX105" s="35" t="str">
        <f t="shared" si="44"/>
        <v/>
      </c>
      <c r="AY105" s="35" t="str">
        <f>IF(SUMIF('7-市场业绩'!F:F,AC105,'7-市场业绩'!I:I)&gt;0,"学习卡","老结算")</f>
        <v>老结算</v>
      </c>
      <c r="AZ105" s="35" t="str">
        <f t="shared" si="45"/>
        <v/>
      </c>
      <c r="BA105" s="35" t="str">
        <f t="shared" si="46"/>
        <v>无</v>
      </c>
      <c r="BB105" s="35" t="str">
        <f t="shared" si="47"/>
        <v/>
      </c>
      <c r="BC105" s="35" t="str">
        <f t="shared" si="48"/>
        <v/>
      </c>
      <c r="BD105" s="35" t="str">
        <f t="shared" si="49"/>
        <v>无</v>
      </c>
      <c r="BE105" s="35" t="str">
        <f>IFERROR(LOOKUP(1,-FIND({"创始会员","国际领袖课程","国内领袖课程","1期秒杀","游学免费读","买三送二","2折秒杀"},AB105),{"创始会员","国际领袖课程","国内领袖课程","1期秒杀","游学免费读","买三送二","2折秒杀"}),"")</f>
        <v/>
      </c>
      <c r="BH105" s="27">
        <v>42552</v>
      </c>
      <c r="BS105" t="s">
        <v>556</v>
      </c>
    </row>
    <row r="106" spans="1:71" ht="15" customHeight="1">
      <c r="A106" s="31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08"/>
      <c r="M106" s="208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11"/>
      <c r="AA106" s="25"/>
      <c r="AB106" s="25"/>
      <c r="AC106" s="35" t="str">
        <f t="shared" si="26"/>
        <v/>
      </c>
      <c r="AD106" s="36">
        <f t="shared" si="27"/>
        <v>0</v>
      </c>
      <c r="AE106" s="35" t="str">
        <f t="shared" si="28"/>
        <v/>
      </c>
      <c r="AF106" s="24"/>
      <c r="AG106" s="40">
        <f t="shared" si="29"/>
        <v>0</v>
      </c>
      <c r="AH106" s="36">
        <f t="shared" si="30"/>
        <v>0</v>
      </c>
      <c r="AI106" s="36">
        <f t="shared" si="31"/>
        <v>0</v>
      </c>
      <c r="AJ106" s="35" t="str">
        <f t="shared" si="32"/>
        <v/>
      </c>
      <c r="AK106" s="35" t="str">
        <f t="shared" si="33"/>
        <v/>
      </c>
      <c r="AL106" s="35" t="str">
        <f t="shared" si="34"/>
        <v/>
      </c>
      <c r="AM106" s="35" t="str">
        <f t="shared" si="35"/>
        <v/>
      </c>
      <c r="AN106" s="35" t="str">
        <f t="shared" si="36"/>
        <v/>
      </c>
      <c r="AO106" s="35" t="str">
        <f t="shared" si="37"/>
        <v/>
      </c>
      <c r="AP106" s="35" t="str">
        <f>IF(AJ106="","",VLOOKUP(AN106,[1]Sheet11!E:F,2,0))</f>
        <v/>
      </c>
      <c r="AQ106" s="35" t="str">
        <f>IF(AO106="拼单会员","5年",IF(AJ106="","",VLOOKUP(AM106&amp;AP106,[1]Sheet11!$J$3:$K$17,2)))</f>
        <v/>
      </c>
      <c r="AR106" s="35" t="str">
        <f t="shared" si="38"/>
        <v/>
      </c>
      <c r="AS106" s="35" t="str">
        <f t="shared" si="39"/>
        <v/>
      </c>
      <c r="AT106" s="35" t="str">
        <f t="shared" si="40"/>
        <v/>
      </c>
      <c r="AU106" s="35" t="str">
        <f t="shared" si="41"/>
        <v/>
      </c>
      <c r="AV106" s="35" t="str">
        <f t="shared" si="42"/>
        <v/>
      </c>
      <c r="AW106" s="35" t="str">
        <f t="shared" si="43"/>
        <v/>
      </c>
      <c r="AX106" s="35" t="str">
        <f t="shared" si="44"/>
        <v/>
      </c>
      <c r="AY106" s="35" t="str">
        <f>IF(SUMIF('7-市场业绩'!F:F,AC106,'7-市场业绩'!I:I)&gt;0,"学习卡","老结算")</f>
        <v>老结算</v>
      </c>
      <c r="AZ106" s="35" t="str">
        <f t="shared" si="45"/>
        <v/>
      </c>
      <c r="BA106" s="35" t="str">
        <f t="shared" si="46"/>
        <v>无</v>
      </c>
      <c r="BB106" s="35" t="str">
        <f t="shared" si="47"/>
        <v/>
      </c>
      <c r="BC106" s="35" t="str">
        <f t="shared" si="48"/>
        <v/>
      </c>
      <c r="BD106" s="35" t="str">
        <f t="shared" si="49"/>
        <v>无</v>
      </c>
      <c r="BE106" s="35" t="str">
        <f>IFERROR(LOOKUP(1,-FIND({"创始会员","国际领袖课程","国内领袖课程","1期秒杀","游学免费读","买三送二","2折秒杀"},AB106),{"创始会员","国际领袖课程","国内领袖课程","1期秒杀","游学免费读","买三送二","2折秒杀"}),"")</f>
        <v/>
      </c>
      <c r="BH106" s="27">
        <v>42552</v>
      </c>
      <c r="BS106" t="s">
        <v>557</v>
      </c>
    </row>
    <row r="107" spans="1:71" ht="15" customHeight="1">
      <c r="A107" s="31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08"/>
      <c r="M107" s="208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35" t="str">
        <f t="shared" si="26"/>
        <v/>
      </c>
      <c r="AD107" s="36">
        <f t="shared" si="27"/>
        <v>0</v>
      </c>
      <c r="AE107" s="35" t="str">
        <f t="shared" si="28"/>
        <v/>
      </c>
      <c r="AF107" s="24"/>
      <c r="AG107" s="40">
        <f t="shared" si="29"/>
        <v>0</v>
      </c>
      <c r="AH107" s="36">
        <f t="shared" si="30"/>
        <v>0</v>
      </c>
      <c r="AI107" s="36">
        <f t="shared" si="31"/>
        <v>0</v>
      </c>
      <c r="AJ107" s="35" t="str">
        <f t="shared" si="32"/>
        <v/>
      </c>
      <c r="AK107" s="35" t="str">
        <f t="shared" si="33"/>
        <v/>
      </c>
      <c r="AL107" s="35" t="str">
        <f t="shared" si="34"/>
        <v/>
      </c>
      <c r="AM107" s="35" t="str">
        <f t="shared" si="35"/>
        <v/>
      </c>
      <c r="AN107" s="35" t="str">
        <f t="shared" si="36"/>
        <v/>
      </c>
      <c r="AO107" s="35" t="str">
        <f t="shared" si="37"/>
        <v/>
      </c>
      <c r="AP107" s="35" t="str">
        <f>IF(AJ107="","",VLOOKUP(AN107,[1]Sheet11!E:F,2,0))</f>
        <v/>
      </c>
      <c r="AQ107" s="35" t="str">
        <f>IF(AO107="拼单会员","5年",IF(AJ107="","",VLOOKUP(AM107&amp;AP107,[1]Sheet11!$J$3:$K$17,2)))</f>
        <v/>
      </c>
      <c r="AR107" s="35" t="str">
        <f t="shared" si="38"/>
        <v/>
      </c>
      <c r="AS107" s="35" t="str">
        <f t="shared" si="39"/>
        <v/>
      </c>
      <c r="AT107" s="35" t="str">
        <f t="shared" si="40"/>
        <v/>
      </c>
      <c r="AU107" s="35" t="str">
        <f t="shared" si="41"/>
        <v/>
      </c>
      <c r="AV107" s="35" t="str">
        <f t="shared" si="42"/>
        <v/>
      </c>
      <c r="AW107" s="35" t="str">
        <f t="shared" si="43"/>
        <v/>
      </c>
      <c r="AX107" s="35" t="str">
        <f t="shared" si="44"/>
        <v/>
      </c>
      <c r="AY107" s="35" t="str">
        <f>IF(SUMIF('7-市场业绩'!F:F,AC107,'7-市场业绩'!I:I)&gt;0,"学习卡","老结算")</f>
        <v>老结算</v>
      </c>
      <c r="AZ107" s="35" t="str">
        <f t="shared" si="45"/>
        <v/>
      </c>
      <c r="BA107" s="35" t="str">
        <f t="shared" si="46"/>
        <v>无</v>
      </c>
      <c r="BB107" s="35" t="str">
        <f t="shared" si="47"/>
        <v/>
      </c>
      <c r="BC107" s="35" t="str">
        <f t="shared" si="48"/>
        <v/>
      </c>
      <c r="BD107" s="35" t="str">
        <f t="shared" si="49"/>
        <v>无</v>
      </c>
      <c r="BE107" s="35" t="str">
        <f>IFERROR(LOOKUP(1,-FIND({"创始会员","国际领袖课程","国内领袖课程","1期秒杀","游学免费读","买三送二","2折秒杀"},AB107),{"创始会员","国际领袖课程","国内领袖课程","1期秒杀","游学免费读","买三送二","2折秒杀"}),"")</f>
        <v/>
      </c>
      <c r="BH107" s="27">
        <v>42552</v>
      </c>
      <c r="BS107" t="s">
        <v>558</v>
      </c>
    </row>
    <row r="108" spans="1:71" ht="15" customHeight="1">
      <c r="A108" s="31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08"/>
      <c r="M108" s="208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35" t="str">
        <f t="shared" si="26"/>
        <v/>
      </c>
      <c r="AD108" s="36">
        <f t="shared" si="27"/>
        <v>0</v>
      </c>
      <c r="AE108" s="35" t="str">
        <f t="shared" si="28"/>
        <v/>
      </c>
      <c r="AF108" s="24"/>
      <c r="AG108" s="40">
        <f t="shared" si="29"/>
        <v>0</v>
      </c>
      <c r="AH108" s="36">
        <f t="shared" si="30"/>
        <v>0</v>
      </c>
      <c r="AI108" s="36">
        <f t="shared" si="31"/>
        <v>0</v>
      </c>
      <c r="AJ108" s="35" t="str">
        <f t="shared" si="32"/>
        <v/>
      </c>
      <c r="AK108" s="35" t="str">
        <f t="shared" si="33"/>
        <v/>
      </c>
      <c r="AL108" s="35" t="str">
        <f t="shared" si="34"/>
        <v/>
      </c>
      <c r="AM108" s="35" t="str">
        <f t="shared" si="35"/>
        <v/>
      </c>
      <c r="AN108" s="35" t="str">
        <f t="shared" si="36"/>
        <v/>
      </c>
      <c r="AO108" s="35" t="str">
        <f t="shared" si="37"/>
        <v/>
      </c>
      <c r="AP108" s="35" t="str">
        <f>IF(AJ108="","",VLOOKUP(AN108,[1]Sheet11!E:F,2,0))</f>
        <v/>
      </c>
      <c r="AQ108" s="35" t="str">
        <f>IF(AO108="拼单会员","5年",IF(AJ108="","",VLOOKUP(AM108&amp;AP108,[1]Sheet11!$J$3:$K$17,2)))</f>
        <v/>
      </c>
      <c r="AR108" s="35" t="str">
        <f t="shared" si="38"/>
        <v/>
      </c>
      <c r="AS108" s="35" t="str">
        <f t="shared" si="39"/>
        <v/>
      </c>
      <c r="AT108" s="35" t="str">
        <f t="shared" si="40"/>
        <v/>
      </c>
      <c r="AU108" s="35" t="str">
        <f t="shared" si="41"/>
        <v/>
      </c>
      <c r="AV108" s="35" t="str">
        <f t="shared" si="42"/>
        <v/>
      </c>
      <c r="AW108" s="35" t="str">
        <f t="shared" si="43"/>
        <v/>
      </c>
      <c r="AX108" s="35" t="str">
        <f t="shared" si="44"/>
        <v/>
      </c>
      <c r="AY108" s="35" t="str">
        <f>IF(SUMIF('7-市场业绩'!F:F,AC108,'7-市场业绩'!I:I)&gt;0,"学习卡","老结算")</f>
        <v>老结算</v>
      </c>
      <c r="AZ108" s="35" t="str">
        <f t="shared" si="45"/>
        <v/>
      </c>
      <c r="BA108" s="35" t="str">
        <f t="shared" si="46"/>
        <v>无</v>
      </c>
      <c r="BB108" s="35" t="str">
        <f t="shared" si="47"/>
        <v/>
      </c>
      <c r="BC108" s="35" t="str">
        <f t="shared" si="48"/>
        <v/>
      </c>
      <c r="BD108" s="35" t="str">
        <f t="shared" si="49"/>
        <v>无</v>
      </c>
      <c r="BE108" s="35" t="str">
        <f>IFERROR(LOOKUP(1,-FIND({"创始会员","国际领袖课程","国内领袖课程","1期秒杀","游学免费读","买三送二","2折秒杀"},AB108),{"创始会员","国际领袖课程","国内领袖课程","1期秒杀","游学免费读","买三送二","2折秒杀"}),"")</f>
        <v/>
      </c>
      <c r="BH108" s="27">
        <v>42552</v>
      </c>
      <c r="BS108" t="s">
        <v>559</v>
      </c>
    </row>
    <row r="109" spans="1:71" ht="15" customHeight="1">
      <c r="A109" s="31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08"/>
      <c r="M109" s="208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35" t="str">
        <f t="shared" si="26"/>
        <v/>
      </c>
      <c r="AD109" s="36">
        <f t="shared" si="27"/>
        <v>0</v>
      </c>
      <c r="AE109" s="35" t="str">
        <f t="shared" si="28"/>
        <v/>
      </c>
      <c r="AF109" s="24"/>
      <c r="AG109" s="40">
        <f t="shared" si="29"/>
        <v>0</v>
      </c>
      <c r="AH109" s="36">
        <f t="shared" si="30"/>
        <v>0</v>
      </c>
      <c r="AI109" s="36">
        <f t="shared" si="31"/>
        <v>0</v>
      </c>
      <c r="AJ109" s="35" t="str">
        <f t="shared" si="32"/>
        <v/>
      </c>
      <c r="AK109" s="35" t="str">
        <f t="shared" si="33"/>
        <v/>
      </c>
      <c r="AL109" s="35" t="str">
        <f t="shared" si="34"/>
        <v/>
      </c>
      <c r="AM109" s="35" t="str">
        <f t="shared" si="35"/>
        <v/>
      </c>
      <c r="AN109" s="35" t="str">
        <f t="shared" si="36"/>
        <v/>
      </c>
      <c r="AO109" s="35" t="str">
        <f t="shared" si="37"/>
        <v/>
      </c>
      <c r="AP109" s="35" t="str">
        <f>IF(AJ109="","",VLOOKUP(AN109,[1]Sheet11!E:F,2,0))</f>
        <v/>
      </c>
      <c r="AQ109" s="35" t="str">
        <f>IF(AO109="拼单会员","5年",IF(AJ109="","",VLOOKUP(AM109&amp;AP109,[1]Sheet11!$J$3:$K$17,2)))</f>
        <v/>
      </c>
      <c r="AR109" s="35" t="str">
        <f t="shared" si="38"/>
        <v/>
      </c>
      <c r="AS109" s="35" t="str">
        <f t="shared" si="39"/>
        <v/>
      </c>
      <c r="AT109" s="35" t="str">
        <f t="shared" si="40"/>
        <v/>
      </c>
      <c r="AU109" s="35" t="str">
        <f t="shared" si="41"/>
        <v/>
      </c>
      <c r="AV109" s="35" t="str">
        <f t="shared" si="42"/>
        <v/>
      </c>
      <c r="AW109" s="35" t="str">
        <f t="shared" si="43"/>
        <v/>
      </c>
      <c r="AX109" s="35" t="str">
        <f t="shared" si="44"/>
        <v/>
      </c>
      <c r="AY109" s="35" t="str">
        <f>IF(SUMIF('7-市场业绩'!F:F,AC109,'7-市场业绩'!I:I)&gt;0,"学习卡","老结算")</f>
        <v>老结算</v>
      </c>
      <c r="AZ109" s="35" t="str">
        <f t="shared" si="45"/>
        <v/>
      </c>
      <c r="BA109" s="35" t="str">
        <f t="shared" si="46"/>
        <v>无</v>
      </c>
      <c r="BB109" s="35" t="str">
        <f t="shared" si="47"/>
        <v/>
      </c>
      <c r="BC109" s="35" t="str">
        <f t="shared" si="48"/>
        <v/>
      </c>
      <c r="BD109" s="35" t="str">
        <f t="shared" si="49"/>
        <v>无</v>
      </c>
      <c r="BE109" s="35" t="str">
        <f>IFERROR(LOOKUP(1,-FIND({"创始会员","国际领袖课程","国内领袖课程","1期秒杀","游学免费读","买三送二","2折秒杀"},AB109),{"创始会员","国际领袖课程","国内领袖课程","1期秒杀","游学免费读","买三送二","2折秒杀"}),"")</f>
        <v/>
      </c>
      <c r="BH109" s="27">
        <v>42552</v>
      </c>
      <c r="BS109" t="s">
        <v>483</v>
      </c>
    </row>
    <row r="110" spans="1:71" ht="15" customHeight="1">
      <c r="A110" s="31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08"/>
      <c r="M110" s="208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35" t="str">
        <f t="shared" si="26"/>
        <v/>
      </c>
      <c r="AD110" s="36">
        <f t="shared" si="27"/>
        <v>0</v>
      </c>
      <c r="AE110" s="35" t="str">
        <f t="shared" si="28"/>
        <v/>
      </c>
      <c r="AF110" s="24"/>
      <c r="AG110" s="40">
        <f t="shared" si="29"/>
        <v>0</v>
      </c>
      <c r="AH110" s="36">
        <f t="shared" si="30"/>
        <v>0</v>
      </c>
      <c r="AI110" s="36">
        <f t="shared" si="31"/>
        <v>0</v>
      </c>
      <c r="AJ110" s="35" t="str">
        <f t="shared" si="32"/>
        <v/>
      </c>
      <c r="AK110" s="35" t="str">
        <f t="shared" si="33"/>
        <v/>
      </c>
      <c r="AL110" s="35" t="str">
        <f t="shared" si="34"/>
        <v/>
      </c>
      <c r="AM110" s="35" t="str">
        <f t="shared" si="35"/>
        <v/>
      </c>
      <c r="AN110" s="35" t="str">
        <f t="shared" si="36"/>
        <v/>
      </c>
      <c r="AO110" s="35" t="str">
        <f t="shared" si="37"/>
        <v/>
      </c>
      <c r="AP110" s="35" t="str">
        <f>IF(AJ110="","",VLOOKUP(AN110,[1]Sheet11!E:F,2,0))</f>
        <v/>
      </c>
      <c r="AQ110" s="35" t="str">
        <f>IF(AO110="拼单会员","5年",IF(AJ110="","",VLOOKUP(AM110&amp;AP110,[1]Sheet11!$J$3:$K$17,2)))</f>
        <v/>
      </c>
      <c r="AR110" s="35" t="str">
        <f t="shared" si="38"/>
        <v/>
      </c>
      <c r="AS110" s="35" t="str">
        <f t="shared" si="39"/>
        <v/>
      </c>
      <c r="AT110" s="35" t="str">
        <f t="shared" si="40"/>
        <v/>
      </c>
      <c r="AU110" s="35" t="str">
        <f t="shared" si="41"/>
        <v/>
      </c>
      <c r="AV110" s="35" t="str">
        <f t="shared" si="42"/>
        <v/>
      </c>
      <c r="AW110" s="35" t="str">
        <f t="shared" si="43"/>
        <v/>
      </c>
      <c r="AX110" s="35" t="str">
        <f t="shared" si="44"/>
        <v/>
      </c>
      <c r="AY110" s="35" t="str">
        <f>IF(SUMIF('7-市场业绩'!F:F,AC110,'7-市场业绩'!I:I)&gt;0,"学习卡","老结算")</f>
        <v>老结算</v>
      </c>
      <c r="AZ110" s="35" t="str">
        <f t="shared" si="45"/>
        <v/>
      </c>
      <c r="BA110" s="35" t="str">
        <f t="shared" si="46"/>
        <v>无</v>
      </c>
      <c r="BB110" s="35" t="str">
        <f t="shared" si="47"/>
        <v/>
      </c>
      <c r="BC110" s="35" t="str">
        <f t="shared" si="48"/>
        <v/>
      </c>
      <c r="BD110" s="35" t="str">
        <f t="shared" si="49"/>
        <v>无</v>
      </c>
      <c r="BE110" s="35" t="str">
        <f>IFERROR(LOOKUP(1,-FIND({"创始会员","国际领袖课程","国内领袖课程","1期秒杀","游学免费读","买三送二","2折秒杀"},AB110),{"创始会员","国际领袖课程","国内领袖课程","1期秒杀","游学免费读","买三送二","2折秒杀"}),"")</f>
        <v/>
      </c>
      <c r="BH110" s="27">
        <v>42552</v>
      </c>
      <c r="BS110" t="s">
        <v>560</v>
      </c>
    </row>
    <row r="111" spans="1:71" ht="15" customHeight="1">
      <c r="A111" s="31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08"/>
      <c r="M111" s="208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35" t="str">
        <f t="shared" si="26"/>
        <v/>
      </c>
      <c r="AD111" s="36">
        <f t="shared" si="27"/>
        <v>0</v>
      </c>
      <c r="AE111" s="35" t="str">
        <f t="shared" si="28"/>
        <v/>
      </c>
      <c r="AF111" s="24"/>
      <c r="AG111" s="40">
        <f t="shared" si="29"/>
        <v>0</v>
      </c>
      <c r="AH111" s="36">
        <f t="shared" si="30"/>
        <v>0</v>
      </c>
      <c r="AI111" s="36">
        <f t="shared" si="31"/>
        <v>0</v>
      </c>
      <c r="AJ111" s="35" t="str">
        <f t="shared" si="32"/>
        <v/>
      </c>
      <c r="AK111" s="35" t="str">
        <f t="shared" si="33"/>
        <v/>
      </c>
      <c r="AL111" s="35" t="str">
        <f t="shared" si="34"/>
        <v/>
      </c>
      <c r="AM111" s="35" t="str">
        <f t="shared" si="35"/>
        <v/>
      </c>
      <c r="AN111" s="35" t="str">
        <f t="shared" si="36"/>
        <v/>
      </c>
      <c r="AO111" s="35" t="str">
        <f t="shared" si="37"/>
        <v/>
      </c>
      <c r="AP111" s="35" t="str">
        <f>IF(AJ111="","",VLOOKUP(AN111,[1]Sheet11!E:F,2,0))</f>
        <v/>
      </c>
      <c r="AQ111" s="35" t="str">
        <f>IF(AO111="拼单会员","5年",IF(AJ111="","",VLOOKUP(AM111&amp;AP111,[1]Sheet11!$J$3:$K$17,2)))</f>
        <v/>
      </c>
      <c r="AR111" s="35" t="str">
        <f t="shared" si="38"/>
        <v/>
      </c>
      <c r="AS111" s="35" t="str">
        <f t="shared" si="39"/>
        <v/>
      </c>
      <c r="AT111" s="35" t="str">
        <f t="shared" si="40"/>
        <v/>
      </c>
      <c r="AU111" s="35" t="str">
        <f t="shared" si="41"/>
        <v/>
      </c>
      <c r="AV111" s="35" t="str">
        <f t="shared" si="42"/>
        <v/>
      </c>
      <c r="AW111" s="35" t="str">
        <f t="shared" si="43"/>
        <v/>
      </c>
      <c r="AX111" s="35" t="str">
        <f t="shared" si="44"/>
        <v/>
      </c>
      <c r="AY111" s="35" t="str">
        <f>IF(SUMIF('7-市场业绩'!F:F,AC111,'7-市场业绩'!I:I)&gt;0,"学习卡","老结算")</f>
        <v>老结算</v>
      </c>
      <c r="AZ111" s="35" t="str">
        <f t="shared" si="45"/>
        <v/>
      </c>
      <c r="BA111" s="35" t="str">
        <f t="shared" si="46"/>
        <v>无</v>
      </c>
      <c r="BB111" s="35" t="str">
        <f t="shared" si="47"/>
        <v/>
      </c>
      <c r="BC111" s="35" t="str">
        <f t="shared" si="48"/>
        <v/>
      </c>
      <c r="BD111" s="35" t="str">
        <f t="shared" si="49"/>
        <v>无</v>
      </c>
      <c r="BE111" s="35" t="str">
        <f>IFERROR(LOOKUP(1,-FIND({"创始会员","国际领袖课程","国内领袖课程","1期秒杀","游学免费读","买三送二","2折秒杀"},AB111),{"创始会员","国际领袖课程","国内领袖课程","1期秒杀","游学免费读","买三送二","2折秒杀"}),"")</f>
        <v/>
      </c>
      <c r="BH111" s="27">
        <v>42552</v>
      </c>
      <c r="BS111" t="s">
        <v>561</v>
      </c>
    </row>
    <row r="112" spans="1:71" ht="15" customHeight="1">
      <c r="A112" s="31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08"/>
      <c r="M112" s="208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35" t="str">
        <f t="shared" si="26"/>
        <v/>
      </c>
      <c r="AD112" s="36">
        <f t="shared" si="27"/>
        <v>0</v>
      </c>
      <c r="AE112" s="35" t="str">
        <f t="shared" si="28"/>
        <v/>
      </c>
      <c r="AF112" s="24"/>
      <c r="AG112" s="40">
        <f t="shared" si="29"/>
        <v>0</v>
      </c>
      <c r="AH112" s="36">
        <f t="shared" si="30"/>
        <v>0</v>
      </c>
      <c r="AI112" s="36">
        <f t="shared" si="31"/>
        <v>0</v>
      </c>
      <c r="AJ112" s="35" t="str">
        <f t="shared" si="32"/>
        <v/>
      </c>
      <c r="AK112" s="35" t="str">
        <f t="shared" si="33"/>
        <v/>
      </c>
      <c r="AL112" s="35" t="str">
        <f t="shared" si="34"/>
        <v/>
      </c>
      <c r="AM112" s="35" t="str">
        <f t="shared" si="35"/>
        <v/>
      </c>
      <c r="AN112" s="35" t="str">
        <f t="shared" si="36"/>
        <v/>
      </c>
      <c r="AO112" s="35" t="str">
        <f t="shared" si="37"/>
        <v/>
      </c>
      <c r="AP112" s="35" t="str">
        <f>IF(AJ112="","",VLOOKUP(AN112,[1]Sheet11!E:F,2,0))</f>
        <v/>
      </c>
      <c r="AQ112" s="35" t="str">
        <f>IF(AO112="拼单会员","5年",IF(AJ112="","",VLOOKUP(AM112&amp;AP112,[1]Sheet11!$J$3:$K$17,2)))</f>
        <v/>
      </c>
      <c r="AR112" s="35" t="str">
        <f t="shared" si="38"/>
        <v/>
      </c>
      <c r="AS112" s="35" t="str">
        <f t="shared" si="39"/>
        <v/>
      </c>
      <c r="AT112" s="35" t="str">
        <f t="shared" si="40"/>
        <v/>
      </c>
      <c r="AU112" s="35" t="str">
        <f t="shared" si="41"/>
        <v/>
      </c>
      <c r="AV112" s="35" t="str">
        <f t="shared" si="42"/>
        <v/>
      </c>
      <c r="AW112" s="35" t="str">
        <f t="shared" si="43"/>
        <v/>
      </c>
      <c r="AX112" s="35" t="str">
        <f t="shared" si="44"/>
        <v/>
      </c>
      <c r="AY112" s="35" t="str">
        <f>IF(SUMIF('7-市场业绩'!F:F,AC112,'7-市场业绩'!I:I)&gt;0,"学习卡","老结算")</f>
        <v>老结算</v>
      </c>
      <c r="AZ112" s="35" t="str">
        <f t="shared" si="45"/>
        <v/>
      </c>
      <c r="BA112" s="35" t="str">
        <f t="shared" si="46"/>
        <v>无</v>
      </c>
      <c r="BB112" s="35" t="str">
        <f t="shared" si="47"/>
        <v/>
      </c>
      <c r="BC112" s="35" t="str">
        <f t="shared" si="48"/>
        <v/>
      </c>
      <c r="BD112" s="35" t="str">
        <f t="shared" si="49"/>
        <v>无</v>
      </c>
      <c r="BE112" s="35" t="str">
        <f>IFERROR(LOOKUP(1,-FIND({"创始会员","国际领袖课程","国内领袖课程","1期秒杀","游学免费读","买三送二","2折秒杀"},AB112),{"创始会员","国际领袖课程","国内领袖课程","1期秒杀","游学免费读","买三送二","2折秒杀"}),"")</f>
        <v/>
      </c>
      <c r="BH112" s="27">
        <v>42552</v>
      </c>
      <c r="BS112" t="s">
        <v>562</v>
      </c>
    </row>
    <row r="113" spans="1:71" ht="15" customHeight="1">
      <c r="A113" s="31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08"/>
      <c r="M113" s="208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35" t="str">
        <f t="shared" si="26"/>
        <v/>
      </c>
      <c r="AD113" s="36">
        <f t="shared" si="27"/>
        <v>0</v>
      </c>
      <c r="AE113" s="35" t="str">
        <f t="shared" si="28"/>
        <v/>
      </c>
      <c r="AF113" s="24"/>
      <c r="AG113" s="40">
        <f t="shared" si="29"/>
        <v>0</v>
      </c>
      <c r="AH113" s="36">
        <f t="shared" si="30"/>
        <v>0</v>
      </c>
      <c r="AI113" s="36">
        <f t="shared" si="31"/>
        <v>0</v>
      </c>
      <c r="AJ113" s="35" t="str">
        <f t="shared" si="32"/>
        <v/>
      </c>
      <c r="AK113" s="35" t="str">
        <f t="shared" si="33"/>
        <v/>
      </c>
      <c r="AL113" s="35" t="str">
        <f t="shared" si="34"/>
        <v/>
      </c>
      <c r="AM113" s="35" t="str">
        <f t="shared" si="35"/>
        <v/>
      </c>
      <c r="AN113" s="35" t="str">
        <f t="shared" si="36"/>
        <v/>
      </c>
      <c r="AO113" s="35" t="str">
        <f t="shared" si="37"/>
        <v/>
      </c>
      <c r="AP113" s="35" t="str">
        <f>IF(AJ113="","",VLOOKUP(AN113,[1]Sheet11!E:F,2,0))</f>
        <v/>
      </c>
      <c r="AQ113" s="35" t="str">
        <f>IF(AO113="拼单会员","5年",IF(AJ113="","",VLOOKUP(AM113&amp;AP113,[1]Sheet11!$J$3:$K$17,2)))</f>
        <v/>
      </c>
      <c r="AR113" s="35" t="str">
        <f t="shared" si="38"/>
        <v/>
      </c>
      <c r="AS113" s="35" t="str">
        <f t="shared" si="39"/>
        <v/>
      </c>
      <c r="AT113" s="35" t="str">
        <f t="shared" si="40"/>
        <v/>
      </c>
      <c r="AU113" s="35" t="str">
        <f t="shared" si="41"/>
        <v/>
      </c>
      <c r="AV113" s="35" t="str">
        <f t="shared" si="42"/>
        <v/>
      </c>
      <c r="AW113" s="35" t="str">
        <f t="shared" si="43"/>
        <v/>
      </c>
      <c r="AX113" s="35" t="str">
        <f t="shared" si="44"/>
        <v/>
      </c>
      <c r="AY113" s="35" t="str">
        <f>IF(SUMIF('7-市场业绩'!F:F,AC113,'7-市场业绩'!I:I)&gt;0,"学习卡","老结算")</f>
        <v>老结算</v>
      </c>
      <c r="AZ113" s="35" t="str">
        <f t="shared" si="45"/>
        <v/>
      </c>
      <c r="BA113" s="35" t="str">
        <f t="shared" si="46"/>
        <v>无</v>
      </c>
      <c r="BB113" s="35" t="str">
        <f t="shared" si="47"/>
        <v/>
      </c>
      <c r="BC113" s="35" t="str">
        <f t="shared" si="48"/>
        <v/>
      </c>
      <c r="BD113" s="35" t="str">
        <f t="shared" si="49"/>
        <v>无</v>
      </c>
      <c r="BE113" s="35" t="str">
        <f>IFERROR(LOOKUP(1,-FIND({"创始会员","国际领袖课程","国内领袖课程","1期秒杀","游学免费读","买三送二","2折秒杀"},AB113),{"创始会员","国际领袖课程","国内领袖课程","1期秒杀","游学免费读","买三送二","2折秒杀"}),"")</f>
        <v/>
      </c>
      <c r="BH113" s="27">
        <v>42552</v>
      </c>
      <c r="BS113" t="s">
        <v>563</v>
      </c>
    </row>
    <row r="114" spans="1:71" ht="15" customHeight="1">
      <c r="A114" s="31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08"/>
      <c r="M114" s="208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35" t="str">
        <f t="shared" si="26"/>
        <v/>
      </c>
      <c r="AD114" s="36">
        <f t="shared" si="27"/>
        <v>0</v>
      </c>
      <c r="AE114" s="35" t="str">
        <f t="shared" si="28"/>
        <v/>
      </c>
      <c r="AF114" s="24"/>
      <c r="AG114" s="40">
        <f t="shared" si="29"/>
        <v>0</v>
      </c>
      <c r="AH114" s="36">
        <f t="shared" si="30"/>
        <v>0</v>
      </c>
      <c r="AI114" s="36">
        <f t="shared" si="31"/>
        <v>0</v>
      </c>
      <c r="AJ114" s="35" t="str">
        <f t="shared" si="32"/>
        <v/>
      </c>
      <c r="AK114" s="35" t="str">
        <f t="shared" si="33"/>
        <v/>
      </c>
      <c r="AL114" s="35" t="str">
        <f t="shared" si="34"/>
        <v/>
      </c>
      <c r="AM114" s="35" t="str">
        <f t="shared" si="35"/>
        <v/>
      </c>
      <c r="AN114" s="35" t="str">
        <f t="shared" si="36"/>
        <v/>
      </c>
      <c r="AO114" s="35" t="str">
        <f t="shared" si="37"/>
        <v/>
      </c>
      <c r="AP114" s="35" t="str">
        <f>IF(AJ114="","",VLOOKUP(AN114,[1]Sheet11!E:F,2,0))</f>
        <v/>
      </c>
      <c r="AQ114" s="35" t="str">
        <f>IF(AO114="拼单会员","5年",IF(AJ114="","",VLOOKUP(AM114&amp;AP114,[1]Sheet11!$J$3:$K$17,2)))</f>
        <v/>
      </c>
      <c r="AR114" s="35" t="str">
        <f t="shared" si="38"/>
        <v/>
      </c>
      <c r="AS114" s="35" t="str">
        <f t="shared" si="39"/>
        <v/>
      </c>
      <c r="AT114" s="35" t="str">
        <f t="shared" si="40"/>
        <v/>
      </c>
      <c r="AU114" s="35" t="str">
        <f t="shared" si="41"/>
        <v/>
      </c>
      <c r="AV114" s="35" t="str">
        <f t="shared" si="42"/>
        <v/>
      </c>
      <c r="AW114" s="35" t="str">
        <f t="shared" si="43"/>
        <v/>
      </c>
      <c r="AX114" s="35" t="str">
        <f t="shared" si="44"/>
        <v/>
      </c>
      <c r="AY114" s="35" t="str">
        <f>IF(SUMIF('7-市场业绩'!F:F,AC114,'7-市场业绩'!I:I)&gt;0,"学习卡","老结算")</f>
        <v>老结算</v>
      </c>
      <c r="AZ114" s="35" t="str">
        <f t="shared" si="45"/>
        <v/>
      </c>
      <c r="BA114" s="35" t="str">
        <f t="shared" si="46"/>
        <v>无</v>
      </c>
      <c r="BB114" s="35" t="str">
        <f t="shared" si="47"/>
        <v/>
      </c>
      <c r="BC114" s="35" t="str">
        <f t="shared" si="48"/>
        <v/>
      </c>
      <c r="BD114" s="35" t="str">
        <f t="shared" si="49"/>
        <v>无</v>
      </c>
      <c r="BE114" s="35" t="str">
        <f>IFERROR(LOOKUP(1,-FIND({"创始会员","国际领袖课程","国内领袖课程","1期秒杀","游学免费读","买三送二","2折秒杀"},AB114),{"创始会员","国际领袖课程","国内领袖课程","1期秒杀","游学免费读","买三送二","2折秒杀"}),"")</f>
        <v/>
      </c>
      <c r="BH114" s="27">
        <v>42552</v>
      </c>
      <c r="BS114" t="s">
        <v>564</v>
      </c>
    </row>
    <row r="115" spans="1:71" ht="15" customHeight="1">
      <c r="A115" s="31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08"/>
      <c r="M115" s="208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11"/>
      <c r="AA115" s="25"/>
      <c r="AB115" s="25"/>
      <c r="AC115" s="35" t="str">
        <f t="shared" si="26"/>
        <v/>
      </c>
      <c r="AD115" s="36">
        <f t="shared" si="27"/>
        <v>0</v>
      </c>
      <c r="AE115" s="35" t="str">
        <f t="shared" si="28"/>
        <v/>
      </c>
      <c r="AF115" s="24"/>
      <c r="AG115" s="40">
        <f t="shared" si="29"/>
        <v>0</v>
      </c>
      <c r="AH115" s="36">
        <f t="shared" si="30"/>
        <v>0</v>
      </c>
      <c r="AI115" s="36">
        <f t="shared" si="31"/>
        <v>0</v>
      </c>
      <c r="AJ115" s="35" t="str">
        <f t="shared" si="32"/>
        <v/>
      </c>
      <c r="AK115" s="35" t="str">
        <f t="shared" si="33"/>
        <v/>
      </c>
      <c r="AL115" s="35" t="str">
        <f t="shared" si="34"/>
        <v/>
      </c>
      <c r="AM115" s="35" t="str">
        <f t="shared" si="35"/>
        <v/>
      </c>
      <c r="AN115" s="35" t="str">
        <f t="shared" si="36"/>
        <v/>
      </c>
      <c r="AO115" s="35" t="str">
        <f t="shared" si="37"/>
        <v/>
      </c>
      <c r="AP115" s="35" t="str">
        <f>IF(AJ115="","",VLOOKUP(AN115,[1]Sheet11!E:F,2,0))</f>
        <v/>
      </c>
      <c r="AQ115" s="35" t="str">
        <f>IF(AO115="拼单会员","5年",IF(AJ115="","",VLOOKUP(AM115&amp;AP115,[1]Sheet11!$J$3:$K$17,2)))</f>
        <v/>
      </c>
      <c r="AR115" s="35" t="str">
        <f t="shared" si="38"/>
        <v/>
      </c>
      <c r="AS115" s="35" t="str">
        <f t="shared" si="39"/>
        <v/>
      </c>
      <c r="AT115" s="35" t="str">
        <f t="shared" si="40"/>
        <v/>
      </c>
      <c r="AU115" s="35" t="str">
        <f t="shared" si="41"/>
        <v/>
      </c>
      <c r="AV115" s="35" t="str">
        <f t="shared" si="42"/>
        <v/>
      </c>
      <c r="AW115" s="35" t="str">
        <f t="shared" si="43"/>
        <v/>
      </c>
      <c r="AX115" s="35" t="str">
        <f t="shared" si="44"/>
        <v/>
      </c>
      <c r="AY115" s="35" t="str">
        <f>IF(SUMIF('7-市场业绩'!F:F,AC115,'7-市场业绩'!I:I)&gt;0,"学习卡","老结算")</f>
        <v>老结算</v>
      </c>
      <c r="AZ115" s="35" t="str">
        <f t="shared" si="45"/>
        <v/>
      </c>
      <c r="BA115" s="35" t="str">
        <f t="shared" si="46"/>
        <v>无</v>
      </c>
      <c r="BB115" s="35" t="str">
        <f t="shared" si="47"/>
        <v/>
      </c>
      <c r="BC115" s="35" t="str">
        <f t="shared" si="48"/>
        <v/>
      </c>
      <c r="BD115" s="35" t="str">
        <f t="shared" si="49"/>
        <v>无</v>
      </c>
      <c r="BE115" s="35" t="str">
        <f>IFERROR(LOOKUP(1,-FIND({"创始会员","国际领袖课程","国内领袖课程","1期秒杀","游学免费读","买三送二","2折秒杀"},AB115),{"创始会员","国际领袖课程","国内领袖课程","1期秒杀","游学免费读","买三送二","2折秒杀"}),"")</f>
        <v/>
      </c>
      <c r="BH115" s="27">
        <v>42552</v>
      </c>
      <c r="BS115" t="s">
        <v>513</v>
      </c>
    </row>
    <row r="116" spans="1:71" ht="15" customHeight="1">
      <c r="A116" s="31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08"/>
      <c r="M116" s="208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35" t="str">
        <f t="shared" si="26"/>
        <v/>
      </c>
      <c r="AD116" s="36">
        <f t="shared" si="27"/>
        <v>0</v>
      </c>
      <c r="AE116" s="35" t="str">
        <f t="shared" si="28"/>
        <v/>
      </c>
      <c r="AF116" s="24"/>
      <c r="AG116" s="40">
        <f t="shared" si="29"/>
        <v>0</v>
      </c>
      <c r="AH116" s="36">
        <f t="shared" si="30"/>
        <v>0</v>
      </c>
      <c r="AI116" s="36">
        <f t="shared" si="31"/>
        <v>0</v>
      </c>
      <c r="AJ116" s="35" t="str">
        <f t="shared" si="32"/>
        <v/>
      </c>
      <c r="AK116" s="35" t="str">
        <f t="shared" si="33"/>
        <v/>
      </c>
      <c r="AL116" s="35" t="str">
        <f t="shared" si="34"/>
        <v/>
      </c>
      <c r="AM116" s="35" t="str">
        <f t="shared" si="35"/>
        <v/>
      </c>
      <c r="AN116" s="35" t="str">
        <f t="shared" si="36"/>
        <v/>
      </c>
      <c r="AO116" s="35" t="str">
        <f t="shared" si="37"/>
        <v/>
      </c>
      <c r="AP116" s="35" t="str">
        <f>IF(AJ116="","",VLOOKUP(AN116,[1]Sheet11!E:F,2,0))</f>
        <v/>
      </c>
      <c r="AQ116" s="35" t="str">
        <f>IF(AO116="拼单会员","5年",IF(AJ116="","",VLOOKUP(AM116&amp;AP116,[1]Sheet11!$J$3:$K$17,2)))</f>
        <v/>
      </c>
      <c r="AR116" s="35" t="str">
        <f t="shared" si="38"/>
        <v/>
      </c>
      <c r="AS116" s="35" t="str">
        <f t="shared" si="39"/>
        <v/>
      </c>
      <c r="AT116" s="35" t="str">
        <f t="shared" si="40"/>
        <v/>
      </c>
      <c r="AU116" s="35" t="str">
        <f t="shared" si="41"/>
        <v/>
      </c>
      <c r="AV116" s="35" t="str">
        <f t="shared" si="42"/>
        <v/>
      </c>
      <c r="AW116" s="35" t="str">
        <f t="shared" si="43"/>
        <v/>
      </c>
      <c r="AX116" s="35" t="str">
        <f t="shared" si="44"/>
        <v/>
      </c>
      <c r="AY116" s="35" t="str">
        <f>IF(SUMIF('7-市场业绩'!F:F,AC116,'7-市场业绩'!I:I)&gt;0,"学习卡","老结算")</f>
        <v>老结算</v>
      </c>
      <c r="AZ116" s="35" t="str">
        <f t="shared" si="45"/>
        <v/>
      </c>
      <c r="BA116" s="35" t="str">
        <f t="shared" si="46"/>
        <v>无</v>
      </c>
      <c r="BB116" s="35" t="str">
        <f t="shared" si="47"/>
        <v/>
      </c>
      <c r="BC116" s="35" t="str">
        <f t="shared" si="48"/>
        <v/>
      </c>
      <c r="BD116" s="35" t="str">
        <f t="shared" si="49"/>
        <v>无</v>
      </c>
      <c r="BE116" s="35" t="str">
        <f>IFERROR(LOOKUP(1,-FIND({"创始会员","国际领袖课程","国内领袖课程","1期秒杀","游学免费读","买三送二","2折秒杀"},AB116),{"创始会员","国际领袖课程","国内领袖课程","1期秒杀","游学免费读","买三送二","2折秒杀"}),"")</f>
        <v/>
      </c>
      <c r="BH116" s="27">
        <v>42552</v>
      </c>
      <c r="BS116" t="s">
        <v>565</v>
      </c>
    </row>
    <row r="117" spans="1:71" ht="15" customHeight="1">
      <c r="A117" s="31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08"/>
      <c r="M117" s="208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11"/>
      <c r="AA117" s="25"/>
      <c r="AB117" s="25"/>
      <c r="AC117" s="35" t="str">
        <f t="shared" si="26"/>
        <v/>
      </c>
      <c r="AD117" s="36">
        <f t="shared" si="27"/>
        <v>0</v>
      </c>
      <c r="AE117" s="35" t="str">
        <f t="shared" si="28"/>
        <v/>
      </c>
      <c r="AF117" s="24"/>
      <c r="AG117" s="40">
        <f t="shared" si="29"/>
        <v>0</v>
      </c>
      <c r="AH117" s="36">
        <f t="shared" si="30"/>
        <v>0</v>
      </c>
      <c r="AI117" s="36">
        <f t="shared" si="31"/>
        <v>0</v>
      </c>
      <c r="AJ117" s="35" t="str">
        <f t="shared" si="32"/>
        <v/>
      </c>
      <c r="AK117" s="35" t="str">
        <f t="shared" si="33"/>
        <v/>
      </c>
      <c r="AL117" s="35" t="str">
        <f t="shared" si="34"/>
        <v/>
      </c>
      <c r="AM117" s="35" t="str">
        <f t="shared" si="35"/>
        <v/>
      </c>
      <c r="AN117" s="35" t="str">
        <f t="shared" si="36"/>
        <v/>
      </c>
      <c r="AO117" s="35" t="str">
        <f t="shared" si="37"/>
        <v/>
      </c>
      <c r="AP117" s="35" t="str">
        <f>IF(AJ117="","",VLOOKUP(AN117,[1]Sheet11!E:F,2,0))</f>
        <v/>
      </c>
      <c r="AQ117" s="35" t="str">
        <f>IF(AO117="拼单会员","5年",IF(AJ117="","",VLOOKUP(AM117&amp;AP117,[1]Sheet11!$J$3:$K$17,2)))</f>
        <v/>
      </c>
      <c r="AR117" s="35" t="str">
        <f t="shared" si="38"/>
        <v/>
      </c>
      <c r="AS117" s="35" t="str">
        <f t="shared" si="39"/>
        <v/>
      </c>
      <c r="AT117" s="35" t="str">
        <f t="shared" si="40"/>
        <v/>
      </c>
      <c r="AU117" s="35" t="str">
        <f t="shared" si="41"/>
        <v/>
      </c>
      <c r="AV117" s="35" t="str">
        <f t="shared" si="42"/>
        <v/>
      </c>
      <c r="AW117" s="35" t="str">
        <f t="shared" si="43"/>
        <v/>
      </c>
      <c r="AX117" s="35" t="str">
        <f t="shared" si="44"/>
        <v/>
      </c>
      <c r="AY117" s="35" t="str">
        <f>IF(SUMIF('7-市场业绩'!F:F,AC117,'7-市场业绩'!I:I)&gt;0,"学习卡","老结算")</f>
        <v>老结算</v>
      </c>
      <c r="AZ117" s="35" t="str">
        <f t="shared" si="45"/>
        <v/>
      </c>
      <c r="BA117" s="35" t="str">
        <f t="shared" si="46"/>
        <v>无</v>
      </c>
      <c r="BB117" s="35" t="str">
        <f t="shared" si="47"/>
        <v/>
      </c>
      <c r="BC117" s="35" t="str">
        <f t="shared" si="48"/>
        <v/>
      </c>
      <c r="BD117" s="35" t="str">
        <f t="shared" si="49"/>
        <v>无</v>
      </c>
      <c r="BE117" s="35" t="str">
        <f>IFERROR(LOOKUP(1,-FIND({"创始会员","国际领袖课程","国内领袖课程","1期秒杀","游学免费读","买三送二","2折秒杀"},AB117),{"创始会员","国际领袖课程","国内领袖课程","1期秒杀","游学免费读","买三送二","2折秒杀"}),"")</f>
        <v/>
      </c>
      <c r="BH117" s="27">
        <v>42552</v>
      </c>
      <c r="BS117" t="s">
        <v>566</v>
      </c>
    </row>
    <row r="118" spans="1:71" ht="15" customHeight="1">
      <c r="A118" s="31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08"/>
      <c r="M118" s="208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35" t="str">
        <f t="shared" si="26"/>
        <v/>
      </c>
      <c r="AD118" s="36">
        <f t="shared" si="27"/>
        <v>0</v>
      </c>
      <c r="AE118" s="35" t="str">
        <f t="shared" si="28"/>
        <v/>
      </c>
      <c r="AF118" s="24"/>
      <c r="AG118" s="40">
        <f t="shared" si="29"/>
        <v>0</v>
      </c>
      <c r="AH118" s="36">
        <f t="shared" si="30"/>
        <v>0</v>
      </c>
      <c r="AI118" s="36">
        <f t="shared" si="31"/>
        <v>0</v>
      </c>
      <c r="AJ118" s="35" t="str">
        <f t="shared" si="32"/>
        <v/>
      </c>
      <c r="AK118" s="35" t="str">
        <f t="shared" si="33"/>
        <v/>
      </c>
      <c r="AL118" s="35" t="str">
        <f t="shared" si="34"/>
        <v/>
      </c>
      <c r="AM118" s="35" t="str">
        <f t="shared" si="35"/>
        <v/>
      </c>
      <c r="AN118" s="35" t="str">
        <f t="shared" si="36"/>
        <v/>
      </c>
      <c r="AO118" s="35" t="str">
        <f t="shared" si="37"/>
        <v/>
      </c>
      <c r="AP118" s="35" t="str">
        <f>IF(AJ118="","",VLOOKUP(AN118,[1]Sheet11!E:F,2,0))</f>
        <v/>
      </c>
      <c r="AQ118" s="35" t="str">
        <f>IF(AO118="拼单会员","5年",IF(AJ118="","",VLOOKUP(AM118&amp;AP118,[1]Sheet11!$J$3:$K$17,2)))</f>
        <v/>
      </c>
      <c r="AR118" s="35" t="str">
        <f t="shared" si="38"/>
        <v/>
      </c>
      <c r="AS118" s="35" t="str">
        <f t="shared" si="39"/>
        <v/>
      </c>
      <c r="AT118" s="35" t="str">
        <f t="shared" si="40"/>
        <v/>
      </c>
      <c r="AU118" s="35" t="str">
        <f t="shared" si="41"/>
        <v/>
      </c>
      <c r="AV118" s="35" t="str">
        <f t="shared" si="42"/>
        <v/>
      </c>
      <c r="AW118" s="35" t="str">
        <f t="shared" si="43"/>
        <v/>
      </c>
      <c r="AX118" s="35" t="str">
        <f t="shared" si="44"/>
        <v/>
      </c>
      <c r="AY118" s="35" t="str">
        <f>IF(SUMIF('7-市场业绩'!F:F,AC118,'7-市场业绩'!I:I)&gt;0,"学习卡","老结算")</f>
        <v>老结算</v>
      </c>
      <c r="AZ118" s="35" t="str">
        <f t="shared" si="45"/>
        <v/>
      </c>
      <c r="BA118" s="35" t="str">
        <f t="shared" si="46"/>
        <v>无</v>
      </c>
      <c r="BB118" s="35" t="str">
        <f t="shared" si="47"/>
        <v/>
      </c>
      <c r="BC118" s="35" t="str">
        <f t="shared" si="48"/>
        <v/>
      </c>
      <c r="BD118" s="35" t="str">
        <f t="shared" si="49"/>
        <v>无</v>
      </c>
      <c r="BE118" s="35" t="str">
        <f>IFERROR(LOOKUP(1,-FIND({"创始会员","国际领袖课程","国内领袖课程","1期秒杀","游学免费读","买三送二","2折秒杀"},AB118),{"创始会员","国际领袖课程","国内领袖课程","1期秒杀","游学免费读","买三送二","2折秒杀"}),"")</f>
        <v/>
      </c>
      <c r="BH118" s="27">
        <v>42552</v>
      </c>
      <c r="BS118" t="s">
        <v>555</v>
      </c>
    </row>
    <row r="119" spans="1:71" ht="15" customHeight="1">
      <c r="A119" s="31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08"/>
      <c r="M119" s="208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35" t="str">
        <f t="shared" si="26"/>
        <v/>
      </c>
      <c r="AD119" s="36">
        <f t="shared" si="27"/>
        <v>0</v>
      </c>
      <c r="AE119" s="35" t="str">
        <f t="shared" si="28"/>
        <v/>
      </c>
      <c r="AF119" s="24"/>
      <c r="AG119" s="40">
        <f t="shared" si="29"/>
        <v>0</v>
      </c>
      <c r="AH119" s="36">
        <f t="shared" si="30"/>
        <v>0</v>
      </c>
      <c r="AI119" s="36">
        <f t="shared" si="31"/>
        <v>0</v>
      </c>
      <c r="AJ119" s="35" t="str">
        <f t="shared" si="32"/>
        <v/>
      </c>
      <c r="AK119" s="35" t="str">
        <f t="shared" si="33"/>
        <v/>
      </c>
      <c r="AL119" s="35" t="str">
        <f t="shared" si="34"/>
        <v/>
      </c>
      <c r="AM119" s="35" t="str">
        <f t="shared" si="35"/>
        <v/>
      </c>
      <c r="AN119" s="35" t="str">
        <f t="shared" si="36"/>
        <v/>
      </c>
      <c r="AO119" s="35" t="str">
        <f t="shared" si="37"/>
        <v/>
      </c>
      <c r="AP119" s="35" t="str">
        <f>IF(AJ119="","",VLOOKUP(AN119,[1]Sheet11!E:F,2,0))</f>
        <v/>
      </c>
      <c r="AQ119" s="35" t="str">
        <f>IF(AO119="拼单会员","5年",IF(AJ119="","",VLOOKUP(AM119&amp;AP119,[1]Sheet11!$J$3:$K$17,2)))</f>
        <v/>
      </c>
      <c r="AR119" s="35" t="str">
        <f t="shared" si="38"/>
        <v/>
      </c>
      <c r="AS119" s="35" t="str">
        <f t="shared" si="39"/>
        <v/>
      </c>
      <c r="AT119" s="35" t="str">
        <f t="shared" si="40"/>
        <v/>
      </c>
      <c r="AU119" s="35" t="str">
        <f t="shared" si="41"/>
        <v/>
      </c>
      <c r="AV119" s="35" t="str">
        <f t="shared" si="42"/>
        <v/>
      </c>
      <c r="AW119" s="35" t="str">
        <f t="shared" si="43"/>
        <v/>
      </c>
      <c r="AX119" s="35" t="str">
        <f t="shared" si="44"/>
        <v/>
      </c>
      <c r="AY119" s="35" t="str">
        <f>IF(SUMIF('7-市场业绩'!F:F,AC119,'7-市场业绩'!I:I)&gt;0,"学习卡","老结算")</f>
        <v>老结算</v>
      </c>
      <c r="AZ119" s="35" t="str">
        <f t="shared" si="45"/>
        <v/>
      </c>
      <c r="BA119" s="35" t="str">
        <f t="shared" si="46"/>
        <v>无</v>
      </c>
      <c r="BB119" s="35" t="str">
        <f t="shared" si="47"/>
        <v/>
      </c>
      <c r="BC119" s="35" t="str">
        <f t="shared" si="48"/>
        <v/>
      </c>
      <c r="BD119" s="35" t="str">
        <f t="shared" si="49"/>
        <v>无</v>
      </c>
      <c r="BE119" s="35" t="str">
        <f>IFERROR(LOOKUP(1,-FIND({"创始会员","国际领袖课程","国内领袖课程","1期秒杀","游学免费读","买三送二","2折秒杀"},AB119),{"创始会员","国际领袖课程","国内领袖课程","1期秒杀","游学免费读","买三送二","2折秒杀"}),"")</f>
        <v/>
      </c>
      <c r="BH119" s="27">
        <v>42552</v>
      </c>
      <c r="BS119" t="s">
        <v>567</v>
      </c>
    </row>
    <row r="120" spans="1:71" ht="15" customHeight="1">
      <c r="A120" s="31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08"/>
      <c r="M120" s="208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35" t="str">
        <f t="shared" si="26"/>
        <v/>
      </c>
      <c r="AD120" s="36">
        <f t="shared" si="27"/>
        <v>0</v>
      </c>
      <c r="AE120" s="35" t="str">
        <f t="shared" si="28"/>
        <v/>
      </c>
      <c r="AF120" s="24"/>
      <c r="AG120" s="40">
        <f t="shared" si="29"/>
        <v>0</v>
      </c>
      <c r="AH120" s="36">
        <f t="shared" si="30"/>
        <v>0</v>
      </c>
      <c r="AI120" s="36">
        <f t="shared" si="31"/>
        <v>0</v>
      </c>
      <c r="AJ120" s="35" t="str">
        <f t="shared" si="32"/>
        <v/>
      </c>
      <c r="AK120" s="35" t="str">
        <f t="shared" si="33"/>
        <v/>
      </c>
      <c r="AL120" s="35" t="str">
        <f t="shared" si="34"/>
        <v/>
      </c>
      <c r="AM120" s="35" t="str">
        <f t="shared" si="35"/>
        <v/>
      </c>
      <c r="AN120" s="35" t="str">
        <f t="shared" si="36"/>
        <v/>
      </c>
      <c r="AO120" s="35" t="str">
        <f t="shared" si="37"/>
        <v/>
      </c>
      <c r="AP120" s="35" t="str">
        <f>IF(AJ120="","",VLOOKUP(AN120,[1]Sheet11!E:F,2,0))</f>
        <v/>
      </c>
      <c r="AQ120" s="35" t="str">
        <f>IF(AO120="拼单会员","5年",IF(AJ120="","",VLOOKUP(AM120&amp;AP120,[1]Sheet11!$J$3:$K$17,2)))</f>
        <v/>
      </c>
      <c r="AR120" s="35" t="str">
        <f t="shared" si="38"/>
        <v/>
      </c>
      <c r="AS120" s="35" t="str">
        <f t="shared" si="39"/>
        <v/>
      </c>
      <c r="AT120" s="35" t="str">
        <f t="shared" si="40"/>
        <v/>
      </c>
      <c r="AU120" s="35" t="str">
        <f t="shared" si="41"/>
        <v/>
      </c>
      <c r="AV120" s="35" t="str">
        <f t="shared" si="42"/>
        <v/>
      </c>
      <c r="AW120" s="35" t="str">
        <f t="shared" si="43"/>
        <v/>
      </c>
      <c r="AX120" s="35" t="str">
        <f t="shared" si="44"/>
        <v/>
      </c>
      <c r="AY120" s="35" t="str">
        <f>IF(SUMIF('7-市场业绩'!F:F,AC120,'7-市场业绩'!I:I)&gt;0,"学习卡","老结算")</f>
        <v>老结算</v>
      </c>
      <c r="AZ120" s="35" t="str">
        <f t="shared" si="45"/>
        <v/>
      </c>
      <c r="BA120" s="35" t="str">
        <f t="shared" si="46"/>
        <v>无</v>
      </c>
      <c r="BB120" s="35" t="str">
        <f t="shared" si="47"/>
        <v/>
      </c>
      <c r="BC120" s="35" t="str">
        <f t="shared" si="48"/>
        <v/>
      </c>
      <c r="BD120" s="35" t="str">
        <f t="shared" si="49"/>
        <v>无</v>
      </c>
      <c r="BE120" s="35" t="str">
        <f>IFERROR(LOOKUP(1,-FIND({"创始会员","国际领袖课程","国内领袖课程","1期秒杀","游学免费读","买三送二","2折秒杀"},AB120),{"创始会员","国际领袖课程","国内领袖课程","1期秒杀","游学免费读","买三送二","2折秒杀"}),"")</f>
        <v/>
      </c>
      <c r="BH120" s="27">
        <v>42552</v>
      </c>
      <c r="BS120" t="s">
        <v>568</v>
      </c>
    </row>
    <row r="121" spans="1:71" ht="15" customHeight="1">
      <c r="A121" s="31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08"/>
      <c r="M121" s="208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35" t="str">
        <f t="shared" si="26"/>
        <v/>
      </c>
      <c r="AD121" s="36">
        <f t="shared" si="27"/>
        <v>0</v>
      </c>
      <c r="AE121" s="35" t="str">
        <f t="shared" si="28"/>
        <v/>
      </c>
      <c r="AF121" s="24"/>
      <c r="AG121" s="40">
        <f t="shared" si="29"/>
        <v>0</v>
      </c>
      <c r="AH121" s="36">
        <f t="shared" si="30"/>
        <v>0</v>
      </c>
      <c r="AI121" s="36">
        <f t="shared" si="31"/>
        <v>0</v>
      </c>
      <c r="AJ121" s="35" t="str">
        <f t="shared" si="32"/>
        <v/>
      </c>
      <c r="AK121" s="35" t="str">
        <f t="shared" si="33"/>
        <v/>
      </c>
      <c r="AL121" s="35" t="str">
        <f t="shared" si="34"/>
        <v/>
      </c>
      <c r="AM121" s="35" t="str">
        <f t="shared" si="35"/>
        <v/>
      </c>
      <c r="AN121" s="35" t="str">
        <f t="shared" si="36"/>
        <v/>
      </c>
      <c r="AO121" s="35" t="str">
        <f t="shared" si="37"/>
        <v/>
      </c>
      <c r="AP121" s="35" t="str">
        <f>IF(AJ121="","",VLOOKUP(AN121,[1]Sheet11!E:F,2,0))</f>
        <v/>
      </c>
      <c r="AQ121" s="35" t="str">
        <f>IF(AO121="拼单会员","5年",IF(AJ121="","",VLOOKUP(AM121&amp;AP121,[1]Sheet11!$J$3:$K$17,2)))</f>
        <v/>
      </c>
      <c r="AR121" s="35" t="str">
        <f t="shared" si="38"/>
        <v/>
      </c>
      <c r="AS121" s="35" t="str">
        <f t="shared" si="39"/>
        <v/>
      </c>
      <c r="AT121" s="35" t="str">
        <f t="shared" si="40"/>
        <v/>
      </c>
      <c r="AU121" s="35" t="str">
        <f t="shared" si="41"/>
        <v/>
      </c>
      <c r="AV121" s="35" t="str">
        <f t="shared" si="42"/>
        <v/>
      </c>
      <c r="AW121" s="35" t="str">
        <f t="shared" si="43"/>
        <v/>
      </c>
      <c r="AX121" s="35" t="str">
        <f t="shared" si="44"/>
        <v/>
      </c>
      <c r="AY121" s="35" t="str">
        <f>IF(SUMIF('7-市场业绩'!F:F,AC121,'7-市场业绩'!I:I)&gt;0,"学习卡","老结算")</f>
        <v>老结算</v>
      </c>
      <c r="AZ121" s="35" t="str">
        <f t="shared" si="45"/>
        <v/>
      </c>
      <c r="BA121" s="35" t="str">
        <f t="shared" si="46"/>
        <v>无</v>
      </c>
      <c r="BB121" s="35" t="str">
        <f t="shared" si="47"/>
        <v/>
      </c>
      <c r="BC121" s="35" t="str">
        <f t="shared" si="48"/>
        <v/>
      </c>
      <c r="BD121" s="35" t="str">
        <f t="shared" si="49"/>
        <v>无</v>
      </c>
      <c r="BE121" s="35" t="str">
        <f>IFERROR(LOOKUP(1,-FIND({"创始会员","国际领袖课程","国内领袖课程","1期秒杀","游学免费读","买三送二","2折秒杀"},AB121),{"创始会员","国际领袖课程","国内领袖课程","1期秒杀","游学免费读","买三送二","2折秒杀"}),"")</f>
        <v/>
      </c>
      <c r="BH121" s="27">
        <v>42552</v>
      </c>
      <c r="BS121" t="s">
        <v>569</v>
      </c>
    </row>
    <row r="122" spans="1:71" ht="15" customHeight="1">
      <c r="A122" s="31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08"/>
      <c r="M122" s="208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35" t="str">
        <f t="shared" si="26"/>
        <v/>
      </c>
      <c r="AD122" s="36">
        <f t="shared" si="27"/>
        <v>0</v>
      </c>
      <c r="AE122" s="35" t="str">
        <f t="shared" si="28"/>
        <v/>
      </c>
      <c r="AF122" s="24"/>
      <c r="AG122" s="40">
        <f t="shared" si="29"/>
        <v>0</v>
      </c>
      <c r="AH122" s="36">
        <f t="shared" si="30"/>
        <v>0</v>
      </c>
      <c r="AI122" s="36">
        <f t="shared" si="31"/>
        <v>0</v>
      </c>
      <c r="AJ122" s="35" t="str">
        <f t="shared" si="32"/>
        <v/>
      </c>
      <c r="AK122" s="35" t="str">
        <f t="shared" si="33"/>
        <v/>
      </c>
      <c r="AL122" s="35" t="str">
        <f t="shared" si="34"/>
        <v/>
      </c>
      <c r="AM122" s="35" t="str">
        <f t="shared" si="35"/>
        <v/>
      </c>
      <c r="AN122" s="35" t="str">
        <f t="shared" si="36"/>
        <v/>
      </c>
      <c r="AO122" s="35" t="str">
        <f t="shared" si="37"/>
        <v/>
      </c>
      <c r="AP122" s="35" t="str">
        <f>IF(AJ122="","",VLOOKUP(AN122,[1]Sheet11!E:F,2,0))</f>
        <v/>
      </c>
      <c r="AQ122" s="35" t="str">
        <f>IF(AO122="拼单会员","5年",IF(AJ122="","",VLOOKUP(AM122&amp;AP122,[1]Sheet11!$J$3:$K$17,2)))</f>
        <v/>
      </c>
      <c r="AR122" s="35" t="str">
        <f t="shared" si="38"/>
        <v/>
      </c>
      <c r="AS122" s="35" t="str">
        <f t="shared" si="39"/>
        <v/>
      </c>
      <c r="AT122" s="35" t="str">
        <f t="shared" si="40"/>
        <v/>
      </c>
      <c r="AU122" s="35" t="str">
        <f t="shared" si="41"/>
        <v/>
      </c>
      <c r="AV122" s="35" t="str">
        <f t="shared" si="42"/>
        <v/>
      </c>
      <c r="AW122" s="35" t="str">
        <f t="shared" si="43"/>
        <v/>
      </c>
      <c r="AX122" s="35" t="str">
        <f t="shared" si="44"/>
        <v/>
      </c>
      <c r="AY122" s="35" t="str">
        <f>IF(SUMIF('7-市场业绩'!F:F,AC122,'7-市场业绩'!I:I)&gt;0,"学习卡","老结算")</f>
        <v>老结算</v>
      </c>
      <c r="AZ122" s="35" t="str">
        <f t="shared" si="45"/>
        <v/>
      </c>
      <c r="BA122" s="35" t="str">
        <f t="shared" si="46"/>
        <v>无</v>
      </c>
      <c r="BB122" s="35" t="str">
        <f t="shared" si="47"/>
        <v/>
      </c>
      <c r="BC122" s="35" t="str">
        <f t="shared" si="48"/>
        <v/>
      </c>
      <c r="BD122" s="35" t="str">
        <f t="shared" si="49"/>
        <v>无</v>
      </c>
      <c r="BE122" s="35" t="str">
        <f>IFERROR(LOOKUP(1,-FIND({"创始会员","国际领袖课程","国内领袖课程","1期秒杀","游学免费读","买三送二","2折秒杀"},AB122),{"创始会员","国际领袖课程","国内领袖课程","1期秒杀","游学免费读","买三送二","2折秒杀"}),"")</f>
        <v/>
      </c>
      <c r="BH122" s="27">
        <v>42552</v>
      </c>
      <c r="BS122" t="s">
        <v>570</v>
      </c>
    </row>
    <row r="123" spans="1:71" ht="15" customHeight="1">
      <c r="A123" s="31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08"/>
      <c r="M123" s="208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35" t="str">
        <f t="shared" si="26"/>
        <v/>
      </c>
      <c r="AD123" s="36">
        <f t="shared" si="27"/>
        <v>0</v>
      </c>
      <c r="AE123" s="35" t="str">
        <f t="shared" si="28"/>
        <v/>
      </c>
      <c r="AF123" s="24"/>
      <c r="AG123" s="40">
        <f t="shared" si="29"/>
        <v>0</v>
      </c>
      <c r="AH123" s="36">
        <f t="shared" si="30"/>
        <v>0</v>
      </c>
      <c r="AI123" s="36">
        <f t="shared" si="31"/>
        <v>0</v>
      </c>
      <c r="AJ123" s="35" t="str">
        <f t="shared" si="32"/>
        <v/>
      </c>
      <c r="AK123" s="35" t="str">
        <f t="shared" si="33"/>
        <v/>
      </c>
      <c r="AL123" s="35" t="str">
        <f t="shared" si="34"/>
        <v/>
      </c>
      <c r="AM123" s="35" t="str">
        <f t="shared" si="35"/>
        <v/>
      </c>
      <c r="AN123" s="35" t="str">
        <f t="shared" si="36"/>
        <v/>
      </c>
      <c r="AO123" s="35" t="str">
        <f t="shared" si="37"/>
        <v/>
      </c>
      <c r="AP123" s="35" t="str">
        <f>IF(AJ123="","",VLOOKUP(AN123,[1]Sheet11!E:F,2,0))</f>
        <v/>
      </c>
      <c r="AQ123" s="35" t="str">
        <f>IF(AO123="拼单会员","5年",IF(AJ123="","",VLOOKUP(AM123&amp;AP123,[1]Sheet11!$J$3:$K$17,2)))</f>
        <v/>
      </c>
      <c r="AR123" s="35" t="str">
        <f t="shared" si="38"/>
        <v/>
      </c>
      <c r="AS123" s="35" t="str">
        <f t="shared" si="39"/>
        <v/>
      </c>
      <c r="AT123" s="35" t="str">
        <f t="shared" si="40"/>
        <v/>
      </c>
      <c r="AU123" s="35" t="str">
        <f t="shared" si="41"/>
        <v/>
      </c>
      <c r="AV123" s="35" t="str">
        <f t="shared" si="42"/>
        <v/>
      </c>
      <c r="AW123" s="35" t="str">
        <f t="shared" si="43"/>
        <v/>
      </c>
      <c r="AX123" s="35" t="str">
        <f t="shared" si="44"/>
        <v/>
      </c>
      <c r="AY123" s="35" t="str">
        <f>IF(SUMIF('7-市场业绩'!F:F,AC123,'7-市场业绩'!I:I)&gt;0,"学习卡","老结算")</f>
        <v>老结算</v>
      </c>
      <c r="AZ123" s="35" t="str">
        <f t="shared" si="45"/>
        <v/>
      </c>
      <c r="BA123" s="35" t="str">
        <f t="shared" si="46"/>
        <v>无</v>
      </c>
      <c r="BB123" s="35" t="str">
        <f t="shared" si="47"/>
        <v/>
      </c>
      <c r="BC123" s="35" t="str">
        <f t="shared" si="48"/>
        <v/>
      </c>
      <c r="BD123" s="35" t="str">
        <f t="shared" si="49"/>
        <v>无</v>
      </c>
      <c r="BE123" s="35" t="str">
        <f>IFERROR(LOOKUP(1,-FIND({"创始会员","国际领袖课程","国内领袖课程","1期秒杀","游学免费读","买三送二","2折秒杀"},AB123),{"创始会员","国际领袖课程","国内领袖课程","1期秒杀","游学免费读","买三送二","2折秒杀"}),"")</f>
        <v/>
      </c>
      <c r="BH123" s="27">
        <v>42552</v>
      </c>
      <c r="BS123" t="s">
        <v>571</v>
      </c>
    </row>
    <row r="124" spans="1:71" ht="15" customHeight="1">
      <c r="A124" s="31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08"/>
      <c r="M124" s="208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35" t="str">
        <f t="shared" si="26"/>
        <v/>
      </c>
      <c r="AD124" s="36">
        <f t="shared" si="27"/>
        <v>0</v>
      </c>
      <c r="AE124" s="35" t="str">
        <f t="shared" si="28"/>
        <v/>
      </c>
      <c r="AF124" s="24"/>
      <c r="AG124" s="40">
        <f t="shared" si="29"/>
        <v>0</v>
      </c>
      <c r="AH124" s="36">
        <f t="shared" si="30"/>
        <v>0</v>
      </c>
      <c r="AI124" s="36">
        <f t="shared" si="31"/>
        <v>0</v>
      </c>
      <c r="AJ124" s="35" t="str">
        <f t="shared" si="32"/>
        <v/>
      </c>
      <c r="AK124" s="35" t="str">
        <f t="shared" si="33"/>
        <v/>
      </c>
      <c r="AL124" s="35" t="str">
        <f t="shared" si="34"/>
        <v/>
      </c>
      <c r="AM124" s="35" t="str">
        <f t="shared" si="35"/>
        <v/>
      </c>
      <c r="AN124" s="35" t="str">
        <f t="shared" si="36"/>
        <v/>
      </c>
      <c r="AO124" s="35" t="str">
        <f t="shared" si="37"/>
        <v/>
      </c>
      <c r="AP124" s="35" t="str">
        <f>IF(AJ124="","",VLOOKUP(AN124,[1]Sheet11!E:F,2,0))</f>
        <v/>
      </c>
      <c r="AQ124" s="35" t="str">
        <f>IF(AO124="拼单会员","5年",IF(AJ124="","",VLOOKUP(AM124&amp;AP124,[1]Sheet11!$J$3:$K$17,2)))</f>
        <v/>
      </c>
      <c r="AR124" s="35" t="str">
        <f t="shared" si="38"/>
        <v/>
      </c>
      <c r="AS124" s="35" t="str">
        <f t="shared" si="39"/>
        <v/>
      </c>
      <c r="AT124" s="35" t="str">
        <f t="shared" si="40"/>
        <v/>
      </c>
      <c r="AU124" s="35" t="str">
        <f t="shared" si="41"/>
        <v/>
      </c>
      <c r="AV124" s="35" t="str">
        <f t="shared" si="42"/>
        <v/>
      </c>
      <c r="AW124" s="35" t="str">
        <f t="shared" si="43"/>
        <v/>
      </c>
      <c r="AX124" s="35" t="str">
        <f t="shared" si="44"/>
        <v/>
      </c>
      <c r="AY124" s="35" t="str">
        <f>IF(SUMIF('7-市场业绩'!F:F,AC124,'7-市场业绩'!I:I)&gt;0,"学习卡","老结算")</f>
        <v>老结算</v>
      </c>
      <c r="AZ124" s="35" t="str">
        <f t="shared" si="45"/>
        <v/>
      </c>
      <c r="BA124" s="35" t="str">
        <f t="shared" si="46"/>
        <v>无</v>
      </c>
      <c r="BB124" s="35" t="str">
        <f t="shared" si="47"/>
        <v/>
      </c>
      <c r="BC124" s="35" t="str">
        <f t="shared" si="48"/>
        <v/>
      </c>
      <c r="BD124" s="35" t="str">
        <f t="shared" si="49"/>
        <v>无</v>
      </c>
      <c r="BE124" s="35" t="str">
        <f>IFERROR(LOOKUP(1,-FIND({"创始会员","国际领袖课程","国内领袖课程","1期秒杀","游学免费读","买三送二","2折秒杀"},AB124),{"创始会员","国际领袖课程","国内领袖课程","1期秒杀","游学免费读","买三送二","2折秒杀"}),"")</f>
        <v/>
      </c>
      <c r="BH124" s="27">
        <v>42552</v>
      </c>
      <c r="BS124" t="s">
        <v>11</v>
      </c>
    </row>
    <row r="125" spans="1:71" ht="15" customHeight="1">
      <c r="A125" s="31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08"/>
      <c r="M125" s="208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35" t="str">
        <f t="shared" si="26"/>
        <v/>
      </c>
      <c r="AD125" s="36">
        <f t="shared" si="27"/>
        <v>0</v>
      </c>
      <c r="AE125" s="35" t="str">
        <f t="shared" si="28"/>
        <v/>
      </c>
      <c r="AF125" s="24"/>
      <c r="AG125" s="40">
        <f t="shared" si="29"/>
        <v>0</v>
      </c>
      <c r="AH125" s="36">
        <f t="shared" si="30"/>
        <v>0</v>
      </c>
      <c r="AI125" s="36">
        <f t="shared" si="31"/>
        <v>0</v>
      </c>
      <c r="AJ125" s="35" t="str">
        <f t="shared" si="32"/>
        <v/>
      </c>
      <c r="AK125" s="35" t="str">
        <f t="shared" si="33"/>
        <v/>
      </c>
      <c r="AL125" s="35" t="str">
        <f t="shared" si="34"/>
        <v/>
      </c>
      <c r="AM125" s="35" t="str">
        <f t="shared" si="35"/>
        <v/>
      </c>
      <c r="AN125" s="35" t="str">
        <f t="shared" si="36"/>
        <v/>
      </c>
      <c r="AO125" s="35" t="str">
        <f t="shared" si="37"/>
        <v/>
      </c>
      <c r="AP125" s="35" t="str">
        <f>IF(AJ125="","",VLOOKUP(AN125,[1]Sheet11!E:F,2,0))</f>
        <v/>
      </c>
      <c r="AQ125" s="35" t="str">
        <f>IF(AO125="拼单会员","5年",IF(AJ125="","",VLOOKUP(AM125&amp;AP125,[1]Sheet11!$J$3:$K$17,2)))</f>
        <v/>
      </c>
      <c r="AR125" s="35" t="str">
        <f t="shared" si="38"/>
        <v/>
      </c>
      <c r="AS125" s="35" t="str">
        <f t="shared" si="39"/>
        <v/>
      </c>
      <c r="AT125" s="35" t="str">
        <f t="shared" si="40"/>
        <v/>
      </c>
      <c r="AU125" s="35" t="str">
        <f t="shared" si="41"/>
        <v/>
      </c>
      <c r="AV125" s="35" t="str">
        <f t="shared" si="42"/>
        <v/>
      </c>
      <c r="AW125" s="35" t="str">
        <f t="shared" si="43"/>
        <v/>
      </c>
      <c r="AX125" s="35" t="str">
        <f t="shared" si="44"/>
        <v/>
      </c>
      <c r="AY125" s="35" t="str">
        <f>IF(SUMIF('7-市场业绩'!F:F,AC125,'7-市场业绩'!I:I)&gt;0,"学习卡","老结算")</f>
        <v>老结算</v>
      </c>
      <c r="AZ125" s="35" t="str">
        <f t="shared" si="45"/>
        <v/>
      </c>
      <c r="BA125" s="35" t="str">
        <f t="shared" si="46"/>
        <v>无</v>
      </c>
      <c r="BB125" s="35" t="str">
        <f t="shared" si="47"/>
        <v/>
      </c>
      <c r="BC125" s="35" t="str">
        <f t="shared" si="48"/>
        <v/>
      </c>
      <c r="BD125" s="35" t="str">
        <f t="shared" si="49"/>
        <v>无</v>
      </c>
      <c r="BE125" s="35" t="str">
        <f>IFERROR(LOOKUP(1,-FIND({"创始会员","国际领袖课程","国内领袖课程","1期秒杀","游学免费读","买三送二","2折秒杀"},AB125),{"创始会员","国际领袖课程","国内领袖课程","1期秒杀","游学免费读","买三送二","2折秒杀"}),"")</f>
        <v/>
      </c>
      <c r="BH125" s="27">
        <v>42552</v>
      </c>
      <c r="BS125" t="s">
        <v>462</v>
      </c>
    </row>
    <row r="126" spans="1:71" ht="15" customHeight="1">
      <c r="A126" s="31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08"/>
      <c r="M126" s="208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35" t="str">
        <f t="shared" si="26"/>
        <v/>
      </c>
      <c r="AD126" s="36">
        <f t="shared" si="27"/>
        <v>0</v>
      </c>
      <c r="AE126" s="35" t="str">
        <f t="shared" si="28"/>
        <v/>
      </c>
      <c r="AF126" s="24"/>
      <c r="AG126" s="40">
        <f t="shared" si="29"/>
        <v>0</v>
      </c>
      <c r="AH126" s="36">
        <f t="shared" si="30"/>
        <v>0</v>
      </c>
      <c r="AI126" s="36">
        <f t="shared" si="31"/>
        <v>0</v>
      </c>
      <c r="AJ126" s="35" t="str">
        <f t="shared" si="32"/>
        <v/>
      </c>
      <c r="AK126" s="35" t="str">
        <f t="shared" si="33"/>
        <v/>
      </c>
      <c r="AL126" s="35" t="str">
        <f t="shared" si="34"/>
        <v/>
      </c>
      <c r="AM126" s="35" t="str">
        <f t="shared" si="35"/>
        <v/>
      </c>
      <c r="AN126" s="35" t="str">
        <f t="shared" si="36"/>
        <v/>
      </c>
      <c r="AO126" s="35" t="str">
        <f t="shared" si="37"/>
        <v/>
      </c>
      <c r="AP126" s="35" t="str">
        <f>IF(AJ126="","",VLOOKUP(AN126,[1]Sheet11!E:F,2,0))</f>
        <v/>
      </c>
      <c r="AQ126" s="35" t="str">
        <f>IF(AO126="拼单会员","5年",IF(AJ126="","",VLOOKUP(AM126&amp;AP126,[1]Sheet11!$J$3:$K$17,2)))</f>
        <v/>
      </c>
      <c r="AR126" s="35" t="str">
        <f t="shared" si="38"/>
        <v/>
      </c>
      <c r="AS126" s="35" t="str">
        <f t="shared" si="39"/>
        <v/>
      </c>
      <c r="AT126" s="35" t="str">
        <f t="shared" si="40"/>
        <v/>
      </c>
      <c r="AU126" s="35" t="str">
        <f t="shared" si="41"/>
        <v/>
      </c>
      <c r="AV126" s="35" t="str">
        <f t="shared" si="42"/>
        <v/>
      </c>
      <c r="AW126" s="35" t="str">
        <f t="shared" si="43"/>
        <v/>
      </c>
      <c r="AX126" s="35" t="str">
        <f t="shared" si="44"/>
        <v/>
      </c>
      <c r="AY126" s="35" t="str">
        <f>IF(SUMIF('7-市场业绩'!F:F,AC126,'7-市场业绩'!I:I)&gt;0,"学习卡","老结算")</f>
        <v>老结算</v>
      </c>
      <c r="AZ126" s="35" t="str">
        <f t="shared" si="45"/>
        <v/>
      </c>
      <c r="BA126" s="35" t="str">
        <f t="shared" si="46"/>
        <v>无</v>
      </c>
      <c r="BB126" s="35" t="str">
        <f t="shared" si="47"/>
        <v/>
      </c>
      <c r="BC126" s="35" t="str">
        <f t="shared" si="48"/>
        <v/>
      </c>
      <c r="BD126" s="35" t="str">
        <f t="shared" si="49"/>
        <v>无</v>
      </c>
      <c r="BE126" s="35" t="str">
        <f>IFERROR(LOOKUP(1,-FIND({"创始会员","国际领袖课程","国内领袖课程","1期秒杀","游学免费读","买三送二","2折秒杀"},AB126),{"创始会员","国际领袖课程","国内领袖课程","1期秒杀","游学免费读","买三送二","2折秒杀"}),"")</f>
        <v/>
      </c>
      <c r="BH126" s="27">
        <v>42552</v>
      </c>
      <c r="BS126" t="s">
        <v>572</v>
      </c>
    </row>
    <row r="127" spans="1:71" ht="15" customHeight="1">
      <c r="A127" s="31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08"/>
      <c r="M127" s="208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35" t="str">
        <f t="shared" si="26"/>
        <v/>
      </c>
      <c r="AD127" s="36">
        <f t="shared" si="27"/>
        <v>0</v>
      </c>
      <c r="AE127" s="35" t="str">
        <f t="shared" si="28"/>
        <v/>
      </c>
      <c r="AF127" s="24"/>
      <c r="AG127" s="40">
        <f t="shared" si="29"/>
        <v>0</v>
      </c>
      <c r="AH127" s="36">
        <f t="shared" si="30"/>
        <v>0</v>
      </c>
      <c r="AI127" s="36">
        <f t="shared" si="31"/>
        <v>0</v>
      </c>
      <c r="AJ127" s="35" t="str">
        <f t="shared" si="32"/>
        <v/>
      </c>
      <c r="AK127" s="35" t="str">
        <f t="shared" si="33"/>
        <v/>
      </c>
      <c r="AL127" s="35" t="str">
        <f t="shared" si="34"/>
        <v/>
      </c>
      <c r="AM127" s="35" t="str">
        <f t="shared" si="35"/>
        <v/>
      </c>
      <c r="AN127" s="35" t="str">
        <f t="shared" si="36"/>
        <v/>
      </c>
      <c r="AO127" s="35" t="str">
        <f t="shared" si="37"/>
        <v/>
      </c>
      <c r="AP127" s="35" t="str">
        <f>IF(AJ127="","",VLOOKUP(AN127,[1]Sheet11!E:F,2,0))</f>
        <v/>
      </c>
      <c r="AQ127" s="35" t="str">
        <f>IF(AO127="拼单会员","5年",IF(AJ127="","",VLOOKUP(AM127&amp;AP127,[1]Sheet11!$J$3:$K$17,2)))</f>
        <v/>
      </c>
      <c r="AR127" s="35" t="str">
        <f t="shared" si="38"/>
        <v/>
      </c>
      <c r="AS127" s="35" t="str">
        <f t="shared" si="39"/>
        <v/>
      </c>
      <c r="AT127" s="35" t="str">
        <f t="shared" si="40"/>
        <v/>
      </c>
      <c r="AU127" s="35" t="str">
        <f t="shared" si="41"/>
        <v/>
      </c>
      <c r="AV127" s="35" t="str">
        <f t="shared" si="42"/>
        <v/>
      </c>
      <c r="AW127" s="35" t="str">
        <f t="shared" si="43"/>
        <v/>
      </c>
      <c r="AX127" s="35" t="str">
        <f t="shared" si="44"/>
        <v/>
      </c>
      <c r="AY127" s="35" t="str">
        <f>IF(SUMIF('7-市场业绩'!F:F,AC127,'7-市场业绩'!I:I)&gt;0,"学习卡","老结算")</f>
        <v>老结算</v>
      </c>
      <c r="AZ127" s="35" t="str">
        <f t="shared" si="45"/>
        <v/>
      </c>
      <c r="BA127" s="35" t="str">
        <f t="shared" si="46"/>
        <v>无</v>
      </c>
      <c r="BB127" s="35" t="str">
        <f t="shared" si="47"/>
        <v/>
      </c>
      <c r="BC127" s="35" t="str">
        <f t="shared" si="48"/>
        <v/>
      </c>
      <c r="BD127" s="35" t="str">
        <f t="shared" si="49"/>
        <v>无</v>
      </c>
      <c r="BE127" s="35" t="str">
        <f>IFERROR(LOOKUP(1,-FIND({"创始会员","国际领袖课程","国内领袖课程","1期秒杀","游学免费读","买三送二","2折秒杀"},AB127),{"创始会员","国际领袖课程","国内领袖课程","1期秒杀","游学免费读","买三送二","2折秒杀"}),"")</f>
        <v/>
      </c>
      <c r="BH127" s="27">
        <v>42552</v>
      </c>
      <c r="BS127" t="s">
        <v>573</v>
      </c>
    </row>
    <row r="128" spans="1:71" ht="15" customHeight="1">
      <c r="A128" s="31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08"/>
      <c r="M128" s="208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35" t="str">
        <f t="shared" si="26"/>
        <v/>
      </c>
      <c r="AD128" s="36">
        <f t="shared" si="27"/>
        <v>0</v>
      </c>
      <c r="AE128" s="35" t="str">
        <f t="shared" si="28"/>
        <v/>
      </c>
      <c r="AF128" s="24"/>
      <c r="AG128" s="40">
        <f t="shared" si="29"/>
        <v>0</v>
      </c>
      <c r="AH128" s="36">
        <f t="shared" si="30"/>
        <v>0</v>
      </c>
      <c r="AI128" s="36">
        <f t="shared" si="31"/>
        <v>0</v>
      </c>
      <c r="AJ128" s="35" t="str">
        <f t="shared" si="32"/>
        <v/>
      </c>
      <c r="AK128" s="35" t="str">
        <f t="shared" si="33"/>
        <v/>
      </c>
      <c r="AL128" s="35" t="str">
        <f t="shared" si="34"/>
        <v/>
      </c>
      <c r="AM128" s="35" t="str">
        <f t="shared" si="35"/>
        <v/>
      </c>
      <c r="AN128" s="35" t="str">
        <f t="shared" si="36"/>
        <v/>
      </c>
      <c r="AO128" s="35" t="str">
        <f t="shared" si="37"/>
        <v/>
      </c>
      <c r="AP128" s="35" t="str">
        <f>IF(AJ128="","",VLOOKUP(AN128,[1]Sheet11!E:F,2,0))</f>
        <v/>
      </c>
      <c r="AQ128" s="35" t="str">
        <f>IF(AO128="拼单会员","5年",IF(AJ128="","",VLOOKUP(AM128&amp;AP128,[1]Sheet11!$J$3:$K$17,2)))</f>
        <v/>
      </c>
      <c r="AR128" s="35" t="str">
        <f t="shared" si="38"/>
        <v/>
      </c>
      <c r="AS128" s="35" t="str">
        <f t="shared" si="39"/>
        <v/>
      </c>
      <c r="AT128" s="35" t="str">
        <f t="shared" si="40"/>
        <v/>
      </c>
      <c r="AU128" s="35" t="str">
        <f t="shared" si="41"/>
        <v/>
      </c>
      <c r="AV128" s="35" t="str">
        <f t="shared" si="42"/>
        <v/>
      </c>
      <c r="AW128" s="35" t="str">
        <f t="shared" si="43"/>
        <v/>
      </c>
      <c r="AX128" s="35" t="str">
        <f t="shared" si="44"/>
        <v/>
      </c>
      <c r="AY128" s="35" t="str">
        <f>IF(SUMIF('7-市场业绩'!F:F,AC128,'7-市场业绩'!I:I)&gt;0,"学习卡","老结算")</f>
        <v>老结算</v>
      </c>
      <c r="AZ128" s="35" t="str">
        <f t="shared" si="45"/>
        <v/>
      </c>
      <c r="BA128" s="35" t="str">
        <f t="shared" si="46"/>
        <v>无</v>
      </c>
      <c r="BB128" s="35" t="str">
        <f t="shared" si="47"/>
        <v/>
      </c>
      <c r="BC128" s="35" t="str">
        <f t="shared" si="48"/>
        <v/>
      </c>
      <c r="BD128" s="35" t="str">
        <f t="shared" si="49"/>
        <v>无</v>
      </c>
      <c r="BE128" s="35" t="str">
        <f>IFERROR(LOOKUP(1,-FIND({"创始会员","国际领袖课程","国内领袖课程","1期秒杀","游学免费读","买三送二","2折秒杀"},AB128),{"创始会员","国际领袖课程","国内领袖课程","1期秒杀","游学免费读","买三送二","2折秒杀"}),"")</f>
        <v/>
      </c>
      <c r="BH128" s="27">
        <v>42552</v>
      </c>
      <c r="BS128" t="s">
        <v>574</v>
      </c>
    </row>
    <row r="129" spans="1:71" ht="15" customHeight="1">
      <c r="A129" s="31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08"/>
      <c r="M129" s="208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35" t="str">
        <f t="shared" si="26"/>
        <v/>
      </c>
      <c r="AD129" s="36">
        <f t="shared" si="27"/>
        <v>0</v>
      </c>
      <c r="AE129" s="35" t="str">
        <f t="shared" si="28"/>
        <v/>
      </c>
      <c r="AF129" s="24"/>
      <c r="AG129" s="40">
        <f t="shared" si="29"/>
        <v>0</v>
      </c>
      <c r="AH129" s="36">
        <f t="shared" si="30"/>
        <v>0</v>
      </c>
      <c r="AI129" s="36">
        <f t="shared" si="31"/>
        <v>0</v>
      </c>
      <c r="AJ129" s="35" t="str">
        <f t="shared" si="32"/>
        <v/>
      </c>
      <c r="AK129" s="35" t="str">
        <f t="shared" si="33"/>
        <v/>
      </c>
      <c r="AL129" s="35" t="str">
        <f t="shared" si="34"/>
        <v/>
      </c>
      <c r="AM129" s="35" t="str">
        <f t="shared" si="35"/>
        <v/>
      </c>
      <c r="AN129" s="35" t="str">
        <f t="shared" si="36"/>
        <v/>
      </c>
      <c r="AO129" s="35" t="str">
        <f t="shared" si="37"/>
        <v/>
      </c>
      <c r="AP129" s="35" t="str">
        <f>IF(AJ129="","",VLOOKUP(AN129,[1]Sheet11!E:F,2,0))</f>
        <v/>
      </c>
      <c r="AQ129" s="35" t="str">
        <f>IF(AO129="拼单会员","5年",IF(AJ129="","",VLOOKUP(AM129&amp;AP129,[1]Sheet11!$J$3:$K$17,2)))</f>
        <v/>
      </c>
      <c r="AR129" s="35" t="str">
        <f t="shared" si="38"/>
        <v/>
      </c>
      <c r="AS129" s="35" t="str">
        <f t="shared" si="39"/>
        <v/>
      </c>
      <c r="AT129" s="35" t="str">
        <f t="shared" si="40"/>
        <v/>
      </c>
      <c r="AU129" s="35" t="str">
        <f t="shared" si="41"/>
        <v/>
      </c>
      <c r="AV129" s="35" t="str">
        <f t="shared" si="42"/>
        <v/>
      </c>
      <c r="AW129" s="35" t="str">
        <f t="shared" si="43"/>
        <v/>
      </c>
      <c r="AX129" s="35" t="str">
        <f t="shared" si="44"/>
        <v/>
      </c>
      <c r="AY129" s="35" t="str">
        <f>IF(SUMIF('7-市场业绩'!F:F,AC129,'7-市场业绩'!I:I)&gt;0,"学习卡","老结算")</f>
        <v>老结算</v>
      </c>
      <c r="AZ129" s="35" t="str">
        <f t="shared" si="45"/>
        <v/>
      </c>
      <c r="BA129" s="35" t="str">
        <f t="shared" si="46"/>
        <v>无</v>
      </c>
      <c r="BB129" s="35" t="str">
        <f t="shared" si="47"/>
        <v/>
      </c>
      <c r="BC129" s="35" t="str">
        <f t="shared" si="48"/>
        <v/>
      </c>
      <c r="BD129" s="35" t="str">
        <f t="shared" si="49"/>
        <v>无</v>
      </c>
      <c r="BE129" s="35" t="str">
        <f>IFERROR(LOOKUP(1,-FIND({"创始会员","国际领袖课程","国内领袖课程","1期秒杀","游学免费读","买三送二","2折秒杀"},AB129),{"创始会员","国际领袖课程","国内领袖课程","1期秒杀","游学免费读","买三送二","2折秒杀"}),"")</f>
        <v/>
      </c>
      <c r="BH129" s="27">
        <v>42552</v>
      </c>
      <c r="BS129" t="s">
        <v>575</v>
      </c>
    </row>
    <row r="130" spans="1:71" ht="15" customHeight="1">
      <c r="A130" s="31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08"/>
      <c r="M130" s="208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35" t="str">
        <f t="shared" si="26"/>
        <v/>
      </c>
      <c r="AD130" s="36">
        <f t="shared" si="27"/>
        <v>0</v>
      </c>
      <c r="AE130" s="35" t="str">
        <f t="shared" si="28"/>
        <v/>
      </c>
      <c r="AF130" s="24"/>
      <c r="AG130" s="40">
        <f t="shared" si="29"/>
        <v>0</v>
      </c>
      <c r="AH130" s="36">
        <f t="shared" si="30"/>
        <v>0</v>
      </c>
      <c r="AI130" s="36">
        <f t="shared" si="31"/>
        <v>0</v>
      </c>
      <c r="AJ130" s="35" t="str">
        <f t="shared" si="32"/>
        <v/>
      </c>
      <c r="AK130" s="35" t="str">
        <f t="shared" si="33"/>
        <v/>
      </c>
      <c r="AL130" s="35" t="str">
        <f t="shared" si="34"/>
        <v/>
      </c>
      <c r="AM130" s="35" t="str">
        <f t="shared" si="35"/>
        <v/>
      </c>
      <c r="AN130" s="35" t="str">
        <f t="shared" si="36"/>
        <v/>
      </c>
      <c r="AO130" s="35" t="str">
        <f t="shared" si="37"/>
        <v/>
      </c>
      <c r="AP130" s="35" t="str">
        <f>IF(AJ130="","",VLOOKUP(AN130,[1]Sheet11!E:F,2,0))</f>
        <v/>
      </c>
      <c r="AQ130" s="35" t="str">
        <f>IF(AO130="拼单会员","5年",IF(AJ130="","",VLOOKUP(AM130&amp;AP130,[1]Sheet11!$J$3:$K$17,2)))</f>
        <v/>
      </c>
      <c r="AR130" s="35" t="str">
        <f t="shared" si="38"/>
        <v/>
      </c>
      <c r="AS130" s="35" t="str">
        <f t="shared" si="39"/>
        <v/>
      </c>
      <c r="AT130" s="35" t="str">
        <f t="shared" si="40"/>
        <v/>
      </c>
      <c r="AU130" s="35" t="str">
        <f t="shared" si="41"/>
        <v/>
      </c>
      <c r="AV130" s="35" t="str">
        <f t="shared" si="42"/>
        <v/>
      </c>
      <c r="AW130" s="35" t="str">
        <f t="shared" si="43"/>
        <v/>
      </c>
      <c r="AX130" s="35" t="str">
        <f t="shared" si="44"/>
        <v/>
      </c>
      <c r="AY130" s="35" t="str">
        <f>IF(SUMIF('7-市场业绩'!F:F,AC130,'7-市场业绩'!I:I)&gt;0,"学习卡","老结算")</f>
        <v>老结算</v>
      </c>
      <c r="AZ130" s="35" t="str">
        <f t="shared" si="45"/>
        <v/>
      </c>
      <c r="BA130" s="35" t="str">
        <f t="shared" si="46"/>
        <v>无</v>
      </c>
      <c r="BB130" s="35" t="str">
        <f t="shared" si="47"/>
        <v/>
      </c>
      <c r="BC130" s="35" t="str">
        <f t="shared" si="48"/>
        <v/>
      </c>
      <c r="BD130" s="35" t="str">
        <f t="shared" si="49"/>
        <v>无</v>
      </c>
      <c r="BE130" s="35" t="str">
        <f>IFERROR(LOOKUP(1,-FIND({"创始会员","国际领袖课程","国内领袖课程","1期秒杀","游学免费读","买三送二","2折秒杀"},AB130),{"创始会员","国际领袖课程","国内领袖课程","1期秒杀","游学免费读","买三送二","2折秒杀"}),"")</f>
        <v/>
      </c>
      <c r="BH130" s="27">
        <v>42552</v>
      </c>
      <c r="BS130" t="s">
        <v>576</v>
      </c>
    </row>
    <row r="131" spans="1:71" ht="15" customHeight="1">
      <c r="A131" s="31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08"/>
      <c r="M131" s="208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35" t="str">
        <f t="shared" ref="AC131:AC194" si="50">SUBSTITUTE(SUBSTITUTE(SUBSTITUTE(SUBSTITUTE(SUBSTITUTE(SUBSTITUTE(AA131,"(主签单人)",""),"(03-客户接待员)",""),"（金牌）",""),"（会员学员）",""),"金牌",""),"金牌学员","")</f>
        <v/>
      </c>
      <c r="AD131" s="36">
        <f t="shared" ref="AD131:AD194" si="51">IFERROR(VALUE(MID(H131,FIND("(",H131)+1,FIND(")",H131)-FIND("(",H131)-2)),0)</f>
        <v>0</v>
      </c>
      <c r="AE131" s="35" t="str">
        <f t="shared" ref="AE131:AE194" si="52">IF(AJ131="","",MID(AB131,FIND("@",SUBSTITUTE(AB131,"／","@",6))+5,FIND("@",SUBSTITUTE(AB131,"／","@",7))-FIND("@",SUBSTITUTE(AB131,"／","@",6))-5))</f>
        <v/>
      </c>
      <c r="AF131" s="24"/>
      <c r="AG131" s="40">
        <f t="shared" ref="AG131:AG194" si="53">IFERROR(VALUE(MID(AB131,FIND("@",SUBSTITUTE(AB131,"：","@",1))+1,FIND("@",SUBSTITUTE(AB131,"）","@",1))-FIND("@",SUBSTITUTE(AB131,"：","@",1))-1)),0)</f>
        <v>0</v>
      </c>
      <c r="AH131" s="36">
        <f t="shared" ref="AH131:AH194" si="54">IFERROR(IF(AND(IFERROR(FIND("预缴定金",AB131),0)=0,H131=""),M131,VALUE(MID(AB131,FIND("@",SUBSTITUTE(AB131,"：","@",2))+1,FIND("@",SUBSTITUTE(AB131,"）","@",2))-FIND("@",SUBSTITUTE(AB131,"：","@",2))-1))),0)</f>
        <v>0</v>
      </c>
      <c r="AI131" s="36">
        <f t="shared" ref="AI131:AI194" si="55">M131-AH131</f>
        <v>0</v>
      </c>
      <c r="AJ131" s="35" t="str">
        <f t="shared" ref="AJ131:AJ194" si="56">IF(OR(V131="退费",V131="结转",W131="",W131="结转学费",W131="老带新返现"),"",IF(OR(AI131&lt;=0,AND(IFERROR(FIND("预缴定金",AB131),0)=0,H131="")),"",LEFT(AB131,FIND("／",AB131)-1)))</f>
        <v/>
      </c>
      <c r="AK131" s="35" t="str">
        <f t="shared" ref="AK131:AK194" si="57">IF(AJ131="","",LEFT(AB131,2))</f>
        <v/>
      </c>
      <c r="AL131" s="35" t="str">
        <f t="shared" ref="AL131:AL194" si="58">IF(AJ131="","",MID(AB131,3,2))</f>
        <v/>
      </c>
      <c r="AM131" s="35" t="str">
        <f t="shared" ref="AM131:AM194" si="59">IF(AJ131="","",MID(AB131,5,2))</f>
        <v/>
      </c>
      <c r="AN131" s="35" t="str">
        <f t="shared" ref="AN131:AN194" si="60">IF(AJ131="","",MIDB(AJ131,SEARCHB("?",AJ131),2*LEN(AJ131)-LENB(AJ131)+2))</f>
        <v/>
      </c>
      <c r="AO131" s="35" t="str">
        <f t="shared" ref="AO131:AO194" si="61">IF(AJ131="","",RIGHT(MIDB(AJ131,SEARCHB("?",AJ131),20),LENB(MIDB(AJ131,SEARCHB("?",AJ131),20))-LEN(MIDB(AJ131,SEARCHB("?",AJ131),20))-1))</f>
        <v/>
      </c>
      <c r="AP131" s="35" t="str">
        <f>IF(AJ131="","",VLOOKUP(AN131,[1]Sheet11!E:F,2,0))</f>
        <v/>
      </c>
      <c r="AQ131" s="35" t="str">
        <f>IF(AO131="拼单会员","5年",IF(AJ131="","",VLOOKUP(AM131&amp;AP131,[1]Sheet11!$J$3:$K$17,2)))</f>
        <v/>
      </c>
      <c r="AR131" s="35" t="str">
        <f t="shared" ref="AR131:AR194" si="62">IF(AJ131="","",VLOOKUP(AO131,BP:BQ,2,0))</f>
        <v/>
      </c>
      <c r="AS131" s="35" t="str">
        <f t="shared" ref="AS131:AS194" si="63">IF(AJ131="","",MID(AB131,FIND("@",SUBSTITUTE(AB131,"／","@",5))+8,10))</f>
        <v/>
      </c>
      <c r="AT131" s="35" t="str">
        <f t="shared" ref="AT131:AT194" si="64">IF(AJ131="","",IF(AK131="新生","新生",IF((AS131-$BH$2)&gt;0,"1年追补","老生")))</f>
        <v/>
      </c>
      <c r="AU131" s="35" t="str">
        <f t="shared" ref="AU131:AU194" si="65">IF(AJ131="","",IF(OR(AT131="新生",AT131="1年追补"),"新生","老生"))</f>
        <v/>
      </c>
      <c r="AV131" s="35" t="str">
        <f t="shared" ref="AV131:AV194" si="66">IF(AJ131="","",IF(AND(BE131="1期秒杀",AK131="新生"),"1期秒杀",IF(AND(BE131="1期秒杀",AT131="1年追补"),"1期秒杀",IF(AND(BE131="游学免费读",AK131="新生"),"游学免费读",IF(AND(BE131="游学免费读",AT131="1年追补"),"游学免费读",IF(AND(BE131="买三送二",AK131="新生"),"买三送二",IF(AND(BE131="买三送二",AT131="1年追补"),"买三送二",IF(AND(BE131="2折秒杀",AK131="新生"),"新生小学国际班1年",IF(AND(BE131="2折秒杀",AT131="1年追补"),"新生小学国际班1年",IF(OR(BE131="国际领袖课程",BE131="国内领袖课程"),BE131,IF(AND(BE131="创始会员",AU131="老生",AR131="游学会员"),"老生创始会员游学会员",IF(AND(AR131="国际班",AU131="新生"),AU131&amp;AM131&amp;AR131&amp;AQ131,AU131&amp;AR131))))))))))))</f>
        <v/>
      </c>
      <c r="AW131" s="35" t="str">
        <f t="shared" ref="AW131:AW194" si="67">IF(AJ131="","",VLOOKUP(AO131,BP:BR,3,0))</f>
        <v/>
      </c>
      <c r="AX131" s="35" t="str">
        <f t="shared" ref="AX131:AX194" si="68">AT131&amp;AW131</f>
        <v/>
      </c>
      <c r="AY131" s="35" t="str">
        <f>IF(SUMIF('7-市场业绩'!F:F,AC131,'7-市场业绩'!I:I)&gt;0,"学习卡","老结算")</f>
        <v>老结算</v>
      </c>
      <c r="AZ131" s="35" t="str">
        <f t="shared" ref="AZ131:AZ194" si="69">IF(AY131="学习卡",AV131,AX131)</f>
        <v/>
      </c>
      <c r="BA131" s="35" t="str">
        <f t="shared" ref="BA131:BA194" si="70">IFERROR(MID(AB131,FIND("@",SUBSTITUTE(AB131,"／","@",3))+6,FIND("@",SUBSTITUTE(AB131,"／","@",4))-FIND("@",SUBSTITUTE(AB131,"／","@",3))-6),"无")</f>
        <v>无</v>
      </c>
      <c r="BB131" s="35" t="str">
        <f t="shared" ref="BB131:BB194" si="71">IFERROR(MID(AB131,FIND("@",SUBSTITUTE(AB131,"：","@",6))+1,FIND("@",SUBSTITUTE(AB131,"-","@",8))-FIND("@",SUBSTITUTE(AB131,"：","@",6))-1),"")</f>
        <v/>
      </c>
      <c r="BC131" s="35" t="str">
        <f t="shared" ref="BC131:BC194" si="72">IFERROR(MID(AB131,FIND("@",SUBSTITUTE(AB131,"：","@",6))+1,FIND("@",SUBSTITUTE(AB131,"-","@",8))-FIND("@",SUBSTITUTE(AB131,"：","@",6))-1),"")</f>
        <v/>
      </c>
      <c r="BD131" s="35" t="str">
        <f t="shared" ref="BD131:BD194" si="73">IFERROR(MID(AB131,FIND("@",SUBSTITUTE(AB131,"：","@",4))+1,FIND("@",SUBSTITUTE(AB131,"）","@",6))-FIND("@",SUBSTITUTE(AB131,"：","@",4))-1),"无")</f>
        <v>无</v>
      </c>
      <c r="BE131" s="35" t="str">
        <f>IFERROR(LOOKUP(1,-FIND({"创始会员","国际领袖课程","国内领袖课程","1期秒杀","游学免费读","买三送二","2折秒杀"},AB131),{"创始会员","国际领袖课程","国内领袖课程","1期秒杀","游学免费读","买三送二","2折秒杀"}),"")</f>
        <v/>
      </c>
      <c r="BH131" s="27">
        <v>42552</v>
      </c>
      <c r="BS131" t="s">
        <v>577</v>
      </c>
    </row>
    <row r="132" spans="1:71" ht="15" customHeight="1">
      <c r="A132" s="31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08"/>
      <c r="M132" s="208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35" t="str">
        <f t="shared" si="50"/>
        <v/>
      </c>
      <c r="AD132" s="36">
        <f t="shared" si="51"/>
        <v>0</v>
      </c>
      <c r="AE132" s="35" t="str">
        <f t="shared" si="52"/>
        <v/>
      </c>
      <c r="AF132" s="24"/>
      <c r="AG132" s="40">
        <f t="shared" si="53"/>
        <v>0</v>
      </c>
      <c r="AH132" s="36">
        <f t="shared" si="54"/>
        <v>0</v>
      </c>
      <c r="AI132" s="36">
        <f t="shared" si="55"/>
        <v>0</v>
      </c>
      <c r="AJ132" s="35" t="str">
        <f t="shared" si="56"/>
        <v/>
      </c>
      <c r="AK132" s="35" t="str">
        <f t="shared" si="57"/>
        <v/>
      </c>
      <c r="AL132" s="35" t="str">
        <f t="shared" si="58"/>
        <v/>
      </c>
      <c r="AM132" s="35" t="str">
        <f t="shared" si="59"/>
        <v/>
      </c>
      <c r="AN132" s="35" t="str">
        <f t="shared" si="60"/>
        <v/>
      </c>
      <c r="AO132" s="35" t="str">
        <f t="shared" si="61"/>
        <v/>
      </c>
      <c r="AP132" s="35" t="str">
        <f>IF(AJ132="","",VLOOKUP(AN132,[1]Sheet11!E:F,2,0))</f>
        <v/>
      </c>
      <c r="AQ132" s="35" t="str">
        <f>IF(AO132="拼单会员","5年",IF(AJ132="","",VLOOKUP(AM132&amp;AP132,[1]Sheet11!$J$3:$K$17,2)))</f>
        <v/>
      </c>
      <c r="AR132" s="35" t="str">
        <f t="shared" si="62"/>
        <v/>
      </c>
      <c r="AS132" s="35" t="str">
        <f t="shared" si="63"/>
        <v/>
      </c>
      <c r="AT132" s="35" t="str">
        <f t="shared" si="64"/>
        <v/>
      </c>
      <c r="AU132" s="35" t="str">
        <f t="shared" si="65"/>
        <v/>
      </c>
      <c r="AV132" s="35" t="str">
        <f t="shared" si="66"/>
        <v/>
      </c>
      <c r="AW132" s="35" t="str">
        <f t="shared" si="67"/>
        <v/>
      </c>
      <c r="AX132" s="35" t="str">
        <f t="shared" si="68"/>
        <v/>
      </c>
      <c r="AY132" s="35" t="str">
        <f>IF(SUMIF('7-市场业绩'!F:F,AC132,'7-市场业绩'!I:I)&gt;0,"学习卡","老结算")</f>
        <v>老结算</v>
      </c>
      <c r="AZ132" s="35" t="str">
        <f t="shared" si="69"/>
        <v/>
      </c>
      <c r="BA132" s="35" t="str">
        <f t="shared" si="70"/>
        <v>无</v>
      </c>
      <c r="BB132" s="35" t="str">
        <f t="shared" si="71"/>
        <v/>
      </c>
      <c r="BC132" s="35" t="str">
        <f t="shared" si="72"/>
        <v/>
      </c>
      <c r="BD132" s="35" t="str">
        <f t="shared" si="73"/>
        <v>无</v>
      </c>
      <c r="BE132" s="35" t="str">
        <f>IFERROR(LOOKUP(1,-FIND({"创始会员","国际领袖课程","国内领袖课程","1期秒杀","游学免费读","买三送二","2折秒杀"},AB132),{"创始会员","国际领袖课程","国内领袖课程","1期秒杀","游学免费读","买三送二","2折秒杀"}),"")</f>
        <v/>
      </c>
      <c r="BH132" s="27">
        <v>42552</v>
      </c>
      <c r="BS132" t="s">
        <v>578</v>
      </c>
    </row>
    <row r="133" spans="1:71" ht="15" customHeight="1">
      <c r="A133" s="31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08"/>
      <c r="M133" s="208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35" t="str">
        <f t="shared" si="50"/>
        <v/>
      </c>
      <c r="AD133" s="36">
        <f t="shared" si="51"/>
        <v>0</v>
      </c>
      <c r="AE133" s="35" t="str">
        <f t="shared" si="52"/>
        <v/>
      </c>
      <c r="AF133" s="24"/>
      <c r="AG133" s="40">
        <f t="shared" si="53"/>
        <v>0</v>
      </c>
      <c r="AH133" s="36">
        <f t="shared" si="54"/>
        <v>0</v>
      </c>
      <c r="AI133" s="36">
        <f t="shared" si="55"/>
        <v>0</v>
      </c>
      <c r="AJ133" s="35" t="str">
        <f t="shared" si="56"/>
        <v/>
      </c>
      <c r="AK133" s="35" t="str">
        <f t="shared" si="57"/>
        <v/>
      </c>
      <c r="AL133" s="35" t="str">
        <f t="shared" si="58"/>
        <v/>
      </c>
      <c r="AM133" s="35" t="str">
        <f t="shared" si="59"/>
        <v/>
      </c>
      <c r="AN133" s="35" t="str">
        <f t="shared" si="60"/>
        <v/>
      </c>
      <c r="AO133" s="35" t="str">
        <f t="shared" si="61"/>
        <v/>
      </c>
      <c r="AP133" s="35" t="str">
        <f>IF(AJ133="","",VLOOKUP(AN133,[1]Sheet11!E:F,2,0))</f>
        <v/>
      </c>
      <c r="AQ133" s="35" t="str">
        <f>IF(AO133="拼单会员","5年",IF(AJ133="","",VLOOKUP(AM133&amp;AP133,[1]Sheet11!$J$3:$K$17,2)))</f>
        <v/>
      </c>
      <c r="AR133" s="35" t="str">
        <f t="shared" si="62"/>
        <v/>
      </c>
      <c r="AS133" s="35" t="str">
        <f t="shared" si="63"/>
        <v/>
      </c>
      <c r="AT133" s="35" t="str">
        <f t="shared" si="64"/>
        <v/>
      </c>
      <c r="AU133" s="35" t="str">
        <f t="shared" si="65"/>
        <v/>
      </c>
      <c r="AV133" s="35" t="str">
        <f t="shared" si="66"/>
        <v/>
      </c>
      <c r="AW133" s="35" t="str">
        <f t="shared" si="67"/>
        <v/>
      </c>
      <c r="AX133" s="35" t="str">
        <f t="shared" si="68"/>
        <v/>
      </c>
      <c r="AY133" s="35" t="str">
        <f>IF(SUMIF('7-市场业绩'!F:F,AC133,'7-市场业绩'!I:I)&gt;0,"学习卡","老结算")</f>
        <v>老结算</v>
      </c>
      <c r="AZ133" s="35" t="str">
        <f t="shared" si="69"/>
        <v/>
      </c>
      <c r="BA133" s="35" t="str">
        <f t="shared" si="70"/>
        <v>无</v>
      </c>
      <c r="BB133" s="35" t="str">
        <f t="shared" si="71"/>
        <v/>
      </c>
      <c r="BC133" s="35" t="str">
        <f t="shared" si="72"/>
        <v/>
      </c>
      <c r="BD133" s="35" t="str">
        <f t="shared" si="73"/>
        <v>无</v>
      </c>
      <c r="BE133" s="35" t="str">
        <f>IFERROR(LOOKUP(1,-FIND({"创始会员","国际领袖课程","国内领袖课程","1期秒杀","游学免费读","买三送二","2折秒杀"},AB133),{"创始会员","国际领袖课程","国内领袖课程","1期秒杀","游学免费读","买三送二","2折秒杀"}),"")</f>
        <v/>
      </c>
      <c r="BH133" s="27">
        <v>42552</v>
      </c>
      <c r="BS133" t="s">
        <v>579</v>
      </c>
    </row>
    <row r="134" spans="1:71" ht="15" customHeight="1">
      <c r="A134" s="31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08"/>
      <c r="M134" s="208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35" t="str">
        <f t="shared" si="50"/>
        <v/>
      </c>
      <c r="AD134" s="36">
        <f t="shared" si="51"/>
        <v>0</v>
      </c>
      <c r="AE134" s="35" t="str">
        <f t="shared" si="52"/>
        <v/>
      </c>
      <c r="AF134" s="24"/>
      <c r="AG134" s="40">
        <f t="shared" si="53"/>
        <v>0</v>
      </c>
      <c r="AH134" s="36">
        <f t="shared" si="54"/>
        <v>0</v>
      </c>
      <c r="AI134" s="36">
        <f t="shared" si="55"/>
        <v>0</v>
      </c>
      <c r="AJ134" s="35" t="str">
        <f t="shared" si="56"/>
        <v/>
      </c>
      <c r="AK134" s="35" t="str">
        <f t="shared" si="57"/>
        <v/>
      </c>
      <c r="AL134" s="35" t="str">
        <f t="shared" si="58"/>
        <v/>
      </c>
      <c r="AM134" s="35" t="str">
        <f t="shared" si="59"/>
        <v/>
      </c>
      <c r="AN134" s="35" t="str">
        <f t="shared" si="60"/>
        <v/>
      </c>
      <c r="AO134" s="35" t="str">
        <f t="shared" si="61"/>
        <v/>
      </c>
      <c r="AP134" s="35" t="str">
        <f>IF(AJ134="","",VLOOKUP(AN134,[1]Sheet11!E:F,2,0))</f>
        <v/>
      </c>
      <c r="AQ134" s="35" t="str">
        <f>IF(AO134="拼单会员","5年",IF(AJ134="","",VLOOKUP(AM134&amp;AP134,[1]Sheet11!$J$3:$K$17,2)))</f>
        <v/>
      </c>
      <c r="AR134" s="35" t="str">
        <f t="shared" si="62"/>
        <v/>
      </c>
      <c r="AS134" s="35" t="str">
        <f t="shared" si="63"/>
        <v/>
      </c>
      <c r="AT134" s="35" t="str">
        <f t="shared" si="64"/>
        <v/>
      </c>
      <c r="AU134" s="35" t="str">
        <f t="shared" si="65"/>
        <v/>
      </c>
      <c r="AV134" s="35" t="str">
        <f t="shared" si="66"/>
        <v/>
      </c>
      <c r="AW134" s="35" t="str">
        <f t="shared" si="67"/>
        <v/>
      </c>
      <c r="AX134" s="35" t="str">
        <f t="shared" si="68"/>
        <v/>
      </c>
      <c r="AY134" s="35" t="str">
        <f>IF(SUMIF('7-市场业绩'!F:F,AC134,'7-市场业绩'!I:I)&gt;0,"学习卡","老结算")</f>
        <v>老结算</v>
      </c>
      <c r="AZ134" s="35" t="str">
        <f t="shared" si="69"/>
        <v/>
      </c>
      <c r="BA134" s="35" t="str">
        <f t="shared" si="70"/>
        <v>无</v>
      </c>
      <c r="BB134" s="35" t="str">
        <f t="shared" si="71"/>
        <v/>
      </c>
      <c r="BC134" s="35" t="str">
        <f t="shared" si="72"/>
        <v/>
      </c>
      <c r="BD134" s="35" t="str">
        <f t="shared" si="73"/>
        <v>无</v>
      </c>
      <c r="BE134" s="35" t="str">
        <f>IFERROR(LOOKUP(1,-FIND({"创始会员","国际领袖课程","国内领袖课程","1期秒杀","游学免费读","买三送二","2折秒杀"},AB134),{"创始会员","国际领袖课程","国内领袖课程","1期秒杀","游学免费读","买三送二","2折秒杀"}),"")</f>
        <v/>
      </c>
      <c r="BH134" s="27">
        <v>42552</v>
      </c>
      <c r="BS134" t="s">
        <v>580</v>
      </c>
    </row>
    <row r="135" spans="1:71" ht="15" customHeight="1">
      <c r="A135" s="31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08"/>
      <c r="M135" s="208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35" t="str">
        <f t="shared" si="50"/>
        <v/>
      </c>
      <c r="AD135" s="36">
        <f t="shared" si="51"/>
        <v>0</v>
      </c>
      <c r="AE135" s="35" t="str">
        <f t="shared" si="52"/>
        <v/>
      </c>
      <c r="AF135" s="24"/>
      <c r="AG135" s="40">
        <f t="shared" si="53"/>
        <v>0</v>
      </c>
      <c r="AH135" s="36">
        <f t="shared" si="54"/>
        <v>0</v>
      </c>
      <c r="AI135" s="36">
        <f t="shared" si="55"/>
        <v>0</v>
      </c>
      <c r="AJ135" s="35" t="str">
        <f t="shared" si="56"/>
        <v/>
      </c>
      <c r="AK135" s="35" t="str">
        <f t="shared" si="57"/>
        <v/>
      </c>
      <c r="AL135" s="35" t="str">
        <f t="shared" si="58"/>
        <v/>
      </c>
      <c r="AM135" s="35" t="str">
        <f t="shared" si="59"/>
        <v/>
      </c>
      <c r="AN135" s="35" t="str">
        <f t="shared" si="60"/>
        <v/>
      </c>
      <c r="AO135" s="35" t="str">
        <f t="shared" si="61"/>
        <v/>
      </c>
      <c r="AP135" s="35" t="str">
        <f>IF(AJ135="","",VLOOKUP(AN135,[1]Sheet11!E:F,2,0))</f>
        <v/>
      </c>
      <c r="AQ135" s="35" t="str">
        <f>IF(AO135="拼单会员","5年",IF(AJ135="","",VLOOKUP(AM135&amp;AP135,[1]Sheet11!$J$3:$K$17,2)))</f>
        <v/>
      </c>
      <c r="AR135" s="35" t="str">
        <f t="shared" si="62"/>
        <v/>
      </c>
      <c r="AS135" s="35" t="str">
        <f t="shared" si="63"/>
        <v/>
      </c>
      <c r="AT135" s="35" t="str">
        <f t="shared" si="64"/>
        <v/>
      </c>
      <c r="AU135" s="35" t="str">
        <f t="shared" si="65"/>
        <v/>
      </c>
      <c r="AV135" s="35" t="str">
        <f t="shared" si="66"/>
        <v/>
      </c>
      <c r="AW135" s="35" t="str">
        <f t="shared" si="67"/>
        <v/>
      </c>
      <c r="AX135" s="35" t="str">
        <f t="shared" si="68"/>
        <v/>
      </c>
      <c r="AY135" s="35" t="str">
        <f>IF(SUMIF('7-市场业绩'!F:F,AC135,'7-市场业绩'!I:I)&gt;0,"学习卡","老结算")</f>
        <v>老结算</v>
      </c>
      <c r="AZ135" s="35" t="str">
        <f t="shared" si="69"/>
        <v/>
      </c>
      <c r="BA135" s="35" t="str">
        <f t="shared" si="70"/>
        <v>无</v>
      </c>
      <c r="BB135" s="35" t="str">
        <f t="shared" si="71"/>
        <v/>
      </c>
      <c r="BC135" s="35" t="str">
        <f t="shared" si="72"/>
        <v/>
      </c>
      <c r="BD135" s="35" t="str">
        <f t="shared" si="73"/>
        <v>无</v>
      </c>
      <c r="BE135" s="35" t="str">
        <f>IFERROR(LOOKUP(1,-FIND({"创始会员","国际领袖课程","国内领袖课程","1期秒杀","游学免费读","买三送二","2折秒杀"},AB135),{"创始会员","国际领袖课程","国内领袖课程","1期秒杀","游学免费读","买三送二","2折秒杀"}),"")</f>
        <v/>
      </c>
      <c r="BH135" s="27">
        <v>42552</v>
      </c>
      <c r="BS135" t="s">
        <v>581</v>
      </c>
    </row>
    <row r="136" spans="1:71" ht="15" customHeight="1">
      <c r="A136" s="31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08"/>
      <c r="M136" s="208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35" t="str">
        <f t="shared" si="50"/>
        <v/>
      </c>
      <c r="AD136" s="36">
        <f t="shared" si="51"/>
        <v>0</v>
      </c>
      <c r="AE136" s="35" t="str">
        <f t="shared" si="52"/>
        <v/>
      </c>
      <c r="AF136" s="24"/>
      <c r="AG136" s="40">
        <f t="shared" si="53"/>
        <v>0</v>
      </c>
      <c r="AH136" s="36">
        <f t="shared" si="54"/>
        <v>0</v>
      </c>
      <c r="AI136" s="36">
        <f t="shared" si="55"/>
        <v>0</v>
      </c>
      <c r="AJ136" s="35" t="str">
        <f t="shared" si="56"/>
        <v/>
      </c>
      <c r="AK136" s="35" t="str">
        <f t="shared" si="57"/>
        <v/>
      </c>
      <c r="AL136" s="35" t="str">
        <f t="shared" si="58"/>
        <v/>
      </c>
      <c r="AM136" s="35" t="str">
        <f t="shared" si="59"/>
        <v/>
      </c>
      <c r="AN136" s="35" t="str">
        <f t="shared" si="60"/>
        <v/>
      </c>
      <c r="AO136" s="35" t="str">
        <f t="shared" si="61"/>
        <v/>
      </c>
      <c r="AP136" s="35" t="str">
        <f>IF(AJ136="","",VLOOKUP(AN136,[1]Sheet11!E:F,2,0))</f>
        <v/>
      </c>
      <c r="AQ136" s="35" t="str">
        <f>IF(AO136="拼单会员","5年",IF(AJ136="","",VLOOKUP(AM136&amp;AP136,[1]Sheet11!$J$3:$K$17,2)))</f>
        <v/>
      </c>
      <c r="AR136" s="35" t="str">
        <f t="shared" si="62"/>
        <v/>
      </c>
      <c r="AS136" s="35" t="str">
        <f t="shared" si="63"/>
        <v/>
      </c>
      <c r="AT136" s="35" t="str">
        <f t="shared" si="64"/>
        <v/>
      </c>
      <c r="AU136" s="35" t="str">
        <f t="shared" si="65"/>
        <v/>
      </c>
      <c r="AV136" s="35" t="str">
        <f t="shared" si="66"/>
        <v/>
      </c>
      <c r="AW136" s="35" t="str">
        <f t="shared" si="67"/>
        <v/>
      </c>
      <c r="AX136" s="35" t="str">
        <f t="shared" si="68"/>
        <v/>
      </c>
      <c r="AY136" s="35" t="str">
        <f>IF(SUMIF('7-市场业绩'!F:F,AC136,'7-市场业绩'!I:I)&gt;0,"学习卡","老结算")</f>
        <v>老结算</v>
      </c>
      <c r="AZ136" s="35" t="str">
        <f t="shared" si="69"/>
        <v/>
      </c>
      <c r="BA136" s="35" t="str">
        <f t="shared" si="70"/>
        <v>无</v>
      </c>
      <c r="BB136" s="35" t="str">
        <f t="shared" si="71"/>
        <v/>
      </c>
      <c r="BC136" s="35" t="str">
        <f t="shared" si="72"/>
        <v/>
      </c>
      <c r="BD136" s="35" t="str">
        <f t="shared" si="73"/>
        <v>无</v>
      </c>
      <c r="BE136" s="35" t="str">
        <f>IFERROR(LOOKUP(1,-FIND({"创始会员","国际领袖课程","国内领袖课程","1期秒杀","游学免费读","买三送二","2折秒杀"},AB136),{"创始会员","国际领袖课程","国内领袖课程","1期秒杀","游学免费读","买三送二","2折秒杀"}),"")</f>
        <v/>
      </c>
      <c r="BH136" s="27">
        <v>42552</v>
      </c>
      <c r="BS136" t="s">
        <v>11</v>
      </c>
    </row>
    <row r="137" spans="1:71" ht="15" customHeight="1">
      <c r="A137" s="31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08"/>
      <c r="M137" s="208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35" t="str">
        <f t="shared" si="50"/>
        <v/>
      </c>
      <c r="AD137" s="36">
        <f t="shared" si="51"/>
        <v>0</v>
      </c>
      <c r="AE137" s="35" t="str">
        <f t="shared" si="52"/>
        <v/>
      </c>
      <c r="AF137" s="24"/>
      <c r="AG137" s="40">
        <f t="shared" si="53"/>
        <v>0</v>
      </c>
      <c r="AH137" s="36">
        <f t="shared" si="54"/>
        <v>0</v>
      </c>
      <c r="AI137" s="36">
        <f t="shared" si="55"/>
        <v>0</v>
      </c>
      <c r="AJ137" s="35" t="str">
        <f t="shared" si="56"/>
        <v/>
      </c>
      <c r="AK137" s="35" t="str">
        <f t="shared" si="57"/>
        <v/>
      </c>
      <c r="AL137" s="35" t="str">
        <f t="shared" si="58"/>
        <v/>
      </c>
      <c r="AM137" s="35" t="str">
        <f t="shared" si="59"/>
        <v/>
      </c>
      <c r="AN137" s="35" t="str">
        <f t="shared" si="60"/>
        <v/>
      </c>
      <c r="AO137" s="35" t="str">
        <f t="shared" si="61"/>
        <v/>
      </c>
      <c r="AP137" s="35" t="str">
        <f>IF(AJ137="","",VLOOKUP(AN137,[1]Sheet11!E:F,2,0))</f>
        <v/>
      </c>
      <c r="AQ137" s="35" t="str">
        <f>IF(AO137="拼单会员","5年",IF(AJ137="","",VLOOKUP(AM137&amp;AP137,[1]Sheet11!$J$3:$K$17,2)))</f>
        <v/>
      </c>
      <c r="AR137" s="35" t="str">
        <f t="shared" si="62"/>
        <v/>
      </c>
      <c r="AS137" s="35" t="str">
        <f t="shared" si="63"/>
        <v/>
      </c>
      <c r="AT137" s="35" t="str">
        <f t="shared" si="64"/>
        <v/>
      </c>
      <c r="AU137" s="35" t="str">
        <f t="shared" si="65"/>
        <v/>
      </c>
      <c r="AV137" s="35" t="str">
        <f t="shared" si="66"/>
        <v/>
      </c>
      <c r="AW137" s="35" t="str">
        <f t="shared" si="67"/>
        <v/>
      </c>
      <c r="AX137" s="35" t="str">
        <f t="shared" si="68"/>
        <v/>
      </c>
      <c r="AY137" s="35" t="str">
        <f>IF(SUMIF('7-市场业绩'!F:F,AC137,'7-市场业绩'!I:I)&gt;0,"学习卡","老结算")</f>
        <v>老结算</v>
      </c>
      <c r="AZ137" s="35" t="str">
        <f t="shared" si="69"/>
        <v/>
      </c>
      <c r="BA137" s="35" t="str">
        <f t="shared" si="70"/>
        <v>无</v>
      </c>
      <c r="BB137" s="35" t="str">
        <f t="shared" si="71"/>
        <v/>
      </c>
      <c r="BC137" s="35" t="str">
        <f t="shared" si="72"/>
        <v/>
      </c>
      <c r="BD137" s="35" t="str">
        <f t="shared" si="73"/>
        <v>无</v>
      </c>
      <c r="BE137" s="35" t="str">
        <f>IFERROR(LOOKUP(1,-FIND({"创始会员","国际领袖课程","国内领袖课程","1期秒杀","游学免费读","买三送二","2折秒杀"},AB137),{"创始会员","国际领袖课程","国内领袖课程","1期秒杀","游学免费读","买三送二","2折秒杀"}),"")</f>
        <v/>
      </c>
      <c r="BH137" s="27">
        <v>42552</v>
      </c>
      <c r="BS137" t="s">
        <v>496</v>
      </c>
    </row>
    <row r="138" spans="1:71" ht="15" customHeight="1">
      <c r="A138" s="31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08"/>
      <c r="M138" s="208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35" t="str">
        <f t="shared" si="50"/>
        <v/>
      </c>
      <c r="AD138" s="36">
        <f t="shared" si="51"/>
        <v>0</v>
      </c>
      <c r="AE138" s="35" t="str">
        <f t="shared" si="52"/>
        <v/>
      </c>
      <c r="AF138" s="24"/>
      <c r="AG138" s="40">
        <f t="shared" si="53"/>
        <v>0</v>
      </c>
      <c r="AH138" s="36">
        <f t="shared" si="54"/>
        <v>0</v>
      </c>
      <c r="AI138" s="36">
        <f t="shared" si="55"/>
        <v>0</v>
      </c>
      <c r="AJ138" s="35" t="str">
        <f t="shared" si="56"/>
        <v/>
      </c>
      <c r="AK138" s="35" t="str">
        <f t="shared" si="57"/>
        <v/>
      </c>
      <c r="AL138" s="35" t="str">
        <f t="shared" si="58"/>
        <v/>
      </c>
      <c r="AM138" s="35" t="str">
        <f t="shared" si="59"/>
        <v/>
      </c>
      <c r="AN138" s="35" t="str">
        <f t="shared" si="60"/>
        <v/>
      </c>
      <c r="AO138" s="35" t="str">
        <f t="shared" si="61"/>
        <v/>
      </c>
      <c r="AP138" s="35" t="str">
        <f>IF(AJ138="","",VLOOKUP(AN138,[1]Sheet11!E:F,2,0))</f>
        <v/>
      </c>
      <c r="AQ138" s="35" t="str">
        <f>IF(AO138="拼单会员","5年",IF(AJ138="","",VLOOKUP(AM138&amp;AP138,[1]Sheet11!$J$3:$K$17,2)))</f>
        <v/>
      </c>
      <c r="AR138" s="35" t="str">
        <f t="shared" si="62"/>
        <v/>
      </c>
      <c r="AS138" s="35" t="str">
        <f t="shared" si="63"/>
        <v/>
      </c>
      <c r="AT138" s="35" t="str">
        <f t="shared" si="64"/>
        <v/>
      </c>
      <c r="AU138" s="35" t="str">
        <f t="shared" si="65"/>
        <v/>
      </c>
      <c r="AV138" s="35" t="str">
        <f t="shared" si="66"/>
        <v/>
      </c>
      <c r="AW138" s="35" t="str">
        <f t="shared" si="67"/>
        <v/>
      </c>
      <c r="AX138" s="35" t="str">
        <f t="shared" si="68"/>
        <v/>
      </c>
      <c r="AY138" s="35" t="str">
        <f>IF(SUMIF('7-市场业绩'!F:F,AC138,'7-市场业绩'!I:I)&gt;0,"学习卡","老结算")</f>
        <v>老结算</v>
      </c>
      <c r="AZ138" s="35" t="str">
        <f t="shared" si="69"/>
        <v/>
      </c>
      <c r="BA138" s="35" t="str">
        <f t="shared" si="70"/>
        <v>无</v>
      </c>
      <c r="BB138" s="35" t="str">
        <f t="shared" si="71"/>
        <v/>
      </c>
      <c r="BC138" s="35" t="str">
        <f t="shared" si="72"/>
        <v/>
      </c>
      <c r="BD138" s="35" t="str">
        <f t="shared" si="73"/>
        <v>无</v>
      </c>
      <c r="BE138" s="35" t="str">
        <f>IFERROR(LOOKUP(1,-FIND({"创始会员","国际领袖课程","国内领袖课程","1期秒杀","游学免费读","买三送二","2折秒杀"},AB138),{"创始会员","国际领袖课程","国内领袖课程","1期秒杀","游学免费读","买三送二","2折秒杀"}),"")</f>
        <v/>
      </c>
      <c r="BH138" s="27">
        <v>42552</v>
      </c>
      <c r="BS138" t="s">
        <v>491</v>
      </c>
    </row>
    <row r="139" spans="1:71" ht="15" customHeight="1">
      <c r="A139" s="31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08"/>
      <c r="M139" s="208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35" t="str">
        <f t="shared" si="50"/>
        <v/>
      </c>
      <c r="AD139" s="36">
        <f t="shared" si="51"/>
        <v>0</v>
      </c>
      <c r="AE139" s="35" t="str">
        <f t="shared" si="52"/>
        <v/>
      </c>
      <c r="AF139" s="24"/>
      <c r="AG139" s="40">
        <f t="shared" si="53"/>
        <v>0</v>
      </c>
      <c r="AH139" s="36">
        <f t="shared" si="54"/>
        <v>0</v>
      </c>
      <c r="AI139" s="36">
        <f t="shared" si="55"/>
        <v>0</v>
      </c>
      <c r="AJ139" s="35" t="str">
        <f t="shared" si="56"/>
        <v/>
      </c>
      <c r="AK139" s="35" t="str">
        <f t="shared" si="57"/>
        <v/>
      </c>
      <c r="AL139" s="35" t="str">
        <f t="shared" si="58"/>
        <v/>
      </c>
      <c r="AM139" s="35" t="str">
        <f t="shared" si="59"/>
        <v/>
      </c>
      <c r="AN139" s="35" t="str">
        <f t="shared" si="60"/>
        <v/>
      </c>
      <c r="AO139" s="35" t="str">
        <f t="shared" si="61"/>
        <v/>
      </c>
      <c r="AP139" s="35" t="str">
        <f>IF(AJ139="","",VLOOKUP(AN139,[1]Sheet11!E:F,2,0))</f>
        <v/>
      </c>
      <c r="AQ139" s="35" t="str">
        <f>IF(AO139="拼单会员","5年",IF(AJ139="","",VLOOKUP(AM139&amp;AP139,[1]Sheet11!$J$3:$K$17,2)))</f>
        <v/>
      </c>
      <c r="AR139" s="35" t="str">
        <f t="shared" si="62"/>
        <v/>
      </c>
      <c r="AS139" s="35" t="str">
        <f t="shared" si="63"/>
        <v/>
      </c>
      <c r="AT139" s="35" t="str">
        <f t="shared" si="64"/>
        <v/>
      </c>
      <c r="AU139" s="35" t="str">
        <f t="shared" si="65"/>
        <v/>
      </c>
      <c r="AV139" s="35" t="str">
        <f t="shared" si="66"/>
        <v/>
      </c>
      <c r="AW139" s="35" t="str">
        <f t="shared" si="67"/>
        <v/>
      </c>
      <c r="AX139" s="35" t="str">
        <f t="shared" si="68"/>
        <v/>
      </c>
      <c r="AY139" s="35" t="str">
        <f>IF(SUMIF('7-市场业绩'!F:F,AC139,'7-市场业绩'!I:I)&gt;0,"学习卡","老结算")</f>
        <v>老结算</v>
      </c>
      <c r="AZ139" s="35" t="str">
        <f t="shared" si="69"/>
        <v/>
      </c>
      <c r="BA139" s="35" t="str">
        <f t="shared" si="70"/>
        <v>无</v>
      </c>
      <c r="BB139" s="35" t="str">
        <f t="shared" si="71"/>
        <v/>
      </c>
      <c r="BC139" s="35" t="str">
        <f t="shared" si="72"/>
        <v/>
      </c>
      <c r="BD139" s="35" t="str">
        <f t="shared" si="73"/>
        <v>无</v>
      </c>
      <c r="BE139" s="35" t="str">
        <f>IFERROR(LOOKUP(1,-FIND({"创始会员","国际领袖课程","国内领袖课程","1期秒杀","游学免费读","买三送二","2折秒杀"},AB139),{"创始会员","国际领袖课程","国内领袖课程","1期秒杀","游学免费读","买三送二","2折秒杀"}),"")</f>
        <v/>
      </c>
      <c r="BH139" s="27">
        <v>42552</v>
      </c>
      <c r="BS139" t="s">
        <v>582</v>
      </c>
    </row>
    <row r="140" spans="1:71" ht="15" customHeight="1">
      <c r="A140" s="31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08"/>
      <c r="M140" s="208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35" t="str">
        <f t="shared" si="50"/>
        <v/>
      </c>
      <c r="AD140" s="36">
        <f t="shared" si="51"/>
        <v>0</v>
      </c>
      <c r="AE140" s="35" t="str">
        <f t="shared" si="52"/>
        <v/>
      </c>
      <c r="AF140" s="24"/>
      <c r="AG140" s="40">
        <f t="shared" si="53"/>
        <v>0</v>
      </c>
      <c r="AH140" s="36">
        <f t="shared" si="54"/>
        <v>0</v>
      </c>
      <c r="AI140" s="36">
        <f t="shared" si="55"/>
        <v>0</v>
      </c>
      <c r="AJ140" s="35" t="str">
        <f t="shared" si="56"/>
        <v/>
      </c>
      <c r="AK140" s="35" t="str">
        <f t="shared" si="57"/>
        <v/>
      </c>
      <c r="AL140" s="35" t="str">
        <f t="shared" si="58"/>
        <v/>
      </c>
      <c r="AM140" s="35" t="str">
        <f t="shared" si="59"/>
        <v/>
      </c>
      <c r="AN140" s="35" t="str">
        <f t="shared" si="60"/>
        <v/>
      </c>
      <c r="AO140" s="35" t="str">
        <f t="shared" si="61"/>
        <v/>
      </c>
      <c r="AP140" s="35" t="str">
        <f>IF(AJ140="","",VLOOKUP(AN140,[1]Sheet11!E:F,2,0))</f>
        <v/>
      </c>
      <c r="AQ140" s="35" t="str">
        <f>IF(AO140="拼单会员","5年",IF(AJ140="","",VLOOKUP(AM140&amp;AP140,[1]Sheet11!$J$3:$K$17,2)))</f>
        <v/>
      </c>
      <c r="AR140" s="35" t="str">
        <f t="shared" si="62"/>
        <v/>
      </c>
      <c r="AS140" s="35" t="str">
        <f t="shared" si="63"/>
        <v/>
      </c>
      <c r="AT140" s="35" t="str">
        <f t="shared" si="64"/>
        <v/>
      </c>
      <c r="AU140" s="35" t="str">
        <f t="shared" si="65"/>
        <v/>
      </c>
      <c r="AV140" s="35" t="str">
        <f t="shared" si="66"/>
        <v/>
      </c>
      <c r="AW140" s="35" t="str">
        <f t="shared" si="67"/>
        <v/>
      </c>
      <c r="AX140" s="35" t="str">
        <f t="shared" si="68"/>
        <v/>
      </c>
      <c r="AY140" s="35" t="str">
        <f>IF(SUMIF('7-市场业绩'!F:F,AC140,'7-市场业绩'!I:I)&gt;0,"学习卡","老结算")</f>
        <v>老结算</v>
      </c>
      <c r="AZ140" s="35" t="str">
        <f t="shared" si="69"/>
        <v/>
      </c>
      <c r="BA140" s="35" t="str">
        <f t="shared" si="70"/>
        <v>无</v>
      </c>
      <c r="BB140" s="35" t="str">
        <f t="shared" si="71"/>
        <v/>
      </c>
      <c r="BC140" s="35" t="str">
        <f t="shared" si="72"/>
        <v/>
      </c>
      <c r="BD140" s="35" t="str">
        <f t="shared" si="73"/>
        <v>无</v>
      </c>
      <c r="BE140" s="35" t="str">
        <f>IFERROR(LOOKUP(1,-FIND({"创始会员","国际领袖课程","国内领袖课程","1期秒杀","游学免费读","买三送二","2折秒杀"},AB140),{"创始会员","国际领袖课程","国内领袖课程","1期秒杀","游学免费读","买三送二","2折秒杀"}),"")</f>
        <v/>
      </c>
      <c r="BH140" s="27">
        <v>42552</v>
      </c>
      <c r="BS140" t="s">
        <v>582</v>
      </c>
    </row>
    <row r="141" spans="1:71" ht="15" customHeight="1">
      <c r="A141" s="31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08"/>
      <c r="M141" s="208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35" t="str">
        <f t="shared" si="50"/>
        <v/>
      </c>
      <c r="AD141" s="36">
        <f t="shared" si="51"/>
        <v>0</v>
      </c>
      <c r="AE141" s="35" t="str">
        <f t="shared" si="52"/>
        <v/>
      </c>
      <c r="AF141" s="24"/>
      <c r="AG141" s="40">
        <f t="shared" si="53"/>
        <v>0</v>
      </c>
      <c r="AH141" s="36">
        <f t="shared" si="54"/>
        <v>0</v>
      </c>
      <c r="AI141" s="36">
        <f t="shared" si="55"/>
        <v>0</v>
      </c>
      <c r="AJ141" s="35" t="str">
        <f t="shared" si="56"/>
        <v/>
      </c>
      <c r="AK141" s="35" t="str">
        <f t="shared" si="57"/>
        <v/>
      </c>
      <c r="AL141" s="35" t="str">
        <f t="shared" si="58"/>
        <v/>
      </c>
      <c r="AM141" s="35" t="str">
        <f t="shared" si="59"/>
        <v/>
      </c>
      <c r="AN141" s="35" t="str">
        <f t="shared" si="60"/>
        <v/>
      </c>
      <c r="AO141" s="35" t="str">
        <f t="shared" si="61"/>
        <v/>
      </c>
      <c r="AP141" s="35" t="str">
        <f>IF(AJ141="","",VLOOKUP(AN141,[1]Sheet11!E:F,2,0))</f>
        <v/>
      </c>
      <c r="AQ141" s="35" t="str">
        <f>IF(AO141="拼单会员","5年",IF(AJ141="","",VLOOKUP(AM141&amp;AP141,[1]Sheet11!$J$3:$K$17,2)))</f>
        <v/>
      </c>
      <c r="AR141" s="35" t="str">
        <f t="shared" si="62"/>
        <v/>
      </c>
      <c r="AS141" s="35" t="str">
        <f t="shared" si="63"/>
        <v/>
      </c>
      <c r="AT141" s="35" t="str">
        <f t="shared" si="64"/>
        <v/>
      </c>
      <c r="AU141" s="35" t="str">
        <f t="shared" si="65"/>
        <v/>
      </c>
      <c r="AV141" s="35" t="str">
        <f t="shared" si="66"/>
        <v/>
      </c>
      <c r="AW141" s="35" t="str">
        <f t="shared" si="67"/>
        <v/>
      </c>
      <c r="AX141" s="35" t="str">
        <f t="shared" si="68"/>
        <v/>
      </c>
      <c r="AY141" s="35" t="str">
        <f>IF(SUMIF('7-市场业绩'!F:F,AC141,'7-市场业绩'!I:I)&gt;0,"学习卡","老结算")</f>
        <v>老结算</v>
      </c>
      <c r="AZ141" s="35" t="str">
        <f t="shared" si="69"/>
        <v/>
      </c>
      <c r="BA141" s="35" t="str">
        <f t="shared" si="70"/>
        <v>无</v>
      </c>
      <c r="BB141" s="35" t="str">
        <f t="shared" si="71"/>
        <v/>
      </c>
      <c r="BC141" s="35" t="str">
        <f t="shared" si="72"/>
        <v/>
      </c>
      <c r="BD141" s="35" t="str">
        <f t="shared" si="73"/>
        <v>无</v>
      </c>
      <c r="BE141" s="35" t="str">
        <f>IFERROR(LOOKUP(1,-FIND({"创始会员","国际领袖课程","国内领袖课程","1期秒杀","游学免费读","买三送二","2折秒杀"},AB141),{"创始会员","国际领袖课程","国内领袖课程","1期秒杀","游学免费读","买三送二","2折秒杀"}),"")</f>
        <v/>
      </c>
      <c r="BH141" s="27">
        <v>42552</v>
      </c>
      <c r="BS141" t="s">
        <v>583</v>
      </c>
    </row>
    <row r="142" spans="1:71" ht="15" customHeight="1">
      <c r="A142" s="31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08"/>
      <c r="M142" s="208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35" t="str">
        <f t="shared" si="50"/>
        <v/>
      </c>
      <c r="AD142" s="36">
        <f t="shared" si="51"/>
        <v>0</v>
      </c>
      <c r="AE142" s="35" t="str">
        <f t="shared" si="52"/>
        <v/>
      </c>
      <c r="AF142" s="24"/>
      <c r="AG142" s="40">
        <f t="shared" si="53"/>
        <v>0</v>
      </c>
      <c r="AH142" s="36">
        <f t="shared" si="54"/>
        <v>0</v>
      </c>
      <c r="AI142" s="36">
        <f t="shared" si="55"/>
        <v>0</v>
      </c>
      <c r="AJ142" s="35" t="str">
        <f t="shared" si="56"/>
        <v/>
      </c>
      <c r="AK142" s="35" t="str">
        <f t="shared" si="57"/>
        <v/>
      </c>
      <c r="AL142" s="35" t="str">
        <f t="shared" si="58"/>
        <v/>
      </c>
      <c r="AM142" s="35" t="str">
        <f t="shared" si="59"/>
        <v/>
      </c>
      <c r="AN142" s="35" t="str">
        <f t="shared" si="60"/>
        <v/>
      </c>
      <c r="AO142" s="35" t="str">
        <f t="shared" si="61"/>
        <v/>
      </c>
      <c r="AP142" s="35" t="str">
        <f>IF(AJ142="","",VLOOKUP(AN142,[1]Sheet11!E:F,2,0))</f>
        <v/>
      </c>
      <c r="AQ142" s="35" t="str">
        <f>IF(AO142="拼单会员","5年",IF(AJ142="","",VLOOKUP(AM142&amp;AP142,[1]Sheet11!$J$3:$K$17,2)))</f>
        <v/>
      </c>
      <c r="AR142" s="35" t="str">
        <f t="shared" si="62"/>
        <v/>
      </c>
      <c r="AS142" s="35" t="str">
        <f t="shared" si="63"/>
        <v/>
      </c>
      <c r="AT142" s="35" t="str">
        <f t="shared" si="64"/>
        <v/>
      </c>
      <c r="AU142" s="35" t="str">
        <f t="shared" si="65"/>
        <v/>
      </c>
      <c r="AV142" s="35" t="str">
        <f t="shared" si="66"/>
        <v/>
      </c>
      <c r="AW142" s="35" t="str">
        <f t="shared" si="67"/>
        <v/>
      </c>
      <c r="AX142" s="35" t="str">
        <f t="shared" si="68"/>
        <v/>
      </c>
      <c r="AY142" s="35" t="str">
        <f>IF(SUMIF('7-市场业绩'!F:F,AC142,'7-市场业绩'!I:I)&gt;0,"学习卡","老结算")</f>
        <v>老结算</v>
      </c>
      <c r="AZ142" s="35" t="str">
        <f t="shared" si="69"/>
        <v/>
      </c>
      <c r="BA142" s="35" t="str">
        <f t="shared" si="70"/>
        <v>无</v>
      </c>
      <c r="BB142" s="35" t="str">
        <f t="shared" si="71"/>
        <v/>
      </c>
      <c r="BC142" s="35" t="str">
        <f t="shared" si="72"/>
        <v/>
      </c>
      <c r="BD142" s="35" t="str">
        <f t="shared" si="73"/>
        <v>无</v>
      </c>
      <c r="BE142" s="35" t="str">
        <f>IFERROR(LOOKUP(1,-FIND({"创始会员","国际领袖课程","国内领袖课程","1期秒杀","游学免费读","买三送二","2折秒杀"},AB142),{"创始会员","国际领袖课程","国内领袖课程","1期秒杀","游学免费读","买三送二","2折秒杀"}),"")</f>
        <v/>
      </c>
      <c r="BH142" s="27">
        <v>42552</v>
      </c>
      <c r="BS142" t="s">
        <v>584</v>
      </c>
    </row>
    <row r="143" spans="1:71" ht="15" customHeight="1">
      <c r="A143" s="31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08"/>
      <c r="M143" s="208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35" t="str">
        <f t="shared" si="50"/>
        <v/>
      </c>
      <c r="AD143" s="36">
        <f t="shared" si="51"/>
        <v>0</v>
      </c>
      <c r="AE143" s="35" t="str">
        <f t="shared" si="52"/>
        <v/>
      </c>
      <c r="AF143" s="24"/>
      <c r="AG143" s="40">
        <f t="shared" si="53"/>
        <v>0</v>
      </c>
      <c r="AH143" s="36">
        <f t="shared" si="54"/>
        <v>0</v>
      </c>
      <c r="AI143" s="36">
        <f t="shared" si="55"/>
        <v>0</v>
      </c>
      <c r="AJ143" s="35" t="str">
        <f t="shared" si="56"/>
        <v/>
      </c>
      <c r="AK143" s="35" t="str">
        <f t="shared" si="57"/>
        <v/>
      </c>
      <c r="AL143" s="35" t="str">
        <f t="shared" si="58"/>
        <v/>
      </c>
      <c r="AM143" s="35" t="str">
        <f t="shared" si="59"/>
        <v/>
      </c>
      <c r="AN143" s="35" t="str">
        <f t="shared" si="60"/>
        <v/>
      </c>
      <c r="AO143" s="35" t="str">
        <f t="shared" si="61"/>
        <v/>
      </c>
      <c r="AP143" s="35" t="str">
        <f>IF(AJ143="","",VLOOKUP(AN143,[1]Sheet11!E:F,2,0))</f>
        <v/>
      </c>
      <c r="AQ143" s="35" t="str">
        <f>IF(AO143="拼单会员","5年",IF(AJ143="","",VLOOKUP(AM143&amp;AP143,[1]Sheet11!$J$3:$K$17,2)))</f>
        <v/>
      </c>
      <c r="AR143" s="35" t="str">
        <f t="shared" si="62"/>
        <v/>
      </c>
      <c r="AS143" s="35" t="str">
        <f t="shared" si="63"/>
        <v/>
      </c>
      <c r="AT143" s="35" t="str">
        <f t="shared" si="64"/>
        <v/>
      </c>
      <c r="AU143" s="35" t="str">
        <f t="shared" si="65"/>
        <v/>
      </c>
      <c r="AV143" s="35" t="str">
        <f t="shared" si="66"/>
        <v/>
      </c>
      <c r="AW143" s="35" t="str">
        <f t="shared" si="67"/>
        <v/>
      </c>
      <c r="AX143" s="35" t="str">
        <f t="shared" si="68"/>
        <v/>
      </c>
      <c r="AY143" s="35" t="str">
        <f>IF(SUMIF('7-市场业绩'!F:F,AC143,'7-市场业绩'!I:I)&gt;0,"学习卡","老结算")</f>
        <v>老结算</v>
      </c>
      <c r="AZ143" s="35" t="str">
        <f t="shared" si="69"/>
        <v/>
      </c>
      <c r="BA143" s="35" t="str">
        <f t="shared" si="70"/>
        <v>无</v>
      </c>
      <c r="BB143" s="35" t="str">
        <f t="shared" si="71"/>
        <v/>
      </c>
      <c r="BC143" s="35" t="str">
        <f t="shared" si="72"/>
        <v/>
      </c>
      <c r="BD143" s="35" t="str">
        <f t="shared" si="73"/>
        <v>无</v>
      </c>
      <c r="BE143" s="35" t="str">
        <f>IFERROR(LOOKUP(1,-FIND({"创始会员","国际领袖课程","国内领袖课程","1期秒杀","游学免费读","买三送二","2折秒杀"},AB143),{"创始会员","国际领袖课程","国内领袖课程","1期秒杀","游学免费读","买三送二","2折秒杀"}),"")</f>
        <v/>
      </c>
      <c r="BH143" s="27">
        <v>42552</v>
      </c>
      <c r="BS143" t="s">
        <v>585</v>
      </c>
    </row>
    <row r="144" spans="1:71" ht="15" customHeight="1">
      <c r="A144" s="31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08"/>
      <c r="M144" s="208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35" t="str">
        <f t="shared" si="50"/>
        <v/>
      </c>
      <c r="AD144" s="36">
        <f t="shared" si="51"/>
        <v>0</v>
      </c>
      <c r="AE144" s="35" t="str">
        <f t="shared" si="52"/>
        <v/>
      </c>
      <c r="AF144" s="24"/>
      <c r="AG144" s="40">
        <f t="shared" si="53"/>
        <v>0</v>
      </c>
      <c r="AH144" s="36">
        <f t="shared" si="54"/>
        <v>0</v>
      </c>
      <c r="AI144" s="36">
        <f t="shared" si="55"/>
        <v>0</v>
      </c>
      <c r="AJ144" s="35" t="str">
        <f t="shared" si="56"/>
        <v/>
      </c>
      <c r="AK144" s="35" t="str">
        <f t="shared" si="57"/>
        <v/>
      </c>
      <c r="AL144" s="35" t="str">
        <f t="shared" si="58"/>
        <v/>
      </c>
      <c r="AM144" s="35" t="str">
        <f t="shared" si="59"/>
        <v/>
      </c>
      <c r="AN144" s="35" t="str">
        <f t="shared" si="60"/>
        <v/>
      </c>
      <c r="AO144" s="35" t="str">
        <f t="shared" si="61"/>
        <v/>
      </c>
      <c r="AP144" s="35" t="str">
        <f>IF(AJ144="","",VLOOKUP(AN144,[1]Sheet11!E:F,2,0))</f>
        <v/>
      </c>
      <c r="AQ144" s="35" t="str">
        <f>IF(AO144="拼单会员","5年",IF(AJ144="","",VLOOKUP(AM144&amp;AP144,[1]Sheet11!$J$3:$K$17,2)))</f>
        <v/>
      </c>
      <c r="AR144" s="35" t="str">
        <f t="shared" si="62"/>
        <v/>
      </c>
      <c r="AS144" s="35" t="str">
        <f t="shared" si="63"/>
        <v/>
      </c>
      <c r="AT144" s="35" t="str">
        <f t="shared" si="64"/>
        <v/>
      </c>
      <c r="AU144" s="35" t="str">
        <f t="shared" si="65"/>
        <v/>
      </c>
      <c r="AV144" s="35" t="str">
        <f t="shared" si="66"/>
        <v/>
      </c>
      <c r="AW144" s="35" t="str">
        <f t="shared" si="67"/>
        <v/>
      </c>
      <c r="AX144" s="35" t="str">
        <f t="shared" si="68"/>
        <v/>
      </c>
      <c r="AY144" s="35" t="str">
        <f>IF(SUMIF('7-市场业绩'!F:F,AC144,'7-市场业绩'!I:I)&gt;0,"学习卡","老结算")</f>
        <v>老结算</v>
      </c>
      <c r="AZ144" s="35" t="str">
        <f t="shared" si="69"/>
        <v/>
      </c>
      <c r="BA144" s="35" t="str">
        <f t="shared" si="70"/>
        <v>无</v>
      </c>
      <c r="BB144" s="35" t="str">
        <f t="shared" si="71"/>
        <v/>
      </c>
      <c r="BC144" s="35" t="str">
        <f t="shared" si="72"/>
        <v/>
      </c>
      <c r="BD144" s="35" t="str">
        <f t="shared" si="73"/>
        <v>无</v>
      </c>
      <c r="BE144" s="35" t="str">
        <f>IFERROR(LOOKUP(1,-FIND({"创始会员","国际领袖课程","国内领袖课程","1期秒杀","游学免费读","买三送二","2折秒杀"},AB144),{"创始会员","国际领袖课程","国内领袖课程","1期秒杀","游学免费读","买三送二","2折秒杀"}),"")</f>
        <v/>
      </c>
      <c r="BH144" s="27">
        <v>42552</v>
      </c>
      <c r="BS144" t="s">
        <v>586</v>
      </c>
    </row>
    <row r="145" spans="1:71" ht="15" customHeight="1">
      <c r="A145" s="31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08"/>
      <c r="M145" s="208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35" t="str">
        <f t="shared" si="50"/>
        <v/>
      </c>
      <c r="AD145" s="36">
        <f t="shared" si="51"/>
        <v>0</v>
      </c>
      <c r="AE145" s="35" t="str">
        <f t="shared" si="52"/>
        <v/>
      </c>
      <c r="AF145" s="24"/>
      <c r="AG145" s="40">
        <f t="shared" si="53"/>
        <v>0</v>
      </c>
      <c r="AH145" s="36">
        <f t="shared" si="54"/>
        <v>0</v>
      </c>
      <c r="AI145" s="36">
        <f t="shared" si="55"/>
        <v>0</v>
      </c>
      <c r="AJ145" s="35" t="str">
        <f t="shared" si="56"/>
        <v/>
      </c>
      <c r="AK145" s="35" t="str">
        <f t="shared" si="57"/>
        <v/>
      </c>
      <c r="AL145" s="35" t="str">
        <f t="shared" si="58"/>
        <v/>
      </c>
      <c r="AM145" s="35" t="str">
        <f t="shared" si="59"/>
        <v/>
      </c>
      <c r="AN145" s="35" t="str">
        <f t="shared" si="60"/>
        <v/>
      </c>
      <c r="AO145" s="35" t="str">
        <f t="shared" si="61"/>
        <v/>
      </c>
      <c r="AP145" s="35" t="str">
        <f>IF(AJ145="","",VLOOKUP(AN145,[1]Sheet11!E:F,2,0))</f>
        <v/>
      </c>
      <c r="AQ145" s="35" t="str">
        <f>IF(AO145="拼单会员","5年",IF(AJ145="","",VLOOKUP(AM145&amp;AP145,[1]Sheet11!$J$3:$K$17,2)))</f>
        <v/>
      </c>
      <c r="AR145" s="35" t="str">
        <f t="shared" si="62"/>
        <v/>
      </c>
      <c r="AS145" s="35" t="str">
        <f t="shared" si="63"/>
        <v/>
      </c>
      <c r="AT145" s="35" t="str">
        <f t="shared" si="64"/>
        <v/>
      </c>
      <c r="AU145" s="35" t="str">
        <f t="shared" si="65"/>
        <v/>
      </c>
      <c r="AV145" s="35" t="str">
        <f t="shared" si="66"/>
        <v/>
      </c>
      <c r="AW145" s="35" t="str">
        <f t="shared" si="67"/>
        <v/>
      </c>
      <c r="AX145" s="35" t="str">
        <f t="shared" si="68"/>
        <v/>
      </c>
      <c r="AY145" s="35" t="str">
        <f>IF(SUMIF('7-市场业绩'!F:F,AC145,'7-市场业绩'!I:I)&gt;0,"学习卡","老结算")</f>
        <v>老结算</v>
      </c>
      <c r="AZ145" s="35" t="str">
        <f t="shared" si="69"/>
        <v/>
      </c>
      <c r="BA145" s="35" t="str">
        <f t="shared" si="70"/>
        <v>无</v>
      </c>
      <c r="BB145" s="35" t="str">
        <f t="shared" si="71"/>
        <v/>
      </c>
      <c r="BC145" s="35" t="str">
        <f t="shared" si="72"/>
        <v/>
      </c>
      <c r="BD145" s="35" t="str">
        <f t="shared" si="73"/>
        <v>无</v>
      </c>
      <c r="BE145" s="35" t="str">
        <f>IFERROR(LOOKUP(1,-FIND({"创始会员","国际领袖课程","国内领袖课程","1期秒杀","游学免费读","买三送二","2折秒杀"},AB145),{"创始会员","国际领袖课程","国内领袖课程","1期秒杀","游学免费读","买三送二","2折秒杀"}),"")</f>
        <v/>
      </c>
      <c r="BH145" s="27">
        <v>42552</v>
      </c>
      <c r="BS145" t="s">
        <v>531</v>
      </c>
    </row>
    <row r="146" spans="1:71" ht="15" customHeight="1">
      <c r="A146" s="31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08"/>
      <c r="M146" s="208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35" t="str">
        <f t="shared" si="50"/>
        <v/>
      </c>
      <c r="AD146" s="36">
        <f t="shared" si="51"/>
        <v>0</v>
      </c>
      <c r="AE146" s="35" t="str">
        <f t="shared" si="52"/>
        <v/>
      </c>
      <c r="AF146" s="24"/>
      <c r="AG146" s="40">
        <f t="shared" si="53"/>
        <v>0</v>
      </c>
      <c r="AH146" s="36">
        <f t="shared" si="54"/>
        <v>0</v>
      </c>
      <c r="AI146" s="36">
        <f t="shared" si="55"/>
        <v>0</v>
      </c>
      <c r="AJ146" s="35" t="str">
        <f t="shared" si="56"/>
        <v/>
      </c>
      <c r="AK146" s="35" t="str">
        <f t="shared" si="57"/>
        <v/>
      </c>
      <c r="AL146" s="35" t="str">
        <f t="shared" si="58"/>
        <v/>
      </c>
      <c r="AM146" s="35" t="str">
        <f t="shared" si="59"/>
        <v/>
      </c>
      <c r="AN146" s="35" t="str">
        <f t="shared" si="60"/>
        <v/>
      </c>
      <c r="AO146" s="35" t="str">
        <f t="shared" si="61"/>
        <v/>
      </c>
      <c r="AP146" s="35" t="str">
        <f>IF(AJ146="","",VLOOKUP(AN146,[1]Sheet11!E:F,2,0))</f>
        <v/>
      </c>
      <c r="AQ146" s="35" t="str">
        <f>IF(AO146="拼单会员","5年",IF(AJ146="","",VLOOKUP(AM146&amp;AP146,[1]Sheet11!$J$3:$K$17,2)))</f>
        <v/>
      </c>
      <c r="AR146" s="35" t="str">
        <f t="shared" si="62"/>
        <v/>
      </c>
      <c r="AS146" s="35" t="str">
        <f t="shared" si="63"/>
        <v/>
      </c>
      <c r="AT146" s="35" t="str">
        <f t="shared" si="64"/>
        <v/>
      </c>
      <c r="AU146" s="35" t="str">
        <f t="shared" si="65"/>
        <v/>
      </c>
      <c r="AV146" s="35" t="str">
        <f t="shared" si="66"/>
        <v/>
      </c>
      <c r="AW146" s="35" t="str">
        <f t="shared" si="67"/>
        <v/>
      </c>
      <c r="AX146" s="35" t="str">
        <f t="shared" si="68"/>
        <v/>
      </c>
      <c r="AY146" s="35" t="str">
        <f>IF(SUMIF('7-市场业绩'!F:F,AC146,'7-市场业绩'!I:I)&gt;0,"学习卡","老结算")</f>
        <v>老结算</v>
      </c>
      <c r="AZ146" s="35" t="str">
        <f t="shared" si="69"/>
        <v/>
      </c>
      <c r="BA146" s="35" t="str">
        <f t="shared" si="70"/>
        <v>无</v>
      </c>
      <c r="BB146" s="35" t="str">
        <f t="shared" si="71"/>
        <v/>
      </c>
      <c r="BC146" s="35" t="str">
        <f t="shared" si="72"/>
        <v/>
      </c>
      <c r="BD146" s="35" t="str">
        <f t="shared" si="73"/>
        <v>无</v>
      </c>
      <c r="BE146" s="35" t="str">
        <f>IFERROR(LOOKUP(1,-FIND({"创始会员","国际领袖课程","国内领袖课程","1期秒杀","游学免费读","买三送二","2折秒杀"},AB146),{"创始会员","国际领袖课程","国内领袖课程","1期秒杀","游学免费读","买三送二","2折秒杀"}),"")</f>
        <v/>
      </c>
      <c r="BH146" s="27">
        <v>42552</v>
      </c>
      <c r="BS146" t="s">
        <v>587</v>
      </c>
    </row>
    <row r="147" spans="1:71" ht="15" customHeight="1">
      <c r="A147" s="31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08"/>
      <c r="M147" s="208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35" t="str">
        <f t="shared" si="50"/>
        <v/>
      </c>
      <c r="AD147" s="36">
        <f t="shared" si="51"/>
        <v>0</v>
      </c>
      <c r="AE147" s="35" t="str">
        <f t="shared" si="52"/>
        <v/>
      </c>
      <c r="AF147" s="24"/>
      <c r="AG147" s="40">
        <f t="shared" si="53"/>
        <v>0</v>
      </c>
      <c r="AH147" s="36">
        <f t="shared" si="54"/>
        <v>0</v>
      </c>
      <c r="AI147" s="36">
        <f t="shared" si="55"/>
        <v>0</v>
      </c>
      <c r="AJ147" s="35" t="str">
        <f t="shared" si="56"/>
        <v/>
      </c>
      <c r="AK147" s="35" t="str">
        <f t="shared" si="57"/>
        <v/>
      </c>
      <c r="AL147" s="35" t="str">
        <f t="shared" si="58"/>
        <v/>
      </c>
      <c r="AM147" s="35" t="str">
        <f t="shared" si="59"/>
        <v/>
      </c>
      <c r="AN147" s="35" t="str">
        <f t="shared" si="60"/>
        <v/>
      </c>
      <c r="AO147" s="35" t="str">
        <f t="shared" si="61"/>
        <v/>
      </c>
      <c r="AP147" s="35" t="str">
        <f>IF(AJ147="","",VLOOKUP(AN147,[1]Sheet11!E:F,2,0))</f>
        <v/>
      </c>
      <c r="AQ147" s="35" t="str">
        <f>IF(AO147="拼单会员","5年",IF(AJ147="","",VLOOKUP(AM147&amp;AP147,[1]Sheet11!$J$3:$K$17,2)))</f>
        <v/>
      </c>
      <c r="AR147" s="35" t="str">
        <f t="shared" si="62"/>
        <v/>
      </c>
      <c r="AS147" s="35" t="str">
        <f t="shared" si="63"/>
        <v/>
      </c>
      <c r="AT147" s="35" t="str">
        <f t="shared" si="64"/>
        <v/>
      </c>
      <c r="AU147" s="35" t="str">
        <f t="shared" si="65"/>
        <v/>
      </c>
      <c r="AV147" s="35" t="str">
        <f t="shared" si="66"/>
        <v/>
      </c>
      <c r="AW147" s="35" t="str">
        <f t="shared" si="67"/>
        <v/>
      </c>
      <c r="AX147" s="35" t="str">
        <f t="shared" si="68"/>
        <v/>
      </c>
      <c r="AY147" s="35" t="str">
        <f>IF(SUMIF('7-市场业绩'!F:F,AC147,'7-市场业绩'!I:I)&gt;0,"学习卡","老结算")</f>
        <v>老结算</v>
      </c>
      <c r="AZ147" s="35" t="str">
        <f t="shared" si="69"/>
        <v/>
      </c>
      <c r="BA147" s="35" t="str">
        <f t="shared" si="70"/>
        <v>无</v>
      </c>
      <c r="BB147" s="35" t="str">
        <f t="shared" si="71"/>
        <v/>
      </c>
      <c r="BC147" s="35" t="str">
        <f t="shared" si="72"/>
        <v/>
      </c>
      <c r="BD147" s="35" t="str">
        <f t="shared" si="73"/>
        <v>无</v>
      </c>
      <c r="BE147" s="35" t="str">
        <f>IFERROR(LOOKUP(1,-FIND({"创始会员","国际领袖课程","国内领袖课程","1期秒杀","游学免费读","买三送二","2折秒杀"},AB147),{"创始会员","国际领袖课程","国内领袖课程","1期秒杀","游学免费读","买三送二","2折秒杀"}),"")</f>
        <v/>
      </c>
      <c r="BH147" s="27">
        <v>42552</v>
      </c>
      <c r="BS147" t="s">
        <v>588</v>
      </c>
    </row>
    <row r="148" spans="1:71" ht="15" customHeight="1">
      <c r="A148" s="31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08"/>
      <c r="M148" s="208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35" t="str">
        <f t="shared" si="50"/>
        <v/>
      </c>
      <c r="AD148" s="36">
        <f t="shared" si="51"/>
        <v>0</v>
      </c>
      <c r="AE148" s="35" t="str">
        <f t="shared" si="52"/>
        <v/>
      </c>
      <c r="AF148" s="24"/>
      <c r="AG148" s="40">
        <f t="shared" si="53"/>
        <v>0</v>
      </c>
      <c r="AH148" s="36">
        <f t="shared" si="54"/>
        <v>0</v>
      </c>
      <c r="AI148" s="36">
        <f t="shared" si="55"/>
        <v>0</v>
      </c>
      <c r="AJ148" s="35" t="str">
        <f t="shared" si="56"/>
        <v/>
      </c>
      <c r="AK148" s="35" t="str">
        <f t="shared" si="57"/>
        <v/>
      </c>
      <c r="AL148" s="35" t="str">
        <f t="shared" si="58"/>
        <v/>
      </c>
      <c r="AM148" s="35" t="str">
        <f t="shared" si="59"/>
        <v/>
      </c>
      <c r="AN148" s="35" t="str">
        <f t="shared" si="60"/>
        <v/>
      </c>
      <c r="AO148" s="35" t="str">
        <f t="shared" si="61"/>
        <v/>
      </c>
      <c r="AP148" s="35" t="str">
        <f>IF(AJ148="","",VLOOKUP(AN148,[1]Sheet11!E:F,2,0))</f>
        <v/>
      </c>
      <c r="AQ148" s="35" t="str">
        <f>IF(AO148="拼单会员","5年",IF(AJ148="","",VLOOKUP(AM148&amp;AP148,[1]Sheet11!$J$3:$K$17,2)))</f>
        <v/>
      </c>
      <c r="AR148" s="35" t="str">
        <f t="shared" si="62"/>
        <v/>
      </c>
      <c r="AS148" s="35" t="str">
        <f t="shared" si="63"/>
        <v/>
      </c>
      <c r="AT148" s="35" t="str">
        <f t="shared" si="64"/>
        <v/>
      </c>
      <c r="AU148" s="35" t="str">
        <f t="shared" si="65"/>
        <v/>
      </c>
      <c r="AV148" s="35" t="str">
        <f t="shared" si="66"/>
        <v/>
      </c>
      <c r="AW148" s="35" t="str">
        <f t="shared" si="67"/>
        <v/>
      </c>
      <c r="AX148" s="35" t="str">
        <f t="shared" si="68"/>
        <v/>
      </c>
      <c r="AY148" s="35" t="str">
        <f>IF(SUMIF('7-市场业绩'!F:F,AC148,'7-市场业绩'!I:I)&gt;0,"学习卡","老结算")</f>
        <v>老结算</v>
      </c>
      <c r="AZ148" s="35" t="str">
        <f t="shared" si="69"/>
        <v/>
      </c>
      <c r="BA148" s="35" t="str">
        <f t="shared" si="70"/>
        <v>无</v>
      </c>
      <c r="BB148" s="35" t="str">
        <f t="shared" si="71"/>
        <v/>
      </c>
      <c r="BC148" s="35" t="str">
        <f t="shared" si="72"/>
        <v/>
      </c>
      <c r="BD148" s="35" t="str">
        <f t="shared" si="73"/>
        <v>无</v>
      </c>
      <c r="BE148" s="35" t="str">
        <f>IFERROR(LOOKUP(1,-FIND({"创始会员","国际领袖课程","国内领袖课程","1期秒杀","游学免费读","买三送二","2折秒杀"},AB148),{"创始会员","国际领袖课程","国内领袖课程","1期秒杀","游学免费读","买三送二","2折秒杀"}),"")</f>
        <v/>
      </c>
      <c r="BH148" s="27">
        <v>42552</v>
      </c>
      <c r="BS148" t="s">
        <v>589</v>
      </c>
    </row>
    <row r="149" spans="1:71" ht="13.5" customHeight="1">
      <c r="A149" s="31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08"/>
      <c r="M149" s="208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35" t="str">
        <f t="shared" si="50"/>
        <v/>
      </c>
      <c r="AD149" s="36">
        <f t="shared" si="51"/>
        <v>0</v>
      </c>
      <c r="AE149" s="35" t="str">
        <f t="shared" si="52"/>
        <v/>
      </c>
      <c r="AF149" s="24"/>
      <c r="AG149" s="40">
        <f t="shared" si="53"/>
        <v>0</v>
      </c>
      <c r="AH149" s="36">
        <f t="shared" si="54"/>
        <v>0</v>
      </c>
      <c r="AI149" s="36">
        <f t="shared" si="55"/>
        <v>0</v>
      </c>
      <c r="AJ149" s="35" t="str">
        <f t="shared" si="56"/>
        <v/>
      </c>
      <c r="AK149" s="35" t="str">
        <f t="shared" si="57"/>
        <v/>
      </c>
      <c r="AL149" s="35" t="str">
        <f t="shared" si="58"/>
        <v/>
      </c>
      <c r="AM149" s="35" t="str">
        <f t="shared" si="59"/>
        <v/>
      </c>
      <c r="AN149" s="35" t="str">
        <f t="shared" si="60"/>
        <v/>
      </c>
      <c r="AO149" s="35" t="str">
        <f t="shared" si="61"/>
        <v/>
      </c>
      <c r="AP149" s="35" t="str">
        <f>IF(AJ149="","",VLOOKUP(AN149,[1]Sheet11!E:F,2,0))</f>
        <v/>
      </c>
      <c r="AQ149" s="35" t="str">
        <f>IF(AO149="拼单会员","5年",IF(AJ149="","",VLOOKUP(AM149&amp;AP149,[1]Sheet11!$J$3:$K$17,2)))</f>
        <v/>
      </c>
      <c r="AR149" s="35" t="str">
        <f t="shared" si="62"/>
        <v/>
      </c>
      <c r="AS149" s="35" t="str">
        <f t="shared" si="63"/>
        <v/>
      </c>
      <c r="AT149" s="35" t="str">
        <f t="shared" si="64"/>
        <v/>
      </c>
      <c r="AU149" s="35" t="str">
        <f t="shared" si="65"/>
        <v/>
      </c>
      <c r="AV149" s="35" t="str">
        <f t="shared" si="66"/>
        <v/>
      </c>
      <c r="AW149" s="35" t="str">
        <f t="shared" si="67"/>
        <v/>
      </c>
      <c r="AX149" s="35" t="str">
        <f t="shared" si="68"/>
        <v/>
      </c>
      <c r="AY149" s="35" t="str">
        <f>IF(SUMIF('7-市场业绩'!F:F,AC149,'7-市场业绩'!I:I)&gt;0,"学习卡","老结算")</f>
        <v>老结算</v>
      </c>
      <c r="AZ149" s="35" t="str">
        <f t="shared" si="69"/>
        <v/>
      </c>
      <c r="BA149" s="35" t="str">
        <f t="shared" si="70"/>
        <v>无</v>
      </c>
      <c r="BB149" s="35" t="str">
        <f t="shared" si="71"/>
        <v/>
      </c>
      <c r="BC149" s="35" t="str">
        <f t="shared" si="72"/>
        <v/>
      </c>
      <c r="BD149" s="35" t="str">
        <f t="shared" si="73"/>
        <v>无</v>
      </c>
      <c r="BE149" s="35" t="str">
        <f>IFERROR(LOOKUP(1,-FIND({"创始会员","国际领袖课程","国内领袖课程","1期秒杀","游学免费读","买三送二","2折秒杀"},AB149),{"创始会员","国际领袖课程","国内领袖课程","1期秒杀","游学免费读","买三送二","2折秒杀"}),"")</f>
        <v/>
      </c>
      <c r="BH149" s="27">
        <v>42552</v>
      </c>
      <c r="BS149" t="s">
        <v>590</v>
      </c>
    </row>
    <row r="150" spans="1:71" ht="12.75" customHeight="1">
      <c r="A150" s="31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08"/>
      <c r="M150" s="208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35" t="str">
        <f t="shared" si="50"/>
        <v/>
      </c>
      <c r="AD150" s="36">
        <f t="shared" si="51"/>
        <v>0</v>
      </c>
      <c r="AE150" s="35" t="str">
        <f t="shared" si="52"/>
        <v/>
      </c>
      <c r="AF150" s="24"/>
      <c r="AG150" s="40">
        <f t="shared" si="53"/>
        <v>0</v>
      </c>
      <c r="AH150" s="36">
        <f t="shared" si="54"/>
        <v>0</v>
      </c>
      <c r="AI150" s="36">
        <f t="shared" si="55"/>
        <v>0</v>
      </c>
      <c r="AJ150" s="35" t="str">
        <f t="shared" si="56"/>
        <v/>
      </c>
      <c r="AK150" s="35" t="str">
        <f t="shared" si="57"/>
        <v/>
      </c>
      <c r="AL150" s="35" t="str">
        <f t="shared" si="58"/>
        <v/>
      </c>
      <c r="AM150" s="35" t="str">
        <f t="shared" si="59"/>
        <v/>
      </c>
      <c r="AN150" s="35" t="str">
        <f t="shared" si="60"/>
        <v/>
      </c>
      <c r="AO150" s="35" t="str">
        <f t="shared" si="61"/>
        <v/>
      </c>
      <c r="AP150" s="35" t="str">
        <f>IF(AJ150="","",VLOOKUP(AN150,[1]Sheet11!E:F,2,0))</f>
        <v/>
      </c>
      <c r="AQ150" s="35" t="str">
        <f>IF(AO150="拼单会员","5年",IF(AJ150="","",VLOOKUP(AM150&amp;AP150,[1]Sheet11!$J$3:$K$17,2)))</f>
        <v/>
      </c>
      <c r="AR150" s="35" t="str">
        <f t="shared" si="62"/>
        <v/>
      </c>
      <c r="AS150" s="35" t="str">
        <f t="shared" si="63"/>
        <v/>
      </c>
      <c r="AT150" s="35" t="str">
        <f t="shared" si="64"/>
        <v/>
      </c>
      <c r="AU150" s="35" t="str">
        <f t="shared" si="65"/>
        <v/>
      </c>
      <c r="AV150" s="35" t="str">
        <f t="shared" si="66"/>
        <v/>
      </c>
      <c r="AW150" s="35" t="str">
        <f t="shared" si="67"/>
        <v/>
      </c>
      <c r="AX150" s="35" t="str">
        <f t="shared" si="68"/>
        <v/>
      </c>
      <c r="AY150" s="35" t="str">
        <f>IF(SUMIF('7-市场业绩'!F:F,AC150,'7-市场业绩'!I:I)&gt;0,"学习卡","老结算")</f>
        <v>老结算</v>
      </c>
      <c r="AZ150" s="35" t="str">
        <f t="shared" si="69"/>
        <v/>
      </c>
      <c r="BA150" s="35" t="str">
        <f t="shared" si="70"/>
        <v>无</v>
      </c>
      <c r="BB150" s="35" t="str">
        <f t="shared" si="71"/>
        <v/>
      </c>
      <c r="BC150" s="35" t="str">
        <f t="shared" si="72"/>
        <v/>
      </c>
      <c r="BD150" s="35" t="str">
        <f t="shared" si="73"/>
        <v>无</v>
      </c>
      <c r="BE150" s="35" t="str">
        <f>IFERROR(LOOKUP(1,-FIND({"创始会员","国际领袖课程","国内领袖课程","1期秒杀","游学免费读","买三送二","2折秒杀"},AB150),{"创始会员","国际领袖课程","国内领袖课程","1期秒杀","游学免费读","买三送二","2折秒杀"}),"")</f>
        <v/>
      </c>
      <c r="BH150" s="27">
        <v>42552</v>
      </c>
      <c r="BS150" t="s">
        <v>591</v>
      </c>
    </row>
    <row r="151" spans="1:71" ht="13.5" customHeight="1">
      <c r="A151" s="31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08"/>
      <c r="M151" s="208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35" t="str">
        <f t="shared" si="50"/>
        <v/>
      </c>
      <c r="AD151" s="36">
        <f t="shared" si="51"/>
        <v>0</v>
      </c>
      <c r="AE151" s="35" t="str">
        <f t="shared" si="52"/>
        <v/>
      </c>
      <c r="AF151" s="24"/>
      <c r="AG151" s="40">
        <f t="shared" si="53"/>
        <v>0</v>
      </c>
      <c r="AH151" s="36">
        <f t="shared" si="54"/>
        <v>0</v>
      </c>
      <c r="AI151" s="36">
        <f t="shared" si="55"/>
        <v>0</v>
      </c>
      <c r="AJ151" s="35" t="str">
        <f t="shared" si="56"/>
        <v/>
      </c>
      <c r="AK151" s="35" t="str">
        <f t="shared" si="57"/>
        <v/>
      </c>
      <c r="AL151" s="35" t="str">
        <f t="shared" si="58"/>
        <v/>
      </c>
      <c r="AM151" s="35" t="str">
        <f t="shared" si="59"/>
        <v/>
      </c>
      <c r="AN151" s="35" t="str">
        <f t="shared" si="60"/>
        <v/>
      </c>
      <c r="AO151" s="35" t="str">
        <f t="shared" si="61"/>
        <v/>
      </c>
      <c r="AP151" s="35" t="str">
        <f>IF(AJ151="","",VLOOKUP(AN151,[1]Sheet11!E:F,2,0))</f>
        <v/>
      </c>
      <c r="AQ151" s="35" t="str">
        <f>IF(AO151="拼单会员","5年",IF(AJ151="","",VLOOKUP(AM151&amp;AP151,[1]Sheet11!$J$3:$K$17,2)))</f>
        <v/>
      </c>
      <c r="AR151" s="35" t="str">
        <f t="shared" si="62"/>
        <v/>
      </c>
      <c r="AS151" s="35" t="str">
        <f t="shared" si="63"/>
        <v/>
      </c>
      <c r="AT151" s="35" t="str">
        <f t="shared" si="64"/>
        <v/>
      </c>
      <c r="AU151" s="35" t="str">
        <f t="shared" si="65"/>
        <v/>
      </c>
      <c r="AV151" s="35" t="str">
        <f t="shared" si="66"/>
        <v/>
      </c>
      <c r="AW151" s="35" t="str">
        <f t="shared" si="67"/>
        <v/>
      </c>
      <c r="AX151" s="35" t="str">
        <f t="shared" si="68"/>
        <v/>
      </c>
      <c r="AY151" s="35" t="str">
        <f>IF(SUMIF('7-市场业绩'!F:F,AC151,'7-市场业绩'!I:I)&gt;0,"学习卡","老结算")</f>
        <v>老结算</v>
      </c>
      <c r="AZ151" s="35" t="str">
        <f t="shared" si="69"/>
        <v/>
      </c>
      <c r="BA151" s="35" t="str">
        <f t="shared" si="70"/>
        <v>无</v>
      </c>
      <c r="BB151" s="35" t="str">
        <f t="shared" si="71"/>
        <v/>
      </c>
      <c r="BC151" s="35" t="str">
        <f t="shared" si="72"/>
        <v/>
      </c>
      <c r="BD151" s="35" t="str">
        <f t="shared" si="73"/>
        <v>无</v>
      </c>
      <c r="BE151" s="35" t="str">
        <f>IFERROR(LOOKUP(1,-FIND({"创始会员","国际领袖课程","国内领袖课程","1期秒杀","游学免费读","买三送二","2折秒杀"},AB151),{"创始会员","国际领袖课程","国内领袖课程","1期秒杀","游学免费读","买三送二","2折秒杀"}),"")</f>
        <v/>
      </c>
      <c r="BH151" s="27">
        <v>42552</v>
      </c>
      <c r="BS151" t="s">
        <v>592</v>
      </c>
    </row>
    <row r="152" spans="1:71" ht="15" customHeight="1">
      <c r="A152" s="31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08"/>
      <c r="M152" s="208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35" t="str">
        <f t="shared" si="50"/>
        <v/>
      </c>
      <c r="AD152" s="36">
        <f t="shared" si="51"/>
        <v>0</v>
      </c>
      <c r="AE152" s="35" t="str">
        <f t="shared" si="52"/>
        <v/>
      </c>
      <c r="AF152" s="24"/>
      <c r="AG152" s="40">
        <f t="shared" si="53"/>
        <v>0</v>
      </c>
      <c r="AH152" s="36">
        <f t="shared" si="54"/>
        <v>0</v>
      </c>
      <c r="AI152" s="36">
        <f t="shared" si="55"/>
        <v>0</v>
      </c>
      <c r="AJ152" s="35" t="str">
        <f t="shared" si="56"/>
        <v/>
      </c>
      <c r="AK152" s="35" t="str">
        <f t="shared" si="57"/>
        <v/>
      </c>
      <c r="AL152" s="35" t="str">
        <f t="shared" si="58"/>
        <v/>
      </c>
      <c r="AM152" s="35" t="str">
        <f t="shared" si="59"/>
        <v/>
      </c>
      <c r="AN152" s="35" t="str">
        <f t="shared" si="60"/>
        <v/>
      </c>
      <c r="AO152" s="35" t="str">
        <f t="shared" si="61"/>
        <v/>
      </c>
      <c r="AP152" s="35" t="str">
        <f>IF(AJ152="","",VLOOKUP(AN152,[1]Sheet11!E:F,2,0))</f>
        <v/>
      </c>
      <c r="AQ152" s="35" t="str">
        <f>IF(AO152="拼单会员","5年",IF(AJ152="","",VLOOKUP(AM152&amp;AP152,[1]Sheet11!$J$3:$K$17,2)))</f>
        <v/>
      </c>
      <c r="AR152" s="35" t="str">
        <f t="shared" si="62"/>
        <v/>
      </c>
      <c r="AS152" s="35" t="str">
        <f t="shared" si="63"/>
        <v/>
      </c>
      <c r="AT152" s="35" t="str">
        <f t="shared" si="64"/>
        <v/>
      </c>
      <c r="AU152" s="35" t="str">
        <f t="shared" si="65"/>
        <v/>
      </c>
      <c r="AV152" s="35" t="str">
        <f t="shared" si="66"/>
        <v/>
      </c>
      <c r="AW152" s="35" t="str">
        <f t="shared" si="67"/>
        <v/>
      </c>
      <c r="AX152" s="35" t="str">
        <f t="shared" si="68"/>
        <v/>
      </c>
      <c r="AY152" s="35" t="str">
        <f>IF(SUMIF('7-市场业绩'!F:F,AC152,'7-市场业绩'!I:I)&gt;0,"学习卡","老结算")</f>
        <v>老结算</v>
      </c>
      <c r="AZ152" s="35" t="str">
        <f t="shared" si="69"/>
        <v/>
      </c>
      <c r="BA152" s="35" t="str">
        <f t="shared" si="70"/>
        <v>无</v>
      </c>
      <c r="BB152" s="35" t="str">
        <f t="shared" si="71"/>
        <v/>
      </c>
      <c r="BC152" s="35" t="str">
        <f t="shared" si="72"/>
        <v/>
      </c>
      <c r="BD152" s="35" t="str">
        <f t="shared" si="73"/>
        <v>无</v>
      </c>
      <c r="BE152" s="35" t="str">
        <f>IFERROR(LOOKUP(1,-FIND({"创始会员","国际领袖课程","国内领袖课程","1期秒杀","游学免费读","买三送二","2折秒杀"},AB152),{"创始会员","国际领袖课程","国内领袖课程","1期秒杀","游学免费读","买三送二","2折秒杀"}),"")</f>
        <v/>
      </c>
      <c r="BH152" s="27">
        <v>42552</v>
      </c>
      <c r="BS152" t="s">
        <v>593</v>
      </c>
    </row>
    <row r="153" spans="1:71" ht="15" customHeight="1">
      <c r="A153" s="31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08"/>
      <c r="M153" s="208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35" t="str">
        <f t="shared" si="50"/>
        <v/>
      </c>
      <c r="AD153" s="36">
        <f t="shared" si="51"/>
        <v>0</v>
      </c>
      <c r="AE153" s="35" t="str">
        <f t="shared" si="52"/>
        <v/>
      </c>
      <c r="AF153" s="24"/>
      <c r="AG153" s="40">
        <f t="shared" si="53"/>
        <v>0</v>
      </c>
      <c r="AH153" s="36">
        <f t="shared" si="54"/>
        <v>0</v>
      </c>
      <c r="AI153" s="36">
        <f t="shared" si="55"/>
        <v>0</v>
      </c>
      <c r="AJ153" s="35" t="str">
        <f t="shared" si="56"/>
        <v/>
      </c>
      <c r="AK153" s="35" t="str">
        <f t="shared" si="57"/>
        <v/>
      </c>
      <c r="AL153" s="35" t="str">
        <f t="shared" si="58"/>
        <v/>
      </c>
      <c r="AM153" s="35" t="str">
        <f t="shared" si="59"/>
        <v/>
      </c>
      <c r="AN153" s="35" t="str">
        <f t="shared" si="60"/>
        <v/>
      </c>
      <c r="AO153" s="35" t="str">
        <f t="shared" si="61"/>
        <v/>
      </c>
      <c r="AP153" s="35" t="str">
        <f>IF(AJ153="","",VLOOKUP(AN153,[1]Sheet11!E:F,2,0))</f>
        <v/>
      </c>
      <c r="AQ153" s="35" t="str">
        <f>IF(AO153="拼单会员","5年",IF(AJ153="","",VLOOKUP(AM153&amp;AP153,[1]Sheet11!$J$3:$K$17,2)))</f>
        <v/>
      </c>
      <c r="AR153" s="35" t="str">
        <f t="shared" si="62"/>
        <v/>
      </c>
      <c r="AS153" s="35" t="str">
        <f t="shared" si="63"/>
        <v/>
      </c>
      <c r="AT153" s="35" t="str">
        <f t="shared" si="64"/>
        <v/>
      </c>
      <c r="AU153" s="35" t="str">
        <f t="shared" si="65"/>
        <v/>
      </c>
      <c r="AV153" s="35" t="str">
        <f t="shared" si="66"/>
        <v/>
      </c>
      <c r="AW153" s="35" t="str">
        <f t="shared" si="67"/>
        <v/>
      </c>
      <c r="AX153" s="35" t="str">
        <f t="shared" si="68"/>
        <v/>
      </c>
      <c r="AY153" s="35" t="str">
        <f>IF(SUMIF('7-市场业绩'!F:F,AC153,'7-市场业绩'!I:I)&gt;0,"学习卡","老结算")</f>
        <v>老结算</v>
      </c>
      <c r="AZ153" s="35" t="str">
        <f t="shared" si="69"/>
        <v/>
      </c>
      <c r="BA153" s="35" t="str">
        <f t="shared" si="70"/>
        <v>无</v>
      </c>
      <c r="BB153" s="35" t="str">
        <f t="shared" si="71"/>
        <v/>
      </c>
      <c r="BC153" s="35" t="str">
        <f t="shared" si="72"/>
        <v/>
      </c>
      <c r="BD153" s="35" t="str">
        <f t="shared" si="73"/>
        <v>无</v>
      </c>
      <c r="BE153" s="35" t="str">
        <f>IFERROR(LOOKUP(1,-FIND({"创始会员","国际领袖课程","国内领袖课程","1期秒杀","游学免费读","买三送二","2折秒杀"},AB153),{"创始会员","国际领袖课程","国内领袖课程","1期秒杀","游学免费读","买三送二","2折秒杀"}),"")</f>
        <v/>
      </c>
      <c r="BH153" s="27">
        <v>42552</v>
      </c>
      <c r="BS153" t="s">
        <v>594</v>
      </c>
    </row>
    <row r="154" spans="1:71" ht="15" customHeight="1">
      <c r="A154" s="31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08"/>
      <c r="M154" s="208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35" t="str">
        <f t="shared" si="50"/>
        <v/>
      </c>
      <c r="AD154" s="36">
        <f t="shared" si="51"/>
        <v>0</v>
      </c>
      <c r="AE154" s="35" t="str">
        <f t="shared" si="52"/>
        <v/>
      </c>
      <c r="AF154" s="24"/>
      <c r="AG154" s="40">
        <f t="shared" si="53"/>
        <v>0</v>
      </c>
      <c r="AH154" s="36">
        <f t="shared" si="54"/>
        <v>0</v>
      </c>
      <c r="AI154" s="36">
        <f t="shared" si="55"/>
        <v>0</v>
      </c>
      <c r="AJ154" s="35" t="str">
        <f t="shared" si="56"/>
        <v/>
      </c>
      <c r="AK154" s="35" t="str">
        <f t="shared" si="57"/>
        <v/>
      </c>
      <c r="AL154" s="35" t="str">
        <f t="shared" si="58"/>
        <v/>
      </c>
      <c r="AM154" s="35" t="str">
        <f t="shared" si="59"/>
        <v/>
      </c>
      <c r="AN154" s="35" t="str">
        <f t="shared" si="60"/>
        <v/>
      </c>
      <c r="AO154" s="35" t="str">
        <f t="shared" si="61"/>
        <v/>
      </c>
      <c r="AP154" s="35" t="str">
        <f>IF(AJ154="","",VLOOKUP(AN154,[1]Sheet11!E:F,2,0))</f>
        <v/>
      </c>
      <c r="AQ154" s="35" t="str">
        <f>IF(AO154="拼单会员","5年",IF(AJ154="","",VLOOKUP(AM154&amp;AP154,[1]Sheet11!$J$3:$K$17,2)))</f>
        <v/>
      </c>
      <c r="AR154" s="35" t="str">
        <f t="shared" si="62"/>
        <v/>
      </c>
      <c r="AS154" s="35" t="str">
        <f t="shared" si="63"/>
        <v/>
      </c>
      <c r="AT154" s="35" t="str">
        <f t="shared" si="64"/>
        <v/>
      </c>
      <c r="AU154" s="35" t="str">
        <f t="shared" si="65"/>
        <v/>
      </c>
      <c r="AV154" s="35" t="str">
        <f t="shared" si="66"/>
        <v/>
      </c>
      <c r="AW154" s="35" t="str">
        <f t="shared" si="67"/>
        <v/>
      </c>
      <c r="AX154" s="35" t="str">
        <f t="shared" si="68"/>
        <v/>
      </c>
      <c r="AY154" s="35" t="str">
        <f>IF(SUMIF('7-市场业绩'!F:F,AC154,'7-市场业绩'!I:I)&gt;0,"学习卡","老结算")</f>
        <v>老结算</v>
      </c>
      <c r="AZ154" s="35" t="str">
        <f t="shared" si="69"/>
        <v/>
      </c>
      <c r="BA154" s="35" t="str">
        <f t="shared" si="70"/>
        <v>无</v>
      </c>
      <c r="BB154" s="35" t="str">
        <f t="shared" si="71"/>
        <v/>
      </c>
      <c r="BC154" s="35" t="str">
        <f t="shared" si="72"/>
        <v/>
      </c>
      <c r="BD154" s="35" t="str">
        <f t="shared" si="73"/>
        <v>无</v>
      </c>
      <c r="BE154" s="35" t="str">
        <f>IFERROR(LOOKUP(1,-FIND({"创始会员","国际领袖课程","国内领袖课程","1期秒杀","游学免费读","买三送二","2折秒杀"},AB154),{"创始会员","国际领袖课程","国内领袖课程","1期秒杀","游学免费读","买三送二","2折秒杀"}),"")</f>
        <v/>
      </c>
      <c r="BH154" s="27">
        <v>42552</v>
      </c>
      <c r="BS154" t="s">
        <v>595</v>
      </c>
    </row>
    <row r="155" spans="1:71" ht="15" customHeight="1">
      <c r="A155" s="31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08"/>
      <c r="M155" s="208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35" t="str">
        <f t="shared" si="50"/>
        <v/>
      </c>
      <c r="AD155" s="36">
        <f t="shared" si="51"/>
        <v>0</v>
      </c>
      <c r="AE155" s="35" t="str">
        <f t="shared" si="52"/>
        <v/>
      </c>
      <c r="AF155" s="24"/>
      <c r="AG155" s="40">
        <f t="shared" si="53"/>
        <v>0</v>
      </c>
      <c r="AH155" s="36">
        <f t="shared" si="54"/>
        <v>0</v>
      </c>
      <c r="AI155" s="36">
        <f t="shared" si="55"/>
        <v>0</v>
      </c>
      <c r="AJ155" s="35" t="str">
        <f t="shared" si="56"/>
        <v/>
      </c>
      <c r="AK155" s="35" t="str">
        <f t="shared" si="57"/>
        <v/>
      </c>
      <c r="AL155" s="35" t="str">
        <f t="shared" si="58"/>
        <v/>
      </c>
      <c r="AM155" s="35" t="str">
        <f t="shared" si="59"/>
        <v/>
      </c>
      <c r="AN155" s="35" t="str">
        <f t="shared" si="60"/>
        <v/>
      </c>
      <c r="AO155" s="35" t="str">
        <f t="shared" si="61"/>
        <v/>
      </c>
      <c r="AP155" s="35" t="str">
        <f>IF(AJ155="","",VLOOKUP(AN155,[1]Sheet11!E:F,2,0))</f>
        <v/>
      </c>
      <c r="AQ155" s="35" t="str">
        <f>IF(AO155="拼单会员","5年",IF(AJ155="","",VLOOKUP(AM155&amp;AP155,[1]Sheet11!$J$3:$K$17,2)))</f>
        <v/>
      </c>
      <c r="AR155" s="35" t="str">
        <f t="shared" si="62"/>
        <v/>
      </c>
      <c r="AS155" s="35" t="str">
        <f t="shared" si="63"/>
        <v/>
      </c>
      <c r="AT155" s="35" t="str">
        <f t="shared" si="64"/>
        <v/>
      </c>
      <c r="AU155" s="35" t="str">
        <f t="shared" si="65"/>
        <v/>
      </c>
      <c r="AV155" s="35" t="str">
        <f t="shared" si="66"/>
        <v/>
      </c>
      <c r="AW155" s="35" t="str">
        <f t="shared" si="67"/>
        <v/>
      </c>
      <c r="AX155" s="35" t="str">
        <f t="shared" si="68"/>
        <v/>
      </c>
      <c r="AY155" s="35" t="str">
        <f>IF(SUMIF('7-市场业绩'!F:F,AC155,'7-市场业绩'!I:I)&gt;0,"学习卡","老结算")</f>
        <v>老结算</v>
      </c>
      <c r="AZ155" s="35" t="str">
        <f t="shared" si="69"/>
        <v/>
      </c>
      <c r="BA155" s="35" t="str">
        <f t="shared" si="70"/>
        <v>无</v>
      </c>
      <c r="BB155" s="35" t="str">
        <f t="shared" si="71"/>
        <v/>
      </c>
      <c r="BC155" s="35" t="str">
        <f t="shared" si="72"/>
        <v/>
      </c>
      <c r="BD155" s="35" t="str">
        <f t="shared" si="73"/>
        <v>无</v>
      </c>
      <c r="BE155" s="35" t="str">
        <f>IFERROR(LOOKUP(1,-FIND({"创始会员","国际领袖课程","国内领袖课程","1期秒杀","游学免费读","买三送二","2折秒杀"},AB155),{"创始会员","国际领袖课程","国内领袖课程","1期秒杀","游学免费读","买三送二","2折秒杀"}),"")</f>
        <v/>
      </c>
      <c r="BH155" s="27">
        <v>42552</v>
      </c>
      <c r="BS155" t="s">
        <v>596</v>
      </c>
    </row>
    <row r="156" spans="1:71" ht="15" customHeight="1">
      <c r="A156" s="31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08"/>
      <c r="M156" s="208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35" t="str">
        <f t="shared" si="50"/>
        <v/>
      </c>
      <c r="AD156" s="36">
        <f t="shared" si="51"/>
        <v>0</v>
      </c>
      <c r="AE156" s="35" t="str">
        <f t="shared" si="52"/>
        <v/>
      </c>
      <c r="AF156" s="24"/>
      <c r="AG156" s="40">
        <f t="shared" si="53"/>
        <v>0</v>
      </c>
      <c r="AH156" s="36">
        <f t="shared" si="54"/>
        <v>0</v>
      </c>
      <c r="AI156" s="36">
        <f t="shared" si="55"/>
        <v>0</v>
      </c>
      <c r="AJ156" s="35" t="str">
        <f t="shared" si="56"/>
        <v/>
      </c>
      <c r="AK156" s="35" t="str">
        <f t="shared" si="57"/>
        <v/>
      </c>
      <c r="AL156" s="35" t="str">
        <f t="shared" si="58"/>
        <v/>
      </c>
      <c r="AM156" s="35" t="str">
        <f t="shared" si="59"/>
        <v/>
      </c>
      <c r="AN156" s="35" t="str">
        <f t="shared" si="60"/>
        <v/>
      </c>
      <c r="AO156" s="35" t="str">
        <f t="shared" si="61"/>
        <v/>
      </c>
      <c r="AP156" s="35" t="str">
        <f>IF(AJ156="","",VLOOKUP(AN156,[1]Sheet11!E:F,2,0))</f>
        <v/>
      </c>
      <c r="AQ156" s="35" t="str">
        <f>IF(AO156="拼单会员","5年",IF(AJ156="","",VLOOKUP(AM156&amp;AP156,[1]Sheet11!$J$3:$K$17,2)))</f>
        <v/>
      </c>
      <c r="AR156" s="35" t="str">
        <f t="shared" si="62"/>
        <v/>
      </c>
      <c r="AS156" s="35" t="str">
        <f t="shared" si="63"/>
        <v/>
      </c>
      <c r="AT156" s="35" t="str">
        <f t="shared" si="64"/>
        <v/>
      </c>
      <c r="AU156" s="35" t="str">
        <f t="shared" si="65"/>
        <v/>
      </c>
      <c r="AV156" s="35" t="str">
        <f t="shared" si="66"/>
        <v/>
      </c>
      <c r="AW156" s="35" t="str">
        <f t="shared" si="67"/>
        <v/>
      </c>
      <c r="AX156" s="35" t="str">
        <f t="shared" si="68"/>
        <v/>
      </c>
      <c r="AY156" s="35" t="str">
        <f>IF(SUMIF('7-市场业绩'!F:F,AC156,'7-市场业绩'!I:I)&gt;0,"学习卡","老结算")</f>
        <v>老结算</v>
      </c>
      <c r="AZ156" s="35" t="str">
        <f t="shared" si="69"/>
        <v/>
      </c>
      <c r="BA156" s="35" t="str">
        <f t="shared" si="70"/>
        <v>无</v>
      </c>
      <c r="BB156" s="35" t="str">
        <f t="shared" si="71"/>
        <v/>
      </c>
      <c r="BC156" s="35" t="str">
        <f t="shared" si="72"/>
        <v/>
      </c>
      <c r="BD156" s="35" t="str">
        <f t="shared" si="73"/>
        <v>无</v>
      </c>
      <c r="BE156" s="35" t="str">
        <f>IFERROR(LOOKUP(1,-FIND({"创始会员","国际领袖课程","国内领袖课程","1期秒杀","游学免费读","买三送二","2折秒杀"},AB156),{"创始会员","国际领袖课程","国内领袖课程","1期秒杀","游学免费读","买三送二","2折秒杀"}),"")</f>
        <v/>
      </c>
      <c r="BH156" s="27">
        <v>42552</v>
      </c>
      <c r="BS156" t="s">
        <v>483</v>
      </c>
    </row>
    <row r="157" spans="1:71" ht="15" customHeight="1">
      <c r="A157" s="31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08"/>
      <c r="M157" s="208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35" t="str">
        <f t="shared" si="50"/>
        <v/>
      </c>
      <c r="AD157" s="36">
        <f t="shared" si="51"/>
        <v>0</v>
      </c>
      <c r="AE157" s="35" t="str">
        <f t="shared" si="52"/>
        <v/>
      </c>
      <c r="AF157" s="24"/>
      <c r="AG157" s="40">
        <f t="shared" si="53"/>
        <v>0</v>
      </c>
      <c r="AH157" s="36">
        <f t="shared" si="54"/>
        <v>0</v>
      </c>
      <c r="AI157" s="36">
        <f t="shared" si="55"/>
        <v>0</v>
      </c>
      <c r="AJ157" s="35" t="str">
        <f t="shared" si="56"/>
        <v/>
      </c>
      <c r="AK157" s="35" t="str">
        <f t="shared" si="57"/>
        <v/>
      </c>
      <c r="AL157" s="35" t="str">
        <f t="shared" si="58"/>
        <v/>
      </c>
      <c r="AM157" s="35" t="str">
        <f t="shared" si="59"/>
        <v/>
      </c>
      <c r="AN157" s="35" t="str">
        <f t="shared" si="60"/>
        <v/>
      </c>
      <c r="AO157" s="35" t="str">
        <f t="shared" si="61"/>
        <v/>
      </c>
      <c r="AP157" s="35" t="str">
        <f>IF(AJ157="","",VLOOKUP(AN157,[1]Sheet11!E:F,2,0))</f>
        <v/>
      </c>
      <c r="AQ157" s="35" t="str">
        <f>IF(AO157="拼单会员","5年",IF(AJ157="","",VLOOKUP(AM157&amp;AP157,[1]Sheet11!$J$3:$K$17,2)))</f>
        <v/>
      </c>
      <c r="AR157" s="35" t="str">
        <f t="shared" si="62"/>
        <v/>
      </c>
      <c r="AS157" s="35" t="str">
        <f t="shared" si="63"/>
        <v/>
      </c>
      <c r="AT157" s="35" t="str">
        <f t="shared" si="64"/>
        <v/>
      </c>
      <c r="AU157" s="35" t="str">
        <f t="shared" si="65"/>
        <v/>
      </c>
      <c r="AV157" s="35" t="str">
        <f t="shared" si="66"/>
        <v/>
      </c>
      <c r="AW157" s="35" t="str">
        <f t="shared" si="67"/>
        <v/>
      </c>
      <c r="AX157" s="35" t="str">
        <f t="shared" si="68"/>
        <v/>
      </c>
      <c r="AY157" s="35" t="str">
        <f>IF(SUMIF('7-市场业绩'!F:F,AC157,'7-市场业绩'!I:I)&gt;0,"学习卡","老结算")</f>
        <v>老结算</v>
      </c>
      <c r="AZ157" s="35" t="str">
        <f t="shared" si="69"/>
        <v/>
      </c>
      <c r="BA157" s="35" t="str">
        <f t="shared" si="70"/>
        <v>无</v>
      </c>
      <c r="BB157" s="35" t="str">
        <f t="shared" si="71"/>
        <v/>
      </c>
      <c r="BC157" s="35" t="str">
        <f t="shared" si="72"/>
        <v/>
      </c>
      <c r="BD157" s="35" t="str">
        <f t="shared" si="73"/>
        <v>无</v>
      </c>
      <c r="BE157" s="35" t="str">
        <f>IFERROR(LOOKUP(1,-FIND({"创始会员","国际领袖课程","国内领袖课程","1期秒杀","游学免费读","买三送二","2折秒杀"},AB157),{"创始会员","国际领袖课程","国内领袖课程","1期秒杀","游学免费读","买三送二","2折秒杀"}),"")</f>
        <v/>
      </c>
      <c r="BH157" s="27">
        <v>42552</v>
      </c>
      <c r="BS157" t="s">
        <v>597</v>
      </c>
    </row>
    <row r="158" spans="1:71" ht="15" customHeight="1">
      <c r="A158" s="31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08"/>
      <c r="M158" s="208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35" t="str">
        <f t="shared" si="50"/>
        <v/>
      </c>
      <c r="AD158" s="36">
        <f t="shared" si="51"/>
        <v>0</v>
      </c>
      <c r="AE158" s="35" t="str">
        <f t="shared" si="52"/>
        <v/>
      </c>
      <c r="AF158" s="24"/>
      <c r="AG158" s="40">
        <f t="shared" si="53"/>
        <v>0</v>
      </c>
      <c r="AH158" s="36">
        <f t="shared" si="54"/>
        <v>0</v>
      </c>
      <c r="AI158" s="36">
        <f t="shared" si="55"/>
        <v>0</v>
      </c>
      <c r="AJ158" s="35" t="str">
        <f t="shared" si="56"/>
        <v/>
      </c>
      <c r="AK158" s="35" t="str">
        <f t="shared" si="57"/>
        <v/>
      </c>
      <c r="AL158" s="35" t="str">
        <f t="shared" si="58"/>
        <v/>
      </c>
      <c r="AM158" s="35" t="str">
        <f t="shared" si="59"/>
        <v/>
      </c>
      <c r="AN158" s="35" t="str">
        <f t="shared" si="60"/>
        <v/>
      </c>
      <c r="AO158" s="35" t="str">
        <f t="shared" si="61"/>
        <v/>
      </c>
      <c r="AP158" s="35" t="str">
        <f>IF(AJ158="","",VLOOKUP(AN158,[1]Sheet11!E:F,2,0))</f>
        <v/>
      </c>
      <c r="AQ158" s="35" t="str">
        <f>IF(AO158="拼单会员","5年",IF(AJ158="","",VLOOKUP(AM158&amp;AP158,[1]Sheet11!$J$3:$K$17,2)))</f>
        <v/>
      </c>
      <c r="AR158" s="35" t="str">
        <f t="shared" si="62"/>
        <v/>
      </c>
      <c r="AS158" s="35" t="str">
        <f t="shared" si="63"/>
        <v/>
      </c>
      <c r="AT158" s="35" t="str">
        <f t="shared" si="64"/>
        <v/>
      </c>
      <c r="AU158" s="35" t="str">
        <f t="shared" si="65"/>
        <v/>
      </c>
      <c r="AV158" s="35" t="str">
        <f t="shared" si="66"/>
        <v/>
      </c>
      <c r="AW158" s="35" t="str">
        <f t="shared" si="67"/>
        <v/>
      </c>
      <c r="AX158" s="35" t="str">
        <f t="shared" si="68"/>
        <v/>
      </c>
      <c r="AY158" s="35" t="str">
        <f>IF(SUMIF('7-市场业绩'!F:F,AC158,'7-市场业绩'!I:I)&gt;0,"学习卡","老结算")</f>
        <v>老结算</v>
      </c>
      <c r="AZ158" s="35" t="str">
        <f t="shared" si="69"/>
        <v/>
      </c>
      <c r="BA158" s="35" t="str">
        <f t="shared" si="70"/>
        <v>无</v>
      </c>
      <c r="BB158" s="35" t="str">
        <f t="shared" si="71"/>
        <v/>
      </c>
      <c r="BC158" s="35" t="str">
        <f t="shared" si="72"/>
        <v/>
      </c>
      <c r="BD158" s="35" t="str">
        <f t="shared" si="73"/>
        <v>无</v>
      </c>
      <c r="BE158" s="35" t="str">
        <f>IFERROR(LOOKUP(1,-FIND({"创始会员","国际领袖课程","国内领袖课程","1期秒杀","游学免费读","买三送二","2折秒杀"},AB158),{"创始会员","国际领袖课程","国内领袖课程","1期秒杀","游学免费读","买三送二","2折秒杀"}),"")</f>
        <v/>
      </c>
      <c r="BH158" s="27">
        <v>42552</v>
      </c>
      <c r="BS158" t="s">
        <v>483</v>
      </c>
    </row>
    <row r="159" spans="1:71" ht="15" customHeight="1">
      <c r="A159" s="31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08"/>
      <c r="M159" s="208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35" t="str">
        <f t="shared" si="50"/>
        <v/>
      </c>
      <c r="AD159" s="36">
        <f t="shared" si="51"/>
        <v>0</v>
      </c>
      <c r="AE159" s="35" t="str">
        <f t="shared" si="52"/>
        <v/>
      </c>
      <c r="AF159" s="24"/>
      <c r="AG159" s="40">
        <f t="shared" si="53"/>
        <v>0</v>
      </c>
      <c r="AH159" s="36">
        <f t="shared" si="54"/>
        <v>0</v>
      </c>
      <c r="AI159" s="36">
        <f t="shared" si="55"/>
        <v>0</v>
      </c>
      <c r="AJ159" s="35" t="str">
        <f t="shared" si="56"/>
        <v/>
      </c>
      <c r="AK159" s="35" t="str">
        <f t="shared" si="57"/>
        <v/>
      </c>
      <c r="AL159" s="35" t="str">
        <f t="shared" si="58"/>
        <v/>
      </c>
      <c r="AM159" s="35" t="str">
        <f t="shared" si="59"/>
        <v/>
      </c>
      <c r="AN159" s="35" t="str">
        <f t="shared" si="60"/>
        <v/>
      </c>
      <c r="AO159" s="35" t="str">
        <f t="shared" si="61"/>
        <v/>
      </c>
      <c r="AP159" s="35" t="str">
        <f>IF(AJ159="","",VLOOKUP(AN159,[1]Sheet11!E:F,2,0))</f>
        <v/>
      </c>
      <c r="AQ159" s="35" t="str">
        <f>IF(AO159="拼单会员","5年",IF(AJ159="","",VLOOKUP(AM159&amp;AP159,[1]Sheet11!$J$3:$K$17,2)))</f>
        <v/>
      </c>
      <c r="AR159" s="35" t="str">
        <f t="shared" si="62"/>
        <v/>
      </c>
      <c r="AS159" s="35" t="str">
        <f t="shared" si="63"/>
        <v/>
      </c>
      <c r="AT159" s="35" t="str">
        <f t="shared" si="64"/>
        <v/>
      </c>
      <c r="AU159" s="35" t="str">
        <f t="shared" si="65"/>
        <v/>
      </c>
      <c r="AV159" s="35" t="str">
        <f t="shared" si="66"/>
        <v/>
      </c>
      <c r="AW159" s="35" t="str">
        <f t="shared" si="67"/>
        <v/>
      </c>
      <c r="AX159" s="35" t="str">
        <f t="shared" si="68"/>
        <v/>
      </c>
      <c r="AY159" s="35" t="str">
        <f>IF(SUMIF('7-市场业绩'!F:F,AC159,'7-市场业绩'!I:I)&gt;0,"学习卡","老结算")</f>
        <v>老结算</v>
      </c>
      <c r="AZ159" s="35" t="str">
        <f t="shared" si="69"/>
        <v/>
      </c>
      <c r="BA159" s="35" t="str">
        <f t="shared" si="70"/>
        <v>无</v>
      </c>
      <c r="BB159" s="35" t="str">
        <f t="shared" si="71"/>
        <v/>
      </c>
      <c r="BC159" s="35" t="str">
        <f t="shared" si="72"/>
        <v/>
      </c>
      <c r="BD159" s="35" t="str">
        <f t="shared" si="73"/>
        <v>无</v>
      </c>
      <c r="BE159" s="35" t="str">
        <f>IFERROR(LOOKUP(1,-FIND({"创始会员","国际领袖课程","国内领袖课程","1期秒杀","游学免费读","买三送二","2折秒杀"},AB159),{"创始会员","国际领袖课程","国内领袖课程","1期秒杀","游学免费读","买三送二","2折秒杀"}),"")</f>
        <v/>
      </c>
      <c r="BH159" s="27">
        <v>42552</v>
      </c>
      <c r="BS159" t="s">
        <v>462</v>
      </c>
    </row>
    <row r="160" spans="1:71" ht="15" customHeight="1">
      <c r="A160" s="31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08"/>
      <c r="M160" s="208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35" t="str">
        <f t="shared" si="50"/>
        <v/>
      </c>
      <c r="AD160" s="36">
        <f t="shared" si="51"/>
        <v>0</v>
      </c>
      <c r="AE160" s="35" t="str">
        <f t="shared" si="52"/>
        <v/>
      </c>
      <c r="AF160" s="24"/>
      <c r="AG160" s="40">
        <f t="shared" si="53"/>
        <v>0</v>
      </c>
      <c r="AH160" s="36">
        <f t="shared" si="54"/>
        <v>0</v>
      </c>
      <c r="AI160" s="36">
        <f t="shared" si="55"/>
        <v>0</v>
      </c>
      <c r="AJ160" s="35" t="str">
        <f t="shared" si="56"/>
        <v/>
      </c>
      <c r="AK160" s="35" t="str">
        <f t="shared" si="57"/>
        <v/>
      </c>
      <c r="AL160" s="35" t="str">
        <f t="shared" si="58"/>
        <v/>
      </c>
      <c r="AM160" s="35" t="str">
        <f t="shared" si="59"/>
        <v/>
      </c>
      <c r="AN160" s="35" t="str">
        <f t="shared" si="60"/>
        <v/>
      </c>
      <c r="AO160" s="35" t="str">
        <f t="shared" si="61"/>
        <v/>
      </c>
      <c r="AP160" s="35" t="str">
        <f>IF(AJ160="","",VLOOKUP(AN160,[1]Sheet11!E:F,2,0))</f>
        <v/>
      </c>
      <c r="AQ160" s="35" t="str">
        <f>IF(AO160="拼单会员","5年",IF(AJ160="","",VLOOKUP(AM160&amp;AP160,[1]Sheet11!$J$3:$K$17,2)))</f>
        <v/>
      </c>
      <c r="AR160" s="35" t="str">
        <f t="shared" si="62"/>
        <v/>
      </c>
      <c r="AS160" s="35" t="str">
        <f t="shared" si="63"/>
        <v/>
      </c>
      <c r="AT160" s="35" t="str">
        <f t="shared" si="64"/>
        <v/>
      </c>
      <c r="AU160" s="35" t="str">
        <f t="shared" si="65"/>
        <v/>
      </c>
      <c r="AV160" s="35" t="str">
        <f t="shared" si="66"/>
        <v/>
      </c>
      <c r="AW160" s="35" t="str">
        <f t="shared" si="67"/>
        <v/>
      </c>
      <c r="AX160" s="35" t="str">
        <f t="shared" si="68"/>
        <v/>
      </c>
      <c r="AY160" s="35" t="str">
        <f>IF(SUMIF('7-市场业绩'!F:F,AC160,'7-市场业绩'!I:I)&gt;0,"学习卡","老结算")</f>
        <v>老结算</v>
      </c>
      <c r="AZ160" s="35" t="str">
        <f t="shared" si="69"/>
        <v/>
      </c>
      <c r="BA160" s="35" t="str">
        <f t="shared" si="70"/>
        <v>无</v>
      </c>
      <c r="BB160" s="35" t="str">
        <f t="shared" si="71"/>
        <v/>
      </c>
      <c r="BC160" s="35" t="str">
        <f t="shared" si="72"/>
        <v/>
      </c>
      <c r="BD160" s="35" t="str">
        <f t="shared" si="73"/>
        <v>无</v>
      </c>
      <c r="BE160" s="35" t="str">
        <f>IFERROR(LOOKUP(1,-FIND({"创始会员","国际领袖课程","国内领袖课程","1期秒杀","游学免费读","买三送二","2折秒杀"},AB160),{"创始会员","国际领袖课程","国内领袖课程","1期秒杀","游学免费读","买三送二","2折秒杀"}),"")</f>
        <v/>
      </c>
      <c r="BH160" s="27">
        <v>42552</v>
      </c>
      <c r="BS160" t="s">
        <v>598</v>
      </c>
    </row>
    <row r="161" spans="1:71" ht="15" customHeight="1">
      <c r="A161" s="31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08"/>
      <c r="M161" s="208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35" t="str">
        <f t="shared" si="50"/>
        <v/>
      </c>
      <c r="AD161" s="36">
        <f t="shared" si="51"/>
        <v>0</v>
      </c>
      <c r="AE161" s="35" t="str">
        <f t="shared" si="52"/>
        <v/>
      </c>
      <c r="AF161" s="24"/>
      <c r="AG161" s="40">
        <f t="shared" si="53"/>
        <v>0</v>
      </c>
      <c r="AH161" s="36">
        <f t="shared" si="54"/>
        <v>0</v>
      </c>
      <c r="AI161" s="36">
        <f t="shared" si="55"/>
        <v>0</v>
      </c>
      <c r="AJ161" s="35" t="str">
        <f t="shared" si="56"/>
        <v/>
      </c>
      <c r="AK161" s="35" t="str">
        <f t="shared" si="57"/>
        <v/>
      </c>
      <c r="AL161" s="35" t="str">
        <f t="shared" si="58"/>
        <v/>
      </c>
      <c r="AM161" s="35" t="str">
        <f t="shared" si="59"/>
        <v/>
      </c>
      <c r="AN161" s="35" t="str">
        <f t="shared" si="60"/>
        <v/>
      </c>
      <c r="AO161" s="35" t="str">
        <f t="shared" si="61"/>
        <v/>
      </c>
      <c r="AP161" s="35" t="str">
        <f>IF(AJ161="","",VLOOKUP(AN161,[1]Sheet11!E:F,2,0))</f>
        <v/>
      </c>
      <c r="AQ161" s="35" t="str">
        <f>IF(AO161="拼单会员","5年",IF(AJ161="","",VLOOKUP(AM161&amp;AP161,[1]Sheet11!$J$3:$K$17,2)))</f>
        <v/>
      </c>
      <c r="AR161" s="35" t="str">
        <f t="shared" si="62"/>
        <v/>
      </c>
      <c r="AS161" s="35" t="str">
        <f t="shared" si="63"/>
        <v/>
      </c>
      <c r="AT161" s="35" t="str">
        <f t="shared" si="64"/>
        <v/>
      </c>
      <c r="AU161" s="35" t="str">
        <f t="shared" si="65"/>
        <v/>
      </c>
      <c r="AV161" s="35" t="str">
        <f t="shared" si="66"/>
        <v/>
      </c>
      <c r="AW161" s="35" t="str">
        <f t="shared" si="67"/>
        <v/>
      </c>
      <c r="AX161" s="35" t="str">
        <f t="shared" si="68"/>
        <v/>
      </c>
      <c r="AY161" s="35" t="str">
        <f>IF(SUMIF('7-市场业绩'!F:F,AC161,'7-市场业绩'!I:I)&gt;0,"学习卡","老结算")</f>
        <v>老结算</v>
      </c>
      <c r="AZ161" s="35" t="str">
        <f t="shared" si="69"/>
        <v/>
      </c>
      <c r="BA161" s="35" t="str">
        <f t="shared" si="70"/>
        <v>无</v>
      </c>
      <c r="BB161" s="35" t="str">
        <f t="shared" si="71"/>
        <v/>
      </c>
      <c r="BC161" s="35" t="str">
        <f t="shared" si="72"/>
        <v/>
      </c>
      <c r="BD161" s="35" t="str">
        <f t="shared" si="73"/>
        <v>无</v>
      </c>
      <c r="BE161" s="35" t="str">
        <f>IFERROR(LOOKUP(1,-FIND({"创始会员","国际领袖课程","国内领袖课程","1期秒杀","游学免费读","买三送二","2折秒杀"},AB161),{"创始会员","国际领袖课程","国内领袖课程","1期秒杀","游学免费读","买三送二","2折秒杀"}),"")</f>
        <v/>
      </c>
      <c r="BH161" s="27">
        <v>42552</v>
      </c>
      <c r="BS161" t="s">
        <v>599</v>
      </c>
    </row>
    <row r="162" spans="1:71" ht="15" customHeight="1">
      <c r="A162" s="31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08"/>
      <c r="M162" s="208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35" t="str">
        <f t="shared" si="50"/>
        <v/>
      </c>
      <c r="AD162" s="36">
        <f t="shared" si="51"/>
        <v>0</v>
      </c>
      <c r="AE162" s="35" t="str">
        <f t="shared" si="52"/>
        <v/>
      </c>
      <c r="AF162" s="24"/>
      <c r="AG162" s="40">
        <f t="shared" si="53"/>
        <v>0</v>
      </c>
      <c r="AH162" s="36">
        <f t="shared" si="54"/>
        <v>0</v>
      </c>
      <c r="AI162" s="36">
        <f t="shared" si="55"/>
        <v>0</v>
      </c>
      <c r="AJ162" s="35" t="str">
        <f t="shared" si="56"/>
        <v/>
      </c>
      <c r="AK162" s="35" t="str">
        <f t="shared" si="57"/>
        <v/>
      </c>
      <c r="AL162" s="35" t="str">
        <f t="shared" si="58"/>
        <v/>
      </c>
      <c r="AM162" s="35" t="str">
        <f t="shared" si="59"/>
        <v/>
      </c>
      <c r="AN162" s="35" t="str">
        <f t="shared" si="60"/>
        <v/>
      </c>
      <c r="AO162" s="35" t="str">
        <f t="shared" si="61"/>
        <v/>
      </c>
      <c r="AP162" s="35" t="str">
        <f>IF(AJ162="","",VLOOKUP(AN162,[1]Sheet11!E:F,2,0))</f>
        <v/>
      </c>
      <c r="AQ162" s="35" t="str">
        <f>IF(AO162="拼单会员","5年",IF(AJ162="","",VLOOKUP(AM162&amp;AP162,[1]Sheet11!$J$3:$K$17,2)))</f>
        <v/>
      </c>
      <c r="AR162" s="35" t="str">
        <f t="shared" si="62"/>
        <v/>
      </c>
      <c r="AS162" s="35" t="str">
        <f t="shared" si="63"/>
        <v/>
      </c>
      <c r="AT162" s="35" t="str">
        <f t="shared" si="64"/>
        <v/>
      </c>
      <c r="AU162" s="35" t="str">
        <f t="shared" si="65"/>
        <v/>
      </c>
      <c r="AV162" s="35" t="str">
        <f t="shared" si="66"/>
        <v/>
      </c>
      <c r="AW162" s="35" t="str">
        <f t="shared" si="67"/>
        <v/>
      </c>
      <c r="AX162" s="35" t="str">
        <f t="shared" si="68"/>
        <v/>
      </c>
      <c r="AY162" s="35" t="str">
        <f>IF(SUMIF('7-市场业绩'!F:F,AC162,'7-市场业绩'!I:I)&gt;0,"学习卡","老结算")</f>
        <v>老结算</v>
      </c>
      <c r="AZ162" s="35" t="str">
        <f t="shared" si="69"/>
        <v/>
      </c>
      <c r="BA162" s="35" t="str">
        <f t="shared" si="70"/>
        <v>无</v>
      </c>
      <c r="BB162" s="35" t="str">
        <f t="shared" si="71"/>
        <v/>
      </c>
      <c r="BC162" s="35" t="str">
        <f t="shared" si="72"/>
        <v/>
      </c>
      <c r="BD162" s="35" t="str">
        <f t="shared" si="73"/>
        <v>无</v>
      </c>
      <c r="BE162" s="35" t="str">
        <f>IFERROR(LOOKUP(1,-FIND({"创始会员","国际领袖课程","国内领袖课程","1期秒杀","游学免费读","买三送二","2折秒杀"},AB162),{"创始会员","国际领袖课程","国内领袖课程","1期秒杀","游学免费读","买三送二","2折秒杀"}),"")</f>
        <v/>
      </c>
      <c r="BH162" s="27">
        <v>42552</v>
      </c>
      <c r="BS162" t="s">
        <v>600</v>
      </c>
    </row>
    <row r="163" spans="1:71" ht="15" customHeight="1">
      <c r="A163" s="31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08"/>
      <c r="M163" s="208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35" t="str">
        <f t="shared" si="50"/>
        <v/>
      </c>
      <c r="AD163" s="36">
        <f t="shared" si="51"/>
        <v>0</v>
      </c>
      <c r="AE163" s="35" t="str">
        <f t="shared" si="52"/>
        <v/>
      </c>
      <c r="AF163" s="24"/>
      <c r="AG163" s="40">
        <f t="shared" si="53"/>
        <v>0</v>
      </c>
      <c r="AH163" s="36">
        <f t="shared" si="54"/>
        <v>0</v>
      </c>
      <c r="AI163" s="36">
        <f t="shared" si="55"/>
        <v>0</v>
      </c>
      <c r="AJ163" s="35" t="str">
        <f t="shared" si="56"/>
        <v/>
      </c>
      <c r="AK163" s="35" t="str">
        <f t="shared" si="57"/>
        <v/>
      </c>
      <c r="AL163" s="35" t="str">
        <f t="shared" si="58"/>
        <v/>
      </c>
      <c r="AM163" s="35" t="str">
        <f t="shared" si="59"/>
        <v/>
      </c>
      <c r="AN163" s="35" t="str">
        <f t="shared" si="60"/>
        <v/>
      </c>
      <c r="AO163" s="35" t="str">
        <f t="shared" si="61"/>
        <v/>
      </c>
      <c r="AP163" s="35" t="str">
        <f>IF(AJ163="","",VLOOKUP(AN163,[1]Sheet11!E:F,2,0))</f>
        <v/>
      </c>
      <c r="AQ163" s="35" t="str">
        <f>IF(AO163="拼单会员","5年",IF(AJ163="","",VLOOKUP(AM163&amp;AP163,[1]Sheet11!$J$3:$K$17,2)))</f>
        <v/>
      </c>
      <c r="AR163" s="35" t="str">
        <f t="shared" si="62"/>
        <v/>
      </c>
      <c r="AS163" s="35" t="str">
        <f t="shared" si="63"/>
        <v/>
      </c>
      <c r="AT163" s="35" t="str">
        <f t="shared" si="64"/>
        <v/>
      </c>
      <c r="AU163" s="35" t="str">
        <f t="shared" si="65"/>
        <v/>
      </c>
      <c r="AV163" s="35" t="str">
        <f t="shared" si="66"/>
        <v/>
      </c>
      <c r="AW163" s="35" t="str">
        <f t="shared" si="67"/>
        <v/>
      </c>
      <c r="AX163" s="35" t="str">
        <f t="shared" si="68"/>
        <v/>
      </c>
      <c r="AY163" s="35" t="str">
        <f>IF(SUMIF('7-市场业绩'!F:F,AC163,'7-市场业绩'!I:I)&gt;0,"学习卡","老结算")</f>
        <v>老结算</v>
      </c>
      <c r="AZ163" s="35" t="str">
        <f t="shared" si="69"/>
        <v/>
      </c>
      <c r="BA163" s="35" t="str">
        <f t="shared" si="70"/>
        <v>无</v>
      </c>
      <c r="BB163" s="35" t="str">
        <f t="shared" si="71"/>
        <v/>
      </c>
      <c r="BC163" s="35" t="str">
        <f t="shared" si="72"/>
        <v/>
      </c>
      <c r="BD163" s="35" t="str">
        <f t="shared" si="73"/>
        <v>无</v>
      </c>
      <c r="BE163" s="35" t="str">
        <f>IFERROR(LOOKUP(1,-FIND({"创始会员","国际领袖课程","国内领袖课程","1期秒杀","游学免费读","买三送二","2折秒杀"},AB163),{"创始会员","国际领袖课程","国内领袖课程","1期秒杀","游学免费读","买三送二","2折秒杀"}),"")</f>
        <v/>
      </c>
      <c r="BH163" s="27">
        <v>42552</v>
      </c>
      <c r="BS163" t="s">
        <v>601</v>
      </c>
    </row>
    <row r="164" spans="1:71" ht="15" customHeight="1">
      <c r="A164" s="31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08"/>
      <c r="M164" s="208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35" t="str">
        <f t="shared" si="50"/>
        <v/>
      </c>
      <c r="AD164" s="36">
        <f t="shared" si="51"/>
        <v>0</v>
      </c>
      <c r="AE164" s="35" t="str">
        <f t="shared" si="52"/>
        <v/>
      </c>
      <c r="AF164" s="24"/>
      <c r="AG164" s="40">
        <f t="shared" si="53"/>
        <v>0</v>
      </c>
      <c r="AH164" s="36">
        <f t="shared" si="54"/>
        <v>0</v>
      </c>
      <c r="AI164" s="36">
        <f t="shared" si="55"/>
        <v>0</v>
      </c>
      <c r="AJ164" s="35" t="str">
        <f t="shared" si="56"/>
        <v/>
      </c>
      <c r="AK164" s="35" t="str">
        <f t="shared" si="57"/>
        <v/>
      </c>
      <c r="AL164" s="35" t="str">
        <f t="shared" si="58"/>
        <v/>
      </c>
      <c r="AM164" s="35" t="str">
        <f t="shared" si="59"/>
        <v/>
      </c>
      <c r="AN164" s="35" t="str">
        <f t="shared" si="60"/>
        <v/>
      </c>
      <c r="AO164" s="35" t="str">
        <f t="shared" si="61"/>
        <v/>
      </c>
      <c r="AP164" s="35" t="str">
        <f>IF(AJ164="","",VLOOKUP(AN164,[1]Sheet11!E:F,2,0))</f>
        <v/>
      </c>
      <c r="AQ164" s="35" t="str">
        <f>IF(AO164="拼单会员","5年",IF(AJ164="","",VLOOKUP(AM164&amp;AP164,[1]Sheet11!$J$3:$K$17,2)))</f>
        <v/>
      </c>
      <c r="AR164" s="35" t="str">
        <f t="shared" si="62"/>
        <v/>
      </c>
      <c r="AS164" s="35" t="str">
        <f t="shared" si="63"/>
        <v/>
      </c>
      <c r="AT164" s="35" t="str">
        <f t="shared" si="64"/>
        <v/>
      </c>
      <c r="AU164" s="35" t="str">
        <f t="shared" si="65"/>
        <v/>
      </c>
      <c r="AV164" s="35" t="str">
        <f t="shared" si="66"/>
        <v/>
      </c>
      <c r="AW164" s="35" t="str">
        <f t="shared" si="67"/>
        <v/>
      </c>
      <c r="AX164" s="35" t="str">
        <f t="shared" si="68"/>
        <v/>
      </c>
      <c r="AY164" s="35" t="str">
        <f>IF(SUMIF('7-市场业绩'!F:F,AC164,'7-市场业绩'!I:I)&gt;0,"学习卡","老结算")</f>
        <v>老结算</v>
      </c>
      <c r="AZ164" s="35" t="str">
        <f t="shared" si="69"/>
        <v/>
      </c>
      <c r="BA164" s="35" t="str">
        <f t="shared" si="70"/>
        <v>无</v>
      </c>
      <c r="BB164" s="35" t="str">
        <f t="shared" si="71"/>
        <v/>
      </c>
      <c r="BC164" s="35" t="str">
        <f t="shared" si="72"/>
        <v/>
      </c>
      <c r="BD164" s="35" t="str">
        <f t="shared" si="73"/>
        <v>无</v>
      </c>
      <c r="BE164" s="35" t="str">
        <f>IFERROR(LOOKUP(1,-FIND({"创始会员","国际领袖课程","国内领袖课程","1期秒杀","游学免费读","买三送二","2折秒杀"},AB164),{"创始会员","国际领袖课程","国内领袖课程","1期秒杀","游学免费读","买三送二","2折秒杀"}),"")</f>
        <v/>
      </c>
      <c r="BH164" s="27">
        <v>42552</v>
      </c>
      <c r="BS164" t="s">
        <v>602</v>
      </c>
    </row>
    <row r="165" spans="1:71" ht="15" customHeight="1">
      <c r="A165" s="31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08"/>
      <c r="M165" s="208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35" t="str">
        <f t="shared" si="50"/>
        <v/>
      </c>
      <c r="AD165" s="36">
        <f t="shared" si="51"/>
        <v>0</v>
      </c>
      <c r="AE165" s="35" t="str">
        <f t="shared" si="52"/>
        <v/>
      </c>
      <c r="AF165" s="24"/>
      <c r="AG165" s="40">
        <f t="shared" si="53"/>
        <v>0</v>
      </c>
      <c r="AH165" s="36">
        <f t="shared" si="54"/>
        <v>0</v>
      </c>
      <c r="AI165" s="36">
        <f t="shared" si="55"/>
        <v>0</v>
      </c>
      <c r="AJ165" s="35" t="str">
        <f t="shared" si="56"/>
        <v/>
      </c>
      <c r="AK165" s="35" t="str">
        <f t="shared" si="57"/>
        <v/>
      </c>
      <c r="AL165" s="35" t="str">
        <f t="shared" si="58"/>
        <v/>
      </c>
      <c r="AM165" s="35" t="str">
        <f t="shared" si="59"/>
        <v/>
      </c>
      <c r="AN165" s="35" t="str">
        <f t="shared" si="60"/>
        <v/>
      </c>
      <c r="AO165" s="35" t="str">
        <f t="shared" si="61"/>
        <v/>
      </c>
      <c r="AP165" s="35" t="str">
        <f>IF(AJ165="","",VLOOKUP(AN165,[1]Sheet11!E:F,2,0))</f>
        <v/>
      </c>
      <c r="AQ165" s="35" t="str">
        <f>IF(AO165="拼单会员","5年",IF(AJ165="","",VLOOKUP(AM165&amp;AP165,[1]Sheet11!$J$3:$K$17,2)))</f>
        <v/>
      </c>
      <c r="AR165" s="35" t="str">
        <f t="shared" si="62"/>
        <v/>
      </c>
      <c r="AS165" s="35" t="str">
        <f t="shared" si="63"/>
        <v/>
      </c>
      <c r="AT165" s="35" t="str">
        <f t="shared" si="64"/>
        <v/>
      </c>
      <c r="AU165" s="35" t="str">
        <f t="shared" si="65"/>
        <v/>
      </c>
      <c r="AV165" s="35" t="str">
        <f t="shared" si="66"/>
        <v/>
      </c>
      <c r="AW165" s="35" t="str">
        <f t="shared" si="67"/>
        <v/>
      </c>
      <c r="AX165" s="35" t="str">
        <f t="shared" si="68"/>
        <v/>
      </c>
      <c r="AY165" s="35" t="str">
        <f>IF(SUMIF('7-市场业绩'!F:F,AC165,'7-市场业绩'!I:I)&gt;0,"学习卡","老结算")</f>
        <v>老结算</v>
      </c>
      <c r="AZ165" s="35" t="str">
        <f t="shared" si="69"/>
        <v/>
      </c>
      <c r="BA165" s="35" t="str">
        <f t="shared" si="70"/>
        <v>无</v>
      </c>
      <c r="BB165" s="35" t="str">
        <f t="shared" si="71"/>
        <v/>
      </c>
      <c r="BC165" s="35" t="str">
        <f t="shared" si="72"/>
        <v/>
      </c>
      <c r="BD165" s="35" t="str">
        <f t="shared" si="73"/>
        <v>无</v>
      </c>
      <c r="BE165" s="35" t="str">
        <f>IFERROR(LOOKUP(1,-FIND({"创始会员","国际领袖课程","国内领袖课程","1期秒杀","游学免费读","买三送二","2折秒杀"},AB165),{"创始会员","国际领袖课程","国内领袖课程","1期秒杀","游学免费读","买三送二","2折秒杀"}),"")</f>
        <v/>
      </c>
      <c r="BH165" s="27">
        <v>42552</v>
      </c>
      <c r="BS165" t="s">
        <v>603</v>
      </c>
    </row>
    <row r="166" spans="1:71" ht="15" customHeight="1">
      <c r="A166" s="31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08"/>
      <c r="M166" s="208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35" t="str">
        <f t="shared" si="50"/>
        <v/>
      </c>
      <c r="AD166" s="36">
        <f t="shared" si="51"/>
        <v>0</v>
      </c>
      <c r="AE166" s="35" t="str">
        <f t="shared" si="52"/>
        <v/>
      </c>
      <c r="AF166" s="24"/>
      <c r="AG166" s="40">
        <f t="shared" si="53"/>
        <v>0</v>
      </c>
      <c r="AH166" s="36">
        <f t="shared" si="54"/>
        <v>0</v>
      </c>
      <c r="AI166" s="36">
        <f t="shared" si="55"/>
        <v>0</v>
      </c>
      <c r="AJ166" s="35" t="str">
        <f t="shared" si="56"/>
        <v/>
      </c>
      <c r="AK166" s="35" t="str">
        <f t="shared" si="57"/>
        <v/>
      </c>
      <c r="AL166" s="35" t="str">
        <f t="shared" si="58"/>
        <v/>
      </c>
      <c r="AM166" s="35" t="str">
        <f t="shared" si="59"/>
        <v/>
      </c>
      <c r="AN166" s="35" t="str">
        <f t="shared" si="60"/>
        <v/>
      </c>
      <c r="AO166" s="35" t="str">
        <f t="shared" si="61"/>
        <v/>
      </c>
      <c r="AP166" s="35" t="str">
        <f>IF(AJ166="","",VLOOKUP(AN166,[1]Sheet11!E:F,2,0))</f>
        <v/>
      </c>
      <c r="AQ166" s="35" t="str">
        <f>IF(AO166="拼单会员","5年",IF(AJ166="","",VLOOKUP(AM166&amp;AP166,[1]Sheet11!$J$3:$K$17,2)))</f>
        <v/>
      </c>
      <c r="AR166" s="35" t="str">
        <f t="shared" si="62"/>
        <v/>
      </c>
      <c r="AS166" s="35" t="str">
        <f t="shared" si="63"/>
        <v/>
      </c>
      <c r="AT166" s="35" t="str">
        <f t="shared" si="64"/>
        <v/>
      </c>
      <c r="AU166" s="35" t="str">
        <f t="shared" si="65"/>
        <v/>
      </c>
      <c r="AV166" s="35" t="str">
        <f t="shared" si="66"/>
        <v/>
      </c>
      <c r="AW166" s="35" t="str">
        <f t="shared" si="67"/>
        <v/>
      </c>
      <c r="AX166" s="35" t="str">
        <f t="shared" si="68"/>
        <v/>
      </c>
      <c r="AY166" s="35" t="str">
        <f>IF(SUMIF('7-市场业绩'!F:F,AC166,'7-市场业绩'!I:I)&gt;0,"学习卡","老结算")</f>
        <v>老结算</v>
      </c>
      <c r="AZ166" s="35" t="str">
        <f t="shared" si="69"/>
        <v/>
      </c>
      <c r="BA166" s="35" t="str">
        <f t="shared" si="70"/>
        <v>无</v>
      </c>
      <c r="BB166" s="35" t="str">
        <f t="shared" si="71"/>
        <v/>
      </c>
      <c r="BC166" s="35" t="str">
        <f t="shared" si="72"/>
        <v/>
      </c>
      <c r="BD166" s="35" t="str">
        <f t="shared" si="73"/>
        <v>无</v>
      </c>
      <c r="BE166" s="35" t="str">
        <f>IFERROR(LOOKUP(1,-FIND({"创始会员","国际领袖课程","国内领袖课程","1期秒杀","游学免费读","买三送二","2折秒杀"},AB166),{"创始会员","国际领袖课程","国内领袖课程","1期秒杀","游学免费读","买三送二","2折秒杀"}),"")</f>
        <v/>
      </c>
      <c r="BH166" s="27">
        <v>42552</v>
      </c>
      <c r="BS166" t="s">
        <v>604</v>
      </c>
    </row>
    <row r="167" spans="1:71" ht="15" customHeight="1">
      <c r="A167" s="31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08"/>
      <c r="M167" s="208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35" t="str">
        <f t="shared" si="50"/>
        <v/>
      </c>
      <c r="AD167" s="36">
        <f t="shared" si="51"/>
        <v>0</v>
      </c>
      <c r="AE167" s="35" t="str">
        <f t="shared" si="52"/>
        <v/>
      </c>
      <c r="AF167" s="24"/>
      <c r="AG167" s="40">
        <f t="shared" si="53"/>
        <v>0</v>
      </c>
      <c r="AH167" s="36">
        <f t="shared" si="54"/>
        <v>0</v>
      </c>
      <c r="AI167" s="36">
        <f t="shared" si="55"/>
        <v>0</v>
      </c>
      <c r="AJ167" s="35" t="str">
        <f t="shared" si="56"/>
        <v/>
      </c>
      <c r="AK167" s="35" t="str">
        <f t="shared" si="57"/>
        <v/>
      </c>
      <c r="AL167" s="35" t="str">
        <f t="shared" si="58"/>
        <v/>
      </c>
      <c r="AM167" s="35" t="str">
        <f t="shared" si="59"/>
        <v/>
      </c>
      <c r="AN167" s="35" t="str">
        <f t="shared" si="60"/>
        <v/>
      </c>
      <c r="AO167" s="35" t="str">
        <f t="shared" si="61"/>
        <v/>
      </c>
      <c r="AP167" s="35" t="str">
        <f>IF(AJ167="","",VLOOKUP(AN167,[1]Sheet11!E:F,2,0))</f>
        <v/>
      </c>
      <c r="AQ167" s="35" t="str">
        <f>IF(AO167="拼单会员","5年",IF(AJ167="","",VLOOKUP(AM167&amp;AP167,[1]Sheet11!$J$3:$K$17,2)))</f>
        <v/>
      </c>
      <c r="AR167" s="35" t="str">
        <f t="shared" si="62"/>
        <v/>
      </c>
      <c r="AS167" s="35" t="str">
        <f t="shared" si="63"/>
        <v/>
      </c>
      <c r="AT167" s="35" t="str">
        <f t="shared" si="64"/>
        <v/>
      </c>
      <c r="AU167" s="35" t="str">
        <f t="shared" si="65"/>
        <v/>
      </c>
      <c r="AV167" s="35" t="str">
        <f t="shared" si="66"/>
        <v/>
      </c>
      <c r="AW167" s="35" t="str">
        <f t="shared" si="67"/>
        <v/>
      </c>
      <c r="AX167" s="35" t="str">
        <f t="shared" si="68"/>
        <v/>
      </c>
      <c r="AY167" s="35" t="str">
        <f>IF(SUMIF('7-市场业绩'!F:F,AC167,'7-市场业绩'!I:I)&gt;0,"学习卡","老结算")</f>
        <v>老结算</v>
      </c>
      <c r="AZ167" s="35" t="str">
        <f t="shared" si="69"/>
        <v/>
      </c>
      <c r="BA167" s="35" t="str">
        <f t="shared" si="70"/>
        <v>无</v>
      </c>
      <c r="BB167" s="35" t="str">
        <f t="shared" si="71"/>
        <v/>
      </c>
      <c r="BC167" s="35" t="str">
        <f t="shared" si="72"/>
        <v/>
      </c>
      <c r="BD167" s="35" t="str">
        <f t="shared" si="73"/>
        <v>无</v>
      </c>
      <c r="BE167" s="35" t="str">
        <f>IFERROR(LOOKUP(1,-FIND({"创始会员","国际领袖课程","国内领袖课程","1期秒杀","游学免费读","买三送二","2折秒杀"},AB167),{"创始会员","国际领袖课程","国内领袖课程","1期秒杀","游学免费读","买三送二","2折秒杀"}),"")</f>
        <v/>
      </c>
      <c r="BH167" s="27">
        <v>42552</v>
      </c>
      <c r="BS167" t="s">
        <v>605</v>
      </c>
    </row>
    <row r="168" spans="1:71" ht="15" customHeight="1">
      <c r="A168" s="31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08"/>
      <c r="M168" s="208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35" t="str">
        <f t="shared" si="50"/>
        <v/>
      </c>
      <c r="AD168" s="36">
        <f t="shared" si="51"/>
        <v>0</v>
      </c>
      <c r="AE168" s="35" t="str">
        <f t="shared" si="52"/>
        <v/>
      </c>
      <c r="AF168" s="24"/>
      <c r="AG168" s="40">
        <f t="shared" si="53"/>
        <v>0</v>
      </c>
      <c r="AH168" s="36">
        <f t="shared" si="54"/>
        <v>0</v>
      </c>
      <c r="AI168" s="36">
        <f t="shared" si="55"/>
        <v>0</v>
      </c>
      <c r="AJ168" s="35" t="str">
        <f t="shared" si="56"/>
        <v/>
      </c>
      <c r="AK168" s="35" t="str">
        <f t="shared" si="57"/>
        <v/>
      </c>
      <c r="AL168" s="35" t="str">
        <f t="shared" si="58"/>
        <v/>
      </c>
      <c r="AM168" s="35" t="str">
        <f t="shared" si="59"/>
        <v/>
      </c>
      <c r="AN168" s="35" t="str">
        <f t="shared" si="60"/>
        <v/>
      </c>
      <c r="AO168" s="35" t="str">
        <f t="shared" si="61"/>
        <v/>
      </c>
      <c r="AP168" s="35" t="str">
        <f>IF(AJ168="","",VLOOKUP(AN168,[1]Sheet11!E:F,2,0))</f>
        <v/>
      </c>
      <c r="AQ168" s="35" t="str">
        <f>IF(AO168="拼单会员","5年",IF(AJ168="","",VLOOKUP(AM168&amp;AP168,[1]Sheet11!$J$3:$K$17,2)))</f>
        <v/>
      </c>
      <c r="AR168" s="35" t="str">
        <f t="shared" si="62"/>
        <v/>
      </c>
      <c r="AS168" s="35" t="str">
        <f t="shared" si="63"/>
        <v/>
      </c>
      <c r="AT168" s="35" t="str">
        <f t="shared" si="64"/>
        <v/>
      </c>
      <c r="AU168" s="35" t="str">
        <f t="shared" si="65"/>
        <v/>
      </c>
      <c r="AV168" s="35" t="str">
        <f t="shared" si="66"/>
        <v/>
      </c>
      <c r="AW168" s="35" t="str">
        <f t="shared" si="67"/>
        <v/>
      </c>
      <c r="AX168" s="35" t="str">
        <f t="shared" si="68"/>
        <v/>
      </c>
      <c r="AY168" s="35" t="str">
        <f>IF(SUMIF('7-市场业绩'!F:F,AC168,'7-市场业绩'!I:I)&gt;0,"学习卡","老结算")</f>
        <v>老结算</v>
      </c>
      <c r="AZ168" s="35" t="str">
        <f t="shared" si="69"/>
        <v/>
      </c>
      <c r="BA168" s="35" t="str">
        <f t="shared" si="70"/>
        <v>无</v>
      </c>
      <c r="BB168" s="35" t="str">
        <f t="shared" si="71"/>
        <v/>
      </c>
      <c r="BC168" s="35" t="str">
        <f t="shared" si="72"/>
        <v/>
      </c>
      <c r="BD168" s="35" t="str">
        <f t="shared" si="73"/>
        <v>无</v>
      </c>
      <c r="BE168" s="35" t="str">
        <f>IFERROR(LOOKUP(1,-FIND({"创始会员","国际领袖课程","国内领袖课程","1期秒杀","游学免费读","买三送二","2折秒杀"},AB168),{"创始会员","国际领袖课程","国内领袖课程","1期秒杀","游学免费读","买三送二","2折秒杀"}),"")</f>
        <v/>
      </c>
      <c r="BH168" s="27">
        <v>42552</v>
      </c>
      <c r="BS168" t="s">
        <v>11</v>
      </c>
    </row>
    <row r="169" spans="1:71" ht="15" customHeight="1">
      <c r="A169" s="31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08"/>
      <c r="M169" s="208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35" t="str">
        <f t="shared" si="50"/>
        <v/>
      </c>
      <c r="AD169" s="36">
        <f t="shared" si="51"/>
        <v>0</v>
      </c>
      <c r="AE169" s="35" t="str">
        <f t="shared" si="52"/>
        <v/>
      </c>
      <c r="AF169" s="24"/>
      <c r="AG169" s="40">
        <f t="shared" si="53"/>
        <v>0</v>
      </c>
      <c r="AH169" s="36">
        <f t="shared" si="54"/>
        <v>0</v>
      </c>
      <c r="AI169" s="36">
        <f t="shared" si="55"/>
        <v>0</v>
      </c>
      <c r="AJ169" s="35" t="str">
        <f t="shared" si="56"/>
        <v/>
      </c>
      <c r="AK169" s="35" t="str">
        <f t="shared" si="57"/>
        <v/>
      </c>
      <c r="AL169" s="35" t="str">
        <f t="shared" si="58"/>
        <v/>
      </c>
      <c r="AM169" s="35" t="str">
        <f t="shared" si="59"/>
        <v/>
      </c>
      <c r="AN169" s="35" t="str">
        <f t="shared" si="60"/>
        <v/>
      </c>
      <c r="AO169" s="35" t="str">
        <f t="shared" si="61"/>
        <v/>
      </c>
      <c r="AP169" s="35" t="str">
        <f>IF(AJ169="","",VLOOKUP(AN169,[1]Sheet11!E:F,2,0))</f>
        <v/>
      </c>
      <c r="AQ169" s="35" t="str">
        <f>IF(AO169="拼单会员","5年",IF(AJ169="","",VLOOKUP(AM169&amp;AP169,[1]Sheet11!$J$3:$K$17,2)))</f>
        <v/>
      </c>
      <c r="AR169" s="35" t="str">
        <f t="shared" si="62"/>
        <v/>
      </c>
      <c r="AS169" s="35" t="str">
        <f t="shared" si="63"/>
        <v/>
      </c>
      <c r="AT169" s="35" t="str">
        <f t="shared" si="64"/>
        <v/>
      </c>
      <c r="AU169" s="35" t="str">
        <f t="shared" si="65"/>
        <v/>
      </c>
      <c r="AV169" s="35" t="str">
        <f t="shared" si="66"/>
        <v/>
      </c>
      <c r="AW169" s="35" t="str">
        <f t="shared" si="67"/>
        <v/>
      </c>
      <c r="AX169" s="35" t="str">
        <f t="shared" si="68"/>
        <v/>
      </c>
      <c r="AY169" s="35" t="str">
        <f>IF(SUMIF('7-市场业绩'!F:F,AC169,'7-市场业绩'!I:I)&gt;0,"学习卡","老结算")</f>
        <v>老结算</v>
      </c>
      <c r="AZ169" s="35" t="str">
        <f t="shared" si="69"/>
        <v/>
      </c>
      <c r="BA169" s="35" t="str">
        <f t="shared" si="70"/>
        <v>无</v>
      </c>
      <c r="BB169" s="35" t="str">
        <f t="shared" si="71"/>
        <v/>
      </c>
      <c r="BC169" s="35" t="str">
        <f t="shared" si="72"/>
        <v/>
      </c>
      <c r="BD169" s="35" t="str">
        <f t="shared" si="73"/>
        <v>无</v>
      </c>
      <c r="BE169" s="35" t="str">
        <f>IFERROR(LOOKUP(1,-FIND({"创始会员","国际领袖课程","国内领袖课程","1期秒杀","游学免费读","买三送二","2折秒杀"},AB169),{"创始会员","国际领袖课程","国内领袖课程","1期秒杀","游学免费读","买三送二","2折秒杀"}),"")</f>
        <v/>
      </c>
      <c r="BH169" s="27">
        <v>42552</v>
      </c>
      <c r="BS169" t="s">
        <v>462</v>
      </c>
    </row>
    <row r="170" spans="1:71" ht="15" customHeight="1">
      <c r="A170" s="31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08"/>
      <c r="M170" s="208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35" t="str">
        <f t="shared" si="50"/>
        <v/>
      </c>
      <c r="AD170" s="36">
        <f t="shared" si="51"/>
        <v>0</v>
      </c>
      <c r="AE170" s="35" t="str">
        <f t="shared" si="52"/>
        <v/>
      </c>
      <c r="AF170" s="24"/>
      <c r="AG170" s="40">
        <f t="shared" si="53"/>
        <v>0</v>
      </c>
      <c r="AH170" s="36">
        <f t="shared" si="54"/>
        <v>0</v>
      </c>
      <c r="AI170" s="36">
        <f t="shared" si="55"/>
        <v>0</v>
      </c>
      <c r="AJ170" s="35" t="str">
        <f t="shared" si="56"/>
        <v/>
      </c>
      <c r="AK170" s="35" t="str">
        <f t="shared" si="57"/>
        <v/>
      </c>
      <c r="AL170" s="35" t="str">
        <f t="shared" si="58"/>
        <v/>
      </c>
      <c r="AM170" s="35" t="str">
        <f t="shared" si="59"/>
        <v/>
      </c>
      <c r="AN170" s="35" t="str">
        <f t="shared" si="60"/>
        <v/>
      </c>
      <c r="AO170" s="35" t="str">
        <f t="shared" si="61"/>
        <v/>
      </c>
      <c r="AP170" s="35" t="str">
        <f>IF(AJ170="","",VLOOKUP(AN170,[1]Sheet11!E:F,2,0))</f>
        <v/>
      </c>
      <c r="AQ170" s="35" t="str">
        <f>IF(AO170="拼单会员","5年",IF(AJ170="","",VLOOKUP(AM170&amp;AP170,[1]Sheet11!$J$3:$K$17,2)))</f>
        <v/>
      </c>
      <c r="AR170" s="35" t="str">
        <f t="shared" si="62"/>
        <v/>
      </c>
      <c r="AS170" s="35" t="str">
        <f t="shared" si="63"/>
        <v/>
      </c>
      <c r="AT170" s="35" t="str">
        <f t="shared" si="64"/>
        <v/>
      </c>
      <c r="AU170" s="35" t="str">
        <f t="shared" si="65"/>
        <v/>
      </c>
      <c r="AV170" s="35" t="str">
        <f t="shared" si="66"/>
        <v/>
      </c>
      <c r="AW170" s="35" t="str">
        <f t="shared" si="67"/>
        <v/>
      </c>
      <c r="AX170" s="35" t="str">
        <f t="shared" si="68"/>
        <v/>
      </c>
      <c r="AY170" s="35" t="str">
        <f>IF(SUMIF('7-市场业绩'!F:F,AC170,'7-市场业绩'!I:I)&gt;0,"学习卡","老结算")</f>
        <v>老结算</v>
      </c>
      <c r="AZ170" s="35" t="str">
        <f t="shared" si="69"/>
        <v/>
      </c>
      <c r="BA170" s="35" t="str">
        <f t="shared" si="70"/>
        <v>无</v>
      </c>
      <c r="BB170" s="35" t="str">
        <f t="shared" si="71"/>
        <v/>
      </c>
      <c r="BC170" s="35" t="str">
        <f t="shared" si="72"/>
        <v/>
      </c>
      <c r="BD170" s="35" t="str">
        <f t="shared" si="73"/>
        <v>无</v>
      </c>
      <c r="BE170" s="35" t="str">
        <f>IFERROR(LOOKUP(1,-FIND({"创始会员","国际领袖课程","国内领袖课程","1期秒杀","游学免费读","买三送二","2折秒杀"},AB170),{"创始会员","国际领袖课程","国内领袖课程","1期秒杀","游学免费读","买三送二","2折秒杀"}),"")</f>
        <v/>
      </c>
      <c r="BH170" s="27">
        <v>42552</v>
      </c>
      <c r="BS170" t="s">
        <v>513</v>
      </c>
    </row>
    <row r="171" spans="1:71" ht="15" customHeight="1">
      <c r="A171" s="31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08"/>
      <c r="M171" s="208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35" t="str">
        <f t="shared" si="50"/>
        <v/>
      </c>
      <c r="AD171" s="36">
        <f t="shared" si="51"/>
        <v>0</v>
      </c>
      <c r="AE171" s="35" t="str">
        <f t="shared" si="52"/>
        <v/>
      </c>
      <c r="AF171" s="24"/>
      <c r="AG171" s="40">
        <f t="shared" si="53"/>
        <v>0</v>
      </c>
      <c r="AH171" s="36">
        <f t="shared" si="54"/>
        <v>0</v>
      </c>
      <c r="AI171" s="36">
        <f t="shared" si="55"/>
        <v>0</v>
      </c>
      <c r="AJ171" s="35" t="str">
        <f t="shared" si="56"/>
        <v/>
      </c>
      <c r="AK171" s="35" t="str">
        <f t="shared" si="57"/>
        <v/>
      </c>
      <c r="AL171" s="35" t="str">
        <f t="shared" si="58"/>
        <v/>
      </c>
      <c r="AM171" s="35" t="str">
        <f t="shared" si="59"/>
        <v/>
      </c>
      <c r="AN171" s="35" t="str">
        <f t="shared" si="60"/>
        <v/>
      </c>
      <c r="AO171" s="35" t="str">
        <f t="shared" si="61"/>
        <v/>
      </c>
      <c r="AP171" s="35" t="str">
        <f>IF(AJ171="","",VLOOKUP(AN171,[1]Sheet11!E:F,2,0))</f>
        <v/>
      </c>
      <c r="AQ171" s="35" t="str">
        <f>IF(AO171="拼单会员","5年",IF(AJ171="","",VLOOKUP(AM171&amp;AP171,[1]Sheet11!$J$3:$K$17,2)))</f>
        <v/>
      </c>
      <c r="AR171" s="35" t="str">
        <f t="shared" si="62"/>
        <v/>
      </c>
      <c r="AS171" s="35" t="str">
        <f t="shared" si="63"/>
        <v/>
      </c>
      <c r="AT171" s="35" t="str">
        <f t="shared" si="64"/>
        <v/>
      </c>
      <c r="AU171" s="35" t="str">
        <f t="shared" si="65"/>
        <v/>
      </c>
      <c r="AV171" s="35" t="str">
        <f t="shared" si="66"/>
        <v/>
      </c>
      <c r="AW171" s="35" t="str">
        <f t="shared" si="67"/>
        <v/>
      </c>
      <c r="AX171" s="35" t="str">
        <f t="shared" si="68"/>
        <v/>
      </c>
      <c r="AY171" s="35" t="str">
        <f>IF(SUMIF('7-市场业绩'!F:F,AC171,'7-市场业绩'!I:I)&gt;0,"学习卡","老结算")</f>
        <v>老结算</v>
      </c>
      <c r="AZ171" s="35" t="str">
        <f t="shared" si="69"/>
        <v/>
      </c>
      <c r="BA171" s="35" t="str">
        <f t="shared" si="70"/>
        <v>无</v>
      </c>
      <c r="BB171" s="35" t="str">
        <f t="shared" si="71"/>
        <v/>
      </c>
      <c r="BC171" s="35" t="str">
        <f t="shared" si="72"/>
        <v/>
      </c>
      <c r="BD171" s="35" t="str">
        <f t="shared" si="73"/>
        <v>无</v>
      </c>
      <c r="BE171" s="35" t="str">
        <f>IFERROR(LOOKUP(1,-FIND({"创始会员","国际领袖课程","国内领袖课程","1期秒杀","游学免费读","买三送二","2折秒杀"},AB171),{"创始会员","国际领袖课程","国内领袖课程","1期秒杀","游学免费读","买三送二","2折秒杀"}),"")</f>
        <v/>
      </c>
      <c r="BH171" s="27">
        <v>42552</v>
      </c>
      <c r="BS171" t="s">
        <v>606</v>
      </c>
    </row>
    <row r="172" spans="1:71" ht="15" customHeight="1">
      <c r="A172" s="31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08"/>
      <c r="M172" s="208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35" t="str">
        <f t="shared" si="50"/>
        <v/>
      </c>
      <c r="AD172" s="36">
        <f t="shared" si="51"/>
        <v>0</v>
      </c>
      <c r="AE172" s="35" t="str">
        <f t="shared" si="52"/>
        <v/>
      </c>
      <c r="AF172" s="24"/>
      <c r="AG172" s="40">
        <f t="shared" si="53"/>
        <v>0</v>
      </c>
      <c r="AH172" s="36">
        <f t="shared" si="54"/>
        <v>0</v>
      </c>
      <c r="AI172" s="36">
        <f t="shared" si="55"/>
        <v>0</v>
      </c>
      <c r="AJ172" s="35" t="str">
        <f t="shared" si="56"/>
        <v/>
      </c>
      <c r="AK172" s="35" t="str">
        <f t="shared" si="57"/>
        <v/>
      </c>
      <c r="AL172" s="35" t="str">
        <f t="shared" si="58"/>
        <v/>
      </c>
      <c r="AM172" s="35" t="str">
        <f t="shared" si="59"/>
        <v/>
      </c>
      <c r="AN172" s="35" t="str">
        <f t="shared" si="60"/>
        <v/>
      </c>
      <c r="AO172" s="35" t="str">
        <f t="shared" si="61"/>
        <v/>
      </c>
      <c r="AP172" s="35" t="str">
        <f>IF(AJ172="","",VLOOKUP(AN172,[1]Sheet11!E:F,2,0))</f>
        <v/>
      </c>
      <c r="AQ172" s="35" t="str">
        <f>IF(AO172="拼单会员","5年",IF(AJ172="","",VLOOKUP(AM172&amp;AP172,[1]Sheet11!$J$3:$K$17,2)))</f>
        <v/>
      </c>
      <c r="AR172" s="35" t="str">
        <f t="shared" si="62"/>
        <v/>
      </c>
      <c r="AS172" s="35" t="str">
        <f t="shared" si="63"/>
        <v/>
      </c>
      <c r="AT172" s="35" t="str">
        <f t="shared" si="64"/>
        <v/>
      </c>
      <c r="AU172" s="35" t="str">
        <f t="shared" si="65"/>
        <v/>
      </c>
      <c r="AV172" s="35" t="str">
        <f t="shared" si="66"/>
        <v/>
      </c>
      <c r="AW172" s="35" t="str">
        <f t="shared" si="67"/>
        <v/>
      </c>
      <c r="AX172" s="35" t="str">
        <f t="shared" si="68"/>
        <v/>
      </c>
      <c r="AY172" s="35" t="str">
        <f>IF(SUMIF('7-市场业绩'!F:F,AC172,'7-市场业绩'!I:I)&gt;0,"学习卡","老结算")</f>
        <v>老结算</v>
      </c>
      <c r="AZ172" s="35" t="str">
        <f t="shared" si="69"/>
        <v/>
      </c>
      <c r="BA172" s="35" t="str">
        <f t="shared" si="70"/>
        <v>无</v>
      </c>
      <c r="BB172" s="35" t="str">
        <f t="shared" si="71"/>
        <v/>
      </c>
      <c r="BC172" s="35" t="str">
        <f t="shared" si="72"/>
        <v/>
      </c>
      <c r="BD172" s="35" t="str">
        <f t="shared" si="73"/>
        <v>无</v>
      </c>
      <c r="BE172" s="35" t="str">
        <f>IFERROR(LOOKUP(1,-FIND({"创始会员","国际领袖课程","国内领袖课程","1期秒杀","游学免费读","买三送二","2折秒杀"},AB172),{"创始会员","国际领袖课程","国内领袖课程","1期秒杀","游学免费读","买三送二","2折秒杀"}),"")</f>
        <v/>
      </c>
      <c r="BH172" s="27">
        <v>42552</v>
      </c>
      <c r="BS172" t="s">
        <v>607</v>
      </c>
    </row>
    <row r="173" spans="1:71" ht="15" customHeight="1">
      <c r="A173" s="31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08"/>
      <c r="M173" s="208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35" t="str">
        <f t="shared" si="50"/>
        <v/>
      </c>
      <c r="AD173" s="36">
        <f t="shared" si="51"/>
        <v>0</v>
      </c>
      <c r="AE173" s="35" t="str">
        <f t="shared" si="52"/>
        <v/>
      </c>
      <c r="AF173" s="24"/>
      <c r="AG173" s="40">
        <f t="shared" si="53"/>
        <v>0</v>
      </c>
      <c r="AH173" s="36">
        <f t="shared" si="54"/>
        <v>0</v>
      </c>
      <c r="AI173" s="36">
        <f t="shared" si="55"/>
        <v>0</v>
      </c>
      <c r="AJ173" s="35" t="str">
        <f t="shared" si="56"/>
        <v/>
      </c>
      <c r="AK173" s="35" t="str">
        <f t="shared" si="57"/>
        <v/>
      </c>
      <c r="AL173" s="35" t="str">
        <f t="shared" si="58"/>
        <v/>
      </c>
      <c r="AM173" s="35" t="str">
        <f t="shared" si="59"/>
        <v/>
      </c>
      <c r="AN173" s="35" t="str">
        <f t="shared" si="60"/>
        <v/>
      </c>
      <c r="AO173" s="35" t="str">
        <f t="shared" si="61"/>
        <v/>
      </c>
      <c r="AP173" s="35" t="str">
        <f>IF(AJ173="","",VLOOKUP(AN173,[1]Sheet11!E:F,2,0))</f>
        <v/>
      </c>
      <c r="AQ173" s="35" t="str">
        <f>IF(AO173="拼单会员","5年",IF(AJ173="","",VLOOKUP(AM173&amp;AP173,[1]Sheet11!$J$3:$K$17,2)))</f>
        <v/>
      </c>
      <c r="AR173" s="35" t="str">
        <f t="shared" si="62"/>
        <v/>
      </c>
      <c r="AS173" s="35" t="str">
        <f t="shared" si="63"/>
        <v/>
      </c>
      <c r="AT173" s="35" t="str">
        <f t="shared" si="64"/>
        <v/>
      </c>
      <c r="AU173" s="35" t="str">
        <f t="shared" si="65"/>
        <v/>
      </c>
      <c r="AV173" s="35" t="str">
        <f t="shared" si="66"/>
        <v/>
      </c>
      <c r="AW173" s="35" t="str">
        <f t="shared" si="67"/>
        <v/>
      </c>
      <c r="AX173" s="35" t="str">
        <f t="shared" si="68"/>
        <v/>
      </c>
      <c r="AY173" s="35" t="str">
        <f>IF(SUMIF('7-市场业绩'!F:F,AC173,'7-市场业绩'!I:I)&gt;0,"学习卡","老结算")</f>
        <v>老结算</v>
      </c>
      <c r="AZ173" s="35" t="str">
        <f t="shared" si="69"/>
        <v/>
      </c>
      <c r="BA173" s="35" t="str">
        <f t="shared" si="70"/>
        <v>无</v>
      </c>
      <c r="BB173" s="35" t="str">
        <f t="shared" si="71"/>
        <v/>
      </c>
      <c r="BC173" s="35" t="str">
        <f t="shared" si="72"/>
        <v/>
      </c>
      <c r="BD173" s="35" t="str">
        <f t="shared" si="73"/>
        <v>无</v>
      </c>
      <c r="BE173" s="35" t="str">
        <f>IFERROR(LOOKUP(1,-FIND({"创始会员","国际领袖课程","国内领袖课程","1期秒杀","游学免费读","买三送二","2折秒杀"},AB173),{"创始会员","国际领袖课程","国内领袖课程","1期秒杀","游学免费读","买三送二","2折秒杀"}),"")</f>
        <v/>
      </c>
      <c r="BH173" s="27">
        <v>42552</v>
      </c>
      <c r="BS173" t="s">
        <v>608</v>
      </c>
    </row>
    <row r="174" spans="1:71" ht="15" customHeight="1">
      <c r="A174" s="31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08"/>
      <c r="M174" s="208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35" t="str">
        <f t="shared" si="50"/>
        <v/>
      </c>
      <c r="AD174" s="36">
        <f t="shared" si="51"/>
        <v>0</v>
      </c>
      <c r="AE174" s="35" t="str">
        <f t="shared" si="52"/>
        <v/>
      </c>
      <c r="AF174" s="24"/>
      <c r="AG174" s="40">
        <f t="shared" si="53"/>
        <v>0</v>
      </c>
      <c r="AH174" s="36">
        <f t="shared" si="54"/>
        <v>0</v>
      </c>
      <c r="AI174" s="36">
        <f t="shared" si="55"/>
        <v>0</v>
      </c>
      <c r="AJ174" s="35" t="str">
        <f t="shared" si="56"/>
        <v/>
      </c>
      <c r="AK174" s="35" t="str">
        <f t="shared" si="57"/>
        <v/>
      </c>
      <c r="AL174" s="35" t="str">
        <f t="shared" si="58"/>
        <v/>
      </c>
      <c r="AM174" s="35" t="str">
        <f t="shared" si="59"/>
        <v/>
      </c>
      <c r="AN174" s="35" t="str">
        <f t="shared" si="60"/>
        <v/>
      </c>
      <c r="AO174" s="35" t="str">
        <f t="shared" si="61"/>
        <v/>
      </c>
      <c r="AP174" s="35" t="str">
        <f>IF(AJ174="","",VLOOKUP(AN174,[1]Sheet11!E:F,2,0))</f>
        <v/>
      </c>
      <c r="AQ174" s="35" t="str">
        <f>IF(AO174="拼单会员","5年",IF(AJ174="","",VLOOKUP(AM174&amp;AP174,[1]Sheet11!$J$3:$K$17,2)))</f>
        <v/>
      </c>
      <c r="AR174" s="35" t="str">
        <f t="shared" si="62"/>
        <v/>
      </c>
      <c r="AS174" s="35" t="str">
        <f t="shared" si="63"/>
        <v/>
      </c>
      <c r="AT174" s="35" t="str">
        <f t="shared" si="64"/>
        <v/>
      </c>
      <c r="AU174" s="35" t="str">
        <f t="shared" si="65"/>
        <v/>
      </c>
      <c r="AV174" s="35" t="str">
        <f t="shared" si="66"/>
        <v/>
      </c>
      <c r="AW174" s="35" t="str">
        <f t="shared" si="67"/>
        <v/>
      </c>
      <c r="AX174" s="35" t="str">
        <f t="shared" si="68"/>
        <v/>
      </c>
      <c r="AY174" s="35" t="str">
        <f>IF(SUMIF('7-市场业绩'!F:F,AC174,'7-市场业绩'!I:I)&gt;0,"学习卡","老结算")</f>
        <v>老结算</v>
      </c>
      <c r="AZ174" s="35" t="str">
        <f t="shared" si="69"/>
        <v/>
      </c>
      <c r="BA174" s="35" t="str">
        <f t="shared" si="70"/>
        <v>无</v>
      </c>
      <c r="BB174" s="35" t="str">
        <f t="shared" si="71"/>
        <v/>
      </c>
      <c r="BC174" s="35" t="str">
        <f t="shared" si="72"/>
        <v/>
      </c>
      <c r="BD174" s="35" t="str">
        <f t="shared" si="73"/>
        <v>无</v>
      </c>
      <c r="BE174" s="35" t="str">
        <f>IFERROR(LOOKUP(1,-FIND({"创始会员","国际领袖课程","国内领袖课程","1期秒杀","游学免费读","买三送二","2折秒杀"},AB174),{"创始会员","国际领袖课程","国内领袖课程","1期秒杀","游学免费读","买三送二","2折秒杀"}),"")</f>
        <v/>
      </c>
      <c r="BH174" s="27">
        <v>42552</v>
      </c>
      <c r="BS174" t="s">
        <v>609</v>
      </c>
    </row>
    <row r="175" spans="1:71" ht="15" customHeight="1">
      <c r="A175" s="31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08"/>
      <c r="M175" s="208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35" t="str">
        <f t="shared" si="50"/>
        <v/>
      </c>
      <c r="AD175" s="36">
        <f t="shared" si="51"/>
        <v>0</v>
      </c>
      <c r="AE175" s="35" t="str">
        <f t="shared" si="52"/>
        <v/>
      </c>
      <c r="AF175" s="24"/>
      <c r="AG175" s="40">
        <f t="shared" si="53"/>
        <v>0</v>
      </c>
      <c r="AH175" s="36">
        <f t="shared" si="54"/>
        <v>0</v>
      </c>
      <c r="AI175" s="36">
        <f t="shared" si="55"/>
        <v>0</v>
      </c>
      <c r="AJ175" s="35" t="str">
        <f t="shared" si="56"/>
        <v/>
      </c>
      <c r="AK175" s="35" t="str">
        <f t="shared" si="57"/>
        <v/>
      </c>
      <c r="AL175" s="35" t="str">
        <f t="shared" si="58"/>
        <v/>
      </c>
      <c r="AM175" s="35" t="str">
        <f t="shared" si="59"/>
        <v/>
      </c>
      <c r="AN175" s="35" t="str">
        <f t="shared" si="60"/>
        <v/>
      </c>
      <c r="AO175" s="35" t="str">
        <f t="shared" si="61"/>
        <v/>
      </c>
      <c r="AP175" s="35" t="str">
        <f>IF(AJ175="","",VLOOKUP(AN175,[1]Sheet11!E:F,2,0))</f>
        <v/>
      </c>
      <c r="AQ175" s="35" t="str">
        <f>IF(AO175="拼单会员","5年",IF(AJ175="","",VLOOKUP(AM175&amp;AP175,[1]Sheet11!$J$3:$K$17,2)))</f>
        <v/>
      </c>
      <c r="AR175" s="35" t="str">
        <f t="shared" si="62"/>
        <v/>
      </c>
      <c r="AS175" s="35" t="str">
        <f t="shared" si="63"/>
        <v/>
      </c>
      <c r="AT175" s="35" t="str">
        <f t="shared" si="64"/>
        <v/>
      </c>
      <c r="AU175" s="35" t="str">
        <f t="shared" si="65"/>
        <v/>
      </c>
      <c r="AV175" s="35" t="str">
        <f t="shared" si="66"/>
        <v/>
      </c>
      <c r="AW175" s="35" t="str">
        <f t="shared" si="67"/>
        <v/>
      </c>
      <c r="AX175" s="35" t="str">
        <f t="shared" si="68"/>
        <v/>
      </c>
      <c r="AY175" s="35" t="str">
        <f>IF(SUMIF('7-市场业绩'!F:F,AC175,'7-市场业绩'!I:I)&gt;0,"学习卡","老结算")</f>
        <v>老结算</v>
      </c>
      <c r="AZ175" s="35" t="str">
        <f t="shared" si="69"/>
        <v/>
      </c>
      <c r="BA175" s="35" t="str">
        <f t="shared" si="70"/>
        <v>无</v>
      </c>
      <c r="BB175" s="35" t="str">
        <f t="shared" si="71"/>
        <v/>
      </c>
      <c r="BC175" s="35" t="str">
        <f t="shared" si="72"/>
        <v/>
      </c>
      <c r="BD175" s="35" t="str">
        <f t="shared" si="73"/>
        <v>无</v>
      </c>
      <c r="BE175" s="35" t="str">
        <f>IFERROR(LOOKUP(1,-FIND({"创始会员","国际领袖课程","国内领袖课程","1期秒杀","游学免费读","买三送二","2折秒杀"},AB175),{"创始会员","国际领袖课程","国内领袖课程","1期秒杀","游学免费读","买三送二","2折秒杀"}),"")</f>
        <v/>
      </c>
      <c r="BH175" s="27">
        <v>42552</v>
      </c>
      <c r="BS175" t="s">
        <v>610</v>
      </c>
    </row>
    <row r="176" spans="1:71" ht="15" customHeight="1">
      <c r="A176" s="31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08"/>
      <c r="M176" s="208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35" t="str">
        <f t="shared" si="50"/>
        <v/>
      </c>
      <c r="AD176" s="36">
        <f t="shared" si="51"/>
        <v>0</v>
      </c>
      <c r="AE176" s="35" t="str">
        <f t="shared" si="52"/>
        <v/>
      </c>
      <c r="AF176" s="24"/>
      <c r="AG176" s="40">
        <f t="shared" si="53"/>
        <v>0</v>
      </c>
      <c r="AH176" s="36">
        <f t="shared" si="54"/>
        <v>0</v>
      </c>
      <c r="AI176" s="36">
        <f t="shared" si="55"/>
        <v>0</v>
      </c>
      <c r="AJ176" s="35" t="str">
        <f t="shared" si="56"/>
        <v/>
      </c>
      <c r="AK176" s="35" t="str">
        <f t="shared" si="57"/>
        <v/>
      </c>
      <c r="AL176" s="35" t="str">
        <f t="shared" si="58"/>
        <v/>
      </c>
      <c r="AM176" s="35" t="str">
        <f t="shared" si="59"/>
        <v/>
      </c>
      <c r="AN176" s="35" t="str">
        <f t="shared" si="60"/>
        <v/>
      </c>
      <c r="AO176" s="35" t="str">
        <f t="shared" si="61"/>
        <v/>
      </c>
      <c r="AP176" s="35" t="str">
        <f>IF(AJ176="","",VLOOKUP(AN176,[1]Sheet11!E:F,2,0))</f>
        <v/>
      </c>
      <c r="AQ176" s="35" t="str">
        <f>IF(AO176="拼单会员","5年",IF(AJ176="","",VLOOKUP(AM176&amp;AP176,[1]Sheet11!$J$3:$K$17,2)))</f>
        <v/>
      </c>
      <c r="AR176" s="35" t="str">
        <f t="shared" si="62"/>
        <v/>
      </c>
      <c r="AS176" s="35" t="str">
        <f t="shared" si="63"/>
        <v/>
      </c>
      <c r="AT176" s="35" t="str">
        <f t="shared" si="64"/>
        <v/>
      </c>
      <c r="AU176" s="35" t="str">
        <f t="shared" si="65"/>
        <v/>
      </c>
      <c r="AV176" s="35" t="str">
        <f t="shared" si="66"/>
        <v/>
      </c>
      <c r="AW176" s="35" t="str">
        <f t="shared" si="67"/>
        <v/>
      </c>
      <c r="AX176" s="35" t="str">
        <f t="shared" si="68"/>
        <v/>
      </c>
      <c r="AY176" s="35" t="str">
        <f>IF(SUMIF('7-市场业绩'!F:F,AC176,'7-市场业绩'!I:I)&gt;0,"学习卡","老结算")</f>
        <v>老结算</v>
      </c>
      <c r="AZ176" s="35" t="str">
        <f t="shared" si="69"/>
        <v/>
      </c>
      <c r="BA176" s="35" t="str">
        <f t="shared" si="70"/>
        <v>无</v>
      </c>
      <c r="BB176" s="35" t="str">
        <f t="shared" si="71"/>
        <v/>
      </c>
      <c r="BC176" s="35" t="str">
        <f t="shared" si="72"/>
        <v/>
      </c>
      <c r="BD176" s="35" t="str">
        <f t="shared" si="73"/>
        <v>无</v>
      </c>
      <c r="BE176" s="35" t="str">
        <f>IFERROR(LOOKUP(1,-FIND({"创始会员","国际领袖课程","国内领袖课程","1期秒杀","游学免费读","买三送二","2折秒杀"},AB176),{"创始会员","国际领袖课程","国内领袖课程","1期秒杀","游学免费读","买三送二","2折秒杀"}),"")</f>
        <v/>
      </c>
      <c r="BH176" s="27">
        <v>42552</v>
      </c>
      <c r="BS176" t="s">
        <v>611</v>
      </c>
    </row>
    <row r="177" spans="1:71" ht="15" customHeight="1">
      <c r="A177" s="31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08"/>
      <c r="M177" s="208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35" t="str">
        <f t="shared" si="50"/>
        <v/>
      </c>
      <c r="AD177" s="36">
        <f t="shared" si="51"/>
        <v>0</v>
      </c>
      <c r="AE177" s="35" t="str">
        <f t="shared" si="52"/>
        <v/>
      </c>
      <c r="AF177" s="24"/>
      <c r="AG177" s="40">
        <f t="shared" si="53"/>
        <v>0</v>
      </c>
      <c r="AH177" s="36">
        <f t="shared" si="54"/>
        <v>0</v>
      </c>
      <c r="AI177" s="36">
        <f t="shared" si="55"/>
        <v>0</v>
      </c>
      <c r="AJ177" s="35" t="str">
        <f t="shared" si="56"/>
        <v/>
      </c>
      <c r="AK177" s="35" t="str">
        <f t="shared" si="57"/>
        <v/>
      </c>
      <c r="AL177" s="35" t="str">
        <f t="shared" si="58"/>
        <v/>
      </c>
      <c r="AM177" s="35" t="str">
        <f t="shared" si="59"/>
        <v/>
      </c>
      <c r="AN177" s="35" t="str">
        <f t="shared" si="60"/>
        <v/>
      </c>
      <c r="AO177" s="35" t="str">
        <f t="shared" si="61"/>
        <v/>
      </c>
      <c r="AP177" s="35" t="str">
        <f>IF(AJ177="","",VLOOKUP(AN177,[1]Sheet11!E:F,2,0))</f>
        <v/>
      </c>
      <c r="AQ177" s="35" t="str">
        <f>IF(AO177="拼单会员","5年",IF(AJ177="","",VLOOKUP(AM177&amp;AP177,[1]Sheet11!$J$3:$K$17,2)))</f>
        <v/>
      </c>
      <c r="AR177" s="35" t="str">
        <f t="shared" si="62"/>
        <v/>
      </c>
      <c r="AS177" s="35" t="str">
        <f t="shared" si="63"/>
        <v/>
      </c>
      <c r="AT177" s="35" t="str">
        <f t="shared" si="64"/>
        <v/>
      </c>
      <c r="AU177" s="35" t="str">
        <f t="shared" si="65"/>
        <v/>
      </c>
      <c r="AV177" s="35" t="str">
        <f t="shared" si="66"/>
        <v/>
      </c>
      <c r="AW177" s="35" t="str">
        <f t="shared" si="67"/>
        <v/>
      </c>
      <c r="AX177" s="35" t="str">
        <f t="shared" si="68"/>
        <v/>
      </c>
      <c r="AY177" s="35" t="str">
        <f>IF(SUMIF('7-市场业绩'!F:F,AC177,'7-市场业绩'!I:I)&gt;0,"学习卡","老结算")</f>
        <v>老结算</v>
      </c>
      <c r="AZ177" s="35" t="str">
        <f t="shared" si="69"/>
        <v/>
      </c>
      <c r="BA177" s="35" t="str">
        <f t="shared" si="70"/>
        <v>无</v>
      </c>
      <c r="BB177" s="35" t="str">
        <f t="shared" si="71"/>
        <v/>
      </c>
      <c r="BC177" s="35" t="str">
        <f t="shared" si="72"/>
        <v/>
      </c>
      <c r="BD177" s="35" t="str">
        <f t="shared" si="73"/>
        <v>无</v>
      </c>
      <c r="BE177" s="35" t="str">
        <f>IFERROR(LOOKUP(1,-FIND({"创始会员","国际领袖课程","国内领袖课程","1期秒杀","游学免费读","买三送二","2折秒杀"},AB177),{"创始会员","国际领袖课程","国内领袖课程","1期秒杀","游学免费读","买三送二","2折秒杀"}),"")</f>
        <v/>
      </c>
      <c r="BH177" s="27">
        <v>42552</v>
      </c>
      <c r="BS177" t="s">
        <v>513</v>
      </c>
    </row>
    <row r="178" spans="1:71" ht="15" customHeight="1">
      <c r="A178" s="31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08"/>
      <c r="M178" s="208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35" t="str">
        <f t="shared" si="50"/>
        <v/>
      </c>
      <c r="AD178" s="36">
        <f t="shared" si="51"/>
        <v>0</v>
      </c>
      <c r="AE178" s="35" t="str">
        <f t="shared" si="52"/>
        <v/>
      </c>
      <c r="AF178" s="24"/>
      <c r="AG178" s="40">
        <f t="shared" si="53"/>
        <v>0</v>
      </c>
      <c r="AH178" s="36">
        <f t="shared" si="54"/>
        <v>0</v>
      </c>
      <c r="AI178" s="36">
        <f t="shared" si="55"/>
        <v>0</v>
      </c>
      <c r="AJ178" s="35" t="str">
        <f t="shared" si="56"/>
        <v/>
      </c>
      <c r="AK178" s="35" t="str">
        <f t="shared" si="57"/>
        <v/>
      </c>
      <c r="AL178" s="35" t="str">
        <f t="shared" si="58"/>
        <v/>
      </c>
      <c r="AM178" s="35" t="str">
        <f t="shared" si="59"/>
        <v/>
      </c>
      <c r="AN178" s="35" t="str">
        <f t="shared" si="60"/>
        <v/>
      </c>
      <c r="AO178" s="35" t="str">
        <f t="shared" si="61"/>
        <v/>
      </c>
      <c r="AP178" s="35" t="str">
        <f>IF(AJ178="","",VLOOKUP(AN178,[1]Sheet11!E:F,2,0))</f>
        <v/>
      </c>
      <c r="AQ178" s="35" t="str">
        <f>IF(AO178="拼单会员","5年",IF(AJ178="","",VLOOKUP(AM178&amp;AP178,[1]Sheet11!$J$3:$K$17,2)))</f>
        <v/>
      </c>
      <c r="AR178" s="35" t="str">
        <f t="shared" si="62"/>
        <v/>
      </c>
      <c r="AS178" s="35" t="str">
        <f t="shared" si="63"/>
        <v/>
      </c>
      <c r="AT178" s="35" t="str">
        <f t="shared" si="64"/>
        <v/>
      </c>
      <c r="AU178" s="35" t="str">
        <f t="shared" si="65"/>
        <v/>
      </c>
      <c r="AV178" s="35" t="str">
        <f t="shared" si="66"/>
        <v/>
      </c>
      <c r="AW178" s="35" t="str">
        <f t="shared" si="67"/>
        <v/>
      </c>
      <c r="AX178" s="35" t="str">
        <f t="shared" si="68"/>
        <v/>
      </c>
      <c r="AY178" s="35" t="str">
        <f>IF(SUMIF('7-市场业绩'!F:F,AC178,'7-市场业绩'!I:I)&gt;0,"学习卡","老结算")</f>
        <v>老结算</v>
      </c>
      <c r="AZ178" s="35" t="str">
        <f t="shared" si="69"/>
        <v/>
      </c>
      <c r="BA178" s="35" t="str">
        <f t="shared" si="70"/>
        <v>无</v>
      </c>
      <c r="BB178" s="35" t="str">
        <f t="shared" si="71"/>
        <v/>
      </c>
      <c r="BC178" s="35" t="str">
        <f t="shared" si="72"/>
        <v/>
      </c>
      <c r="BD178" s="35" t="str">
        <f t="shared" si="73"/>
        <v>无</v>
      </c>
      <c r="BE178" s="35" t="str">
        <f>IFERROR(LOOKUP(1,-FIND({"创始会员","国际领袖课程","国内领袖课程","1期秒杀","游学免费读","买三送二","2折秒杀"},AB178),{"创始会员","国际领袖课程","国内领袖课程","1期秒杀","游学免费读","买三送二","2折秒杀"}),"")</f>
        <v/>
      </c>
      <c r="BH178" s="27">
        <v>42552</v>
      </c>
      <c r="BS178" t="s">
        <v>612</v>
      </c>
    </row>
    <row r="179" spans="1:71" ht="15" customHeight="1">
      <c r="A179" s="31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08"/>
      <c r="M179" s="208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35" t="str">
        <f t="shared" si="50"/>
        <v/>
      </c>
      <c r="AD179" s="36">
        <f t="shared" si="51"/>
        <v>0</v>
      </c>
      <c r="AE179" s="35" t="str">
        <f t="shared" si="52"/>
        <v/>
      </c>
      <c r="AF179" s="24"/>
      <c r="AG179" s="40">
        <f t="shared" si="53"/>
        <v>0</v>
      </c>
      <c r="AH179" s="36">
        <f t="shared" si="54"/>
        <v>0</v>
      </c>
      <c r="AI179" s="36">
        <f t="shared" si="55"/>
        <v>0</v>
      </c>
      <c r="AJ179" s="35" t="str">
        <f t="shared" si="56"/>
        <v/>
      </c>
      <c r="AK179" s="35" t="str">
        <f t="shared" si="57"/>
        <v/>
      </c>
      <c r="AL179" s="35" t="str">
        <f t="shared" si="58"/>
        <v/>
      </c>
      <c r="AM179" s="35" t="str">
        <f t="shared" si="59"/>
        <v/>
      </c>
      <c r="AN179" s="35" t="str">
        <f t="shared" si="60"/>
        <v/>
      </c>
      <c r="AO179" s="35" t="str">
        <f t="shared" si="61"/>
        <v/>
      </c>
      <c r="AP179" s="35" t="str">
        <f>IF(AJ179="","",VLOOKUP(AN179,[1]Sheet11!E:F,2,0))</f>
        <v/>
      </c>
      <c r="AQ179" s="35" t="str">
        <f>IF(AO179="拼单会员","5年",IF(AJ179="","",VLOOKUP(AM179&amp;AP179,[1]Sheet11!$J$3:$K$17,2)))</f>
        <v/>
      </c>
      <c r="AR179" s="35" t="str">
        <f t="shared" si="62"/>
        <v/>
      </c>
      <c r="AS179" s="35" t="str">
        <f t="shared" si="63"/>
        <v/>
      </c>
      <c r="AT179" s="35" t="str">
        <f t="shared" si="64"/>
        <v/>
      </c>
      <c r="AU179" s="35" t="str">
        <f t="shared" si="65"/>
        <v/>
      </c>
      <c r="AV179" s="35" t="str">
        <f t="shared" si="66"/>
        <v/>
      </c>
      <c r="AW179" s="35" t="str">
        <f t="shared" si="67"/>
        <v/>
      </c>
      <c r="AX179" s="35" t="str">
        <f t="shared" si="68"/>
        <v/>
      </c>
      <c r="AY179" s="35" t="str">
        <f>IF(SUMIF('7-市场业绩'!F:F,AC179,'7-市场业绩'!I:I)&gt;0,"学习卡","老结算")</f>
        <v>老结算</v>
      </c>
      <c r="AZ179" s="35" t="str">
        <f t="shared" si="69"/>
        <v/>
      </c>
      <c r="BA179" s="35" t="str">
        <f t="shared" si="70"/>
        <v>无</v>
      </c>
      <c r="BB179" s="35" t="str">
        <f t="shared" si="71"/>
        <v/>
      </c>
      <c r="BC179" s="35" t="str">
        <f t="shared" si="72"/>
        <v/>
      </c>
      <c r="BD179" s="35" t="str">
        <f t="shared" si="73"/>
        <v>无</v>
      </c>
      <c r="BE179" s="35" t="str">
        <f>IFERROR(LOOKUP(1,-FIND({"创始会员","国际领袖课程","国内领袖课程","1期秒杀","游学免费读","买三送二","2折秒杀"},AB179),{"创始会员","国际领袖课程","国内领袖课程","1期秒杀","游学免费读","买三送二","2折秒杀"}),"")</f>
        <v/>
      </c>
      <c r="BH179" s="27">
        <v>42552</v>
      </c>
      <c r="BS179" t="s">
        <v>11</v>
      </c>
    </row>
    <row r="180" spans="1:71" ht="15" customHeight="1">
      <c r="A180" s="31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08"/>
      <c r="M180" s="208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35" t="str">
        <f t="shared" si="50"/>
        <v/>
      </c>
      <c r="AD180" s="36">
        <f t="shared" si="51"/>
        <v>0</v>
      </c>
      <c r="AE180" s="35" t="str">
        <f t="shared" si="52"/>
        <v/>
      </c>
      <c r="AF180" s="24"/>
      <c r="AG180" s="40">
        <f t="shared" si="53"/>
        <v>0</v>
      </c>
      <c r="AH180" s="36">
        <f t="shared" si="54"/>
        <v>0</v>
      </c>
      <c r="AI180" s="36">
        <f t="shared" si="55"/>
        <v>0</v>
      </c>
      <c r="AJ180" s="35" t="str">
        <f t="shared" si="56"/>
        <v/>
      </c>
      <c r="AK180" s="35" t="str">
        <f t="shared" si="57"/>
        <v/>
      </c>
      <c r="AL180" s="35" t="str">
        <f t="shared" si="58"/>
        <v/>
      </c>
      <c r="AM180" s="35" t="str">
        <f t="shared" si="59"/>
        <v/>
      </c>
      <c r="AN180" s="35" t="str">
        <f t="shared" si="60"/>
        <v/>
      </c>
      <c r="AO180" s="35" t="str">
        <f t="shared" si="61"/>
        <v/>
      </c>
      <c r="AP180" s="35" t="str">
        <f>IF(AJ180="","",VLOOKUP(AN180,[1]Sheet11!E:F,2,0))</f>
        <v/>
      </c>
      <c r="AQ180" s="35" t="str">
        <f>IF(AO180="拼单会员","5年",IF(AJ180="","",VLOOKUP(AM180&amp;AP180,[1]Sheet11!$J$3:$K$17,2)))</f>
        <v/>
      </c>
      <c r="AR180" s="35" t="str">
        <f t="shared" si="62"/>
        <v/>
      </c>
      <c r="AS180" s="35" t="str">
        <f t="shared" si="63"/>
        <v/>
      </c>
      <c r="AT180" s="35" t="str">
        <f t="shared" si="64"/>
        <v/>
      </c>
      <c r="AU180" s="35" t="str">
        <f t="shared" si="65"/>
        <v/>
      </c>
      <c r="AV180" s="35" t="str">
        <f t="shared" si="66"/>
        <v/>
      </c>
      <c r="AW180" s="35" t="str">
        <f t="shared" si="67"/>
        <v/>
      </c>
      <c r="AX180" s="35" t="str">
        <f t="shared" si="68"/>
        <v/>
      </c>
      <c r="AY180" s="35" t="str">
        <f>IF(SUMIF('7-市场业绩'!F:F,AC180,'7-市场业绩'!I:I)&gt;0,"学习卡","老结算")</f>
        <v>老结算</v>
      </c>
      <c r="AZ180" s="35" t="str">
        <f t="shared" si="69"/>
        <v/>
      </c>
      <c r="BA180" s="35" t="str">
        <f t="shared" si="70"/>
        <v>无</v>
      </c>
      <c r="BB180" s="35" t="str">
        <f t="shared" si="71"/>
        <v/>
      </c>
      <c r="BC180" s="35" t="str">
        <f t="shared" si="72"/>
        <v/>
      </c>
      <c r="BD180" s="35" t="str">
        <f t="shared" si="73"/>
        <v>无</v>
      </c>
      <c r="BE180" s="35" t="str">
        <f>IFERROR(LOOKUP(1,-FIND({"创始会员","国际领袖课程","国内领袖课程","1期秒杀","游学免费读","买三送二","2折秒杀"},AB180),{"创始会员","国际领袖课程","国内领袖课程","1期秒杀","游学免费读","买三送二","2折秒杀"}),"")</f>
        <v/>
      </c>
      <c r="BH180" s="27">
        <v>42552</v>
      </c>
      <c r="BS180" t="s">
        <v>462</v>
      </c>
    </row>
    <row r="181" spans="1:71" ht="15" customHeight="1">
      <c r="A181" s="31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08"/>
      <c r="M181" s="208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35" t="str">
        <f t="shared" si="50"/>
        <v/>
      </c>
      <c r="AD181" s="36">
        <f t="shared" si="51"/>
        <v>0</v>
      </c>
      <c r="AE181" s="35" t="str">
        <f t="shared" si="52"/>
        <v/>
      </c>
      <c r="AF181" s="24"/>
      <c r="AG181" s="40">
        <f t="shared" si="53"/>
        <v>0</v>
      </c>
      <c r="AH181" s="36">
        <f t="shared" si="54"/>
        <v>0</v>
      </c>
      <c r="AI181" s="36">
        <f t="shared" si="55"/>
        <v>0</v>
      </c>
      <c r="AJ181" s="35" t="str">
        <f t="shared" si="56"/>
        <v/>
      </c>
      <c r="AK181" s="35" t="str">
        <f t="shared" si="57"/>
        <v/>
      </c>
      <c r="AL181" s="35" t="str">
        <f t="shared" si="58"/>
        <v/>
      </c>
      <c r="AM181" s="35" t="str">
        <f t="shared" si="59"/>
        <v/>
      </c>
      <c r="AN181" s="35" t="str">
        <f t="shared" si="60"/>
        <v/>
      </c>
      <c r="AO181" s="35" t="str">
        <f t="shared" si="61"/>
        <v/>
      </c>
      <c r="AP181" s="35" t="str">
        <f>IF(AJ181="","",VLOOKUP(AN181,[1]Sheet11!E:F,2,0))</f>
        <v/>
      </c>
      <c r="AQ181" s="35" t="str">
        <f>IF(AO181="拼单会员","5年",IF(AJ181="","",VLOOKUP(AM181&amp;AP181,[1]Sheet11!$J$3:$K$17,2)))</f>
        <v/>
      </c>
      <c r="AR181" s="35" t="str">
        <f t="shared" si="62"/>
        <v/>
      </c>
      <c r="AS181" s="35" t="str">
        <f t="shared" si="63"/>
        <v/>
      </c>
      <c r="AT181" s="35" t="str">
        <f t="shared" si="64"/>
        <v/>
      </c>
      <c r="AU181" s="35" t="str">
        <f t="shared" si="65"/>
        <v/>
      </c>
      <c r="AV181" s="35" t="str">
        <f t="shared" si="66"/>
        <v/>
      </c>
      <c r="AW181" s="35" t="str">
        <f t="shared" si="67"/>
        <v/>
      </c>
      <c r="AX181" s="35" t="str">
        <f t="shared" si="68"/>
        <v/>
      </c>
      <c r="AY181" s="35" t="str">
        <f>IF(SUMIF('7-市场业绩'!F:F,AC181,'7-市场业绩'!I:I)&gt;0,"学习卡","老结算")</f>
        <v>老结算</v>
      </c>
      <c r="AZ181" s="35" t="str">
        <f t="shared" si="69"/>
        <v/>
      </c>
      <c r="BA181" s="35" t="str">
        <f t="shared" si="70"/>
        <v>无</v>
      </c>
      <c r="BB181" s="35" t="str">
        <f t="shared" si="71"/>
        <v/>
      </c>
      <c r="BC181" s="35" t="str">
        <f t="shared" si="72"/>
        <v/>
      </c>
      <c r="BD181" s="35" t="str">
        <f t="shared" si="73"/>
        <v>无</v>
      </c>
      <c r="BE181" s="35" t="str">
        <f>IFERROR(LOOKUP(1,-FIND({"创始会员","国际领袖课程","国内领袖课程","1期秒杀","游学免费读","买三送二","2折秒杀"},AB181),{"创始会员","国际领袖课程","国内领袖课程","1期秒杀","游学免费读","买三送二","2折秒杀"}),"")</f>
        <v/>
      </c>
      <c r="BH181" s="27">
        <v>42552</v>
      </c>
      <c r="BS181" t="s">
        <v>613</v>
      </c>
    </row>
    <row r="182" spans="1:71" ht="15" customHeight="1">
      <c r="A182" s="31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08"/>
      <c r="M182" s="208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35" t="str">
        <f t="shared" si="50"/>
        <v/>
      </c>
      <c r="AD182" s="36">
        <f t="shared" si="51"/>
        <v>0</v>
      </c>
      <c r="AE182" s="35" t="str">
        <f t="shared" si="52"/>
        <v/>
      </c>
      <c r="AF182" s="24"/>
      <c r="AG182" s="40">
        <f t="shared" si="53"/>
        <v>0</v>
      </c>
      <c r="AH182" s="36">
        <f t="shared" si="54"/>
        <v>0</v>
      </c>
      <c r="AI182" s="36">
        <f t="shared" si="55"/>
        <v>0</v>
      </c>
      <c r="AJ182" s="35" t="str">
        <f t="shared" si="56"/>
        <v/>
      </c>
      <c r="AK182" s="35" t="str">
        <f t="shared" si="57"/>
        <v/>
      </c>
      <c r="AL182" s="35" t="str">
        <f t="shared" si="58"/>
        <v/>
      </c>
      <c r="AM182" s="35" t="str">
        <f t="shared" si="59"/>
        <v/>
      </c>
      <c r="AN182" s="35" t="str">
        <f t="shared" si="60"/>
        <v/>
      </c>
      <c r="AO182" s="35" t="str">
        <f t="shared" si="61"/>
        <v/>
      </c>
      <c r="AP182" s="35" t="str">
        <f>IF(AJ182="","",VLOOKUP(AN182,[1]Sheet11!E:F,2,0))</f>
        <v/>
      </c>
      <c r="AQ182" s="35" t="str">
        <f>IF(AO182="拼单会员","5年",IF(AJ182="","",VLOOKUP(AM182&amp;AP182,[1]Sheet11!$J$3:$K$17,2)))</f>
        <v/>
      </c>
      <c r="AR182" s="35" t="str">
        <f t="shared" si="62"/>
        <v/>
      </c>
      <c r="AS182" s="35" t="str">
        <f t="shared" si="63"/>
        <v/>
      </c>
      <c r="AT182" s="35" t="str">
        <f t="shared" si="64"/>
        <v/>
      </c>
      <c r="AU182" s="35" t="str">
        <f t="shared" si="65"/>
        <v/>
      </c>
      <c r="AV182" s="35" t="str">
        <f t="shared" si="66"/>
        <v/>
      </c>
      <c r="AW182" s="35" t="str">
        <f t="shared" si="67"/>
        <v/>
      </c>
      <c r="AX182" s="35" t="str">
        <f t="shared" si="68"/>
        <v/>
      </c>
      <c r="AY182" s="35" t="str">
        <f>IF(SUMIF('7-市场业绩'!F:F,AC182,'7-市场业绩'!I:I)&gt;0,"学习卡","老结算")</f>
        <v>老结算</v>
      </c>
      <c r="AZ182" s="35" t="str">
        <f t="shared" si="69"/>
        <v/>
      </c>
      <c r="BA182" s="35" t="str">
        <f t="shared" si="70"/>
        <v>无</v>
      </c>
      <c r="BB182" s="35" t="str">
        <f t="shared" si="71"/>
        <v/>
      </c>
      <c r="BC182" s="35" t="str">
        <f t="shared" si="72"/>
        <v/>
      </c>
      <c r="BD182" s="35" t="str">
        <f t="shared" si="73"/>
        <v>无</v>
      </c>
      <c r="BE182" s="35" t="str">
        <f>IFERROR(LOOKUP(1,-FIND({"创始会员","国际领袖课程","国内领袖课程","1期秒杀","游学免费读","买三送二","2折秒杀"},AB182),{"创始会员","国际领袖课程","国内领袖课程","1期秒杀","游学免费读","买三送二","2折秒杀"}),"")</f>
        <v/>
      </c>
      <c r="BH182" s="27">
        <v>42552</v>
      </c>
      <c r="BS182" t="s">
        <v>614</v>
      </c>
    </row>
    <row r="183" spans="1:71" ht="15" customHeight="1">
      <c r="A183" s="31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08"/>
      <c r="M183" s="208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35" t="str">
        <f t="shared" si="50"/>
        <v/>
      </c>
      <c r="AD183" s="36">
        <f t="shared" si="51"/>
        <v>0</v>
      </c>
      <c r="AE183" s="35" t="str">
        <f t="shared" si="52"/>
        <v/>
      </c>
      <c r="AF183" s="24"/>
      <c r="AG183" s="40">
        <f t="shared" si="53"/>
        <v>0</v>
      </c>
      <c r="AH183" s="36">
        <f t="shared" si="54"/>
        <v>0</v>
      </c>
      <c r="AI183" s="36">
        <f t="shared" si="55"/>
        <v>0</v>
      </c>
      <c r="AJ183" s="35" t="str">
        <f t="shared" si="56"/>
        <v/>
      </c>
      <c r="AK183" s="35" t="str">
        <f t="shared" si="57"/>
        <v/>
      </c>
      <c r="AL183" s="35" t="str">
        <f t="shared" si="58"/>
        <v/>
      </c>
      <c r="AM183" s="35" t="str">
        <f t="shared" si="59"/>
        <v/>
      </c>
      <c r="AN183" s="35" t="str">
        <f t="shared" si="60"/>
        <v/>
      </c>
      <c r="AO183" s="35" t="str">
        <f t="shared" si="61"/>
        <v/>
      </c>
      <c r="AP183" s="35" t="str">
        <f>IF(AJ183="","",VLOOKUP(AN183,[1]Sheet11!E:F,2,0))</f>
        <v/>
      </c>
      <c r="AQ183" s="35" t="str">
        <f>IF(AO183="拼单会员","5年",IF(AJ183="","",VLOOKUP(AM183&amp;AP183,[1]Sheet11!$J$3:$K$17,2)))</f>
        <v/>
      </c>
      <c r="AR183" s="35" t="str">
        <f t="shared" si="62"/>
        <v/>
      </c>
      <c r="AS183" s="35" t="str">
        <f t="shared" si="63"/>
        <v/>
      </c>
      <c r="AT183" s="35" t="str">
        <f t="shared" si="64"/>
        <v/>
      </c>
      <c r="AU183" s="35" t="str">
        <f t="shared" si="65"/>
        <v/>
      </c>
      <c r="AV183" s="35" t="str">
        <f t="shared" si="66"/>
        <v/>
      </c>
      <c r="AW183" s="35" t="str">
        <f t="shared" si="67"/>
        <v/>
      </c>
      <c r="AX183" s="35" t="str">
        <f t="shared" si="68"/>
        <v/>
      </c>
      <c r="AY183" s="35" t="str">
        <f>IF(SUMIF('7-市场业绩'!F:F,AC183,'7-市场业绩'!I:I)&gt;0,"学习卡","老结算")</f>
        <v>老结算</v>
      </c>
      <c r="AZ183" s="35" t="str">
        <f t="shared" si="69"/>
        <v/>
      </c>
      <c r="BA183" s="35" t="str">
        <f t="shared" si="70"/>
        <v>无</v>
      </c>
      <c r="BB183" s="35" t="str">
        <f t="shared" si="71"/>
        <v/>
      </c>
      <c r="BC183" s="35" t="str">
        <f t="shared" si="72"/>
        <v/>
      </c>
      <c r="BD183" s="35" t="str">
        <f t="shared" si="73"/>
        <v>无</v>
      </c>
      <c r="BE183" s="35" t="str">
        <f>IFERROR(LOOKUP(1,-FIND({"创始会员","国际领袖课程","国内领袖课程","1期秒杀","游学免费读","买三送二","2折秒杀"},AB183),{"创始会员","国际领袖课程","国内领袖课程","1期秒杀","游学免费读","买三送二","2折秒杀"}),"")</f>
        <v/>
      </c>
      <c r="BH183" s="27">
        <v>42552</v>
      </c>
      <c r="BS183" t="s">
        <v>574</v>
      </c>
    </row>
    <row r="184" spans="1:71" ht="15" customHeight="1">
      <c r="A184" s="31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08"/>
      <c r="M184" s="208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35" t="str">
        <f t="shared" si="50"/>
        <v/>
      </c>
      <c r="AD184" s="36">
        <f t="shared" si="51"/>
        <v>0</v>
      </c>
      <c r="AE184" s="35" t="str">
        <f t="shared" si="52"/>
        <v/>
      </c>
      <c r="AF184" s="24"/>
      <c r="AG184" s="40">
        <f t="shared" si="53"/>
        <v>0</v>
      </c>
      <c r="AH184" s="36">
        <f t="shared" si="54"/>
        <v>0</v>
      </c>
      <c r="AI184" s="36">
        <f t="shared" si="55"/>
        <v>0</v>
      </c>
      <c r="AJ184" s="35" t="str">
        <f t="shared" si="56"/>
        <v/>
      </c>
      <c r="AK184" s="35" t="str">
        <f t="shared" si="57"/>
        <v/>
      </c>
      <c r="AL184" s="35" t="str">
        <f t="shared" si="58"/>
        <v/>
      </c>
      <c r="AM184" s="35" t="str">
        <f t="shared" si="59"/>
        <v/>
      </c>
      <c r="AN184" s="35" t="str">
        <f t="shared" si="60"/>
        <v/>
      </c>
      <c r="AO184" s="35" t="str">
        <f t="shared" si="61"/>
        <v/>
      </c>
      <c r="AP184" s="35" t="str">
        <f>IF(AJ184="","",VLOOKUP(AN184,[1]Sheet11!E:F,2,0))</f>
        <v/>
      </c>
      <c r="AQ184" s="35" t="str">
        <f>IF(AO184="拼单会员","5年",IF(AJ184="","",VLOOKUP(AM184&amp;AP184,[1]Sheet11!$J$3:$K$17,2)))</f>
        <v/>
      </c>
      <c r="AR184" s="35" t="str">
        <f t="shared" si="62"/>
        <v/>
      </c>
      <c r="AS184" s="35" t="str">
        <f t="shared" si="63"/>
        <v/>
      </c>
      <c r="AT184" s="35" t="str">
        <f t="shared" si="64"/>
        <v/>
      </c>
      <c r="AU184" s="35" t="str">
        <f t="shared" si="65"/>
        <v/>
      </c>
      <c r="AV184" s="35" t="str">
        <f t="shared" si="66"/>
        <v/>
      </c>
      <c r="AW184" s="35" t="str">
        <f t="shared" si="67"/>
        <v/>
      </c>
      <c r="AX184" s="35" t="str">
        <f t="shared" si="68"/>
        <v/>
      </c>
      <c r="AY184" s="35" t="str">
        <f>IF(SUMIF('7-市场业绩'!F:F,AC184,'7-市场业绩'!I:I)&gt;0,"学习卡","老结算")</f>
        <v>老结算</v>
      </c>
      <c r="AZ184" s="35" t="str">
        <f t="shared" si="69"/>
        <v/>
      </c>
      <c r="BA184" s="35" t="str">
        <f t="shared" si="70"/>
        <v>无</v>
      </c>
      <c r="BB184" s="35" t="str">
        <f t="shared" si="71"/>
        <v/>
      </c>
      <c r="BC184" s="35" t="str">
        <f t="shared" si="72"/>
        <v/>
      </c>
      <c r="BD184" s="35" t="str">
        <f t="shared" si="73"/>
        <v>无</v>
      </c>
      <c r="BE184" s="35" t="str">
        <f>IFERROR(LOOKUP(1,-FIND({"创始会员","国际领袖课程","国内领袖课程","1期秒杀","游学免费读","买三送二","2折秒杀"},AB184),{"创始会员","国际领袖课程","国内领袖课程","1期秒杀","游学免费读","买三送二","2折秒杀"}),"")</f>
        <v/>
      </c>
      <c r="BH184" s="27">
        <v>42552</v>
      </c>
      <c r="BS184" t="s">
        <v>615</v>
      </c>
    </row>
    <row r="185" spans="1:71" ht="15" customHeight="1">
      <c r="A185" s="31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08"/>
      <c r="M185" s="208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35" t="str">
        <f t="shared" si="50"/>
        <v/>
      </c>
      <c r="AD185" s="36">
        <f t="shared" si="51"/>
        <v>0</v>
      </c>
      <c r="AE185" s="35" t="str">
        <f t="shared" si="52"/>
        <v/>
      </c>
      <c r="AF185" s="24"/>
      <c r="AG185" s="40">
        <f t="shared" si="53"/>
        <v>0</v>
      </c>
      <c r="AH185" s="36">
        <f t="shared" si="54"/>
        <v>0</v>
      </c>
      <c r="AI185" s="36">
        <f t="shared" si="55"/>
        <v>0</v>
      </c>
      <c r="AJ185" s="35" t="str">
        <f t="shared" si="56"/>
        <v/>
      </c>
      <c r="AK185" s="35" t="str">
        <f t="shared" si="57"/>
        <v/>
      </c>
      <c r="AL185" s="35" t="str">
        <f t="shared" si="58"/>
        <v/>
      </c>
      <c r="AM185" s="35" t="str">
        <f t="shared" si="59"/>
        <v/>
      </c>
      <c r="AN185" s="35" t="str">
        <f t="shared" si="60"/>
        <v/>
      </c>
      <c r="AO185" s="35" t="str">
        <f t="shared" si="61"/>
        <v/>
      </c>
      <c r="AP185" s="35" t="str">
        <f>IF(AJ185="","",VLOOKUP(AN185,[1]Sheet11!E:F,2,0))</f>
        <v/>
      </c>
      <c r="AQ185" s="35" t="str">
        <f>IF(AO185="拼单会员","5年",IF(AJ185="","",VLOOKUP(AM185&amp;AP185,[1]Sheet11!$J$3:$K$17,2)))</f>
        <v/>
      </c>
      <c r="AR185" s="35" t="str">
        <f t="shared" si="62"/>
        <v/>
      </c>
      <c r="AS185" s="35" t="str">
        <f t="shared" si="63"/>
        <v/>
      </c>
      <c r="AT185" s="35" t="str">
        <f t="shared" si="64"/>
        <v/>
      </c>
      <c r="AU185" s="35" t="str">
        <f t="shared" si="65"/>
        <v/>
      </c>
      <c r="AV185" s="35" t="str">
        <f t="shared" si="66"/>
        <v/>
      </c>
      <c r="AW185" s="35" t="str">
        <f t="shared" si="67"/>
        <v/>
      </c>
      <c r="AX185" s="35" t="str">
        <f t="shared" si="68"/>
        <v/>
      </c>
      <c r="AY185" s="35" t="str">
        <f>IF(SUMIF('7-市场业绩'!F:F,AC185,'7-市场业绩'!I:I)&gt;0,"学习卡","老结算")</f>
        <v>老结算</v>
      </c>
      <c r="AZ185" s="35" t="str">
        <f t="shared" si="69"/>
        <v/>
      </c>
      <c r="BA185" s="35" t="str">
        <f t="shared" si="70"/>
        <v>无</v>
      </c>
      <c r="BB185" s="35" t="str">
        <f t="shared" si="71"/>
        <v/>
      </c>
      <c r="BC185" s="35" t="str">
        <f t="shared" si="72"/>
        <v/>
      </c>
      <c r="BD185" s="35" t="str">
        <f t="shared" si="73"/>
        <v>无</v>
      </c>
      <c r="BE185" s="35" t="str">
        <f>IFERROR(LOOKUP(1,-FIND({"创始会员","国际领袖课程","国内领袖课程","1期秒杀","游学免费读","买三送二","2折秒杀"},AB185),{"创始会员","国际领袖课程","国内领袖课程","1期秒杀","游学免费读","买三送二","2折秒杀"}),"")</f>
        <v/>
      </c>
      <c r="BH185" s="27">
        <v>42552</v>
      </c>
      <c r="BS185" t="s">
        <v>616</v>
      </c>
    </row>
    <row r="186" spans="1:71" ht="15" customHeight="1">
      <c r="A186" s="31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08"/>
      <c r="M186" s="208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35" t="str">
        <f t="shared" si="50"/>
        <v/>
      </c>
      <c r="AD186" s="36">
        <f t="shared" si="51"/>
        <v>0</v>
      </c>
      <c r="AE186" s="35" t="str">
        <f t="shared" si="52"/>
        <v/>
      </c>
      <c r="AF186" s="24"/>
      <c r="AG186" s="40">
        <f t="shared" si="53"/>
        <v>0</v>
      </c>
      <c r="AH186" s="36">
        <f t="shared" si="54"/>
        <v>0</v>
      </c>
      <c r="AI186" s="36">
        <f t="shared" si="55"/>
        <v>0</v>
      </c>
      <c r="AJ186" s="35" t="str">
        <f t="shared" si="56"/>
        <v/>
      </c>
      <c r="AK186" s="35" t="str">
        <f t="shared" si="57"/>
        <v/>
      </c>
      <c r="AL186" s="35" t="str">
        <f t="shared" si="58"/>
        <v/>
      </c>
      <c r="AM186" s="35" t="str">
        <f t="shared" si="59"/>
        <v/>
      </c>
      <c r="AN186" s="35" t="str">
        <f t="shared" si="60"/>
        <v/>
      </c>
      <c r="AO186" s="35" t="str">
        <f t="shared" si="61"/>
        <v/>
      </c>
      <c r="AP186" s="35" t="str">
        <f>IF(AJ186="","",VLOOKUP(AN186,[1]Sheet11!E:F,2,0))</f>
        <v/>
      </c>
      <c r="AQ186" s="35" t="str">
        <f>IF(AO186="拼单会员","5年",IF(AJ186="","",VLOOKUP(AM186&amp;AP186,[1]Sheet11!$J$3:$K$17,2)))</f>
        <v/>
      </c>
      <c r="AR186" s="35" t="str">
        <f t="shared" si="62"/>
        <v/>
      </c>
      <c r="AS186" s="35" t="str">
        <f t="shared" si="63"/>
        <v/>
      </c>
      <c r="AT186" s="35" t="str">
        <f t="shared" si="64"/>
        <v/>
      </c>
      <c r="AU186" s="35" t="str">
        <f t="shared" si="65"/>
        <v/>
      </c>
      <c r="AV186" s="35" t="str">
        <f t="shared" si="66"/>
        <v/>
      </c>
      <c r="AW186" s="35" t="str">
        <f t="shared" si="67"/>
        <v/>
      </c>
      <c r="AX186" s="35" t="str">
        <f t="shared" si="68"/>
        <v/>
      </c>
      <c r="AY186" s="35" t="str">
        <f>IF(SUMIF('7-市场业绩'!F:F,AC186,'7-市场业绩'!I:I)&gt;0,"学习卡","老结算")</f>
        <v>老结算</v>
      </c>
      <c r="AZ186" s="35" t="str">
        <f t="shared" si="69"/>
        <v/>
      </c>
      <c r="BA186" s="35" t="str">
        <f t="shared" si="70"/>
        <v>无</v>
      </c>
      <c r="BB186" s="35" t="str">
        <f t="shared" si="71"/>
        <v/>
      </c>
      <c r="BC186" s="35" t="str">
        <f t="shared" si="72"/>
        <v/>
      </c>
      <c r="BD186" s="35" t="str">
        <f t="shared" si="73"/>
        <v>无</v>
      </c>
      <c r="BE186" s="35" t="str">
        <f>IFERROR(LOOKUP(1,-FIND({"创始会员","国际领袖课程","国内领袖课程","1期秒杀","游学免费读","买三送二","2折秒杀"},AB186),{"创始会员","国际领袖课程","国内领袖课程","1期秒杀","游学免费读","买三送二","2折秒杀"}),"")</f>
        <v/>
      </c>
      <c r="BH186" s="27">
        <v>42552</v>
      </c>
      <c r="BS186" t="s">
        <v>11</v>
      </c>
    </row>
    <row r="187" spans="1:71" ht="15" customHeight="1">
      <c r="A187" s="31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08"/>
      <c r="M187" s="208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35" t="str">
        <f t="shared" si="50"/>
        <v/>
      </c>
      <c r="AD187" s="36">
        <f t="shared" si="51"/>
        <v>0</v>
      </c>
      <c r="AE187" s="35" t="str">
        <f t="shared" si="52"/>
        <v/>
      </c>
      <c r="AF187" s="24"/>
      <c r="AG187" s="40">
        <f t="shared" si="53"/>
        <v>0</v>
      </c>
      <c r="AH187" s="36">
        <f t="shared" si="54"/>
        <v>0</v>
      </c>
      <c r="AI187" s="36">
        <f t="shared" si="55"/>
        <v>0</v>
      </c>
      <c r="AJ187" s="35" t="str">
        <f t="shared" si="56"/>
        <v/>
      </c>
      <c r="AK187" s="35" t="str">
        <f t="shared" si="57"/>
        <v/>
      </c>
      <c r="AL187" s="35" t="str">
        <f t="shared" si="58"/>
        <v/>
      </c>
      <c r="AM187" s="35" t="str">
        <f t="shared" si="59"/>
        <v/>
      </c>
      <c r="AN187" s="35" t="str">
        <f t="shared" si="60"/>
        <v/>
      </c>
      <c r="AO187" s="35" t="str">
        <f t="shared" si="61"/>
        <v/>
      </c>
      <c r="AP187" s="35" t="str">
        <f>IF(AJ187="","",VLOOKUP(AN187,[1]Sheet11!E:F,2,0))</f>
        <v/>
      </c>
      <c r="AQ187" s="35" t="str">
        <f>IF(AO187="拼单会员","5年",IF(AJ187="","",VLOOKUP(AM187&amp;AP187,[1]Sheet11!$J$3:$K$17,2)))</f>
        <v/>
      </c>
      <c r="AR187" s="35" t="str">
        <f t="shared" si="62"/>
        <v/>
      </c>
      <c r="AS187" s="35" t="str">
        <f t="shared" si="63"/>
        <v/>
      </c>
      <c r="AT187" s="35" t="str">
        <f t="shared" si="64"/>
        <v/>
      </c>
      <c r="AU187" s="35" t="str">
        <f t="shared" si="65"/>
        <v/>
      </c>
      <c r="AV187" s="35" t="str">
        <f t="shared" si="66"/>
        <v/>
      </c>
      <c r="AW187" s="35" t="str">
        <f t="shared" si="67"/>
        <v/>
      </c>
      <c r="AX187" s="35" t="str">
        <f t="shared" si="68"/>
        <v/>
      </c>
      <c r="AY187" s="35" t="str">
        <f>IF(SUMIF('7-市场业绩'!F:F,AC187,'7-市场业绩'!I:I)&gt;0,"学习卡","老结算")</f>
        <v>老结算</v>
      </c>
      <c r="AZ187" s="35" t="str">
        <f t="shared" si="69"/>
        <v/>
      </c>
      <c r="BA187" s="35" t="str">
        <f t="shared" si="70"/>
        <v>无</v>
      </c>
      <c r="BB187" s="35" t="str">
        <f t="shared" si="71"/>
        <v/>
      </c>
      <c r="BC187" s="35" t="str">
        <f t="shared" si="72"/>
        <v/>
      </c>
      <c r="BD187" s="35" t="str">
        <f t="shared" si="73"/>
        <v>无</v>
      </c>
      <c r="BE187" s="35" t="str">
        <f>IFERROR(LOOKUP(1,-FIND({"创始会员","国际领袖课程","国内领袖课程","1期秒杀","游学免费读","买三送二","2折秒杀"},AB187),{"创始会员","国际领袖课程","国内领袖课程","1期秒杀","游学免费读","买三送二","2折秒杀"}),"")</f>
        <v/>
      </c>
      <c r="BH187" s="27">
        <v>42552</v>
      </c>
      <c r="BS187" t="s">
        <v>617</v>
      </c>
    </row>
    <row r="188" spans="1:71" ht="15" customHeight="1">
      <c r="A188" s="31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08"/>
      <c r="M188" s="208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35" t="str">
        <f t="shared" si="50"/>
        <v/>
      </c>
      <c r="AD188" s="36">
        <f t="shared" si="51"/>
        <v>0</v>
      </c>
      <c r="AE188" s="35" t="str">
        <f t="shared" si="52"/>
        <v/>
      </c>
      <c r="AF188" s="24"/>
      <c r="AG188" s="40">
        <f t="shared" si="53"/>
        <v>0</v>
      </c>
      <c r="AH188" s="36">
        <f t="shared" si="54"/>
        <v>0</v>
      </c>
      <c r="AI188" s="36">
        <f t="shared" si="55"/>
        <v>0</v>
      </c>
      <c r="AJ188" s="35" t="str">
        <f t="shared" si="56"/>
        <v/>
      </c>
      <c r="AK188" s="35" t="str">
        <f t="shared" si="57"/>
        <v/>
      </c>
      <c r="AL188" s="35" t="str">
        <f t="shared" si="58"/>
        <v/>
      </c>
      <c r="AM188" s="35" t="str">
        <f t="shared" si="59"/>
        <v/>
      </c>
      <c r="AN188" s="35" t="str">
        <f t="shared" si="60"/>
        <v/>
      </c>
      <c r="AO188" s="35" t="str">
        <f t="shared" si="61"/>
        <v/>
      </c>
      <c r="AP188" s="35" t="str">
        <f>IF(AJ188="","",VLOOKUP(AN188,[1]Sheet11!E:F,2,0))</f>
        <v/>
      </c>
      <c r="AQ188" s="35" t="str">
        <f>IF(AO188="拼单会员","5年",IF(AJ188="","",VLOOKUP(AM188&amp;AP188,[1]Sheet11!$J$3:$K$17,2)))</f>
        <v/>
      </c>
      <c r="AR188" s="35" t="str">
        <f t="shared" si="62"/>
        <v/>
      </c>
      <c r="AS188" s="35" t="str">
        <f t="shared" si="63"/>
        <v/>
      </c>
      <c r="AT188" s="35" t="str">
        <f t="shared" si="64"/>
        <v/>
      </c>
      <c r="AU188" s="35" t="str">
        <f t="shared" si="65"/>
        <v/>
      </c>
      <c r="AV188" s="35" t="str">
        <f t="shared" si="66"/>
        <v/>
      </c>
      <c r="AW188" s="35" t="str">
        <f t="shared" si="67"/>
        <v/>
      </c>
      <c r="AX188" s="35" t="str">
        <f t="shared" si="68"/>
        <v/>
      </c>
      <c r="AY188" s="35" t="str">
        <f>IF(SUMIF('7-市场业绩'!F:F,AC188,'7-市场业绩'!I:I)&gt;0,"学习卡","老结算")</f>
        <v>老结算</v>
      </c>
      <c r="AZ188" s="35" t="str">
        <f t="shared" si="69"/>
        <v/>
      </c>
      <c r="BA188" s="35" t="str">
        <f t="shared" si="70"/>
        <v>无</v>
      </c>
      <c r="BB188" s="35" t="str">
        <f t="shared" si="71"/>
        <v/>
      </c>
      <c r="BC188" s="35" t="str">
        <f t="shared" si="72"/>
        <v/>
      </c>
      <c r="BD188" s="35" t="str">
        <f t="shared" si="73"/>
        <v>无</v>
      </c>
      <c r="BE188" s="35" t="str">
        <f>IFERROR(LOOKUP(1,-FIND({"创始会员","国际领袖课程","国内领袖课程","1期秒杀","游学免费读","买三送二","2折秒杀"},AB188),{"创始会员","国际领袖课程","国内领袖课程","1期秒杀","游学免费读","买三送二","2折秒杀"}),"")</f>
        <v/>
      </c>
      <c r="BH188" s="27">
        <v>42552</v>
      </c>
      <c r="BS188" t="s">
        <v>618</v>
      </c>
    </row>
    <row r="189" spans="1:71" ht="15" customHeight="1">
      <c r="A189" s="31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08"/>
      <c r="M189" s="208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35" t="str">
        <f t="shared" si="50"/>
        <v/>
      </c>
      <c r="AD189" s="36">
        <f t="shared" si="51"/>
        <v>0</v>
      </c>
      <c r="AE189" s="35" t="str">
        <f t="shared" si="52"/>
        <v/>
      </c>
      <c r="AF189" s="24"/>
      <c r="AG189" s="40">
        <f t="shared" si="53"/>
        <v>0</v>
      </c>
      <c r="AH189" s="36">
        <f t="shared" si="54"/>
        <v>0</v>
      </c>
      <c r="AI189" s="36">
        <f t="shared" si="55"/>
        <v>0</v>
      </c>
      <c r="AJ189" s="35" t="str">
        <f t="shared" si="56"/>
        <v/>
      </c>
      <c r="AK189" s="35" t="str">
        <f t="shared" si="57"/>
        <v/>
      </c>
      <c r="AL189" s="35" t="str">
        <f t="shared" si="58"/>
        <v/>
      </c>
      <c r="AM189" s="35" t="str">
        <f t="shared" si="59"/>
        <v/>
      </c>
      <c r="AN189" s="35" t="str">
        <f t="shared" si="60"/>
        <v/>
      </c>
      <c r="AO189" s="35" t="str">
        <f t="shared" si="61"/>
        <v/>
      </c>
      <c r="AP189" s="35" t="str">
        <f>IF(AJ189="","",VLOOKUP(AN189,[1]Sheet11!E:F,2,0))</f>
        <v/>
      </c>
      <c r="AQ189" s="35" t="str">
        <f>IF(AO189="拼单会员","5年",IF(AJ189="","",VLOOKUP(AM189&amp;AP189,[1]Sheet11!$J$3:$K$17,2)))</f>
        <v/>
      </c>
      <c r="AR189" s="35" t="str">
        <f t="shared" si="62"/>
        <v/>
      </c>
      <c r="AS189" s="35" t="str">
        <f t="shared" si="63"/>
        <v/>
      </c>
      <c r="AT189" s="35" t="str">
        <f t="shared" si="64"/>
        <v/>
      </c>
      <c r="AU189" s="35" t="str">
        <f t="shared" si="65"/>
        <v/>
      </c>
      <c r="AV189" s="35" t="str">
        <f t="shared" si="66"/>
        <v/>
      </c>
      <c r="AW189" s="35" t="str">
        <f t="shared" si="67"/>
        <v/>
      </c>
      <c r="AX189" s="35" t="str">
        <f t="shared" si="68"/>
        <v/>
      </c>
      <c r="AY189" s="35" t="str">
        <f>IF(SUMIF('7-市场业绩'!F:F,AC189,'7-市场业绩'!I:I)&gt;0,"学习卡","老结算")</f>
        <v>老结算</v>
      </c>
      <c r="AZ189" s="35" t="str">
        <f t="shared" si="69"/>
        <v/>
      </c>
      <c r="BA189" s="35" t="str">
        <f t="shared" si="70"/>
        <v>无</v>
      </c>
      <c r="BB189" s="35" t="str">
        <f t="shared" si="71"/>
        <v/>
      </c>
      <c r="BC189" s="35" t="str">
        <f t="shared" si="72"/>
        <v/>
      </c>
      <c r="BD189" s="35" t="str">
        <f t="shared" si="73"/>
        <v>无</v>
      </c>
      <c r="BE189" s="35" t="str">
        <f>IFERROR(LOOKUP(1,-FIND({"创始会员","国际领袖课程","国内领袖课程","1期秒杀","游学免费读","买三送二","2折秒杀"},AB189),{"创始会员","国际领袖课程","国内领袖课程","1期秒杀","游学免费读","买三送二","2折秒杀"}),"")</f>
        <v/>
      </c>
      <c r="BH189" s="27">
        <v>42552</v>
      </c>
      <c r="BS189" t="s">
        <v>619</v>
      </c>
    </row>
    <row r="190" spans="1:71" ht="15" customHeight="1">
      <c r="A190" s="31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08"/>
      <c r="M190" s="208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35" t="str">
        <f t="shared" si="50"/>
        <v/>
      </c>
      <c r="AD190" s="36">
        <f t="shared" si="51"/>
        <v>0</v>
      </c>
      <c r="AE190" s="35" t="str">
        <f t="shared" si="52"/>
        <v/>
      </c>
      <c r="AF190" s="24"/>
      <c r="AG190" s="40">
        <f t="shared" si="53"/>
        <v>0</v>
      </c>
      <c r="AH190" s="36">
        <f t="shared" si="54"/>
        <v>0</v>
      </c>
      <c r="AI190" s="36">
        <f t="shared" si="55"/>
        <v>0</v>
      </c>
      <c r="AJ190" s="35" t="str">
        <f t="shared" si="56"/>
        <v/>
      </c>
      <c r="AK190" s="35" t="str">
        <f t="shared" si="57"/>
        <v/>
      </c>
      <c r="AL190" s="35" t="str">
        <f t="shared" si="58"/>
        <v/>
      </c>
      <c r="AM190" s="35" t="str">
        <f t="shared" si="59"/>
        <v/>
      </c>
      <c r="AN190" s="35" t="str">
        <f t="shared" si="60"/>
        <v/>
      </c>
      <c r="AO190" s="35" t="str">
        <f t="shared" si="61"/>
        <v/>
      </c>
      <c r="AP190" s="35" t="str">
        <f>IF(AJ190="","",VLOOKUP(AN190,[1]Sheet11!E:F,2,0))</f>
        <v/>
      </c>
      <c r="AQ190" s="35" t="str">
        <f>IF(AO190="拼单会员","5年",IF(AJ190="","",VLOOKUP(AM190&amp;AP190,[1]Sheet11!$J$3:$K$17,2)))</f>
        <v/>
      </c>
      <c r="AR190" s="35" t="str">
        <f t="shared" si="62"/>
        <v/>
      </c>
      <c r="AS190" s="35" t="str">
        <f t="shared" si="63"/>
        <v/>
      </c>
      <c r="AT190" s="35" t="str">
        <f t="shared" si="64"/>
        <v/>
      </c>
      <c r="AU190" s="35" t="str">
        <f t="shared" si="65"/>
        <v/>
      </c>
      <c r="AV190" s="35" t="str">
        <f t="shared" si="66"/>
        <v/>
      </c>
      <c r="AW190" s="35" t="str">
        <f t="shared" si="67"/>
        <v/>
      </c>
      <c r="AX190" s="35" t="str">
        <f t="shared" si="68"/>
        <v/>
      </c>
      <c r="AY190" s="35" t="str">
        <f>IF(SUMIF('7-市场业绩'!F:F,AC190,'7-市场业绩'!I:I)&gt;0,"学习卡","老结算")</f>
        <v>老结算</v>
      </c>
      <c r="AZ190" s="35" t="str">
        <f t="shared" si="69"/>
        <v/>
      </c>
      <c r="BA190" s="35" t="str">
        <f t="shared" si="70"/>
        <v>无</v>
      </c>
      <c r="BB190" s="35" t="str">
        <f t="shared" si="71"/>
        <v/>
      </c>
      <c r="BC190" s="35" t="str">
        <f t="shared" si="72"/>
        <v/>
      </c>
      <c r="BD190" s="35" t="str">
        <f t="shared" si="73"/>
        <v>无</v>
      </c>
      <c r="BE190" s="35" t="str">
        <f>IFERROR(LOOKUP(1,-FIND({"创始会员","国际领袖课程","国内领袖课程","1期秒杀","游学免费读","买三送二","2折秒杀"},AB190),{"创始会员","国际领袖课程","国内领袖课程","1期秒杀","游学免费读","买三送二","2折秒杀"}),"")</f>
        <v/>
      </c>
      <c r="BH190" s="27">
        <v>42552</v>
      </c>
      <c r="BS190" t="s">
        <v>620</v>
      </c>
    </row>
    <row r="191" spans="1:71" ht="15" customHeight="1">
      <c r="A191" s="31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08"/>
      <c r="M191" s="208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35" t="str">
        <f t="shared" si="50"/>
        <v/>
      </c>
      <c r="AD191" s="36">
        <f t="shared" si="51"/>
        <v>0</v>
      </c>
      <c r="AE191" s="35" t="str">
        <f t="shared" si="52"/>
        <v/>
      </c>
      <c r="AF191" s="24"/>
      <c r="AG191" s="40">
        <f t="shared" si="53"/>
        <v>0</v>
      </c>
      <c r="AH191" s="36">
        <f t="shared" si="54"/>
        <v>0</v>
      </c>
      <c r="AI191" s="36">
        <f t="shared" si="55"/>
        <v>0</v>
      </c>
      <c r="AJ191" s="35" t="str">
        <f t="shared" si="56"/>
        <v/>
      </c>
      <c r="AK191" s="35" t="str">
        <f t="shared" si="57"/>
        <v/>
      </c>
      <c r="AL191" s="35" t="str">
        <f t="shared" si="58"/>
        <v/>
      </c>
      <c r="AM191" s="35" t="str">
        <f t="shared" si="59"/>
        <v/>
      </c>
      <c r="AN191" s="35" t="str">
        <f t="shared" si="60"/>
        <v/>
      </c>
      <c r="AO191" s="35" t="str">
        <f t="shared" si="61"/>
        <v/>
      </c>
      <c r="AP191" s="35" t="str">
        <f>IF(AJ191="","",VLOOKUP(AN191,[1]Sheet11!E:F,2,0))</f>
        <v/>
      </c>
      <c r="AQ191" s="35" t="str">
        <f>IF(AO191="拼单会员","5年",IF(AJ191="","",VLOOKUP(AM191&amp;AP191,[1]Sheet11!$J$3:$K$17,2)))</f>
        <v/>
      </c>
      <c r="AR191" s="35" t="str">
        <f t="shared" si="62"/>
        <v/>
      </c>
      <c r="AS191" s="35" t="str">
        <f t="shared" si="63"/>
        <v/>
      </c>
      <c r="AT191" s="35" t="str">
        <f t="shared" si="64"/>
        <v/>
      </c>
      <c r="AU191" s="35" t="str">
        <f t="shared" si="65"/>
        <v/>
      </c>
      <c r="AV191" s="35" t="str">
        <f t="shared" si="66"/>
        <v/>
      </c>
      <c r="AW191" s="35" t="str">
        <f t="shared" si="67"/>
        <v/>
      </c>
      <c r="AX191" s="35" t="str">
        <f t="shared" si="68"/>
        <v/>
      </c>
      <c r="AY191" s="35" t="str">
        <f>IF(SUMIF('7-市场业绩'!F:F,AC191,'7-市场业绩'!I:I)&gt;0,"学习卡","老结算")</f>
        <v>老结算</v>
      </c>
      <c r="AZ191" s="35" t="str">
        <f t="shared" si="69"/>
        <v/>
      </c>
      <c r="BA191" s="35" t="str">
        <f t="shared" si="70"/>
        <v>无</v>
      </c>
      <c r="BB191" s="35" t="str">
        <f t="shared" si="71"/>
        <v/>
      </c>
      <c r="BC191" s="35" t="str">
        <f t="shared" si="72"/>
        <v/>
      </c>
      <c r="BD191" s="35" t="str">
        <f t="shared" si="73"/>
        <v>无</v>
      </c>
      <c r="BE191" s="35" t="str">
        <f>IFERROR(LOOKUP(1,-FIND({"创始会员","国际领袖课程","国内领袖课程","1期秒杀","游学免费读","买三送二","2折秒杀"},AB191),{"创始会员","国际领袖课程","国内领袖课程","1期秒杀","游学免费读","买三送二","2折秒杀"}),"")</f>
        <v/>
      </c>
      <c r="BH191" s="27">
        <v>42552</v>
      </c>
      <c r="BS191" t="s">
        <v>491</v>
      </c>
    </row>
    <row r="192" spans="1:71" ht="15" customHeight="1">
      <c r="A192" s="31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08"/>
      <c r="M192" s="208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35" t="str">
        <f t="shared" si="50"/>
        <v/>
      </c>
      <c r="AD192" s="36">
        <f t="shared" si="51"/>
        <v>0</v>
      </c>
      <c r="AE192" s="35" t="str">
        <f t="shared" si="52"/>
        <v/>
      </c>
      <c r="AF192" s="24"/>
      <c r="AG192" s="40">
        <f t="shared" si="53"/>
        <v>0</v>
      </c>
      <c r="AH192" s="36">
        <f t="shared" si="54"/>
        <v>0</v>
      </c>
      <c r="AI192" s="36">
        <f t="shared" si="55"/>
        <v>0</v>
      </c>
      <c r="AJ192" s="35" t="str">
        <f t="shared" si="56"/>
        <v/>
      </c>
      <c r="AK192" s="35" t="str">
        <f t="shared" si="57"/>
        <v/>
      </c>
      <c r="AL192" s="35" t="str">
        <f t="shared" si="58"/>
        <v/>
      </c>
      <c r="AM192" s="35" t="str">
        <f t="shared" si="59"/>
        <v/>
      </c>
      <c r="AN192" s="35" t="str">
        <f t="shared" si="60"/>
        <v/>
      </c>
      <c r="AO192" s="35" t="str">
        <f t="shared" si="61"/>
        <v/>
      </c>
      <c r="AP192" s="35" t="str">
        <f>IF(AJ192="","",VLOOKUP(AN192,[1]Sheet11!E:F,2,0))</f>
        <v/>
      </c>
      <c r="AQ192" s="35" t="str">
        <f>IF(AO192="拼单会员","5年",IF(AJ192="","",VLOOKUP(AM192&amp;AP192,[1]Sheet11!$J$3:$K$17,2)))</f>
        <v/>
      </c>
      <c r="AR192" s="35" t="str">
        <f t="shared" si="62"/>
        <v/>
      </c>
      <c r="AS192" s="35" t="str">
        <f t="shared" si="63"/>
        <v/>
      </c>
      <c r="AT192" s="35" t="str">
        <f t="shared" si="64"/>
        <v/>
      </c>
      <c r="AU192" s="35" t="str">
        <f t="shared" si="65"/>
        <v/>
      </c>
      <c r="AV192" s="35" t="str">
        <f t="shared" si="66"/>
        <v/>
      </c>
      <c r="AW192" s="35" t="str">
        <f t="shared" si="67"/>
        <v/>
      </c>
      <c r="AX192" s="35" t="str">
        <f t="shared" si="68"/>
        <v/>
      </c>
      <c r="AY192" s="35" t="str">
        <f>IF(SUMIF('7-市场业绩'!F:F,AC192,'7-市场业绩'!I:I)&gt;0,"学习卡","老结算")</f>
        <v>老结算</v>
      </c>
      <c r="AZ192" s="35" t="str">
        <f t="shared" si="69"/>
        <v/>
      </c>
      <c r="BA192" s="35" t="str">
        <f t="shared" si="70"/>
        <v>无</v>
      </c>
      <c r="BB192" s="35" t="str">
        <f t="shared" si="71"/>
        <v/>
      </c>
      <c r="BC192" s="35" t="str">
        <f t="shared" si="72"/>
        <v/>
      </c>
      <c r="BD192" s="35" t="str">
        <f t="shared" si="73"/>
        <v>无</v>
      </c>
      <c r="BE192" s="35" t="str">
        <f>IFERROR(LOOKUP(1,-FIND({"创始会员","国际领袖课程","国内领袖课程","1期秒杀","游学免费读","买三送二","2折秒杀"},AB192),{"创始会员","国际领袖课程","国内领袖课程","1期秒杀","游学免费读","买三送二","2折秒杀"}),"")</f>
        <v/>
      </c>
      <c r="BH192" s="27">
        <v>42552</v>
      </c>
      <c r="BS192" t="s">
        <v>621</v>
      </c>
    </row>
    <row r="193" spans="1:71" ht="15" customHeight="1">
      <c r="A193" s="31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08"/>
      <c r="M193" s="208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35" t="str">
        <f t="shared" si="50"/>
        <v/>
      </c>
      <c r="AD193" s="36">
        <f t="shared" si="51"/>
        <v>0</v>
      </c>
      <c r="AE193" s="35" t="str">
        <f t="shared" si="52"/>
        <v/>
      </c>
      <c r="AF193" s="24"/>
      <c r="AG193" s="40">
        <f t="shared" si="53"/>
        <v>0</v>
      </c>
      <c r="AH193" s="36">
        <f t="shared" si="54"/>
        <v>0</v>
      </c>
      <c r="AI193" s="36">
        <f t="shared" si="55"/>
        <v>0</v>
      </c>
      <c r="AJ193" s="35" t="str">
        <f t="shared" si="56"/>
        <v/>
      </c>
      <c r="AK193" s="35" t="str">
        <f t="shared" si="57"/>
        <v/>
      </c>
      <c r="AL193" s="35" t="str">
        <f t="shared" si="58"/>
        <v/>
      </c>
      <c r="AM193" s="35" t="str">
        <f t="shared" si="59"/>
        <v/>
      </c>
      <c r="AN193" s="35" t="str">
        <f t="shared" si="60"/>
        <v/>
      </c>
      <c r="AO193" s="35" t="str">
        <f t="shared" si="61"/>
        <v/>
      </c>
      <c r="AP193" s="35" t="str">
        <f>IF(AJ193="","",VLOOKUP(AN193,[1]Sheet11!E:F,2,0))</f>
        <v/>
      </c>
      <c r="AQ193" s="35" t="str">
        <f>IF(AO193="拼单会员","5年",IF(AJ193="","",VLOOKUP(AM193&amp;AP193,[1]Sheet11!$J$3:$K$17,2)))</f>
        <v/>
      </c>
      <c r="AR193" s="35" t="str">
        <f t="shared" si="62"/>
        <v/>
      </c>
      <c r="AS193" s="35" t="str">
        <f t="shared" si="63"/>
        <v/>
      </c>
      <c r="AT193" s="35" t="str">
        <f t="shared" si="64"/>
        <v/>
      </c>
      <c r="AU193" s="35" t="str">
        <f t="shared" si="65"/>
        <v/>
      </c>
      <c r="AV193" s="35" t="str">
        <f t="shared" si="66"/>
        <v/>
      </c>
      <c r="AW193" s="35" t="str">
        <f t="shared" si="67"/>
        <v/>
      </c>
      <c r="AX193" s="35" t="str">
        <f t="shared" si="68"/>
        <v/>
      </c>
      <c r="AY193" s="35" t="str">
        <f>IF(SUMIF('7-市场业绩'!F:F,AC193,'7-市场业绩'!I:I)&gt;0,"学习卡","老结算")</f>
        <v>老结算</v>
      </c>
      <c r="AZ193" s="35" t="str">
        <f t="shared" si="69"/>
        <v/>
      </c>
      <c r="BA193" s="35" t="str">
        <f t="shared" si="70"/>
        <v>无</v>
      </c>
      <c r="BB193" s="35" t="str">
        <f t="shared" si="71"/>
        <v/>
      </c>
      <c r="BC193" s="35" t="str">
        <f t="shared" si="72"/>
        <v/>
      </c>
      <c r="BD193" s="35" t="str">
        <f t="shared" si="73"/>
        <v>无</v>
      </c>
      <c r="BE193" s="35" t="str">
        <f>IFERROR(LOOKUP(1,-FIND({"创始会员","国际领袖课程","国内领袖课程","1期秒杀","游学免费读","买三送二","2折秒杀"},AB193),{"创始会员","国际领袖课程","国内领袖课程","1期秒杀","游学免费读","买三送二","2折秒杀"}),"")</f>
        <v/>
      </c>
      <c r="BH193" s="27">
        <v>42552</v>
      </c>
      <c r="BS193" t="s">
        <v>622</v>
      </c>
    </row>
    <row r="194" spans="1:71" ht="15" customHeight="1">
      <c r="A194" s="31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08"/>
      <c r="M194" s="208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35" t="str">
        <f t="shared" si="50"/>
        <v/>
      </c>
      <c r="AD194" s="36">
        <f t="shared" si="51"/>
        <v>0</v>
      </c>
      <c r="AE194" s="35" t="str">
        <f t="shared" si="52"/>
        <v/>
      </c>
      <c r="AF194" s="24"/>
      <c r="AG194" s="40">
        <f t="shared" si="53"/>
        <v>0</v>
      </c>
      <c r="AH194" s="36">
        <f t="shared" si="54"/>
        <v>0</v>
      </c>
      <c r="AI194" s="36">
        <f t="shared" si="55"/>
        <v>0</v>
      </c>
      <c r="AJ194" s="35" t="str">
        <f t="shared" si="56"/>
        <v/>
      </c>
      <c r="AK194" s="35" t="str">
        <f t="shared" si="57"/>
        <v/>
      </c>
      <c r="AL194" s="35" t="str">
        <f t="shared" si="58"/>
        <v/>
      </c>
      <c r="AM194" s="35" t="str">
        <f t="shared" si="59"/>
        <v/>
      </c>
      <c r="AN194" s="35" t="str">
        <f t="shared" si="60"/>
        <v/>
      </c>
      <c r="AO194" s="35" t="str">
        <f t="shared" si="61"/>
        <v/>
      </c>
      <c r="AP194" s="35" t="str">
        <f>IF(AJ194="","",VLOOKUP(AN194,[1]Sheet11!E:F,2,0))</f>
        <v/>
      </c>
      <c r="AQ194" s="35" t="str">
        <f>IF(AO194="拼单会员","5年",IF(AJ194="","",VLOOKUP(AM194&amp;AP194,[1]Sheet11!$J$3:$K$17,2)))</f>
        <v/>
      </c>
      <c r="AR194" s="35" t="str">
        <f t="shared" si="62"/>
        <v/>
      </c>
      <c r="AS194" s="35" t="str">
        <f t="shared" si="63"/>
        <v/>
      </c>
      <c r="AT194" s="35" t="str">
        <f t="shared" si="64"/>
        <v/>
      </c>
      <c r="AU194" s="35" t="str">
        <f t="shared" si="65"/>
        <v/>
      </c>
      <c r="AV194" s="35" t="str">
        <f t="shared" si="66"/>
        <v/>
      </c>
      <c r="AW194" s="35" t="str">
        <f t="shared" si="67"/>
        <v/>
      </c>
      <c r="AX194" s="35" t="str">
        <f t="shared" si="68"/>
        <v/>
      </c>
      <c r="AY194" s="35" t="str">
        <f>IF(SUMIF('7-市场业绩'!F:F,AC194,'7-市场业绩'!I:I)&gt;0,"学习卡","老结算")</f>
        <v>老结算</v>
      </c>
      <c r="AZ194" s="35" t="str">
        <f t="shared" si="69"/>
        <v/>
      </c>
      <c r="BA194" s="35" t="str">
        <f t="shared" si="70"/>
        <v>无</v>
      </c>
      <c r="BB194" s="35" t="str">
        <f t="shared" si="71"/>
        <v/>
      </c>
      <c r="BC194" s="35" t="str">
        <f t="shared" si="72"/>
        <v/>
      </c>
      <c r="BD194" s="35" t="str">
        <f t="shared" si="73"/>
        <v>无</v>
      </c>
      <c r="BE194" s="35" t="str">
        <f>IFERROR(LOOKUP(1,-FIND({"创始会员","国际领袖课程","国内领袖课程","1期秒杀","游学免费读","买三送二","2折秒杀"},AB194),{"创始会员","国际领袖课程","国内领袖课程","1期秒杀","游学免费读","买三送二","2折秒杀"}),"")</f>
        <v/>
      </c>
      <c r="BH194" s="27">
        <v>42552</v>
      </c>
      <c r="BS194" t="s">
        <v>491</v>
      </c>
    </row>
    <row r="195" spans="1:71" ht="15" customHeight="1">
      <c r="A195" s="31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08"/>
      <c r="M195" s="208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35" t="str">
        <f t="shared" ref="AC195:AC258" si="74">SUBSTITUTE(SUBSTITUTE(SUBSTITUTE(SUBSTITUTE(SUBSTITUTE(SUBSTITUTE(AA195,"(主签单人)",""),"(03-客户接待员)",""),"（金牌）",""),"（会员学员）",""),"金牌",""),"金牌学员","")</f>
        <v/>
      </c>
      <c r="AD195" s="36">
        <f t="shared" ref="AD195:AD258" si="75">IFERROR(VALUE(MID(H195,FIND("(",H195)+1,FIND(")",H195)-FIND("(",H195)-2)),0)</f>
        <v>0</v>
      </c>
      <c r="AE195" s="35" t="str">
        <f t="shared" ref="AE195:AE258" si="76">IF(AJ195="","",MID(AB195,FIND("@",SUBSTITUTE(AB195,"／","@",6))+5,FIND("@",SUBSTITUTE(AB195,"／","@",7))-FIND("@",SUBSTITUTE(AB195,"／","@",6))-5))</f>
        <v/>
      </c>
      <c r="AF195" s="24"/>
      <c r="AG195" s="40">
        <f t="shared" ref="AG195:AG258" si="77">IFERROR(VALUE(MID(AB195,FIND("@",SUBSTITUTE(AB195,"：","@",1))+1,FIND("@",SUBSTITUTE(AB195,"）","@",1))-FIND("@",SUBSTITUTE(AB195,"：","@",1))-1)),0)</f>
        <v>0</v>
      </c>
      <c r="AH195" s="36">
        <f t="shared" ref="AH195:AH258" si="78">IFERROR(IF(AND(IFERROR(FIND("预缴定金",AB195),0)=0,H195=""),M195,VALUE(MID(AB195,FIND("@",SUBSTITUTE(AB195,"：","@",2))+1,FIND("@",SUBSTITUTE(AB195,"）","@",2))-FIND("@",SUBSTITUTE(AB195,"：","@",2))-1))),0)</f>
        <v>0</v>
      </c>
      <c r="AI195" s="36">
        <f t="shared" ref="AI195:AI258" si="79">M195-AH195</f>
        <v>0</v>
      </c>
      <c r="AJ195" s="35" t="str">
        <f t="shared" ref="AJ195:AJ258" si="80">IF(OR(V195="退费",V195="结转",W195="",W195="结转学费",W195="老带新返现"),"",IF(OR(AI195&lt;=0,AND(IFERROR(FIND("预缴定金",AB195),0)=0,H195="")),"",LEFT(AB195,FIND("／",AB195)-1)))</f>
        <v/>
      </c>
      <c r="AK195" s="35" t="str">
        <f t="shared" ref="AK195:AK258" si="81">IF(AJ195="","",LEFT(AB195,2))</f>
        <v/>
      </c>
      <c r="AL195" s="35" t="str">
        <f t="shared" ref="AL195:AL258" si="82">IF(AJ195="","",MID(AB195,3,2))</f>
        <v/>
      </c>
      <c r="AM195" s="35" t="str">
        <f t="shared" ref="AM195:AM258" si="83">IF(AJ195="","",MID(AB195,5,2))</f>
        <v/>
      </c>
      <c r="AN195" s="35" t="str">
        <f t="shared" ref="AN195:AN258" si="84">IF(AJ195="","",MIDB(AJ195,SEARCHB("?",AJ195),2*LEN(AJ195)-LENB(AJ195)+2))</f>
        <v/>
      </c>
      <c r="AO195" s="35" t="str">
        <f t="shared" ref="AO195:AO258" si="85">IF(AJ195="","",RIGHT(MIDB(AJ195,SEARCHB("?",AJ195),20),LENB(MIDB(AJ195,SEARCHB("?",AJ195),20))-LEN(MIDB(AJ195,SEARCHB("?",AJ195),20))-1))</f>
        <v/>
      </c>
      <c r="AP195" s="35" t="str">
        <f>IF(AJ195="","",VLOOKUP(AN195,[1]Sheet11!E:F,2,0))</f>
        <v/>
      </c>
      <c r="AQ195" s="35" t="str">
        <f>IF(AO195="拼单会员","5年",IF(AJ195="","",VLOOKUP(AM195&amp;AP195,[1]Sheet11!$J$3:$K$17,2)))</f>
        <v/>
      </c>
      <c r="AR195" s="35" t="str">
        <f t="shared" ref="AR195:AR258" si="86">IF(AJ195="","",VLOOKUP(AO195,BP:BQ,2,0))</f>
        <v/>
      </c>
      <c r="AS195" s="35" t="str">
        <f t="shared" ref="AS195:AS258" si="87">IF(AJ195="","",MID(AB195,FIND("@",SUBSTITUTE(AB195,"／","@",5))+8,10))</f>
        <v/>
      </c>
      <c r="AT195" s="35" t="str">
        <f t="shared" ref="AT195:AT258" si="88">IF(AJ195="","",IF(AK195="新生","新生",IF((AS195-$BH$2)&gt;0,"1年追补","老生")))</f>
        <v/>
      </c>
      <c r="AU195" s="35" t="str">
        <f t="shared" ref="AU195:AU258" si="89">IF(AJ195="","",IF(OR(AT195="新生",AT195="1年追补"),"新生","老生"))</f>
        <v/>
      </c>
      <c r="AV195" s="35" t="str">
        <f t="shared" ref="AV195:AV258" si="90">IF(AJ195="","",IF(AND(BE195="1期秒杀",AK195="新生"),"1期秒杀",IF(AND(BE195="1期秒杀",AT195="1年追补"),"1期秒杀",IF(AND(BE195="游学免费读",AK195="新生"),"游学免费读",IF(AND(BE195="游学免费读",AT195="1年追补"),"游学免费读",IF(AND(BE195="买三送二",AK195="新生"),"买三送二",IF(AND(BE195="买三送二",AT195="1年追补"),"买三送二",IF(AND(BE195="2折秒杀",AK195="新生"),"新生小学国际班1年",IF(AND(BE195="2折秒杀",AT195="1年追补"),"新生小学国际班1年",IF(OR(BE195="国际领袖课程",BE195="国内领袖课程"),BE195,IF(AND(BE195="创始会员",AU195="老生",AR195="游学会员"),"老生创始会员游学会员",IF(AND(AR195="国际班",AU195="新生"),AU195&amp;AM195&amp;AR195&amp;AQ195,AU195&amp;AR195))))))))))))</f>
        <v/>
      </c>
      <c r="AW195" s="35" t="str">
        <f t="shared" ref="AW195:AW258" si="91">IF(AJ195="","",VLOOKUP(AO195,BP:BR,3,0))</f>
        <v/>
      </c>
      <c r="AX195" s="35" t="str">
        <f t="shared" ref="AX195:AX258" si="92">AT195&amp;AW195</f>
        <v/>
      </c>
      <c r="AY195" s="35" t="str">
        <f>IF(SUMIF('7-市场业绩'!F:F,AC195,'7-市场业绩'!I:I)&gt;0,"学习卡","老结算")</f>
        <v>老结算</v>
      </c>
      <c r="AZ195" s="35" t="str">
        <f t="shared" ref="AZ195:AZ258" si="93">IF(AY195="学习卡",AV195,AX195)</f>
        <v/>
      </c>
      <c r="BA195" s="35" t="str">
        <f t="shared" ref="BA195:BA258" si="94">IFERROR(MID(AB195,FIND("@",SUBSTITUTE(AB195,"／","@",3))+6,FIND("@",SUBSTITUTE(AB195,"／","@",4))-FIND("@",SUBSTITUTE(AB195,"／","@",3))-6),"无")</f>
        <v>无</v>
      </c>
      <c r="BB195" s="35" t="str">
        <f t="shared" ref="BB195:BB258" si="95">IFERROR(MID(AB195,FIND("@",SUBSTITUTE(AB195,"：","@",6))+1,FIND("@",SUBSTITUTE(AB195,"-","@",8))-FIND("@",SUBSTITUTE(AB195,"：","@",6))-1),"")</f>
        <v/>
      </c>
      <c r="BC195" s="35" t="str">
        <f t="shared" ref="BC195:BC258" si="96">IFERROR(MID(AB195,FIND("@",SUBSTITUTE(AB195,"：","@",6))+1,FIND("@",SUBSTITUTE(AB195,"-","@",8))-FIND("@",SUBSTITUTE(AB195,"：","@",6))-1),"")</f>
        <v/>
      </c>
      <c r="BD195" s="35" t="str">
        <f t="shared" ref="BD195:BD258" si="97">IFERROR(MID(AB195,FIND("@",SUBSTITUTE(AB195,"：","@",4))+1,FIND("@",SUBSTITUTE(AB195,"）","@",6))-FIND("@",SUBSTITUTE(AB195,"：","@",4))-1),"无")</f>
        <v>无</v>
      </c>
      <c r="BE195" s="35" t="str">
        <f>IFERROR(LOOKUP(1,-FIND({"创始会员","国际领袖课程","国内领袖课程","1期秒杀","游学免费读","买三送二","2折秒杀"},AB195),{"创始会员","国际领袖课程","国内领袖课程","1期秒杀","游学免费读","买三送二","2折秒杀"}),"")</f>
        <v/>
      </c>
      <c r="BH195" s="27">
        <v>42552</v>
      </c>
      <c r="BS195" t="s">
        <v>623</v>
      </c>
    </row>
    <row r="196" spans="1:71" ht="15" customHeight="1">
      <c r="A196" s="31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08"/>
      <c r="M196" s="208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35" t="str">
        <f t="shared" si="74"/>
        <v/>
      </c>
      <c r="AD196" s="36">
        <f t="shared" si="75"/>
        <v>0</v>
      </c>
      <c r="AE196" s="35" t="str">
        <f t="shared" si="76"/>
        <v/>
      </c>
      <c r="AF196" s="24"/>
      <c r="AG196" s="40">
        <f t="shared" si="77"/>
        <v>0</v>
      </c>
      <c r="AH196" s="36">
        <f t="shared" si="78"/>
        <v>0</v>
      </c>
      <c r="AI196" s="36">
        <f t="shared" si="79"/>
        <v>0</v>
      </c>
      <c r="AJ196" s="35" t="str">
        <f t="shared" si="80"/>
        <v/>
      </c>
      <c r="AK196" s="35" t="str">
        <f t="shared" si="81"/>
        <v/>
      </c>
      <c r="AL196" s="35" t="str">
        <f t="shared" si="82"/>
        <v/>
      </c>
      <c r="AM196" s="35" t="str">
        <f t="shared" si="83"/>
        <v/>
      </c>
      <c r="AN196" s="35" t="str">
        <f t="shared" si="84"/>
        <v/>
      </c>
      <c r="AO196" s="35" t="str">
        <f t="shared" si="85"/>
        <v/>
      </c>
      <c r="AP196" s="35" t="str">
        <f>IF(AJ196="","",VLOOKUP(AN196,[1]Sheet11!E:F,2,0))</f>
        <v/>
      </c>
      <c r="AQ196" s="35" t="str">
        <f>IF(AO196="拼单会员","5年",IF(AJ196="","",VLOOKUP(AM196&amp;AP196,[1]Sheet11!$J$3:$K$17,2)))</f>
        <v/>
      </c>
      <c r="AR196" s="35" t="str">
        <f t="shared" si="86"/>
        <v/>
      </c>
      <c r="AS196" s="35" t="str">
        <f t="shared" si="87"/>
        <v/>
      </c>
      <c r="AT196" s="35" t="str">
        <f t="shared" si="88"/>
        <v/>
      </c>
      <c r="AU196" s="35" t="str">
        <f t="shared" si="89"/>
        <v/>
      </c>
      <c r="AV196" s="35" t="str">
        <f t="shared" si="90"/>
        <v/>
      </c>
      <c r="AW196" s="35" t="str">
        <f t="shared" si="91"/>
        <v/>
      </c>
      <c r="AX196" s="35" t="str">
        <f t="shared" si="92"/>
        <v/>
      </c>
      <c r="AY196" s="35" t="str">
        <f>IF(SUMIF('7-市场业绩'!F:F,AC196,'7-市场业绩'!I:I)&gt;0,"学习卡","老结算")</f>
        <v>老结算</v>
      </c>
      <c r="AZ196" s="35" t="str">
        <f t="shared" si="93"/>
        <v/>
      </c>
      <c r="BA196" s="35" t="str">
        <f t="shared" si="94"/>
        <v>无</v>
      </c>
      <c r="BB196" s="35" t="str">
        <f t="shared" si="95"/>
        <v/>
      </c>
      <c r="BC196" s="35" t="str">
        <f t="shared" si="96"/>
        <v/>
      </c>
      <c r="BD196" s="35" t="str">
        <f t="shared" si="97"/>
        <v>无</v>
      </c>
      <c r="BE196" s="35" t="str">
        <f>IFERROR(LOOKUP(1,-FIND({"创始会员","国际领袖课程","国内领袖课程","1期秒杀","游学免费读","买三送二","2折秒杀"},AB196),{"创始会员","国际领袖课程","国内领袖课程","1期秒杀","游学免费读","买三送二","2折秒杀"}),"")</f>
        <v/>
      </c>
      <c r="BH196" s="27">
        <v>42552</v>
      </c>
      <c r="BS196" t="s">
        <v>624</v>
      </c>
    </row>
    <row r="197" spans="1:71" ht="15" customHeight="1">
      <c r="A197" s="31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08"/>
      <c r="M197" s="208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35" t="str">
        <f t="shared" si="74"/>
        <v/>
      </c>
      <c r="AD197" s="36">
        <f t="shared" si="75"/>
        <v>0</v>
      </c>
      <c r="AE197" s="35" t="str">
        <f t="shared" si="76"/>
        <v/>
      </c>
      <c r="AF197" s="24"/>
      <c r="AG197" s="40">
        <f t="shared" si="77"/>
        <v>0</v>
      </c>
      <c r="AH197" s="36">
        <f t="shared" si="78"/>
        <v>0</v>
      </c>
      <c r="AI197" s="36">
        <f t="shared" si="79"/>
        <v>0</v>
      </c>
      <c r="AJ197" s="35" t="str">
        <f t="shared" si="80"/>
        <v/>
      </c>
      <c r="AK197" s="35" t="str">
        <f t="shared" si="81"/>
        <v/>
      </c>
      <c r="AL197" s="35" t="str">
        <f t="shared" si="82"/>
        <v/>
      </c>
      <c r="AM197" s="35" t="str">
        <f t="shared" si="83"/>
        <v/>
      </c>
      <c r="AN197" s="35" t="str">
        <f t="shared" si="84"/>
        <v/>
      </c>
      <c r="AO197" s="35" t="str">
        <f t="shared" si="85"/>
        <v/>
      </c>
      <c r="AP197" s="35" t="str">
        <f>IF(AJ197="","",VLOOKUP(AN197,[1]Sheet11!E:F,2,0))</f>
        <v/>
      </c>
      <c r="AQ197" s="35" t="str">
        <f>IF(AO197="拼单会员","5年",IF(AJ197="","",VLOOKUP(AM197&amp;AP197,[1]Sheet11!$J$3:$K$17,2)))</f>
        <v/>
      </c>
      <c r="AR197" s="35" t="str">
        <f t="shared" si="86"/>
        <v/>
      </c>
      <c r="AS197" s="35" t="str">
        <f t="shared" si="87"/>
        <v/>
      </c>
      <c r="AT197" s="35" t="str">
        <f t="shared" si="88"/>
        <v/>
      </c>
      <c r="AU197" s="35" t="str">
        <f t="shared" si="89"/>
        <v/>
      </c>
      <c r="AV197" s="35" t="str">
        <f t="shared" si="90"/>
        <v/>
      </c>
      <c r="AW197" s="35" t="str">
        <f t="shared" si="91"/>
        <v/>
      </c>
      <c r="AX197" s="35" t="str">
        <f t="shared" si="92"/>
        <v/>
      </c>
      <c r="AY197" s="35" t="str">
        <f>IF(SUMIF('7-市场业绩'!F:F,AC197,'7-市场业绩'!I:I)&gt;0,"学习卡","老结算")</f>
        <v>老结算</v>
      </c>
      <c r="AZ197" s="35" t="str">
        <f t="shared" si="93"/>
        <v/>
      </c>
      <c r="BA197" s="35" t="str">
        <f t="shared" si="94"/>
        <v>无</v>
      </c>
      <c r="BB197" s="35" t="str">
        <f t="shared" si="95"/>
        <v/>
      </c>
      <c r="BC197" s="35" t="str">
        <f t="shared" si="96"/>
        <v/>
      </c>
      <c r="BD197" s="35" t="str">
        <f t="shared" si="97"/>
        <v>无</v>
      </c>
      <c r="BE197" s="35" t="str">
        <f>IFERROR(LOOKUP(1,-FIND({"创始会员","国际领袖课程","国内领袖课程","1期秒杀","游学免费读","买三送二","2折秒杀"},AB197),{"创始会员","国际领袖课程","国内领袖课程","1期秒杀","游学免费读","买三送二","2折秒杀"}),"")</f>
        <v/>
      </c>
      <c r="BH197" s="27">
        <v>42552</v>
      </c>
      <c r="BS197" t="s">
        <v>625</v>
      </c>
    </row>
    <row r="198" spans="1:71" ht="15" customHeight="1">
      <c r="A198" s="31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08"/>
      <c r="M198" s="208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35" t="str">
        <f t="shared" si="74"/>
        <v/>
      </c>
      <c r="AD198" s="36">
        <f t="shared" si="75"/>
        <v>0</v>
      </c>
      <c r="AE198" s="35" t="str">
        <f t="shared" si="76"/>
        <v/>
      </c>
      <c r="AF198" s="24"/>
      <c r="AG198" s="40">
        <f t="shared" si="77"/>
        <v>0</v>
      </c>
      <c r="AH198" s="36">
        <f t="shared" si="78"/>
        <v>0</v>
      </c>
      <c r="AI198" s="36">
        <f t="shared" si="79"/>
        <v>0</v>
      </c>
      <c r="AJ198" s="35" t="str">
        <f t="shared" si="80"/>
        <v/>
      </c>
      <c r="AK198" s="35" t="str">
        <f t="shared" si="81"/>
        <v/>
      </c>
      <c r="AL198" s="35" t="str">
        <f t="shared" si="82"/>
        <v/>
      </c>
      <c r="AM198" s="35" t="str">
        <f t="shared" si="83"/>
        <v/>
      </c>
      <c r="AN198" s="35" t="str">
        <f t="shared" si="84"/>
        <v/>
      </c>
      <c r="AO198" s="35" t="str">
        <f t="shared" si="85"/>
        <v/>
      </c>
      <c r="AP198" s="35" t="str">
        <f>IF(AJ198="","",VLOOKUP(AN198,[1]Sheet11!E:F,2,0))</f>
        <v/>
      </c>
      <c r="AQ198" s="35" t="str">
        <f>IF(AO198="拼单会员","5年",IF(AJ198="","",VLOOKUP(AM198&amp;AP198,[1]Sheet11!$J$3:$K$17,2)))</f>
        <v/>
      </c>
      <c r="AR198" s="35" t="str">
        <f t="shared" si="86"/>
        <v/>
      </c>
      <c r="AS198" s="35" t="str">
        <f t="shared" si="87"/>
        <v/>
      </c>
      <c r="AT198" s="35" t="str">
        <f t="shared" si="88"/>
        <v/>
      </c>
      <c r="AU198" s="35" t="str">
        <f t="shared" si="89"/>
        <v/>
      </c>
      <c r="AV198" s="35" t="str">
        <f t="shared" si="90"/>
        <v/>
      </c>
      <c r="AW198" s="35" t="str">
        <f t="shared" si="91"/>
        <v/>
      </c>
      <c r="AX198" s="35" t="str">
        <f t="shared" si="92"/>
        <v/>
      </c>
      <c r="AY198" s="35" t="str">
        <f>IF(SUMIF('7-市场业绩'!F:F,AC198,'7-市场业绩'!I:I)&gt;0,"学习卡","老结算")</f>
        <v>老结算</v>
      </c>
      <c r="AZ198" s="35" t="str">
        <f t="shared" si="93"/>
        <v/>
      </c>
      <c r="BA198" s="35" t="str">
        <f t="shared" si="94"/>
        <v>无</v>
      </c>
      <c r="BB198" s="35" t="str">
        <f t="shared" si="95"/>
        <v/>
      </c>
      <c r="BC198" s="35" t="str">
        <f t="shared" si="96"/>
        <v/>
      </c>
      <c r="BD198" s="35" t="str">
        <f t="shared" si="97"/>
        <v>无</v>
      </c>
      <c r="BE198" s="35" t="str">
        <f>IFERROR(LOOKUP(1,-FIND({"创始会员","国际领袖课程","国内领袖课程","1期秒杀","游学免费读","买三送二","2折秒杀"},AB198),{"创始会员","国际领袖课程","国内领袖课程","1期秒杀","游学免费读","买三送二","2折秒杀"}),"")</f>
        <v/>
      </c>
      <c r="BH198" s="27">
        <v>42552</v>
      </c>
      <c r="BS198" t="s">
        <v>540</v>
      </c>
    </row>
    <row r="199" spans="1:71" ht="15" customHeight="1">
      <c r="A199" s="31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08"/>
      <c r="M199" s="208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35" t="str">
        <f t="shared" si="74"/>
        <v/>
      </c>
      <c r="AD199" s="36">
        <f t="shared" si="75"/>
        <v>0</v>
      </c>
      <c r="AE199" s="35" t="str">
        <f t="shared" si="76"/>
        <v/>
      </c>
      <c r="AF199" s="24"/>
      <c r="AG199" s="40">
        <f t="shared" si="77"/>
        <v>0</v>
      </c>
      <c r="AH199" s="36">
        <f t="shared" si="78"/>
        <v>0</v>
      </c>
      <c r="AI199" s="36">
        <f t="shared" si="79"/>
        <v>0</v>
      </c>
      <c r="AJ199" s="35" t="str">
        <f t="shared" si="80"/>
        <v/>
      </c>
      <c r="AK199" s="35" t="str">
        <f t="shared" si="81"/>
        <v/>
      </c>
      <c r="AL199" s="35" t="str">
        <f t="shared" si="82"/>
        <v/>
      </c>
      <c r="AM199" s="35" t="str">
        <f t="shared" si="83"/>
        <v/>
      </c>
      <c r="AN199" s="35" t="str">
        <f t="shared" si="84"/>
        <v/>
      </c>
      <c r="AO199" s="35" t="str">
        <f t="shared" si="85"/>
        <v/>
      </c>
      <c r="AP199" s="35" t="str">
        <f>IF(AJ199="","",VLOOKUP(AN199,[1]Sheet11!E:F,2,0))</f>
        <v/>
      </c>
      <c r="AQ199" s="35" t="str">
        <f>IF(AO199="拼单会员","5年",IF(AJ199="","",VLOOKUP(AM199&amp;AP199,[1]Sheet11!$J$3:$K$17,2)))</f>
        <v/>
      </c>
      <c r="AR199" s="35" t="str">
        <f t="shared" si="86"/>
        <v/>
      </c>
      <c r="AS199" s="35" t="str">
        <f t="shared" si="87"/>
        <v/>
      </c>
      <c r="AT199" s="35" t="str">
        <f t="shared" si="88"/>
        <v/>
      </c>
      <c r="AU199" s="35" t="str">
        <f t="shared" si="89"/>
        <v/>
      </c>
      <c r="AV199" s="35" t="str">
        <f t="shared" si="90"/>
        <v/>
      </c>
      <c r="AW199" s="35" t="str">
        <f t="shared" si="91"/>
        <v/>
      </c>
      <c r="AX199" s="35" t="str">
        <f t="shared" si="92"/>
        <v/>
      </c>
      <c r="AY199" s="35" t="str">
        <f>IF(SUMIF('7-市场业绩'!F:F,AC199,'7-市场业绩'!I:I)&gt;0,"学习卡","老结算")</f>
        <v>老结算</v>
      </c>
      <c r="AZ199" s="35" t="str">
        <f t="shared" si="93"/>
        <v/>
      </c>
      <c r="BA199" s="35" t="str">
        <f t="shared" si="94"/>
        <v>无</v>
      </c>
      <c r="BB199" s="35" t="str">
        <f t="shared" si="95"/>
        <v/>
      </c>
      <c r="BC199" s="35" t="str">
        <f t="shared" si="96"/>
        <v/>
      </c>
      <c r="BD199" s="35" t="str">
        <f t="shared" si="97"/>
        <v>无</v>
      </c>
      <c r="BE199" s="35" t="str">
        <f>IFERROR(LOOKUP(1,-FIND({"创始会员","国际领袖课程","国内领袖课程","1期秒杀","游学免费读","买三送二","2折秒杀"},AB199),{"创始会员","国际领袖课程","国内领袖课程","1期秒杀","游学免费读","买三送二","2折秒杀"}),"")</f>
        <v/>
      </c>
      <c r="BH199" s="27">
        <v>42552</v>
      </c>
      <c r="BS199" t="s">
        <v>626</v>
      </c>
    </row>
    <row r="200" spans="1:71" ht="15" customHeight="1">
      <c r="A200" s="31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08"/>
      <c r="M200" s="208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35" t="str">
        <f t="shared" si="74"/>
        <v/>
      </c>
      <c r="AD200" s="36">
        <f t="shared" si="75"/>
        <v>0</v>
      </c>
      <c r="AE200" s="35" t="str">
        <f t="shared" si="76"/>
        <v/>
      </c>
      <c r="AF200" s="24"/>
      <c r="AG200" s="40">
        <f t="shared" si="77"/>
        <v>0</v>
      </c>
      <c r="AH200" s="36">
        <f t="shared" si="78"/>
        <v>0</v>
      </c>
      <c r="AI200" s="36">
        <f t="shared" si="79"/>
        <v>0</v>
      </c>
      <c r="AJ200" s="35" t="str">
        <f t="shared" si="80"/>
        <v/>
      </c>
      <c r="AK200" s="35" t="str">
        <f t="shared" si="81"/>
        <v/>
      </c>
      <c r="AL200" s="35" t="str">
        <f t="shared" si="82"/>
        <v/>
      </c>
      <c r="AM200" s="35" t="str">
        <f t="shared" si="83"/>
        <v/>
      </c>
      <c r="AN200" s="35" t="str">
        <f t="shared" si="84"/>
        <v/>
      </c>
      <c r="AO200" s="35" t="str">
        <f t="shared" si="85"/>
        <v/>
      </c>
      <c r="AP200" s="35" t="str">
        <f>IF(AJ200="","",VLOOKUP(AN200,[1]Sheet11!E:F,2,0))</f>
        <v/>
      </c>
      <c r="AQ200" s="35" t="str">
        <f>IF(AO200="拼单会员","5年",IF(AJ200="","",VLOOKUP(AM200&amp;AP200,[1]Sheet11!$J$3:$K$17,2)))</f>
        <v/>
      </c>
      <c r="AR200" s="35" t="str">
        <f t="shared" si="86"/>
        <v/>
      </c>
      <c r="AS200" s="35" t="str">
        <f t="shared" si="87"/>
        <v/>
      </c>
      <c r="AT200" s="35" t="str">
        <f t="shared" si="88"/>
        <v/>
      </c>
      <c r="AU200" s="35" t="str">
        <f t="shared" si="89"/>
        <v/>
      </c>
      <c r="AV200" s="35" t="str">
        <f t="shared" si="90"/>
        <v/>
      </c>
      <c r="AW200" s="35" t="str">
        <f t="shared" si="91"/>
        <v/>
      </c>
      <c r="AX200" s="35" t="str">
        <f t="shared" si="92"/>
        <v/>
      </c>
      <c r="AY200" s="35" t="str">
        <f>IF(SUMIF('7-市场业绩'!F:F,AC200,'7-市场业绩'!I:I)&gt;0,"学习卡","老结算")</f>
        <v>老结算</v>
      </c>
      <c r="AZ200" s="35" t="str">
        <f t="shared" si="93"/>
        <v/>
      </c>
      <c r="BA200" s="35" t="str">
        <f t="shared" si="94"/>
        <v>无</v>
      </c>
      <c r="BB200" s="35" t="str">
        <f t="shared" si="95"/>
        <v/>
      </c>
      <c r="BC200" s="35" t="str">
        <f t="shared" si="96"/>
        <v/>
      </c>
      <c r="BD200" s="35" t="str">
        <f t="shared" si="97"/>
        <v>无</v>
      </c>
      <c r="BE200" s="35" t="str">
        <f>IFERROR(LOOKUP(1,-FIND({"创始会员","国际领袖课程","国内领袖课程","1期秒杀","游学免费读","买三送二","2折秒杀"},AB200),{"创始会员","国际领袖课程","国内领袖课程","1期秒杀","游学免费读","买三送二","2折秒杀"}),"")</f>
        <v/>
      </c>
      <c r="BH200" s="27">
        <v>42552</v>
      </c>
      <c r="BS200" t="s">
        <v>627</v>
      </c>
    </row>
    <row r="201" spans="1:71" ht="15" customHeight="1">
      <c r="A201" s="31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08"/>
      <c r="M201" s="208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35" t="str">
        <f t="shared" si="74"/>
        <v/>
      </c>
      <c r="AD201" s="36">
        <f t="shared" si="75"/>
        <v>0</v>
      </c>
      <c r="AE201" s="35" t="str">
        <f t="shared" si="76"/>
        <v/>
      </c>
      <c r="AF201" s="24"/>
      <c r="AG201" s="40">
        <f t="shared" si="77"/>
        <v>0</v>
      </c>
      <c r="AH201" s="36">
        <f t="shared" si="78"/>
        <v>0</v>
      </c>
      <c r="AI201" s="36">
        <f t="shared" si="79"/>
        <v>0</v>
      </c>
      <c r="AJ201" s="35" t="str">
        <f t="shared" si="80"/>
        <v/>
      </c>
      <c r="AK201" s="35" t="str">
        <f t="shared" si="81"/>
        <v/>
      </c>
      <c r="AL201" s="35" t="str">
        <f t="shared" si="82"/>
        <v/>
      </c>
      <c r="AM201" s="35" t="str">
        <f t="shared" si="83"/>
        <v/>
      </c>
      <c r="AN201" s="35" t="str">
        <f t="shared" si="84"/>
        <v/>
      </c>
      <c r="AO201" s="35" t="str">
        <f t="shared" si="85"/>
        <v/>
      </c>
      <c r="AP201" s="35" t="str">
        <f>IF(AJ201="","",VLOOKUP(AN201,[1]Sheet11!E:F,2,0))</f>
        <v/>
      </c>
      <c r="AQ201" s="35" t="str">
        <f>IF(AO201="拼单会员","5年",IF(AJ201="","",VLOOKUP(AM201&amp;AP201,[1]Sheet11!$J$3:$K$17,2)))</f>
        <v/>
      </c>
      <c r="AR201" s="35" t="str">
        <f t="shared" si="86"/>
        <v/>
      </c>
      <c r="AS201" s="35" t="str">
        <f t="shared" si="87"/>
        <v/>
      </c>
      <c r="AT201" s="35" t="str">
        <f t="shared" si="88"/>
        <v/>
      </c>
      <c r="AU201" s="35" t="str">
        <f t="shared" si="89"/>
        <v/>
      </c>
      <c r="AV201" s="35" t="str">
        <f t="shared" si="90"/>
        <v/>
      </c>
      <c r="AW201" s="35" t="str">
        <f t="shared" si="91"/>
        <v/>
      </c>
      <c r="AX201" s="35" t="str">
        <f t="shared" si="92"/>
        <v/>
      </c>
      <c r="AY201" s="35" t="str">
        <f>IF(SUMIF('7-市场业绩'!F:F,AC201,'7-市场业绩'!I:I)&gt;0,"学习卡","老结算")</f>
        <v>老结算</v>
      </c>
      <c r="AZ201" s="35" t="str">
        <f t="shared" si="93"/>
        <v/>
      </c>
      <c r="BA201" s="35" t="str">
        <f t="shared" si="94"/>
        <v>无</v>
      </c>
      <c r="BB201" s="35" t="str">
        <f t="shared" si="95"/>
        <v/>
      </c>
      <c r="BC201" s="35" t="str">
        <f t="shared" si="96"/>
        <v/>
      </c>
      <c r="BD201" s="35" t="str">
        <f t="shared" si="97"/>
        <v>无</v>
      </c>
      <c r="BE201" s="35" t="str">
        <f>IFERROR(LOOKUP(1,-FIND({"创始会员","国际领袖课程","国内领袖课程","1期秒杀","游学免费读","买三送二","2折秒杀"},AB201),{"创始会员","国际领袖课程","国内领袖课程","1期秒杀","游学免费读","买三送二","2折秒杀"}),"")</f>
        <v/>
      </c>
      <c r="BH201" s="27">
        <v>42552</v>
      </c>
      <c r="BS201" t="s">
        <v>540</v>
      </c>
    </row>
    <row r="202" spans="1:71" ht="15" customHeight="1">
      <c r="A202" s="31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08"/>
      <c r="M202" s="208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35" t="str">
        <f t="shared" si="74"/>
        <v/>
      </c>
      <c r="AD202" s="36">
        <f t="shared" si="75"/>
        <v>0</v>
      </c>
      <c r="AE202" s="35" t="str">
        <f t="shared" si="76"/>
        <v/>
      </c>
      <c r="AF202" s="24"/>
      <c r="AG202" s="40">
        <f t="shared" si="77"/>
        <v>0</v>
      </c>
      <c r="AH202" s="36">
        <f t="shared" si="78"/>
        <v>0</v>
      </c>
      <c r="AI202" s="36">
        <f t="shared" si="79"/>
        <v>0</v>
      </c>
      <c r="AJ202" s="35" t="str">
        <f t="shared" si="80"/>
        <v/>
      </c>
      <c r="AK202" s="35" t="str">
        <f t="shared" si="81"/>
        <v/>
      </c>
      <c r="AL202" s="35" t="str">
        <f t="shared" si="82"/>
        <v/>
      </c>
      <c r="AM202" s="35" t="str">
        <f t="shared" si="83"/>
        <v/>
      </c>
      <c r="AN202" s="35" t="str">
        <f t="shared" si="84"/>
        <v/>
      </c>
      <c r="AO202" s="35" t="str">
        <f t="shared" si="85"/>
        <v/>
      </c>
      <c r="AP202" s="35" t="str">
        <f>IF(AJ202="","",VLOOKUP(AN202,[1]Sheet11!E:F,2,0))</f>
        <v/>
      </c>
      <c r="AQ202" s="35" t="str">
        <f>IF(AO202="拼单会员","5年",IF(AJ202="","",VLOOKUP(AM202&amp;AP202,[1]Sheet11!$J$3:$K$17,2)))</f>
        <v/>
      </c>
      <c r="AR202" s="35" t="str">
        <f t="shared" si="86"/>
        <v/>
      </c>
      <c r="AS202" s="35" t="str">
        <f t="shared" si="87"/>
        <v/>
      </c>
      <c r="AT202" s="35" t="str">
        <f t="shared" si="88"/>
        <v/>
      </c>
      <c r="AU202" s="35" t="str">
        <f t="shared" si="89"/>
        <v/>
      </c>
      <c r="AV202" s="35" t="str">
        <f t="shared" si="90"/>
        <v/>
      </c>
      <c r="AW202" s="35" t="str">
        <f t="shared" si="91"/>
        <v/>
      </c>
      <c r="AX202" s="35" t="str">
        <f t="shared" si="92"/>
        <v/>
      </c>
      <c r="AY202" s="35" t="str">
        <f>IF(SUMIF('7-市场业绩'!F:F,AC202,'7-市场业绩'!I:I)&gt;0,"学习卡","老结算")</f>
        <v>老结算</v>
      </c>
      <c r="AZ202" s="35" t="str">
        <f t="shared" si="93"/>
        <v/>
      </c>
      <c r="BA202" s="35" t="str">
        <f t="shared" si="94"/>
        <v>无</v>
      </c>
      <c r="BB202" s="35" t="str">
        <f t="shared" si="95"/>
        <v/>
      </c>
      <c r="BC202" s="35" t="str">
        <f t="shared" si="96"/>
        <v/>
      </c>
      <c r="BD202" s="35" t="str">
        <f t="shared" si="97"/>
        <v>无</v>
      </c>
      <c r="BE202" s="35" t="str">
        <f>IFERROR(LOOKUP(1,-FIND({"创始会员","国际领袖课程","国内领袖课程","1期秒杀","游学免费读","买三送二","2折秒杀"},AB202),{"创始会员","国际领袖课程","国内领袖课程","1期秒杀","游学免费读","买三送二","2折秒杀"}),"")</f>
        <v/>
      </c>
      <c r="BH202" s="27">
        <v>42552</v>
      </c>
      <c r="BS202" t="s">
        <v>628</v>
      </c>
    </row>
    <row r="203" spans="1:71" ht="15" customHeight="1">
      <c r="A203" s="31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08"/>
      <c r="M203" s="208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35" t="str">
        <f t="shared" si="74"/>
        <v/>
      </c>
      <c r="AD203" s="36">
        <f t="shared" si="75"/>
        <v>0</v>
      </c>
      <c r="AE203" s="35" t="str">
        <f t="shared" si="76"/>
        <v/>
      </c>
      <c r="AF203" s="24"/>
      <c r="AG203" s="40">
        <f t="shared" si="77"/>
        <v>0</v>
      </c>
      <c r="AH203" s="36">
        <f t="shared" si="78"/>
        <v>0</v>
      </c>
      <c r="AI203" s="36">
        <f t="shared" si="79"/>
        <v>0</v>
      </c>
      <c r="AJ203" s="35" t="str">
        <f t="shared" si="80"/>
        <v/>
      </c>
      <c r="AK203" s="35" t="str">
        <f t="shared" si="81"/>
        <v/>
      </c>
      <c r="AL203" s="35" t="str">
        <f t="shared" si="82"/>
        <v/>
      </c>
      <c r="AM203" s="35" t="str">
        <f t="shared" si="83"/>
        <v/>
      </c>
      <c r="AN203" s="35" t="str">
        <f t="shared" si="84"/>
        <v/>
      </c>
      <c r="AO203" s="35" t="str">
        <f t="shared" si="85"/>
        <v/>
      </c>
      <c r="AP203" s="35" t="str">
        <f>IF(AJ203="","",VLOOKUP(AN203,[1]Sheet11!E:F,2,0))</f>
        <v/>
      </c>
      <c r="AQ203" s="35" t="str">
        <f>IF(AO203="拼单会员","5年",IF(AJ203="","",VLOOKUP(AM203&amp;AP203,[1]Sheet11!$J$3:$K$17,2)))</f>
        <v/>
      </c>
      <c r="AR203" s="35" t="str">
        <f t="shared" si="86"/>
        <v/>
      </c>
      <c r="AS203" s="35" t="str">
        <f t="shared" si="87"/>
        <v/>
      </c>
      <c r="AT203" s="35" t="str">
        <f t="shared" si="88"/>
        <v/>
      </c>
      <c r="AU203" s="35" t="str">
        <f t="shared" si="89"/>
        <v/>
      </c>
      <c r="AV203" s="35" t="str">
        <f t="shared" si="90"/>
        <v/>
      </c>
      <c r="AW203" s="35" t="str">
        <f t="shared" si="91"/>
        <v/>
      </c>
      <c r="AX203" s="35" t="str">
        <f t="shared" si="92"/>
        <v/>
      </c>
      <c r="AY203" s="35" t="str">
        <f>IF(SUMIF('7-市场业绩'!F:F,AC203,'7-市场业绩'!I:I)&gt;0,"学习卡","老结算")</f>
        <v>老结算</v>
      </c>
      <c r="AZ203" s="35" t="str">
        <f t="shared" si="93"/>
        <v/>
      </c>
      <c r="BA203" s="35" t="str">
        <f t="shared" si="94"/>
        <v>无</v>
      </c>
      <c r="BB203" s="35" t="str">
        <f t="shared" si="95"/>
        <v/>
      </c>
      <c r="BC203" s="35" t="str">
        <f t="shared" si="96"/>
        <v/>
      </c>
      <c r="BD203" s="35" t="str">
        <f t="shared" si="97"/>
        <v>无</v>
      </c>
      <c r="BE203" s="35" t="str">
        <f>IFERROR(LOOKUP(1,-FIND({"创始会员","国际领袖课程","国内领袖课程","1期秒杀","游学免费读","买三送二","2折秒杀"},AB203),{"创始会员","国际领袖课程","国内领袖课程","1期秒杀","游学免费读","买三送二","2折秒杀"}),"")</f>
        <v/>
      </c>
      <c r="BH203" s="27">
        <v>42552</v>
      </c>
      <c r="BS203" t="s">
        <v>629</v>
      </c>
    </row>
    <row r="204" spans="1:71" ht="15" customHeight="1">
      <c r="A204" s="31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08"/>
      <c r="M204" s="208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35" t="str">
        <f t="shared" si="74"/>
        <v/>
      </c>
      <c r="AD204" s="36">
        <f t="shared" si="75"/>
        <v>0</v>
      </c>
      <c r="AE204" s="35" t="str">
        <f t="shared" si="76"/>
        <v/>
      </c>
      <c r="AF204" s="24"/>
      <c r="AG204" s="40">
        <f t="shared" si="77"/>
        <v>0</v>
      </c>
      <c r="AH204" s="36">
        <f t="shared" si="78"/>
        <v>0</v>
      </c>
      <c r="AI204" s="36">
        <f t="shared" si="79"/>
        <v>0</v>
      </c>
      <c r="AJ204" s="35" t="str">
        <f t="shared" si="80"/>
        <v/>
      </c>
      <c r="AK204" s="35" t="str">
        <f t="shared" si="81"/>
        <v/>
      </c>
      <c r="AL204" s="35" t="str">
        <f t="shared" si="82"/>
        <v/>
      </c>
      <c r="AM204" s="35" t="str">
        <f t="shared" si="83"/>
        <v/>
      </c>
      <c r="AN204" s="35" t="str">
        <f t="shared" si="84"/>
        <v/>
      </c>
      <c r="AO204" s="35" t="str">
        <f t="shared" si="85"/>
        <v/>
      </c>
      <c r="AP204" s="35" t="str">
        <f>IF(AJ204="","",VLOOKUP(AN204,[1]Sheet11!E:F,2,0))</f>
        <v/>
      </c>
      <c r="AQ204" s="35" t="str">
        <f>IF(AO204="拼单会员","5年",IF(AJ204="","",VLOOKUP(AM204&amp;AP204,[1]Sheet11!$J$3:$K$17,2)))</f>
        <v/>
      </c>
      <c r="AR204" s="35" t="str">
        <f t="shared" si="86"/>
        <v/>
      </c>
      <c r="AS204" s="35" t="str">
        <f t="shared" si="87"/>
        <v/>
      </c>
      <c r="AT204" s="35" t="str">
        <f t="shared" si="88"/>
        <v/>
      </c>
      <c r="AU204" s="35" t="str">
        <f t="shared" si="89"/>
        <v/>
      </c>
      <c r="AV204" s="35" t="str">
        <f t="shared" si="90"/>
        <v/>
      </c>
      <c r="AW204" s="35" t="str">
        <f t="shared" si="91"/>
        <v/>
      </c>
      <c r="AX204" s="35" t="str">
        <f t="shared" si="92"/>
        <v/>
      </c>
      <c r="AY204" s="35" t="str">
        <f>IF(SUMIF('7-市场业绩'!F:F,AC204,'7-市场业绩'!I:I)&gt;0,"学习卡","老结算")</f>
        <v>老结算</v>
      </c>
      <c r="AZ204" s="35" t="str">
        <f t="shared" si="93"/>
        <v/>
      </c>
      <c r="BA204" s="35" t="str">
        <f t="shared" si="94"/>
        <v>无</v>
      </c>
      <c r="BB204" s="35" t="str">
        <f t="shared" si="95"/>
        <v/>
      </c>
      <c r="BC204" s="35" t="str">
        <f t="shared" si="96"/>
        <v/>
      </c>
      <c r="BD204" s="35" t="str">
        <f t="shared" si="97"/>
        <v>无</v>
      </c>
      <c r="BE204" s="35" t="str">
        <f>IFERROR(LOOKUP(1,-FIND({"创始会员","国际领袖课程","国内领袖课程","1期秒杀","游学免费读","买三送二","2折秒杀"},AB204),{"创始会员","国际领袖课程","国内领袖课程","1期秒杀","游学免费读","买三送二","2折秒杀"}),"")</f>
        <v/>
      </c>
      <c r="BH204" s="27">
        <v>42552</v>
      </c>
      <c r="BS204" t="s">
        <v>630</v>
      </c>
    </row>
    <row r="205" spans="1:71" ht="15" customHeight="1">
      <c r="A205" s="31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08"/>
      <c r="M205" s="208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35" t="str">
        <f t="shared" si="74"/>
        <v/>
      </c>
      <c r="AD205" s="36">
        <f t="shared" si="75"/>
        <v>0</v>
      </c>
      <c r="AE205" s="35" t="str">
        <f t="shared" si="76"/>
        <v/>
      </c>
      <c r="AF205" s="24"/>
      <c r="AG205" s="40">
        <f t="shared" si="77"/>
        <v>0</v>
      </c>
      <c r="AH205" s="36">
        <f t="shared" si="78"/>
        <v>0</v>
      </c>
      <c r="AI205" s="36">
        <f t="shared" si="79"/>
        <v>0</v>
      </c>
      <c r="AJ205" s="35" t="str">
        <f t="shared" si="80"/>
        <v/>
      </c>
      <c r="AK205" s="35" t="str">
        <f t="shared" si="81"/>
        <v/>
      </c>
      <c r="AL205" s="35" t="str">
        <f t="shared" si="82"/>
        <v/>
      </c>
      <c r="AM205" s="35" t="str">
        <f t="shared" si="83"/>
        <v/>
      </c>
      <c r="AN205" s="35" t="str">
        <f t="shared" si="84"/>
        <v/>
      </c>
      <c r="AO205" s="35" t="str">
        <f t="shared" si="85"/>
        <v/>
      </c>
      <c r="AP205" s="35" t="str">
        <f>IF(AJ205="","",VLOOKUP(AN205,[1]Sheet11!E:F,2,0))</f>
        <v/>
      </c>
      <c r="AQ205" s="35" t="str">
        <f>IF(AO205="拼单会员","5年",IF(AJ205="","",VLOOKUP(AM205&amp;AP205,[1]Sheet11!$J$3:$K$17,2)))</f>
        <v/>
      </c>
      <c r="AR205" s="35" t="str">
        <f t="shared" si="86"/>
        <v/>
      </c>
      <c r="AS205" s="35" t="str">
        <f t="shared" si="87"/>
        <v/>
      </c>
      <c r="AT205" s="35" t="str">
        <f t="shared" si="88"/>
        <v/>
      </c>
      <c r="AU205" s="35" t="str">
        <f t="shared" si="89"/>
        <v/>
      </c>
      <c r="AV205" s="35" t="str">
        <f t="shared" si="90"/>
        <v/>
      </c>
      <c r="AW205" s="35" t="str">
        <f t="shared" si="91"/>
        <v/>
      </c>
      <c r="AX205" s="35" t="str">
        <f t="shared" si="92"/>
        <v/>
      </c>
      <c r="AY205" s="35" t="str">
        <f>IF(SUMIF('7-市场业绩'!F:F,AC205,'7-市场业绩'!I:I)&gt;0,"学习卡","老结算")</f>
        <v>老结算</v>
      </c>
      <c r="AZ205" s="35" t="str">
        <f t="shared" si="93"/>
        <v/>
      </c>
      <c r="BA205" s="35" t="str">
        <f t="shared" si="94"/>
        <v>无</v>
      </c>
      <c r="BB205" s="35" t="str">
        <f t="shared" si="95"/>
        <v/>
      </c>
      <c r="BC205" s="35" t="str">
        <f t="shared" si="96"/>
        <v/>
      </c>
      <c r="BD205" s="35" t="str">
        <f t="shared" si="97"/>
        <v>无</v>
      </c>
      <c r="BE205" s="35" t="str">
        <f>IFERROR(LOOKUP(1,-FIND({"创始会员","国际领袖课程","国内领袖课程","1期秒杀","游学免费读","买三送二","2折秒杀"},AB205),{"创始会员","国际领袖课程","国内领袖课程","1期秒杀","游学免费读","买三送二","2折秒杀"}),"")</f>
        <v/>
      </c>
      <c r="BH205" s="27">
        <v>42552</v>
      </c>
      <c r="BS205" t="s">
        <v>631</v>
      </c>
    </row>
    <row r="206" spans="1:71" ht="15" customHeight="1">
      <c r="A206" s="31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08"/>
      <c r="M206" s="208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35" t="str">
        <f t="shared" si="74"/>
        <v/>
      </c>
      <c r="AD206" s="36">
        <f t="shared" si="75"/>
        <v>0</v>
      </c>
      <c r="AE206" s="35" t="str">
        <f t="shared" si="76"/>
        <v/>
      </c>
      <c r="AF206" s="24"/>
      <c r="AG206" s="40">
        <f t="shared" si="77"/>
        <v>0</v>
      </c>
      <c r="AH206" s="36">
        <f t="shared" si="78"/>
        <v>0</v>
      </c>
      <c r="AI206" s="36">
        <f t="shared" si="79"/>
        <v>0</v>
      </c>
      <c r="AJ206" s="35" t="str">
        <f t="shared" si="80"/>
        <v/>
      </c>
      <c r="AK206" s="35" t="str">
        <f t="shared" si="81"/>
        <v/>
      </c>
      <c r="AL206" s="35" t="str">
        <f t="shared" si="82"/>
        <v/>
      </c>
      <c r="AM206" s="35" t="str">
        <f t="shared" si="83"/>
        <v/>
      </c>
      <c r="AN206" s="35" t="str">
        <f t="shared" si="84"/>
        <v/>
      </c>
      <c r="AO206" s="35" t="str">
        <f t="shared" si="85"/>
        <v/>
      </c>
      <c r="AP206" s="35" t="str">
        <f>IF(AJ206="","",VLOOKUP(AN206,[1]Sheet11!E:F,2,0))</f>
        <v/>
      </c>
      <c r="AQ206" s="35" t="str">
        <f>IF(AO206="拼单会员","5年",IF(AJ206="","",VLOOKUP(AM206&amp;AP206,[1]Sheet11!$J$3:$K$17,2)))</f>
        <v/>
      </c>
      <c r="AR206" s="35" t="str">
        <f t="shared" si="86"/>
        <v/>
      </c>
      <c r="AS206" s="35" t="str">
        <f t="shared" si="87"/>
        <v/>
      </c>
      <c r="AT206" s="35" t="str">
        <f t="shared" si="88"/>
        <v/>
      </c>
      <c r="AU206" s="35" t="str">
        <f t="shared" si="89"/>
        <v/>
      </c>
      <c r="AV206" s="35" t="str">
        <f t="shared" si="90"/>
        <v/>
      </c>
      <c r="AW206" s="35" t="str">
        <f t="shared" si="91"/>
        <v/>
      </c>
      <c r="AX206" s="35" t="str">
        <f t="shared" si="92"/>
        <v/>
      </c>
      <c r="AY206" s="35" t="str">
        <f>IF(SUMIF('7-市场业绩'!F:F,AC206,'7-市场业绩'!I:I)&gt;0,"学习卡","老结算")</f>
        <v>老结算</v>
      </c>
      <c r="AZ206" s="35" t="str">
        <f t="shared" si="93"/>
        <v/>
      </c>
      <c r="BA206" s="35" t="str">
        <f t="shared" si="94"/>
        <v>无</v>
      </c>
      <c r="BB206" s="35" t="str">
        <f t="shared" si="95"/>
        <v/>
      </c>
      <c r="BC206" s="35" t="str">
        <f t="shared" si="96"/>
        <v/>
      </c>
      <c r="BD206" s="35" t="str">
        <f t="shared" si="97"/>
        <v>无</v>
      </c>
      <c r="BE206" s="35" t="str">
        <f>IFERROR(LOOKUP(1,-FIND({"创始会员","国际领袖课程","国内领袖课程","1期秒杀","游学免费读","买三送二","2折秒杀"},AB206),{"创始会员","国际领袖课程","国内领袖课程","1期秒杀","游学免费读","买三送二","2折秒杀"}),"")</f>
        <v/>
      </c>
      <c r="BH206" s="27">
        <v>42552</v>
      </c>
      <c r="BS206" t="s">
        <v>632</v>
      </c>
    </row>
    <row r="207" spans="1:71" ht="15" customHeight="1">
      <c r="A207" s="31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08"/>
      <c r="M207" s="208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35" t="str">
        <f t="shared" si="74"/>
        <v/>
      </c>
      <c r="AD207" s="36">
        <f t="shared" si="75"/>
        <v>0</v>
      </c>
      <c r="AE207" s="35" t="str">
        <f t="shared" si="76"/>
        <v/>
      </c>
      <c r="AF207" s="24"/>
      <c r="AG207" s="40">
        <f t="shared" si="77"/>
        <v>0</v>
      </c>
      <c r="AH207" s="36">
        <f t="shared" si="78"/>
        <v>0</v>
      </c>
      <c r="AI207" s="36">
        <f t="shared" si="79"/>
        <v>0</v>
      </c>
      <c r="AJ207" s="35" t="str">
        <f t="shared" si="80"/>
        <v/>
      </c>
      <c r="AK207" s="35" t="str">
        <f t="shared" si="81"/>
        <v/>
      </c>
      <c r="AL207" s="35" t="str">
        <f t="shared" si="82"/>
        <v/>
      </c>
      <c r="AM207" s="35" t="str">
        <f t="shared" si="83"/>
        <v/>
      </c>
      <c r="AN207" s="35" t="str">
        <f t="shared" si="84"/>
        <v/>
      </c>
      <c r="AO207" s="35" t="str">
        <f t="shared" si="85"/>
        <v/>
      </c>
      <c r="AP207" s="35" t="str">
        <f>IF(AJ207="","",VLOOKUP(AN207,[1]Sheet11!E:F,2,0))</f>
        <v/>
      </c>
      <c r="AQ207" s="35" t="str">
        <f>IF(AO207="拼单会员","5年",IF(AJ207="","",VLOOKUP(AM207&amp;AP207,[1]Sheet11!$J$3:$K$17,2)))</f>
        <v/>
      </c>
      <c r="AR207" s="35" t="str">
        <f t="shared" si="86"/>
        <v/>
      </c>
      <c r="AS207" s="35" t="str">
        <f t="shared" si="87"/>
        <v/>
      </c>
      <c r="AT207" s="35" t="str">
        <f t="shared" si="88"/>
        <v/>
      </c>
      <c r="AU207" s="35" t="str">
        <f t="shared" si="89"/>
        <v/>
      </c>
      <c r="AV207" s="35" t="str">
        <f t="shared" si="90"/>
        <v/>
      </c>
      <c r="AW207" s="35" t="str">
        <f t="shared" si="91"/>
        <v/>
      </c>
      <c r="AX207" s="35" t="str">
        <f t="shared" si="92"/>
        <v/>
      </c>
      <c r="AY207" s="35" t="str">
        <f>IF(SUMIF('7-市场业绩'!F:F,AC207,'7-市场业绩'!I:I)&gt;0,"学习卡","老结算")</f>
        <v>老结算</v>
      </c>
      <c r="AZ207" s="35" t="str">
        <f t="shared" si="93"/>
        <v/>
      </c>
      <c r="BA207" s="35" t="str">
        <f t="shared" si="94"/>
        <v>无</v>
      </c>
      <c r="BB207" s="35" t="str">
        <f t="shared" si="95"/>
        <v/>
      </c>
      <c r="BC207" s="35" t="str">
        <f t="shared" si="96"/>
        <v/>
      </c>
      <c r="BD207" s="35" t="str">
        <f t="shared" si="97"/>
        <v>无</v>
      </c>
      <c r="BE207" s="35" t="str">
        <f>IFERROR(LOOKUP(1,-FIND({"创始会员","国际领袖课程","国内领袖课程","1期秒杀","游学免费读","买三送二","2折秒杀"},AB207),{"创始会员","国际领袖课程","国内领袖课程","1期秒杀","游学免费读","买三送二","2折秒杀"}),"")</f>
        <v/>
      </c>
      <c r="BH207" s="27">
        <v>42552</v>
      </c>
      <c r="BS207" t="s">
        <v>633</v>
      </c>
    </row>
    <row r="208" spans="1:71" ht="15" customHeight="1">
      <c r="A208" s="31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08"/>
      <c r="M208" s="208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35" t="str">
        <f t="shared" si="74"/>
        <v/>
      </c>
      <c r="AD208" s="36">
        <f t="shared" si="75"/>
        <v>0</v>
      </c>
      <c r="AE208" s="35" t="str">
        <f t="shared" si="76"/>
        <v/>
      </c>
      <c r="AF208" s="24"/>
      <c r="AG208" s="40">
        <f t="shared" si="77"/>
        <v>0</v>
      </c>
      <c r="AH208" s="36">
        <f t="shared" si="78"/>
        <v>0</v>
      </c>
      <c r="AI208" s="36">
        <f t="shared" si="79"/>
        <v>0</v>
      </c>
      <c r="AJ208" s="35" t="str">
        <f t="shared" si="80"/>
        <v/>
      </c>
      <c r="AK208" s="35" t="str">
        <f t="shared" si="81"/>
        <v/>
      </c>
      <c r="AL208" s="35" t="str">
        <f t="shared" si="82"/>
        <v/>
      </c>
      <c r="AM208" s="35" t="str">
        <f t="shared" si="83"/>
        <v/>
      </c>
      <c r="AN208" s="35" t="str">
        <f t="shared" si="84"/>
        <v/>
      </c>
      <c r="AO208" s="35" t="str">
        <f t="shared" si="85"/>
        <v/>
      </c>
      <c r="AP208" s="35" t="str">
        <f>IF(AJ208="","",VLOOKUP(AN208,[1]Sheet11!E:F,2,0))</f>
        <v/>
      </c>
      <c r="AQ208" s="35" t="str">
        <f>IF(AO208="拼单会员","5年",IF(AJ208="","",VLOOKUP(AM208&amp;AP208,[1]Sheet11!$J$3:$K$17,2)))</f>
        <v/>
      </c>
      <c r="AR208" s="35" t="str">
        <f t="shared" si="86"/>
        <v/>
      </c>
      <c r="AS208" s="35" t="str">
        <f t="shared" si="87"/>
        <v/>
      </c>
      <c r="AT208" s="35" t="str">
        <f t="shared" si="88"/>
        <v/>
      </c>
      <c r="AU208" s="35" t="str">
        <f t="shared" si="89"/>
        <v/>
      </c>
      <c r="AV208" s="35" t="str">
        <f t="shared" si="90"/>
        <v/>
      </c>
      <c r="AW208" s="35" t="str">
        <f t="shared" si="91"/>
        <v/>
      </c>
      <c r="AX208" s="35" t="str">
        <f t="shared" si="92"/>
        <v/>
      </c>
      <c r="AY208" s="35" t="str">
        <f>IF(SUMIF('7-市场业绩'!F:F,AC208,'7-市场业绩'!I:I)&gt;0,"学习卡","老结算")</f>
        <v>老结算</v>
      </c>
      <c r="AZ208" s="35" t="str">
        <f t="shared" si="93"/>
        <v/>
      </c>
      <c r="BA208" s="35" t="str">
        <f t="shared" si="94"/>
        <v>无</v>
      </c>
      <c r="BB208" s="35" t="str">
        <f t="shared" si="95"/>
        <v/>
      </c>
      <c r="BC208" s="35" t="str">
        <f t="shared" si="96"/>
        <v/>
      </c>
      <c r="BD208" s="35" t="str">
        <f t="shared" si="97"/>
        <v>无</v>
      </c>
      <c r="BE208" s="35" t="str">
        <f>IFERROR(LOOKUP(1,-FIND({"创始会员","国际领袖课程","国内领袖课程","1期秒杀","游学免费读","买三送二","2折秒杀"},AB208),{"创始会员","国际领袖课程","国内领袖课程","1期秒杀","游学免费读","买三送二","2折秒杀"}),"")</f>
        <v/>
      </c>
      <c r="BH208" s="27">
        <v>42552</v>
      </c>
      <c r="BS208" t="s">
        <v>634</v>
      </c>
    </row>
    <row r="209" spans="1:71" ht="15" customHeight="1">
      <c r="A209" s="31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08"/>
      <c r="M209" s="208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35" t="str">
        <f t="shared" si="74"/>
        <v/>
      </c>
      <c r="AD209" s="36">
        <f t="shared" si="75"/>
        <v>0</v>
      </c>
      <c r="AE209" s="35" t="str">
        <f t="shared" si="76"/>
        <v/>
      </c>
      <c r="AF209" s="24"/>
      <c r="AG209" s="40">
        <f t="shared" si="77"/>
        <v>0</v>
      </c>
      <c r="AH209" s="36">
        <f t="shared" si="78"/>
        <v>0</v>
      </c>
      <c r="AI209" s="36">
        <f t="shared" si="79"/>
        <v>0</v>
      </c>
      <c r="AJ209" s="35" t="str">
        <f t="shared" si="80"/>
        <v/>
      </c>
      <c r="AK209" s="35" t="str">
        <f t="shared" si="81"/>
        <v/>
      </c>
      <c r="AL209" s="35" t="str">
        <f t="shared" si="82"/>
        <v/>
      </c>
      <c r="AM209" s="35" t="str">
        <f t="shared" si="83"/>
        <v/>
      </c>
      <c r="AN209" s="35" t="str">
        <f t="shared" si="84"/>
        <v/>
      </c>
      <c r="AO209" s="35" t="str">
        <f t="shared" si="85"/>
        <v/>
      </c>
      <c r="AP209" s="35" t="str">
        <f>IF(AJ209="","",VLOOKUP(AN209,[1]Sheet11!E:F,2,0))</f>
        <v/>
      </c>
      <c r="AQ209" s="35" t="str">
        <f>IF(AO209="拼单会员","5年",IF(AJ209="","",VLOOKUP(AM209&amp;AP209,[1]Sheet11!$J$3:$K$17,2)))</f>
        <v/>
      </c>
      <c r="AR209" s="35" t="str">
        <f t="shared" si="86"/>
        <v/>
      </c>
      <c r="AS209" s="35" t="str">
        <f t="shared" si="87"/>
        <v/>
      </c>
      <c r="AT209" s="35" t="str">
        <f t="shared" si="88"/>
        <v/>
      </c>
      <c r="AU209" s="35" t="str">
        <f t="shared" si="89"/>
        <v/>
      </c>
      <c r="AV209" s="35" t="str">
        <f t="shared" si="90"/>
        <v/>
      </c>
      <c r="AW209" s="35" t="str">
        <f t="shared" si="91"/>
        <v/>
      </c>
      <c r="AX209" s="35" t="str">
        <f t="shared" si="92"/>
        <v/>
      </c>
      <c r="AY209" s="35" t="str">
        <f>IF(SUMIF('7-市场业绩'!F:F,AC209,'7-市场业绩'!I:I)&gt;0,"学习卡","老结算")</f>
        <v>老结算</v>
      </c>
      <c r="AZ209" s="35" t="str">
        <f t="shared" si="93"/>
        <v/>
      </c>
      <c r="BA209" s="35" t="str">
        <f t="shared" si="94"/>
        <v>无</v>
      </c>
      <c r="BB209" s="35" t="str">
        <f t="shared" si="95"/>
        <v/>
      </c>
      <c r="BC209" s="35" t="str">
        <f t="shared" si="96"/>
        <v/>
      </c>
      <c r="BD209" s="35" t="str">
        <f t="shared" si="97"/>
        <v>无</v>
      </c>
      <c r="BE209" s="35" t="str">
        <f>IFERROR(LOOKUP(1,-FIND({"创始会员","国际领袖课程","国内领袖课程","1期秒杀","游学免费读","买三送二","2折秒杀"},AB209),{"创始会员","国际领袖课程","国内领袖课程","1期秒杀","游学免费读","买三送二","2折秒杀"}),"")</f>
        <v/>
      </c>
      <c r="BH209" s="27">
        <v>42552</v>
      </c>
      <c r="BS209" t="s">
        <v>635</v>
      </c>
    </row>
    <row r="210" spans="1:71" ht="15" customHeight="1">
      <c r="A210" s="31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08"/>
      <c r="M210" s="208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35" t="str">
        <f t="shared" si="74"/>
        <v/>
      </c>
      <c r="AD210" s="36">
        <f t="shared" si="75"/>
        <v>0</v>
      </c>
      <c r="AE210" s="35" t="str">
        <f t="shared" si="76"/>
        <v/>
      </c>
      <c r="AF210" s="24"/>
      <c r="AG210" s="40">
        <f t="shared" si="77"/>
        <v>0</v>
      </c>
      <c r="AH210" s="36">
        <f t="shared" si="78"/>
        <v>0</v>
      </c>
      <c r="AI210" s="36">
        <f t="shared" si="79"/>
        <v>0</v>
      </c>
      <c r="AJ210" s="35" t="str">
        <f t="shared" si="80"/>
        <v/>
      </c>
      <c r="AK210" s="35" t="str">
        <f t="shared" si="81"/>
        <v/>
      </c>
      <c r="AL210" s="35" t="str">
        <f t="shared" si="82"/>
        <v/>
      </c>
      <c r="AM210" s="35" t="str">
        <f t="shared" si="83"/>
        <v/>
      </c>
      <c r="AN210" s="35" t="str">
        <f t="shared" si="84"/>
        <v/>
      </c>
      <c r="AO210" s="35" t="str">
        <f t="shared" si="85"/>
        <v/>
      </c>
      <c r="AP210" s="35" t="str">
        <f>IF(AJ210="","",VLOOKUP(AN210,[1]Sheet11!E:F,2,0))</f>
        <v/>
      </c>
      <c r="AQ210" s="35" t="str">
        <f>IF(AO210="拼单会员","5年",IF(AJ210="","",VLOOKUP(AM210&amp;AP210,[1]Sheet11!$J$3:$K$17,2)))</f>
        <v/>
      </c>
      <c r="AR210" s="35" t="str">
        <f t="shared" si="86"/>
        <v/>
      </c>
      <c r="AS210" s="35" t="str">
        <f t="shared" si="87"/>
        <v/>
      </c>
      <c r="AT210" s="35" t="str">
        <f t="shared" si="88"/>
        <v/>
      </c>
      <c r="AU210" s="35" t="str">
        <f t="shared" si="89"/>
        <v/>
      </c>
      <c r="AV210" s="35" t="str">
        <f t="shared" si="90"/>
        <v/>
      </c>
      <c r="AW210" s="35" t="str">
        <f t="shared" si="91"/>
        <v/>
      </c>
      <c r="AX210" s="35" t="str">
        <f t="shared" si="92"/>
        <v/>
      </c>
      <c r="AY210" s="35" t="str">
        <f>IF(SUMIF('7-市场业绩'!F:F,AC210,'7-市场业绩'!I:I)&gt;0,"学习卡","老结算")</f>
        <v>老结算</v>
      </c>
      <c r="AZ210" s="35" t="str">
        <f t="shared" si="93"/>
        <v/>
      </c>
      <c r="BA210" s="35" t="str">
        <f t="shared" si="94"/>
        <v>无</v>
      </c>
      <c r="BB210" s="35" t="str">
        <f t="shared" si="95"/>
        <v/>
      </c>
      <c r="BC210" s="35" t="str">
        <f t="shared" si="96"/>
        <v/>
      </c>
      <c r="BD210" s="35" t="str">
        <f t="shared" si="97"/>
        <v>无</v>
      </c>
      <c r="BE210" s="35" t="str">
        <f>IFERROR(LOOKUP(1,-FIND({"创始会员","国际领袖课程","国内领袖课程","1期秒杀","游学免费读","买三送二","2折秒杀"},AB210),{"创始会员","国际领袖课程","国内领袖课程","1期秒杀","游学免费读","买三送二","2折秒杀"}),"")</f>
        <v/>
      </c>
      <c r="BH210" s="27">
        <v>42552</v>
      </c>
      <c r="BS210" t="s">
        <v>636</v>
      </c>
    </row>
    <row r="211" spans="1:71" ht="15" customHeight="1">
      <c r="A211" s="31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08"/>
      <c r="M211" s="208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35" t="str">
        <f t="shared" si="74"/>
        <v/>
      </c>
      <c r="AD211" s="36">
        <f t="shared" si="75"/>
        <v>0</v>
      </c>
      <c r="AE211" s="35" t="str">
        <f t="shared" si="76"/>
        <v/>
      </c>
      <c r="AF211" s="24"/>
      <c r="AG211" s="40">
        <f t="shared" si="77"/>
        <v>0</v>
      </c>
      <c r="AH211" s="36">
        <f t="shared" si="78"/>
        <v>0</v>
      </c>
      <c r="AI211" s="36">
        <f t="shared" si="79"/>
        <v>0</v>
      </c>
      <c r="AJ211" s="35" t="str">
        <f t="shared" si="80"/>
        <v/>
      </c>
      <c r="AK211" s="35" t="str">
        <f t="shared" si="81"/>
        <v/>
      </c>
      <c r="AL211" s="35" t="str">
        <f t="shared" si="82"/>
        <v/>
      </c>
      <c r="AM211" s="35" t="str">
        <f t="shared" si="83"/>
        <v/>
      </c>
      <c r="AN211" s="35" t="str">
        <f t="shared" si="84"/>
        <v/>
      </c>
      <c r="AO211" s="35" t="str">
        <f t="shared" si="85"/>
        <v/>
      </c>
      <c r="AP211" s="35" t="str">
        <f>IF(AJ211="","",VLOOKUP(AN211,[1]Sheet11!E:F,2,0))</f>
        <v/>
      </c>
      <c r="AQ211" s="35" t="str">
        <f>IF(AO211="拼单会员","5年",IF(AJ211="","",VLOOKUP(AM211&amp;AP211,[1]Sheet11!$J$3:$K$17,2)))</f>
        <v/>
      </c>
      <c r="AR211" s="35" t="str">
        <f t="shared" si="86"/>
        <v/>
      </c>
      <c r="AS211" s="35" t="str">
        <f t="shared" si="87"/>
        <v/>
      </c>
      <c r="AT211" s="35" t="str">
        <f t="shared" si="88"/>
        <v/>
      </c>
      <c r="AU211" s="35" t="str">
        <f t="shared" si="89"/>
        <v/>
      </c>
      <c r="AV211" s="35" t="str">
        <f t="shared" si="90"/>
        <v/>
      </c>
      <c r="AW211" s="35" t="str">
        <f t="shared" si="91"/>
        <v/>
      </c>
      <c r="AX211" s="35" t="str">
        <f t="shared" si="92"/>
        <v/>
      </c>
      <c r="AY211" s="35" t="str">
        <f>IF(SUMIF('7-市场业绩'!F:F,AC211,'7-市场业绩'!I:I)&gt;0,"学习卡","老结算")</f>
        <v>老结算</v>
      </c>
      <c r="AZ211" s="35" t="str">
        <f t="shared" si="93"/>
        <v/>
      </c>
      <c r="BA211" s="35" t="str">
        <f t="shared" si="94"/>
        <v>无</v>
      </c>
      <c r="BB211" s="35" t="str">
        <f t="shared" si="95"/>
        <v/>
      </c>
      <c r="BC211" s="35" t="str">
        <f t="shared" si="96"/>
        <v/>
      </c>
      <c r="BD211" s="35" t="str">
        <f t="shared" si="97"/>
        <v>无</v>
      </c>
      <c r="BE211" s="35" t="str">
        <f>IFERROR(LOOKUP(1,-FIND({"创始会员","国际领袖课程","国内领袖课程","1期秒杀","游学免费读","买三送二","2折秒杀"},AB211),{"创始会员","国际领袖课程","国内领袖课程","1期秒杀","游学免费读","买三送二","2折秒杀"}),"")</f>
        <v/>
      </c>
      <c r="BH211" s="27">
        <v>42552</v>
      </c>
      <c r="BS211" t="s">
        <v>483</v>
      </c>
    </row>
    <row r="212" spans="1:71" ht="15" customHeight="1">
      <c r="A212" s="31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08"/>
      <c r="M212" s="208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35" t="str">
        <f t="shared" si="74"/>
        <v/>
      </c>
      <c r="AD212" s="36">
        <f t="shared" si="75"/>
        <v>0</v>
      </c>
      <c r="AE212" s="35" t="str">
        <f t="shared" si="76"/>
        <v/>
      </c>
      <c r="AF212" s="24"/>
      <c r="AG212" s="40">
        <f t="shared" si="77"/>
        <v>0</v>
      </c>
      <c r="AH212" s="36">
        <f t="shared" si="78"/>
        <v>0</v>
      </c>
      <c r="AI212" s="36">
        <f t="shared" si="79"/>
        <v>0</v>
      </c>
      <c r="AJ212" s="35" t="str">
        <f t="shared" si="80"/>
        <v/>
      </c>
      <c r="AK212" s="35" t="str">
        <f t="shared" si="81"/>
        <v/>
      </c>
      <c r="AL212" s="35" t="str">
        <f t="shared" si="82"/>
        <v/>
      </c>
      <c r="AM212" s="35" t="str">
        <f t="shared" si="83"/>
        <v/>
      </c>
      <c r="AN212" s="35" t="str">
        <f t="shared" si="84"/>
        <v/>
      </c>
      <c r="AO212" s="35" t="str">
        <f t="shared" si="85"/>
        <v/>
      </c>
      <c r="AP212" s="35" t="str">
        <f>IF(AJ212="","",VLOOKUP(AN212,[1]Sheet11!E:F,2,0))</f>
        <v/>
      </c>
      <c r="AQ212" s="35" t="str">
        <f>IF(AO212="拼单会员","5年",IF(AJ212="","",VLOOKUP(AM212&amp;AP212,[1]Sheet11!$J$3:$K$17,2)))</f>
        <v/>
      </c>
      <c r="AR212" s="35" t="str">
        <f t="shared" si="86"/>
        <v/>
      </c>
      <c r="AS212" s="35" t="str">
        <f t="shared" si="87"/>
        <v/>
      </c>
      <c r="AT212" s="35" t="str">
        <f t="shared" si="88"/>
        <v/>
      </c>
      <c r="AU212" s="35" t="str">
        <f t="shared" si="89"/>
        <v/>
      </c>
      <c r="AV212" s="35" t="str">
        <f t="shared" si="90"/>
        <v/>
      </c>
      <c r="AW212" s="35" t="str">
        <f t="shared" si="91"/>
        <v/>
      </c>
      <c r="AX212" s="35" t="str">
        <f t="shared" si="92"/>
        <v/>
      </c>
      <c r="AY212" s="35" t="str">
        <f>IF(SUMIF('7-市场业绩'!F:F,AC212,'7-市场业绩'!I:I)&gt;0,"学习卡","老结算")</f>
        <v>老结算</v>
      </c>
      <c r="AZ212" s="35" t="str">
        <f t="shared" si="93"/>
        <v/>
      </c>
      <c r="BA212" s="35" t="str">
        <f t="shared" si="94"/>
        <v>无</v>
      </c>
      <c r="BB212" s="35" t="str">
        <f t="shared" si="95"/>
        <v/>
      </c>
      <c r="BC212" s="35" t="str">
        <f t="shared" si="96"/>
        <v/>
      </c>
      <c r="BD212" s="35" t="str">
        <f t="shared" si="97"/>
        <v>无</v>
      </c>
      <c r="BE212" s="35" t="str">
        <f>IFERROR(LOOKUP(1,-FIND({"创始会员","国际领袖课程","国内领袖课程","1期秒杀","游学免费读","买三送二","2折秒杀"},AB212),{"创始会员","国际领袖课程","国内领袖课程","1期秒杀","游学免费读","买三送二","2折秒杀"}),"")</f>
        <v/>
      </c>
      <c r="BH212" s="27">
        <v>42552</v>
      </c>
      <c r="BS212" t="s">
        <v>637</v>
      </c>
    </row>
    <row r="213" spans="1:71" ht="15" customHeight="1">
      <c r="A213" s="31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08"/>
      <c r="M213" s="208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35" t="str">
        <f t="shared" si="74"/>
        <v/>
      </c>
      <c r="AD213" s="36">
        <f t="shared" si="75"/>
        <v>0</v>
      </c>
      <c r="AE213" s="35" t="str">
        <f t="shared" si="76"/>
        <v/>
      </c>
      <c r="AF213" s="24"/>
      <c r="AG213" s="40">
        <f t="shared" si="77"/>
        <v>0</v>
      </c>
      <c r="AH213" s="36">
        <f t="shared" si="78"/>
        <v>0</v>
      </c>
      <c r="AI213" s="36">
        <f t="shared" si="79"/>
        <v>0</v>
      </c>
      <c r="AJ213" s="35" t="str">
        <f t="shared" si="80"/>
        <v/>
      </c>
      <c r="AK213" s="35" t="str">
        <f t="shared" si="81"/>
        <v/>
      </c>
      <c r="AL213" s="35" t="str">
        <f t="shared" si="82"/>
        <v/>
      </c>
      <c r="AM213" s="35" t="str">
        <f t="shared" si="83"/>
        <v/>
      </c>
      <c r="AN213" s="35" t="str">
        <f t="shared" si="84"/>
        <v/>
      </c>
      <c r="AO213" s="35" t="str">
        <f t="shared" si="85"/>
        <v/>
      </c>
      <c r="AP213" s="35" t="str">
        <f>IF(AJ213="","",VLOOKUP(AN213,[1]Sheet11!E:F,2,0))</f>
        <v/>
      </c>
      <c r="AQ213" s="35" t="str">
        <f>IF(AO213="拼单会员","5年",IF(AJ213="","",VLOOKUP(AM213&amp;AP213,[1]Sheet11!$J$3:$K$17,2)))</f>
        <v/>
      </c>
      <c r="AR213" s="35" t="str">
        <f t="shared" si="86"/>
        <v/>
      </c>
      <c r="AS213" s="35" t="str">
        <f t="shared" si="87"/>
        <v/>
      </c>
      <c r="AT213" s="35" t="str">
        <f t="shared" si="88"/>
        <v/>
      </c>
      <c r="AU213" s="35" t="str">
        <f t="shared" si="89"/>
        <v/>
      </c>
      <c r="AV213" s="35" t="str">
        <f t="shared" si="90"/>
        <v/>
      </c>
      <c r="AW213" s="35" t="str">
        <f t="shared" si="91"/>
        <v/>
      </c>
      <c r="AX213" s="35" t="str">
        <f t="shared" si="92"/>
        <v/>
      </c>
      <c r="AY213" s="35" t="str">
        <f>IF(SUMIF('7-市场业绩'!F:F,AC213,'7-市场业绩'!I:I)&gt;0,"学习卡","老结算")</f>
        <v>老结算</v>
      </c>
      <c r="AZ213" s="35" t="str">
        <f t="shared" si="93"/>
        <v/>
      </c>
      <c r="BA213" s="35" t="str">
        <f t="shared" si="94"/>
        <v>无</v>
      </c>
      <c r="BB213" s="35" t="str">
        <f t="shared" si="95"/>
        <v/>
      </c>
      <c r="BC213" s="35" t="str">
        <f t="shared" si="96"/>
        <v/>
      </c>
      <c r="BD213" s="35" t="str">
        <f t="shared" si="97"/>
        <v>无</v>
      </c>
      <c r="BE213" s="35" t="str">
        <f>IFERROR(LOOKUP(1,-FIND({"创始会员","国际领袖课程","国内领袖课程","1期秒杀","游学免费读","买三送二","2折秒杀"},AB213),{"创始会员","国际领袖课程","国内领袖课程","1期秒杀","游学免费读","买三送二","2折秒杀"}),"")</f>
        <v/>
      </c>
      <c r="BH213" s="27">
        <v>42552</v>
      </c>
      <c r="BS213" t="s">
        <v>483</v>
      </c>
    </row>
    <row r="214" spans="1:71" ht="15" customHeight="1">
      <c r="A214" s="31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08"/>
      <c r="M214" s="208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35" t="str">
        <f t="shared" si="74"/>
        <v/>
      </c>
      <c r="AD214" s="36">
        <f t="shared" si="75"/>
        <v>0</v>
      </c>
      <c r="AE214" s="35" t="str">
        <f t="shared" si="76"/>
        <v/>
      </c>
      <c r="AF214" s="24"/>
      <c r="AG214" s="40">
        <f t="shared" si="77"/>
        <v>0</v>
      </c>
      <c r="AH214" s="36">
        <f t="shared" si="78"/>
        <v>0</v>
      </c>
      <c r="AI214" s="36">
        <f t="shared" si="79"/>
        <v>0</v>
      </c>
      <c r="AJ214" s="35" t="str">
        <f t="shared" si="80"/>
        <v/>
      </c>
      <c r="AK214" s="35" t="str">
        <f t="shared" si="81"/>
        <v/>
      </c>
      <c r="AL214" s="35" t="str">
        <f t="shared" si="82"/>
        <v/>
      </c>
      <c r="AM214" s="35" t="str">
        <f t="shared" si="83"/>
        <v/>
      </c>
      <c r="AN214" s="35" t="str">
        <f t="shared" si="84"/>
        <v/>
      </c>
      <c r="AO214" s="35" t="str">
        <f t="shared" si="85"/>
        <v/>
      </c>
      <c r="AP214" s="35" t="str">
        <f>IF(AJ214="","",VLOOKUP(AN214,[1]Sheet11!E:F,2,0))</f>
        <v/>
      </c>
      <c r="AQ214" s="35" t="str">
        <f>IF(AO214="拼单会员","5年",IF(AJ214="","",VLOOKUP(AM214&amp;AP214,[1]Sheet11!$J$3:$K$17,2)))</f>
        <v/>
      </c>
      <c r="AR214" s="35" t="str">
        <f t="shared" si="86"/>
        <v/>
      </c>
      <c r="AS214" s="35" t="str">
        <f t="shared" si="87"/>
        <v/>
      </c>
      <c r="AT214" s="35" t="str">
        <f t="shared" si="88"/>
        <v/>
      </c>
      <c r="AU214" s="35" t="str">
        <f t="shared" si="89"/>
        <v/>
      </c>
      <c r="AV214" s="35" t="str">
        <f t="shared" si="90"/>
        <v/>
      </c>
      <c r="AW214" s="35" t="str">
        <f t="shared" si="91"/>
        <v/>
      </c>
      <c r="AX214" s="35" t="str">
        <f t="shared" si="92"/>
        <v/>
      </c>
      <c r="AY214" s="35" t="str">
        <f>IF(SUMIF('7-市场业绩'!F:F,AC214,'7-市场业绩'!I:I)&gt;0,"学习卡","老结算")</f>
        <v>老结算</v>
      </c>
      <c r="AZ214" s="35" t="str">
        <f t="shared" si="93"/>
        <v/>
      </c>
      <c r="BA214" s="35" t="str">
        <f t="shared" si="94"/>
        <v>无</v>
      </c>
      <c r="BB214" s="35" t="str">
        <f t="shared" si="95"/>
        <v/>
      </c>
      <c r="BC214" s="35" t="str">
        <f t="shared" si="96"/>
        <v/>
      </c>
      <c r="BD214" s="35" t="str">
        <f t="shared" si="97"/>
        <v>无</v>
      </c>
      <c r="BE214" s="35" t="str">
        <f>IFERROR(LOOKUP(1,-FIND({"创始会员","国际领袖课程","国内领袖课程","1期秒杀","游学免费读","买三送二","2折秒杀"},AB214),{"创始会员","国际领袖课程","国内领袖课程","1期秒杀","游学免费读","买三送二","2折秒杀"}),"")</f>
        <v/>
      </c>
      <c r="BH214" s="27">
        <v>42552</v>
      </c>
      <c r="BS214" t="s">
        <v>638</v>
      </c>
    </row>
    <row r="215" spans="1:71" ht="15" customHeight="1">
      <c r="A215" s="31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08"/>
      <c r="M215" s="208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35" t="str">
        <f t="shared" si="74"/>
        <v/>
      </c>
      <c r="AD215" s="36">
        <f t="shared" si="75"/>
        <v>0</v>
      </c>
      <c r="AE215" s="35" t="str">
        <f t="shared" si="76"/>
        <v/>
      </c>
      <c r="AF215" s="24"/>
      <c r="AG215" s="40">
        <f t="shared" si="77"/>
        <v>0</v>
      </c>
      <c r="AH215" s="36">
        <f t="shared" si="78"/>
        <v>0</v>
      </c>
      <c r="AI215" s="36">
        <f t="shared" si="79"/>
        <v>0</v>
      </c>
      <c r="AJ215" s="35" t="str">
        <f t="shared" si="80"/>
        <v/>
      </c>
      <c r="AK215" s="35" t="str">
        <f t="shared" si="81"/>
        <v/>
      </c>
      <c r="AL215" s="35" t="str">
        <f t="shared" si="82"/>
        <v/>
      </c>
      <c r="AM215" s="35" t="str">
        <f t="shared" si="83"/>
        <v/>
      </c>
      <c r="AN215" s="35" t="str">
        <f t="shared" si="84"/>
        <v/>
      </c>
      <c r="AO215" s="35" t="str">
        <f t="shared" si="85"/>
        <v/>
      </c>
      <c r="AP215" s="35" t="str">
        <f>IF(AJ215="","",VLOOKUP(AN215,[1]Sheet11!E:F,2,0))</f>
        <v/>
      </c>
      <c r="AQ215" s="35" t="str">
        <f>IF(AO215="拼单会员","5年",IF(AJ215="","",VLOOKUP(AM215&amp;AP215,[1]Sheet11!$J$3:$K$17,2)))</f>
        <v/>
      </c>
      <c r="AR215" s="35" t="str">
        <f t="shared" si="86"/>
        <v/>
      </c>
      <c r="AS215" s="35" t="str">
        <f t="shared" si="87"/>
        <v/>
      </c>
      <c r="AT215" s="35" t="str">
        <f t="shared" si="88"/>
        <v/>
      </c>
      <c r="AU215" s="35" t="str">
        <f t="shared" si="89"/>
        <v/>
      </c>
      <c r="AV215" s="35" t="str">
        <f t="shared" si="90"/>
        <v/>
      </c>
      <c r="AW215" s="35" t="str">
        <f t="shared" si="91"/>
        <v/>
      </c>
      <c r="AX215" s="35" t="str">
        <f t="shared" si="92"/>
        <v/>
      </c>
      <c r="AY215" s="35" t="str">
        <f>IF(SUMIF('7-市场业绩'!F:F,AC215,'7-市场业绩'!I:I)&gt;0,"学习卡","老结算")</f>
        <v>老结算</v>
      </c>
      <c r="AZ215" s="35" t="str">
        <f t="shared" si="93"/>
        <v/>
      </c>
      <c r="BA215" s="35" t="str">
        <f t="shared" si="94"/>
        <v>无</v>
      </c>
      <c r="BB215" s="35" t="str">
        <f t="shared" si="95"/>
        <v/>
      </c>
      <c r="BC215" s="35" t="str">
        <f t="shared" si="96"/>
        <v/>
      </c>
      <c r="BD215" s="35" t="str">
        <f t="shared" si="97"/>
        <v>无</v>
      </c>
      <c r="BE215" s="35" t="str">
        <f>IFERROR(LOOKUP(1,-FIND({"创始会员","国际领袖课程","国内领袖课程","1期秒杀","游学免费读","买三送二","2折秒杀"},AB215),{"创始会员","国际领袖课程","国内领袖课程","1期秒杀","游学免费读","买三送二","2折秒杀"}),"")</f>
        <v/>
      </c>
      <c r="BH215" s="27">
        <v>42552</v>
      </c>
      <c r="BS215" t="s">
        <v>616</v>
      </c>
    </row>
    <row r="216" spans="1:71" ht="15" customHeight="1">
      <c r="A216" s="31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08"/>
      <c r="M216" s="208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35" t="str">
        <f t="shared" si="74"/>
        <v/>
      </c>
      <c r="AD216" s="36">
        <f t="shared" si="75"/>
        <v>0</v>
      </c>
      <c r="AE216" s="35" t="str">
        <f t="shared" si="76"/>
        <v/>
      </c>
      <c r="AF216" s="24"/>
      <c r="AG216" s="40">
        <f t="shared" si="77"/>
        <v>0</v>
      </c>
      <c r="AH216" s="36">
        <f t="shared" si="78"/>
        <v>0</v>
      </c>
      <c r="AI216" s="36">
        <f t="shared" si="79"/>
        <v>0</v>
      </c>
      <c r="AJ216" s="35" t="str">
        <f t="shared" si="80"/>
        <v/>
      </c>
      <c r="AK216" s="35" t="str">
        <f t="shared" si="81"/>
        <v/>
      </c>
      <c r="AL216" s="35" t="str">
        <f t="shared" si="82"/>
        <v/>
      </c>
      <c r="AM216" s="35" t="str">
        <f t="shared" si="83"/>
        <v/>
      </c>
      <c r="AN216" s="35" t="str">
        <f t="shared" si="84"/>
        <v/>
      </c>
      <c r="AO216" s="35" t="str">
        <f t="shared" si="85"/>
        <v/>
      </c>
      <c r="AP216" s="35" t="str">
        <f>IF(AJ216="","",VLOOKUP(AN216,[1]Sheet11!E:F,2,0))</f>
        <v/>
      </c>
      <c r="AQ216" s="35" t="str">
        <f>IF(AO216="拼单会员","5年",IF(AJ216="","",VLOOKUP(AM216&amp;AP216,[1]Sheet11!$J$3:$K$17,2)))</f>
        <v/>
      </c>
      <c r="AR216" s="35" t="str">
        <f t="shared" si="86"/>
        <v/>
      </c>
      <c r="AS216" s="35" t="str">
        <f t="shared" si="87"/>
        <v/>
      </c>
      <c r="AT216" s="35" t="str">
        <f t="shared" si="88"/>
        <v/>
      </c>
      <c r="AU216" s="35" t="str">
        <f t="shared" si="89"/>
        <v/>
      </c>
      <c r="AV216" s="35" t="str">
        <f t="shared" si="90"/>
        <v/>
      </c>
      <c r="AW216" s="35" t="str">
        <f t="shared" si="91"/>
        <v/>
      </c>
      <c r="AX216" s="35" t="str">
        <f t="shared" si="92"/>
        <v/>
      </c>
      <c r="AY216" s="35" t="str">
        <f>IF(SUMIF('7-市场业绩'!F:F,AC216,'7-市场业绩'!I:I)&gt;0,"学习卡","老结算")</f>
        <v>老结算</v>
      </c>
      <c r="AZ216" s="35" t="str">
        <f t="shared" si="93"/>
        <v/>
      </c>
      <c r="BA216" s="35" t="str">
        <f t="shared" si="94"/>
        <v>无</v>
      </c>
      <c r="BB216" s="35" t="str">
        <f t="shared" si="95"/>
        <v/>
      </c>
      <c r="BC216" s="35" t="str">
        <f t="shared" si="96"/>
        <v/>
      </c>
      <c r="BD216" s="35" t="str">
        <f t="shared" si="97"/>
        <v>无</v>
      </c>
      <c r="BE216" s="35" t="str">
        <f>IFERROR(LOOKUP(1,-FIND({"创始会员","国际领袖课程","国内领袖课程","1期秒杀","游学免费读","买三送二","2折秒杀"},AB216),{"创始会员","国际领袖课程","国内领袖课程","1期秒杀","游学免费读","买三送二","2折秒杀"}),"")</f>
        <v/>
      </c>
      <c r="BH216" s="27">
        <v>42552</v>
      </c>
      <c r="BS216" t="s">
        <v>639</v>
      </c>
    </row>
    <row r="217" spans="1:71" ht="15" customHeight="1">
      <c r="A217" s="31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08"/>
      <c r="M217" s="208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35" t="str">
        <f t="shared" si="74"/>
        <v/>
      </c>
      <c r="AD217" s="36">
        <f t="shared" si="75"/>
        <v>0</v>
      </c>
      <c r="AE217" s="35" t="str">
        <f t="shared" si="76"/>
        <v/>
      </c>
      <c r="AF217" s="24"/>
      <c r="AG217" s="40">
        <f t="shared" si="77"/>
        <v>0</v>
      </c>
      <c r="AH217" s="36">
        <f t="shared" si="78"/>
        <v>0</v>
      </c>
      <c r="AI217" s="36">
        <f t="shared" si="79"/>
        <v>0</v>
      </c>
      <c r="AJ217" s="35" t="str">
        <f t="shared" si="80"/>
        <v/>
      </c>
      <c r="AK217" s="35" t="str">
        <f t="shared" si="81"/>
        <v/>
      </c>
      <c r="AL217" s="35" t="str">
        <f t="shared" si="82"/>
        <v/>
      </c>
      <c r="AM217" s="35" t="str">
        <f t="shared" si="83"/>
        <v/>
      </c>
      <c r="AN217" s="35" t="str">
        <f t="shared" si="84"/>
        <v/>
      </c>
      <c r="AO217" s="35" t="str">
        <f t="shared" si="85"/>
        <v/>
      </c>
      <c r="AP217" s="35" t="str">
        <f>IF(AJ217="","",VLOOKUP(AN217,[1]Sheet11!E:F,2,0))</f>
        <v/>
      </c>
      <c r="AQ217" s="35" t="str">
        <f>IF(AO217="拼单会员","5年",IF(AJ217="","",VLOOKUP(AM217&amp;AP217,[1]Sheet11!$J$3:$K$17,2)))</f>
        <v/>
      </c>
      <c r="AR217" s="35" t="str">
        <f t="shared" si="86"/>
        <v/>
      </c>
      <c r="AS217" s="35" t="str">
        <f t="shared" si="87"/>
        <v/>
      </c>
      <c r="AT217" s="35" t="str">
        <f t="shared" si="88"/>
        <v/>
      </c>
      <c r="AU217" s="35" t="str">
        <f t="shared" si="89"/>
        <v/>
      </c>
      <c r="AV217" s="35" t="str">
        <f t="shared" si="90"/>
        <v/>
      </c>
      <c r="AW217" s="35" t="str">
        <f t="shared" si="91"/>
        <v/>
      </c>
      <c r="AX217" s="35" t="str">
        <f t="shared" si="92"/>
        <v/>
      </c>
      <c r="AY217" s="35" t="str">
        <f>IF(SUMIF('7-市场业绩'!F:F,AC217,'7-市场业绩'!I:I)&gt;0,"学习卡","老结算")</f>
        <v>老结算</v>
      </c>
      <c r="AZ217" s="35" t="str">
        <f t="shared" si="93"/>
        <v/>
      </c>
      <c r="BA217" s="35" t="str">
        <f t="shared" si="94"/>
        <v>无</v>
      </c>
      <c r="BB217" s="35" t="str">
        <f t="shared" si="95"/>
        <v/>
      </c>
      <c r="BC217" s="35" t="str">
        <f t="shared" si="96"/>
        <v/>
      </c>
      <c r="BD217" s="35" t="str">
        <f t="shared" si="97"/>
        <v>无</v>
      </c>
      <c r="BE217" s="35" t="str">
        <f>IFERROR(LOOKUP(1,-FIND({"创始会员","国际领袖课程","国内领袖课程","1期秒杀","游学免费读","买三送二","2折秒杀"},AB217),{"创始会员","国际领袖课程","国内领袖课程","1期秒杀","游学免费读","买三送二","2折秒杀"}),"")</f>
        <v/>
      </c>
      <c r="BH217" s="27">
        <v>42552</v>
      </c>
      <c r="BS217" t="s">
        <v>640</v>
      </c>
    </row>
    <row r="218" spans="1:71" ht="15" customHeight="1">
      <c r="A218" s="31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08"/>
      <c r="M218" s="208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35" t="str">
        <f t="shared" si="74"/>
        <v/>
      </c>
      <c r="AD218" s="36">
        <f t="shared" si="75"/>
        <v>0</v>
      </c>
      <c r="AE218" s="35" t="str">
        <f t="shared" si="76"/>
        <v/>
      </c>
      <c r="AF218" s="24"/>
      <c r="AG218" s="40">
        <f t="shared" si="77"/>
        <v>0</v>
      </c>
      <c r="AH218" s="36">
        <f t="shared" si="78"/>
        <v>0</v>
      </c>
      <c r="AI218" s="36">
        <f t="shared" si="79"/>
        <v>0</v>
      </c>
      <c r="AJ218" s="35" t="str">
        <f t="shared" si="80"/>
        <v/>
      </c>
      <c r="AK218" s="35" t="str">
        <f t="shared" si="81"/>
        <v/>
      </c>
      <c r="AL218" s="35" t="str">
        <f t="shared" si="82"/>
        <v/>
      </c>
      <c r="AM218" s="35" t="str">
        <f t="shared" si="83"/>
        <v/>
      </c>
      <c r="AN218" s="35" t="str">
        <f t="shared" si="84"/>
        <v/>
      </c>
      <c r="AO218" s="35" t="str">
        <f t="shared" si="85"/>
        <v/>
      </c>
      <c r="AP218" s="35" t="str">
        <f>IF(AJ218="","",VLOOKUP(AN218,[1]Sheet11!E:F,2,0))</f>
        <v/>
      </c>
      <c r="AQ218" s="35" t="str">
        <f>IF(AO218="拼单会员","5年",IF(AJ218="","",VLOOKUP(AM218&amp;AP218,[1]Sheet11!$J$3:$K$17,2)))</f>
        <v/>
      </c>
      <c r="AR218" s="35" t="str">
        <f t="shared" si="86"/>
        <v/>
      </c>
      <c r="AS218" s="35" t="str">
        <f t="shared" si="87"/>
        <v/>
      </c>
      <c r="AT218" s="35" t="str">
        <f t="shared" si="88"/>
        <v/>
      </c>
      <c r="AU218" s="35" t="str">
        <f t="shared" si="89"/>
        <v/>
      </c>
      <c r="AV218" s="35" t="str">
        <f t="shared" si="90"/>
        <v/>
      </c>
      <c r="AW218" s="35" t="str">
        <f t="shared" si="91"/>
        <v/>
      </c>
      <c r="AX218" s="35" t="str">
        <f t="shared" si="92"/>
        <v/>
      </c>
      <c r="AY218" s="35" t="str">
        <f>IF(SUMIF('7-市场业绩'!F:F,AC218,'7-市场业绩'!I:I)&gt;0,"学习卡","老结算")</f>
        <v>老结算</v>
      </c>
      <c r="AZ218" s="35" t="str">
        <f t="shared" si="93"/>
        <v/>
      </c>
      <c r="BA218" s="35" t="str">
        <f t="shared" si="94"/>
        <v>无</v>
      </c>
      <c r="BB218" s="35" t="str">
        <f t="shared" si="95"/>
        <v/>
      </c>
      <c r="BC218" s="35" t="str">
        <f t="shared" si="96"/>
        <v/>
      </c>
      <c r="BD218" s="35" t="str">
        <f t="shared" si="97"/>
        <v>无</v>
      </c>
      <c r="BE218" s="35" t="str">
        <f>IFERROR(LOOKUP(1,-FIND({"创始会员","国际领袖课程","国内领袖课程","1期秒杀","游学免费读","买三送二","2折秒杀"},AB218),{"创始会员","国际领袖课程","国内领袖课程","1期秒杀","游学免费读","买三送二","2折秒杀"}),"")</f>
        <v/>
      </c>
      <c r="BH218" s="27">
        <v>42552</v>
      </c>
      <c r="BS218" t="s">
        <v>641</v>
      </c>
    </row>
    <row r="219" spans="1:71" ht="15" customHeight="1">
      <c r="A219" s="31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08"/>
      <c r="M219" s="208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35" t="str">
        <f t="shared" si="74"/>
        <v/>
      </c>
      <c r="AD219" s="36">
        <f t="shared" si="75"/>
        <v>0</v>
      </c>
      <c r="AE219" s="35" t="str">
        <f t="shared" si="76"/>
        <v/>
      </c>
      <c r="AF219" s="24"/>
      <c r="AG219" s="40">
        <f t="shared" si="77"/>
        <v>0</v>
      </c>
      <c r="AH219" s="36">
        <f t="shared" si="78"/>
        <v>0</v>
      </c>
      <c r="AI219" s="36">
        <f t="shared" si="79"/>
        <v>0</v>
      </c>
      <c r="AJ219" s="35" t="str">
        <f t="shared" si="80"/>
        <v/>
      </c>
      <c r="AK219" s="35" t="str">
        <f t="shared" si="81"/>
        <v/>
      </c>
      <c r="AL219" s="35" t="str">
        <f t="shared" si="82"/>
        <v/>
      </c>
      <c r="AM219" s="35" t="str">
        <f t="shared" si="83"/>
        <v/>
      </c>
      <c r="AN219" s="35" t="str">
        <f t="shared" si="84"/>
        <v/>
      </c>
      <c r="AO219" s="35" t="str">
        <f t="shared" si="85"/>
        <v/>
      </c>
      <c r="AP219" s="35" t="str">
        <f>IF(AJ219="","",VLOOKUP(AN219,[1]Sheet11!E:F,2,0))</f>
        <v/>
      </c>
      <c r="AQ219" s="35" t="str">
        <f>IF(AO219="拼单会员","5年",IF(AJ219="","",VLOOKUP(AM219&amp;AP219,[1]Sheet11!$J$3:$K$17,2)))</f>
        <v/>
      </c>
      <c r="AR219" s="35" t="str">
        <f t="shared" si="86"/>
        <v/>
      </c>
      <c r="AS219" s="35" t="str">
        <f t="shared" si="87"/>
        <v/>
      </c>
      <c r="AT219" s="35" t="str">
        <f t="shared" si="88"/>
        <v/>
      </c>
      <c r="AU219" s="35" t="str">
        <f t="shared" si="89"/>
        <v/>
      </c>
      <c r="AV219" s="35" t="str">
        <f t="shared" si="90"/>
        <v/>
      </c>
      <c r="AW219" s="35" t="str">
        <f t="shared" si="91"/>
        <v/>
      </c>
      <c r="AX219" s="35" t="str">
        <f t="shared" si="92"/>
        <v/>
      </c>
      <c r="AY219" s="35" t="str">
        <f>IF(SUMIF('7-市场业绩'!F:F,AC219,'7-市场业绩'!I:I)&gt;0,"学习卡","老结算")</f>
        <v>老结算</v>
      </c>
      <c r="AZ219" s="35" t="str">
        <f t="shared" si="93"/>
        <v/>
      </c>
      <c r="BA219" s="35" t="str">
        <f t="shared" si="94"/>
        <v>无</v>
      </c>
      <c r="BB219" s="35" t="str">
        <f t="shared" si="95"/>
        <v/>
      </c>
      <c r="BC219" s="35" t="str">
        <f t="shared" si="96"/>
        <v/>
      </c>
      <c r="BD219" s="35" t="str">
        <f t="shared" si="97"/>
        <v>无</v>
      </c>
      <c r="BE219" s="35" t="str">
        <f>IFERROR(LOOKUP(1,-FIND({"创始会员","国际领袖课程","国内领袖课程","1期秒杀","游学免费读","买三送二","2折秒杀"},AB219),{"创始会员","国际领袖课程","国内领袖课程","1期秒杀","游学免费读","买三送二","2折秒杀"}),"")</f>
        <v/>
      </c>
      <c r="BH219" s="27">
        <v>42552</v>
      </c>
      <c r="BS219" t="s">
        <v>642</v>
      </c>
    </row>
    <row r="220" spans="1:71" ht="15" customHeight="1">
      <c r="A220" s="31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08"/>
      <c r="M220" s="208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35" t="str">
        <f t="shared" si="74"/>
        <v/>
      </c>
      <c r="AD220" s="36">
        <f t="shared" si="75"/>
        <v>0</v>
      </c>
      <c r="AE220" s="35" t="str">
        <f t="shared" si="76"/>
        <v/>
      </c>
      <c r="AF220" s="24"/>
      <c r="AG220" s="40">
        <f t="shared" si="77"/>
        <v>0</v>
      </c>
      <c r="AH220" s="36">
        <f t="shared" si="78"/>
        <v>0</v>
      </c>
      <c r="AI220" s="36">
        <f t="shared" si="79"/>
        <v>0</v>
      </c>
      <c r="AJ220" s="35" t="str">
        <f t="shared" si="80"/>
        <v/>
      </c>
      <c r="AK220" s="35" t="str">
        <f t="shared" si="81"/>
        <v/>
      </c>
      <c r="AL220" s="35" t="str">
        <f t="shared" si="82"/>
        <v/>
      </c>
      <c r="AM220" s="35" t="str">
        <f t="shared" si="83"/>
        <v/>
      </c>
      <c r="AN220" s="35" t="str">
        <f t="shared" si="84"/>
        <v/>
      </c>
      <c r="AO220" s="35" t="str">
        <f t="shared" si="85"/>
        <v/>
      </c>
      <c r="AP220" s="35" t="str">
        <f>IF(AJ220="","",VLOOKUP(AN220,[1]Sheet11!E:F,2,0))</f>
        <v/>
      </c>
      <c r="AQ220" s="35" t="str">
        <f>IF(AO220="拼单会员","5年",IF(AJ220="","",VLOOKUP(AM220&amp;AP220,[1]Sheet11!$J$3:$K$17,2)))</f>
        <v/>
      </c>
      <c r="AR220" s="35" t="str">
        <f t="shared" si="86"/>
        <v/>
      </c>
      <c r="AS220" s="35" t="str">
        <f t="shared" si="87"/>
        <v/>
      </c>
      <c r="AT220" s="35" t="str">
        <f t="shared" si="88"/>
        <v/>
      </c>
      <c r="AU220" s="35" t="str">
        <f t="shared" si="89"/>
        <v/>
      </c>
      <c r="AV220" s="35" t="str">
        <f t="shared" si="90"/>
        <v/>
      </c>
      <c r="AW220" s="35" t="str">
        <f t="shared" si="91"/>
        <v/>
      </c>
      <c r="AX220" s="35" t="str">
        <f t="shared" si="92"/>
        <v/>
      </c>
      <c r="AY220" s="35" t="str">
        <f>IF(SUMIF('7-市场业绩'!F:F,AC220,'7-市场业绩'!I:I)&gt;0,"学习卡","老结算")</f>
        <v>老结算</v>
      </c>
      <c r="AZ220" s="35" t="str">
        <f t="shared" si="93"/>
        <v/>
      </c>
      <c r="BA220" s="35" t="str">
        <f t="shared" si="94"/>
        <v>无</v>
      </c>
      <c r="BB220" s="35" t="str">
        <f t="shared" si="95"/>
        <v/>
      </c>
      <c r="BC220" s="35" t="str">
        <f t="shared" si="96"/>
        <v/>
      </c>
      <c r="BD220" s="35" t="str">
        <f t="shared" si="97"/>
        <v>无</v>
      </c>
      <c r="BE220" s="35" t="str">
        <f>IFERROR(LOOKUP(1,-FIND({"创始会员","国际领袖课程","国内领袖课程","1期秒杀","游学免费读","买三送二","2折秒杀"},AB220),{"创始会员","国际领袖课程","国内领袖课程","1期秒杀","游学免费读","买三送二","2折秒杀"}),"")</f>
        <v/>
      </c>
      <c r="BH220" s="27">
        <v>42552</v>
      </c>
      <c r="BS220" t="s">
        <v>11</v>
      </c>
    </row>
    <row r="221" spans="1:71" ht="15" customHeight="1">
      <c r="A221" s="31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08"/>
      <c r="M221" s="208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35" t="str">
        <f t="shared" si="74"/>
        <v/>
      </c>
      <c r="AD221" s="36">
        <f t="shared" si="75"/>
        <v>0</v>
      </c>
      <c r="AE221" s="35" t="str">
        <f t="shared" si="76"/>
        <v/>
      </c>
      <c r="AF221" s="24"/>
      <c r="AG221" s="40">
        <f t="shared" si="77"/>
        <v>0</v>
      </c>
      <c r="AH221" s="36">
        <f t="shared" si="78"/>
        <v>0</v>
      </c>
      <c r="AI221" s="36">
        <f t="shared" si="79"/>
        <v>0</v>
      </c>
      <c r="AJ221" s="35" t="str">
        <f t="shared" si="80"/>
        <v/>
      </c>
      <c r="AK221" s="35" t="str">
        <f t="shared" si="81"/>
        <v/>
      </c>
      <c r="AL221" s="35" t="str">
        <f t="shared" si="82"/>
        <v/>
      </c>
      <c r="AM221" s="35" t="str">
        <f t="shared" si="83"/>
        <v/>
      </c>
      <c r="AN221" s="35" t="str">
        <f t="shared" si="84"/>
        <v/>
      </c>
      <c r="AO221" s="35" t="str">
        <f t="shared" si="85"/>
        <v/>
      </c>
      <c r="AP221" s="35" t="str">
        <f>IF(AJ221="","",VLOOKUP(AN221,[1]Sheet11!E:F,2,0))</f>
        <v/>
      </c>
      <c r="AQ221" s="35" t="str">
        <f>IF(AO221="拼单会员","5年",IF(AJ221="","",VLOOKUP(AM221&amp;AP221,[1]Sheet11!$J$3:$K$17,2)))</f>
        <v/>
      </c>
      <c r="AR221" s="35" t="str">
        <f t="shared" si="86"/>
        <v/>
      </c>
      <c r="AS221" s="35" t="str">
        <f t="shared" si="87"/>
        <v/>
      </c>
      <c r="AT221" s="35" t="str">
        <f t="shared" si="88"/>
        <v/>
      </c>
      <c r="AU221" s="35" t="str">
        <f t="shared" si="89"/>
        <v/>
      </c>
      <c r="AV221" s="35" t="str">
        <f t="shared" si="90"/>
        <v/>
      </c>
      <c r="AW221" s="35" t="str">
        <f t="shared" si="91"/>
        <v/>
      </c>
      <c r="AX221" s="35" t="str">
        <f t="shared" si="92"/>
        <v/>
      </c>
      <c r="AY221" s="35" t="str">
        <f>IF(SUMIF('7-市场业绩'!F:F,AC221,'7-市场业绩'!I:I)&gt;0,"学习卡","老结算")</f>
        <v>老结算</v>
      </c>
      <c r="AZ221" s="35" t="str">
        <f t="shared" si="93"/>
        <v/>
      </c>
      <c r="BA221" s="35" t="str">
        <f t="shared" si="94"/>
        <v>无</v>
      </c>
      <c r="BB221" s="35" t="str">
        <f t="shared" si="95"/>
        <v/>
      </c>
      <c r="BC221" s="35" t="str">
        <f t="shared" si="96"/>
        <v/>
      </c>
      <c r="BD221" s="35" t="str">
        <f t="shared" si="97"/>
        <v>无</v>
      </c>
      <c r="BE221" s="35" t="str">
        <f>IFERROR(LOOKUP(1,-FIND({"创始会员","国际领袖课程","国内领袖课程","1期秒杀","游学免费读","买三送二","2折秒杀"},AB221),{"创始会员","国际领袖课程","国内领袖课程","1期秒杀","游学免费读","买三送二","2折秒杀"}),"")</f>
        <v/>
      </c>
      <c r="BH221" s="27">
        <v>42552</v>
      </c>
      <c r="BS221" t="s">
        <v>462</v>
      </c>
    </row>
    <row r="222" spans="1:71" ht="15" customHeight="1">
      <c r="A222" s="31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08"/>
      <c r="M222" s="208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35" t="str">
        <f t="shared" si="74"/>
        <v/>
      </c>
      <c r="AD222" s="36">
        <f t="shared" si="75"/>
        <v>0</v>
      </c>
      <c r="AE222" s="35" t="str">
        <f t="shared" si="76"/>
        <v/>
      </c>
      <c r="AF222" s="24"/>
      <c r="AG222" s="40">
        <f t="shared" si="77"/>
        <v>0</v>
      </c>
      <c r="AH222" s="36">
        <f t="shared" si="78"/>
        <v>0</v>
      </c>
      <c r="AI222" s="36">
        <f t="shared" si="79"/>
        <v>0</v>
      </c>
      <c r="AJ222" s="35" t="str">
        <f t="shared" si="80"/>
        <v/>
      </c>
      <c r="AK222" s="35" t="str">
        <f t="shared" si="81"/>
        <v/>
      </c>
      <c r="AL222" s="35" t="str">
        <f t="shared" si="82"/>
        <v/>
      </c>
      <c r="AM222" s="35" t="str">
        <f t="shared" si="83"/>
        <v/>
      </c>
      <c r="AN222" s="35" t="str">
        <f t="shared" si="84"/>
        <v/>
      </c>
      <c r="AO222" s="35" t="str">
        <f t="shared" si="85"/>
        <v/>
      </c>
      <c r="AP222" s="35" t="str">
        <f>IF(AJ222="","",VLOOKUP(AN222,[1]Sheet11!E:F,2,0))</f>
        <v/>
      </c>
      <c r="AQ222" s="35" t="str">
        <f>IF(AO222="拼单会员","5年",IF(AJ222="","",VLOOKUP(AM222&amp;AP222,[1]Sheet11!$J$3:$K$17,2)))</f>
        <v/>
      </c>
      <c r="AR222" s="35" t="str">
        <f t="shared" si="86"/>
        <v/>
      </c>
      <c r="AS222" s="35" t="str">
        <f t="shared" si="87"/>
        <v/>
      </c>
      <c r="AT222" s="35" t="str">
        <f t="shared" si="88"/>
        <v/>
      </c>
      <c r="AU222" s="35" t="str">
        <f t="shared" si="89"/>
        <v/>
      </c>
      <c r="AV222" s="35" t="str">
        <f t="shared" si="90"/>
        <v/>
      </c>
      <c r="AW222" s="35" t="str">
        <f t="shared" si="91"/>
        <v/>
      </c>
      <c r="AX222" s="35" t="str">
        <f t="shared" si="92"/>
        <v/>
      </c>
      <c r="AY222" s="35" t="str">
        <f>IF(SUMIF('7-市场业绩'!F:F,AC222,'7-市场业绩'!I:I)&gt;0,"学习卡","老结算")</f>
        <v>老结算</v>
      </c>
      <c r="AZ222" s="35" t="str">
        <f t="shared" si="93"/>
        <v/>
      </c>
      <c r="BA222" s="35" t="str">
        <f t="shared" si="94"/>
        <v>无</v>
      </c>
      <c r="BB222" s="35" t="str">
        <f t="shared" si="95"/>
        <v/>
      </c>
      <c r="BC222" s="35" t="str">
        <f t="shared" si="96"/>
        <v/>
      </c>
      <c r="BD222" s="35" t="str">
        <f t="shared" si="97"/>
        <v>无</v>
      </c>
      <c r="BE222" s="35" t="str">
        <f>IFERROR(LOOKUP(1,-FIND({"创始会员","国际领袖课程","国内领袖课程","1期秒杀","游学免费读","买三送二","2折秒杀"},AB222),{"创始会员","国际领袖课程","国内领袖课程","1期秒杀","游学免费读","买三送二","2折秒杀"}),"")</f>
        <v/>
      </c>
      <c r="BH222" s="27">
        <v>42552</v>
      </c>
      <c r="BS222" t="s">
        <v>643</v>
      </c>
    </row>
    <row r="223" spans="1:71" ht="15" customHeight="1">
      <c r="A223" s="31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08"/>
      <c r="M223" s="208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35" t="str">
        <f t="shared" si="74"/>
        <v/>
      </c>
      <c r="AD223" s="36">
        <f t="shared" si="75"/>
        <v>0</v>
      </c>
      <c r="AE223" s="35" t="str">
        <f t="shared" si="76"/>
        <v/>
      </c>
      <c r="AF223" s="24"/>
      <c r="AG223" s="40">
        <f t="shared" si="77"/>
        <v>0</v>
      </c>
      <c r="AH223" s="36">
        <f t="shared" si="78"/>
        <v>0</v>
      </c>
      <c r="AI223" s="36">
        <f t="shared" si="79"/>
        <v>0</v>
      </c>
      <c r="AJ223" s="35" t="str">
        <f t="shared" si="80"/>
        <v/>
      </c>
      <c r="AK223" s="35" t="str">
        <f t="shared" si="81"/>
        <v/>
      </c>
      <c r="AL223" s="35" t="str">
        <f t="shared" si="82"/>
        <v/>
      </c>
      <c r="AM223" s="35" t="str">
        <f t="shared" si="83"/>
        <v/>
      </c>
      <c r="AN223" s="35" t="str">
        <f t="shared" si="84"/>
        <v/>
      </c>
      <c r="AO223" s="35" t="str">
        <f t="shared" si="85"/>
        <v/>
      </c>
      <c r="AP223" s="35" t="str">
        <f>IF(AJ223="","",VLOOKUP(AN223,[1]Sheet11!E:F,2,0))</f>
        <v/>
      </c>
      <c r="AQ223" s="35" t="str">
        <f>IF(AO223="拼单会员","5年",IF(AJ223="","",VLOOKUP(AM223&amp;AP223,[1]Sheet11!$J$3:$K$17,2)))</f>
        <v/>
      </c>
      <c r="AR223" s="35" t="str">
        <f t="shared" si="86"/>
        <v/>
      </c>
      <c r="AS223" s="35" t="str">
        <f t="shared" si="87"/>
        <v/>
      </c>
      <c r="AT223" s="35" t="str">
        <f t="shared" si="88"/>
        <v/>
      </c>
      <c r="AU223" s="35" t="str">
        <f t="shared" si="89"/>
        <v/>
      </c>
      <c r="AV223" s="35" t="str">
        <f t="shared" si="90"/>
        <v/>
      </c>
      <c r="AW223" s="35" t="str">
        <f t="shared" si="91"/>
        <v/>
      </c>
      <c r="AX223" s="35" t="str">
        <f t="shared" si="92"/>
        <v/>
      </c>
      <c r="AY223" s="35" t="str">
        <f>IF(SUMIF('7-市场业绩'!F:F,AC223,'7-市场业绩'!I:I)&gt;0,"学习卡","老结算")</f>
        <v>老结算</v>
      </c>
      <c r="AZ223" s="35" t="str">
        <f t="shared" si="93"/>
        <v/>
      </c>
      <c r="BA223" s="35" t="str">
        <f t="shared" si="94"/>
        <v>无</v>
      </c>
      <c r="BB223" s="35" t="str">
        <f t="shared" si="95"/>
        <v/>
      </c>
      <c r="BC223" s="35" t="str">
        <f t="shared" si="96"/>
        <v/>
      </c>
      <c r="BD223" s="35" t="str">
        <f t="shared" si="97"/>
        <v>无</v>
      </c>
      <c r="BE223" s="35" t="str">
        <f>IFERROR(LOOKUP(1,-FIND({"创始会员","国际领袖课程","国内领袖课程","1期秒杀","游学免费读","买三送二","2折秒杀"},AB223),{"创始会员","国际领袖课程","国内领袖课程","1期秒杀","游学免费读","买三送二","2折秒杀"}),"")</f>
        <v/>
      </c>
      <c r="BH223" s="27">
        <v>42552</v>
      </c>
      <c r="BS223" t="s">
        <v>644</v>
      </c>
    </row>
    <row r="224" spans="1:71" ht="15" customHeight="1">
      <c r="A224" s="31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08"/>
      <c r="M224" s="208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35" t="str">
        <f t="shared" si="74"/>
        <v/>
      </c>
      <c r="AD224" s="36">
        <f t="shared" si="75"/>
        <v>0</v>
      </c>
      <c r="AE224" s="35" t="str">
        <f t="shared" si="76"/>
        <v/>
      </c>
      <c r="AF224" s="24"/>
      <c r="AG224" s="40">
        <f t="shared" si="77"/>
        <v>0</v>
      </c>
      <c r="AH224" s="36">
        <f t="shared" si="78"/>
        <v>0</v>
      </c>
      <c r="AI224" s="36">
        <f t="shared" si="79"/>
        <v>0</v>
      </c>
      <c r="AJ224" s="35" t="str">
        <f t="shared" si="80"/>
        <v/>
      </c>
      <c r="AK224" s="35" t="str">
        <f t="shared" si="81"/>
        <v/>
      </c>
      <c r="AL224" s="35" t="str">
        <f t="shared" si="82"/>
        <v/>
      </c>
      <c r="AM224" s="35" t="str">
        <f t="shared" si="83"/>
        <v/>
      </c>
      <c r="AN224" s="35" t="str">
        <f t="shared" si="84"/>
        <v/>
      </c>
      <c r="AO224" s="35" t="str">
        <f t="shared" si="85"/>
        <v/>
      </c>
      <c r="AP224" s="35" t="str">
        <f>IF(AJ224="","",VLOOKUP(AN224,[1]Sheet11!E:F,2,0))</f>
        <v/>
      </c>
      <c r="AQ224" s="35" t="str">
        <f>IF(AO224="拼单会员","5年",IF(AJ224="","",VLOOKUP(AM224&amp;AP224,[1]Sheet11!$J$3:$K$17,2)))</f>
        <v/>
      </c>
      <c r="AR224" s="35" t="str">
        <f t="shared" si="86"/>
        <v/>
      </c>
      <c r="AS224" s="35" t="str">
        <f t="shared" si="87"/>
        <v/>
      </c>
      <c r="AT224" s="35" t="str">
        <f t="shared" si="88"/>
        <v/>
      </c>
      <c r="AU224" s="35" t="str">
        <f t="shared" si="89"/>
        <v/>
      </c>
      <c r="AV224" s="35" t="str">
        <f t="shared" si="90"/>
        <v/>
      </c>
      <c r="AW224" s="35" t="str">
        <f t="shared" si="91"/>
        <v/>
      </c>
      <c r="AX224" s="35" t="str">
        <f t="shared" si="92"/>
        <v/>
      </c>
      <c r="AY224" s="35" t="str">
        <f>IF(SUMIF('7-市场业绩'!F:F,AC224,'7-市场业绩'!I:I)&gt;0,"学习卡","老结算")</f>
        <v>老结算</v>
      </c>
      <c r="AZ224" s="35" t="str">
        <f t="shared" si="93"/>
        <v/>
      </c>
      <c r="BA224" s="35" t="str">
        <f t="shared" si="94"/>
        <v>无</v>
      </c>
      <c r="BB224" s="35" t="str">
        <f t="shared" si="95"/>
        <v/>
      </c>
      <c r="BC224" s="35" t="str">
        <f t="shared" si="96"/>
        <v/>
      </c>
      <c r="BD224" s="35" t="str">
        <f t="shared" si="97"/>
        <v>无</v>
      </c>
      <c r="BE224" s="35" t="str">
        <f>IFERROR(LOOKUP(1,-FIND({"创始会员","国际领袖课程","国内领袖课程","1期秒杀","游学免费读","买三送二","2折秒杀"},AB224),{"创始会员","国际领袖课程","国内领袖课程","1期秒杀","游学免费读","买三送二","2折秒杀"}),"")</f>
        <v/>
      </c>
      <c r="BH224" s="27">
        <v>42552</v>
      </c>
      <c r="BS224" t="s">
        <v>645</v>
      </c>
    </row>
    <row r="225" spans="1:71" ht="15" customHeight="1">
      <c r="A225" s="31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08"/>
      <c r="M225" s="208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35" t="str">
        <f t="shared" si="74"/>
        <v/>
      </c>
      <c r="AD225" s="36">
        <f t="shared" si="75"/>
        <v>0</v>
      </c>
      <c r="AE225" s="35" t="str">
        <f t="shared" si="76"/>
        <v/>
      </c>
      <c r="AF225" s="24"/>
      <c r="AG225" s="40">
        <f t="shared" si="77"/>
        <v>0</v>
      </c>
      <c r="AH225" s="36">
        <f t="shared" si="78"/>
        <v>0</v>
      </c>
      <c r="AI225" s="36">
        <f t="shared" si="79"/>
        <v>0</v>
      </c>
      <c r="AJ225" s="35" t="str">
        <f t="shared" si="80"/>
        <v/>
      </c>
      <c r="AK225" s="35" t="str">
        <f t="shared" si="81"/>
        <v/>
      </c>
      <c r="AL225" s="35" t="str">
        <f t="shared" si="82"/>
        <v/>
      </c>
      <c r="AM225" s="35" t="str">
        <f t="shared" si="83"/>
        <v/>
      </c>
      <c r="AN225" s="35" t="str">
        <f t="shared" si="84"/>
        <v/>
      </c>
      <c r="AO225" s="35" t="str">
        <f t="shared" si="85"/>
        <v/>
      </c>
      <c r="AP225" s="35" t="str">
        <f>IF(AJ225="","",VLOOKUP(AN225,[1]Sheet11!E:F,2,0))</f>
        <v/>
      </c>
      <c r="AQ225" s="35" t="str">
        <f>IF(AO225="拼单会员","5年",IF(AJ225="","",VLOOKUP(AM225&amp;AP225,[1]Sheet11!$J$3:$K$17,2)))</f>
        <v/>
      </c>
      <c r="AR225" s="35" t="str">
        <f t="shared" si="86"/>
        <v/>
      </c>
      <c r="AS225" s="35" t="str">
        <f t="shared" si="87"/>
        <v/>
      </c>
      <c r="AT225" s="35" t="str">
        <f t="shared" si="88"/>
        <v/>
      </c>
      <c r="AU225" s="35" t="str">
        <f t="shared" si="89"/>
        <v/>
      </c>
      <c r="AV225" s="35" t="str">
        <f t="shared" si="90"/>
        <v/>
      </c>
      <c r="AW225" s="35" t="str">
        <f t="shared" si="91"/>
        <v/>
      </c>
      <c r="AX225" s="35" t="str">
        <f t="shared" si="92"/>
        <v/>
      </c>
      <c r="AY225" s="35" t="str">
        <f>IF(SUMIF('7-市场业绩'!F:F,AC225,'7-市场业绩'!I:I)&gt;0,"学习卡","老结算")</f>
        <v>老结算</v>
      </c>
      <c r="AZ225" s="35" t="str">
        <f t="shared" si="93"/>
        <v/>
      </c>
      <c r="BA225" s="35" t="str">
        <f t="shared" si="94"/>
        <v>无</v>
      </c>
      <c r="BB225" s="35" t="str">
        <f t="shared" si="95"/>
        <v/>
      </c>
      <c r="BC225" s="35" t="str">
        <f t="shared" si="96"/>
        <v/>
      </c>
      <c r="BD225" s="35" t="str">
        <f t="shared" si="97"/>
        <v>无</v>
      </c>
      <c r="BE225" s="35" t="str">
        <f>IFERROR(LOOKUP(1,-FIND({"创始会员","国际领袖课程","国内领袖课程","1期秒杀","游学免费读","买三送二","2折秒杀"},AB225),{"创始会员","国际领袖课程","国内领袖课程","1期秒杀","游学免费读","买三送二","2折秒杀"}),"")</f>
        <v/>
      </c>
      <c r="BH225" s="27">
        <v>42552</v>
      </c>
      <c r="BS225" t="s">
        <v>646</v>
      </c>
    </row>
    <row r="226" spans="1:71" ht="15" customHeight="1">
      <c r="A226" s="31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08"/>
      <c r="M226" s="208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35" t="str">
        <f t="shared" si="74"/>
        <v/>
      </c>
      <c r="AD226" s="36">
        <f t="shared" si="75"/>
        <v>0</v>
      </c>
      <c r="AE226" s="35" t="str">
        <f t="shared" si="76"/>
        <v/>
      </c>
      <c r="AF226" s="24"/>
      <c r="AG226" s="40">
        <f t="shared" si="77"/>
        <v>0</v>
      </c>
      <c r="AH226" s="36">
        <f t="shared" si="78"/>
        <v>0</v>
      </c>
      <c r="AI226" s="36">
        <f t="shared" si="79"/>
        <v>0</v>
      </c>
      <c r="AJ226" s="35" t="str">
        <f t="shared" si="80"/>
        <v/>
      </c>
      <c r="AK226" s="35" t="str">
        <f t="shared" si="81"/>
        <v/>
      </c>
      <c r="AL226" s="35" t="str">
        <f t="shared" si="82"/>
        <v/>
      </c>
      <c r="AM226" s="35" t="str">
        <f t="shared" si="83"/>
        <v/>
      </c>
      <c r="AN226" s="35" t="str">
        <f t="shared" si="84"/>
        <v/>
      </c>
      <c r="AO226" s="35" t="str">
        <f t="shared" si="85"/>
        <v/>
      </c>
      <c r="AP226" s="35" t="str">
        <f>IF(AJ226="","",VLOOKUP(AN226,[1]Sheet11!E:F,2,0))</f>
        <v/>
      </c>
      <c r="AQ226" s="35" t="str">
        <f>IF(AO226="拼单会员","5年",IF(AJ226="","",VLOOKUP(AM226&amp;AP226,[1]Sheet11!$J$3:$K$17,2)))</f>
        <v/>
      </c>
      <c r="AR226" s="35" t="str">
        <f t="shared" si="86"/>
        <v/>
      </c>
      <c r="AS226" s="35" t="str">
        <f t="shared" si="87"/>
        <v/>
      </c>
      <c r="AT226" s="35" t="str">
        <f t="shared" si="88"/>
        <v/>
      </c>
      <c r="AU226" s="35" t="str">
        <f t="shared" si="89"/>
        <v/>
      </c>
      <c r="AV226" s="35" t="str">
        <f t="shared" si="90"/>
        <v/>
      </c>
      <c r="AW226" s="35" t="str">
        <f t="shared" si="91"/>
        <v/>
      </c>
      <c r="AX226" s="35" t="str">
        <f t="shared" si="92"/>
        <v/>
      </c>
      <c r="AY226" s="35" t="str">
        <f>IF(SUMIF('7-市场业绩'!F:F,AC226,'7-市场业绩'!I:I)&gt;0,"学习卡","老结算")</f>
        <v>老结算</v>
      </c>
      <c r="AZ226" s="35" t="str">
        <f t="shared" si="93"/>
        <v/>
      </c>
      <c r="BA226" s="35" t="str">
        <f t="shared" si="94"/>
        <v>无</v>
      </c>
      <c r="BB226" s="35" t="str">
        <f t="shared" si="95"/>
        <v/>
      </c>
      <c r="BC226" s="35" t="str">
        <f t="shared" si="96"/>
        <v/>
      </c>
      <c r="BD226" s="35" t="str">
        <f t="shared" si="97"/>
        <v>无</v>
      </c>
      <c r="BE226" s="35" t="str">
        <f>IFERROR(LOOKUP(1,-FIND({"创始会员","国际领袖课程","国内领袖课程","1期秒杀","游学免费读","买三送二","2折秒杀"},AB226),{"创始会员","国际领袖课程","国内领袖课程","1期秒杀","游学免费读","买三送二","2折秒杀"}),"")</f>
        <v/>
      </c>
      <c r="BH226" s="27">
        <v>42552</v>
      </c>
      <c r="BS226" t="s">
        <v>647</v>
      </c>
    </row>
    <row r="227" spans="1:71" ht="15" customHeight="1">
      <c r="A227" s="31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08"/>
      <c r="M227" s="208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35" t="str">
        <f t="shared" si="74"/>
        <v/>
      </c>
      <c r="AD227" s="36">
        <f t="shared" si="75"/>
        <v>0</v>
      </c>
      <c r="AE227" s="35" t="str">
        <f t="shared" si="76"/>
        <v/>
      </c>
      <c r="AF227" s="24"/>
      <c r="AG227" s="40">
        <f t="shared" si="77"/>
        <v>0</v>
      </c>
      <c r="AH227" s="36">
        <f t="shared" si="78"/>
        <v>0</v>
      </c>
      <c r="AI227" s="36">
        <f t="shared" si="79"/>
        <v>0</v>
      </c>
      <c r="AJ227" s="35" t="str">
        <f t="shared" si="80"/>
        <v/>
      </c>
      <c r="AK227" s="35" t="str">
        <f t="shared" si="81"/>
        <v/>
      </c>
      <c r="AL227" s="35" t="str">
        <f t="shared" si="82"/>
        <v/>
      </c>
      <c r="AM227" s="35" t="str">
        <f t="shared" si="83"/>
        <v/>
      </c>
      <c r="AN227" s="35" t="str">
        <f t="shared" si="84"/>
        <v/>
      </c>
      <c r="AO227" s="35" t="str">
        <f t="shared" si="85"/>
        <v/>
      </c>
      <c r="AP227" s="35" t="str">
        <f>IF(AJ227="","",VLOOKUP(AN227,[1]Sheet11!E:F,2,0))</f>
        <v/>
      </c>
      <c r="AQ227" s="35" t="str">
        <f>IF(AO227="拼单会员","5年",IF(AJ227="","",VLOOKUP(AM227&amp;AP227,[1]Sheet11!$J$3:$K$17,2)))</f>
        <v/>
      </c>
      <c r="AR227" s="35" t="str">
        <f t="shared" si="86"/>
        <v/>
      </c>
      <c r="AS227" s="35" t="str">
        <f t="shared" si="87"/>
        <v/>
      </c>
      <c r="AT227" s="35" t="str">
        <f t="shared" si="88"/>
        <v/>
      </c>
      <c r="AU227" s="35" t="str">
        <f t="shared" si="89"/>
        <v/>
      </c>
      <c r="AV227" s="35" t="str">
        <f t="shared" si="90"/>
        <v/>
      </c>
      <c r="AW227" s="35" t="str">
        <f t="shared" si="91"/>
        <v/>
      </c>
      <c r="AX227" s="35" t="str">
        <f t="shared" si="92"/>
        <v/>
      </c>
      <c r="AY227" s="35" t="str">
        <f>IF(SUMIF('7-市场业绩'!F:F,AC227,'7-市场业绩'!I:I)&gt;0,"学习卡","老结算")</f>
        <v>老结算</v>
      </c>
      <c r="AZ227" s="35" t="str">
        <f t="shared" si="93"/>
        <v/>
      </c>
      <c r="BA227" s="35" t="str">
        <f t="shared" si="94"/>
        <v>无</v>
      </c>
      <c r="BB227" s="35" t="str">
        <f t="shared" si="95"/>
        <v/>
      </c>
      <c r="BC227" s="35" t="str">
        <f t="shared" si="96"/>
        <v/>
      </c>
      <c r="BD227" s="35" t="str">
        <f t="shared" si="97"/>
        <v>无</v>
      </c>
      <c r="BE227" s="35" t="str">
        <f>IFERROR(LOOKUP(1,-FIND({"创始会员","国际领袖课程","国内领袖课程","1期秒杀","游学免费读","买三送二","2折秒杀"},AB227),{"创始会员","国际领袖课程","国内领袖课程","1期秒杀","游学免费读","买三送二","2折秒杀"}),"")</f>
        <v/>
      </c>
      <c r="BH227" s="27">
        <v>42552</v>
      </c>
      <c r="BS227" t="s">
        <v>648</v>
      </c>
    </row>
    <row r="228" spans="1:71" ht="15" customHeight="1">
      <c r="A228" s="31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08"/>
      <c r="M228" s="208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35" t="str">
        <f t="shared" si="74"/>
        <v/>
      </c>
      <c r="AD228" s="36">
        <f t="shared" si="75"/>
        <v>0</v>
      </c>
      <c r="AE228" s="35" t="str">
        <f t="shared" si="76"/>
        <v/>
      </c>
      <c r="AF228" s="24"/>
      <c r="AG228" s="40">
        <f t="shared" si="77"/>
        <v>0</v>
      </c>
      <c r="AH228" s="36">
        <f t="shared" si="78"/>
        <v>0</v>
      </c>
      <c r="AI228" s="36">
        <f t="shared" si="79"/>
        <v>0</v>
      </c>
      <c r="AJ228" s="35" t="str">
        <f t="shared" si="80"/>
        <v/>
      </c>
      <c r="AK228" s="35" t="str">
        <f t="shared" si="81"/>
        <v/>
      </c>
      <c r="AL228" s="35" t="str">
        <f t="shared" si="82"/>
        <v/>
      </c>
      <c r="AM228" s="35" t="str">
        <f t="shared" si="83"/>
        <v/>
      </c>
      <c r="AN228" s="35" t="str">
        <f t="shared" si="84"/>
        <v/>
      </c>
      <c r="AO228" s="35" t="str">
        <f t="shared" si="85"/>
        <v/>
      </c>
      <c r="AP228" s="35" t="str">
        <f>IF(AJ228="","",VLOOKUP(AN228,[1]Sheet11!E:F,2,0))</f>
        <v/>
      </c>
      <c r="AQ228" s="35" t="str">
        <f>IF(AO228="拼单会员","5年",IF(AJ228="","",VLOOKUP(AM228&amp;AP228,[1]Sheet11!$J$3:$K$17,2)))</f>
        <v/>
      </c>
      <c r="AR228" s="35" t="str">
        <f t="shared" si="86"/>
        <v/>
      </c>
      <c r="AS228" s="35" t="str">
        <f t="shared" si="87"/>
        <v/>
      </c>
      <c r="AT228" s="35" t="str">
        <f t="shared" si="88"/>
        <v/>
      </c>
      <c r="AU228" s="35" t="str">
        <f t="shared" si="89"/>
        <v/>
      </c>
      <c r="AV228" s="35" t="str">
        <f t="shared" si="90"/>
        <v/>
      </c>
      <c r="AW228" s="35" t="str">
        <f t="shared" si="91"/>
        <v/>
      </c>
      <c r="AX228" s="35" t="str">
        <f t="shared" si="92"/>
        <v/>
      </c>
      <c r="AY228" s="35" t="str">
        <f>IF(SUMIF('7-市场业绩'!F:F,AC228,'7-市场业绩'!I:I)&gt;0,"学习卡","老结算")</f>
        <v>老结算</v>
      </c>
      <c r="AZ228" s="35" t="str">
        <f t="shared" si="93"/>
        <v/>
      </c>
      <c r="BA228" s="35" t="str">
        <f t="shared" si="94"/>
        <v>无</v>
      </c>
      <c r="BB228" s="35" t="str">
        <f t="shared" si="95"/>
        <v/>
      </c>
      <c r="BC228" s="35" t="str">
        <f t="shared" si="96"/>
        <v/>
      </c>
      <c r="BD228" s="35" t="str">
        <f t="shared" si="97"/>
        <v>无</v>
      </c>
      <c r="BE228" s="35" t="str">
        <f>IFERROR(LOOKUP(1,-FIND({"创始会员","国际领袖课程","国内领袖课程","1期秒杀","游学免费读","买三送二","2折秒杀"},AB228),{"创始会员","国际领袖课程","国内领袖课程","1期秒杀","游学免费读","买三送二","2折秒杀"}),"")</f>
        <v/>
      </c>
      <c r="BH228" s="27">
        <v>42552</v>
      </c>
      <c r="BS228" t="s">
        <v>649</v>
      </c>
    </row>
    <row r="229" spans="1:71" ht="15" customHeight="1">
      <c r="A229" s="31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08"/>
      <c r="M229" s="208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35" t="str">
        <f t="shared" si="74"/>
        <v/>
      </c>
      <c r="AD229" s="36">
        <f t="shared" si="75"/>
        <v>0</v>
      </c>
      <c r="AE229" s="35" t="str">
        <f t="shared" si="76"/>
        <v/>
      </c>
      <c r="AF229" s="24"/>
      <c r="AG229" s="40">
        <f t="shared" si="77"/>
        <v>0</v>
      </c>
      <c r="AH229" s="36">
        <f t="shared" si="78"/>
        <v>0</v>
      </c>
      <c r="AI229" s="36">
        <f t="shared" si="79"/>
        <v>0</v>
      </c>
      <c r="AJ229" s="35" t="str">
        <f t="shared" si="80"/>
        <v/>
      </c>
      <c r="AK229" s="35" t="str">
        <f t="shared" si="81"/>
        <v/>
      </c>
      <c r="AL229" s="35" t="str">
        <f t="shared" si="82"/>
        <v/>
      </c>
      <c r="AM229" s="35" t="str">
        <f t="shared" si="83"/>
        <v/>
      </c>
      <c r="AN229" s="35" t="str">
        <f t="shared" si="84"/>
        <v/>
      </c>
      <c r="AO229" s="35" t="str">
        <f t="shared" si="85"/>
        <v/>
      </c>
      <c r="AP229" s="35" t="str">
        <f>IF(AJ229="","",VLOOKUP(AN229,[1]Sheet11!E:F,2,0))</f>
        <v/>
      </c>
      <c r="AQ229" s="35" t="str">
        <f>IF(AO229="拼单会员","5年",IF(AJ229="","",VLOOKUP(AM229&amp;AP229,[1]Sheet11!$J$3:$K$17,2)))</f>
        <v/>
      </c>
      <c r="AR229" s="35" t="str">
        <f t="shared" si="86"/>
        <v/>
      </c>
      <c r="AS229" s="35" t="str">
        <f t="shared" si="87"/>
        <v/>
      </c>
      <c r="AT229" s="35" t="str">
        <f t="shared" si="88"/>
        <v/>
      </c>
      <c r="AU229" s="35" t="str">
        <f t="shared" si="89"/>
        <v/>
      </c>
      <c r="AV229" s="35" t="str">
        <f t="shared" si="90"/>
        <v/>
      </c>
      <c r="AW229" s="35" t="str">
        <f t="shared" si="91"/>
        <v/>
      </c>
      <c r="AX229" s="35" t="str">
        <f t="shared" si="92"/>
        <v/>
      </c>
      <c r="AY229" s="35" t="str">
        <f>IF(SUMIF('7-市场业绩'!F:F,AC229,'7-市场业绩'!I:I)&gt;0,"学习卡","老结算")</f>
        <v>老结算</v>
      </c>
      <c r="AZ229" s="35" t="str">
        <f t="shared" si="93"/>
        <v/>
      </c>
      <c r="BA229" s="35" t="str">
        <f t="shared" si="94"/>
        <v>无</v>
      </c>
      <c r="BB229" s="35" t="str">
        <f t="shared" si="95"/>
        <v/>
      </c>
      <c r="BC229" s="35" t="str">
        <f t="shared" si="96"/>
        <v/>
      </c>
      <c r="BD229" s="35" t="str">
        <f t="shared" si="97"/>
        <v>无</v>
      </c>
      <c r="BE229" s="35" t="str">
        <f>IFERROR(LOOKUP(1,-FIND({"创始会员","国际领袖课程","国内领袖课程","1期秒杀","游学免费读","买三送二","2折秒杀"},AB229),{"创始会员","国际领袖课程","国内领袖课程","1期秒杀","游学免费读","买三送二","2折秒杀"}),"")</f>
        <v/>
      </c>
      <c r="BH229" s="27">
        <v>42552</v>
      </c>
      <c r="BS229" t="s">
        <v>650</v>
      </c>
    </row>
    <row r="230" spans="1:71" ht="15" customHeight="1">
      <c r="A230" s="31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08"/>
      <c r="M230" s="208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35" t="str">
        <f t="shared" si="74"/>
        <v/>
      </c>
      <c r="AD230" s="36">
        <f t="shared" si="75"/>
        <v>0</v>
      </c>
      <c r="AE230" s="35" t="str">
        <f t="shared" si="76"/>
        <v/>
      </c>
      <c r="AF230" s="24"/>
      <c r="AG230" s="40">
        <f t="shared" si="77"/>
        <v>0</v>
      </c>
      <c r="AH230" s="36">
        <f t="shared" si="78"/>
        <v>0</v>
      </c>
      <c r="AI230" s="36">
        <f t="shared" si="79"/>
        <v>0</v>
      </c>
      <c r="AJ230" s="35" t="str">
        <f t="shared" si="80"/>
        <v/>
      </c>
      <c r="AK230" s="35" t="str">
        <f t="shared" si="81"/>
        <v/>
      </c>
      <c r="AL230" s="35" t="str">
        <f t="shared" si="82"/>
        <v/>
      </c>
      <c r="AM230" s="35" t="str">
        <f t="shared" si="83"/>
        <v/>
      </c>
      <c r="AN230" s="35" t="str">
        <f t="shared" si="84"/>
        <v/>
      </c>
      <c r="AO230" s="35" t="str">
        <f t="shared" si="85"/>
        <v/>
      </c>
      <c r="AP230" s="35" t="str">
        <f>IF(AJ230="","",VLOOKUP(AN230,[1]Sheet11!E:F,2,0))</f>
        <v/>
      </c>
      <c r="AQ230" s="35" t="str">
        <f>IF(AO230="拼单会员","5年",IF(AJ230="","",VLOOKUP(AM230&amp;AP230,[1]Sheet11!$J$3:$K$17,2)))</f>
        <v/>
      </c>
      <c r="AR230" s="35" t="str">
        <f t="shared" si="86"/>
        <v/>
      </c>
      <c r="AS230" s="35" t="str">
        <f t="shared" si="87"/>
        <v/>
      </c>
      <c r="AT230" s="35" t="str">
        <f t="shared" si="88"/>
        <v/>
      </c>
      <c r="AU230" s="35" t="str">
        <f t="shared" si="89"/>
        <v/>
      </c>
      <c r="AV230" s="35" t="str">
        <f t="shared" si="90"/>
        <v/>
      </c>
      <c r="AW230" s="35" t="str">
        <f t="shared" si="91"/>
        <v/>
      </c>
      <c r="AX230" s="35" t="str">
        <f t="shared" si="92"/>
        <v/>
      </c>
      <c r="AY230" s="35" t="str">
        <f>IF(SUMIF('7-市场业绩'!F:F,AC230,'7-市场业绩'!I:I)&gt;0,"学习卡","老结算")</f>
        <v>老结算</v>
      </c>
      <c r="AZ230" s="35" t="str">
        <f t="shared" si="93"/>
        <v/>
      </c>
      <c r="BA230" s="35" t="str">
        <f t="shared" si="94"/>
        <v>无</v>
      </c>
      <c r="BB230" s="35" t="str">
        <f t="shared" si="95"/>
        <v/>
      </c>
      <c r="BC230" s="35" t="str">
        <f t="shared" si="96"/>
        <v/>
      </c>
      <c r="BD230" s="35" t="str">
        <f t="shared" si="97"/>
        <v>无</v>
      </c>
      <c r="BE230" s="35" t="str">
        <f>IFERROR(LOOKUP(1,-FIND({"创始会员","国际领袖课程","国内领袖课程","1期秒杀","游学免费读","买三送二","2折秒杀"},AB230),{"创始会员","国际领袖课程","国内领袖课程","1期秒杀","游学免费读","买三送二","2折秒杀"}),"")</f>
        <v/>
      </c>
      <c r="BH230" s="27">
        <v>42552</v>
      </c>
      <c r="BS230" t="s">
        <v>651</v>
      </c>
    </row>
    <row r="231" spans="1:71" ht="15" customHeight="1">
      <c r="A231" s="31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08"/>
      <c r="M231" s="208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35" t="str">
        <f t="shared" si="74"/>
        <v/>
      </c>
      <c r="AD231" s="36">
        <f t="shared" si="75"/>
        <v>0</v>
      </c>
      <c r="AE231" s="35" t="str">
        <f t="shared" si="76"/>
        <v/>
      </c>
      <c r="AF231" s="24"/>
      <c r="AG231" s="40">
        <f t="shared" si="77"/>
        <v>0</v>
      </c>
      <c r="AH231" s="36">
        <f t="shared" si="78"/>
        <v>0</v>
      </c>
      <c r="AI231" s="36">
        <f t="shared" si="79"/>
        <v>0</v>
      </c>
      <c r="AJ231" s="35" t="str">
        <f t="shared" si="80"/>
        <v/>
      </c>
      <c r="AK231" s="35" t="str">
        <f t="shared" si="81"/>
        <v/>
      </c>
      <c r="AL231" s="35" t="str">
        <f t="shared" si="82"/>
        <v/>
      </c>
      <c r="AM231" s="35" t="str">
        <f t="shared" si="83"/>
        <v/>
      </c>
      <c r="AN231" s="35" t="str">
        <f t="shared" si="84"/>
        <v/>
      </c>
      <c r="AO231" s="35" t="str">
        <f t="shared" si="85"/>
        <v/>
      </c>
      <c r="AP231" s="35" t="str">
        <f>IF(AJ231="","",VLOOKUP(AN231,[1]Sheet11!E:F,2,0))</f>
        <v/>
      </c>
      <c r="AQ231" s="35" t="str">
        <f>IF(AO231="拼单会员","5年",IF(AJ231="","",VLOOKUP(AM231&amp;AP231,[1]Sheet11!$J$3:$K$17,2)))</f>
        <v/>
      </c>
      <c r="AR231" s="35" t="str">
        <f t="shared" si="86"/>
        <v/>
      </c>
      <c r="AS231" s="35" t="str">
        <f t="shared" si="87"/>
        <v/>
      </c>
      <c r="AT231" s="35" t="str">
        <f t="shared" si="88"/>
        <v/>
      </c>
      <c r="AU231" s="35" t="str">
        <f t="shared" si="89"/>
        <v/>
      </c>
      <c r="AV231" s="35" t="str">
        <f t="shared" si="90"/>
        <v/>
      </c>
      <c r="AW231" s="35" t="str">
        <f t="shared" si="91"/>
        <v/>
      </c>
      <c r="AX231" s="35" t="str">
        <f t="shared" si="92"/>
        <v/>
      </c>
      <c r="AY231" s="35" t="str">
        <f>IF(SUMIF('7-市场业绩'!F:F,AC231,'7-市场业绩'!I:I)&gt;0,"学习卡","老结算")</f>
        <v>老结算</v>
      </c>
      <c r="AZ231" s="35" t="str">
        <f t="shared" si="93"/>
        <v/>
      </c>
      <c r="BA231" s="35" t="str">
        <f t="shared" si="94"/>
        <v>无</v>
      </c>
      <c r="BB231" s="35" t="str">
        <f t="shared" si="95"/>
        <v/>
      </c>
      <c r="BC231" s="35" t="str">
        <f t="shared" si="96"/>
        <v/>
      </c>
      <c r="BD231" s="35" t="str">
        <f t="shared" si="97"/>
        <v>无</v>
      </c>
      <c r="BE231" s="35" t="str">
        <f>IFERROR(LOOKUP(1,-FIND({"创始会员","国际领袖课程","国内领袖课程","1期秒杀","游学免费读","买三送二","2折秒杀"},AB231),{"创始会员","国际领袖课程","国内领袖课程","1期秒杀","游学免费读","买三送二","2折秒杀"}),"")</f>
        <v/>
      </c>
      <c r="BH231" s="27">
        <v>42552</v>
      </c>
      <c r="BS231" t="s">
        <v>652</v>
      </c>
    </row>
    <row r="232" spans="1:71" ht="15" customHeight="1">
      <c r="A232" s="31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08"/>
      <c r="M232" s="208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35" t="str">
        <f t="shared" si="74"/>
        <v/>
      </c>
      <c r="AD232" s="36">
        <f t="shared" si="75"/>
        <v>0</v>
      </c>
      <c r="AE232" s="35" t="str">
        <f t="shared" si="76"/>
        <v/>
      </c>
      <c r="AF232" s="24"/>
      <c r="AG232" s="40">
        <f t="shared" si="77"/>
        <v>0</v>
      </c>
      <c r="AH232" s="36">
        <f t="shared" si="78"/>
        <v>0</v>
      </c>
      <c r="AI232" s="36">
        <f t="shared" si="79"/>
        <v>0</v>
      </c>
      <c r="AJ232" s="35" t="str">
        <f t="shared" si="80"/>
        <v/>
      </c>
      <c r="AK232" s="35" t="str">
        <f t="shared" si="81"/>
        <v/>
      </c>
      <c r="AL232" s="35" t="str">
        <f t="shared" si="82"/>
        <v/>
      </c>
      <c r="AM232" s="35" t="str">
        <f t="shared" si="83"/>
        <v/>
      </c>
      <c r="AN232" s="35" t="str">
        <f t="shared" si="84"/>
        <v/>
      </c>
      <c r="AO232" s="35" t="str">
        <f t="shared" si="85"/>
        <v/>
      </c>
      <c r="AP232" s="35" t="str">
        <f>IF(AJ232="","",VLOOKUP(AN232,[1]Sheet11!E:F,2,0))</f>
        <v/>
      </c>
      <c r="AQ232" s="35" t="str">
        <f>IF(AO232="拼单会员","5年",IF(AJ232="","",VLOOKUP(AM232&amp;AP232,[1]Sheet11!$J$3:$K$17,2)))</f>
        <v/>
      </c>
      <c r="AR232" s="35" t="str">
        <f t="shared" si="86"/>
        <v/>
      </c>
      <c r="AS232" s="35" t="str">
        <f t="shared" si="87"/>
        <v/>
      </c>
      <c r="AT232" s="35" t="str">
        <f t="shared" si="88"/>
        <v/>
      </c>
      <c r="AU232" s="35" t="str">
        <f t="shared" si="89"/>
        <v/>
      </c>
      <c r="AV232" s="35" t="str">
        <f t="shared" si="90"/>
        <v/>
      </c>
      <c r="AW232" s="35" t="str">
        <f t="shared" si="91"/>
        <v/>
      </c>
      <c r="AX232" s="35" t="str">
        <f t="shared" si="92"/>
        <v/>
      </c>
      <c r="AY232" s="35" t="str">
        <f>IF(SUMIF('7-市场业绩'!F:F,AC232,'7-市场业绩'!I:I)&gt;0,"学习卡","老结算")</f>
        <v>老结算</v>
      </c>
      <c r="AZ232" s="35" t="str">
        <f t="shared" si="93"/>
        <v/>
      </c>
      <c r="BA232" s="35" t="str">
        <f t="shared" si="94"/>
        <v>无</v>
      </c>
      <c r="BB232" s="35" t="str">
        <f t="shared" si="95"/>
        <v/>
      </c>
      <c r="BC232" s="35" t="str">
        <f t="shared" si="96"/>
        <v/>
      </c>
      <c r="BD232" s="35" t="str">
        <f t="shared" si="97"/>
        <v>无</v>
      </c>
      <c r="BE232" s="35" t="str">
        <f>IFERROR(LOOKUP(1,-FIND({"创始会员","国际领袖课程","国内领袖课程","1期秒杀","游学免费读","买三送二","2折秒杀"},AB232),{"创始会员","国际领袖课程","国内领袖课程","1期秒杀","游学免费读","买三送二","2折秒杀"}),"")</f>
        <v/>
      </c>
      <c r="BH232" s="27">
        <v>42552</v>
      </c>
      <c r="BS232" t="s">
        <v>653</v>
      </c>
    </row>
    <row r="233" spans="1:71" ht="15" customHeight="1">
      <c r="A233" s="31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08"/>
      <c r="M233" s="208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35" t="str">
        <f t="shared" si="74"/>
        <v/>
      </c>
      <c r="AD233" s="36">
        <f t="shared" si="75"/>
        <v>0</v>
      </c>
      <c r="AE233" s="35" t="str">
        <f t="shared" si="76"/>
        <v/>
      </c>
      <c r="AF233" s="24"/>
      <c r="AG233" s="40">
        <f t="shared" si="77"/>
        <v>0</v>
      </c>
      <c r="AH233" s="36">
        <f t="shared" si="78"/>
        <v>0</v>
      </c>
      <c r="AI233" s="36">
        <f t="shared" si="79"/>
        <v>0</v>
      </c>
      <c r="AJ233" s="35" t="str">
        <f t="shared" si="80"/>
        <v/>
      </c>
      <c r="AK233" s="35" t="str">
        <f t="shared" si="81"/>
        <v/>
      </c>
      <c r="AL233" s="35" t="str">
        <f t="shared" si="82"/>
        <v/>
      </c>
      <c r="AM233" s="35" t="str">
        <f t="shared" si="83"/>
        <v/>
      </c>
      <c r="AN233" s="35" t="str">
        <f t="shared" si="84"/>
        <v/>
      </c>
      <c r="AO233" s="35" t="str">
        <f t="shared" si="85"/>
        <v/>
      </c>
      <c r="AP233" s="35" t="str">
        <f>IF(AJ233="","",VLOOKUP(AN233,[1]Sheet11!E:F,2,0))</f>
        <v/>
      </c>
      <c r="AQ233" s="35" t="str">
        <f>IF(AO233="拼单会员","5年",IF(AJ233="","",VLOOKUP(AM233&amp;AP233,[1]Sheet11!$J$3:$K$17,2)))</f>
        <v/>
      </c>
      <c r="AR233" s="35" t="str">
        <f t="shared" si="86"/>
        <v/>
      </c>
      <c r="AS233" s="35" t="str">
        <f t="shared" si="87"/>
        <v/>
      </c>
      <c r="AT233" s="35" t="str">
        <f t="shared" si="88"/>
        <v/>
      </c>
      <c r="AU233" s="35" t="str">
        <f t="shared" si="89"/>
        <v/>
      </c>
      <c r="AV233" s="35" t="str">
        <f t="shared" si="90"/>
        <v/>
      </c>
      <c r="AW233" s="35" t="str">
        <f t="shared" si="91"/>
        <v/>
      </c>
      <c r="AX233" s="35" t="str">
        <f t="shared" si="92"/>
        <v/>
      </c>
      <c r="AY233" s="35" t="str">
        <f>IF(SUMIF('7-市场业绩'!F:F,AC233,'7-市场业绩'!I:I)&gt;0,"学习卡","老结算")</f>
        <v>老结算</v>
      </c>
      <c r="AZ233" s="35" t="str">
        <f t="shared" si="93"/>
        <v/>
      </c>
      <c r="BA233" s="35" t="str">
        <f t="shared" si="94"/>
        <v>无</v>
      </c>
      <c r="BB233" s="35" t="str">
        <f t="shared" si="95"/>
        <v/>
      </c>
      <c r="BC233" s="35" t="str">
        <f t="shared" si="96"/>
        <v/>
      </c>
      <c r="BD233" s="35" t="str">
        <f t="shared" si="97"/>
        <v>无</v>
      </c>
      <c r="BE233" s="35" t="str">
        <f>IFERROR(LOOKUP(1,-FIND({"创始会员","国际领袖课程","国内领袖课程","1期秒杀","游学免费读","买三送二","2折秒杀"},AB233),{"创始会员","国际领袖课程","国内领袖课程","1期秒杀","游学免费读","买三送二","2折秒杀"}),"")</f>
        <v/>
      </c>
      <c r="BH233" s="27">
        <v>42552</v>
      </c>
      <c r="BS233" t="s">
        <v>654</v>
      </c>
    </row>
    <row r="234" spans="1:71" ht="15" customHeight="1">
      <c r="A234" s="31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08"/>
      <c r="M234" s="208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35" t="str">
        <f t="shared" si="74"/>
        <v/>
      </c>
      <c r="AD234" s="36">
        <f t="shared" si="75"/>
        <v>0</v>
      </c>
      <c r="AE234" s="35" t="str">
        <f t="shared" si="76"/>
        <v/>
      </c>
      <c r="AF234" s="24"/>
      <c r="AG234" s="40">
        <f t="shared" si="77"/>
        <v>0</v>
      </c>
      <c r="AH234" s="36">
        <f t="shared" si="78"/>
        <v>0</v>
      </c>
      <c r="AI234" s="36">
        <f t="shared" si="79"/>
        <v>0</v>
      </c>
      <c r="AJ234" s="35" t="str">
        <f t="shared" si="80"/>
        <v/>
      </c>
      <c r="AK234" s="35" t="str">
        <f t="shared" si="81"/>
        <v/>
      </c>
      <c r="AL234" s="35" t="str">
        <f t="shared" si="82"/>
        <v/>
      </c>
      <c r="AM234" s="35" t="str">
        <f t="shared" si="83"/>
        <v/>
      </c>
      <c r="AN234" s="35" t="str">
        <f t="shared" si="84"/>
        <v/>
      </c>
      <c r="AO234" s="35" t="str">
        <f t="shared" si="85"/>
        <v/>
      </c>
      <c r="AP234" s="35" t="str">
        <f>IF(AJ234="","",VLOOKUP(AN234,[1]Sheet11!E:F,2,0))</f>
        <v/>
      </c>
      <c r="AQ234" s="35" t="str">
        <f>IF(AO234="拼单会员","5年",IF(AJ234="","",VLOOKUP(AM234&amp;AP234,[1]Sheet11!$J$3:$K$17,2)))</f>
        <v/>
      </c>
      <c r="AR234" s="35" t="str">
        <f t="shared" si="86"/>
        <v/>
      </c>
      <c r="AS234" s="35" t="str">
        <f t="shared" si="87"/>
        <v/>
      </c>
      <c r="AT234" s="35" t="str">
        <f t="shared" si="88"/>
        <v/>
      </c>
      <c r="AU234" s="35" t="str">
        <f t="shared" si="89"/>
        <v/>
      </c>
      <c r="AV234" s="35" t="str">
        <f t="shared" si="90"/>
        <v/>
      </c>
      <c r="AW234" s="35" t="str">
        <f t="shared" si="91"/>
        <v/>
      </c>
      <c r="AX234" s="35" t="str">
        <f t="shared" si="92"/>
        <v/>
      </c>
      <c r="AY234" s="35" t="str">
        <f>IF(SUMIF('7-市场业绩'!F:F,AC234,'7-市场业绩'!I:I)&gt;0,"学习卡","老结算")</f>
        <v>老结算</v>
      </c>
      <c r="AZ234" s="35" t="str">
        <f t="shared" si="93"/>
        <v/>
      </c>
      <c r="BA234" s="35" t="str">
        <f t="shared" si="94"/>
        <v>无</v>
      </c>
      <c r="BB234" s="35" t="str">
        <f t="shared" si="95"/>
        <v/>
      </c>
      <c r="BC234" s="35" t="str">
        <f t="shared" si="96"/>
        <v/>
      </c>
      <c r="BD234" s="35" t="str">
        <f t="shared" si="97"/>
        <v>无</v>
      </c>
      <c r="BE234" s="35" t="str">
        <f>IFERROR(LOOKUP(1,-FIND({"创始会员","国际领袖课程","国内领袖课程","1期秒杀","游学免费读","买三送二","2折秒杀"},AB234),{"创始会员","国际领袖课程","国内领袖课程","1期秒杀","游学免费读","买三送二","2折秒杀"}),"")</f>
        <v/>
      </c>
      <c r="BH234" s="27">
        <v>42552</v>
      </c>
      <c r="BS234" t="s">
        <v>655</v>
      </c>
    </row>
    <row r="235" spans="1:71" ht="15" customHeight="1">
      <c r="A235" s="31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08"/>
      <c r="M235" s="208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35" t="str">
        <f t="shared" si="74"/>
        <v/>
      </c>
      <c r="AD235" s="36">
        <f t="shared" si="75"/>
        <v>0</v>
      </c>
      <c r="AE235" s="35" t="str">
        <f t="shared" si="76"/>
        <v/>
      </c>
      <c r="AF235" s="24"/>
      <c r="AG235" s="40">
        <f t="shared" si="77"/>
        <v>0</v>
      </c>
      <c r="AH235" s="36">
        <f t="shared" si="78"/>
        <v>0</v>
      </c>
      <c r="AI235" s="36">
        <f t="shared" si="79"/>
        <v>0</v>
      </c>
      <c r="AJ235" s="35" t="str">
        <f t="shared" si="80"/>
        <v/>
      </c>
      <c r="AK235" s="35" t="str">
        <f t="shared" si="81"/>
        <v/>
      </c>
      <c r="AL235" s="35" t="str">
        <f t="shared" si="82"/>
        <v/>
      </c>
      <c r="AM235" s="35" t="str">
        <f t="shared" si="83"/>
        <v/>
      </c>
      <c r="AN235" s="35" t="str">
        <f t="shared" si="84"/>
        <v/>
      </c>
      <c r="AO235" s="35" t="str">
        <f t="shared" si="85"/>
        <v/>
      </c>
      <c r="AP235" s="35" t="str">
        <f>IF(AJ235="","",VLOOKUP(AN235,[1]Sheet11!E:F,2,0))</f>
        <v/>
      </c>
      <c r="AQ235" s="35" t="str">
        <f>IF(AO235="拼单会员","5年",IF(AJ235="","",VLOOKUP(AM235&amp;AP235,[1]Sheet11!$J$3:$K$17,2)))</f>
        <v/>
      </c>
      <c r="AR235" s="35" t="str">
        <f t="shared" si="86"/>
        <v/>
      </c>
      <c r="AS235" s="35" t="str">
        <f t="shared" si="87"/>
        <v/>
      </c>
      <c r="AT235" s="35" t="str">
        <f t="shared" si="88"/>
        <v/>
      </c>
      <c r="AU235" s="35" t="str">
        <f t="shared" si="89"/>
        <v/>
      </c>
      <c r="AV235" s="35" t="str">
        <f t="shared" si="90"/>
        <v/>
      </c>
      <c r="AW235" s="35" t="str">
        <f t="shared" si="91"/>
        <v/>
      </c>
      <c r="AX235" s="35" t="str">
        <f t="shared" si="92"/>
        <v/>
      </c>
      <c r="AY235" s="35" t="str">
        <f>IF(SUMIF('7-市场业绩'!F:F,AC235,'7-市场业绩'!I:I)&gt;0,"学习卡","老结算")</f>
        <v>老结算</v>
      </c>
      <c r="AZ235" s="35" t="str">
        <f t="shared" si="93"/>
        <v/>
      </c>
      <c r="BA235" s="35" t="str">
        <f t="shared" si="94"/>
        <v>无</v>
      </c>
      <c r="BB235" s="35" t="str">
        <f t="shared" si="95"/>
        <v/>
      </c>
      <c r="BC235" s="35" t="str">
        <f t="shared" si="96"/>
        <v/>
      </c>
      <c r="BD235" s="35" t="str">
        <f t="shared" si="97"/>
        <v>无</v>
      </c>
      <c r="BE235" s="35" t="str">
        <f>IFERROR(LOOKUP(1,-FIND({"创始会员","国际领袖课程","国内领袖课程","1期秒杀","游学免费读","买三送二","2折秒杀"},AB235),{"创始会员","国际领袖课程","国内领袖课程","1期秒杀","游学免费读","买三送二","2折秒杀"}),"")</f>
        <v/>
      </c>
      <c r="BH235" s="27">
        <v>42552</v>
      </c>
      <c r="BS235" t="s">
        <v>656</v>
      </c>
    </row>
    <row r="236" spans="1:71" ht="15" customHeight="1">
      <c r="A236" s="31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08"/>
      <c r="M236" s="208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35" t="str">
        <f t="shared" si="74"/>
        <v/>
      </c>
      <c r="AD236" s="36">
        <f t="shared" si="75"/>
        <v>0</v>
      </c>
      <c r="AE236" s="35" t="str">
        <f t="shared" si="76"/>
        <v/>
      </c>
      <c r="AF236" s="24"/>
      <c r="AG236" s="40">
        <f t="shared" si="77"/>
        <v>0</v>
      </c>
      <c r="AH236" s="36">
        <f t="shared" si="78"/>
        <v>0</v>
      </c>
      <c r="AI236" s="36">
        <f t="shared" si="79"/>
        <v>0</v>
      </c>
      <c r="AJ236" s="35" t="str">
        <f t="shared" si="80"/>
        <v/>
      </c>
      <c r="AK236" s="35" t="str">
        <f t="shared" si="81"/>
        <v/>
      </c>
      <c r="AL236" s="35" t="str">
        <f t="shared" si="82"/>
        <v/>
      </c>
      <c r="AM236" s="35" t="str">
        <f t="shared" si="83"/>
        <v/>
      </c>
      <c r="AN236" s="35" t="str">
        <f t="shared" si="84"/>
        <v/>
      </c>
      <c r="AO236" s="35" t="str">
        <f t="shared" si="85"/>
        <v/>
      </c>
      <c r="AP236" s="35" t="str">
        <f>IF(AJ236="","",VLOOKUP(AN236,[1]Sheet11!E:F,2,0))</f>
        <v/>
      </c>
      <c r="AQ236" s="35" t="str">
        <f>IF(AO236="拼单会员","5年",IF(AJ236="","",VLOOKUP(AM236&amp;AP236,[1]Sheet11!$J$3:$K$17,2)))</f>
        <v/>
      </c>
      <c r="AR236" s="35" t="str">
        <f t="shared" si="86"/>
        <v/>
      </c>
      <c r="AS236" s="35" t="str">
        <f t="shared" si="87"/>
        <v/>
      </c>
      <c r="AT236" s="35" t="str">
        <f t="shared" si="88"/>
        <v/>
      </c>
      <c r="AU236" s="35" t="str">
        <f t="shared" si="89"/>
        <v/>
      </c>
      <c r="AV236" s="35" t="str">
        <f t="shared" si="90"/>
        <v/>
      </c>
      <c r="AW236" s="35" t="str">
        <f t="shared" si="91"/>
        <v/>
      </c>
      <c r="AX236" s="35" t="str">
        <f t="shared" si="92"/>
        <v/>
      </c>
      <c r="AY236" s="35" t="str">
        <f>IF(SUMIF('7-市场业绩'!F:F,AC236,'7-市场业绩'!I:I)&gt;0,"学习卡","老结算")</f>
        <v>老结算</v>
      </c>
      <c r="AZ236" s="35" t="str">
        <f t="shared" si="93"/>
        <v/>
      </c>
      <c r="BA236" s="35" t="str">
        <f t="shared" si="94"/>
        <v>无</v>
      </c>
      <c r="BB236" s="35" t="str">
        <f t="shared" si="95"/>
        <v/>
      </c>
      <c r="BC236" s="35" t="str">
        <f t="shared" si="96"/>
        <v/>
      </c>
      <c r="BD236" s="35" t="str">
        <f t="shared" si="97"/>
        <v>无</v>
      </c>
      <c r="BE236" s="35" t="str">
        <f>IFERROR(LOOKUP(1,-FIND({"创始会员","国际领袖课程","国内领袖课程","1期秒杀","游学免费读","买三送二","2折秒杀"},AB236),{"创始会员","国际领袖课程","国内领袖课程","1期秒杀","游学免费读","买三送二","2折秒杀"}),"")</f>
        <v/>
      </c>
      <c r="BH236" s="27">
        <v>42552</v>
      </c>
      <c r="BS236" t="s">
        <v>655</v>
      </c>
    </row>
    <row r="237" spans="1:71" ht="15" customHeight="1">
      <c r="A237" s="31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08"/>
      <c r="M237" s="208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35" t="str">
        <f t="shared" si="74"/>
        <v/>
      </c>
      <c r="AD237" s="36">
        <f t="shared" si="75"/>
        <v>0</v>
      </c>
      <c r="AE237" s="35" t="str">
        <f t="shared" si="76"/>
        <v/>
      </c>
      <c r="AF237" s="24"/>
      <c r="AG237" s="40">
        <f t="shared" si="77"/>
        <v>0</v>
      </c>
      <c r="AH237" s="36">
        <f t="shared" si="78"/>
        <v>0</v>
      </c>
      <c r="AI237" s="36">
        <f t="shared" si="79"/>
        <v>0</v>
      </c>
      <c r="AJ237" s="35" t="str">
        <f t="shared" si="80"/>
        <v/>
      </c>
      <c r="AK237" s="35" t="str">
        <f t="shared" si="81"/>
        <v/>
      </c>
      <c r="AL237" s="35" t="str">
        <f t="shared" si="82"/>
        <v/>
      </c>
      <c r="AM237" s="35" t="str">
        <f t="shared" si="83"/>
        <v/>
      </c>
      <c r="AN237" s="35" t="str">
        <f t="shared" si="84"/>
        <v/>
      </c>
      <c r="AO237" s="35" t="str">
        <f t="shared" si="85"/>
        <v/>
      </c>
      <c r="AP237" s="35" t="str">
        <f>IF(AJ237="","",VLOOKUP(AN237,[1]Sheet11!E:F,2,0))</f>
        <v/>
      </c>
      <c r="AQ237" s="35" t="str">
        <f>IF(AO237="拼单会员","5年",IF(AJ237="","",VLOOKUP(AM237&amp;AP237,[1]Sheet11!$J$3:$K$17,2)))</f>
        <v/>
      </c>
      <c r="AR237" s="35" t="str">
        <f t="shared" si="86"/>
        <v/>
      </c>
      <c r="AS237" s="35" t="str">
        <f t="shared" si="87"/>
        <v/>
      </c>
      <c r="AT237" s="35" t="str">
        <f t="shared" si="88"/>
        <v/>
      </c>
      <c r="AU237" s="35" t="str">
        <f t="shared" si="89"/>
        <v/>
      </c>
      <c r="AV237" s="35" t="str">
        <f t="shared" si="90"/>
        <v/>
      </c>
      <c r="AW237" s="35" t="str">
        <f t="shared" si="91"/>
        <v/>
      </c>
      <c r="AX237" s="35" t="str">
        <f t="shared" si="92"/>
        <v/>
      </c>
      <c r="AY237" s="35" t="str">
        <f>IF(SUMIF('7-市场业绩'!F:F,AC237,'7-市场业绩'!I:I)&gt;0,"学习卡","老结算")</f>
        <v>老结算</v>
      </c>
      <c r="AZ237" s="35" t="str">
        <f t="shared" si="93"/>
        <v/>
      </c>
      <c r="BA237" s="35" t="str">
        <f t="shared" si="94"/>
        <v>无</v>
      </c>
      <c r="BB237" s="35" t="str">
        <f t="shared" si="95"/>
        <v/>
      </c>
      <c r="BC237" s="35" t="str">
        <f t="shared" si="96"/>
        <v/>
      </c>
      <c r="BD237" s="35" t="str">
        <f t="shared" si="97"/>
        <v>无</v>
      </c>
      <c r="BE237" s="35" t="str">
        <f>IFERROR(LOOKUP(1,-FIND({"创始会员","国际领袖课程","国内领袖课程","1期秒杀","游学免费读","买三送二","2折秒杀"},AB237),{"创始会员","国际领袖课程","国内领袖课程","1期秒杀","游学免费读","买三送二","2折秒杀"}),"")</f>
        <v/>
      </c>
      <c r="BH237" s="27">
        <v>42552</v>
      </c>
      <c r="BS237" t="s">
        <v>657</v>
      </c>
    </row>
    <row r="238" spans="1:71" ht="15" customHeight="1">
      <c r="A238" s="31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08"/>
      <c r="M238" s="208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35" t="str">
        <f t="shared" si="74"/>
        <v/>
      </c>
      <c r="AD238" s="36">
        <f t="shared" si="75"/>
        <v>0</v>
      </c>
      <c r="AE238" s="35" t="str">
        <f t="shared" si="76"/>
        <v/>
      </c>
      <c r="AF238" s="24"/>
      <c r="AG238" s="40">
        <f t="shared" si="77"/>
        <v>0</v>
      </c>
      <c r="AH238" s="36">
        <f t="shared" si="78"/>
        <v>0</v>
      </c>
      <c r="AI238" s="36">
        <f t="shared" si="79"/>
        <v>0</v>
      </c>
      <c r="AJ238" s="35" t="str">
        <f t="shared" si="80"/>
        <v/>
      </c>
      <c r="AK238" s="35" t="str">
        <f t="shared" si="81"/>
        <v/>
      </c>
      <c r="AL238" s="35" t="str">
        <f t="shared" si="82"/>
        <v/>
      </c>
      <c r="AM238" s="35" t="str">
        <f t="shared" si="83"/>
        <v/>
      </c>
      <c r="AN238" s="35" t="str">
        <f t="shared" si="84"/>
        <v/>
      </c>
      <c r="AO238" s="35" t="str">
        <f t="shared" si="85"/>
        <v/>
      </c>
      <c r="AP238" s="35" t="str">
        <f>IF(AJ238="","",VLOOKUP(AN238,[1]Sheet11!E:F,2,0))</f>
        <v/>
      </c>
      <c r="AQ238" s="35" t="str">
        <f>IF(AO238="拼单会员","5年",IF(AJ238="","",VLOOKUP(AM238&amp;AP238,[1]Sheet11!$J$3:$K$17,2)))</f>
        <v/>
      </c>
      <c r="AR238" s="35" t="str">
        <f t="shared" si="86"/>
        <v/>
      </c>
      <c r="AS238" s="35" t="str">
        <f t="shared" si="87"/>
        <v/>
      </c>
      <c r="AT238" s="35" t="str">
        <f t="shared" si="88"/>
        <v/>
      </c>
      <c r="AU238" s="35" t="str">
        <f t="shared" si="89"/>
        <v/>
      </c>
      <c r="AV238" s="35" t="str">
        <f t="shared" si="90"/>
        <v/>
      </c>
      <c r="AW238" s="35" t="str">
        <f t="shared" si="91"/>
        <v/>
      </c>
      <c r="AX238" s="35" t="str">
        <f t="shared" si="92"/>
        <v/>
      </c>
      <c r="AY238" s="35" t="str">
        <f>IF(SUMIF('7-市场业绩'!F:F,AC238,'7-市场业绩'!I:I)&gt;0,"学习卡","老结算")</f>
        <v>老结算</v>
      </c>
      <c r="AZ238" s="35" t="str">
        <f t="shared" si="93"/>
        <v/>
      </c>
      <c r="BA238" s="35" t="str">
        <f t="shared" si="94"/>
        <v>无</v>
      </c>
      <c r="BB238" s="35" t="str">
        <f t="shared" si="95"/>
        <v/>
      </c>
      <c r="BC238" s="35" t="str">
        <f t="shared" si="96"/>
        <v/>
      </c>
      <c r="BD238" s="35" t="str">
        <f t="shared" si="97"/>
        <v>无</v>
      </c>
      <c r="BE238" s="35" t="str">
        <f>IFERROR(LOOKUP(1,-FIND({"创始会员","国际领袖课程","国内领袖课程","1期秒杀","游学免费读","买三送二","2折秒杀"},AB238),{"创始会员","国际领袖课程","国内领袖课程","1期秒杀","游学免费读","买三送二","2折秒杀"}),"")</f>
        <v/>
      </c>
      <c r="BH238" s="27">
        <v>42552</v>
      </c>
      <c r="BS238" t="s">
        <v>658</v>
      </c>
    </row>
    <row r="239" spans="1:71" ht="15" customHeight="1">
      <c r="A239" s="31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08"/>
      <c r="M239" s="208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35" t="str">
        <f t="shared" si="74"/>
        <v/>
      </c>
      <c r="AD239" s="36">
        <f t="shared" si="75"/>
        <v>0</v>
      </c>
      <c r="AE239" s="35" t="str">
        <f t="shared" si="76"/>
        <v/>
      </c>
      <c r="AF239" s="24"/>
      <c r="AG239" s="40">
        <f t="shared" si="77"/>
        <v>0</v>
      </c>
      <c r="AH239" s="36">
        <f t="shared" si="78"/>
        <v>0</v>
      </c>
      <c r="AI239" s="36">
        <f t="shared" si="79"/>
        <v>0</v>
      </c>
      <c r="AJ239" s="35" t="str">
        <f t="shared" si="80"/>
        <v/>
      </c>
      <c r="AK239" s="35" t="str">
        <f t="shared" si="81"/>
        <v/>
      </c>
      <c r="AL239" s="35" t="str">
        <f t="shared" si="82"/>
        <v/>
      </c>
      <c r="AM239" s="35" t="str">
        <f t="shared" si="83"/>
        <v/>
      </c>
      <c r="AN239" s="35" t="str">
        <f t="shared" si="84"/>
        <v/>
      </c>
      <c r="AO239" s="35" t="str">
        <f t="shared" si="85"/>
        <v/>
      </c>
      <c r="AP239" s="35" t="str">
        <f>IF(AJ239="","",VLOOKUP(AN239,[1]Sheet11!E:F,2,0))</f>
        <v/>
      </c>
      <c r="AQ239" s="35" t="str">
        <f>IF(AO239="拼单会员","5年",IF(AJ239="","",VLOOKUP(AM239&amp;AP239,[1]Sheet11!$J$3:$K$17,2)))</f>
        <v/>
      </c>
      <c r="AR239" s="35" t="str">
        <f t="shared" si="86"/>
        <v/>
      </c>
      <c r="AS239" s="35" t="str">
        <f t="shared" si="87"/>
        <v/>
      </c>
      <c r="AT239" s="35" t="str">
        <f t="shared" si="88"/>
        <v/>
      </c>
      <c r="AU239" s="35" t="str">
        <f t="shared" si="89"/>
        <v/>
      </c>
      <c r="AV239" s="35" t="str">
        <f t="shared" si="90"/>
        <v/>
      </c>
      <c r="AW239" s="35" t="str">
        <f t="shared" si="91"/>
        <v/>
      </c>
      <c r="AX239" s="35" t="str">
        <f t="shared" si="92"/>
        <v/>
      </c>
      <c r="AY239" s="35" t="str">
        <f>IF(SUMIF('7-市场业绩'!F:F,AC239,'7-市场业绩'!I:I)&gt;0,"学习卡","老结算")</f>
        <v>老结算</v>
      </c>
      <c r="AZ239" s="35" t="str">
        <f t="shared" si="93"/>
        <v/>
      </c>
      <c r="BA239" s="35" t="str">
        <f t="shared" si="94"/>
        <v>无</v>
      </c>
      <c r="BB239" s="35" t="str">
        <f t="shared" si="95"/>
        <v/>
      </c>
      <c r="BC239" s="35" t="str">
        <f t="shared" si="96"/>
        <v/>
      </c>
      <c r="BD239" s="35" t="str">
        <f t="shared" si="97"/>
        <v>无</v>
      </c>
      <c r="BE239" s="35" t="str">
        <f>IFERROR(LOOKUP(1,-FIND({"创始会员","国际领袖课程","国内领袖课程","1期秒杀","游学免费读","买三送二","2折秒杀"},AB239),{"创始会员","国际领袖课程","国内领袖课程","1期秒杀","游学免费读","买三送二","2折秒杀"}),"")</f>
        <v/>
      </c>
      <c r="BH239" s="27">
        <v>42552</v>
      </c>
      <c r="BS239" t="s">
        <v>659</v>
      </c>
    </row>
    <row r="240" spans="1:71" ht="15" customHeight="1">
      <c r="A240" s="31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08"/>
      <c r="M240" s="208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35" t="str">
        <f t="shared" si="74"/>
        <v/>
      </c>
      <c r="AD240" s="36">
        <f t="shared" si="75"/>
        <v>0</v>
      </c>
      <c r="AE240" s="35" t="str">
        <f t="shared" si="76"/>
        <v/>
      </c>
      <c r="AF240" s="24"/>
      <c r="AG240" s="40">
        <f t="shared" si="77"/>
        <v>0</v>
      </c>
      <c r="AH240" s="36">
        <f t="shared" si="78"/>
        <v>0</v>
      </c>
      <c r="AI240" s="36">
        <f t="shared" si="79"/>
        <v>0</v>
      </c>
      <c r="AJ240" s="35" t="str">
        <f t="shared" si="80"/>
        <v/>
      </c>
      <c r="AK240" s="35" t="str">
        <f t="shared" si="81"/>
        <v/>
      </c>
      <c r="AL240" s="35" t="str">
        <f t="shared" si="82"/>
        <v/>
      </c>
      <c r="AM240" s="35" t="str">
        <f t="shared" si="83"/>
        <v/>
      </c>
      <c r="AN240" s="35" t="str">
        <f t="shared" si="84"/>
        <v/>
      </c>
      <c r="AO240" s="35" t="str">
        <f t="shared" si="85"/>
        <v/>
      </c>
      <c r="AP240" s="35" t="str">
        <f>IF(AJ240="","",VLOOKUP(AN240,[1]Sheet11!E:F,2,0))</f>
        <v/>
      </c>
      <c r="AQ240" s="35" t="str">
        <f>IF(AO240="拼单会员","5年",IF(AJ240="","",VLOOKUP(AM240&amp;AP240,[1]Sheet11!$J$3:$K$17,2)))</f>
        <v/>
      </c>
      <c r="AR240" s="35" t="str">
        <f t="shared" si="86"/>
        <v/>
      </c>
      <c r="AS240" s="35" t="str">
        <f t="shared" si="87"/>
        <v/>
      </c>
      <c r="AT240" s="35" t="str">
        <f t="shared" si="88"/>
        <v/>
      </c>
      <c r="AU240" s="35" t="str">
        <f t="shared" si="89"/>
        <v/>
      </c>
      <c r="AV240" s="35" t="str">
        <f t="shared" si="90"/>
        <v/>
      </c>
      <c r="AW240" s="35" t="str">
        <f t="shared" si="91"/>
        <v/>
      </c>
      <c r="AX240" s="35" t="str">
        <f t="shared" si="92"/>
        <v/>
      </c>
      <c r="AY240" s="35" t="str">
        <f>IF(SUMIF('7-市场业绩'!F:F,AC240,'7-市场业绩'!I:I)&gt;0,"学习卡","老结算")</f>
        <v>老结算</v>
      </c>
      <c r="AZ240" s="35" t="str">
        <f t="shared" si="93"/>
        <v/>
      </c>
      <c r="BA240" s="35" t="str">
        <f t="shared" si="94"/>
        <v>无</v>
      </c>
      <c r="BB240" s="35" t="str">
        <f t="shared" si="95"/>
        <v/>
      </c>
      <c r="BC240" s="35" t="str">
        <f t="shared" si="96"/>
        <v/>
      </c>
      <c r="BD240" s="35" t="str">
        <f t="shared" si="97"/>
        <v>无</v>
      </c>
      <c r="BE240" s="35" t="str">
        <f>IFERROR(LOOKUP(1,-FIND({"创始会员","国际领袖课程","国内领袖课程","1期秒杀","游学免费读","买三送二","2折秒杀"},AB240),{"创始会员","国际领袖课程","国内领袖课程","1期秒杀","游学免费读","买三送二","2折秒杀"}),"")</f>
        <v/>
      </c>
      <c r="BH240" s="27">
        <v>42552</v>
      </c>
      <c r="BS240" t="s">
        <v>660</v>
      </c>
    </row>
    <row r="241" spans="1:71" ht="15" customHeight="1">
      <c r="A241" s="31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08"/>
      <c r="M241" s="208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35" t="str">
        <f t="shared" si="74"/>
        <v/>
      </c>
      <c r="AD241" s="36">
        <f t="shared" si="75"/>
        <v>0</v>
      </c>
      <c r="AE241" s="35" t="str">
        <f t="shared" si="76"/>
        <v/>
      </c>
      <c r="AF241" s="24"/>
      <c r="AG241" s="40">
        <f t="shared" si="77"/>
        <v>0</v>
      </c>
      <c r="AH241" s="36">
        <f t="shared" si="78"/>
        <v>0</v>
      </c>
      <c r="AI241" s="36">
        <f t="shared" si="79"/>
        <v>0</v>
      </c>
      <c r="AJ241" s="35" t="str">
        <f t="shared" si="80"/>
        <v/>
      </c>
      <c r="AK241" s="35" t="str">
        <f t="shared" si="81"/>
        <v/>
      </c>
      <c r="AL241" s="35" t="str">
        <f t="shared" si="82"/>
        <v/>
      </c>
      <c r="AM241" s="35" t="str">
        <f t="shared" si="83"/>
        <v/>
      </c>
      <c r="AN241" s="35" t="str">
        <f t="shared" si="84"/>
        <v/>
      </c>
      <c r="AO241" s="35" t="str">
        <f t="shared" si="85"/>
        <v/>
      </c>
      <c r="AP241" s="35" t="str">
        <f>IF(AJ241="","",VLOOKUP(AN241,[1]Sheet11!E:F,2,0))</f>
        <v/>
      </c>
      <c r="AQ241" s="35" t="str">
        <f>IF(AO241="拼单会员","5年",IF(AJ241="","",VLOOKUP(AM241&amp;AP241,[1]Sheet11!$J$3:$K$17,2)))</f>
        <v/>
      </c>
      <c r="AR241" s="35" t="str">
        <f t="shared" si="86"/>
        <v/>
      </c>
      <c r="AS241" s="35" t="str">
        <f t="shared" si="87"/>
        <v/>
      </c>
      <c r="AT241" s="35" t="str">
        <f t="shared" si="88"/>
        <v/>
      </c>
      <c r="AU241" s="35" t="str">
        <f t="shared" si="89"/>
        <v/>
      </c>
      <c r="AV241" s="35" t="str">
        <f t="shared" si="90"/>
        <v/>
      </c>
      <c r="AW241" s="35" t="str">
        <f t="shared" si="91"/>
        <v/>
      </c>
      <c r="AX241" s="35" t="str">
        <f t="shared" si="92"/>
        <v/>
      </c>
      <c r="AY241" s="35" t="str">
        <f>IF(SUMIF('7-市场业绩'!F:F,AC241,'7-市场业绩'!I:I)&gt;0,"学习卡","老结算")</f>
        <v>老结算</v>
      </c>
      <c r="AZ241" s="35" t="str">
        <f t="shared" si="93"/>
        <v/>
      </c>
      <c r="BA241" s="35" t="str">
        <f t="shared" si="94"/>
        <v>无</v>
      </c>
      <c r="BB241" s="35" t="str">
        <f t="shared" si="95"/>
        <v/>
      </c>
      <c r="BC241" s="35" t="str">
        <f t="shared" si="96"/>
        <v/>
      </c>
      <c r="BD241" s="35" t="str">
        <f t="shared" si="97"/>
        <v>无</v>
      </c>
      <c r="BE241" s="35" t="str">
        <f>IFERROR(LOOKUP(1,-FIND({"创始会员","国际领袖课程","国内领袖课程","1期秒杀","游学免费读","买三送二","2折秒杀"},AB241),{"创始会员","国际领袖课程","国内领袖课程","1期秒杀","游学免费读","买三送二","2折秒杀"}),"")</f>
        <v/>
      </c>
      <c r="BH241" s="27">
        <v>42552</v>
      </c>
      <c r="BS241" t="s">
        <v>661</v>
      </c>
    </row>
    <row r="242" spans="1:71" ht="15" customHeight="1">
      <c r="A242" s="31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08"/>
      <c r="M242" s="208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35" t="str">
        <f t="shared" si="74"/>
        <v/>
      </c>
      <c r="AD242" s="36">
        <f t="shared" si="75"/>
        <v>0</v>
      </c>
      <c r="AE242" s="35" t="str">
        <f t="shared" si="76"/>
        <v/>
      </c>
      <c r="AF242" s="24"/>
      <c r="AG242" s="40">
        <f t="shared" si="77"/>
        <v>0</v>
      </c>
      <c r="AH242" s="36">
        <f t="shared" si="78"/>
        <v>0</v>
      </c>
      <c r="AI242" s="36">
        <f t="shared" si="79"/>
        <v>0</v>
      </c>
      <c r="AJ242" s="35" t="str">
        <f t="shared" si="80"/>
        <v/>
      </c>
      <c r="AK242" s="35" t="str">
        <f t="shared" si="81"/>
        <v/>
      </c>
      <c r="AL242" s="35" t="str">
        <f t="shared" si="82"/>
        <v/>
      </c>
      <c r="AM242" s="35" t="str">
        <f t="shared" si="83"/>
        <v/>
      </c>
      <c r="AN242" s="35" t="str">
        <f t="shared" si="84"/>
        <v/>
      </c>
      <c r="AO242" s="35" t="str">
        <f t="shared" si="85"/>
        <v/>
      </c>
      <c r="AP242" s="35" t="str">
        <f>IF(AJ242="","",VLOOKUP(AN242,[1]Sheet11!E:F,2,0))</f>
        <v/>
      </c>
      <c r="AQ242" s="35" t="str">
        <f>IF(AO242="拼单会员","5年",IF(AJ242="","",VLOOKUP(AM242&amp;AP242,[1]Sheet11!$J$3:$K$17,2)))</f>
        <v/>
      </c>
      <c r="AR242" s="35" t="str">
        <f t="shared" si="86"/>
        <v/>
      </c>
      <c r="AS242" s="35" t="str">
        <f t="shared" si="87"/>
        <v/>
      </c>
      <c r="AT242" s="35" t="str">
        <f t="shared" si="88"/>
        <v/>
      </c>
      <c r="AU242" s="35" t="str">
        <f t="shared" si="89"/>
        <v/>
      </c>
      <c r="AV242" s="35" t="str">
        <f t="shared" si="90"/>
        <v/>
      </c>
      <c r="AW242" s="35" t="str">
        <f t="shared" si="91"/>
        <v/>
      </c>
      <c r="AX242" s="35" t="str">
        <f t="shared" si="92"/>
        <v/>
      </c>
      <c r="AY242" s="35" t="str">
        <f>IF(SUMIF('7-市场业绩'!F:F,AC242,'7-市场业绩'!I:I)&gt;0,"学习卡","老结算")</f>
        <v>老结算</v>
      </c>
      <c r="AZ242" s="35" t="str">
        <f t="shared" si="93"/>
        <v/>
      </c>
      <c r="BA242" s="35" t="str">
        <f t="shared" si="94"/>
        <v>无</v>
      </c>
      <c r="BB242" s="35" t="str">
        <f t="shared" si="95"/>
        <v/>
      </c>
      <c r="BC242" s="35" t="str">
        <f t="shared" si="96"/>
        <v/>
      </c>
      <c r="BD242" s="35" t="str">
        <f t="shared" si="97"/>
        <v>无</v>
      </c>
      <c r="BE242" s="35" t="str">
        <f>IFERROR(LOOKUP(1,-FIND({"创始会员","国际领袖课程","国内领袖课程","1期秒杀","游学免费读","买三送二","2折秒杀"},AB242),{"创始会员","国际领袖课程","国内领袖课程","1期秒杀","游学免费读","买三送二","2折秒杀"}),"")</f>
        <v/>
      </c>
      <c r="BH242" s="27">
        <v>42552</v>
      </c>
      <c r="BS242" t="s">
        <v>662</v>
      </c>
    </row>
    <row r="243" spans="1:71" ht="15" customHeight="1">
      <c r="A243" s="31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08"/>
      <c r="M243" s="208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35" t="str">
        <f t="shared" si="74"/>
        <v/>
      </c>
      <c r="AD243" s="36">
        <f t="shared" si="75"/>
        <v>0</v>
      </c>
      <c r="AE243" s="35" t="str">
        <f t="shared" si="76"/>
        <v/>
      </c>
      <c r="AF243" s="24"/>
      <c r="AG243" s="40">
        <f t="shared" si="77"/>
        <v>0</v>
      </c>
      <c r="AH243" s="36">
        <f t="shared" si="78"/>
        <v>0</v>
      </c>
      <c r="AI243" s="36">
        <f t="shared" si="79"/>
        <v>0</v>
      </c>
      <c r="AJ243" s="35" t="str">
        <f t="shared" si="80"/>
        <v/>
      </c>
      <c r="AK243" s="35" t="str">
        <f t="shared" si="81"/>
        <v/>
      </c>
      <c r="AL243" s="35" t="str">
        <f t="shared" si="82"/>
        <v/>
      </c>
      <c r="AM243" s="35" t="str">
        <f t="shared" si="83"/>
        <v/>
      </c>
      <c r="AN243" s="35" t="str">
        <f t="shared" si="84"/>
        <v/>
      </c>
      <c r="AO243" s="35" t="str">
        <f t="shared" si="85"/>
        <v/>
      </c>
      <c r="AP243" s="35" t="str">
        <f>IF(AJ243="","",VLOOKUP(AN243,[1]Sheet11!E:F,2,0))</f>
        <v/>
      </c>
      <c r="AQ243" s="35" t="str">
        <f>IF(AO243="拼单会员","5年",IF(AJ243="","",VLOOKUP(AM243&amp;AP243,[1]Sheet11!$J$3:$K$17,2)))</f>
        <v/>
      </c>
      <c r="AR243" s="35" t="str">
        <f t="shared" si="86"/>
        <v/>
      </c>
      <c r="AS243" s="35" t="str">
        <f t="shared" si="87"/>
        <v/>
      </c>
      <c r="AT243" s="35" t="str">
        <f t="shared" si="88"/>
        <v/>
      </c>
      <c r="AU243" s="35" t="str">
        <f t="shared" si="89"/>
        <v/>
      </c>
      <c r="AV243" s="35" t="str">
        <f t="shared" si="90"/>
        <v/>
      </c>
      <c r="AW243" s="35" t="str">
        <f t="shared" si="91"/>
        <v/>
      </c>
      <c r="AX243" s="35" t="str">
        <f t="shared" si="92"/>
        <v/>
      </c>
      <c r="AY243" s="35" t="str">
        <f>IF(SUMIF('7-市场业绩'!F:F,AC243,'7-市场业绩'!I:I)&gt;0,"学习卡","老结算")</f>
        <v>老结算</v>
      </c>
      <c r="AZ243" s="35" t="str">
        <f t="shared" si="93"/>
        <v/>
      </c>
      <c r="BA243" s="35" t="str">
        <f t="shared" si="94"/>
        <v>无</v>
      </c>
      <c r="BB243" s="35" t="str">
        <f t="shared" si="95"/>
        <v/>
      </c>
      <c r="BC243" s="35" t="str">
        <f t="shared" si="96"/>
        <v/>
      </c>
      <c r="BD243" s="35" t="str">
        <f t="shared" si="97"/>
        <v>无</v>
      </c>
      <c r="BE243" s="35" t="str">
        <f>IFERROR(LOOKUP(1,-FIND({"创始会员","国际领袖课程","国内领袖课程","1期秒杀","游学免费读","买三送二","2折秒杀"},AB243),{"创始会员","国际领袖课程","国内领袖课程","1期秒杀","游学免费读","买三送二","2折秒杀"}),"")</f>
        <v/>
      </c>
      <c r="BH243" s="27">
        <v>42552</v>
      </c>
      <c r="BS243" t="s">
        <v>663</v>
      </c>
    </row>
    <row r="244" spans="1:71" ht="15" customHeight="1">
      <c r="A244" s="31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08"/>
      <c r="M244" s="208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35" t="str">
        <f t="shared" si="74"/>
        <v/>
      </c>
      <c r="AD244" s="36">
        <f t="shared" si="75"/>
        <v>0</v>
      </c>
      <c r="AE244" s="35" t="str">
        <f t="shared" si="76"/>
        <v/>
      </c>
      <c r="AF244" s="24"/>
      <c r="AG244" s="40">
        <f t="shared" si="77"/>
        <v>0</v>
      </c>
      <c r="AH244" s="36">
        <f t="shared" si="78"/>
        <v>0</v>
      </c>
      <c r="AI244" s="36">
        <f t="shared" si="79"/>
        <v>0</v>
      </c>
      <c r="AJ244" s="35" t="str">
        <f t="shared" si="80"/>
        <v/>
      </c>
      <c r="AK244" s="35" t="str">
        <f t="shared" si="81"/>
        <v/>
      </c>
      <c r="AL244" s="35" t="str">
        <f t="shared" si="82"/>
        <v/>
      </c>
      <c r="AM244" s="35" t="str">
        <f t="shared" si="83"/>
        <v/>
      </c>
      <c r="AN244" s="35" t="str">
        <f t="shared" si="84"/>
        <v/>
      </c>
      <c r="AO244" s="35" t="str">
        <f t="shared" si="85"/>
        <v/>
      </c>
      <c r="AP244" s="35" t="str">
        <f>IF(AJ244="","",VLOOKUP(AN244,[1]Sheet11!E:F,2,0))</f>
        <v/>
      </c>
      <c r="AQ244" s="35" t="str">
        <f>IF(AO244="拼单会员","5年",IF(AJ244="","",VLOOKUP(AM244&amp;AP244,[1]Sheet11!$J$3:$K$17,2)))</f>
        <v/>
      </c>
      <c r="AR244" s="35" t="str">
        <f t="shared" si="86"/>
        <v/>
      </c>
      <c r="AS244" s="35" t="str">
        <f t="shared" si="87"/>
        <v/>
      </c>
      <c r="AT244" s="35" t="str">
        <f t="shared" si="88"/>
        <v/>
      </c>
      <c r="AU244" s="35" t="str">
        <f t="shared" si="89"/>
        <v/>
      </c>
      <c r="AV244" s="35" t="str">
        <f t="shared" si="90"/>
        <v/>
      </c>
      <c r="AW244" s="35" t="str">
        <f t="shared" si="91"/>
        <v/>
      </c>
      <c r="AX244" s="35" t="str">
        <f t="shared" si="92"/>
        <v/>
      </c>
      <c r="AY244" s="35" t="str">
        <f>IF(SUMIF('7-市场业绩'!F:F,AC244,'7-市场业绩'!I:I)&gt;0,"学习卡","老结算")</f>
        <v>老结算</v>
      </c>
      <c r="AZ244" s="35" t="str">
        <f t="shared" si="93"/>
        <v/>
      </c>
      <c r="BA244" s="35" t="str">
        <f t="shared" si="94"/>
        <v>无</v>
      </c>
      <c r="BB244" s="35" t="str">
        <f t="shared" si="95"/>
        <v/>
      </c>
      <c r="BC244" s="35" t="str">
        <f t="shared" si="96"/>
        <v/>
      </c>
      <c r="BD244" s="35" t="str">
        <f t="shared" si="97"/>
        <v>无</v>
      </c>
      <c r="BE244" s="35" t="str">
        <f>IFERROR(LOOKUP(1,-FIND({"创始会员","国际领袖课程","国内领袖课程","1期秒杀","游学免费读","买三送二","2折秒杀"},AB244),{"创始会员","国际领袖课程","国内领袖课程","1期秒杀","游学免费读","买三送二","2折秒杀"}),"")</f>
        <v/>
      </c>
      <c r="BH244" s="27">
        <v>42552</v>
      </c>
      <c r="BS244" t="s">
        <v>664</v>
      </c>
    </row>
    <row r="245" spans="1:71" ht="15" customHeight="1">
      <c r="A245" s="31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08"/>
      <c r="M245" s="208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35" t="str">
        <f t="shared" si="74"/>
        <v/>
      </c>
      <c r="AD245" s="36">
        <f t="shared" si="75"/>
        <v>0</v>
      </c>
      <c r="AE245" s="35" t="str">
        <f t="shared" si="76"/>
        <v/>
      </c>
      <c r="AF245" s="24"/>
      <c r="AG245" s="40">
        <f t="shared" si="77"/>
        <v>0</v>
      </c>
      <c r="AH245" s="36">
        <f t="shared" si="78"/>
        <v>0</v>
      </c>
      <c r="AI245" s="36">
        <f t="shared" si="79"/>
        <v>0</v>
      </c>
      <c r="AJ245" s="35" t="str">
        <f t="shared" si="80"/>
        <v/>
      </c>
      <c r="AK245" s="35" t="str">
        <f t="shared" si="81"/>
        <v/>
      </c>
      <c r="AL245" s="35" t="str">
        <f t="shared" si="82"/>
        <v/>
      </c>
      <c r="AM245" s="35" t="str">
        <f t="shared" si="83"/>
        <v/>
      </c>
      <c r="AN245" s="35" t="str">
        <f t="shared" si="84"/>
        <v/>
      </c>
      <c r="AO245" s="35" t="str">
        <f t="shared" si="85"/>
        <v/>
      </c>
      <c r="AP245" s="35" t="str">
        <f>IF(AJ245="","",VLOOKUP(AN245,[1]Sheet11!E:F,2,0))</f>
        <v/>
      </c>
      <c r="AQ245" s="35" t="str">
        <f>IF(AO245="拼单会员","5年",IF(AJ245="","",VLOOKUP(AM245&amp;AP245,[1]Sheet11!$J$3:$K$17,2)))</f>
        <v/>
      </c>
      <c r="AR245" s="35" t="str">
        <f t="shared" si="86"/>
        <v/>
      </c>
      <c r="AS245" s="35" t="str">
        <f t="shared" si="87"/>
        <v/>
      </c>
      <c r="AT245" s="35" t="str">
        <f t="shared" si="88"/>
        <v/>
      </c>
      <c r="AU245" s="35" t="str">
        <f t="shared" si="89"/>
        <v/>
      </c>
      <c r="AV245" s="35" t="str">
        <f t="shared" si="90"/>
        <v/>
      </c>
      <c r="AW245" s="35" t="str">
        <f t="shared" si="91"/>
        <v/>
      </c>
      <c r="AX245" s="35" t="str">
        <f t="shared" si="92"/>
        <v/>
      </c>
      <c r="AY245" s="35" t="str">
        <f>IF(SUMIF('7-市场业绩'!F:F,AC245,'7-市场业绩'!I:I)&gt;0,"学习卡","老结算")</f>
        <v>老结算</v>
      </c>
      <c r="AZ245" s="35" t="str">
        <f t="shared" si="93"/>
        <v/>
      </c>
      <c r="BA245" s="35" t="str">
        <f t="shared" si="94"/>
        <v>无</v>
      </c>
      <c r="BB245" s="35" t="str">
        <f t="shared" si="95"/>
        <v/>
      </c>
      <c r="BC245" s="35" t="str">
        <f t="shared" si="96"/>
        <v/>
      </c>
      <c r="BD245" s="35" t="str">
        <f t="shared" si="97"/>
        <v>无</v>
      </c>
      <c r="BE245" s="35" t="str">
        <f>IFERROR(LOOKUP(1,-FIND({"创始会员","国际领袖课程","国内领袖课程","1期秒杀","游学免费读","买三送二","2折秒杀"},AB245),{"创始会员","国际领袖课程","国内领袖课程","1期秒杀","游学免费读","买三送二","2折秒杀"}),"")</f>
        <v/>
      </c>
      <c r="BH245" s="27">
        <v>42552</v>
      </c>
      <c r="BS245" t="s">
        <v>483</v>
      </c>
    </row>
    <row r="246" spans="1:71" ht="15" customHeight="1">
      <c r="A246" s="31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08"/>
      <c r="M246" s="208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35" t="str">
        <f t="shared" si="74"/>
        <v/>
      </c>
      <c r="AD246" s="36">
        <f t="shared" si="75"/>
        <v>0</v>
      </c>
      <c r="AE246" s="35" t="str">
        <f t="shared" si="76"/>
        <v/>
      </c>
      <c r="AF246" s="24"/>
      <c r="AG246" s="40">
        <f t="shared" si="77"/>
        <v>0</v>
      </c>
      <c r="AH246" s="36">
        <f t="shared" si="78"/>
        <v>0</v>
      </c>
      <c r="AI246" s="36">
        <f t="shared" si="79"/>
        <v>0</v>
      </c>
      <c r="AJ246" s="35" t="str">
        <f t="shared" si="80"/>
        <v/>
      </c>
      <c r="AK246" s="35" t="str">
        <f t="shared" si="81"/>
        <v/>
      </c>
      <c r="AL246" s="35" t="str">
        <f t="shared" si="82"/>
        <v/>
      </c>
      <c r="AM246" s="35" t="str">
        <f t="shared" si="83"/>
        <v/>
      </c>
      <c r="AN246" s="35" t="str">
        <f t="shared" si="84"/>
        <v/>
      </c>
      <c r="AO246" s="35" t="str">
        <f t="shared" si="85"/>
        <v/>
      </c>
      <c r="AP246" s="35" t="str">
        <f>IF(AJ246="","",VLOOKUP(AN246,[1]Sheet11!E:F,2,0))</f>
        <v/>
      </c>
      <c r="AQ246" s="35" t="str">
        <f>IF(AO246="拼单会员","5年",IF(AJ246="","",VLOOKUP(AM246&amp;AP246,[1]Sheet11!$J$3:$K$17,2)))</f>
        <v/>
      </c>
      <c r="AR246" s="35" t="str">
        <f t="shared" si="86"/>
        <v/>
      </c>
      <c r="AS246" s="35" t="str">
        <f t="shared" si="87"/>
        <v/>
      </c>
      <c r="AT246" s="35" t="str">
        <f t="shared" si="88"/>
        <v/>
      </c>
      <c r="AU246" s="35" t="str">
        <f t="shared" si="89"/>
        <v/>
      </c>
      <c r="AV246" s="35" t="str">
        <f t="shared" si="90"/>
        <v/>
      </c>
      <c r="AW246" s="35" t="str">
        <f t="shared" si="91"/>
        <v/>
      </c>
      <c r="AX246" s="35" t="str">
        <f t="shared" si="92"/>
        <v/>
      </c>
      <c r="AY246" s="35" t="str">
        <f>IF(SUMIF('7-市场业绩'!F:F,AC246,'7-市场业绩'!I:I)&gt;0,"学习卡","老结算")</f>
        <v>老结算</v>
      </c>
      <c r="AZ246" s="35" t="str">
        <f t="shared" si="93"/>
        <v/>
      </c>
      <c r="BA246" s="35" t="str">
        <f t="shared" si="94"/>
        <v>无</v>
      </c>
      <c r="BB246" s="35" t="str">
        <f t="shared" si="95"/>
        <v/>
      </c>
      <c r="BC246" s="35" t="str">
        <f t="shared" si="96"/>
        <v/>
      </c>
      <c r="BD246" s="35" t="str">
        <f t="shared" si="97"/>
        <v>无</v>
      </c>
      <c r="BE246" s="35" t="str">
        <f>IFERROR(LOOKUP(1,-FIND({"创始会员","国际领袖课程","国内领袖课程","1期秒杀","游学免费读","买三送二","2折秒杀"},AB246),{"创始会员","国际领袖课程","国内领袖课程","1期秒杀","游学免费读","买三送二","2折秒杀"}),"")</f>
        <v/>
      </c>
      <c r="BH246" s="27">
        <v>42552</v>
      </c>
      <c r="BS246" t="s">
        <v>665</v>
      </c>
    </row>
    <row r="247" spans="1:71" ht="15" customHeight="1">
      <c r="A247" s="31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08"/>
      <c r="M247" s="208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35" t="str">
        <f t="shared" si="74"/>
        <v/>
      </c>
      <c r="AD247" s="36">
        <f t="shared" si="75"/>
        <v>0</v>
      </c>
      <c r="AE247" s="35" t="str">
        <f t="shared" si="76"/>
        <v/>
      </c>
      <c r="AF247" s="24"/>
      <c r="AG247" s="40">
        <f t="shared" si="77"/>
        <v>0</v>
      </c>
      <c r="AH247" s="36">
        <f t="shared" si="78"/>
        <v>0</v>
      </c>
      <c r="AI247" s="36">
        <f t="shared" si="79"/>
        <v>0</v>
      </c>
      <c r="AJ247" s="35" t="str">
        <f t="shared" si="80"/>
        <v/>
      </c>
      <c r="AK247" s="35" t="str">
        <f t="shared" si="81"/>
        <v/>
      </c>
      <c r="AL247" s="35" t="str">
        <f t="shared" si="82"/>
        <v/>
      </c>
      <c r="AM247" s="35" t="str">
        <f t="shared" si="83"/>
        <v/>
      </c>
      <c r="AN247" s="35" t="str">
        <f t="shared" si="84"/>
        <v/>
      </c>
      <c r="AO247" s="35" t="str">
        <f t="shared" si="85"/>
        <v/>
      </c>
      <c r="AP247" s="35" t="str">
        <f>IF(AJ247="","",VLOOKUP(AN247,[1]Sheet11!E:F,2,0))</f>
        <v/>
      </c>
      <c r="AQ247" s="35" t="str">
        <f>IF(AO247="拼单会员","5年",IF(AJ247="","",VLOOKUP(AM247&amp;AP247,[1]Sheet11!$J$3:$K$17,2)))</f>
        <v/>
      </c>
      <c r="AR247" s="35" t="str">
        <f t="shared" si="86"/>
        <v/>
      </c>
      <c r="AS247" s="35" t="str">
        <f t="shared" si="87"/>
        <v/>
      </c>
      <c r="AT247" s="35" t="str">
        <f t="shared" si="88"/>
        <v/>
      </c>
      <c r="AU247" s="35" t="str">
        <f t="shared" si="89"/>
        <v/>
      </c>
      <c r="AV247" s="35" t="str">
        <f t="shared" si="90"/>
        <v/>
      </c>
      <c r="AW247" s="35" t="str">
        <f t="shared" si="91"/>
        <v/>
      </c>
      <c r="AX247" s="35" t="str">
        <f t="shared" si="92"/>
        <v/>
      </c>
      <c r="AY247" s="35" t="str">
        <f>IF(SUMIF('7-市场业绩'!F:F,AC247,'7-市场业绩'!I:I)&gt;0,"学习卡","老结算")</f>
        <v>老结算</v>
      </c>
      <c r="AZ247" s="35" t="str">
        <f t="shared" si="93"/>
        <v/>
      </c>
      <c r="BA247" s="35" t="str">
        <f t="shared" si="94"/>
        <v>无</v>
      </c>
      <c r="BB247" s="35" t="str">
        <f t="shared" si="95"/>
        <v/>
      </c>
      <c r="BC247" s="35" t="str">
        <f t="shared" si="96"/>
        <v/>
      </c>
      <c r="BD247" s="35" t="str">
        <f t="shared" si="97"/>
        <v>无</v>
      </c>
      <c r="BE247" s="35" t="str">
        <f>IFERROR(LOOKUP(1,-FIND({"创始会员","国际领袖课程","国内领袖课程","1期秒杀","游学免费读","买三送二","2折秒杀"},AB247),{"创始会员","国际领袖课程","国内领袖课程","1期秒杀","游学免费读","买三送二","2折秒杀"}),"")</f>
        <v/>
      </c>
      <c r="BH247" s="27">
        <v>42552</v>
      </c>
      <c r="BS247" t="s">
        <v>666</v>
      </c>
    </row>
    <row r="248" spans="1:71" ht="15" customHeight="1">
      <c r="A248" s="31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08"/>
      <c r="M248" s="208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35" t="str">
        <f t="shared" si="74"/>
        <v/>
      </c>
      <c r="AD248" s="36">
        <f t="shared" si="75"/>
        <v>0</v>
      </c>
      <c r="AE248" s="35" t="str">
        <f t="shared" si="76"/>
        <v/>
      </c>
      <c r="AF248" s="24"/>
      <c r="AG248" s="40">
        <f t="shared" si="77"/>
        <v>0</v>
      </c>
      <c r="AH248" s="36">
        <f t="shared" si="78"/>
        <v>0</v>
      </c>
      <c r="AI248" s="36">
        <f t="shared" si="79"/>
        <v>0</v>
      </c>
      <c r="AJ248" s="35" t="str">
        <f t="shared" si="80"/>
        <v/>
      </c>
      <c r="AK248" s="35" t="str">
        <f t="shared" si="81"/>
        <v/>
      </c>
      <c r="AL248" s="35" t="str">
        <f t="shared" si="82"/>
        <v/>
      </c>
      <c r="AM248" s="35" t="str">
        <f t="shared" si="83"/>
        <v/>
      </c>
      <c r="AN248" s="35" t="str">
        <f t="shared" si="84"/>
        <v/>
      </c>
      <c r="AO248" s="35" t="str">
        <f t="shared" si="85"/>
        <v/>
      </c>
      <c r="AP248" s="35" t="str">
        <f>IF(AJ248="","",VLOOKUP(AN248,[1]Sheet11!E:F,2,0))</f>
        <v/>
      </c>
      <c r="AQ248" s="35" t="str">
        <f>IF(AO248="拼单会员","5年",IF(AJ248="","",VLOOKUP(AM248&amp;AP248,[1]Sheet11!$J$3:$K$17,2)))</f>
        <v/>
      </c>
      <c r="AR248" s="35" t="str">
        <f t="shared" si="86"/>
        <v/>
      </c>
      <c r="AS248" s="35" t="str">
        <f t="shared" si="87"/>
        <v/>
      </c>
      <c r="AT248" s="35" t="str">
        <f t="shared" si="88"/>
        <v/>
      </c>
      <c r="AU248" s="35" t="str">
        <f t="shared" si="89"/>
        <v/>
      </c>
      <c r="AV248" s="35" t="str">
        <f t="shared" si="90"/>
        <v/>
      </c>
      <c r="AW248" s="35" t="str">
        <f t="shared" si="91"/>
        <v/>
      </c>
      <c r="AX248" s="35" t="str">
        <f t="shared" si="92"/>
        <v/>
      </c>
      <c r="AY248" s="35" t="str">
        <f>IF(SUMIF('7-市场业绩'!F:F,AC248,'7-市场业绩'!I:I)&gt;0,"学习卡","老结算")</f>
        <v>老结算</v>
      </c>
      <c r="AZ248" s="35" t="str">
        <f t="shared" si="93"/>
        <v/>
      </c>
      <c r="BA248" s="35" t="str">
        <f t="shared" si="94"/>
        <v>无</v>
      </c>
      <c r="BB248" s="35" t="str">
        <f t="shared" si="95"/>
        <v/>
      </c>
      <c r="BC248" s="35" t="str">
        <f t="shared" si="96"/>
        <v/>
      </c>
      <c r="BD248" s="35" t="str">
        <f t="shared" si="97"/>
        <v>无</v>
      </c>
      <c r="BE248" s="35" t="str">
        <f>IFERROR(LOOKUP(1,-FIND({"创始会员","国际领袖课程","国内领袖课程","1期秒杀","游学免费读","买三送二","2折秒杀"},AB248),{"创始会员","国际领袖课程","国内领袖课程","1期秒杀","游学免费读","买三送二","2折秒杀"}),"")</f>
        <v/>
      </c>
      <c r="BH248" s="27">
        <v>42552</v>
      </c>
      <c r="BS248" t="s">
        <v>667</v>
      </c>
    </row>
    <row r="249" spans="1:71" ht="15" customHeight="1">
      <c r="A249" s="31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08"/>
      <c r="M249" s="208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35" t="str">
        <f t="shared" si="74"/>
        <v/>
      </c>
      <c r="AD249" s="36">
        <f t="shared" si="75"/>
        <v>0</v>
      </c>
      <c r="AE249" s="35" t="str">
        <f t="shared" si="76"/>
        <v/>
      </c>
      <c r="AF249" s="24"/>
      <c r="AG249" s="40">
        <f t="shared" si="77"/>
        <v>0</v>
      </c>
      <c r="AH249" s="36">
        <f t="shared" si="78"/>
        <v>0</v>
      </c>
      <c r="AI249" s="36">
        <f t="shared" si="79"/>
        <v>0</v>
      </c>
      <c r="AJ249" s="35" t="str">
        <f t="shared" si="80"/>
        <v/>
      </c>
      <c r="AK249" s="35" t="str">
        <f t="shared" si="81"/>
        <v/>
      </c>
      <c r="AL249" s="35" t="str">
        <f t="shared" si="82"/>
        <v/>
      </c>
      <c r="AM249" s="35" t="str">
        <f t="shared" si="83"/>
        <v/>
      </c>
      <c r="AN249" s="35" t="str">
        <f t="shared" si="84"/>
        <v/>
      </c>
      <c r="AO249" s="35" t="str">
        <f t="shared" si="85"/>
        <v/>
      </c>
      <c r="AP249" s="35" t="str">
        <f>IF(AJ249="","",VLOOKUP(AN249,[1]Sheet11!E:F,2,0))</f>
        <v/>
      </c>
      <c r="AQ249" s="35" t="str">
        <f>IF(AO249="拼单会员","5年",IF(AJ249="","",VLOOKUP(AM249&amp;AP249,[1]Sheet11!$J$3:$K$17,2)))</f>
        <v/>
      </c>
      <c r="AR249" s="35" t="str">
        <f t="shared" si="86"/>
        <v/>
      </c>
      <c r="AS249" s="35" t="str">
        <f t="shared" si="87"/>
        <v/>
      </c>
      <c r="AT249" s="35" t="str">
        <f t="shared" si="88"/>
        <v/>
      </c>
      <c r="AU249" s="35" t="str">
        <f t="shared" si="89"/>
        <v/>
      </c>
      <c r="AV249" s="35" t="str">
        <f t="shared" si="90"/>
        <v/>
      </c>
      <c r="AW249" s="35" t="str">
        <f t="shared" si="91"/>
        <v/>
      </c>
      <c r="AX249" s="35" t="str">
        <f t="shared" si="92"/>
        <v/>
      </c>
      <c r="AY249" s="35" t="str">
        <f>IF(SUMIF('7-市场业绩'!F:F,AC249,'7-市场业绩'!I:I)&gt;0,"学习卡","老结算")</f>
        <v>老结算</v>
      </c>
      <c r="AZ249" s="35" t="str">
        <f t="shared" si="93"/>
        <v/>
      </c>
      <c r="BA249" s="35" t="str">
        <f t="shared" si="94"/>
        <v>无</v>
      </c>
      <c r="BB249" s="35" t="str">
        <f t="shared" si="95"/>
        <v/>
      </c>
      <c r="BC249" s="35" t="str">
        <f t="shared" si="96"/>
        <v/>
      </c>
      <c r="BD249" s="35" t="str">
        <f t="shared" si="97"/>
        <v>无</v>
      </c>
      <c r="BE249" s="35" t="str">
        <f>IFERROR(LOOKUP(1,-FIND({"创始会员","国际领袖课程","国内领袖课程","1期秒杀","游学免费读","买三送二","2折秒杀"},AB249),{"创始会员","国际领袖课程","国内领袖课程","1期秒杀","游学免费读","买三送二","2折秒杀"}),"")</f>
        <v/>
      </c>
      <c r="BH249" s="27">
        <v>42552</v>
      </c>
      <c r="BS249" t="s">
        <v>668</v>
      </c>
    </row>
    <row r="250" spans="1:71" ht="15" customHeight="1">
      <c r="A250" s="31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08"/>
      <c r="M250" s="208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35" t="str">
        <f t="shared" si="74"/>
        <v/>
      </c>
      <c r="AD250" s="36">
        <f t="shared" si="75"/>
        <v>0</v>
      </c>
      <c r="AE250" s="35" t="str">
        <f t="shared" si="76"/>
        <v/>
      </c>
      <c r="AF250" s="24"/>
      <c r="AG250" s="40">
        <f t="shared" si="77"/>
        <v>0</v>
      </c>
      <c r="AH250" s="36">
        <f t="shared" si="78"/>
        <v>0</v>
      </c>
      <c r="AI250" s="36">
        <f t="shared" si="79"/>
        <v>0</v>
      </c>
      <c r="AJ250" s="35" t="str">
        <f t="shared" si="80"/>
        <v/>
      </c>
      <c r="AK250" s="35" t="str">
        <f t="shared" si="81"/>
        <v/>
      </c>
      <c r="AL250" s="35" t="str">
        <f t="shared" si="82"/>
        <v/>
      </c>
      <c r="AM250" s="35" t="str">
        <f t="shared" si="83"/>
        <v/>
      </c>
      <c r="AN250" s="35" t="str">
        <f t="shared" si="84"/>
        <v/>
      </c>
      <c r="AO250" s="35" t="str">
        <f t="shared" si="85"/>
        <v/>
      </c>
      <c r="AP250" s="35" t="str">
        <f>IF(AJ250="","",VLOOKUP(AN250,[1]Sheet11!E:F,2,0))</f>
        <v/>
      </c>
      <c r="AQ250" s="35" t="str">
        <f>IF(AO250="拼单会员","5年",IF(AJ250="","",VLOOKUP(AM250&amp;AP250,[1]Sheet11!$J$3:$K$17,2)))</f>
        <v/>
      </c>
      <c r="AR250" s="35" t="str">
        <f t="shared" si="86"/>
        <v/>
      </c>
      <c r="AS250" s="35" t="str">
        <f t="shared" si="87"/>
        <v/>
      </c>
      <c r="AT250" s="35" t="str">
        <f t="shared" si="88"/>
        <v/>
      </c>
      <c r="AU250" s="35" t="str">
        <f t="shared" si="89"/>
        <v/>
      </c>
      <c r="AV250" s="35" t="str">
        <f t="shared" si="90"/>
        <v/>
      </c>
      <c r="AW250" s="35" t="str">
        <f t="shared" si="91"/>
        <v/>
      </c>
      <c r="AX250" s="35" t="str">
        <f t="shared" si="92"/>
        <v/>
      </c>
      <c r="AY250" s="35" t="str">
        <f>IF(SUMIF('7-市场业绩'!F:F,AC250,'7-市场业绩'!I:I)&gt;0,"学习卡","老结算")</f>
        <v>老结算</v>
      </c>
      <c r="AZ250" s="35" t="str">
        <f t="shared" si="93"/>
        <v/>
      </c>
      <c r="BA250" s="35" t="str">
        <f t="shared" si="94"/>
        <v>无</v>
      </c>
      <c r="BB250" s="35" t="str">
        <f t="shared" si="95"/>
        <v/>
      </c>
      <c r="BC250" s="35" t="str">
        <f t="shared" si="96"/>
        <v/>
      </c>
      <c r="BD250" s="35" t="str">
        <f t="shared" si="97"/>
        <v>无</v>
      </c>
      <c r="BE250" s="35" t="str">
        <f>IFERROR(LOOKUP(1,-FIND({"创始会员","国际领袖课程","国内领袖课程","1期秒杀","游学免费读","买三送二","2折秒杀"},AB250),{"创始会员","国际领袖课程","国内领袖课程","1期秒杀","游学免费读","买三送二","2折秒杀"}),"")</f>
        <v/>
      </c>
      <c r="BH250" s="27">
        <v>42552</v>
      </c>
      <c r="BS250" t="s">
        <v>669</v>
      </c>
    </row>
    <row r="251" spans="1:71" ht="15" customHeight="1">
      <c r="A251" s="31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08"/>
      <c r="M251" s="208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35" t="str">
        <f t="shared" si="74"/>
        <v/>
      </c>
      <c r="AD251" s="36">
        <f t="shared" si="75"/>
        <v>0</v>
      </c>
      <c r="AE251" s="35" t="str">
        <f t="shared" si="76"/>
        <v/>
      </c>
      <c r="AF251" s="24"/>
      <c r="AG251" s="40">
        <f t="shared" si="77"/>
        <v>0</v>
      </c>
      <c r="AH251" s="36">
        <f t="shared" si="78"/>
        <v>0</v>
      </c>
      <c r="AI251" s="36">
        <f t="shared" si="79"/>
        <v>0</v>
      </c>
      <c r="AJ251" s="35" t="str">
        <f t="shared" si="80"/>
        <v/>
      </c>
      <c r="AK251" s="35" t="str">
        <f t="shared" si="81"/>
        <v/>
      </c>
      <c r="AL251" s="35" t="str">
        <f t="shared" si="82"/>
        <v/>
      </c>
      <c r="AM251" s="35" t="str">
        <f t="shared" si="83"/>
        <v/>
      </c>
      <c r="AN251" s="35" t="str">
        <f t="shared" si="84"/>
        <v/>
      </c>
      <c r="AO251" s="35" t="str">
        <f t="shared" si="85"/>
        <v/>
      </c>
      <c r="AP251" s="35" t="str">
        <f>IF(AJ251="","",VLOOKUP(AN251,[1]Sheet11!E:F,2,0))</f>
        <v/>
      </c>
      <c r="AQ251" s="35" t="str">
        <f>IF(AO251="拼单会员","5年",IF(AJ251="","",VLOOKUP(AM251&amp;AP251,[1]Sheet11!$J$3:$K$17,2)))</f>
        <v/>
      </c>
      <c r="AR251" s="35" t="str">
        <f t="shared" si="86"/>
        <v/>
      </c>
      <c r="AS251" s="35" t="str">
        <f t="shared" si="87"/>
        <v/>
      </c>
      <c r="AT251" s="35" t="str">
        <f t="shared" si="88"/>
        <v/>
      </c>
      <c r="AU251" s="35" t="str">
        <f t="shared" si="89"/>
        <v/>
      </c>
      <c r="AV251" s="35" t="str">
        <f t="shared" si="90"/>
        <v/>
      </c>
      <c r="AW251" s="35" t="str">
        <f t="shared" si="91"/>
        <v/>
      </c>
      <c r="AX251" s="35" t="str">
        <f t="shared" si="92"/>
        <v/>
      </c>
      <c r="AY251" s="35" t="str">
        <f>IF(SUMIF('7-市场业绩'!F:F,AC251,'7-市场业绩'!I:I)&gt;0,"学习卡","老结算")</f>
        <v>老结算</v>
      </c>
      <c r="AZ251" s="35" t="str">
        <f t="shared" si="93"/>
        <v/>
      </c>
      <c r="BA251" s="35" t="str">
        <f t="shared" si="94"/>
        <v>无</v>
      </c>
      <c r="BB251" s="35" t="str">
        <f t="shared" si="95"/>
        <v/>
      </c>
      <c r="BC251" s="35" t="str">
        <f t="shared" si="96"/>
        <v/>
      </c>
      <c r="BD251" s="35" t="str">
        <f t="shared" si="97"/>
        <v>无</v>
      </c>
      <c r="BE251" s="35" t="str">
        <f>IFERROR(LOOKUP(1,-FIND({"创始会员","国际领袖课程","国内领袖课程","1期秒杀","游学免费读","买三送二","2折秒杀"},AB251),{"创始会员","国际领袖课程","国内领袖课程","1期秒杀","游学免费读","买三送二","2折秒杀"}),"")</f>
        <v/>
      </c>
      <c r="BH251" s="27">
        <v>42552</v>
      </c>
      <c r="BS251" t="s">
        <v>670</v>
      </c>
    </row>
    <row r="252" spans="1:71" ht="15" customHeight="1">
      <c r="A252" s="31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08"/>
      <c r="M252" s="208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35" t="str">
        <f t="shared" si="74"/>
        <v/>
      </c>
      <c r="AD252" s="36">
        <f t="shared" si="75"/>
        <v>0</v>
      </c>
      <c r="AE252" s="35" t="str">
        <f t="shared" si="76"/>
        <v/>
      </c>
      <c r="AF252" s="24"/>
      <c r="AG252" s="40">
        <f t="shared" si="77"/>
        <v>0</v>
      </c>
      <c r="AH252" s="36">
        <f t="shared" si="78"/>
        <v>0</v>
      </c>
      <c r="AI252" s="36">
        <f t="shared" si="79"/>
        <v>0</v>
      </c>
      <c r="AJ252" s="35" t="str">
        <f t="shared" si="80"/>
        <v/>
      </c>
      <c r="AK252" s="35" t="str">
        <f t="shared" si="81"/>
        <v/>
      </c>
      <c r="AL252" s="35" t="str">
        <f t="shared" si="82"/>
        <v/>
      </c>
      <c r="AM252" s="35" t="str">
        <f t="shared" si="83"/>
        <v/>
      </c>
      <c r="AN252" s="35" t="str">
        <f t="shared" si="84"/>
        <v/>
      </c>
      <c r="AO252" s="35" t="str">
        <f t="shared" si="85"/>
        <v/>
      </c>
      <c r="AP252" s="35" t="str">
        <f>IF(AJ252="","",VLOOKUP(AN252,[1]Sheet11!E:F,2,0))</f>
        <v/>
      </c>
      <c r="AQ252" s="35" t="str">
        <f>IF(AO252="拼单会员","5年",IF(AJ252="","",VLOOKUP(AM252&amp;AP252,[1]Sheet11!$J$3:$K$17,2)))</f>
        <v/>
      </c>
      <c r="AR252" s="35" t="str">
        <f t="shared" si="86"/>
        <v/>
      </c>
      <c r="AS252" s="35" t="str">
        <f t="shared" si="87"/>
        <v/>
      </c>
      <c r="AT252" s="35" t="str">
        <f t="shared" si="88"/>
        <v/>
      </c>
      <c r="AU252" s="35" t="str">
        <f t="shared" si="89"/>
        <v/>
      </c>
      <c r="AV252" s="35" t="str">
        <f t="shared" si="90"/>
        <v/>
      </c>
      <c r="AW252" s="35" t="str">
        <f t="shared" si="91"/>
        <v/>
      </c>
      <c r="AX252" s="35" t="str">
        <f t="shared" si="92"/>
        <v/>
      </c>
      <c r="AY252" s="35" t="str">
        <f>IF(SUMIF('7-市场业绩'!F:F,AC252,'7-市场业绩'!I:I)&gt;0,"学习卡","老结算")</f>
        <v>老结算</v>
      </c>
      <c r="AZ252" s="35" t="str">
        <f t="shared" si="93"/>
        <v/>
      </c>
      <c r="BA252" s="35" t="str">
        <f t="shared" si="94"/>
        <v>无</v>
      </c>
      <c r="BB252" s="35" t="str">
        <f t="shared" si="95"/>
        <v/>
      </c>
      <c r="BC252" s="35" t="str">
        <f t="shared" si="96"/>
        <v/>
      </c>
      <c r="BD252" s="35" t="str">
        <f t="shared" si="97"/>
        <v>无</v>
      </c>
      <c r="BE252" s="35" t="str">
        <f>IFERROR(LOOKUP(1,-FIND({"创始会员","国际领袖课程","国内领袖课程","1期秒杀","游学免费读","买三送二","2折秒杀"},AB252),{"创始会员","国际领袖课程","国内领袖课程","1期秒杀","游学免费读","买三送二","2折秒杀"}),"")</f>
        <v/>
      </c>
      <c r="BH252" s="27">
        <v>42552</v>
      </c>
      <c r="BS252" t="s">
        <v>671</v>
      </c>
    </row>
    <row r="253" spans="1:71" ht="15" customHeight="1">
      <c r="A253" s="31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08"/>
      <c r="M253" s="208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35" t="str">
        <f t="shared" si="74"/>
        <v/>
      </c>
      <c r="AD253" s="36">
        <f t="shared" si="75"/>
        <v>0</v>
      </c>
      <c r="AE253" s="35" t="str">
        <f t="shared" si="76"/>
        <v/>
      </c>
      <c r="AF253" s="24"/>
      <c r="AG253" s="40">
        <f t="shared" si="77"/>
        <v>0</v>
      </c>
      <c r="AH253" s="36">
        <f t="shared" si="78"/>
        <v>0</v>
      </c>
      <c r="AI253" s="36">
        <f t="shared" si="79"/>
        <v>0</v>
      </c>
      <c r="AJ253" s="35" t="str">
        <f t="shared" si="80"/>
        <v/>
      </c>
      <c r="AK253" s="35" t="str">
        <f t="shared" si="81"/>
        <v/>
      </c>
      <c r="AL253" s="35" t="str">
        <f t="shared" si="82"/>
        <v/>
      </c>
      <c r="AM253" s="35" t="str">
        <f t="shared" si="83"/>
        <v/>
      </c>
      <c r="AN253" s="35" t="str">
        <f t="shared" si="84"/>
        <v/>
      </c>
      <c r="AO253" s="35" t="str">
        <f t="shared" si="85"/>
        <v/>
      </c>
      <c r="AP253" s="35" t="str">
        <f>IF(AJ253="","",VLOOKUP(AN253,[1]Sheet11!E:F,2,0))</f>
        <v/>
      </c>
      <c r="AQ253" s="35" t="str">
        <f>IF(AO253="拼单会员","5年",IF(AJ253="","",VLOOKUP(AM253&amp;AP253,[1]Sheet11!$J$3:$K$17,2)))</f>
        <v/>
      </c>
      <c r="AR253" s="35" t="str">
        <f t="shared" si="86"/>
        <v/>
      </c>
      <c r="AS253" s="35" t="str">
        <f t="shared" si="87"/>
        <v/>
      </c>
      <c r="AT253" s="35" t="str">
        <f t="shared" si="88"/>
        <v/>
      </c>
      <c r="AU253" s="35" t="str">
        <f t="shared" si="89"/>
        <v/>
      </c>
      <c r="AV253" s="35" t="str">
        <f t="shared" si="90"/>
        <v/>
      </c>
      <c r="AW253" s="35" t="str">
        <f t="shared" si="91"/>
        <v/>
      </c>
      <c r="AX253" s="35" t="str">
        <f t="shared" si="92"/>
        <v/>
      </c>
      <c r="AY253" s="35" t="str">
        <f>IF(SUMIF('7-市场业绩'!F:F,AC253,'7-市场业绩'!I:I)&gt;0,"学习卡","老结算")</f>
        <v>老结算</v>
      </c>
      <c r="AZ253" s="35" t="str">
        <f t="shared" si="93"/>
        <v/>
      </c>
      <c r="BA253" s="35" t="str">
        <f t="shared" si="94"/>
        <v>无</v>
      </c>
      <c r="BB253" s="35" t="str">
        <f t="shared" si="95"/>
        <v/>
      </c>
      <c r="BC253" s="35" t="str">
        <f t="shared" si="96"/>
        <v/>
      </c>
      <c r="BD253" s="35" t="str">
        <f t="shared" si="97"/>
        <v>无</v>
      </c>
      <c r="BE253" s="35" t="str">
        <f>IFERROR(LOOKUP(1,-FIND({"创始会员","国际领袖课程","国内领袖课程","1期秒杀","游学免费读","买三送二","2折秒杀"},AB253),{"创始会员","国际领袖课程","国内领袖课程","1期秒杀","游学免费读","买三送二","2折秒杀"}),"")</f>
        <v/>
      </c>
      <c r="BH253" s="27">
        <v>42552</v>
      </c>
      <c r="BS253" t="s">
        <v>672</v>
      </c>
    </row>
    <row r="254" spans="1:71" ht="15" customHeight="1">
      <c r="A254" s="31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08"/>
      <c r="M254" s="208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35" t="str">
        <f t="shared" si="74"/>
        <v/>
      </c>
      <c r="AD254" s="36">
        <f t="shared" si="75"/>
        <v>0</v>
      </c>
      <c r="AE254" s="35" t="str">
        <f t="shared" si="76"/>
        <v/>
      </c>
      <c r="AF254" s="24"/>
      <c r="AG254" s="40">
        <f t="shared" si="77"/>
        <v>0</v>
      </c>
      <c r="AH254" s="36">
        <f t="shared" si="78"/>
        <v>0</v>
      </c>
      <c r="AI254" s="36">
        <f t="shared" si="79"/>
        <v>0</v>
      </c>
      <c r="AJ254" s="35" t="str">
        <f t="shared" si="80"/>
        <v/>
      </c>
      <c r="AK254" s="35" t="str">
        <f t="shared" si="81"/>
        <v/>
      </c>
      <c r="AL254" s="35" t="str">
        <f t="shared" si="82"/>
        <v/>
      </c>
      <c r="AM254" s="35" t="str">
        <f t="shared" si="83"/>
        <v/>
      </c>
      <c r="AN254" s="35" t="str">
        <f t="shared" si="84"/>
        <v/>
      </c>
      <c r="AO254" s="35" t="str">
        <f t="shared" si="85"/>
        <v/>
      </c>
      <c r="AP254" s="35" t="str">
        <f>IF(AJ254="","",VLOOKUP(AN254,[1]Sheet11!E:F,2,0))</f>
        <v/>
      </c>
      <c r="AQ254" s="35" t="str">
        <f>IF(AO254="拼单会员","5年",IF(AJ254="","",VLOOKUP(AM254&amp;AP254,[1]Sheet11!$J$3:$K$17,2)))</f>
        <v/>
      </c>
      <c r="AR254" s="35" t="str">
        <f t="shared" si="86"/>
        <v/>
      </c>
      <c r="AS254" s="35" t="str">
        <f t="shared" si="87"/>
        <v/>
      </c>
      <c r="AT254" s="35" t="str">
        <f t="shared" si="88"/>
        <v/>
      </c>
      <c r="AU254" s="35" t="str">
        <f t="shared" si="89"/>
        <v/>
      </c>
      <c r="AV254" s="35" t="str">
        <f t="shared" si="90"/>
        <v/>
      </c>
      <c r="AW254" s="35" t="str">
        <f t="shared" si="91"/>
        <v/>
      </c>
      <c r="AX254" s="35" t="str">
        <f t="shared" si="92"/>
        <v/>
      </c>
      <c r="AY254" s="35" t="str">
        <f>IF(SUMIF('7-市场业绩'!F:F,AC254,'7-市场业绩'!I:I)&gt;0,"学习卡","老结算")</f>
        <v>老结算</v>
      </c>
      <c r="AZ254" s="35" t="str">
        <f t="shared" si="93"/>
        <v/>
      </c>
      <c r="BA254" s="35" t="str">
        <f t="shared" si="94"/>
        <v>无</v>
      </c>
      <c r="BB254" s="35" t="str">
        <f t="shared" si="95"/>
        <v/>
      </c>
      <c r="BC254" s="35" t="str">
        <f t="shared" si="96"/>
        <v/>
      </c>
      <c r="BD254" s="35" t="str">
        <f t="shared" si="97"/>
        <v>无</v>
      </c>
      <c r="BE254" s="35" t="str">
        <f>IFERROR(LOOKUP(1,-FIND({"创始会员","国际领袖课程","国内领袖课程","1期秒杀","游学免费读","买三送二","2折秒杀"},AB254),{"创始会员","国际领袖课程","国内领袖课程","1期秒杀","游学免费读","买三送二","2折秒杀"}),"")</f>
        <v/>
      </c>
      <c r="BH254" s="27">
        <v>42552</v>
      </c>
      <c r="BS254" t="s">
        <v>673</v>
      </c>
    </row>
    <row r="255" spans="1:71" ht="15" customHeight="1">
      <c r="A255" s="31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08"/>
      <c r="M255" s="208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35" t="str">
        <f t="shared" si="74"/>
        <v/>
      </c>
      <c r="AD255" s="36">
        <f t="shared" si="75"/>
        <v>0</v>
      </c>
      <c r="AE255" s="35" t="str">
        <f t="shared" si="76"/>
        <v/>
      </c>
      <c r="AF255" s="24"/>
      <c r="AG255" s="40">
        <f t="shared" si="77"/>
        <v>0</v>
      </c>
      <c r="AH255" s="36">
        <f t="shared" si="78"/>
        <v>0</v>
      </c>
      <c r="AI255" s="36">
        <f t="shared" si="79"/>
        <v>0</v>
      </c>
      <c r="AJ255" s="35" t="str">
        <f t="shared" si="80"/>
        <v/>
      </c>
      <c r="AK255" s="35" t="str">
        <f t="shared" si="81"/>
        <v/>
      </c>
      <c r="AL255" s="35" t="str">
        <f t="shared" si="82"/>
        <v/>
      </c>
      <c r="AM255" s="35" t="str">
        <f t="shared" si="83"/>
        <v/>
      </c>
      <c r="AN255" s="35" t="str">
        <f t="shared" si="84"/>
        <v/>
      </c>
      <c r="AO255" s="35" t="str">
        <f t="shared" si="85"/>
        <v/>
      </c>
      <c r="AP255" s="35" t="str">
        <f>IF(AJ255="","",VLOOKUP(AN255,[1]Sheet11!E:F,2,0))</f>
        <v/>
      </c>
      <c r="AQ255" s="35" t="str">
        <f>IF(AO255="拼单会员","5年",IF(AJ255="","",VLOOKUP(AM255&amp;AP255,[1]Sheet11!$J$3:$K$17,2)))</f>
        <v/>
      </c>
      <c r="AR255" s="35" t="str">
        <f t="shared" si="86"/>
        <v/>
      </c>
      <c r="AS255" s="35" t="str">
        <f t="shared" si="87"/>
        <v/>
      </c>
      <c r="AT255" s="35" t="str">
        <f t="shared" si="88"/>
        <v/>
      </c>
      <c r="AU255" s="35" t="str">
        <f t="shared" si="89"/>
        <v/>
      </c>
      <c r="AV255" s="35" t="str">
        <f t="shared" si="90"/>
        <v/>
      </c>
      <c r="AW255" s="35" t="str">
        <f t="shared" si="91"/>
        <v/>
      </c>
      <c r="AX255" s="35" t="str">
        <f t="shared" si="92"/>
        <v/>
      </c>
      <c r="AY255" s="35" t="str">
        <f>IF(SUMIF('7-市场业绩'!F:F,AC255,'7-市场业绩'!I:I)&gt;0,"学习卡","老结算")</f>
        <v>老结算</v>
      </c>
      <c r="AZ255" s="35" t="str">
        <f t="shared" si="93"/>
        <v/>
      </c>
      <c r="BA255" s="35" t="str">
        <f t="shared" si="94"/>
        <v>无</v>
      </c>
      <c r="BB255" s="35" t="str">
        <f t="shared" si="95"/>
        <v/>
      </c>
      <c r="BC255" s="35" t="str">
        <f t="shared" si="96"/>
        <v/>
      </c>
      <c r="BD255" s="35" t="str">
        <f t="shared" si="97"/>
        <v>无</v>
      </c>
      <c r="BE255" s="35" t="str">
        <f>IFERROR(LOOKUP(1,-FIND({"创始会员","国际领袖课程","国内领袖课程","1期秒杀","游学免费读","买三送二","2折秒杀"},AB255),{"创始会员","国际领袖课程","国内领袖课程","1期秒杀","游学免费读","买三送二","2折秒杀"}),"")</f>
        <v/>
      </c>
      <c r="BH255" s="27">
        <v>42552</v>
      </c>
      <c r="BS255" t="s">
        <v>674</v>
      </c>
    </row>
    <row r="256" spans="1:71" ht="15" customHeight="1">
      <c r="A256" s="31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08"/>
      <c r="M256" s="208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35" t="str">
        <f t="shared" si="74"/>
        <v/>
      </c>
      <c r="AD256" s="36">
        <f t="shared" si="75"/>
        <v>0</v>
      </c>
      <c r="AE256" s="35" t="str">
        <f t="shared" si="76"/>
        <v/>
      </c>
      <c r="AF256" s="24"/>
      <c r="AG256" s="40">
        <f t="shared" si="77"/>
        <v>0</v>
      </c>
      <c r="AH256" s="36">
        <f t="shared" si="78"/>
        <v>0</v>
      </c>
      <c r="AI256" s="36">
        <f t="shared" si="79"/>
        <v>0</v>
      </c>
      <c r="AJ256" s="35" t="str">
        <f t="shared" si="80"/>
        <v/>
      </c>
      <c r="AK256" s="35" t="str">
        <f t="shared" si="81"/>
        <v/>
      </c>
      <c r="AL256" s="35" t="str">
        <f t="shared" si="82"/>
        <v/>
      </c>
      <c r="AM256" s="35" t="str">
        <f t="shared" si="83"/>
        <v/>
      </c>
      <c r="AN256" s="35" t="str">
        <f t="shared" si="84"/>
        <v/>
      </c>
      <c r="AO256" s="35" t="str">
        <f t="shared" si="85"/>
        <v/>
      </c>
      <c r="AP256" s="35" t="str">
        <f>IF(AJ256="","",VLOOKUP(AN256,[1]Sheet11!E:F,2,0))</f>
        <v/>
      </c>
      <c r="AQ256" s="35" t="str">
        <f>IF(AO256="拼单会员","5年",IF(AJ256="","",VLOOKUP(AM256&amp;AP256,[1]Sheet11!$J$3:$K$17,2)))</f>
        <v/>
      </c>
      <c r="AR256" s="35" t="str">
        <f t="shared" si="86"/>
        <v/>
      </c>
      <c r="AS256" s="35" t="str">
        <f t="shared" si="87"/>
        <v/>
      </c>
      <c r="AT256" s="35" t="str">
        <f t="shared" si="88"/>
        <v/>
      </c>
      <c r="AU256" s="35" t="str">
        <f t="shared" si="89"/>
        <v/>
      </c>
      <c r="AV256" s="35" t="str">
        <f t="shared" si="90"/>
        <v/>
      </c>
      <c r="AW256" s="35" t="str">
        <f t="shared" si="91"/>
        <v/>
      </c>
      <c r="AX256" s="35" t="str">
        <f t="shared" si="92"/>
        <v/>
      </c>
      <c r="AY256" s="35" t="str">
        <f>IF(SUMIF('7-市场业绩'!F:F,AC256,'7-市场业绩'!I:I)&gt;0,"学习卡","老结算")</f>
        <v>老结算</v>
      </c>
      <c r="AZ256" s="35" t="str">
        <f t="shared" si="93"/>
        <v/>
      </c>
      <c r="BA256" s="35" t="str">
        <f t="shared" si="94"/>
        <v>无</v>
      </c>
      <c r="BB256" s="35" t="str">
        <f t="shared" si="95"/>
        <v/>
      </c>
      <c r="BC256" s="35" t="str">
        <f t="shared" si="96"/>
        <v/>
      </c>
      <c r="BD256" s="35" t="str">
        <f t="shared" si="97"/>
        <v>无</v>
      </c>
      <c r="BE256" s="35" t="str">
        <f>IFERROR(LOOKUP(1,-FIND({"创始会员","国际领袖课程","国内领袖课程","1期秒杀","游学免费读","买三送二","2折秒杀"},AB256),{"创始会员","国际领袖课程","国内领袖课程","1期秒杀","游学免费读","买三送二","2折秒杀"}),"")</f>
        <v/>
      </c>
      <c r="BH256" s="27">
        <v>42552</v>
      </c>
      <c r="BS256" t="s">
        <v>675</v>
      </c>
    </row>
    <row r="257" spans="1:71" ht="15" customHeight="1">
      <c r="A257" s="31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08"/>
      <c r="M257" s="208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35" t="str">
        <f t="shared" si="74"/>
        <v/>
      </c>
      <c r="AD257" s="36">
        <f t="shared" si="75"/>
        <v>0</v>
      </c>
      <c r="AE257" s="35" t="str">
        <f t="shared" si="76"/>
        <v/>
      </c>
      <c r="AF257" s="24"/>
      <c r="AG257" s="40">
        <f t="shared" si="77"/>
        <v>0</v>
      </c>
      <c r="AH257" s="36">
        <f t="shared" si="78"/>
        <v>0</v>
      </c>
      <c r="AI257" s="36">
        <f t="shared" si="79"/>
        <v>0</v>
      </c>
      <c r="AJ257" s="35" t="str">
        <f t="shared" si="80"/>
        <v/>
      </c>
      <c r="AK257" s="35" t="str">
        <f t="shared" si="81"/>
        <v/>
      </c>
      <c r="AL257" s="35" t="str">
        <f t="shared" si="82"/>
        <v/>
      </c>
      <c r="AM257" s="35" t="str">
        <f t="shared" si="83"/>
        <v/>
      </c>
      <c r="AN257" s="35" t="str">
        <f t="shared" si="84"/>
        <v/>
      </c>
      <c r="AO257" s="35" t="str">
        <f t="shared" si="85"/>
        <v/>
      </c>
      <c r="AP257" s="35" t="str">
        <f>IF(AJ257="","",VLOOKUP(AN257,[1]Sheet11!E:F,2,0))</f>
        <v/>
      </c>
      <c r="AQ257" s="35" t="str">
        <f>IF(AO257="拼单会员","5年",IF(AJ257="","",VLOOKUP(AM257&amp;AP257,[1]Sheet11!$J$3:$K$17,2)))</f>
        <v/>
      </c>
      <c r="AR257" s="35" t="str">
        <f t="shared" si="86"/>
        <v/>
      </c>
      <c r="AS257" s="35" t="str">
        <f t="shared" si="87"/>
        <v/>
      </c>
      <c r="AT257" s="35" t="str">
        <f t="shared" si="88"/>
        <v/>
      </c>
      <c r="AU257" s="35" t="str">
        <f t="shared" si="89"/>
        <v/>
      </c>
      <c r="AV257" s="35" t="str">
        <f t="shared" si="90"/>
        <v/>
      </c>
      <c r="AW257" s="35" t="str">
        <f t="shared" si="91"/>
        <v/>
      </c>
      <c r="AX257" s="35" t="str">
        <f t="shared" si="92"/>
        <v/>
      </c>
      <c r="AY257" s="35" t="str">
        <f>IF(SUMIF('7-市场业绩'!F:F,AC257,'7-市场业绩'!I:I)&gt;0,"学习卡","老结算")</f>
        <v>老结算</v>
      </c>
      <c r="AZ257" s="35" t="str">
        <f t="shared" si="93"/>
        <v/>
      </c>
      <c r="BA257" s="35" t="str">
        <f t="shared" si="94"/>
        <v>无</v>
      </c>
      <c r="BB257" s="35" t="str">
        <f t="shared" si="95"/>
        <v/>
      </c>
      <c r="BC257" s="35" t="str">
        <f t="shared" si="96"/>
        <v/>
      </c>
      <c r="BD257" s="35" t="str">
        <f t="shared" si="97"/>
        <v>无</v>
      </c>
      <c r="BE257" s="35" t="str">
        <f>IFERROR(LOOKUP(1,-FIND({"创始会员","国际领袖课程","国内领袖课程","1期秒杀","游学免费读","买三送二","2折秒杀"},AB257),{"创始会员","国际领袖课程","国内领袖课程","1期秒杀","游学免费读","买三送二","2折秒杀"}),"")</f>
        <v/>
      </c>
      <c r="BH257" s="27">
        <v>42552</v>
      </c>
      <c r="BS257" t="s">
        <v>676</v>
      </c>
    </row>
    <row r="258" spans="1:71" ht="15" customHeight="1">
      <c r="A258" s="31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08"/>
      <c r="M258" s="208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35" t="str">
        <f t="shared" si="74"/>
        <v/>
      </c>
      <c r="AD258" s="36">
        <f t="shared" si="75"/>
        <v>0</v>
      </c>
      <c r="AE258" s="35" t="str">
        <f t="shared" si="76"/>
        <v/>
      </c>
      <c r="AF258" s="24"/>
      <c r="AG258" s="40">
        <f t="shared" si="77"/>
        <v>0</v>
      </c>
      <c r="AH258" s="36">
        <f t="shared" si="78"/>
        <v>0</v>
      </c>
      <c r="AI258" s="36">
        <f t="shared" si="79"/>
        <v>0</v>
      </c>
      <c r="AJ258" s="35" t="str">
        <f t="shared" si="80"/>
        <v/>
      </c>
      <c r="AK258" s="35" t="str">
        <f t="shared" si="81"/>
        <v/>
      </c>
      <c r="AL258" s="35" t="str">
        <f t="shared" si="82"/>
        <v/>
      </c>
      <c r="AM258" s="35" t="str">
        <f t="shared" si="83"/>
        <v/>
      </c>
      <c r="AN258" s="35" t="str">
        <f t="shared" si="84"/>
        <v/>
      </c>
      <c r="AO258" s="35" t="str">
        <f t="shared" si="85"/>
        <v/>
      </c>
      <c r="AP258" s="35" t="str">
        <f>IF(AJ258="","",VLOOKUP(AN258,[1]Sheet11!E:F,2,0))</f>
        <v/>
      </c>
      <c r="AQ258" s="35" t="str">
        <f>IF(AO258="拼单会员","5年",IF(AJ258="","",VLOOKUP(AM258&amp;AP258,[1]Sheet11!$J$3:$K$17,2)))</f>
        <v/>
      </c>
      <c r="AR258" s="35" t="str">
        <f t="shared" si="86"/>
        <v/>
      </c>
      <c r="AS258" s="35" t="str">
        <f t="shared" si="87"/>
        <v/>
      </c>
      <c r="AT258" s="35" t="str">
        <f t="shared" si="88"/>
        <v/>
      </c>
      <c r="AU258" s="35" t="str">
        <f t="shared" si="89"/>
        <v/>
      </c>
      <c r="AV258" s="35" t="str">
        <f t="shared" si="90"/>
        <v/>
      </c>
      <c r="AW258" s="35" t="str">
        <f t="shared" si="91"/>
        <v/>
      </c>
      <c r="AX258" s="35" t="str">
        <f t="shared" si="92"/>
        <v/>
      </c>
      <c r="AY258" s="35" t="str">
        <f>IF(SUMIF('7-市场业绩'!F:F,AC258,'7-市场业绩'!I:I)&gt;0,"学习卡","老结算")</f>
        <v>老结算</v>
      </c>
      <c r="AZ258" s="35" t="str">
        <f t="shared" si="93"/>
        <v/>
      </c>
      <c r="BA258" s="35" t="str">
        <f t="shared" si="94"/>
        <v>无</v>
      </c>
      <c r="BB258" s="35" t="str">
        <f t="shared" si="95"/>
        <v/>
      </c>
      <c r="BC258" s="35" t="str">
        <f t="shared" si="96"/>
        <v/>
      </c>
      <c r="BD258" s="35" t="str">
        <f t="shared" si="97"/>
        <v>无</v>
      </c>
      <c r="BE258" s="35" t="str">
        <f>IFERROR(LOOKUP(1,-FIND({"创始会员","国际领袖课程","国内领袖课程","1期秒杀","游学免费读","买三送二","2折秒杀"},AB258),{"创始会员","国际领袖课程","国内领袖课程","1期秒杀","游学免费读","买三送二","2折秒杀"}),"")</f>
        <v/>
      </c>
      <c r="BH258" s="27">
        <v>42552</v>
      </c>
      <c r="BS258" t="s">
        <v>677</v>
      </c>
    </row>
    <row r="259" spans="1:71" ht="15" customHeight="1">
      <c r="A259" s="31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08"/>
      <c r="M259" s="208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35" t="str">
        <f t="shared" ref="AC259:AC322" si="98">SUBSTITUTE(SUBSTITUTE(SUBSTITUTE(SUBSTITUTE(SUBSTITUTE(SUBSTITUTE(AA259,"(主签单人)",""),"(03-客户接待员)",""),"（金牌）",""),"（会员学员）",""),"金牌",""),"金牌学员","")</f>
        <v/>
      </c>
      <c r="AD259" s="36">
        <f t="shared" ref="AD259:AD322" si="99">IFERROR(VALUE(MID(H259,FIND("(",H259)+1,FIND(")",H259)-FIND("(",H259)-2)),0)</f>
        <v>0</v>
      </c>
      <c r="AE259" s="35" t="str">
        <f t="shared" ref="AE259:AE322" si="100">IF(AJ259="","",MID(AB259,FIND("@",SUBSTITUTE(AB259,"／","@",6))+5,FIND("@",SUBSTITUTE(AB259,"／","@",7))-FIND("@",SUBSTITUTE(AB259,"／","@",6))-5))</f>
        <v/>
      </c>
      <c r="AF259" s="24"/>
      <c r="AG259" s="40">
        <f t="shared" ref="AG259:AG322" si="101">IFERROR(VALUE(MID(AB259,FIND("@",SUBSTITUTE(AB259,"：","@",1))+1,FIND("@",SUBSTITUTE(AB259,"）","@",1))-FIND("@",SUBSTITUTE(AB259,"：","@",1))-1)),0)</f>
        <v>0</v>
      </c>
      <c r="AH259" s="36">
        <f t="shared" ref="AH259:AH322" si="102">IFERROR(IF(AND(IFERROR(FIND("预缴定金",AB259),0)=0,H259=""),M259,VALUE(MID(AB259,FIND("@",SUBSTITUTE(AB259,"：","@",2))+1,FIND("@",SUBSTITUTE(AB259,"）","@",2))-FIND("@",SUBSTITUTE(AB259,"：","@",2))-1))),0)</f>
        <v>0</v>
      </c>
      <c r="AI259" s="36">
        <f t="shared" ref="AI259:AI322" si="103">M259-AH259</f>
        <v>0</v>
      </c>
      <c r="AJ259" s="35" t="str">
        <f t="shared" ref="AJ259:AJ322" si="104">IF(OR(V259="退费",V259="结转",W259="",W259="结转学费",W259="老带新返现"),"",IF(OR(AI259&lt;=0,AND(IFERROR(FIND("预缴定金",AB259),0)=0,H259="")),"",LEFT(AB259,FIND("／",AB259)-1)))</f>
        <v/>
      </c>
      <c r="AK259" s="35" t="str">
        <f t="shared" ref="AK259:AK322" si="105">IF(AJ259="","",LEFT(AB259,2))</f>
        <v/>
      </c>
      <c r="AL259" s="35" t="str">
        <f t="shared" ref="AL259:AL322" si="106">IF(AJ259="","",MID(AB259,3,2))</f>
        <v/>
      </c>
      <c r="AM259" s="35" t="str">
        <f t="shared" ref="AM259:AM322" si="107">IF(AJ259="","",MID(AB259,5,2))</f>
        <v/>
      </c>
      <c r="AN259" s="35" t="str">
        <f t="shared" ref="AN259:AN322" si="108">IF(AJ259="","",MIDB(AJ259,SEARCHB("?",AJ259),2*LEN(AJ259)-LENB(AJ259)+2))</f>
        <v/>
      </c>
      <c r="AO259" s="35" t="str">
        <f t="shared" ref="AO259:AO322" si="109">IF(AJ259="","",RIGHT(MIDB(AJ259,SEARCHB("?",AJ259),20),LENB(MIDB(AJ259,SEARCHB("?",AJ259),20))-LEN(MIDB(AJ259,SEARCHB("?",AJ259),20))-1))</f>
        <v/>
      </c>
      <c r="AP259" s="35" t="str">
        <f>IF(AJ259="","",VLOOKUP(AN259,[1]Sheet11!E:F,2,0))</f>
        <v/>
      </c>
      <c r="AQ259" s="35" t="str">
        <f>IF(AO259="拼单会员","5年",IF(AJ259="","",VLOOKUP(AM259&amp;AP259,[1]Sheet11!$J$3:$K$17,2)))</f>
        <v/>
      </c>
      <c r="AR259" s="35" t="str">
        <f t="shared" ref="AR259:AR322" si="110">IF(AJ259="","",VLOOKUP(AO259,BP:BQ,2,0))</f>
        <v/>
      </c>
      <c r="AS259" s="35" t="str">
        <f t="shared" ref="AS259:AS322" si="111">IF(AJ259="","",MID(AB259,FIND("@",SUBSTITUTE(AB259,"／","@",5))+8,10))</f>
        <v/>
      </c>
      <c r="AT259" s="35" t="str">
        <f t="shared" ref="AT259:AT322" si="112">IF(AJ259="","",IF(AK259="新生","新生",IF((AS259-$BH$2)&gt;0,"1年追补","老生")))</f>
        <v/>
      </c>
      <c r="AU259" s="35" t="str">
        <f t="shared" ref="AU259:AU322" si="113">IF(AJ259="","",IF(OR(AT259="新生",AT259="1年追补"),"新生","老生"))</f>
        <v/>
      </c>
      <c r="AV259" s="35" t="str">
        <f t="shared" ref="AV259:AV322" si="114">IF(AJ259="","",IF(AND(BE259="1期秒杀",AK259="新生"),"1期秒杀",IF(AND(BE259="1期秒杀",AT259="1年追补"),"1期秒杀",IF(AND(BE259="游学免费读",AK259="新生"),"游学免费读",IF(AND(BE259="游学免费读",AT259="1年追补"),"游学免费读",IF(AND(BE259="买三送二",AK259="新生"),"买三送二",IF(AND(BE259="买三送二",AT259="1年追补"),"买三送二",IF(AND(BE259="2折秒杀",AK259="新生"),"新生小学国际班1年",IF(AND(BE259="2折秒杀",AT259="1年追补"),"新生小学国际班1年",IF(OR(BE259="国际领袖课程",BE259="国内领袖课程"),BE259,IF(AND(BE259="创始会员",AU259="老生",AR259="游学会员"),"老生创始会员游学会员",IF(AND(AR259="国际班",AU259="新生"),AU259&amp;AM259&amp;AR259&amp;AQ259,AU259&amp;AR259))))))))))))</f>
        <v/>
      </c>
      <c r="AW259" s="35" t="str">
        <f t="shared" ref="AW259:AW322" si="115">IF(AJ259="","",VLOOKUP(AO259,BP:BR,3,0))</f>
        <v/>
      </c>
      <c r="AX259" s="35" t="str">
        <f t="shared" ref="AX259:AX322" si="116">AT259&amp;AW259</f>
        <v/>
      </c>
      <c r="AY259" s="35" t="str">
        <f>IF(SUMIF('7-市场业绩'!F:F,AC259,'7-市场业绩'!I:I)&gt;0,"学习卡","老结算")</f>
        <v>老结算</v>
      </c>
      <c r="AZ259" s="35" t="str">
        <f t="shared" ref="AZ259:AZ322" si="117">IF(AY259="学习卡",AV259,AX259)</f>
        <v/>
      </c>
      <c r="BA259" s="35" t="str">
        <f t="shared" ref="BA259:BA322" si="118">IFERROR(MID(AB259,FIND("@",SUBSTITUTE(AB259,"／","@",3))+6,FIND("@",SUBSTITUTE(AB259,"／","@",4))-FIND("@",SUBSTITUTE(AB259,"／","@",3))-6),"无")</f>
        <v>无</v>
      </c>
      <c r="BB259" s="35" t="str">
        <f t="shared" ref="BB259:BB322" si="119">IFERROR(MID(AB259,FIND("@",SUBSTITUTE(AB259,"：","@",6))+1,FIND("@",SUBSTITUTE(AB259,"-","@",8))-FIND("@",SUBSTITUTE(AB259,"：","@",6))-1),"")</f>
        <v/>
      </c>
      <c r="BC259" s="35" t="str">
        <f t="shared" ref="BC259:BC322" si="120">IFERROR(MID(AB259,FIND("@",SUBSTITUTE(AB259,"：","@",6))+1,FIND("@",SUBSTITUTE(AB259,"-","@",8))-FIND("@",SUBSTITUTE(AB259,"：","@",6))-1),"")</f>
        <v/>
      </c>
      <c r="BD259" s="35" t="str">
        <f t="shared" ref="BD259:BD322" si="121">IFERROR(MID(AB259,FIND("@",SUBSTITUTE(AB259,"：","@",4))+1,FIND("@",SUBSTITUTE(AB259,"）","@",6))-FIND("@",SUBSTITUTE(AB259,"：","@",4))-1),"无")</f>
        <v>无</v>
      </c>
      <c r="BE259" s="35" t="str">
        <f>IFERROR(LOOKUP(1,-FIND({"创始会员","国际领袖课程","国内领袖课程","1期秒杀","游学免费读","买三送二","2折秒杀"},AB259),{"创始会员","国际领袖课程","国内领袖课程","1期秒杀","游学免费读","买三送二","2折秒杀"}),"")</f>
        <v/>
      </c>
      <c r="BH259" s="27">
        <v>42552</v>
      </c>
      <c r="BS259" t="s">
        <v>678</v>
      </c>
    </row>
    <row r="260" spans="1:71" ht="15" customHeight="1">
      <c r="A260" s="31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08"/>
      <c r="M260" s="208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35" t="str">
        <f t="shared" si="98"/>
        <v/>
      </c>
      <c r="AD260" s="36">
        <f t="shared" si="99"/>
        <v>0</v>
      </c>
      <c r="AE260" s="35" t="str">
        <f t="shared" si="100"/>
        <v/>
      </c>
      <c r="AF260" s="24"/>
      <c r="AG260" s="40">
        <f t="shared" si="101"/>
        <v>0</v>
      </c>
      <c r="AH260" s="36">
        <f t="shared" si="102"/>
        <v>0</v>
      </c>
      <c r="AI260" s="36">
        <f t="shared" si="103"/>
        <v>0</v>
      </c>
      <c r="AJ260" s="35" t="str">
        <f t="shared" si="104"/>
        <v/>
      </c>
      <c r="AK260" s="35" t="str">
        <f t="shared" si="105"/>
        <v/>
      </c>
      <c r="AL260" s="35" t="str">
        <f t="shared" si="106"/>
        <v/>
      </c>
      <c r="AM260" s="35" t="str">
        <f t="shared" si="107"/>
        <v/>
      </c>
      <c r="AN260" s="35" t="str">
        <f t="shared" si="108"/>
        <v/>
      </c>
      <c r="AO260" s="35" t="str">
        <f t="shared" si="109"/>
        <v/>
      </c>
      <c r="AP260" s="35" t="str">
        <f>IF(AJ260="","",VLOOKUP(AN260,[1]Sheet11!E:F,2,0))</f>
        <v/>
      </c>
      <c r="AQ260" s="35" t="str">
        <f>IF(AO260="拼单会员","5年",IF(AJ260="","",VLOOKUP(AM260&amp;AP260,[1]Sheet11!$J$3:$K$17,2)))</f>
        <v/>
      </c>
      <c r="AR260" s="35" t="str">
        <f t="shared" si="110"/>
        <v/>
      </c>
      <c r="AS260" s="35" t="str">
        <f t="shared" si="111"/>
        <v/>
      </c>
      <c r="AT260" s="35" t="str">
        <f t="shared" si="112"/>
        <v/>
      </c>
      <c r="AU260" s="35" t="str">
        <f t="shared" si="113"/>
        <v/>
      </c>
      <c r="AV260" s="35" t="str">
        <f t="shared" si="114"/>
        <v/>
      </c>
      <c r="AW260" s="35" t="str">
        <f t="shared" si="115"/>
        <v/>
      </c>
      <c r="AX260" s="35" t="str">
        <f t="shared" si="116"/>
        <v/>
      </c>
      <c r="AY260" s="35" t="str">
        <f>IF(SUMIF('7-市场业绩'!F:F,AC260,'7-市场业绩'!I:I)&gt;0,"学习卡","老结算")</f>
        <v>老结算</v>
      </c>
      <c r="AZ260" s="35" t="str">
        <f t="shared" si="117"/>
        <v/>
      </c>
      <c r="BA260" s="35" t="str">
        <f t="shared" si="118"/>
        <v>无</v>
      </c>
      <c r="BB260" s="35" t="str">
        <f t="shared" si="119"/>
        <v/>
      </c>
      <c r="BC260" s="35" t="str">
        <f t="shared" si="120"/>
        <v/>
      </c>
      <c r="BD260" s="35" t="str">
        <f t="shared" si="121"/>
        <v>无</v>
      </c>
      <c r="BE260" s="35" t="str">
        <f>IFERROR(LOOKUP(1,-FIND({"创始会员","国际领袖课程","国内领袖课程","1期秒杀","游学免费读","买三送二","2折秒杀"},AB260),{"创始会员","国际领袖课程","国内领袖课程","1期秒杀","游学免费读","买三送二","2折秒杀"}),"")</f>
        <v/>
      </c>
      <c r="BH260" s="27">
        <v>42552</v>
      </c>
      <c r="BS260" t="s">
        <v>483</v>
      </c>
    </row>
    <row r="261" spans="1:71" ht="15" customHeight="1">
      <c r="A261" s="31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08"/>
      <c r="M261" s="208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35" t="str">
        <f t="shared" si="98"/>
        <v/>
      </c>
      <c r="AD261" s="36">
        <f t="shared" si="99"/>
        <v>0</v>
      </c>
      <c r="AE261" s="35" t="str">
        <f t="shared" si="100"/>
        <v/>
      </c>
      <c r="AF261" s="24"/>
      <c r="AG261" s="40">
        <f t="shared" si="101"/>
        <v>0</v>
      </c>
      <c r="AH261" s="36">
        <f t="shared" si="102"/>
        <v>0</v>
      </c>
      <c r="AI261" s="36">
        <f t="shared" si="103"/>
        <v>0</v>
      </c>
      <c r="AJ261" s="35" t="str">
        <f t="shared" si="104"/>
        <v/>
      </c>
      <c r="AK261" s="35" t="str">
        <f t="shared" si="105"/>
        <v/>
      </c>
      <c r="AL261" s="35" t="str">
        <f t="shared" si="106"/>
        <v/>
      </c>
      <c r="AM261" s="35" t="str">
        <f t="shared" si="107"/>
        <v/>
      </c>
      <c r="AN261" s="35" t="str">
        <f t="shared" si="108"/>
        <v/>
      </c>
      <c r="AO261" s="35" t="str">
        <f t="shared" si="109"/>
        <v/>
      </c>
      <c r="AP261" s="35" t="str">
        <f>IF(AJ261="","",VLOOKUP(AN261,[1]Sheet11!E:F,2,0))</f>
        <v/>
      </c>
      <c r="AQ261" s="35" t="str">
        <f>IF(AO261="拼单会员","5年",IF(AJ261="","",VLOOKUP(AM261&amp;AP261,[1]Sheet11!$J$3:$K$17,2)))</f>
        <v/>
      </c>
      <c r="AR261" s="35" t="str">
        <f t="shared" si="110"/>
        <v/>
      </c>
      <c r="AS261" s="35" t="str">
        <f t="shared" si="111"/>
        <v/>
      </c>
      <c r="AT261" s="35" t="str">
        <f t="shared" si="112"/>
        <v/>
      </c>
      <c r="AU261" s="35" t="str">
        <f t="shared" si="113"/>
        <v/>
      </c>
      <c r="AV261" s="35" t="str">
        <f t="shared" si="114"/>
        <v/>
      </c>
      <c r="AW261" s="35" t="str">
        <f t="shared" si="115"/>
        <v/>
      </c>
      <c r="AX261" s="35" t="str">
        <f t="shared" si="116"/>
        <v/>
      </c>
      <c r="AY261" s="35" t="str">
        <f>IF(SUMIF('7-市场业绩'!F:F,AC261,'7-市场业绩'!I:I)&gt;0,"学习卡","老结算")</f>
        <v>老结算</v>
      </c>
      <c r="AZ261" s="35" t="str">
        <f t="shared" si="117"/>
        <v/>
      </c>
      <c r="BA261" s="35" t="str">
        <f t="shared" si="118"/>
        <v>无</v>
      </c>
      <c r="BB261" s="35" t="str">
        <f t="shared" si="119"/>
        <v/>
      </c>
      <c r="BC261" s="35" t="str">
        <f t="shared" si="120"/>
        <v/>
      </c>
      <c r="BD261" s="35" t="str">
        <f t="shared" si="121"/>
        <v>无</v>
      </c>
      <c r="BE261" s="35" t="str">
        <f>IFERROR(LOOKUP(1,-FIND({"创始会员","国际领袖课程","国内领袖课程","1期秒杀","游学免费读","买三送二","2折秒杀"},AB261),{"创始会员","国际领袖课程","国内领袖课程","1期秒杀","游学免费读","买三送二","2折秒杀"}),"")</f>
        <v/>
      </c>
      <c r="BH261" s="27">
        <v>42552</v>
      </c>
      <c r="BS261" t="s">
        <v>483</v>
      </c>
    </row>
    <row r="262" spans="1:71" ht="15" customHeight="1">
      <c r="A262" s="31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08"/>
      <c r="M262" s="208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35" t="str">
        <f t="shared" si="98"/>
        <v/>
      </c>
      <c r="AD262" s="36">
        <f t="shared" si="99"/>
        <v>0</v>
      </c>
      <c r="AE262" s="35" t="str">
        <f t="shared" si="100"/>
        <v/>
      </c>
      <c r="AF262" s="24"/>
      <c r="AG262" s="40">
        <f t="shared" si="101"/>
        <v>0</v>
      </c>
      <c r="AH262" s="36">
        <f t="shared" si="102"/>
        <v>0</v>
      </c>
      <c r="AI262" s="36">
        <f t="shared" si="103"/>
        <v>0</v>
      </c>
      <c r="AJ262" s="35" t="str">
        <f t="shared" si="104"/>
        <v/>
      </c>
      <c r="AK262" s="35" t="str">
        <f t="shared" si="105"/>
        <v/>
      </c>
      <c r="AL262" s="35" t="str">
        <f t="shared" si="106"/>
        <v/>
      </c>
      <c r="AM262" s="35" t="str">
        <f t="shared" si="107"/>
        <v/>
      </c>
      <c r="AN262" s="35" t="str">
        <f t="shared" si="108"/>
        <v/>
      </c>
      <c r="AO262" s="35" t="str">
        <f t="shared" si="109"/>
        <v/>
      </c>
      <c r="AP262" s="35" t="str">
        <f>IF(AJ262="","",VLOOKUP(AN262,[1]Sheet11!E:F,2,0))</f>
        <v/>
      </c>
      <c r="AQ262" s="35" t="str">
        <f>IF(AO262="拼单会员","5年",IF(AJ262="","",VLOOKUP(AM262&amp;AP262,[1]Sheet11!$J$3:$K$17,2)))</f>
        <v/>
      </c>
      <c r="AR262" s="35" t="str">
        <f t="shared" si="110"/>
        <v/>
      </c>
      <c r="AS262" s="35" t="str">
        <f t="shared" si="111"/>
        <v/>
      </c>
      <c r="AT262" s="35" t="str">
        <f t="shared" si="112"/>
        <v/>
      </c>
      <c r="AU262" s="35" t="str">
        <f t="shared" si="113"/>
        <v/>
      </c>
      <c r="AV262" s="35" t="str">
        <f t="shared" si="114"/>
        <v/>
      </c>
      <c r="AW262" s="35" t="str">
        <f t="shared" si="115"/>
        <v/>
      </c>
      <c r="AX262" s="35" t="str">
        <f t="shared" si="116"/>
        <v/>
      </c>
      <c r="AY262" s="35" t="str">
        <f>IF(SUMIF('7-市场业绩'!F:F,AC262,'7-市场业绩'!I:I)&gt;0,"学习卡","老结算")</f>
        <v>老结算</v>
      </c>
      <c r="AZ262" s="35" t="str">
        <f t="shared" si="117"/>
        <v/>
      </c>
      <c r="BA262" s="35" t="str">
        <f t="shared" si="118"/>
        <v>无</v>
      </c>
      <c r="BB262" s="35" t="str">
        <f t="shared" si="119"/>
        <v/>
      </c>
      <c r="BC262" s="35" t="str">
        <f t="shared" si="120"/>
        <v/>
      </c>
      <c r="BD262" s="35" t="str">
        <f t="shared" si="121"/>
        <v>无</v>
      </c>
      <c r="BE262" s="35" t="str">
        <f>IFERROR(LOOKUP(1,-FIND({"创始会员","国际领袖课程","国内领袖课程","1期秒杀","游学免费读","买三送二","2折秒杀"},AB262),{"创始会员","国际领袖课程","国内领袖课程","1期秒杀","游学免费读","买三送二","2折秒杀"}),"")</f>
        <v/>
      </c>
      <c r="BH262" s="27">
        <v>42552</v>
      </c>
      <c r="BS262" t="s">
        <v>679</v>
      </c>
    </row>
    <row r="263" spans="1:71" ht="15" customHeight="1">
      <c r="A263" s="31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08"/>
      <c r="M263" s="208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35" t="str">
        <f t="shared" si="98"/>
        <v/>
      </c>
      <c r="AD263" s="36">
        <f t="shared" si="99"/>
        <v>0</v>
      </c>
      <c r="AE263" s="35" t="str">
        <f t="shared" si="100"/>
        <v/>
      </c>
      <c r="AF263" s="24"/>
      <c r="AG263" s="40">
        <f t="shared" si="101"/>
        <v>0</v>
      </c>
      <c r="AH263" s="36">
        <f t="shared" si="102"/>
        <v>0</v>
      </c>
      <c r="AI263" s="36">
        <f t="shared" si="103"/>
        <v>0</v>
      </c>
      <c r="AJ263" s="35" t="str">
        <f t="shared" si="104"/>
        <v/>
      </c>
      <c r="AK263" s="35" t="str">
        <f t="shared" si="105"/>
        <v/>
      </c>
      <c r="AL263" s="35" t="str">
        <f t="shared" si="106"/>
        <v/>
      </c>
      <c r="AM263" s="35" t="str">
        <f t="shared" si="107"/>
        <v/>
      </c>
      <c r="AN263" s="35" t="str">
        <f t="shared" si="108"/>
        <v/>
      </c>
      <c r="AO263" s="35" t="str">
        <f t="shared" si="109"/>
        <v/>
      </c>
      <c r="AP263" s="35" t="str">
        <f>IF(AJ263="","",VLOOKUP(AN263,[1]Sheet11!E:F,2,0))</f>
        <v/>
      </c>
      <c r="AQ263" s="35" t="str">
        <f>IF(AO263="拼单会员","5年",IF(AJ263="","",VLOOKUP(AM263&amp;AP263,[1]Sheet11!$J$3:$K$17,2)))</f>
        <v/>
      </c>
      <c r="AR263" s="35" t="str">
        <f t="shared" si="110"/>
        <v/>
      </c>
      <c r="AS263" s="35" t="str">
        <f t="shared" si="111"/>
        <v/>
      </c>
      <c r="AT263" s="35" t="str">
        <f t="shared" si="112"/>
        <v/>
      </c>
      <c r="AU263" s="35" t="str">
        <f t="shared" si="113"/>
        <v/>
      </c>
      <c r="AV263" s="35" t="str">
        <f t="shared" si="114"/>
        <v/>
      </c>
      <c r="AW263" s="35" t="str">
        <f t="shared" si="115"/>
        <v/>
      </c>
      <c r="AX263" s="35" t="str">
        <f t="shared" si="116"/>
        <v/>
      </c>
      <c r="AY263" s="35" t="str">
        <f>IF(SUMIF('7-市场业绩'!F:F,AC263,'7-市场业绩'!I:I)&gt;0,"学习卡","老结算")</f>
        <v>老结算</v>
      </c>
      <c r="AZ263" s="35" t="str">
        <f t="shared" si="117"/>
        <v/>
      </c>
      <c r="BA263" s="35" t="str">
        <f t="shared" si="118"/>
        <v>无</v>
      </c>
      <c r="BB263" s="35" t="str">
        <f t="shared" si="119"/>
        <v/>
      </c>
      <c r="BC263" s="35" t="str">
        <f t="shared" si="120"/>
        <v/>
      </c>
      <c r="BD263" s="35" t="str">
        <f t="shared" si="121"/>
        <v>无</v>
      </c>
      <c r="BE263" s="35" t="str">
        <f>IFERROR(LOOKUP(1,-FIND({"创始会员","国际领袖课程","国内领袖课程","1期秒杀","游学免费读","买三送二","2折秒杀"},AB263),{"创始会员","国际领袖课程","国内领袖课程","1期秒杀","游学免费读","买三送二","2折秒杀"}),"")</f>
        <v/>
      </c>
      <c r="BH263" s="27">
        <v>42552</v>
      </c>
      <c r="BS263" t="s">
        <v>680</v>
      </c>
    </row>
    <row r="264" spans="1:71" ht="15" customHeight="1">
      <c r="A264" s="31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08"/>
      <c r="M264" s="208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35" t="str">
        <f t="shared" si="98"/>
        <v/>
      </c>
      <c r="AD264" s="36">
        <f t="shared" si="99"/>
        <v>0</v>
      </c>
      <c r="AE264" s="35" t="str">
        <f t="shared" si="100"/>
        <v/>
      </c>
      <c r="AF264" s="24"/>
      <c r="AG264" s="40">
        <f t="shared" si="101"/>
        <v>0</v>
      </c>
      <c r="AH264" s="36">
        <f t="shared" si="102"/>
        <v>0</v>
      </c>
      <c r="AI264" s="36">
        <f t="shared" si="103"/>
        <v>0</v>
      </c>
      <c r="AJ264" s="35" t="str">
        <f t="shared" si="104"/>
        <v/>
      </c>
      <c r="AK264" s="35" t="str">
        <f t="shared" si="105"/>
        <v/>
      </c>
      <c r="AL264" s="35" t="str">
        <f t="shared" si="106"/>
        <v/>
      </c>
      <c r="AM264" s="35" t="str">
        <f t="shared" si="107"/>
        <v/>
      </c>
      <c r="AN264" s="35" t="str">
        <f t="shared" si="108"/>
        <v/>
      </c>
      <c r="AO264" s="35" t="str">
        <f t="shared" si="109"/>
        <v/>
      </c>
      <c r="AP264" s="35" t="str">
        <f>IF(AJ264="","",VLOOKUP(AN264,[1]Sheet11!E:F,2,0))</f>
        <v/>
      </c>
      <c r="AQ264" s="35" t="str">
        <f>IF(AO264="拼单会员","5年",IF(AJ264="","",VLOOKUP(AM264&amp;AP264,[1]Sheet11!$J$3:$K$17,2)))</f>
        <v/>
      </c>
      <c r="AR264" s="35" t="str">
        <f t="shared" si="110"/>
        <v/>
      </c>
      <c r="AS264" s="35" t="str">
        <f t="shared" si="111"/>
        <v/>
      </c>
      <c r="AT264" s="35" t="str">
        <f t="shared" si="112"/>
        <v/>
      </c>
      <c r="AU264" s="35" t="str">
        <f t="shared" si="113"/>
        <v/>
      </c>
      <c r="AV264" s="35" t="str">
        <f t="shared" si="114"/>
        <v/>
      </c>
      <c r="AW264" s="35" t="str">
        <f t="shared" si="115"/>
        <v/>
      </c>
      <c r="AX264" s="35" t="str">
        <f t="shared" si="116"/>
        <v/>
      </c>
      <c r="AY264" s="35" t="str">
        <f>IF(SUMIF('7-市场业绩'!F:F,AC264,'7-市场业绩'!I:I)&gt;0,"学习卡","老结算")</f>
        <v>老结算</v>
      </c>
      <c r="AZ264" s="35" t="str">
        <f t="shared" si="117"/>
        <v/>
      </c>
      <c r="BA264" s="35" t="str">
        <f t="shared" si="118"/>
        <v>无</v>
      </c>
      <c r="BB264" s="35" t="str">
        <f t="shared" si="119"/>
        <v/>
      </c>
      <c r="BC264" s="35" t="str">
        <f t="shared" si="120"/>
        <v/>
      </c>
      <c r="BD264" s="35" t="str">
        <f t="shared" si="121"/>
        <v>无</v>
      </c>
      <c r="BE264" s="35" t="str">
        <f>IFERROR(LOOKUP(1,-FIND({"创始会员","国际领袖课程","国内领袖课程","1期秒杀","游学免费读","买三送二","2折秒杀"},AB264),{"创始会员","国际领袖课程","国内领袖课程","1期秒杀","游学免费读","买三送二","2折秒杀"}),"")</f>
        <v/>
      </c>
      <c r="BH264" s="27">
        <v>42552</v>
      </c>
      <c r="BS264" t="s">
        <v>681</v>
      </c>
    </row>
    <row r="265" spans="1:71" ht="15" customHeight="1">
      <c r="A265" s="31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08"/>
      <c r="M265" s="208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35" t="str">
        <f t="shared" si="98"/>
        <v/>
      </c>
      <c r="AD265" s="36">
        <f t="shared" si="99"/>
        <v>0</v>
      </c>
      <c r="AE265" s="35" t="str">
        <f t="shared" si="100"/>
        <v/>
      </c>
      <c r="AF265" s="24"/>
      <c r="AG265" s="40">
        <f t="shared" si="101"/>
        <v>0</v>
      </c>
      <c r="AH265" s="36">
        <f t="shared" si="102"/>
        <v>0</v>
      </c>
      <c r="AI265" s="36">
        <f t="shared" si="103"/>
        <v>0</v>
      </c>
      <c r="AJ265" s="35" t="str">
        <f t="shared" si="104"/>
        <v/>
      </c>
      <c r="AK265" s="35" t="str">
        <f t="shared" si="105"/>
        <v/>
      </c>
      <c r="AL265" s="35" t="str">
        <f t="shared" si="106"/>
        <v/>
      </c>
      <c r="AM265" s="35" t="str">
        <f t="shared" si="107"/>
        <v/>
      </c>
      <c r="AN265" s="35" t="str">
        <f t="shared" si="108"/>
        <v/>
      </c>
      <c r="AO265" s="35" t="str">
        <f t="shared" si="109"/>
        <v/>
      </c>
      <c r="AP265" s="35" t="str">
        <f>IF(AJ265="","",VLOOKUP(AN265,[1]Sheet11!E:F,2,0))</f>
        <v/>
      </c>
      <c r="AQ265" s="35" t="str">
        <f>IF(AO265="拼单会员","5年",IF(AJ265="","",VLOOKUP(AM265&amp;AP265,[1]Sheet11!$J$3:$K$17,2)))</f>
        <v/>
      </c>
      <c r="AR265" s="35" t="str">
        <f t="shared" si="110"/>
        <v/>
      </c>
      <c r="AS265" s="35" t="str">
        <f t="shared" si="111"/>
        <v/>
      </c>
      <c r="AT265" s="35" t="str">
        <f t="shared" si="112"/>
        <v/>
      </c>
      <c r="AU265" s="35" t="str">
        <f t="shared" si="113"/>
        <v/>
      </c>
      <c r="AV265" s="35" t="str">
        <f t="shared" si="114"/>
        <v/>
      </c>
      <c r="AW265" s="35" t="str">
        <f t="shared" si="115"/>
        <v/>
      </c>
      <c r="AX265" s="35" t="str">
        <f t="shared" si="116"/>
        <v/>
      </c>
      <c r="AY265" s="35" t="str">
        <f>IF(SUMIF('7-市场业绩'!F:F,AC265,'7-市场业绩'!I:I)&gt;0,"学习卡","老结算")</f>
        <v>老结算</v>
      </c>
      <c r="AZ265" s="35" t="str">
        <f t="shared" si="117"/>
        <v/>
      </c>
      <c r="BA265" s="35" t="str">
        <f t="shared" si="118"/>
        <v>无</v>
      </c>
      <c r="BB265" s="35" t="str">
        <f t="shared" si="119"/>
        <v/>
      </c>
      <c r="BC265" s="35" t="str">
        <f t="shared" si="120"/>
        <v/>
      </c>
      <c r="BD265" s="35" t="str">
        <f t="shared" si="121"/>
        <v>无</v>
      </c>
      <c r="BE265" s="35" t="str">
        <f>IFERROR(LOOKUP(1,-FIND({"创始会员","国际领袖课程","国内领袖课程","1期秒杀","游学免费读","买三送二","2折秒杀"},AB265),{"创始会员","国际领袖课程","国内领袖课程","1期秒杀","游学免费读","买三送二","2折秒杀"}),"")</f>
        <v/>
      </c>
      <c r="BH265" s="27">
        <v>42552</v>
      </c>
      <c r="BS265" t="s">
        <v>682</v>
      </c>
    </row>
    <row r="266" spans="1:71" ht="15" customHeight="1">
      <c r="A266" s="31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08"/>
      <c r="M266" s="208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35" t="str">
        <f t="shared" si="98"/>
        <v/>
      </c>
      <c r="AD266" s="36">
        <f t="shared" si="99"/>
        <v>0</v>
      </c>
      <c r="AE266" s="35" t="str">
        <f t="shared" si="100"/>
        <v/>
      </c>
      <c r="AF266" s="24"/>
      <c r="AG266" s="40">
        <f t="shared" si="101"/>
        <v>0</v>
      </c>
      <c r="AH266" s="36">
        <f t="shared" si="102"/>
        <v>0</v>
      </c>
      <c r="AI266" s="36">
        <f t="shared" si="103"/>
        <v>0</v>
      </c>
      <c r="AJ266" s="35" t="str">
        <f t="shared" si="104"/>
        <v/>
      </c>
      <c r="AK266" s="35" t="str">
        <f t="shared" si="105"/>
        <v/>
      </c>
      <c r="AL266" s="35" t="str">
        <f t="shared" si="106"/>
        <v/>
      </c>
      <c r="AM266" s="35" t="str">
        <f t="shared" si="107"/>
        <v/>
      </c>
      <c r="AN266" s="35" t="str">
        <f t="shared" si="108"/>
        <v/>
      </c>
      <c r="AO266" s="35" t="str">
        <f t="shared" si="109"/>
        <v/>
      </c>
      <c r="AP266" s="35" t="str">
        <f>IF(AJ266="","",VLOOKUP(AN266,[1]Sheet11!E:F,2,0))</f>
        <v/>
      </c>
      <c r="AQ266" s="35" t="str">
        <f>IF(AO266="拼单会员","5年",IF(AJ266="","",VLOOKUP(AM266&amp;AP266,[1]Sheet11!$J$3:$K$17,2)))</f>
        <v/>
      </c>
      <c r="AR266" s="35" t="str">
        <f t="shared" si="110"/>
        <v/>
      </c>
      <c r="AS266" s="35" t="str">
        <f t="shared" si="111"/>
        <v/>
      </c>
      <c r="AT266" s="35" t="str">
        <f t="shared" si="112"/>
        <v/>
      </c>
      <c r="AU266" s="35" t="str">
        <f t="shared" si="113"/>
        <v/>
      </c>
      <c r="AV266" s="35" t="str">
        <f t="shared" si="114"/>
        <v/>
      </c>
      <c r="AW266" s="35" t="str">
        <f t="shared" si="115"/>
        <v/>
      </c>
      <c r="AX266" s="35" t="str">
        <f t="shared" si="116"/>
        <v/>
      </c>
      <c r="AY266" s="35" t="str">
        <f>IF(SUMIF('7-市场业绩'!F:F,AC266,'7-市场业绩'!I:I)&gt;0,"学习卡","老结算")</f>
        <v>老结算</v>
      </c>
      <c r="AZ266" s="35" t="str">
        <f t="shared" si="117"/>
        <v/>
      </c>
      <c r="BA266" s="35" t="str">
        <f t="shared" si="118"/>
        <v>无</v>
      </c>
      <c r="BB266" s="35" t="str">
        <f t="shared" si="119"/>
        <v/>
      </c>
      <c r="BC266" s="35" t="str">
        <f t="shared" si="120"/>
        <v/>
      </c>
      <c r="BD266" s="35" t="str">
        <f t="shared" si="121"/>
        <v>无</v>
      </c>
      <c r="BE266" s="35" t="str">
        <f>IFERROR(LOOKUP(1,-FIND({"创始会员","国际领袖课程","国内领袖课程","1期秒杀","游学免费读","买三送二","2折秒杀"},AB266),{"创始会员","国际领袖课程","国内领袖课程","1期秒杀","游学免费读","买三送二","2折秒杀"}),"")</f>
        <v/>
      </c>
      <c r="BH266" s="27">
        <v>42552</v>
      </c>
      <c r="BS266" t="s">
        <v>683</v>
      </c>
    </row>
    <row r="267" spans="1:71" ht="15" customHeight="1">
      <c r="A267" s="31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08"/>
      <c r="M267" s="208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35" t="str">
        <f t="shared" si="98"/>
        <v/>
      </c>
      <c r="AD267" s="36">
        <f t="shared" si="99"/>
        <v>0</v>
      </c>
      <c r="AE267" s="35" t="str">
        <f t="shared" si="100"/>
        <v/>
      </c>
      <c r="AF267" s="24"/>
      <c r="AG267" s="40">
        <f t="shared" si="101"/>
        <v>0</v>
      </c>
      <c r="AH267" s="36">
        <f t="shared" si="102"/>
        <v>0</v>
      </c>
      <c r="AI267" s="36">
        <f t="shared" si="103"/>
        <v>0</v>
      </c>
      <c r="AJ267" s="35" t="str">
        <f t="shared" si="104"/>
        <v/>
      </c>
      <c r="AK267" s="35" t="str">
        <f t="shared" si="105"/>
        <v/>
      </c>
      <c r="AL267" s="35" t="str">
        <f t="shared" si="106"/>
        <v/>
      </c>
      <c r="AM267" s="35" t="str">
        <f t="shared" si="107"/>
        <v/>
      </c>
      <c r="AN267" s="35" t="str">
        <f t="shared" si="108"/>
        <v/>
      </c>
      <c r="AO267" s="35" t="str">
        <f t="shared" si="109"/>
        <v/>
      </c>
      <c r="AP267" s="35" t="str">
        <f>IF(AJ267="","",VLOOKUP(AN267,[1]Sheet11!E:F,2,0))</f>
        <v/>
      </c>
      <c r="AQ267" s="35" t="str">
        <f>IF(AO267="拼单会员","5年",IF(AJ267="","",VLOOKUP(AM267&amp;AP267,[1]Sheet11!$J$3:$K$17,2)))</f>
        <v/>
      </c>
      <c r="AR267" s="35" t="str">
        <f t="shared" si="110"/>
        <v/>
      </c>
      <c r="AS267" s="35" t="str">
        <f t="shared" si="111"/>
        <v/>
      </c>
      <c r="AT267" s="35" t="str">
        <f t="shared" si="112"/>
        <v/>
      </c>
      <c r="AU267" s="35" t="str">
        <f t="shared" si="113"/>
        <v/>
      </c>
      <c r="AV267" s="35" t="str">
        <f t="shared" si="114"/>
        <v/>
      </c>
      <c r="AW267" s="35" t="str">
        <f t="shared" si="115"/>
        <v/>
      </c>
      <c r="AX267" s="35" t="str">
        <f t="shared" si="116"/>
        <v/>
      </c>
      <c r="AY267" s="35" t="str">
        <f>IF(SUMIF('7-市场业绩'!F:F,AC267,'7-市场业绩'!I:I)&gt;0,"学习卡","老结算")</f>
        <v>老结算</v>
      </c>
      <c r="AZ267" s="35" t="str">
        <f t="shared" si="117"/>
        <v/>
      </c>
      <c r="BA267" s="35" t="str">
        <f t="shared" si="118"/>
        <v>无</v>
      </c>
      <c r="BB267" s="35" t="str">
        <f t="shared" si="119"/>
        <v/>
      </c>
      <c r="BC267" s="35" t="str">
        <f t="shared" si="120"/>
        <v/>
      </c>
      <c r="BD267" s="35" t="str">
        <f t="shared" si="121"/>
        <v>无</v>
      </c>
      <c r="BE267" s="35" t="str">
        <f>IFERROR(LOOKUP(1,-FIND({"创始会员","国际领袖课程","国内领袖课程","1期秒杀","游学免费读","买三送二","2折秒杀"},AB267),{"创始会员","国际领袖课程","国内领袖课程","1期秒杀","游学免费读","买三送二","2折秒杀"}),"")</f>
        <v/>
      </c>
      <c r="BH267" s="27">
        <v>42552</v>
      </c>
      <c r="BS267" t="s">
        <v>684</v>
      </c>
    </row>
    <row r="268" spans="1:71" ht="15" customHeight="1">
      <c r="A268" s="31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08"/>
      <c r="M268" s="208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35" t="str">
        <f t="shared" si="98"/>
        <v/>
      </c>
      <c r="AD268" s="36">
        <f t="shared" si="99"/>
        <v>0</v>
      </c>
      <c r="AE268" s="35" t="str">
        <f t="shared" si="100"/>
        <v/>
      </c>
      <c r="AF268" s="24"/>
      <c r="AG268" s="40">
        <f t="shared" si="101"/>
        <v>0</v>
      </c>
      <c r="AH268" s="36">
        <f t="shared" si="102"/>
        <v>0</v>
      </c>
      <c r="AI268" s="36">
        <f t="shared" si="103"/>
        <v>0</v>
      </c>
      <c r="AJ268" s="35" t="str">
        <f t="shared" si="104"/>
        <v/>
      </c>
      <c r="AK268" s="35" t="str">
        <f t="shared" si="105"/>
        <v/>
      </c>
      <c r="AL268" s="35" t="str">
        <f t="shared" si="106"/>
        <v/>
      </c>
      <c r="AM268" s="35" t="str">
        <f t="shared" si="107"/>
        <v/>
      </c>
      <c r="AN268" s="35" t="str">
        <f t="shared" si="108"/>
        <v/>
      </c>
      <c r="AO268" s="35" t="str">
        <f t="shared" si="109"/>
        <v/>
      </c>
      <c r="AP268" s="35" t="str">
        <f>IF(AJ268="","",VLOOKUP(AN268,[1]Sheet11!E:F,2,0))</f>
        <v/>
      </c>
      <c r="AQ268" s="35" t="str">
        <f>IF(AO268="拼单会员","5年",IF(AJ268="","",VLOOKUP(AM268&amp;AP268,[1]Sheet11!$J$3:$K$17,2)))</f>
        <v/>
      </c>
      <c r="AR268" s="35" t="str">
        <f t="shared" si="110"/>
        <v/>
      </c>
      <c r="AS268" s="35" t="str">
        <f t="shared" si="111"/>
        <v/>
      </c>
      <c r="AT268" s="35" t="str">
        <f t="shared" si="112"/>
        <v/>
      </c>
      <c r="AU268" s="35" t="str">
        <f t="shared" si="113"/>
        <v/>
      </c>
      <c r="AV268" s="35" t="str">
        <f t="shared" si="114"/>
        <v/>
      </c>
      <c r="AW268" s="35" t="str">
        <f t="shared" si="115"/>
        <v/>
      </c>
      <c r="AX268" s="35" t="str">
        <f t="shared" si="116"/>
        <v/>
      </c>
      <c r="AY268" s="35" t="str">
        <f>IF(SUMIF('7-市场业绩'!F:F,AC268,'7-市场业绩'!I:I)&gt;0,"学习卡","老结算")</f>
        <v>老结算</v>
      </c>
      <c r="AZ268" s="35" t="str">
        <f t="shared" si="117"/>
        <v/>
      </c>
      <c r="BA268" s="35" t="str">
        <f t="shared" si="118"/>
        <v>无</v>
      </c>
      <c r="BB268" s="35" t="str">
        <f t="shared" si="119"/>
        <v/>
      </c>
      <c r="BC268" s="35" t="str">
        <f t="shared" si="120"/>
        <v/>
      </c>
      <c r="BD268" s="35" t="str">
        <f t="shared" si="121"/>
        <v>无</v>
      </c>
      <c r="BE268" s="35" t="str">
        <f>IFERROR(LOOKUP(1,-FIND({"创始会员","国际领袖课程","国内领袖课程","1期秒杀","游学免费读","买三送二","2折秒杀"},AB268),{"创始会员","国际领袖课程","国内领袖课程","1期秒杀","游学免费读","买三送二","2折秒杀"}),"")</f>
        <v/>
      </c>
      <c r="BH268" s="27">
        <v>42552</v>
      </c>
      <c r="BS268" t="s">
        <v>685</v>
      </c>
    </row>
    <row r="269" spans="1:71" ht="15" customHeight="1">
      <c r="A269" s="31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08"/>
      <c r="M269" s="208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35" t="str">
        <f t="shared" si="98"/>
        <v/>
      </c>
      <c r="AD269" s="36">
        <f t="shared" si="99"/>
        <v>0</v>
      </c>
      <c r="AE269" s="35" t="str">
        <f t="shared" si="100"/>
        <v/>
      </c>
      <c r="AF269" s="24"/>
      <c r="AG269" s="40">
        <f t="shared" si="101"/>
        <v>0</v>
      </c>
      <c r="AH269" s="36">
        <f t="shared" si="102"/>
        <v>0</v>
      </c>
      <c r="AI269" s="36">
        <f t="shared" si="103"/>
        <v>0</v>
      </c>
      <c r="AJ269" s="35" t="str">
        <f t="shared" si="104"/>
        <v/>
      </c>
      <c r="AK269" s="35" t="str">
        <f t="shared" si="105"/>
        <v/>
      </c>
      <c r="AL269" s="35" t="str">
        <f t="shared" si="106"/>
        <v/>
      </c>
      <c r="AM269" s="35" t="str">
        <f t="shared" si="107"/>
        <v/>
      </c>
      <c r="AN269" s="35" t="str">
        <f t="shared" si="108"/>
        <v/>
      </c>
      <c r="AO269" s="35" t="str">
        <f t="shared" si="109"/>
        <v/>
      </c>
      <c r="AP269" s="35" t="str">
        <f>IF(AJ269="","",VLOOKUP(AN269,[1]Sheet11!E:F,2,0))</f>
        <v/>
      </c>
      <c r="AQ269" s="35" t="str">
        <f>IF(AO269="拼单会员","5年",IF(AJ269="","",VLOOKUP(AM269&amp;AP269,[1]Sheet11!$J$3:$K$17,2)))</f>
        <v/>
      </c>
      <c r="AR269" s="35" t="str">
        <f t="shared" si="110"/>
        <v/>
      </c>
      <c r="AS269" s="35" t="str">
        <f t="shared" si="111"/>
        <v/>
      </c>
      <c r="AT269" s="35" t="str">
        <f t="shared" si="112"/>
        <v/>
      </c>
      <c r="AU269" s="35" t="str">
        <f t="shared" si="113"/>
        <v/>
      </c>
      <c r="AV269" s="35" t="str">
        <f t="shared" si="114"/>
        <v/>
      </c>
      <c r="AW269" s="35" t="str">
        <f t="shared" si="115"/>
        <v/>
      </c>
      <c r="AX269" s="35" t="str">
        <f t="shared" si="116"/>
        <v/>
      </c>
      <c r="AY269" s="35" t="str">
        <f>IF(SUMIF('7-市场业绩'!F:F,AC269,'7-市场业绩'!I:I)&gt;0,"学习卡","老结算")</f>
        <v>老结算</v>
      </c>
      <c r="AZ269" s="35" t="str">
        <f t="shared" si="117"/>
        <v/>
      </c>
      <c r="BA269" s="35" t="str">
        <f t="shared" si="118"/>
        <v>无</v>
      </c>
      <c r="BB269" s="35" t="str">
        <f t="shared" si="119"/>
        <v/>
      </c>
      <c r="BC269" s="35" t="str">
        <f t="shared" si="120"/>
        <v/>
      </c>
      <c r="BD269" s="35" t="str">
        <f t="shared" si="121"/>
        <v>无</v>
      </c>
      <c r="BE269" s="35" t="str">
        <f>IFERROR(LOOKUP(1,-FIND({"创始会员","国际领袖课程","国内领袖课程","1期秒杀","游学免费读","买三送二","2折秒杀"},AB269),{"创始会员","国际领袖课程","国内领袖课程","1期秒杀","游学免费读","买三送二","2折秒杀"}),"")</f>
        <v/>
      </c>
      <c r="BH269" s="27">
        <v>42552</v>
      </c>
      <c r="BS269" t="s">
        <v>686</v>
      </c>
    </row>
    <row r="270" spans="1:71" ht="15" customHeight="1">
      <c r="A270" s="31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08"/>
      <c r="M270" s="208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35" t="str">
        <f t="shared" si="98"/>
        <v/>
      </c>
      <c r="AD270" s="36">
        <f t="shared" si="99"/>
        <v>0</v>
      </c>
      <c r="AE270" s="35" t="str">
        <f t="shared" si="100"/>
        <v/>
      </c>
      <c r="AF270" s="24"/>
      <c r="AG270" s="40">
        <f t="shared" si="101"/>
        <v>0</v>
      </c>
      <c r="AH270" s="36">
        <f t="shared" si="102"/>
        <v>0</v>
      </c>
      <c r="AI270" s="36">
        <f t="shared" si="103"/>
        <v>0</v>
      </c>
      <c r="AJ270" s="35" t="str">
        <f t="shared" si="104"/>
        <v/>
      </c>
      <c r="AK270" s="35" t="str">
        <f t="shared" si="105"/>
        <v/>
      </c>
      <c r="AL270" s="35" t="str">
        <f t="shared" si="106"/>
        <v/>
      </c>
      <c r="AM270" s="35" t="str">
        <f t="shared" si="107"/>
        <v/>
      </c>
      <c r="AN270" s="35" t="str">
        <f t="shared" si="108"/>
        <v/>
      </c>
      <c r="AO270" s="35" t="str">
        <f t="shared" si="109"/>
        <v/>
      </c>
      <c r="AP270" s="35" t="str">
        <f>IF(AJ270="","",VLOOKUP(AN270,[1]Sheet11!E:F,2,0))</f>
        <v/>
      </c>
      <c r="AQ270" s="35" t="str">
        <f>IF(AO270="拼单会员","5年",IF(AJ270="","",VLOOKUP(AM270&amp;AP270,[1]Sheet11!$J$3:$K$17,2)))</f>
        <v/>
      </c>
      <c r="AR270" s="35" t="str">
        <f t="shared" si="110"/>
        <v/>
      </c>
      <c r="AS270" s="35" t="str">
        <f t="shared" si="111"/>
        <v/>
      </c>
      <c r="AT270" s="35" t="str">
        <f t="shared" si="112"/>
        <v/>
      </c>
      <c r="AU270" s="35" t="str">
        <f t="shared" si="113"/>
        <v/>
      </c>
      <c r="AV270" s="35" t="str">
        <f t="shared" si="114"/>
        <v/>
      </c>
      <c r="AW270" s="35" t="str">
        <f t="shared" si="115"/>
        <v/>
      </c>
      <c r="AX270" s="35" t="str">
        <f t="shared" si="116"/>
        <v/>
      </c>
      <c r="AY270" s="35" t="str">
        <f>IF(SUMIF('7-市场业绩'!F:F,AC270,'7-市场业绩'!I:I)&gt;0,"学习卡","老结算")</f>
        <v>老结算</v>
      </c>
      <c r="AZ270" s="35" t="str">
        <f t="shared" si="117"/>
        <v/>
      </c>
      <c r="BA270" s="35" t="str">
        <f t="shared" si="118"/>
        <v>无</v>
      </c>
      <c r="BB270" s="35" t="str">
        <f t="shared" si="119"/>
        <v/>
      </c>
      <c r="BC270" s="35" t="str">
        <f t="shared" si="120"/>
        <v/>
      </c>
      <c r="BD270" s="35" t="str">
        <f t="shared" si="121"/>
        <v>无</v>
      </c>
      <c r="BE270" s="35" t="str">
        <f>IFERROR(LOOKUP(1,-FIND({"创始会员","国际领袖课程","国内领袖课程","1期秒杀","游学免费读","买三送二","2折秒杀"},AB270),{"创始会员","国际领袖课程","国内领袖课程","1期秒杀","游学免费读","买三送二","2折秒杀"}),"")</f>
        <v/>
      </c>
      <c r="BH270" s="27">
        <v>42552</v>
      </c>
      <c r="BS270" t="s">
        <v>687</v>
      </c>
    </row>
    <row r="271" spans="1:71" ht="15" customHeight="1">
      <c r="A271" s="31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08"/>
      <c r="M271" s="208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35" t="str">
        <f t="shared" si="98"/>
        <v/>
      </c>
      <c r="AD271" s="36">
        <f t="shared" si="99"/>
        <v>0</v>
      </c>
      <c r="AE271" s="35" t="str">
        <f t="shared" si="100"/>
        <v/>
      </c>
      <c r="AF271" s="24"/>
      <c r="AG271" s="40">
        <f t="shared" si="101"/>
        <v>0</v>
      </c>
      <c r="AH271" s="36">
        <f t="shared" si="102"/>
        <v>0</v>
      </c>
      <c r="AI271" s="36">
        <f t="shared" si="103"/>
        <v>0</v>
      </c>
      <c r="AJ271" s="35" t="str">
        <f t="shared" si="104"/>
        <v/>
      </c>
      <c r="AK271" s="35" t="str">
        <f t="shared" si="105"/>
        <v/>
      </c>
      <c r="AL271" s="35" t="str">
        <f t="shared" si="106"/>
        <v/>
      </c>
      <c r="AM271" s="35" t="str">
        <f t="shared" si="107"/>
        <v/>
      </c>
      <c r="AN271" s="35" t="str">
        <f t="shared" si="108"/>
        <v/>
      </c>
      <c r="AO271" s="35" t="str">
        <f t="shared" si="109"/>
        <v/>
      </c>
      <c r="AP271" s="35" t="str">
        <f>IF(AJ271="","",VLOOKUP(AN271,[1]Sheet11!E:F,2,0))</f>
        <v/>
      </c>
      <c r="AQ271" s="35" t="str">
        <f>IF(AO271="拼单会员","5年",IF(AJ271="","",VLOOKUP(AM271&amp;AP271,[1]Sheet11!$J$3:$K$17,2)))</f>
        <v/>
      </c>
      <c r="AR271" s="35" t="str">
        <f t="shared" si="110"/>
        <v/>
      </c>
      <c r="AS271" s="35" t="str">
        <f t="shared" si="111"/>
        <v/>
      </c>
      <c r="AT271" s="35" t="str">
        <f t="shared" si="112"/>
        <v/>
      </c>
      <c r="AU271" s="35" t="str">
        <f t="shared" si="113"/>
        <v/>
      </c>
      <c r="AV271" s="35" t="str">
        <f t="shared" si="114"/>
        <v/>
      </c>
      <c r="AW271" s="35" t="str">
        <f t="shared" si="115"/>
        <v/>
      </c>
      <c r="AX271" s="35" t="str">
        <f t="shared" si="116"/>
        <v/>
      </c>
      <c r="AY271" s="35" t="str">
        <f>IF(SUMIF('7-市场业绩'!F:F,AC271,'7-市场业绩'!I:I)&gt;0,"学习卡","老结算")</f>
        <v>老结算</v>
      </c>
      <c r="AZ271" s="35" t="str">
        <f t="shared" si="117"/>
        <v/>
      </c>
      <c r="BA271" s="35" t="str">
        <f t="shared" si="118"/>
        <v>无</v>
      </c>
      <c r="BB271" s="35" t="str">
        <f t="shared" si="119"/>
        <v/>
      </c>
      <c r="BC271" s="35" t="str">
        <f t="shared" si="120"/>
        <v/>
      </c>
      <c r="BD271" s="35" t="str">
        <f t="shared" si="121"/>
        <v>无</v>
      </c>
      <c r="BE271" s="35" t="str">
        <f>IFERROR(LOOKUP(1,-FIND({"创始会员","国际领袖课程","国内领袖课程","1期秒杀","游学免费读","买三送二","2折秒杀"},AB271),{"创始会员","国际领袖课程","国内领袖课程","1期秒杀","游学免费读","买三送二","2折秒杀"}),"")</f>
        <v/>
      </c>
      <c r="BH271" s="27">
        <v>42552</v>
      </c>
      <c r="BS271" t="s">
        <v>688</v>
      </c>
    </row>
    <row r="272" spans="1:71" ht="15" customHeight="1">
      <c r="A272" s="31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08"/>
      <c r="M272" s="208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35" t="str">
        <f t="shared" si="98"/>
        <v/>
      </c>
      <c r="AD272" s="36">
        <f t="shared" si="99"/>
        <v>0</v>
      </c>
      <c r="AE272" s="35" t="str">
        <f t="shared" si="100"/>
        <v/>
      </c>
      <c r="AF272" s="24"/>
      <c r="AG272" s="40">
        <f t="shared" si="101"/>
        <v>0</v>
      </c>
      <c r="AH272" s="36">
        <f t="shared" si="102"/>
        <v>0</v>
      </c>
      <c r="AI272" s="36">
        <f t="shared" si="103"/>
        <v>0</v>
      </c>
      <c r="AJ272" s="35" t="str">
        <f t="shared" si="104"/>
        <v/>
      </c>
      <c r="AK272" s="35" t="str">
        <f t="shared" si="105"/>
        <v/>
      </c>
      <c r="AL272" s="35" t="str">
        <f t="shared" si="106"/>
        <v/>
      </c>
      <c r="AM272" s="35" t="str">
        <f t="shared" si="107"/>
        <v/>
      </c>
      <c r="AN272" s="35" t="str">
        <f t="shared" si="108"/>
        <v/>
      </c>
      <c r="AO272" s="35" t="str">
        <f t="shared" si="109"/>
        <v/>
      </c>
      <c r="AP272" s="35" t="str">
        <f>IF(AJ272="","",VLOOKUP(AN272,[1]Sheet11!E:F,2,0))</f>
        <v/>
      </c>
      <c r="AQ272" s="35" t="str">
        <f>IF(AO272="拼单会员","5年",IF(AJ272="","",VLOOKUP(AM272&amp;AP272,[1]Sheet11!$J$3:$K$17,2)))</f>
        <v/>
      </c>
      <c r="AR272" s="35" t="str">
        <f t="shared" si="110"/>
        <v/>
      </c>
      <c r="AS272" s="35" t="str">
        <f t="shared" si="111"/>
        <v/>
      </c>
      <c r="AT272" s="35" t="str">
        <f t="shared" si="112"/>
        <v/>
      </c>
      <c r="AU272" s="35" t="str">
        <f t="shared" si="113"/>
        <v/>
      </c>
      <c r="AV272" s="35" t="str">
        <f t="shared" si="114"/>
        <v/>
      </c>
      <c r="AW272" s="35" t="str">
        <f t="shared" si="115"/>
        <v/>
      </c>
      <c r="AX272" s="35" t="str">
        <f t="shared" si="116"/>
        <v/>
      </c>
      <c r="AY272" s="35" t="str">
        <f>IF(SUMIF('7-市场业绩'!F:F,AC272,'7-市场业绩'!I:I)&gt;0,"学习卡","老结算")</f>
        <v>老结算</v>
      </c>
      <c r="AZ272" s="35" t="str">
        <f t="shared" si="117"/>
        <v/>
      </c>
      <c r="BA272" s="35" t="str">
        <f t="shared" si="118"/>
        <v>无</v>
      </c>
      <c r="BB272" s="35" t="str">
        <f t="shared" si="119"/>
        <v/>
      </c>
      <c r="BC272" s="35" t="str">
        <f t="shared" si="120"/>
        <v/>
      </c>
      <c r="BD272" s="35" t="str">
        <f t="shared" si="121"/>
        <v>无</v>
      </c>
      <c r="BE272" s="35" t="str">
        <f>IFERROR(LOOKUP(1,-FIND({"创始会员","国际领袖课程","国内领袖课程","1期秒杀","游学免费读","买三送二","2折秒杀"},AB272),{"创始会员","国际领袖课程","国内领袖课程","1期秒杀","游学免费读","买三送二","2折秒杀"}),"")</f>
        <v/>
      </c>
      <c r="BH272" s="27">
        <v>42552</v>
      </c>
      <c r="BS272" t="s">
        <v>689</v>
      </c>
    </row>
    <row r="273" spans="1:71" ht="15" customHeight="1">
      <c r="A273" s="31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08"/>
      <c r="M273" s="208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35" t="str">
        <f t="shared" si="98"/>
        <v/>
      </c>
      <c r="AD273" s="36">
        <f t="shared" si="99"/>
        <v>0</v>
      </c>
      <c r="AE273" s="35" t="str">
        <f t="shared" si="100"/>
        <v/>
      </c>
      <c r="AF273" s="24"/>
      <c r="AG273" s="40">
        <f t="shared" si="101"/>
        <v>0</v>
      </c>
      <c r="AH273" s="36">
        <f t="shared" si="102"/>
        <v>0</v>
      </c>
      <c r="AI273" s="36">
        <f t="shared" si="103"/>
        <v>0</v>
      </c>
      <c r="AJ273" s="35" t="str">
        <f t="shared" si="104"/>
        <v/>
      </c>
      <c r="AK273" s="35" t="str">
        <f t="shared" si="105"/>
        <v/>
      </c>
      <c r="AL273" s="35" t="str">
        <f t="shared" si="106"/>
        <v/>
      </c>
      <c r="AM273" s="35" t="str">
        <f t="shared" si="107"/>
        <v/>
      </c>
      <c r="AN273" s="35" t="str">
        <f t="shared" si="108"/>
        <v/>
      </c>
      <c r="AO273" s="35" t="str">
        <f t="shared" si="109"/>
        <v/>
      </c>
      <c r="AP273" s="35" t="str">
        <f>IF(AJ273="","",VLOOKUP(AN273,[1]Sheet11!E:F,2,0))</f>
        <v/>
      </c>
      <c r="AQ273" s="35" t="str">
        <f>IF(AO273="拼单会员","5年",IF(AJ273="","",VLOOKUP(AM273&amp;AP273,[1]Sheet11!$J$3:$K$17,2)))</f>
        <v/>
      </c>
      <c r="AR273" s="35" t="str">
        <f t="shared" si="110"/>
        <v/>
      </c>
      <c r="AS273" s="35" t="str">
        <f t="shared" si="111"/>
        <v/>
      </c>
      <c r="AT273" s="35" t="str">
        <f t="shared" si="112"/>
        <v/>
      </c>
      <c r="AU273" s="35" t="str">
        <f t="shared" si="113"/>
        <v/>
      </c>
      <c r="AV273" s="35" t="str">
        <f t="shared" si="114"/>
        <v/>
      </c>
      <c r="AW273" s="35" t="str">
        <f t="shared" si="115"/>
        <v/>
      </c>
      <c r="AX273" s="35" t="str">
        <f t="shared" si="116"/>
        <v/>
      </c>
      <c r="AY273" s="35" t="str">
        <f>IF(SUMIF('7-市场业绩'!F:F,AC273,'7-市场业绩'!I:I)&gt;0,"学习卡","老结算")</f>
        <v>老结算</v>
      </c>
      <c r="AZ273" s="35" t="str">
        <f t="shared" si="117"/>
        <v/>
      </c>
      <c r="BA273" s="35" t="str">
        <f t="shared" si="118"/>
        <v>无</v>
      </c>
      <c r="BB273" s="35" t="str">
        <f t="shared" si="119"/>
        <v/>
      </c>
      <c r="BC273" s="35" t="str">
        <f t="shared" si="120"/>
        <v/>
      </c>
      <c r="BD273" s="35" t="str">
        <f t="shared" si="121"/>
        <v>无</v>
      </c>
      <c r="BE273" s="35" t="str">
        <f>IFERROR(LOOKUP(1,-FIND({"创始会员","国际领袖课程","国内领袖课程","1期秒杀","游学免费读","买三送二","2折秒杀"},AB273),{"创始会员","国际领袖课程","国内领袖课程","1期秒杀","游学免费读","买三送二","2折秒杀"}),"")</f>
        <v/>
      </c>
      <c r="BH273" s="27">
        <v>42552</v>
      </c>
      <c r="BS273" t="s">
        <v>690</v>
      </c>
    </row>
    <row r="274" spans="1:71" ht="15" customHeight="1">
      <c r="A274" s="31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08"/>
      <c r="M274" s="208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35" t="str">
        <f t="shared" si="98"/>
        <v/>
      </c>
      <c r="AD274" s="36">
        <f t="shared" si="99"/>
        <v>0</v>
      </c>
      <c r="AE274" s="35" t="str">
        <f t="shared" si="100"/>
        <v/>
      </c>
      <c r="AF274" s="24"/>
      <c r="AG274" s="40">
        <f t="shared" si="101"/>
        <v>0</v>
      </c>
      <c r="AH274" s="36">
        <f t="shared" si="102"/>
        <v>0</v>
      </c>
      <c r="AI274" s="36">
        <f t="shared" si="103"/>
        <v>0</v>
      </c>
      <c r="AJ274" s="35" t="str">
        <f t="shared" si="104"/>
        <v/>
      </c>
      <c r="AK274" s="35" t="str">
        <f t="shared" si="105"/>
        <v/>
      </c>
      <c r="AL274" s="35" t="str">
        <f t="shared" si="106"/>
        <v/>
      </c>
      <c r="AM274" s="35" t="str">
        <f t="shared" si="107"/>
        <v/>
      </c>
      <c r="AN274" s="35" t="str">
        <f t="shared" si="108"/>
        <v/>
      </c>
      <c r="AO274" s="35" t="str">
        <f t="shared" si="109"/>
        <v/>
      </c>
      <c r="AP274" s="35" t="str">
        <f>IF(AJ274="","",VLOOKUP(AN274,[1]Sheet11!E:F,2,0))</f>
        <v/>
      </c>
      <c r="AQ274" s="35" t="str">
        <f>IF(AO274="拼单会员","5年",IF(AJ274="","",VLOOKUP(AM274&amp;AP274,[1]Sheet11!$J$3:$K$17,2)))</f>
        <v/>
      </c>
      <c r="AR274" s="35" t="str">
        <f t="shared" si="110"/>
        <v/>
      </c>
      <c r="AS274" s="35" t="str">
        <f t="shared" si="111"/>
        <v/>
      </c>
      <c r="AT274" s="35" t="str">
        <f t="shared" si="112"/>
        <v/>
      </c>
      <c r="AU274" s="35" t="str">
        <f t="shared" si="113"/>
        <v/>
      </c>
      <c r="AV274" s="35" t="str">
        <f t="shared" si="114"/>
        <v/>
      </c>
      <c r="AW274" s="35" t="str">
        <f t="shared" si="115"/>
        <v/>
      </c>
      <c r="AX274" s="35" t="str">
        <f t="shared" si="116"/>
        <v/>
      </c>
      <c r="AY274" s="35" t="str">
        <f>IF(SUMIF('7-市场业绩'!F:F,AC274,'7-市场业绩'!I:I)&gt;0,"学习卡","老结算")</f>
        <v>老结算</v>
      </c>
      <c r="AZ274" s="35" t="str">
        <f t="shared" si="117"/>
        <v/>
      </c>
      <c r="BA274" s="35" t="str">
        <f t="shared" si="118"/>
        <v>无</v>
      </c>
      <c r="BB274" s="35" t="str">
        <f t="shared" si="119"/>
        <v/>
      </c>
      <c r="BC274" s="35" t="str">
        <f t="shared" si="120"/>
        <v/>
      </c>
      <c r="BD274" s="35" t="str">
        <f t="shared" si="121"/>
        <v>无</v>
      </c>
      <c r="BE274" s="35" t="str">
        <f>IFERROR(LOOKUP(1,-FIND({"创始会员","国际领袖课程","国内领袖课程","1期秒杀","游学免费读","买三送二","2折秒杀"},AB274),{"创始会员","国际领袖课程","国内领袖课程","1期秒杀","游学免费读","买三送二","2折秒杀"}),"")</f>
        <v/>
      </c>
      <c r="BH274" s="27">
        <v>42552</v>
      </c>
      <c r="BS274" t="s">
        <v>691</v>
      </c>
    </row>
    <row r="275" spans="1:71" ht="15" customHeight="1">
      <c r="A275" s="31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08"/>
      <c r="M275" s="208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35" t="str">
        <f t="shared" si="98"/>
        <v/>
      </c>
      <c r="AD275" s="36">
        <f t="shared" si="99"/>
        <v>0</v>
      </c>
      <c r="AE275" s="35" t="str">
        <f t="shared" si="100"/>
        <v/>
      </c>
      <c r="AF275" s="24"/>
      <c r="AG275" s="40">
        <f t="shared" si="101"/>
        <v>0</v>
      </c>
      <c r="AH275" s="36">
        <f t="shared" si="102"/>
        <v>0</v>
      </c>
      <c r="AI275" s="36">
        <f t="shared" si="103"/>
        <v>0</v>
      </c>
      <c r="AJ275" s="35" t="str">
        <f t="shared" si="104"/>
        <v/>
      </c>
      <c r="AK275" s="35" t="str">
        <f t="shared" si="105"/>
        <v/>
      </c>
      <c r="AL275" s="35" t="str">
        <f t="shared" si="106"/>
        <v/>
      </c>
      <c r="AM275" s="35" t="str">
        <f t="shared" si="107"/>
        <v/>
      </c>
      <c r="AN275" s="35" t="str">
        <f t="shared" si="108"/>
        <v/>
      </c>
      <c r="AO275" s="35" t="str">
        <f t="shared" si="109"/>
        <v/>
      </c>
      <c r="AP275" s="35" t="str">
        <f>IF(AJ275="","",VLOOKUP(AN275,[1]Sheet11!E:F,2,0))</f>
        <v/>
      </c>
      <c r="AQ275" s="35" t="str">
        <f>IF(AO275="拼单会员","5年",IF(AJ275="","",VLOOKUP(AM275&amp;AP275,[1]Sheet11!$J$3:$K$17,2)))</f>
        <v/>
      </c>
      <c r="AR275" s="35" t="str">
        <f t="shared" si="110"/>
        <v/>
      </c>
      <c r="AS275" s="35" t="str">
        <f t="shared" si="111"/>
        <v/>
      </c>
      <c r="AT275" s="35" t="str">
        <f t="shared" si="112"/>
        <v/>
      </c>
      <c r="AU275" s="35" t="str">
        <f t="shared" si="113"/>
        <v/>
      </c>
      <c r="AV275" s="35" t="str">
        <f t="shared" si="114"/>
        <v/>
      </c>
      <c r="AW275" s="35" t="str">
        <f t="shared" si="115"/>
        <v/>
      </c>
      <c r="AX275" s="35" t="str">
        <f t="shared" si="116"/>
        <v/>
      </c>
      <c r="AY275" s="35" t="str">
        <f>IF(SUMIF('7-市场业绩'!F:F,AC275,'7-市场业绩'!I:I)&gt;0,"学习卡","老结算")</f>
        <v>老结算</v>
      </c>
      <c r="AZ275" s="35" t="str">
        <f t="shared" si="117"/>
        <v/>
      </c>
      <c r="BA275" s="35" t="str">
        <f t="shared" si="118"/>
        <v>无</v>
      </c>
      <c r="BB275" s="35" t="str">
        <f t="shared" si="119"/>
        <v/>
      </c>
      <c r="BC275" s="35" t="str">
        <f t="shared" si="120"/>
        <v/>
      </c>
      <c r="BD275" s="35" t="str">
        <f t="shared" si="121"/>
        <v>无</v>
      </c>
      <c r="BE275" s="35" t="str">
        <f>IFERROR(LOOKUP(1,-FIND({"创始会员","国际领袖课程","国内领袖课程","1期秒杀","游学免费读","买三送二","2折秒杀"},AB275),{"创始会员","国际领袖课程","国内领袖课程","1期秒杀","游学免费读","买三送二","2折秒杀"}),"")</f>
        <v/>
      </c>
      <c r="BH275" s="27">
        <v>42552</v>
      </c>
      <c r="BS275" t="s">
        <v>692</v>
      </c>
    </row>
    <row r="276" spans="1:71" ht="15" customHeight="1">
      <c r="A276" s="31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08"/>
      <c r="M276" s="208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35" t="str">
        <f t="shared" si="98"/>
        <v/>
      </c>
      <c r="AD276" s="36">
        <f t="shared" si="99"/>
        <v>0</v>
      </c>
      <c r="AE276" s="35" t="str">
        <f t="shared" si="100"/>
        <v/>
      </c>
      <c r="AF276" s="24"/>
      <c r="AG276" s="40">
        <f t="shared" si="101"/>
        <v>0</v>
      </c>
      <c r="AH276" s="36">
        <f t="shared" si="102"/>
        <v>0</v>
      </c>
      <c r="AI276" s="36">
        <f t="shared" si="103"/>
        <v>0</v>
      </c>
      <c r="AJ276" s="35" t="str">
        <f t="shared" si="104"/>
        <v/>
      </c>
      <c r="AK276" s="35" t="str">
        <f t="shared" si="105"/>
        <v/>
      </c>
      <c r="AL276" s="35" t="str">
        <f t="shared" si="106"/>
        <v/>
      </c>
      <c r="AM276" s="35" t="str">
        <f t="shared" si="107"/>
        <v/>
      </c>
      <c r="AN276" s="35" t="str">
        <f t="shared" si="108"/>
        <v/>
      </c>
      <c r="AO276" s="35" t="str">
        <f t="shared" si="109"/>
        <v/>
      </c>
      <c r="AP276" s="35" t="str">
        <f>IF(AJ276="","",VLOOKUP(AN276,[1]Sheet11!E:F,2,0))</f>
        <v/>
      </c>
      <c r="AQ276" s="35" t="str">
        <f>IF(AO276="拼单会员","5年",IF(AJ276="","",VLOOKUP(AM276&amp;AP276,[1]Sheet11!$J$3:$K$17,2)))</f>
        <v/>
      </c>
      <c r="AR276" s="35" t="str">
        <f t="shared" si="110"/>
        <v/>
      </c>
      <c r="AS276" s="35" t="str">
        <f t="shared" si="111"/>
        <v/>
      </c>
      <c r="AT276" s="35" t="str">
        <f t="shared" si="112"/>
        <v/>
      </c>
      <c r="AU276" s="35" t="str">
        <f t="shared" si="113"/>
        <v/>
      </c>
      <c r="AV276" s="35" t="str">
        <f t="shared" si="114"/>
        <v/>
      </c>
      <c r="AW276" s="35" t="str">
        <f t="shared" si="115"/>
        <v/>
      </c>
      <c r="AX276" s="35" t="str">
        <f t="shared" si="116"/>
        <v/>
      </c>
      <c r="AY276" s="35" t="str">
        <f>IF(SUMIF('7-市场业绩'!F:F,AC276,'7-市场业绩'!I:I)&gt;0,"学习卡","老结算")</f>
        <v>老结算</v>
      </c>
      <c r="AZ276" s="35" t="str">
        <f t="shared" si="117"/>
        <v/>
      </c>
      <c r="BA276" s="35" t="str">
        <f t="shared" si="118"/>
        <v>无</v>
      </c>
      <c r="BB276" s="35" t="str">
        <f t="shared" si="119"/>
        <v/>
      </c>
      <c r="BC276" s="35" t="str">
        <f t="shared" si="120"/>
        <v/>
      </c>
      <c r="BD276" s="35" t="str">
        <f t="shared" si="121"/>
        <v>无</v>
      </c>
      <c r="BE276" s="35" t="str">
        <f>IFERROR(LOOKUP(1,-FIND({"创始会员","国际领袖课程","国内领袖课程","1期秒杀","游学免费读","买三送二","2折秒杀"},AB276),{"创始会员","国际领袖课程","国内领袖课程","1期秒杀","游学免费读","买三送二","2折秒杀"}),"")</f>
        <v/>
      </c>
      <c r="BH276" s="27">
        <v>42552</v>
      </c>
      <c r="BS276" t="s">
        <v>693</v>
      </c>
    </row>
    <row r="277" spans="1:71" ht="15" customHeight="1">
      <c r="A277" s="31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08"/>
      <c r="M277" s="208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35" t="str">
        <f t="shared" si="98"/>
        <v/>
      </c>
      <c r="AD277" s="36">
        <f t="shared" si="99"/>
        <v>0</v>
      </c>
      <c r="AE277" s="35" t="str">
        <f t="shared" si="100"/>
        <v/>
      </c>
      <c r="AF277" s="24"/>
      <c r="AG277" s="40">
        <f t="shared" si="101"/>
        <v>0</v>
      </c>
      <c r="AH277" s="36">
        <f t="shared" si="102"/>
        <v>0</v>
      </c>
      <c r="AI277" s="36">
        <f t="shared" si="103"/>
        <v>0</v>
      </c>
      <c r="AJ277" s="35" t="str">
        <f t="shared" si="104"/>
        <v/>
      </c>
      <c r="AK277" s="35" t="str">
        <f t="shared" si="105"/>
        <v/>
      </c>
      <c r="AL277" s="35" t="str">
        <f t="shared" si="106"/>
        <v/>
      </c>
      <c r="AM277" s="35" t="str">
        <f t="shared" si="107"/>
        <v/>
      </c>
      <c r="AN277" s="35" t="str">
        <f t="shared" si="108"/>
        <v/>
      </c>
      <c r="AO277" s="35" t="str">
        <f t="shared" si="109"/>
        <v/>
      </c>
      <c r="AP277" s="35" t="str">
        <f>IF(AJ277="","",VLOOKUP(AN277,[1]Sheet11!E:F,2,0))</f>
        <v/>
      </c>
      <c r="AQ277" s="35" t="str">
        <f>IF(AO277="拼单会员","5年",IF(AJ277="","",VLOOKUP(AM277&amp;AP277,[1]Sheet11!$J$3:$K$17,2)))</f>
        <v/>
      </c>
      <c r="AR277" s="35" t="str">
        <f t="shared" si="110"/>
        <v/>
      </c>
      <c r="AS277" s="35" t="str">
        <f t="shared" si="111"/>
        <v/>
      </c>
      <c r="AT277" s="35" t="str">
        <f t="shared" si="112"/>
        <v/>
      </c>
      <c r="AU277" s="35" t="str">
        <f t="shared" si="113"/>
        <v/>
      </c>
      <c r="AV277" s="35" t="str">
        <f t="shared" si="114"/>
        <v/>
      </c>
      <c r="AW277" s="35" t="str">
        <f t="shared" si="115"/>
        <v/>
      </c>
      <c r="AX277" s="35" t="str">
        <f t="shared" si="116"/>
        <v/>
      </c>
      <c r="AY277" s="35" t="str">
        <f>IF(SUMIF('7-市场业绩'!F:F,AC277,'7-市场业绩'!I:I)&gt;0,"学习卡","老结算")</f>
        <v>老结算</v>
      </c>
      <c r="AZ277" s="35" t="str">
        <f t="shared" si="117"/>
        <v/>
      </c>
      <c r="BA277" s="35" t="str">
        <f t="shared" si="118"/>
        <v>无</v>
      </c>
      <c r="BB277" s="35" t="str">
        <f t="shared" si="119"/>
        <v/>
      </c>
      <c r="BC277" s="35" t="str">
        <f t="shared" si="120"/>
        <v/>
      </c>
      <c r="BD277" s="35" t="str">
        <f t="shared" si="121"/>
        <v>无</v>
      </c>
      <c r="BE277" s="35" t="str">
        <f>IFERROR(LOOKUP(1,-FIND({"创始会员","国际领袖课程","国内领袖课程","1期秒杀","游学免费读","买三送二","2折秒杀"},AB277),{"创始会员","国际领袖课程","国内领袖课程","1期秒杀","游学免费读","买三送二","2折秒杀"}),"")</f>
        <v/>
      </c>
      <c r="BH277" s="27">
        <v>42552</v>
      </c>
      <c r="BS277" t="s">
        <v>693</v>
      </c>
    </row>
    <row r="278" spans="1:71" ht="15" customHeight="1">
      <c r="A278" s="31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08"/>
      <c r="M278" s="208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35" t="str">
        <f t="shared" si="98"/>
        <v/>
      </c>
      <c r="AD278" s="36">
        <f t="shared" si="99"/>
        <v>0</v>
      </c>
      <c r="AE278" s="35" t="str">
        <f t="shared" si="100"/>
        <v/>
      </c>
      <c r="AF278" s="24"/>
      <c r="AG278" s="40">
        <f t="shared" si="101"/>
        <v>0</v>
      </c>
      <c r="AH278" s="36">
        <f t="shared" si="102"/>
        <v>0</v>
      </c>
      <c r="AI278" s="36">
        <f t="shared" si="103"/>
        <v>0</v>
      </c>
      <c r="AJ278" s="35" t="str">
        <f t="shared" si="104"/>
        <v/>
      </c>
      <c r="AK278" s="35" t="str">
        <f t="shared" si="105"/>
        <v/>
      </c>
      <c r="AL278" s="35" t="str">
        <f t="shared" si="106"/>
        <v/>
      </c>
      <c r="AM278" s="35" t="str">
        <f t="shared" si="107"/>
        <v/>
      </c>
      <c r="AN278" s="35" t="str">
        <f t="shared" si="108"/>
        <v/>
      </c>
      <c r="AO278" s="35" t="str">
        <f t="shared" si="109"/>
        <v/>
      </c>
      <c r="AP278" s="35" t="str">
        <f>IF(AJ278="","",VLOOKUP(AN278,[1]Sheet11!E:F,2,0))</f>
        <v/>
      </c>
      <c r="AQ278" s="35" t="str">
        <f>IF(AO278="拼单会员","5年",IF(AJ278="","",VLOOKUP(AM278&amp;AP278,[1]Sheet11!$J$3:$K$17,2)))</f>
        <v/>
      </c>
      <c r="AR278" s="35" t="str">
        <f t="shared" si="110"/>
        <v/>
      </c>
      <c r="AS278" s="35" t="str">
        <f t="shared" si="111"/>
        <v/>
      </c>
      <c r="AT278" s="35" t="str">
        <f t="shared" si="112"/>
        <v/>
      </c>
      <c r="AU278" s="35" t="str">
        <f t="shared" si="113"/>
        <v/>
      </c>
      <c r="AV278" s="35" t="str">
        <f t="shared" si="114"/>
        <v/>
      </c>
      <c r="AW278" s="35" t="str">
        <f t="shared" si="115"/>
        <v/>
      </c>
      <c r="AX278" s="35" t="str">
        <f t="shared" si="116"/>
        <v/>
      </c>
      <c r="AY278" s="35" t="str">
        <f>IF(SUMIF('7-市场业绩'!F:F,AC278,'7-市场业绩'!I:I)&gt;0,"学习卡","老结算")</f>
        <v>老结算</v>
      </c>
      <c r="AZ278" s="35" t="str">
        <f t="shared" si="117"/>
        <v/>
      </c>
      <c r="BA278" s="35" t="str">
        <f t="shared" si="118"/>
        <v>无</v>
      </c>
      <c r="BB278" s="35" t="str">
        <f t="shared" si="119"/>
        <v/>
      </c>
      <c r="BC278" s="35" t="str">
        <f t="shared" si="120"/>
        <v/>
      </c>
      <c r="BD278" s="35" t="str">
        <f t="shared" si="121"/>
        <v>无</v>
      </c>
      <c r="BE278" s="35" t="str">
        <f>IFERROR(LOOKUP(1,-FIND({"创始会员","国际领袖课程","国内领袖课程","1期秒杀","游学免费读","买三送二","2折秒杀"},AB278),{"创始会员","国际领袖课程","国内领袖课程","1期秒杀","游学免费读","买三送二","2折秒杀"}),"")</f>
        <v/>
      </c>
      <c r="BH278" s="27">
        <v>42552</v>
      </c>
      <c r="BS278" t="s">
        <v>694</v>
      </c>
    </row>
    <row r="279" spans="1:71" ht="15" customHeight="1">
      <c r="A279" s="31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08"/>
      <c r="M279" s="208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35" t="str">
        <f t="shared" si="98"/>
        <v/>
      </c>
      <c r="AD279" s="36">
        <f t="shared" si="99"/>
        <v>0</v>
      </c>
      <c r="AE279" s="35" t="str">
        <f t="shared" si="100"/>
        <v/>
      </c>
      <c r="AF279" s="24"/>
      <c r="AG279" s="40">
        <f t="shared" si="101"/>
        <v>0</v>
      </c>
      <c r="AH279" s="36">
        <f t="shared" si="102"/>
        <v>0</v>
      </c>
      <c r="AI279" s="36">
        <f t="shared" si="103"/>
        <v>0</v>
      </c>
      <c r="AJ279" s="35" t="str">
        <f t="shared" si="104"/>
        <v/>
      </c>
      <c r="AK279" s="35" t="str">
        <f t="shared" si="105"/>
        <v/>
      </c>
      <c r="AL279" s="35" t="str">
        <f t="shared" si="106"/>
        <v/>
      </c>
      <c r="AM279" s="35" t="str">
        <f t="shared" si="107"/>
        <v/>
      </c>
      <c r="AN279" s="35" t="str">
        <f t="shared" si="108"/>
        <v/>
      </c>
      <c r="AO279" s="35" t="str">
        <f t="shared" si="109"/>
        <v/>
      </c>
      <c r="AP279" s="35" t="str">
        <f>IF(AJ279="","",VLOOKUP(AN279,[1]Sheet11!E:F,2,0))</f>
        <v/>
      </c>
      <c r="AQ279" s="35" t="str">
        <f>IF(AO279="拼单会员","5年",IF(AJ279="","",VLOOKUP(AM279&amp;AP279,[1]Sheet11!$J$3:$K$17,2)))</f>
        <v/>
      </c>
      <c r="AR279" s="35" t="str">
        <f t="shared" si="110"/>
        <v/>
      </c>
      <c r="AS279" s="35" t="str">
        <f t="shared" si="111"/>
        <v/>
      </c>
      <c r="AT279" s="35" t="str">
        <f t="shared" si="112"/>
        <v/>
      </c>
      <c r="AU279" s="35" t="str">
        <f t="shared" si="113"/>
        <v/>
      </c>
      <c r="AV279" s="35" t="str">
        <f t="shared" si="114"/>
        <v/>
      </c>
      <c r="AW279" s="35" t="str">
        <f t="shared" si="115"/>
        <v/>
      </c>
      <c r="AX279" s="35" t="str">
        <f t="shared" si="116"/>
        <v/>
      </c>
      <c r="AY279" s="35" t="str">
        <f>IF(SUMIF('7-市场业绩'!F:F,AC279,'7-市场业绩'!I:I)&gt;0,"学习卡","老结算")</f>
        <v>老结算</v>
      </c>
      <c r="AZ279" s="35" t="str">
        <f t="shared" si="117"/>
        <v/>
      </c>
      <c r="BA279" s="35" t="str">
        <f t="shared" si="118"/>
        <v>无</v>
      </c>
      <c r="BB279" s="35" t="str">
        <f t="shared" si="119"/>
        <v/>
      </c>
      <c r="BC279" s="35" t="str">
        <f t="shared" si="120"/>
        <v/>
      </c>
      <c r="BD279" s="35" t="str">
        <f t="shared" si="121"/>
        <v>无</v>
      </c>
      <c r="BE279" s="35" t="str">
        <f>IFERROR(LOOKUP(1,-FIND({"创始会员","国际领袖课程","国内领袖课程","1期秒杀","游学免费读","买三送二","2折秒杀"},AB279),{"创始会员","国际领袖课程","国内领袖课程","1期秒杀","游学免费读","买三送二","2折秒杀"}),"")</f>
        <v/>
      </c>
      <c r="BH279" s="27">
        <v>42552</v>
      </c>
      <c r="BS279" t="s">
        <v>695</v>
      </c>
    </row>
    <row r="280" spans="1:71" ht="15" customHeight="1">
      <c r="A280" s="31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08"/>
      <c r="M280" s="208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35" t="str">
        <f t="shared" si="98"/>
        <v/>
      </c>
      <c r="AD280" s="36">
        <f t="shared" si="99"/>
        <v>0</v>
      </c>
      <c r="AE280" s="35" t="str">
        <f t="shared" si="100"/>
        <v/>
      </c>
      <c r="AF280" s="24"/>
      <c r="AG280" s="40">
        <f t="shared" si="101"/>
        <v>0</v>
      </c>
      <c r="AH280" s="36">
        <f t="shared" si="102"/>
        <v>0</v>
      </c>
      <c r="AI280" s="36">
        <f t="shared" si="103"/>
        <v>0</v>
      </c>
      <c r="AJ280" s="35" t="str">
        <f t="shared" si="104"/>
        <v/>
      </c>
      <c r="AK280" s="35" t="str">
        <f t="shared" si="105"/>
        <v/>
      </c>
      <c r="AL280" s="35" t="str">
        <f t="shared" si="106"/>
        <v/>
      </c>
      <c r="AM280" s="35" t="str">
        <f t="shared" si="107"/>
        <v/>
      </c>
      <c r="AN280" s="35" t="str">
        <f t="shared" si="108"/>
        <v/>
      </c>
      <c r="AO280" s="35" t="str">
        <f t="shared" si="109"/>
        <v/>
      </c>
      <c r="AP280" s="35" t="str">
        <f>IF(AJ280="","",VLOOKUP(AN280,[1]Sheet11!E:F,2,0))</f>
        <v/>
      </c>
      <c r="AQ280" s="35" t="str">
        <f>IF(AO280="拼单会员","5年",IF(AJ280="","",VLOOKUP(AM280&amp;AP280,[1]Sheet11!$J$3:$K$17,2)))</f>
        <v/>
      </c>
      <c r="AR280" s="35" t="str">
        <f t="shared" si="110"/>
        <v/>
      </c>
      <c r="AS280" s="35" t="str">
        <f t="shared" si="111"/>
        <v/>
      </c>
      <c r="AT280" s="35" t="str">
        <f t="shared" si="112"/>
        <v/>
      </c>
      <c r="AU280" s="35" t="str">
        <f t="shared" si="113"/>
        <v/>
      </c>
      <c r="AV280" s="35" t="str">
        <f t="shared" si="114"/>
        <v/>
      </c>
      <c r="AW280" s="35" t="str">
        <f t="shared" si="115"/>
        <v/>
      </c>
      <c r="AX280" s="35" t="str">
        <f t="shared" si="116"/>
        <v/>
      </c>
      <c r="AY280" s="35" t="str">
        <f>IF(SUMIF('7-市场业绩'!F:F,AC280,'7-市场业绩'!I:I)&gt;0,"学习卡","老结算")</f>
        <v>老结算</v>
      </c>
      <c r="AZ280" s="35" t="str">
        <f t="shared" si="117"/>
        <v/>
      </c>
      <c r="BA280" s="35" t="str">
        <f t="shared" si="118"/>
        <v>无</v>
      </c>
      <c r="BB280" s="35" t="str">
        <f t="shared" si="119"/>
        <v/>
      </c>
      <c r="BC280" s="35" t="str">
        <f t="shared" si="120"/>
        <v/>
      </c>
      <c r="BD280" s="35" t="str">
        <f t="shared" si="121"/>
        <v>无</v>
      </c>
      <c r="BE280" s="35" t="str">
        <f>IFERROR(LOOKUP(1,-FIND({"创始会员","国际领袖课程","国内领袖课程","1期秒杀","游学免费读","买三送二","2折秒杀"},AB280),{"创始会员","国际领袖课程","国内领袖课程","1期秒杀","游学免费读","买三送二","2折秒杀"}),"")</f>
        <v/>
      </c>
      <c r="BH280" s="27">
        <v>42552</v>
      </c>
      <c r="BS280" t="s">
        <v>696</v>
      </c>
    </row>
    <row r="281" spans="1:71" ht="15" customHeight="1">
      <c r="A281" s="31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08"/>
      <c r="M281" s="208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35" t="str">
        <f t="shared" si="98"/>
        <v/>
      </c>
      <c r="AD281" s="36">
        <f t="shared" si="99"/>
        <v>0</v>
      </c>
      <c r="AE281" s="35" t="str">
        <f t="shared" si="100"/>
        <v/>
      </c>
      <c r="AF281" s="24"/>
      <c r="AG281" s="40">
        <f t="shared" si="101"/>
        <v>0</v>
      </c>
      <c r="AH281" s="36">
        <f t="shared" si="102"/>
        <v>0</v>
      </c>
      <c r="AI281" s="36">
        <f t="shared" si="103"/>
        <v>0</v>
      </c>
      <c r="AJ281" s="35" t="str">
        <f t="shared" si="104"/>
        <v/>
      </c>
      <c r="AK281" s="35" t="str">
        <f t="shared" si="105"/>
        <v/>
      </c>
      <c r="AL281" s="35" t="str">
        <f t="shared" si="106"/>
        <v/>
      </c>
      <c r="AM281" s="35" t="str">
        <f t="shared" si="107"/>
        <v/>
      </c>
      <c r="AN281" s="35" t="str">
        <f t="shared" si="108"/>
        <v/>
      </c>
      <c r="AO281" s="35" t="str">
        <f t="shared" si="109"/>
        <v/>
      </c>
      <c r="AP281" s="35" t="str">
        <f>IF(AJ281="","",VLOOKUP(AN281,[1]Sheet11!E:F,2,0))</f>
        <v/>
      </c>
      <c r="AQ281" s="35" t="str">
        <f>IF(AO281="拼单会员","5年",IF(AJ281="","",VLOOKUP(AM281&amp;AP281,[1]Sheet11!$J$3:$K$17,2)))</f>
        <v/>
      </c>
      <c r="AR281" s="35" t="str">
        <f t="shared" si="110"/>
        <v/>
      </c>
      <c r="AS281" s="35" t="str">
        <f t="shared" si="111"/>
        <v/>
      </c>
      <c r="AT281" s="35" t="str">
        <f t="shared" si="112"/>
        <v/>
      </c>
      <c r="AU281" s="35" t="str">
        <f t="shared" si="113"/>
        <v/>
      </c>
      <c r="AV281" s="35" t="str">
        <f t="shared" si="114"/>
        <v/>
      </c>
      <c r="AW281" s="35" t="str">
        <f t="shared" si="115"/>
        <v/>
      </c>
      <c r="AX281" s="35" t="str">
        <f t="shared" si="116"/>
        <v/>
      </c>
      <c r="AY281" s="35" t="str">
        <f>IF(SUMIF('7-市场业绩'!F:F,AC281,'7-市场业绩'!I:I)&gt;0,"学习卡","老结算")</f>
        <v>老结算</v>
      </c>
      <c r="AZ281" s="35" t="str">
        <f t="shared" si="117"/>
        <v/>
      </c>
      <c r="BA281" s="35" t="str">
        <f t="shared" si="118"/>
        <v>无</v>
      </c>
      <c r="BB281" s="35" t="str">
        <f t="shared" si="119"/>
        <v/>
      </c>
      <c r="BC281" s="35" t="str">
        <f t="shared" si="120"/>
        <v/>
      </c>
      <c r="BD281" s="35" t="str">
        <f t="shared" si="121"/>
        <v>无</v>
      </c>
      <c r="BE281" s="35" t="str">
        <f>IFERROR(LOOKUP(1,-FIND({"创始会员","国际领袖课程","国内领袖课程","1期秒杀","游学免费读","买三送二","2折秒杀"},AB281),{"创始会员","国际领袖课程","国内领袖课程","1期秒杀","游学免费读","买三送二","2折秒杀"}),"")</f>
        <v/>
      </c>
      <c r="BH281" s="27">
        <v>42552</v>
      </c>
      <c r="BS281" t="s">
        <v>697</v>
      </c>
    </row>
    <row r="282" spans="1:71" ht="15" customHeight="1">
      <c r="A282" s="31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08"/>
      <c r="M282" s="208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35" t="str">
        <f t="shared" si="98"/>
        <v/>
      </c>
      <c r="AD282" s="36">
        <f t="shared" si="99"/>
        <v>0</v>
      </c>
      <c r="AE282" s="35" t="str">
        <f t="shared" si="100"/>
        <v/>
      </c>
      <c r="AF282" s="24"/>
      <c r="AG282" s="40">
        <f t="shared" si="101"/>
        <v>0</v>
      </c>
      <c r="AH282" s="36">
        <f t="shared" si="102"/>
        <v>0</v>
      </c>
      <c r="AI282" s="36">
        <f t="shared" si="103"/>
        <v>0</v>
      </c>
      <c r="AJ282" s="35" t="str">
        <f t="shared" si="104"/>
        <v/>
      </c>
      <c r="AK282" s="35" t="str">
        <f t="shared" si="105"/>
        <v/>
      </c>
      <c r="AL282" s="35" t="str">
        <f t="shared" si="106"/>
        <v/>
      </c>
      <c r="AM282" s="35" t="str">
        <f t="shared" si="107"/>
        <v/>
      </c>
      <c r="AN282" s="35" t="str">
        <f t="shared" si="108"/>
        <v/>
      </c>
      <c r="AO282" s="35" t="str">
        <f t="shared" si="109"/>
        <v/>
      </c>
      <c r="AP282" s="35" t="str">
        <f>IF(AJ282="","",VLOOKUP(AN282,[1]Sheet11!E:F,2,0))</f>
        <v/>
      </c>
      <c r="AQ282" s="35" t="str">
        <f>IF(AO282="拼单会员","5年",IF(AJ282="","",VLOOKUP(AM282&amp;AP282,[1]Sheet11!$J$3:$K$17,2)))</f>
        <v/>
      </c>
      <c r="AR282" s="35" t="str">
        <f t="shared" si="110"/>
        <v/>
      </c>
      <c r="AS282" s="35" t="str">
        <f t="shared" si="111"/>
        <v/>
      </c>
      <c r="AT282" s="35" t="str">
        <f t="shared" si="112"/>
        <v/>
      </c>
      <c r="AU282" s="35" t="str">
        <f t="shared" si="113"/>
        <v/>
      </c>
      <c r="AV282" s="35" t="str">
        <f t="shared" si="114"/>
        <v/>
      </c>
      <c r="AW282" s="35" t="str">
        <f t="shared" si="115"/>
        <v/>
      </c>
      <c r="AX282" s="35" t="str">
        <f t="shared" si="116"/>
        <v/>
      </c>
      <c r="AY282" s="35" t="str">
        <f>IF(SUMIF('7-市场业绩'!F:F,AC282,'7-市场业绩'!I:I)&gt;0,"学习卡","老结算")</f>
        <v>老结算</v>
      </c>
      <c r="AZ282" s="35" t="str">
        <f t="shared" si="117"/>
        <v/>
      </c>
      <c r="BA282" s="35" t="str">
        <f t="shared" si="118"/>
        <v>无</v>
      </c>
      <c r="BB282" s="35" t="str">
        <f t="shared" si="119"/>
        <v/>
      </c>
      <c r="BC282" s="35" t="str">
        <f t="shared" si="120"/>
        <v/>
      </c>
      <c r="BD282" s="35" t="str">
        <f t="shared" si="121"/>
        <v>无</v>
      </c>
      <c r="BE282" s="35" t="str">
        <f>IFERROR(LOOKUP(1,-FIND({"创始会员","国际领袖课程","国内领袖课程","1期秒杀","游学免费读","买三送二","2折秒杀"},AB282),{"创始会员","国际领袖课程","国内领袖课程","1期秒杀","游学免费读","买三送二","2折秒杀"}),"")</f>
        <v/>
      </c>
      <c r="BH282" s="27">
        <v>42552</v>
      </c>
      <c r="BS282" t="s">
        <v>698</v>
      </c>
    </row>
    <row r="283" spans="1:71" ht="15" customHeight="1">
      <c r="A283" s="31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08"/>
      <c r="M283" s="208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35" t="str">
        <f t="shared" si="98"/>
        <v/>
      </c>
      <c r="AD283" s="36">
        <f t="shared" si="99"/>
        <v>0</v>
      </c>
      <c r="AE283" s="35" t="str">
        <f t="shared" si="100"/>
        <v/>
      </c>
      <c r="AF283" s="24"/>
      <c r="AG283" s="40">
        <f t="shared" si="101"/>
        <v>0</v>
      </c>
      <c r="AH283" s="36">
        <f t="shared" si="102"/>
        <v>0</v>
      </c>
      <c r="AI283" s="36">
        <f t="shared" si="103"/>
        <v>0</v>
      </c>
      <c r="AJ283" s="35" t="str">
        <f t="shared" si="104"/>
        <v/>
      </c>
      <c r="AK283" s="35" t="str">
        <f t="shared" si="105"/>
        <v/>
      </c>
      <c r="AL283" s="35" t="str">
        <f t="shared" si="106"/>
        <v/>
      </c>
      <c r="AM283" s="35" t="str">
        <f t="shared" si="107"/>
        <v/>
      </c>
      <c r="AN283" s="35" t="str">
        <f t="shared" si="108"/>
        <v/>
      </c>
      <c r="AO283" s="35" t="str">
        <f t="shared" si="109"/>
        <v/>
      </c>
      <c r="AP283" s="35" t="str">
        <f>IF(AJ283="","",VLOOKUP(AN283,[1]Sheet11!E:F,2,0))</f>
        <v/>
      </c>
      <c r="AQ283" s="35" t="str">
        <f>IF(AO283="拼单会员","5年",IF(AJ283="","",VLOOKUP(AM283&amp;AP283,[1]Sheet11!$J$3:$K$17,2)))</f>
        <v/>
      </c>
      <c r="AR283" s="35" t="str">
        <f t="shared" si="110"/>
        <v/>
      </c>
      <c r="AS283" s="35" t="str">
        <f t="shared" si="111"/>
        <v/>
      </c>
      <c r="AT283" s="35" t="str">
        <f t="shared" si="112"/>
        <v/>
      </c>
      <c r="AU283" s="35" t="str">
        <f t="shared" si="113"/>
        <v/>
      </c>
      <c r="AV283" s="35" t="str">
        <f t="shared" si="114"/>
        <v/>
      </c>
      <c r="AW283" s="35" t="str">
        <f t="shared" si="115"/>
        <v/>
      </c>
      <c r="AX283" s="35" t="str">
        <f t="shared" si="116"/>
        <v/>
      </c>
      <c r="AY283" s="35" t="str">
        <f>IF(SUMIF('7-市场业绩'!F:F,AC283,'7-市场业绩'!I:I)&gt;0,"学习卡","老结算")</f>
        <v>老结算</v>
      </c>
      <c r="AZ283" s="35" t="str">
        <f t="shared" si="117"/>
        <v/>
      </c>
      <c r="BA283" s="35" t="str">
        <f t="shared" si="118"/>
        <v>无</v>
      </c>
      <c r="BB283" s="35" t="str">
        <f t="shared" si="119"/>
        <v/>
      </c>
      <c r="BC283" s="35" t="str">
        <f t="shared" si="120"/>
        <v/>
      </c>
      <c r="BD283" s="35" t="str">
        <f t="shared" si="121"/>
        <v>无</v>
      </c>
      <c r="BE283" s="35" t="str">
        <f>IFERROR(LOOKUP(1,-FIND({"创始会员","国际领袖课程","国内领袖课程","1期秒杀","游学免费读","买三送二","2折秒杀"},AB283),{"创始会员","国际领袖课程","国内领袖课程","1期秒杀","游学免费读","买三送二","2折秒杀"}),"")</f>
        <v/>
      </c>
      <c r="BH283" s="27">
        <v>42552</v>
      </c>
      <c r="BS283" t="s">
        <v>699</v>
      </c>
    </row>
    <row r="284" spans="1:71" ht="15" customHeight="1">
      <c r="A284" s="31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08"/>
      <c r="M284" s="208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35" t="str">
        <f t="shared" si="98"/>
        <v/>
      </c>
      <c r="AD284" s="36">
        <f t="shared" si="99"/>
        <v>0</v>
      </c>
      <c r="AE284" s="35" t="str">
        <f t="shared" si="100"/>
        <v/>
      </c>
      <c r="AF284" s="24"/>
      <c r="AG284" s="40">
        <f t="shared" si="101"/>
        <v>0</v>
      </c>
      <c r="AH284" s="36">
        <f t="shared" si="102"/>
        <v>0</v>
      </c>
      <c r="AI284" s="36">
        <f t="shared" si="103"/>
        <v>0</v>
      </c>
      <c r="AJ284" s="35" t="str">
        <f t="shared" si="104"/>
        <v/>
      </c>
      <c r="AK284" s="35" t="str">
        <f t="shared" si="105"/>
        <v/>
      </c>
      <c r="AL284" s="35" t="str">
        <f t="shared" si="106"/>
        <v/>
      </c>
      <c r="AM284" s="35" t="str">
        <f t="shared" si="107"/>
        <v/>
      </c>
      <c r="AN284" s="35" t="str">
        <f t="shared" si="108"/>
        <v/>
      </c>
      <c r="AO284" s="35" t="str">
        <f t="shared" si="109"/>
        <v/>
      </c>
      <c r="AP284" s="35" t="str">
        <f>IF(AJ284="","",VLOOKUP(AN284,[1]Sheet11!E:F,2,0))</f>
        <v/>
      </c>
      <c r="AQ284" s="35" t="str">
        <f>IF(AO284="拼单会员","5年",IF(AJ284="","",VLOOKUP(AM284&amp;AP284,[1]Sheet11!$J$3:$K$17,2)))</f>
        <v/>
      </c>
      <c r="AR284" s="35" t="str">
        <f t="shared" si="110"/>
        <v/>
      </c>
      <c r="AS284" s="35" t="str">
        <f t="shared" si="111"/>
        <v/>
      </c>
      <c r="AT284" s="35" t="str">
        <f t="shared" si="112"/>
        <v/>
      </c>
      <c r="AU284" s="35" t="str">
        <f t="shared" si="113"/>
        <v/>
      </c>
      <c r="AV284" s="35" t="str">
        <f t="shared" si="114"/>
        <v/>
      </c>
      <c r="AW284" s="35" t="str">
        <f t="shared" si="115"/>
        <v/>
      </c>
      <c r="AX284" s="35" t="str">
        <f t="shared" si="116"/>
        <v/>
      </c>
      <c r="AY284" s="35" t="str">
        <f>IF(SUMIF('7-市场业绩'!F:F,AC284,'7-市场业绩'!I:I)&gt;0,"学习卡","老结算")</f>
        <v>老结算</v>
      </c>
      <c r="AZ284" s="35" t="str">
        <f t="shared" si="117"/>
        <v/>
      </c>
      <c r="BA284" s="35" t="str">
        <f t="shared" si="118"/>
        <v>无</v>
      </c>
      <c r="BB284" s="35" t="str">
        <f t="shared" si="119"/>
        <v/>
      </c>
      <c r="BC284" s="35" t="str">
        <f t="shared" si="120"/>
        <v/>
      </c>
      <c r="BD284" s="35" t="str">
        <f t="shared" si="121"/>
        <v>无</v>
      </c>
      <c r="BE284" s="35" t="str">
        <f>IFERROR(LOOKUP(1,-FIND({"创始会员","国际领袖课程","国内领袖课程","1期秒杀","游学免费读","买三送二","2折秒杀"},AB284),{"创始会员","国际领袖课程","国内领袖课程","1期秒杀","游学免费读","买三送二","2折秒杀"}),"")</f>
        <v/>
      </c>
      <c r="BH284" s="27">
        <v>42552</v>
      </c>
      <c r="BS284" t="s">
        <v>700</v>
      </c>
    </row>
    <row r="285" spans="1:71" ht="15" customHeight="1">
      <c r="A285" s="31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08"/>
      <c r="M285" s="208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35" t="str">
        <f t="shared" si="98"/>
        <v/>
      </c>
      <c r="AD285" s="36">
        <f t="shared" si="99"/>
        <v>0</v>
      </c>
      <c r="AE285" s="35" t="str">
        <f t="shared" si="100"/>
        <v/>
      </c>
      <c r="AF285" s="24"/>
      <c r="AG285" s="40">
        <f t="shared" si="101"/>
        <v>0</v>
      </c>
      <c r="AH285" s="36">
        <f t="shared" si="102"/>
        <v>0</v>
      </c>
      <c r="AI285" s="36">
        <f t="shared" si="103"/>
        <v>0</v>
      </c>
      <c r="AJ285" s="35" t="str">
        <f t="shared" si="104"/>
        <v/>
      </c>
      <c r="AK285" s="35" t="str">
        <f t="shared" si="105"/>
        <v/>
      </c>
      <c r="AL285" s="35" t="str">
        <f t="shared" si="106"/>
        <v/>
      </c>
      <c r="AM285" s="35" t="str">
        <f t="shared" si="107"/>
        <v/>
      </c>
      <c r="AN285" s="35" t="str">
        <f t="shared" si="108"/>
        <v/>
      </c>
      <c r="AO285" s="35" t="str">
        <f t="shared" si="109"/>
        <v/>
      </c>
      <c r="AP285" s="35" t="str">
        <f>IF(AJ285="","",VLOOKUP(AN285,[1]Sheet11!E:F,2,0))</f>
        <v/>
      </c>
      <c r="AQ285" s="35" t="str">
        <f>IF(AO285="拼单会员","5年",IF(AJ285="","",VLOOKUP(AM285&amp;AP285,[1]Sheet11!$J$3:$K$17,2)))</f>
        <v/>
      </c>
      <c r="AR285" s="35" t="str">
        <f t="shared" si="110"/>
        <v/>
      </c>
      <c r="AS285" s="35" t="str">
        <f t="shared" si="111"/>
        <v/>
      </c>
      <c r="AT285" s="35" t="str">
        <f t="shared" si="112"/>
        <v/>
      </c>
      <c r="AU285" s="35" t="str">
        <f t="shared" si="113"/>
        <v/>
      </c>
      <c r="AV285" s="35" t="str">
        <f t="shared" si="114"/>
        <v/>
      </c>
      <c r="AW285" s="35" t="str">
        <f t="shared" si="115"/>
        <v/>
      </c>
      <c r="AX285" s="35" t="str">
        <f t="shared" si="116"/>
        <v/>
      </c>
      <c r="AY285" s="35" t="str">
        <f>IF(SUMIF('7-市场业绩'!F:F,AC285,'7-市场业绩'!I:I)&gt;0,"学习卡","老结算")</f>
        <v>老结算</v>
      </c>
      <c r="AZ285" s="35" t="str">
        <f t="shared" si="117"/>
        <v/>
      </c>
      <c r="BA285" s="35" t="str">
        <f t="shared" si="118"/>
        <v>无</v>
      </c>
      <c r="BB285" s="35" t="str">
        <f t="shared" si="119"/>
        <v/>
      </c>
      <c r="BC285" s="35" t="str">
        <f t="shared" si="120"/>
        <v/>
      </c>
      <c r="BD285" s="35" t="str">
        <f t="shared" si="121"/>
        <v>无</v>
      </c>
      <c r="BE285" s="35" t="str">
        <f>IFERROR(LOOKUP(1,-FIND({"创始会员","国际领袖课程","国内领袖课程","1期秒杀","游学免费读","买三送二","2折秒杀"},AB285),{"创始会员","国际领袖课程","国内领袖课程","1期秒杀","游学免费读","买三送二","2折秒杀"}),"")</f>
        <v/>
      </c>
      <c r="BH285" s="27">
        <v>42552</v>
      </c>
      <c r="BS285" t="s">
        <v>701</v>
      </c>
    </row>
    <row r="286" spans="1:71" ht="15" customHeight="1">
      <c r="A286" s="31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08"/>
      <c r="M286" s="208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35" t="str">
        <f t="shared" si="98"/>
        <v/>
      </c>
      <c r="AD286" s="36">
        <f t="shared" si="99"/>
        <v>0</v>
      </c>
      <c r="AE286" s="35" t="str">
        <f t="shared" si="100"/>
        <v/>
      </c>
      <c r="AF286" s="24"/>
      <c r="AG286" s="40">
        <f t="shared" si="101"/>
        <v>0</v>
      </c>
      <c r="AH286" s="36">
        <f t="shared" si="102"/>
        <v>0</v>
      </c>
      <c r="AI286" s="36">
        <f t="shared" si="103"/>
        <v>0</v>
      </c>
      <c r="AJ286" s="35" t="str">
        <f t="shared" si="104"/>
        <v/>
      </c>
      <c r="AK286" s="35" t="str">
        <f t="shared" si="105"/>
        <v/>
      </c>
      <c r="AL286" s="35" t="str">
        <f t="shared" si="106"/>
        <v/>
      </c>
      <c r="AM286" s="35" t="str">
        <f t="shared" si="107"/>
        <v/>
      </c>
      <c r="AN286" s="35" t="str">
        <f t="shared" si="108"/>
        <v/>
      </c>
      <c r="AO286" s="35" t="str">
        <f t="shared" si="109"/>
        <v/>
      </c>
      <c r="AP286" s="35" t="str">
        <f>IF(AJ286="","",VLOOKUP(AN286,[1]Sheet11!E:F,2,0))</f>
        <v/>
      </c>
      <c r="AQ286" s="35" t="str">
        <f>IF(AO286="拼单会员","5年",IF(AJ286="","",VLOOKUP(AM286&amp;AP286,[1]Sheet11!$J$3:$K$17,2)))</f>
        <v/>
      </c>
      <c r="AR286" s="35" t="str">
        <f t="shared" si="110"/>
        <v/>
      </c>
      <c r="AS286" s="35" t="str">
        <f t="shared" si="111"/>
        <v/>
      </c>
      <c r="AT286" s="35" t="str">
        <f t="shared" si="112"/>
        <v/>
      </c>
      <c r="AU286" s="35" t="str">
        <f t="shared" si="113"/>
        <v/>
      </c>
      <c r="AV286" s="35" t="str">
        <f t="shared" si="114"/>
        <v/>
      </c>
      <c r="AW286" s="35" t="str">
        <f t="shared" si="115"/>
        <v/>
      </c>
      <c r="AX286" s="35" t="str">
        <f t="shared" si="116"/>
        <v/>
      </c>
      <c r="AY286" s="35" t="str">
        <f>IF(SUMIF('7-市场业绩'!F:F,AC286,'7-市场业绩'!I:I)&gt;0,"学习卡","老结算")</f>
        <v>老结算</v>
      </c>
      <c r="AZ286" s="35" t="str">
        <f t="shared" si="117"/>
        <v/>
      </c>
      <c r="BA286" s="35" t="str">
        <f t="shared" si="118"/>
        <v>无</v>
      </c>
      <c r="BB286" s="35" t="str">
        <f t="shared" si="119"/>
        <v/>
      </c>
      <c r="BC286" s="35" t="str">
        <f t="shared" si="120"/>
        <v/>
      </c>
      <c r="BD286" s="35" t="str">
        <f t="shared" si="121"/>
        <v>无</v>
      </c>
      <c r="BE286" s="35" t="str">
        <f>IFERROR(LOOKUP(1,-FIND({"创始会员","国际领袖课程","国内领袖课程","1期秒杀","游学免费读","买三送二","2折秒杀"},AB286),{"创始会员","国际领袖课程","国内领袖课程","1期秒杀","游学免费读","买三送二","2折秒杀"}),"")</f>
        <v/>
      </c>
      <c r="BH286" s="27">
        <v>42552</v>
      </c>
      <c r="BS286" t="s">
        <v>702</v>
      </c>
    </row>
    <row r="287" spans="1:71" ht="15" customHeight="1">
      <c r="A287" s="31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08"/>
      <c r="M287" s="208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35" t="str">
        <f t="shared" si="98"/>
        <v/>
      </c>
      <c r="AD287" s="36">
        <f t="shared" si="99"/>
        <v>0</v>
      </c>
      <c r="AE287" s="35" t="str">
        <f t="shared" si="100"/>
        <v/>
      </c>
      <c r="AF287" s="24"/>
      <c r="AG287" s="40">
        <f t="shared" si="101"/>
        <v>0</v>
      </c>
      <c r="AH287" s="36">
        <f t="shared" si="102"/>
        <v>0</v>
      </c>
      <c r="AI287" s="36">
        <f t="shared" si="103"/>
        <v>0</v>
      </c>
      <c r="AJ287" s="35" t="str">
        <f t="shared" si="104"/>
        <v/>
      </c>
      <c r="AK287" s="35" t="str">
        <f t="shared" si="105"/>
        <v/>
      </c>
      <c r="AL287" s="35" t="str">
        <f t="shared" si="106"/>
        <v/>
      </c>
      <c r="AM287" s="35" t="str">
        <f t="shared" si="107"/>
        <v/>
      </c>
      <c r="AN287" s="35" t="str">
        <f t="shared" si="108"/>
        <v/>
      </c>
      <c r="AO287" s="35" t="str">
        <f t="shared" si="109"/>
        <v/>
      </c>
      <c r="AP287" s="35" t="str">
        <f>IF(AJ287="","",VLOOKUP(AN287,[1]Sheet11!E:F,2,0))</f>
        <v/>
      </c>
      <c r="AQ287" s="35" t="str">
        <f>IF(AO287="拼单会员","5年",IF(AJ287="","",VLOOKUP(AM287&amp;AP287,[1]Sheet11!$J$3:$K$17,2)))</f>
        <v/>
      </c>
      <c r="AR287" s="35" t="str">
        <f t="shared" si="110"/>
        <v/>
      </c>
      <c r="AS287" s="35" t="str">
        <f t="shared" si="111"/>
        <v/>
      </c>
      <c r="AT287" s="35" t="str">
        <f t="shared" si="112"/>
        <v/>
      </c>
      <c r="AU287" s="35" t="str">
        <f t="shared" si="113"/>
        <v/>
      </c>
      <c r="AV287" s="35" t="str">
        <f t="shared" si="114"/>
        <v/>
      </c>
      <c r="AW287" s="35" t="str">
        <f t="shared" si="115"/>
        <v/>
      </c>
      <c r="AX287" s="35" t="str">
        <f t="shared" si="116"/>
        <v/>
      </c>
      <c r="AY287" s="35" t="str">
        <f>IF(SUMIF('7-市场业绩'!F:F,AC287,'7-市场业绩'!I:I)&gt;0,"学习卡","老结算")</f>
        <v>老结算</v>
      </c>
      <c r="AZ287" s="35" t="str">
        <f t="shared" si="117"/>
        <v/>
      </c>
      <c r="BA287" s="35" t="str">
        <f t="shared" si="118"/>
        <v>无</v>
      </c>
      <c r="BB287" s="35" t="str">
        <f t="shared" si="119"/>
        <v/>
      </c>
      <c r="BC287" s="35" t="str">
        <f t="shared" si="120"/>
        <v/>
      </c>
      <c r="BD287" s="35" t="str">
        <f t="shared" si="121"/>
        <v>无</v>
      </c>
      <c r="BE287" s="35" t="str">
        <f>IFERROR(LOOKUP(1,-FIND({"创始会员","国际领袖课程","国内领袖课程","1期秒杀","游学免费读","买三送二","2折秒杀"},AB287),{"创始会员","国际领袖课程","国内领袖课程","1期秒杀","游学免费读","买三送二","2折秒杀"}),"")</f>
        <v/>
      </c>
      <c r="BH287" s="27">
        <v>42552</v>
      </c>
      <c r="BS287" t="s">
        <v>703</v>
      </c>
    </row>
    <row r="288" spans="1:71" ht="15" customHeight="1">
      <c r="A288" s="31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08"/>
      <c r="M288" s="208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35" t="str">
        <f t="shared" si="98"/>
        <v/>
      </c>
      <c r="AD288" s="36">
        <f t="shared" si="99"/>
        <v>0</v>
      </c>
      <c r="AE288" s="35" t="str">
        <f t="shared" si="100"/>
        <v/>
      </c>
      <c r="AF288" s="24"/>
      <c r="AG288" s="40">
        <f t="shared" si="101"/>
        <v>0</v>
      </c>
      <c r="AH288" s="36">
        <f t="shared" si="102"/>
        <v>0</v>
      </c>
      <c r="AI288" s="36">
        <f t="shared" si="103"/>
        <v>0</v>
      </c>
      <c r="AJ288" s="35" t="str">
        <f t="shared" si="104"/>
        <v/>
      </c>
      <c r="AK288" s="35" t="str">
        <f t="shared" si="105"/>
        <v/>
      </c>
      <c r="AL288" s="35" t="str">
        <f t="shared" si="106"/>
        <v/>
      </c>
      <c r="AM288" s="35" t="str">
        <f t="shared" si="107"/>
        <v/>
      </c>
      <c r="AN288" s="35" t="str">
        <f t="shared" si="108"/>
        <v/>
      </c>
      <c r="AO288" s="35" t="str">
        <f t="shared" si="109"/>
        <v/>
      </c>
      <c r="AP288" s="35" t="str">
        <f>IF(AJ288="","",VLOOKUP(AN288,[1]Sheet11!E:F,2,0))</f>
        <v/>
      </c>
      <c r="AQ288" s="35" t="str">
        <f>IF(AO288="拼单会员","5年",IF(AJ288="","",VLOOKUP(AM288&amp;AP288,[1]Sheet11!$J$3:$K$17,2)))</f>
        <v/>
      </c>
      <c r="AR288" s="35" t="str">
        <f t="shared" si="110"/>
        <v/>
      </c>
      <c r="AS288" s="35" t="str">
        <f t="shared" si="111"/>
        <v/>
      </c>
      <c r="AT288" s="35" t="str">
        <f t="shared" si="112"/>
        <v/>
      </c>
      <c r="AU288" s="35" t="str">
        <f t="shared" si="113"/>
        <v/>
      </c>
      <c r="AV288" s="35" t="str">
        <f t="shared" si="114"/>
        <v/>
      </c>
      <c r="AW288" s="35" t="str">
        <f t="shared" si="115"/>
        <v/>
      </c>
      <c r="AX288" s="35" t="str">
        <f t="shared" si="116"/>
        <v/>
      </c>
      <c r="AY288" s="35" t="str">
        <f>IF(SUMIF('7-市场业绩'!F:F,AC288,'7-市场业绩'!I:I)&gt;0,"学习卡","老结算")</f>
        <v>老结算</v>
      </c>
      <c r="AZ288" s="35" t="str">
        <f t="shared" si="117"/>
        <v/>
      </c>
      <c r="BA288" s="35" t="str">
        <f t="shared" si="118"/>
        <v>无</v>
      </c>
      <c r="BB288" s="35" t="str">
        <f t="shared" si="119"/>
        <v/>
      </c>
      <c r="BC288" s="35" t="str">
        <f t="shared" si="120"/>
        <v/>
      </c>
      <c r="BD288" s="35" t="str">
        <f t="shared" si="121"/>
        <v>无</v>
      </c>
      <c r="BE288" s="35" t="str">
        <f>IFERROR(LOOKUP(1,-FIND({"创始会员","国际领袖课程","国内领袖课程","1期秒杀","游学免费读","买三送二","2折秒杀"},AB288),{"创始会员","国际领袖课程","国内领袖课程","1期秒杀","游学免费读","买三送二","2折秒杀"}),"")</f>
        <v/>
      </c>
      <c r="BH288" s="27">
        <v>42552</v>
      </c>
    </row>
    <row r="289" spans="1:60" ht="15" customHeight="1">
      <c r="A289" s="31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08"/>
      <c r="M289" s="208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35" t="str">
        <f t="shared" si="98"/>
        <v/>
      </c>
      <c r="AD289" s="36">
        <f t="shared" si="99"/>
        <v>0</v>
      </c>
      <c r="AE289" s="35" t="str">
        <f t="shared" si="100"/>
        <v/>
      </c>
      <c r="AF289" s="24"/>
      <c r="AG289" s="40">
        <f t="shared" si="101"/>
        <v>0</v>
      </c>
      <c r="AH289" s="36">
        <f t="shared" si="102"/>
        <v>0</v>
      </c>
      <c r="AI289" s="36">
        <f t="shared" si="103"/>
        <v>0</v>
      </c>
      <c r="AJ289" s="35" t="str">
        <f t="shared" si="104"/>
        <v/>
      </c>
      <c r="AK289" s="35" t="str">
        <f t="shared" si="105"/>
        <v/>
      </c>
      <c r="AL289" s="35" t="str">
        <f t="shared" si="106"/>
        <v/>
      </c>
      <c r="AM289" s="35" t="str">
        <f t="shared" si="107"/>
        <v/>
      </c>
      <c r="AN289" s="35" t="str">
        <f t="shared" si="108"/>
        <v/>
      </c>
      <c r="AO289" s="35" t="str">
        <f t="shared" si="109"/>
        <v/>
      </c>
      <c r="AP289" s="35" t="str">
        <f>IF(AJ289="","",VLOOKUP(AN289,[1]Sheet11!E:F,2,0))</f>
        <v/>
      </c>
      <c r="AQ289" s="35" t="str">
        <f>IF(AO289="拼单会员","5年",IF(AJ289="","",VLOOKUP(AM289&amp;AP289,[1]Sheet11!$J$3:$K$17,2)))</f>
        <v/>
      </c>
      <c r="AR289" s="35" t="str">
        <f t="shared" si="110"/>
        <v/>
      </c>
      <c r="AS289" s="35" t="str">
        <f t="shared" si="111"/>
        <v/>
      </c>
      <c r="AT289" s="35" t="str">
        <f t="shared" si="112"/>
        <v/>
      </c>
      <c r="AU289" s="35" t="str">
        <f t="shared" si="113"/>
        <v/>
      </c>
      <c r="AV289" s="35" t="str">
        <f t="shared" si="114"/>
        <v/>
      </c>
      <c r="AW289" s="35" t="str">
        <f t="shared" si="115"/>
        <v/>
      </c>
      <c r="AX289" s="35" t="str">
        <f t="shared" si="116"/>
        <v/>
      </c>
      <c r="AY289" s="35" t="str">
        <f>IF(SUMIF('7-市场业绩'!F:F,AC289,'7-市场业绩'!I:I)&gt;0,"学习卡","老结算")</f>
        <v>老结算</v>
      </c>
      <c r="AZ289" s="35" t="str">
        <f t="shared" si="117"/>
        <v/>
      </c>
      <c r="BA289" s="35" t="str">
        <f t="shared" si="118"/>
        <v>无</v>
      </c>
      <c r="BB289" s="35" t="str">
        <f t="shared" si="119"/>
        <v/>
      </c>
      <c r="BC289" s="35" t="str">
        <f t="shared" si="120"/>
        <v/>
      </c>
      <c r="BD289" s="35" t="str">
        <f t="shared" si="121"/>
        <v>无</v>
      </c>
      <c r="BE289" s="35" t="str">
        <f>IFERROR(LOOKUP(1,-FIND({"创始会员","国际领袖课程","国内领袖课程","1期秒杀","游学免费读","买三送二","2折秒杀"},AB289),{"创始会员","国际领袖课程","国内领袖课程","1期秒杀","游学免费读","买三送二","2折秒杀"}),"")</f>
        <v/>
      </c>
      <c r="BH289" s="27">
        <v>42552</v>
      </c>
    </row>
    <row r="290" spans="1:60" ht="15" customHeight="1">
      <c r="A290" s="31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08"/>
      <c r="M290" s="208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35" t="str">
        <f t="shared" si="98"/>
        <v/>
      </c>
      <c r="AD290" s="36">
        <f t="shared" si="99"/>
        <v>0</v>
      </c>
      <c r="AE290" s="35" t="str">
        <f t="shared" si="100"/>
        <v/>
      </c>
      <c r="AF290" s="24"/>
      <c r="AG290" s="40">
        <f t="shared" si="101"/>
        <v>0</v>
      </c>
      <c r="AH290" s="36">
        <f t="shared" si="102"/>
        <v>0</v>
      </c>
      <c r="AI290" s="36">
        <f t="shared" si="103"/>
        <v>0</v>
      </c>
      <c r="AJ290" s="35" t="str">
        <f t="shared" si="104"/>
        <v/>
      </c>
      <c r="AK290" s="35" t="str">
        <f t="shared" si="105"/>
        <v/>
      </c>
      <c r="AL290" s="35" t="str">
        <f t="shared" si="106"/>
        <v/>
      </c>
      <c r="AM290" s="35" t="str">
        <f t="shared" si="107"/>
        <v/>
      </c>
      <c r="AN290" s="35" t="str">
        <f t="shared" si="108"/>
        <v/>
      </c>
      <c r="AO290" s="35" t="str">
        <f t="shared" si="109"/>
        <v/>
      </c>
      <c r="AP290" s="35" t="str">
        <f>IF(AJ290="","",VLOOKUP(AN290,[1]Sheet11!E:F,2,0))</f>
        <v/>
      </c>
      <c r="AQ290" s="35" t="str">
        <f>IF(AO290="拼单会员","5年",IF(AJ290="","",VLOOKUP(AM290&amp;AP290,[1]Sheet11!$J$3:$K$17,2)))</f>
        <v/>
      </c>
      <c r="AR290" s="35" t="str">
        <f t="shared" si="110"/>
        <v/>
      </c>
      <c r="AS290" s="35" t="str">
        <f t="shared" si="111"/>
        <v/>
      </c>
      <c r="AT290" s="35" t="str">
        <f t="shared" si="112"/>
        <v/>
      </c>
      <c r="AU290" s="35" t="str">
        <f t="shared" si="113"/>
        <v/>
      </c>
      <c r="AV290" s="35" t="str">
        <f t="shared" si="114"/>
        <v/>
      </c>
      <c r="AW290" s="35" t="str">
        <f t="shared" si="115"/>
        <v/>
      </c>
      <c r="AX290" s="35" t="str">
        <f t="shared" si="116"/>
        <v/>
      </c>
      <c r="AY290" s="35" t="str">
        <f>IF(SUMIF('7-市场业绩'!F:F,AC290,'7-市场业绩'!I:I)&gt;0,"学习卡","老结算")</f>
        <v>老结算</v>
      </c>
      <c r="AZ290" s="35" t="str">
        <f t="shared" si="117"/>
        <v/>
      </c>
      <c r="BA290" s="35" t="str">
        <f t="shared" si="118"/>
        <v>无</v>
      </c>
      <c r="BB290" s="35" t="str">
        <f t="shared" si="119"/>
        <v/>
      </c>
      <c r="BC290" s="35" t="str">
        <f t="shared" si="120"/>
        <v/>
      </c>
      <c r="BD290" s="35" t="str">
        <f t="shared" si="121"/>
        <v>无</v>
      </c>
      <c r="BE290" s="35" t="str">
        <f>IFERROR(LOOKUP(1,-FIND({"创始会员","国际领袖课程","国内领袖课程","1期秒杀","游学免费读","买三送二","2折秒杀"},AB290),{"创始会员","国际领袖课程","国内领袖课程","1期秒杀","游学免费读","买三送二","2折秒杀"}),"")</f>
        <v/>
      </c>
      <c r="BH290" s="27">
        <v>42552</v>
      </c>
    </row>
    <row r="291" spans="1:60" ht="15" customHeight="1">
      <c r="A291" s="31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08"/>
      <c r="M291" s="208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35" t="str">
        <f t="shared" si="98"/>
        <v/>
      </c>
      <c r="AD291" s="36">
        <f t="shared" si="99"/>
        <v>0</v>
      </c>
      <c r="AE291" s="35" t="str">
        <f t="shared" si="100"/>
        <v/>
      </c>
      <c r="AF291" s="24"/>
      <c r="AG291" s="40">
        <f t="shared" si="101"/>
        <v>0</v>
      </c>
      <c r="AH291" s="36">
        <f t="shared" si="102"/>
        <v>0</v>
      </c>
      <c r="AI291" s="36">
        <f t="shared" si="103"/>
        <v>0</v>
      </c>
      <c r="AJ291" s="35" t="str">
        <f t="shared" si="104"/>
        <v/>
      </c>
      <c r="AK291" s="35" t="str">
        <f t="shared" si="105"/>
        <v/>
      </c>
      <c r="AL291" s="35" t="str">
        <f t="shared" si="106"/>
        <v/>
      </c>
      <c r="AM291" s="35" t="str">
        <f t="shared" si="107"/>
        <v/>
      </c>
      <c r="AN291" s="35" t="str">
        <f t="shared" si="108"/>
        <v/>
      </c>
      <c r="AO291" s="35" t="str">
        <f t="shared" si="109"/>
        <v/>
      </c>
      <c r="AP291" s="35" t="str">
        <f>IF(AJ291="","",VLOOKUP(AN291,[1]Sheet11!E:F,2,0))</f>
        <v/>
      </c>
      <c r="AQ291" s="35" t="str">
        <f>IF(AO291="拼单会员","5年",IF(AJ291="","",VLOOKUP(AM291&amp;AP291,[1]Sheet11!$J$3:$K$17,2)))</f>
        <v/>
      </c>
      <c r="AR291" s="35" t="str">
        <f t="shared" si="110"/>
        <v/>
      </c>
      <c r="AS291" s="35" t="str">
        <f t="shared" si="111"/>
        <v/>
      </c>
      <c r="AT291" s="35" t="str">
        <f t="shared" si="112"/>
        <v/>
      </c>
      <c r="AU291" s="35" t="str">
        <f t="shared" si="113"/>
        <v/>
      </c>
      <c r="AV291" s="35" t="str">
        <f t="shared" si="114"/>
        <v/>
      </c>
      <c r="AW291" s="35" t="str">
        <f t="shared" si="115"/>
        <v/>
      </c>
      <c r="AX291" s="35" t="str">
        <f t="shared" si="116"/>
        <v/>
      </c>
      <c r="AY291" s="35" t="str">
        <f>IF(SUMIF('7-市场业绩'!F:F,AC291,'7-市场业绩'!I:I)&gt;0,"学习卡","老结算")</f>
        <v>老结算</v>
      </c>
      <c r="AZ291" s="35" t="str">
        <f t="shared" si="117"/>
        <v/>
      </c>
      <c r="BA291" s="35" t="str">
        <f t="shared" si="118"/>
        <v>无</v>
      </c>
      <c r="BB291" s="35" t="str">
        <f t="shared" si="119"/>
        <v/>
      </c>
      <c r="BC291" s="35" t="str">
        <f t="shared" si="120"/>
        <v/>
      </c>
      <c r="BD291" s="35" t="str">
        <f t="shared" si="121"/>
        <v>无</v>
      </c>
      <c r="BE291" s="35" t="str">
        <f>IFERROR(LOOKUP(1,-FIND({"创始会员","国际领袖课程","国内领袖课程","1期秒杀","游学免费读","买三送二","2折秒杀"},AB291),{"创始会员","国际领袖课程","国内领袖课程","1期秒杀","游学免费读","买三送二","2折秒杀"}),"")</f>
        <v/>
      </c>
      <c r="BH291" s="27">
        <v>42552</v>
      </c>
    </row>
    <row r="292" spans="1:60" ht="15" customHeight="1">
      <c r="A292" s="31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08"/>
      <c r="M292" s="208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35" t="str">
        <f t="shared" si="98"/>
        <v/>
      </c>
      <c r="AD292" s="36">
        <f t="shared" si="99"/>
        <v>0</v>
      </c>
      <c r="AE292" s="35" t="str">
        <f t="shared" si="100"/>
        <v/>
      </c>
      <c r="AF292" s="24"/>
      <c r="AG292" s="40">
        <f t="shared" si="101"/>
        <v>0</v>
      </c>
      <c r="AH292" s="36">
        <f t="shared" si="102"/>
        <v>0</v>
      </c>
      <c r="AI292" s="36">
        <f t="shared" si="103"/>
        <v>0</v>
      </c>
      <c r="AJ292" s="35" t="str">
        <f t="shared" si="104"/>
        <v/>
      </c>
      <c r="AK292" s="35" t="str">
        <f t="shared" si="105"/>
        <v/>
      </c>
      <c r="AL292" s="35" t="str">
        <f t="shared" si="106"/>
        <v/>
      </c>
      <c r="AM292" s="35" t="str">
        <f t="shared" si="107"/>
        <v/>
      </c>
      <c r="AN292" s="35" t="str">
        <f t="shared" si="108"/>
        <v/>
      </c>
      <c r="AO292" s="35" t="str">
        <f t="shared" si="109"/>
        <v/>
      </c>
      <c r="AP292" s="35" t="str">
        <f>IF(AJ292="","",VLOOKUP(AN292,[1]Sheet11!E:F,2,0))</f>
        <v/>
      </c>
      <c r="AQ292" s="35" t="str">
        <f>IF(AO292="拼单会员","5年",IF(AJ292="","",VLOOKUP(AM292&amp;AP292,[1]Sheet11!$J$3:$K$17,2)))</f>
        <v/>
      </c>
      <c r="AR292" s="35" t="str">
        <f t="shared" si="110"/>
        <v/>
      </c>
      <c r="AS292" s="35" t="str">
        <f t="shared" si="111"/>
        <v/>
      </c>
      <c r="AT292" s="35" t="str">
        <f t="shared" si="112"/>
        <v/>
      </c>
      <c r="AU292" s="35" t="str">
        <f t="shared" si="113"/>
        <v/>
      </c>
      <c r="AV292" s="35" t="str">
        <f t="shared" si="114"/>
        <v/>
      </c>
      <c r="AW292" s="35" t="str">
        <f t="shared" si="115"/>
        <v/>
      </c>
      <c r="AX292" s="35" t="str">
        <f t="shared" si="116"/>
        <v/>
      </c>
      <c r="AY292" s="35" t="str">
        <f>IF(SUMIF('7-市场业绩'!F:F,AC292,'7-市场业绩'!I:I)&gt;0,"学习卡","老结算")</f>
        <v>老结算</v>
      </c>
      <c r="AZ292" s="35" t="str">
        <f t="shared" si="117"/>
        <v/>
      </c>
      <c r="BA292" s="35" t="str">
        <f t="shared" si="118"/>
        <v>无</v>
      </c>
      <c r="BB292" s="35" t="str">
        <f t="shared" si="119"/>
        <v/>
      </c>
      <c r="BC292" s="35" t="str">
        <f t="shared" si="120"/>
        <v/>
      </c>
      <c r="BD292" s="35" t="str">
        <f t="shared" si="121"/>
        <v>无</v>
      </c>
      <c r="BE292" s="35" t="str">
        <f>IFERROR(LOOKUP(1,-FIND({"创始会员","国际领袖课程","国内领袖课程","1期秒杀","游学免费读","买三送二","2折秒杀"},AB292),{"创始会员","国际领袖课程","国内领袖课程","1期秒杀","游学免费读","买三送二","2折秒杀"}),"")</f>
        <v/>
      </c>
      <c r="BH292" s="27">
        <v>42552</v>
      </c>
    </row>
    <row r="293" spans="1:60" ht="15" customHeight="1">
      <c r="A293" s="31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08"/>
      <c r="M293" s="208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35" t="str">
        <f t="shared" si="98"/>
        <v/>
      </c>
      <c r="AD293" s="36">
        <f t="shared" si="99"/>
        <v>0</v>
      </c>
      <c r="AE293" s="35" t="str">
        <f t="shared" si="100"/>
        <v/>
      </c>
      <c r="AF293" s="24"/>
      <c r="AG293" s="40">
        <f t="shared" si="101"/>
        <v>0</v>
      </c>
      <c r="AH293" s="36">
        <f t="shared" si="102"/>
        <v>0</v>
      </c>
      <c r="AI293" s="36">
        <f t="shared" si="103"/>
        <v>0</v>
      </c>
      <c r="AJ293" s="35" t="str">
        <f t="shared" si="104"/>
        <v/>
      </c>
      <c r="AK293" s="35" t="str">
        <f t="shared" si="105"/>
        <v/>
      </c>
      <c r="AL293" s="35" t="str">
        <f t="shared" si="106"/>
        <v/>
      </c>
      <c r="AM293" s="35" t="str">
        <f t="shared" si="107"/>
        <v/>
      </c>
      <c r="AN293" s="35" t="str">
        <f t="shared" si="108"/>
        <v/>
      </c>
      <c r="AO293" s="35" t="str">
        <f t="shared" si="109"/>
        <v/>
      </c>
      <c r="AP293" s="35" t="str">
        <f>IF(AJ293="","",VLOOKUP(AN293,[1]Sheet11!E:F,2,0))</f>
        <v/>
      </c>
      <c r="AQ293" s="35" t="str">
        <f>IF(AO293="拼单会员","5年",IF(AJ293="","",VLOOKUP(AM293&amp;AP293,[1]Sheet11!$J$3:$K$17,2)))</f>
        <v/>
      </c>
      <c r="AR293" s="35" t="str">
        <f t="shared" si="110"/>
        <v/>
      </c>
      <c r="AS293" s="35" t="str">
        <f t="shared" si="111"/>
        <v/>
      </c>
      <c r="AT293" s="35" t="str">
        <f t="shared" si="112"/>
        <v/>
      </c>
      <c r="AU293" s="35" t="str">
        <f t="shared" si="113"/>
        <v/>
      </c>
      <c r="AV293" s="35" t="str">
        <f t="shared" si="114"/>
        <v/>
      </c>
      <c r="AW293" s="35" t="str">
        <f t="shared" si="115"/>
        <v/>
      </c>
      <c r="AX293" s="35" t="str">
        <f t="shared" si="116"/>
        <v/>
      </c>
      <c r="AY293" s="35" t="str">
        <f>IF(SUMIF('7-市场业绩'!F:F,AC293,'7-市场业绩'!I:I)&gt;0,"学习卡","老结算")</f>
        <v>老结算</v>
      </c>
      <c r="AZ293" s="35" t="str">
        <f t="shared" si="117"/>
        <v/>
      </c>
      <c r="BA293" s="35" t="str">
        <f t="shared" si="118"/>
        <v>无</v>
      </c>
      <c r="BB293" s="35" t="str">
        <f t="shared" si="119"/>
        <v/>
      </c>
      <c r="BC293" s="35" t="str">
        <f t="shared" si="120"/>
        <v/>
      </c>
      <c r="BD293" s="35" t="str">
        <f t="shared" si="121"/>
        <v>无</v>
      </c>
      <c r="BE293" s="35" t="str">
        <f>IFERROR(LOOKUP(1,-FIND({"创始会员","国际领袖课程","国内领袖课程","1期秒杀","游学免费读","买三送二","2折秒杀"},AB293),{"创始会员","国际领袖课程","国内领袖课程","1期秒杀","游学免费读","买三送二","2折秒杀"}),"")</f>
        <v/>
      </c>
      <c r="BH293" s="27">
        <v>42552</v>
      </c>
    </row>
    <row r="294" spans="1:60" ht="15" customHeight="1">
      <c r="A294" s="31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08"/>
      <c r="M294" s="208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35" t="str">
        <f t="shared" si="98"/>
        <v/>
      </c>
      <c r="AD294" s="36">
        <f t="shared" si="99"/>
        <v>0</v>
      </c>
      <c r="AE294" s="35" t="str">
        <f t="shared" si="100"/>
        <v/>
      </c>
      <c r="AF294" s="24"/>
      <c r="AG294" s="40">
        <f t="shared" si="101"/>
        <v>0</v>
      </c>
      <c r="AH294" s="36">
        <f t="shared" si="102"/>
        <v>0</v>
      </c>
      <c r="AI294" s="36">
        <f t="shared" si="103"/>
        <v>0</v>
      </c>
      <c r="AJ294" s="35" t="str">
        <f t="shared" si="104"/>
        <v/>
      </c>
      <c r="AK294" s="35" t="str">
        <f t="shared" si="105"/>
        <v/>
      </c>
      <c r="AL294" s="35" t="str">
        <f t="shared" si="106"/>
        <v/>
      </c>
      <c r="AM294" s="35" t="str">
        <f t="shared" si="107"/>
        <v/>
      </c>
      <c r="AN294" s="35" t="str">
        <f t="shared" si="108"/>
        <v/>
      </c>
      <c r="AO294" s="35" t="str">
        <f t="shared" si="109"/>
        <v/>
      </c>
      <c r="AP294" s="35" t="str">
        <f>IF(AJ294="","",VLOOKUP(AN294,[1]Sheet11!E:F,2,0))</f>
        <v/>
      </c>
      <c r="AQ294" s="35" t="str">
        <f>IF(AO294="拼单会员","5年",IF(AJ294="","",VLOOKUP(AM294&amp;AP294,[1]Sheet11!$J$3:$K$17,2)))</f>
        <v/>
      </c>
      <c r="AR294" s="35" t="str">
        <f t="shared" si="110"/>
        <v/>
      </c>
      <c r="AS294" s="35" t="str">
        <f t="shared" si="111"/>
        <v/>
      </c>
      <c r="AT294" s="35" t="str">
        <f t="shared" si="112"/>
        <v/>
      </c>
      <c r="AU294" s="35" t="str">
        <f t="shared" si="113"/>
        <v/>
      </c>
      <c r="AV294" s="35" t="str">
        <f t="shared" si="114"/>
        <v/>
      </c>
      <c r="AW294" s="35" t="str">
        <f t="shared" si="115"/>
        <v/>
      </c>
      <c r="AX294" s="35" t="str">
        <f t="shared" si="116"/>
        <v/>
      </c>
      <c r="AY294" s="35" t="str">
        <f>IF(SUMIF('7-市场业绩'!F:F,AC294,'7-市场业绩'!I:I)&gt;0,"学习卡","老结算")</f>
        <v>老结算</v>
      </c>
      <c r="AZ294" s="35" t="str">
        <f t="shared" si="117"/>
        <v/>
      </c>
      <c r="BA294" s="35" t="str">
        <f t="shared" si="118"/>
        <v>无</v>
      </c>
      <c r="BB294" s="35" t="str">
        <f t="shared" si="119"/>
        <v/>
      </c>
      <c r="BC294" s="35" t="str">
        <f t="shared" si="120"/>
        <v/>
      </c>
      <c r="BD294" s="35" t="str">
        <f t="shared" si="121"/>
        <v>无</v>
      </c>
      <c r="BE294" s="35" t="str">
        <f>IFERROR(LOOKUP(1,-FIND({"创始会员","国际领袖课程","国内领袖课程","1期秒杀","游学免费读","买三送二","2折秒杀"},AB294),{"创始会员","国际领袖课程","国内领袖课程","1期秒杀","游学免费读","买三送二","2折秒杀"}),"")</f>
        <v/>
      </c>
      <c r="BH294" s="27">
        <v>42552</v>
      </c>
    </row>
    <row r="295" spans="1:60" ht="15" customHeight="1">
      <c r="A295" s="31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08"/>
      <c r="M295" s="208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35" t="str">
        <f t="shared" si="98"/>
        <v/>
      </c>
      <c r="AD295" s="36">
        <f t="shared" si="99"/>
        <v>0</v>
      </c>
      <c r="AE295" s="35" t="str">
        <f t="shared" si="100"/>
        <v/>
      </c>
      <c r="AF295" s="24"/>
      <c r="AG295" s="40">
        <f t="shared" si="101"/>
        <v>0</v>
      </c>
      <c r="AH295" s="36">
        <f t="shared" si="102"/>
        <v>0</v>
      </c>
      <c r="AI295" s="36">
        <f t="shared" si="103"/>
        <v>0</v>
      </c>
      <c r="AJ295" s="35" t="str">
        <f t="shared" si="104"/>
        <v/>
      </c>
      <c r="AK295" s="35" t="str">
        <f t="shared" si="105"/>
        <v/>
      </c>
      <c r="AL295" s="35" t="str">
        <f t="shared" si="106"/>
        <v/>
      </c>
      <c r="AM295" s="35" t="str">
        <f t="shared" si="107"/>
        <v/>
      </c>
      <c r="AN295" s="35" t="str">
        <f t="shared" si="108"/>
        <v/>
      </c>
      <c r="AO295" s="35" t="str">
        <f t="shared" si="109"/>
        <v/>
      </c>
      <c r="AP295" s="35" t="str">
        <f>IF(AJ295="","",VLOOKUP(AN295,[1]Sheet11!E:F,2,0))</f>
        <v/>
      </c>
      <c r="AQ295" s="35" t="str">
        <f>IF(AO295="拼单会员","5年",IF(AJ295="","",VLOOKUP(AM295&amp;AP295,[1]Sheet11!$J$3:$K$17,2)))</f>
        <v/>
      </c>
      <c r="AR295" s="35" t="str">
        <f t="shared" si="110"/>
        <v/>
      </c>
      <c r="AS295" s="35" t="str">
        <f t="shared" si="111"/>
        <v/>
      </c>
      <c r="AT295" s="35" t="str">
        <f t="shared" si="112"/>
        <v/>
      </c>
      <c r="AU295" s="35" t="str">
        <f t="shared" si="113"/>
        <v/>
      </c>
      <c r="AV295" s="35" t="str">
        <f t="shared" si="114"/>
        <v/>
      </c>
      <c r="AW295" s="35" t="str">
        <f t="shared" si="115"/>
        <v/>
      </c>
      <c r="AX295" s="35" t="str">
        <f t="shared" si="116"/>
        <v/>
      </c>
      <c r="AY295" s="35" t="str">
        <f>IF(SUMIF('7-市场业绩'!F:F,AC295,'7-市场业绩'!I:I)&gt;0,"学习卡","老结算")</f>
        <v>老结算</v>
      </c>
      <c r="AZ295" s="35" t="str">
        <f t="shared" si="117"/>
        <v/>
      </c>
      <c r="BA295" s="35" t="str">
        <f t="shared" si="118"/>
        <v>无</v>
      </c>
      <c r="BB295" s="35" t="str">
        <f t="shared" si="119"/>
        <v/>
      </c>
      <c r="BC295" s="35" t="str">
        <f t="shared" si="120"/>
        <v/>
      </c>
      <c r="BD295" s="35" t="str">
        <f t="shared" si="121"/>
        <v>无</v>
      </c>
      <c r="BE295" s="35" t="str">
        <f>IFERROR(LOOKUP(1,-FIND({"创始会员","国际领袖课程","国内领袖课程","1期秒杀","游学免费读","买三送二","2折秒杀"},AB295),{"创始会员","国际领袖课程","国内领袖课程","1期秒杀","游学免费读","买三送二","2折秒杀"}),"")</f>
        <v/>
      </c>
      <c r="BH295" s="27">
        <v>42552</v>
      </c>
    </row>
    <row r="296" spans="1:60" ht="15" customHeight="1">
      <c r="A296" s="31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08"/>
      <c r="M296" s="208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35" t="str">
        <f t="shared" si="98"/>
        <v/>
      </c>
      <c r="AD296" s="36">
        <f t="shared" si="99"/>
        <v>0</v>
      </c>
      <c r="AE296" s="35" t="str">
        <f t="shared" si="100"/>
        <v/>
      </c>
      <c r="AF296" s="24"/>
      <c r="AG296" s="40">
        <f t="shared" si="101"/>
        <v>0</v>
      </c>
      <c r="AH296" s="36">
        <f t="shared" si="102"/>
        <v>0</v>
      </c>
      <c r="AI296" s="36">
        <f t="shared" si="103"/>
        <v>0</v>
      </c>
      <c r="AJ296" s="35" t="str">
        <f t="shared" si="104"/>
        <v/>
      </c>
      <c r="AK296" s="35" t="str">
        <f t="shared" si="105"/>
        <v/>
      </c>
      <c r="AL296" s="35" t="str">
        <f t="shared" si="106"/>
        <v/>
      </c>
      <c r="AM296" s="35" t="str">
        <f t="shared" si="107"/>
        <v/>
      </c>
      <c r="AN296" s="35" t="str">
        <f t="shared" si="108"/>
        <v/>
      </c>
      <c r="AO296" s="35" t="str">
        <f t="shared" si="109"/>
        <v/>
      </c>
      <c r="AP296" s="35" t="str">
        <f>IF(AJ296="","",VLOOKUP(AN296,[1]Sheet11!E:F,2,0))</f>
        <v/>
      </c>
      <c r="AQ296" s="35" t="str">
        <f>IF(AO296="拼单会员","5年",IF(AJ296="","",VLOOKUP(AM296&amp;AP296,[1]Sheet11!$J$3:$K$17,2)))</f>
        <v/>
      </c>
      <c r="AR296" s="35" t="str">
        <f t="shared" si="110"/>
        <v/>
      </c>
      <c r="AS296" s="35" t="str">
        <f t="shared" si="111"/>
        <v/>
      </c>
      <c r="AT296" s="35" t="str">
        <f t="shared" si="112"/>
        <v/>
      </c>
      <c r="AU296" s="35" t="str">
        <f t="shared" si="113"/>
        <v/>
      </c>
      <c r="AV296" s="35" t="str">
        <f t="shared" si="114"/>
        <v/>
      </c>
      <c r="AW296" s="35" t="str">
        <f t="shared" si="115"/>
        <v/>
      </c>
      <c r="AX296" s="35" t="str">
        <f t="shared" si="116"/>
        <v/>
      </c>
      <c r="AY296" s="35" t="str">
        <f>IF(SUMIF('7-市场业绩'!F:F,AC296,'7-市场业绩'!I:I)&gt;0,"学习卡","老结算")</f>
        <v>老结算</v>
      </c>
      <c r="AZ296" s="35" t="str">
        <f t="shared" si="117"/>
        <v/>
      </c>
      <c r="BA296" s="35" t="str">
        <f t="shared" si="118"/>
        <v>无</v>
      </c>
      <c r="BB296" s="35" t="str">
        <f t="shared" si="119"/>
        <v/>
      </c>
      <c r="BC296" s="35" t="str">
        <f t="shared" si="120"/>
        <v/>
      </c>
      <c r="BD296" s="35" t="str">
        <f t="shared" si="121"/>
        <v>无</v>
      </c>
      <c r="BE296" s="35" t="str">
        <f>IFERROR(LOOKUP(1,-FIND({"创始会员","国际领袖课程","国内领袖课程","1期秒杀","游学免费读","买三送二","2折秒杀"},AB296),{"创始会员","国际领袖课程","国内领袖课程","1期秒杀","游学免费读","买三送二","2折秒杀"}),"")</f>
        <v/>
      </c>
      <c r="BH296" s="27">
        <v>42552</v>
      </c>
    </row>
    <row r="297" spans="1:60" ht="15" customHeight="1">
      <c r="A297" s="31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08"/>
      <c r="M297" s="208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35" t="str">
        <f t="shared" si="98"/>
        <v/>
      </c>
      <c r="AD297" s="36">
        <f t="shared" si="99"/>
        <v>0</v>
      </c>
      <c r="AE297" s="35" t="str">
        <f t="shared" si="100"/>
        <v/>
      </c>
      <c r="AF297" s="24"/>
      <c r="AG297" s="40">
        <f t="shared" si="101"/>
        <v>0</v>
      </c>
      <c r="AH297" s="36">
        <f t="shared" si="102"/>
        <v>0</v>
      </c>
      <c r="AI297" s="36">
        <f t="shared" si="103"/>
        <v>0</v>
      </c>
      <c r="AJ297" s="35" t="str">
        <f t="shared" si="104"/>
        <v/>
      </c>
      <c r="AK297" s="35" t="str">
        <f t="shared" si="105"/>
        <v/>
      </c>
      <c r="AL297" s="35" t="str">
        <f t="shared" si="106"/>
        <v/>
      </c>
      <c r="AM297" s="35" t="str">
        <f t="shared" si="107"/>
        <v/>
      </c>
      <c r="AN297" s="35" t="str">
        <f t="shared" si="108"/>
        <v/>
      </c>
      <c r="AO297" s="35" t="str">
        <f t="shared" si="109"/>
        <v/>
      </c>
      <c r="AP297" s="35" t="str">
        <f>IF(AJ297="","",VLOOKUP(AN297,[1]Sheet11!E:F,2,0))</f>
        <v/>
      </c>
      <c r="AQ297" s="35" t="str">
        <f>IF(AO297="拼单会员","5年",IF(AJ297="","",VLOOKUP(AM297&amp;AP297,[1]Sheet11!$J$3:$K$17,2)))</f>
        <v/>
      </c>
      <c r="AR297" s="35" t="str">
        <f t="shared" si="110"/>
        <v/>
      </c>
      <c r="AS297" s="35" t="str">
        <f t="shared" si="111"/>
        <v/>
      </c>
      <c r="AT297" s="35" t="str">
        <f t="shared" si="112"/>
        <v/>
      </c>
      <c r="AU297" s="35" t="str">
        <f t="shared" si="113"/>
        <v/>
      </c>
      <c r="AV297" s="35" t="str">
        <f t="shared" si="114"/>
        <v/>
      </c>
      <c r="AW297" s="35" t="str">
        <f t="shared" si="115"/>
        <v/>
      </c>
      <c r="AX297" s="35" t="str">
        <f t="shared" si="116"/>
        <v/>
      </c>
      <c r="AY297" s="35" t="str">
        <f>IF(SUMIF('7-市场业绩'!F:F,AC297,'7-市场业绩'!I:I)&gt;0,"学习卡","老结算")</f>
        <v>老结算</v>
      </c>
      <c r="AZ297" s="35" t="str">
        <f t="shared" si="117"/>
        <v/>
      </c>
      <c r="BA297" s="35" t="str">
        <f t="shared" si="118"/>
        <v>无</v>
      </c>
      <c r="BB297" s="35" t="str">
        <f t="shared" si="119"/>
        <v/>
      </c>
      <c r="BC297" s="35" t="str">
        <f t="shared" si="120"/>
        <v/>
      </c>
      <c r="BD297" s="35" t="str">
        <f t="shared" si="121"/>
        <v>无</v>
      </c>
      <c r="BE297" s="35" t="str">
        <f>IFERROR(LOOKUP(1,-FIND({"创始会员","国际领袖课程","国内领袖课程","1期秒杀","游学免费读","买三送二","2折秒杀"},AB297),{"创始会员","国际领袖课程","国内领袖课程","1期秒杀","游学免费读","买三送二","2折秒杀"}),"")</f>
        <v/>
      </c>
      <c r="BH297" s="27">
        <v>42552</v>
      </c>
    </row>
    <row r="298" spans="1:60" ht="15" customHeight="1">
      <c r="A298" s="31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08"/>
      <c r="M298" s="208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35" t="str">
        <f t="shared" si="98"/>
        <v/>
      </c>
      <c r="AD298" s="36">
        <f t="shared" si="99"/>
        <v>0</v>
      </c>
      <c r="AE298" s="35" t="str">
        <f t="shared" si="100"/>
        <v/>
      </c>
      <c r="AF298" s="24"/>
      <c r="AG298" s="40">
        <f t="shared" si="101"/>
        <v>0</v>
      </c>
      <c r="AH298" s="36">
        <f t="shared" si="102"/>
        <v>0</v>
      </c>
      <c r="AI298" s="36">
        <f t="shared" si="103"/>
        <v>0</v>
      </c>
      <c r="AJ298" s="35" t="str">
        <f t="shared" si="104"/>
        <v/>
      </c>
      <c r="AK298" s="35" t="str">
        <f t="shared" si="105"/>
        <v/>
      </c>
      <c r="AL298" s="35" t="str">
        <f t="shared" si="106"/>
        <v/>
      </c>
      <c r="AM298" s="35" t="str">
        <f t="shared" si="107"/>
        <v/>
      </c>
      <c r="AN298" s="35" t="str">
        <f t="shared" si="108"/>
        <v/>
      </c>
      <c r="AO298" s="35" t="str">
        <f t="shared" si="109"/>
        <v/>
      </c>
      <c r="AP298" s="35" t="str">
        <f>IF(AJ298="","",VLOOKUP(AN298,[1]Sheet11!E:F,2,0))</f>
        <v/>
      </c>
      <c r="AQ298" s="35" t="str">
        <f>IF(AO298="拼单会员","5年",IF(AJ298="","",VLOOKUP(AM298&amp;AP298,[1]Sheet11!$J$3:$K$17,2)))</f>
        <v/>
      </c>
      <c r="AR298" s="35" t="str">
        <f t="shared" si="110"/>
        <v/>
      </c>
      <c r="AS298" s="35" t="str">
        <f t="shared" si="111"/>
        <v/>
      </c>
      <c r="AT298" s="35" t="str">
        <f t="shared" si="112"/>
        <v/>
      </c>
      <c r="AU298" s="35" t="str">
        <f t="shared" si="113"/>
        <v/>
      </c>
      <c r="AV298" s="35" t="str">
        <f t="shared" si="114"/>
        <v/>
      </c>
      <c r="AW298" s="35" t="str">
        <f t="shared" si="115"/>
        <v/>
      </c>
      <c r="AX298" s="35" t="str">
        <f t="shared" si="116"/>
        <v/>
      </c>
      <c r="AY298" s="35" t="str">
        <f>IF(SUMIF('7-市场业绩'!F:F,AC298,'7-市场业绩'!I:I)&gt;0,"学习卡","老结算")</f>
        <v>老结算</v>
      </c>
      <c r="AZ298" s="35" t="str">
        <f t="shared" si="117"/>
        <v/>
      </c>
      <c r="BA298" s="35" t="str">
        <f t="shared" si="118"/>
        <v>无</v>
      </c>
      <c r="BB298" s="35" t="str">
        <f t="shared" si="119"/>
        <v/>
      </c>
      <c r="BC298" s="35" t="str">
        <f t="shared" si="120"/>
        <v/>
      </c>
      <c r="BD298" s="35" t="str">
        <f t="shared" si="121"/>
        <v>无</v>
      </c>
      <c r="BE298" s="35" t="str">
        <f>IFERROR(LOOKUP(1,-FIND({"创始会员","国际领袖课程","国内领袖课程","1期秒杀","游学免费读","买三送二","2折秒杀"},AB298),{"创始会员","国际领袖课程","国内领袖课程","1期秒杀","游学免费读","买三送二","2折秒杀"}),"")</f>
        <v/>
      </c>
      <c r="BH298" s="27">
        <v>42552</v>
      </c>
    </row>
    <row r="299" spans="1:60" ht="15" customHeight="1">
      <c r="A299" s="31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08"/>
      <c r="M299" s="208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35" t="str">
        <f t="shared" si="98"/>
        <v/>
      </c>
      <c r="AD299" s="36">
        <f t="shared" si="99"/>
        <v>0</v>
      </c>
      <c r="AE299" s="35" t="str">
        <f t="shared" si="100"/>
        <v/>
      </c>
      <c r="AF299" s="24"/>
      <c r="AG299" s="40">
        <f t="shared" si="101"/>
        <v>0</v>
      </c>
      <c r="AH299" s="36">
        <f t="shared" si="102"/>
        <v>0</v>
      </c>
      <c r="AI299" s="36">
        <f t="shared" si="103"/>
        <v>0</v>
      </c>
      <c r="AJ299" s="35" t="str">
        <f t="shared" si="104"/>
        <v/>
      </c>
      <c r="AK299" s="35" t="str">
        <f t="shared" si="105"/>
        <v/>
      </c>
      <c r="AL299" s="35" t="str">
        <f t="shared" si="106"/>
        <v/>
      </c>
      <c r="AM299" s="35" t="str">
        <f t="shared" si="107"/>
        <v/>
      </c>
      <c r="AN299" s="35" t="str">
        <f t="shared" si="108"/>
        <v/>
      </c>
      <c r="AO299" s="35" t="str">
        <f t="shared" si="109"/>
        <v/>
      </c>
      <c r="AP299" s="35" t="str">
        <f>IF(AJ299="","",VLOOKUP(AN299,[1]Sheet11!E:F,2,0))</f>
        <v/>
      </c>
      <c r="AQ299" s="35" t="str">
        <f>IF(AO299="拼单会员","5年",IF(AJ299="","",VLOOKUP(AM299&amp;AP299,[1]Sheet11!$J$3:$K$17,2)))</f>
        <v/>
      </c>
      <c r="AR299" s="35" t="str">
        <f t="shared" si="110"/>
        <v/>
      </c>
      <c r="AS299" s="35" t="str">
        <f t="shared" si="111"/>
        <v/>
      </c>
      <c r="AT299" s="35" t="str">
        <f t="shared" si="112"/>
        <v/>
      </c>
      <c r="AU299" s="35" t="str">
        <f t="shared" si="113"/>
        <v/>
      </c>
      <c r="AV299" s="35" t="str">
        <f t="shared" si="114"/>
        <v/>
      </c>
      <c r="AW299" s="35" t="str">
        <f t="shared" si="115"/>
        <v/>
      </c>
      <c r="AX299" s="35" t="str">
        <f t="shared" si="116"/>
        <v/>
      </c>
      <c r="AY299" s="35" t="str">
        <f>IF(SUMIF('7-市场业绩'!F:F,AC299,'7-市场业绩'!I:I)&gt;0,"学习卡","老结算")</f>
        <v>老结算</v>
      </c>
      <c r="AZ299" s="35" t="str">
        <f t="shared" si="117"/>
        <v/>
      </c>
      <c r="BA299" s="35" t="str">
        <f t="shared" si="118"/>
        <v>无</v>
      </c>
      <c r="BB299" s="35" t="str">
        <f t="shared" si="119"/>
        <v/>
      </c>
      <c r="BC299" s="35" t="str">
        <f t="shared" si="120"/>
        <v/>
      </c>
      <c r="BD299" s="35" t="str">
        <f t="shared" si="121"/>
        <v>无</v>
      </c>
      <c r="BE299" s="35" t="str">
        <f>IFERROR(LOOKUP(1,-FIND({"创始会员","国际领袖课程","国内领袖课程","1期秒杀","游学免费读","买三送二","2折秒杀"},AB299),{"创始会员","国际领袖课程","国内领袖课程","1期秒杀","游学免费读","买三送二","2折秒杀"}),"")</f>
        <v/>
      </c>
      <c r="BH299" s="27">
        <v>42552</v>
      </c>
    </row>
    <row r="300" spans="1:60" ht="15" customHeight="1">
      <c r="A300" s="31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08"/>
      <c r="M300" s="208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35" t="str">
        <f t="shared" si="98"/>
        <v/>
      </c>
      <c r="AD300" s="36">
        <f t="shared" si="99"/>
        <v>0</v>
      </c>
      <c r="AE300" s="35" t="str">
        <f t="shared" si="100"/>
        <v/>
      </c>
      <c r="AF300" s="24"/>
      <c r="AG300" s="40">
        <f t="shared" si="101"/>
        <v>0</v>
      </c>
      <c r="AH300" s="36">
        <f t="shared" si="102"/>
        <v>0</v>
      </c>
      <c r="AI300" s="36">
        <f t="shared" si="103"/>
        <v>0</v>
      </c>
      <c r="AJ300" s="35" t="str">
        <f t="shared" si="104"/>
        <v/>
      </c>
      <c r="AK300" s="35" t="str">
        <f t="shared" si="105"/>
        <v/>
      </c>
      <c r="AL300" s="35" t="str">
        <f t="shared" si="106"/>
        <v/>
      </c>
      <c r="AM300" s="35" t="str">
        <f t="shared" si="107"/>
        <v/>
      </c>
      <c r="AN300" s="35" t="str">
        <f t="shared" si="108"/>
        <v/>
      </c>
      <c r="AO300" s="35" t="str">
        <f t="shared" si="109"/>
        <v/>
      </c>
      <c r="AP300" s="35" t="str">
        <f>IF(AJ300="","",VLOOKUP(AN300,[1]Sheet11!E:F,2,0))</f>
        <v/>
      </c>
      <c r="AQ300" s="35" t="str">
        <f>IF(AO300="拼单会员","5年",IF(AJ300="","",VLOOKUP(AM300&amp;AP300,[1]Sheet11!$J$3:$K$17,2)))</f>
        <v/>
      </c>
      <c r="AR300" s="35" t="str">
        <f t="shared" si="110"/>
        <v/>
      </c>
      <c r="AS300" s="35" t="str">
        <f t="shared" si="111"/>
        <v/>
      </c>
      <c r="AT300" s="35" t="str">
        <f t="shared" si="112"/>
        <v/>
      </c>
      <c r="AU300" s="35" t="str">
        <f t="shared" si="113"/>
        <v/>
      </c>
      <c r="AV300" s="35" t="str">
        <f t="shared" si="114"/>
        <v/>
      </c>
      <c r="AW300" s="35" t="str">
        <f t="shared" si="115"/>
        <v/>
      </c>
      <c r="AX300" s="35" t="str">
        <f t="shared" si="116"/>
        <v/>
      </c>
      <c r="AY300" s="35" t="str">
        <f>IF(SUMIF('7-市场业绩'!F:F,AC300,'7-市场业绩'!I:I)&gt;0,"学习卡","老结算")</f>
        <v>老结算</v>
      </c>
      <c r="AZ300" s="35" t="str">
        <f t="shared" si="117"/>
        <v/>
      </c>
      <c r="BA300" s="35" t="str">
        <f t="shared" si="118"/>
        <v>无</v>
      </c>
      <c r="BB300" s="35" t="str">
        <f t="shared" si="119"/>
        <v/>
      </c>
      <c r="BC300" s="35" t="str">
        <f t="shared" si="120"/>
        <v/>
      </c>
      <c r="BD300" s="35" t="str">
        <f t="shared" si="121"/>
        <v>无</v>
      </c>
      <c r="BE300" s="35" t="str">
        <f>IFERROR(LOOKUP(1,-FIND({"创始会员","国际领袖课程","国内领袖课程","1期秒杀","游学免费读","买三送二","2折秒杀"},AB300),{"创始会员","国际领袖课程","国内领袖课程","1期秒杀","游学免费读","买三送二","2折秒杀"}),"")</f>
        <v/>
      </c>
      <c r="BH300" s="27">
        <v>42552</v>
      </c>
    </row>
    <row r="301" spans="1:60" ht="15" customHeight="1">
      <c r="A301" s="31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08"/>
      <c r="M301" s="208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35" t="str">
        <f t="shared" si="98"/>
        <v/>
      </c>
      <c r="AD301" s="36">
        <f t="shared" si="99"/>
        <v>0</v>
      </c>
      <c r="AE301" s="35" t="str">
        <f t="shared" si="100"/>
        <v/>
      </c>
      <c r="AF301" s="24"/>
      <c r="AG301" s="40">
        <f t="shared" si="101"/>
        <v>0</v>
      </c>
      <c r="AH301" s="36">
        <f t="shared" si="102"/>
        <v>0</v>
      </c>
      <c r="AI301" s="36">
        <f t="shared" si="103"/>
        <v>0</v>
      </c>
      <c r="AJ301" s="35" t="str">
        <f t="shared" si="104"/>
        <v/>
      </c>
      <c r="AK301" s="35" t="str">
        <f t="shared" si="105"/>
        <v/>
      </c>
      <c r="AL301" s="35" t="str">
        <f t="shared" si="106"/>
        <v/>
      </c>
      <c r="AM301" s="35" t="str">
        <f t="shared" si="107"/>
        <v/>
      </c>
      <c r="AN301" s="35" t="str">
        <f t="shared" si="108"/>
        <v/>
      </c>
      <c r="AO301" s="35" t="str">
        <f t="shared" si="109"/>
        <v/>
      </c>
      <c r="AP301" s="35" t="str">
        <f>IF(AJ301="","",VLOOKUP(AN301,[1]Sheet11!E:F,2,0))</f>
        <v/>
      </c>
      <c r="AQ301" s="35" t="str">
        <f>IF(AO301="拼单会员","5年",IF(AJ301="","",VLOOKUP(AM301&amp;AP301,[1]Sheet11!$J$3:$K$17,2)))</f>
        <v/>
      </c>
      <c r="AR301" s="35" t="str">
        <f t="shared" si="110"/>
        <v/>
      </c>
      <c r="AS301" s="35" t="str">
        <f t="shared" si="111"/>
        <v/>
      </c>
      <c r="AT301" s="35" t="str">
        <f t="shared" si="112"/>
        <v/>
      </c>
      <c r="AU301" s="35" t="str">
        <f t="shared" si="113"/>
        <v/>
      </c>
      <c r="AV301" s="35" t="str">
        <f t="shared" si="114"/>
        <v/>
      </c>
      <c r="AW301" s="35" t="str">
        <f t="shared" si="115"/>
        <v/>
      </c>
      <c r="AX301" s="35" t="str">
        <f t="shared" si="116"/>
        <v/>
      </c>
      <c r="AY301" s="35" t="str">
        <f>IF(SUMIF('7-市场业绩'!F:F,AC301,'7-市场业绩'!I:I)&gt;0,"学习卡","老结算")</f>
        <v>老结算</v>
      </c>
      <c r="AZ301" s="35" t="str">
        <f t="shared" si="117"/>
        <v/>
      </c>
      <c r="BA301" s="35" t="str">
        <f t="shared" si="118"/>
        <v>无</v>
      </c>
      <c r="BB301" s="35" t="str">
        <f t="shared" si="119"/>
        <v/>
      </c>
      <c r="BC301" s="35" t="str">
        <f t="shared" si="120"/>
        <v/>
      </c>
      <c r="BD301" s="35" t="str">
        <f t="shared" si="121"/>
        <v>无</v>
      </c>
      <c r="BE301" s="35" t="str">
        <f>IFERROR(LOOKUP(1,-FIND({"创始会员","国际领袖课程","国内领袖课程","1期秒杀","游学免费读","买三送二","2折秒杀"},AB301),{"创始会员","国际领袖课程","国内领袖课程","1期秒杀","游学免费读","买三送二","2折秒杀"}),"")</f>
        <v/>
      </c>
      <c r="BH301" s="27">
        <v>42552</v>
      </c>
    </row>
    <row r="302" spans="1:60" ht="15" customHeight="1">
      <c r="A302" s="31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08"/>
      <c r="M302" s="208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35" t="str">
        <f t="shared" si="98"/>
        <v/>
      </c>
      <c r="AD302" s="36">
        <f t="shared" si="99"/>
        <v>0</v>
      </c>
      <c r="AE302" s="35" t="str">
        <f t="shared" si="100"/>
        <v/>
      </c>
      <c r="AF302" s="24"/>
      <c r="AG302" s="40">
        <f t="shared" si="101"/>
        <v>0</v>
      </c>
      <c r="AH302" s="36">
        <f t="shared" si="102"/>
        <v>0</v>
      </c>
      <c r="AI302" s="36">
        <f t="shared" si="103"/>
        <v>0</v>
      </c>
      <c r="AJ302" s="35" t="str">
        <f t="shared" si="104"/>
        <v/>
      </c>
      <c r="AK302" s="35" t="str">
        <f t="shared" si="105"/>
        <v/>
      </c>
      <c r="AL302" s="35" t="str">
        <f t="shared" si="106"/>
        <v/>
      </c>
      <c r="AM302" s="35" t="str">
        <f t="shared" si="107"/>
        <v/>
      </c>
      <c r="AN302" s="35" t="str">
        <f t="shared" si="108"/>
        <v/>
      </c>
      <c r="AO302" s="35" t="str">
        <f t="shared" si="109"/>
        <v/>
      </c>
      <c r="AP302" s="35" t="str">
        <f>IF(AJ302="","",VLOOKUP(AN302,[1]Sheet11!E:F,2,0))</f>
        <v/>
      </c>
      <c r="AQ302" s="35" t="str">
        <f>IF(AO302="拼单会员","5年",IF(AJ302="","",VLOOKUP(AM302&amp;AP302,[1]Sheet11!$J$3:$K$17,2)))</f>
        <v/>
      </c>
      <c r="AR302" s="35" t="str">
        <f t="shared" si="110"/>
        <v/>
      </c>
      <c r="AS302" s="35" t="str">
        <f t="shared" si="111"/>
        <v/>
      </c>
      <c r="AT302" s="35" t="str">
        <f t="shared" si="112"/>
        <v/>
      </c>
      <c r="AU302" s="35" t="str">
        <f t="shared" si="113"/>
        <v/>
      </c>
      <c r="AV302" s="35" t="str">
        <f t="shared" si="114"/>
        <v/>
      </c>
      <c r="AW302" s="35" t="str">
        <f t="shared" si="115"/>
        <v/>
      </c>
      <c r="AX302" s="35" t="str">
        <f t="shared" si="116"/>
        <v/>
      </c>
      <c r="AY302" s="35" t="str">
        <f>IF(SUMIF('7-市场业绩'!F:F,AC302,'7-市场业绩'!I:I)&gt;0,"学习卡","老结算")</f>
        <v>老结算</v>
      </c>
      <c r="AZ302" s="35" t="str">
        <f t="shared" si="117"/>
        <v/>
      </c>
      <c r="BA302" s="35" t="str">
        <f t="shared" si="118"/>
        <v>无</v>
      </c>
      <c r="BB302" s="35" t="str">
        <f t="shared" si="119"/>
        <v/>
      </c>
      <c r="BC302" s="35" t="str">
        <f t="shared" si="120"/>
        <v/>
      </c>
      <c r="BD302" s="35" t="str">
        <f t="shared" si="121"/>
        <v>无</v>
      </c>
      <c r="BE302" s="35" t="str">
        <f>IFERROR(LOOKUP(1,-FIND({"创始会员","国际领袖课程","国内领袖课程","1期秒杀","游学免费读","买三送二","2折秒杀"},AB302),{"创始会员","国际领袖课程","国内领袖课程","1期秒杀","游学免费读","买三送二","2折秒杀"}),"")</f>
        <v/>
      </c>
      <c r="BH302" s="27">
        <v>42552</v>
      </c>
    </row>
    <row r="303" spans="1:60" ht="15" customHeight="1">
      <c r="A303" s="31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08"/>
      <c r="M303" s="208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35" t="str">
        <f t="shared" si="98"/>
        <v/>
      </c>
      <c r="AD303" s="36">
        <f t="shared" si="99"/>
        <v>0</v>
      </c>
      <c r="AE303" s="35" t="str">
        <f t="shared" si="100"/>
        <v/>
      </c>
      <c r="AF303" s="24"/>
      <c r="AG303" s="40">
        <f t="shared" si="101"/>
        <v>0</v>
      </c>
      <c r="AH303" s="36">
        <f t="shared" si="102"/>
        <v>0</v>
      </c>
      <c r="AI303" s="36">
        <f t="shared" si="103"/>
        <v>0</v>
      </c>
      <c r="AJ303" s="35" t="str">
        <f t="shared" si="104"/>
        <v/>
      </c>
      <c r="AK303" s="35" t="str">
        <f t="shared" si="105"/>
        <v/>
      </c>
      <c r="AL303" s="35" t="str">
        <f t="shared" si="106"/>
        <v/>
      </c>
      <c r="AM303" s="35" t="str">
        <f t="shared" si="107"/>
        <v/>
      </c>
      <c r="AN303" s="35" t="str">
        <f t="shared" si="108"/>
        <v/>
      </c>
      <c r="AO303" s="35" t="str">
        <f t="shared" si="109"/>
        <v/>
      </c>
      <c r="AP303" s="35" t="str">
        <f>IF(AJ303="","",VLOOKUP(AN303,[1]Sheet11!E:F,2,0))</f>
        <v/>
      </c>
      <c r="AQ303" s="35" t="str">
        <f>IF(AO303="拼单会员","5年",IF(AJ303="","",VLOOKUP(AM303&amp;AP303,[1]Sheet11!$J$3:$K$17,2)))</f>
        <v/>
      </c>
      <c r="AR303" s="35" t="str">
        <f t="shared" si="110"/>
        <v/>
      </c>
      <c r="AS303" s="35" t="str">
        <f t="shared" si="111"/>
        <v/>
      </c>
      <c r="AT303" s="35" t="str">
        <f t="shared" si="112"/>
        <v/>
      </c>
      <c r="AU303" s="35" t="str">
        <f t="shared" si="113"/>
        <v/>
      </c>
      <c r="AV303" s="35" t="str">
        <f t="shared" si="114"/>
        <v/>
      </c>
      <c r="AW303" s="35" t="str">
        <f t="shared" si="115"/>
        <v/>
      </c>
      <c r="AX303" s="35" t="str">
        <f t="shared" si="116"/>
        <v/>
      </c>
      <c r="AY303" s="35" t="str">
        <f>IF(SUMIF('7-市场业绩'!F:F,AC303,'7-市场业绩'!I:I)&gt;0,"学习卡","老结算")</f>
        <v>老结算</v>
      </c>
      <c r="AZ303" s="35" t="str">
        <f t="shared" si="117"/>
        <v/>
      </c>
      <c r="BA303" s="35" t="str">
        <f t="shared" si="118"/>
        <v>无</v>
      </c>
      <c r="BB303" s="35" t="str">
        <f t="shared" si="119"/>
        <v/>
      </c>
      <c r="BC303" s="35" t="str">
        <f t="shared" si="120"/>
        <v/>
      </c>
      <c r="BD303" s="35" t="str">
        <f t="shared" si="121"/>
        <v>无</v>
      </c>
      <c r="BE303" s="35" t="str">
        <f>IFERROR(LOOKUP(1,-FIND({"创始会员","国际领袖课程","国内领袖课程","1期秒杀","游学免费读","买三送二","2折秒杀"},AB303),{"创始会员","国际领袖课程","国内领袖课程","1期秒杀","游学免费读","买三送二","2折秒杀"}),"")</f>
        <v/>
      </c>
      <c r="BH303" s="27">
        <v>42552</v>
      </c>
    </row>
    <row r="304" spans="1:60" ht="15" customHeight="1">
      <c r="A304" s="31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08"/>
      <c r="M304" s="208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35" t="str">
        <f t="shared" si="98"/>
        <v/>
      </c>
      <c r="AD304" s="36">
        <f t="shared" si="99"/>
        <v>0</v>
      </c>
      <c r="AE304" s="35" t="str">
        <f t="shared" si="100"/>
        <v/>
      </c>
      <c r="AF304" s="24"/>
      <c r="AG304" s="40">
        <f t="shared" si="101"/>
        <v>0</v>
      </c>
      <c r="AH304" s="36">
        <f t="shared" si="102"/>
        <v>0</v>
      </c>
      <c r="AI304" s="36">
        <f t="shared" si="103"/>
        <v>0</v>
      </c>
      <c r="AJ304" s="35" t="str">
        <f t="shared" si="104"/>
        <v/>
      </c>
      <c r="AK304" s="35" t="str">
        <f t="shared" si="105"/>
        <v/>
      </c>
      <c r="AL304" s="35" t="str">
        <f t="shared" si="106"/>
        <v/>
      </c>
      <c r="AM304" s="35" t="str">
        <f t="shared" si="107"/>
        <v/>
      </c>
      <c r="AN304" s="35" t="str">
        <f t="shared" si="108"/>
        <v/>
      </c>
      <c r="AO304" s="35" t="str">
        <f t="shared" si="109"/>
        <v/>
      </c>
      <c r="AP304" s="35" t="str">
        <f>IF(AJ304="","",VLOOKUP(AN304,[1]Sheet11!E:F,2,0))</f>
        <v/>
      </c>
      <c r="AQ304" s="35" t="str">
        <f>IF(AO304="拼单会员","5年",IF(AJ304="","",VLOOKUP(AM304&amp;AP304,[1]Sheet11!$J$3:$K$17,2)))</f>
        <v/>
      </c>
      <c r="AR304" s="35" t="str">
        <f t="shared" si="110"/>
        <v/>
      </c>
      <c r="AS304" s="35" t="str">
        <f t="shared" si="111"/>
        <v/>
      </c>
      <c r="AT304" s="35" t="str">
        <f t="shared" si="112"/>
        <v/>
      </c>
      <c r="AU304" s="35" t="str">
        <f t="shared" si="113"/>
        <v/>
      </c>
      <c r="AV304" s="35" t="str">
        <f t="shared" si="114"/>
        <v/>
      </c>
      <c r="AW304" s="35" t="str">
        <f t="shared" si="115"/>
        <v/>
      </c>
      <c r="AX304" s="35" t="str">
        <f t="shared" si="116"/>
        <v/>
      </c>
      <c r="AY304" s="35" t="str">
        <f>IF(SUMIF('7-市场业绩'!F:F,AC304,'7-市场业绩'!I:I)&gt;0,"学习卡","老结算")</f>
        <v>老结算</v>
      </c>
      <c r="AZ304" s="35" t="str">
        <f t="shared" si="117"/>
        <v/>
      </c>
      <c r="BA304" s="35" t="str">
        <f t="shared" si="118"/>
        <v>无</v>
      </c>
      <c r="BB304" s="35" t="str">
        <f t="shared" si="119"/>
        <v/>
      </c>
      <c r="BC304" s="35" t="str">
        <f t="shared" si="120"/>
        <v/>
      </c>
      <c r="BD304" s="35" t="str">
        <f t="shared" si="121"/>
        <v>无</v>
      </c>
      <c r="BE304" s="35" t="str">
        <f>IFERROR(LOOKUP(1,-FIND({"创始会员","国际领袖课程","国内领袖课程","1期秒杀","游学免费读","买三送二","2折秒杀"},AB304),{"创始会员","国际领袖课程","国内领袖课程","1期秒杀","游学免费读","买三送二","2折秒杀"}),"")</f>
        <v/>
      </c>
      <c r="BH304" s="27">
        <v>42552</v>
      </c>
    </row>
    <row r="305" spans="1:60" ht="15" customHeight="1">
      <c r="A305" s="31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08"/>
      <c r="M305" s="208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35" t="str">
        <f t="shared" si="98"/>
        <v/>
      </c>
      <c r="AD305" s="36">
        <f t="shared" si="99"/>
        <v>0</v>
      </c>
      <c r="AE305" s="35" t="str">
        <f t="shared" si="100"/>
        <v/>
      </c>
      <c r="AF305" s="24"/>
      <c r="AG305" s="40">
        <f t="shared" si="101"/>
        <v>0</v>
      </c>
      <c r="AH305" s="36">
        <f t="shared" si="102"/>
        <v>0</v>
      </c>
      <c r="AI305" s="36">
        <f t="shared" si="103"/>
        <v>0</v>
      </c>
      <c r="AJ305" s="35" t="str">
        <f t="shared" si="104"/>
        <v/>
      </c>
      <c r="AK305" s="35" t="str">
        <f t="shared" si="105"/>
        <v/>
      </c>
      <c r="AL305" s="35" t="str">
        <f t="shared" si="106"/>
        <v/>
      </c>
      <c r="AM305" s="35" t="str">
        <f t="shared" si="107"/>
        <v/>
      </c>
      <c r="AN305" s="35" t="str">
        <f t="shared" si="108"/>
        <v/>
      </c>
      <c r="AO305" s="35" t="str">
        <f t="shared" si="109"/>
        <v/>
      </c>
      <c r="AP305" s="35" t="str">
        <f>IF(AJ305="","",VLOOKUP(AN305,[1]Sheet11!E:F,2,0))</f>
        <v/>
      </c>
      <c r="AQ305" s="35" t="str">
        <f>IF(AO305="拼单会员","5年",IF(AJ305="","",VLOOKUP(AM305&amp;AP305,[1]Sheet11!$J$3:$K$17,2)))</f>
        <v/>
      </c>
      <c r="AR305" s="35" t="str">
        <f t="shared" si="110"/>
        <v/>
      </c>
      <c r="AS305" s="35" t="str">
        <f t="shared" si="111"/>
        <v/>
      </c>
      <c r="AT305" s="35" t="str">
        <f t="shared" si="112"/>
        <v/>
      </c>
      <c r="AU305" s="35" t="str">
        <f t="shared" si="113"/>
        <v/>
      </c>
      <c r="AV305" s="35" t="str">
        <f t="shared" si="114"/>
        <v/>
      </c>
      <c r="AW305" s="35" t="str">
        <f t="shared" si="115"/>
        <v/>
      </c>
      <c r="AX305" s="35" t="str">
        <f t="shared" si="116"/>
        <v/>
      </c>
      <c r="AY305" s="35" t="str">
        <f>IF(SUMIF('7-市场业绩'!F:F,AC305,'7-市场业绩'!I:I)&gt;0,"学习卡","老结算")</f>
        <v>老结算</v>
      </c>
      <c r="AZ305" s="35" t="str">
        <f t="shared" si="117"/>
        <v/>
      </c>
      <c r="BA305" s="35" t="str">
        <f t="shared" si="118"/>
        <v>无</v>
      </c>
      <c r="BB305" s="35" t="str">
        <f t="shared" si="119"/>
        <v/>
      </c>
      <c r="BC305" s="35" t="str">
        <f t="shared" si="120"/>
        <v/>
      </c>
      <c r="BD305" s="35" t="str">
        <f t="shared" si="121"/>
        <v>无</v>
      </c>
      <c r="BE305" s="35" t="str">
        <f>IFERROR(LOOKUP(1,-FIND({"创始会员","国际领袖课程","国内领袖课程","1期秒杀","游学免费读","买三送二","2折秒杀"},AB305),{"创始会员","国际领袖课程","国内领袖课程","1期秒杀","游学免费读","买三送二","2折秒杀"}),"")</f>
        <v/>
      </c>
      <c r="BH305" s="27">
        <v>42552</v>
      </c>
    </row>
    <row r="306" spans="1:60" ht="15" customHeight="1">
      <c r="A306" s="31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08"/>
      <c r="M306" s="208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35" t="str">
        <f t="shared" si="98"/>
        <v/>
      </c>
      <c r="AD306" s="36">
        <f t="shared" si="99"/>
        <v>0</v>
      </c>
      <c r="AE306" s="35" t="str">
        <f t="shared" si="100"/>
        <v/>
      </c>
      <c r="AF306" s="24"/>
      <c r="AG306" s="40">
        <f t="shared" si="101"/>
        <v>0</v>
      </c>
      <c r="AH306" s="36">
        <f t="shared" si="102"/>
        <v>0</v>
      </c>
      <c r="AI306" s="36">
        <f t="shared" si="103"/>
        <v>0</v>
      </c>
      <c r="AJ306" s="35" t="str">
        <f t="shared" si="104"/>
        <v/>
      </c>
      <c r="AK306" s="35" t="str">
        <f t="shared" si="105"/>
        <v/>
      </c>
      <c r="AL306" s="35" t="str">
        <f t="shared" si="106"/>
        <v/>
      </c>
      <c r="AM306" s="35" t="str">
        <f t="shared" si="107"/>
        <v/>
      </c>
      <c r="AN306" s="35" t="str">
        <f t="shared" si="108"/>
        <v/>
      </c>
      <c r="AO306" s="35" t="str">
        <f t="shared" si="109"/>
        <v/>
      </c>
      <c r="AP306" s="35" t="str">
        <f>IF(AJ306="","",VLOOKUP(AN306,[1]Sheet11!E:F,2,0))</f>
        <v/>
      </c>
      <c r="AQ306" s="35" t="str">
        <f>IF(AO306="拼单会员","5年",IF(AJ306="","",VLOOKUP(AM306&amp;AP306,[1]Sheet11!$J$3:$K$17,2)))</f>
        <v/>
      </c>
      <c r="AR306" s="35" t="str">
        <f t="shared" si="110"/>
        <v/>
      </c>
      <c r="AS306" s="35" t="str">
        <f t="shared" si="111"/>
        <v/>
      </c>
      <c r="AT306" s="35" t="str">
        <f t="shared" si="112"/>
        <v/>
      </c>
      <c r="AU306" s="35" t="str">
        <f t="shared" si="113"/>
        <v/>
      </c>
      <c r="AV306" s="35" t="str">
        <f t="shared" si="114"/>
        <v/>
      </c>
      <c r="AW306" s="35" t="str">
        <f t="shared" si="115"/>
        <v/>
      </c>
      <c r="AX306" s="35" t="str">
        <f t="shared" si="116"/>
        <v/>
      </c>
      <c r="AY306" s="35" t="str">
        <f>IF(SUMIF('7-市场业绩'!F:F,AC306,'7-市场业绩'!I:I)&gt;0,"学习卡","老结算")</f>
        <v>老结算</v>
      </c>
      <c r="AZ306" s="35" t="str">
        <f t="shared" si="117"/>
        <v/>
      </c>
      <c r="BA306" s="35" t="str">
        <f t="shared" si="118"/>
        <v>无</v>
      </c>
      <c r="BB306" s="35" t="str">
        <f t="shared" si="119"/>
        <v/>
      </c>
      <c r="BC306" s="35" t="str">
        <f t="shared" si="120"/>
        <v/>
      </c>
      <c r="BD306" s="35" t="str">
        <f t="shared" si="121"/>
        <v>无</v>
      </c>
      <c r="BE306" s="35" t="str">
        <f>IFERROR(LOOKUP(1,-FIND({"创始会员","国际领袖课程","国内领袖课程","1期秒杀","游学免费读","买三送二","2折秒杀"},AB306),{"创始会员","国际领袖课程","国内领袖课程","1期秒杀","游学免费读","买三送二","2折秒杀"}),"")</f>
        <v/>
      </c>
      <c r="BH306" s="27">
        <v>42552</v>
      </c>
    </row>
    <row r="307" spans="1:60" ht="15" customHeight="1">
      <c r="A307" s="31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08"/>
      <c r="M307" s="208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35" t="str">
        <f t="shared" si="98"/>
        <v/>
      </c>
      <c r="AD307" s="36">
        <f t="shared" si="99"/>
        <v>0</v>
      </c>
      <c r="AE307" s="35" t="str">
        <f t="shared" si="100"/>
        <v/>
      </c>
      <c r="AF307" s="24"/>
      <c r="AG307" s="40">
        <f t="shared" si="101"/>
        <v>0</v>
      </c>
      <c r="AH307" s="36">
        <f t="shared" si="102"/>
        <v>0</v>
      </c>
      <c r="AI307" s="36">
        <f t="shared" si="103"/>
        <v>0</v>
      </c>
      <c r="AJ307" s="35" t="str">
        <f t="shared" si="104"/>
        <v/>
      </c>
      <c r="AK307" s="35" t="str">
        <f t="shared" si="105"/>
        <v/>
      </c>
      <c r="AL307" s="35" t="str">
        <f t="shared" si="106"/>
        <v/>
      </c>
      <c r="AM307" s="35" t="str">
        <f t="shared" si="107"/>
        <v/>
      </c>
      <c r="AN307" s="35" t="str">
        <f t="shared" si="108"/>
        <v/>
      </c>
      <c r="AO307" s="35" t="str">
        <f t="shared" si="109"/>
        <v/>
      </c>
      <c r="AP307" s="35" t="str">
        <f>IF(AJ307="","",VLOOKUP(AN307,[1]Sheet11!E:F,2,0))</f>
        <v/>
      </c>
      <c r="AQ307" s="35" t="str">
        <f>IF(AO307="拼单会员","5年",IF(AJ307="","",VLOOKUP(AM307&amp;AP307,[1]Sheet11!$J$3:$K$17,2)))</f>
        <v/>
      </c>
      <c r="AR307" s="35" t="str">
        <f t="shared" si="110"/>
        <v/>
      </c>
      <c r="AS307" s="35" t="str">
        <f t="shared" si="111"/>
        <v/>
      </c>
      <c r="AT307" s="35" t="str">
        <f t="shared" si="112"/>
        <v/>
      </c>
      <c r="AU307" s="35" t="str">
        <f t="shared" si="113"/>
        <v/>
      </c>
      <c r="AV307" s="35" t="str">
        <f t="shared" si="114"/>
        <v/>
      </c>
      <c r="AW307" s="35" t="str">
        <f t="shared" si="115"/>
        <v/>
      </c>
      <c r="AX307" s="35" t="str">
        <f t="shared" si="116"/>
        <v/>
      </c>
      <c r="AY307" s="35" t="str">
        <f>IF(SUMIF('7-市场业绩'!F:F,AC307,'7-市场业绩'!I:I)&gt;0,"学习卡","老结算")</f>
        <v>老结算</v>
      </c>
      <c r="AZ307" s="35" t="str">
        <f t="shared" si="117"/>
        <v/>
      </c>
      <c r="BA307" s="35" t="str">
        <f t="shared" si="118"/>
        <v>无</v>
      </c>
      <c r="BB307" s="35" t="str">
        <f t="shared" si="119"/>
        <v/>
      </c>
      <c r="BC307" s="35" t="str">
        <f t="shared" si="120"/>
        <v/>
      </c>
      <c r="BD307" s="35" t="str">
        <f t="shared" si="121"/>
        <v>无</v>
      </c>
      <c r="BE307" s="35" t="str">
        <f>IFERROR(LOOKUP(1,-FIND({"创始会员","国际领袖课程","国内领袖课程","1期秒杀","游学免费读","买三送二","2折秒杀"},AB307),{"创始会员","国际领袖课程","国内领袖课程","1期秒杀","游学免费读","买三送二","2折秒杀"}),"")</f>
        <v/>
      </c>
      <c r="BH307" s="27">
        <v>42552</v>
      </c>
    </row>
    <row r="308" spans="1:60" ht="15" customHeight="1">
      <c r="A308" s="31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08"/>
      <c r="M308" s="208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35" t="str">
        <f t="shared" si="98"/>
        <v/>
      </c>
      <c r="AD308" s="36">
        <f t="shared" si="99"/>
        <v>0</v>
      </c>
      <c r="AE308" s="35" t="str">
        <f t="shared" si="100"/>
        <v/>
      </c>
      <c r="AF308" s="24"/>
      <c r="AG308" s="40">
        <f t="shared" si="101"/>
        <v>0</v>
      </c>
      <c r="AH308" s="36">
        <f t="shared" si="102"/>
        <v>0</v>
      </c>
      <c r="AI308" s="36">
        <f t="shared" si="103"/>
        <v>0</v>
      </c>
      <c r="AJ308" s="35" t="str">
        <f t="shared" si="104"/>
        <v/>
      </c>
      <c r="AK308" s="35" t="str">
        <f t="shared" si="105"/>
        <v/>
      </c>
      <c r="AL308" s="35" t="str">
        <f t="shared" si="106"/>
        <v/>
      </c>
      <c r="AM308" s="35" t="str">
        <f t="shared" si="107"/>
        <v/>
      </c>
      <c r="AN308" s="35" t="str">
        <f t="shared" si="108"/>
        <v/>
      </c>
      <c r="AO308" s="35" t="str">
        <f t="shared" si="109"/>
        <v/>
      </c>
      <c r="AP308" s="35" t="str">
        <f>IF(AJ308="","",VLOOKUP(AN308,[1]Sheet11!E:F,2,0))</f>
        <v/>
      </c>
      <c r="AQ308" s="35" t="str">
        <f>IF(AO308="拼单会员","5年",IF(AJ308="","",VLOOKUP(AM308&amp;AP308,[1]Sheet11!$J$3:$K$17,2)))</f>
        <v/>
      </c>
      <c r="AR308" s="35" t="str">
        <f t="shared" si="110"/>
        <v/>
      </c>
      <c r="AS308" s="35" t="str">
        <f t="shared" si="111"/>
        <v/>
      </c>
      <c r="AT308" s="35" t="str">
        <f t="shared" si="112"/>
        <v/>
      </c>
      <c r="AU308" s="35" t="str">
        <f t="shared" si="113"/>
        <v/>
      </c>
      <c r="AV308" s="35" t="str">
        <f t="shared" si="114"/>
        <v/>
      </c>
      <c r="AW308" s="35" t="str">
        <f t="shared" si="115"/>
        <v/>
      </c>
      <c r="AX308" s="35" t="str">
        <f t="shared" si="116"/>
        <v/>
      </c>
      <c r="AY308" s="35" t="str">
        <f>IF(SUMIF('7-市场业绩'!F:F,AC308,'7-市场业绩'!I:I)&gt;0,"学习卡","老结算")</f>
        <v>老结算</v>
      </c>
      <c r="AZ308" s="35" t="str">
        <f t="shared" si="117"/>
        <v/>
      </c>
      <c r="BA308" s="35" t="str">
        <f t="shared" si="118"/>
        <v>无</v>
      </c>
      <c r="BB308" s="35" t="str">
        <f t="shared" si="119"/>
        <v/>
      </c>
      <c r="BC308" s="35" t="str">
        <f t="shared" si="120"/>
        <v/>
      </c>
      <c r="BD308" s="35" t="str">
        <f t="shared" si="121"/>
        <v>无</v>
      </c>
      <c r="BE308" s="35" t="str">
        <f>IFERROR(LOOKUP(1,-FIND({"创始会员","国际领袖课程","国内领袖课程","1期秒杀","游学免费读","买三送二","2折秒杀"},AB308),{"创始会员","国际领袖课程","国内领袖课程","1期秒杀","游学免费读","买三送二","2折秒杀"}),"")</f>
        <v/>
      </c>
      <c r="BH308" s="27">
        <v>42552</v>
      </c>
    </row>
    <row r="309" spans="1:60" ht="15" customHeight="1">
      <c r="A309" s="31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08"/>
      <c r="M309" s="208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35" t="str">
        <f t="shared" si="98"/>
        <v/>
      </c>
      <c r="AD309" s="36">
        <f t="shared" si="99"/>
        <v>0</v>
      </c>
      <c r="AE309" s="35" t="str">
        <f t="shared" si="100"/>
        <v/>
      </c>
      <c r="AF309" s="24"/>
      <c r="AG309" s="40">
        <f t="shared" si="101"/>
        <v>0</v>
      </c>
      <c r="AH309" s="36">
        <f t="shared" si="102"/>
        <v>0</v>
      </c>
      <c r="AI309" s="36">
        <f t="shared" si="103"/>
        <v>0</v>
      </c>
      <c r="AJ309" s="35" t="str">
        <f t="shared" si="104"/>
        <v/>
      </c>
      <c r="AK309" s="35" t="str">
        <f t="shared" si="105"/>
        <v/>
      </c>
      <c r="AL309" s="35" t="str">
        <f t="shared" si="106"/>
        <v/>
      </c>
      <c r="AM309" s="35" t="str">
        <f t="shared" si="107"/>
        <v/>
      </c>
      <c r="AN309" s="35" t="str">
        <f t="shared" si="108"/>
        <v/>
      </c>
      <c r="AO309" s="35" t="str">
        <f t="shared" si="109"/>
        <v/>
      </c>
      <c r="AP309" s="35" t="str">
        <f>IF(AJ309="","",VLOOKUP(AN309,[1]Sheet11!E:F,2,0))</f>
        <v/>
      </c>
      <c r="AQ309" s="35" t="str">
        <f>IF(AO309="拼单会员","5年",IF(AJ309="","",VLOOKUP(AM309&amp;AP309,[1]Sheet11!$J$3:$K$17,2)))</f>
        <v/>
      </c>
      <c r="AR309" s="35" t="str">
        <f t="shared" si="110"/>
        <v/>
      </c>
      <c r="AS309" s="35" t="str">
        <f t="shared" si="111"/>
        <v/>
      </c>
      <c r="AT309" s="35" t="str">
        <f t="shared" si="112"/>
        <v/>
      </c>
      <c r="AU309" s="35" t="str">
        <f t="shared" si="113"/>
        <v/>
      </c>
      <c r="AV309" s="35" t="str">
        <f t="shared" si="114"/>
        <v/>
      </c>
      <c r="AW309" s="35" t="str">
        <f t="shared" si="115"/>
        <v/>
      </c>
      <c r="AX309" s="35" t="str">
        <f t="shared" si="116"/>
        <v/>
      </c>
      <c r="AY309" s="35" t="str">
        <f>IF(SUMIF('7-市场业绩'!F:F,AC309,'7-市场业绩'!I:I)&gt;0,"学习卡","老结算")</f>
        <v>老结算</v>
      </c>
      <c r="AZ309" s="35" t="str">
        <f t="shared" si="117"/>
        <v/>
      </c>
      <c r="BA309" s="35" t="str">
        <f t="shared" si="118"/>
        <v>无</v>
      </c>
      <c r="BB309" s="35" t="str">
        <f t="shared" si="119"/>
        <v/>
      </c>
      <c r="BC309" s="35" t="str">
        <f t="shared" si="120"/>
        <v/>
      </c>
      <c r="BD309" s="35" t="str">
        <f t="shared" si="121"/>
        <v>无</v>
      </c>
      <c r="BE309" s="35" t="str">
        <f>IFERROR(LOOKUP(1,-FIND({"创始会员","国际领袖课程","国内领袖课程","1期秒杀","游学免费读","买三送二","2折秒杀"},AB309),{"创始会员","国际领袖课程","国内领袖课程","1期秒杀","游学免费读","买三送二","2折秒杀"}),"")</f>
        <v/>
      </c>
      <c r="BH309" s="27">
        <v>42552</v>
      </c>
    </row>
    <row r="310" spans="1:60" ht="15" customHeight="1">
      <c r="A310" s="31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08"/>
      <c r="M310" s="208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35" t="str">
        <f t="shared" si="98"/>
        <v/>
      </c>
      <c r="AD310" s="36">
        <f t="shared" si="99"/>
        <v>0</v>
      </c>
      <c r="AE310" s="35" t="str">
        <f t="shared" si="100"/>
        <v/>
      </c>
      <c r="AF310" s="24"/>
      <c r="AG310" s="40">
        <f t="shared" si="101"/>
        <v>0</v>
      </c>
      <c r="AH310" s="36">
        <f t="shared" si="102"/>
        <v>0</v>
      </c>
      <c r="AI310" s="36">
        <f t="shared" si="103"/>
        <v>0</v>
      </c>
      <c r="AJ310" s="35" t="str">
        <f t="shared" si="104"/>
        <v/>
      </c>
      <c r="AK310" s="35" t="str">
        <f t="shared" si="105"/>
        <v/>
      </c>
      <c r="AL310" s="35" t="str">
        <f t="shared" si="106"/>
        <v/>
      </c>
      <c r="AM310" s="35" t="str">
        <f t="shared" si="107"/>
        <v/>
      </c>
      <c r="AN310" s="35" t="str">
        <f t="shared" si="108"/>
        <v/>
      </c>
      <c r="AO310" s="35" t="str">
        <f t="shared" si="109"/>
        <v/>
      </c>
      <c r="AP310" s="35" t="str">
        <f>IF(AJ310="","",VLOOKUP(AN310,[1]Sheet11!E:F,2,0))</f>
        <v/>
      </c>
      <c r="AQ310" s="35" t="str">
        <f>IF(AO310="拼单会员","5年",IF(AJ310="","",VLOOKUP(AM310&amp;AP310,[1]Sheet11!$J$3:$K$17,2)))</f>
        <v/>
      </c>
      <c r="AR310" s="35" t="str">
        <f t="shared" si="110"/>
        <v/>
      </c>
      <c r="AS310" s="35" t="str">
        <f t="shared" si="111"/>
        <v/>
      </c>
      <c r="AT310" s="35" t="str">
        <f t="shared" si="112"/>
        <v/>
      </c>
      <c r="AU310" s="35" t="str">
        <f t="shared" si="113"/>
        <v/>
      </c>
      <c r="AV310" s="35" t="str">
        <f t="shared" si="114"/>
        <v/>
      </c>
      <c r="AW310" s="35" t="str">
        <f t="shared" si="115"/>
        <v/>
      </c>
      <c r="AX310" s="35" t="str">
        <f t="shared" si="116"/>
        <v/>
      </c>
      <c r="AY310" s="35" t="str">
        <f>IF(SUMIF('7-市场业绩'!F:F,AC310,'7-市场业绩'!I:I)&gt;0,"学习卡","老结算")</f>
        <v>老结算</v>
      </c>
      <c r="AZ310" s="35" t="str">
        <f t="shared" si="117"/>
        <v/>
      </c>
      <c r="BA310" s="35" t="str">
        <f t="shared" si="118"/>
        <v>无</v>
      </c>
      <c r="BB310" s="35" t="str">
        <f t="shared" si="119"/>
        <v/>
      </c>
      <c r="BC310" s="35" t="str">
        <f t="shared" si="120"/>
        <v/>
      </c>
      <c r="BD310" s="35" t="str">
        <f t="shared" si="121"/>
        <v>无</v>
      </c>
      <c r="BE310" s="35" t="str">
        <f>IFERROR(LOOKUP(1,-FIND({"创始会员","国际领袖课程","国内领袖课程","1期秒杀","游学免费读","买三送二","2折秒杀"},AB310),{"创始会员","国际领袖课程","国内领袖课程","1期秒杀","游学免费读","买三送二","2折秒杀"}),"")</f>
        <v/>
      </c>
      <c r="BH310" s="27">
        <v>42552</v>
      </c>
    </row>
    <row r="311" spans="1:60" ht="15" customHeight="1">
      <c r="A311" s="31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08"/>
      <c r="M311" s="208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35" t="str">
        <f t="shared" si="98"/>
        <v/>
      </c>
      <c r="AD311" s="36">
        <f t="shared" si="99"/>
        <v>0</v>
      </c>
      <c r="AE311" s="35" t="str">
        <f t="shared" si="100"/>
        <v/>
      </c>
      <c r="AF311" s="24"/>
      <c r="AG311" s="40">
        <f t="shared" si="101"/>
        <v>0</v>
      </c>
      <c r="AH311" s="36">
        <f t="shared" si="102"/>
        <v>0</v>
      </c>
      <c r="AI311" s="36">
        <f t="shared" si="103"/>
        <v>0</v>
      </c>
      <c r="AJ311" s="35" t="str">
        <f t="shared" si="104"/>
        <v/>
      </c>
      <c r="AK311" s="35" t="str">
        <f t="shared" si="105"/>
        <v/>
      </c>
      <c r="AL311" s="35" t="str">
        <f t="shared" si="106"/>
        <v/>
      </c>
      <c r="AM311" s="35" t="str">
        <f t="shared" si="107"/>
        <v/>
      </c>
      <c r="AN311" s="35" t="str">
        <f t="shared" si="108"/>
        <v/>
      </c>
      <c r="AO311" s="35" t="str">
        <f t="shared" si="109"/>
        <v/>
      </c>
      <c r="AP311" s="35" t="str">
        <f>IF(AJ311="","",VLOOKUP(AN311,[1]Sheet11!E:F,2,0))</f>
        <v/>
      </c>
      <c r="AQ311" s="35" t="str">
        <f>IF(AO311="拼单会员","5年",IF(AJ311="","",VLOOKUP(AM311&amp;AP311,[1]Sheet11!$J$3:$K$17,2)))</f>
        <v/>
      </c>
      <c r="AR311" s="35" t="str">
        <f t="shared" si="110"/>
        <v/>
      </c>
      <c r="AS311" s="35" t="str">
        <f t="shared" si="111"/>
        <v/>
      </c>
      <c r="AT311" s="35" t="str">
        <f t="shared" si="112"/>
        <v/>
      </c>
      <c r="AU311" s="35" t="str">
        <f t="shared" si="113"/>
        <v/>
      </c>
      <c r="AV311" s="35" t="str">
        <f t="shared" si="114"/>
        <v/>
      </c>
      <c r="AW311" s="35" t="str">
        <f t="shared" si="115"/>
        <v/>
      </c>
      <c r="AX311" s="35" t="str">
        <f t="shared" si="116"/>
        <v/>
      </c>
      <c r="AY311" s="35" t="str">
        <f>IF(SUMIF('7-市场业绩'!F:F,AC311,'7-市场业绩'!I:I)&gt;0,"学习卡","老结算")</f>
        <v>老结算</v>
      </c>
      <c r="AZ311" s="35" t="str">
        <f t="shared" si="117"/>
        <v/>
      </c>
      <c r="BA311" s="35" t="str">
        <f t="shared" si="118"/>
        <v>无</v>
      </c>
      <c r="BB311" s="35" t="str">
        <f t="shared" si="119"/>
        <v/>
      </c>
      <c r="BC311" s="35" t="str">
        <f t="shared" si="120"/>
        <v/>
      </c>
      <c r="BD311" s="35" t="str">
        <f t="shared" si="121"/>
        <v>无</v>
      </c>
      <c r="BE311" s="35" t="str">
        <f>IFERROR(LOOKUP(1,-FIND({"创始会员","国际领袖课程","国内领袖课程","1期秒杀","游学免费读","买三送二","2折秒杀"},AB311),{"创始会员","国际领袖课程","国内领袖课程","1期秒杀","游学免费读","买三送二","2折秒杀"}),"")</f>
        <v/>
      </c>
      <c r="BH311" s="27">
        <v>42552</v>
      </c>
    </row>
    <row r="312" spans="1:60" ht="15" customHeight="1">
      <c r="A312" s="31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08"/>
      <c r="M312" s="208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35" t="str">
        <f t="shared" si="98"/>
        <v/>
      </c>
      <c r="AD312" s="36">
        <f t="shared" si="99"/>
        <v>0</v>
      </c>
      <c r="AE312" s="35" t="str">
        <f t="shared" si="100"/>
        <v/>
      </c>
      <c r="AF312" s="24"/>
      <c r="AG312" s="40">
        <f t="shared" si="101"/>
        <v>0</v>
      </c>
      <c r="AH312" s="36">
        <f t="shared" si="102"/>
        <v>0</v>
      </c>
      <c r="AI312" s="36">
        <f t="shared" si="103"/>
        <v>0</v>
      </c>
      <c r="AJ312" s="35" t="str">
        <f t="shared" si="104"/>
        <v/>
      </c>
      <c r="AK312" s="35" t="str">
        <f t="shared" si="105"/>
        <v/>
      </c>
      <c r="AL312" s="35" t="str">
        <f t="shared" si="106"/>
        <v/>
      </c>
      <c r="AM312" s="35" t="str">
        <f t="shared" si="107"/>
        <v/>
      </c>
      <c r="AN312" s="35" t="str">
        <f t="shared" si="108"/>
        <v/>
      </c>
      <c r="AO312" s="35" t="str">
        <f t="shared" si="109"/>
        <v/>
      </c>
      <c r="AP312" s="35" t="str">
        <f>IF(AJ312="","",VLOOKUP(AN312,[1]Sheet11!E:F,2,0))</f>
        <v/>
      </c>
      <c r="AQ312" s="35" t="str">
        <f>IF(AO312="拼单会员","5年",IF(AJ312="","",VLOOKUP(AM312&amp;AP312,[1]Sheet11!$J$3:$K$17,2)))</f>
        <v/>
      </c>
      <c r="AR312" s="35" t="str">
        <f t="shared" si="110"/>
        <v/>
      </c>
      <c r="AS312" s="35" t="str">
        <f t="shared" si="111"/>
        <v/>
      </c>
      <c r="AT312" s="35" t="str">
        <f t="shared" si="112"/>
        <v/>
      </c>
      <c r="AU312" s="35" t="str">
        <f t="shared" si="113"/>
        <v/>
      </c>
      <c r="AV312" s="35" t="str">
        <f t="shared" si="114"/>
        <v/>
      </c>
      <c r="AW312" s="35" t="str">
        <f t="shared" si="115"/>
        <v/>
      </c>
      <c r="AX312" s="35" t="str">
        <f t="shared" si="116"/>
        <v/>
      </c>
      <c r="AY312" s="35" t="str">
        <f>IF(SUMIF('7-市场业绩'!F:F,AC312,'7-市场业绩'!I:I)&gt;0,"学习卡","老结算")</f>
        <v>老结算</v>
      </c>
      <c r="AZ312" s="35" t="str">
        <f t="shared" si="117"/>
        <v/>
      </c>
      <c r="BA312" s="35" t="str">
        <f t="shared" si="118"/>
        <v>无</v>
      </c>
      <c r="BB312" s="35" t="str">
        <f t="shared" si="119"/>
        <v/>
      </c>
      <c r="BC312" s="35" t="str">
        <f t="shared" si="120"/>
        <v/>
      </c>
      <c r="BD312" s="35" t="str">
        <f t="shared" si="121"/>
        <v>无</v>
      </c>
      <c r="BE312" s="35" t="str">
        <f>IFERROR(LOOKUP(1,-FIND({"创始会员","国际领袖课程","国内领袖课程","1期秒杀","游学免费读","买三送二","2折秒杀"},AB312),{"创始会员","国际领袖课程","国内领袖课程","1期秒杀","游学免费读","买三送二","2折秒杀"}),"")</f>
        <v/>
      </c>
      <c r="BH312" s="27">
        <v>42552</v>
      </c>
    </row>
    <row r="313" spans="1:60" ht="15" customHeight="1">
      <c r="A313" s="31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08"/>
      <c r="M313" s="208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35" t="str">
        <f t="shared" si="98"/>
        <v/>
      </c>
      <c r="AD313" s="36">
        <f t="shared" si="99"/>
        <v>0</v>
      </c>
      <c r="AE313" s="35" t="str">
        <f t="shared" si="100"/>
        <v/>
      </c>
      <c r="AF313" s="24"/>
      <c r="AG313" s="40">
        <f t="shared" si="101"/>
        <v>0</v>
      </c>
      <c r="AH313" s="36">
        <f t="shared" si="102"/>
        <v>0</v>
      </c>
      <c r="AI313" s="36">
        <f t="shared" si="103"/>
        <v>0</v>
      </c>
      <c r="AJ313" s="35" t="str">
        <f t="shared" si="104"/>
        <v/>
      </c>
      <c r="AK313" s="35" t="str">
        <f t="shared" si="105"/>
        <v/>
      </c>
      <c r="AL313" s="35" t="str">
        <f t="shared" si="106"/>
        <v/>
      </c>
      <c r="AM313" s="35" t="str">
        <f t="shared" si="107"/>
        <v/>
      </c>
      <c r="AN313" s="35" t="str">
        <f t="shared" si="108"/>
        <v/>
      </c>
      <c r="AO313" s="35" t="str">
        <f t="shared" si="109"/>
        <v/>
      </c>
      <c r="AP313" s="35" t="str">
        <f>IF(AJ313="","",VLOOKUP(AN313,[1]Sheet11!E:F,2,0))</f>
        <v/>
      </c>
      <c r="AQ313" s="35" t="str">
        <f>IF(AO313="拼单会员","5年",IF(AJ313="","",VLOOKUP(AM313&amp;AP313,[1]Sheet11!$J$3:$K$17,2)))</f>
        <v/>
      </c>
      <c r="AR313" s="35" t="str">
        <f t="shared" si="110"/>
        <v/>
      </c>
      <c r="AS313" s="35" t="str">
        <f t="shared" si="111"/>
        <v/>
      </c>
      <c r="AT313" s="35" t="str">
        <f t="shared" si="112"/>
        <v/>
      </c>
      <c r="AU313" s="35" t="str">
        <f t="shared" si="113"/>
        <v/>
      </c>
      <c r="AV313" s="35" t="str">
        <f t="shared" si="114"/>
        <v/>
      </c>
      <c r="AW313" s="35" t="str">
        <f t="shared" si="115"/>
        <v/>
      </c>
      <c r="AX313" s="35" t="str">
        <f t="shared" si="116"/>
        <v/>
      </c>
      <c r="AY313" s="35" t="str">
        <f>IF(SUMIF('7-市场业绩'!F:F,AC313,'7-市场业绩'!I:I)&gt;0,"学习卡","老结算")</f>
        <v>老结算</v>
      </c>
      <c r="AZ313" s="35" t="str">
        <f t="shared" si="117"/>
        <v/>
      </c>
      <c r="BA313" s="35" t="str">
        <f t="shared" si="118"/>
        <v>无</v>
      </c>
      <c r="BB313" s="35" t="str">
        <f t="shared" si="119"/>
        <v/>
      </c>
      <c r="BC313" s="35" t="str">
        <f t="shared" si="120"/>
        <v/>
      </c>
      <c r="BD313" s="35" t="str">
        <f t="shared" si="121"/>
        <v>无</v>
      </c>
      <c r="BE313" s="35" t="str">
        <f>IFERROR(LOOKUP(1,-FIND({"创始会员","国际领袖课程","国内领袖课程","1期秒杀","游学免费读","买三送二","2折秒杀"},AB313),{"创始会员","国际领袖课程","国内领袖课程","1期秒杀","游学免费读","买三送二","2折秒杀"}),"")</f>
        <v/>
      </c>
      <c r="BH313" s="27">
        <v>42552</v>
      </c>
    </row>
    <row r="314" spans="1:60" ht="15" customHeight="1">
      <c r="A314" s="31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08"/>
      <c r="M314" s="208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35" t="str">
        <f t="shared" si="98"/>
        <v/>
      </c>
      <c r="AD314" s="36">
        <f t="shared" si="99"/>
        <v>0</v>
      </c>
      <c r="AE314" s="35" t="str">
        <f t="shared" si="100"/>
        <v/>
      </c>
      <c r="AF314" s="24"/>
      <c r="AG314" s="40">
        <f t="shared" si="101"/>
        <v>0</v>
      </c>
      <c r="AH314" s="36">
        <f t="shared" si="102"/>
        <v>0</v>
      </c>
      <c r="AI314" s="36">
        <f t="shared" si="103"/>
        <v>0</v>
      </c>
      <c r="AJ314" s="35" t="str">
        <f t="shared" si="104"/>
        <v/>
      </c>
      <c r="AK314" s="35" t="str">
        <f t="shared" si="105"/>
        <v/>
      </c>
      <c r="AL314" s="35" t="str">
        <f t="shared" si="106"/>
        <v/>
      </c>
      <c r="AM314" s="35" t="str">
        <f t="shared" si="107"/>
        <v/>
      </c>
      <c r="AN314" s="35" t="str">
        <f t="shared" si="108"/>
        <v/>
      </c>
      <c r="AO314" s="35" t="str">
        <f t="shared" si="109"/>
        <v/>
      </c>
      <c r="AP314" s="35" t="str">
        <f>IF(AJ314="","",VLOOKUP(AN314,[1]Sheet11!E:F,2,0))</f>
        <v/>
      </c>
      <c r="AQ314" s="35" t="str">
        <f>IF(AO314="拼单会员","5年",IF(AJ314="","",VLOOKUP(AM314&amp;AP314,[1]Sheet11!$J$3:$K$17,2)))</f>
        <v/>
      </c>
      <c r="AR314" s="35" t="str">
        <f t="shared" si="110"/>
        <v/>
      </c>
      <c r="AS314" s="35" t="str">
        <f t="shared" si="111"/>
        <v/>
      </c>
      <c r="AT314" s="35" t="str">
        <f t="shared" si="112"/>
        <v/>
      </c>
      <c r="AU314" s="35" t="str">
        <f t="shared" si="113"/>
        <v/>
      </c>
      <c r="AV314" s="35" t="str">
        <f t="shared" si="114"/>
        <v/>
      </c>
      <c r="AW314" s="35" t="str">
        <f t="shared" si="115"/>
        <v/>
      </c>
      <c r="AX314" s="35" t="str">
        <f t="shared" si="116"/>
        <v/>
      </c>
      <c r="AY314" s="35" t="str">
        <f>IF(SUMIF('7-市场业绩'!F:F,AC314,'7-市场业绩'!I:I)&gt;0,"学习卡","老结算")</f>
        <v>老结算</v>
      </c>
      <c r="AZ314" s="35" t="str">
        <f t="shared" si="117"/>
        <v/>
      </c>
      <c r="BA314" s="35" t="str">
        <f t="shared" si="118"/>
        <v>无</v>
      </c>
      <c r="BB314" s="35" t="str">
        <f t="shared" si="119"/>
        <v/>
      </c>
      <c r="BC314" s="35" t="str">
        <f t="shared" si="120"/>
        <v/>
      </c>
      <c r="BD314" s="35" t="str">
        <f t="shared" si="121"/>
        <v>无</v>
      </c>
      <c r="BE314" s="35" t="str">
        <f>IFERROR(LOOKUP(1,-FIND({"创始会员","国际领袖课程","国内领袖课程","1期秒杀","游学免费读","买三送二","2折秒杀"},AB314),{"创始会员","国际领袖课程","国内领袖课程","1期秒杀","游学免费读","买三送二","2折秒杀"}),"")</f>
        <v/>
      </c>
      <c r="BH314" s="27">
        <v>42552</v>
      </c>
    </row>
    <row r="315" spans="1:60" ht="15" customHeight="1">
      <c r="A315" s="31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08"/>
      <c r="M315" s="208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35" t="str">
        <f t="shared" si="98"/>
        <v/>
      </c>
      <c r="AD315" s="36">
        <f t="shared" si="99"/>
        <v>0</v>
      </c>
      <c r="AE315" s="35" t="str">
        <f t="shared" si="100"/>
        <v/>
      </c>
      <c r="AF315" s="24"/>
      <c r="AG315" s="40">
        <f t="shared" si="101"/>
        <v>0</v>
      </c>
      <c r="AH315" s="36">
        <f t="shared" si="102"/>
        <v>0</v>
      </c>
      <c r="AI315" s="36">
        <f t="shared" si="103"/>
        <v>0</v>
      </c>
      <c r="AJ315" s="35" t="str">
        <f t="shared" si="104"/>
        <v/>
      </c>
      <c r="AK315" s="35" t="str">
        <f t="shared" si="105"/>
        <v/>
      </c>
      <c r="AL315" s="35" t="str">
        <f t="shared" si="106"/>
        <v/>
      </c>
      <c r="AM315" s="35" t="str">
        <f t="shared" si="107"/>
        <v/>
      </c>
      <c r="AN315" s="35" t="str">
        <f t="shared" si="108"/>
        <v/>
      </c>
      <c r="AO315" s="35" t="str">
        <f t="shared" si="109"/>
        <v/>
      </c>
      <c r="AP315" s="35" t="str">
        <f>IF(AJ315="","",VLOOKUP(AN315,[1]Sheet11!E:F,2,0))</f>
        <v/>
      </c>
      <c r="AQ315" s="35" t="str">
        <f>IF(AO315="拼单会员","5年",IF(AJ315="","",VLOOKUP(AM315&amp;AP315,[1]Sheet11!$J$3:$K$17,2)))</f>
        <v/>
      </c>
      <c r="AR315" s="35" t="str">
        <f t="shared" si="110"/>
        <v/>
      </c>
      <c r="AS315" s="35" t="str">
        <f t="shared" si="111"/>
        <v/>
      </c>
      <c r="AT315" s="35" t="str">
        <f t="shared" si="112"/>
        <v/>
      </c>
      <c r="AU315" s="35" t="str">
        <f t="shared" si="113"/>
        <v/>
      </c>
      <c r="AV315" s="35" t="str">
        <f t="shared" si="114"/>
        <v/>
      </c>
      <c r="AW315" s="35" t="str">
        <f t="shared" si="115"/>
        <v/>
      </c>
      <c r="AX315" s="35" t="str">
        <f t="shared" si="116"/>
        <v/>
      </c>
      <c r="AY315" s="35" t="str">
        <f>IF(SUMIF('7-市场业绩'!F:F,AC315,'7-市场业绩'!I:I)&gt;0,"学习卡","老结算")</f>
        <v>老结算</v>
      </c>
      <c r="AZ315" s="35" t="str">
        <f t="shared" si="117"/>
        <v/>
      </c>
      <c r="BA315" s="35" t="str">
        <f t="shared" si="118"/>
        <v>无</v>
      </c>
      <c r="BB315" s="35" t="str">
        <f t="shared" si="119"/>
        <v/>
      </c>
      <c r="BC315" s="35" t="str">
        <f t="shared" si="120"/>
        <v/>
      </c>
      <c r="BD315" s="35" t="str">
        <f t="shared" si="121"/>
        <v>无</v>
      </c>
      <c r="BE315" s="35" t="str">
        <f>IFERROR(LOOKUP(1,-FIND({"创始会员","国际领袖课程","国内领袖课程","1期秒杀","游学免费读","买三送二","2折秒杀"},AB315),{"创始会员","国际领袖课程","国内领袖课程","1期秒杀","游学免费读","买三送二","2折秒杀"}),"")</f>
        <v/>
      </c>
      <c r="BH315" s="27">
        <v>42552</v>
      </c>
    </row>
    <row r="316" spans="1:60" ht="15" customHeight="1">
      <c r="A316" s="31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08"/>
      <c r="M316" s="208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35" t="str">
        <f t="shared" si="98"/>
        <v/>
      </c>
      <c r="AD316" s="36">
        <f t="shared" si="99"/>
        <v>0</v>
      </c>
      <c r="AE316" s="35" t="str">
        <f t="shared" si="100"/>
        <v/>
      </c>
      <c r="AF316" s="24"/>
      <c r="AG316" s="40">
        <f t="shared" si="101"/>
        <v>0</v>
      </c>
      <c r="AH316" s="36">
        <f t="shared" si="102"/>
        <v>0</v>
      </c>
      <c r="AI316" s="36">
        <f t="shared" si="103"/>
        <v>0</v>
      </c>
      <c r="AJ316" s="35" t="str">
        <f t="shared" si="104"/>
        <v/>
      </c>
      <c r="AK316" s="35" t="str">
        <f t="shared" si="105"/>
        <v/>
      </c>
      <c r="AL316" s="35" t="str">
        <f t="shared" si="106"/>
        <v/>
      </c>
      <c r="AM316" s="35" t="str">
        <f t="shared" si="107"/>
        <v/>
      </c>
      <c r="AN316" s="35" t="str">
        <f t="shared" si="108"/>
        <v/>
      </c>
      <c r="AO316" s="35" t="str">
        <f t="shared" si="109"/>
        <v/>
      </c>
      <c r="AP316" s="35" t="str">
        <f>IF(AJ316="","",VLOOKUP(AN316,[1]Sheet11!E:F,2,0))</f>
        <v/>
      </c>
      <c r="AQ316" s="35" t="str">
        <f>IF(AO316="拼单会员","5年",IF(AJ316="","",VLOOKUP(AM316&amp;AP316,[1]Sheet11!$J$3:$K$17,2)))</f>
        <v/>
      </c>
      <c r="AR316" s="35" t="str">
        <f t="shared" si="110"/>
        <v/>
      </c>
      <c r="AS316" s="35" t="str">
        <f t="shared" si="111"/>
        <v/>
      </c>
      <c r="AT316" s="35" t="str">
        <f t="shared" si="112"/>
        <v/>
      </c>
      <c r="AU316" s="35" t="str">
        <f t="shared" si="113"/>
        <v/>
      </c>
      <c r="AV316" s="35" t="str">
        <f t="shared" si="114"/>
        <v/>
      </c>
      <c r="AW316" s="35" t="str">
        <f t="shared" si="115"/>
        <v/>
      </c>
      <c r="AX316" s="35" t="str">
        <f t="shared" si="116"/>
        <v/>
      </c>
      <c r="AY316" s="35" t="str">
        <f>IF(SUMIF('7-市场业绩'!F:F,AC316,'7-市场业绩'!I:I)&gt;0,"学习卡","老结算")</f>
        <v>老结算</v>
      </c>
      <c r="AZ316" s="35" t="str">
        <f t="shared" si="117"/>
        <v/>
      </c>
      <c r="BA316" s="35" t="str">
        <f t="shared" si="118"/>
        <v>无</v>
      </c>
      <c r="BB316" s="35" t="str">
        <f t="shared" si="119"/>
        <v/>
      </c>
      <c r="BC316" s="35" t="str">
        <f t="shared" si="120"/>
        <v/>
      </c>
      <c r="BD316" s="35" t="str">
        <f t="shared" si="121"/>
        <v>无</v>
      </c>
      <c r="BE316" s="35" t="str">
        <f>IFERROR(LOOKUP(1,-FIND({"创始会员","国际领袖课程","国内领袖课程","1期秒杀","游学免费读","买三送二","2折秒杀"},AB316),{"创始会员","国际领袖课程","国内领袖课程","1期秒杀","游学免费读","买三送二","2折秒杀"}),"")</f>
        <v/>
      </c>
      <c r="BH316" s="27">
        <v>42552</v>
      </c>
    </row>
    <row r="317" spans="1:60" ht="15" customHeight="1">
      <c r="A317" s="31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08"/>
      <c r="M317" s="208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35" t="str">
        <f t="shared" si="98"/>
        <v/>
      </c>
      <c r="AD317" s="36">
        <f t="shared" si="99"/>
        <v>0</v>
      </c>
      <c r="AE317" s="35" t="str">
        <f t="shared" si="100"/>
        <v/>
      </c>
      <c r="AF317" s="24"/>
      <c r="AG317" s="40">
        <f t="shared" si="101"/>
        <v>0</v>
      </c>
      <c r="AH317" s="36">
        <f t="shared" si="102"/>
        <v>0</v>
      </c>
      <c r="AI317" s="36">
        <f t="shared" si="103"/>
        <v>0</v>
      </c>
      <c r="AJ317" s="35" t="str">
        <f t="shared" si="104"/>
        <v/>
      </c>
      <c r="AK317" s="35" t="str">
        <f t="shared" si="105"/>
        <v/>
      </c>
      <c r="AL317" s="35" t="str">
        <f t="shared" si="106"/>
        <v/>
      </c>
      <c r="AM317" s="35" t="str">
        <f t="shared" si="107"/>
        <v/>
      </c>
      <c r="AN317" s="35" t="str">
        <f t="shared" si="108"/>
        <v/>
      </c>
      <c r="AO317" s="35" t="str">
        <f t="shared" si="109"/>
        <v/>
      </c>
      <c r="AP317" s="35" t="str">
        <f>IF(AJ317="","",VLOOKUP(AN317,[1]Sheet11!E:F,2,0))</f>
        <v/>
      </c>
      <c r="AQ317" s="35" t="str">
        <f>IF(AO317="拼单会员","5年",IF(AJ317="","",VLOOKUP(AM317&amp;AP317,[1]Sheet11!$J$3:$K$17,2)))</f>
        <v/>
      </c>
      <c r="AR317" s="35" t="str">
        <f t="shared" si="110"/>
        <v/>
      </c>
      <c r="AS317" s="35" t="str">
        <f t="shared" si="111"/>
        <v/>
      </c>
      <c r="AT317" s="35" t="str">
        <f t="shared" si="112"/>
        <v/>
      </c>
      <c r="AU317" s="35" t="str">
        <f t="shared" si="113"/>
        <v/>
      </c>
      <c r="AV317" s="35" t="str">
        <f t="shared" si="114"/>
        <v/>
      </c>
      <c r="AW317" s="35" t="str">
        <f t="shared" si="115"/>
        <v/>
      </c>
      <c r="AX317" s="35" t="str">
        <f t="shared" si="116"/>
        <v/>
      </c>
      <c r="AY317" s="35" t="str">
        <f>IF(SUMIF('7-市场业绩'!F:F,AC317,'7-市场业绩'!I:I)&gt;0,"学习卡","老结算")</f>
        <v>老结算</v>
      </c>
      <c r="AZ317" s="35" t="str">
        <f t="shared" si="117"/>
        <v/>
      </c>
      <c r="BA317" s="35" t="str">
        <f t="shared" si="118"/>
        <v>无</v>
      </c>
      <c r="BB317" s="35" t="str">
        <f t="shared" si="119"/>
        <v/>
      </c>
      <c r="BC317" s="35" t="str">
        <f t="shared" si="120"/>
        <v/>
      </c>
      <c r="BD317" s="35" t="str">
        <f t="shared" si="121"/>
        <v>无</v>
      </c>
      <c r="BE317" s="35" t="str">
        <f>IFERROR(LOOKUP(1,-FIND({"创始会员","国际领袖课程","国内领袖课程","1期秒杀","游学免费读","买三送二","2折秒杀"},AB317),{"创始会员","国际领袖课程","国内领袖课程","1期秒杀","游学免费读","买三送二","2折秒杀"}),"")</f>
        <v/>
      </c>
      <c r="BH317" s="27">
        <v>42552</v>
      </c>
    </row>
    <row r="318" spans="1:60" ht="15" customHeight="1">
      <c r="A318" s="31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08"/>
      <c r="M318" s="208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35" t="str">
        <f t="shared" si="98"/>
        <v/>
      </c>
      <c r="AD318" s="36">
        <f t="shared" si="99"/>
        <v>0</v>
      </c>
      <c r="AE318" s="35" t="str">
        <f t="shared" si="100"/>
        <v/>
      </c>
      <c r="AF318" s="24"/>
      <c r="AG318" s="40">
        <f t="shared" si="101"/>
        <v>0</v>
      </c>
      <c r="AH318" s="36">
        <f t="shared" si="102"/>
        <v>0</v>
      </c>
      <c r="AI318" s="36">
        <f t="shared" si="103"/>
        <v>0</v>
      </c>
      <c r="AJ318" s="35" t="str">
        <f t="shared" si="104"/>
        <v/>
      </c>
      <c r="AK318" s="35" t="str">
        <f t="shared" si="105"/>
        <v/>
      </c>
      <c r="AL318" s="35" t="str">
        <f t="shared" si="106"/>
        <v/>
      </c>
      <c r="AM318" s="35" t="str">
        <f t="shared" si="107"/>
        <v/>
      </c>
      <c r="AN318" s="35" t="str">
        <f t="shared" si="108"/>
        <v/>
      </c>
      <c r="AO318" s="35" t="str">
        <f t="shared" si="109"/>
        <v/>
      </c>
      <c r="AP318" s="35" t="str">
        <f>IF(AJ318="","",VLOOKUP(AN318,[1]Sheet11!E:F,2,0))</f>
        <v/>
      </c>
      <c r="AQ318" s="35" t="str">
        <f>IF(AO318="拼单会员","5年",IF(AJ318="","",VLOOKUP(AM318&amp;AP318,[1]Sheet11!$J$3:$K$17,2)))</f>
        <v/>
      </c>
      <c r="AR318" s="35" t="str">
        <f t="shared" si="110"/>
        <v/>
      </c>
      <c r="AS318" s="35" t="str">
        <f t="shared" si="111"/>
        <v/>
      </c>
      <c r="AT318" s="35" t="str">
        <f t="shared" si="112"/>
        <v/>
      </c>
      <c r="AU318" s="35" t="str">
        <f t="shared" si="113"/>
        <v/>
      </c>
      <c r="AV318" s="35" t="str">
        <f t="shared" si="114"/>
        <v/>
      </c>
      <c r="AW318" s="35" t="str">
        <f t="shared" si="115"/>
        <v/>
      </c>
      <c r="AX318" s="35" t="str">
        <f t="shared" si="116"/>
        <v/>
      </c>
      <c r="AY318" s="35" t="str">
        <f>IF(SUMIF('7-市场业绩'!F:F,AC318,'7-市场业绩'!I:I)&gt;0,"学习卡","老结算")</f>
        <v>老结算</v>
      </c>
      <c r="AZ318" s="35" t="str">
        <f t="shared" si="117"/>
        <v/>
      </c>
      <c r="BA318" s="35" t="str">
        <f t="shared" si="118"/>
        <v>无</v>
      </c>
      <c r="BB318" s="35" t="str">
        <f t="shared" si="119"/>
        <v/>
      </c>
      <c r="BC318" s="35" t="str">
        <f t="shared" si="120"/>
        <v/>
      </c>
      <c r="BD318" s="35" t="str">
        <f t="shared" si="121"/>
        <v>无</v>
      </c>
      <c r="BE318" s="35" t="str">
        <f>IFERROR(LOOKUP(1,-FIND({"创始会员","国际领袖课程","国内领袖课程","1期秒杀","游学免费读","买三送二","2折秒杀"},AB318),{"创始会员","国际领袖课程","国内领袖课程","1期秒杀","游学免费读","买三送二","2折秒杀"}),"")</f>
        <v/>
      </c>
      <c r="BH318" s="27">
        <v>42552</v>
      </c>
    </row>
    <row r="319" spans="1:60" ht="15" customHeight="1">
      <c r="A319" s="31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08"/>
      <c r="M319" s="208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35" t="str">
        <f t="shared" si="98"/>
        <v/>
      </c>
      <c r="AD319" s="36">
        <f t="shared" si="99"/>
        <v>0</v>
      </c>
      <c r="AE319" s="35" t="str">
        <f t="shared" si="100"/>
        <v/>
      </c>
      <c r="AF319" s="24"/>
      <c r="AG319" s="40">
        <f t="shared" si="101"/>
        <v>0</v>
      </c>
      <c r="AH319" s="36">
        <f t="shared" si="102"/>
        <v>0</v>
      </c>
      <c r="AI319" s="36">
        <f t="shared" si="103"/>
        <v>0</v>
      </c>
      <c r="AJ319" s="35" t="str">
        <f t="shared" si="104"/>
        <v/>
      </c>
      <c r="AK319" s="35" t="str">
        <f t="shared" si="105"/>
        <v/>
      </c>
      <c r="AL319" s="35" t="str">
        <f t="shared" si="106"/>
        <v/>
      </c>
      <c r="AM319" s="35" t="str">
        <f t="shared" si="107"/>
        <v/>
      </c>
      <c r="AN319" s="35" t="str">
        <f t="shared" si="108"/>
        <v/>
      </c>
      <c r="AO319" s="35" t="str">
        <f t="shared" si="109"/>
        <v/>
      </c>
      <c r="AP319" s="35" t="str">
        <f>IF(AJ319="","",VLOOKUP(AN319,[1]Sheet11!E:F,2,0))</f>
        <v/>
      </c>
      <c r="AQ319" s="35" t="str">
        <f>IF(AO319="拼单会员","5年",IF(AJ319="","",VLOOKUP(AM319&amp;AP319,[1]Sheet11!$J$3:$K$17,2)))</f>
        <v/>
      </c>
      <c r="AR319" s="35" t="str">
        <f t="shared" si="110"/>
        <v/>
      </c>
      <c r="AS319" s="35" t="str">
        <f t="shared" si="111"/>
        <v/>
      </c>
      <c r="AT319" s="35" t="str">
        <f t="shared" si="112"/>
        <v/>
      </c>
      <c r="AU319" s="35" t="str">
        <f t="shared" si="113"/>
        <v/>
      </c>
      <c r="AV319" s="35" t="str">
        <f t="shared" si="114"/>
        <v/>
      </c>
      <c r="AW319" s="35" t="str">
        <f t="shared" si="115"/>
        <v/>
      </c>
      <c r="AX319" s="35" t="str">
        <f t="shared" si="116"/>
        <v/>
      </c>
      <c r="AY319" s="35" t="str">
        <f>IF(SUMIF('7-市场业绩'!F:F,AC319,'7-市场业绩'!I:I)&gt;0,"学习卡","老结算")</f>
        <v>老结算</v>
      </c>
      <c r="AZ319" s="35" t="str">
        <f t="shared" si="117"/>
        <v/>
      </c>
      <c r="BA319" s="35" t="str">
        <f t="shared" si="118"/>
        <v>无</v>
      </c>
      <c r="BB319" s="35" t="str">
        <f t="shared" si="119"/>
        <v/>
      </c>
      <c r="BC319" s="35" t="str">
        <f t="shared" si="120"/>
        <v/>
      </c>
      <c r="BD319" s="35" t="str">
        <f t="shared" si="121"/>
        <v>无</v>
      </c>
      <c r="BE319" s="35" t="str">
        <f>IFERROR(LOOKUP(1,-FIND({"创始会员","国际领袖课程","国内领袖课程","1期秒杀","游学免费读","买三送二","2折秒杀"},AB319),{"创始会员","国际领袖课程","国内领袖课程","1期秒杀","游学免费读","买三送二","2折秒杀"}),"")</f>
        <v/>
      </c>
      <c r="BH319" s="27">
        <v>42552</v>
      </c>
    </row>
    <row r="320" spans="1:60" ht="15" customHeight="1">
      <c r="A320" s="31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08"/>
      <c r="M320" s="208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35" t="str">
        <f t="shared" si="98"/>
        <v/>
      </c>
      <c r="AD320" s="36">
        <f t="shared" si="99"/>
        <v>0</v>
      </c>
      <c r="AE320" s="35" t="str">
        <f t="shared" si="100"/>
        <v/>
      </c>
      <c r="AF320" s="24"/>
      <c r="AG320" s="40">
        <f t="shared" si="101"/>
        <v>0</v>
      </c>
      <c r="AH320" s="36">
        <f t="shared" si="102"/>
        <v>0</v>
      </c>
      <c r="AI320" s="36">
        <f t="shared" si="103"/>
        <v>0</v>
      </c>
      <c r="AJ320" s="35" t="str">
        <f t="shared" si="104"/>
        <v/>
      </c>
      <c r="AK320" s="35" t="str">
        <f t="shared" si="105"/>
        <v/>
      </c>
      <c r="AL320" s="35" t="str">
        <f t="shared" si="106"/>
        <v/>
      </c>
      <c r="AM320" s="35" t="str">
        <f t="shared" si="107"/>
        <v/>
      </c>
      <c r="AN320" s="35" t="str">
        <f t="shared" si="108"/>
        <v/>
      </c>
      <c r="AO320" s="35" t="str">
        <f t="shared" si="109"/>
        <v/>
      </c>
      <c r="AP320" s="35" t="str">
        <f>IF(AJ320="","",VLOOKUP(AN320,[1]Sheet11!E:F,2,0))</f>
        <v/>
      </c>
      <c r="AQ320" s="35" t="str">
        <f>IF(AO320="拼单会员","5年",IF(AJ320="","",VLOOKUP(AM320&amp;AP320,[1]Sheet11!$J$3:$K$17,2)))</f>
        <v/>
      </c>
      <c r="AR320" s="35" t="str">
        <f t="shared" si="110"/>
        <v/>
      </c>
      <c r="AS320" s="35" t="str">
        <f t="shared" si="111"/>
        <v/>
      </c>
      <c r="AT320" s="35" t="str">
        <f t="shared" si="112"/>
        <v/>
      </c>
      <c r="AU320" s="35" t="str">
        <f t="shared" si="113"/>
        <v/>
      </c>
      <c r="AV320" s="35" t="str">
        <f t="shared" si="114"/>
        <v/>
      </c>
      <c r="AW320" s="35" t="str">
        <f t="shared" si="115"/>
        <v/>
      </c>
      <c r="AX320" s="35" t="str">
        <f t="shared" si="116"/>
        <v/>
      </c>
      <c r="AY320" s="35" t="str">
        <f>IF(SUMIF('7-市场业绩'!F:F,AC320,'7-市场业绩'!I:I)&gt;0,"学习卡","老结算")</f>
        <v>老结算</v>
      </c>
      <c r="AZ320" s="35" t="str">
        <f t="shared" si="117"/>
        <v/>
      </c>
      <c r="BA320" s="35" t="str">
        <f t="shared" si="118"/>
        <v>无</v>
      </c>
      <c r="BB320" s="35" t="str">
        <f t="shared" si="119"/>
        <v/>
      </c>
      <c r="BC320" s="35" t="str">
        <f t="shared" si="120"/>
        <v/>
      </c>
      <c r="BD320" s="35" t="str">
        <f t="shared" si="121"/>
        <v>无</v>
      </c>
      <c r="BE320" s="35" t="str">
        <f>IFERROR(LOOKUP(1,-FIND({"创始会员","国际领袖课程","国内领袖课程","1期秒杀","游学免费读","买三送二","2折秒杀"},AB320),{"创始会员","国际领袖课程","国内领袖课程","1期秒杀","游学免费读","买三送二","2折秒杀"}),"")</f>
        <v/>
      </c>
      <c r="BH320" s="27">
        <v>42552</v>
      </c>
    </row>
    <row r="321" spans="1:60" ht="15" customHeight="1">
      <c r="A321" s="31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08"/>
      <c r="M321" s="208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35" t="str">
        <f t="shared" si="98"/>
        <v/>
      </c>
      <c r="AD321" s="36">
        <f t="shared" si="99"/>
        <v>0</v>
      </c>
      <c r="AE321" s="35" t="str">
        <f t="shared" si="100"/>
        <v/>
      </c>
      <c r="AF321" s="24"/>
      <c r="AG321" s="40">
        <f t="shared" si="101"/>
        <v>0</v>
      </c>
      <c r="AH321" s="36">
        <f t="shared" si="102"/>
        <v>0</v>
      </c>
      <c r="AI321" s="36">
        <f t="shared" si="103"/>
        <v>0</v>
      </c>
      <c r="AJ321" s="35" t="str">
        <f t="shared" si="104"/>
        <v/>
      </c>
      <c r="AK321" s="35" t="str">
        <f t="shared" si="105"/>
        <v/>
      </c>
      <c r="AL321" s="35" t="str">
        <f t="shared" si="106"/>
        <v/>
      </c>
      <c r="AM321" s="35" t="str">
        <f t="shared" si="107"/>
        <v/>
      </c>
      <c r="AN321" s="35" t="str">
        <f t="shared" si="108"/>
        <v/>
      </c>
      <c r="AO321" s="35" t="str">
        <f t="shared" si="109"/>
        <v/>
      </c>
      <c r="AP321" s="35" t="str">
        <f>IF(AJ321="","",VLOOKUP(AN321,[1]Sheet11!E:F,2,0))</f>
        <v/>
      </c>
      <c r="AQ321" s="35" t="str">
        <f>IF(AO321="拼单会员","5年",IF(AJ321="","",VLOOKUP(AM321&amp;AP321,[1]Sheet11!$J$3:$K$17,2)))</f>
        <v/>
      </c>
      <c r="AR321" s="35" t="str">
        <f t="shared" si="110"/>
        <v/>
      </c>
      <c r="AS321" s="35" t="str">
        <f t="shared" si="111"/>
        <v/>
      </c>
      <c r="AT321" s="35" t="str">
        <f t="shared" si="112"/>
        <v/>
      </c>
      <c r="AU321" s="35" t="str">
        <f t="shared" si="113"/>
        <v/>
      </c>
      <c r="AV321" s="35" t="str">
        <f t="shared" si="114"/>
        <v/>
      </c>
      <c r="AW321" s="35" t="str">
        <f t="shared" si="115"/>
        <v/>
      </c>
      <c r="AX321" s="35" t="str">
        <f t="shared" si="116"/>
        <v/>
      </c>
      <c r="AY321" s="35" t="str">
        <f>IF(SUMIF('7-市场业绩'!F:F,AC321,'7-市场业绩'!I:I)&gt;0,"学习卡","老结算")</f>
        <v>老结算</v>
      </c>
      <c r="AZ321" s="35" t="str">
        <f t="shared" si="117"/>
        <v/>
      </c>
      <c r="BA321" s="35" t="str">
        <f t="shared" si="118"/>
        <v>无</v>
      </c>
      <c r="BB321" s="35" t="str">
        <f t="shared" si="119"/>
        <v/>
      </c>
      <c r="BC321" s="35" t="str">
        <f t="shared" si="120"/>
        <v/>
      </c>
      <c r="BD321" s="35" t="str">
        <f t="shared" si="121"/>
        <v>无</v>
      </c>
      <c r="BE321" s="35" t="str">
        <f>IFERROR(LOOKUP(1,-FIND({"创始会员","国际领袖课程","国内领袖课程","1期秒杀","游学免费读","买三送二","2折秒杀"},AB321),{"创始会员","国际领袖课程","国内领袖课程","1期秒杀","游学免费读","买三送二","2折秒杀"}),"")</f>
        <v/>
      </c>
      <c r="BH321" s="27">
        <v>42552</v>
      </c>
    </row>
    <row r="322" spans="1:60" ht="15" customHeight="1">
      <c r="A322" s="31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08"/>
      <c r="M322" s="208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35" t="str">
        <f t="shared" si="98"/>
        <v/>
      </c>
      <c r="AD322" s="36">
        <f t="shared" si="99"/>
        <v>0</v>
      </c>
      <c r="AE322" s="35" t="str">
        <f t="shared" si="100"/>
        <v/>
      </c>
      <c r="AF322" s="24"/>
      <c r="AG322" s="40">
        <f t="shared" si="101"/>
        <v>0</v>
      </c>
      <c r="AH322" s="36">
        <f t="shared" si="102"/>
        <v>0</v>
      </c>
      <c r="AI322" s="36">
        <f t="shared" si="103"/>
        <v>0</v>
      </c>
      <c r="AJ322" s="35" t="str">
        <f t="shared" si="104"/>
        <v/>
      </c>
      <c r="AK322" s="35" t="str">
        <f t="shared" si="105"/>
        <v/>
      </c>
      <c r="AL322" s="35" t="str">
        <f t="shared" si="106"/>
        <v/>
      </c>
      <c r="AM322" s="35" t="str">
        <f t="shared" si="107"/>
        <v/>
      </c>
      <c r="AN322" s="35" t="str">
        <f t="shared" si="108"/>
        <v/>
      </c>
      <c r="AO322" s="35" t="str">
        <f t="shared" si="109"/>
        <v/>
      </c>
      <c r="AP322" s="35" t="str">
        <f>IF(AJ322="","",VLOOKUP(AN322,[1]Sheet11!E:F,2,0))</f>
        <v/>
      </c>
      <c r="AQ322" s="35" t="str">
        <f>IF(AO322="拼单会员","5年",IF(AJ322="","",VLOOKUP(AM322&amp;AP322,[1]Sheet11!$J$3:$K$17,2)))</f>
        <v/>
      </c>
      <c r="AR322" s="35" t="str">
        <f t="shared" si="110"/>
        <v/>
      </c>
      <c r="AS322" s="35" t="str">
        <f t="shared" si="111"/>
        <v/>
      </c>
      <c r="AT322" s="35" t="str">
        <f t="shared" si="112"/>
        <v/>
      </c>
      <c r="AU322" s="35" t="str">
        <f t="shared" si="113"/>
        <v/>
      </c>
      <c r="AV322" s="35" t="str">
        <f t="shared" si="114"/>
        <v/>
      </c>
      <c r="AW322" s="35" t="str">
        <f t="shared" si="115"/>
        <v/>
      </c>
      <c r="AX322" s="35" t="str">
        <f t="shared" si="116"/>
        <v/>
      </c>
      <c r="AY322" s="35" t="str">
        <f>IF(SUMIF('7-市场业绩'!F:F,AC322,'7-市场业绩'!I:I)&gt;0,"学习卡","老结算")</f>
        <v>老结算</v>
      </c>
      <c r="AZ322" s="35" t="str">
        <f t="shared" si="117"/>
        <v/>
      </c>
      <c r="BA322" s="35" t="str">
        <f t="shared" si="118"/>
        <v>无</v>
      </c>
      <c r="BB322" s="35" t="str">
        <f t="shared" si="119"/>
        <v/>
      </c>
      <c r="BC322" s="35" t="str">
        <f t="shared" si="120"/>
        <v/>
      </c>
      <c r="BD322" s="35" t="str">
        <f t="shared" si="121"/>
        <v>无</v>
      </c>
      <c r="BE322" s="35" t="str">
        <f>IFERROR(LOOKUP(1,-FIND({"创始会员","国际领袖课程","国内领袖课程","1期秒杀","游学免费读","买三送二","2折秒杀"},AB322),{"创始会员","国际领袖课程","国内领袖课程","1期秒杀","游学免费读","买三送二","2折秒杀"}),"")</f>
        <v/>
      </c>
      <c r="BH322" s="27">
        <v>42552</v>
      </c>
    </row>
    <row r="323" spans="1:60" ht="15" customHeight="1">
      <c r="A323" s="31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08"/>
      <c r="M323" s="208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35" t="str">
        <f t="shared" ref="AC323:AC386" si="122">SUBSTITUTE(SUBSTITUTE(SUBSTITUTE(SUBSTITUTE(SUBSTITUTE(SUBSTITUTE(AA323,"(主签单人)",""),"(03-客户接待员)",""),"（金牌）",""),"（会员学员）",""),"金牌",""),"金牌学员","")</f>
        <v/>
      </c>
      <c r="AD323" s="36">
        <f t="shared" ref="AD323:AD386" si="123">IFERROR(VALUE(MID(H323,FIND("(",H323)+1,FIND(")",H323)-FIND("(",H323)-2)),0)</f>
        <v>0</v>
      </c>
      <c r="AE323" s="35" t="str">
        <f t="shared" ref="AE323:AE386" si="124">IF(AJ323="","",MID(AB323,FIND("@",SUBSTITUTE(AB323,"／","@",6))+5,FIND("@",SUBSTITUTE(AB323,"／","@",7))-FIND("@",SUBSTITUTE(AB323,"／","@",6))-5))</f>
        <v/>
      </c>
      <c r="AF323" s="24"/>
      <c r="AG323" s="40">
        <f t="shared" ref="AG323:AG386" si="125">IFERROR(VALUE(MID(AB323,FIND("@",SUBSTITUTE(AB323,"：","@",1))+1,FIND("@",SUBSTITUTE(AB323,"）","@",1))-FIND("@",SUBSTITUTE(AB323,"：","@",1))-1)),0)</f>
        <v>0</v>
      </c>
      <c r="AH323" s="36">
        <f t="shared" ref="AH323:AH386" si="126">IFERROR(IF(AND(IFERROR(FIND("预缴定金",AB323),0)=0,H323=""),M323,VALUE(MID(AB323,FIND("@",SUBSTITUTE(AB323,"：","@",2))+1,FIND("@",SUBSTITUTE(AB323,"）","@",2))-FIND("@",SUBSTITUTE(AB323,"：","@",2))-1))),0)</f>
        <v>0</v>
      </c>
      <c r="AI323" s="36">
        <f t="shared" ref="AI323:AI386" si="127">M323-AH323</f>
        <v>0</v>
      </c>
      <c r="AJ323" s="35" t="str">
        <f t="shared" ref="AJ323:AJ386" si="128">IF(OR(V323="退费",V323="结转",W323="",W323="结转学费",W323="老带新返现"),"",IF(OR(AI323&lt;=0,AND(IFERROR(FIND("预缴定金",AB323),0)=0,H323="")),"",LEFT(AB323,FIND("／",AB323)-1)))</f>
        <v/>
      </c>
      <c r="AK323" s="35" t="str">
        <f t="shared" ref="AK323:AK386" si="129">IF(AJ323="","",LEFT(AB323,2))</f>
        <v/>
      </c>
      <c r="AL323" s="35" t="str">
        <f t="shared" ref="AL323:AL386" si="130">IF(AJ323="","",MID(AB323,3,2))</f>
        <v/>
      </c>
      <c r="AM323" s="35" t="str">
        <f t="shared" ref="AM323:AM386" si="131">IF(AJ323="","",MID(AB323,5,2))</f>
        <v/>
      </c>
      <c r="AN323" s="35" t="str">
        <f t="shared" ref="AN323:AN386" si="132">IF(AJ323="","",MIDB(AJ323,SEARCHB("?",AJ323),2*LEN(AJ323)-LENB(AJ323)+2))</f>
        <v/>
      </c>
      <c r="AO323" s="35" t="str">
        <f t="shared" ref="AO323:AO386" si="133">IF(AJ323="","",RIGHT(MIDB(AJ323,SEARCHB("?",AJ323),20),LENB(MIDB(AJ323,SEARCHB("?",AJ323),20))-LEN(MIDB(AJ323,SEARCHB("?",AJ323),20))-1))</f>
        <v/>
      </c>
      <c r="AP323" s="35" t="str">
        <f>IF(AJ323="","",VLOOKUP(AN323,[1]Sheet11!E:F,2,0))</f>
        <v/>
      </c>
      <c r="AQ323" s="35" t="str">
        <f>IF(AO323="拼单会员","5年",IF(AJ323="","",VLOOKUP(AM323&amp;AP323,[1]Sheet11!$J$3:$K$17,2)))</f>
        <v/>
      </c>
      <c r="AR323" s="35" t="str">
        <f t="shared" ref="AR323:AR386" si="134">IF(AJ323="","",VLOOKUP(AO323,BP:BQ,2,0))</f>
        <v/>
      </c>
      <c r="AS323" s="35" t="str">
        <f t="shared" ref="AS323:AS386" si="135">IF(AJ323="","",MID(AB323,FIND("@",SUBSTITUTE(AB323,"／","@",5))+8,10))</f>
        <v/>
      </c>
      <c r="AT323" s="35" t="str">
        <f t="shared" ref="AT323:AT386" si="136">IF(AJ323="","",IF(AK323="新生","新生",IF((AS323-$BH$2)&gt;0,"1年追补","老生")))</f>
        <v/>
      </c>
      <c r="AU323" s="35" t="str">
        <f t="shared" ref="AU323:AU386" si="137">IF(AJ323="","",IF(OR(AT323="新生",AT323="1年追补"),"新生","老生"))</f>
        <v/>
      </c>
      <c r="AV323" s="35" t="str">
        <f t="shared" ref="AV323:AV386" si="138">IF(AJ323="","",IF(AND(BE323="1期秒杀",AK323="新生"),"1期秒杀",IF(AND(BE323="1期秒杀",AT323="1年追补"),"1期秒杀",IF(AND(BE323="游学免费读",AK323="新生"),"游学免费读",IF(AND(BE323="游学免费读",AT323="1年追补"),"游学免费读",IF(AND(BE323="买三送二",AK323="新生"),"买三送二",IF(AND(BE323="买三送二",AT323="1年追补"),"买三送二",IF(AND(BE323="2折秒杀",AK323="新生"),"新生小学国际班1年",IF(AND(BE323="2折秒杀",AT323="1年追补"),"新生小学国际班1年",IF(OR(BE323="国际领袖课程",BE323="国内领袖课程"),BE323,IF(AND(BE323="创始会员",AU323="老生",AR323="游学会员"),"老生创始会员游学会员",IF(AND(AR323="国际班",AU323="新生"),AU323&amp;AM323&amp;AR323&amp;AQ323,AU323&amp;AR323))))))))))))</f>
        <v/>
      </c>
      <c r="AW323" s="35" t="str">
        <f t="shared" ref="AW323:AW386" si="139">IF(AJ323="","",VLOOKUP(AO323,BP:BR,3,0))</f>
        <v/>
      </c>
      <c r="AX323" s="35" t="str">
        <f t="shared" ref="AX323:AX386" si="140">AT323&amp;AW323</f>
        <v/>
      </c>
      <c r="AY323" s="35" t="str">
        <f>IF(SUMIF('7-市场业绩'!F:F,AC323,'7-市场业绩'!I:I)&gt;0,"学习卡","老结算")</f>
        <v>老结算</v>
      </c>
      <c r="AZ323" s="35" t="str">
        <f t="shared" ref="AZ323:AZ386" si="141">IF(AY323="学习卡",AV323,AX323)</f>
        <v/>
      </c>
      <c r="BA323" s="35" t="str">
        <f t="shared" ref="BA323:BA386" si="142">IFERROR(MID(AB323,FIND("@",SUBSTITUTE(AB323,"／","@",3))+6,FIND("@",SUBSTITUTE(AB323,"／","@",4))-FIND("@",SUBSTITUTE(AB323,"／","@",3))-6),"无")</f>
        <v>无</v>
      </c>
      <c r="BB323" s="35" t="str">
        <f t="shared" ref="BB323:BB386" si="143">IFERROR(MID(AB323,FIND("@",SUBSTITUTE(AB323,"：","@",6))+1,FIND("@",SUBSTITUTE(AB323,"-","@",8))-FIND("@",SUBSTITUTE(AB323,"：","@",6))-1),"")</f>
        <v/>
      </c>
      <c r="BC323" s="35" t="str">
        <f t="shared" ref="BC323:BC386" si="144">IFERROR(MID(AB323,FIND("@",SUBSTITUTE(AB323,"：","@",6))+1,FIND("@",SUBSTITUTE(AB323,"-","@",8))-FIND("@",SUBSTITUTE(AB323,"：","@",6))-1),"")</f>
        <v/>
      </c>
      <c r="BD323" s="35" t="str">
        <f t="shared" ref="BD323:BD386" si="145">IFERROR(MID(AB323,FIND("@",SUBSTITUTE(AB323,"：","@",4))+1,FIND("@",SUBSTITUTE(AB323,"）","@",6))-FIND("@",SUBSTITUTE(AB323,"：","@",4))-1),"无")</f>
        <v>无</v>
      </c>
      <c r="BE323" s="35" t="str">
        <f>IFERROR(LOOKUP(1,-FIND({"创始会员","国际领袖课程","国内领袖课程","1期秒杀","游学免费读","买三送二","2折秒杀"},AB323),{"创始会员","国际领袖课程","国内领袖课程","1期秒杀","游学免费读","买三送二","2折秒杀"}),"")</f>
        <v/>
      </c>
      <c r="BH323" s="27">
        <v>42552</v>
      </c>
    </row>
    <row r="324" spans="1:60" ht="15" customHeight="1">
      <c r="A324" s="31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08"/>
      <c r="M324" s="208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35" t="str">
        <f t="shared" si="122"/>
        <v/>
      </c>
      <c r="AD324" s="36">
        <f t="shared" si="123"/>
        <v>0</v>
      </c>
      <c r="AE324" s="35" t="str">
        <f t="shared" si="124"/>
        <v/>
      </c>
      <c r="AF324" s="24"/>
      <c r="AG324" s="40">
        <f t="shared" si="125"/>
        <v>0</v>
      </c>
      <c r="AH324" s="36">
        <f t="shared" si="126"/>
        <v>0</v>
      </c>
      <c r="AI324" s="36">
        <f t="shared" si="127"/>
        <v>0</v>
      </c>
      <c r="AJ324" s="35" t="str">
        <f t="shared" si="128"/>
        <v/>
      </c>
      <c r="AK324" s="35" t="str">
        <f t="shared" si="129"/>
        <v/>
      </c>
      <c r="AL324" s="35" t="str">
        <f t="shared" si="130"/>
        <v/>
      </c>
      <c r="AM324" s="35" t="str">
        <f t="shared" si="131"/>
        <v/>
      </c>
      <c r="AN324" s="35" t="str">
        <f t="shared" si="132"/>
        <v/>
      </c>
      <c r="AO324" s="35" t="str">
        <f t="shared" si="133"/>
        <v/>
      </c>
      <c r="AP324" s="35" t="str">
        <f>IF(AJ324="","",VLOOKUP(AN324,[1]Sheet11!E:F,2,0))</f>
        <v/>
      </c>
      <c r="AQ324" s="35" t="str">
        <f>IF(AO324="拼单会员","5年",IF(AJ324="","",VLOOKUP(AM324&amp;AP324,[1]Sheet11!$J$3:$K$17,2)))</f>
        <v/>
      </c>
      <c r="AR324" s="35" t="str">
        <f t="shared" si="134"/>
        <v/>
      </c>
      <c r="AS324" s="35" t="str">
        <f t="shared" si="135"/>
        <v/>
      </c>
      <c r="AT324" s="35" t="str">
        <f t="shared" si="136"/>
        <v/>
      </c>
      <c r="AU324" s="35" t="str">
        <f t="shared" si="137"/>
        <v/>
      </c>
      <c r="AV324" s="35" t="str">
        <f t="shared" si="138"/>
        <v/>
      </c>
      <c r="AW324" s="35" t="str">
        <f t="shared" si="139"/>
        <v/>
      </c>
      <c r="AX324" s="35" t="str">
        <f t="shared" si="140"/>
        <v/>
      </c>
      <c r="AY324" s="35" t="str">
        <f>IF(SUMIF('7-市场业绩'!F:F,AC324,'7-市场业绩'!I:I)&gt;0,"学习卡","老结算")</f>
        <v>老结算</v>
      </c>
      <c r="AZ324" s="35" t="str">
        <f t="shared" si="141"/>
        <v/>
      </c>
      <c r="BA324" s="35" t="str">
        <f t="shared" si="142"/>
        <v>无</v>
      </c>
      <c r="BB324" s="35" t="str">
        <f t="shared" si="143"/>
        <v/>
      </c>
      <c r="BC324" s="35" t="str">
        <f t="shared" si="144"/>
        <v/>
      </c>
      <c r="BD324" s="35" t="str">
        <f t="shared" si="145"/>
        <v>无</v>
      </c>
      <c r="BE324" s="35" t="str">
        <f>IFERROR(LOOKUP(1,-FIND({"创始会员","国际领袖课程","国内领袖课程","1期秒杀","游学免费读","买三送二","2折秒杀"},AB324),{"创始会员","国际领袖课程","国内领袖课程","1期秒杀","游学免费读","买三送二","2折秒杀"}),"")</f>
        <v/>
      </c>
      <c r="BH324" s="27">
        <v>42552</v>
      </c>
    </row>
    <row r="325" spans="1:60" ht="15" customHeight="1">
      <c r="A325" s="31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08"/>
      <c r="M325" s="208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35" t="str">
        <f t="shared" si="122"/>
        <v/>
      </c>
      <c r="AD325" s="36">
        <f t="shared" si="123"/>
        <v>0</v>
      </c>
      <c r="AE325" s="35" t="str">
        <f t="shared" si="124"/>
        <v/>
      </c>
      <c r="AF325" s="24"/>
      <c r="AG325" s="40">
        <f t="shared" si="125"/>
        <v>0</v>
      </c>
      <c r="AH325" s="36">
        <f t="shared" si="126"/>
        <v>0</v>
      </c>
      <c r="AI325" s="36">
        <f t="shared" si="127"/>
        <v>0</v>
      </c>
      <c r="AJ325" s="35" t="str">
        <f t="shared" si="128"/>
        <v/>
      </c>
      <c r="AK325" s="35" t="str">
        <f t="shared" si="129"/>
        <v/>
      </c>
      <c r="AL325" s="35" t="str">
        <f t="shared" si="130"/>
        <v/>
      </c>
      <c r="AM325" s="35" t="str">
        <f t="shared" si="131"/>
        <v/>
      </c>
      <c r="AN325" s="35" t="str">
        <f t="shared" si="132"/>
        <v/>
      </c>
      <c r="AO325" s="35" t="str">
        <f t="shared" si="133"/>
        <v/>
      </c>
      <c r="AP325" s="35" t="str">
        <f>IF(AJ325="","",VLOOKUP(AN325,[1]Sheet11!E:F,2,0))</f>
        <v/>
      </c>
      <c r="AQ325" s="35" t="str">
        <f>IF(AO325="拼单会员","5年",IF(AJ325="","",VLOOKUP(AM325&amp;AP325,[1]Sheet11!$J$3:$K$17,2)))</f>
        <v/>
      </c>
      <c r="AR325" s="35" t="str">
        <f t="shared" si="134"/>
        <v/>
      </c>
      <c r="AS325" s="35" t="str">
        <f t="shared" si="135"/>
        <v/>
      </c>
      <c r="AT325" s="35" t="str">
        <f t="shared" si="136"/>
        <v/>
      </c>
      <c r="AU325" s="35" t="str">
        <f t="shared" si="137"/>
        <v/>
      </c>
      <c r="AV325" s="35" t="str">
        <f t="shared" si="138"/>
        <v/>
      </c>
      <c r="AW325" s="35" t="str">
        <f t="shared" si="139"/>
        <v/>
      </c>
      <c r="AX325" s="35" t="str">
        <f t="shared" si="140"/>
        <v/>
      </c>
      <c r="AY325" s="35" t="str">
        <f>IF(SUMIF('7-市场业绩'!F:F,AC325,'7-市场业绩'!I:I)&gt;0,"学习卡","老结算")</f>
        <v>老结算</v>
      </c>
      <c r="AZ325" s="35" t="str">
        <f t="shared" si="141"/>
        <v/>
      </c>
      <c r="BA325" s="35" t="str">
        <f t="shared" si="142"/>
        <v>无</v>
      </c>
      <c r="BB325" s="35" t="str">
        <f t="shared" si="143"/>
        <v/>
      </c>
      <c r="BC325" s="35" t="str">
        <f t="shared" si="144"/>
        <v/>
      </c>
      <c r="BD325" s="35" t="str">
        <f t="shared" si="145"/>
        <v>无</v>
      </c>
      <c r="BE325" s="35" t="str">
        <f>IFERROR(LOOKUP(1,-FIND({"创始会员","国际领袖课程","国内领袖课程","1期秒杀","游学免费读","买三送二","2折秒杀"},AB325),{"创始会员","国际领袖课程","国内领袖课程","1期秒杀","游学免费读","买三送二","2折秒杀"}),"")</f>
        <v/>
      </c>
      <c r="BH325" s="27">
        <v>42552</v>
      </c>
    </row>
    <row r="326" spans="1:60" ht="15" customHeight="1">
      <c r="A326" s="31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08"/>
      <c r="M326" s="208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35" t="str">
        <f t="shared" si="122"/>
        <v/>
      </c>
      <c r="AD326" s="36">
        <f t="shared" si="123"/>
        <v>0</v>
      </c>
      <c r="AE326" s="35" t="str">
        <f t="shared" si="124"/>
        <v/>
      </c>
      <c r="AF326" s="24"/>
      <c r="AG326" s="40">
        <f t="shared" si="125"/>
        <v>0</v>
      </c>
      <c r="AH326" s="36">
        <f t="shared" si="126"/>
        <v>0</v>
      </c>
      <c r="AI326" s="36">
        <f t="shared" si="127"/>
        <v>0</v>
      </c>
      <c r="AJ326" s="35" t="str">
        <f t="shared" si="128"/>
        <v/>
      </c>
      <c r="AK326" s="35" t="str">
        <f t="shared" si="129"/>
        <v/>
      </c>
      <c r="AL326" s="35" t="str">
        <f t="shared" si="130"/>
        <v/>
      </c>
      <c r="AM326" s="35" t="str">
        <f t="shared" si="131"/>
        <v/>
      </c>
      <c r="AN326" s="35" t="str">
        <f t="shared" si="132"/>
        <v/>
      </c>
      <c r="AO326" s="35" t="str">
        <f t="shared" si="133"/>
        <v/>
      </c>
      <c r="AP326" s="35" t="str">
        <f>IF(AJ326="","",VLOOKUP(AN326,[1]Sheet11!E:F,2,0))</f>
        <v/>
      </c>
      <c r="AQ326" s="35" t="str">
        <f>IF(AO326="拼单会员","5年",IF(AJ326="","",VLOOKUP(AM326&amp;AP326,[1]Sheet11!$J$3:$K$17,2)))</f>
        <v/>
      </c>
      <c r="AR326" s="35" t="str">
        <f t="shared" si="134"/>
        <v/>
      </c>
      <c r="AS326" s="35" t="str">
        <f t="shared" si="135"/>
        <v/>
      </c>
      <c r="AT326" s="35" t="str">
        <f t="shared" si="136"/>
        <v/>
      </c>
      <c r="AU326" s="35" t="str">
        <f t="shared" si="137"/>
        <v/>
      </c>
      <c r="AV326" s="35" t="str">
        <f t="shared" si="138"/>
        <v/>
      </c>
      <c r="AW326" s="35" t="str">
        <f t="shared" si="139"/>
        <v/>
      </c>
      <c r="AX326" s="35" t="str">
        <f t="shared" si="140"/>
        <v/>
      </c>
      <c r="AY326" s="35" t="str">
        <f>IF(SUMIF('7-市场业绩'!F:F,AC326,'7-市场业绩'!I:I)&gt;0,"学习卡","老结算")</f>
        <v>老结算</v>
      </c>
      <c r="AZ326" s="35" t="str">
        <f t="shared" si="141"/>
        <v/>
      </c>
      <c r="BA326" s="35" t="str">
        <f t="shared" si="142"/>
        <v>无</v>
      </c>
      <c r="BB326" s="35" t="str">
        <f t="shared" si="143"/>
        <v/>
      </c>
      <c r="BC326" s="35" t="str">
        <f t="shared" si="144"/>
        <v/>
      </c>
      <c r="BD326" s="35" t="str">
        <f t="shared" si="145"/>
        <v>无</v>
      </c>
      <c r="BE326" s="35" t="str">
        <f>IFERROR(LOOKUP(1,-FIND({"创始会员","国际领袖课程","国内领袖课程","1期秒杀","游学免费读","买三送二","2折秒杀"},AB326),{"创始会员","国际领袖课程","国内领袖课程","1期秒杀","游学免费读","买三送二","2折秒杀"}),"")</f>
        <v/>
      </c>
      <c r="BH326" s="27">
        <v>42552</v>
      </c>
    </row>
    <row r="327" spans="1:60" ht="15" customHeight="1">
      <c r="A327" s="31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08"/>
      <c r="M327" s="208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35" t="str">
        <f t="shared" si="122"/>
        <v/>
      </c>
      <c r="AD327" s="36">
        <f t="shared" si="123"/>
        <v>0</v>
      </c>
      <c r="AE327" s="35" t="str">
        <f t="shared" si="124"/>
        <v/>
      </c>
      <c r="AF327" s="24"/>
      <c r="AG327" s="40">
        <f t="shared" si="125"/>
        <v>0</v>
      </c>
      <c r="AH327" s="36">
        <f t="shared" si="126"/>
        <v>0</v>
      </c>
      <c r="AI327" s="36">
        <f t="shared" si="127"/>
        <v>0</v>
      </c>
      <c r="AJ327" s="35" t="str">
        <f t="shared" si="128"/>
        <v/>
      </c>
      <c r="AK327" s="35" t="str">
        <f t="shared" si="129"/>
        <v/>
      </c>
      <c r="AL327" s="35" t="str">
        <f t="shared" si="130"/>
        <v/>
      </c>
      <c r="AM327" s="35" t="str">
        <f t="shared" si="131"/>
        <v/>
      </c>
      <c r="AN327" s="35" t="str">
        <f t="shared" si="132"/>
        <v/>
      </c>
      <c r="AO327" s="35" t="str">
        <f t="shared" si="133"/>
        <v/>
      </c>
      <c r="AP327" s="35" t="str">
        <f>IF(AJ327="","",VLOOKUP(AN327,[1]Sheet11!E:F,2,0))</f>
        <v/>
      </c>
      <c r="AQ327" s="35" t="str">
        <f>IF(AO327="拼单会员","5年",IF(AJ327="","",VLOOKUP(AM327&amp;AP327,[1]Sheet11!$J$3:$K$17,2)))</f>
        <v/>
      </c>
      <c r="AR327" s="35" t="str">
        <f t="shared" si="134"/>
        <v/>
      </c>
      <c r="AS327" s="35" t="str">
        <f t="shared" si="135"/>
        <v/>
      </c>
      <c r="AT327" s="35" t="str">
        <f t="shared" si="136"/>
        <v/>
      </c>
      <c r="AU327" s="35" t="str">
        <f t="shared" si="137"/>
        <v/>
      </c>
      <c r="AV327" s="35" t="str">
        <f t="shared" si="138"/>
        <v/>
      </c>
      <c r="AW327" s="35" t="str">
        <f t="shared" si="139"/>
        <v/>
      </c>
      <c r="AX327" s="35" t="str">
        <f t="shared" si="140"/>
        <v/>
      </c>
      <c r="AY327" s="35" t="str">
        <f>IF(SUMIF('7-市场业绩'!F:F,AC327,'7-市场业绩'!I:I)&gt;0,"学习卡","老结算")</f>
        <v>老结算</v>
      </c>
      <c r="AZ327" s="35" t="str">
        <f t="shared" si="141"/>
        <v/>
      </c>
      <c r="BA327" s="35" t="str">
        <f t="shared" si="142"/>
        <v>无</v>
      </c>
      <c r="BB327" s="35" t="str">
        <f t="shared" si="143"/>
        <v/>
      </c>
      <c r="BC327" s="35" t="str">
        <f t="shared" si="144"/>
        <v/>
      </c>
      <c r="BD327" s="35" t="str">
        <f t="shared" si="145"/>
        <v>无</v>
      </c>
      <c r="BE327" s="35" t="str">
        <f>IFERROR(LOOKUP(1,-FIND({"创始会员","国际领袖课程","国内领袖课程","1期秒杀","游学免费读","买三送二","2折秒杀"},AB327),{"创始会员","国际领袖课程","国内领袖课程","1期秒杀","游学免费读","买三送二","2折秒杀"}),"")</f>
        <v/>
      </c>
      <c r="BH327" s="27">
        <v>42552</v>
      </c>
    </row>
    <row r="328" spans="1:60" ht="15" customHeight="1">
      <c r="A328" s="31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08"/>
      <c r="M328" s="208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35" t="str">
        <f t="shared" si="122"/>
        <v/>
      </c>
      <c r="AD328" s="36">
        <f t="shared" si="123"/>
        <v>0</v>
      </c>
      <c r="AE328" s="35" t="str">
        <f t="shared" si="124"/>
        <v/>
      </c>
      <c r="AF328" s="24"/>
      <c r="AG328" s="40">
        <f t="shared" si="125"/>
        <v>0</v>
      </c>
      <c r="AH328" s="36">
        <f t="shared" si="126"/>
        <v>0</v>
      </c>
      <c r="AI328" s="36">
        <f t="shared" si="127"/>
        <v>0</v>
      </c>
      <c r="AJ328" s="35" t="str">
        <f t="shared" si="128"/>
        <v/>
      </c>
      <c r="AK328" s="35" t="str">
        <f t="shared" si="129"/>
        <v/>
      </c>
      <c r="AL328" s="35" t="str">
        <f t="shared" si="130"/>
        <v/>
      </c>
      <c r="AM328" s="35" t="str">
        <f t="shared" si="131"/>
        <v/>
      </c>
      <c r="AN328" s="35" t="str">
        <f t="shared" si="132"/>
        <v/>
      </c>
      <c r="AO328" s="35" t="str">
        <f t="shared" si="133"/>
        <v/>
      </c>
      <c r="AP328" s="35" t="str">
        <f>IF(AJ328="","",VLOOKUP(AN328,[1]Sheet11!E:F,2,0))</f>
        <v/>
      </c>
      <c r="AQ328" s="35" t="str">
        <f>IF(AO328="拼单会员","5年",IF(AJ328="","",VLOOKUP(AM328&amp;AP328,[1]Sheet11!$J$3:$K$17,2)))</f>
        <v/>
      </c>
      <c r="AR328" s="35" t="str">
        <f t="shared" si="134"/>
        <v/>
      </c>
      <c r="AS328" s="35" t="str">
        <f t="shared" si="135"/>
        <v/>
      </c>
      <c r="AT328" s="35" t="str">
        <f t="shared" si="136"/>
        <v/>
      </c>
      <c r="AU328" s="35" t="str">
        <f t="shared" si="137"/>
        <v/>
      </c>
      <c r="AV328" s="35" t="str">
        <f t="shared" si="138"/>
        <v/>
      </c>
      <c r="AW328" s="35" t="str">
        <f t="shared" si="139"/>
        <v/>
      </c>
      <c r="AX328" s="35" t="str">
        <f t="shared" si="140"/>
        <v/>
      </c>
      <c r="AY328" s="35" t="str">
        <f>IF(SUMIF('7-市场业绩'!F:F,AC328,'7-市场业绩'!I:I)&gt;0,"学习卡","老结算")</f>
        <v>老结算</v>
      </c>
      <c r="AZ328" s="35" t="str">
        <f t="shared" si="141"/>
        <v/>
      </c>
      <c r="BA328" s="35" t="str">
        <f t="shared" si="142"/>
        <v>无</v>
      </c>
      <c r="BB328" s="35" t="str">
        <f t="shared" si="143"/>
        <v/>
      </c>
      <c r="BC328" s="35" t="str">
        <f t="shared" si="144"/>
        <v/>
      </c>
      <c r="BD328" s="35" t="str">
        <f t="shared" si="145"/>
        <v>无</v>
      </c>
      <c r="BE328" s="35" t="str">
        <f>IFERROR(LOOKUP(1,-FIND({"创始会员","国际领袖课程","国内领袖课程","1期秒杀","游学免费读","买三送二","2折秒杀"},AB328),{"创始会员","国际领袖课程","国内领袖课程","1期秒杀","游学免费读","买三送二","2折秒杀"}),"")</f>
        <v/>
      </c>
      <c r="BH328" s="27">
        <v>42552</v>
      </c>
    </row>
    <row r="329" spans="1:60" ht="15" customHeight="1">
      <c r="A329" s="31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08"/>
      <c r="M329" s="208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35" t="str">
        <f t="shared" si="122"/>
        <v/>
      </c>
      <c r="AD329" s="36">
        <f t="shared" si="123"/>
        <v>0</v>
      </c>
      <c r="AE329" s="35" t="str">
        <f t="shared" si="124"/>
        <v/>
      </c>
      <c r="AF329" s="24"/>
      <c r="AG329" s="40">
        <f t="shared" si="125"/>
        <v>0</v>
      </c>
      <c r="AH329" s="36">
        <f t="shared" si="126"/>
        <v>0</v>
      </c>
      <c r="AI329" s="36">
        <f t="shared" si="127"/>
        <v>0</v>
      </c>
      <c r="AJ329" s="35" t="str">
        <f t="shared" si="128"/>
        <v/>
      </c>
      <c r="AK329" s="35" t="str">
        <f t="shared" si="129"/>
        <v/>
      </c>
      <c r="AL329" s="35" t="str">
        <f t="shared" si="130"/>
        <v/>
      </c>
      <c r="AM329" s="35" t="str">
        <f t="shared" si="131"/>
        <v/>
      </c>
      <c r="AN329" s="35" t="str">
        <f t="shared" si="132"/>
        <v/>
      </c>
      <c r="AO329" s="35" t="str">
        <f t="shared" si="133"/>
        <v/>
      </c>
      <c r="AP329" s="35" t="str">
        <f>IF(AJ329="","",VLOOKUP(AN329,[1]Sheet11!E:F,2,0))</f>
        <v/>
      </c>
      <c r="AQ329" s="35" t="str">
        <f>IF(AO329="拼单会员","5年",IF(AJ329="","",VLOOKUP(AM329&amp;AP329,[1]Sheet11!$J$3:$K$17,2)))</f>
        <v/>
      </c>
      <c r="AR329" s="35" t="str">
        <f t="shared" si="134"/>
        <v/>
      </c>
      <c r="AS329" s="35" t="str">
        <f t="shared" si="135"/>
        <v/>
      </c>
      <c r="AT329" s="35" t="str">
        <f t="shared" si="136"/>
        <v/>
      </c>
      <c r="AU329" s="35" t="str">
        <f t="shared" si="137"/>
        <v/>
      </c>
      <c r="AV329" s="35" t="str">
        <f t="shared" si="138"/>
        <v/>
      </c>
      <c r="AW329" s="35" t="str">
        <f t="shared" si="139"/>
        <v/>
      </c>
      <c r="AX329" s="35" t="str">
        <f t="shared" si="140"/>
        <v/>
      </c>
      <c r="AY329" s="35" t="str">
        <f>IF(SUMIF('7-市场业绩'!F:F,AC329,'7-市场业绩'!I:I)&gt;0,"学习卡","老结算")</f>
        <v>老结算</v>
      </c>
      <c r="AZ329" s="35" t="str">
        <f t="shared" si="141"/>
        <v/>
      </c>
      <c r="BA329" s="35" t="str">
        <f t="shared" si="142"/>
        <v>无</v>
      </c>
      <c r="BB329" s="35" t="str">
        <f t="shared" si="143"/>
        <v/>
      </c>
      <c r="BC329" s="35" t="str">
        <f t="shared" si="144"/>
        <v/>
      </c>
      <c r="BD329" s="35" t="str">
        <f t="shared" si="145"/>
        <v>无</v>
      </c>
      <c r="BE329" s="35" t="str">
        <f>IFERROR(LOOKUP(1,-FIND({"创始会员","国际领袖课程","国内领袖课程","1期秒杀","游学免费读","买三送二","2折秒杀"},AB329),{"创始会员","国际领袖课程","国内领袖课程","1期秒杀","游学免费读","买三送二","2折秒杀"}),"")</f>
        <v/>
      </c>
      <c r="BH329" s="27">
        <v>42552</v>
      </c>
    </row>
    <row r="330" spans="1:60" ht="15" customHeight="1">
      <c r="A330" s="31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08"/>
      <c r="M330" s="208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35" t="str">
        <f t="shared" si="122"/>
        <v/>
      </c>
      <c r="AD330" s="36">
        <f t="shared" si="123"/>
        <v>0</v>
      </c>
      <c r="AE330" s="35" t="str">
        <f t="shared" si="124"/>
        <v/>
      </c>
      <c r="AF330" s="24"/>
      <c r="AG330" s="40">
        <f t="shared" si="125"/>
        <v>0</v>
      </c>
      <c r="AH330" s="36">
        <f t="shared" si="126"/>
        <v>0</v>
      </c>
      <c r="AI330" s="36">
        <f t="shared" si="127"/>
        <v>0</v>
      </c>
      <c r="AJ330" s="35" t="str">
        <f t="shared" si="128"/>
        <v/>
      </c>
      <c r="AK330" s="35" t="str">
        <f t="shared" si="129"/>
        <v/>
      </c>
      <c r="AL330" s="35" t="str">
        <f t="shared" si="130"/>
        <v/>
      </c>
      <c r="AM330" s="35" t="str">
        <f t="shared" si="131"/>
        <v/>
      </c>
      <c r="AN330" s="35" t="str">
        <f t="shared" si="132"/>
        <v/>
      </c>
      <c r="AO330" s="35" t="str">
        <f t="shared" si="133"/>
        <v/>
      </c>
      <c r="AP330" s="35" t="str">
        <f>IF(AJ330="","",VLOOKUP(AN330,[1]Sheet11!E:F,2,0))</f>
        <v/>
      </c>
      <c r="AQ330" s="35" t="str">
        <f>IF(AO330="拼单会员","5年",IF(AJ330="","",VLOOKUP(AM330&amp;AP330,[1]Sheet11!$J$3:$K$17,2)))</f>
        <v/>
      </c>
      <c r="AR330" s="35" t="str">
        <f t="shared" si="134"/>
        <v/>
      </c>
      <c r="AS330" s="35" t="str">
        <f t="shared" si="135"/>
        <v/>
      </c>
      <c r="AT330" s="35" t="str">
        <f t="shared" si="136"/>
        <v/>
      </c>
      <c r="AU330" s="35" t="str">
        <f t="shared" si="137"/>
        <v/>
      </c>
      <c r="AV330" s="35" t="str">
        <f t="shared" si="138"/>
        <v/>
      </c>
      <c r="AW330" s="35" t="str">
        <f t="shared" si="139"/>
        <v/>
      </c>
      <c r="AX330" s="35" t="str">
        <f t="shared" si="140"/>
        <v/>
      </c>
      <c r="AY330" s="35" t="str">
        <f>IF(SUMIF('7-市场业绩'!F:F,AC330,'7-市场业绩'!I:I)&gt;0,"学习卡","老结算")</f>
        <v>老结算</v>
      </c>
      <c r="AZ330" s="35" t="str">
        <f t="shared" si="141"/>
        <v/>
      </c>
      <c r="BA330" s="35" t="str">
        <f t="shared" si="142"/>
        <v>无</v>
      </c>
      <c r="BB330" s="35" t="str">
        <f t="shared" si="143"/>
        <v/>
      </c>
      <c r="BC330" s="35" t="str">
        <f t="shared" si="144"/>
        <v/>
      </c>
      <c r="BD330" s="35" t="str">
        <f t="shared" si="145"/>
        <v>无</v>
      </c>
      <c r="BE330" s="35" t="str">
        <f>IFERROR(LOOKUP(1,-FIND({"创始会员","国际领袖课程","国内领袖课程","1期秒杀","游学免费读","买三送二","2折秒杀"},AB330),{"创始会员","国际领袖课程","国内领袖课程","1期秒杀","游学免费读","买三送二","2折秒杀"}),"")</f>
        <v/>
      </c>
      <c r="BH330" s="27">
        <v>42552</v>
      </c>
    </row>
    <row r="331" spans="1:60" ht="15" customHeight="1">
      <c r="A331" s="31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08"/>
      <c r="M331" s="208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35" t="str">
        <f t="shared" si="122"/>
        <v/>
      </c>
      <c r="AD331" s="36">
        <f t="shared" si="123"/>
        <v>0</v>
      </c>
      <c r="AE331" s="35" t="str">
        <f t="shared" si="124"/>
        <v/>
      </c>
      <c r="AF331" s="24"/>
      <c r="AG331" s="40">
        <f t="shared" si="125"/>
        <v>0</v>
      </c>
      <c r="AH331" s="36">
        <f t="shared" si="126"/>
        <v>0</v>
      </c>
      <c r="AI331" s="36">
        <f t="shared" si="127"/>
        <v>0</v>
      </c>
      <c r="AJ331" s="35" t="str">
        <f t="shared" si="128"/>
        <v/>
      </c>
      <c r="AK331" s="35" t="str">
        <f t="shared" si="129"/>
        <v/>
      </c>
      <c r="AL331" s="35" t="str">
        <f t="shared" si="130"/>
        <v/>
      </c>
      <c r="AM331" s="35" t="str">
        <f t="shared" si="131"/>
        <v/>
      </c>
      <c r="AN331" s="35" t="str">
        <f t="shared" si="132"/>
        <v/>
      </c>
      <c r="AO331" s="35" t="str">
        <f t="shared" si="133"/>
        <v/>
      </c>
      <c r="AP331" s="35" t="str">
        <f>IF(AJ331="","",VLOOKUP(AN331,[1]Sheet11!E:F,2,0))</f>
        <v/>
      </c>
      <c r="AQ331" s="35" t="str">
        <f>IF(AO331="拼单会员","5年",IF(AJ331="","",VLOOKUP(AM331&amp;AP331,[1]Sheet11!$J$3:$K$17,2)))</f>
        <v/>
      </c>
      <c r="AR331" s="35" t="str">
        <f t="shared" si="134"/>
        <v/>
      </c>
      <c r="AS331" s="35" t="str">
        <f t="shared" si="135"/>
        <v/>
      </c>
      <c r="AT331" s="35" t="str">
        <f t="shared" si="136"/>
        <v/>
      </c>
      <c r="AU331" s="35" t="str">
        <f t="shared" si="137"/>
        <v/>
      </c>
      <c r="AV331" s="35" t="str">
        <f t="shared" si="138"/>
        <v/>
      </c>
      <c r="AW331" s="35" t="str">
        <f t="shared" si="139"/>
        <v/>
      </c>
      <c r="AX331" s="35" t="str">
        <f t="shared" si="140"/>
        <v/>
      </c>
      <c r="AY331" s="35" t="str">
        <f>IF(SUMIF('7-市场业绩'!F:F,AC331,'7-市场业绩'!I:I)&gt;0,"学习卡","老结算")</f>
        <v>老结算</v>
      </c>
      <c r="AZ331" s="35" t="str">
        <f t="shared" si="141"/>
        <v/>
      </c>
      <c r="BA331" s="35" t="str">
        <f t="shared" si="142"/>
        <v>无</v>
      </c>
      <c r="BB331" s="35" t="str">
        <f t="shared" si="143"/>
        <v/>
      </c>
      <c r="BC331" s="35" t="str">
        <f t="shared" si="144"/>
        <v/>
      </c>
      <c r="BD331" s="35" t="str">
        <f t="shared" si="145"/>
        <v>无</v>
      </c>
      <c r="BE331" s="35" t="str">
        <f>IFERROR(LOOKUP(1,-FIND({"创始会员","国际领袖课程","国内领袖课程","1期秒杀","游学免费读","买三送二","2折秒杀"},AB331),{"创始会员","国际领袖课程","国内领袖课程","1期秒杀","游学免费读","买三送二","2折秒杀"}),"")</f>
        <v/>
      </c>
      <c r="BH331" s="27">
        <v>42552</v>
      </c>
    </row>
    <row r="332" spans="1:60" ht="15" customHeight="1">
      <c r="A332" s="31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08"/>
      <c r="M332" s="208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35" t="str">
        <f t="shared" si="122"/>
        <v/>
      </c>
      <c r="AD332" s="36">
        <f t="shared" si="123"/>
        <v>0</v>
      </c>
      <c r="AE332" s="35" t="str">
        <f t="shared" si="124"/>
        <v/>
      </c>
      <c r="AF332" s="24"/>
      <c r="AG332" s="40">
        <f t="shared" si="125"/>
        <v>0</v>
      </c>
      <c r="AH332" s="36">
        <f t="shared" si="126"/>
        <v>0</v>
      </c>
      <c r="AI332" s="36">
        <f t="shared" si="127"/>
        <v>0</v>
      </c>
      <c r="AJ332" s="35" t="str">
        <f t="shared" si="128"/>
        <v/>
      </c>
      <c r="AK332" s="35" t="str">
        <f t="shared" si="129"/>
        <v/>
      </c>
      <c r="AL332" s="35" t="str">
        <f t="shared" si="130"/>
        <v/>
      </c>
      <c r="AM332" s="35" t="str">
        <f t="shared" si="131"/>
        <v/>
      </c>
      <c r="AN332" s="35" t="str">
        <f t="shared" si="132"/>
        <v/>
      </c>
      <c r="AO332" s="35" t="str">
        <f t="shared" si="133"/>
        <v/>
      </c>
      <c r="AP332" s="35" t="str">
        <f>IF(AJ332="","",VLOOKUP(AN332,[1]Sheet11!E:F,2,0))</f>
        <v/>
      </c>
      <c r="AQ332" s="35" t="str">
        <f>IF(AO332="拼单会员","5年",IF(AJ332="","",VLOOKUP(AM332&amp;AP332,[1]Sheet11!$J$3:$K$17,2)))</f>
        <v/>
      </c>
      <c r="AR332" s="35" t="str">
        <f t="shared" si="134"/>
        <v/>
      </c>
      <c r="AS332" s="35" t="str">
        <f t="shared" si="135"/>
        <v/>
      </c>
      <c r="AT332" s="35" t="str">
        <f t="shared" si="136"/>
        <v/>
      </c>
      <c r="AU332" s="35" t="str">
        <f t="shared" si="137"/>
        <v/>
      </c>
      <c r="AV332" s="35" t="str">
        <f t="shared" si="138"/>
        <v/>
      </c>
      <c r="AW332" s="35" t="str">
        <f t="shared" si="139"/>
        <v/>
      </c>
      <c r="AX332" s="35" t="str">
        <f t="shared" si="140"/>
        <v/>
      </c>
      <c r="AY332" s="35" t="str">
        <f>IF(SUMIF('7-市场业绩'!F:F,AC332,'7-市场业绩'!I:I)&gt;0,"学习卡","老结算")</f>
        <v>老结算</v>
      </c>
      <c r="AZ332" s="35" t="str">
        <f t="shared" si="141"/>
        <v/>
      </c>
      <c r="BA332" s="35" t="str">
        <f t="shared" si="142"/>
        <v>无</v>
      </c>
      <c r="BB332" s="35" t="str">
        <f t="shared" si="143"/>
        <v/>
      </c>
      <c r="BC332" s="35" t="str">
        <f t="shared" si="144"/>
        <v/>
      </c>
      <c r="BD332" s="35" t="str">
        <f t="shared" si="145"/>
        <v>无</v>
      </c>
      <c r="BE332" s="35" t="str">
        <f>IFERROR(LOOKUP(1,-FIND({"创始会员","国际领袖课程","国内领袖课程","1期秒杀","游学免费读","买三送二","2折秒杀"},AB332),{"创始会员","国际领袖课程","国内领袖课程","1期秒杀","游学免费读","买三送二","2折秒杀"}),"")</f>
        <v/>
      </c>
      <c r="BH332" s="27">
        <v>42552</v>
      </c>
    </row>
    <row r="333" spans="1:60" ht="15" customHeight="1">
      <c r="A333" s="31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08"/>
      <c r="M333" s="208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35" t="str">
        <f t="shared" si="122"/>
        <v/>
      </c>
      <c r="AD333" s="36">
        <f t="shared" si="123"/>
        <v>0</v>
      </c>
      <c r="AE333" s="35" t="str">
        <f t="shared" si="124"/>
        <v/>
      </c>
      <c r="AF333" s="24"/>
      <c r="AG333" s="40">
        <f t="shared" si="125"/>
        <v>0</v>
      </c>
      <c r="AH333" s="36">
        <f t="shared" si="126"/>
        <v>0</v>
      </c>
      <c r="AI333" s="36">
        <f t="shared" si="127"/>
        <v>0</v>
      </c>
      <c r="AJ333" s="35" t="str">
        <f t="shared" si="128"/>
        <v/>
      </c>
      <c r="AK333" s="35" t="str">
        <f t="shared" si="129"/>
        <v/>
      </c>
      <c r="AL333" s="35" t="str">
        <f t="shared" si="130"/>
        <v/>
      </c>
      <c r="AM333" s="35" t="str">
        <f t="shared" si="131"/>
        <v/>
      </c>
      <c r="AN333" s="35" t="str">
        <f t="shared" si="132"/>
        <v/>
      </c>
      <c r="AO333" s="35" t="str">
        <f t="shared" si="133"/>
        <v/>
      </c>
      <c r="AP333" s="35" t="str">
        <f>IF(AJ333="","",VLOOKUP(AN333,[1]Sheet11!E:F,2,0))</f>
        <v/>
      </c>
      <c r="AQ333" s="35" t="str">
        <f>IF(AO333="拼单会员","5年",IF(AJ333="","",VLOOKUP(AM333&amp;AP333,[1]Sheet11!$J$3:$K$17,2)))</f>
        <v/>
      </c>
      <c r="AR333" s="35" t="str">
        <f t="shared" si="134"/>
        <v/>
      </c>
      <c r="AS333" s="35" t="str">
        <f t="shared" si="135"/>
        <v/>
      </c>
      <c r="AT333" s="35" t="str">
        <f t="shared" si="136"/>
        <v/>
      </c>
      <c r="AU333" s="35" t="str">
        <f t="shared" si="137"/>
        <v/>
      </c>
      <c r="AV333" s="35" t="str">
        <f t="shared" si="138"/>
        <v/>
      </c>
      <c r="AW333" s="35" t="str">
        <f t="shared" si="139"/>
        <v/>
      </c>
      <c r="AX333" s="35" t="str">
        <f t="shared" si="140"/>
        <v/>
      </c>
      <c r="AY333" s="35" t="str">
        <f>IF(SUMIF('7-市场业绩'!F:F,AC333,'7-市场业绩'!I:I)&gt;0,"学习卡","老结算")</f>
        <v>老结算</v>
      </c>
      <c r="AZ333" s="35" t="str">
        <f t="shared" si="141"/>
        <v/>
      </c>
      <c r="BA333" s="35" t="str">
        <f t="shared" si="142"/>
        <v>无</v>
      </c>
      <c r="BB333" s="35" t="str">
        <f t="shared" si="143"/>
        <v/>
      </c>
      <c r="BC333" s="35" t="str">
        <f t="shared" si="144"/>
        <v/>
      </c>
      <c r="BD333" s="35" t="str">
        <f t="shared" si="145"/>
        <v>无</v>
      </c>
      <c r="BE333" s="35" t="str">
        <f>IFERROR(LOOKUP(1,-FIND({"创始会员","国际领袖课程","国内领袖课程","1期秒杀","游学免费读","买三送二","2折秒杀"},AB333),{"创始会员","国际领袖课程","国内领袖课程","1期秒杀","游学免费读","买三送二","2折秒杀"}),"")</f>
        <v/>
      </c>
      <c r="BH333" s="27">
        <v>42552</v>
      </c>
    </row>
    <row r="334" spans="1:60" ht="15" customHeight="1">
      <c r="A334" s="31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08"/>
      <c r="M334" s="208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35" t="str">
        <f t="shared" si="122"/>
        <v/>
      </c>
      <c r="AD334" s="36">
        <f t="shared" si="123"/>
        <v>0</v>
      </c>
      <c r="AE334" s="35" t="str">
        <f t="shared" si="124"/>
        <v/>
      </c>
      <c r="AF334" s="24"/>
      <c r="AG334" s="40">
        <f t="shared" si="125"/>
        <v>0</v>
      </c>
      <c r="AH334" s="36">
        <f t="shared" si="126"/>
        <v>0</v>
      </c>
      <c r="AI334" s="36">
        <f t="shared" si="127"/>
        <v>0</v>
      </c>
      <c r="AJ334" s="35" t="str">
        <f t="shared" si="128"/>
        <v/>
      </c>
      <c r="AK334" s="35" t="str">
        <f t="shared" si="129"/>
        <v/>
      </c>
      <c r="AL334" s="35" t="str">
        <f t="shared" si="130"/>
        <v/>
      </c>
      <c r="AM334" s="35" t="str">
        <f t="shared" si="131"/>
        <v/>
      </c>
      <c r="AN334" s="35" t="str">
        <f t="shared" si="132"/>
        <v/>
      </c>
      <c r="AO334" s="35" t="str">
        <f t="shared" si="133"/>
        <v/>
      </c>
      <c r="AP334" s="35" t="str">
        <f>IF(AJ334="","",VLOOKUP(AN334,[1]Sheet11!E:F,2,0))</f>
        <v/>
      </c>
      <c r="AQ334" s="35" t="str">
        <f>IF(AO334="拼单会员","5年",IF(AJ334="","",VLOOKUP(AM334&amp;AP334,[1]Sheet11!$J$3:$K$17,2)))</f>
        <v/>
      </c>
      <c r="AR334" s="35" t="str">
        <f t="shared" si="134"/>
        <v/>
      </c>
      <c r="AS334" s="35" t="str">
        <f t="shared" si="135"/>
        <v/>
      </c>
      <c r="AT334" s="35" t="str">
        <f t="shared" si="136"/>
        <v/>
      </c>
      <c r="AU334" s="35" t="str">
        <f t="shared" si="137"/>
        <v/>
      </c>
      <c r="AV334" s="35" t="str">
        <f t="shared" si="138"/>
        <v/>
      </c>
      <c r="AW334" s="35" t="str">
        <f t="shared" si="139"/>
        <v/>
      </c>
      <c r="AX334" s="35" t="str">
        <f t="shared" si="140"/>
        <v/>
      </c>
      <c r="AY334" s="35" t="str">
        <f>IF(SUMIF('7-市场业绩'!F:F,AC334,'7-市场业绩'!I:I)&gt;0,"学习卡","老结算")</f>
        <v>老结算</v>
      </c>
      <c r="AZ334" s="35" t="str">
        <f t="shared" si="141"/>
        <v/>
      </c>
      <c r="BA334" s="35" t="str">
        <f t="shared" si="142"/>
        <v>无</v>
      </c>
      <c r="BB334" s="35" t="str">
        <f t="shared" si="143"/>
        <v/>
      </c>
      <c r="BC334" s="35" t="str">
        <f t="shared" si="144"/>
        <v/>
      </c>
      <c r="BD334" s="35" t="str">
        <f t="shared" si="145"/>
        <v>无</v>
      </c>
      <c r="BE334" s="35" t="str">
        <f>IFERROR(LOOKUP(1,-FIND({"创始会员","国际领袖课程","国内领袖课程","1期秒杀","游学免费读","买三送二","2折秒杀"},AB334),{"创始会员","国际领袖课程","国内领袖课程","1期秒杀","游学免费读","买三送二","2折秒杀"}),"")</f>
        <v/>
      </c>
      <c r="BH334" s="27">
        <v>42552</v>
      </c>
    </row>
    <row r="335" spans="1:60" ht="15" customHeight="1">
      <c r="A335" s="31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08"/>
      <c r="M335" s="208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35" t="str">
        <f t="shared" si="122"/>
        <v/>
      </c>
      <c r="AD335" s="36">
        <f t="shared" si="123"/>
        <v>0</v>
      </c>
      <c r="AE335" s="35" t="str">
        <f t="shared" si="124"/>
        <v/>
      </c>
      <c r="AF335" s="24"/>
      <c r="AG335" s="40">
        <f t="shared" si="125"/>
        <v>0</v>
      </c>
      <c r="AH335" s="36">
        <f t="shared" si="126"/>
        <v>0</v>
      </c>
      <c r="AI335" s="36">
        <f t="shared" si="127"/>
        <v>0</v>
      </c>
      <c r="AJ335" s="35" t="str">
        <f t="shared" si="128"/>
        <v/>
      </c>
      <c r="AK335" s="35" t="str">
        <f t="shared" si="129"/>
        <v/>
      </c>
      <c r="AL335" s="35" t="str">
        <f t="shared" si="130"/>
        <v/>
      </c>
      <c r="AM335" s="35" t="str">
        <f t="shared" si="131"/>
        <v/>
      </c>
      <c r="AN335" s="35" t="str">
        <f t="shared" si="132"/>
        <v/>
      </c>
      <c r="AO335" s="35" t="str">
        <f t="shared" si="133"/>
        <v/>
      </c>
      <c r="AP335" s="35" t="str">
        <f>IF(AJ335="","",VLOOKUP(AN335,[1]Sheet11!E:F,2,0))</f>
        <v/>
      </c>
      <c r="AQ335" s="35" t="str">
        <f>IF(AO335="拼单会员","5年",IF(AJ335="","",VLOOKUP(AM335&amp;AP335,[1]Sheet11!$J$3:$K$17,2)))</f>
        <v/>
      </c>
      <c r="AR335" s="35" t="str">
        <f t="shared" si="134"/>
        <v/>
      </c>
      <c r="AS335" s="35" t="str">
        <f t="shared" si="135"/>
        <v/>
      </c>
      <c r="AT335" s="35" t="str">
        <f t="shared" si="136"/>
        <v/>
      </c>
      <c r="AU335" s="35" t="str">
        <f t="shared" si="137"/>
        <v/>
      </c>
      <c r="AV335" s="35" t="str">
        <f t="shared" si="138"/>
        <v/>
      </c>
      <c r="AW335" s="35" t="str">
        <f t="shared" si="139"/>
        <v/>
      </c>
      <c r="AX335" s="35" t="str">
        <f t="shared" si="140"/>
        <v/>
      </c>
      <c r="AY335" s="35" t="str">
        <f>IF(SUMIF('7-市场业绩'!F:F,AC335,'7-市场业绩'!I:I)&gt;0,"学习卡","老结算")</f>
        <v>老结算</v>
      </c>
      <c r="AZ335" s="35" t="str">
        <f t="shared" si="141"/>
        <v/>
      </c>
      <c r="BA335" s="35" t="str">
        <f t="shared" si="142"/>
        <v>无</v>
      </c>
      <c r="BB335" s="35" t="str">
        <f t="shared" si="143"/>
        <v/>
      </c>
      <c r="BC335" s="35" t="str">
        <f t="shared" si="144"/>
        <v/>
      </c>
      <c r="BD335" s="35" t="str">
        <f t="shared" si="145"/>
        <v>无</v>
      </c>
      <c r="BE335" s="35" t="str">
        <f>IFERROR(LOOKUP(1,-FIND({"创始会员","国际领袖课程","国内领袖课程","1期秒杀","游学免费读","买三送二","2折秒杀"},AB335),{"创始会员","国际领袖课程","国内领袖课程","1期秒杀","游学免费读","买三送二","2折秒杀"}),"")</f>
        <v/>
      </c>
      <c r="BH335" s="27">
        <v>42552</v>
      </c>
    </row>
    <row r="336" spans="1:60" ht="15" customHeight="1">
      <c r="A336" s="31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08"/>
      <c r="M336" s="208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35" t="str">
        <f t="shared" si="122"/>
        <v/>
      </c>
      <c r="AD336" s="36">
        <f t="shared" si="123"/>
        <v>0</v>
      </c>
      <c r="AE336" s="35" t="str">
        <f t="shared" si="124"/>
        <v/>
      </c>
      <c r="AF336" s="24"/>
      <c r="AG336" s="40">
        <f t="shared" si="125"/>
        <v>0</v>
      </c>
      <c r="AH336" s="36">
        <f t="shared" si="126"/>
        <v>0</v>
      </c>
      <c r="AI336" s="36">
        <f t="shared" si="127"/>
        <v>0</v>
      </c>
      <c r="AJ336" s="35" t="str">
        <f t="shared" si="128"/>
        <v/>
      </c>
      <c r="AK336" s="35" t="str">
        <f t="shared" si="129"/>
        <v/>
      </c>
      <c r="AL336" s="35" t="str">
        <f t="shared" si="130"/>
        <v/>
      </c>
      <c r="AM336" s="35" t="str">
        <f t="shared" si="131"/>
        <v/>
      </c>
      <c r="AN336" s="35" t="str">
        <f t="shared" si="132"/>
        <v/>
      </c>
      <c r="AO336" s="35" t="str">
        <f t="shared" si="133"/>
        <v/>
      </c>
      <c r="AP336" s="35" t="str">
        <f>IF(AJ336="","",VLOOKUP(AN336,[1]Sheet11!E:F,2,0))</f>
        <v/>
      </c>
      <c r="AQ336" s="35" t="str">
        <f>IF(AO336="拼单会员","5年",IF(AJ336="","",VLOOKUP(AM336&amp;AP336,[1]Sheet11!$J$3:$K$17,2)))</f>
        <v/>
      </c>
      <c r="AR336" s="35" t="str">
        <f t="shared" si="134"/>
        <v/>
      </c>
      <c r="AS336" s="35" t="str">
        <f t="shared" si="135"/>
        <v/>
      </c>
      <c r="AT336" s="35" t="str">
        <f t="shared" si="136"/>
        <v/>
      </c>
      <c r="AU336" s="35" t="str">
        <f t="shared" si="137"/>
        <v/>
      </c>
      <c r="AV336" s="35" t="str">
        <f t="shared" si="138"/>
        <v/>
      </c>
      <c r="AW336" s="35" t="str">
        <f t="shared" si="139"/>
        <v/>
      </c>
      <c r="AX336" s="35" t="str">
        <f t="shared" si="140"/>
        <v/>
      </c>
      <c r="AY336" s="35" t="str">
        <f>IF(SUMIF('7-市场业绩'!F:F,AC336,'7-市场业绩'!I:I)&gt;0,"学习卡","老结算")</f>
        <v>老结算</v>
      </c>
      <c r="AZ336" s="35" t="str">
        <f t="shared" si="141"/>
        <v/>
      </c>
      <c r="BA336" s="35" t="str">
        <f t="shared" si="142"/>
        <v>无</v>
      </c>
      <c r="BB336" s="35" t="str">
        <f t="shared" si="143"/>
        <v/>
      </c>
      <c r="BC336" s="35" t="str">
        <f t="shared" si="144"/>
        <v/>
      </c>
      <c r="BD336" s="35" t="str">
        <f t="shared" si="145"/>
        <v>无</v>
      </c>
      <c r="BE336" s="35" t="str">
        <f>IFERROR(LOOKUP(1,-FIND({"创始会员","国际领袖课程","国内领袖课程","1期秒杀","游学免费读","买三送二","2折秒杀"},AB336),{"创始会员","国际领袖课程","国内领袖课程","1期秒杀","游学免费读","买三送二","2折秒杀"}),"")</f>
        <v/>
      </c>
      <c r="BH336" s="27">
        <v>42552</v>
      </c>
    </row>
    <row r="337" spans="1:60" ht="15" customHeight="1">
      <c r="A337" s="31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08"/>
      <c r="M337" s="208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35" t="str">
        <f t="shared" si="122"/>
        <v/>
      </c>
      <c r="AD337" s="36">
        <f t="shared" si="123"/>
        <v>0</v>
      </c>
      <c r="AE337" s="35" t="str">
        <f t="shared" si="124"/>
        <v/>
      </c>
      <c r="AF337" s="24"/>
      <c r="AG337" s="40">
        <f t="shared" si="125"/>
        <v>0</v>
      </c>
      <c r="AH337" s="36">
        <f t="shared" si="126"/>
        <v>0</v>
      </c>
      <c r="AI337" s="36">
        <f t="shared" si="127"/>
        <v>0</v>
      </c>
      <c r="AJ337" s="35" t="str">
        <f t="shared" si="128"/>
        <v/>
      </c>
      <c r="AK337" s="35" t="str">
        <f t="shared" si="129"/>
        <v/>
      </c>
      <c r="AL337" s="35" t="str">
        <f t="shared" si="130"/>
        <v/>
      </c>
      <c r="AM337" s="35" t="str">
        <f t="shared" si="131"/>
        <v/>
      </c>
      <c r="AN337" s="35" t="str">
        <f t="shared" si="132"/>
        <v/>
      </c>
      <c r="AO337" s="35" t="str">
        <f t="shared" si="133"/>
        <v/>
      </c>
      <c r="AP337" s="35" t="str">
        <f>IF(AJ337="","",VLOOKUP(AN337,[1]Sheet11!E:F,2,0))</f>
        <v/>
      </c>
      <c r="AQ337" s="35" t="str">
        <f>IF(AO337="拼单会员","5年",IF(AJ337="","",VLOOKUP(AM337&amp;AP337,[1]Sheet11!$J$3:$K$17,2)))</f>
        <v/>
      </c>
      <c r="AR337" s="35" t="str">
        <f t="shared" si="134"/>
        <v/>
      </c>
      <c r="AS337" s="35" t="str">
        <f t="shared" si="135"/>
        <v/>
      </c>
      <c r="AT337" s="35" t="str">
        <f t="shared" si="136"/>
        <v/>
      </c>
      <c r="AU337" s="35" t="str">
        <f t="shared" si="137"/>
        <v/>
      </c>
      <c r="AV337" s="35" t="str">
        <f t="shared" si="138"/>
        <v/>
      </c>
      <c r="AW337" s="35" t="str">
        <f t="shared" si="139"/>
        <v/>
      </c>
      <c r="AX337" s="35" t="str">
        <f t="shared" si="140"/>
        <v/>
      </c>
      <c r="AY337" s="35" t="str">
        <f>IF(SUMIF('7-市场业绩'!F:F,AC337,'7-市场业绩'!I:I)&gt;0,"学习卡","老结算")</f>
        <v>老结算</v>
      </c>
      <c r="AZ337" s="35" t="str">
        <f t="shared" si="141"/>
        <v/>
      </c>
      <c r="BA337" s="35" t="str">
        <f t="shared" si="142"/>
        <v>无</v>
      </c>
      <c r="BB337" s="35" t="str">
        <f t="shared" si="143"/>
        <v/>
      </c>
      <c r="BC337" s="35" t="str">
        <f t="shared" si="144"/>
        <v/>
      </c>
      <c r="BD337" s="35" t="str">
        <f t="shared" si="145"/>
        <v>无</v>
      </c>
      <c r="BE337" s="35" t="str">
        <f>IFERROR(LOOKUP(1,-FIND({"创始会员","国际领袖课程","国内领袖课程","1期秒杀","游学免费读","买三送二","2折秒杀"},AB337),{"创始会员","国际领袖课程","国内领袖课程","1期秒杀","游学免费读","买三送二","2折秒杀"}),"")</f>
        <v/>
      </c>
      <c r="BH337" s="27">
        <v>42552</v>
      </c>
    </row>
    <row r="338" spans="1:60" ht="15" customHeight="1">
      <c r="A338" s="31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08"/>
      <c r="M338" s="208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35" t="str">
        <f t="shared" si="122"/>
        <v/>
      </c>
      <c r="AD338" s="36">
        <f t="shared" si="123"/>
        <v>0</v>
      </c>
      <c r="AE338" s="35" t="str">
        <f t="shared" si="124"/>
        <v/>
      </c>
      <c r="AF338" s="24"/>
      <c r="AG338" s="40">
        <f t="shared" si="125"/>
        <v>0</v>
      </c>
      <c r="AH338" s="36">
        <f t="shared" si="126"/>
        <v>0</v>
      </c>
      <c r="AI338" s="36">
        <f t="shared" si="127"/>
        <v>0</v>
      </c>
      <c r="AJ338" s="35" t="str">
        <f t="shared" si="128"/>
        <v/>
      </c>
      <c r="AK338" s="35" t="str">
        <f t="shared" si="129"/>
        <v/>
      </c>
      <c r="AL338" s="35" t="str">
        <f t="shared" si="130"/>
        <v/>
      </c>
      <c r="AM338" s="35" t="str">
        <f t="shared" si="131"/>
        <v/>
      </c>
      <c r="AN338" s="35" t="str">
        <f t="shared" si="132"/>
        <v/>
      </c>
      <c r="AO338" s="35" t="str">
        <f t="shared" si="133"/>
        <v/>
      </c>
      <c r="AP338" s="35" t="str">
        <f>IF(AJ338="","",VLOOKUP(AN338,[1]Sheet11!E:F,2,0))</f>
        <v/>
      </c>
      <c r="AQ338" s="35" t="str">
        <f>IF(AO338="拼单会员","5年",IF(AJ338="","",VLOOKUP(AM338&amp;AP338,[1]Sheet11!$J$3:$K$17,2)))</f>
        <v/>
      </c>
      <c r="AR338" s="35" t="str">
        <f t="shared" si="134"/>
        <v/>
      </c>
      <c r="AS338" s="35" t="str">
        <f t="shared" si="135"/>
        <v/>
      </c>
      <c r="AT338" s="35" t="str">
        <f t="shared" si="136"/>
        <v/>
      </c>
      <c r="AU338" s="35" t="str">
        <f t="shared" si="137"/>
        <v/>
      </c>
      <c r="AV338" s="35" t="str">
        <f t="shared" si="138"/>
        <v/>
      </c>
      <c r="AW338" s="35" t="str">
        <f t="shared" si="139"/>
        <v/>
      </c>
      <c r="AX338" s="35" t="str">
        <f t="shared" si="140"/>
        <v/>
      </c>
      <c r="AY338" s="35" t="str">
        <f>IF(SUMIF('7-市场业绩'!F:F,AC338,'7-市场业绩'!I:I)&gt;0,"学习卡","老结算")</f>
        <v>老结算</v>
      </c>
      <c r="AZ338" s="35" t="str">
        <f t="shared" si="141"/>
        <v/>
      </c>
      <c r="BA338" s="35" t="str">
        <f t="shared" si="142"/>
        <v>无</v>
      </c>
      <c r="BB338" s="35" t="str">
        <f t="shared" si="143"/>
        <v/>
      </c>
      <c r="BC338" s="35" t="str">
        <f t="shared" si="144"/>
        <v/>
      </c>
      <c r="BD338" s="35" t="str">
        <f t="shared" si="145"/>
        <v>无</v>
      </c>
      <c r="BE338" s="35" t="str">
        <f>IFERROR(LOOKUP(1,-FIND({"创始会员","国际领袖课程","国内领袖课程","1期秒杀","游学免费读","买三送二","2折秒杀"},AB338),{"创始会员","国际领袖课程","国内领袖课程","1期秒杀","游学免费读","买三送二","2折秒杀"}),"")</f>
        <v/>
      </c>
      <c r="BH338" s="27">
        <v>42552</v>
      </c>
    </row>
    <row r="339" spans="1:60" ht="15" customHeight="1">
      <c r="A339" s="31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08"/>
      <c r="M339" s="208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35" t="str">
        <f t="shared" si="122"/>
        <v/>
      </c>
      <c r="AD339" s="36">
        <f t="shared" si="123"/>
        <v>0</v>
      </c>
      <c r="AE339" s="35" t="str">
        <f t="shared" si="124"/>
        <v/>
      </c>
      <c r="AF339" s="24"/>
      <c r="AG339" s="40">
        <f t="shared" si="125"/>
        <v>0</v>
      </c>
      <c r="AH339" s="36">
        <f t="shared" si="126"/>
        <v>0</v>
      </c>
      <c r="AI339" s="36">
        <f t="shared" si="127"/>
        <v>0</v>
      </c>
      <c r="AJ339" s="35" t="str">
        <f t="shared" si="128"/>
        <v/>
      </c>
      <c r="AK339" s="35" t="str">
        <f t="shared" si="129"/>
        <v/>
      </c>
      <c r="AL339" s="35" t="str">
        <f t="shared" si="130"/>
        <v/>
      </c>
      <c r="AM339" s="35" t="str">
        <f t="shared" si="131"/>
        <v/>
      </c>
      <c r="AN339" s="35" t="str">
        <f t="shared" si="132"/>
        <v/>
      </c>
      <c r="AO339" s="35" t="str">
        <f t="shared" si="133"/>
        <v/>
      </c>
      <c r="AP339" s="35" t="str">
        <f>IF(AJ339="","",VLOOKUP(AN339,[1]Sheet11!E:F,2,0))</f>
        <v/>
      </c>
      <c r="AQ339" s="35" t="str">
        <f>IF(AO339="拼单会员","5年",IF(AJ339="","",VLOOKUP(AM339&amp;AP339,[1]Sheet11!$J$3:$K$17,2)))</f>
        <v/>
      </c>
      <c r="AR339" s="35" t="str">
        <f t="shared" si="134"/>
        <v/>
      </c>
      <c r="AS339" s="35" t="str">
        <f t="shared" si="135"/>
        <v/>
      </c>
      <c r="AT339" s="35" t="str">
        <f t="shared" si="136"/>
        <v/>
      </c>
      <c r="AU339" s="35" t="str">
        <f t="shared" si="137"/>
        <v/>
      </c>
      <c r="AV339" s="35" t="str">
        <f t="shared" si="138"/>
        <v/>
      </c>
      <c r="AW339" s="35" t="str">
        <f t="shared" si="139"/>
        <v/>
      </c>
      <c r="AX339" s="35" t="str">
        <f t="shared" si="140"/>
        <v/>
      </c>
      <c r="AY339" s="35" t="str">
        <f>IF(SUMIF('7-市场业绩'!F:F,AC339,'7-市场业绩'!I:I)&gt;0,"学习卡","老结算")</f>
        <v>老结算</v>
      </c>
      <c r="AZ339" s="35" t="str">
        <f t="shared" si="141"/>
        <v/>
      </c>
      <c r="BA339" s="35" t="str">
        <f t="shared" si="142"/>
        <v>无</v>
      </c>
      <c r="BB339" s="35" t="str">
        <f t="shared" si="143"/>
        <v/>
      </c>
      <c r="BC339" s="35" t="str">
        <f t="shared" si="144"/>
        <v/>
      </c>
      <c r="BD339" s="35" t="str">
        <f t="shared" si="145"/>
        <v>无</v>
      </c>
      <c r="BE339" s="35" t="str">
        <f>IFERROR(LOOKUP(1,-FIND({"创始会员","国际领袖课程","国内领袖课程","1期秒杀","游学免费读","买三送二","2折秒杀"},AB339),{"创始会员","国际领袖课程","国内领袖课程","1期秒杀","游学免费读","买三送二","2折秒杀"}),"")</f>
        <v/>
      </c>
      <c r="BH339" s="27">
        <v>42552</v>
      </c>
    </row>
    <row r="340" spans="1:60" ht="15" customHeight="1">
      <c r="A340" s="31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08"/>
      <c r="M340" s="208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35" t="str">
        <f t="shared" si="122"/>
        <v/>
      </c>
      <c r="AD340" s="36">
        <f t="shared" si="123"/>
        <v>0</v>
      </c>
      <c r="AE340" s="35" t="str">
        <f t="shared" si="124"/>
        <v/>
      </c>
      <c r="AF340" s="24"/>
      <c r="AG340" s="40">
        <f t="shared" si="125"/>
        <v>0</v>
      </c>
      <c r="AH340" s="36">
        <f t="shared" si="126"/>
        <v>0</v>
      </c>
      <c r="AI340" s="36">
        <f t="shared" si="127"/>
        <v>0</v>
      </c>
      <c r="AJ340" s="35" t="str">
        <f t="shared" si="128"/>
        <v/>
      </c>
      <c r="AK340" s="35" t="str">
        <f t="shared" si="129"/>
        <v/>
      </c>
      <c r="AL340" s="35" t="str">
        <f t="shared" si="130"/>
        <v/>
      </c>
      <c r="AM340" s="35" t="str">
        <f t="shared" si="131"/>
        <v/>
      </c>
      <c r="AN340" s="35" t="str">
        <f t="shared" si="132"/>
        <v/>
      </c>
      <c r="AO340" s="35" t="str">
        <f t="shared" si="133"/>
        <v/>
      </c>
      <c r="AP340" s="35" t="str">
        <f>IF(AJ340="","",VLOOKUP(AN340,[1]Sheet11!E:F,2,0))</f>
        <v/>
      </c>
      <c r="AQ340" s="35" t="str">
        <f>IF(AO340="拼单会员","5年",IF(AJ340="","",VLOOKUP(AM340&amp;AP340,[1]Sheet11!$J$3:$K$17,2)))</f>
        <v/>
      </c>
      <c r="AR340" s="35" t="str">
        <f t="shared" si="134"/>
        <v/>
      </c>
      <c r="AS340" s="35" t="str">
        <f t="shared" si="135"/>
        <v/>
      </c>
      <c r="AT340" s="35" t="str">
        <f t="shared" si="136"/>
        <v/>
      </c>
      <c r="AU340" s="35" t="str">
        <f t="shared" si="137"/>
        <v/>
      </c>
      <c r="AV340" s="35" t="str">
        <f t="shared" si="138"/>
        <v/>
      </c>
      <c r="AW340" s="35" t="str">
        <f t="shared" si="139"/>
        <v/>
      </c>
      <c r="AX340" s="35" t="str">
        <f t="shared" si="140"/>
        <v/>
      </c>
      <c r="AY340" s="35" t="str">
        <f>IF(SUMIF('7-市场业绩'!F:F,AC340,'7-市场业绩'!I:I)&gt;0,"学习卡","老结算")</f>
        <v>老结算</v>
      </c>
      <c r="AZ340" s="35" t="str">
        <f t="shared" si="141"/>
        <v/>
      </c>
      <c r="BA340" s="35" t="str">
        <f t="shared" si="142"/>
        <v>无</v>
      </c>
      <c r="BB340" s="35" t="str">
        <f t="shared" si="143"/>
        <v/>
      </c>
      <c r="BC340" s="35" t="str">
        <f t="shared" si="144"/>
        <v/>
      </c>
      <c r="BD340" s="35" t="str">
        <f t="shared" si="145"/>
        <v>无</v>
      </c>
      <c r="BE340" s="35" t="str">
        <f>IFERROR(LOOKUP(1,-FIND({"创始会员","国际领袖课程","国内领袖课程","1期秒杀","游学免费读","买三送二","2折秒杀"},AB340),{"创始会员","国际领袖课程","国内领袖课程","1期秒杀","游学免费读","买三送二","2折秒杀"}),"")</f>
        <v/>
      </c>
      <c r="BH340" s="27">
        <v>42552</v>
      </c>
    </row>
    <row r="341" spans="1:60" ht="15" customHeight="1">
      <c r="A341" s="31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08"/>
      <c r="M341" s="208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35" t="str">
        <f t="shared" si="122"/>
        <v/>
      </c>
      <c r="AD341" s="36">
        <f t="shared" si="123"/>
        <v>0</v>
      </c>
      <c r="AE341" s="35" t="str">
        <f t="shared" si="124"/>
        <v/>
      </c>
      <c r="AF341" s="24"/>
      <c r="AG341" s="40">
        <f t="shared" si="125"/>
        <v>0</v>
      </c>
      <c r="AH341" s="36">
        <f t="shared" si="126"/>
        <v>0</v>
      </c>
      <c r="AI341" s="36">
        <f t="shared" si="127"/>
        <v>0</v>
      </c>
      <c r="AJ341" s="35" t="str">
        <f t="shared" si="128"/>
        <v/>
      </c>
      <c r="AK341" s="35" t="str">
        <f t="shared" si="129"/>
        <v/>
      </c>
      <c r="AL341" s="35" t="str">
        <f t="shared" si="130"/>
        <v/>
      </c>
      <c r="AM341" s="35" t="str">
        <f t="shared" si="131"/>
        <v/>
      </c>
      <c r="AN341" s="35" t="str">
        <f t="shared" si="132"/>
        <v/>
      </c>
      <c r="AO341" s="35" t="str">
        <f t="shared" si="133"/>
        <v/>
      </c>
      <c r="AP341" s="35" t="str">
        <f>IF(AJ341="","",VLOOKUP(AN341,[1]Sheet11!E:F,2,0))</f>
        <v/>
      </c>
      <c r="AQ341" s="35" t="str">
        <f>IF(AO341="拼单会员","5年",IF(AJ341="","",VLOOKUP(AM341&amp;AP341,[1]Sheet11!$J$3:$K$17,2)))</f>
        <v/>
      </c>
      <c r="AR341" s="35" t="str">
        <f t="shared" si="134"/>
        <v/>
      </c>
      <c r="AS341" s="35" t="str">
        <f t="shared" si="135"/>
        <v/>
      </c>
      <c r="AT341" s="35" t="str">
        <f t="shared" si="136"/>
        <v/>
      </c>
      <c r="AU341" s="35" t="str">
        <f t="shared" si="137"/>
        <v/>
      </c>
      <c r="AV341" s="35" t="str">
        <f t="shared" si="138"/>
        <v/>
      </c>
      <c r="AW341" s="35" t="str">
        <f t="shared" si="139"/>
        <v/>
      </c>
      <c r="AX341" s="35" t="str">
        <f t="shared" si="140"/>
        <v/>
      </c>
      <c r="AY341" s="35" t="str">
        <f>IF(SUMIF('7-市场业绩'!F:F,AC341,'7-市场业绩'!I:I)&gt;0,"学习卡","老结算")</f>
        <v>老结算</v>
      </c>
      <c r="AZ341" s="35" t="str">
        <f t="shared" si="141"/>
        <v/>
      </c>
      <c r="BA341" s="35" t="str">
        <f t="shared" si="142"/>
        <v>无</v>
      </c>
      <c r="BB341" s="35" t="str">
        <f t="shared" si="143"/>
        <v/>
      </c>
      <c r="BC341" s="35" t="str">
        <f t="shared" si="144"/>
        <v/>
      </c>
      <c r="BD341" s="35" t="str">
        <f t="shared" si="145"/>
        <v>无</v>
      </c>
      <c r="BE341" s="35" t="str">
        <f>IFERROR(LOOKUP(1,-FIND({"创始会员","国际领袖课程","国内领袖课程","1期秒杀","游学免费读","买三送二","2折秒杀"},AB341),{"创始会员","国际领袖课程","国内领袖课程","1期秒杀","游学免费读","买三送二","2折秒杀"}),"")</f>
        <v/>
      </c>
      <c r="BH341" s="27">
        <v>42552</v>
      </c>
    </row>
    <row r="342" spans="1:60" ht="15" customHeight="1">
      <c r="A342" s="31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08"/>
      <c r="M342" s="208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35" t="str">
        <f t="shared" si="122"/>
        <v/>
      </c>
      <c r="AD342" s="36">
        <f t="shared" si="123"/>
        <v>0</v>
      </c>
      <c r="AE342" s="35" t="str">
        <f t="shared" si="124"/>
        <v/>
      </c>
      <c r="AF342" s="24"/>
      <c r="AG342" s="40">
        <f t="shared" si="125"/>
        <v>0</v>
      </c>
      <c r="AH342" s="36">
        <f t="shared" si="126"/>
        <v>0</v>
      </c>
      <c r="AI342" s="36">
        <f t="shared" si="127"/>
        <v>0</v>
      </c>
      <c r="AJ342" s="35" t="str">
        <f t="shared" si="128"/>
        <v/>
      </c>
      <c r="AK342" s="35" t="str">
        <f t="shared" si="129"/>
        <v/>
      </c>
      <c r="AL342" s="35" t="str">
        <f t="shared" si="130"/>
        <v/>
      </c>
      <c r="AM342" s="35" t="str">
        <f t="shared" si="131"/>
        <v/>
      </c>
      <c r="AN342" s="35" t="str">
        <f t="shared" si="132"/>
        <v/>
      </c>
      <c r="AO342" s="35" t="str">
        <f t="shared" si="133"/>
        <v/>
      </c>
      <c r="AP342" s="35" t="str">
        <f>IF(AJ342="","",VLOOKUP(AN342,[1]Sheet11!E:F,2,0))</f>
        <v/>
      </c>
      <c r="AQ342" s="35" t="str">
        <f>IF(AO342="拼单会员","5年",IF(AJ342="","",VLOOKUP(AM342&amp;AP342,[1]Sheet11!$J$3:$K$17,2)))</f>
        <v/>
      </c>
      <c r="AR342" s="35" t="str">
        <f t="shared" si="134"/>
        <v/>
      </c>
      <c r="AS342" s="35" t="str">
        <f t="shared" si="135"/>
        <v/>
      </c>
      <c r="AT342" s="35" t="str">
        <f t="shared" si="136"/>
        <v/>
      </c>
      <c r="AU342" s="35" t="str">
        <f t="shared" si="137"/>
        <v/>
      </c>
      <c r="AV342" s="35" t="str">
        <f t="shared" si="138"/>
        <v/>
      </c>
      <c r="AW342" s="35" t="str">
        <f t="shared" si="139"/>
        <v/>
      </c>
      <c r="AX342" s="35" t="str">
        <f t="shared" si="140"/>
        <v/>
      </c>
      <c r="AY342" s="35" t="str">
        <f>IF(SUMIF('7-市场业绩'!F:F,AC342,'7-市场业绩'!I:I)&gt;0,"学习卡","老结算")</f>
        <v>老结算</v>
      </c>
      <c r="AZ342" s="35" t="str">
        <f t="shared" si="141"/>
        <v/>
      </c>
      <c r="BA342" s="35" t="str">
        <f t="shared" si="142"/>
        <v>无</v>
      </c>
      <c r="BB342" s="35" t="str">
        <f t="shared" si="143"/>
        <v/>
      </c>
      <c r="BC342" s="35" t="str">
        <f t="shared" si="144"/>
        <v/>
      </c>
      <c r="BD342" s="35" t="str">
        <f t="shared" si="145"/>
        <v>无</v>
      </c>
      <c r="BE342" s="35" t="str">
        <f>IFERROR(LOOKUP(1,-FIND({"创始会员","国际领袖课程","国内领袖课程","1期秒杀","游学免费读","买三送二","2折秒杀"},AB342),{"创始会员","国际领袖课程","国内领袖课程","1期秒杀","游学免费读","买三送二","2折秒杀"}),"")</f>
        <v/>
      </c>
      <c r="BH342" s="27">
        <v>42552</v>
      </c>
    </row>
    <row r="343" spans="1:60" ht="15" customHeight="1">
      <c r="A343" s="31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08"/>
      <c r="M343" s="208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35" t="str">
        <f t="shared" si="122"/>
        <v/>
      </c>
      <c r="AD343" s="36">
        <f t="shared" si="123"/>
        <v>0</v>
      </c>
      <c r="AE343" s="35" t="str">
        <f t="shared" si="124"/>
        <v/>
      </c>
      <c r="AF343" s="24"/>
      <c r="AG343" s="40">
        <f t="shared" si="125"/>
        <v>0</v>
      </c>
      <c r="AH343" s="36">
        <f t="shared" si="126"/>
        <v>0</v>
      </c>
      <c r="AI343" s="36">
        <f t="shared" si="127"/>
        <v>0</v>
      </c>
      <c r="AJ343" s="35" t="str">
        <f t="shared" si="128"/>
        <v/>
      </c>
      <c r="AK343" s="35" t="str">
        <f t="shared" si="129"/>
        <v/>
      </c>
      <c r="AL343" s="35" t="str">
        <f t="shared" si="130"/>
        <v/>
      </c>
      <c r="AM343" s="35" t="str">
        <f t="shared" si="131"/>
        <v/>
      </c>
      <c r="AN343" s="35" t="str">
        <f t="shared" si="132"/>
        <v/>
      </c>
      <c r="AO343" s="35" t="str">
        <f t="shared" si="133"/>
        <v/>
      </c>
      <c r="AP343" s="35" t="str">
        <f>IF(AJ343="","",VLOOKUP(AN343,[1]Sheet11!E:F,2,0))</f>
        <v/>
      </c>
      <c r="AQ343" s="35" t="str">
        <f>IF(AO343="拼单会员","5年",IF(AJ343="","",VLOOKUP(AM343&amp;AP343,[1]Sheet11!$J$3:$K$17,2)))</f>
        <v/>
      </c>
      <c r="AR343" s="35" t="str">
        <f t="shared" si="134"/>
        <v/>
      </c>
      <c r="AS343" s="35" t="str">
        <f t="shared" si="135"/>
        <v/>
      </c>
      <c r="AT343" s="35" t="str">
        <f t="shared" si="136"/>
        <v/>
      </c>
      <c r="AU343" s="35" t="str">
        <f t="shared" si="137"/>
        <v/>
      </c>
      <c r="AV343" s="35" t="str">
        <f t="shared" si="138"/>
        <v/>
      </c>
      <c r="AW343" s="35" t="str">
        <f t="shared" si="139"/>
        <v/>
      </c>
      <c r="AX343" s="35" t="str">
        <f t="shared" si="140"/>
        <v/>
      </c>
      <c r="AY343" s="35" t="str">
        <f>IF(SUMIF('7-市场业绩'!F:F,AC343,'7-市场业绩'!I:I)&gt;0,"学习卡","老结算")</f>
        <v>老结算</v>
      </c>
      <c r="AZ343" s="35" t="str">
        <f t="shared" si="141"/>
        <v/>
      </c>
      <c r="BA343" s="35" t="str">
        <f t="shared" si="142"/>
        <v>无</v>
      </c>
      <c r="BB343" s="35" t="str">
        <f t="shared" si="143"/>
        <v/>
      </c>
      <c r="BC343" s="35" t="str">
        <f t="shared" si="144"/>
        <v/>
      </c>
      <c r="BD343" s="35" t="str">
        <f t="shared" si="145"/>
        <v>无</v>
      </c>
      <c r="BE343" s="35" t="str">
        <f>IFERROR(LOOKUP(1,-FIND({"创始会员","国际领袖课程","国内领袖课程","1期秒杀","游学免费读","买三送二","2折秒杀"},AB343),{"创始会员","国际领袖课程","国内领袖课程","1期秒杀","游学免费读","买三送二","2折秒杀"}),"")</f>
        <v/>
      </c>
      <c r="BH343" s="27">
        <v>42552</v>
      </c>
    </row>
    <row r="344" spans="1:60" ht="15" customHeight="1">
      <c r="A344" s="31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08"/>
      <c r="M344" s="208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35" t="str">
        <f t="shared" si="122"/>
        <v/>
      </c>
      <c r="AD344" s="36">
        <f t="shared" si="123"/>
        <v>0</v>
      </c>
      <c r="AE344" s="35" t="str">
        <f t="shared" si="124"/>
        <v/>
      </c>
      <c r="AF344" s="24"/>
      <c r="AG344" s="40">
        <f t="shared" si="125"/>
        <v>0</v>
      </c>
      <c r="AH344" s="36">
        <f t="shared" si="126"/>
        <v>0</v>
      </c>
      <c r="AI344" s="36">
        <f t="shared" si="127"/>
        <v>0</v>
      </c>
      <c r="AJ344" s="35" t="str">
        <f t="shared" si="128"/>
        <v/>
      </c>
      <c r="AK344" s="35" t="str">
        <f t="shared" si="129"/>
        <v/>
      </c>
      <c r="AL344" s="35" t="str">
        <f t="shared" si="130"/>
        <v/>
      </c>
      <c r="AM344" s="35" t="str">
        <f t="shared" si="131"/>
        <v/>
      </c>
      <c r="AN344" s="35" t="str">
        <f t="shared" si="132"/>
        <v/>
      </c>
      <c r="AO344" s="35" t="str">
        <f t="shared" si="133"/>
        <v/>
      </c>
      <c r="AP344" s="35" t="str">
        <f>IF(AJ344="","",VLOOKUP(AN344,[1]Sheet11!E:F,2,0))</f>
        <v/>
      </c>
      <c r="AQ344" s="35" t="str">
        <f>IF(AO344="拼单会员","5年",IF(AJ344="","",VLOOKUP(AM344&amp;AP344,[1]Sheet11!$J$3:$K$17,2)))</f>
        <v/>
      </c>
      <c r="AR344" s="35" t="str">
        <f t="shared" si="134"/>
        <v/>
      </c>
      <c r="AS344" s="35" t="str">
        <f t="shared" si="135"/>
        <v/>
      </c>
      <c r="AT344" s="35" t="str">
        <f t="shared" si="136"/>
        <v/>
      </c>
      <c r="AU344" s="35" t="str">
        <f t="shared" si="137"/>
        <v/>
      </c>
      <c r="AV344" s="35" t="str">
        <f t="shared" si="138"/>
        <v/>
      </c>
      <c r="AW344" s="35" t="str">
        <f t="shared" si="139"/>
        <v/>
      </c>
      <c r="AX344" s="35" t="str">
        <f t="shared" si="140"/>
        <v/>
      </c>
      <c r="AY344" s="35" t="str">
        <f>IF(SUMIF('7-市场业绩'!F:F,AC344,'7-市场业绩'!I:I)&gt;0,"学习卡","老结算")</f>
        <v>老结算</v>
      </c>
      <c r="AZ344" s="35" t="str">
        <f t="shared" si="141"/>
        <v/>
      </c>
      <c r="BA344" s="35" t="str">
        <f t="shared" si="142"/>
        <v>无</v>
      </c>
      <c r="BB344" s="35" t="str">
        <f t="shared" si="143"/>
        <v/>
      </c>
      <c r="BC344" s="35" t="str">
        <f t="shared" si="144"/>
        <v/>
      </c>
      <c r="BD344" s="35" t="str">
        <f t="shared" si="145"/>
        <v>无</v>
      </c>
      <c r="BE344" s="35" t="str">
        <f>IFERROR(LOOKUP(1,-FIND({"创始会员","国际领袖课程","国内领袖课程","1期秒杀","游学免费读","买三送二","2折秒杀"},AB344),{"创始会员","国际领袖课程","国内领袖课程","1期秒杀","游学免费读","买三送二","2折秒杀"}),"")</f>
        <v/>
      </c>
      <c r="BH344" s="27">
        <v>42552</v>
      </c>
    </row>
    <row r="345" spans="1:60" ht="15" customHeight="1">
      <c r="A345" s="31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08"/>
      <c r="M345" s="208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35" t="str">
        <f t="shared" si="122"/>
        <v/>
      </c>
      <c r="AD345" s="36">
        <f t="shared" si="123"/>
        <v>0</v>
      </c>
      <c r="AE345" s="35" t="str">
        <f t="shared" si="124"/>
        <v/>
      </c>
      <c r="AF345" s="24"/>
      <c r="AG345" s="40">
        <f t="shared" si="125"/>
        <v>0</v>
      </c>
      <c r="AH345" s="36">
        <f t="shared" si="126"/>
        <v>0</v>
      </c>
      <c r="AI345" s="36">
        <f t="shared" si="127"/>
        <v>0</v>
      </c>
      <c r="AJ345" s="35" t="str">
        <f t="shared" si="128"/>
        <v/>
      </c>
      <c r="AK345" s="35" t="str">
        <f t="shared" si="129"/>
        <v/>
      </c>
      <c r="AL345" s="35" t="str">
        <f t="shared" si="130"/>
        <v/>
      </c>
      <c r="AM345" s="35" t="str">
        <f t="shared" si="131"/>
        <v/>
      </c>
      <c r="AN345" s="35" t="str">
        <f t="shared" si="132"/>
        <v/>
      </c>
      <c r="AO345" s="35" t="str">
        <f t="shared" si="133"/>
        <v/>
      </c>
      <c r="AP345" s="35" t="str">
        <f>IF(AJ345="","",VLOOKUP(AN345,[1]Sheet11!E:F,2,0))</f>
        <v/>
      </c>
      <c r="AQ345" s="35" t="str">
        <f>IF(AO345="拼单会员","5年",IF(AJ345="","",VLOOKUP(AM345&amp;AP345,[1]Sheet11!$J$3:$K$17,2)))</f>
        <v/>
      </c>
      <c r="AR345" s="35" t="str">
        <f t="shared" si="134"/>
        <v/>
      </c>
      <c r="AS345" s="35" t="str">
        <f t="shared" si="135"/>
        <v/>
      </c>
      <c r="AT345" s="35" t="str">
        <f t="shared" si="136"/>
        <v/>
      </c>
      <c r="AU345" s="35" t="str">
        <f t="shared" si="137"/>
        <v/>
      </c>
      <c r="AV345" s="35" t="str">
        <f t="shared" si="138"/>
        <v/>
      </c>
      <c r="AW345" s="35" t="str">
        <f t="shared" si="139"/>
        <v/>
      </c>
      <c r="AX345" s="35" t="str">
        <f t="shared" si="140"/>
        <v/>
      </c>
      <c r="AY345" s="35" t="str">
        <f>IF(SUMIF('7-市场业绩'!F:F,AC345,'7-市场业绩'!I:I)&gt;0,"学习卡","老结算")</f>
        <v>老结算</v>
      </c>
      <c r="AZ345" s="35" t="str">
        <f t="shared" si="141"/>
        <v/>
      </c>
      <c r="BA345" s="35" t="str">
        <f t="shared" si="142"/>
        <v>无</v>
      </c>
      <c r="BB345" s="35" t="str">
        <f t="shared" si="143"/>
        <v/>
      </c>
      <c r="BC345" s="35" t="str">
        <f t="shared" si="144"/>
        <v/>
      </c>
      <c r="BD345" s="35" t="str">
        <f t="shared" si="145"/>
        <v>无</v>
      </c>
      <c r="BE345" s="35" t="str">
        <f>IFERROR(LOOKUP(1,-FIND({"创始会员","国际领袖课程","国内领袖课程","1期秒杀","游学免费读","买三送二","2折秒杀"},AB345),{"创始会员","国际领袖课程","国内领袖课程","1期秒杀","游学免费读","买三送二","2折秒杀"}),"")</f>
        <v/>
      </c>
      <c r="BH345" s="27">
        <v>42552</v>
      </c>
    </row>
    <row r="346" spans="1:60" ht="15" customHeight="1">
      <c r="A346" s="31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08"/>
      <c r="M346" s="208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35" t="str">
        <f t="shared" si="122"/>
        <v/>
      </c>
      <c r="AD346" s="36">
        <f t="shared" si="123"/>
        <v>0</v>
      </c>
      <c r="AE346" s="35" t="str">
        <f t="shared" si="124"/>
        <v/>
      </c>
      <c r="AF346" s="24"/>
      <c r="AG346" s="40">
        <f t="shared" si="125"/>
        <v>0</v>
      </c>
      <c r="AH346" s="36">
        <f t="shared" si="126"/>
        <v>0</v>
      </c>
      <c r="AI346" s="36">
        <f t="shared" si="127"/>
        <v>0</v>
      </c>
      <c r="AJ346" s="35" t="str">
        <f t="shared" si="128"/>
        <v/>
      </c>
      <c r="AK346" s="35" t="str">
        <f t="shared" si="129"/>
        <v/>
      </c>
      <c r="AL346" s="35" t="str">
        <f t="shared" si="130"/>
        <v/>
      </c>
      <c r="AM346" s="35" t="str">
        <f t="shared" si="131"/>
        <v/>
      </c>
      <c r="AN346" s="35" t="str">
        <f t="shared" si="132"/>
        <v/>
      </c>
      <c r="AO346" s="35" t="str">
        <f t="shared" si="133"/>
        <v/>
      </c>
      <c r="AP346" s="35" t="str">
        <f>IF(AJ346="","",VLOOKUP(AN346,[1]Sheet11!E:F,2,0))</f>
        <v/>
      </c>
      <c r="AQ346" s="35" t="str">
        <f>IF(AO346="拼单会员","5年",IF(AJ346="","",VLOOKUP(AM346&amp;AP346,[1]Sheet11!$J$3:$K$17,2)))</f>
        <v/>
      </c>
      <c r="AR346" s="35" t="str">
        <f t="shared" si="134"/>
        <v/>
      </c>
      <c r="AS346" s="35" t="str">
        <f t="shared" si="135"/>
        <v/>
      </c>
      <c r="AT346" s="35" t="str">
        <f t="shared" si="136"/>
        <v/>
      </c>
      <c r="AU346" s="35" t="str">
        <f t="shared" si="137"/>
        <v/>
      </c>
      <c r="AV346" s="35" t="str">
        <f t="shared" si="138"/>
        <v/>
      </c>
      <c r="AW346" s="35" t="str">
        <f t="shared" si="139"/>
        <v/>
      </c>
      <c r="AX346" s="35" t="str">
        <f t="shared" si="140"/>
        <v/>
      </c>
      <c r="AY346" s="35" t="str">
        <f>IF(SUMIF('7-市场业绩'!F:F,AC346,'7-市场业绩'!I:I)&gt;0,"学习卡","老结算")</f>
        <v>老结算</v>
      </c>
      <c r="AZ346" s="35" t="str">
        <f t="shared" si="141"/>
        <v/>
      </c>
      <c r="BA346" s="35" t="str">
        <f t="shared" si="142"/>
        <v>无</v>
      </c>
      <c r="BB346" s="35" t="str">
        <f t="shared" si="143"/>
        <v/>
      </c>
      <c r="BC346" s="35" t="str">
        <f t="shared" si="144"/>
        <v/>
      </c>
      <c r="BD346" s="35" t="str">
        <f t="shared" si="145"/>
        <v>无</v>
      </c>
      <c r="BE346" s="35" t="str">
        <f>IFERROR(LOOKUP(1,-FIND({"创始会员","国际领袖课程","国内领袖课程","1期秒杀","游学免费读","买三送二","2折秒杀"},AB346),{"创始会员","国际领袖课程","国内领袖课程","1期秒杀","游学免费读","买三送二","2折秒杀"}),"")</f>
        <v/>
      </c>
      <c r="BH346" s="27">
        <v>42552</v>
      </c>
    </row>
    <row r="347" spans="1:60" ht="15" customHeight="1">
      <c r="A347" s="31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08"/>
      <c r="M347" s="208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35" t="str">
        <f t="shared" si="122"/>
        <v/>
      </c>
      <c r="AD347" s="36">
        <f t="shared" si="123"/>
        <v>0</v>
      </c>
      <c r="AE347" s="35" t="str">
        <f t="shared" si="124"/>
        <v/>
      </c>
      <c r="AF347" s="24"/>
      <c r="AG347" s="40">
        <f t="shared" si="125"/>
        <v>0</v>
      </c>
      <c r="AH347" s="36">
        <f t="shared" si="126"/>
        <v>0</v>
      </c>
      <c r="AI347" s="36">
        <f t="shared" si="127"/>
        <v>0</v>
      </c>
      <c r="AJ347" s="35" t="str">
        <f t="shared" si="128"/>
        <v/>
      </c>
      <c r="AK347" s="35" t="str">
        <f t="shared" si="129"/>
        <v/>
      </c>
      <c r="AL347" s="35" t="str">
        <f t="shared" si="130"/>
        <v/>
      </c>
      <c r="AM347" s="35" t="str">
        <f t="shared" si="131"/>
        <v/>
      </c>
      <c r="AN347" s="35" t="str">
        <f t="shared" si="132"/>
        <v/>
      </c>
      <c r="AO347" s="35" t="str">
        <f t="shared" si="133"/>
        <v/>
      </c>
      <c r="AP347" s="35" t="str">
        <f>IF(AJ347="","",VLOOKUP(AN347,[1]Sheet11!E:F,2,0))</f>
        <v/>
      </c>
      <c r="AQ347" s="35" t="str">
        <f>IF(AO347="拼单会员","5年",IF(AJ347="","",VLOOKUP(AM347&amp;AP347,[1]Sheet11!$J$3:$K$17,2)))</f>
        <v/>
      </c>
      <c r="AR347" s="35" t="str">
        <f t="shared" si="134"/>
        <v/>
      </c>
      <c r="AS347" s="35" t="str">
        <f t="shared" si="135"/>
        <v/>
      </c>
      <c r="AT347" s="35" t="str">
        <f t="shared" si="136"/>
        <v/>
      </c>
      <c r="AU347" s="35" t="str">
        <f t="shared" si="137"/>
        <v/>
      </c>
      <c r="AV347" s="35" t="str">
        <f t="shared" si="138"/>
        <v/>
      </c>
      <c r="AW347" s="35" t="str">
        <f t="shared" si="139"/>
        <v/>
      </c>
      <c r="AX347" s="35" t="str">
        <f t="shared" si="140"/>
        <v/>
      </c>
      <c r="AY347" s="35" t="str">
        <f>IF(SUMIF('7-市场业绩'!F:F,AC347,'7-市场业绩'!I:I)&gt;0,"学习卡","老结算")</f>
        <v>老结算</v>
      </c>
      <c r="AZ347" s="35" t="str">
        <f t="shared" si="141"/>
        <v/>
      </c>
      <c r="BA347" s="35" t="str">
        <f t="shared" si="142"/>
        <v>无</v>
      </c>
      <c r="BB347" s="35" t="str">
        <f t="shared" si="143"/>
        <v/>
      </c>
      <c r="BC347" s="35" t="str">
        <f t="shared" si="144"/>
        <v/>
      </c>
      <c r="BD347" s="35" t="str">
        <f t="shared" si="145"/>
        <v>无</v>
      </c>
      <c r="BE347" s="35" t="str">
        <f>IFERROR(LOOKUP(1,-FIND({"创始会员","国际领袖课程","国内领袖课程","1期秒杀","游学免费读","买三送二","2折秒杀"},AB347),{"创始会员","国际领袖课程","国内领袖课程","1期秒杀","游学免费读","买三送二","2折秒杀"}),"")</f>
        <v/>
      </c>
      <c r="BH347" s="27">
        <v>42552</v>
      </c>
    </row>
    <row r="348" spans="1:60" ht="15" customHeight="1">
      <c r="A348" s="31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08"/>
      <c r="M348" s="208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35" t="str">
        <f t="shared" si="122"/>
        <v/>
      </c>
      <c r="AD348" s="36">
        <f t="shared" si="123"/>
        <v>0</v>
      </c>
      <c r="AE348" s="35" t="str">
        <f t="shared" si="124"/>
        <v/>
      </c>
      <c r="AF348" s="24"/>
      <c r="AG348" s="40">
        <f t="shared" si="125"/>
        <v>0</v>
      </c>
      <c r="AH348" s="36">
        <f t="shared" si="126"/>
        <v>0</v>
      </c>
      <c r="AI348" s="36">
        <f t="shared" si="127"/>
        <v>0</v>
      </c>
      <c r="AJ348" s="35" t="str">
        <f t="shared" si="128"/>
        <v/>
      </c>
      <c r="AK348" s="35" t="str">
        <f t="shared" si="129"/>
        <v/>
      </c>
      <c r="AL348" s="35" t="str">
        <f t="shared" si="130"/>
        <v/>
      </c>
      <c r="AM348" s="35" t="str">
        <f t="shared" si="131"/>
        <v/>
      </c>
      <c r="AN348" s="35" t="str">
        <f t="shared" si="132"/>
        <v/>
      </c>
      <c r="AO348" s="35" t="str">
        <f t="shared" si="133"/>
        <v/>
      </c>
      <c r="AP348" s="35" t="str">
        <f>IF(AJ348="","",VLOOKUP(AN348,[1]Sheet11!E:F,2,0))</f>
        <v/>
      </c>
      <c r="AQ348" s="35" t="str">
        <f>IF(AO348="拼单会员","5年",IF(AJ348="","",VLOOKUP(AM348&amp;AP348,[1]Sheet11!$J$3:$K$17,2)))</f>
        <v/>
      </c>
      <c r="AR348" s="35" t="str">
        <f t="shared" si="134"/>
        <v/>
      </c>
      <c r="AS348" s="35" t="str">
        <f t="shared" si="135"/>
        <v/>
      </c>
      <c r="AT348" s="35" t="str">
        <f t="shared" si="136"/>
        <v/>
      </c>
      <c r="AU348" s="35" t="str">
        <f t="shared" si="137"/>
        <v/>
      </c>
      <c r="AV348" s="35" t="str">
        <f t="shared" si="138"/>
        <v/>
      </c>
      <c r="AW348" s="35" t="str">
        <f t="shared" si="139"/>
        <v/>
      </c>
      <c r="AX348" s="35" t="str">
        <f t="shared" si="140"/>
        <v/>
      </c>
      <c r="AY348" s="35" t="str">
        <f>IF(SUMIF('7-市场业绩'!F:F,AC348,'7-市场业绩'!I:I)&gt;0,"学习卡","老结算")</f>
        <v>老结算</v>
      </c>
      <c r="AZ348" s="35" t="str">
        <f t="shared" si="141"/>
        <v/>
      </c>
      <c r="BA348" s="35" t="str">
        <f t="shared" si="142"/>
        <v>无</v>
      </c>
      <c r="BB348" s="35" t="str">
        <f t="shared" si="143"/>
        <v/>
      </c>
      <c r="BC348" s="35" t="str">
        <f t="shared" si="144"/>
        <v/>
      </c>
      <c r="BD348" s="35" t="str">
        <f t="shared" si="145"/>
        <v>无</v>
      </c>
      <c r="BE348" s="35" t="str">
        <f>IFERROR(LOOKUP(1,-FIND({"创始会员","国际领袖课程","国内领袖课程","1期秒杀","游学免费读","买三送二","2折秒杀"},AB348),{"创始会员","国际领袖课程","国内领袖课程","1期秒杀","游学免费读","买三送二","2折秒杀"}),"")</f>
        <v/>
      </c>
      <c r="BH348" s="27">
        <v>42552</v>
      </c>
    </row>
    <row r="349" spans="1:60" ht="15" customHeight="1">
      <c r="A349" s="31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08"/>
      <c r="M349" s="208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35" t="str">
        <f t="shared" si="122"/>
        <v/>
      </c>
      <c r="AD349" s="36">
        <f t="shared" si="123"/>
        <v>0</v>
      </c>
      <c r="AE349" s="35" t="str">
        <f t="shared" si="124"/>
        <v/>
      </c>
      <c r="AF349" s="24"/>
      <c r="AG349" s="40">
        <f t="shared" si="125"/>
        <v>0</v>
      </c>
      <c r="AH349" s="36">
        <f t="shared" si="126"/>
        <v>0</v>
      </c>
      <c r="AI349" s="36">
        <f t="shared" si="127"/>
        <v>0</v>
      </c>
      <c r="AJ349" s="35" t="str">
        <f t="shared" si="128"/>
        <v/>
      </c>
      <c r="AK349" s="35" t="str">
        <f t="shared" si="129"/>
        <v/>
      </c>
      <c r="AL349" s="35" t="str">
        <f t="shared" si="130"/>
        <v/>
      </c>
      <c r="AM349" s="35" t="str">
        <f t="shared" si="131"/>
        <v/>
      </c>
      <c r="AN349" s="35" t="str">
        <f t="shared" si="132"/>
        <v/>
      </c>
      <c r="AO349" s="35" t="str">
        <f t="shared" si="133"/>
        <v/>
      </c>
      <c r="AP349" s="35" t="str">
        <f>IF(AJ349="","",VLOOKUP(AN349,[1]Sheet11!E:F,2,0))</f>
        <v/>
      </c>
      <c r="AQ349" s="35" t="str">
        <f>IF(AO349="拼单会员","5年",IF(AJ349="","",VLOOKUP(AM349&amp;AP349,[1]Sheet11!$J$3:$K$17,2)))</f>
        <v/>
      </c>
      <c r="AR349" s="35" t="str">
        <f t="shared" si="134"/>
        <v/>
      </c>
      <c r="AS349" s="35" t="str">
        <f t="shared" si="135"/>
        <v/>
      </c>
      <c r="AT349" s="35" t="str">
        <f t="shared" si="136"/>
        <v/>
      </c>
      <c r="AU349" s="35" t="str">
        <f t="shared" si="137"/>
        <v/>
      </c>
      <c r="AV349" s="35" t="str">
        <f t="shared" si="138"/>
        <v/>
      </c>
      <c r="AW349" s="35" t="str">
        <f t="shared" si="139"/>
        <v/>
      </c>
      <c r="AX349" s="35" t="str">
        <f t="shared" si="140"/>
        <v/>
      </c>
      <c r="AY349" s="35" t="str">
        <f>IF(SUMIF('7-市场业绩'!F:F,AC349,'7-市场业绩'!I:I)&gt;0,"学习卡","老结算")</f>
        <v>老结算</v>
      </c>
      <c r="AZ349" s="35" t="str">
        <f t="shared" si="141"/>
        <v/>
      </c>
      <c r="BA349" s="35" t="str">
        <f t="shared" si="142"/>
        <v>无</v>
      </c>
      <c r="BB349" s="35" t="str">
        <f t="shared" si="143"/>
        <v/>
      </c>
      <c r="BC349" s="35" t="str">
        <f t="shared" si="144"/>
        <v/>
      </c>
      <c r="BD349" s="35" t="str">
        <f t="shared" si="145"/>
        <v>无</v>
      </c>
      <c r="BE349" s="35" t="str">
        <f>IFERROR(LOOKUP(1,-FIND({"创始会员","国际领袖课程","国内领袖课程","1期秒杀","游学免费读","买三送二","2折秒杀"},AB349),{"创始会员","国际领袖课程","国内领袖课程","1期秒杀","游学免费读","买三送二","2折秒杀"}),"")</f>
        <v/>
      </c>
      <c r="BH349" s="27">
        <v>42552</v>
      </c>
    </row>
    <row r="350" spans="1:60" ht="15" customHeight="1">
      <c r="A350" s="31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08"/>
      <c r="M350" s="208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35" t="str">
        <f t="shared" si="122"/>
        <v/>
      </c>
      <c r="AD350" s="36">
        <f t="shared" si="123"/>
        <v>0</v>
      </c>
      <c r="AE350" s="35" t="str">
        <f t="shared" si="124"/>
        <v/>
      </c>
      <c r="AF350" s="24"/>
      <c r="AG350" s="40">
        <f t="shared" si="125"/>
        <v>0</v>
      </c>
      <c r="AH350" s="36">
        <f t="shared" si="126"/>
        <v>0</v>
      </c>
      <c r="AI350" s="36">
        <f t="shared" si="127"/>
        <v>0</v>
      </c>
      <c r="AJ350" s="35" t="str">
        <f t="shared" si="128"/>
        <v/>
      </c>
      <c r="AK350" s="35" t="str">
        <f t="shared" si="129"/>
        <v/>
      </c>
      <c r="AL350" s="35" t="str">
        <f t="shared" si="130"/>
        <v/>
      </c>
      <c r="AM350" s="35" t="str">
        <f t="shared" si="131"/>
        <v/>
      </c>
      <c r="AN350" s="35" t="str">
        <f t="shared" si="132"/>
        <v/>
      </c>
      <c r="AO350" s="35" t="str">
        <f t="shared" si="133"/>
        <v/>
      </c>
      <c r="AP350" s="35" t="str">
        <f>IF(AJ350="","",VLOOKUP(AN350,[1]Sheet11!E:F,2,0))</f>
        <v/>
      </c>
      <c r="AQ350" s="35" t="str">
        <f>IF(AO350="拼单会员","5年",IF(AJ350="","",VLOOKUP(AM350&amp;AP350,[1]Sheet11!$J$3:$K$17,2)))</f>
        <v/>
      </c>
      <c r="AR350" s="35" t="str">
        <f t="shared" si="134"/>
        <v/>
      </c>
      <c r="AS350" s="35" t="str">
        <f t="shared" si="135"/>
        <v/>
      </c>
      <c r="AT350" s="35" t="str">
        <f t="shared" si="136"/>
        <v/>
      </c>
      <c r="AU350" s="35" t="str">
        <f t="shared" si="137"/>
        <v/>
      </c>
      <c r="AV350" s="35" t="str">
        <f t="shared" si="138"/>
        <v/>
      </c>
      <c r="AW350" s="35" t="str">
        <f t="shared" si="139"/>
        <v/>
      </c>
      <c r="AX350" s="35" t="str">
        <f t="shared" si="140"/>
        <v/>
      </c>
      <c r="AY350" s="35" t="str">
        <f>IF(SUMIF('7-市场业绩'!F:F,AC350,'7-市场业绩'!I:I)&gt;0,"学习卡","老结算")</f>
        <v>老结算</v>
      </c>
      <c r="AZ350" s="35" t="str">
        <f t="shared" si="141"/>
        <v/>
      </c>
      <c r="BA350" s="35" t="str">
        <f t="shared" si="142"/>
        <v>无</v>
      </c>
      <c r="BB350" s="35" t="str">
        <f t="shared" si="143"/>
        <v/>
      </c>
      <c r="BC350" s="35" t="str">
        <f t="shared" si="144"/>
        <v/>
      </c>
      <c r="BD350" s="35" t="str">
        <f t="shared" si="145"/>
        <v>无</v>
      </c>
      <c r="BE350" s="35" t="str">
        <f>IFERROR(LOOKUP(1,-FIND({"创始会员","国际领袖课程","国内领袖课程","1期秒杀","游学免费读","买三送二","2折秒杀"},AB350),{"创始会员","国际领袖课程","国内领袖课程","1期秒杀","游学免费读","买三送二","2折秒杀"}),"")</f>
        <v/>
      </c>
      <c r="BH350" s="27">
        <v>42552</v>
      </c>
    </row>
    <row r="351" spans="1:60" ht="15" customHeight="1">
      <c r="A351" s="31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08"/>
      <c r="M351" s="208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35" t="str">
        <f t="shared" si="122"/>
        <v/>
      </c>
      <c r="AD351" s="36">
        <f t="shared" si="123"/>
        <v>0</v>
      </c>
      <c r="AE351" s="35" t="str">
        <f t="shared" si="124"/>
        <v/>
      </c>
      <c r="AF351" s="24"/>
      <c r="AG351" s="40">
        <f t="shared" si="125"/>
        <v>0</v>
      </c>
      <c r="AH351" s="36">
        <f t="shared" si="126"/>
        <v>0</v>
      </c>
      <c r="AI351" s="36">
        <f t="shared" si="127"/>
        <v>0</v>
      </c>
      <c r="AJ351" s="35" t="str">
        <f t="shared" si="128"/>
        <v/>
      </c>
      <c r="AK351" s="35" t="str">
        <f t="shared" si="129"/>
        <v/>
      </c>
      <c r="AL351" s="35" t="str">
        <f t="shared" si="130"/>
        <v/>
      </c>
      <c r="AM351" s="35" t="str">
        <f t="shared" si="131"/>
        <v/>
      </c>
      <c r="AN351" s="35" t="str">
        <f t="shared" si="132"/>
        <v/>
      </c>
      <c r="AO351" s="35" t="str">
        <f t="shared" si="133"/>
        <v/>
      </c>
      <c r="AP351" s="35" t="str">
        <f>IF(AJ351="","",VLOOKUP(AN351,[1]Sheet11!E:F,2,0))</f>
        <v/>
      </c>
      <c r="AQ351" s="35" t="str">
        <f>IF(AO351="拼单会员","5年",IF(AJ351="","",VLOOKUP(AM351&amp;AP351,[1]Sheet11!$J$3:$K$17,2)))</f>
        <v/>
      </c>
      <c r="AR351" s="35" t="str">
        <f t="shared" si="134"/>
        <v/>
      </c>
      <c r="AS351" s="35" t="str">
        <f t="shared" si="135"/>
        <v/>
      </c>
      <c r="AT351" s="35" t="str">
        <f t="shared" si="136"/>
        <v/>
      </c>
      <c r="AU351" s="35" t="str">
        <f t="shared" si="137"/>
        <v/>
      </c>
      <c r="AV351" s="35" t="str">
        <f t="shared" si="138"/>
        <v/>
      </c>
      <c r="AW351" s="35" t="str">
        <f t="shared" si="139"/>
        <v/>
      </c>
      <c r="AX351" s="35" t="str">
        <f t="shared" si="140"/>
        <v/>
      </c>
      <c r="AY351" s="35" t="str">
        <f>IF(SUMIF('7-市场业绩'!F:F,AC351,'7-市场业绩'!I:I)&gt;0,"学习卡","老结算")</f>
        <v>老结算</v>
      </c>
      <c r="AZ351" s="35" t="str">
        <f t="shared" si="141"/>
        <v/>
      </c>
      <c r="BA351" s="35" t="str">
        <f t="shared" si="142"/>
        <v>无</v>
      </c>
      <c r="BB351" s="35" t="str">
        <f t="shared" si="143"/>
        <v/>
      </c>
      <c r="BC351" s="35" t="str">
        <f t="shared" si="144"/>
        <v/>
      </c>
      <c r="BD351" s="35" t="str">
        <f t="shared" si="145"/>
        <v>无</v>
      </c>
      <c r="BE351" s="35" t="str">
        <f>IFERROR(LOOKUP(1,-FIND({"创始会员","国际领袖课程","国内领袖课程","1期秒杀","游学免费读","买三送二","2折秒杀"},AB351),{"创始会员","国际领袖课程","国内领袖课程","1期秒杀","游学免费读","买三送二","2折秒杀"}),"")</f>
        <v/>
      </c>
      <c r="BH351" s="27">
        <v>42552</v>
      </c>
    </row>
    <row r="352" spans="1:60" ht="15" customHeight="1">
      <c r="A352" s="31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08"/>
      <c r="M352" s="208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35" t="str">
        <f t="shared" si="122"/>
        <v/>
      </c>
      <c r="AD352" s="36">
        <f t="shared" si="123"/>
        <v>0</v>
      </c>
      <c r="AE352" s="35" t="str">
        <f t="shared" si="124"/>
        <v/>
      </c>
      <c r="AF352" s="24"/>
      <c r="AG352" s="40">
        <f t="shared" si="125"/>
        <v>0</v>
      </c>
      <c r="AH352" s="36">
        <f t="shared" si="126"/>
        <v>0</v>
      </c>
      <c r="AI352" s="36">
        <f t="shared" si="127"/>
        <v>0</v>
      </c>
      <c r="AJ352" s="35" t="str">
        <f t="shared" si="128"/>
        <v/>
      </c>
      <c r="AK352" s="35" t="str">
        <f t="shared" si="129"/>
        <v/>
      </c>
      <c r="AL352" s="35" t="str">
        <f t="shared" si="130"/>
        <v/>
      </c>
      <c r="AM352" s="35" t="str">
        <f t="shared" si="131"/>
        <v/>
      </c>
      <c r="AN352" s="35" t="str">
        <f t="shared" si="132"/>
        <v/>
      </c>
      <c r="AO352" s="35" t="str">
        <f t="shared" si="133"/>
        <v/>
      </c>
      <c r="AP352" s="35" t="str">
        <f>IF(AJ352="","",VLOOKUP(AN352,[1]Sheet11!E:F,2,0))</f>
        <v/>
      </c>
      <c r="AQ352" s="35" t="str">
        <f>IF(AO352="拼单会员","5年",IF(AJ352="","",VLOOKUP(AM352&amp;AP352,[1]Sheet11!$J$3:$K$17,2)))</f>
        <v/>
      </c>
      <c r="AR352" s="35" t="str">
        <f t="shared" si="134"/>
        <v/>
      </c>
      <c r="AS352" s="35" t="str">
        <f t="shared" si="135"/>
        <v/>
      </c>
      <c r="AT352" s="35" t="str">
        <f t="shared" si="136"/>
        <v/>
      </c>
      <c r="AU352" s="35" t="str">
        <f t="shared" si="137"/>
        <v/>
      </c>
      <c r="AV352" s="35" t="str">
        <f t="shared" si="138"/>
        <v/>
      </c>
      <c r="AW352" s="35" t="str">
        <f t="shared" si="139"/>
        <v/>
      </c>
      <c r="AX352" s="35" t="str">
        <f t="shared" si="140"/>
        <v/>
      </c>
      <c r="AY352" s="35" t="str">
        <f>IF(SUMIF('7-市场业绩'!F:F,AC352,'7-市场业绩'!I:I)&gt;0,"学习卡","老结算")</f>
        <v>老结算</v>
      </c>
      <c r="AZ352" s="35" t="str">
        <f t="shared" si="141"/>
        <v/>
      </c>
      <c r="BA352" s="35" t="str">
        <f t="shared" si="142"/>
        <v>无</v>
      </c>
      <c r="BB352" s="35" t="str">
        <f t="shared" si="143"/>
        <v/>
      </c>
      <c r="BC352" s="35" t="str">
        <f t="shared" si="144"/>
        <v/>
      </c>
      <c r="BD352" s="35" t="str">
        <f t="shared" si="145"/>
        <v>无</v>
      </c>
      <c r="BE352" s="35" t="str">
        <f>IFERROR(LOOKUP(1,-FIND({"创始会员","国际领袖课程","国内领袖课程","1期秒杀","游学免费读","买三送二","2折秒杀"},AB352),{"创始会员","国际领袖课程","国内领袖课程","1期秒杀","游学免费读","买三送二","2折秒杀"}),"")</f>
        <v/>
      </c>
      <c r="BH352" s="27">
        <v>42552</v>
      </c>
    </row>
    <row r="353" spans="1:60" ht="15" customHeight="1">
      <c r="A353" s="31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08"/>
      <c r="M353" s="208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35" t="str">
        <f t="shared" si="122"/>
        <v/>
      </c>
      <c r="AD353" s="36">
        <f t="shared" si="123"/>
        <v>0</v>
      </c>
      <c r="AE353" s="35" t="str">
        <f t="shared" si="124"/>
        <v/>
      </c>
      <c r="AF353" s="24"/>
      <c r="AG353" s="40">
        <f t="shared" si="125"/>
        <v>0</v>
      </c>
      <c r="AH353" s="36">
        <f t="shared" si="126"/>
        <v>0</v>
      </c>
      <c r="AI353" s="36">
        <f t="shared" si="127"/>
        <v>0</v>
      </c>
      <c r="AJ353" s="35" t="str">
        <f t="shared" si="128"/>
        <v/>
      </c>
      <c r="AK353" s="35" t="str">
        <f t="shared" si="129"/>
        <v/>
      </c>
      <c r="AL353" s="35" t="str">
        <f t="shared" si="130"/>
        <v/>
      </c>
      <c r="AM353" s="35" t="str">
        <f t="shared" si="131"/>
        <v/>
      </c>
      <c r="AN353" s="35" t="str">
        <f t="shared" si="132"/>
        <v/>
      </c>
      <c r="AO353" s="35" t="str">
        <f t="shared" si="133"/>
        <v/>
      </c>
      <c r="AP353" s="35" t="str">
        <f>IF(AJ353="","",VLOOKUP(AN353,[1]Sheet11!E:F,2,0))</f>
        <v/>
      </c>
      <c r="AQ353" s="35" t="str">
        <f>IF(AO353="拼单会员","5年",IF(AJ353="","",VLOOKUP(AM353&amp;AP353,[1]Sheet11!$J$3:$K$17,2)))</f>
        <v/>
      </c>
      <c r="AR353" s="35" t="str">
        <f t="shared" si="134"/>
        <v/>
      </c>
      <c r="AS353" s="35" t="str">
        <f t="shared" si="135"/>
        <v/>
      </c>
      <c r="AT353" s="35" t="str">
        <f t="shared" si="136"/>
        <v/>
      </c>
      <c r="AU353" s="35" t="str">
        <f t="shared" si="137"/>
        <v/>
      </c>
      <c r="AV353" s="35" t="str">
        <f t="shared" si="138"/>
        <v/>
      </c>
      <c r="AW353" s="35" t="str">
        <f t="shared" si="139"/>
        <v/>
      </c>
      <c r="AX353" s="35" t="str">
        <f t="shared" si="140"/>
        <v/>
      </c>
      <c r="AY353" s="35" t="str">
        <f>IF(SUMIF('7-市场业绩'!F:F,AC353,'7-市场业绩'!I:I)&gt;0,"学习卡","老结算")</f>
        <v>老结算</v>
      </c>
      <c r="AZ353" s="35" t="str">
        <f t="shared" si="141"/>
        <v/>
      </c>
      <c r="BA353" s="35" t="str">
        <f t="shared" si="142"/>
        <v>无</v>
      </c>
      <c r="BB353" s="35" t="str">
        <f t="shared" si="143"/>
        <v/>
      </c>
      <c r="BC353" s="35" t="str">
        <f t="shared" si="144"/>
        <v/>
      </c>
      <c r="BD353" s="35" t="str">
        <f t="shared" si="145"/>
        <v>无</v>
      </c>
      <c r="BE353" s="35" t="str">
        <f>IFERROR(LOOKUP(1,-FIND({"创始会员","国际领袖课程","国内领袖课程","1期秒杀","游学免费读","买三送二","2折秒杀"},AB353),{"创始会员","国际领袖课程","国内领袖课程","1期秒杀","游学免费读","买三送二","2折秒杀"}),"")</f>
        <v/>
      </c>
      <c r="BH353" s="27">
        <v>42552</v>
      </c>
    </row>
    <row r="354" spans="1:60" ht="15" customHeight="1">
      <c r="A354" s="31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08"/>
      <c r="M354" s="208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35" t="str">
        <f t="shared" si="122"/>
        <v/>
      </c>
      <c r="AD354" s="36">
        <f t="shared" si="123"/>
        <v>0</v>
      </c>
      <c r="AE354" s="35" t="str">
        <f t="shared" si="124"/>
        <v/>
      </c>
      <c r="AF354" s="24"/>
      <c r="AG354" s="40">
        <f t="shared" si="125"/>
        <v>0</v>
      </c>
      <c r="AH354" s="36">
        <f t="shared" si="126"/>
        <v>0</v>
      </c>
      <c r="AI354" s="36">
        <f t="shared" si="127"/>
        <v>0</v>
      </c>
      <c r="AJ354" s="35" t="str">
        <f t="shared" si="128"/>
        <v/>
      </c>
      <c r="AK354" s="35" t="str">
        <f t="shared" si="129"/>
        <v/>
      </c>
      <c r="AL354" s="35" t="str">
        <f t="shared" si="130"/>
        <v/>
      </c>
      <c r="AM354" s="35" t="str">
        <f t="shared" si="131"/>
        <v/>
      </c>
      <c r="AN354" s="35" t="str">
        <f t="shared" si="132"/>
        <v/>
      </c>
      <c r="AO354" s="35" t="str">
        <f t="shared" si="133"/>
        <v/>
      </c>
      <c r="AP354" s="35" t="str">
        <f>IF(AJ354="","",VLOOKUP(AN354,[1]Sheet11!E:F,2,0))</f>
        <v/>
      </c>
      <c r="AQ354" s="35" t="str">
        <f>IF(AO354="拼单会员","5年",IF(AJ354="","",VLOOKUP(AM354&amp;AP354,[1]Sheet11!$J$3:$K$17,2)))</f>
        <v/>
      </c>
      <c r="AR354" s="35" t="str">
        <f t="shared" si="134"/>
        <v/>
      </c>
      <c r="AS354" s="35" t="str">
        <f t="shared" si="135"/>
        <v/>
      </c>
      <c r="AT354" s="35" t="str">
        <f t="shared" si="136"/>
        <v/>
      </c>
      <c r="AU354" s="35" t="str">
        <f t="shared" si="137"/>
        <v/>
      </c>
      <c r="AV354" s="35" t="str">
        <f t="shared" si="138"/>
        <v/>
      </c>
      <c r="AW354" s="35" t="str">
        <f t="shared" si="139"/>
        <v/>
      </c>
      <c r="AX354" s="35" t="str">
        <f t="shared" si="140"/>
        <v/>
      </c>
      <c r="AY354" s="35" t="str">
        <f>IF(SUMIF('7-市场业绩'!F:F,AC354,'7-市场业绩'!I:I)&gt;0,"学习卡","老结算")</f>
        <v>老结算</v>
      </c>
      <c r="AZ354" s="35" t="str">
        <f t="shared" si="141"/>
        <v/>
      </c>
      <c r="BA354" s="35" t="str">
        <f t="shared" si="142"/>
        <v>无</v>
      </c>
      <c r="BB354" s="35" t="str">
        <f t="shared" si="143"/>
        <v/>
      </c>
      <c r="BC354" s="35" t="str">
        <f t="shared" si="144"/>
        <v/>
      </c>
      <c r="BD354" s="35" t="str">
        <f t="shared" si="145"/>
        <v>无</v>
      </c>
      <c r="BE354" s="35" t="str">
        <f>IFERROR(LOOKUP(1,-FIND({"创始会员","国际领袖课程","国内领袖课程","1期秒杀","游学免费读","买三送二","2折秒杀"},AB354),{"创始会员","国际领袖课程","国内领袖课程","1期秒杀","游学免费读","买三送二","2折秒杀"}),"")</f>
        <v/>
      </c>
      <c r="BH354" s="27">
        <v>42552</v>
      </c>
    </row>
    <row r="355" spans="1:60" ht="15" customHeight="1">
      <c r="A355" s="31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08"/>
      <c r="M355" s="208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35" t="str">
        <f t="shared" si="122"/>
        <v/>
      </c>
      <c r="AD355" s="36">
        <f t="shared" si="123"/>
        <v>0</v>
      </c>
      <c r="AE355" s="35" t="str">
        <f t="shared" si="124"/>
        <v/>
      </c>
      <c r="AF355" s="24"/>
      <c r="AG355" s="40">
        <f t="shared" si="125"/>
        <v>0</v>
      </c>
      <c r="AH355" s="36">
        <f t="shared" si="126"/>
        <v>0</v>
      </c>
      <c r="AI355" s="36">
        <f t="shared" si="127"/>
        <v>0</v>
      </c>
      <c r="AJ355" s="35" t="str">
        <f t="shared" si="128"/>
        <v/>
      </c>
      <c r="AK355" s="35" t="str">
        <f t="shared" si="129"/>
        <v/>
      </c>
      <c r="AL355" s="35" t="str">
        <f t="shared" si="130"/>
        <v/>
      </c>
      <c r="AM355" s="35" t="str">
        <f t="shared" si="131"/>
        <v/>
      </c>
      <c r="AN355" s="35" t="str">
        <f t="shared" si="132"/>
        <v/>
      </c>
      <c r="AO355" s="35" t="str">
        <f t="shared" si="133"/>
        <v/>
      </c>
      <c r="AP355" s="35" t="str">
        <f>IF(AJ355="","",VLOOKUP(AN355,[1]Sheet11!E:F,2,0))</f>
        <v/>
      </c>
      <c r="AQ355" s="35" t="str">
        <f>IF(AO355="拼单会员","5年",IF(AJ355="","",VLOOKUP(AM355&amp;AP355,[1]Sheet11!$J$3:$K$17,2)))</f>
        <v/>
      </c>
      <c r="AR355" s="35" t="str">
        <f t="shared" si="134"/>
        <v/>
      </c>
      <c r="AS355" s="35" t="str">
        <f t="shared" si="135"/>
        <v/>
      </c>
      <c r="AT355" s="35" t="str">
        <f t="shared" si="136"/>
        <v/>
      </c>
      <c r="AU355" s="35" t="str">
        <f t="shared" si="137"/>
        <v/>
      </c>
      <c r="AV355" s="35" t="str">
        <f t="shared" si="138"/>
        <v/>
      </c>
      <c r="AW355" s="35" t="str">
        <f t="shared" si="139"/>
        <v/>
      </c>
      <c r="AX355" s="35" t="str">
        <f t="shared" si="140"/>
        <v/>
      </c>
      <c r="AY355" s="35" t="str">
        <f>IF(SUMIF('7-市场业绩'!F:F,AC355,'7-市场业绩'!I:I)&gt;0,"学习卡","老结算")</f>
        <v>老结算</v>
      </c>
      <c r="AZ355" s="35" t="str">
        <f t="shared" si="141"/>
        <v/>
      </c>
      <c r="BA355" s="35" t="str">
        <f t="shared" si="142"/>
        <v>无</v>
      </c>
      <c r="BB355" s="35" t="str">
        <f t="shared" si="143"/>
        <v/>
      </c>
      <c r="BC355" s="35" t="str">
        <f t="shared" si="144"/>
        <v/>
      </c>
      <c r="BD355" s="35" t="str">
        <f t="shared" si="145"/>
        <v>无</v>
      </c>
      <c r="BE355" s="35" t="str">
        <f>IFERROR(LOOKUP(1,-FIND({"创始会员","国际领袖课程","国内领袖课程","1期秒杀","游学免费读","买三送二","2折秒杀"},AB355),{"创始会员","国际领袖课程","国内领袖课程","1期秒杀","游学免费读","买三送二","2折秒杀"}),"")</f>
        <v/>
      </c>
      <c r="BH355" s="27">
        <v>42552</v>
      </c>
    </row>
    <row r="356" spans="1:60" ht="15" customHeight="1">
      <c r="A356" s="31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08"/>
      <c r="M356" s="208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35" t="str">
        <f t="shared" si="122"/>
        <v/>
      </c>
      <c r="AD356" s="36">
        <f t="shared" si="123"/>
        <v>0</v>
      </c>
      <c r="AE356" s="35" t="str">
        <f t="shared" si="124"/>
        <v/>
      </c>
      <c r="AF356" s="24"/>
      <c r="AG356" s="40">
        <f t="shared" si="125"/>
        <v>0</v>
      </c>
      <c r="AH356" s="36">
        <f t="shared" si="126"/>
        <v>0</v>
      </c>
      <c r="AI356" s="36">
        <f t="shared" si="127"/>
        <v>0</v>
      </c>
      <c r="AJ356" s="35" t="str">
        <f t="shared" si="128"/>
        <v/>
      </c>
      <c r="AK356" s="35" t="str">
        <f t="shared" si="129"/>
        <v/>
      </c>
      <c r="AL356" s="35" t="str">
        <f t="shared" si="130"/>
        <v/>
      </c>
      <c r="AM356" s="35" t="str">
        <f t="shared" si="131"/>
        <v/>
      </c>
      <c r="AN356" s="35" t="str">
        <f t="shared" si="132"/>
        <v/>
      </c>
      <c r="AO356" s="35" t="str">
        <f t="shared" si="133"/>
        <v/>
      </c>
      <c r="AP356" s="35" t="str">
        <f>IF(AJ356="","",VLOOKUP(AN356,[1]Sheet11!E:F,2,0))</f>
        <v/>
      </c>
      <c r="AQ356" s="35" t="str">
        <f>IF(AO356="拼单会员","5年",IF(AJ356="","",VLOOKUP(AM356&amp;AP356,[1]Sheet11!$J$3:$K$17,2)))</f>
        <v/>
      </c>
      <c r="AR356" s="35" t="str">
        <f t="shared" si="134"/>
        <v/>
      </c>
      <c r="AS356" s="35" t="str">
        <f t="shared" si="135"/>
        <v/>
      </c>
      <c r="AT356" s="35" t="str">
        <f t="shared" si="136"/>
        <v/>
      </c>
      <c r="AU356" s="35" t="str">
        <f t="shared" si="137"/>
        <v/>
      </c>
      <c r="AV356" s="35" t="str">
        <f t="shared" si="138"/>
        <v/>
      </c>
      <c r="AW356" s="35" t="str">
        <f t="shared" si="139"/>
        <v/>
      </c>
      <c r="AX356" s="35" t="str">
        <f t="shared" si="140"/>
        <v/>
      </c>
      <c r="AY356" s="35" t="str">
        <f>IF(SUMIF('7-市场业绩'!F:F,AC356,'7-市场业绩'!I:I)&gt;0,"学习卡","老结算")</f>
        <v>老结算</v>
      </c>
      <c r="AZ356" s="35" t="str">
        <f t="shared" si="141"/>
        <v/>
      </c>
      <c r="BA356" s="35" t="str">
        <f t="shared" si="142"/>
        <v>无</v>
      </c>
      <c r="BB356" s="35" t="str">
        <f t="shared" si="143"/>
        <v/>
      </c>
      <c r="BC356" s="35" t="str">
        <f t="shared" si="144"/>
        <v/>
      </c>
      <c r="BD356" s="35" t="str">
        <f t="shared" si="145"/>
        <v>无</v>
      </c>
      <c r="BE356" s="35" t="str">
        <f>IFERROR(LOOKUP(1,-FIND({"创始会员","国际领袖课程","国内领袖课程","1期秒杀","游学免费读","买三送二","2折秒杀"},AB356),{"创始会员","国际领袖课程","国内领袖课程","1期秒杀","游学免费读","买三送二","2折秒杀"}),"")</f>
        <v/>
      </c>
      <c r="BH356" s="27">
        <v>42552</v>
      </c>
    </row>
    <row r="357" spans="1:60" ht="15" customHeight="1">
      <c r="A357" s="31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08"/>
      <c r="M357" s="208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35" t="str">
        <f t="shared" si="122"/>
        <v/>
      </c>
      <c r="AD357" s="36">
        <f t="shared" si="123"/>
        <v>0</v>
      </c>
      <c r="AE357" s="35" t="str">
        <f t="shared" si="124"/>
        <v/>
      </c>
      <c r="AF357" s="24"/>
      <c r="AG357" s="40">
        <f t="shared" si="125"/>
        <v>0</v>
      </c>
      <c r="AH357" s="36">
        <f t="shared" si="126"/>
        <v>0</v>
      </c>
      <c r="AI357" s="36">
        <f t="shared" si="127"/>
        <v>0</v>
      </c>
      <c r="AJ357" s="35" t="str">
        <f t="shared" si="128"/>
        <v/>
      </c>
      <c r="AK357" s="35" t="str">
        <f t="shared" si="129"/>
        <v/>
      </c>
      <c r="AL357" s="35" t="str">
        <f t="shared" si="130"/>
        <v/>
      </c>
      <c r="AM357" s="35" t="str">
        <f t="shared" si="131"/>
        <v/>
      </c>
      <c r="AN357" s="35" t="str">
        <f t="shared" si="132"/>
        <v/>
      </c>
      <c r="AO357" s="35" t="str">
        <f t="shared" si="133"/>
        <v/>
      </c>
      <c r="AP357" s="35" t="str">
        <f>IF(AJ357="","",VLOOKUP(AN357,[1]Sheet11!E:F,2,0))</f>
        <v/>
      </c>
      <c r="AQ357" s="35" t="str">
        <f>IF(AO357="拼单会员","5年",IF(AJ357="","",VLOOKUP(AM357&amp;AP357,[1]Sheet11!$J$3:$K$17,2)))</f>
        <v/>
      </c>
      <c r="AR357" s="35" t="str">
        <f t="shared" si="134"/>
        <v/>
      </c>
      <c r="AS357" s="35" t="str">
        <f t="shared" si="135"/>
        <v/>
      </c>
      <c r="AT357" s="35" t="str">
        <f t="shared" si="136"/>
        <v/>
      </c>
      <c r="AU357" s="35" t="str">
        <f t="shared" si="137"/>
        <v/>
      </c>
      <c r="AV357" s="35" t="str">
        <f t="shared" si="138"/>
        <v/>
      </c>
      <c r="AW357" s="35" t="str">
        <f t="shared" si="139"/>
        <v/>
      </c>
      <c r="AX357" s="35" t="str">
        <f t="shared" si="140"/>
        <v/>
      </c>
      <c r="AY357" s="35" t="str">
        <f>IF(SUMIF('7-市场业绩'!F:F,AC357,'7-市场业绩'!I:I)&gt;0,"学习卡","老结算")</f>
        <v>老结算</v>
      </c>
      <c r="AZ357" s="35" t="str">
        <f t="shared" si="141"/>
        <v/>
      </c>
      <c r="BA357" s="35" t="str">
        <f t="shared" si="142"/>
        <v>无</v>
      </c>
      <c r="BB357" s="35" t="str">
        <f t="shared" si="143"/>
        <v/>
      </c>
      <c r="BC357" s="35" t="str">
        <f t="shared" si="144"/>
        <v/>
      </c>
      <c r="BD357" s="35" t="str">
        <f t="shared" si="145"/>
        <v>无</v>
      </c>
      <c r="BE357" s="35" t="str">
        <f>IFERROR(LOOKUP(1,-FIND({"创始会员","国际领袖课程","国内领袖课程","1期秒杀","游学免费读","买三送二","2折秒杀"},AB357),{"创始会员","国际领袖课程","国内领袖课程","1期秒杀","游学免费读","买三送二","2折秒杀"}),"")</f>
        <v/>
      </c>
      <c r="BH357" s="27">
        <v>42552</v>
      </c>
    </row>
    <row r="358" spans="1:60" ht="15" customHeight="1">
      <c r="A358" s="31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08"/>
      <c r="M358" s="208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35" t="str">
        <f t="shared" si="122"/>
        <v/>
      </c>
      <c r="AD358" s="36">
        <f t="shared" si="123"/>
        <v>0</v>
      </c>
      <c r="AE358" s="35" t="str">
        <f t="shared" si="124"/>
        <v/>
      </c>
      <c r="AF358" s="24"/>
      <c r="AG358" s="40">
        <f t="shared" si="125"/>
        <v>0</v>
      </c>
      <c r="AH358" s="36">
        <f t="shared" si="126"/>
        <v>0</v>
      </c>
      <c r="AI358" s="36">
        <f t="shared" si="127"/>
        <v>0</v>
      </c>
      <c r="AJ358" s="35" t="str">
        <f t="shared" si="128"/>
        <v/>
      </c>
      <c r="AK358" s="35" t="str">
        <f t="shared" si="129"/>
        <v/>
      </c>
      <c r="AL358" s="35" t="str">
        <f t="shared" si="130"/>
        <v/>
      </c>
      <c r="AM358" s="35" t="str">
        <f t="shared" si="131"/>
        <v/>
      </c>
      <c r="AN358" s="35" t="str">
        <f t="shared" si="132"/>
        <v/>
      </c>
      <c r="AO358" s="35" t="str">
        <f t="shared" si="133"/>
        <v/>
      </c>
      <c r="AP358" s="35" t="str">
        <f>IF(AJ358="","",VLOOKUP(AN358,[1]Sheet11!E:F,2,0))</f>
        <v/>
      </c>
      <c r="AQ358" s="35" t="str">
        <f>IF(AO358="拼单会员","5年",IF(AJ358="","",VLOOKUP(AM358&amp;AP358,[1]Sheet11!$J$3:$K$17,2)))</f>
        <v/>
      </c>
      <c r="AR358" s="35" t="str">
        <f t="shared" si="134"/>
        <v/>
      </c>
      <c r="AS358" s="35" t="str">
        <f t="shared" si="135"/>
        <v/>
      </c>
      <c r="AT358" s="35" t="str">
        <f t="shared" si="136"/>
        <v/>
      </c>
      <c r="AU358" s="35" t="str">
        <f t="shared" si="137"/>
        <v/>
      </c>
      <c r="AV358" s="35" t="str">
        <f t="shared" si="138"/>
        <v/>
      </c>
      <c r="AW358" s="35" t="str">
        <f t="shared" si="139"/>
        <v/>
      </c>
      <c r="AX358" s="35" t="str">
        <f t="shared" si="140"/>
        <v/>
      </c>
      <c r="AY358" s="35" t="str">
        <f>IF(SUMIF('7-市场业绩'!F:F,AC358,'7-市场业绩'!I:I)&gt;0,"学习卡","老结算")</f>
        <v>老结算</v>
      </c>
      <c r="AZ358" s="35" t="str">
        <f t="shared" si="141"/>
        <v/>
      </c>
      <c r="BA358" s="35" t="str">
        <f t="shared" si="142"/>
        <v>无</v>
      </c>
      <c r="BB358" s="35" t="str">
        <f t="shared" si="143"/>
        <v/>
      </c>
      <c r="BC358" s="35" t="str">
        <f t="shared" si="144"/>
        <v/>
      </c>
      <c r="BD358" s="35" t="str">
        <f t="shared" si="145"/>
        <v>无</v>
      </c>
      <c r="BE358" s="35" t="str">
        <f>IFERROR(LOOKUP(1,-FIND({"创始会员","国际领袖课程","国内领袖课程","1期秒杀","游学免费读","买三送二","2折秒杀"},AB358),{"创始会员","国际领袖课程","国内领袖课程","1期秒杀","游学免费读","买三送二","2折秒杀"}),"")</f>
        <v/>
      </c>
      <c r="BH358" s="27">
        <v>42552</v>
      </c>
    </row>
    <row r="359" spans="1:60" ht="15" customHeight="1">
      <c r="A359" s="31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08"/>
      <c r="M359" s="208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35" t="str">
        <f t="shared" si="122"/>
        <v/>
      </c>
      <c r="AD359" s="36">
        <f t="shared" si="123"/>
        <v>0</v>
      </c>
      <c r="AE359" s="35" t="str">
        <f t="shared" si="124"/>
        <v/>
      </c>
      <c r="AF359" s="24"/>
      <c r="AG359" s="40">
        <f t="shared" si="125"/>
        <v>0</v>
      </c>
      <c r="AH359" s="36">
        <f t="shared" si="126"/>
        <v>0</v>
      </c>
      <c r="AI359" s="36">
        <f t="shared" si="127"/>
        <v>0</v>
      </c>
      <c r="AJ359" s="35" t="str">
        <f t="shared" si="128"/>
        <v/>
      </c>
      <c r="AK359" s="35" t="str">
        <f t="shared" si="129"/>
        <v/>
      </c>
      <c r="AL359" s="35" t="str">
        <f t="shared" si="130"/>
        <v/>
      </c>
      <c r="AM359" s="35" t="str">
        <f t="shared" si="131"/>
        <v/>
      </c>
      <c r="AN359" s="35" t="str">
        <f t="shared" si="132"/>
        <v/>
      </c>
      <c r="AO359" s="35" t="str">
        <f t="shared" si="133"/>
        <v/>
      </c>
      <c r="AP359" s="35" t="str">
        <f>IF(AJ359="","",VLOOKUP(AN359,[1]Sheet11!E:F,2,0))</f>
        <v/>
      </c>
      <c r="AQ359" s="35" t="str">
        <f>IF(AO359="拼单会员","5年",IF(AJ359="","",VLOOKUP(AM359&amp;AP359,[1]Sheet11!$J$3:$K$17,2)))</f>
        <v/>
      </c>
      <c r="AR359" s="35" t="str">
        <f t="shared" si="134"/>
        <v/>
      </c>
      <c r="AS359" s="35" t="str">
        <f t="shared" si="135"/>
        <v/>
      </c>
      <c r="AT359" s="35" t="str">
        <f t="shared" si="136"/>
        <v/>
      </c>
      <c r="AU359" s="35" t="str">
        <f t="shared" si="137"/>
        <v/>
      </c>
      <c r="AV359" s="35" t="str">
        <f t="shared" si="138"/>
        <v/>
      </c>
      <c r="AW359" s="35" t="str">
        <f t="shared" si="139"/>
        <v/>
      </c>
      <c r="AX359" s="35" t="str">
        <f t="shared" si="140"/>
        <v/>
      </c>
      <c r="AY359" s="35" t="str">
        <f>IF(SUMIF('7-市场业绩'!F:F,AC359,'7-市场业绩'!I:I)&gt;0,"学习卡","老结算")</f>
        <v>老结算</v>
      </c>
      <c r="AZ359" s="35" t="str">
        <f t="shared" si="141"/>
        <v/>
      </c>
      <c r="BA359" s="35" t="str">
        <f t="shared" si="142"/>
        <v>无</v>
      </c>
      <c r="BB359" s="35" t="str">
        <f t="shared" si="143"/>
        <v/>
      </c>
      <c r="BC359" s="35" t="str">
        <f t="shared" si="144"/>
        <v/>
      </c>
      <c r="BD359" s="35" t="str">
        <f t="shared" si="145"/>
        <v>无</v>
      </c>
      <c r="BE359" s="35" t="str">
        <f>IFERROR(LOOKUP(1,-FIND({"创始会员","国际领袖课程","国内领袖课程","1期秒杀","游学免费读","买三送二","2折秒杀"},AB359),{"创始会员","国际领袖课程","国内领袖课程","1期秒杀","游学免费读","买三送二","2折秒杀"}),"")</f>
        <v/>
      </c>
      <c r="BH359" s="27">
        <v>42552</v>
      </c>
    </row>
    <row r="360" spans="1:60" ht="15" customHeight="1">
      <c r="A360" s="31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08"/>
      <c r="M360" s="208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35" t="str">
        <f t="shared" si="122"/>
        <v/>
      </c>
      <c r="AD360" s="36">
        <f t="shared" si="123"/>
        <v>0</v>
      </c>
      <c r="AE360" s="35" t="str">
        <f t="shared" si="124"/>
        <v/>
      </c>
      <c r="AF360" s="24"/>
      <c r="AG360" s="40">
        <f t="shared" si="125"/>
        <v>0</v>
      </c>
      <c r="AH360" s="36">
        <f t="shared" si="126"/>
        <v>0</v>
      </c>
      <c r="AI360" s="36">
        <f t="shared" si="127"/>
        <v>0</v>
      </c>
      <c r="AJ360" s="35" t="str">
        <f t="shared" si="128"/>
        <v/>
      </c>
      <c r="AK360" s="35" t="str">
        <f t="shared" si="129"/>
        <v/>
      </c>
      <c r="AL360" s="35" t="str">
        <f t="shared" si="130"/>
        <v/>
      </c>
      <c r="AM360" s="35" t="str">
        <f t="shared" si="131"/>
        <v/>
      </c>
      <c r="AN360" s="35" t="str">
        <f t="shared" si="132"/>
        <v/>
      </c>
      <c r="AO360" s="35" t="str">
        <f t="shared" si="133"/>
        <v/>
      </c>
      <c r="AP360" s="35" t="str">
        <f>IF(AJ360="","",VLOOKUP(AN360,[1]Sheet11!E:F,2,0))</f>
        <v/>
      </c>
      <c r="AQ360" s="35" t="str">
        <f>IF(AO360="拼单会员","5年",IF(AJ360="","",VLOOKUP(AM360&amp;AP360,[1]Sheet11!$J$3:$K$17,2)))</f>
        <v/>
      </c>
      <c r="AR360" s="35" t="str">
        <f t="shared" si="134"/>
        <v/>
      </c>
      <c r="AS360" s="35" t="str">
        <f t="shared" si="135"/>
        <v/>
      </c>
      <c r="AT360" s="35" t="str">
        <f t="shared" si="136"/>
        <v/>
      </c>
      <c r="AU360" s="35" t="str">
        <f t="shared" si="137"/>
        <v/>
      </c>
      <c r="AV360" s="35" t="str">
        <f t="shared" si="138"/>
        <v/>
      </c>
      <c r="AW360" s="35" t="str">
        <f t="shared" si="139"/>
        <v/>
      </c>
      <c r="AX360" s="35" t="str">
        <f t="shared" si="140"/>
        <v/>
      </c>
      <c r="AY360" s="35" t="str">
        <f>IF(SUMIF('7-市场业绩'!F:F,AC360,'7-市场业绩'!I:I)&gt;0,"学习卡","老结算")</f>
        <v>老结算</v>
      </c>
      <c r="AZ360" s="35" t="str">
        <f t="shared" si="141"/>
        <v/>
      </c>
      <c r="BA360" s="35" t="str">
        <f t="shared" si="142"/>
        <v>无</v>
      </c>
      <c r="BB360" s="35" t="str">
        <f t="shared" si="143"/>
        <v/>
      </c>
      <c r="BC360" s="35" t="str">
        <f t="shared" si="144"/>
        <v/>
      </c>
      <c r="BD360" s="35" t="str">
        <f t="shared" si="145"/>
        <v>无</v>
      </c>
      <c r="BE360" s="35" t="str">
        <f>IFERROR(LOOKUP(1,-FIND({"创始会员","国际领袖课程","国内领袖课程","1期秒杀","游学免费读","买三送二","2折秒杀"},AB360),{"创始会员","国际领袖课程","国内领袖课程","1期秒杀","游学免费读","买三送二","2折秒杀"}),"")</f>
        <v/>
      </c>
      <c r="BH360" s="27">
        <v>42552</v>
      </c>
    </row>
    <row r="361" spans="1:60" ht="15" customHeight="1">
      <c r="A361" s="31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08"/>
      <c r="M361" s="208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35" t="str">
        <f t="shared" si="122"/>
        <v/>
      </c>
      <c r="AD361" s="36">
        <f t="shared" si="123"/>
        <v>0</v>
      </c>
      <c r="AE361" s="35" t="str">
        <f t="shared" si="124"/>
        <v/>
      </c>
      <c r="AF361" s="24"/>
      <c r="AG361" s="40">
        <f t="shared" si="125"/>
        <v>0</v>
      </c>
      <c r="AH361" s="36">
        <f t="shared" si="126"/>
        <v>0</v>
      </c>
      <c r="AI361" s="36">
        <f t="shared" si="127"/>
        <v>0</v>
      </c>
      <c r="AJ361" s="35" t="str">
        <f t="shared" si="128"/>
        <v/>
      </c>
      <c r="AK361" s="35" t="str">
        <f t="shared" si="129"/>
        <v/>
      </c>
      <c r="AL361" s="35" t="str">
        <f t="shared" si="130"/>
        <v/>
      </c>
      <c r="AM361" s="35" t="str">
        <f t="shared" si="131"/>
        <v/>
      </c>
      <c r="AN361" s="35" t="str">
        <f t="shared" si="132"/>
        <v/>
      </c>
      <c r="AO361" s="35" t="str">
        <f t="shared" si="133"/>
        <v/>
      </c>
      <c r="AP361" s="35" t="str">
        <f>IF(AJ361="","",VLOOKUP(AN361,[1]Sheet11!E:F,2,0))</f>
        <v/>
      </c>
      <c r="AQ361" s="35" t="str">
        <f>IF(AO361="拼单会员","5年",IF(AJ361="","",VLOOKUP(AM361&amp;AP361,[1]Sheet11!$J$3:$K$17,2)))</f>
        <v/>
      </c>
      <c r="AR361" s="35" t="str">
        <f t="shared" si="134"/>
        <v/>
      </c>
      <c r="AS361" s="35" t="str">
        <f t="shared" si="135"/>
        <v/>
      </c>
      <c r="AT361" s="35" t="str">
        <f t="shared" si="136"/>
        <v/>
      </c>
      <c r="AU361" s="35" t="str">
        <f t="shared" si="137"/>
        <v/>
      </c>
      <c r="AV361" s="35" t="str">
        <f t="shared" si="138"/>
        <v/>
      </c>
      <c r="AW361" s="35" t="str">
        <f t="shared" si="139"/>
        <v/>
      </c>
      <c r="AX361" s="35" t="str">
        <f t="shared" si="140"/>
        <v/>
      </c>
      <c r="AY361" s="35" t="str">
        <f>IF(SUMIF('7-市场业绩'!F:F,AC361,'7-市场业绩'!I:I)&gt;0,"学习卡","老结算")</f>
        <v>老结算</v>
      </c>
      <c r="AZ361" s="35" t="str">
        <f t="shared" si="141"/>
        <v/>
      </c>
      <c r="BA361" s="35" t="str">
        <f t="shared" si="142"/>
        <v>无</v>
      </c>
      <c r="BB361" s="35" t="str">
        <f t="shared" si="143"/>
        <v/>
      </c>
      <c r="BC361" s="35" t="str">
        <f t="shared" si="144"/>
        <v/>
      </c>
      <c r="BD361" s="35" t="str">
        <f t="shared" si="145"/>
        <v>无</v>
      </c>
      <c r="BE361" s="35" t="str">
        <f>IFERROR(LOOKUP(1,-FIND({"创始会员","国际领袖课程","国内领袖课程","1期秒杀","游学免费读","买三送二","2折秒杀"},AB361),{"创始会员","国际领袖课程","国内领袖课程","1期秒杀","游学免费读","买三送二","2折秒杀"}),"")</f>
        <v/>
      </c>
      <c r="BH361" s="27">
        <v>42552</v>
      </c>
    </row>
    <row r="362" spans="1:60" ht="15" customHeight="1">
      <c r="A362" s="31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08"/>
      <c r="M362" s="208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35" t="str">
        <f t="shared" si="122"/>
        <v/>
      </c>
      <c r="AD362" s="36">
        <f t="shared" si="123"/>
        <v>0</v>
      </c>
      <c r="AE362" s="35" t="str">
        <f t="shared" si="124"/>
        <v/>
      </c>
      <c r="AF362" s="24"/>
      <c r="AG362" s="40">
        <f t="shared" si="125"/>
        <v>0</v>
      </c>
      <c r="AH362" s="36">
        <f t="shared" si="126"/>
        <v>0</v>
      </c>
      <c r="AI362" s="36">
        <f t="shared" si="127"/>
        <v>0</v>
      </c>
      <c r="AJ362" s="35" t="str">
        <f t="shared" si="128"/>
        <v/>
      </c>
      <c r="AK362" s="35" t="str">
        <f t="shared" si="129"/>
        <v/>
      </c>
      <c r="AL362" s="35" t="str">
        <f t="shared" si="130"/>
        <v/>
      </c>
      <c r="AM362" s="35" t="str">
        <f t="shared" si="131"/>
        <v/>
      </c>
      <c r="AN362" s="35" t="str">
        <f t="shared" si="132"/>
        <v/>
      </c>
      <c r="AO362" s="35" t="str">
        <f t="shared" si="133"/>
        <v/>
      </c>
      <c r="AP362" s="35" t="str">
        <f>IF(AJ362="","",VLOOKUP(AN362,[1]Sheet11!E:F,2,0))</f>
        <v/>
      </c>
      <c r="AQ362" s="35" t="str">
        <f>IF(AO362="拼单会员","5年",IF(AJ362="","",VLOOKUP(AM362&amp;AP362,[1]Sheet11!$J$3:$K$17,2)))</f>
        <v/>
      </c>
      <c r="AR362" s="35" t="str">
        <f t="shared" si="134"/>
        <v/>
      </c>
      <c r="AS362" s="35" t="str">
        <f t="shared" si="135"/>
        <v/>
      </c>
      <c r="AT362" s="35" t="str">
        <f t="shared" si="136"/>
        <v/>
      </c>
      <c r="AU362" s="35" t="str">
        <f t="shared" si="137"/>
        <v/>
      </c>
      <c r="AV362" s="35" t="str">
        <f t="shared" si="138"/>
        <v/>
      </c>
      <c r="AW362" s="35" t="str">
        <f t="shared" si="139"/>
        <v/>
      </c>
      <c r="AX362" s="35" t="str">
        <f t="shared" si="140"/>
        <v/>
      </c>
      <c r="AY362" s="35" t="str">
        <f>IF(SUMIF('7-市场业绩'!F:F,AC362,'7-市场业绩'!I:I)&gt;0,"学习卡","老结算")</f>
        <v>老结算</v>
      </c>
      <c r="AZ362" s="35" t="str">
        <f t="shared" si="141"/>
        <v/>
      </c>
      <c r="BA362" s="35" t="str">
        <f t="shared" si="142"/>
        <v>无</v>
      </c>
      <c r="BB362" s="35" t="str">
        <f t="shared" si="143"/>
        <v/>
      </c>
      <c r="BC362" s="35" t="str">
        <f t="shared" si="144"/>
        <v/>
      </c>
      <c r="BD362" s="35" t="str">
        <f t="shared" si="145"/>
        <v>无</v>
      </c>
      <c r="BE362" s="35" t="str">
        <f>IFERROR(LOOKUP(1,-FIND({"创始会员","国际领袖课程","国内领袖课程","1期秒杀","游学免费读","买三送二","2折秒杀"},AB362),{"创始会员","国际领袖课程","国内领袖课程","1期秒杀","游学免费读","买三送二","2折秒杀"}),"")</f>
        <v/>
      </c>
      <c r="BH362" s="27">
        <v>42552</v>
      </c>
    </row>
    <row r="363" spans="1:60" ht="15" customHeight="1">
      <c r="A363" s="31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08"/>
      <c r="M363" s="208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35" t="str">
        <f t="shared" si="122"/>
        <v/>
      </c>
      <c r="AD363" s="36">
        <f t="shared" si="123"/>
        <v>0</v>
      </c>
      <c r="AE363" s="35" t="str">
        <f t="shared" si="124"/>
        <v/>
      </c>
      <c r="AF363" s="24"/>
      <c r="AG363" s="40">
        <f t="shared" si="125"/>
        <v>0</v>
      </c>
      <c r="AH363" s="36">
        <f t="shared" si="126"/>
        <v>0</v>
      </c>
      <c r="AI363" s="36">
        <f t="shared" si="127"/>
        <v>0</v>
      </c>
      <c r="AJ363" s="35" t="str">
        <f t="shared" si="128"/>
        <v/>
      </c>
      <c r="AK363" s="35" t="str">
        <f t="shared" si="129"/>
        <v/>
      </c>
      <c r="AL363" s="35" t="str">
        <f t="shared" si="130"/>
        <v/>
      </c>
      <c r="AM363" s="35" t="str">
        <f t="shared" si="131"/>
        <v/>
      </c>
      <c r="AN363" s="35" t="str">
        <f t="shared" si="132"/>
        <v/>
      </c>
      <c r="AO363" s="35" t="str">
        <f t="shared" si="133"/>
        <v/>
      </c>
      <c r="AP363" s="35" t="str">
        <f>IF(AJ363="","",VLOOKUP(AN363,[1]Sheet11!E:F,2,0))</f>
        <v/>
      </c>
      <c r="AQ363" s="35" t="str">
        <f>IF(AO363="拼单会员","5年",IF(AJ363="","",VLOOKUP(AM363&amp;AP363,[1]Sheet11!$J$3:$K$17,2)))</f>
        <v/>
      </c>
      <c r="AR363" s="35" t="str">
        <f t="shared" si="134"/>
        <v/>
      </c>
      <c r="AS363" s="35" t="str">
        <f t="shared" si="135"/>
        <v/>
      </c>
      <c r="AT363" s="35" t="str">
        <f t="shared" si="136"/>
        <v/>
      </c>
      <c r="AU363" s="35" t="str">
        <f t="shared" si="137"/>
        <v/>
      </c>
      <c r="AV363" s="35" t="str">
        <f t="shared" si="138"/>
        <v/>
      </c>
      <c r="AW363" s="35" t="str">
        <f t="shared" si="139"/>
        <v/>
      </c>
      <c r="AX363" s="35" t="str">
        <f t="shared" si="140"/>
        <v/>
      </c>
      <c r="AY363" s="35" t="str">
        <f>IF(SUMIF('7-市场业绩'!F:F,AC363,'7-市场业绩'!I:I)&gt;0,"学习卡","老结算")</f>
        <v>老结算</v>
      </c>
      <c r="AZ363" s="35" t="str">
        <f t="shared" si="141"/>
        <v/>
      </c>
      <c r="BA363" s="35" t="str">
        <f t="shared" si="142"/>
        <v>无</v>
      </c>
      <c r="BB363" s="35" t="str">
        <f t="shared" si="143"/>
        <v/>
      </c>
      <c r="BC363" s="35" t="str">
        <f t="shared" si="144"/>
        <v/>
      </c>
      <c r="BD363" s="35" t="str">
        <f t="shared" si="145"/>
        <v>无</v>
      </c>
      <c r="BE363" s="35" t="str">
        <f>IFERROR(LOOKUP(1,-FIND({"创始会员","国际领袖课程","国内领袖课程","1期秒杀","游学免费读","买三送二","2折秒杀"},AB363),{"创始会员","国际领袖课程","国内领袖课程","1期秒杀","游学免费读","买三送二","2折秒杀"}),"")</f>
        <v/>
      </c>
      <c r="BH363" s="27">
        <v>42552</v>
      </c>
    </row>
    <row r="364" spans="1:60" ht="15" customHeight="1">
      <c r="A364" s="31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08"/>
      <c r="M364" s="208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35" t="str">
        <f t="shared" si="122"/>
        <v/>
      </c>
      <c r="AD364" s="36">
        <f t="shared" si="123"/>
        <v>0</v>
      </c>
      <c r="AE364" s="35" t="str">
        <f t="shared" si="124"/>
        <v/>
      </c>
      <c r="AF364" s="24"/>
      <c r="AG364" s="40">
        <f t="shared" si="125"/>
        <v>0</v>
      </c>
      <c r="AH364" s="36">
        <f t="shared" si="126"/>
        <v>0</v>
      </c>
      <c r="AI364" s="36">
        <f t="shared" si="127"/>
        <v>0</v>
      </c>
      <c r="AJ364" s="35" t="str">
        <f t="shared" si="128"/>
        <v/>
      </c>
      <c r="AK364" s="35" t="str">
        <f t="shared" si="129"/>
        <v/>
      </c>
      <c r="AL364" s="35" t="str">
        <f t="shared" si="130"/>
        <v/>
      </c>
      <c r="AM364" s="35" t="str">
        <f t="shared" si="131"/>
        <v/>
      </c>
      <c r="AN364" s="35" t="str">
        <f t="shared" si="132"/>
        <v/>
      </c>
      <c r="AO364" s="35" t="str">
        <f t="shared" si="133"/>
        <v/>
      </c>
      <c r="AP364" s="35" t="str">
        <f>IF(AJ364="","",VLOOKUP(AN364,[1]Sheet11!E:F,2,0))</f>
        <v/>
      </c>
      <c r="AQ364" s="35" t="str">
        <f>IF(AO364="拼单会员","5年",IF(AJ364="","",VLOOKUP(AM364&amp;AP364,[1]Sheet11!$J$3:$K$17,2)))</f>
        <v/>
      </c>
      <c r="AR364" s="35" t="str">
        <f t="shared" si="134"/>
        <v/>
      </c>
      <c r="AS364" s="35" t="str">
        <f t="shared" si="135"/>
        <v/>
      </c>
      <c r="AT364" s="35" t="str">
        <f t="shared" si="136"/>
        <v/>
      </c>
      <c r="AU364" s="35" t="str">
        <f t="shared" si="137"/>
        <v/>
      </c>
      <c r="AV364" s="35" t="str">
        <f t="shared" si="138"/>
        <v/>
      </c>
      <c r="AW364" s="35" t="str">
        <f t="shared" si="139"/>
        <v/>
      </c>
      <c r="AX364" s="35" t="str">
        <f t="shared" si="140"/>
        <v/>
      </c>
      <c r="AY364" s="35" t="str">
        <f>IF(SUMIF('7-市场业绩'!F:F,AC364,'7-市场业绩'!I:I)&gt;0,"学习卡","老结算")</f>
        <v>老结算</v>
      </c>
      <c r="AZ364" s="35" t="str">
        <f t="shared" si="141"/>
        <v/>
      </c>
      <c r="BA364" s="35" t="str">
        <f t="shared" si="142"/>
        <v>无</v>
      </c>
      <c r="BB364" s="35" t="str">
        <f t="shared" si="143"/>
        <v/>
      </c>
      <c r="BC364" s="35" t="str">
        <f t="shared" si="144"/>
        <v/>
      </c>
      <c r="BD364" s="35" t="str">
        <f t="shared" si="145"/>
        <v>无</v>
      </c>
      <c r="BE364" s="35" t="str">
        <f>IFERROR(LOOKUP(1,-FIND({"创始会员","国际领袖课程","国内领袖课程","1期秒杀","游学免费读","买三送二","2折秒杀"},AB364),{"创始会员","国际领袖课程","国内领袖课程","1期秒杀","游学免费读","买三送二","2折秒杀"}),"")</f>
        <v/>
      </c>
      <c r="BH364" s="27">
        <v>42552</v>
      </c>
    </row>
    <row r="365" spans="1:60" ht="15" customHeight="1">
      <c r="A365" s="31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08"/>
      <c r="M365" s="208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35" t="str">
        <f t="shared" si="122"/>
        <v/>
      </c>
      <c r="AD365" s="36">
        <f t="shared" si="123"/>
        <v>0</v>
      </c>
      <c r="AE365" s="35" t="str">
        <f t="shared" si="124"/>
        <v/>
      </c>
      <c r="AF365" s="24"/>
      <c r="AG365" s="40">
        <f t="shared" si="125"/>
        <v>0</v>
      </c>
      <c r="AH365" s="36">
        <f t="shared" si="126"/>
        <v>0</v>
      </c>
      <c r="AI365" s="36">
        <f t="shared" si="127"/>
        <v>0</v>
      </c>
      <c r="AJ365" s="35" t="str">
        <f t="shared" si="128"/>
        <v/>
      </c>
      <c r="AK365" s="35" t="str">
        <f t="shared" si="129"/>
        <v/>
      </c>
      <c r="AL365" s="35" t="str">
        <f t="shared" si="130"/>
        <v/>
      </c>
      <c r="AM365" s="35" t="str">
        <f t="shared" si="131"/>
        <v/>
      </c>
      <c r="AN365" s="35" t="str">
        <f t="shared" si="132"/>
        <v/>
      </c>
      <c r="AO365" s="35" t="str">
        <f t="shared" si="133"/>
        <v/>
      </c>
      <c r="AP365" s="35" t="str">
        <f>IF(AJ365="","",VLOOKUP(AN365,[1]Sheet11!E:F,2,0))</f>
        <v/>
      </c>
      <c r="AQ365" s="35" t="str">
        <f>IF(AO365="拼单会员","5年",IF(AJ365="","",VLOOKUP(AM365&amp;AP365,[1]Sheet11!$J$3:$K$17,2)))</f>
        <v/>
      </c>
      <c r="AR365" s="35" t="str">
        <f t="shared" si="134"/>
        <v/>
      </c>
      <c r="AS365" s="35" t="str">
        <f t="shared" si="135"/>
        <v/>
      </c>
      <c r="AT365" s="35" t="str">
        <f t="shared" si="136"/>
        <v/>
      </c>
      <c r="AU365" s="35" t="str">
        <f t="shared" si="137"/>
        <v/>
      </c>
      <c r="AV365" s="35" t="str">
        <f t="shared" si="138"/>
        <v/>
      </c>
      <c r="AW365" s="35" t="str">
        <f t="shared" si="139"/>
        <v/>
      </c>
      <c r="AX365" s="35" t="str">
        <f t="shared" si="140"/>
        <v/>
      </c>
      <c r="AY365" s="35" t="str">
        <f>IF(SUMIF('7-市场业绩'!F:F,AC365,'7-市场业绩'!I:I)&gt;0,"学习卡","老结算")</f>
        <v>老结算</v>
      </c>
      <c r="AZ365" s="35" t="str">
        <f t="shared" si="141"/>
        <v/>
      </c>
      <c r="BA365" s="35" t="str">
        <f t="shared" si="142"/>
        <v>无</v>
      </c>
      <c r="BB365" s="35" t="str">
        <f t="shared" si="143"/>
        <v/>
      </c>
      <c r="BC365" s="35" t="str">
        <f t="shared" si="144"/>
        <v/>
      </c>
      <c r="BD365" s="35" t="str">
        <f t="shared" si="145"/>
        <v>无</v>
      </c>
      <c r="BE365" s="35" t="str">
        <f>IFERROR(LOOKUP(1,-FIND({"创始会员","国际领袖课程","国内领袖课程","1期秒杀","游学免费读","买三送二","2折秒杀"},AB365),{"创始会员","国际领袖课程","国内领袖课程","1期秒杀","游学免费读","买三送二","2折秒杀"}),"")</f>
        <v/>
      </c>
      <c r="BH365" s="27">
        <v>42552</v>
      </c>
    </row>
    <row r="366" spans="1:60" ht="15" customHeight="1">
      <c r="A366" s="31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08"/>
      <c r="M366" s="208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35" t="str">
        <f t="shared" si="122"/>
        <v/>
      </c>
      <c r="AD366" s="36">
        <f t="shared" si="123"/>
        <v>0</v>
      </c>
      <c r="AE366" s="35" t="str">
        <f t="shared" si="124"/>
        <v/>
      </c>
      <c r="AF366" s="24"/>
      <c r="AG366" s="40">
        <f t="shared" si="125"/>
        <v>0</v>
      </c>
      <c r="AH366" s="36">
        <f t="shared" si="126"/>
        <v>0</v>
      </c>
      <c r="AI366" s="36">
        <f t="shared" si="127"/>
        <v>0</v>
      </c>
      <c r="AJ366" s="35" t="str">
        <f t="shared" si="128"/>
        <v/>
      </c>
      <c r="AK366" s="35" t="str">
        <f t="shared" si="129"/>
        <v/>
      </c>
      <c r="AL366" s="35" t="str">
        <f t="shared" si="130"/>
        <v/>
      </c>
      <c r="AM366" s="35" t="str">
        <f t="shared" si="131"/>
        <v/>
      </c>
      <c r="AN366" s="35" t="str">
        <f t="shared" si="132"/>
        <v/>
      </c>
      <c r="AO366" s="35" t="str">
        <f t="shared" si="133"/>
        <v/>
      </c>
      <c r="AP366" s="35" t="str">
        <f>IF(AJ366="","",VLOOKUP(AN366,[1]Sheet11!E:F,2,0))</f>
        <v/>
      </c>
      <c r="AQ366" s="35" t="str">
        <f>IF(AO366="拼单会员","5年",IF(AJ366="","",VLOOKUP(AM366&amp;AP366,[1]Sheet11!$J$3:$K$17,2)))</f>
        <v/>
      </c>
      <c r="AR366" s="35" t="str">
        <f t="shared" si="134"/>
        <v/>
      </c>
      <c r="AS366" s="35" t="str">
        <f t="shared" si="135"/>
        <v/>
      </c>
      <c r="AT366" s="35" t="str">
        <f t="shared" si="136"/>
        <v/>
      </c>
      <c r="AU366" s="35" t="str">
        <f t="shared" si="137"/>
        <v/>
      </c>
      <c r="AV366" s="35" t="str">
        <f t="shared" si="138"/>
        <v/>
      </c>
      <c r="AW366" s="35" t="str">
        <f t="shared" si="139"/>
        <v/>
      </c>
      <c r="AX366" s="35" t="str">
        <f t="shared" si="140"/>
        <v/>
      </c>
      <c r="AY366" s="35" t="str">
        <f>IF(SUMIF('7-市场业绩'!F:F,AC366,'7-市场业绩'!I:I)&gt;0,"学习卡","老结算")</f>
        <v>老结算</v>
      </c>
      <c r="AZ366" s="35" t="str">
        <f t="shared" si="141"/>
        <v/>
      </c>
      <c r="BA366" s="35" t="str">
        <f t="shared" si="142"/>
        <v>无</v>
      </c>
      <c r="BB366" s="35" t="str">
        <f t="shared" si="143"/>
        <v/>
      </c>
      <c r="BC366" s="35" t="str">
        <f t="shared" si="144"/>
        <v/>
      </c>
      <c r="BD366" s="35" t="str">
        <f t="shared" si="145"/>
        <v>无</v>
      </c>
      <c r="BE366" s="35" t="str">
        <f>IFERROR(LOOKUP(1,-FIND({"创始会员","国际领袖课程","国内领袖课程","1期秒杀","游学免费读","买三送二","2折秒杀"},AB366),{"创始会员","国际领袖课程","国内领袖课程","1期秒杀","游学免费读","买三送二","2折秒杀"}),"")</f>
        <v/>
      </c>
      <c r="BH366" s="27">
        <v>42552</v>
      </c>
    </row>
    <row r="367" spans="1:60" ht="15" customHeight="1">
      <c r="A367" s="31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08"/>
      <c r="M367" s="208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35" t="str">
        <f t="shared" si="122"/>
        <v/>
      </c>
      <c r="AD367" s="36">
        <f t="shared" si="123"/>
        <v>0</v>
      </c>
      <c r="AE367" s="35" t="str">
        <f t="shared" si="124"/>
        <v/>
      </c>
      <c r="AF367" s="24"/>
      <c r="AG367" s="40">
        <f t="shared" si="125"/>
        <v>0</v>
      </c>
      <c r="AH367" s="36">
        <f t="shared" si="126"/>
        <v>0</v>
      </c>
      <c r="AI367" s="36">
        <f t="shared" si="127"/>
        <v>0</v>
      </c>
      <c r="AJ367" s="35" t="str">
        <f t="shared" si="128"/>
        <v/>
      </c>
      <c r="AK367" s="35" t="str">
        <f t="shared" si="129"/>
        <v/>
      </c>
      <c r="AL367" s="35" t="str">
        <f t="shared" si="130"/>
        <v/>
      </c>
      <c r="AM367" s="35" t="str">
        <f t="shared" si="131"/>
        <v/>
      </c>
      <c r="AN367" s="35" t="str">
        <f t="shared" si="132"/>
        <v/>
      </c>
      <c r="AO367" s="35" t="str">
        <f t="shared" si="133"/>
        <v/>
      </c>
      <c r="AP367" s="35" t="str">
        <f>IF(AJ367="","",VLOOKUP(AN367,[1]Sheet11!E:F,2,0))</f>
        <v/>
      </c>
      <c r="AQ367" s="35" t="str">
        <f>IF(AO367="拼单会员","5年",IF(AJ367="","",VLOOKUP(AM367&amp;AP367,[1]Sheet11!$J$3:$K$17,2)))</f>
        <v/>
      </c>
      <c r="AR367" s="35" t="str">
        <f t="shared" si="134"/>
        <v/>
      </c>
      <c r="AS367" s="35" t="str">
        <f t="shared" si="135"/>
        <v/>
      </c>
      <c r="AT367" s="35" t="str">
        <f t="shared" si="136"/>
        <v/>
      </c>
      <c r="AU367" s="35" t="str">
        <f t="shared" si="137"/>
        <v/>
      </c>
      <c r="AV367" s="35" t="str">
        <f t="shared" si="138"/>
        <v/>
      </c>
      <c r="AW367" s="35" t="str">
        <f t="shared" si="139"/>
        <v/>
      </c>
      <c r="AX367" s="35" t="str">
        <f t="shared" si="140"/>
        <v/>
      </c>
      <c r="AY367" s="35" t="str">
        <f>IF(SUMIF('7-市场业绩'!F:F,AC367,'7-市场业绩'!I:I)&gt;0,"学习卡","老结算")</f>
        <v>老结算</v>
      </c>
      <c r="AZ367" s="35" t="str">
        <f t="shared" si="141"/>
        <v/>
      </c>
      <c r="BA367" s="35" t="str">
        <f t="shared" si="142"/>
        <v>无</v>
      </c>
      <c r="BB367" s="35" t="str">
        <f t="shared" si="143"/>
        <v/>
      </c>
      <c r="BC367" s="35" t="str">
        <f t="shared" si="144"/>
        <v/>
      </c>
      <c r="BD367" s="35" t="str">
        <f t="shared" si="145"/>
        <v>无</v>
      </c>
      <c r="BE367" s="35" t="str">
        <f>IFERROR(LOOKUP(1,-FIND({"创始会员","国际领袖课程","国内领袖课程","1期秒杀","游学免费读","买三送二","2折秒杀"},AB367),{"创始会员","国际领袖课程","国内领袖课程","1期秒杀","游学免费读","买三送二","2折秒杀"}),"")</f>
        <v/>
      </c>
      <c r="BH367" s="27">
        <v>42552</v>
      </c>
    </row>
    <row r="368" spans="1:60" ht="15" customHeight="1">
      <c r="A368" s="31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08"/>
      <c r="M368" s="208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35" t="str">
        <f t="shared" si="122"/>
        <v/>
      </c>
      <c r="AD368" s="36">
        <f t="shared" si="123"/>
        <v>0</v>
      </c>
      <c r="AE368" s="35" t="str">
        <f t="shared" si="124"/>
        <v/>
      </c>
      <c r="AF368" s="24"/>
      <c r="AG368" s="40">
        <f t="shared" si="125"/>
        <v>0</v>
      </c>
      <c r="AH368" s="36">
        <f t="shared" si="126"/>
        <v>0</v>
      </c>
      <c r="AI368" s="36">
        <f t="shared" si="127"/>
        <v>0</v>
      </c>
      <c r="AJ368" s="35" t="str">
        <f t="shared" si="128"/>
        <v/>
      </c>
      <c r="AK368" s="35" t="str">
        <f t="shared" si="129"/>
        <v/>
      </c>
      <c r="AL368" s="35" t="str">
        <f t="shared" si="130"/>
        <v/>
      </c>
      <c r="AM368" s="35" t="str">
        <f t="shared" si="131"/>
        <v/>
      </c>
      <c r="AN368" s="35" t="str">
        <f t="shared" si="132"/>
        <v/>
      </c>
      <c r="AO368" s="35" t="str">
        <f t="shared" si="133"/>
        <v/>
      </c>
      <c r="AP368" s="35" t="str">
        <f>IF(AJ368="","",VLOOKUP(AN368,[1]Sheet11!E:F,2,0))</f>
        <v/>
      </c>
      <c r="AQ368" s="35" t="str">
        <f>IF(AO368="拼单会员","5年",IF(AJ368="","",VLOOKUP(AM368&amp;AP368,[1]Sheet11!$J$3:$K$17,2)))</f>
        <v/>
      </c>
      <c r="AR368" s="35" t="str">
        <f t="shared" si="134"/>
        <v/>
      </c>
      <c r="AS368" s="35" t="str">
        <f t="shared" si="135"/>
        <v/>
      </c>
      <c r="AT368" s="35" t="str">
        <f t="shared" si="136"/>
        <v/>
      </c>
      <c r="AU368" s="35" t="str">
        <f t="shared" si="137"/>
        <v/>
      </c>
      <c r="AV368" s="35" t="str">
        <f t="shared" si="138"/>
        <v/>
      </c>
      <c r="AW368" s="35" t="str">
        <f t="shared" si="139"/>
        <v/>
      </c>
      <c r="AX368" s="35" t="str">
        <f t="shared" si="140"/>
        <v/>
      </c>
      <c r="AY368" s="35" t="str">
        <f>IF(SUMIF('7-市场业绩'!F:F,AC368,'7-市场业绩'!I:I)&gt;0,"学习卡","老结算")</f>
        <v>老结算</v>
      </c>
      <c r="AZ368" s="35" t="str">
        <f t="shared" si="141"/>
        <v/>
      </c>
      <c r="BA368" s="35" t="str">
        <f t="shared" si="142"/>
        <v>无</v>
      </c>
      <c r="BB368" s="35" t="str">
        <f t="shared" si="143"/>
        <v/>
      </c>
      <c r="BC368" s="35" t="str">
        <f t="shared" si="144"/>
        <v/>
      </c>
      <c r="BD368" s="35" t="str">
        <f t="shared" si="145"/>
        <v>无</v>
      </c>
      <c r="BE368" s="35" t="str">
        <f>IFERROR(LOOKUP(1,-FIND({"创始会员","国际领袖课程","国内领袖课程","1期秒杀","游学免费读","买三送二","2折秒杀"},AB368),{"创始会员","国际领袖课程","国内领袖课程","1期秒杀","游学免费读","买三送二","2折秒杀"}),"")</f>
        <v/>
      </c>
      <c r="BH368" s="27">
        <v>42552</v>
      </c>
    </row>
    <row r="369" spans="1:60" ht="15" customHeight="1">
      <c r="A369" s="31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08"/>
      <c r="M369" s="208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35" t="str">
        <f t="shared" si="122"/>
        <v/>
      </c>
      <c r="AD369" s="36">
        <f t="shared" si="123"/>
        <v>0</v>
      </c>
      <c r="AE369" s="35" t="str">
        <f t="shared" si="124"/>
        <v/>
      </c>
      <c r="AF369" s="24"/>
      <c r="AG369" s="40">
        <f t="shared" si="125"/>
        <v>0</v>
      </c>
      <c r="AH369" s="36">
        <f t="shared" si="126"/>
        <v>0</v>
      </c>
      <c r="AI369" s="36">
        <f t="shared" si="127"/>
        <v>0</v>
      </c>
      <c r="AJ369" s="35" t="str">
        <f t="shared" si="128"/>
        <v/>
      </c>
      <c r="AK369" s="35" t="str">
        <f t="shared" si="129"/>
        <v/>
      </c>
      <c r="AL369" s="35" t="str">
        <f t="shared" si="130"/>
        <v/>
      </c>
      <c r="AM369" s="35" t="str">
        <f t="shared" si="131"/>
        <v/>
      </c>
      <c r="AN369" s="35" t="str">
        <f t="shared" si="132"/>
        <v/>
      </c>
      <c r="AO369" s="35" t="str">
        <f t="shared" si="133"/>
        <v/>
      </c>
      <c r="AP369" s="35" t="str">
        <f>IF(AJ369="","",VLOOKUP(AN369,[1]Sheet11!E:F,2,0))</f>
        <v/>
      </c>
      <c r="AQ369" s="35" t="str">
        <f>IF(AO369="拼单会员","5年",IF(AJ369="","",VLOOKUP(AM369&amp;AP369,[1]Sheet11!$J$3:$K$17,2)))</f>
        <v/>
      </c>
      <c r="AR369" s="35" t="str">
        <f t="shared" si="134"/>
        <v/>
      </c>
      <c r="AS369" s="35" t="str">
        <f t="shared" si="135"/>
        <v/>
      </c>
      <c r="AT369" s="35" t="str">
        <f t="shared" si="136"/>
        <v/>
      </c>
      <c r="AU369" s="35" t="str">
        <f t="shared" si="137"/>
        <v/>
      </c>
      <c r="AV369" s="35" t="str">
        <f t="shared" si="138"/>
        <v/>
      </c>
      <c r="AW369" s="35" t="str">
        <f t="shared" si="139"/>
        <v/>
      </c>
      <c r="AX369" s="35" t="str">
        <f t="shared" si="140"/>
        <v/>
      </c>
      <c r="AY369" s="35" t="str">
        <f>IF(SUMIF('7-市场业绩'!F:F,AC369,'7-市场业绩'!I:I)&gt;0,"学习卡","老结算")</f>
        <v>老结算</v>
      </c>
      <c r="AZ369" s="35" t="str">
        <f t="shared" si="141"/>
        <v/>
      </c>
      <c r="BA369" s="35" t="str">
        <f t="shared" si="142"/>
        <v>无</v>
      </c>
      <c r="BB369" s="35" t="str">
        <f t="shared" si="143"/>
        <v/>
      </c>
      <c r="BC369" s="35" t="str">
        <f t="shared" si="144"/>
        <v/>
      </c>
      <c r="BD369" s="35" t="str">
        <f t="shared" si="145"/>
        <v>无</v>
      </c>
      <c r="BE369" s="35" t="str">
        <f>IFERROR(LOOKUP(1,-FIND({"创始会员","国际领袖课程","国内领袖课程","1期秒杀","游学免费读","买三送二","2折秒杀"},AB369),{"创始会员","国际领袖课程","国内领袖课程","1期秒杀","游学免费读","买三送二","2折秒杀"}),"")</f>
        <v/>
      </c>
      <c r="BH369" s="27">
        <v>42552</v>
      </c>
    </row>
    <row r="370" spans="1:60" ht="15" customHeight="1">
      <c r="A370" s="31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08"/>
      <c r="M370" s="208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35" t="str">
        <f t="shared" si="122"/>
        <v/>
      </c>
      <c r="AD370" s="36">
        <f t="shared" si="123"/>
        <v>0</v>
      </c>
      <c r="AE370" s="35" t="str">
        <f t="shared" si="124"/>
        <v/>
      </c>
      <c r="AF370" s="24"/>
      <c r="AG370" s="40">
        <f t="shared" si="125"/>
        <v>0</v>
      </c>
      <c r="AH370" s="36">
        <f t="shared" si="126"/>
        <v>0</v>
      </c>
      <c r="AI370" s="36">
        <f t="shared" si="127"/>
        <v>0</v>
      </c>
      <c r="AJ370" s="35" t="str">
        <f t="shared" si="128"/>
        <v/>
      </c>
      <c r="AK370" s="35" t="str">
        <f t="shared" si="129"/>
        <v/>
      </c>
      <c r="AL370" s="35" t="str">
        <f t="shared" si="130"/>
        <v/>
      </c>
      <c r="AM370" s="35" t="str">
        <f t="shared" si="131"/>
        <v/>
      </c>
      <c r="AN370" s="35" t="str">
        <f t="shared" si="132"/>
        <v/>
      </c>
      <c r="AO370" s="35" t="str">
        <f t="shared" si="133"/>
        <v/>
      </c>
      <c r="AP370" s="35" t="str">
        <f>IF(AJ370="","",VLOOKUP(AN370,[1]Sheet11!E:F,2,0))</f>
        <v/>
      </c>
      <c r="AQ370" s="35" t="str">
        <f>IF(AO370="拼单会员","5年",IF(AJ370="","",VLOOKUP(AM370&amp;AP370,[1]Sheet11!$J$3:$K$17,2)))</f>
        <v/>
      </c>
      <c r="AR370" s="35" t="str">
        <f t="shared" si="134"/>
        <v/>
      </c>
      <c r="AS370" s="35" t="str">
        <f t="shared" si="135"/>
        <v/>
      </c>
      <c r="AT370" s="35" t="str">
        <f t="shared" si="136"/>
        <v/>
      </c>
      <c r="AU370" s="35" t="str">
        <f t="shared" si="137"/>
        <v/>
      </c>
      <c r="AV370" s="35" t="str">
        <f t="shared" si="138"/>
        <v/>
      </c>
      <c r="AW370" s="35" t="str">
        <f t="shared" si="139"/>
        <v/>
      </c>
      <c r="AX370" s="35" t="str">
        <f t="shared" si="140"/>
        <v/>
      </c>
      <c r="AY370" s="35" t="str">
        <f>IF(SUMIF('7-市场业绩'!F:F,AC370,'7-市场业绩'!I:I)&gt;0,"学习卡","老结算")</f>
        <v>老结算</v>
      </c>
      <c r="AZ370" s="35" t="str">
        <f t="shared" si="141"/>
        <v/>
      </c>
      <c r="BA370" s="35" t="str">
        <f t="shared" si="142"/>
        <v>无</v>
      </c>
      <c r="BB370" s="35" t="str">
        <f t="shared" si="143"/>
        <v/>
      </c>
      <c r="BC370" s="35" t="str">
        <f t="shared" si="144"/>
        <v/>
      </c>
      <c r="BD370" s="35" t="str">
        <f t="shared" si="145"/>
        <v>无</v>
      </c>
      <c r="BE370" s="35" t="str">
        <f>IFERROR(LOOKUP(1,-FIND({"创始会员","国际领袖课程","国内领袖课程","1期秒杀","游学免费读","买三送二","2折秒杀"},AB370),{"创始会员","国际领袖课程","国内领袖课程","1期秒杀","游学免费读","买三送二","2折秒杀"}),"")</f>
        <v/>
      </c>
      <c r="BH370" s="27">
        <v>42552</v>
      </c>
    </row>
    <row r="371" spans="1:60" ht="15" customHeight="1">
      <c r="A371" s="31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08"/>
      <c r="M371" s="208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35" t="str">
        <f t="shared" si="122"/>
        <v/>
      </c>
      <c r="AD371" s="36">
        <f t="shared" si="123"/>
        <v>0</v>
      </c>
      <c r="AE371" s="35" t="str">
        <f t="shared" si="124"/>
        <v/>
      </c>
      <c r="AF371" s="24"/>
      <c r="AG371" s="40">
        <f t="shared" si="125"/>
        <v>0</v>
      </c>
      <c r="AH371" s="36">
        <f t="shared" si="126"/>
        <v>0</v>
      </c>
      <c r="AI371" s="36">
        <f t="shared" si="127"/>
        <v>0</v>
      </c>
      <c r="AJ371" s="35" t="str">
        <f t="shared" si="128"/>
        <v/>
      </c>
      <c r="AK371" s="35" t="str">
        <f t="shared" si="129"/>
        <v/>
      </c>
      <c r="AL371" s="35" t="str">
        <f t="shared" si="130"/>
        <v/>
      </c>
      <c r="AM371" s="35" t="str">
        <f t="shared" si="131"/>
        <v/>
      </c>
      <c r="AN371" s="35" t="str">
        <f t="shared" si="132"/>
        <v/>
      </c>
      <c r="AO371" s="35" t="str">
        <f t="shared" si="133"/>
        <v/>
      </c>
      <c r="AP371" s="35" t="str">
        <f>IF(AJ371="","",VLOOKUP(AN371,[1]Sheet11!E:F,2,0))</f>
        <v/>
      </c>
      <c r="AQ371" s="35" t="str">
        <f>IF(AO371="拼单会员","5年",IF(AJ371="","",VLOOKUP(AM371&amp;AP371,[1]Sheet11!$J$3:$K$17,2)))</f>
        <v/>
      </c>
      <c r="AR371" s="35" t="str">
        <f t="shared" si="134"/>
        <v/>
      </c>
      <c r="AS371" s="35" t="str">
        <f t="shared" si="135"/>
        <v/>
      </c>
      <c r="AT371" s="35" t="str">
        <f t="shared" si="136"/>
        <v/>
      </c>
      <c r="AU371" s="35" t="str">
        <f t="shared" si="137"/>
        <v/>
      </c>
      <c r="AV371" s="35" t="str">
        <f t="shared" si="138"/>
        <v/>
      </c>
      <c r="AW371" s="35" t="str">
        <f t="shared" si="139"/>
        <v/>
      </c>
      <c r="AX371" s="35" t="str">
        <f t="shared" si="140"/>
        <v/>
      </c>
      <c r="AY371" s="35" t="str">
        <f>IF(SUMIF('7-市场业绩'!F:F,AC371,'7-市场业绩'!I:I)&gt;0,"学习卡","老结算")</f>
        <v>老结算</v>
      </c>
      <c r="AZ371" s="35" t="str">
        <f t="shared" si="141"/>
        <v/>
      </c>
      <c r="BA371" s="35" t="str">
        <f t="shared" si="142"/>
        <v>无</v>
      </c>
      <c r="BB371" s="35" t="str">
        <f t="shared" si="143"/>
        <v/>
      </c>
      <c r="BC371" s="35" t="str">
        <f t="shared" si="144"/>
        <v/>
      </c>
      <c r="BD371" s="35" t="str">
        <f t="shared" si="145"/>
        <v>无</v>
      </c>
      <c r="BE371" s="35" t="str">
        <f>IFERROR(LOOKUP(1,-FIND({"创始会员","国际领袖课程","国内领袖课程","1期秒杀","游学免费读","买三送二","2折秒杀"},AB371),{"创始会员","国际领袖课程","国内领袖课程","1期秒杀","游学免费读","买三送二","2折秒杀"}),"")</f>
        <v/>
      </c>
      <c r="BH371" s="27">
        <v>42552</v>
      </c>
    </row>
    <row r="372" spans="1:60" ht="15" customHeight="1">
      <c r="A372" s="31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08"/>
      <c r="M372" s="208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35" t="str">
        <f t="shared" si="122"/>
        <v/>
      </c>
      <c r="AD372" s="36">
        <f t="shared" si="123"/>
        <v>0</v>
      </c>
      <c r="AE372" s="35" t="str">
        <f t="shared" si="124"/>
        <v/>
      </c>
      <c r="AF372" s="24"/>
      <c r="AG372" s="40">
        <f t="shared" si="125"/>
        <v>0</v>
      </c>
      <c r="AH372" s="36">
        <f t="shared" si="126"/>
        <v>0</v>
      </c>
      <c r="AI372" s="36">
        <f t="shared" si="127"/>
        <v>0</v>
      </c>
      <c r="AJ372" s="35" t="str">
        <f t="shared" si="128"/>
        <v/>
      </c>
      <c r="AK372" s="35" t="str">
        <f t="shared" si="129"/>
        <v/>
      </c>
      <c r="AL372" s="35" t="str">
        <f t="shared" si="130"/>
        <v/>
      </c>
      <c r="AM372" s="35" t="str">
        <f t="shared" si="131"/>
        <v/>
      </c>
      <c r="AN372" s="35" t="str">
        <f t="shared" si="132"/>
        <v/>
      </c>
      <c r="AO372" s="35" t="str">
        <f t="shared" si="133"/>
        <v/>
      </c>
      <c r="AP372" s="35" t="str">
        <f>IF(AJ372="","",VLOOKUP(AN372,[1]Sheet11!E:F,2,0))</f>
        <v/>
      </c>
      <c r="AQ372" s="35" t="str">
        <f>IF(AO372="拼单会员","5年",IF(AJ372="","",VLOOKUP(AM372&amp;AP372,[1]Sheet11!$J$3:$K$17,2)))</f>
        <v/>
      </c>
      <c r="AR372" s="35" t="str">
        <f t="shared" si="134"/>
        <v/>
      </c>
      <c r="AS372" s="35" t="str">
        <f t="shared" si="135"/>
        <v/>
      </c>
      <c r="AT372" s="35" t="str">
        <f t="shared" si="136"/>
        <v/>
      </c>
      <c r="AU372" s="35" t="str">
        <f t="shared" si="137"/>
        <v/>
      </c>
      <c r="AV372" s="35" t="str">
        <f t="shared" si="138"/>
        <v/>
      </c>
      <c r="AW372" s="35" t="str">
        <f t="shared" si="139"/>
        <v/>
      </c>
      <c r="AX372" s="35" t="str">
        <f t="shared" si="140"/>
        <v/>
      </c>
      <c r="AY372" s="35" t="str">
        <f>IF(SUMIF('7-市场业绩'!F:F,AC372,'7-市场业绩'!I:I)&gt;0,"学习卡","老结算")</f>
        <v>老结算</v>
      </c>
      <c r="AZ372" s="35" t="str">
        <f t="shared" si="141"/>
        <v/>
      </c>
      <c r="BA372" s="35" t="str">
        <f t="shared" si="142"/>
        <v>无</v>
      </c>
      <c r="BB372" s="35" t="str">
        <f t="shared" si="143"/>
        <v/>
      </c>
      <c r="BC372" s="35" t="str">
        <f t="shared" si="144"/>
        <v/>
      </c>
      <c r="BD372" s="35" t="str">
        <f t="shared" si="145"/>
        <v>无</v>
      </c>
      <c r="BE372" s="35" t="str">
        <f>IFERROR(LOOKUP(1,-FIND({"创始会员","国际领袖课程","国内领袖课程","1期秒杀","游学免费读","买三送二","2折秒杀"},AB372),{"创始会员","国际领袖课程","国内领袖课程","1期秒杀","游学免费读","买三送二","2折秒杀"}),"")</f>
        <v/>
      </c>
      <c r="BH372" s="27">
        <v>42552</v>
      </c>
    </row>
    <row r="373" spans="1:60" ht="15" customHeight="1">
      <c r="A373" s="31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08"/>
      <c r="M373" s="208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35" t="str">
        <f t="shared" si="122"/>
        <v/>
      </c>
      <c r="AD373" s="36">
        <f t="shared" si="123"/>
        <v>0</v>
      </c>
      <c r="AE373" s="35" t="str">
        <f t="shared" si="124"/>
        <v/>
      </c>
      <c r="AF373" s="24"/>
      <c r="AG373" s="40">
        <f t="shared" si="125"/>
        <v>0</v>
      </c>
      <c r="AH373" s="36">
        <f t="shared" si="126"/>
        <v>0</v>
      </c>
      <c r="AI373" s="36">
        <f t="shared" si="127"/>
        <v>0</v>
      </c>
      <c r="AJ373" s="35" t="str">
        <f t="shared" si="128"/>
        <v/>
      </c>
      <c r="AK373" s="35" t="str">
        <f t="shared" si="129"/>
        <v/>
      </c>
      <c r="AL373" s="35" t="str">
        <f t="shared" si="130"/>
        <v/>
      </c>
      <c r="AM373" s="35" t="str">
        <f t="shared" si="131"/>
        <v/>
      </c>
      <c r="AN373" s="35" t="str">
        <f t="shared" si="132"/>
        <v/>
      </c>
      <c r="AO373" s="35" t="str">
        <f t="shared" si="133"/>
        <v/>
      </c>
      <c r="AP373" s="35" t="str">
        <f>IF(AJ373="","",VLOOKUP(AN373,[1]Sheet11!E:F,2,0))</f>
        <v/>
      </c>
      <c r="AQ373" s="35" t="str">
        <f>IF(AO373="拼单会员","5年",IF(AJ373="","",VLOOKUP(AM373&amp;AP373,[1]Sheet11!$J$3:$K$17,2)))</f>
        <v/>
      </c>
      <c r="AR373" s="35" t="str">
        <f t="shared" si="134"/>
        <v/>
      </c>
      <c r="AS373" s="35" t="str">
        <f t="shared" si="135"/>
        <v/>
      </c>
      <c r="AT373" s="35" t="str">
        <f t="shared" si="136"/>
        <v/>
      </c>
      <c r="AU373" s="35" t="str">
        <f t="shared" si="137"/>
        <v/>
      </c>
      <c r="AV373" s="35" t="str">
        <f t="shared" si="138"/>
        <v/>
      </c>
      <c r="AW373" s="35" t="str">
        <f t="shared" si="139"/>
        <v/>
      </c>
      <c r="AX373" s="35" t="str">
        <f t="shared" si="140"/>
        <v/>
      </c>
      <c r="AY373" s="35" t="str">
        <f>IF(SUMIF('7-市场业绩'!F:F,AC373,'7-市场业绩'!I:I)&gt;0,"学习卡","老结算")</f>
        <v>老结算</v>
      </c>
      <c r="AZ373" s="35" t="str">
        <f t="shared" si="141"/>
        <v/>
      </c>
      <c r="BA373" s="35" t="str">
        <f t="shared" si="142"/>
        <v>无</v>
      </c>
      <c r="BB373" s="35" t="str">
        <f t="shared" si="143"/>
        <v/>
      </c>
      <c r="BC373" s="35" t="str">
        <f t="shared" si="144"/>
        <v/>
      </c>
      <c r="BD373" s="35" t="str">
        <f t="shared" si="145"/>
        <v>无</v>
      </c>
      <c r="BE373" s="35" t="str">
        <f>IFERROR(LOOKUP(1,-FIND({"创始会员","国际领袖课程","国内领袖课程","1期秒杀","游学免费读","买三送二","2折秒杀"},AB373),{"创始会员","国际领袖课程","国内领袖课程","1期秒杀","游学免费读","买三送二","2折秒杀"}),"")</f>
        <v/>
      </c>
      <c r="BH373" s="27">
        <v>42552</v>
      </c>
    </row>
    <row r="374" spans="1:60" ht="15" customHeight="1">
      <c r="A374" s="31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08"/>
      <c r="M374" s="208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35" t="str">
        <f t="shared" si="122"/>
        <v/>
      </c>
      <c r="AD374" s="36">
        <f t="shared" si="123"/>
        <v>0</v>
      </c>
      <c r="AE374" s="35" t="str">
        <f t="shared" si="124"/>
        <v/>
      </c>
      <c r="AF374" s="24"/>
      <c r="AG374" s="40">
        <f t="shared" si="125"/>
        <v>0</v>
      </c>
      <c r="AH374" s="36">
        <f t="shared" si="126"/>
        <v>0</v>
      </c>
      <c r="AI374" s="36">
        <f t="shared" si="127"/>
        <v>0</v>
      </c>
      <c r="AJ374" s="35" t="str">
        <f t="shared" si="128"/>
        <v/>
      </c>
      <c r="AK374" s="35" t="str">
        <f t="shared" si="129"/>
        <v/>
      </c>
      <c r="AL374" s="35" t="str">
        <f t="shared" si="130"/>
        <v/>
      </c>
      <c r="AM374" s="35" t="str">
        <f t="shared" si="131"/>
        <v/>
      </c>
      <c r="AN374" s="35" t="str">
        <f t="shared" si="132"/>
        <v/>
      </c>
      <c r="AO374" s="35" t="str">
        <f t="shared" si="133"/>
        <v/>
      </c>
      <c r="AP374" s="35" t="str">
        <f>IF(AJ374="","",VLOOKUP(AN374,[1]Sheet11!E:F,2,0))</f>
        <v/>
      </c>
      <c r="AQ374" s="35" t="str">
        <f>IF(AO374="拼单会员","5年",IF(AJ374="","",VLOOKUP(AM374&amp;AP374,[1]Sheet11!$J$3:$K$17,2)))</f>
        <v/>
      </c>
      <c r="AR374" s="35" t="str">
        <f t="shared" si="134"/>
        <v/>
      </c>
      <c r="AS374" s="35" t="str">
        <f t="shared" si="135"/>
        <v/>
      </c>
      <c r="AT374" s="35" t="str">
        <f t="shared" si="136"/>
        <v/>
      </c>
      <c r="AU374" s="35" t="str">
        <f t="shared" si="137"/>
        <v/>
      </c>
      <c r="AV374" s="35" t="str">
        <f t="shared" si="138"/>
        <v/>
      </c>
      <c r="AW374" s="35" t="str">
        <f t="shared" si="139"/>
        <v/>
      </c>
      <c r="AX374" s="35" t="str">
        <f t="shared" si="140"/>
        <v/>
      </c>
      <c r="AY374" s="35" t="str">
        <f>IF(SUMIF('7-市场业绩'!F:F,AC374,'7-市场业绩'!I:I)&gt;0,"学习卡","老结算")</f>
        <v>老结算</v>
      </c>
      <c r="AZ374" s="35" t="str">
        <f t="shared" si="141"/>
        <v/>
      </c>
      <c r="BA374" s="35" t="str">
        <f t="shared" si="142"/>
        <v>无</v>
      </c>
      <c r="BB374" s="35" t="str">
        <f t="shared" si="143"/>
        <v/>
      </c>
      <c r="BC374" s="35" t="str">
        <f t="shared" si="144"/>
        <v/>
      </c>
      <c r="BD374" s="35" t="str">
        <f t="shared" si="145"/>
        <v>无</v>
      </c>
      <c r="BE374" s="35" t="str">
        <f>IFERROR(LOOKUP(1,-FIND({"创始会员","国际领袖课程","国内领袖课程","1期秒杀","游学免费读","买三送二","2折秒杀"},AB374),{"创始会员","国际领袖课程","国内领袖课程","1期秒杀","游学免费读","买三送二","2折秒杀"}),"")</f>
        <v/>
      </c>
      <c r="BH374" s="27">
        <v>42552</v>
      </c>
    </row>
    <row r="375" spans="1:60" ht="15" customHeight="1">
      <c r="A375" s="31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08"/>
      <c r="M375" s="208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35" t="str">
        <f t="shared" si="122"/>
        <v/>
      </c>
      <c r="AD375" s="36">
        <f t="shared" si="123"/>
        <v>0</v>
      </c>
      <c r="AE375" s="35" t="str">
        <f t="shared" si="124"/>
        <v/>
      </c>
      <c r="AF375" s="24"/>
      <c r="AG375" s="40">
        <f t="shared" si="125"/>
        <v>0</v>
      </c>
      <c r="AH375" s="36">
        <f t="shared" si="126"/>
        <v>0</v>
      </c>
      <c r="AI375" s="36">
        <f t="shared" si="127"/>
        <v>0</v>
      </c>
      <c r="AJ375" s="35" t="str">
        <f t="shared" si="128"/>
        <v/>
      </c>
      <c r="AK375" s="35" t="str">
        <f t="shared" si="129"/>
        <v/>
      </c>
      <c r="AL375" s="35" t="str">
        <f t="shared" si="130"/>
        <v/>
      </c>
      <c r="AM375" s="35" t="str">
        <f t="shared" si="131"/>
        <v/>
      </c>
      <c r="AN375" s="35" t="str">
        <f t="shared" si="132"/>
        <v/>
      </c>
      <c r="AO375" s="35" t="str">
        <f t="shared" si="133"/>
        <v/>
      </c>
      <c r="AP375" s="35" t="str">
        <f>IF(AJ375="","",VLOOKUP(AN375,[1]Sheet11!E:F,2,0))</f>
        <v/>
      </c>
      <c r="AQ375" s="35" t="str">
        <f>IF(AO375="拼单会员","5年",IF(AJ375="","",VLOOKUP(AM375&amp;AP375,[1]Sheet11!$J$3:$K$17,2)))</f>
        <v/>
      </c>
      <c r="AR375" s="35" t="str">
        <f t="shared" si="134"/>
        <v/>
      </c>
      <c r="AS375" s="35" t="str">
        <f t="shared" si="135"/>
        <v/>
      </c>
      <c r="AT375" s="35" t="str">
        <f t="shared" si="136"/>
        <v/>
      </c>
      <c r="AU375" s="35" t="str">
        <f t="shared" si="137"/>
        <v/>
      </c>
      <c r="AV375" s="35" t="str">
        <f t="shared" si="138"/>
        <v/>
      </c>
      <c r="AW375" s="35" t="str">
        <f t="shared" si="139"/>
        <v/>
      </c>
      <c r="AX375" s="35" t="str">
        <f t="shared" si="140"/>
        <v/>
      </c>
      <c r="AY375" s="35" t="str">
        <f>IF(SUMIF('7-市场业绩'!F:F,AC375,'7-市场业绩'!I:I)&gt;0,"学习卡","老结算")</f>
        <v>老结算</v>
      </c>
      <c r="AZ375" s="35" t="str">
        <f t="shared" si="141"/>
        <v/>
      </c>
      <c r="BA375" s="35" t="str">
        <f t="shared" si="142"/>
        <v>无</v>
      </c>
      <c r="BB375" s="35" t="str">
        <f t="shared" si="143"/>
        <v/>
      </c>
      <c r="BC375" s="35" t="str">
        <f t="shared" si="144"/>
        <v/>
      </c>
      <c r="BD375" s="35" t="str">
        <f t="shared" si="145"/>
        <v>无</v>
      </c>
      <c r="BE375" s="35" t="str">
        <f>IFERROR(LOOKUP(1,-FIND({"创始会员","国际领袖课程","国内领袖课程","1期秒杀","游学免费读","买三送二","2折秒杀"},AB375),{"创始会员","国际领袖课程","国内领袖课程","1期秒杀","游学免费读","买三送二","2折秒杀"}),"")</f>
        <v/>
      </c>
      <c r="BH375" s="27">
        <v>42552</v>
      </c>
    </row>
    <row r="376" spans="1:60" ht="15" customHeight="1">
      <c r="A376" s="31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08"/>
      <c r="M376" s="208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35" t="str">
        <f t="shared" si="122"/>
        <v/>
      </c>
      <c r="AD376" s="36">
        <f t="shared" si="123"/>
        <v>0</v>
      </c>
      <c r="AE376" s="35" t="str">
        <f t="shared" si="124"/>
        <v/>
      </c>
      <c r="AF376" s="24"/>
      <c r="AG376" s="40">
        <f t="shared" si="125"/>
        <v>0</v>
      </c>
      <c r="AH376" s="36">
        <f t="shared" si="126"/>
        <v>0</v>
      </c>
      <c r="AI376" s="36">
        <f t="shared" si="127"/>
        <v>0</v>
      </c>
      <c r="AJ376" s="35" t="str">
        <f t="shared" si="128"/>
        <v/>
      </c>
      <c r="AK376" s="35" t="str">
        <f t="shared" si="129"/>
        <v/>
      </c>
      <c r="AL376" s="35" t="str">
        <f t="shared" si="130"/>
        <v/>
      </c>
      <c r="AM376" s="35" t="str">
        <f t="shared" si="131"/>
        <v/>
      </c>
      <c r="AN376" s="35" t="str">
        <f t="shared" si="132"/>
        <v/>
      </c>
      <c r="AO376" s="35" t="str">
        <f t="shared" si="133"/>
        <v/>
      </c>
      <c r="AP376" s="35" t="str">
        <f>IF(AJ376="","",VLOOKUP(AN376,[1]Sheet11!E:F,2,0))</f>
        <v/>
      </c>
      <c r="AQ376" s="35" t="str">
        <f>IF(AO376="拼单会员","5年",IF(AJ376="","",VLOOKUP(AM376&amp;AP376,[1]Sheet11!$J$3:$K$17,2)))</f>
        <v/>
      </c>
      <c r="AR376" s="35" t="str">
        <f t="shared" si="134"/>
        <v/>
      </c>
      <c r="AS376" s="35" t="str">
        <f t="shared" si="135"/>
        <v/>
      </c>
      <c r="AT376" s="35" t="str">
        <f t="shared" si="136"/>
        <v/>
      </c>
      <c r="AU376" s="35" t="str">
        <f t="shared" si="137"/>
        <v/>
      </c>
      <c r="AV376" s="35" t="str">
        <f t="shared" si="138"/>
        <v/>
      </c>
      <c r="AW376" s="35" t="str">
        <f t="shared" si="139"/>
        <v/>
      </c>
      <c r="AX376" s="35" t="str">
        <f t="shared" si="140"/>
        <v/>
      </c>
      <c r="AY376" s="35" t="str">
        <f>IF(SUMIF('7-市场业绩'!F:F,AC376,'7-市场业绩'!I:I)&gt;0,"学习卡","老结算")</f>
        <v>老结算</v>
      </c>
      <c r="AZ376" s="35" t="str">
        <f t="shared" si="141"/>
        <v/>
      </c>
      <c r="BA376" s="35" t="str">
        <f t="shared" si="142"/>
        <v>无</v>
      </c>
      <c r="BB376" s="35" t="str">
        <f t="shared" si="143"/>
        <v/>
      </c>
      <c r="BC376" s="35" t="str">
        <f t="shared" si="144"/>
        <v/>
      </c>
      <c r="BD376" s="35" t="str">
        <f t="shared" si="145"/>
        <v>无</v>
      </c>
      <c r="BE376" s="35" t="str">
        <f>IFERROR(LOOKUP(1,-FIND({"创始会员","国际领袖课程","国内领袖课程","1期秒杀","游学免费读","买三送二","2折秒杀"},AB376),{"创始会员","国际领袖课程","国内领袖课程","1期秒杀","游学免费读","买三送二","2折秒杀"}),"")</f>
        <v/>
      </c>
      <c r="BH376" s="27">
        <v>42552</v>
      </c>
    </row>
    <row r="377" spans="1:60" ht="15" customHeight="1">
      <c r="A377" s="31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08"/>
      <c r="M377" s="208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35" t="str">
        <f t="shared" si="122"/>
        <v/>
      </c>
      <c r="AD377" s="36">
        <f t="shared" si="123"/>
        <v>0</v>
      </c>
      <c r="AE377" s="35" t="str">
        <f t="shared" si="124"/>
        <v/>
      </c>
      <c r="AF377" s="24"/>
      <c r="AG377" s="40">
        <f t="shared" si="125"/>
        <v>0</v>
      </c>
      <c r="AH377" s="36">
        <f t="shared" si="126"/>
        <v>0</v>
      </c>
      <c r="AI377" s="36">
        <f t="shared" si="127"/>
        <v>0</v>
      </c>
      <c r="AJ377" s="35" t="str">
        <f t="shared" si="128"/>
        <v/>
      </c>
      <c r="AK377" s="35" t="str">
        <f t="shared" si="129"/>
        <v/>
      </c>
      <c r="AL377" s="35" t="str">
        <f t="shared" si="130"/>
        <v/>
      </c>
      <c r="AM377" s="35" t="str">
        <f t="shared" si="131"/>
        <v/>
      </c>
      <c r="AN377" s="35" t="str">
        <f t="shared" si="132"/>
        <v/>
      </c>
      <c r="AO377" s="35" t="str">
        <f t="shared" si="133"/>
        <v/>
      </c>
      <c r="AP377" s="35" t="str">
        <f>IF(AJ377="","",VLOOKUP(AN377,[1]Sheet11!E:F,2,0))</f>
        <v/>
      </c>
      <c r="AQ377" s="35" t="str">
        <f>IF(AO377="拼单会员","5年",IF(AJ377="","",VLOOKUP(AM377&amp;AP377,[1]Sheet11!$J$3:$K$17,2)))</f>
        <v/>
      </c>
      <c r="AR377" s="35" t="str">
        <f t="shared" si="134"/>
        <v/>
      </c>
      <c r="AS377" s="35" t="str">
        <f t="shared" si="135"/>
        <v/>
      </c>
      <c r="AT377" s="35" t="str">
        <f t="shared" si="136"/>
        <v/>
      </c>
      <c r="AU377" s="35" t="str">
        <f t="shared" si="137"/>
        <v/>
      </c>
      <c r="AV377" s="35" t="str">
        <f t="shared" si="138"/>
        <v/>
      </c>
      <c r="AW377" s="35" t="str">
        <f t="shared" si="139"/>
        <v/>
      </c>
      <c r="AX377" s="35" t="str">
        <f t="shared" si="140"/>
        <v/>
      </c>
      <c r="AY377" s="35" t="str">
        <f>IF(SUMIF('7-市场业绩'!F:F,AC377,'7-市场业绩'!I:I)&gt;0,"学习卡","老结算")</f>
        <v>老结算</v>
      </c>
      <c r="AZ377" s="35" t="str">
        <f t="shared" si="141"/>
        <v/>
      </c>
      <c r="BA377" s="35" t="str">
        <f t="shared" si="142"/>
        <v>无</v>
      </c>
      <c r="BB377" s="35" t="str">
        <f t="shared" si="143"/>
        <v/>
      </c>
      <c r="BC377" s="35" t="str">
        <f t="shared" si="144"/>
        <v/>
      </c>
      <c r="BD377" s="35" t="str">
        <f t="shared" si="145"/>
        <v>无</v>
      </c>
      <c r="BE377" s="35" t="str">
        <f>IFERROR(LOOKUP(1,-FIND({"创始会员","国际领袖课程","国内领袖课程","1期秒杀","游学免费读","买三送二","2折秒杀"},AB377),{"创始会员","国际领袖课程","国内领袖课程","1期秒杀","游学免费读","买三送二","2折秒杀"}),"")</f>
        <v/>
      </c>
      <c r="BH377" s="27">
        <v>42552</v>
      </c>
    </row>
    <row r="378" spans="1:60" ht="15" customHeight="1">
      <c r="A378" s="31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08"/>
      <c r="M378" s="208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35" t="str">
        <f t="shared" si="122"/>
        <v/>
      </c>
      <c r="AD378" s="36">
        <f t="shared" si="123"/>
        <v>0</v>
      </c>
      <c r="AE378" s="35" t="str">
        <f t="shared" si="124"/>
        <v/>
      </c>
      <c r="AF378" s="24"/>
      <c r="AG378" s="40">
        <f t="shared" si="125"/>
        <v>0</v>
      </c>
      <c r="AH378" s="36">
        <f t="shared" si="126"/>
        <v>0</v>
      </c>
      <c r="AI378" s="36">
        <f t="shared" si="127"/>
        <v>0</v>
      </c>
      <c r="AJ378" s="35" t="str">
        <f t="shared" si="128"/>
        <v/>
      </c>
      <c r="AK378" s="35" t="str">
        <f t="shared" si="129"/>
        <v/>
      </c>
      <c r="AL378" s="35" t="str">
        <f t="shared" si="130"/>
        <v/>
      </c>
      <c r="AM378" s="35" t="str">
        <f t="shared" si="131"/>
        <v/>
      </c>
      <c r="AN378" s="35" t="str">
        <f t="shared" si="132"/>
        <v/>
      </c>
      <c r="AO378" s="35" t="str">
        <f t="shared" si="133"/>
        <v/>
      </c>
      <c r="AP378" s="35" t="str">
        <f>IF(AJ378="","",VLOOKUP(AN378,[1]Sheet11!E:F,2,0))</f>
        <v/>
      </c>
      <c r="AQ378" s="35" t="str">
        <f>IF(AO378="拼单会员","5年",IF(AJ378="","",VLOOKUP(AM378&amp;AP378,[1]Sheet11!$J$3:$K$17,2)))</f>
        <v/>
      </c>
      <c r="AR378" s="35" t="str">
        <f t="shared" si="134"/>
        <v/>
      </c>
      <c r="AS378" s="35" t="str">
        <f t="shared" si="135"/>
        <v/>
      </c>
      <c r="AT378" s="35" t="str">
        <f t="shared" si="136"/>
        <v/>
      </c>
      <c r="AU378" s="35" t="str">
        <f t="shared" si="137"/>
        <v/>
      </c>
      <c r="AV378" s="35" t="str">
        <f t="shared" si="138"/>
        <v/>
      </c>
      <c r="AW378" s="35" t="str">
        <f t="shared" si="139"/>
        <v/>
      </c>
      <c r="AX378" s="35" t="str">
        <f t="shared" si="140"/>
        <v/>
      </c>
      <c r="AY378" s="35" t="str">
        <f>IF(SUMIF('7-市场业绩'!F:F,AC378,'7-市场业绩'!I:I)&gt;0,"学习卡","老结算")</f>
        <v>老结算</v>
      </c>
      <c r="AZ378" s="35" t="str">
        <f t="shared" si="141"/>
        <v/>
      </c>
      <c r="BA378" s="35" t="str">
        <f t="shared" si="142"/>
        <v>无</v>
      </c>
      <c r="BB378" s="35" t="str">
        <f t="shared" si="143"/>
        <v/>
      </c>
      <c r="BC378" s="35" t="str">
        <f t="shared" si="144"/>
        <v/>
      </c>
      <c r="BD378" s="35" t="str">
        <f t="shared" si="145"/>
        <v>无</v>
      </c>
      <c r="BE378" s="35" t="str">
        <f>IFERROR(LOOKUP(1,-FIND({"创始会员","国际领袖课程","国内领袖课程","1期秒杀","游学免费读","买三送二","2折秒杀"},AB378),{"创始会员","国际领袖课程","国内领袖课程","1期秒杀","游学免费读","买三送二","2折秒杀"}),"")</f>
        <v/>
      </c>
      <c r="BH378" s="27">
        <v>42552</v>
      </c>
    </row>
    <row r="379" spans="1:60" ht="15" customHeight="1">
      <c r="A379" s="31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08"/>
      <c r="M379" s="208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35" t="str">
        <f t="shared" si="122"/>
        <v/>
      </c>
      <c r="AD379" s="36">
        <f t="shared" si="123"/>
        <v>0</v>
      </c>
      <c r="AE379" s="35" t="str">
        <f t="shared" si="124"/>
        <v/>
      </c>
      <c r="AF379" s="24"/>
      <c r="AG379" s="40">
        <f t="shared" si="125"/>
        <v>0</v>
      </c>
      <c r="AH379" s="36">
        <f t="shared" si="126"/>
        <v>0</v>
      </c>
      <c r="AI379" s="36">
        <f t="shared" si="127"/>
        <v>0</v>
      </c>
      <c r="AJ379" s="35" t="str">
        <f t="shared" si="128"/>
        <v/>
      </c>
      <c r="AK379" s="35" t="str">
        <f t="shared" si="129"/>
        <v/>
      </c>
      <c r="AL379" s="35" t="str">
        <f t="shared" si="130"/>
        <v/>
      </c>
      <c r="AM379" s="35" t="str">
        <f t="shared" si="131"/>
        <v/>
      </c>
      <c r="AN379" s="35" t="str">
        <f t="shared" si="132"/>
        <v/>
      </c>
      <c r="AO379" s="35" t="str">
        <f t="shared" si="133"/>
        <v/>
      </c>
      <c r="AP379" s="35" t="str">
        <f>IF(AJ379="","",VLOOKUP(AN379,[1]Sheet11!E:F,2,0))</f>
        <v/>
      </c>
      <c r="AQ379" s="35" t="str">
        <f>IF(AO379="拼单会员","5年",IF(AJ379="","",VLOOKUP(AM379&amp;AP379,[1]Sheet11!$J$3:$K$17,2)))</f>
        <v/>
      </c>
      <c r="AR379" s="35" t="str">
        <f t="shared" si="134"/>
        <v/>
      </c>
      <c r="AS379" s="35" t="str">
        <f t="shared" si="135"/>
        <v/>
      </c>
      <c r="AT379" s="35" t="str">
        <f t="shared" si="136"/>
        <v/>
      </c>
      <c r="AU379" s="35" t="str">
        <f t="shared" si="137"/>
        <v/>
      </c>
      <c r="AV379" s="35" t="str">
        <f t="shared" si="138"/>
        <v/>
      </c>
      <c r="AW379" s="35" t="str">
        <f t="shared" si="139"/>
        <v/>
      </c>
      <c r="AX379" s="35" t="str">
        <f t="shared" si="140"/>
        <v/>
      </c>
      <c r="AY379" s="35" t="str">
        <f>IF(SUMIF('7-市场业绩'!F:F,AC379,'7-市场业绩'!I:I)&gt;0,"学习卡","老结算")</f>
        <v>老结算</v>
      </c>
      <c r="AZ379" s="35" t="str">
        <f t="shared" si="141"/>
        <v/>
      </c>
      <c r="BA379" s="35" t="str">
        <f t="shared" si="142"/>
        <v>无</v>
      </c>
      <c r="BB379" s="35" t="str">
        <f t="shared" si="143"/>
        <v/>
      </c>
      <c r="BC379" s="35" t="str">
        <f t="shared" si="144"/>
        <v/>
      </c>
      <c r="BD379" s="35" t="str">
        <f t="shared" si="145"/>
        <v>无</v>
      </c>
      <c r="BE379" s="35" t="str">
        <f>IFERROR(LOOKUP(1,-FIND({"创始会员","国际领袖课程","国内领袖课程","1期秒杀","游学免费读","买三送二","2折秒杀"},AB379),{"创始会员","国际领袖课程","国内领袖课程","1期秒杀","游学免费读","买三送二","2折秒杀"}),"")</f>
        <v/>
      </c>
      <c r="BH379" s="27">
        <v>42552</v>
      </c>
    </row>
    <row r="380" spans="1:60" ht="15" customHeight="1">
      <c r="A380" s="31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08"/>
      <c r="M380" s="208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35" t="str">
        <f t="shared" si="122"/>
        <v/>
      </c>
      <c r="AD380" s="36">
        <f t="shared" si="123"/>
        <v>0</v>
      </c>
      <c r="AE380" s="35" t="str">
        <f t="shared" si="124"/>
        <v/>
      </c>
      <c r="AF380" s="24"/>
      <c r="AG380" s="40">
        <f t="shared" si="125"/>
        <v>0</v>
      </c>
      <c r="AH380" s="36">
        <f t="shared" si="126"/>
        <v>0</v>
      </c>
      <c r="AI380" s="36">
        <f t="shared" si="127"/>
        <v>0</v>
      </c>
      <c r="AJ380" s="35" t="str">
        <f t="shared" si="128"/>
        <v/>
      </c>
      <c r="AK380" s="35" t="str">
        <f t="shared" si="129"/>
        <v/>
      </c>
      <c r="AL380" s="35" t="str">
        <f t="shared" si="130"/>
        <v/>
      </c>
      <c r="AM380" s="35" t="str">
        <f t="shared" si="131"/>
        <v/>
      </c>
      <c r="AN380" s="35" t="str">
        <f t="shared" si="132"/>
        <v/>
      </c>
      <c r="AO380" s="35" t="str">
        <f t="shared" si="133"/>
        <v/>
      </c>
      <c r="AP380" s="35" t="str">
        <f>IF(AJ380="","",VLOOKUP(AN380,[1]Sheet11!E:F,2,0))</f>
        <v/>
      </c>
      <c r="AQ380" s="35" t="str">
        <f>IF(AO380="拼单会员","5年",IF(AJ380="","",VLOOKUP(AM380&amp;AP380,[1]Sheet11!$J$3:$K$17,2)))</f>
        <v/>
      </c>
      <c r="AR380" s="35" t="str">
        <f t="shared" si="134"/>
        <v/>
      </c>
      <c r="AS380" s="35" t="str">
        <f t="shared" si="135"/>
        <v/>
      </c>
      <c r="AT380" s="35" t="str">
        <f t="shared" si="136"/>
        <v/>
      </c>
      <c r="AU380" s="35" t="str">
        <f t="shared" si="137"/>
        <v/>
      </c>
      <c r="AV380" s="35" t="str">
        <f t="shared" si="138"/>
        <v/>
      </c>
      <c r="AW380" s="35" t="str">
        <f t="shared" si="139"/>
        <v/>
      </c>
      <c r="AX380" s="35" t="str">
        <f t="shared" si="140"/>
        <v/>
      </c>
      <c r="AY380" s="35" t="str">
        <f>IF(SUMIF('7-市场业绩'!F:F,AC380,'7-市场业绩'!I:I)&gt;0,"学习卡","老结算")</f>
        <v>老结算</v>
      </c>
      <c r="AZ380" s="35" t="str">
        <f t="shared" si="141"/>
        <v/>
      </c>
      <c r="BA380" s="35" t="str">
        <f t="shared" si="142"/>
        <v>无</v>
      </c>
      <c r="BB380" s="35" t="str">
        <f t="shared" si="143"/>
        <v/>
      </c>
      <c r="BC380" s="35" t="str">
        <f t="shared" si="144"/>
        <v/>
      </c>
      <c r="BD380" s="35" t="str">
        <f t="shared" si="145"/>
        <v>无</v>
      </c>
      <c r="BE380" s="35" t="str">
        <f>IFERROR(LOOKUP(1,-FIND({"创始会员","国际领袖课程","国内领袖课程","1期秒杀","游学免费读","买三送二","2折秒杀"},AB380),{"创始会员","国际领袖课程","国内领袖课程","1期秒杀","游学免费读","买三送二","2折秒杀"}),"")</f>
        <v/>
      </c>
      <c r="BH380" s="27">
        <v>42552</v>
      </c>
    </row>
    <row r="381" spans="1:60" ht="15" customHeight="1">
      <c r="A381" s="31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08"/>
      <c r="M381" s="208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35" t="str">
        <f t="shared" si="122"/>
        <v/>
      </c>
      <c r="AD381" s="36">
        <f t="shared" si="123"/>
        <v>0</v>
      </c>
      <c r="AE381" s="35" t="str">
        <f t="shared" si="124"/>
        <v/>
      </c>
      <c r="AF381" s="24"/>
      <c r="AG381" s="40">
        <f t="shared" si="125"/>
        <v>0</v>
      </c>
      <c r="AH381" s="36">
        <f t="shared" si="126"/>
        <v>0</v>
      </c>
      <c r="AI381" s="36">
        <f t="shared" si="127"/>
        <v>0</v>
      </c>
      <c r="AJ381" s="35" t="str">
        <f t="shared" si="128"/>
        <v/>
      </c>
      <c r="AK381" s="35" t="str">
        <f t="shared" si="129"/>
        <v/>
      </c>
      <c r="AL381" s="35" t="str">
        <f t="shared" si="130"/>
        <v/>
      </c>
      <c r="AM381" s="35" t="str">
        <f t="shared" si="131"/>
        <v/>
      </c>
      <c r="AN381" s="35" t="str">
        <f t="shared" si="132"/>
        <v/>
      </c>
      <c r="AO381" s="35" t="str">
        <f t="shared" si="133"/>
        <v/>
      </c>
      <c r="AP381" s="35" t="str">
        <f>IF(AJ381="","",VLOOKUP(AN381,[1]Sheet11!E:F,2,0))</f>
        <v/>
      </c>
      <c r="AQ381" s="35" t="str">
        <f>IF(AO381="拼单会员","5年",IF(AJ381="","",VLOOKUP(AM381&amp;AP381,[1]Sheet11!$J$3:$K$17,2)))</f>
        <v/>
      </c>
      <c r="AR381" s="35" t="str">
        <f t="shared" si="134"/>
        <v/>
      </c>
      <c r="AS381" s="35" t="str">
        <f t="shared" si="135"/>
        <v/>
      </c>
      <c r="AT381" s="35" t="str">
        <f t="shared" si="136"/>
        <v/>
      </c>
      <c r="AU381" s="35" t="str">
        <f t="shared" si="137"/>
        <v/>
      </c>
      <c r="AV381" s="35" t="str">
        <f t="shared" si="138"/>
        <v/>
      </c>
      <c r="AW381" s="35" t="str">
        <f t="shared" si="139"/>
        <v/>
      </c>
      <c r="AX381" s="35" t="str">
        <f t="shared" si="140"/>
        <v/>
      </c>
      <c r="AY381" s="35" t="str">
        <f>IF(SUMIF('7-市场业绩'!F:F,AC381,'7-市场业绩'!I:I)&gt;0,"学习卡","老结算")</f>
        <v>老结算</v>
      </c>
      <c r="AZ381" s="35" t="str">
        <f t="shared" si="141"/>
        <v/>
      </c>
      <c r="BA381" s="35" t="str">
        <f t="shared" si="142"/>
        <v>无</v>
      </c>
      <c r="BB381" s="35" t="str">
        <f t="shared" si="143"/>
        <v/>
      </c>
      <c r="BC381" s="35" t="str">
        <f t="shared" si="144"/>
        <v/>
      </c>
      <c r="BD381" s="35" t="str">
        <f t="shared" si="145"/>
        <v>无</v>
      </c>
      <c r="BE381" s="35" t="str">
        <f>IFERROR(LOOKUP(1,-FIND({"创始会员","国际领袖课程","国内领袖课程","1期秒杀","游学免费读","买三送二","2折秒杀"},AB381),{"创始会员","国际领袖课程","国内领袖课程","1期秒杀","游学免费读","买三送二","2折秒杀"}),"")</f>
        <v/>
      </c>
      <c r="BH381" s="27">
        <v>42552</v>
      </c>
    </row>
    <row r="382" spans="1:60" ht="15" customHeight="1">
      <c r="A382" s="31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08"/>
      <c r="M382" s="208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35" t="str">
        <f t="shared" si="122"/>
        <v/>
      </c>
      <c r="AD382" s="36">
        <f t="shared" si="123"/>
        <v>0</v>
      </c>
      <c r="AE382" s="35" t="str">
        <f t="shared" si="124"/>
        <v/>
      </c>
      <c r="AF382" s="24"/>
      <c r="AG382" s="40">
        <f t="shared" si="125"/>
        <v>0</v>
      </c>
      <c r="AH382" s="36">
        <f t="shared" si="126"/>
        <v>0</v>
      </c>
      <c r="AI382" s="36">
        <f t="shared" si="127"/>
        <v>0</v>
      </c>
      <c r="AJ382" s="35" t="str">
        <f t="shared" si="128"/>
        <v/>
      </c>
      <c r="AK382" s="35" t="str">
        <f t="shared" si="129"/>
        <v/>
      </c>
      <c r="AL382" s="35" t="str">
        <f t="shared" si="130"/>
        <v/>
      </c>
      <c r="AM382" s="35" t="str">
        <f t="shared" si="131"/>
        <v/>
      </c>
      <c r="AN382" s="35" t="str">
        <f t="shared" si="132"/>
        <v/>
      </c>
      <c r="AO382" s="35" t="str">
        <f t="shared" si="133"/>
        <v/>
      </c>
      <c r="AP382" s="35" t="str">
        <f>IF(AJ382="","",VLOOKUP(AN382,[1]Sheet11!E:F,2,0))</f>
        <v/>
      </c>
      <c r="AQ382" s="35" t="str">
        <f>IF(AO382="拼单会员","5年",IF(AJ382="","",VLOOKUP(AM382&amp;AP382,[1]Sheet11!$J$3:$K$17,2)))</f>
        <v/>
      </c>
      <c r="AR382" s="35" t="str">
        <f t="shared" si="134"/>
        <v/>
      </c>
      <c r="AS382" s="35" t="str">
        <f t="shared" si="135"/>
        <v/>
      </c>
      <c r="AT382" s="35" t="str">
        <f t="shared" si="136"/>
        <v/>
      </c>
      <c r="AU382" s="35" t="str">
        <f t="shared" si="137"/>
        <v/>
      </c>
      <c r="AV382" s="35" t="str">
        <f t="shared" si="138"/>
        <v/>
      </c>
      <c r="AW382" s="35" t="str">
        <f t="shared" si="139"/>
        <v/>
      </c>
      <c r="AX382" s="35" t="str">
        <f t="shared" si="140"/>
        <v/>
      </c>
      <c r="AY382" s="35" t="str">
        <f>IF(SUMIF('7-市场业绩'!F:F,AC382,'7-市场业绩'!I:I)&gt;0,"学习卡","老结算")</f>
        <v>老结算</v>
      </c>
      <c r="AZ382" s="35" t="str">
        <f t="shared" si="141"/>
        <v/>
      </c>
      <c r="BA382" s="35" t="str">
        <f t="shared" si="142"/>
        <v>无</v>
      </c>
      <c r="BB382" s="35" t="str">
        <f t="shared" si="143"/>
        <v/>
      </c>
      <c r="BC382" s="35" t="str">
        <f t="shared" si="144"/>
        <v/>
      </c>
      <c r="BD382" s="35" t="str">
        <f t="shared" si="145"/>
        <v>无</v>
      </c>
      <c r="BE382" s="35" t="str">
        <f>IFERROR(LOOKUP(1,-FIND({"创始会员","国际领袖课程","国内领袖课程","1期秒杀","游学免费读","买三送二","2折秒杀"},AB382),{"创始会员","国际领袖课程","国内领袖课程","1期秒杀","游学免费读","买三送二","2折秒杀"}),"")</f>
        <v/>
      </c>
      <c r="BH382" s="27">
        <v>42552</v>
      </c>
    </row>
    <row r="383" spans="1:60" ht="15" customHeight="1">
      <c r="A383" s="31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08"/>
      <c r="M383" s="208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35" t="str">
        <f t="shared" si="122"/>
        <v/>
      </c>
      <c r="AD383" s="36">
        <f t="shared" si="123"/>
        <v>0</v>
      </c>
      <c r="AE383" s="35" t="str">
        <f t="shared" si="124"/>
        <v/>
      </c>
      <c r="AF383" s="24"/>
      <c r="AG383" s="40">
        <f t="shared" si="125"/>
        <v>0</v>
      </c>
      <c r="AH383" s="36">
        <f t="shared" si="126"/>
        <v>0</v>
      </c>
      <c r="AI383" s="36">
        <f t="shared" si="127"/>
        <v>0</v>
      </c>
      <c r="AJ383" s="35" t="str">
        <f t="shared" si="128"/>
        <v/>
      </c>
      <c r="AK383" s="35" t="str">
        <f t="shared" si="129"/>
        <v/>
      </c>
      <c r="AL383" s="35" t="str">
        <f t="shared" si="130"/>
        <v/>
      </c>
      <c r="AM383" s="35" t="str">
        <f t="shared" si="131"/>
        <v/>
      </c>
      <c r="AN383" s="35" t="str">
        <f t="shared" si="132"/>
        <v/>
      </c>
      <c r="AO383" s="35" t="str">
        <f t="shared" si="133"/>
        <v/>
      </c>
      <c r="AP383" s="35" t="str">
        <f>IF(AJ383="","",VLOOKUP(AN383,[1]Sheet11!E:F,2,0))</f>
        <v/>
      </c>
      <c r="AQ383" s="35" t="str">
        <f>IF(AO383="拼单会员","5年",IF(AJ383="","",VLOOKUP(AM383&amp;AP383,[1]Sheet11!$J$3:$K$17,2)))</f>
        <v/>
      </c>
      <c r="AR383" s="35" t="str">
        <f t="shared" si="134"/>
        <v/>
      </c>
      <c r="AS383" s="35" t="str">
        <f t="shared" si="135"/>
        <v/>
      </c>
      <c r="AT383" s="35" t="str">
        <f t="shared" si="136"/>
        <v/>
      </c>
      <c r="AU383" s="35" t="str">
        <f t="shared" si="137"/>
        <v/>
      </c>
      <c r="AV383" s="35" t="str">
        <f t="shared" si="138"/>
        <v/>
      </c>
      <c r="AW383" s="35" t="str">
        <f t="shared" si="139"/>
        <v/>
      </c>
      <c r="AX383" s="35" t="str">
        <f t="shared" si="140"/>
        <v/>
      </c>
      <c r="AY383" s="35" t="str">
        <f>IF(SUMIF('7-市场业绩'!F:F,AC383,'7-市场业绩'!I:I)&gt;0,"学习卡","老结算")</f>
        <v>老结算</v>
      </c>
      <c r="AZ383" s="35" t="str">
        <f t="shared" si="141"/>
        <v/>
      </c>
      <c r="BA383" s="35" t="str">
        <f t="shared" si="142"/>
        <v>无</v>
      </c>
      <c r="BB383" s="35" t="str">
        <f t="shared" si="143"/>
        <v/>
      </c>
      <c r="BC383" s="35" t="str">
        <f t="shared" si="144"/>
        <v/>
      </c>
      <c r="BD383" s="35" t="str">
        <f t="shared" si="145"/>
        <v>无</v>
      </c>
      <c r="BE383" s="35" t="str">
        <f>IFERROR(LOOKUP(1,-FIND({"创始会员","国际领袖课程","国内领袖课程","1期秒杀","游学免费读","买三送二","2折秒杀"},AB383),{"创始会员","国际领袖课程","国内领袖课程","1期秒杀","游学免费读","买三送二","2折秒杀"}),"")</f>
        <v/>
      </c>
      <c r="BH383" s="27">
        <v>42552</v>
      </c>
    </row>
    <row r="384" spans="1:60" ht="15" customHeight="1">
      <c r="A384" s="31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08"/>
      <c r="M384" s="208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35" t="str">
        <f t="shared" si="122"/>
        <v/>
      </c>
      <c r="AD384" s="36">
        <f t="shared" si="123"/>
        <v>0</v>
      </c>
      <c r="AE384" s="35" t="str">
        <f t="shared" si="124"/>
        <v/>
      </c>
      <c r="AF384" s="24"/>
      <c r="AG384" s="40">
        <f t="shared" si="125"/>
        <v>0</v>
      </c>
      <c r="AH384" s="36">
        <f t="shared" si="126"/>
        <v>0</v>
      </c>
      <c r="AI384" s="36">
        <f t="shared" si="127"/>
        <v>0</v>
      </c>
      <c r="AJ384" s="35" t="str">
        <f t="shared" si="128"/>
        <v/>
      </c>
      <c r="AK384" s="35" t="str">
        <f t="shared" si="129"/>
        <v/>
      </c>
      <c r="AL384" s="35" t="str">
        <f t="shared" si="130"/>
        <v/>
      </c>
      <c r="AM384" s="35" t="str">
        <f t="shared" si="131"/>
        <v/>
      </c>
      <c r="AN384" s="35" t="str">
        <f t="shared" si="132"/>
        <v/>
      </c>
      <c r="AO384" s="35" t="str">
        <f t="shared" si="133"/>
        <v/>
      </c>
      <c r="AP384" s="35" t="str">
        <f>IF(AJ384="","",VLOOKUP(AN384,[1]Sheet11!E:F,2,0))</f>
        <v/>
      </c>
      <c r="AQ384" s="35" t="str">
        <f>IF(AO384="拼单会员","5年",IF(AJ384="","",VLOOKUP(AM384&amp;AP384,[1]Sheet11!$J$3:$K$17,2)))</f>
        <v/>
      </c>
      <c r="AR384" s="35" t="str">
        <f t="shared" si="134"/>
        <v/>
      </c>
      <c r="AS384" s="35" t="str">
        <f t="shared" si="135"/>
        <v/>
      </c>
      <c r="AT384" s="35" t="str">
        <f t="shared" si="136"/>
        <v/>
      </c>
      <c r="AU384" s="35" t="str">
        <f t="shared" si="137"/>
        <v/>
      </c>
      <c r="AV384" s="35" t="str">
        <f t="shared" si="138"/>
        <v/>
      </c>
      <c r="AW384" s="35" t="str">
        <f t="shared" si="139"/>
        <v/>
      </c>
      <c r="AX384" s="35" t="str">
        <f t="shared" si="140"/>
        <v/>
      </c>
      <c r="AY384" s="35" t="str">
        <f>IF(SUMIF('7-市场业绩'!F:F,AC384,'7-市场业绩'!I:I)&gt;0,"学习卡","老结算")</f>
        <v>老结算</v>
      </c>
      <c r="AZ384" s="35" t="str">
        <f t="shared" si="141"/>
        <v/>
      </c>
      <c r="BA384" s="35" t="str">
        <f t="shared" si="142"/>
        <v>无</v>
      </c>
      <c r="BB384" s="35" t="str">
        <f t="shared" si="143"/>
        <v/>
      </c>
      <c r="BC384" s="35" t="str">
        <f t="shared" si="144"/>
        <v/>
      </c>
      <c r="BD384" s="35" t="str">
        <f t="shared" si="145"/>
        <v>无</v>
      </c>
      <c r="BE384" s="35" t="str">
        <f>IFERROR(LOOKUP(1,-FIND({"创始会员","国际领袖课程","国内领袖课程","1期秒杀","游学免费读","买三送二","2折秒杀"},AB384),{"创始会员","国际领袖课程","国内领袖课程","1期秒杀","游学免费读","买三送二","2折秒杀"}),"")</f>
        <v/>
      </c>
      <c r="BH384" s="27">
        <v>42552</v>
      </c>
    </row>
    <row r="385" spans="1:60" ht="15" customHeight="1">
      <c r="A385" s="31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08"/>
      <c r="M385" s="208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35" t="str">
        <f t="shared" si="122"/>
        <v/>
      </c>
      <c r="AD385" s="36">
        <f t="shared" si="123"/>
        <v>0</v>
      </c>
      <c r="AE385" s="35" t="str">
        <f t="shared" si="124"/>
        <v/>
      </c>
      <c r="AF385" s="24"/>
      <c r="AG385" s="40">
        <f t="shared" si="125"/>
        <v>0</v>
      </c>
      <c r="AH385" s="36">
        <f t="shared" si="126"/>
        <v>0</v>
      </c>
      <c r="AI385" s="36">
        <f t="shared" si="127"/>
        <v>0</v>
      </c>
      <c r="AJ385" s="35" t="str">
        <f t="shared" si="128"/>
        <v/>
      </c>
      <c r="AK385" s="35" t="str">
        <f t="shared" si="129"/>
        <v/>
      </c>
      <c r="AL385" s="35" t="str">
        <f t="shared" si="130"/>
        <v/>
      </c>
      <c r="AM385" s="35" t="str">
        <f t="shared" si="131"/>
        <v/>
      </c>
      <c r="AN385" s="35" t="str">
        <f t="shared" si="132"/>
        <v/>
      </c>
      <c r="AO385" s="35" t="str">
        <f t="shared" si="133"/>
        <v/>
      </c>
      <c r="AP385" s="35" t="str">
        <f>IF(AJ385="","",VLOOKUP(AN385,[1]Sheet11!E:F,2,0))</f>
        <v/>
      </c>
      <c r="AQ385" s="35" t="str">
        <f>IF(AO385="拼单会员","5年",IF(AJ385="","",VLOOKUP(AM385&amp;AP385,[1]Sheet11!$J$3:$K$17,2)))</f>
        <v/>
      </c>
      <c r="AR385" s="35" t="str">
        <f t="shared" si="134"/>
        <v/>
      </c>
      <c r="AS385" s="35" t="str">
        <f t="shared" si="135"/>
        <v/>
      </c>
      <c r="AT385" s="35" t="str">
        <f t="shared" si="136"/>
        <v/>
      </c>
      <c r="AU385" s="35" t="str">
        <f t="shared" si="137"/>
        <v/>
      </c>
      <c r="AV385" s="35" t="str">
        <f t="shared" si="138"/>
        <v/>
      </c>
      <c r="AW385" s="35" t="str">
        <f t="shared" si="139"/>
        <v/>
      </c>
      <c r="AX385" s="35" t="str">
        <f t="shared" si="140"/>
        <v/>
      </c>
      <c r="AY385" s="35" t="str">
        <f>IF(SUMIF('7-市场业绩'!F:F,AC385,'7-市场业绩'!I:I)&gt;0,"学习卡","老结算")</f>
        <v>老结算</v>
      </c>
      <c r="AZ385" s="35" t="str">
        <f t="shared" si="141"/>
        <v/>
      </c>
      <c r="BA385" s="35" t="str">
        <f t="shared" si="142"/>
        <v>无</v>
      </c>
      <c r="BB385" s="35" t="str">
        <f t="shared" si="143"/>
        <v/>
      </c>
      <c r="BC385" s="35" t="str">
        <f t="shared" si="144"/>
        <v/>
      </c>
      <c r="BD385" s="35" t="str">
        <f t="shared" si="145"/>
        <v>无</v>
      </c>
      <c r="BE385" s="35" t="str">
        <f>IFERROR(LOOKUP(1,-FIND({"创始会员","国际领袖课程","国内领袖课程","1期秒杀","游学免费读","买三送二","2折秒杀"},AB385),{"创始会员","国际领袖课程","国内领袖课程","1期秒杀","游学免费读","买三送二","2折秒杀"}),"")</f>
        <v/>
      </c>
      <c r="BH385" s="27">
        <v>42552</v>
      </c>
    </row>
    <row r="386" spans="1:60" ht="15" customHeight="1">
      <c r="A386" s="31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08"/>
      <c r="M386" s="208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35" t="str">
        <f t="shared" si="122"/>
        <v/>
      </c>
      <c r="AD386" s="36">
        <f t="shared" si="123"/>
        <v>0</v>
      </c>
      <c r="AE386" s="35" t="str">
        <f t="shared" si="124"/>
        <v/>
      </c>
      <c r="AF386" s="24"/>
      <c r="AG386" s="40">
        <f t="shared" si="125"/>
        <v>0</v>
      </c>
      <c r="AH386" s="36">
        <f t="shared" si="126"/>
        <v>0</v>
      </c>
      <c r="AI386" s="36">
        <f t="shared" si="127"/>
        <v>0</v>
      </c>
      <c r="AJ386" s="35" t="str">
        <f t="shared" si="128"/>
        <v/>
      </c>
      <c r="AK386" s="35" t="str">
        <f t="shared" si="129"/>
        <v/>
      </c>
      <c r="AL386" s="35" t="str">
        <f t="shared" si="130"/>
        <v/>
      </c>
      <c r="AM386" s="35" t="str">
        <f t="shared" si="131"/>
        <v/>
      </c>
      <c r="AN386" s="35" t="str">
        <f t="shared" si="132"/>
        <v/>
      </c>
      <c r="AO386" s="35" t="str">
        <f t="shared" si="133"/>
        <v/>
      </c>
      <c r="AP386" s="35" t="str">
        <f>IF(AJ386="","",VLOOKUP(AN386,[1]Sheet11!E:F,2,0))</f>
        <v/>
      </c>
      <c r="AQ386" s="35" t="str">
        <f>IF(AO386="拼单会员","5年",IF(AJ386="","",VLOOKUP(AM386&amp;AP386,[1]Sheet11!$J$3:$K$17,2)))</f>
        <v/>
      </c>
      <c r="AR386" s="35" t="str">
        <f t="shared" si="134"/>
        <v/>
      </c>
      <c r="AS386" s="35" t="str">
        <f t="shared" si="135"/>
        <v/>
      </c>
      <c r="AT386" s="35" t="str">
        <f t="shared" si="136"/>
        <v/>
      </c>
      <c r="AU386" s="35" t="str">
        <f t="shared" si="137"/>
        <v/>
      </c>
      <c r="AV386" s="35" t="str">
        <f t="shared" si="138"/>
        <v/>
      </c>
      <c r="AW386" s="35" t="str">
        <f t="shared" si="139"/>
        <v/>
      </c>
      <c r="AX386" s="35" t="str">
        <f t="shared" si="140"/>
        <v/>
      </c>
      <c r="AY386" s="35" t="str">
        <f>IF(SUMIF('7-市场业绩'!F:F,AC386,'7-市场业绩'!I:I)&gt;0,"学习卡","老结算")</f>
        <v>老结算</v>
      </c>
      <c r="AZ386" s="35" t="str">
        <f t="shared" si="141"/>
        <v/>
      </c>
      <c r="BA386" s="35" t="str">
        <f t="shared" si="142"/>
        <v>无</v>
      </c>
      <c r="BB386" s="35" t="str">
        <f t="shared" si="143"/>
        <v/>
      </c>
      <c r="BC386" s="35" t="str">
        <f t="shared" si="144"/>
        <v/>
      </c>
      <c r="BD386" s="35" t="str">
        <f t="shared" si="145"/>
        <v>无</v>
      </c>
      <c r="BE386" s="35" t="str">
        <f>IFERROR(LOOKUP(1,-FIND({"创始会员","国际领袖课程","国内领袖课程","1期秒杀","游学免费读","买三送二","2折秒杀"},AB386),{"创始会员","国际领袖课程","国内领袖课程","1期秒杀","游学免费读","买三送二","2折秒杀"}),"")</f>
        <v/>
      </c>
      <c r="BH386" s="27">
        <v>42552</v>
      </c>
    </row>
    <row r="387" spans="1:60" ht="15" customHeight="1">
      <c r="A387" s="31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08"/>
      <c r="M387" s="208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35" t="str">
        <f t="shared" ref="AC387:AC450" si="146">SUBSTITUTE(SUBSTITUTE(SUBSTITUTE(SUBSTITUTE(SUBSTITUTE(SUBSTITUTE(AA387,"(主签单人)",""),"(03-客户接待员)",""),"（金牌）",""),"（会员学员）",""),"金牌",""),"金牌学员","")</f>
        <v/>
      </c>
      <c r="AD387" s="36">
        <f t="shared" ref="AD387:AD450" si="147">IFERROR(VALUE(MID(H387,FIND("(",H387)+1,FIND(")",H387)-FIND("(",H387)-2)),0)</f>
        <v>0</v>
      </c>
      <c r="AE387" s="35" t="str">
        <f t="shared" ref="AE387:AE450" si="148">IF(AJ387="","",MID(AB387,FIND("@",SUBSTITUTE(AB387,"／","@",6))+5,FIND("@",SUBSTITUTE(AB387,"／","@",7))-FIND("@",SUBSTITUTE(AB387,"／","@",6))-5))</f>
        <v/>
      </c>
      <c r="AF387" s="24"/>
      <c r="AG387" s="40">
        <f t="shared" ref="AG387:AG450" si="149">IFERROR(VALUE(MID(AB387,FIND("@",SUBSTITUTE(AB387,"：","@",1))+1,FIND("@",SUBSTITUTE(AB387,"）","@",1))-FIND("@",SUBSTITUTE(AB387,"：","@",1))-1)),0)</f>
        <v>0</v>
      </c>
      <c r="AH387" s="36">
        <f t="shared" ref="AH387:AH450" si="150">IFERROR(IF(AND(IFERROR(FIND("预缴定金",AB387),0)=0,H387=""),M387,VALUE(MID(AB387,FIND("@",SUBSTITUTE(AB387,"：","@",2))+1,FIND("@",SUBSTITUTE(AB387,"）","@",2))-FIND("@",SUBSTITUTE(AB387,"：","@",2))-1))),0)</f>
        <v>0</v>
      </c>
      <c r="AI387" s="36">
        <f t="shared" ref="AI387:AI450" si="151">M387-AH387</f>
        <v>0</v>
      </c>
      <c r="AJ387" s="35" t="str">
        <f t="shared" ref="AJ387:AJ450" si="152">IF(OR(V387="退费",V387="结转",W387="",W387="结转学费",W387="老带新返现"),"",IF(OR(AI387&lt;=0,AND(IFERROR(FIND("预缴定金",AB387),0)=0,H387="")),"",LEFT(AB387,FIND("／",AB387)-1)))</f>
        <v/>
      </c>
      <c r="AK387" s="35" t="str">
        <f t="shared" ref="AK387:AK450" si="153">IF(AJ387="","",LEFT(AB387,2))</f>
        <v/>
      </c>
      <c r="AL387" s="35" t="str">
        <f t="shared" ref="AL387:AL450" si="154">IF(AJ387="","",MID(AB387,3,2))</f>
        <v/>
      </c>
      <c r="AM387" s="35" t="str">
        <f t="shared" ref="AM387:AM450" si="155">IF(AJ387="","",MID(AB387,5,2))</f>
        <v/>
      </c>
      <c r="AN387" s="35" t="str">
        <f t="shared" ref="AN387:AN450" si="156">IF(AJ387="","",MIDB(AJ387,SEARCHB("?",AJ387),2*LEN(AJ387)-LENB(AJ387)+2))</f>
        <v/>
      </c>
      <c r="AO387" s="35" t="str">
        <f t="shared" ref="AO387:AO450" si="157">IF(AJ387="","",RIGHT(MIDB(AJ387,SEARCHB("?",AJ387),20),LENB(MIDB(AJ387,SEARCHB("?",AJ387),20))-LEN(MIDB(AJ387,SEARCHB("?",AJ387),20))-1))</f>
        <v/>
      </c>
      <c r="AP387" s="35" t="str">
        <f>IF(AJ387="","",VLOOKUP(AN387,[1]Sheet11!E:F,2,0))</f>
        <v/>
      </c>
      <c r="AQ387" s="35" t="str">
        <f>IF(AO387="拼单会员","5年",IF(AJ387="","",VLOOKUP(AM387&amp;AP387,[1]Sheet11!$J$3:$K$17,2)))</f>
        <v/>
      </c>
      <c r="AR387" s="35" t="str">
        <f t="shared" ref="AR387:AR450" si="158">IF(AJ387="","",VLOOKUP(AO387,BP:BQ,2,0))</f>
        <v/>
      </c>
      <c r="AS387" s="35" t="str">
        <f t="shared" ref="AS387:AS450" si="159">IF(AJ387="","",MID(AB387,FIND("@",SUBSTITUTE(AB387,"／","@",5))+8,10))</f>
        <v/>
      </c>
      <c r="AT387" s="35" t="str">
        <f t="shared" ref="AT387:AT450" si="160">IF(AJ387="","",IF(AK387="新生","新生",IF((AS387-$BH$2)&gt;0,"1年追补","老生")))</f>
        <v/>
      </c>
      <c r="AU387" s="35" t="str">
        <f t="shared" ref="AU387:AU450" si="161">IF(AJ387="","",IF(OR(AT387="新生",AT387="1年追补"),"新生","老生"))</f>
        <v/>
      </c>
      <c r="AV387" s="35" t="str">
        <f t="shared" ref="AV387:AV450" si="162">IF(AJ387="","",IF(AND(BE387="1期秒杀",AK387="新生"),"1期秒杀",IF(AND(BE387="1期秒杀",AT387="1年追补"),"1期秒杀",IF(AND(BE387="游学免费读",AK387="新生"),"游学免费读",IF(AND(BE387="游学免费读",AT387="1年追补"),"游学免费读",IF(AND(BE387="买三送二",AK387="新生"),"买三送二",IF(AND(BE387="买三送二",AT387="1年追补"),"买三送二",IF(AND(BE387="2折秒杀",AK387="新生"),"新生小学国际班1年",IF(AND(BE387="2折秒杀",AT387="1年追补"),"新生小学国际班1年",IF(OR(BE387="国际领袖课程",BE387="国内领袖课程"),BE387,IF(AND(BE387="创始会员",AU387="老生",AR387="游学会员"),"老生创始会员游学会员",IF(AND(AR387="国际班",AU387="新生"),AU387&amp;AM387&amp;AR387&amp;AQ387,AU387&amp;AR387))))))))))))</f>
        <v/>
      </c>
      <c r="AW387" s="35" t="str">
        <f t="shared" ref="AW387:AW450" si="163">IF(AJ387="","",VLOOKUP(AO387,BP:BR,3,0))</f>
        <v/>
      </c>
      <c r="AX387" s="35" t="str">
        <f t="shared" ref="AX387:AX450" si="164">AT387&amp;AW387</f>
        <v/>
      </c>
      <c r="AY387" s="35" t="str">
        <f>IF(SUMIF('7-市场业绩'!F:F,AC387,'7-市场业绩'!I:I)&gt;0,"学习卡","老结算")</f>
        <v>老结算</v>
      </c>
      <c r="AZ387" s="35" t="str">
        <f t="shared" ref="AZ387:AZ450" si="165">IF(AY387="学习卡",AV387,AX387)</f>
        <v/>
      </c>
      <c r="BA387" s="35" t="str">
        <f t="shared" ref="BA387:BA450" si="166">IFERROR(MID(AB387,FIND("@",SUBSTITUTE(AB387,"／","@",3))+6,FIND("@",SUBSTITUTE(AB387,"／","@",4))-FIND("@",SUBSTITUTE(AB387,"／","@",3))-6),"无")</f>
        <v>无</v>
      </c>
      <c r="BB387" s="35" t="str">
        <f t="shared" ref="BB387:BB450" si="167">IFERROR(MID(AB387,FIND("@",SUBSTITUTE(AB387,"：","@",6))+1,FIND("@",SUBSTITUTE(AB387,"-","@",8))-FIND("@",SUBSTITUTE(AB387,"：","@",6))-1),"")</f>
        <v/>
      </c>
      <c r="BC387" s="35" t="str">
        <f t="shared" ref="BC387:BC450" si="168">IFERROR(MID(AB387,FIND("@",SUBSTITUTE(AB387,"：","@",6))+1,FIND("@",SUBSTITUTE(AB387,"-","@",8))-FIND("@",SUBSTITUTE(AB387,"：","@",6))-1),"")</f>
        <v/>
      </c>
      <c r="BD387" s="35" t="str">
        <f t="shared" ref="BD387:BD450" si="169">IFERROR(MID(AB387,FIND("@",SUBSTITUTE(AB387,"：","@",4))+1,FIND("@",SUBSTITUTE(AB387,"）","@",6))-FIND("@",SUBSTITUTE(AB387,"：","@",4))-1),"无")</f>
        <v>无</v>
      </c>
      <c r="BE387" s="35" t="str">
        <f>IFERROR(LOOKUP(1,-FIND({"创始会员","国际领袖课程","国内领袖课程","1期秒杀","游学免费读","买三送二","2折秒杀"},AB387),{"创始会员","国际领袖课程","国内领袖课程","1期秒杀","游学免费读","买三送二","2折秒杀"}),"")</f>
        <v/>
      </c>
      <c r="BH387" s="27">
        <v>42552</v>
      </c>
    </row>
    <row r="388" spans="1:60" ht="15" customHeight="1">
      <c r="A388" s="31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08"/>
      <c r="M388" s="208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35" t="str">
        <f t="shared" si="146"/>
        <v/>
      </c>
      <c r="AD388" s="36">
        <f t="shared" si="147"/>
        <v>0</v>
      </c>
      <c r="AE388" s="35" t="str">
        <f t="shared" si="148"/>
        <v/>
      </c>
      <c r="AF388" s="24"/>
      <c r="AG388" s="40">
        <f t="shared" si="149"/>
        <v>0</v>
      </c>
      <c r="AH388" s="36">
        <f t="shared" si="150"/>
        <v>0</v>
      </c>
      <c r="AI388" s="36">
        <f t="shared" si="151"/>
        <v>0</v>
      </c>
      <c r="AJ388" s="35" t="str">
        <f t="shared" si="152"/>
        <v/>
      </c>
      <c r="AK388" s="35" t="str">
        <f t="shared" si="153"/>
        <v/>
      </c>
      <c r="AL388" s="35" t="str">
        <f t="shared" si="154"/>
        <v/>
      </c>
      <c r="AM388" s="35" t="str">
        <f t="shared" si="155"/>
        <v/>
      </c>
      <c r="AN388" s="35" t="str">
        <f t="shared" si="156"/>
        <v/>
      </c>
      <c r="AO388" s="35" t="str">
        <f t="shared" si="157"/>
        <v/>
      </c>
      <c r="AP388" s="35" t="str">
        <f>IF(AJ388="","",VLOOKUP(AN388,[1]Sheet11!E:F,2,0))</f>
        <v/>
      </c>
      <c r="AQ388" s="35" t="str">
        <f>IF(AO388="拼单会员","5年",IF(AJ388="","",VLOOKUP(AM388&amp;AP388,[1]Sheet11!$J$3:$K$17,2)))</f>
        <v/>
      </c>
      <c r="AR388" s="35" t="str">
        <f t="shared" si="158"/>
        <v/>
      </c>
      <c r="AS388" s="35" t="str">
        <f t="shared" si="159"/>
        <v/>
      </c>
      <c r="AT388" s="35" t="str">
        <f t="shared" si="160"/>
        <v/>
      </c>
      <c r="AU388" s="35" t="str">
        <f t="shared" si="161"/>
        <v/>
      </c>
      <c r="AV388" s="35" t="str">
        <f t="shared" si="162"/>
        <v/>
      </c>
      <c r="AW388" s="35" t="str">
        <f t="shared" si="163"/>
        <v/>
      </c>
      <c r="AX388" s="35" t="str">
        <f t="shared" si="164"/>
        <v/>
      </c>
      <c r="AY388" s="35" t="str">
        <f>IF(SUMIF('7-市场业绩'!F:F,AC388,'7-市场业绩'!I:I)&gt;0,"学习卡","老结算")</f>
        <v>老结算</v>
      </c>
      <c r="AZ388" s="35" t="str">
        <f t="shared" si="165"/>
        <v/>
      </c>
      <c r="BA388" s="35" t="str">
        <f t="shared" si="166"/>
        <v>无</v>
      </c>
      <c r="BB388" s="35" t="str">
        <f t="shared" si="167"/>
        <v/>
      </c>
      <c r="BC388" s="35" t="str">
        <f t="shared" si="168"/>
        <v/>
      </c>
      <c r="BD388" s="35" t="str">
        <f t="shared" si="169"/>
        <v>无</v>
      </c>
      <c r="BE388" s="35" t="str">
        <f>IFERROR(LOOKUP(1,-FIND({"创始会员","国际领袖课程","国内领袖课程","1期秒杀","游学免费读","买三送二","2折秒杀"},AB388),{"创始会员","国际领袖课程","国内领袖课程","1期秒杀","游学免费读","买三送二","2折秒杀"}),"")</f>
        <v/>
      </c>
      <c r="BH388" s="27">
        <v>42552</v>
      </c>
    </row>
    <row r="389" spans="1:60" ht="15" customHeight="1">
      <c r="A389" s="31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08"/>
      <c r="M389" s="208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35" t="str">
        <f t="shared" si="146"/>
        <v/>
      </c>
      <c r="AD389" s="36">
        <f t="shared" si="147"/>
        <v>0</v>
      </c>
      <c r="AE389" s="35" t="str">
        <f t="shared" si="148"/>
        <v/>
      </c>
      <c r="AF389" s="24"/>
      <c r="AG389" s="40">
        <f t="shared" si="149"/>
        <v>0</v>
      </c>
      <c r="AH389" s="36">
        <f t="shared" si="150"/>
        <v>0</v>
      </c>
      <c r="AI389" s="36">
        <f t="shared" si="151"/>
        <v>0</v>
      </c>
      <c r="AJ389" s="35" t="str">
        <f t="shared" si="152"/>
        <v/>
      </c>
      <c r="AK389" s="35" t="str">
        <f t="shared" si="153"/>
        <v/>
      </c>
      <c r="AL389" s="35" t="str">
        <f t="shared" si="154"/>
        <v/>
      </c>
      <c r="AM389" s="35" t="str">
        <f t="shared" si="155"/>
        <v/>
      </c>
      <c r="AN389" s="35" t="str">
        <f t="shared" si="156"/>
        <v/>
      </c>
      <c r="AO389" s="35" t="str">
        <f t="shared" si="157"/>
        <v/>
      </c>
      <c r="AP389" s="35" t="str">
        <f>IF(AJ389="","",VLOOKUP(AN389,[1]Sheet11!E:F,2,0))</f>
        <v/>
      </c>
      <c r="AQ389" s="35" t="str">
        <f>IF(AO389="拼单会员","5年",IF(AJ389="","",VLOOKUP(AM389&amp;AP389,[1]Sheet11!$J$3:$K$17,2)))</f>
        <v/>
      </c>
      <c r="AR389" s="35" t="str">
        <f t="shared" si="158"/>
        <v/>
      </c>
      <c r="AS389" s="35" t="str">
        <f t="shared" si="159"/>
        <v/>
      </c>
      <c r="AT389" s="35" t="str">
        <f t="shared" si="160"/>
        <v/>
      </c>
      <c r="AU389" s="35" t="str">
        <f t="shared" si="161"/>
        <v/>
      </c>
      <c r="AV389" s="35" t="str">
        <f t="shared" si="162"/>
        <v/>
      </c>
      <c r="AW389" s="35" t="str">
        <f t="shared" si="163"/>
        <v/>
      </c>
      <c r="AX389" s="35" t="str">
        <f t="shared" si="164"/>
        <v/>
      </c>
      <c r="AY389" s="35" t="str">
        <f>IF(SUMIF('7-市场业绩'!F:F,AC389,'7-市场业绩'!I:I)&gt;0,"学习卡","老结算")</f>
        <v>老结算</v>
      </c>
      <c r="AZ389" s="35" t="str">
        <f t="shared" si="165"/>
        <v/>
      </c>
      <c r="BA389" s="35" t="str">
        <f t="shared" si="166"/>
        <v>无</v>
      </c>
      <c r="BB389" s="35" t="str">
        <f t="shared" si="167"/>
        <v/>
      </c>
      <c r="BC389" s="35" t="str">
        <f t="shared" si="168"/>
        <v/>
      </c>
      <c r="BD389" s="35" t="str">
        <f t="shared" si="169"/>
        <v>无</v>
      </c>
      <c r="BE389" s="35" t="str">
        <f>IFERROR(LOOKUP(1,-FIND({"创始会员","国际领袖课程","国内领袖课程","1期秒杀","游学免费读","买三送二","2折秒杀"},AB389),{"创始会员","国际领袖课程","国内领袖课程","1期秒杀","游学免费读","买三送二","2折秒杀"}),"")</f>
        <v/>
      </c>
      <c r="BH389" s="27">
        <v>42552</v>
      </c>
    </row>
    <row r="390" spans="1:60" ht="15" customHeight="1">
      <c r="A390" s="31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08"/>
      <c r="M390" s="208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35" t="str">
        <f t="shared" si="146"/>
        <v/>
      </c>
      <c r="AD390" s="36">
        <f t="shared" si="147"/>
        <v>0</v>
      </c>
      <c r="AE390" s="35" t="str">
        <f t="shared" si="148"/>
        <v/>
      </c>
      <c r="AF390" s="24"/>
      <c r="AG390" s="40">
        <f t="shared" si="149"/>
        <v>0</v>
      </c>
      <c r="AH390" s="36">
        <f t="shared" si="150"/>
        <v>0</v>
      </c>
      <c r="AI390" s="36">
        <f t="shared" si="151"/>
        <v>0</v>
      </c>
      <c r="AJ390" s="35" t="str">
        <f t="shared" si="152"/>
        <v/>
      </c>
      <c r="AK390" s="35" t="str">
        <f t="shared" si="153"/>
        <v/>
      </c>
      <c r="AL390" s="35" t="str">
        <f t="shared" si="154"/>
        <v/>
      </c>
      <c r="AM390" s="35" t="str">
        <f t="shared" si="155"/>
        <v/>
      </c>
      <c r="AN390" s="35" t="str">
        <f t="shared" si="156"/>
        <v/>
      </c>
      <c r="AO390" s="35" t="str">
        <f t="shared" si="157"/>
        <v/>
      </c>
      <c r="AP390" s="35" t="str">
        <f>IF(AJ390="","",VLOOKUP(AN390,[1]Sheet11!E:F,2,0))</f>
        <v/>
      </c>
      <c r="AQ390" s="35" t="str">
        <f>IF(AO390="拼单会员","5年",IF(AJ390="","",VLOOKUP(AM390&amp;AP390,[1]Sheet11!$J$3:$K$17,2)))</f>
        <v/>
      </c>
      <c r="AR390" s="35" t="str">
        <f t="shared" si="158"/>
        <v/>
      </c>
      <c r="AS390" s="35" t="str">
        <f t="shared" si="159"/>
        <v/>
      </c>
      <c r="AT390" s="35" t="str">
        <f t="shared" si="160"/>
        <v/>
      </c>
      <c r="AU390" s="35" t="str">
        <f t="shared" si="161"/>
        <v/>
      </c>
      <c r="AV390" s="35" t="str">
        <f t="shared" si="162"/>
        <v/>
      </c>
      <c r="AW390" s="35" t="str">
        <f t="shared" si="163"/>
        <v/>
      </c>
      <c r="AX390" s="35" t="str">
        <f t="shared" si="164"/>
        <v/>
      </c>
      <c r="AY390" s="35" t="str">
        <f>IF(SUMIF('7-市场业绩'!F:F,AC390,'7-市场业绩'!I:I)&gt;0,"学习卡","老结算")</f>
        <v>老结算</v>
      </c>
      <c r="AZ390" s="35" t="str">
        <f t="shared" si="165"/>
        <v/>
      </c>
      <c r="BA390" s="35" t="str">
        <f t="shared" si="166"/>
        <v>无</v>
      </c>
      <c r="BB390" s="35" t="str">
        <f t="shared" si="167"/>
        <v/>
      </c>
      <c r="BC390" s="35" t="str">
        <f t="shared" si="168"/>
        <v/>
      </c>
      <c r="BD390" s="35" t="str">
        <f t="shared" si="169"/>
        <v>无</v>
      </c>
      <c r="BE390" s="35" t="str">
        <f>IFERROR(LOOKUP(1,-FIND({"创始会员","国际领袖课程","国内领袖课程","1期秒杀","游学免费读","买三送二","2折秒杀"},AB390),{"创始会员","国际领袖课程","国内领袖课程","1期秒杀","游学免费读","买三送二","2折秒杀"}),"")</f>
        <v/>
      </c>
      <c r="BH390" s="27">
        <v>42552</v>
      </c>
    </row>
    <row r="391" spans="1:60" ht="15" customHeight="1">
      <c r="A391" s="31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08"/>
      <c r="M391" s="208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35" t="str">
        <f t="shared" si="146"/>
        <v/>
      </c>
      <c r="AD391" s="36">
        <f t="shared" si="147"/>
        <v>0</v>
      </c>
      <c r="AE391" s="35" t="str">
        <f t="shared" si="148"/>
        <v/>
      </c>
      <c r="AF391" s="24"/>
      <c r="AG391" s="40">
        <f t="shared" si="149"/>
        <v>0</v>
      </c>
      <c r="AH391" s="36">
        <f t="shared" si="150"/>
        <v>0</v>
      </c>
      <c r="AI391" s="36">
        <f t="shared" si="151"/>
        <v>0</v>
      </c>
      <c r="AJ391" s="35" t="str">
        <f t="shared" si="152"/>
        <v/>
      </c>
      <c r="AK391" s="35" t="str">
        <f t="shared" si="153"/>
        <v/>
      </c>
      <c r="AL391" s="35" t="str">
        <f t="shared" si="154"/>
        <v/>
      </c>
      <c r="AM391" s="35" t="str">
        <f t="shared" si="155"/>
        <v/>
      </c>
      <c r="AN391" s="35" t="str">
        <f t="shared" si="156"/>
        <v/>
      </c>
      <c r="AO391" s="35" t="str">
        <f t="shared" si="157"/>
        <v/>
      </c>
      <c r="AP391" s="35" t="str">
        <f>IF(AJ391="","",VLOOKUP(AN391,[1]Sheet11!E:F,2,0))</f>
        <v/>
      </c>
      <c r="AQ391" s="35" t="str">
        <f>IF(AO391="拼单会员","5年",IF(AJ391="","",VLOOKUP(AM391&amp;AP391,[1]Sheet11!$J$3:$K$17,2)))</f>
        <v/>
      </c>
      <c r="AR391" s="35" t="str">
        <f t="shared" si="158"/>
        <v/>
      </c>
      <c r="AS391" s="35" t="str">
        <f t="shared" si="159"/>
        <v/>
      </c>
      <c r="AT391" s="35" t="str">
        <f t="shared" si="160"/>
        <v/>
      </c>
      <c r="AU391" s="35" t="str">
        <f t="shared" si="161"/>
        <v/>
      </c>
      <c r="AV391" s="35" t="str">
        <f t="shared" si="162"/>
        <v/>
      </c>
      <c r="AW391" s="35" t="str">
        <f t="shared" si="163"/>
        <v/>
      </c>
      <c r="AX391" s="35" t="str">
        <f t="shared" si="164"/>
        <v/>
      </c>
      <c r="AY391" s="35" t="str">
        <f>IF(SUMIF('7-市场业绩'!F:F,AC391,'7-市场业绩'!I:I)&gt;0,"学习卡","老结算")</f>
        <v>老结算</v>
      </c>
      <c r="AZ391" s="35" t="str">
        <f t="shared" si="165"/>
        <v/>
      </c>
      <c r="BA391" s="35" t="str">
        <f t="shared" si="166"/>
        <v>无</v>
      </c>
      <c r="BB391" s="35" t="str">
        <f t="shared" si="167"/>
        <v/>
      </c>
      <c r="BC391" s="35" t="str">
        <f t="shared" si="168"/>
        <v/>
      </c>
      <c r="BD391" s="35" t="str">
        <f t="shared" si="169"/>
        <v>无</v>
      </c>
      <c r="BE391" s="35" t="str">
        <f>IFERROR(LOOKUP(1,-FIND({"创始会员","国际领袖课程","国内领袖课程","1期秒杀","游学免费读","买三送二","2折秒杀"},AB391),{"创始会员","国际领袖课程","国内领袖课程","1期秒杀","游学免费读","买三送二","2折秒杀"}),"")</f>
        <v/>
      </c>
      <c r="BH391" s="27">
        <v>42552</v>
      </c>
    </row>
    <row r="392" spans="1:60" ht="15" customHeight="1">
      <c r="A392" s="31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08"/>
      <c r="M392" s="208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35" t="str">
        <f t="shared" si="146"/>
        <v/>
      </c>
      <c r="AD392" s="36">
        <f t="shared" si="147"/>
        <v>0</v>
      </c>
      <c r="AE392" s="35" t="str">
        <f t="shared" si="148"/>
        <v/>
      </c>
      <c r="AF392" s="24"/>
      <c r="AG392" s="40">
        <f t="shared" si="149"/>
        <v>0</v>
      </c>
      <c r="AH392" s="36">
        <f t="shared" si="150"/>
        <v>0</v>
      </c>
      <c r="AI392" s="36">
        <f t="shared" si="151"/>
        <v>0</v>
      </c>
      <c r="AJ392" s="35" t="str">
        <f t="shared" si="152"/>
        <v/>
      </c>
      <c r="AK392" s="35" t="str">
        <f t="shared" si="153"/>
        <v/>
      </c>
      <c r="AL392" s="35" t="str">
        <f t="shared" si="154"/>
        <v/>
      </c>
      <c r="AM392" s="35" t="str">
        <f t="shared" si="155"/>
        <v/>
      </c>
      <c r="AN392" s="35" t="str">
        <f t="shared" si="156"/>
        <v/>
      </c>
      <c r="AO392" s="35" t="str">
        <f t="shared" si="157"/>
        <v/>
      </c>
      <c r="AP392" s="35" t="str">
        <f>IF(AJ392="","",VLOOKUP(AN392,[1]Sheet11!E:F,2,0))</f>
        <v/>
      </c>
      <c r="AQ392" s="35" t="str">
        <f>IF(AO392="拼单会员","5年",IF(AJ392="","",VLOOKUP(AM392&amp;AP392,[1]Sheet11!$J$3:$K$17,2)))</f>
        <v/>
      </c>
      <c r="AR392" s="35" t="str">
        <f t="shared" si="158"/>
        <v/>
      </c>
      <c r="AS392" s="35" t="str">
        <f t="shared" si="159"/>
        <v/>
      </c>
      <c r="AT392" s="35" t="str">
        <f t="shared" si="160"/>
        <v/>
      </c>
      <c r="AU392" s="35" t="str">
        <f t="shared" si="161"/>
        <v/>
      </c>
      <c r="AV392" s="35" t="str">
        <f t="shared" si="162"/>
        <v/>
      </c>
      <c r="AW392" s="35" t="str">
        <f t="shared" si="163"/>
        <v/>
      </c>
      <c r="AX392" s="35" t="str">
        <f t="shared" si="164"/>
        <v/>
      </c>
      <c r="AY392" s="35" t="str">
        <f>IF(SUMIF('7-市场业绩'!F:F,AC392,'7-市场业绩'!I:I)&gt;0,"学习卡","老结算")</f>
        <v>老结算</v>
      </c>
      <c r="AZ392" s="35" t="str">
        <f t="shared" si="165"/>
        <v/>
      </c>
      <c r="BA392" s="35" t="str">
        <f t="shared" si="166"/>
        <v>无</v>
      </c>
      <c r="BB392" s="35" t="str">
        <f t="shared" si="167"/>
        <v/>
      </c>
      <c r="BC392" s="35" t="str">
        <f t="shared" si="168"/>
        <v/>
      </c>
      <c r="BD392" s="35" t="str">
        <f t="shared" si="169"/>
        <v>无</v>
      </c>
      <c r="BE392" s="35" t="str">
        <f>IFERROR(LOOKUP(1,-FIND({"创始会员","国际领袖课程","国内领袖课程","1期秒杀","游学免费读","买三送二","2折秒杀"},AB392),{"创始会员","国际领袖课程","国内领袖课程","1期秒杀","游学免费读","买三送二","2折秒杀"}),"")</f>
        <v/>
      </c>
      <c r="BH392" s="27">
        <v>42552</v>
      </c>
    </row>
    <row r="393" spans="1:60" ht="15" customHeight="1">
      <c r="A393" s="31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08"/>
      <c r="M393" s="208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35" t="str">
        <f t="shared" si="146"/>
        <v/>
      </c>
      <c r="AD393" s="36">
        <f t="shared" si="147"/>
        <v>0</v>
      </c>
      <c r="AE393" s="35" t="str">
        <f t="shared" si="148"/>
        <v/>
      </c>
      <c r="AF393" s="24"/>
      <c r="AG393" s="40">
        <f t="shared" si="149"/>
        <v>0</v>
      </c>
      <c r="AH393" s="36">
        <f t="shared" si="150"/>
        <v>0</v>
      </c>
      <c r="AI393" s="36">
        <f t="shared" si="151"/>
        <v>0</v>
      </c>
      <c r="AJ393" s="35" t="str">
        <f t="shared" si="152"/>
        <v/>
      </c>
      <c r="AK393" s="35" t="str">
        <f t="shared" si="153"/>
        <v/>
      </c>
      <c r="AL393" s="35" t="str">
        <f t="shared" si="154"/>
        <v/>
      </c>
      <c r="AM393" s="35" t="str">
        <f t="shared" si="155"/>
        <v/>
      </c>
      <c r="AN393" s="35" t="str">
        <f t="shared" si="156"/>
        <v/>
      </c>
      <c r="AO393" s="35" t="str">
        <f t="shared" si="157"/>
        <v/>
      </c>
      <c r="AP393" s="35" t="str">
        <f>IF(AJ393="","",VLOOKUP(AN393,[1]Sheet11!E:F,2,0))</f>
        <v/>
      </c>
      <c r="AQ393" s="35" t="str">
        <f>IF(AO393="拼单会员","5年",IF(AJ393="","",VLOOKUP(AM393&amp;AP393,[1]Sheet11!$J$3:$K$17,2)))</f>
        <v/>
      </c>
      <c r="AR393" s="35" t="str">
        <f t="shared" si="158"/>
        <v/>
      </c>
      <c r="AS393" s="35" t="str">
        <f t="shared" si="159"/>
        <v/>
      </c>
      <c r="AT393" s="35" t="str">
        <f t="shared" si="160"/>
        <v/>
      </c>
      <c r="AU393" s="35" t="str">
        <f t="shared" si="161"/>
        <v/>
      </c>
      <c r="AV393" s="35" t="str">
        <f t="shared" si="162"/>
        <v/>
      </c>
      <c r="AW393" s="35" t="str">
        <f t="shared" si="163"/>
        <v/>
      </c>
      <c r="AX393" s="35" t="str">
        <f t="shared" si="164"/>
        <v/>
      </c>
      <c r="AY393" s="35" t="str">
        <f>IF(SUMIF('7-市场业绩'!F:F,AC393,'7-市场业绩'!I:I)&gt;0,"学习卡","老结算")</f>
        <v>老结算</v>
      </c>
      <c r="AZ393" s="35" t="str">
        <f t="shared" si="165"/>
        <v/>
      </c>
      <c r="BA393" s="35" t="str">
        <f t="shared" si="166"/>
        <v>无</v>
      </c>
      <c r="BB393" s="35" t="str">
        <f t="shared" si="167"/>
        <v/>
      </c>
      <c r="BC393" s="35" t="str">
        <f t="shared" si="168"/>
        <v/>
      </c>
      <c r="BD393" s="35" t="str">
        <f t="shared" si="169"/>
        <v>无</v>
      </c>
      <c r="BE393" s="35" t="str">
        <f>IFERROR(LOOKUP(1,-FIND({"创始会员","国际领袖课程","国内领袖课程","1期秒杀","游学免费读","买三送二","2折秒杀"},AB393),{"创始会员","国际领袖课程","国内领袖课程","1期秒杀","游学免费读","买三送二","2折秒杀"}),"")</f>
        <v/>
      </c>
      <c r="BH393" s="27">
        <v>42552</v>
      </c>
    </row>
    <row r="394" spans="1:60" ht="15" customHeight="1">
      <c r="A394" s="31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08"/>
      <c r="M394" s="208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35" t="str">
        <f t="shared" si="146"/>
        <v/>
      </c>
      <c r="AD394" s="36">
        <f t="shared" si="147"/>
        <v>0</v>
      </c>
      <c r="AE394" s="35" t="str">
        <f t="shared" si="148"/>
        <v/>
      </c>
      <c r="AF394" s="24"/>
      <c r="AG394" s="40">
        <f t="shared" si="149"/>
        <v>0</v>
      </c>
      <c r="AH394" s="36">
        <f t="shared" si="150"/>
        <v>0</v>
      </c>
      <c r="AI394" s="36">
        <f t="shared" si="151"/>
        <v>0</v>
      </c>
      <c r="AJ394" s="35" t="str">
        <f t="shared" si="152"/>
        <v/>
      </c>
      <c r="AK394" s="35" t="str">
        <f t="shared" si="153"/>
        <v/>
      </c>
      <c r="AL394" s="35" t="str">
        <f t="shared" si="154"/>
        <v/>
      </c>
      <c r="AM394" s="35" t="str">
        <f t="shared" si="155"/>
        <v/>
      </c>
      <c r="AN394" s="35" t="str">
        <f t="shared" si="156"/>
        <v/>
      </c>
      <c r="AO394" s="35" t="str">
        <f t="shared" si="157"/>
        <v/>
      </c>
      <c r="AP394" s="35" t="str">
        <f>IF(AJ394="","",VLOOKUP(AN394,[1]Sheet11!E:F,2,0))</f>
        <v/>
      </c>
      <c r="AQ394" s="35" t="str">
        <f>IF(AO394="拼单会员","5年",IF(AJ394="","",VLOOKUP(AM394&amp;AP394,[1]Sheet11!$J$3:$K$17,2)))</f>
        <v/>
      </c>
      <c r="AR394" s="35" t="str">
        <f t="shared" si="158"/>
        <v/>
      </c>
      <c r="AS394" s="35" t="str">
        <f t="shared" si="159"/>
        <v/>
      </c>
      <c r="AT394" s="35" t="str">
        <f t="shared" si="160"/>
        <v/>
      </c>
      <c r="AU394" s="35" t="str">
        <f t="shared" si="161"/>
        <v/>
      </c>
      <c r="AV394" s="35" t="str">
        <f t="shared" si="162"/>
        <v/>
      </c>
      <c r="AW394" s="35" t="str">
        <f t="shared" si="163"/>
        <v/>
      </c>
      <c r="AX394" s="35" t="str">
        <f t="shared" si="164"/>
        <v/>
      </c>
      <c r="AY394" s="35" t="str">
        <f>IF(SUMIF('7-市场业绩'!F:F,AC394,'7-市场业绩'!I:I)&gt;0,"学习卡","老结算")</f>
        <v>老结算</v>
      </c>
      <c r="AZ394" s="35" t="str">
        <f t="shared" si="165"/>
        <v/>
      </c>
      <c r="BA394" s="35" t="str">
        <f t="shared" si="166"/>
        <v>无</v>
      </c>
      <c r="BB394" s="35" t="str">
        <f t="shared" si="167"/>
        <v/>
      </c>
      <c r="BC394" s="35" t="str">
        <f t="shared" si="168"/>
        <v/>
      </c>
      <c r="BD394" s="35" t="str">
        <f t="shared" si="169"/>
        <v>无</v>
      </c>
      <c r="BE394" s="35" t="str">
        <f>IFERROR(LOOKUP(1,-FIND({"创始会员","国际领袖课程","国内领袖课程","1期秒杀","游学免费读","买三送二","2折秒杀"},AB394),{"创始会员","国际领袖课程","国内领袖课程","1期秒杀","游学免费读","买三送二","2折秒杀"}),"")</f>
        <v/>
      </c>
      <c r="BH394" s="27">
        <v>42552</v>
      </c>
    </row>
    <row r="395" spans="1:60" ht="15" customHeight="1">
      <c r="A395" s="31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08"/>
      <c r="M395" s="208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35" t="str">
        <f t="shared" si="146"/>
        <v/>
      </c>
      <c r="AD395" s="36">
        <f t="shared" si="147"/>
        <v>0</v>
      </c>
      <c r="AE395" s="35" t="str">
        <f t="shared" si="148"/>
        <v/>
      </c>
      <c r="AF395" s="24"/>
      <c r="AG395" s="40">
        <f t="shared" si="149"/>
        <v>0</v>
      </c>
      <c r="AH395" s="36">
        <f t="shared" si="150"/>
        <v>0</v>
      </c>
      <c r="AI395" s="36">
        <f t="shared" si="151"/>
        <v>0</v>
      </c>
      <c r="AJ395" s="35" t="str">
        <f t="shared" si="152"/>
        <v/>
      </c>
      <c r="AK395" s="35" t="str">
        <f t="shared" si="153"/>
        <v/>
      </c>
      <c r="AL395" s="35" t="str">
        <f t="shared" si="154"/>
        <v/>
      </c>
      <c r="AM395" s="35" t="str">
        <f t="shared" si="155"/>
        <v/>
      </c>
      <c r="AN395" s="35" t="str">
        <f t="shared" si="156"/>
        <v/>
      </c>
      <c r="AO395" s="35" t="str">
        <f t="shared" si="157"/>
        <v/>
      </c>
      <c r="AP395" s="35" t="str">
        <f>IF(AJ395="","",VLOOKUP(AN395,[1]Sheet11!E:F,2,0))</f>
        <v/>
      </c>
      <c r="AQ395" s="35" t="str">
        <f>IF(AO395="拼单会员","5年",IF(AJ395="","",VLOOKUP(AM395&amp;AP395,[1]Sheet11!$J$3:$K$17,2)))</f>
        <v/>
      </c>
      <c r="AR395" s="35" t="str">
        <f t="shared" si="158"/>
        <v/>
      </c>
      <c r="AS395" s="35" t="str">
        <f t="shared" si="159"/>
        <v/>
      </c>
      <c r="AT395" s="35" t="str">
        <f t="shared" si="160"/>
        <v/>
      </c>
      <c r="AU395" s="35" t="str">
        <f t="shared" si="161"/>
        <v/>
      </c>
      <c r="AV395" s="35" t="str">
        <f t="shared" si="162"/>
        <v/>
      </c>
      <c r="AW395" s="35" t="str">
        <f t="shared" si="163"/>
        <v/>
      </c>
      <c r="AX395" s="35" t="str">
        <f t="shared" si="164"/>
        <v/>
      </c>
      <c r="AY395" s="35" t="str">
        <f>IF(SUMIF('7-市场业绩'!F:F,AC395,'7-市场业绩'!I:I)&gt;0,"学习卡","老结算")</f>
        <v>老结算</v>
      </c>
      <c r="AZ395" s="35" t="str">
        <f t="shared" si="165"/>
        <v/>
      </c>
      <c r="BA395" s="35" t="str">
        <f t="shared" si="166"/>
        <v>无</v>
      </c>
      <c r="BB395" s="35" t="str">
        <f t="shared" si="167"/>
        <v/>
      </c>
      <c r="BC395" s="35" t="str">
        <f t="shared" si="168"/>
        <v/>
      </c>
      <c r="BD395" s="35" t="str">
        <f t="shared" si="169"/>
        <v>无</v>
      </c>
      <c r="BE395" s="35" t="str">
        <f>IFERROR(LOOKUP(1,-FIND({"创始会员","国际领袖课程","国内领袖课程","1期秒杀","游学免费读","买三送二","2折秒杀"},AB395),{"创始会员","国际领袖课程","国内领袖课程","1期秒杀","游学免费读","买三送二","2折秒杀"}),"")</f>
        <v/>
      </c>
      <c r="BH395" s="27">
        <v>42552</v>
      </c>
    </row>
    <row r="396" spans="1:60" ht="15" customHeight="1">
      <c r="A396" s="31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08"/>
      <c r="M396" s="208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35" t="str">
        <f t="shared" si="146"/>
        <v/>
      </c>
      <c r="AD396" s="36">
        <f t="shared" si="147"/>
        <v>0</v>
      </c>
      <c r="AE396" s="35" t="str">
        <f t="shared" si="148"/>
        <v/>
      </c>
      <c r="AF396" s="24"/>
      <c r="AG396" s="40">
        <f t="shared" si="149"/>
        <v>0</v>
      </c>
      <c r="AH396" s="36">
        <f t="shared" si="150"/>
        <v>0</v>
      </c>
      <c r="AI396" s="36">
        <f t="shared" si="151"/>
        <v>0</v>
      </c>
      <c r="AJ396" s="35" t="str">
        <f t="shared" si="152"/>
        <v/>
      </c>
      <c r="AK396" s="35" t="str">
        <f t="shared" si="153"/>
        <v/>
      </c>
      <c r="AL396" s="35" t="str">
        <f t="shared" si="154"/>
        <v/>
      </c>
      <c r="AM396" s="35" t="str">
        <f t="shared" si="155"/>
        <v/>
      </c>
      <c r="AN396" s="35" t="str">
        <f t="shared" si="156"/>
        <v/>
      </c>
      <c r="AO396" s="35" t="str">
        <f t="shared" si="157"/>
        <v/>
      </c>
      <c r="AP396" s="35" t="str">
        <f>IF(AJ396="","",VLOOKUP(AN396,[1]Sheet11!E:F,2,0))</f>
        <v/>
      </c>
      <c r="AQ396" s="35" t="str">
        <f>IF(AO396="拼单会员","5年",IF(AJ396="","",VLOOKUP(AM396&amp;AP396,[1]Sheet11!$J$3:$K$17,2)))</f>
        <v/>
      </c>
      <c r="AR396" s="35" t="str">
        <f t="shared" si="158"/>
        <v/>
      </c>
      <c r="AS396" s="35" t="str">
        <f t="shared" si="159"/>
        <v/>
      </c>
      <c r="AT396" s="35" t="str">
        <f t="shared" si="160"/>
        <v/>
      </c>
      <c r="AU396" s="35" t="str">
        <f t="shared" si="161"/>
        <v/>
      </c>
      <c r="AV396" s="35" t="str">
        <f t="shared" si="162"/>
        <v/>
      </c>
      <c r="AW396" s="35" t="str">
        <f t="shared" si="163"/>
        <v/>
      </c>
      <c r="AX396" s="35" t="str">
        <f t="shared" si="164"/>
        <v/>
      </c>
      <c r="AY396" s="35" t="str">
        <f>IF(SUMIF('7-市场业绩'!F:F,AC396,'7-市场业绩'!I:I)&gt;0,"学习卡","老结算")</f>
        <v>老结算</v>
      </c>
      <c r="AZ396" s="35" t="str">
        <f t="shared" si="165"/>
        <v/>
      </c>
      <c r="BA396" s="35" t="str">
        <f t="shared" si="166"/>
        <v>无</v>
      </c>
      <c r="BB396" s="35" t="str">
        <f t="shared" si="167"/>
        <v/>
      </c>
      <c r="BC396" s="35" t="str">
        <f t="shared" si="168"/>
        <v/>
      </c>
      <c r="BD396" s="35" t="str">
        <f t="shared" si="169"/>
        <v>无</v>
      </c>
      <c r="BE396" s="35" t="str">
        <f>IFERROR(LOOKUP(1,-FIND({"创始会员","国际领袖课程","国内领袖课程","1期秒杀","游学免费读","买三送二","2折秒杀"},AB396),{"创始会员","国际领袖课程","国内领袖课程","1期秒杀","游学免费读","买三送二","2折秒杀"}),"")</f>
        <v/>
      </c>
      <c r="BH396" s="27">
        <v>42552</v>
      </c>
    </row>
    <row r="397" spans="1:60" ht="15" customHeight="1">
      <c r="A397" s="31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08"/>
      <c r="M397" s="208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35" t="str">
        <f t="shared" si="146"/>
        <v/>
      </c>
      <c r="AD397" s="36">
        <f t="shared" si="147"/>
        <v>0</v>
      </c>
      <c r="AE397" s="35" t="str">
        <f t="shared" si="148"/>
        <v/>
      </c>
      <c r="AF397" s="24"/>
      <c r="AG397" s="40">
        <f t="shared" si="149"/>
        <v>0</v>
      </c>
      <c r="AH397" s="36">
        <f t="shared" si="150"/>
        <v>0</v>
      </c>
      <c r="AI397" s="36">
        <f t="shared" si="151"/>
        <v>0</v>
      </c>
      <c r="AJ397" s="35" t="str">
        <f t="shared" si="152"/>
        <v/>
      </c>
      <c r="AK397" s="35" t="str">
        <f t="shared" si="153"/>
        <v/>
      </c>
      <c r="AL397" s="35" t="str">
        <f t="shared" si="154"/>
        <v/>
      </c>
      <c r="AM397" s="35" t="str">
        <f t="shared" si="155"/>
        <v/>
      </c>
      <c r="AN397" s="35" t="str">
        <f t="shared" si="156"/>
        <v/>
      </c>
      <c r="AO397" s="35" t="str">
        <f t="shared" si="157"/>
        <v/>
      </c>
      <c r="AP397" s="35" t="str">
        <f>IF(AJ397="","",VLOOKUP(AN397,[1]Sheet11!E:F,2,0))</f>
        <v/>
      </c>
      <c r="AQ397" s="35" t="str">
        <f>IF(AO397="拼单会员","5年",IF(AJ397="","",VLOOKUP(AM397&amp;AP397,[1]Sheet11!$J$3:$K$17,2)))</f>
        <v/>
      </c>
      <c r="AR397" s="35" t="str">
        <f t="shared" si="158"/>
        <v/>
      </c>
      <c r="AS397" s="35" t="str">
        <f t="shared" si="159"/>
        <v/>
      </c>
      <c r="AT397" s="35" t="str">
        <f t="shared" si="160"/>
        <v/>
      </c>
      <c r="AU397" s="35" t="str">
        <f t="shared" si="161"/>
        <v/>
      </c>
      <c r="AV397" s="35" t="str">
        <f t="shared" si="162"/>
        <v/>
      </c>
      <c r="AW397" s="35" t="str">
        <f t="shared" si="163"/>
        <v/>
      </c>
      <c r="AX397" s="35" t="str">
        <f t="shared" si="164"/>
        <v/>
      </c>
      <c r="AY397" s="35" t="str">
        <f>IF(SUMIF('7-市场业绩'!F:F,AC397,'7-市场业绩'!I:I)&gt;0,"学习卡","老结算")</f>
        <v>老结算</v>
      </c>
      <c r="AZ397" s="35" t="str">
        <f t="shared" si="165"/>
        <v/>
      </c>
      <c r="BA397" s="35" t="str">
        <f t="shared" si="166"/>
        <v>无</v>
      </c>
      <c r="BB397" s="35" t="str">
        <f t="shared" si="167"/>
        <v/>
      </c>
      <c r="BC397" s="35" t="str">
        <f t="shared" si="168"/>
        <v/>
      </c>
      <c r="BD397" s="35" t="str">
        <f t="shared" si="169"/>
        <v>无</v>
      </c>
      <c r="BE397" s="35" t="str">
        <f>IFERROR(LOOKUP(1,-FIND({"创始会员","国际领袖课程","国内领袖课程","1期秒杀","游学免费读","买三送二","2折秒杀"},AB397),{"创始会员","国际领袖课程","国内领袖课程","1期秒杀","游学免费读","买三送二","2折秒杀"}),"")</f>
        <v/>
      </c>
      <c r="BH397" s="27">
        <v>42552</v>
      </c>
    </row>
    <row r="398" spans="1:60" ht="15" customHeight="1">
      <c r="A398" s="31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08"/>
      <c r="M398" s="208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35" t="str">
        <f t="shared" si="146"/>
        <v/>
      </c>
      <c r="AD398" s="36">
        <f t="shared" si="147"/>
        <v>0</v>
      </c>
      <c r="AE398" s="35" t="str">
        <f t="shared" si="148"/>
        <v/>
      </c>
      <c r="AF398" s="24"/>
      <c r="AG398" s="40">
        <f t="shared" si="149"/>
        <v>0</v>
      </c>
      <c r="AH398" s="36">
        <f t="shared" si="150"/>
        <v>0</v>
      </c>
      <c r="AI398" s="36">
        <f t="shared" si="151"/>
        <v>0</v>
      </c>
      <c r="AJ398" s="35" t="str">
        <f t="shared" si="152"/>
        <v/>
      </c>
      <c r="AK398" s="35" t="str">
        <f t="shared" si="153"/>
        <v/>
      </c>
      <c r="AL398" s="35" t="str">
        <f t="shared" si="154"/>
        <v/>
      </c>
      <c r="AM398" s="35" t="str">
        <f t="shared" si="155"/>
        <v/>
      </c>
      <c r="AN398" s="35" t="str">
        <f t="shared" si="156"/>
        <v/>
      </c>
      <c r="AO398" s="35" t="str">
        <f t="shared" si="157"/>
        <v/>
      </c>
      <c r="AP398" s="35" t="str">
        <f>IF(AJ398="","",VLOOKUP(AN398,[1]Sheet11!E:F,2,0))</f>
        <v/>
      </c>
      <c r="AQ398" s="35" t="str">
        <f>IF(AO398="拼单会员","5年",IF(AJ398="","",VLOOKUP(AM398&amp;AP398,[1]Sheet11!$J$3:$K$17,2)))</f>
        <v/>
      </c>
      <c r="AR398" s="35" t="str">
        <f t="shared" si="158"/>
        <v/>
      </c>
      <c r="AS398" s="35" t="str">
        <f t="shared" si="159"/>
        <v/>
      </c>
      <c r="AT398" s="35" t="str">
        <f t="shared" si="160"/>
        <v/>
      </c>
      <c r="AU398" s="35" t="str">
        <f t="shared" si="161"/>
        <v/>
      </c>
      <c r="AV398" s="35" t="str">
        <f t="shared" si="162"/>
        <v/>
      </c>
      <c r="AW398" s="35" t="str">
        <f t="shared" si="163"/>
        <v/>
      </c>
      <c r="AX398" s="35" t="str">
        <f t="shared" si="164"/>
        <v/>
      </c>
      <c r="AY398" s="35" t="str">
        <f>IF(SUMIF('7-市场业绩'!F:F,AC398,'7-市场业绩'!I:I)&gt;0,"学习卡","老结算")</f>
        <v>老结算</v>
      </c>
      <c r="AZ398" s="35" t="str">
        <f t="shared" si="165"/>
        <v/>
      </c>
      <c r="BA398" s="35" t="str">
        <f t="shared" si="166"/>
        <v>无</v>
      </c>
      <c r="BB398" s="35" t="str">
        <f t="shared" si="167"/>
        <v/>
      </c>
      <c r="BC398" s="35" t="str">
        <f t="shared" si="168"/>
        <v/>
      </c>
      <c r="BD398" s="35" t="str">
        <f t="shared" si="169"/>
        <v>无</v>
      </c>
      <c r="BE398" s="35" t="str">
        <f>IFERROR(LOOKUP(1,-FIND({"创始会员","国际领袖课程","国内领袖课程","1期秒杀","游学免费读","买三送二","2折秒杀"},AB398),{"创始会员","国际领袖课程","国内领袖课程","1期秒杀","游学免费读","买三送二","2折秒杀"}),"")</f>
        <v/>
      </c>
      <c r="BH398" s="27">
        <v>42552</v>
      </c>
    </row>
    <row r="399" spans="1:60" ht="15" customHeight="1">
      <c r="A399" s="31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08"/>
      <c r="M399" s="208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35" t="str">
        <f t="shared" si="146"/>
        <v/>
      </c>
      <c r="AD399" s="36">
        <f t="shared" si="147"/>
        <v>0</v>
      </c>
      <c r="AE399" s="35" t="str">
        <f t="shared" si="148"/>
        <v/>
      </c>
      <c r="AF399" s="24"/>
      <c r="AG399" s="40">
        <f t="shared" si="149"/>
        <v>0</v>
      </c>
      <c r="AH399" s="36">
        <f t="shared" si="150"/>
        <v>0</v>
      </c>
      <c r="AI399" s="36">
        <f t="shared" si="151"/>
        <v>0</v>
      </c>
      <c r="AJ399" s="35" t="str">
        <f t="shared" si="152"/>
        <v/>
      </c>
      <c r="AK399" s="35" t="str">
        <f t="shared" si="153"/>
        <v/>
      </c>
      <c r="AL399" s="35" t="str">
        <f t="shared" si="154"/>
        <v/>
      </c>
      <c r="AM399" s="35" t="str">
        <f t="shared" si="155"/>
        <v/>
      </c>
      <c r="AN399" s="35" t="str">
        <f t="shared" si="156"/>
        <v/>
      </c>
      <c r="AO399" s="35" t="str">
        <f t="shared" si="157"/>
        <v/>
      </c>
      <c r="AP399" s="35" t="str">
        <f>IF(AJ399="","",VLOOKUP(AN399,[1]Sheet11!E:F,2,0))</f>
        <v/>
      </c>
      <c r="AQ399" s="35" t="str">
        <f>IF(AO399="拼单会员","5年",IF(AJ399="","",VLOOKUP(AM399&amp;AP399,[1]Sheet11!$J$3:$K$17,2)))</f>
        <v/>
      </c>
      <c r="AR399" s="35" t="str">
        <f t="shared" si="158"/>
        <v/>
      </c>
      <c r="AS399" s="35" t="str">
        <f t="shared" si="159"/>
        <v/>
      </c>
      <c r="AT399" s="35" t="str">
        <f t="shared" si="160"/>
        <v/>
      </c>
      <c r="AU399" s="35" t="str">
        <f t="shared" si="161"/>
        <v/>
      </c>
      <c r="AV399" s="35" t="str">
        <f t="shared" si="162"/>
        <v/>
      </c>
      <c r="AW399" s="35" t="str">
        <f t="shared" si="163"/>
        <v/>
      </c>
      <c r="AX399" s="35" t="str">
        <f t="shared" si="164"/>
        <v/>
      </c>
      <c r="AY399" s="35" t="str">
        <f>IF(SUMIF('7-市场业绩'!F:F,AC399,'7-市场业绩'!I:I)&gt;0,"学习卡","老结算")</f>
        <v>老结算</v>
      </c>
      <c r="AZ399" s="35" t="str">
        <f t="shared" si="165"/>
        <v/>
      </c>
      <c r="BA399" s="35" t="str">
        <f t="shared" si="166"/>
        <v>无</v>
      </c>
      <c r="BB399" s="35" t="str">
        <f t="shared" si="167"/>
        <v/>
      </c>
      <c r="BC399" s="35" t="str">
        <f t="shared" si="168"/>
        <v/>
      </c>
      <c r="BD399" s="35" t="str">
        <f t="shared" si="169"/>
        <v>无</v>
      </c>
      <c r="BE399" s="35" t="str">
        <f>IFERROR(LOOKUP(1,-FIND({"创始会员","国际领袖课程","国内领袖课程","1期秒杀","游学免费读","买三送二","2折秒杀"},AB399),{"创始会员","国际领袖课程","国内领袖课程","1期秒杀","游学免费读","买三送二","2折秒杀"}),"")</f>
        <v/>
      </c>
      <c r="BH399" s="27">
        <v>42552</v>
      </c>
    </row>
    <row r="400" spans="1:60" ht="15" customHeight="1">
      <c r="A400" s="31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08"/>
      <c r="M400" s="208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35" t="str">
        <f t="shared" si="146"/>
        <v/>
      </c>
      <c r="AD400" s="36">
        <f t="shared" si="147"/>
        <v>0</v>
      </c>
      <c r="AE400" s="35" t="str">
        <f t="shared" si="148"/>
        <v/>
      </c>
      <c r="AF400" s="24"/>
      <c r="AG400" s="40">
        <f t="shared" si="149"/>
        <v>0</v>
      </c>
      <c r="AH400" s="36">
        <f t="shared" si="150"/>
        <v>0</v>
      </c>
      <c r="AI400" s="36">
        <f t="shared" si="151"/>
        <v>0</v>
      </c>
      <c r="AJ400" s="35" t="str">
        <f t="shared" si="152"/>
        <v/>
      </c>
      <c r="AK400" s="35" t="str">
        <f t="shared" si="153"/>
        <v/>
      </c>
      <c r="AL400" s="35" t="str">
        <f t="shared" si="154"/>
        <v/>
      </c>
      <c r="AM400" s="35" t="str">
        <f t="shared" si="155"/>
        <v/>
      </c>
      <c r="AN400" s="35" t="str">
        <f t="shared" si="156"/>
        <v/>
      </c>
      <c r="AO400" s="35" t="str">
        <f t="shared" si="157"/>
        <v/>
      </c>
      <c r="AP400" s="35" t="str">
        <f>IF(AJ400="","",VLOOKUP(AN400,[1]Sheet11!E:F,2,0))</f>
        <v/>
      </c>
      <c r="AQ400" s="35" t="str">
        <f>IF(AO400="拼单会员","5年",IF(AJ400="","",VLOOKUP(AM400&amp;AP400,[1]Sheet11!$J$3:$K$17,2)))</f>
        <v/>
      </c>
      <c r="AR400" s="35" t="str">
        <f t="shared" si="158"/>
        <v/>
      </c>
      <c r="AS400" s="35" t="str">
        <f t="shared" si="159"/>
        <v/>
      </c>
      <c r="AT400" s="35" t="str">
        <f t="shared" si="160"/>
        <v/>
      </c>
      <c r="AU400" s="35" t="str">
        <f t="shared" si="161"/>
        <v/>
      </c>
      <c r="AV400" s="35" t="str">
        <f t="shared" si="162"/>
        <v/>
      </c>
      <c r="AW400" s="35" t="str">
        <f t="shared" si="163"/>
        <v/>
      </c>
      <c r="AX400" s="35" t="str">
        <f t="shared" si="164"/>
        <v/>
      </c>
      <c r="AY400" s="35" t="str">
        <f>IF(SUMIF('7-市场业绩'!F:F,AC400,'7-市场业绩'!I:I)&gt;0,"学习卡","老结算")</f>
        <v>老结算</v>
      </c>
      <c r="AZ400" s="35" t="str">
        <f t="shared" si="165"/>
        <v/>
      </c>
      <c r="BA400" s="35" t="str">
        <f t="shared" si="166"/>
        <v>无</v>
      </c>
      <c r="BB400" s="35" t="str">
        <f t="shared" si="167"/>
        <v/>
      </c>
      <c r="BC400" s="35" t="str">
        <f t="shared" si="168"/>
        <v/>
      </c>
      <c r="BD400" s="35" t="str">
        <f t="shared" si="169"/>
        <v>无</v>
      </c>
      <c r="BE400" s="35" t="str">
        <f>IFERROR(LOOKUP(1,-FIND({"创始会员","国际领袖课程","国内领袖课程","1期秒杀","游学免费读","买三送二","2折秒杀"},AB400),{"创始会员","国际领袖课程","国内领袖课程","1期秒杀","游学免费读","买三送二","2折秒杀"}),"")</f>
        <v/>
      </c>
      <c r="BH400" s="27">
        <v>42552</v>
      </c>
    </row>
    <row r="401" spans="1:60" ht="15" customHeight="1">
      <c r="A401" s="31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08"/>
      <c r="M401" s="208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35" t="str">
        <f t="shared" si="146"/>
        <v/>
      </c>
      <c r="AD401" s="36">
        <f t="shared" si="147"/>
        <v>0</v>
      </c>
      <c r="AE401" s="35" t="str">
        <f t="shared" si="148"/>
        <v/>
      </c>
      <c r="AF401" s="24"/>
      <c r="AG401" s="40">
        <f t="shared" si="149"/>
        <v>0</v>
      </c>
      <c r="AH401" s="36">
        <f t="shared" si="150"/>
        <v>0</v>
      </c>
      <c r="AI401" s="36">
        <f t="shared" si="151"/>
        <v>0</v>
      </c>
      <c r="AJ401" s="35" t="str">
        <f t="shared" si="152"/>
        <v/>
      </c>
      <c r="AK401" s="35" t="str">
        <f t="shared" si="153"/>
        <v/>
      </c>
      <c r="AL401" s="35" t="str">
        <f t="shared" si="154"/>
        <v/>
      </c>
      <c r="AM401" s="35" t="str">
        <f t="shared" si="155"/>
        <v/>
      </c>
      <c r="AN401" s="35" t="str">
        <f t="shared" si="156"/>
        <v/>
      </c>
      <c r="AO401" s="35" t="str">
        <f t="shared" si="157"/>
        <v/>
      </c>
      <c r="AP401" s="35" t="str">
        <f>IF(AJ401="","",VLOOKUP(AN401,[1]Sheet11!E:F,2,0))</f>
        <v/>
      </c>
      <c r="AQ401" s="35" t="str">
        <f>IF(AO401="拼单会员","5年",IF(AJ401="","",VLOOKUP(AM401&amp;AP401,[1]Sheet11!$J$3:$K$17,2)))</f>
        <v/>
      </c>
      <c r="AR401" s="35" t="str">
        <f t="shared" si="158"/>
        <v/>
      </c>
      <c r="AS401" s="35" t="str">
        <f t="shared" si="159"/>
        <v/>
      </c>
      <c r="AT401" s="35" t="str">
        <f t="shared" si="160"/>
        <v/>
      </c>
      <c r="AU401" s="35" t="str">
        <f t="shared" si="161"/>
        <v/>
      </c>
      <c r="AV401" s="35" t="str">
        <f t="shared" si="162"/>
        <v/>
      </c>
      <c r="AW401" s="35" t="str">
        <f t="shared" si="163"/>
        <v/>
      </c>
      <c r="AX401" s="35" t="str">
        <f t="shared" si="164"/>
        <v/>
      </c>
      <c r="AY401" s="35" t="str">
        <f>IF(SUMIF('7-市场业绩'!F:F,AC401,'7-市场业绩'!I:I)&gt;0,"学习卡","老结算")</f>
        <v>老结算</v>
      </c>
      <c r="AZ401" s="35" t="str">
        <f t="shared" si="165"/>
        <v/>
      </c>
      <c r="BA401" s="35" t="str">
        <f t="shared" si="166"/>
        <v>无</v>
      </c>
      <c r="BB401" s="35" t="str">
        <f t="shared" si="167"/>
        <v/>
      </c>
      <c r="BC401" s="35" t="str">
        <f t="shared" si="168"/>
        <v/>
      </c>
      <c r="BD401" s="35" t="str">
        <f t="shared" si="169"/>
        <v>无</v>
      </c>
      <c r="BE401" s="35" t="str">
        <f>IFERROR(LOOKUP(1,-FIND({"创始会员","国际领袖课程","国内领袖课程","1期秒杀","游学免费读","买三送二","2折秒杀"},AB401),{"创始会员","国际领袖课程","国内领袖课程","1期秒杀","游学免费读","买三送二","2折秒杀"}),"")</f>
        <v/>
      </c>
      <c r="BH401" s="27">
        <v>42552</v>
      </c>
    </row>
    <row r="402" spans="1:60" ht="15" customHeight="1">
      <c r="A402" s="31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08"/>
      <c r="M402" s="208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35" t="str">
        <f t="shared" si="146"/>
        <v/>
      </c>
      <c r="AD402" s="36">
        <f t="shared" si="147"/>
        <v>0</v>
      </c>
      <c r="AE402" s="35" t="str">
        <f t="shared" si="148"/>
        <v/>
      </c>
      <c r="AF402" s="24"/>
      <c r="AG402" s="40">
        <f t="shared" si="149"/>
        <v>0</v>
      </c>
      <c r="AH402" s="36">
        <f t="shared" si="150"/>
        <v>0</v>
      </c>
      <c r="AI402" s="36">
        <f t="shared" si="151"/>
        <v>0</v>
      </c>
      <c r="AJ402" s="35" t="str">
        <f t="shared" si="152"/>
        <v/>
      </c>
      <c r="AK402" s="35" t="str">
        <f t="shared" si="153"/>
        <v/>
      </c>
      <c r="AL402" s="35" t="str">
        <f t="shared" si="154"/>
        <v/>
      </c>
      <c r="AM402" s="35" t="str">
        <f t="shared" si="155"/>
        <v/>
      </c>
      <c r="AN402" s="35" t="str">
        <f t="shared" si="156"/>
        <v/>
      </c>
      <c r="AO402" s="35" t="str">
        <f t="shared" si="157"/>
        <v/>
      </c>
      <c r="AP402" s="35" t="str">
        <f>IF(AJ402="","",VLOOKUP(AN402,[1]Sheet11!E:F,2,0))</f>
        <v/>
      </c>
      <c r="AQ402" s="35" t="str">
        <f>IF(AO402="拼单会员","5年",IF(AJ402="","",VLOOKUP(AM402&amp;AP402,[1]Sheet11!$J$3:$K$17,2)))</f>
        <v/>
      </c>
      <c r="AR402" s="35" t="str">
        <f t="shared" si="158"/>
        <v/>
      </c>
      <c r="AS402" s="35" t="str">
        <f t="shared" si="159"/>
        <v/>
      </c>
      <c r="AT402" s="35" t="str">
        <f t="shared" si="160"/>
        <v/>
      </c>
      <c r="AU402" s="35" t="str">
        <f t="shared" si="161"/>
        <v/>
      </c>
      <c r="AV402" s="35" t="str">
        <f t="shared" si="162"/>
        <v/>
      </c>
      <c r="AW402" s="35" t="str">
        <f t="shared" si="163"/>
        <v/>
      </c>
      <c r="AX402" s="35" t="str">
        <f t="shared" si="164"/>
        <v/>
      </c>
      <c r="AY402" s="35" t="str">
        <f>IF(SUMIF('7-市场业绩'!F:F,AC402,'7-市场业绩'!I:I)&gt;0,"学习卡","老结算")</f>
        <v>老结算</v>
      </c>
      <c r="AZ402" s="35" t="str">
        <f t="shared" si="165"/>
        <v/>
      </c>
      <c r="BA402" s="35" t="str">
        <f t="shared" si="166"/>
        <v>无</v>
      </c>
      <c r="BB402" s="35" t="str">
        <f t="shared" si="167"/>
        <v/>
      </c>
      <c r="BC402" s="35" t="str">
        <f t="shared" si="168"/>
        <v/>
      </c>
      <c r="BD402" s="35" t="str">
        <f t="shared" si="169"/>
        <v>无</v>
      </c>
      <c r="BE402" s="35" t="str">
        <f>IFERROR(LOOKUP(1,-FIND({"创始会员","国际领袖课程","国内领袖课程","1期秒杀","游学免费读","买三送二","2折秒杀"},AB402),{"创始会员","国际领袖课程","国内领袖课程","1期秒杀","游学免费读","买三送二","2折秒杀"}),"")</f>
        <v/>
      </c>
      <c r="BH402" s="27">
        <v>42552</v>
      </c>
    </row>
    <row r="403" spans="1:60" ht="15" customHeight="1">
      <c r="A403" s="31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08"/>
      <c r="M403" s="208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35" t="str">
        <f t="shared" si="146"/>
        <v/>
      </c>
      <c r="AD403" s="36">
        <f t="shared" si="147"/>
        <v>0</v>
      </c>
      <c r="AE403" s="35" t="str">
        <f t="shared" si="148"/>
        <v/>
      </c>
      <c r="AF403" s="24"/>
      <c r="AG403" s="40">
        <f t="shared" si="149"/>
        <v>0</v>
      </c>
      <c r="AH403" s="36">
        <f t="shared" si="150"/>
        <v>0</v>
      </c>
      <c r="AI403" s="36">
        <f t="shared" si="151"/>
        <v>0</v>
      </c>
      <c r="AJ403" s="35" t="str">
        <f t="shared" si="152"/>
        <v/>
      </c>
      <c r="AK403" s="35" t="str">
        <f t="shared" si="153"/>
        <v/>
      </c>
      <c r="AL403" s="35" t="str">
        <f t="shared" si="154"/>
        <v/>
      </c>
      <c r="AM403" s="35" t="str">
        <f t="shared" si="155"/>
        <v/>
      </c>
      <c r="AN403" s="35" t="str">
        <f t="shared" si="156"/>
        <v/>
      </c>
      <c r="AO403" s="35" t="str">
        <f t="shared" si="157"/>
        <v/>
      </c>
      <c r="AP403" s="35" t="str">
        <f>IF(AJ403="","",VLOOKUP(AN403,[1]Sheet11!E:F,2,0))</f>
        <v/>
      </c>
      <c r="AQ403" s="35" t="str">
        <f>IF(AO403="拼单会员","5年",IF(AJ403="","",VLOOKUP(AM403&amp;AP403,[1]Sheet11!$J$3:$K$17,2)))</f>
        <v/>
      </c>
      <c r="AR403" s="35" t="str">
        <f t="shared" si="158"/>
        <v/>
      </c>
      <c r="AS403" s="35" t="str">
        <f t="shared" si="159"/>
        <v/>
      </c>
      <c r="AT403" s="35" t="str">
        <f t="shared" si="160"/>
        <v/>
      </c>
      <c r="AU403" s="35" t="str">
        <f t="shared" si="161"/>
        <v/>
      </c>
      <c r="AV403" s="35" t="str">
        <f t="shared" si="162"/>
        <v/>
      </c>
      <c r="AW403" s="35" t="str">
        <f t="shared" si="163"/>
        <v/>
      </c>
      <c r="AX403" s="35" t="str">
        <f t="shared" si="164"/>
        <v/>
      </c>
      <c r="AY403" s="35" t="str">
        <f>IF(SUMIF('7-市场业绩'!F:F,AC403,'7-市场业绩'!I:I)&gt;0,"学习卡","老结算")</f>
        <v>老结算</v>
      </c>
      <c r="AZ403" s="35" t="str">
        <f t="shared" si="165"/>
        <v/>
      </c>
      <c r="BA403" s="35" t="str">
        <f t="shared" si="166"/>
        <v>无</v>
      </c>
      <c r="BB403" s="35" t="str">
        <f t="shared" si="167"/>
        <v/>
      </c>
      <c r="BC403" s="35" t="str">
        <f t="shared" si="168"/>
        <v/>
      </c>
      <c r="BD403" s="35" t="str">
        <f t="shared" si="169"/>
        <v>无</v>
      </c>
      <c r="BE403" s="35" t="str">
        <f>IFERROR(LOOKUP(1,-FIND({"创始会员","国际领袖课程","国内领袖课程","1期秒杀","游学免费读","买三送二","2折秒杀"},AB403),{"创始会员","国际领袖课程","国内领袖课程","1期秒杀","游学免费读","买三送二","2折秒杀"}),"")</f>
        <v/>
      </c>
      <c r="BH403" s="27">
        <v>42552</v>
      </c>
    </row>
    <row r="404" spans="1:60" ht="15" customHeight="1">
      <c r="A404" s="31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08"/>
      <c r="M404" s="208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35" t="str">
        <f t="shared" si="146"/>
        <v/>
      </c>
      <c r="AD404" s="36">
        <f t="shared" si="147"/>
        <v>0</v>
      </c>
      <c r="AE404" s="35" t="str">
        <f t="shared" si="148"/>
        <v/>
      </c>
      <c r="AF404" s="24"/>
      <c r="AG404" s="40">
        <f t="shared" si="149"/>
        <v>0</v>
      </c>
      <c r="AH404" s="36">
        <f t="shared" si="150"/>
        <v>0</v>
      </c>
      <c r="AI404" s="36">
        <f t="shared" si="151"/>
        <v>0</v>
      </c>
      <c r="AJ404" s="35" t="str">
        <f t="shared" si="152"/>
        <v/>
      </c>
      <c r="AK404" s="35" t="str">
        <f t="shared" si="153"/>
        <v/>
      </c>
      <c r="AL404" s="35" t="str">
        <f t="shared" si="154"/>
        <v/>
      </c>
      <c r="AM404" s="35" t="str">
        <f t="shared" si="155"/>
        <v/>
      </c>
      <c r="AN404" s="35" t="str">
        <f t="shared" si="156"/>
        <v/>
      </c>
      <c r="AO404" s="35" t="str">
        <f t="shared" si="157"/>
        <v/>
      </c>
      <c r="AP404" s="35" t="str">
        <f>IF(AJ404="","",VLOOKUP(AN404,[1]Sheet11!E:F,2,0))</f>
        <v/>
      </c>
      <c r="AQ404" s="35" t="str">
        <f>IF(AO404="拼单会员","5年",IF(AJ404="","",VLOOKUP(AM404&amp;AP404,[1]Sheet11!$J$3:$K$17,2)))</f>
        <v/>
      </c>
      <c r="AR404" s="35" t="str">
        <f t="shared" si="158"/>
        <v/>
      </c>
      <c r="AS404" s="35" t="str">
        <f t="shared" si="159"/>
        <v/>
      </c>
      <c r="AT404" s="35" t="str">
        <f t="shared" si="160"/>
        <v/>
      </c>
      <c r="AU404" s="35" t="str">
        <f t="shared" si="161"/>
        <v/>
      </c>
      <c r="AV404" s="35" t="str">
        <f t="shared" si="162"/>
        <v/>
      </c>
      <c r="AW404" s="35" t="str">
        <f t="shared" si="163"/>
        <v/>
      </c>
      <c r="AX404" s="35" t="str">
        <f t="shared" si="164"/>
        <v/>
      </c>
      <c r="AY404" s="35" t="str">
        <f>IF(SUMIF('7-市场业绩'!F:F,AC404,'7-市场业绩'!I:I)&gt;0,"学习卡","老结算")</f>
        <v>老结算</v>
      </c>
      <c r="AZ404" s="35" t="str">
        <f t="shared" si="165"/>
        <v/>
      </c>
      <c r="BA404" s="35" t="str">
        <f t="shared" si="166"/>
        <v>无</v>
      </c>
      <c r="BB404" s="35" t="str">
        <f t="shared" si="167"/>
        <v/>
      </c>
      <c r="BC404" s="35" t="str">
        <f t="shared" si="168"/>
        <v/>
      </c>
      <c r="BD404" s="35" t="str">
        <f t="shared" si="169"/>
        <v>无</v>
      </c>
      <c r="BE404" s="35" t="str">
        <f>IFERROR(LOOKUP(1,-FIND({"创始会员","国际领袖课程","国内领袖课程","1期秒杀","游学免费读","买三送二","2折秒杀"},AB404),{"创始会员","国际领袖课程","国内领袖课程","1期秒杀","游学免费读","买三送二","2折秒杀"}),"")</f>
        <v/>
      </c>
      <c r="BH404" s="27">
        <v>42552</v>
      </c>
    </row>
    <row r="405" spans="1:60" ht="15" customHeight="1">
      <c r="A405" s="31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08"/>
      <c r="M405" s="208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35" t="str">
        <f t="shared" si="146"/>
        <v/>
      </c>
      <c r="AD405" s="36">
        <f t="shared" si="147"/>
        <v>0</v>
      </c>
      <c r="AE405" s="35" t="str">
        <f t="shared" si="148"/>
        <v/>
      </c>
      <c r="AF405" s="24"/>
      <c r="AG405" s="40">
        <f t="shared" si="149"/>
        <v>0</v>
      </c>
      <c r="AH405" s="36">
        <f t="shared" si="150"/>
        <v>0</v>
      </c>
      <c r="AI405" s="36">
        <f t="shared" si="151"/>
        <v>0</v>
      </c>
      <c r="AJ405" s="35" t="str">
        <f t="shared" si="152"/>
        <v/>
      </c>
      <c r="AK405" s="35" t="str">
        <f t="shared" si="153"/>
        <v/>
      </c>
      <c r="AL405" s="35" t="str">
        <f t="shared" si="154"/>
        <v/>
      </c>
      <c r="AM405" s="35" t="str">
        <f t="shared" si="155"/>
        <v/>
      </c>
      <c r="AN405" s="35" t="str">
        <f t="shared" si="156"/>
        <v/>
      </c>
      <c r="AO405" s="35" t="str">
        <f t="shared" si="157"/>
        <v/>
      </c>
      <c r="AP405" s="35" t="str">
        <f>IF(AJ405="","",VLOOKUP(AN405,[1]Sheet11!E:F,2,0))</f>
        <v/>
      </c>
      <c r="AQ405" s="35" t="str">
        <f>IF(AO405="拼单会员","5年",IF(AJ405="","",VLOOKUP(AM405&amp;AP405,[1]Sheet11!$J$3:$K$17,2)))</f>
        <v/>
      </c>
      <c r="AR405" s="35" t="str">
        <f t="shared" si="158"/>
        <v/>
      </c>
      <c r="AS405" s="35" t="str">
        <f t="shared" si="159"/>
        <v/>
      </c>
      <c r="AT405" s="35" t="str">
        <f t="shared" si="160"/>
        <v/>
      </c>
      <c r="AU405" s="35" t="str">
        <f t="shared" si="161"/>
        <v/>
      </c>
      <c r="AV405" s="35" t="str">
        <f t="shared" si="162"/>
        <v/>
      </c>
      <c r="AW405" s="35" t="str">
        <f t="shared" si="163"/>
        <v/>
      </c>
      <c r="AX405" s="35" t="str">
        <f t="shared" si="164"/>
        <v/>
      </c>
      <c r="AY405" s="35" t="str">
        <f>IF(SUMIF('7-市场业绩'!F:F,AC405,'7-市场业绩'!I:I)&gt;0,"学习卡","老结算")</f>
        <v>老结算</v>
      </c>
      <c r="AZ405" s="35" t="str">
        <f t="shared" si="165"/>
        <v/>
      </c>
      <c r="BA405" s="35" t="str">
        <f t="shared" si="166"/>
        <v>无</v>
      </c>
      <c r="BB405" s="35" t="str">
        <f t="shared" si="167"/>
        <v/>
      </c>
      <c r="BC405" s="35" t="str">
        <f t="shared" si="168"/>
        <v/>
      </c>
      <c r="BD405" s="35" t="str">
        <f t="shared" si="169"/>
        <v>无</v>
      </c>
      <c r="BE405" s="35" t="str">
        <f>IFERROR(LOOKUP(1,-FIND({"创始会员","国际领袖课程","国内领袖课程","1期秒杀","游学免费读","买三送二","2折秒杀"},AB405),{"创始会员","国际领袖课程","国内领袖课程","1期秒杀","游学免费读","买三送二","2折秒杀"}),"")</f>
        <v/>
      </c>
      <c r="BH405" s="27">
        <v>42552</v>
      </c>
    </row>
    <row r="406" spans="1:60" ht="15" customHeight="1">
      <c r="A406" s="31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08"/>
      <c r="M406" s="208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35" t="str">
        <f t="shared" si="146"/>
        <v/>
      </c>
      <c r="AD406" s="36">
        <f t="shared" si="147"/>
        <v>0</v>
      </c>
      <c r="AE406" s="35" t="str">
        <f t="shared" si="148"/>
        <v/>
      </c>
      <c r="AF406" s="24"/>
      <c r="AG406" s="40">
        <f t="shared" si="149"/>
        <v>0</v>
      </c>
      <c r="AH406" s="36">
        <f t="shared" si="150"/>
        <v>0</v>
      </c>
      <c r="AI406" s="36">
        <f t="shared" si="151"/>
        <v>0</v>
      </c>
      <c r="AJ406" s="35" t="str">
        <f t="shared" si="152"/>
        <v/>
      </c>
      <c r="AK406" s="35" t="str">
        <f t="shared" si="153"/>
        <v/>
      </c>
      <c r="AL406" s="35" t="str">
        <f t="shared" si="154"/>
        <v/>
      </c>
      <c r="AM406" s="35" t="str">
        <f t="shared" si="155"/>
        <v/>
      </c>
      <c r="AN406" s="35" t="str">
        <f t="shared" si="156"/>
        <v/>
      </c>
      <c r="AO406" s="35" t="str">
        <f t="shared" si="157"/>
        <v/>
      </c>
      <c r="AP406" s="35" t="str">
        <f>IF(AJ406="","",VLOOKUP(AN406,[1]Sheet11!E:F,2,0))</f>
        <v/>
      </c>
      <c r="AQ406" s="35" t="str">
        <f>IF(AO406="拼单会员","5年",IF(AJ406="","",VLOOKUP(AM406&amp;AP406,[1]Sheet11!$J$3:$K$17,2)))</f>
        <v/>
      </c>
      <c r="AR406" s="35" t="str">
        <f t="shared" si="158"/>
        <v/>
      </c>
      <c r="AS406" s="35" t="str">
        <f t="shared" si="159"/>
        <v/>
      </c>
      <c r="AT406" s="35" t="str">
        <f t="shared" si="160"/>
        <v/>
      </c>
      <c r="AU406" s="35" t="str">
        <f t="shared" si="161"/>
        <v/>
      </c>
      <c r="AV406" s="35" t="str">
        <f t="shared" si="162"/>
        <v/>
      </c>
      <c r="AW406" s="35" t="str">
        <f t="shared" si="163"/>
        <v/>
      </c>
      <c r="AX406" s="35" t="str">
        <f t="shared" si="164"/>
        <v/>
      </c>
      <c r="AY406" s="35" t="str">
        <f>IF(SUMIF('7-市场业绩'!F:F,AC406,'7-市场业绩'!I:I)&gt;0,"学习卡","老结算")</f>
        <v>老结算</v>
      </c>
      <c r="AZ406" s="35" t="str">
        <f t="shared" si="165"/>
        <v/>
      </c>
      <c r="BA406" s="35" t="str">
        <f t="shared" si="166"/>
        <v>无</v>
      </c>
      <c r="BB406" s="35" t="str">
        <f t="shared" si="167"/>
        <v/>
      </c>
      <c r="BC406" s="35" t="str">
        <f t="shared" si="168"/>
        <v/>
      </c>
      <c r="BD406" s="35" t="str">
        <f t="shared" si="169"/>
        <v>无</v>
      </c>
      <c r="BE406" s="35" t="str">
        <f>IFERROR(LOOKUP(1,-FIND({"创始会员","国际领袖课程","国内领袖课程","1期秒杀","游学免费读","买三送二","2折秒杀"},AB406),{"创始会员","国际领袖课程","国内领袖课程","1期秒杀","游学免费读","买三送二","2折秒杀"}),"")</f>
        <v/>
      </c>
      <c r="BH406" s="27">
        <v>42552</v>
      </c>
    </row>
    <row r="407" spans="1:60" ht="15" customHeight="1">
      <c r="A407" s="31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08"/>
      <c r="M407" s="208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35" t="str">
        <f t="shared" si="146"/>
        <v/>
      </c>
      <c r="AD407" s="36">
        <f t="shared" si="147"/>
        <v>0</v>
      </c>
      <c r="AE407" s="35" t="str">
        <f t="shared" si="148"/>
        <v/>
      </c>
      <c r="AF407" s="24"/>
      <c r="AG407" s="40">
        <f t="shared" si="149"/>
        <v>0</v>
      </c>
      <c r="AH407" s="36">
        <f t="shared" si="150"/>
        <v>0</v>
      </c>
      <c r="AI407" s="36">
        <f t="shared" si="151"/>
        <v>0</v>
      </c>
      <c r="AJ407" s="35" t="str">
        <f t="shared" si="152"/>
        <v/>
      </c>
      <c r="AK407" s="35" t="str">
        <f t="shared" si="153"/>
        <v/>
      </c>
      <c r="AL407" s="35" t="str">
        <f t="shared" si="154"/>
        <v/>
      </c>
      <c r="AM407" s="35" t="str">
        <f t="shared" si="155"/>
        <v/>
      </c>
      <c r="AN407" s="35" t="str">
        <f t="shared" si="156"/>
        <v/>
      </c>
      <c r="AO407" s="35" t="str">
        <f t="shared" si="157"/>
        <v/>
      </c>
      <c r="AP407" s="35" t="str">
        <f>IF(AJ407="","",VLOOKUP(AN407,[1]Sheet11!E:F,2,0))</f>
        <v/>
      </c>
      <c r="AQ407" s="35" t="str">
        <f>IF(AO407="拼单会员","5年",IF(AJ407="","",VLOOKUP(AM407&amp;AP407,[1]Sheet11!$J$3:$K$17,2)))</f>
        <v/>
      </c>
      <c r="AR407" s="35" t="str">
        <f t="shared" si="158"/>
        <v/>
      </c>
      <c r="AS407" s="35" t="str">
        <f t="shared" si="159"/>
        <v/>
      </c>
      <c r="AT407" s="35" t="str">
        <f t="shared" si="160"/>
        <v/>
      </c>
      <c r="AU407" s="35" t="str">
        <f t="shared" si="161"/>
        <v/>
      </c>
      <c r="AV407" s="35" t="str">
        <f t="shared" si="162"/>
        <v/>
      </c>
      <c r="AW407" s="35" t="str">
        <f t="shared" si="163"/>
        <v/>
      </c>
      <c r="AX407" s="35" t="str">
        <f t="shared" si="164"/>
        <v/>
      </c>
      <c r="AY407" s="35" t="str">
        <f>IF(SUMIF('7-市场业绩'!F:F,AC407,'7-市场业绩'!I:I)&gt;0,"学习卡","老结算")</f>
        <v>老结算</v>
      </c>
      <c r="AZ407" s="35" t="str">
        <f t="shared" si="165"/>
        <v/>
      </c>
      <c r="BA407" s="35" t="str">
        <f t="shared" si="166"/>
        <v>无</v>
      </c>
      <c r="BB407" s="35" t="str">
        <f t="shared" si="167"/>
        <v/>
      </c>
      <c r="BC407" s="35" t="str">
        <f t="shared" si="168"/>
        <v/>
      </c>
      <c r="BD407" s="35" t="str">
        <f t="shared" si="169"/>
        <v>无</v>
      </c>
      <c r="BE407" s="35" t="str">
        <f>IFERROR(LOOKUP(1,-FIND({"创始会员","国际领袖课程","国内领袖课程","1期秒杀","游学免费读","买三送二","2折秒杀"},AB407),{"创始会员","国际领袖课程","国内领袖课程","1期秒杀","游学免费读","买三送二","2折秒杀"}),"")</f>
        <v/>
      </c>
      <c r="BH407" s="27">
        <v>42552</v>
      </c>
    </row>
    <row r="408" spans="1:60" ht="15" customHeight="1">
      <c r="A408" s="31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08"/>
      <c r="M408" s="208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35" t="str">
        <f t="shared" si="146"/>
        <v/>
      </c>
      <c r="AD408" s="36">
        <f t="shared" si="147"/>
        <v>0</v>
      </c>
      <c r="AE408" s="35" t="str">
        <f t="shared" si="148"/>
        <v/>
      </c>
      <c r="AF408" s="24"/>
      <c r="AG408" s="40">
        <f t="shared" si="149"/>
        <v>0</v>
      </c>
      <c r="AH408" s="36">
        <f t="shared" si="150"/>
        <v>0</v>
      </c>
      <c r="AI408" s="36">
        <f t="shared" si="151"/>
        <v>0</v>
      </c>
      <c r="AJ408" s="35" t="str">
        <f t="shared" si="152"/>
        <v/>
      </c>
      <c r="AK408" s="35" t="str">
        <f t="shared" si="153"/>
        <v/>
      </c>
      <c r="AL408" s="35" t="str">
        <f t="shared" si="154"/>
        <v/>
      </c>
      <c r="AM408" s="35" t="str">
        <f t="shared" si="155"/>
        <v/>
      </c>
      <c r="AN408" s="35" t="str">
        <f t="shared" si="156"/>
        <v/>
      </c>
      <c r="AO408" s="35" t="str">
        <f t="shared" si="157"/>
        <v/>
      </c>
      <c r="AP408" s="35" t="str">
        <f>IF(AJ408="","",VLOOKUP(AN408,[1]Sheet11!E:F,2,0))</f>
        <v/>
      </c>
      <c r="AQ408" s="35" t="str">
        <f>IF(AO408="拼单会员","5年",IF(AJ408="","",VLOOKUP(AM408&amp;AP408,[1]Sheet11!$J$3:$K$17,2)))</f>
        <v/>
      </c>
      <c r="AR408" s="35" t="str">
        <f t="shared" si="158"/>
        <v/>
      </c>
      <c r="AS408" s="35" t="str">
        <f t="shared" si="159"/>
        <v/>
      </c>
      <c r="AT408" s="35" t="str">
        <f t="shared" si="160"/>
        <v/>
      </c>
      <c r="AU408" s="35" t="str">
        <f t="shared" si="161"/>
        <v/>
      </c>
      <c r="AV408" s="35" t="str">
        <f t="shared" si="162"/>
        <v/>
      </c>
      <c r="AW408" s="35" t="str">
        <f t="shared" si="163"/>
        <v/>
      </c>
      <c r="AX408" s="35" t="str">
        <f t="shared" si="164"/>
        <v/>
      </c>
      <c r="AY408" s="35" t="str">
        <f>IF(SUMIF('7-市场业绩'!F:F,AC408,'7-市场业绩'!I:I)&gt;0,"学习卡","老结算")</f>
        <v>老结算</v>
      </c>
      <c r="AZ408" s="35" t="str">
        <f t="shared" si="165"/>
        <v/>
      </c>
      <c r="BA408" s="35" t="str">
        <f t="shared" si="166"/>
        <v>无</v>
      </c>
      <c r="BB408" s="35" t="str">
        <f t="shared" si="167"/>
        <v/>
      </c>
      <c r="BC408" s="35" t="str">
        <f t="shared" si="168"/>
        <v/>
      </c>
      <c r="BD408" s="35" t="str">
        <f t="shared" si="169"/>
        <v>无</v>
      </c>
      <c r="BE408" s="35" t="str">
        <f>IFERROR(LOOKUP(1,-FIND({"创始会员","国际领袖课程","国内领袖课程","1期秒杀","游学免费读","买三送二","2折秒杀"},AB408),{"创始会员","国际领袖课程","国内领袖课程","1期秒杀","游学免费读","买三送二","2折秒杀"}),"")</f>
        <v/>
      </c>
      <c r="BH408" s="27">
        <v>42552</v>
      </c>
    </row>
    <row r="409" spans="1:60" ht="15" customHeight="1">
      <c r="A409" s="31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08"/>
      <c r="M409" s="208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35" t="str">
        <f t="shared" si="146"/>
        <v/>
      </c>
      <c r="AD409" s="36">
        <f t="shared" si="147"/>
        <v>0</v>
      </c>
      <c r="AE409" s="35" t="str">
        <f t="shared" si="148"/>
        <v/>
      </c>
      <c r="AF409" s="24"/>
      <c r="AG409" s="40">
        <f t="shared" si="149"/>
        <v>0</v>
      </c>
      <c r="AH409" s="36">
        <f t="shared" si="150"/>
        <v>0</v>
      </c>
      <c r="AI409" s="36">
        <f t="shared" si="151"/>
        <v>0</v>
      </c>
      <c r="AJ409" s="35" t="str">
        <f t="shared" si="152"/>
        <v/>
      </c>
      <c r="AK409" s="35" t="str">
        <f t="shared" si="153"/>
        <v/>
      </c>
      <c r="AL409" s="35" t="str">
        <f t="shared" si="154"/>
        <v/>
      </c>
      <c r="AM409" s="35" t="str">
        <f t="shared" si="155"/>
        <v/>
      </c>
      <c r="AN409" s="35" t="str">
        <f t="shared" si="156"/>
        <v/>
      </c>
      <c r="AO409" s="35" t="str">
        <f t="shared" si="157"/>
        <v/>
      </c>
      <c r="AP409" s="35" t="str">
        <f>IF(AJ409="","",VLOOKUP(AN409,[1]Sheet11!E:F,2,0))</f>
        <v/>
      </c>
      <c r="AQ409" s="35" t="str">
        <f>IF(AO409="拼单会员","5年",IF(AJ409="","",VLOOKUP(AM409&amp;AP409,[1]Sheet11!$J$3:$K$17,2)))</f>
        <v/>
      </c>
      <c r="AR409" s="35" t="str">
        <f t="shared" si="158"/>
        <v/>
      </c>
      <c r="AS409" s="35" t="str">
        <f t="shared" si="159"/>
        <v/>
      </c>
      <c r="AT409" s="35" t="str">
        <f t="shared" si="160"/>
        <v/>
      </c>
      <c r="AU409" s="35" t="str">
        <f t="shared" si="161"/>
        <v/>
      </c>
      <c r="AV409" s="35" t="str">
        <f t="shared" si="162"/>
        <v/>
      </c>
      <c r="AW409" s="35" t="str">
        <f t="shared" si="163"/>
        <v/>
      </c>
      <c r="AX409" s="35" t="str">
        <f t="shared" si="164"/>
        <v/>
      </c>
      <c r="AY409" s="35" t="str">
        <f>IF(SUMIF('7-市场业绩'!F:F,AC409,'7-市场业绩'!I:I)&gt;0,"学习卡","老结算")</f>
        <v>老结算</v>
      </c>
      <c r="AZ409" s="35" t="str">
        <f t="shared" si="165"/>
        <v/>
      </c>
      <c r="BA409" s="35" t="str">
        <f t="shared" si="166"/>
        <v>无</v>
      </c>
      <c r="BB409" s="35" t="str">
        <f t="shared" si="167"/>
        <v/>
      </c>
      <c r="BC409" s="35" t="str">
        <f t="shared" si="168"/>
        <v/>
      </c>
      <c r="BD409" s="35" t="str">
        <f t="shared" si="169"/>
        <v>无</v>
      </c>
      <c r="BE409" s="35" t="str">
        <f>IFERROR(LOOKUP(1,-FIND({"创始会员","国际领袖课程","国内领袖课程","1期秒杀","游学免费读","买三送二","2折秒杀"},AB409),{"创始会员","国际领袖课程","国内领袖课程","1期秒杀","游学免费读","买三送二","2折秒杀"}),"")</f>
        <v/>
      </c>
      <c r="BH409" s="27">
        <v>42552</v>
      </c>
    </row>
    <row r="410" spans="1:60" ht="15" customHeight="1">
      <c r="A410" s="31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08"/>
      <c r="M410" s="208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35" t="str">
        <f t="shared" si="146"/>
        <v/>
      </c>
      <c r="AD410" s="36">
        <f t="shared" si="147"/>
        <v>0</v>
      </c>
      <c r="AE410" s="35" t="str">
        <f t="shared" si="148"/>
        <v/>
      </c>
      <c r="AF410" s="24"/>
      <c r="AG410" s="40">
        <f t="shared" si="149"/>
        <v>0</v>
      </c>
      <c r="AH410" s="36">
        <f t="shared" si="150"/>
        <v>0</v>
      </c>
      <c r="AI410" s="36">
        <f t="shared" si="151"/>
        <v>0</v>
      </c>
      <c r="AJ410" s="35" t="str">
        <f t="shared" si="152"/>
        <v/>
      </c>
      <c r="AK410" s="35" t="str">
        <f t="shared" si="153"/>
        <v/>
      </c>
      <c r="AL410" s="35" t="str">
        <f t="shared" si="154"/>
        <v/>
      </c>
      <c r="AM410" s="35" t="str">
        <f t="shared" si="155"/>
        <v/>
      </c>
      <c r="AN410" s="35" t="str">
        <f t="shared" si="156"/>
        <v/>
      </c>
      <c r="AO410" s="35" t="str">
        <f t="shared" si="157"/>
        <v/>
      </c>
      <c r="AP410" s="35" t="str">
        <f>IF(AJ410="","",VLOOKUP(AN410,[1]Sheet11!E:F,2,0))</f>
        <v/>
      </c>
      <c r="AQ410" s="35" t="str">
        <f>IF(AO410="拼单会员","5年",IF(AJ410="","",VLOOKUP(AM410&amp;AP410,[1]Sheet11!$J$3:$K$17,2)))</f>
        <v/>
      </c>
      <c r="AR410" s="35" t="str">
        <f t="shared" si="158"/>
        <v/>
      </c>
      <c r="AS410" s="35" t="str">
        <f t="shared" si="159"/>
        <v/>
      </c>
      <c r="AT410" s="35" t="str">
        <f t="shared" si="160"/>
        <v/>
      </c>
      <c r="AU410" s="35" t="str">
        <f t="shared" si="161"/>
        <v/>
      </c>
      <c r="AV410" s="35" t="str">
        <f t="shared" si="162"/>
        <v/>
      </c>
      <c r="AW410" s="35" t="str">
        <f t="shared" si="163"/>
        <v/>
      </c>
      <c r="AX410" s="35" t="str">
        <f t="shared" si="164"/>
        <v/>
      </c>
      <c r="AY410" s="35" t="str">
        <f>IF(SUMIF('7-市场业绩'!F:F,AC410,'7-市场业绩'!I:I)&gt;0,"学习卡","老结算")</f>
        <v>老结算</v>
      </c>
      <c r="AZ410" s="35" t="str">
        <f t="shared" si="165"/>
        <v/>
      </c>
      <c r="BA410" s="35" t="str">
        <f t="shared" si="166"/>
        <v>无</v>
      </c>
      <c r="BB410" s="35" t="str">
        <f t="shared" si="167"/>
        <v/>
      </c>
      <c r="BC410" s="35" t="str">
        <f t="shared" si="168"/>
        <v/>
      </c>
      <c r="BD410" s="35" t="str">
        <f t="shared" si="169"/>
        <v>无</v>
      </c>
      <c r="BE410" s="35" t="str">
        <f>IFERROR(LOOKUP(1,-FIND({"创始会员","国际领袖课程","国内领袖课程","1期秒杀","游学免费读","买三送二","2折秒杀"},AB410),{"创始会员","国际领袖课程","国内领袖课程","1期秒杀","游学免费读","买三送二","2折秒杀"}),"")</f>
        <v/>
      </c>
      <c r="BH410" s="27">
        <v>42552</v>
      </c>
    </row>
    <row r="411" spans="1:60" ht="15" customHeight="1">
      <c r="A411" s="31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08"/>
      <c r="M411" s="208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35" t="str">
        <f t="shared" si="146"/>
        <v/>
      </c>
      <c r="AD411" s="36">
        <f t="shared" si="147"/>
        <v>0</v>
      </c>
      <c r="AE411" s="35" t="str">
        <f t="shared" si="148"/>
        <v/>
      </c>
      <c r="AF411" s="24"/>
      <c r="AG411" s="40">
        <f t="shared" si="149"/>
        <v>0</v>
      </c>
      <c r="AH411" s="36">
        <f t="shared" si="150"/>
        <v>0</v>
      </c>
      <c r="AI411" s="36">
        <f t="shared" si="151"/>
        <v>0</v>
      </c>
      <c r="AJ411" s="35" t="str">
        <f t="shared" si="152"/>
        <v/>
      </c>
      <c r="AK411" s="35" t="str">
        <f t="shared" si="153"/>
        <v/>
      </c>
      <c r="AL411" s="35" t="str">
        <f t="shared" si="154"/>
        <v/>
      </c>
      <c r="AM411" s="35" t="str">
        <f t="shared" si="155"/>
        <v/>
      </c>
      <c r="AN411" s="35" t="str">
        <f t="shared" si="156"/>
        <v/>
      </c>
      <c r="AO411" s="35" t="str">
        <f t="shared" si="157"/>
        <v/>
      </c>
      <c r="AP411" s="35" t="str">
        <f>IF(AJ411="","",VLOOKUP(AN411,[1]Sheet11!E:F,2,0))</f>
        <v/>
      </c>
      <c r="AQ411" s="35" t="str">
        <f>IF(AO411="拼单会员","5年",IF(AJ411="","",VLOOKUP(AM411&amp;AP411,[1]Sheet11!$J$3:$K$17,2)))</f>
        <v/>
      </c>
      <c r="AR411" s="35" t="str">
        <f t="shared" si="158"/>
        <v/>
      </c>
      <c r="AS411" s="35" t="str">
        <f t="shared" si="159"/>
        <v/>
      </c>
      <c r="AT411" s="35" t="str">
        <f t="shared" si="160"/>
        <v/>
      </c>
      <c r="AU411" s="35" t="str">
        <f t="shared" si="161"/>
        <v/>
      </c>
      <c r="AV411" s="35" t="str">
        <f t="shared" si="162"/>
        <v/>
      </c>
      <c r="AW411" s="35" t="str">
        <f t="shared" si="163"/>
        <v/>
      </c>
      <c r="AX411" s="35" t="str">
        <f t="shared" si="164"/>
        <v/>
      </c>
      <c r="AY411" s="35" t="str">
        <f>IF(SUMIF('7-市场业绩'!F:F,AC411,'7-市场业绩'!I:I)&gt;0,"学习卡","老结算")</f>
        <v>老结算</v>
      </c>
      <c r="AZ411" s="35" t="str">
        <f t="shared" si="165"/>
        <v/>
      </c>
      <c r="BA411" s="35" t="str">
        <f t="shared" si="166"/>
        <v>无</v>
      </c>
      <c r="BB411" s="35" t="str">
        <f t="shared" si="167"/>
        <v/>
      </c>
      <c r="BC411" s="35" t="str">
        <f t="shared" si="168"/>
        <v/>
      </c>
      <c r="BD411" s="35" t="str">
        <f t="shared" si="169"/>
        <v>无</v>
      </c>
      <c r="BE411" s="35" t="str">
        <f>IFERROR(LOOKUP(1,-FIND({"创始会员","国际领袖课程","国内领袖课程","1期秒杀","游学免费读","买三送二","2折秒杀"},AB411),{"创始会员","国际领袖课程","国内领袖课程","1期秒杀","游学免费读","买三送二","2折秒杀"}),"")</f>
        <v/>
      </c>
      <c r="BH411" s="27">
        <v>42552</v>
      </c>
    </row>
    <row r="412" spans="1:60" ht="15" customHeight="1">
      <c r="A412" s="31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08"/>
      <c r="M412" s="208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35" t="str">
        <f t="shared" si="146"/>
        <v/>
      </c>
      <c r="AD412" s="36">
        <f t="shared" si="147"/>
        <v>0</v>
      </c>
      <c r="AE412" s="35" t="str">
        <f t="shared" si="148"/>
        <v/>
      </c>
      <c r="AF412" s="24"/>
      <c r="AG412" s="40">
        <f t="shared" si="149"/>
        <v>0</v>
      </c>
      <c r="AH412" s="36">
        <f t="shared" si="150"/>
        <v>0</v>
      </c>
      <c r="AI412" s="36">
        <f t="shared" si="151"/>
        <v>0</v>
      </c>
      <c r="AJ412" s="35" t="str">
        <f t="shared" si="152"/>
        <v/>
      </c>
      <c r="AK412" s="35" t="str">
        <f t="shared" si="153"/>
        <v/>
      </c>
      <c r="AL412" s="35" t="str">
        <f t="shared" si="154"/>
        <v/>
      </c>
      <c r="AM412" s="35" t="str">
        <f t="shared" si="155"/>
        <v/>
      </c>
      <c r="AN412" s="35" t="str">
        <f t="shared" si="156"/>
        <v/>
      </c>
      <c r="AO412" s="35" t="str">
        <f t="shared" si="157"/>
        <v/>
      </c>
      <c r="AP412" s="35" t="str">
        <f>IF(AJ412="","",VLOOKUP(AN412,[1]Sheet11!E:F,2,0))</f>
        <v/>
      </c>
      <c r="AQ412" s="35" t="str">
        <f>IF(AO412="拼单会员","5年",IF(AJ412="","",VLOOKUP(AM412&amp;AP412,[1]Sheet11!$J$3:$K$17,2)))</f>
        <v/>
      </c>
      <c r="AR412" s="35" t="str">
        <f t="shared" si="158"/>
        <v/>
      </c>
      <c r="AS412" s="35" t="str">
        <f t="shared" si="159"/>
        <v/>
      </c>
      <c r="AT412" s="35" t="str">
        <f t="shared" si="160"/>
        <v/>
      </c>
      <c r="AU412" s="35" t="str">
        <f t="shared" si="161"/>
        <v/>
      </c>
      <c r="AV412" s="35" t="str">
        <f t="shared" si="162"/>
        <v/>
      </c>
      <c r="AW412" s="35" t="str">
        <f t="shared" si="163"/>
        <v/>
      </c>
      <c r="AX412" s="35" t="str">
        <f t="shared" si="164"/>
        <v/>
      </c>
      <c r="AY412" s="35" t="str">
        <f>IF(SUMIF('7-市场业绩'!F:F,AC412,'7-市场业绩'!I:I)&gt;0,"学习卡","老结算")</f>
        <v>老结算</v>
      </c>
      <c r="AZ412" s="35" t="str">
        <f t="shared" si="165"/>
        <v/>
      </c>
      <c r="BA412" s="35" t="str">
        <f t="shared" si="166"/>
        <v>无</v>
      </c>
      <c r="BB412" s="35" t="str">
        <f t="shared" si="167"/>
        <v/>
      </c>
      <c r="BC412" s="35" t="str">
        <f t="shared" si="168"/>
        <v/>
      </c>
      <c r="BD412" s="35" t="str">
        <f t="shared" si="169"/>
        <v>无</v>
      </c>
      <c r="BE412" s="35" t="str">
        <f>IFERROR(LOOKUP(1,-FIND({"创始会员","国际领袖课程","国内领袖课程","1期秒杀","游学免费读","买三送二","2折秒杀"},AB412),{"创始会员","国际领袖课程","国内领袖课程","1期秒杀","游学免费读","买三送二","2折秒杀"}),"")</f>
        <v/>
      </c>
      <c r="BH412" s="27">
        <v>42552</v>
      </c>
    </row>
    <row r="413" spans="1:60" ht="15" customHeight="1">
      <c r="A413" s="31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08"/>
      <c r="M413" s="208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35" t="str">
        <f t="shared" si="146"/>
        <v/>
      </c>
      <c r="AD413" s="36">
        <f t="shared" si="147"/>
        <v>0</v>
      </c>
      <c r="AE413" s="35" t="str">
        <f t="shared" si="148"/>
        <v/>
      </c>
      <c r="AF413" s="24"/>
      <c r="AG413" s="40">
        <f t="shared" si="149"/>
        <v>0</v>
      </c>
      <c r="AH413" s="36">
        <f t="shared" si="150"/>
        <v>0</v>
      </c>
      <c r="AI413" s="36">
        <f t="shared" si="151"/>
        <v>0</v>
      </c>
      <c r="AJ413" s="35" t="str">
        <f t="shared" si="152"/>
        <v/>
      </c>
      <c r="AK413" s="35" t="str">
        <f t="shared" si="153"/>
        <v/>
      </c>
      <c r="AL413" s="35" t="str">
        <f t="shared" si="154"/>
        <v/>
      </c>
      <c r="AM413" s="35" t="str">
        <f t="shared" si="155"/>
        <v/>
      </c>
      <c r="AN413" s="35" t="str">
        <f t="shared" si="156"/>
        <v/>
      </c>
      <c r="AO413" s="35" t="str">
        <f t="shared" si="157"/>
        <v/>
      </c>
      <c r="AP413" s="35" t="str">
        <f>IF(AJ413="","",VLOOKUP(AN413,[1]Sheet11!E:F,2,0))</f>
        <v/>
      </c>
      <c r="AQ413" s="35" t="str">
        <f>IF(AO413="拼单会员","5年",IF(AJ413="","",VLOOKUP(AM413&amp;AP413,[1]Sheet11!$J$3:$K$17,2)))</f>
        <v/>
      </c>
      <c r="AR413" s="35" t="str">
        <f t="shared" si="158"/>
        <v/>
      </c>
      <c r="AS413" s="35" t="str">
        <f t="shared" si="159"/>
        <v/>
      </c>
      <c r="AT413" s="35" t="str">
        <f t="shared" si="160"/>
        <v/>
      </c>
      <c r="AU413" s="35" t="str">
        <f t="shared" si="161"/>
        <v/>
      </c>
      <c r="AV413" s="35" t="str">
        <f t="shared" si="162"/>
        <v/>
      </c>
      <c r="AW413" s="35" t="str">
        <f t="shared" si="163"/>
        <v/>
      </c>
      <c r="AX413" s="35" t="str">
        <f t="shared" si="164"/>
        <v/>
      </c>
      <c r="AY413" s="35" t="str">
        <f>IF(SUMIF('7-市场业绩'!F:F,AC413,'7-市场业绩'!I:I)&gt;0,"学习卡","老结算")</f>
        <v>老结算</v>
      </c>
      <c r="AZ413" s="35" t="str">
        <f t="shared" si="165"/>
        <v/>
      </c>
      <c r="BA413" s="35" t="str">
        <f t="shared" si="166"/>
        <v>无</v>
      </c>
      <c r="BB413" s="35" t="str">
        <f t="shared" si="167"/>
        <v/>
      </c>
      <c r="BC413" s="35" t="str">
        <f t="shared" si="168"/>
        <v/>
      </c>
      <c r="BD413" s="35" t="str">
        <f t="shared" si="169"/>
        <v>无</v>
      </c>
      <c r="BE413" s="35" t="str">
        <f>IFERROR(LOOKUP(1,-FIND({"创始会员","国际领袖课程","国内领袖课程","1期秒杀","游学免费读","买三送二","2折秒杀"},AB413),{"创始会员","国际领袖课程","国内领袖课程","1期秒杀","游学免费读","买三送二","2折秒杀"}),"")</f>
        <v/>
      </c>
      <c r="BH413" s="27">
        <v>42552</v>
      </c>
    </row>
    <row r="414" spans="1:60" ht="15" customHeight="1">
      <c r="A414" s="31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08"/>
      <c r="M414" s="208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35" t="str">
        <f t="shared" si="146"/>
        <v/>
      </c>
      <c r="AD414" s="36">
        <f t="shared" si="147"/>
        <v>0</v>
      </c>
      <c r="AE414" s="35" t="str">
        <f t="shared" si="148"/>
        <v/>
      </c>
      <c r="AF414" s="24"/>
      <c r="AG414" s="40">
        <f t="shared" si="149"/>
        <v>0</v>
      </c>
      <c r="AH414" s="36">
        <f t="shared" si="150"/>
        <v>0</v>
      </c>
      <c r="AI414" s="36">
        <f t="shared" si="151"/>
        <v>0</v>
      </c>
      <c r="AJ414" s="35" t="str">
        <f t="shared" si="152"/>
        <v/>
      </c>
      <c r="AK414" s="35" t="str">
        <f t="shared" si="153"/>
        <v/>
      </c>
      <c r="AL414" s="35" t="str">
        <f t="shared" si="154"/>
        <v/>
      </c>
      <c r="AM414" s="35" t="str">
        <f t="shared" si="155"/>
        <v/>
      </c>
      <c r="AN414" s="35" t="str">
        <f t="shared" si="156"/>
        <v/>
      </c>
      <c r="AO414" s="35" t="str">
        <f t="shared" si="157"/>
        <v/>
      </c>
      <c r="AP414" s="35" t="str">
        <f>IF(AJ414="","",VLOOKUP(AN414,[1]Sheet11!E:F,2,0))</f>
        <v/>
      </c>
      <c r="AQ414" s="35" t="str">
        <f>IF(AO414="拼单会员","5年",IF(AJ414="","",VLOOKUP(AM414&amp;AP414,[1]Sheet11!$J$3:$K$17,2)))</f>
        <v/>
      </c>
      <c r="AR414" s="35" t="str">
        <f t="shared" si="158"/>
        <v/>
      </c>
      <c r="AS414" s="35" t="str">
        <f t="shared" si="159"/>
        <v/>
      </c>
      <c r="AT414" s="35" t="str">
        <f t="shared" si="160"/>
        <v/>
      </c>
      <c r="AU414" s="35" t="str">
        <f t="shared" si="161"/>
        <v/>
      </c>
      <c r="AV414" s="35" t="str">
        <f t="shared" si="162"/>
        <v/>
      </c>
      <c r="AW414" s="35" t="str">
        <f t="shared" si="163"/>
        <v/>
      </c>
      <c r="AX414" s="35" t="str">
        <f t="shared" si="164"/>
        <v/>
      </c>
      <c r="AY414" s="35" t="str">
        <f>IF(SUMIF('7-市场业绩'!F:F,AC414,'7-市场业绩'!I:I)&gt;0,"学习卡","老结算")</f>
        <v>老结算</v>
      </c>
      <c r="AZ414" s="35" t="str">
        <f t="shared" si="165"/>
        <v/>
      </c>
      <c r="BA414" s="35" t="str">
        <f t="shared" si="166"/>
        <v>无</v>
      </c>
      <c r="BB414" s="35" t="str">
        <f t="shared" si="167"/>
        <v/>
      </c>
      <c r="BC414" s="35" t="str">
        <f t="shared" si="168"/>
        <v/>
      </c>
      <c r="BD414" s="35" t="str">
        <f t="shared" si="169"/>
        <v>无</v>
      </c>
      <c r="BE414" s="35" t="str">
        <f>IFERROR(LOOKUP(1,-FIND({"创始会员","国际领袖课程","国内领袖课程","1期秒杀","游学免费读","买三送二","2折秒杀"},AB414),{"创始会员","国际领袖课程","国内领袖课程","1期秒杀","游学免费读","买三送二","2折秒杀"}),"")</f>
        <v/>
      </c>
      <c r="BH414" s="27">
        <v>42552</v>
      </c>
    </row>
    <row r="415" spans="1:60" ht="15" customHeight="1">
      <c r="A415" s="31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08"/>
      <c r="M415" s="208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35" t="str">
        <f t="shared" si="146"/>
        <v/>
      </c>
      <c r="AD415" s="36">
        <f t="shared" si="147"/>
        <v>0</v>
      </c>
      <c r="AE415" s="35" t="str">
        <f t="shared" si="148"/>
        <v/>
      </c>
      <c r="AF415" s="24"/>
      <c r="AG415" s="40">
        <f t="shared" si="149"/>
        <v>0</v>
      </c>
      <c r="AH415" s="36">
        <f t="shared" si="150"/>
        <v>0</v>
      </c>
      <c r="AI415" s="36">
        <f t="shared" si="151"/>
        <v>0</v>
      </c>
      <c r="AJ415" s="35" t="str">
        <f t="shared" si="152"/>
        <v/>
      </c>
      <c r="AK415" s="35" t="str">
        <f t="shared" si="153"/>
        <v/>
      </c>
      <c r="AL415" s="35" t="str">
        <f t="shared" si="154"/>
        <v/>
      </c>
      <c r="AM415" s="35" t="str">
        <f t="shared" si="155"/>
        <v/>
      </c>
      <c r="AN415" s="35" t="str">
        <f t="shared" si="156"/>
        <v/>
      </c>
      <c r="AO415" s="35" t="str">
        <f t="shared" si="157"/>
        <v/>
      </c>
      <c r="AP415" s="35" t="str">
        <f>IF(AJ415="","",VLOOKUP(AN415,[1]Sheet11!E:F,2,0))</f>
        <v/>
      </c>
      <c r="AQ415" s="35" t="str">
        <f>IF(AO415="拼单会员","5年",IF(AJ415="","",VLOOKUP(AM415&amp;AP415,[1]Sheet11!$J$3:$K$17,2)))</f>
        <v/>
      </c>
      <c r="AR415" s="35" t="str">
        <f t="shared" si="158"/>
        <v/>
      </c>
      <c r="AS415" s="35" t="str">
        <f t="shared" si="159"/>
        <v/>
      </c>
      <c r="AT415" s="35" t="str">
        <f t="shared" si="160"/>
        <v/>
      </c>
      <c r="AU415" s="35" t="str">
        <f t="shared" si="161"/>
        <v/>
      </c>
      <c r="AV415" s="35" t="str">
        <f t="shared" si="162"/>
        <v/>
      </c>
      <c r="AW415" s="35" t="str">
        <f t="shared" si="163"/>
        <v/>
      </c>
      <c r="AX415" s="35" t="str">
        <f t="shared" si="164"/>
        <v/>
      </c>
      <c r="AY415" s="35" t="str">
        <f>IF(SUMIF('7-市场业绩'!F:F,AC415,'7-市场业绩'!I:I)&gt;0,"学习卡","老结算")</f>
        <v>老结算</v>
      </c>
      <c r="AZ415" s="35" t="str">
        <f t="shared" si="165"/>
        <v/>
      </c>
      <c r="BA415" s="35" t="str">
        <f t="shared" si="166"/>
        <v>无</v>
      </c>
      <c r="BB415" s="35" t="str">
        <f t="shared" si="167"/>
        <v/>
      </c>
      <c r="BC415" s="35" t="str">
        <f t="shared" si="168"/>
        <v/>
      </c>
      <c r="BD415" s="35" t="str">
        <f t="shared" si="169"/>
        <v>无</v>
      </c>
      <c r="BE415" s="35" t="str">
        <f>IFERROR(LOOKUP(1,-FIND({"创始会员","国际领袖课程","国内领袖课程","1期秒杀","游学免费读","买三送二","2折秒杀"},AB415),{"创始会员","国际领袖课程","国内领袖课程","1期秒杀","游学免费读","买三送二","2折秒杀"}),"")</f>
        <v/>
      </c>
      <c r="BH415" s="27">
        <v>42552</v>
      </c>
    </row>
    <row r="416" spans="1:60" ht="15" customHeight="1">
      <c r="A416" s="31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08"/>
      <c r="M416" s="208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35" t="str">
        <f t="shared" si="146"/>
        <v/>
      </c>
      <c r="AD416" s="36">
        <f t="shared" si="147"/>
        <v>0</v>
      </c>
      <c r="AE416" s="35" t="str">
        <f t="shared" si="148"/>
        <v/>
      </c>
      <c r="AF416" s="24"/>
      <c r="AG416" s="40">
        <f t="shared" si="149"/>
        <v>0</v>
      </c>
      <c r="AH416" s="36">
        <f t="shared" si="150"/>
        <v>0</v>
      </c>
      <c r="AI416" s="36">
        <f t="shared" si="151"/>
        <v>0</v>
      </c>
      <c r="AJ416" s="35" t="str">
        <f t="shared" si="152"/>
        <v/>
      </c>
      <c r="AK416" s="35" t="str">
        <f t="shared" si="153"/>
        <v/>
      </c>
      <c r="AL416" s="35" t="str">
        <f t="shared" si="154"/>
        <v/>
      </c>
      <c r="AM416" s="35" t="str">
        <f t="shared" si="155"/>
        <v/>
      </c>
      <c r="AN416" s="35" t="str">
        <f t="shared" si="156"/>
        <v/>
      </c>
      <c r="AO416" s="35" t="str">
        <f t="shared" si="157"/>
        <v/>
      </c>
      <c r="AP416" s="35" t="str">
        <f>IF(AJ416="","",VLOOKUP(AN416,[1]Sheet11!E:F,2,0))</f>
        <v/>
      </c>
      <c r="AQ416" s="35" t="str">
        <f>IF(AO416="拼单会员","5年",IF(AJ416="","",VLOOKUP(AM416&amp;AP416,[1]Sheet11!$J$3:$K$17,2)))</f>
        <v/>
      </c>
      <c r="AR416" s="35" t="str">
        <f t="shared" si="158"/>
        <v/>
      </c>
      <c r="AS416" s="35" t="str">
        <f t="shared" si="159"/>
        <v/>
      </c>
      <c r="AT416" s="35" t="str">
        <f t="shared" si="160"/>
        <v/>
      </c>
      <c r="AU416" s="35" t="str">
        <f t="shared" si="161"/>
        <v/>
      </c>
      <c r="AV416" s="35" t="str">
        <f t="shared" si="162"/>
        <v/>
      </c>
      <c r="AW416" s="35" t="str">
        <f t="shared" si="163"/>
        <v/>
      </c>
      <c r="AX416" s="35" t="str">
        <f t="shared" si="164"/>
        <v/>
      </c>
      <c r="AY416" s="35" t="str">
        <f>IF(SUMIF('7-市场业绩'!F:F,AC416,'7-市场业绩'!I:I)&gt;0,"学习卡","老结算")</f>
        <v>老结算</v>
      </c>
      <c r="AZ416" s="35" t="str">
        <f t="shared" si="165"/>
        <v/>
      </c>
      <c r="BA416" s="35" t="str">
        <f t="shared" si="166"/>
        <v>无</v>
      </c>
      <c r="BB416" s="35" t="str">
        <f t="shared" si="167"/>
        <v/>
      </c>
      <c r="BC416" s="35" t="str">
        <f t="shared" si="168"/>
        <v/>
      </c>
      <c r="BD416" s="35" t="str">
        <f t="shared" si="169"/>
        <v>无</v>
      </c>
      <c r="BE416" s="35" t="str">
        <f>IFERROR(LOOKUP(1,-FIND({"创始会员","国际领袖课程","国内领袖课程","1期秒杀","游学免费读","买三送二","2折秒杀"},AB416),{"创始会员","国际领袖课程","国内领袖课程","1期秒杀","游学免费读","买三送二","2折秒杀"}),"")</f>
        <v/>
      </c>
      <c r="BH416" s="27">
        <v>42552</v>
      </c>
    </row>
    <row r="417" spans="1:60" ht="15" customHeight="1">
      <c r="A417" s="31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08"/>
      <c r="M417" s="208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35" t="str">
        <f t="shared" si="146"/>
        <v/>
      </c>
      <c r="AD417" s="36">
        <f t="shared" si="147"/>
        <v>0</v>
      </c>
      <c r="AE417" s="35" t="str">
        <f t="shared" si="148"/>
        <v/>
      </c>
      <c r="AF417" s="24"/>
      <c r="AG417" s="40">
        <f t="shared" si="149"/>
        <v>0</v>
      </c>
      <c r="AH417" s="36">
        <f t="shared" si="150"/>
        <v>0</v>
      </c>
      <c r="AI417" s="36">
        <f t="shared" si="151"/>
        <v>0</v>
      </c>
      <c r="AJ417" s="35" t="str">
        <f t="shared" si="152"/>
        <v/>
      </c>
      <c r="AK417" s="35" t="str">
        <f t="shared" si="153"/>
        <v/>
      </c>
      <c r="AL417" s="35" t="str">
        <f t="shared" si="154"/>
        <v/>
      </c>
      <c r="AM417" s="35" t="str">
        <f t="shared" si="155"/>
        <v/>
      </c>
      <c r="AN417" s="35" t="str">
        <f t="shared" si="156"/>
        <v/>
      </c>
      <c r="AO417" s="35" t="str">
        <f t="shared" si="157"/>
        <v/>
      </c>
      <c r="AP417" s="35" t="str">
        <f>IF(AJ417="","",VLOOKUP(AN417,[1]Sheet11!E:F,2,0))</f>
        <v/>
      </c>
      <c r="AQ417" s="35" t="str">
        <f>IF(AO417="拼单会员","5年",IF(AJ417="","",VLOOKUP(AM417&amp;AP417,[1]Sheet11!$J$3:$K$17,2)))</f>
        <v/>
      </c>
      <c r="AR417" s="35" t="str">
        <f t="shared" si="158"/>
        <v/>
      </c>
      <c r="AS417" s="35" t="str">
        <f t="shared" si="159"/>
        <v/>
      </c>
      <c r="AT417" s="35" t="str">
        <f t="shared" si="160"/>
        <v/>
      </c>
      <c r="AU417" s="35" t="str">
        <f t="shared" si="161"/>
        <v/>
      </c>
      <c r="AV417" s="35" t="str">
        <f t="shared" si="162"/>
        <v/>
      </c>
      <c r="AW417" s="35" t="str">
        <f t="shared" si="163"/>
        <v/>
      </c>
      <c r="AX417" s="35" t="str">
        <f t="shared" si="164"/>
        <v/>
      </c>
      <c r="AY417" s="35" t="str">
        <f>IF(SUMIF('7-市场业绩'!F:F,AC417,'7-市场业绩'!I:I)&gt;0,"学习卡","老结算")</f>
        <v>老结算</v>
      </c>
      <c r="AZ417" s="35" t="str">
        <f t="shared" si="165"/>
        <v/>
      </c>
      <c r="BA417" s="35" t="str">
        <f t="shared" si="166"/>
        <v>无</v>
      </c>
      <c r="BB417" s="35" t="str">
        <f t="shared" si="167"/>
        <v/>
      </c>
      <c r="BC417" s="35" t="str">
        <f t="shared" si="168"/>
        <v/>
      </c>
      <c r="BD417" s="35" t="str">
        <f t="shared" si="169"/>
        <v>无</v>
      </c>
      <c r="BE417" s="35" t="str">
        <f>IFERROR(LOOKUP(1,-FIND({"创始会员","国际领袖课程","国内领袖课程","1期秒杀","游学免费读","买三送二","2折秒杀"},AB417),{"创始会员","国际领袖课程","国内领袖课程","1期秒杀","游学免费读","买三送二","2折秒杀"}),"")</f>
        <v/>
      </c>
      <c r="BH417" s="27">
        <v>42552</v>
      </c>
    </row>
    <row r="418" spans="1:60" ht="15" customHeight="1">
      <c r="A418" s="31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08"/>
      <c r="M418" s="208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35" t="str">
        <f t="shared" si="146"/>
        <v/>
      </c>
      <c r="AD418" s="36">
        <f t="shared" si="147"/>
        <v>0</v>
      </c>
      <c r="AE418" s="35" t="str">
        <f t="shared" si="148"/>
        <v/>
      </c>
      <c r="AF418" s="24"/>
      <c r="AG418" s="40">
        <f t="shared" si="149"/>
        <v>0</v>
      </c>
      <c r="AH418" s="36">
        <f t="shared" si="150"/>
        <v>0</v>
      </c>
      <c r="AI418" s="36">
        <f t="shared" si="151"/>
        <v>0</v>
      </c>
      <c r="AJ418" s="35" t="str">
        <f t="shared" si="152"/>
        <v/>
      </c>
      <c r="AK418" s="35" t="str">
        <f t="shared" si="153"/>
        <v/>
      </c>
      <c r="AL418" s="35" t="str">
        <f t="shared" si="154"/>
        <v/>
      </c>
      <c r="AM418" s="35" t="str">
        <f t="shared" si="155"/>
        <v/>
      </c>
      <c r="AN418" s="35" t="str">
        <f t="shared" si="156"/>
        <v/>
      </c>
      <c r="AO418" s="35" t="str">
        <f t="shared" si="157"/>
        <v/>
      </c>
      <c r="AP418" s="35" t="str">
        <f>IF(AJ418="","",VLOOKUP(AN418,[1]Sheet11!E:F,2,0))</f>
        <v/>
      </c>
      <c r="AQ418" s="35" t="str">
        <f>IF(AO418="拼单会员","5年",IF(AJ418="","",VLOOKUP(AM418&amp;AP418,[1]Sheet11!$J$3:$K$17,2)))</f>
        <v/>
      </c>
      <c r="AR418" s="35" t="str">
        <f t="shared" si="158"/>
        <v/>
      </c>
      <c r="AS418" s="35" t="str">
        <f t="shared" si="159"/>
        <v/>
      </c>
      <c r="AT418" s="35" t="str">
        <f t="shared" si="160"/>
        <v/>
      </c>
      <c r="AU418" s="35" t="str">
        <f t="shared" si="161"/>
        <v/>
      </c>
      <c r="AV418" s="35" t="str">
        <f t="shared" si="162"/>
        <v/>
      </c>
      <c r="AW418" s="35" t="str">
        <f t="shared" si="163"/>
        <v/>
      </c>
      <c r="AX418" s="35" t="str">
        <f t="shared" si="164"/>
        <v/>
      </c>
      <c r="AY418" s="35" t="str">
        <f>IF(SUMIF('7-市场业绩'!F:F,AC418,'7-市场业绩'!I:I)&gt;0,"学习卡","老结算")</f>
        <v>老结算</v>
      </c>
      <c r="AZ418" s="35" t="str">
        <f t="shared" si="165"/>
        <v/>
      </c>
      <c r="BA418" s="35" t="str">
        <f t="shared" si="166"/>
        <v>无</v>
      </c>
      <c r="BB418" s="35" t="str">
        <f t="shared" si="167"/>
        <v/>
      </c>
      <c r="BC418" s="35" t="str">
        <f t="shared" si="168"/>
        <v/>
      </c>
      <c r="BD418" s="35" t="str">
        <f t="shared" si="169"/>
        <v>无</v>
      </c>
      <c r="BE418" s="35" t="str">
        <f>IFERROR(LOOKUP(1,-FIND({"创始会员","国际领袖课程","国内领袖课程","1期秒杀","游学免费读","买三送二","2折秒杀"},AB418),{"创始会员","国际领袖课程","国内领袖课程","1期秒杀","游学免费读","买三送二","2折秒杀"}),"")</f>
        <v/>
      </c>
      <c r="BH418" s="27">
        <v>42552</v>
      </c>
    </row>
    <row r="419" spans="1:60" ht="15" customHeight="1">
      <c r="A419" s="31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08"/>
      <c r="M419" s="208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35" t="str">
        <f t="shared" si="146"/>
        <v/>
      </c>
      <c r="AD419" s="36">
        <f t="shared" si="147"/>
        <v>0</v>
      </c>
      <c r="AE419" s="35" t="str">
        <f t="shared" si="148"/>
        <v/>
      </c>
      <c r="AF419" s="24"/>
      <c r="AG419" s="40">
        <f t="shared" si="149"/>
        <v>0</v>
      </c>
      <c r="AH419" s="36">
        <f t="shared" si="150"/>
        <v>0</v>
      </c>
      <c r="AI419" s="36">
        <f t="shared" si="151"/>
        <v>0</v>
      </c>
      <c r="AJ419" s="35" t="str">
        <f t="shared" si="152"/>
        <v/>
      </c>
      <c r="AK419" s="35" t="str">
        <f t="shared" si="153"/>
        <v/>
      </c>
      <c r="AL419" s="35" t="str">
        <f t="shared" si="154"/>
        <v/>
      </c>
      <c r="AM419" s="35" t="str">
        <f t="shared" si="155"/>
        <v/>
      </c>
      <c r="AN419" s="35" t="str">
        <f t="shared" si="156"/>
        <v/>
      </c>
      <c r="AO419" s="35" t="str">
        <f t="shared" si="157"/>
        <v/>
      </c>
      <c r="AP419" s="35" t="str">
        <f>IF(AJ419="","",VLOOKUP(AN419,[1]Sheet11!E:F,2,0))</f>
        <v/>
      </c>
      <c r="AQ419" s="35" t="str">
        <f>IF(AO419="拼单会员","5年",IF(AJ419="","",VLOOKUP(AM419&amp;AP419,[1]Sheet11!$J$3:$K$17,2)))</f>
        <v/>
      </c>
      <c r="AR419" s="35" t="str">
        <f t="shared" si="158"/>
        <v/>
      </c>
      <c r="AS419" s="35" t="str">
        <f t="shared" si="159"/>
        <v/>
      </c>
      <c r="AT419" s="35" t="str">
        <f t="shared" si="160"/>
        <v/>
      </c>
      <c r="AU419" s="35" t="str">
        <f t="shared" si="161"/>
        <v/>
      </c>
      <c r="AV419" s="35" t="str">
        <f t="shared" si="162"/>
        <v/>
      </c>
      <c r="AW419" s="35" t="str">
        <f t="shared" si="163"/>
        <v/>
      </c>
      <c r="AX419" s="35" t="str">
        <f t="shared" si="164"/>
        <v/>
      </c>
      <c r="AY419" s="35" t="str">
        <f>IF(SUMIF('7-市场业绩'!F:F,AC419,'7-市场业绩'!I:I)&gt;0,"学习卡","老结算")</f>
        <v>老结算</v>
      </c>
      <c r="AZ419" s="35" t="str">
        <f t="shared" si="165"/>
        <v/>
      </c>
      <c r="BA419" s="35" t="str">
        <f t="shared" si="166"/>
        <v>无</v>
      </c>
      <c r="BB419" s="35" t="str">
        <f t="shared" si="167"/>
        <v/>
      </c>
      <c r="BC419" s="35" t="str">
        <f t="shared" si="168"/>
        <v/>
      </c>
      <c r="BD419" s="35" t="str">
        <f t="shared" si="169"/>
        <v>无</v>
      </c>
      <c r="BE419" s="35" t="str">
        <f>IFERROR(LOOKUP(1,-FIND({"创始会员","国际领袖课程","国内领袖课程","1期秒杀","游学免费读","买三送二","2折秒杀"},AB419),{"创始会员","国际领袖课程","国内领袖课程","1期秒杀","游学免费读","买三送二","2折秒杀"}),"")</f>
        <v/>
      </c>
      <c r="BH419" s="27">
        <v>42552</v>
      </c>
    </row>
    <row r="420" spans="1:60" ht="15" customHeight="1">
      <c r="A420" s="31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08"/>
      <c r="M420" s="208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35" t="str">
        <f t="shared" si="146"/>
        <v/>
      </c>
      <c r="AD420" s="36">
        <f t="shared" si="147"/>
        <v>0</v>
      </c>
      <c r="AE420" s="35" t="str">
        <f t="shared" si="148"/>
        <v/>
      </c>
      <c r="AF420" s="24"/>
      <c r="AG420" s="40">
        <f t="shared" si="149"/>
        <v>0</v>
      </c>
      <c r="AH420" s="36">
        <f t="shared" si="150"/>
        <v>0</v>
      </c>
      <c r="AI420" s="36">
        <f t="shared" si="151"/>
        <v>0</v>
      </c>
      <c r="AJ420" s="35" t="str">
        <f t="shared" si="152"/>
        <v/>
      </c>
      <c r="AK420" s="35" t="str">
        <f t="shared" si="153"/>
        <v/>
      </c>
      <c r="AL420" s="35" t="str">
        <f t="shared" si="154"/>
        <v/>
      </c>
      <c r="AM420" s="35" t="str">
        <f t="shared" si="155"/>
        <v/>
      </c>
      <c r="AN420" s="35" t="str">
        <f t="shared" si="156"/>
        <v/>
      </c>
      <c r="AO420" s="35" t="str">
        <f t="shared" si="157"/>
        <v/>
      </c>
      <c r="AP420" s="35" t="str">
        <f>IF(AJ420="","",VLOOKUP(AN420,[1]Sheet11!E:F,2,0))</f>
        <v/>
      </c>
      <c r="AQ420" s="35" t="str">
        <f>IF(AO420="拼单会员","5年",IF(AJ420="","",VLOOKUP(AM420&amp;AP420,[1]Sheet11!$J$3:$K$17,2)))</f>
        <v/>
      </c>
      <c r="AR420" s="35" t="str">
        <f t="shared" si="158"/>
        <v/>
      </c>
      <c r="AS420" s="35" t="str">
        <f t="shared" si="159"/>
        <v/>
      </c>
      <c r="AT420" s="35" t="str">
        <f t="shared" si="160"/>
        <v/>
      </c>
      <c r="AU420" s="35" t="str">
        <f t="shared" si="161"/>
        <v/>
      </c>
      <c r="AV420" s="35" t="str">
        <f t="shared" si="162"/>
        <v/>
      </c>
      <c r="AW420" s="35" t="str">
        <f t="shared" si="163"/>
        <v/>
      </c>
      <c r="AX420" s="35" t="str">
        <f t="shared" si="164"/>
        <v/>
      </c>
      <c r="AY420" s="35" t="str">
        <f>IF(SUMIF('7-市场业绩'!F:F,AC420,'7-市场业绩'!I:I)&gt;0,"学习卡","老结算")</f>
        <v>老结算</v>
      </c>
      <c r="AZ420" s="35" t="str">
        <f t="shared" si="165"/>
        <v/>
      </c>
      <c r="BA420" s="35" t="str">
        <f t="shared" si="166"/>
        <v>无</v>
      </c>
      <c r="BB420" s="35" t="str">
        <f t="shared" si="167"/>
        <v/>
      </c>
      <c r="BC420" s="35" t="str">
        <f t="shared" si="168"/>
        <v/>
      </c>
      <c r="BD420" s="35" t="str">
        <f t="shared" si="169"/>
        <v>无</v>
      </c>
      <c r="BE420" s="35" t="str">
        <f>IFERROR(LOOKUP(1,-FIND({"创始会员","国际领袖课程","国内领袖课程","1期秒杀","游学免费读","买三送二","2折秒杀"},AB420),{"创始会员","国际领袖课程","国内领袖课程","1期秒杀","游学免费读","买三送二","2折秒杀"}),"")</f>
        <v/>
      </c>
      <c r="BH420" s="27">
        <v>42552</v>
      </c>
    </row>
    <row r="421" spans="1:60" ht="15" customHeight="1">
      <c r="A421" s="31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08"/>
      <c r="M421" s="208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35" t="str">
        <f t="shared" si="146"/>
        <v/>
      </c>
      <c r="AD421" s="36">
        <f t="shared" si="147"/>
        <v>0</v>
      </c>
      <c r="AE421" s="35" t="str">
        <f t="shared" si="148"/>
        <v/>
      </c>
      <c r="AF421" s="24"/>
      <c r="AG421" s="40">
        <f t="shared" si="149"/>
        <v>0</v>
      </c>
      <c r="AH421" s="36">
        <f t="shared" si="150"/>
        <v>0</v>
      </c>
      <c r="AI421" s="36">
        <f t="shared" si="151"/>
        <v>0</v>
      </c>
      <c r="AJ421" s="35" t="str">
        <f t="shared" si="152"/>
        <v/>
      </c>
      <c r="AK421" s="35" t="str">
        <f t="shared" si="153"/>
        <v/>
      </c>
      <c r="AL421" s="35" t="str">
        <f t="shared" si="154"/>
        <v/>
      </c>
      <c r="AM421" s="35" t="str">
        <f t="shared" si="155"/>
        <v/>
      </c>
      <c r="AN421" s="35" t="str">
        <f t="shared" si="156"/>
        <v/>
      </c>
      <c r="AO421" s="35" t="str">
        <f t="shared" si="157"/>
        <v/>
      </c>
      <c r="AP421" s="35" t="str">
        <f>IF(AJ421="","",VLOOKUP(AN421,[1]Sheet11!E:F,2,0))</f>
        <v/>
      </c>
      <c r="AQ421" s="35" t="str">
        <f>IF(AO421="拼单会员","5年",IF(AJ421="","",VLOOKUP(AM421&amp;AP421,[1]Sheet11!$J$3:$K$17,2)))</f>
        <v/>
      </c>
      <c r="AR421" s="35" t="str">
        <f t="shared" si="158"/>
        <v/>
      </c>
      <c r="AS421" s="35" t="str">
        <f t="shared" si="159"/>
        <v/>
      </c>
      <c r="AT421" s="35" t="str">
        <f t="shared" si="160"/>
        <v/>
      </c>
      <c r="AU421" s="35" t="str">
        <f t="shared" si="161"/>
        <v/>
      </c>
      <c r="AV421" s="35" t="str">
        <f t="shared" si="162"/>
        <v/>
      </c>
      <c r="AW421" s="35" t="str">
        <f t="shared" si="163"/>
        <v/>
      </c>
      <c r="AX421" s="35" t="str">
        <f t="shared" si="164"/>
        <v/>
      </c>
      <c r="AY421" s="35" t="str">
        <f>IF(SUMIF('7-市场业绩'!F:F,AC421,'7-市场业绩'!I:I)&gt;0,"学习卡","老结算")</f>
        <v>老结算</v>
      </c>
      <c r="AZ421" s="35" t="str">
        <f t="shared" si="165"/>
        <v/>
      </c>
      <c r="BA421" s="35" t="str">
        <f t="shared" si="166"/>
        <v>无</v>
      </c>
      <c r="BB421" s="35" t="str">
        <f t="shared" si="167"/>
        <v/>
      </c>
      <c r="BC421" s="35" t="str">
        <f t="shared" si="168"/>
        <v/>
      </c>
      <c r="BD421" s="35" t="str">
        <f t="shared" si="169"/>
        <v>无</v>
      </c>
      <c r="BE421" s="35" t="str">
        <f>IFERROR(LOOKUP(1,-FIND({"创始会员","国际领袖课程","国内领袖课程","1期秒杀","游学免费读","买三送二","2折秒杀"},AB421),{"创始会员","国际领袖课程","国内领袖课程","1期秒杀","游学免费读","买三送二","2折秒杀"}),"")</f>
        <v/>
      </c>
      <c r="BH421" s="27">
        <v>42552</v>
      </c>
    </row>
    <row r="422" spans="1:60" ht="15" customHeight="1">
      <c r="A422" s="31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08"/>
      <c r="M422" s="208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35" t="str">
        <f t="shared" si="146"/>
        <v/>
      </c>
      <c r="AD422" s="36">
        <f t="shared" si="147"/>
        <v>0</v>
      </c>
      <c r="AE422" s="35" t="str">
        <f t="shared" si="148"/>
        <v/>
      </c>
      <c r="AF422" s="24"/>
      <c r="AG422" s="40">
        <f t="shared" si="149"/>
        <v>0</v>
      </c>
      <c r="AH422" s="36">
        <f t="shared" si="150"/>
        <v>0</v>
      </c>
      <c r="AI422" s="36">
        <f t="shared" si="151"/>
        <v>0</v>
      </c>
      <c r="AJ422" s="35" t="str">
        <f t="shared" si="152"/>
        <v/>
      </c>
      <c r="AK422" s="35" t="str">
        <f t="shared" si="153"/>
        <v/>
      </c>
      <c r="AL422" s="35" t="str">
        <f t="shared" si="154"/>
        <v/>
      </c>
      <c r="AM422" s="35" t="str">
        <f t="shared" si="155"/>
        <v/>
      </c>
      <c r="AN422" s="35" t="str">
        <f t="shared" si="156"/>
        <v/>
      </c>
      <c r="AO422" s="35" t="str">
        <f t="shared" si="157"/>
        <v/>
      </c>
      <c r="AP422" s="35" t="str">
        <f>IF(AJ422="","",VLOOKUP(AN422,[1]Sheet11!E:F,2,0))</f>
        <v/>
      </c>
      <c r="AQ422" s="35" t="str">
        <f>IF(AO422="拼单会员","5年",IF(AJ422="","",VLOOKUP(AM422&amp;AP422,[1]Sheet11!$J$3:$K$17,2)))</f>
        <v/>
      </c>
      <c r="AR422" s="35" t="str">
        <f t="shared" si="158"/>
        <v/>
      </c>
      <c r="AS422" s="35" t="str">
        <f t="shared" si="159"/>
        <v/>
      </c>
      <c r="AT422" s="35" t="str">
        <f t="shared" si="160"/>
        <v/>
      </c>
      <c r="AU422" s="35" t="str">
        <f t="shared" si="161"/>
        <v/>
      </c>
      <c r="AV422" s="35" t="str">
        <f t="shared" si="162"/>
        <v/>
      </c>
      <c r="AW422" s="35" t="str">
        <f t="shared" si="163"/>
        <v/>
      </c>
      <c r="AX422" s="35" t="str">
        <f t="shared" si="164"/>
        <v/>
      </c>
      <c r="AY422" s="35" t="str">
        <f>IF(SUMIF('7-市场业绩'!F:F,AC422,'7-市场业绩'!I:I)&gt;0,"学习卡","老结算")</f>
        <v>老结算</v>
      </c>
      <c r="AZ422" s="35" t="str">
        <f t="shared" si="165"/>
        <v/>
      </c>
      <c r="BA422" s="35" t="str">
        <f t="shared" si="166"/>
        <v>无</v>
      </c>
      <c r="BB422" s="35" t="str">
        <f t="shared" si="167"/>
        <v/>
      </c>
      <c r="BC422" s="35" t="str">
        <f t="shared" si="168"/>
        <v/>
      </c>
      <c r="BD422" s="35" t="str">
        <f t="shared" si="169"/>
        <v>无</v>
      </c>
      <c r="BE422" s="35" t="str">
        <f>IFERROR(LOOKUP(1,-FIND({"创始会员","国际领袖课程","国内领袖课程","1期秒杀","游学免费读","买三送二","2折秒杀"},AB422),{"创始会员","国际领袖课程","国内领袖课程","1期秒杀","游学免费读","买三送二","2折秒杀"}),"")</f>
        <v/>
      </c>
      <c r="BH422" s="27">
        <v>42552</v>
      </c>
    </row>
    <row r="423" spans="1:60" ht="15" customHeight="1">
      <c r="A423" s="31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08"/>
      <c r="M423" s="208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35" t="str">
        <f t="shared" si="146"/>
        <v/>
      </c>
      <c r="AD423" s="36">
        <f t="shared" si="147"/>
        <v>0</v>
      </c>
      <c r="AE423" s="35" t="str">
        <f t="shared" si="148"/>
        <v/>
      </c>
      <c r="AF423" s="24"/>
      <c r="AG423" s="40">
        <f t="shared" si="149"/>
        <v>0</v>
      </c>
      <c r="AH423" s="36">
        <f t="shared" si="150"/>
        <v>0</v>
      </c>
      <c r="AI423" s="36">
        <f t="shared" si="151"/>
        <v>0</v>
      </c>
      <c r="AJ423" s="35" t="str">
        <f t="shared" si="152"/>
        <v/>
      </c>
      <c r="AK423" s="35" t="str">
        <f t="shared" si="153"/>
        <v/>
      </c>
      <c r="AL423" s="35" t="str">
        <f t="shared" si="154"/>
        <v/>
      </c>
      <c r="AM423" s="35" t="str">
        <f t="shared" si="155"/>
        <v/>
      </c>
      <c r="AN423" s="35" t="str">
        <f t="shared" si="156"/>
        <v/>
      </c>
      <c r="AO423" s="35" t="str">
        <f t="shared" si="157"/>
        <v/>
      </c>
      <c r="AP423" s="35" t="str">
        <f>IF(AJ423="","",VLOOKUP(AN423,[1]Sheet11!E:F,2,0))</f>
        <v/>
      </c>
      <c r="AQ423" s="35" t="str">
        <f>IF(AO423="拼单会员","5年",IF(AJ423="","",VLOOKUP(AM423&amp;AP423,[1]Sheet11!$J$3:$K$17,2)))</f>
        <v/>
      </c>
      <c r="AR423" s="35" t="str">
        <f t="shared" si="158"/>
        <v/>
      </c>
      <c r="AS423" s="35" t="str">
        <f t="shared" si="159"/>
        <v/>
      </c>
      <c r="AT423" s="35" t="str">
        <f t="shared" si="160"/>
        <v/>
      </c>
      <c r="AU423" s="35" t="str">
        <f t="shared" si="161"/>
        <v/>
      </c>
      <c r="AV423" s="35" t="str">
        <f t="shared" si="162"/>
        <v/>
      </c>
      <c r="AW423" s="35" t="str">
        <f t="shared" si="163"/>
        <v/>
      </c>
      <c r="AX423" s="35" t="str">
        <f t="shared" si="164"/>
        <v/>
      </c>
      <c r="AY423" s="35" t="str">
        <f>IF(SUMIF('7-市场业绩'!F:F,AC423,'7-市场业绩'!I:I)&gt;0,"学习卡","老结算")</f>
        <v>老结算</v>
      </c>
      <c r="AZ423" s="35" t="str">
        <f t="shared" si="165"/>
        <v/>
      </c>
      <c r="BA423" s="35" t="str">
        <f t="shared" si="166"/>
        <v>无</v>
      </c>
      <c r="BB423" s="35" t="str">
        <f t="shared" si="167"/>
        <v/>
      </c>
      <c r="BC423" s="35" t="str">
        <f t="shared" si="168"/>
        <v/>
      </c>
      <c r="BD423" s="35" t="str">
        <f t="shared" si="169"/>
        <v>无</v>
      </c>
      <c r="BE423" s="35" t="str">
        <f>IFERROR(LOOKUP(1,-FIND({"创始会员","国际领袖课程","国内领袖课程","1期秒杀","游学免费读","买三送二","2折秒杀"},AB423),{"创始会员","国际领袖课程","国内领袖课程","1期秒杀","游学免费读","买三送二","2折秒杀"}),"")</f>
        <v/>
      </c>
      <c r="BH423" s="27">
        <v>42552</v>
      </c>
    </row>
    <row r="424" spans="1:60" ht="15" customHeight="1">
      <c r="A424" s="31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08"/>
      <c r="M424" s="208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35" t="str">
        <f t="shared" si="146"/>
        <v/>
      </c>
      <c r="AD424" s="36">
        <f t="shared" si="147"/>
        <v>0</v>
      </c>
      <c r="AE424" s="35" t="str">
        <f t="shared" si="148"/>
        <v/>
      </c>
      <c r="AF424" s="24"/>
      <c r="AG424" s="40">
        <f t="shared" si="149"/>
        <v>0</v>
      </c>
      <c r="AH424" s="36">
        <f t="shared" si="150"/>
        <v>0</v>
      </c>
      <c r="AI424" s="36">
        <f t="shared" si="151"/>
        <v>0</v>
      </c>
      <c r="AJ424" s="35" t="str">
        <f t="shared" si="152"/>
        <v/>
      </c>
      <c r="AK424" s="35" t="str">
        <f t="shared" si="153"/>
        <v/>
      </c>
      <c r="AL424" s="35" t="str">
        <f t="shared" si="154"/>
        <v/>
      </c>
      <c r="AM424" s="35" t="str">
        <f t="shared" si="155"/>
        <v/>
      </c>
      <c r="AN424" s="35" t="str">
        <f t="shared" si="156"/>
        <v/>
      </c>
      <c r="AO424" s="35" t="str">
        <f t="shared" si="157"/>
        <v/>
      </c>
      <c r="AP424" s="35" t="str">
        <f>IF(AJ424="","",VLOOKUP(AN424,[1]Sheet11!E:F,2,0))</f>
        <v/>
      </c>
      <c r="AQ424" s="35" t="str">
        <f>IF(AO424="拼单会员","5年",IF(AJ424="","",VLOOKUP(AM424&amp;AP424,[1]Sheet11!$J$3:$K$17,2)))</f>
        <v/>
      </c>
      <c r="AR424" s="35" t="str">
        <f t="shared" si="158"/>
        <v/>
      </c>
      <c r="AS424" s="35" t="str">
        <f t="shared" si="159"/>
        <v/>
      </c>
      <c r="AT424" s="35" t="str">
        <f t="shared" si="160"/>
        <v/>
      </c>
      <c r="AU424" s="35" t="str">
        <f t="shared" si="161"/>
        <v/>
      </c>
      <c r="AV424" s="35" t="str">
        <f t="shared" si="162"/>
        <v/>
      </c>
      <c r="AW424" s="35" t="str">
        <f t="shared" si="163"/>
        <v/>
      </c>
      <c r="AX424" s="35" t="str">
        <f t="shared" si="164"/>
        <v/>
      </c>
      <c r="AY424" s="35" t="str">
        <f>IF(SUMIF('7-市场业绩'!F:F,AC424,'7-市场业绩'!I:I)&gt;0,"学习卡","老结算")</f>
        <v>老结算</v>
      </c>
      <c r="AZ424" s="35" t="str">
        <f t="shared" si="165"/>
        <v/>
      </c>
      <c r="BA424" s="35" t="str">
        <f t="shared" si="166"/>
        <v>无</v>
      </c>
      <c r="BB424" s="35" t="str">
        <f t="shared" si="167"/>
        <v/>
      </c>
      <c r="BC424" s="35" t="str">
        <f t="shared" si="168"/>
        <v/>
      </c>
      <c r="BD424" s="35" t="str">
        <f t="shared" si="169"/>
        <v>无</v>
      </c>
      <c r="BE424" s="35" t="str">
        <f>IFERROR(LOOKUP(1,-FIND({"创始会员","国际领袖课程","国内领袖课程","1期秒杀","游学免费读","买三送二","2折秒杀"},AB424),{"创始会员","国际领袖课程","国内领袖课程","1期秒杀","游学免费读","买三送二","2折秒杀"}),"")</f>
        <v/>
      </c>
      <c r="BH424" s="27">
        <v>42552</v>
      </c>
    </row>
    <row r="425" spans="1:60" ht="15" customHeight="1">
      <c r="A425" s="31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08"/>
      <c r="M425" s="208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35" t="str">
        <f t="shared" si="146"/>
        <v/>
      </c>
      <c r="AD425" s="36">
        <f t="shared" si="147"/>
        <v>0</v>
      </c>
      <c r="AE425" s="35" t="str">
        <f t="shared" si="148"/>
        <v/>
      </c>
      <c r="AF425" s="24"/>
      <c r="AG425" s="40">
        <f t="shared" si="149"/>
        <v>0</v>
      </c>
      <c r="AH425" s="36">
        <f t="shared" si="150"/>
        <v>0</v>
      </c>
      <c r="AI425" s="36">
        <f t="shared" si="151"/>
        <v>0</v>
      </c>
      <c r="AJ425" s="35" t="str">
        <f t="shared" si="152"/>
        <v/>
      </c>
      <c r="AK425" s="35" t="str">
        <f t="shared" si="153"/>
        <v/>
      </c>
      <c r="AL425" s="35" t="str">
        <f t="shared" si="154"/>
        <v/>
      </c>
      <c r="AM425" s="35" t="str">
        <f t="shared" si="155"/>
        <v/>
      </c>
      <c r="AN425" s="35" t="str">
        <f t="shared" si="156"/>
        <v/>
      </c>
      <c r="AO425" s="35" t="str">
        <f t="shared" si="157"/>
        <v/>
      </c>
      <c r="AP425" s="35" t="str">
        <f>IF(AJ425="","",VLOOKUP(AN425,[1]Sheet11!E:F,2,0))</f>
        <v/>
      </c>
      <c r="AQ425" s="35" t="str">
        <f>IF(AO425="拼单会员","5年",IF(AJ425="","",VLOOKUP(AM425&amp;AP425,[1]Sheet11!$J$3:$K$17,2)))</f>
        <v/>
      </c>
      <c r="AR425" s="35" t="str">
        <f t="shared" si="158"/>
        <v/>
      </c>
      <c r="AS425" s="35" t="str">
        <f t="shared" si="159"/>
        <v/>
      </c>
      <c r="AT425" s="35" t="str">
        <f t="shared" si="160"/>
        <v/>
      </c>
      <c r="AU425" s="35" t="str">
        <f t="shared" si="161"/>
        <v/>
      </c>
      <c r="AV425" s="35" t="str">
        <f t="shared" si="162"/>
        <v/>
      </c>
      <c r="AW425" s="35" t="str">
        <f t="shared" si="163"/>
        <v/>
      </c>
      <c r="AX425" s="35" t="str">
        <f t="shared" si="164"/>
        <v/>
      </c>
      <c r="AY425" s="35" t="str">
        <f>IF(SUMIF('7-市场业绩'!F:F,AC425,'7-市场业绩'!I:I)&gt;0,"学习卡","老结算")</f>
        <v>老结算</v>
      </c>
      <c r="AZ425" s="35" t="str">
        <f t="shared" si="165"/>
        <v/>
      </c>
      <c r="BA425" s="35" t="str">
        <f t="shared" si="166"/>
        <v>无</v>
      </c>
      <c r="BB425" s="35" t="str">
        <f t="shared" si="167"/>
        <v/>
      </c>
      <c r="BC425" s="35" t="str">
        <f t="shared" si="168"/>
        <v/>
      </c>
      <c r="BD425" s="35" t="str">
        <f t="shared" si="169"/>
        <v>无</v>
      </c>
      <c r="BE425" s="35" t="str">
        <f>IFERROR(LOOKUP(1,-FIND({"创始会员","国际领袖课程","国内领袖课程","1期秒杀","游学免费读","买三送二","2折秒杀"},AB425),{"创始会员","国际领袖课程","国内领袖课程","1期秒杀","游学免费读","买三送二","2折秒杀"}),"")</f>
        <v/>
      </c>
      <c r="BH425" s="27">
        <v>42552</v>
      </c>
    </row>
    <row r="426" spans="1:60" ht="15" customHeight="1">
      <c r="A426" s="31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08"/>
      <c r="M426" s="208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35" t="str">
        <f t="shared" si="146"/>
        <v/>
      </c>
      <c r="AD426" s="36">
        <f t="shared" si="147"/>
        <v>0</v>
      </c>
      <c r="AE426" s="35" t="str">
        <f t="shared" si="148"/>
        <v/>
      </c>
      <c r="AF426" s="24"/>
      <c r="AG426" s="40">
        <f t="shared" si="149"/>
        <v>0</v>
      </c>
      <c r="AH426" s="36">
        <f t="shared" si="150"/>
        <v>0</v>
      </c>
      <c r="AI426" s="36">
        <f t="shared" si="151"/>
        <v>0</v>
      </c>
      <c r="AJ426" s="35" t="str">
        <f t="shared" si="152"/>
        <v/>
      </c>
      <c r="AK426" s="35" t="str">
        <f t="shared" si="153"/>
        <v/>
      </c>
      <c r="AL426" s="35" t="str">
        <f t="shared" si="154"/>
        <v/>
      </c>
      <c r="AM426" s="35" t="str">
        <f t="shared" si="155"/>
        <v/>
      </c>
      <c r="AN426" s="35" t="str">
        <f t="shared" si="156"/>
        <v/>
      </c>
      <c r="AO426" s="35" t="str">
        <f t="shared" si="157"/>
        <v/>
      </c>
      <c r="AP426" s="35" t="str">
        <f>IF(AJ426="","",VLOOKUP(AN426,[1]Sheet11!E:F,2,0))</f>
        <v/>
      </c>
      <c r="AQ426" s="35" t="str">
        <f>IF(AO426="拼单会员","5年",IF(AJ426="","",VLOOKUP(AM426&amp;AP426,[1]Sheet11!$J$3:$K$17,2)))</f>
        <v/>
      </c>
      <c r="AR426" s="35" t="str">
        <f t="shared" si="158"/>
        <v/>
      </c>
      <c r="AS426" s="35" t="str">
        <f t="shared" si="159"/>
        <v/>
      </c>
      <c r="AT426" s="35" t="str">
        <f t="shared" si="160"/>
        <v/>
      </c>
      <c r="AU426" s="35" t="str">
        <f t="shared" si="161"/>
        <v/>
      </c>
      <c r="AV426" s="35" t="str">
        <f t="shared" si="162"/>
        <v/>
      </c>
      <c r="AW426" s="35" t="str">
        <f t="shared" si="163"/>
        <v/>
      </c>
      <c r="AX426" s="35" t="str">
        <f t="shared" si="164"/>
        <v/>
      </c>
      <c r="AY426" s="35" t="str">
        <f>IF(SUMIF('7-市场业绩'!F:F,AC426,'7-市场业绩'!I:I)&gt;0,"学习卡","老结算")</f>
        <v>老结算</v>
      </c>
      <c r="AZ426" s="35" t="str">
        <f t="shared" si="165"/>
        <v/>
      </c>
      <c r="BA426" s="35" t="str">
        <f t="shared" si="166"/>
        <v>无</v>
      </c>
      <c r="BB426" s="35" t="str">
        <f t="shared" si="167"/>
        <v/>
      </c>
      <c r="BC426" s="35" t="str">
        <f t="shared" si="168"/>
        <v/>
      </c>
      <c r="BD426" s="35" t="str">
        <f t="shared" si="169"/>
        <v>无</v>
      </c>
      <c r="BE426" s="35" t="str">
        <f>IFERROR(LOOKUP(1,-FIND({"创始会员","国际领袖课程","国内领袖课程","1期秒杀","游学免费读","买三送二","2折秒杀"},AB426),{"创始会员","国际领袖课程","国内领袖课程","1期秒杀","游学免费读","买三送二","2折秒杀"}),"")</f>
        <v/>
      </c>
      <c r="BH426" s="27">
        <v>42552</v>
      </c>
    </row>
    <row r="427" spans="1:60" ht="15" customHeight="1">
      <c r="A427" s="31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08"/>
      <c r="M427" s="208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35" t="str">
        <f t="shared" si="146"/>
        <v/>
      </c>
      <c r="AD427" s="36">
        <f t="shared" si="147"/>
        <v>0</v>
      </c>
      <c r="AE427" s="35" t="str">
        <f t="shared" si="148"/>
        <v/>
      </c>
      <c r="AF427" s="24"/>
      <c r="AG427" s="40">
        <f t="shared" si="149"/>
        <v>0</v>
      </c>
      <c r="AH427" s="36">
        <f t="shared" si="150"/>
        <v>0</v>
      </c>
      <c r="AI427" s="36">
        <f t="shared" si="151"/>
        <v>0</v>
      </c>
      <c r="AJ427" s="35" t="str">
        <f t="shared" si="152"/>
        <v/>
      </c>
      <c r="AK427" s="35" t="str">
        <f t="shared" si="153"/>
        <v/>
      </c>
      <c r="AL427" s="35" t="str">
        <f t="shared" si="154"/>
        <v/>
      </c>
      <c r="AM427" s="35" t="str">
        <f t="shared" si="155"/>
        <v/>
      </c>
      <c r="AN427" s="35" t="str">
        <f t="shared" si="156"/>
        <v/>
      </c>
      <c r="AO427" s="35" t="str">
        <f t="shared" si="157"/>
        <v/>
      </c>
      <c r="AP427" s="35" t="str">
        <f>IF(AJ427="","",VLOOKUP(AN427,[1]Sheet11!E:F,2,0))</f>
        <v/>
      </c>
      <c r="AQ427" s="35" t="str">
        <f>IF(AO427="拼单会员","5年",IF(AJ427="","",VLOOKUP(AM427&amp;AP427,[1]Sheet11!$J$3:$K$17,2)))</f>
        <v/>
      </c>
      <c r="AR427" s="35" t="str">
        <f t="shared" si="158"/>
        <v/>
      </c>
      <c r="AS427" s="35" t="str">
        <f t="shared" si="159"/>
        <v/>
      </c>
      <c r="AT427" s="35" t="str">
        <f t="shared" si="160"/>
        <v/>
      </c>
      <c r="AU427" s="35" t="str">
        <f t="shared" si="161"/>
        <v/>
      </c>
      <c r="AV427" s="35" t="str">
        <f t="shared" si="162"/>
        <v/>
      </c>
      <c r="AW427" s="35" t="str">
        <f t="shared" si="163"/>
        <v/>
      </c>
      <c r="AX427" s="35" t="str">
        <f t="shared" si="164"/>
        <v/>
      </c>
      <c r="AY427" s="35" t="str">
        <f>IF(SUMIF('7-市场业绩'!F:F,AC427,'7-市场业绩'!I:I)&gt;0,"学习卡","老结算")</f>
        <v>老结算</v>
      </c>
      <c r="AZ427" s="35" t="str">
        <f t="shared" si="165"/>
        <v/>
      </c>
      <c r="BA427" s="35" t="str">
        <f t="shared" si="166"/>
        <v>无</v>
      </c>
      <c r="BB427" s="35" t="str">
        <f t="shared" si="167"/>
        <v/>
      </c>
      <c r="BC427" s="35" t="str">
        <f t="shared" si="168"/>
        <v/>
      </c>
      <c r="BD427" s="35" t="str">
        <f t="shared" si="169"/>
        <v>无</v>
      </c>
      <c r="BE427" s="35" t="str">
        <f>IFERROR(LOOKUP(1,-FIND({"创始会员","国际领袖课程","国内领袖课程","1期秒杀","游学免费读","买三送二","2折秒杀"},AB427),{"创始会员","国际领袖课程","国内领袖课程","1期秒杀","游学免费读","买三送二","2折秒杀"}),"")</f>
        <v/>
      </c>
      <c r="BH427" s="27">
        <v>42552</v>
      </c>
    </row>
    <row r="428" spans="1:60" ht="15" customHeight="1">
      <c r="A428" s="31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08"/>
      <c r="M428" s="208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35" t="str">
        <f t="shared" si="146"/>
        <v/>
      </c>
      <c r="AD428" s="36">
        <f t="shared" si="147"/>
        <v>0</v>
      </c>
      <c r="AE428" s="35" t="str">
        <f t="shared" si="148"/>
        <v/>
      </c>
      <c r="AF428" s="24"/>
      <c r="AG428" s="40">
        <f t="shared" si="149"/>
        <v>0</v>
      </c>
      <c r="AH428" s="36">
        <f t="shared" si="150"/>
        <v>0</v>
      </c>
      <c r="AI428" s="36">
        <f t="shared" si="151"/>
        <v>0</v>
      </c>
      <c r="AJ428" s="35" t="str">
        <f t="shared" si="152"/>
        <v/>
      </c>
      <c r="AK428" s="35" t="str">
        <f t="shared" si="153"/>
        <v/>
      </c>
      <c r="AL428" s="35" t="str">
        <f t="shared" si="154"/>
        <v/>
      </c>
      <c r="AM428" s="35" t="str">
        <f t="shared" si="155"/>
        <v/>
      </c>
      <c r="AN428" s="35" t="str">
        <f t="shared" si="156"/>
        <v/>
      </c>
      <c r="AO428" s="35" t="str">
        <f t="shared" si="157"/>
        <v/>
      </c>
      <c r="AP428" s="35" t="str">
        <f>IF(AJ428="","",VLOOKUP(AN428,[1]Sheet11!E:F,2,0))</f>
        <v/>
      </c>
      <c r="AQ428" s="35" t="str">
        <f>IF(AO428="拼单会员","5年",IF(AJ428="","",VLOOKUP(AM428&amp;AP428,[1]Sheet11!$J$3:$K$17,2)))</f>
        <v/>
      </c>
      <c r="AR428" s="35" t="str">
        <f t="shared" si="158"/>
        <v/>
      </c>
      <c r="AS428" s="35" t="str">
        <f t="shared" si="159"/>
        <v/>
      </c>
      <c r="AT428" s="35" t="str">
        <f t="shared" si="160"/>
        <v/>
      </c>
      <c r="AU428" s="35" t="str">
        <f t="shared" si="161"/>
        <v/>
      </c>
      <c r="AV428" s="35" t="str">
        <f t="shared" si="162"/>
        <v/>
      </c>
      <c r="AW428" s="35" t="str">
        <f t="shared" si="163"/>
        <v/>
      </c>
      <c r="AX428" s="35" t="str">
        <f t="shared" si="164"/>
        <v/>
      </c>
      <c r="AY428" s="35" t="str">
        <f>IF(SUMIF('7-市场业绩'!F:F,AC428,'7-市场业绩'!I:I)&gt;0,"学习卡","老结算")</f>
        <v>老结算</v>
      </c>
      <c r="AZ428" s="35" t="str">
        <f t="shared" si="165"/>
        <v/>
      </c>
      <c r="BA428" s="35" t="str">
        <f t="shared" si="166"/>
        <v>无</v>
      </c>
      <c r="BB428" s="35" t="str">
        <f t="shared" si="167"/>
        <v/>
      </c>
      <c r="BC428" s="35" t="str">
        <f t="shared" si="168"/>
        <v/>
      </c>
      <c r="BD428" s="35" t="str">
        <f t="shared" si="169"/>
        <v>无</v>
      </c>
      <c r="BE428" s="35" t="str">
        <f>IFERROR(LOOKUP(1,-FIND({"创始会员","国际领袖课程","国内领袖课程","1期秒杀","游学免费读","买三送二","2折秒杀"},AB428),{"创始会员","国际领袖课程","国内领袖课程","1期秒杀","游学免费读","买三送二","2折秒杀"}),"")</f>
        <v/>
      </c>
      <c r="BH428" s="27">
        <v>42552</v>
      </c>
    </row>
    <row r="429" spans="1:60" ht="15" customHeight="1">
      <c r="A429" s="31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08"/>
      <c r="M429" s="208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35" t="str">
        <f t="shared" si="146"/>
        <v/>
      </c>
      <c r="AD429" s="36">
        <f t="shared" si="147"/>
        <v>0</v>
      </c>
      <c r="AE429" s="35" t="str">
        <f t="shared" si="148"/>
        <v/>
      </c>
      <c r="AF429" s="24"/>
      <c r="AG429" s="40">
        <f t="shared" si="149"/>
        <v>0</v>
      </c>
      <c r="AH429" s="36">
        <f t="shared" si="150"/>
        <v>0</v>
      </c>
      <c r="AI429" s="36">
        <f t="shared" si="151"/>
        <v>0</v>
      </c>
      <c r="AJ429" s="35" t="str">
        <f t="shared" si="152"/>
        <v/>
      </c>
      <c r="AK429" s="35" t="str">
        <f t="shared" si="153"/>
        <v/>
      </c>
      <c r="AL429" s="35" t="str">
        <f t="shared" si="154"/>
        <v/>
      </c>
      <c r="AM429" s="35" t="str">
        <f t="shared" si="155"/>
        <v/>
      </c>
      <c r="AN429" s="35" t="str">
        <f t="shared" si="156"/>
        <v/>
      </c>
      <c r="AO429" s="35" t="str">
        <f t="shared" si="157"/>
        <v/>
      </c>
      <c r="AP429" s="35" t="str">
        <f>IF(AJ429="","",VLOOKUP(AN429,[1]Sheet11!E:F,2,0))</f>
        <v/>
      </c>
      <c r="AQ429" s="35" t="str">
        <f>IF(AO429="拼单会员","5年",IF(AJ429="","",VLOOKUP(AM429&amp;AP429,[1]Sheet11!$J$3:$K$17,2)))</f>
        <v/>
      </c>
      <c r="AR429" s="35" t="str">
        <f t="shared" si="158"/>
        <v/>
      </c>
      <c r="AS429" s="35" t="str">
        <f t="shared" si="159"/>
        <v/>
      </c>
      <c r="AT429" s="35" t="str">
        <f t="shared" si="160"/>
        <v/>
      </c>
      <c r="AU429" s="35" t="str">
        <f t="shared" si="161"/>
        <v/>
      </c>
      <c r="AV429" s="35" t="str">
        <f t="shared" si="162"/>
        <v/>
      </c>
      <c r="AW429" s="35" t="str">
        <f t="shared" si="163"/>
        <v/>
      </c>
      <c r="AX429" s="35" t="str">
        <f t="shared" si="164"/>
        <v/>
      </c>
      <c r="AY429" s="35" t="str">
        <f>IF(SUMIF('7-市场业绩'!F:F,AC429,'7-市场业绩'!I:I)&gt;0,"学习卡","老结算")</f>
        <v>老结算</v>
      </c>
      <c r="AZ429" s="35" t="str">
        <f t="shared" si="165"/>
        <v/>
      </c>
      <c r="BA429" s="35" t="str">
        <f t="shared" si="166"/>
        <v>无</v>
      </c>
      <c r="BB429" s="35" t="str">
        <f t="shared" si="167"/>
        <v/>
      </c>
      <c r="BC429" s="35" t="str">
        <f t="shared" si="168"/>
        <v/>
      </c>
      <c r="BD429" s="35" t="str">
        <f t="shared" si="169"/>
        <v>无</v>
      </c>
      <c r="BE429" s="35" t="str">
        <f>IFERROR(LOOKUP(1,-FIND({"创始会员","国际领袖课程","国内领袖课程","1期秒杀","游学免费读","买三送二","2折秒杀"},AB429),{"创始会员","国际领袖课程","国内领袖课程","1期秒杀","游学免费读","买三送二","2折秒杀"}),"")</f>
        <v/>
      </c>
      <c r="BH429" s="27">
        <v>42552</v>
      </c>
    </row>
    <row r="430" spans="1:60" ht="15" customHeight="1">
      <c r="A430" s="31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08"/>
      <c r="M430" s="208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35" t="str">
        <f t="shared" si="146"/>
        <v/>
      </c>
      <c r="AD430" s="36">
        <f t="shared" si="147"/>
        <v>0</v>
      </c>
      <c r="AE430" s="35" t="str">
        <f t="shared" si="148"/>
        <v/>
      </c>
      <c r="AF430" s="24"/>
      <c r="AG430" s="40">
        <f t="shared" si="149"/>
        <v>0</v>
      </c>
      <c r="AH430" s="36">
        <f t="shared" si="150"/>
        <v>0</v>
      </c>
      <c r="AI430" s="36">
        <f t="shared" si="151"/>
        <v>0</v>
      </c>
      <c r="AJ430" s="35" t="str">
        <f t="shared" si="152"/>
        <v/>
      </c>
      <c r="AK430" s="35" t="str">
        <f t="shared" si="153"/>
        <v/>
      </c>
      <c r="AL430" s="35" t="str">
        <f t="shared" si="154"/>
        <v/>
      </c>
      <c r="AM430" s="35" t="str">
        <f t="shared" si="155"/>
        <v/>
      </c>
      <c r="AN430" s="35" t="str">
        <f t="shared" si="156"/>
        <v/>
      </c>
      <c r="AO430" s="35" t="str">
        <f t="shared" si="157"/>
        <v/>
      </c>
      <c r="AP430" s="35" t="str">
        <f>IF(AJ430="","",VLOOKUP(AN430,[1]Sheet11!E:F,2,0))</f>
        <v/>
      </c>
      <c r="AQ430" s="35" t="str">
        <f>IF(AO430="拼单会员","5年",IF(AJ430="","",VLOOKUP(AM430&amp;AP430,[1]Sheet11!$J$3:$K$17,2)))</f>
        <v/>
      </c>
      <c r="AR430" s="35" t="str">
        <f t="shared" si="158"/>
        <v/>
      </c>
      <c r="AS430" s="35" t="str">
        <f t="shared" si="159"/>
        <v/>
      </c>
      <c r="AT430" s="35" t="str">
        <f t="shared" si="160"/>
        <v/>
      </c>
      <c r="AU430" s="35" t="str">
        <f t="shared" si="161"/>
        <v/>
      </c>
      <c r="AV430" s="35" t="str">
        <f t="shared" si="162"/>
        <v/>
      </c>
      <c r="AW430" s="35" t="str">
        <f t="shared" si="163"/>
        <v/>
      </c>
      <c r="AX430" s="35" t="str">
        <f t="shared" si="164"/>
        <v/>
      </c>
      <c r="AY430" s="35" t="str">
        <f>IF(SUMIF('7-市场业绩'!F:F,AC430,'7-市场业绩'!I:I)&gt;0,"学习卡","老结算")</f>
        <v>老结算</v>
      </c>
      <c r="AZ430" s="35" t="str">
        <f t="shared" si="165"/>
        <v/>
      </c>
      <c r="BA430" s="35" t="str">
        <f t="shared" si="166"/>
        <v>无</v>
      </c>
      <c r="BB430" s="35" t="str">
        <f t="shared" si="167"/>
        <v/>
      </c>
      <c r="BC430" s="35" t="str">
        <f t="shared" si="168"/>
        <v/>
      </c>
      <c r="BD430" s="35" t="str">
        <f t="shared" si="169"/>
        <v>无</v>
      </c>
      <c r="BE430" s="35" t="str">
        <f>IFERROR(LOOKUP(1,-FIND({"创始会员","国际领袖课程","国内领袖课程","1期秒杀","游学免费读","买三送二","2折秒杀"},AB430),{"创始会员","国际领袖课程","国内领袖课程","1期秒杀","游学免费读","买三送二","2折秒杀"}),"")</f>
        <v/>
      </c>
      <c r="BH430" s="27">
        <v>42552</v>
      </c>
    </row>
    <row r="431" spans="1:60" ht="15" customHeight="1">
      <c r="A431" s="31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08"/>
      <c r="M431" s="208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35" t="str">
        <f t="shared" si="146"/>
        <v/>
      </c>
      <c r="AD431" s="36">
        <f t="shared" si="147"/>
        <v>0</v>
      </c>
      <c r="AE431" s="35" t="str">
        <f t="shared" si="148"/>
        <v/>
      </c>
      <c r="AF431" s="24"/>
      <c r="AG431" s="40">
        <f t="shared" si="149"/>
        <v>0</v>
      </c>
      <c r="AH431" s="36">
        <f t="shared" si="150"/>
        <v>0</v>
      </c>
      <c r="AI431" s="36">
        <f t="shared" si="151"/>
        <v>0</v>
      </c>
      <c r="AJ431" s="35" t="str">
        <f t="shared" si="152"/>
        <v/>
      </c>
      <c r="AK431" s="35" t="str">
        <f t="shared" si="153"/>
        <v/>
      </c>
      <c r="AL431" s="35" t="str">
        <f t="shared" si="154"/>
        <v/>
      </c>
      <c r="AM431" s="35" t="str">
        <f t="shared" si="155"/>
        <v/>
      </c>
      <c r="AN431" s="35" t="str">
        <f t="shared" si="156"/>
        <v/>
      </c>
      <c r="AO431" s="35" t="str">
        <f t="shared" si="157"/>
        <v/>
      </c>
      <c r="AP431" s="35" t="str">
        <f>IF(AJ431="","",VLOOKUP(AN431,[1]Sheet11!E:F,2,0))</f>
        <v/>
      </c>
      <c r="AQ431" s="35" t="str">
        <f>IF(AO431="拼单会员","5年",IF(AJ431="","",VLOOKUP(AM431&amp;AP431,[1]Sheet11!$J$3:$K$17,2)))</f>
        <v/>
      </c>
      <c r="AR431" s="35" t="str">
        <f t="shared" si="158"/>
        <v/>
      </c>
      <c r="AS431" s="35" t="str">
        <f t="shared" si="159"/>
        <v/>
      </c>
      <c r="AT431" s="35" t="str">
        <f t="shared" si="160"/>
        <v/>
      </c>
      <c r="AU431" s="35" t="str">
        <f t="shared" si="161"/>
        <v/>
      </c>
      <c r="AV431" s="35" t="str">
        <f t="shared" si="162"/>
        <v/>
      </c>
      <c r="AW431" s="35" t="str">
        <f t="shared" si="163"/>
        <v/>
      </c>
      <c r="AX431" s="35" t="str">
        <f t="shared" si="164"/>
        <v/>
      </c>
      <c r="AY431" s="35" t="str">
        <f>IF(SUMIF('7-市场业绩'!F:F,AC431,'7-市场业绩'!I:I)&gt;0,"学习卡","老结算")</f>
        <v>老结算</v>
      </c>
      <c r="AZ431" s="35" t="str">
        <f t="shared" si="165"/>
        <v/>
      </c>
      <c r="BA431" s="35" t="str">
        <f t="shared" si="166"/>
        <v>无</v>
      </c>
      <c r="BB431" s="35" t="str">
        <f t="shared" si="167"/>
        <v/>
      </c>
      <c r="BC431" s="35" t="str">
        <f t="shared" si="168"/>
        <v/>
      </c>
      <c r="BD431" s="35" t="str">
        <f t="shared" si="169"/>
        <v>无</v>
      </c>
      <c r="BE431" s="35" t="str">
        <f>IFERROR(LOOKUP(1,-FIND({"创始会员","国际领袖课程","国内领袖课程","1期秒杀","游学免费读","买三送二","2折秒杀"},AB431),{"创始会员","国际领袖课程","国内领袖课程","1期秒杀","游学免费读","买三送二","2折秒杀"}),"")</f>
        <v/>
      </c>
      <c r="BH431" s="27">
        <v>42552</v>
      </c>
    </row>
    <row r="432" spans="1:60" ht="15" customHeight="1">
      <c r="A432" s="31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08"/>
      <c r="M432" s="208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35" t="str">
        <f t="shared" si="146"/>
        <v/>
      </c>
      <c r="AD432" s="36">
        <f t="shared" si="147"/>
        <v>0</v>
      </c>
      <c r="AE432" s="35" t="str">
        <f t="shared" si="148"/>
        <v/>
      </c>
      <c r="AF432" s="24"/>
      <c r="AG432" s="40">
        <f t="shared" si="149"/>
        <v>0</v>
      </c>
      <c r="AH432" s="36">
        <f t="shared" si="150"/>
        <v>0</v>
      </c>
      <c r="AI432" s="36">
        <f t="shared" si="151"/>
        <v>0</v>
      </c>
      <c r="AJ432" s="35" t="str">
        <f t="shared" si="152"/>
        <v/>
      </c>
      <c r="AK432" s="35" t="str">
        <f t="shared" si="153"/>
        <v/>
      </c>
      <c r="AL432" s="35" t="str">
        <f t="shared" si="154"/>
        <v/>
      </c>
      <c r="AM432" s="35" t="str">
        <f t="shared" si="155"/>
        <v/>
      </c>
      <c r="AN432" s="35" t="str">
        <f t="shared" si="156"/>
        <v/>
      </c>
      <c r="AO432" s="35" t="str">
        <f t="shared" si="157"/>
        <v/>
      </c>
      <c r="AP432" s="35" t="str">
        <f>IF(AJ432="","",VLOOKUP(AN432,[1]Sheet11!E:F,2,0))</f>
        <v/>
      </c>
      <c r="AQ432" s="35" t="str">
        <f>IF(AO432="拼单会员","5年",IF(AJ432="","",VLOOKUP(AM432&amp;AP432,[1]Sheet11!$J$3:$K$17,2)))</f>
        <v/>
      </c>
      <c r="AR432" s="35" t="str">
        <f t="shared" si="158"/>
        <v/>
      </c>
      <c r="AS432" s="35" t="str">
        <f t="shared" si="159"/>
        <v/>
      </c>
      <c r="AT432" s="35" t="str">
        <f t="shared" si="160"/>
        <v/>
      </c>
      <c r="AU432" s="35" t="str">
        <f t="shared" si="161"/>
        <v/>
      </c>
      <c r="AV432" s="35" t="str">
        <f t="shared" si="162"/>
        <v/>
      </c>
      <c r="AW432" s="35" t="str">
        <f t="shared" si="163"/>
        <v/>
      </c>
      <c r="AX432" s="35" t="str">
        <f t="shared" si="164"/>
        <v/>
      </c>
      <c r="AY432" s="35" t="str">
        <f>IF(SUMIF('7-市场业绩'!F:F,AC432,'7-市场业绩'!I:I)&gt;0,"学习卡","老结算")</f>
        <v>老结算</v>
      </c>
      <c r="AZ432" s="35" t="str">
        <f t="shared" si="165"/>
        <v/>
      </c>
      <c r="BA432" s="35" t="str">
        <f t="shared" si="166"/>
        <v>无</v>
      </c>
      <c r="BB432" s="35" t="str">
        <f t="shared" si="167"/>
        <v/>
      </c>
      <c r="BC432" s="35" t="str">
        <f t="shared" si="168"/>
        <v/>
      </c>
      <c r="BD432" s="35" t="str">
        <f t="shared" si="169"/>
        <v>无</v>
      </c>
      <c r="BE432" s="35" t="str">
        <f>IFERROR(LOOKUP(1,-FIND({"创始会员","国际领袖课程","国内领袖课程","1期秒杀","游学免费读","买三送二","2折秒杀"},AB432),{"创始会员","国际领袖课程","国内领袖课程","1期秒杀","游学免费读","买三送二","2折秒杀"}),"")</f>
        <v/>
      </c>
      <c r="BH432" s="27">
        <v>42552</v>
      </c>
    </row>
    <row r="433" spans="1:60" ht="15" customHeight="1">
      <c r="A433" s="31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08"/>
      <c r="M433" s="208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35" t="str">
        <f t="shared" si="146"/>
        <v/>
      </c>
      <c r="AD433" s="36">
        <f t="shared" si="147"/>
        <v>0</v>
      </c>
      <c r="AE433" s="35" t="str">
        <f t="shared" si="148"/>
        <v/>
      </c>
      <c r="AF433" s="24"/>
      <c r="AG433" s="40">
        <f t="shared" si="149"/>
        <v>0</v>
      </c>
      <c r="AH433" s="36">
        <f t="shared" si="150"/>
        <v>0</v>
      </c>
      <c r="AI433" s="36">
        <f t="shared" si="151"/>
        <v>0</v>
      </c>
      <c r="AJ433" s="35" t="str">
        <f t="shared" si="152"/>
        <v/>
      </c>
      <c r="AK433" s="35" t="str">
        <f t="shared" si="153"/>
        <v/>
      </c>
      <c r="AL433" s="35" t="str">
        <f t="shared" si="154"/>
        <v/>
      </c>
      <c r="AM433" s="35" t="str">
        <f t="shared" si="155"/>
        <v/>
      </c>
      <c r="AN433" s="35" t="str">
        <f t="shared" si="156"/>
        <v/>
      </c>
      <c r="AO433" s="35" t="str">
        <f t="shared" si="157"/>
        <v/>
      </c>
      <c r="AP433" s="35" t="str">
        <f>IF(AJ433="","",VLOOKUP(AN433,[1]Sheet11!E:F,2,0))</f>
        <v/>
      </c>
      <c r="AQ433" s="35" t="str">
        <f>IF(AO433="拼单会员","5年",IF(AJ433="","",VLOOKUP(AM433&amp;AP433,[1]Sheet11!$J$3:$K$17,2)))</f>
        <v/>
      </c>
      <c r="AR433" s="35" t="str">
        <f t="shared" si="158"/>
        <v/>
      </c>
      <c r="AS433" s="35" t="str">
        <f t="shared" si="159"/>
        <v/>
      </c>
      <c r="AT433" s="35" t="str">
        <f t="shared" si="160"/>
        <v/>
      </c>
      <c r="AU433" s="35" t="str">
        <f t="shared" si="161"/>
        <v/>
      </c>
      <c r="AV433" s="35" t="str">
        <f t="shared" si="162"/>
        <v/>
      </c>
      <c r="AW433" s="35" t="str">
        <f t="shared" si="163"/>
        <v/>
      </c>
      <c r="AX433" s="35" t="str">
        <f t="shared" si="164"/>
        <v/>
      </c>
      <c r="AY433" s="35" t="str">
        <f>IF(SUMIF('7-市场业绩'!F:F,AC433,'7-市场业绩'!I:I)&gt;0,"学习卡","老结算")</f>
        <v>老结算</v>
      </c>
      <c r="AZ433" s="35" t="str">
        <f t="shared" si="165"/>
        <v/>
      </c>
      <c r="BA433" s="35" t="str">
        <f t="shared" si="166"/>
        <v>无</v>
      </c>
      <c r="BB433" s="35" t="str">
        <f t="shared" si="167"/>
        <v/>
      </c>
      <c r="BC433" s="35" t="str">
        <f t="shared" si="168"/>
        <v/>
      </c>
      <c r="BD433" s="35" t="str">
        <f t="shared" si="169"/>
        <v>无</v>
      </c>
      <c r="BE433" s="35" t="str">
        <f>IFERROR(LOOKUP(1,-FIND({"创始会员","国际领袖课程","国内领袖课程","1期秒杀","游学免费读","买三送二","2折秒杀"},AB433),{"创始会员","国际领袖课程","国内领袖课程","1期秒杀","游学免费读","买三送二","2折秒杀"}),"")</f>
        <v/>
      </c>
      <c r="BH433" s="27">
        <v>42552</v>
      </c>
    </row>
    <row r="434" spans="1:60" ht="15" customHeight="1">
      <c r="A434" s="31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08"/>
      <c r="M434" s="208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35" t="str">
        <f t="shared" si="146"/>
        <v/>
      </c>
      <c r="AD434" s="36">
        <f t="shared" si="147"/>
        <v>0</v>
      </c>
      <c r="AE434" s="35" t="str">
        <f t="shared" si="148"/>
        <v/>
      </c>
      <c r="AF434" s="24"/>
      <c r="AG434" s="40">
        <f t="shared" si="149"/>
        <v>0</v>
      </c>
      <c r="AH434" s="36">
        <f t="shared" si="150"/>
        <v>0</v>
      </c>
      <c r="AI434" s="36">
        <f t="shared" si="151"/>
        <v>0</v>
      </c>
      <c r="AJ434" s="35" t="str">
        <f t="shared" si="152"/>
        <v/>
      </c>
      <c r="AK434" s="35" t="str">
        <f t="shared" si="153"/>
        <v/>
      </c>
      <c r="AL434" s="35" t="str">
        <f t="shared" si="154"/>
        <v/>
      </c>
      <c r="AM434" s="35" t="str">
        <f t="shared" si="155"/>
        <v/>
      </c>
      <c r="AN434" s="35" t="str">
        <f t="shared" si="156"/>
        <v/>
      </c>
      <c r="AO434" s="35" t="str">
        <f t="shared" si="157"/>
        <v/>
      </c>
      <c r="AP434" s="35" t="str">
        <f>IF(AJ434="","",VLOOKUP(AN434,[1]Sheet11!E:F,2,0))</f>
        <v/>
      </c>
      <c r="AQ434" s="35" t="str">
        <f>IF(AO434="拼单会员","5年",IF(AJ434="","",VLOOKUP(AM434&amp;AP434,[1]Sheet11!$J$3:$K$17,2)))</f>
        <v/>
      </c>
      <c r="AR434" s="35" t="str">
        <f t="shared" si="158"/>
        <v/>
      </c>
      <c r="AS434" s="35" t="str">
        <f t="shared" si="159"/>
        <v/>
      </c>
      <c r="AT434" s="35" t="str">
        <f t="shared" si="160"/>
        <v/>
      </c>
      <c r="AU434" s="35" t="str">
        <f t="shared" si="161"/>
        <v/>
      </c>
      <c r="AV434" s="35" t="str">
        <f t="shared" si="162"/>
        <v/>
      </c>
      <c r="AW434" s="35" t="str">
        <f t="shared" si="163"/>
        <v/>
      </c>
      <c r="AX434" s="35" t="str">
        <f t="shared" si="164"/>
        <v/>
      </c>
      <c r="AY434" s="35" t="str">
        <f>IF(SUMIF('7-市场业绩'!F:F,AC434,'7-市场业绩'!I:I)&gt;0,"学习卡","老结算")</f>
        <v>老结算</v>
      </c>
      <c r="AZ434" s="35" t="str">
        <f t="shared" si="165"/>
        <v/>
      </c>
      <c r="BA434" s="35" t="str">
        <f t="shared" si="166"/>
        <v>无</v>
      </c>
      <c r="BB434" s="35" t="str">
        <f t="shared" si="167"/>
        <v/>
      </c>
      <c r="BC434" s="35" t="str">
        <f t="shared" si="168"/>
        <v/>
      </c>
      <c r="BD434" s="35" t="str">
        <f t="shared" si="169"/>
        <v>无</v>
      </c>
      <c r="BE434" s="35" t="str">
        <f>IFERROR(LOOKUP(1,-FIND({"创始会员","国际领袖课程","国内领袖课程","1期秒杀","游学免费读","买三送二","2折秒杀"},AB434),{"创始会员","国际领袖课程","国内领袖课程","1期秒杀","游学免费读","买三送二","2折秒杀"}),"")</f>
        <v/>
      </c>
      <c r="BH434" s="27">
        <v>42552</v>
      </c>
    </row>
    <row r="435" spans="1:60" ht="15" customHeight="1">
      <c r="A435" s="31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08"/>
      <c r="M435" s="208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35" t="str">
        <f t="shared" si="146"/>
        <v/>
      </c>
      <c r="AD435" s="36">
        <f t="shared" si="147"/>
        <v>0</v>
      </c>
      <c r="AE435" s="35" t="str">
        <f t="shared" si="148"/>
        <v/>
      </c>
      <c r="AF435" s="24"/>
      <c r="AG435" s="40">
        <f t="shared" si="149"/>
        <v>0</v>
      </c>
      <c r="AH435" s="36">
        <f t="shared" si="150"/>
        <v>0</v>
      </c>
      <c r="AI435" s="36">
        <f t="shared" si="151"/>
        <v>0</v>
      </c>
      <c r="AJ435" s="35" t="str">
        <f t="shared" si="152"/>
        <v/>
      </c>
      <c r="AK435" s="35" t="str">
        <f t="shared" si="153"/>
        <v/>
      </c>
      <c r="AL435" s="35" t="str">
        <f t="shared" si="154"/>
        <v/>
      </c>
      <c r="AM435" s="35" t="str">
        <f t="shared" si="155"/>
        <v/>
      </c>
      <c r="AN435" s="35" t="str">
        <f t="shared" si="156"/>
        <v/>
      </c>
      <c r="AO435" s="35" t="str">
        <f t="shared" si="157"/>
        <v/>
      </c>
      <c r="AP435" s="35" t="str">
        <f>IF(AJ435="","",VLOOKUP(AN435,[1]Sheet11!E:F,2,0))</f>
        <v/>
      </c>
      <c r="AQ435" s="35" t="str">
        <f>IF(AO435="拼单会员","5年",IF(AJ435="","",VLOOKUP(AM435&amp;AP435,[1]Sheet11!$J$3:$K$17,2)))</f>
        <v/>
      </c>
      <c r="AR435" s="35" t="str">
        <f t="shared" si="158"/>
        <v/>
      </c>
      <c r="AS435" s="35" t="str">
        <f t="shared" si="159"/>
        <v/>
      </c>
      <c r="AT435" s="35" t="str">
        <f t="shared" si="160"/>
        <v/>
      </c>
      <c r="AU435" s="35" t="str">
        <f t="shared" si="161"/>
        <v/>
      </c>
      <c r="AV435" s="35" t="str">
        <f t="shared" si="162"/>
        <v/>
      </c>
      <c r="AW435" s="35" t="str">
        <f t="shared" si="163"/>
        <v/>
      </c>
      <c r="AX435" s="35" t="str">
        <f t="shared" si="164"/>
        <v/>
      </c>
      <c r="AY435" s="35" t="str">
        <f>IF(SUMIF('7-市场业绩'!F:F,AC435,'7-市场业绩'!I:I)&gt;0,"学习卡","老结算")</f>
        <v>老结算</v>
      </c>
      <c r="AZ435" s="35" t="str">
        <f t="shared" si="165"/>
        <v/>
      </c>
      <c r="BA435" s="35" t="str">
        <f t="shared" si="166"/>
        <v>无</v>
      </c>
      <c r="BB435" s="35" t="str">
        <f t="shared" si="167"/>
        <v/>
      </c>
      <c r="BC435" s="35" t="str">
        <f t="shared" si="168"/>
        <v/>
      </c>
      <c r="BD435" s="35" t="str">
        <f t="shared" si="169"/>
        <v>无</v>
      </c>
      <c r="BE435" s="35" t="str">
        <f>IFERROR(LOOKUP(1,-FIND({"创始会员","国际领袖课程","国内领袖课程","1期秒杀","游学免费读","买三送二","2折秒杀"},AB435),{"创始会员","国际领袖课程","国内领袖课程","1期秒杀","游学免费读","买三送二","2折秒杀"}),"")</f>
        <v/>
      </c>
      <c r="BH435" s="27">
        <v>42552</v>
      </c>
    </row>
    <row r="436" spans="1:60" ht="15" customHeight="1">
      <c r="A436" s="31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08"/>
      <c r="M436" s="208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35" t="str">
        <f t="shared" si="146"/>
        <v/>
      </c>
      <c r="AD436" s="36">
        <f t="shared" si="147"/>
        <v>0</v>
      </c>
      <c r="AE436" s="35" t="str">
        <f t="shared" si="148"/>
        <v/>
      </c>
      <c r="AF436" s="24"/>
      <c r="AG436" s="40">
        <f t="shared" si="149"/>
        <v>0</v>
      </c>
      <c r="AH436" s="36">
        <f t="shared" si="150"/>
        <v>0</v>
      </c>
      <c r="AI436" s="36">
        <f t="shared" si="151"/>
        <v>0</v>
      </c>
      <c r="AJ436" s="35" t="str">
        <f t="shared" si="152"/>
        <v/>
      </c>
      <c r="AK436" s="35" t="str">
        <f t="shared" si="153"/>
        <v/>
      </c>
      <c r="AL436" s="35" t="str">
        <f t="shared" si="154"/>
        <v/>
      </c>
      <c r="AM436" s="35" t="str">
        <f t="shared" si="155"/>
        <v/>
      </c>
      <c r="AN436" s="35" t="str">
        <f t="shared" si="156"/>
        <v/>
      </c>
      <c r="AO436" s="35" t="str">
        <f t="shared" si="157"/>
        <v/>
      </c>
      <c r="AP436" s="35" t="str">
        <f>IF(AJ436="","",VLOOKUP(AN436,[1]Sheet11!E:F,2,0))</f>
        <v/>
      </c>
      <c r="AQ436" s="35" t="str">
        <f>IF(AO436="拼单会员","5年",IF(AJ436="","",VLOOKUP(AM436&amp;AP436,[1]Sheet11!$J$3:$K$17,2)))</f>
        <v/>
      </c>
      <c r="AR436" s="35" t="str">
        <f t="shared" si="158"/>
        <v/>
      </c>
      <c r="AS436" s="35" t="str">
        <f t="shared" si="159"/>
        <v/>
      </c>
      <c r="AT436" s="35" t="str">
        <f t="shared" si="160"/>
        <v/>
      </c>
      <c r="AU436" s="35" t="str">
        <f t="shared" si="161"/>
        <v/>
      </c>
      <c r="AV436" s="35" t="str">
        <f t="shared" si="162"/>
        <v/>
      </c>
      <c r="AW436" s="35" t="str">
        <f t="shared" si="163"/>
        <v/>
      </c>
      <c r="AX436" s="35" t="str">
        <f t="shared" si="164"/>
        <v/>
      </c>
      <c r="AY436" s="35" t="str">
        <f>IF(SUMIF('7-市场业绩'!F:F,AC436,'7-市场业绩'!I:I)&gt;0,"学习卡","老结算")</f>
        <v>老结算</v>
      </c>
      <c r="AZ436" s="35" t="str">
        <f t="shared" si="165"/>
        <v/>
      </c>
      <c r="BA436" s="35" t="str">
        <f t="shared" si="166"/>
        <v>无</v>
      </c>
      <c r="BB436" s="35" t="str">
        <f t="shared" si="167"/>
        <v/>
      </c>
      <c r="BC436" s="35" t="str">
        <f t="shared" si="168"/>
        <v/>
      </c>
      <c r="BD436" s="35" t="str">
        <f t="shared" si="169"/>
        <v>无</v>
      </c>
      <c r="BE436" s="35" t="str">
        <f>IFERROR(LOOKUP(1,-FIND({"创始会员","国际领袖课程","国内领袖课程","1期秒杀","游学免费读","买三送二","2折秒杀"},AB436),{"创始会员","国际领袖课程","国内领袖课程","1期秒杀","游学免费读","买三送二","2折秒杀"}),"")</f>
        <v/>
      </c>
      <c r="BH436" s="27">
        <v>42552</v>
      </c>
    </row>
    <row r="437" spans="1:60" ht="15" customHeight="1">
      <c r="A437" s="31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08"/>
      <c r="M437" s="208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35" t="str">
        <f t="shared" si="146"/>
        <v/>
      </c>
      <c r="AD437" s="36">
        <f t="shared" si="147"/>
        <v>0</v>
      </c>
      <c r="AE437" s="35" t="str">
        <f t="shared" si="148"/>
        <v/>
      </c>
      <c r="AF437" s="24"/>
      <c r="AG437" s="40">
        <f t="shared" si="149"/>
        <v>0</v>
      </c>
      <c r="AH437" s="36">
        <f t="shared" si="150"/>
        <v>0</v>
      </c>
      <c r="AI437" s="36">
        <f t="shared" si="151"/>
        <v>0</v>
      </c>
      <c r="AJ437" s="35" t="str">
        <f t="shared" si="152"/>
        <v/>
      </c>
      <c r="AK437" s="35" t="str">
        <f t="shared" si="153"/>
        <v/>
      </c>
      <c r="AL437" s="35" t="str">
        <f t="shared" si="154"/>
        <v/>
      </c>
      <c r="AM437" s="35" t="str">
        <f t="shared" si="155"/>
        <v/>
      </c>
      <c r="AN437" s="35" t="str">
        <f t="shared" si="156"/>
        <v/>
      </c>
      <c r="AO437" s="35" t="str">
        <f t="shared" si="157"/>
        <v/>
      </c>
      <c r="AP437" s="35" t="str">
        <f>IF(AJ437="","",VLOOKUP(AN437,[1]Sheet11!E:F,2,0))</f>
        <v/>
      </c>
      <c r="AQ437" s="35" t="str">
        <f>IF(AO437="拼单会员","5年",IF(AJ437="","",VLOOKUP(AM437&amp;AP437,[1]Sheet11!$J$3:$K$17,2)))</f>
        <v/>
      </c>
      <c r="AR437" s="35" t="str">
        <f t="shared" si="158"/>
        <v/>
      </c>
      <c r="AS437" s="35" t="str">
        <f t="shared" si="159"/>
        <v/>
      </c>
      <c r="AT437" s="35" t="str">
        <f t="shared" si="160"/>
        <v/>
      </c>
      <c r="AU437" s="35" t="str">
        <f t="shared" si="161"/>
        <v/>
      </c>
      <c r="AV437" s="35" t="str">
        <f t="shared" si="162"/>
        <v/>
      </c>
      <c r="AW437" s="35" t="str">
        <f t="shared" si="163"/>
        <v/>
      </c>
      <c r="AX437" s="35" t="str">
        <f t="shared" si="164"/>
        <v/>
      </c>
      <c r="AY437" s="35" t="str">
        <f>IF(SUMIF('7-市场业绩'!F:F,AC437,'7-市场业绩'!I:I)&gt;0,"学习卡","老结算")</f>
        <v>老结算</v>
      </c>
      <c r="AZ437" s="35" t="str">
        <f t="shared" si="165"/>
        <v/>
      </c>
      <c r="BA437" s="35" t="str">
        <f t="shared" si="166"/>
        <v>无</v>
      </c>
      <c r="BB437" s="35" t="str">
        <f t="shared" si="167"/>
        <v/>
      </c>
      <c r="BC437" s="35" t="str">
        <f t="shared" si="168"/>
        <v/>
      </c>
      <c r="BD437" s="35" t="str">
        <f t="shared" si="169"/>
        <v>无</v>
      </c>
      <c r="BE437" s="35" t="str">
        <f>IFERROR(LOOKUP(1,-FIND({"创始会员","国际领袖课程","国内领袖课程","1期秒杀","游学免费读","买三送二","2折秒杀"},AB437),{"创始会员","国际领袖课程","国内领袖课程","1期秒杀","游学免费读","买三送二","2折秒杀"}),"")</f>
        <v/>
      </c>
      <c r="BH437" s="27">
        <v>42552</v>
      </c>
    </row>
    <row r="438" spans="1:60" ht="15" customHeight="1">
      <c r="A438" s="31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08"/>
      <c r="M438" s="208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35" t="str">
        <f t="shared" si="146"/>
        <v/>
      </c>
      <c r="AD438" s="36">
        <f t="shared" si="147"/>
        <v>0</v>
      </c>
      <c r="AE438" s="35" t="str">
        <f t="shared" si="148"/>
        <v/>
      </c>
      <c r="AF438" s="24"/>
      <c r="AG438" s="40">
        <f t="shared" si="149"/>
        <v>0</v>
      </c>
      <c r="AH438" s="36">
        <f t="shared" si="150"/>
        <v>0</v>
      </c>
      <c r="AI438" s="36">
        <f t="shared" si="151"/>
        <v>0</v>
      </c>
      <c r="AJ438" s="35" t="str">
        <f t="shared" si="152"/>
        <v/>
      </c>
      <c r="AK438" s="35" t="str">
        <f t="shared" si="153"/>
        <v/>
      </c>
      <c r="AL438" s="35" t="str">
        <f t="shared" si="154"/>
        <v/>
      </c>
      <c r="AM438" s="35" t="str">
        <f t="shared" si="155"/>
        <v/>
      </c>
      <c r="AN438" s="35" t="str">
        <f t="shared" si="156"/>
        <v/>
      </c>
      <c r="AO438" s="35" t="str">
        <f t="shared" si="157"/>
        <v/>
      </c>
      <c r="AP438" s="35" t="str">
        <f>IF(AJ438="","",VLOOKUP(AN438,[1]Sheet11!E:F,2,0))</f>
        <v/>
      </c>
      <c r="AQ438" s="35" t="str">
        <f>IF(AO438="拼单会员","5年",IF(AJ438="","",VLOOKUP(AM438&amp;AP438,[1]Sheet11!$J$3:$K$17,2)))</f>
        <v/>
      </c>
      <c r="AR438" s="35" t="str">
        <f t="shared" si="158"/>
        <v/>
      </c>
      <c r="AS438" s="35" t="str">
        <f t="shared" si="159"/>
        <v/>
      </c>
      <c r="AT438" s="35" t="str">
        <f t="shared" si="160"/>
        <v/>
      </c>
      <c r="AU438" s="35" t="str">
        <f t="shared" si="161"/>
        <v/>
      </c>
      <c r="AV438" s="35" t="str">
        <f t="shared" si="162"/>
        <v/>
      </c>
      <c r="AW438" s="35" t="str">
        <f t="shared" si="163"/>
        <v/>
      </c>
      <c r="AX438" s="35" t="str">
        <f t="shared" si="164"/>
        <v/>
      </c>
      <c r="AY438" s="35" t="str">
        <f>IF(SUMIF('7-市场业绩'!F:F,AC438,'7-市场业绩'!I:I)&gt;0,"学习卡","老结算")</f>
        <v>老结算</v>
      </c>
      <c r="AZ438" s="35" t="str">
        <f t="shared" si="165"/>
        <v/>
      </c>
      <c r="BA438" s="35" t="str">
        <f t="shared" si="166"/>
        <v>无</v>
      </c>
      <c r="BB438" s="35" t="str">
        <f t="shared" si="167"/>
        <v/>
      </c>
      <c r="BC438" s="35" t="str">
        <f t="shared" si="168"/>
        <v/>
      </c>
      <c r="BD438" s="35" t="str">
        <f t="shared" si="169"/>
        <v>无</v>
      </c>
      <c r="BE438" s="35" t="str">
        <f>IFERROR(LOOKUP(1,-FIND({"创始会员","国际领袖课程","国内领袖课程","1期秒杀","游学免费读","买三送二","2折秒杀"},AB438),{"创始会员","国际领袖课程","国内领袖课程","1期秒杀","游学免费读","买三送二","2折秒杀"}),"")</f>
        <v/>
      </c>
      <c r="BH438" s="27">
        <v>42552</v>
      </c>
    </row>
    <row r="439" spans="1:60" ht="15" customHeight="1">
      <c r="A439" s="31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08"/>
      <c r="M439" s="208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35" t="str">
        <f t="shared" si="146"/>
        <v/>
      </c>
      <c r="AD439" s="36">
        <f t="shared" si="147"/>
        <v>0</v>
      </c>
      <c r="AE439" s="35" t="str">
        <f t="shared" si="148"/>
        <v/>
      </c>
      <c r="AF439" s="24"/>
      <c r="AG439" s="40">
        <f t="shared" si="149"/>
        <v>0</v>
      </c>
      <c r="AH439" s="36">
        <f t="shared" si="150"/>
        <v>0</v>
      </c>
      <c r="AI439" s="36">
        <f t="shared" si="151"/>
        <v>0</v>
      </c>
      <c r="AJ439" s="35" t="str">
        <f t="shared" si="152"/>
        <v/>
      </c>
      <c r="AK439" s="35" t="str">
        <f t="shared" si="153"/>
        <v/>
      </c>
      <c r="AL439" s="35" t="str">
        <f t="shared" si="154"/>
        <v/>
      </c>
      <c r="AM439" s="35" t="str">
        <f t="shared" si="155"/>
        <v/>
      </c>
      <c r="AN439" s="35" t="str">
        <f t="shared" si="156"/>
        <v/>
      </c>
      <c r="AO439" s="35" t="str">
        <f t="shared" si="157"/>
        <v/>
      </c>
      <c r="AP439" s="35" t="str">
        <f>IF(AJ439="","",VLOOKUP(AN439,[1]Sheet11!E:F,2,0))</f>
        <v/>
      </c>
      <c r="AQ439" s="35" t="str">
        <f>IF(AO439="拼单会员","5年",IF(AJ439="","",VLOOKUP(AM439&amp;AP439,[1]Sheet11!$J$3:$K$17,2)))</f>
        <v/>
      </c>
      <c r="AR439" s="35" t="str">
        <f t="shared" si="158"/>
        <v/>
      </c>
      <c r="AS439" s="35" t="str">
        <f t="shared" si="159"/>
        <v/>
      </c>
      <c r="AT439" s="35" t="str">
        <f t="shared" si="160"/>
        <v/>
      </c>
      <c r="AU439" s="35" t="str">
        <f t="shared" si="161"/>
        <v/>
      </c>
      <c r="AV439" s="35" t="str">
        <f t="shared" si="162"/>
        <v/>
      </c>
      <c r="AW439" s="35" t="str">
        <f t="shared" si="163"/>
        <v/>
      </c>
      <c r="AX439" s="35" t="str">
        <f t="shared" si="164"/>
        <v/>
      </c>
      <c r="AY439" s="35" t="str">
        <f>IF(SUMIF('7-市场业绩'!F:F,AC439,'7-市场业绩'!I:I)&gt;0,"学习卡","老结算")</f>
        <v>老结算</v>
      </c>
      <c r="AZ439" s="35" t="str">
        <f t="shared" si="165"/>
        <v/>
      </c>
      <c r="BA439" s="35" t="str">
        <f t="shared" si="166"/>
        <v>无</v>
      </c>
      <c r="BB439" s="35" t="str">
        <f t="shared" si="167"/>
        <v/>
      </c>
      <c r="BC439" s="35" t="str">
        <f t="shared" si="168"/>
        <v/>
      </c>
      <c r="BD439" s="35" t="str">
        <f t="shared" si="169"/>
        <v>无</v>
      </c>
      <c r="BE439" s="35" t="str">
        <f>IFERROR(LOOKUP(1,-FIND({"创始会员","国际领袖课程","国内领袖课程","1期秒杀","游学免费读","买三送二","2折秒杀"},AB439),{"创始会员","国际领袖课程","国内领袖课程","1期秒杀","游学免费读","买三送二","2折秒杀"}),"")</f>
        <v/>
      </c>
      <c r="BH439" s="27">
        <v>42552</v>
      </c>
    </row>
    <row r="440" spans="1:60" ht="15" customHeight="1">
      <c r="A440" s="31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08"/>
      <c r="M440" s="208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35" t="str">
        <f t="shared" si="146"/>
        <v/>
      </c>
      <c r="AD440" s="36">
        <f t="shared" si="147"/>
        <v>0</v>
      </c>
      <c r="AE440" s="35" t="str">
        <f t="shared" si="148"/>
        <v/>
      </c>
      <c r="AF440" s="24"/>
      <c r="AG440" s="40">
        <f t="shared" si="149"/>
        <v>0</v>
      </c>
      <c r="AH440" s="36">
        <f t="shared" si="150"/>
        <v>0</v>
      </c>
      <c r="AI440" s="36">
        <f t="shared" si="151"/>
        <v>0</v>
      </c>
      <c r="AJ440" s="35" t="str">
        <f t="shared" si="152"/>
        <v/>
      </c>
      <c r="AK440" s="35" t="str">
        <f t="shared" si="153"/>
        <v/>
      </c>
      <c r="AL440" s="35" t="str">
        <f t="shared" si="154"/>
        <v/>
      </c>
      <c r="AM440" s="35" t="str">
        <f t="shared" si="155"/>
        <v/>
      </c>
      <c r="AN440" s="35" t="str">
        <f t="shared" si="156"/>
        <v/>
      </c>
      <c r="AO440" s="35" t="str">
        <f t="shared" si="157"/>
        <v/>
      </c>
      <c r="AP440" s="35" t="str">
        <f>IF(AJ440="","",VLOOKUP(AN440,[1]Sheet11!E:F,2,0))</f>
        <v/>
      </c>
      <c r="AQ440" s="35" t="str">
        <f>IF(AO440="拼单会员","5年",IF(AJ440="","",VLOOKUP(AM440&amp;AP440,[1]Sheet11!$J$3:$K$17,2)))</f>
        <v/>
      </c>
      <c r="AR440" s="35" t="str">
        <f t="shared" si="158"/>
        <v/>
      </c>
      <c r="AS440" s="35" t="str">
        <f t="shared" si="159"/>
        <v/>
      </c>
      <c r="AT440" s="35" t="str">
        <f t="shared" si="160"/>
        <v/>
      </c>
      <c r="AU440" s="35" t="str">
        <f t="shared" si="161"/>
        <v/>
      </c>
      <c r="AV440" s="35" t="str">
        <f t="shared" si="162"/>
        <v/>
      </c>
      <c r="AW440" s="35" t="str">
        <f t="shared" si="163"/>
        <v/>
      </c>
      <c r="AX440" s="35" t="str">
        <f t="shared" si="164"/>
        <v/>
      </c>
      <c r="AY440" s="35" t="str">
        <f>IF(SUMIF('7-市场业绩'!F:F,AC440,'7-市场业绩'!I:I)&gt;0,"学习卡","老结算")</f>
        <v>老结算</v>
      </c>
      <c r="AZ440" s="35" t="str">
        <f t="shared" si="165"/>
        <v/>
      </c>
      <c r="BA440" s="35" t="str">
        <f t="shared" si="166"/>
        <v>无</v>
      </c>
      <c r="BB440" s="35" t="str">
        <f t="shared" si="167"/>
        <v/>
      </c>
      <c r="BC440" s="35" t="str">
        <f t="shared" si="168"/>
        <v/>
      </c>
      <c r="BD440" s="35" t="str">
        <f t="shared" si="169"/>
        <v>无</v>
      </c>
      <c r="BE440" s="35" t="str">
        <f>IFERROR(LOOKUP(1,-FIND({"创始会员","国际领袖课程","国内领袖课程","1期秒杀","游学免费读","买三送二","2折秒杀"},AB440),{"创始会员","国际领袖课程","国内领袖课程","1期秒杀","游学免费读","买三送二","2折秒杀"}),"")</f>
        <v/>
      </c>
      <c r="BH440" s="27">
        <v>42552</v>
      </c>
    </row>
    <row r="441" spans="1:60" ht="15" customHeight="1">
      <c r="A441" s="31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08"/>
      <c r="M441" s="208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35" t="str">
        <f t="shared" si="146"/>
        <v/>
      </c>
      <c r="AD441" s="36">
        <f t="shared" si="147"/>
        <v>0</v>
      </c>
      <c r="AE441" s="35" t="str">
        <f t="shared" si="148"/>
        <v/>
      </c>
      <c r="AF441" s="24"/>
      <c r="AG441" s="40">
        <f t="shared" si="149"/>
        <v>0</v>
      </c>
      <c r="AH441" s="36">
        <f t="shared" si="150"/>
        <v>0</v>
      </c>
      <c r="AI441" s="36">
        <f t="shared" si="151"/>
        <v>0</v>
      </c>
      <c r="AJ441" s="35" t="str">
        <f t="shared" si="152"/>
        <v/>
      </c>
      <c r="AK441" s="35" t="str">
        <f t="shared" si="153"/>
        <v/>
      </c>
      <c r="AL441" s="35" t="str">
        <f t="shared" si="154"/>
        <v/>
      </c>
      <c r="AM441" s="35" t="str">
        <f t="shared" si="155"/>
        <v/>
      </c>
      <c r="AN441" s="35" t="str">
        <f t="shared" si="156"/>
        <v/>
      </c>
      <c r="AO441" s="35" t="str">
        <f t="shared" si="157"/>
        <v/>
      </c>
      <c r="AP441" s="35" t="str">
        <f>IF(AJ441="","",VLOOKUP(AN441,[1]Sheet11!E:F,2,0))</f>
        <v/>
      </c>
      <c r="AQ441" s="35" t="str">
        <f>IF(AO441="拼单会员","5年",IF(AJ441="","",VLOOKUP(AM441&amp;AP441,[1]Sheet11!$J$3:$K$17,2)))</f>
        <v/>
      </c>
      <c r="AR441" s="35" t="str">
        <f t="shared" si="158"/>
        <v/>
      </c>
      <c r="AS441" s="35" t="str">
        <f t="shared" si="159"/>
        <v/>
      </c>
      <c r="AT441" s="35" t="str">
        <f t="shared" si="160"/>
        <v/>
      </c>
      <c r="AU441" s="35" t="str">
        <f t="shared" si="161"/>
        <v/>
      </c>
      <c r="AV441" s="35" t="str">
        <f t="shared" si="162"/>
        <v/>
      </c>
      <c r="AW441" s="35" t="str">
        <f t="shared" si="163"/>
        <v/>
      </c>
      <c r="AX441" s="35" t="str">
        <f t="shared" si="164"/>
        <v/>
      </c>
      <c r="AY441" s="35" t="str">
        <f>IF(SUMIF('7-市场业绩'!F:F,AC441,'7-市场业绩'!I:I)&gt;0,"学习卡","老结算")</f>
        <v>老结算</v>
      </c>
      <c r="AZ441" s="35" t="str">
        <f t="shared" si="165"/>
        <v/>
      </c>
      <c r="BA441" s="35" t="str">
        <f t="shared" si="166"/>
        <v>无</v>
      </c>
      <c r="BB441" s="35" t="str">
        <f t="shared" si="167"/>
        <v/>
      </c>
      <c r="BC441" s="35" t="str">
        <f t="shared" si="168"/>
        <v/>
      </c>
      <c r="BD441" s="35" t="str">
        <f t="shared" si="169"/>
        <v>无</v>
      </c>
      <c r="BE441" s="35" t="str">
        <f>IFERROR(LOOKUP(1,-FIND({"创始会员","国际领袖课程","国内领袖课程","1期秒杀","游学免费读","买三送二","2折秒杀"},AB441),{"创始会员","国际领袖课程","国内领袖课程","1期秒杀","游学免费读","买三送二","2折秒杀"}),"")</f>
        <v/>
      </c>
      <c r="BH441" s="27">
        <v>42552</v>
      </c>
    </row>
    <row r="442" spans="1:60" ht="15" customHeight="1">
      <c r="A442" s="31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08"/>
      <c r="M442" s="208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35" t="str">
        <f t="shared" si="146"/>
        <v/>
      </c>
      <c r="AD442" s="36">
        <f t="shared" si="147"/>
        <v>0</v>
      </c>
      <c r="AE442" s="35" t="str">
        <f t="shared" si="148"/>
        <v/>
      </c>
      <c r="AF442" s="24"/>
      <c r="AG442" s="40">
        <f t="shared" si="149"/>
        <v>0</v>
      </c>
      <c r="AH442" s="36">
        <f t="shared" si="150"/>
        <v>0</v>
      </c>
      <c r="AI442" s="36">
        <f t="shared" si="151"/>
        <v>0</v>
      </c>
      <c r="AJ442" s="35" t="str">
        <f t="shared" si="152"/>
        <v/>
      </c>
      <c r="AK442" s="35" t="str">
        <f t="shared" si="153"/>
        <v/>
      </c>
      <c r="AL442" s="35" t="str">
        <f t="shared" si="154"/>
        <v/>
      </c>
      <c r="AM442" s="35" t="str">
        <f t="shared" si="155"/>
        <v/>
      </c>
      <c r="AN442" s="35" t="str">
        <f t="shared" si="156"/>
        <v/>
      </c>
      <c r="AO442" s="35" t="str">
        <f t="shared" si="157"/>
        <v/>
      </c>
      <c r="AP442" s="35" t="str">
        <f>IF(AJ442="","",VLOOKUP(AN442,[1]Sheet11!E:F,2,0))</f>
        <v/>
      </c>
      <c r="AQ442" s="35" t="str">
        <f>IF(AO442="拼单会员","5年",IF(AJ442="","",VLOOKUP(AM442&amp;AP442,[1]Sheet11!$J$3:$K$17,2)))</f>
        <v/>
      </c>
      <c r="AR442" s="35" t="str">
        <f t="shared" si="158"/>
        <v/>
      </c>
      <c r="AS442" s="35" t="str">
        <f t="shared" si="159"/>
        <v/>
      </c>
      <c r="AT442" s="35" t="str">
        <f t="shared" si="160"/>
        <v/>
      </c>
      <c r="AU442" s="35" t="str">
        <f t="shared" si="161"/>
        <v/>
      </c>
      <c r="AV442" s="35" t="str">
        <f t="shared" si="162"/>
        <v/>
      </c>
      <c r="AW442" s="35" t="str">
        <f t="shared" si="163"/>
        <v/>
      </c>
      <c r="AX442" s="35" t="str">
        <f t="shared" si="164"/>
        <v/>
      </c>
      <c r="AY442" s="35" t="str">
        <f>IF(SUMIF('7-市场业绩'!F:F,AC442,'7-市场业绩'!I:I)&gt;0,"学习卡","老结算")</f>
        <v>老结算</v>
      </c>
      <c r="AZ442" s="35" t="str">
        <f t="shared" si="165"/>
        <v/>
      </c>
      <c r="BA442" s="35" t="str">
        <f t="shared" si="166"/>
        <v>无</v>
      </c>
      <c r="BB442" s="35" t="str">
        <f t="shared" si="167"/>
        <v/>
      </c>
      <c r="BC442" s="35" t="str">
        <f t="shared" si="168"/>
        <v/>
      </c>
      <c r="BD442" s="35" t="str">
        <f t="shared" si="169"/>
        <v>无</v>
      </c>
      <c r="BE442" s="35" t="str">
        <f>IFERROR(LOOKUP(1,-FIND({"创始会员","国际领袖课程","国内领袖课程","1期秒杀","游学免费读","买三送二","2折秒杀"},AB442),{"创始会员","国际领袖课程","国内领袖课程","1期秒杀","游学免费读","买三送二","2折秒杀"}),"")</f>
        <v/>
      </c>
      <c r="BH442" s="27">
        <v>42552</v>
      </c>
    </row>
    <row r="443" spans="1:60" ht="15" customHeight="1">
      <c r="A443" s="31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08"/>
      <c r="M443" s="208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35" t="str">
        <f t="shared" si="146"/>
        <v/>
      </c>
      <c r="AD443" s="36">
        <f t="shared" si="147"/>
        <v>0</v>
      </c>
      <c r="AE443" s="35" t="str">
        <f t="shared" si="148"/>
        <v/>
      </c>
      <c r="AF443" s="24"/>
      <c r="AG443" s="40">
        <f t="shared" si="149"/>
        <v>0</v>
      </c>
      <c r="AH443" s="36">
        <f t="shared" si="150"/>
        <v>0</v>
      </c>
      <c r="AI443" s="36">
        <f t="shared" si="151"/>
        <v>0</v>
      </c>
      <c r="AJ443" s="35" t="str">
        <f t="shared" si="152"/>
        <v/>
      </c>
      <c r="AK443" s="35" t="str">
        <f t="shared" si="153"/>
        <v/>
      </c>
      <c r="AL443" s="35" t="str">
        <f t="shared" si="154"/>
        <v/>
      </c>
      <c r="AM443" s="35" t="str">
        <f t="shared" si="155"/>
        <v/>
      </c>
      <c r="AN443" s="35" t="str">
        <f t="shared" si="156"/>
        <v/>
      </c>
      <c r="AO443" s="35" t="str">
        <f t="shared" si="157"/>
        <v/>
      </c>
      <c r="AP443" s="35" t="str">
        <f>IF(AJ443="","",VLOOKUP(AN443,[1]Sheet11!E:F,2,0))</f>
        <v/>
      </c>
      <c r="AQ443" s="35" t="str">
        <f>IF(AO443="拼单会员","5年",IF(AJ443="","",VLOOKUP(AM443&amp;AP443,[1]Sheet11!$J$3:$K$17,2)))</f>
        <v/>
      </c>
      <c r="AR443" s="35" t="str">
        <f t="shared" si="158"/>
        <v/>
      </c>
      <c r="AS443" s="35" t="str">
        <f t="shared" si="159"/>
        <v/>
      </c>
      <c r="AT443" s="35" t="str">
        <f t="shared" si="160"/>
        <v/>
      </c>
      <c r="AU443" s="35" t="str">
        <f t="shared" si="161"/>
        <v/>
      </c>
      <c r="AV443" s="35" t="str">
        <f t="shared" si="162"/>
        <v/>
      </c>
      <c r="AW443" s="35" t="str">
        <f t="shared" si="163"/>
        <v/>
      </c>
      <c r="AX443" s="35" t="str">
        <f t="shared" si="164"/>
        <v/>
      </c>
      <c r="AY443" s="35" t="str">
        <f>IF(SUMIF('7-市场业绩'!F:F,AC443,'7-市场业绩'!I:I)&gt;0,"学习卡","老结算")</f>
        <v>老结算</v>
      </c>
      <c r="AZ443" s="35" t="str">
        <f t="shared" si="165"/>
        <v/>
      </c>
      <c r="BA443" s="35" t="str">
        <f t="shared" si="166"/>
        <v>无</v>
      </c>
      <c r="BB443" s="35" t="str">
        <f t="shared" si="167"/>
        <v/>
      </c>
      <c r="BC443" s="35" t="str">
        <f t="shared" si="168"/>
        <v/>
      </c>
      <c r="BD443" s="35" t="str">
        <f t="shared" si="169"/>
        <v>无</v>
      </c>
      <c r="BE443" s="35" t="str">
        <f>IFERROR(LOOKUP(1,-FIND({"创始会员","国际领袖课程","国内领袖课程","1期秒杀","游学免费读","买三送二","2折秒杀"},AB443),{"创始会员","国际领袖课程","国内领袖课程","1期秒杀","游学免费读","买三送二","2折秒杀"}),"")</f>
        <v/>
      </c>
      <c r="BH443" s="27">
        <v>42552</v>
      </c>
    </row>
    <row r="444" spans="1:60" ht="15" customHeight="1">
      <c r="A444" s="31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08"/>
      <c r="M444" s="208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35" t="str">
        <f t="shared" si="146"/>
        <v/>
      </c>
      <c r="AD444" s="36">
        <f t="shared" si="147"/>
        <v>0</v>
      </c>
      <c r="AE444" s="35" t="str">
        <f t="shared" si="148"/>
        <v/>
      </c>
      <c r="AF444" s="24"/>
      <c r="AG444" s="40">
        <f t="shared" si="149"/>
        <v>0</v>
      </c>
      <c r="AH444" s="36">
        <f t="shared" si="150"/>
        <v>0</v>
      </c>
      <c r="AI444" s="36">
        <f t="shared" si="151"/>
        <v>0</v>
      </c>
      <c r="AJ444" s="35" t="str">
        <f t="shared" si="152"/>
        <v/>
      </c>
      <c r="AK444" s="35" t="str">
        <f t="shared" si="153"/>
        <v/>
      </c>
      <c r="AL444" s="35" t="str">
        <f t="shared" si="154"/>
        <v/>
      </c>
      <c r="AM444" s="35" t="str">
        <f t="shared" si="155"/>
        <v/>
      </c>
      <c r="AN444" s="35" t="str">
        <f t="shared" si="156"/>
        <v/>
      </c>
      <c r="AO444" s="35" t="str">
        <f t="shared" si="157"/>
        <v/>
      </c>
      <c r="AP444" s="35" t="str">
        <f>IF(AJ444="","",VLOOKUP(AN444,[1]Sheet11!E:F,2,0))</f>
        <v/>
      </c>
      <c r="AQ444" s="35" t="str">
        <f>IF(AO444="拼单会员","5年",IF(AJ444="","",VLOOKUP(AM444&amp;AP444,[1]Sheet11!$J$3:$K$17,2)))</f>
        <v/>
      </c>
      <c r="AR444" s="35" t="str">
        <f t="shared" si="158"/>
        <v/>
      </c>
      <c r="AS444" s="35" t="str">
        <f t="shared" si="159"/>
        <v/>
      </c>
      <c r="AT444" s="35" t="str">
        <f t="shared" si="160"/>
        <v/>
      </c>
      <c r="AU444" s="35" t="str">
        <f t="shared" si="161"/>
        <v/>
      </c>
      <c r="AV444" s="35" t="str">
        <f t="shared" si="162"/>
        <v/>
      </c>
      <c r="AW444" s="35" t="str">
        <f t="shared" si="163"/>
        <v/>
      </c>
      <c r="AX444" s="35" t="str">
        <f t="shared" si="164"/>
        <v/>
      </c>
      <c r="AY444" s="35" t="str">
        <f>IF(SUMIF('7-市场业绩'!F:F,AC444,'7-市场业绩'!I:I)&gt;0,"学习卡","老结算")</f>
        <v>老结算</v>
      </c>
      <c r="AZ444" s="35" t="str">
        <f t="shared" si="165"/>
        <v/>
      </c>
      <c r="BA444" s="35" t="str">
        <f t="shared" si="166"/>
        <v>无</v>
      </c>
      <c r="BB444" s="35" t="str">
        <f t="shared" si="167"/>
        <v/>
      </c>
      <c r="BC444" s="35" t="str">
        <f t="shared" si="168"/>
        <v/>
      </c>
      <c r="BD444" s="35" t="str">
        <f t="shared" si="169"/>
        <v>无</v>
      </c>
      <c r="BE444" s="35" t="str">
        <f>IFERROR(LOOKUP(1,-FIND({"创始会员","国际领袖课程","国内领袖课程","1期秒杀","游学免费读","买三送二","2折秒杀"},AB444),{"创始会员","国际领袖课程","国内领袖课程","1期秒杀","游学免费读","买三送二","2折秒杀"}),"")</f>
        <v/>
      </c>
      <c r="BH444" s="27">
        <v>42552</v>
      </c>
    </row>
    <row r="445" spans="1:60" ht="15" customHeight="1">
      <c r="A445" s="31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08"/>
      <c r="M445" s="208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35" t="str">
        <f t="shared" si="146"/>
        <v/>
      </c>
      <c r="AD445" s="36">
        <f t="shared" si="147"/>
        <v>0</v>
      </c>
      <c r="AE445" s="35" t="str">
        <f t="shared" si="148"/>
        <v/>
      </c>
      <c r="AF445" s="24"/>
      <c r="AG445" s="40">
        <f t="shared" si="149"/>
        <v>0</v>
      </c>
      <c r="AH445" s="36">
        <f t="shared" si="150"/>
        <v>0</v>
      </c>
      <c r="AI445" s="36">
        <f t="shared" si="151"/>
        <v>0</v>
      </c>
      <c r="AJ445" s="35" t="str">
        <f t="shared" si="152"/>
        <v/>
      </c>
      <c r="AK445" s="35" t="str">
        <f t="shared" si="153"/>
        <v/>
      </c>
      <c r="AL445" s="35" t="str">
        <f t="shared" si="154"/>
        <v/>
      </c>
      <c r="AM445" s="35" t="str">
        <f t="shared" si="155"/>
        <v/>
      </c>
      <c r="AN445" s="35" t="str">
        <f t="shared" si="156"/>
        <v/>
      </c>
      <c r="AO445" s="35" t="str">
        <f t="shared" si="157"/>
        <v/>
      </c>
      <c r="AP445" s="35" t="str">
        <f>IF(AJ445="","",VLOOKUP(AN445,[1]Sheet11!E:F,2,0))</f>
        <v/>
      </c>
      <c r="AQ445" s="35" t="str">
        <f>IF(AO445="拼单会员","5年",IF(AJ445="","",VLOOKUP(AM445&amp;AP445,[1]Sheet11!$J$3:$K$17,2)))</f>
        <v/>
      </c>
      <c r="AR445" s="35" t="str">
        <f t="shared" si="158"/>
        <v/>
      </c>
      <c r="AS445" s="35" t="str">
        <f t="shared" si="159"/>
        <v/>
      </c>
      <c r="AT445" s="35" t="str">
        <f t="shared" si="160"/>
        <v/>
      </c>
      <c r="AU445" s="35" t="str">
        <f t="shared" si="161"/>
        <v/>
      </c>
      <c r="AV445" s="35" t="str">
        <f t="shared" si="162"/>
        <v/>
      </c>
      <c r="AW445" s="35" t="str">
        <f t="shared" si="163"/>
        <v/>
      </c>
      <c r="AX445" s="35" t="str">
        <f t="shared" si="164"/>
        <v/>
      </c>
      <c r="AY445" s="35" t="str">
        <f>IF(SUMIF('7-市场业绩'!F:F,AC445,'7-市场业绩'!I:I)&gt;0,"学习卡","老结算")</f>
        <v>老结算</v>
      </c>
      <c r="AZ445" s="35" t="str">
        <f t="shared" si="165"/>
        <v/>
      </c>
      <c r="BA445" s="35" t="str">
        <f t="shared" si="166"/>
        <v>无</v>
      </c>
      <c r="BB445" s="35" t="str">
        <f t="shared" si="167"/>
        <v/>
      </c>
      <c r="BC445" s="35" t="str">
        <f t="shared" si="168"/>
        <v/>
      </c>
      <c r="BD445" s="35" t="str">
        <f t="shared" si="169"/>
        <v>无</v>
      </c>
      <c r="BE445" s="35" t="str">
        <f>IFERROR(LOOKUP(1,-FIND({"创始会员","国际领袖课程","国内领袖课程","1期秒杀","游学免费读","买三送二","2折秒杀"},AB445),{"创始会员","国际领袖课程","国内领袖课程","1期秒杀","游学免费读","买三送二","2折秒杀"}),"")</f>
        <v/>
      </c>
      <c r="BH445" s="27">
        <v>42552</v>
      </c>
    </row>
    <row r="446" spans="1:60" ht="15" customHeight="1">
      <c r="A446" s="31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08"/>
      <c r="M446" s="208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35" t="str">
        <f t="shared" si="146"/>
        <v/>
      </c>
      <c r="AD446" s="36">
        <f t="shared" si="147"/>
        <v>0</v>
      </c>
      <c r="AE446" s="35" t="str">
        <f t="shared" si="148"/>
        <v/>
      </c>
      <c r="AF446" s="24"/>
      <c r="AG446" s="40">
        <f t="shared" si="149"/>
        <v>0</v>
      </c>
      <c r="AH446" s="36">
        <f t="shared" si="150"/>
        <v>0</v>
      </c>
      <c r="AI446" s="36">
        <f t="shared" si="151"/>
        <v>0</v>
      </c>
      <c r="AJ446" s="35" t="str">
        <f t="shared" si="152"/>
        <v/>
      </c>
      <c r="AK446" s="35" t="str">
        <f t="shared" si="153"/>
        <v/>
      </c>
      <c r="AL446" s="35" t="str">
        <f t="shared" si="154"/>
        <v/>
      </c>
      <c r="AM446" s="35" t="str">
        <f t="shared" si="155"/>
        <v/>
      </c>
      <c r="AN446" s="35" t="str">
        <f t="shared" si="156"/>
        <v/>
      </c>
      <c r="AO446" s="35" t="str">
        <f t="shared" si="157"/>
        <v/>
      </c>
      <c r="AP446" s="35" t="str">
        <f>IF(AJ446="","",VLOOKUP(AN446,[1]Sheet11!E:F,2,0))</f>
        <v/>
      </c>
      <c r="AQ446" s="35" t="str">
        <f>IF(AO446="拼单会员","5年",IF(AJ446="","",VLOOKUP(AM446&amp;AP446,[1]Sheet11!$J$3:$K$17,2)))</f>
        <v/>
      </c>
      <c r="AR446" s="35" t="str">
        <f t="shared" si="158"/>
        <v/>
      </c>
      <c r="AS446" s="35" t="str">
        <f t="shared" si="159"/>
        <v/>
      </c>
      <c r="AT446" s="35" t="str">
        <f t="shared" si="160"/>
        <v/>
      </c>
      <c r="AU446" s="35" t="str">
        <f t="shared" si="161"/>
        <v/>
      </c>
      <c r="AV446" s="35" t="str">
        <f t="shared" si="162"/>
        <v/>
      </c>
      <c r="AW446" s="35" t="str">
        <f t="shared" si="163"/>
        <v/>
      </c>
      <c r="AX446" s="35" t="str">
        <f t="shared" si="164"/>
        <v/>
      </c>
      <c r="AY446" s="35" t="str">
        <f>IF(SUMIF('7-市场业绩'!F:F,AC446,'7-市场业绩'!I:I)&gt;0,"学习卡","老结算")</f>
        <v>老结算</v>
      </c>
      <c r="AZ446" s="35" t="str">
        <f t="shared" si="165"/>
        <v/>
      </c>
      <c r="BA446" s="35" t="str">
        <f t="shared" si="166"/>
        <v>无</v>
      </c>
      <c r="BB446" s="35" t="str">
        <f t="shared" si="167"/>
        <v/>
      </c>
      <c r="BC446" s="35" t="str">
        <f t="shared" si="168"/>
        <v/>
      </c>
      <c r="BD446" s="35" t="str">
        <f t="shared" si="169"/>
        <v>无</v>
      </c>
      <c r="BE446" s="35" t="str">
        <f>IFERROR(LOOKUP(1,-FIND({"创始会员","国际领袖课程","国内领袖课程","1期秒杀","游学免费读","买三送二","2折秒杀"},AB446),{"创始会员","国际领袖课程","国内领袖课程","1期秒杀","游学免费读","买三送二","2折秒杀"}),"")</f>
        <v/>
      </c>
      <c r="BH446" s="27">
        <v>42552</v>
      </c>
    </row>
    <row r="447" spans="1:60" ht="15" customHeight="1">
      <c r="A447" s="31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08"/>
      <c r="M447" s="208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35" t="str">
        <f t="shared" si="146"/>
        <v/>
      </c>
      <c r="AD447" s="36">
        <f t="shared" si="147"/>
        <v>0</v>
      </c>
      <c r="AE447" s="35" t="str">
        <f t="shared" si="148"/>
        <v/>
      </c>
      <c r="AF447" s="24"/>
      <c r="AG447" s="40">
        <f t="shared" si="149"/>
        <v>0</v>
      </c>
      <c r="AH447" s="36">
        <f t="shared" si="150"/>
        <v>0</v>
      </c>
      <c r="AI447" s="36">
        <f t="shared" si="151"/>
        <v>0</v>
      </c>
      <c r="AJ447" s="35" t="str">
        <f t="shared" si="152"/>
        <v/>
      </c>
      <c r="AK447" s="35" t="str">
        <f t="shared" si="153"/>
        <v/>
      </c>
      <c r="AL447" s="35" t="str">
        <f t="shared" si="154"/>
        <v/>
      </c>
      <c r="AM447" s="35" t="str">
        <f t="shared" si="155"/>
        <v/>
      </c>
      <c r="AN447" s="35" t="str">
        <f t="shared" si="156"/>
        <v/>
      </c>
      <c r="AO447" s="35" t="str">
        <f t="shared" si="157"/>
        <v/>
      </c>
      <c r="AP447" s="35" t="str">
        <f>IF(AJ447="","",VLOOKUP(AN447,[1]Sheet11!E:F,2,0))</f>
        <v/>
      </c>
      <c r="AQ447" s="35" t="str">
        <f>IF(AO447="拼单会员","5年",IF(AJ447="","",VLOOKUP(AM447&amp;AP447,[1]Sheet11!$J$3:$K$17,2)))</f>
        <v/>
      </c>
      <c r="AR447" s="35" t="str">
        <f t="shared" si="158"/>
        <v/>
      </c>
      <c r="AS447" s="35" t="str">
        <f t="shared" si="159"/>
        <v/>
      </c>
      <c r="AT447" s="35" t="str">
        <f t="shared" si="160"/>
        <v/>
      </c>
      <c r="AU447" s="35" t="str">
        <f t="shared" si="161"/>
        <v/>
      </c>
      <c r="AV447" s="35" t="str">
        <f t="shared" si="162"/>
        <v/>
      </c>
      <c r="AW447" s="35" t="str">
        <f t="shared" si="163"/>
        <v/>
      </c>
      <c r="AX447" s="35" t="str">
        <f t="shared" si="164"/>
        <v/>
      </c>
      <c r="AY447" s="35" t="str">
        <f>IF(SUMIF('7-市场业绩'!F:F,AC447,'7-市场业绩'!I:I)&gt;0,"学习卡","老结算")</f>
        <v>老结算</v>
      </c>
      <c r="AZ447" s="35" t="str">
        <f t="shared" si="165"/>
        <v/>
      </c>
      <c r="BA447" s="35" t="str">
        <f t="shared" si="166"/>
        <v>无</v>
      </c>
      <c r="BB447" s="35" t="str">
        <f t="shared" si="167"/>
        <v/>
      </c>
      <c r="BC447" s="35" t="str">
        <f t="shared" si="168"/>
        <v/>
      </c>
      <c r="BD447" s="35" t="str">
        <f t="shared" si="169"/>
        <v>无</v>
      </c>
      <c r="BE447" s="35" t="str">
        <f>IFERROR(LOOKUP(1,-FIND({"创始会员","国际领袖课程","国内领袖课程","1期秒杀","游学免费读","买三送二","2折秒杀"},AB447),{"创始会员","国际领袖课程","国内领袖课程","1期秒杀","游学免费读","买三送二","2折秒杀"}),"")</f>
        <v/>
      </c>
      <c r="BH447" s="27">
        <v>42552</v>
      </c>
    </row>
    <row r="448" spans="1:60" ht="15" customHeight="1">
      <c r="A448" s="31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08"/>
      <c r="M448" s="208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35" t="str">
        <f t="shared" si="146"/>
        <v/>
      </c>
      <c r="AD448" s="36">
        <f t="shared" si="147"/>
        <v>0</v>
      </c>
      <c r="AE448" s="35" t="str">
        <f t="shared" si="148"/>
        <v/>
      </c>
      <c r="AF448" s="24"/>
      <c r="AG448" s="40">
        <f t="shared" si="149"/>
        <v>0</v>
      </c>
      <c r="AH448" s="36">
        <f t="shared" si="150"/>
        <v>0</v>
      </c>
      <c r="AI448" s="36">
        <f t="shared" si="151"/>
        <v>0</v>
      </c>
      <c r="AJ448" s="35" t="str">
        <f t="shared" si="152"/>
        <v/>
      </c>
      <c r="AK448" s="35" t="str">
        <f t="shared" si="153"/>
        <v/>
      </c>
      <c r="AL448" s="35" t="str">
        <f t="shared" si="154"/>
        <v/>
      </c>
      <c r="AM448" s="35" t="str">
        <f t="shared" si="155"/>
        <v/>
      </c>
      <c r="AN448" s="35" t="str">
        <f t="shared" si="156"/>
        <v/>
      </c>
      <c r="AO448" s="35" t="str">
        <f t="shared" si="157"/>
        <v/>
      </c>
      <c r="AP448" s="35" t="str">
        <f>IF(AJ448="","",VLOOKUP(AN448,[1]Sheet11!E:F,2,0))</f>
        <v/>
      </c>
      <c r="AQ448" s="35" t="str">
        <f>IF(AO448="拼单会员","5年",IF(AJ448="","",VLOOKUP(AM448&amp;AP448,[1]Sheet11!$J$3:$K$17,2)))</f>
        <v/>
      </c>
      <c r="AR448" s="35" t="str">
        <f t="shared" si="158"/>
        <v/>
      </c>
      <c r="AS448" s="35" t="str">
        <f t="shared" si="159"/>
        <v/>
      </c>
      <c r="AT448" s="35" t="str">
        <f t="shared" si="160"/>
        <v/>
      </c>
      <c r="AU448" s="35" t="str">
        <f t="shared" si="161"/>
        <v/>
      </c>
      <c r="AV448" s="35" t="str">
        <f t="shared" si="162"/>
        <v/>
      </c>
      <c r="AW448" s="35" t="str">
        <f t="shared" si="163"/>
        <v/>
      </c>
      <c r="AX448" s="35" t="str">
        <f t="shared" si="164"/>
        <v/>
      </c>
      <c r="AY448" s="35" t="str">
        <f>IF(SUMIF('7-市场业绩'!F:F,AC448,'7-市场业绩'!I:I)&gt;0,"学习卡","老结算")</f>
        <v>老结算</v>
      </c>
      <c r="AZ448" s="35" t="str">
        <f t="shared" si="165"/>
        <v/>
      </c>
      <c r="BA448" s="35" t="str">
        <f t="shared" si="166"/>
        <v>无</v>
      </c>
      <c r="BB448" s="35" t="str">
        <f t="shared" si="167"/>
        <v/>
      </c>
      <c r="BC448" s="35" t="str">
        <f t="shared" si="168"/>
        <v/>
      </c>
      <c r="BD448" s="35" t="str">
        <f t="shared" si="169"/>
        <v>无</v>
      </c>
      <c r="BE448" s="35" t="str">
        <f>IFERROR(LOOKUP(1,-FIND({"创始会员","国际领袖课程","国内领袖课程","1期秒杀","游学免费读","买三送二","2折秒杀"},AB448),{"创始会员","国际领袖课程","国内领袖课程","1期秒杀","游学免费读","买三送二","2折秒杀"}),"")</f>
        <v/>
      </c>
      <c r="BH448" s="27">
        <v>42552</v>
      </c>
    </row>
    <row r="449" spans="1:60" ht="15" customHeight="1">
      <c r="A449" s="31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08"/>
      <c r="M449" s="208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35" t="str">
        <f t="shared" si="146"/>
        <v/>
      </c>
      <c r="AD449" s="36">
        <f t="shared" si="147"/>
        <v>0</v>
      </c>
      <c r="AE449" s="35" t="str">
        <f t="shared" si="148"/>
        <v/>
      </c>
      <c r="AF449" s="24"/>
      <c r="AG449" s="40">
        <f t="shared" si="149"/>
        <v>0</v>
      </c>
      <c r="AH449" s="36">
        <f t="shared" si="150"/>
        <v>0</v>
      </c>
      <c r="AI449" s="36">
        <f t="shared" si="151"/>
        <v>0</v>
      </c>
      <c r="AJ449" s="35" t="str">
        <f t="shared" si="152"/>
        <v/>
      </c>
      <c r="AK449" s="35" t="str">
        <f t="shared" si="153"/>
        <v/>
      </c>
      <c r="AL449" s="35" t="str">
        <f t="shared" si="154"/>
        <v/>
      </c>
      <c r="AM449" s="35" t="str">
        <f t="shared" si="155"/>
        <v/>
      </c>
      <c r="AN449" s="35" t="str">
        <f t="shared" si="156"/>
        <v/>
      </c>
      <c r="AO449" s="35" t="str">
        <f t="shared" si="157"/>
        <v/>
      </c>
      <c r="AP449" s="35" t="str">
        <f>IF(AJ449="","",VLOOKUP(AN449,[1]Sheet11!E:F,2,0))</f>
        <v/>
      </c>
      <c r="AQ449" s="35" t="str">
        <f>IF(AO449="拼单会员","5年",IF(AJ449="","",VLOOKUP(AM449&amp;AP449,[1]Sheet11!$J$3:$K$17,2)))</f>
        <v/>
      </c>
      <c r="AR449" s="35" t="str">
        <f t="shared" si="158"/>
        <v/>
      </c>
      <c r="AS449" s="35" t="str">
        <f t="shared" si="159"/>
        <v/>
      </c>
      <c r="AT449" s="35" t="str">
        <f t="shared" si="160"/>
        <v/>
      </c>
      <c r="AU449" s="35" t="str">
        <f t="shared" si="161"/>
        <v/>
      </c>
      <c r="AV449" s="35" t="str">
        <f t="shared" si="162"/>
        <v/>
      </c>
      <c r="AW449" s="35" t="str">
        <f t="shared" si="163"/>
        <v/>
      </c>
      <c r="AX449" s="35" t="str">
        <f t="shared" si="164"/>
        <v/>
      </c>
      <c r="AY449" s="35" t="str">
        <f>IF(SUMIF('7-市场业绩'!F:F,AC449,'7-市场业绩'!I:I)&gt;0,"学习卡","老结算")</f>
        <v>老结算</v>
      </c>
      <c r="AZ449" s="35" t="str">
        <f t="shared" si="165"/>
        <v/>
      </c>
      <c r="BA449" s="35" t="str">
        <f t="shared" si="166"/>
        <v>无</v>
      </c>
      <c r="BB449" s="35" t="str">
        <f t="shared" si="167"/>
        <v/>
      </c>
      <c r="BC449" s="35" t="str">
        <f t="shared" si="168"/>
        <v/>
      </c>
      <c r="BD449" s="35" t="str">
        <f t="shared" si="169"/>
        <v>无</v>
      </c>
      <c r="BE449" s="35" t="str">
        <f>IFERROR(LOOKUP(1,-FIND({"创始会员","国际领袖课程","国内领袖课程","1期秒杀","游学免费读","买三送二","2折秒杀"},AB449),{"创始会员","国际领袖课程","国内领袖课程","1期秒杀","游学免费读","买三送二","2折秒杀"}),"")</f>
        <v/>
      </c>
      <c r="BH449" s="27">
        <v>42552</v>
      </c>
    </row>
    <row r="450" spans="1:60" ht="15" customHeight="1">
      <c r="A450" s="31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08"/>
      <c r="M450" s="208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35" t="str">
        <f t="shared" si="146"/>
        <v/>
      </c>
      <c r="AD450" s="36">
        <f t="shared" si="147"/>
        <v>0</v>
      </c>
      <c r="AE450" s="35" t="str">
        <f t="shared" si="148"/>
        <v/>
      </c>
      <c r="AF450" s="24"/>
      <c r="AG450" s="40">
        <f t="shared" si="149"/>
        <v>0</v>
      </c>
      <c r="AH450" s="36">
        <f t="shared" si="150"/>
        <v>0</v>
      </c>
      <c r="AI450" s="36">
        <f t="shared" si="151"/>
        <v>0</v>
      </c>
      <c r="AJ450" s="35" t="str">
        <f t="shared" si="152"/>
        <v/>
      </c>
      <c r="AK450" s="35" t="str">
        <f t="shared" si="153"/>
        <v/>
      </c>
      <c r="AL450" s="35" t="str">
        <f t="shared" si="154"/>
        <v/>
      </c>
      <c r="AM450" s="35" t="str">
        <f t="shared" si="155"/>
        <v/>
      </c>
      <c r="AN450" s="35" t="str">
        <f t="shared" si="156"/>
        <v/>
      </c>
      <c r="AO450" s="35" t="str">
        <f t="shared" si="157"/>
        <v/>
      </c>
      <c r="AP450" s="35" t="str">
        <f>IF(AJ450="","",VLOOKUP(AN450,[1]Sheet11!E:F,2,0))</f>
        <v/>
      </c>
      <c r="AQ450" s="35" t="str">
        <f>IF(AO450="拼单会员","5年",IF(AJ450="","",VLOOKUP(AM450&amp;AP450,[1]Sheet11!$J$3:$K$17,2)))</f>
        <v/>
      </c>
      <c r="AR450" s="35" t="str">
        <f t="shared" si="158"/>
        <v/>
      </c>
      <c r="AS450" s="35" t="str">
        <f t="shared" si="159"/>
        <v/>
      </c>
      <c r="AT450" s="35" t="str">
        <f t="shared" si="160"/>
        <v/>
      </c>
      <c r="AU450" s="35" t="str">
        <f t="shared" si="161"/>
        <v/>
      </c>
      <c r="AV450" s="35" t="str">
        <f t="shared" si="162"/>
        <v/>
      </c>
      <c r="AW450" s="35" t="str">
        <f t="shared" si="163"/>
        <v/>
      </c>
      <c r="AX450" s="35" t="str">
        <f t="shared" si="164"/>
        <v/>
      </c>
      <c r="AY450" s="35" t="str">
        <f>IF(SUMIF('7-市场业绩'!F:F,AC450,'7-市场业绩'!I:I)&gt;0,"学习卡","老结算")</f>
        <v>老结算</v>
      </c>
      <c r="AZ450" s="35" t="str">
        <f t="shared" si="165"/>
        <v/>
      </c>
      <c r="BA450" s="35" t="str">
        <f t="shared" si="166"/>
        <v>无</v>
      </c>
      <c r="BB450" s="35" t="str">
        <f t="shared" si="167"/>
        <v/>
      </c>
      <c r="BC450" s="35" t="str">
        <f t="shared" si="168"/>
        <v/>
      </c>
      <c r="BD450" s="35" t="str">
        <f t="shared" si="169"/>
        <v>无</v>
      </c>
      <c r="BE450" s="35" t="str">
        <f>IFERROR(LOOKUP(1,-FIND({"创始会员","国际领袖课程","国内领袖课程","1期秒杀","游学免费读","买三送二","2折秒杀"},AB450),{"创始会员","国际领袖课程","国内领袖课程","1期秒杀","游学免费读","买三送二","2折秒杀"}),"")</f>
        <v/>
      </c>
      <c r="BH450" s="27">
        <v>42552</v>
      </c>
    </row>
    <row r="451" spans="1:60" ht="15" customHeight="1">
      <c r="A451" s="31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08"/>
      <c r="M451" s="208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35" t="str">
        <f t="shared" ref="AC451:AC514" si="170">SUBSTITUTE(SUBSTITUTE(SUBSTITUTE(SUBSTITUTE(SUBSTITUTE(SUBSTITUTE(AA451,"(主签单人)",""),"(03-客户接待员)",""),"（金牌）",""),"（会员学员）",""),"金牌",""),"金牌学员","")</f>
        <v/>
      </c>
      <c r="AD451" s="36">
        <f t="shared" ref="AD451:AD514" si="171">IFERROR(VALUE(MID(H451,FIND("(",H451)+1,FIND(")",H451)-FIND("(",H451)-2)),0)</f>
        <v>0</v>
      </c>
      <c r="AE451" s="35" t="str">
        <f t="shared" ref="AE451:AE514" si="172">IF(AJ451="","",MID(AB451,FIND("@",SUBSTITUTE(AB451,"／","@",6))+5,FIND("@",SUBSTITUTE(AB451,"／","@",7))-FIND("@",SUBSTITUTE(AB451,"／","@",6))-5))</f>
        <v/>
      </c>
      <c r="AF451" s="24"/>
      <c r="AG451" s="40">
        <f t="shared" ref="AG451:AG514" si="173">IFERROR(VALUE(MID(AB451,FIND("@",SUBSTITUTE(AB451,"：","@",1))+1,FIND("@",SUBSTITUTE(AB451,"）","@",1))-FIND("@",SUBSTITUTE(AB451,"：","@",1))-1)),0)</f>
        <v>0</v>
      </c>
      <c r="AH451" s="36">
        <f t="shared" ref="AH451:AH514" si="174">IFERROR(IF(AND(IFERROR(FIND("预缴定金",AB451),0)=0,H451=""),M451,VALUE(MID(AB451,FIND("@",SUBSTITUTE(AB451,"：","@",2))+1,FIND("@",SUBSTITUTE(AB451,"）","@",2))-FIND("@",SUBSTITUTE(AB451,"：","@",2))-1))),0)</f>
        <v>0</v>
      </c>
      <c r="AI451" s="36">
        <f t="shared" ref="AI451:AI514" si="175">M451-AH451</f>
        <v>0</v>
      </c>
      <c r="AJ451" s="35" t="str">
        <f t="shared" ref="AJ451:AJ514" si="176">IF(OR(V451="退费",V451="结转",W451="",W451="结转学费",W451="老带新返现"),"",IF(OR(AI451&lt;=0,AND(IFERROR(FIND("预缴定金",AB451),0)=0,H451="")),"",LEFT(AB451,FIND("／",AB451)-1)))</f>
        <v/>
      </c>
      <c r="AK451" s="35" t="str">
        <f t="shared" ref="AK451:AK514" si="177">IF(AJ451="","",LEFT(AB451,2))</f>
        <v/>
      </c>
      <c r="AL451" s="35" t="str">
        <f t="shared" ref="AL451:AL514" si="178">IF(AJ451="","",MID(AB451,3,2))</f>
        <v/>
      </c>
      <c r="AM451" s="35" t="str">
        <f t="shared" ref="AM451:AM514" si="179">IF(AJ451="","",MID(AB451,5,2))</f>
        <v/>
      </c>
      <c r="AN451" s="35" t="str">
        <f t="shared" ref="AN451:AN514" si="180">IF(AJ451="","",MIDB(AJ451,SEARCHB("?",AJ451),2*LEN(AJ451)-LENB(AJ451)+2))</f>
        <v/>
      </c>
      <c r="AO451" s="35" t="str">
        <f t="shared" ref="AO451:AO514" si="181">IF(AJ451="","",RIGHT(MIDB(AJ451,SEARCHB("?",AJ451),20),LENB(MIDB(AJ451,SEARCHB("?",AJ451),20))-LEN(MIDB(AJ451,SEARCHB("?",AJ451),20))-1))</f>
        <v/>
      </c>
      <c r="AP451" s="35" t="str">
        <f>IF(AJ451="","",VLOOKUP(AN451,[1]Sheet11!E:F,2,0))</f>
        <v/>
      </c>
      <c r="AQ451" s="35" t="str">
        <f>IF(AO451="拼单会员","5年",IF(AJ451="","",VLOOKUP(AM451&amp;AP451,[1]Sheet11!$J$3:$K$17,2)))</f>
        <v/>
      </c>
      <c r="AR451" s="35" t="str">
        <f t="shared" ref="AR451:AR514" si="182">IF(AJ451="","",VLOOKUP(AO451,BP:BQ,2,0))</f>
        <v/>
      </c>
      <c r="AS451" s="35" t="str">
        <f t="shared" ref="AS451:AS514" si="183">IF(AJ451="","",MID(AB451,FIND("@",SUBSTITUTE(AB451,"／","@",5))+8,10))</f>
        <v/>
      </c>
      <c r="AT451" s="35" t="str">
        <f t="shared" ref="AT451:AT514" si="184">IF(AJ451="","",IF(AK451="新生","新生",IF((AS451-$BH$2)&gt;0,"1年追补","老生")))</f>
        <v/>
      </c>
      <c r="AU451" s="35" t="str">
        <f t="shared" ref="AU451:AU514" si="185">IF(AJ451="","",IF(OR(AT451="新生",AT451="1年追补"),"新生","老生"))</f>
        <v/>
      </c>
      <c r="AV451" s="35" t="str">
        <f t="shared" ref="AV451:AV514" si="186">IF(AJ451="","",IF(AND(BE451="1期秒杀",AK451="新生"),"1期秒杀",IF(AND(BE451="1期秒杀",AT451="1年追补"),"1期秒杀",IF(AND(BE451="游学免费读",AK451="新生"),"游学免费读",IF(AND(BE451="游学免费读",AT451="1年追补"),"游学免费读",IF(AND(BE451="买三送二",AK451="新生"),"买三送二",IF(AND(BE451="买三送二",AT451="1年追补"),"买三送二",IF(AND(BE451="2折秒杀",AK451="新生"),"新生小学国际班1年",IF(AND(BE451="2折秒杀",AT451="1年追补"),"新生小学国际班1年",IF(OR(BE451="国际领袖课程",BE451="国内领袖课程"),BE451,IF(AND(BE451="创始会员",AU451="老生",AR451="游学会员"),"老生创始会员游学会员",IF(AND(AR451="国际班",AU451="新生"),AU451&amp;AM451&amp;AR451&amp;AQ451,AU451&amp;AR451))))))))))))</f>
        <v/>
      </c>
      <c r="AW451" s="35" t="str">
        <f t="shared" ref="AW451:AW514" si="187">IF(AJ451="","",VLOOKUP(AO451,BP:BR,3,0))</f>
        <v/>
      </c>
      <c r="AX451" s="35" t="str">
        <f t="shared" ref="AX451:AX514" si="188">AT451&amp;AW451</f>
        <v/>
      </c>
      <c r="AY451" s="35" t="str">
        <f>IF(SUMIF('7-市场业绩'!F:F,AC451,'7-市场业绩'!I:I)&gt;0,"学习卡","老结算")</f>
        <v>老结算</v>
      </c>
      <c r="AZ451" s="35" t="str">
        <f t="shared" ref="AZ451:AZ514" si="189">IF(AY451="学习卡",AV451,AX451)</f>
        <v/>
      </c>
      <c r="BA451" s="35" t="str">
        <f t="shared" ref="BA451:BA514" si="190">IFERROR(MID(AB451,FIND("@",SUBSTITUTE(AB451,"／","@",3))+6,FIND("@",SUBSTITUTE(AB451,"／","@",4))-FIND("@",SUBSTITUTE(AB451,"／","@",3))-6),"无")</f>
        <v>无</v>
      </c>
      <c r="BB451" s="35" t="str">
        <f t="shared" ref="BB451:BB514" si="191">IFERROR(MID(AB451,FIND("@",SUBSTITUTE(AB451,"：","@",6))+1,FIND("@",SUBSTITUTE(AB451,"-","@",8))-FIND("@",SUBSTITUTE(AB451,"：","@",6))-1),"")</f>
        <v/>
      </c>
      <c r="BC451" s="35" t="str">
        <f t="shared" ref="BC451:BC514" si="192">IFERROR(MID(AB451,FIND("@",SUBSTITUTE(AB451,"：","@",6))+1,FIND("@",SUBSTITUTE(AB451,"-","@",8))-FIND("@",SUBSTITUTE(AB451,"：","@",6))-1),"")</f>
        <v/>
      </c>
      <c r="BD451" s="35" t="str">
        <f t="shared" ref="BD451:BD514" si="193">IFERROR(MID(AB451,FIND("@",SUBSTITUTE(AB451,"：","@",4))+1,FIND("@",SUBSTITUTE(AB451,"）","@",6))-FIND("@",SUBSTITUTE(AB451,"：","@",4))-1),"无")</f>
        <v>无</v>
      </c>
      <c r="BE451" s="35" t="str">
        <f>IFERROR(LOOKUP(1,-FIND({"创始会员","国际领袖课程","国内领袖课程","1期秒杀","游学免费读","买三送二","2折秒杀"},AB451),{"创始会员","国际领袖课程","国内领袖课程","1期秒杀","游学免费读","买三送二","2折秒杀"}),"")</f>
        <v/>
      </c>
      <c r="BH451" s="27">
        <v>42552</v>
      </c>
    </row>
    <row r="452" spans="1:60" ht="15" customHeight="1">
      <c r="A452" s="31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08"/>
      <c r="M452" s="208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35" t="str">
        <f t="shared" si="170"/>
        <v/>
      </c>
      <c r="AD452" s="36">
        <f t="shared" si="171"/>
        <v>0</v>
      </c>
      <c r="AE452" s="35" t="str">
        <f t="shared" si="172"/>
        <v/>
      </c>
      <c r="AF452" s="24"/>
      <c r="AG452" s="40">
        <f t="shared" si="173"/>
        <v>0</v>
      </c>
      <c r="AH452" s="36">
        <f t="shared" si="174"/>
        <v>0</v>
      </c>
      <c r="AI452" s="36">
        <f t="shared" si="175"/>
        <v>0</v>
      </c>
      <c r="AJ452" s="35" t="str">
        <f t="shared" si="176"/>
        <v/>
      </c>
      <c r="AK452" s="35" t="str">
        <f t="shared" si="177"/>
        <v/>
      </c>
      <c r="AL452" s="35" t="str">
        <f t="shared" si="178"/>
        <v/>
      </c>
      <c r="AM452" s="35" t="str">
        <f t="shared" si="179"/>
        <v/>
      </c>
      <c r="AN452" s="35" t="str">
        <f t="shared" si="180"/>
        <v/>
      </c>
      <c r="AO452" s="35" t="str">
        <f t="shared" si="181"/>
        <v/>
      </c>
      <c r="AP452" s="35" t="str">
        <f>IF(AJ452="","",VLOOKUP(AN452,[1]Sheet11!E:F,2,0))</f>
        <v/>
      </c>
      <c r="AQ452" s="35" t="str">
        <f>IF(AO452="拼单会员","5年",IF(AJ452="","",VLOOKUP(AM452&amp;AP452,[1]Sheet11!$J$3:$K$17,2)))</f>
        <v/>
      </c>
      <c r="AR452" s="35" t="str">
        <f t="shared" si="182"/>
        <v/>
      </c>
      <c r="AS452" s="35" t="str">
        <f t="shared" si="183"/>
        <v/>
      </c>
      <c r="AT452" s="35" t="str">
        <f t="shared" si="184"/>
        <v/>
      </c>
      <c r="AU452" s="35" t="str">
        <f t="shared" si="185"/>
        <v/>
      </c>
      <c r="AV452" s="35" t="str">
        <f t="shared" si="186"/>
        <v/>
      </c>
      <c r="AW452" s="35" t="str">
        <f t="shared" si="187"/>
        <v/>
      </c>
      <c r="AX452" s="35" t="str">
        <f t="shared" si="188"/>
        <v/>
      </c>
      <c r="AY452" s="35" t="str">
        <f>IF(SUMIF('7-市场业绩'!F:F,AC452,'7-市场业绩'!I:I)&gt;0,"学习卡","老结算")</f>
        <v>老结算</v>
      </c>
      <c r="AZ452" s="35" t="str">
        <f t="shared" si="189"/>
        <v/>
      </c>
      <c r="BA452" s="35" t="str">
        <f t="shared" si="190"/>
        <v>无</v>
      </c>
      <c r="BB452" s="35" t="str">
        <f t="shared" si="191"/>
        <v/>
      </c>
      <c r="BC452" s="35" t="str">
        <f t="shared" si="192"/>
        <v/>
      </c>
      <c r="BD452" s="35" t="str">
        <f t="shared" si="193"/>
        <v>无</v>
      </c>
      <c r="BE452" s="35" t="str">
        <f>IFERROR(LOOKUP(1,-FIND({"创始会员","国际领袖课程","国内领袖课程","1期秒杀","游学免费读","买三送二","2折秒杀"},AB452),{"创始会员","国际领袖课程","国内领袖课程","1期秒杀","游学免费读","买三送二","2折秒杀"}),"")</f>
        <v/>
      </c>
      <c r="BH452" s="27">
        <v>42552</v>
      </c>
    </row>
    <row r="453" spans="1:60" ht="15" customHeight="1">
      <c r="A453" s="31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08"/>
      <c r="M453" s="208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35" t="str">
        <f t="shared" si="170"/>
        <v/>
      </c>
      <c r="AD453" s="36">
        <f t="shared" si="171"/>
        <v>0</v>
      </c>
      <c r="AE453" s="35" t="str">
        <f t="shared" si="172"/>
        <v/>
      </c>
      <c r="AF453" s="24"/>
      <c r="AG453" s="40">
        <f t="shared" si="173"/>
        <v>0</v>
      </c>
      <c r="AH453" s="36">
        <f t="shared" si="174"/>
        <v>0</v>
      </c>
      <c r="AI453" s="36">
        <f t="shared" si="175"/>
        <v>0</v>
      </c>
      <c r="AJ453" s="35" t="str">
        <f t="shared" si="176"/>
        <v/>
      </c>
      <c r="AK453" s="35" t="str">
        <f t="shared" si="177"/>
        <v/>
      </c>
      <c r="AL453" s="35" t="str">
        <f t="shared" si="178"/>
        <v/>
      </c>
      <c r="AM453" s="35" t="str">
        <f t="shared" si="179"/>
        <v/>
      </c>
      <c r="AN453" s="35" t="str">
        <f t="shared" si="180"/>
        <v/>
      </c>
      <c r="AO453" s="35" t="str">
        <f t="shared" si="181"/>
        <v/>
      </c>
      <c r="AP453" s="35" t="str">
        <f>IF(AJ453="","",VLOOKUP(AN453,[1]Sheet11!E:F,2,0))</f>
        <v/>
      </c>
      <c r="AQ453" s="35" t="str">
        <f>IF(AO453="拼单会员","5年",IF(AJ453="","",VLOOKUP(AM453&amp;AP453,[1]Sheet11!$J$3:$K$17,2)))</f>
        <v/>
      </c>
      <c r="AR453" s="35" t="str">
        <f t="shared" si="182"/>
        <v/>
      </c>
      <c r="AS453" s="35" t="str">
        <f t="shared" si="183"/>
        <v/>
      </c>
      <c r="AT453" s="35" t="str">
        <f t="shared" si="184"/>
        <v/>
      </c>
      <c r="AU453" s="35" t="str">
        <f t="shared" si="185"/>
        <v/>
      </c>
      <c r="AV453" s="35" t="str">
        <f t="shared" si="186"/>
        <v/>
      </c>
      <c r="AW453" s="35" t="str">
        <f t="shared" si="187"/>
        <v/>
      </c>
      <c r="AX453" s="35" t="str">
        <f t="shared" si="188"/>
        <v/>
      </c>
      <c r="AY453" s="35" t="str">
        <f>IF(SUMIF('7-市场业绩'!F:F,AC453,'7-市场业绩'!I:I)&gt;0,"学习卡","老结算")</f>
        <v>老结算</v>
      </c>
      <c r="AZ453" s="35" t="str">
        <f t="shared" si="189"/>
        <v/>
      </c>
      <c r="BA453" s="35" t="str">
        <f t="shared" si="190"/>
        <v>无</v>
      </c>
      <c r="BB453" s="35" t="str">
        <f t="shared" si="191"/>
        <v/>
      </c>
      <c r="BC453" s="35" t="str">
        <f t="shared" si="192"/>
        <v/>
      </c>
      <c r="BD453" s="35" t="str">
        <f t="shared" si="193"/>
        <v>无</v>
      </c>
      <c r="BE453" s="35" t="str">
        <f>IFERROR(LOOKUP(1,-FIND({"创始会员","国际领袖课程","国内领袖课程","1期秒杀","游学免费读","买三送二","2折秒杀"},AB453),{"创始会员","国际领袖课程","国内领袖课程","1期秒杀","游学免费读","买三送二","2折秒杀"}),"")</f>
        <v/>
      </c>
      <c r="BH453" s="27">
        <v>42552</v>
      </c>
    </row>
    <row r="454" spans="1:60" ht="15" customHeight="1">
      <c r="A454" s="31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08"/>
      <c r="M454" s="208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35" t="str">
        <f t="shared" si="170"/>
        <v/>
      </c>
      <c r="AD454" s="36">
        <f t="shared" si="171"/>
        <v>0</v>
      </c>
      <c r="AE454" s="35" t="str">
        <f t="shared" si="172"/>
        <v/>
      </c>
      <c r="AF454" s="24"/>
      <c r="AG454" s="40">
        <f t="shared" si="173"/>
        <v>0</v>
      </c>
      <c r="AH454" s="36">
        <f t="shared" si="174"/>
        <v>0</v>
      </c>
      <c r="AI454" s="36">
        <f t="shared" si="175"/>
        <v>0</v>
      </c>
      <c r="AJ454" s="35" t="str">
        <f t="shared" si="176"/>
        <v/>
      </c>
      <c r="AK454" s="35" t="str">
        <f t="shared" si="177"/>
        <v/>
      </c>
      <c r="AL454" s="35" t="str">
        <f t="shared" si="178"/>
        <v/>
      </c>
      <c r="AM454" s="35" t="str">
        <f t="shared" si="179"/>
        <v/>
      </c>
      <c r="AN454" s="35" t="str">
        <f t="shared" si="180"/>
        <v/>
      </c>
      <c r="AO454" s="35" t="str">
        <f t="shared" si="181"/>
        <v/>
      </c>
      <c r="AP454" s="35" t="str">
        <f>IF(AJ454="","",VLOOKUP(AN454,[1]Sheet11!E:F,2,0))</f>
        <v/>
      </c>
      <c r="AQ454" s="35" t="str">
        <f>IF(AO454="拼单会员","5年",IF(AJ454="","",VLOOKUP(AM454&amp;AP454,[1]Sheet11!$J$3:$K$17,2)))</f>
        <v/>
      </c>
      <c r="AR454" s="35" t="str">
        <f t="shared" si="182"/>
        <v/>
      </c>
      <c r="AS454" s="35" t="str">
        <f t="shared" si="183"/>
        <v/>
      </c>
      <c r="AT454" s="35" t="str">
        <f t="shared" si="184"/>
        <v/>
      </c>
      <c r="AU454" s="35" t="str">
        <f t="shared" si="185"/>
        <v/>
      </c>
      <c r="AV454" s="35" t="str">
        <f t="shared" si="186"/>
        <v/>
      </c>
      <c r="AW454" s="35" t="str">
        <f t="shared" si="187"/>
        <v/>
      </c>
      <c r="AX454" s="35" t="str">
        <f t="shared" si="188"/>
        <v/>
      </c>
      <c r="AY454" s="35" t="str">
        <f>IF(SUMIF('7-市场业绩'!F:F,AC454,'7-市场业绩'!I:I)&gt;0,"学习卡","老结算")</f>
        <v>老结算</v>
      </c>
      <c r="AZ454" s="35" t="str">
        <f t="shared" si="189"/>
        <v/>
      </c>
      <c r="BA454" s="35" t="str">
        <f t="shared" si="190"/>
        <v>无</v>
      </c>
      <c r="BB454" s="35" t="str">
        <f t="shared" si="191"/>
        <v/>
      </c>
      <c r="BC454" s="35" t="str">
        <f t="shared" si="192"/>
        <v/>
      </c>
      <c r="BD454" s="35" t="str">
        <f t="shared" si="193"/>
        <v>无</v>
      </c>
      <c r="BE454" s="35" t="str">
        <f>IFERROR(LOOKUP(1,-FIND({"创始会员","国际领袖课程","国内领袖课程","1期秒杀","游学免费读","买三送二","2折秒杀"},AB454),{"创始会员","国际领袖课程","国内领袖课程","1期秒杀","游学免费读","买三送二","2折秒杀"}),"")</f>
        <v/>
      </c>
      <c r="BH454" s="27">
        <v>42552</v>
      </c>
    </row>
    <row r="455" spans="1:60" ht="15" customHeight="1">
      <c r="A455" s="31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08"/>
      <c r="M455" s="208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35" t="str">
        <f t="shared" si="170"/>
        <v/>
      </c>
      <c r="AD455" s="36">
        <f t="shared" si="171"/>
        <v>0</v>
      </c>
      <c r="AE455" s="35" t="str">
        <f t="shared" si="172"/>
        <v/>
      </c>
      <c r="AF455" s="24"/>
      <c r="AG455" s="40">
        <f t="shared" si="173"/>
        <v>0</v>
      </c>
      <c r="AH455" s="36">
        <f t="shared" si="174"/>
        <v>0</v>
      </c>
      <c r="AI455" s="36">
        <f t="shared" si="175"/>
        <v>0</v>
      </c>
      <c r="AJ455" s="35" t="str">
        <f t="shared" si="176"/>
        <v/>
      </c>
      <c r="AK455" s="35" t="str">
        <f t="shared" si="177"/>
        <v/>
      </c>
      <c r="AL455" s="35" t="str">
        <f t="shared" si="178"/>
        <v/>
      </c>
      <c r="AM455" s="35" t="str">
        <f t="shared" si="179"/>
        <v/>
      </c>
      <c r="AN455" s="35" t="str">
        <f t="shared" si="180"/>
        <v/>
      </c>
      <c r="AO455" s="35" t="str">
        <f t="shared" si="181"/>
        <v/>
      </c>
      <c r="AP455" s="35" t="str">
        <f>IF(AJ455="","",VLOOKUP(AN455,[1]Sheet11!E:F,2,0))</f>
        <v/>
      </c>
      <c r="AQ455" s="35" t="str">
        <f>IF(AO455="拼单会员","5年",IF(AJ455="","",VLOOKUP(AM455&amp;AP455,[1]Sheet11!$J$3:$K$17,2)))</f>
        <v/>
      </c>
      <c r="AR455" s="35" t="str">
        <f t="shared" si="182"/>
        <v/>
      </c>
      <c r="AS455" s="35" t="str">
        <f t="shared" si="183"/>
        <v/>
      </c>
      <c r="AT455" s="35" t="str">
        <f t="shared" si="184"/>
        <v/>
      </c>
      <c r="AU455" s="35" t="str">
        <f t="shared" si="185"/>
        <v/>
      </c>
      <c r="AV455" s="35" t="str">
        <f t="shared" si="186"/>
        <v/>
      </c>
      <c r="AW455" s="35" t="str">
        <f t="shared" si="187"/>
        <v/>
      </c>
      <c r="AX455" s="35" t="str">
        <f t="shared" si="188"/>
        <v/>
      </c>
      <c r="AY455" s="35" t="str">
        <f>IF(SUMIF('7-市场业绩'!F:F,AC455,'7-市场业绩'!I:I)&gt;0,"学习卡","老结算")</f>
        <v>老结算</v>
      </c>
      <c r="AZ455" s="35" t="str">
        <f t="shared" si="189"/>
        <v/>
      </c>
      <c r="BA455" s="35" t="str">
        <f t="shared" si="190"/>
        <v>无</v>
      </c>
      <c r="BB455" s="35" t="str">
        <f t="shared" si="191"/>
        <v/>
      </c>
      <c r="BC455" s="35" t="str">
        <f t="shared" si="192"/>
        <v/>
      </c>
      <c r="BD455" s="35" t="str">
        <f t="shared" si="193"/>
        <v>无</v>
      </c>
      <c r="BE455" s="35" t="str">
        <f>IFERROR(LOOKUP(1,-FIND({"创始会员","国际领袖课程","国内领袖课程","1期秒杀","游学免费读","买三送二","2折秒杀"},AB455),{"创始会员","国际领袖课程","国内领袖课程","1期秒杀","游学免费读","买三送二","2折秒杀"}),"")</f>
        <v/>
      </c>
      <c r="BH455" s="27">
        <v>42552</v>
      </c>
    </row>
    <row r="456" spans="1:60" ht="15" customHeight="1">
      <c r="A456" s="31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08"/>
      <c r="M456" s="208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35" t="str">
        <f t="shared" si="170"/>
        <v/>
      </c>
      <c r="AD456" s="36">
        <f t="shared" si="171"/>
        <v>0</v>
      </c>
      <c r="AE456" s="35" t="str">
        <f t="shared" si="172"/>
        <v/>
      </c>
      <c r="AF456" s="24"/>
      <c r="AG456" s="40">
        <f t="shared" si="173"/>
        <v>0</v>
      </c>
      <c r="AH456" s="36">
        <f t="shared" si="174"/>
        <v>0</v>
      </c>
      <c r="AI456" s="36">
        <f t="shared" si="175"/>
        <v>0</v>
      </c>
      <c r="AJ456" s="35" t="str">
        <f t="shared" si="176"/>
        <v/>
      </c>
      <c r="AK456" s="35" t="str">
        <f t="shared" si="177"/>
        <v/>
      </c>
      <c r="AL456" s="35" t="str">
        <f t="shared" si="178"/>
        <v/>
      </c>
      <c r="AM456" s="35" t="str">
        <f t="shared" si="179"/>
        <v/>
      </c>
      <c r="AN456" s="35" t="str">
        <f t="shared" si="180"/>
        <v/>
      </c>
      <c r="AO456" s="35" t="str">
        <f t="shared" si="181"/>
        <v/>
      </c>
      <c r="AP456" s="35" t="str">
        <f>IF(AJ456="","",VLOOKUP(AN456,[1]Sheet11!E:F,2,0))</f>
        <v/>
      </c>
      <c r="AQ456" s="35" t="str">
        <f>IF(AO456="拼单会员","5年",IF(AJ456="","",VLOOKUP(AM456&amp;AP456,[1]Sheet11!$J$3:$K$17,2)))</f>
        <v/>
      </c>
      <c r="AR456" s="35" t="str">
        <f t="shared" si="182"/>
        <v/>
      </c>
      <c r="AS456" s="35" t="str">
        <f t="shared" si="183"/>
        <v/>
      </c>
      <c r="AT456" s="35" t="str">
        <f t="shared" si="184"/>
        <v/>
      </c>
      <c r="AU456" s="35" t="str">
        <f t="shared" si="185"/>
        <v/>
      </c>
      <c r="AV456" s="35" t="str">
        <f t="shared" si="186"/>
        <v/>
      </c>
      <c r="AW456" s="35" t="str">
        <f t="shared" si="187"/>
        <v/>
      </c>
      <c r="AX456" s="35" t="str">
        <f t="shared" si="188"/>
        <v/>
      </c>
      <c r="AY456" s="35" t="str">
        <f>IF(SUMIF('7-市场业绩'!F:F,AC456,'7-市场业绩'!I:I)&gt;0,"学习卡","老结算")</f>
        <v>老结算</v>
      </c>
      <c r="AZ456" s="35" t="str">
        <f t="shared" si="189"/>
        <v/>
      </c>
      <c r="BA456" s="35" t="str">
        <f t="shared" si="190"/>
        <v>无</v>
      </c>
      <c r="BB456" s="35" t="str">
        <f t="shared" si="191"/>
        <v/>
      </c>
      <c r="BC456" s="35" t="str">
        <f t="shared" si="192"/>
        <v/>
      </c>
      <c r="BD456" s="35" t="str">
        <f t="shared" si="193"/>
        <v>无</v>
      </c>
      <c r="BE456" s="35" t="str">
        <f>IFERROR(LOOKUP(1,-FIND({"创始会员","国际领袖课程","国内领袖课程","1期秒杀","游学免费读","买三送二","2折秒杀"},AB456),{"创始会员","国际领袖课程","国内领袖课程","1期秒杀","游学免费读","买三送二","2折秒杀"}),"")</f>
        <v/>
      </c>
      <c r="BH456" s="27">
        <v>42552</v>
      </c>
    </row>
    <row r="457" spans="1:60" ht="15" customHeight="1">
      <c r="A457" s="31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08"/>
      <c r="M457" s="208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35" t="str">
        <f t="shared" si="170"/>
        <v/>
      </c>
      <c r="AD457" s="36">
        <f t="shared" si="171"/>
        <v>0</v>
      </c>
      <c r="AE457" s="35" t="str">
        <f t="shared" si="172"/>
        <v/>
      </c>
      <c r="AF457" s="24"/>
      <c r="AG457" s="40">
        <f t="shared" si="173"/>
        <v>0</v>
      </c>
      <c r="AH457" s="36">
        <f t="shared" si="174"/>
        <v>0</v>
      </c>
      <c r="AI457" s="36">
        <f t="shared" si="175"/>
        <v>0</v>
      </c>
      <c r="AJ457" s="35" t="str">
        <f t="shared" si="176"/>
        <v/>
      </c>
      <c r="AK457" s="35" t="str">
        <f t="shared" si="177"/>
        <v/>
      </c>
      <c r="AL457" s="35" t="str">
        <f t="shared" si="178"/>
        <v/>
      </c>
      <c r="AM457" s="35" t="str">
        <f t="shared" si="179"/>
        <v/>
      </c>
      <c r="AN457" s="35" t="str">
        <f t="shared" si="180"/>
        <v/>
      </c>
      <c r="AO457" s="35" t="str">
        <f t="shared" si="181"/>
        <v/>
      </c>
      <c r="AP457" s="35" t="str">
        <f>IF(AJ457="","",VLOOKUP(AN457,[1]Sheet11!E:F,2,0))</f>
        <v/>
      </c>
      <c r="AQ457" s="35" t="str">
        <f>IF(AO457="拼单会员","5年",IF(AJ457="","",VLOOKUP(AM457&amp;AP457,[1]Sheet11!$J$3:$K$17,2)))</f>
        <v/>
      </c>
      <c r="AR457" s="35" t="str">
        <f t="shared" si="182"/>
        <v/>
      </c>
      <c r="AS457" s="35" t="str">
        <f t="shared" si="183"/>
        <v/>
      </c>
      <c r="AT457" s="35" t="str">
        <f t="shared" si="184"/>
        <v/>
      </c>
      <c r="AU457" s="35" t="str">
        <f t="shared" si="185"/>
        <v/>
      </c>
      <c r="AV457" s="35" t="str">
        <f t="shared" si="186"/>
        <v/>
      </c>
      <c r="AW457" s="35" t="str">
        <f t="shared" si="187"/>
        <v/>
      </c>
      <c r="AX457" s="35" t="str">
        <f t="shared" si="188"/>
        <v/>
      </c>
      <c r="AY457" s="35" t="str">
        <f>IF(SUMIF('7-市场业绩'!F:F,AC457,'7-市场业绩'!I:I)&gt;0,"学习卡","老结算")</f>
        <v>老结算</v>
      </c>
      <c r="AZ457" s="35" t="str">
        <f t="shared" si="189"/>
        <v/>
      </c>
      <c r="BA457" s="35" t="str">
        <f t="shared" si="190"/>
        <v>无</v>
      </c>
      <c r="BB457" s="35" t="str">
        <f t="shared" si="191"/>
        <v/>
      </c>
      <c r="BC457" s="35" t="str">
        <f t="shared" si="192"/>
        <v/>
      </c>
      <c r="BD457" s="35" t="str">
        <f t="shared" si="193"/>
        <v>无</v>
      </c>
      <c r="BE457" s="35" t="str">
        <f>IFERROR(LOOKUP(1,-FIND({"创始会员","国际领袖课程","国内领袖课程","1期秒杀","游学免费读","买三送二","2折秒杀"},AB457),{"创始会员","国际领袖课程","国内领袖课程","1期秒杀","游学免费读","买三送二","2折秒杀"}),"")</f>
        <v/>
      </c>
      <c r="BH457" s="27">
        <v>42552</v>
      </c>
    </row>
    <row r="458" spans="1:60" ht="15" customHeight="1">
      <c r="A458" s="31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08"/>
      <c r="M458" s="208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35" t="str">
        <f t="shared" si="170"/>
        <v/>
      </c>
      <c r="AD458" s="36">
        <f t="shared" si="171"/>
        <v>0</v>
      </c>
      <c r="AE458" s="35" t="str">
        <f t="shared" si="172"/>
        <v/>
      </c>
      <c r="AF458" s="24"/>
      <c r="AG458" s="40">
        <f t="shared" si="173"/>
        <v>0</v>
      </c>
      <c r="AH458" s="36">
        <f t="shared" si="174"/>
        <v>0</v>
      </c>
      <c r="AI458" s="36">
        <f t="shared" si="175"/>
        <v>0</v>
      </c>
      <c r="AJ458" s="35" t="str">
        <f t="shared" si="176"/>
        <v/>
      </c>
      <c r="AK458" s="35" t="str">
        <f t="shared" si="177"/>
        <v/>
      </c>
      <c r="AL458" s="35" t="str">
        <f t="shared" si="178"/>
        <v/>
      </c>
      <c r="AM458" s="35" t="str">
        <f t="shared" si="179"/>
        <v/>
      </c>
      <c r="AN458" s="35" t="str">
        <f t="shared" si="180"/>
        <v/>
      </c>
      <c r="AO458" s="35" t="str">
        <f t="shared" si="181"/>
        <v/>
      </c>
      <c r="AP458" s="35" t="str">
        <f>IF(AJ458="","",VLOOKUP(AN458,[1]Sheet11!E:F,2,0))</f>
        <v/>
      </c>
      <c r="AQ458" s="35" t="str">
        <f>IF(AO458="拼单会员","5年",IF(AJ458="","",VLOOKUP(AM458&amp;AP458,[1]Sheet11!$J$3:$K$17,2)))</f>
        <v/>
      </c>
      <c r="AR458" s="35" t="str">
        <f t="shared" si="182"/>
        <v/>
      </c>
      <c r="AS458" s="35" t="str">
        <f t="shared" si="183"/>
        <v/>
      </c>
      <c r="AT458" s="35" t="str">
        <f t="shared" si="184"/>
        <v/>
      </c>
      <c r="AU458" s="35" t="str">
        <f t="shared" si="185"/>
        <v/>
      </c>
      <c r="AV458" s="35" t="str">
        <f t="shared" si="186"/>
        <v/>
      </c>
      <c r="AW458" s="35" t="str">
        <f t="shared" si="187"/>
        <v/>
      </c>
      <c r="AX458" s="35" t="str">
        <f t="shared" si="188"/>
        <v/>
      </c>
      <c r="AY458" s="35" t="str">
        <f>IF(SUMIF('7-市场业绩'!F:F,AC458,'7-市场业绩'!I:I)&gt;0,"学习卡","老结算")</f>
        <v>老结算</v>
      </c>
      <c r="AZ458" s="35" t="str">
        <f t="shared" si="189"/>
        <v/>
      </c>
      <c r="BA458" s="35" t="str">
        <f t="shared" si="190"/>
        <v>无</v>
      </c>
      <c r="BB458" s="35" t="str">
        <f t="shared" si="191"/>
        <v/>
      </c>
      <c r="BC458" s="35" t="str">
        <f t="shared" si="192"/>
        <v/>
      </c>
      <c r="BD458" s="35" t="str">
        <f t="shared" si="193"/>
        <v>无</v>
      </c>
      <c r="BE458" s="35" t="str">
        <f>IFERROR(LOOKUP(1,-FIND({"创始会员","国际领袖课程","国内领袖课程","1期秒杀","游学免费读","买三送二","2折秒杀"},AB458),{"创始会员","国际领袖课程","国内领袖课程","1期秒杀","游学免费读","买三送二","2折秒杀"}),"")</f>
        <v/>
      </c>
      <c r="BH458" s="27">
        <v>42552</v>
      </c>
    </row>
    <row r="459" spans="1:60" ht="15" customHeight="1">
      <c r="A459" s="31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08"/>
      <c r="M459" s="208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35" t="str">
        <f t="shared" si="170"/>
        <v/>
      </c>
      <c r="AD459" s="36">
        <f t="shared" si="171"/>
        <v>0</v>
      </c>
      <c r="AE459" s="35" t="str">
        <f t="shared" si="172"/>
        <v/>
      </c>
      <c r="AF459" s="24"/>
      <c r="AG459" s="40">
        <f t="shared" si="173"/>
        <v>0</v>
      </c>
      <c r="AH459" s="36">
        <f t="shared" si="174"/>
        <v>0</v>
      </c>
      <c r="AI459" s="36">
        <f t="shared" si="175"/>
        <v>0</v>
      </c>
      <c r="AJ459" s="35" t="str">
        <f t="shared" si="176"/>
        <v/>
      </c>
      <c r="AK459" s="35" t="str">
        <f t="shared" si="177"/>
        <v/>
      </c>
      <c r="AL459" s="35" t="str">
        <f t="shared" si="178"/>
        <v/>
      </c>
      <c r="AM459" s="35" t="str">
        <f t="shared" si="179"/>
        <v/>
      </c>
      <c r="AN459" s="35" t="str">
        <f t="shared" si="180"/>
        <v/>
      </c>
      <c r="AO459" s="35" t="str">
        <f t="shared" si="181"/>
        <v/>
      </c>
      <c r="AP459" s="35" t="str">
        <f>IF(AJ459="","",VLOOKUP(AN459,[1]Sheet11!E:F,2,0))</f>
        <v/>
      </c>
      <c r="AQ459" s="35" t="str">
        <f>IF(AO459="拼单会员","5年",IF(AJ459="","",VLOOKUP(AM459&amp;AP459,[1]Sheet11!$J$3:$K$17,2)))</f>
        <v/>
      </c>
      <c r="AR459" s="35" t="str">
        <f t="shared" si="182"/>
        <v/>
      </c>
      <c r="AS459" s="35" t="str">
        <f t="shared" si="183"/>
        <v/>
      </c>
      <c r="AT459" s="35" t="str">
        <f t="shared" si="184"/>
        <v/>
      </c>
      <c r="AU459" s="35" t="str">
        <f t="shared" si="185"/>
        <v/>
      </c>
      <c r="AV459" s="35" t="str">
        <f t="shared" si="186"/>
        <v/>
      </c>
      <c r="AW459" s="35" t="str">
        <f t="shared" si="187"/>
        <v/>
      </c>
      <c r="AX459" s="35" t="str">
        <f t="shared" si="188"/>
        <v/>
      </c>
      <c r="AY459" s="35" t="str">
        <f>IF(SUMIF('7-市场业绩'!F:F,AC459,'7-市场业绩'!I:I)&gt;0,"学习卡","老结算")</f>
        <v>老结算</v>
      </c>
      <c r="AZ459" s="35" t="str">
        <f t="shared" si="189"/>
        <v/>
      </c>
      <c r="BA459" s="35" t="str">
        <f t="shared" si="190"/>
        <v>无</v>
      </c>
      <c r="BB459" s="35" t="str">
        <f t="shared" si="191"/>
        <v/>
      </c>
      <c r="BC459" s="35" t="str">
        <f t="shared" si="192"/>
        <v/>
      </c>
      <c r="BD459" s="35" t="str">
        <f t="shared" si="193"/>
        <v>无</v>
      </c>
      <c r="BE459" s="35" t="str">
        <f>IFERROR(LOOKUP(1,-FIND({"创始会员","国际领袖课程","国内领袖课程","1期秒杀","游学免费读","买三送二","2折秒杀"},AB459),{"创始会员","国际领袖课程","国内领袖课程","1期秒杀","游学免费读","买三送二","2折秒杀"}),"")</f>
        <v/>
      </c>
      <c r="BH459" s="27">
        <v>42552</v>
      </c>
    </row>
    <row r="460" spans="1:60" ht="15" customHeight="1">
      <c r="A460" s="31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08"/>
      <c r="M460" s="208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35" t="str">
        <f t="shared" si="170"/>
        <v/>
      </c>
      <c r="AD460" s="36">
        <f t="shared" si="171"/>
        <v>0</v>
      </c>
      <c r="AE460" s="35" t="str">
        <f t="shared" si="172"/>
        <v/>
      </c>
      <c r="AF460" s="24"/>
      <c r="AG460" s="40">
        <f t="shared" si="173"/>
        <v>0</v>
      </c>
      <c r="AH460" s="36">
        <f t="shared" si="174"/>
        <v>0</v>
      </c>
      <c r="AI460" s="36">
        <f t="shared" si="175"/>
        <v>0</v>
      </c>
      <c r="AJ460" s="35" t="str">
        <f t="shared" si="176"/>
        <v/>
      </c>
      <c r="AK460" s="35" t="str">
        <f t="shared" si="177"/>
        <v/>
      </c>
      <c r="AL460" s="35" t="str">
        <f t="shared" si="178"/>
        <v/>
      </c>
      <c r="AM460" s="35" t="str">
        <f t="shared" si="179"/>
        <v/>
      </c>
      <c r="AN460" s="35" t="str">
        <f t="shared" si="180"/>
        <v/>
      </c>
      <c r="AO460" s="35" t="str">
        <f t="shared" si="181"/>
        <v/>
      </c>
      <c r="AP460" s="35" t="str">
        <f>IF(AJ460="","",VLOOKUP(AN460,[1]Sheet11!E:F,2,0))</f>
        <v/>
      </c>
      <c r="AQ460" s="35" t="str">
        <f>IF(AO460="拼单会员","5年",IF(AJ460="","",VLOOKUP(AM460&amp;AP460,[1]Sheet11!$J$3:$K$17,2)))</f>
        <v/>
      </c>
      <c r="AR460" s="35" t="str">
        <f t="shared" si="182"/>
        <v/>
      </c>
      <c r="AS460" s="35" t="str">
        <f t="shared" si="183"/>
        <v/>
      </c>
      <c r="AT460" s="35" t="str">
        <f t="shared" si="184"/>
        <v/>
      </c>
      <c r="AU460" s="35" t="str">
        <f t="shared" si="185"/>
        <v/>
      </c>
      <c r="AV460" s="35" t="str">
        <f t="shared" si="186"/>
        <v/>
      </c>
      <c r="AW460" s="35" t="str">
        <f t="shared" si="187"/>
        <v/>
      </c>
      <c r="AX460" s="35" t="str">
        <f t="shared" si="188"/>
        <v/>
      </c>
      <c r="AY460" s="35" t="str">
        <f>IF(SUMIF('7-市场业绩'!F:F,AC460,'7-市场业绩'!I:I)&gt;0,"学习卡","老结算")</f>
        <v>老结算</v>
      </c>
      <c r="AZ460" s="35" t="str">
        <f t="shared" si="189"/>
        <v/>
      </c>
      <c r="BA460" s="35" t="str">
        <f t="shared" si="190"/>
        <v>无</v>
      </c>
      <c r="BB460" s="35" t="str">
        <f t="shared" si="191"/>
        <v/>
      </c>
      <c r="BC460" s="35" t="str">
        <f t="shared" si="192"/>
        <v/>
      </c>
      <c r="BD460" s="35" t="str">
        <f t="shared" si="193"/>
        <v>无</v>
      </c>
      <c r="BE460" s="35" t="str">
        <f>IFERROR(LOOKUP(1,-FIND({"创始会员","国际领袖课程","国内领袖课程","1期秒杀","游学免费读","买三送二","2折秒杀"},AB460),{"创始会员","国际领袖课程","国内领袖课程","1期秒杀","游学免费读","买三送二","2折秒杀"}),"")</f>
        <v/>
      </c>
      <c r="BH460" s="27">
        <v>42552</v>
      </c>
    </row>
    <row r="461" spans="1:60" ht="15" customHeight="1">
      <c r="A461" s="31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08"/>
      <c r="M461" s="208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35" t="str">
        <f t="shared" si="170"/>
        <v/>
      </c>
      <c r="AD461" s="36">
        <f t="shared" si="171"/>
        <v>0</v>
      </c>
      <c r="AE461" s="35" t="str">
        <f t="shared" si="172"/>
        <v/>
      </c>
      <c r="AF461" s="24"/>
      <c r="AG461" s="40">
        <f t="shared" si="173"/>
        <v>0</v>
      </c>
      <c r="AH461" s="36">
        <f t="shared" si="174"/>
        <v>0</v>
      </c>
      <c r="AI461" s="36">
        <f t="shared" si="175"/>
        <v>0</v>
      </c>
      <c r="AJ461" s="35" t="str">
        <f t="shared" si="176"/>
        <v/>
      </c>
      <c r="AK461" s="35" t="str">
        <f t="shared" si="177"/>
        <v/>
      </c>
      <c r="AL461" s="35" t="str">
        <f t="shared" si="178"/>
        <v/>
      </c>
      <c r="AM461" s="35" t="str">
        <f t="shared" si="179"/>
        <v/>
      </c>
      <c r="AN461" s="35" t="str">
        <f t="shared" si="180"/>
        <v/>
      </c>
      <c r="AO461" s="35" t="str">
        <f t="shared" si="181"/>
        <v/>
      </c>
      <c r="AP461" s="35" t="str">
        <f>IF(AJ461="","",VLOOKUP(AN461,[1]Sheet11!E:F,2,0))</f>
        <v/>
      </c>
      <c r="AQ461" s="35" t="str">
        <f>IF(AO461="拼单会员","5年",IF(AJ461="","",VLOOKUP(AM461&amp;AP461,[1]Sheet11!$J$3:$K$17,2)))</f>
        <v/>
      </c>
      <c r="AR461" s="35" t="str">
        <f t="shared" si="182"/>
        <v/>
      </c>
      <c r="AS461" s="35" t="str">
        <f t="shared" si="183"/>
        <v/>
      </c>
      <c r="AT461" s="35" t="str">
        <f t="shared" si="184"/>
        <v/>
      </c>
      <c r="AU461" s="35" t="str">
        <f t="shared" si="185"/>
        <v/>
      </c>
      <c r="AV461" s="35" t="str">
        <f t="shared" si="186"/>
        <v/>
      </c>
      <c r="AW461" s="35" t="str">
        <f t="shared" si="187"/>
        <v/>
      </c>
      <c r="AX461" s="35" t="str">
        <f t="shared" si="188"/>
        <v/>
      </c>
      <c r="AY461" s="35" t="str">
        <f>IF(SUMIF('7-市场业绩'!F:F,AC461,'7-市场业绩'!I:I)&gt;0,"学习卡","老结算")</f>
        <v>老结算</v>
      </c>
      <c r="AZ461" s="35" t="str">
        <f t="shared" si="189"/>
        <v/>
      </c>
      <c r="BA461" s="35" t="str">
        <f t="shared" si="190"/>
        <v>无</v>
      </c>
      <c r="BB461" s="35" t="str">
        <f t="shared" si="191"/>
        <v/>
      </c>
      <c r="BC461" s="35" t="str">
        <f t="shared" si="192"/>
        <v/>
      </c>
      <c r="BD461" s="35" t="str">
        <f t="shared" si="193"/>
        <v>无</v>
      </c>
      <c r="BE461" s="35" t="str">
        <f>IFERROR(LOOKUP(1,-FIND({"创始会员","国际领袖课程","国内领袖课程","1期秒杀","游学免费读","买三送二","2折秒杀"},AB461),{"创始会员","国际领袖课程","国内领袖课程","1期秒杀","游学免费读","买三送二","2折秒杀"}),"")</f>
        <v/>
      </c>
      <c r="BH461" s="27">
        <v>42552</v>
      </c>
    </row>
    <row r="462" spans="1:60" ht="15" customHeight="1">
      <c r="A462" s="31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08"/>
      <c r="M462" s="208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35" t="str">
        <f t="shared" si="170"/>
        <v/>
      </c>
      <c r="AD462" s="36">
        <f t="shared" si="171"/>
        <v>0</v>
      </c>
      <c r="AE462" s="35" t="str">
        <f t="shared" si="172"/>
        <v/>
      </c>
      <c r="AF462" s="24"/>
      <c r="AG462" s="40">
        <f t="shared" si="173"/>
        <v>0</v>
      </c>
      <c r="AH462" s="36">
        <f t="shared" si="174"/>
        <v>0</v>
      </c>
      <c r="AI462" s="36">
        <f t="shared" si="175"/>
        <v>0</v>
      </c>
      <c r="AJ462" s="35" t="str">
        <f t="shared" si="176"/>
        <v/>
      </c>
      <c r="AK462" s="35" t="str">
        <f t="shared" si="177"/>
        <v/>
      </c>
      <c r="AL462" s="35" t="str">
        <f t="shared" si="178"/>
        <v/>
      </c>
      <c r="AM462" s="35" t="str">
        <f t="shared" si="179"/>
        <v/>
      </c>
      <c r="AN462" s="35" t="str">
        <f t="shared" si="180"/>
        <v/>
      </c>
      <c r="AO462" s="35" t="str">
        <f t="shared" si="181"/>
        <v/>
      </c>
      <c r="AP462" s="35" t="str">
        <f>IF(AJ462="","",VLOOKUP(AN462,[1]Sheet11!E:F,2,0))</f>
        <v/>
      </c>
      <c r="AQ462" s="35" t="str">
        <f>IF(AO462="拼单会员","5年",IF(AJ462="","",VLOOKUP(AM462&amp;AP462,[1]Sheet11!$J$3:$K$17,2)))</f>
        <v/>
      </c>
      <c r="AR462" s="35" t="str">
        <f t="shared" si="182"/>
        <v/>
      </c>
      <c r="AS462" s="35" t="str">
        <f t="shared" si="183"/>
        <v/>
      </c>
      <c r="AT462" s="35" t="str">
        <f t="shared" si="184"/>
        <v/>
      </c>
      <c r="AU462" s="35" t="str">
        <f t="shared" si="185"/>
        <v/>
      </c>
      <c r="AV462" s="35" t="str">
        <f t="shared" si="186"/>
        <v/>
      </c>
      <c r="AW462" s="35" t="str">
        <f t="shared" si="187"/>
        <v/>
      </c>
      <c r="AX462" s="35" t="str">
        <f t="shared" si="188"/>
        <v/>
      </c>
      <c r="AY462" s="35" t="str">
        <f>IF(SUMIF('7-市场业绩'!F:F,AC462,'7-市场业绩'!I:I)&gt;0,"学习卡","老结算")</f>
        <v>老结算</v>
      </c>
      <c r="AZ462" s="35" t="str">
        <f t="shared" si="189"/>
        <v/>
      </c>
      <c r="BA462" s="35" t="str">
        <f t="shared" si="190"/>
        <v>无</v>
      </c>
      <c r="BB462" s="35" t="str">
        <f t="shared" si="191"/>
        <v/>
      </c>
      <c r="BC462" s="35" t="str">
        <f t="shared" si="192"/>
        <v/>
      </c>
      <c r="BD462" s="35" t="str">
        <f t="shared" si="193"/>
        <v>无</v>
      </c>
      <c r="BE462" s="35" t="str">
        <f>IFERROR(LOOKUP(1,-FIND({"创始会员","国际领袖课程","国内领袖课程","1期秒杀","游学免费读","买三送二","2折秒杀"},AB462),{"创始会员","国际领袖课程","国内领袖课程","1期秒杀","游学免费读","买三送二","2折秒杀"}),"")</f>
        <v/>
      </c>
      <c r="BH462" s="27">
        <v>42552</v>
      </c>
    </row>
    <row r="463" spans="1:60" ht="15" customHeight="1">
      <c r="A463" s="31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08"/>
      <c r="M463" s="208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35" t="str">
        <f t="shared" si="170"/>
        <v/>
      </c>
      <c r="AD463" s="36">
        <f t="shared" si="171"/>
        <v>0</v>
      </c>
      <c r="AE463" s="35" t="str">
        <f t="shared" si="172"/>
        <v/>
      </c>
      <c r="AF463" s="24"/>
      <c r="AG463" s="40">
        <f t="shared" si="173"/>
        <v>0</v>
      </c>
      <c r="AH463" s="36">
        <f t="shared" si="174"/>
        <v>0</v>
      </c>
      <c r="AI463" s="36">
        <f t="shared" si="175"/>
        <v>0</v>
      </c>
      <c r="AJ463" s="35" t="str">
        <f t="shared" si="176"/>
        <v/>
      </c>
      <c r="AK463" s="35" t="str">
        <f t="shared" si="177"/>
        <v/>
      </c>
      <c r="AL463" s="35" t="str">
        <f t="shared" si="178"/>
        <v/>
      </c>
      <c r="AM463" s="35" t="str">
        <f t="shared" si="179"/>
        <v/>
      </c>
      <c r="AN463" s="35" t="str">
        <f t="shared" si="180"/>
        <v/>
      </c>
      <c r="AO463" s="35" t="str">
        <f t="shared" si="181"/>
        <v/>
      </c>
      <c r="AP463" s="35" t="str">
        <f>IF(AJ463="","",VLOOKUP(AN463,[1]Sheet11!E:F,2,0))</f>
        <v/>
      </c>
      <c r="AQ463" s="35" t="str">
        <f>IF(AO463="拼单会员","5年",IF(AJ463="","",VLOOKUP(AM463&amp;AP463,[1]Sheet11!$J$3:$K$17,2)))</f>
        <v/>
      </c>
      <c r="AR463" s="35" t="str">
        <f t="shared" si="182"/>
        <v/>
      </c>
      <c r="AS463" s="35" t="str">
        <f t="shared" si="183"/>
        <v/>
      </c>
      <c r="AT463" s="35" t="str">
        <f t="shared" si="184"/>
        <v/>
      </c>
      <c r="AU463" s="35" t="str">
        <f t="shared" si="185"/>
        <v/>
      </c>
      <c r="AV463" s="35" t="str">
        <f t="shared" si="186"/>
        <v/>
      </c>
      <c r="AW463" s="35" t="str">
        <f t="shared" si="187"/>
        <v/>
      </c>
      <c r="AX463" s="35" t="str">
        <f t="shared" si="188"/>
        <v/>
      </c>
      <c r="AY463" s="35" t="str">
        <f>IF(SUMIF('7-市场业绩'!F:F,AC463,'7-市场业绩'!I:I)&gt;0,"学习卡","老结算")</f>
        <v>老结算</v>
      </c>
      <c r="AZ463" s="35" t="str">
        <f t="shared" si="189"/>
        <v/>
      </c>
      <c r="BA463" s="35" t="str">
        <f t="shared" si="190"/>
        <v>无</v>
      </c>
      <c r="BB463" s="35" t="str">
        <f t="shared" si="191"/>
        <v/>
      </c>
      <c r="BC463" s="35" t="str">
        <f t="shared" si="192"/>
        <v/>
      </c>
      <c r="BD463" s="35" t="str">
        <f t="shared" si="193"/>
        <v>无</v>
      </c>
      <c r="BE463" s="35" t="str">
        <f>IFERROR(LOOKUP(1,-FIND({"创始会员","国际领袖课程","国内领袖课程","1期秒杀","游学免费读","买三送二","2折秒杀"},AB463),{"创始会员","国际领袖课程","国内领袖课程","1期秒杀","游学免费读","买三送二","2折秒杀"}),"")</f>
        <v/>
      </c>
      <c r="BH463" s="27">
        <v>42552</v>
      </c>
    </row>
    <row r="464" spans="1:60" ht="15" customHeight="1">
      <c r="A464" s="31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08"/>
      <c r="M464" s="208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35" t="str">
        <f t="shared" si="170"/>
        <v/>
      </c>
      <c r="AD464" s="36">
        <f t="shared" si="171"/>
        <v>0</v>
      </c>
      <c r="AE464" s="35" t="str">
        <f t="shared" si="172"/>
        <v/>
      </c>
      <c r="AF464" s="24"/>
      <c r="AG464" s="40">
        <f t="shared" si="173"/>
        <v>0</v>
      </c>
      <c r="AH464" s="36">
        <f t="shared" si="174"/>
        <v>0</v>
      </c>
      <c r="AI464" s="36">
        <f t="shared" si="175"/>
        <v>0</v>
      </c>
      <c r="AJ464" s="35" t="str">
        <f t="shared" si="176"/>
        <v/>
      </c>
      <c r="AK464" s="35" t="str">
        <f t="shared" si="177"/>
        <v/>
      </c>
      <c r="AL464" s="35" t="str">
        <f t="shared" si="178"/>
        <v/>
      </c>
      <c r="AM464" s="35" t="str">
        <f t="shared" si="179"/>
        <v/>
      </c>
      <c r="AN464" s="35" t="str">
        <f t="shared" si="180"/>
        <v/>
      </c>
      <c r="AO464" s="35" t="str">
        <f t="shared" si="181"/>
        <v/>
      </c>
      <c r="AP464" s="35" t="str">
        <f>IF(AJ464="","",VLOOKUP(AN464,[1]Sheet11!E:F,2,0))</f>
        <v/>
      </c>
      <c r="AQ464" s="35" t="str">
        <f>IF(AO464="拼单会员","5年",IF(AJ464="","",VLOOKUP(AM464&amp;AP464,[1]Sheet11!$J$3:$K$17,2)))</f>
        <v/>
      </c>
      <c r="AR464" s="35" t="str">
        <f t="shared" si="182"/>
        <v/>
      </c>
      <c r="AS464" s="35" t="str">
        <f t="shared" si="183"/>
        <v/>
      </c>
      <c r="AT464" s="35" t="str">
        <f t="shared" si="184"/>
        <v/>
      </c>
      <c r="AU464" s="35" t="str">
        <f t="shared" si="185"/>
        <v/>
      </c>
      <c r="AV464" s="35" t="str">
        <f t="shared" si="186"/>
        <v/>
      </c>
      <c r="AW464" s="35" t="str">
        <f t="shared" si="187"/>
        <v/>
      </c>
      <c r="AX464" s="35" t="str">
        <f t="shared" si="188"/>
        <v/>
      </c>
      <c r="AY464" s="35" t="str">
        <f>IF(SUMIF('7-市场业绩'!F:F,AC464,'7-市场业绩'!I:I)&gt;0,"学习卡","老结算")</f>
        <v>老结算</v>
      </c>
      <c r="AZ464" s="35" t="str">
        <f t="shared" si="189"/>
        <v/>
      </c>
      <c r="BA464" s="35" t="str">
        <f t="shared" si="190"/>
        <v>无</v>
      </c>
      <c r="BB464" s="35" t="str">
        <f t="shared" si="191"/>
        <v/>
      </c>
      <c r="BC464" s="35" t="str">
        <f t="shared" si="192"/>
        <v/>
      </c>
      <c r="BD464" s="35" t="str">
        <f t="shared" si="193"/>
        <v>无</v>
      </c>
      <c r="BE464" s="35" t="str">
        <f>IFERROR(LOOKUP(1,-FIND({"创始会员","国际领袖课程","国内领袖课程","1期秒杀","游学免费读","买三送二","2折秒杀"},AB464),{"创始会员","国际领袖课程","国内领袖课程","1期秒杀","游学免费读","买三送二","2折秒杀"}),"")</f>
        <v/>
      </c>
      <c r="BH464" s="27">
        <v>42552</v>
      </c>
    </row>
    <row r="465" spans="1:60" ht="15" customHeight="1">
      <c r="A465" s="31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08"/>
      <c r="M465" s="208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35" t="str">
        <f t="shared" si="170"/>
        <v/>
      </c>
      <c r="AD465" s="36">
        <f t="shared" si="171"/>
        <v>0</v>
      </c>
      <c r="AE465" s="35" t="str">
        <f t="shared" si="172"/>
        <v/>
      </c>
      <c r="AF465" s="24"/>
      <c r="AG465" s="40">
        <f t="shared" si="173"/>
        <v>0</v>
      </c>
      <c r="AH465" s="36">
        <f t="shared" si="174"/>
        <v>0</v>
      </c>
      <c r="AI465" s="36">
        <f t="shared" si="175"/>
        <v>0</v>
      </c>
      <c r="AJ465" s="35" t="str">
        <f t="shared" si="176"/>
        <v/>
      </c>
      <c r="AK465" s="35" t="str">
        <f t="shared" si="177"/>
        <v/>
      </c>
      <c r="AL465" s="35" t="str">
        <f t="shared" si="178"/>
        <v/>
      </c>
      <c r="AM465" s="35" t="str">
        <f t="shared" si="179"/>
        <v/>
      </c>
      <c r="AN465" s="35" t="str">
        <f t="shared" si="180"/>
        <v/>
      </c>
      <c r="AO465" s="35" t="str">
        <f t="shared" si="181"/>
        <v/>
      </c>
      <c r="AP465" s="35" t="str">
        <f>IF(AJ465="","",VLOOKUP(AN465,[1]Sheet11!E:F,2,0))</f>
        <v/>
      </c>
      <c r="AQ465" s="35" t="str">
        <f>IF(AO465="拼单会员","5年",IF(AJ465="","",VLOOKUP(AM465&amp;AP465,[1]Sheet11!$J$3:$K$17,2)))</f>
        <v/>
      </c>
      <c r="AR465" s="35" t="str">
        <f t="shared" si="182"/>
        <v/>
      </c>
      <c r="AS465" s="35" t="str">
        <f t="shared" si="183"/>
        <v/>
      </c>
      <c r="AT465" s="35" t="str">
        <f t="shared" si="184"/>
        <v/>
      </c>
      <c r="AU465" s="35" t="str">
        <f t="shared" si="185"/>
        <v/>
      </c>
      <c r="AV465" s="35" t="str">
        <f t="shared" si="186"/>
        <v/>
      </c>
      <c r="AW465" s="35" t="str">
        <f t="shared" si="187"/>
        <v/>
      </c>
      <c r="AX465" s="35" t="str">
        <f t="shared" si="188"/>
        <v/>
      </c>
      <c r="AY465" s="35" t="str">
        <f>IF(SUMIF('7-市场业绩'!F:F,AC465,'7-市场业绩'!I:I)&gt;0,"学习卡","老结算")</f>
        <v>老结算</v>
      </c>
      <c r="AZ465" s="35" t="str">
        <f t="shared" si="189"/>
        <v/>
      </c>
      <c r="BA465" s="35" t="str">
        <f t="shared" si="190"/>
        <v>无</v>
      </c>
      <c r="BB465" s="35" t="str">
        <f t="shared" si="191"/>
        <v/>
      </c>
      <c r="BC465" s="35" t="str">
        <f t="shared" si="192"/>
        <v/>
      </c>
      <c r="BD465" s="35" t="str">
        <f t="shared" si="193"/>
        <v>无</v>
      </c>
      <c r="BE465" s="35" t="str">
        <f>IFERROR(LOOKUP(1,-FIND({"创始会员","国际领袖课程","国内领袖课程","1期秒杀","游学免费读","买三送二","2折秒杀"},AB465),{"创始会员","国际领袖课程","国内领袖课程","1期秒杀","游学免费读","买三送二","2折秒杀"}),"")</f>
        <v/>
      </c>
      <c r="BH465" s="27">
        <v>42552</v>
      </c>
    </row>
    <row r="466" spans="1:60" ht="15" customHeight="1">
      <c r="A466" s="31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08"/>
      <c r="M466" s="208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35" t="str">
        <f t="shared" si="170"/>
        <v/>
      </c>
      <c r="AD466" s="36">
        <f t="shared" si="171"/>
        <v>0</v>
      </c>
      <c r="AE466" s="35" t="str">
        <f t="shared" si="172"/>
        <v/>
      </c>
      <c r="AF466" s="24"/>
      <c r="AG466" s="40">
        <f t="shared" si="173"/>
        <v>0</v>
      </c>
      <c r="AH466" s="36">
        <f t="shared" si="174"/>
        <v>0</v>
      </c>
      <c r="AI466" s="36">
        <f t="shared" si="175"/>
        <v>0</v>
      </c>
      <c r="AJ466" s="35" t="str">
        <f t="shared" si="176"/>
        <v/>
      </c>
      <c r="AK466" s="35" t="str">
        <f t="shared" si="177"/>
        <v/>
      </c>
      <c r="AL466" s="35" t="str">
        <f t="shared" si="178"/>
        <v/>
      </c>
      <c r="AM466" s="35" t="str">
        <f t="shared" si="179"/>
        <v/>
      </c>
      <c r="AN466" s="35" t="str">
        <f t="shared" si="180"/>
        <v/>
      </c>
      <c r="AO466" s="35" t="str">
        <f t="shared" si="181"/>
        <v/>
      </c>
      <c r="AP466" s="35" t="str">
        <f>IF(AJ466="","",VLOOKUP(AN466,[1]Sheet11!E:F,2,0))</f>
        <v/>
      </c>
      <c r="AQ466" s="35" t="str">
        <f>IF(AO466="拼单会员","5年",IF(AJ466="","",VLOOKUP(AM466&amp;AP466,[1]Sheet11!$J$3:$K$17,2)))</f>
        <v/>
      </c>
      <c r="AR466" s="35" t="str">
        <f t="shared" si="182"/>
        <v/>
      </c>
      <c r="AS466" s="35" t="str">
        <f t="shared" si="183"/>
        <v/>
      </c>
      <c r="AT466" s="35" t="str">
        <f t="shared" si="184"/>
        <v/>
      </c>
      <c r="AU466" s="35" t="str">
        <f t="shared" si="185"/>
        <v/>
      </c>
      <c r="AV466" s="35" t="str">
        <f t="shared" si="186"/>
        <v/>
      </c>
      <c r="AW466" s="35" t="str">
        <f t="shared" si="187"/>
        <v/>
      </c>
      <c r="AX466" s="35" t="str">
        <f t="shared" si="188"/>
        <v/>
      </c>
      <c r="AY466" s="35" t="str">
        <f>IF(SUMIF('7-市场业绩'!F:F,AC466,'7-市场业绩'!I:I)&gt;0,"学习卡","老结算")</f>
        <v>老结算</v>
      </c>
      <c r="AZ466" s="35" t="str">
        <f t="shared" si="189"/>
        <v/>
      </c>
      <c r="BA466" s="35" t="str">
        <f t="shared" si="190"/>
        <v>无</v>
      </c>
      <c r="BB466" s="35" t="str">
        <f t="shared" si="191"/>
        <v/>
      </c>
      <c r="BC466" s="35" t="str">
        <f t="shared" si="192"/>
        <v/>
      </c>
      <c r="BD466" s="35" t="str">
        <f t="shared" si="193"/>
        <v>无</v>
      </c>
      <c r="BE466" s="35" t="str">
        <f>IFERROR(LOOKUP(1,-FIND({"创始会员","国际领袖课程","国内领袖课程","1期秒杀","游学免费读","买三送二","2折秒杀"},AB466),{"创始会员","国际领袖课程","国内领袖课程","1期秒杀","游学免费读","买三送二","2折秒杀"}),"")</f>
        <v/>
      </c>
      <c r="BH466" s="27">
        <v>42552</v>
      </c>
    </row>
    <row r="467" spans="1:60" ht="15" customHeight="1">
      <c r="A467" s="31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08"/>
      <c r="M467" s="208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35" t="str">
        <f t="shared" si="170"/>
        <v/>
      </c>
      <c r="AD467" s="36">
        <f t="shared" si="171"/>
        <v>0</v>
      </c>
      <c r="AE467" s="35" t="str">
        <f t="shared" si="172"/>
        <v/>
      </c>
      <c r="AF467" s="24"/>
      <c r="AG467" s="40">
        <f t="shared" si="173"/>
        <v>0</v>
      </c>
      <c r="AH467" s="36">
        <f t="shared" si="174"/>
        <v>0</v>
      </c>
      <c r="AI467" s="36">
        <f t="shared" si="175"/>
        <v>0</v>
      </c>
      <c r="AJ467" s="35" t="str">
        <f t="shared" si="176"/>
        <v/>
      </c>
      <c r="AK467" s="35" t="str">
        <f t="shared" si="177"/>
        <v/>
      </c>
      <c r="AL467" s="35" t="str">
        <f t="shared" si="178"/>
        <v/>
      </c>
      <c r="AM467" s="35" t="str">
        <f t="shared" si="179"/>
        <v/>
      </c>
      <c r="AN467" s="35" t="str">
        <f t="shared" si="180"/>
        <v/>
      </c>
      <c r="AO467" s="35" t="str">
        <f t="shared" si="181"/>
        <v/>
      </c>
      <c r="AP467" s="35" t="str">
        <f>IF(AJ467="","",VLOOKUP(AN467,[1]Sheet11!E:F,2,0))</f>
        <v/>
      </c>
      <c r="AQ467" s="35" t="str">
        <f>IF(AO467="拼单会员","5年",IF(AJ467="","",VLOOKUP(AM467&amp;AP467,[1]Sheet11!$J$3:$K$17,2)))</f>
        <v/>
      </c>
      <c r="AR467" s="35" t="str">
        <f t="shared" si="182"/>
        <v/>
      </c>
      <c r="AS467" s="35" t="str">
        <f t="shared" si="183"/>
        <v/>
      </c>
      <c r="AT467" s="35" t="str">
        <f t="shared" si="184"/>
        <v/>
      </c>
      <c r="AU467" s="35" t="str">
        <f t="shared" si="185"/>
        <v/>
      </c>
      <c r="AV467" s="35" t="str">
        <f t="shared" si="186"/>
        <v/>
      </c>
      <c r="AW467" s="35" t="str">
        <f t="shared" si="187"/>
        <v/>
      </c>
      <c r="AX467" s="35" t="str">
        <f t="shared" si="188"/>
        <v/>
      </c>
      <c r="AY467" s="35" t="str">
        <f>IF(SUMIF('7-市场业绩'!F:F,AC467,'7-市场业绩'!I:I)&gt;0,"学习卡","老结算")</f>
        <v>老结算</v>
      </c>
      <c r="AZ467" s="35" t="str">
        <f t="shared" si="189"/>
        <v/>
      </c>
      <c r="BA467" s="35" t="str">
        <f t="shared" si="190"/>
        <v>无</v>
      </c>
      <c r="BB467" s="35" t="str">
        <f t="shared" si="191"/>
        <v/>
      </c>
      <c r="BC467" s="35" t="str">
        <f t="shared" si="192"/>
        <v/>
      </c>
      <c r="BD467" s="35" t="str">
        <f t="shared" si="193"/>
        <v>无</v>
      </c>
      <c r="BE467" s="35" t="str">
        <f>IFERROR(LOOKUP(1,-FIND({"创始会员","国际领袖课程","国内领袖课程","1期秒杀","游学免费读","买三送二","2折秒杀"},AB467),{"创始会员","国际领袖课程","国内领袖课程","1期秒杀","游学免费读","买三送二","2折秒杀"}),"")</f>
        <v/>
      </c>
      <c r="BH467" s="27">
        <v>42552</v>
      </c>
    </row>
    <row r="468" spans="1:60" ht="15" customHeight="1">
      <c r="A468" s="31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08"/>
      <c r="M468" s="208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35" t="str">
        <f t="shared" si="170"/>
        <v/>
      </c>
      <c r="AD468" s="36">
        <f t="shared" si="171"/>
        <v>0</v>
      </c>
      <c r="AE468" s="35" t="str">
        <f t="shared" si="172"/>
        <v/>
      </c>
      <c r="AF468" s="24"/>
      <c r="AG468" s="40">
        <f t="shared" si="173"/>
        <v>0</v>
      </c>
      <c r="AH468" s="36">
        <f t="shared" si="174"/>
        <v>0</v>
      </c>
      <c r="AI468" s="36">
        <f t="shared" si="175"/>
        <v>0</v>
      </c>
      <c r="AJ468" s="35" t="str">
        <f t="shared" si="176"/>
        <v/>
      </c>
      <c r="AK468" s="35" t="str">
        <f t="shared" si="177"/>
        <v/>
      </c>
      <c r="AL468" s="35" t="str">
        <f t="shared" si="178"/>
        <v/>
      </c>
      <c r="AM468" s="35" t="str">
        <f t="shared" si="179"/>
        <v/>
      </c>
      <c r="AN468" s="35" t="str">
        <f t="shared" si="180"/>
        <v/>
      </c>
      <c r="AO468" s="35" t="str">
        <f t="shared" si="181"/>
        <v/>
      </c>
      <c r="AP468" s="35" t="str">
        <f>IF(AJ468="","",VLOOKUP(AN468,[1]Sheet11!E:F,2,0))</f>
        <v/>
      </c>
      <c r="AQ468" s="35" t="str">
        <f>IF(AO468="拼单会员","5年",IF(AJ468="","",VLOOKUP(AM468&amp;AP468,[1]Sheet11!$J$3:$K$17,2)))</f>
        <v/>
      </c>
      <c r="AR468" s="35" t="str">
        <f t="shared" si="182"/>
        <v/>
      </c>
      <c r="AS468" s="35" t="str">
        <f t="shared" si="183"/>
        <v/>
      </c>
      <c r="AT468" s="35" t="str">
        <f t="shared" si="184"/>
        <v/>
      </c>
      <c r="AU468" s="35" t="str">
        <f t="shared" si="185"/>
        <v/>
      </c>
      <c r="AV468" s="35" t="str">
        <f t="shared" si="186"/>
        <v/>
      </c>
      <c r="AW468" s="35" t="str">
        <f t="shared" si="187"/>
        <v/>
      </c>
      <c r="AX468" s="35" t="str">
        <f t="shared" si="188"/>
        <v/>
      </c>
      <c r="AY468" s="35" t="str">
        <f>IF(SUMIF('7-市场业绩'!F:F,AC468,'7-市场业绩'!I:I)&gt;0,"学习卡","老结算")</f>
        <v>老结算</v>
      </c>
      <c r="AZ468" s="35" t="str">
        <f t="shared" si="189"/>
        <v/>
      </c>
      <c r="BA468" s="35" t="str">
        <f t="shared" si="190"/>
        <v>无</v>
      </c>
      <c r="BB468" s="35" t="str">
        <f t="shared" si="191"/>
        <v/>
      </c>
      <c r="BC468" s="35" t="str">
        <f t="shared" si="192"/>
        <v/>
      </c>
      <c r="BD468" s="35" t="str">
        <f t="shared" si="193"/>
        <v>无</v>
      </c>
      <c r="BE468" s="35" t="str">
        <f>IFERROR(LOOKUP(1,-FIND({"创始会员","国际领袖课程","国内领袖课程","1期秒杀","游学免费读","买三送二","2折秒杀"},AB468),{"创始会员","国际领袖课程","国内领袖课程","1期秒杀","游学免费读","买三送二","2折秒杀"}),"")</f>
        <v/>
      </c>
      <c r="BH468" s="27">
        <v>42552</v>
      </c>
    </row>
    <row r="469" spans="1:60" ht="15" customHeight="1">
      <c r="A469" s="31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08"/>
      <c r="M469" s="208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35" t="str">
        <f t="shared" si="170"/>
        <v/>
      </c>
      <c r="AD469" s="36">
        <f t="shared" si="171"/>
        <v>0</v>
      </c>
      <c r="AE469" s="35" t="str">
        <f t="shared" si="172"/>
        <v/>
      </c>
      <c r="AF469" s="24"/>
      <c r="AG469" s="40">
        <f t="shared" si="173"/>
        <v>0</v>
      </c>
      <c r="AH469" s="36">
        <f t="shared" si="174"/>
        <v>0</v>
      </c>
      <c r="AI469" s="36">
        <f t="shared" si="175"/>
        <v>0</v>
      </c>
      <c r="AJ469" s="35" t="str">
        <f t="shared" si="176"/>
        <v/>
      </c>
      <c r="AK469" s="35" t="str">
        <f t="shared" si="177"/>
        <v/>
      </c>
      <c r="AL469" s="35" t="str">
        <f t="shared" si="178"/>
        <v/>
      </c>
      <c r="AM469" s="35" t="str">
        <f t="shared" si="179"/>
        <v/>
      </c>
      <c r="AN469" s="35" t="str">
        <f t="shared" si="180"/>
        <v/>
      </c>
      <c r="AO469" s="35" t="str">
        <f t="shared" si="181"/>
        <v/>
      </c>
      <c r="AP469" s="35" t="str">
        <f>IF(AJ469="","",VLOOKUP(AN469,[1]Sheet11!E:F,2,0))</f>
        <v/>
      </c>
      <c r="AQ469" s="35" t="str">
        <f>IF(AO469="拼单会员","5年",IF(AJ469="","",VLOOKUP(AM469&amp;AP469,[1]Sheet11!$J$3:$K$17,2)))</f>
        <v/>
      </c>
      <c r="AR469" s="35" t="str">
        <f t="shared" si="182"/>
        <v/>
      </c>
      <c r="AS469" s="35" t="str">
        <f t="shared" si="183"/>
        <v/>
      </c>
      <c r="AT469" s="35" t="str">
        <f t="shared" si="184"/>
        <v/>
      </c>
      <c r="AU469" s="35" t="str">
        <f t="shared" si="185"/>
        <v/>
      </c>
      <c r="AV469" s="35" t="str">
        <f t="shared" si="186"/>
        <v/>
      </c>
      <c r="AW469" s="35" t="str">
        <f t="shared" si="187"/>
        <v/>
      </c>
      <c r="AX469" s="35" t="str">
        <f t="shared" si="188"/>
        <v/>
      </c>
      <c r="AY469" s="35" t="str">
        <f>IF(SUMIF('7-市场业绩'!F:F,AC469,'7-市场业绩'!I:I)&gt;0,"学习卡","老结算")</f>
        <v>老结算</v>
      </c>
      <c r="AZ469" s="35" t="str">
        <f t="shared" si="189"/>
        <v/>
      </c>
      <c r="BA469" s="35" t="str">
        <f t="shared" si="190"/>
        <v>无</v>
      </c>
      <c r="BB469" s="35" t="str">
        <f t="shared" si="191"/>
        <v/>
      </c>
      <c r="BC469" s="35" t="str">
        <f t="shared" si="192"/>
        <v/>
      </c>
      <c r="BD469" s="35" t="str">
        <f t="shared" si="193"/>
        <v>无</v>
      </c>
      <c r="BE469" s="35" t="str">
        <f>IFERROR(LOOKUP(1,-FIND({"创始会员","国际领袖课程","国内领袖课程","1期秒杀","游学免费读","买三送二","2折秒杀"},AB469),{"创始会员","国际领袖课程","国内领袖课程","1期秒杀","游学免费读","买三送二","2折秒杀"}),"")</f>
        <v/>
      </c>
      <c r="BH469" s="27">
        <v>42552</v>
      </c>
    </row>
    <row r="470" spans="1:60" ht="15" customHeight="1">
      <c r="A470" s="31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08"/>
      <c r="M470" s="208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35" t="str">
        <f t="shared" si="170"/>
        <v/>
      </c>
      <c r="AD470" s="36">
        <f t="shared" si="171"/>
        <v>0</v>
      </c>
      <c r="AE470" s="35" t="str">
        <f t="shared" si="172"/>
        <v/>
      </c>
      <c r="AF470" s="24"/>
      <c r="AG470" s="40">
        <f t="shared" si="173"/>
        <v>0</v>
      </c>
      <c r="AH470" s="36">
        <f t="shared" si="174"/>
        <v>0</v>
      </c>
      <c r="AI470" s="36">
        <f t="shared" si="175"/>
        <v>0</v>
      </c>
      <c r="AJ470" s="35" t="str">
        <f t="shared" si="176"/>
        <v/>
      </c>
      <c r="AK470" s="35" t="str">
        <f t="shared" si="177"/>
        <v/>
      </c>
      <c r="AL470" s="35" t="str">
        <f t="shared" si="178"/>
        <v/>
      </c>
      <c r="AM470" s="35" t="str">
        <f t="shared" si="179"/>
        <v/>
      </c>
      <c r="AN470" s="35" t="str">
        <f t="shared" si="180"/>
        <v/>
      </c>
      <c r="AO470" s="35" t="str">
        <f t="shared" si="181"/>
        <v/>
      </c>
      <c r="AP470" s="35" t="str">
        <f>IF(AJ470="","",VLOOKUP(AN470,[1]Sheet11!E:F,2,0))</f>
        <v/>
      </c>
      <c r="AQ470" s="35" t="str">
        <f>IF(AO470="拼单会员","5年",IF(AJ470="","",VLOOKUP(AM470&amp;AP470,[1]Sheet11!$J$3:$K$17,2)))</f>
        <v/>
      </c>
      <c r="AR470" s="35" t="str">
        <f t="shared" si="182"/>
        <v/>
      </c>
      <c r="AS470" s="35" t="str">
        <f t="shared" si="183"/>
        <v/>
      </c>
      <c r="AT470" s="35" t="str">
        <f t="shared" si="184"/>
        <v/>
      </c>
      <c r="AU470" s="35" t="str">
        <f t="shared" si="185"/>
        <v/>
      </c>
      <c r="AV470" s="35" t="str">
        <f t="shared" si="186"/>
        <v/>
      </c>
      <c r="AW470" s="35" t="str">
        <f t="shared" si="187"/>
        <v/>
      </c>
      <c r="AX470" s="35" t="str">
        <f t="shared" si="188"/>
        <v/>
      </c>
      <c r="AY470" s="35" t="str">
        <f>IF(SUMIF('7-市场业绩'!F:F,AC470,'7-市场业绩'!I:I)&gt;0,"学习卡","老结算")</f>
        <v>老结算</v>
      </c>
      <c r="AZ470" s="35" t="str">
        <f t="shared" si="189"/>
        <v/>
      </c>
      <c r="BA470" s="35" t="str">
        <f t="shared" si="190"/>
        <v>无</v>
      </c>
      <c r="BB470" s="35" t="str">
        <f t="shared" si="191"/>
        <v/>
      </c>
      <c r="BC470" s="35" t="str">
        <f t="shared" si="192"/>
        <v/>
      </c>
      <c r="BD470" s="35" t="str">
        <f t="shared" si="193"/>
        <v>无</v>
      </c>
      <c r="BE470" s="35" t="str">
        <f>IFERROR(LOOKUP(1,-FIND({"创始会员","国际领袖课程","国内领袖课程","1期秒杀","游学免费读","买三送二","2折秒杀"},AB470),{"创始会员","国际领袖课程","国内领袖课程","1期秒杀","游学免费读","买三送二","2折秒杀"}),"")</f>
        <v/>
      </c>
      <c r="BH470" s="27">
        <v>42552</v>
      </c>
    </row>
    <row r="471" spans="1:60" ht="15" customHeight="1">
      <c r="A471" s="31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08"/>
      <c r="M471" s="208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35" t="str">
        <f t="shared" si="170"/>
        <v/>
      </c>
      <c r="AD471" s="36">
        <f t="shared" si="171"/>
        <v>0</v>
      </c>
      <c r="AE471" s="35" t="str">
        <f t="shared" si="172"/>
        <v/>
      </c>
      <c r="AF471" s="24"/>
      <c r="AG471" s="40">
        <f t="shared" si="173"/>
        <v>0</v>
      </c>
      <c r="AH471" s="36">
        <f t="shared" si="174"/>
        <v>0</v>
      </c>
      <c r="AI471" s="36">
        <f t="shared" si="175"/>
        <v>0</v>
      </c>
      <c r="AJ471" s="35" t="str">
        <f t="shared" si="176"/>
        <v/>
      </c>
      <c r="AK471" s="35" t="str">
        <f t="shared" si="177"/>
        <v/>
      </c>
      <c r="AL471" s="35" t="str">
        <f t="shared" si="178"/>
        <v/>
      </c>
      <c r="AM471" s="35" t="str">
        <f t="shared" si="179"/>
        <v/>
      </c>
      <c r="AN471" s="35" t="str">
        <f t="shared" si="180"/>
        <v/>
      </c>
      <c r="AO471" s="35" t="str">
        <f t="shared" si="181"/>
        <v/>
      </c>
      <c r="AP471" s="35" t="str">
        <f>IF(AJ471="","",VLOOKUP(AN471,[1]Sheet11!E:F,2,0))</f>
        <v/>
      </c>
      <c r="AQ471" s="35" t="str">
        <f>IF(AO471="拼单会员","5年",IF(AJ471="","",VLOOKUP(AM471&amp;AP471,[1]Sheet11!$J$3:$K$17,2)))</f>
        <v/>
      </c>
      <c r="AR471" s="35" t="str">
        <f t="shared" si="182"/>
        <v/>
      </c>
      <c r="AS471" s="35" t="str">
        <f t="shared" si="183"/>
        <v/>
      </c>
      <c r="AT471" s="35" t="str">
        <f t="shared" si="184"/>
        <v/>
      </c>
      <c r="AU471" s="35" t="str">
        <f t="shared" si="185"/>
        <v/>
      </c>
      <c r="AV471" s="35" t="str">
        <f t="shared" si="186"/>
        <v/>
      </c>
      <c r="AW471" s="35" t="str">
        <f t="shared" si="187"/>
        <v/>
      </c>
      <c r="AX471" s="35" t="str">
        <f t="shared" si="188"/>
        <v/>
      </c>
      <c r="AY471" s="35" t="str">
        <f>IF(SUMIF('7-市场业绩'!F:F,AC471,'7-市场业绩'!I:I)&gt;0,"学习卡","老结算")</f>
        <v>老结算</v>
      </c>
      <c r="AZ471" s="35" t="str">
        <f t="shared" si="189"/>
        <v/>
      </c>
      <c r="BA471" s="35" t="str">
        <f t="shared" si="190"/>
        <v>无</v>
      </c>
      <c r="BB471" s="35" t="str">
        <f t="shared" si="191"/>
        <v/>
      </c>
      <c r="BC471" s="35" t="str">
        <f t="shared" si="192"/>
        <v/>
      </c>
      <c r="BD471" s="35" t="str">
        <f t="shared" si="193"/>
        <v>无</v>
      </c>
      <c r="BE471" s="35" t="str">
        <f>IFERROR(LOOKUP(1,-FIND({"创始会员","国际领袖课程","国内领袖课程","1期秒杀","游学免费读","买三送二","2折秒杀"},AB471),{"创始会员","国际领袖课程","国内领袖课程","1期秒杀","游学免费读","买三送二","2折秒杀"}),"")</f>
        <v/>
      </c>
      <c r="BH471" s="27">
        <v>42552</v>
      </c>
    </row>
    <row r="472" spans="1:60" ht="15" customHeight="1">
      <c r="A472" s="31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08"/>
      <c r="M472" s="208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35" t="str">
        <f t="shared" si="170"/>
        <v/>
      </c>
      <c r="AD472" s="36">
        <f t="shared" si="171"/>
        <v>0</v>
      </c>
      <c r="AE472" s="35" t="str">
        <f t="shared" si="172"/>
        <v/>
      </c>
      <c r="AF472" s="24"/>
      <c r="AG472" s="40">
        <f t="shared" si="173"/>
        <v>0</v>
      </c>
      <c r="AH472" s="36">
        <f t="shared" si="174"/>
        <v>0</v>
      </c>
      <c r="AI472" s="36">
        <f t="shared" si="175"/>
        <v>0</v>
      </c>
      <c r="AJ472" s="35" t="str">
        <f t="shared" si="176"/>
        <v/>
      </c>
      <c r="AK472" s="35" t="str">
        <f t="shared" si="177"/>
        <v/>
      </c>
      <c r="AL472" s="35" t="str">
        <f t="shared" si="178"/>
        <v/>
      </c>
      <c r="AM472" s="35" t="str">
        <f t="shared" si="179"/>
        <v/>
      </c>
      <c r="AN472" s="35" t="str">
        <f t="shared" si="180"/>
        <v/>
      </c>
      <c r="AO472" s="35" t="str">
        <f t="shared" si="181"/>
        <v/>
      </c>
      <c r="AP472" s="35" t="str">
        <f>IF(AJ472="","",VLOOKUP(AN472,[1]Sheet11!E:F,2,0))</f>
        <v/>
      </c>
      <c r="AQ472" s="35" t="str">
        <f>IF(AO472="拼单会员","5年",IF(AJ472="","",VLOOKUP(AM472&amp;AP472,[1]Sheet11!$J$3:$K$17,2)))</f>
        <v/>
      </c>
      <c r="AR472" s="35" t="str">
        <f t="shared" si="182"/>
        <v/>
      </c>
      <c r="AS472" s="35" t="str">
        <f t="shared" si="183"/>
        <v/>
      </c>
      <c r="AT472" s="35" t="str">
        <f t="shared" si="184"/>
        <v/>
      </c>
      <c r="AU472" s="35" t="str">
        <f t="shared" si="185"/>
        <v/>
      </c>
      <c r="AV472" s="35" t="str">
        <f t="shared" si="186"/>
        <v/>
      </c>
      <c r="AW472" s="35" t="str">
        <f t="shared" si="187"/>
        <v/>
      </c>
      <c r="AX472" s="35" t="str">
        <f t="shared" si="188"/>
        <v/>
      </c>
      <c r="AY472" s="35" t="str">
        <f>IF(SUMIF('7-市场业绩'!F:F,AC472,'7-市场业绩'!I:I)&gt;0,"学习卡","老结算")</f>
        <v>老结算</v>
      </c>
      <c r="AZ472" s="35" t="str">
        <f t="shared" si="189"/>
        <v/>
      </c>
      <c r="BA472" s="35" t="str">
        <f t="shared" si="190"/>
        <v>无</v>
      </c>
      <c r="BB472" s="35" t="str">
        <f t="shared" si="191"/>
        <v/>
      </c>
      <c r="BC472" s="35" t="str">
        <f t="shared" si="192"/>
        <v/>
      </c>
      <c r="BD472" s="35" t="str">
        <f t="shared" si="193"/>
        <v>无</v>
      </c>
      <c r="BE472" s="35" t="str">
        <f>IFERROR(LOOKUP(1,-FIND({"创始会员","国际领袖课程","国内领袖课程","1期秒杀","游学免费读","买三送二","2折秒杀"},AB472),{"创始会员","国际领袖课程","国内领袖课程","1期秒杀","游学免费读","买三送二","2折秒杀"}),"")</f>
        <v/>
      </c>
      <c r="BH472" s="27">
        <v>42552</v>
      </c>
    </row>
    <row r="473" spans="1:60" ht="15" customHeight="1">
      <c r="A473" s="31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08"/>
      <c r="M473" s="208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35" t="str">
        <f t="shared" si="170"/>
        <v/>
      </c>
      <c r="AD473" s="36">
        <f t="shared" si="171"/>
        <v>0</v>
      </c>
      <c r="AE473" s="35" t="str">
        <f t="shared" si="172"/>
        <v/>
      </c>
      <c r="AF473" s="24"/>
      <c r="AG473" s="40">
        <f t="shared" si="173"/>
        <v>0</v>
      </c>
      <c r="AH473" s="36">
        <f t="shared" si="174"/>
        <v>0</v>
      </c>
      <c r="AI473" s="36">
        <f t="shared" si="175"/>
        <v>0</v>
      </c>
      <c r="AJ473" s="35" t="str">
        <f t="shared" si="176"/>
        <v/>
      </c>
      <c r="AK473" s="35" t="str">
        <f t="shared" si="177"/>
        <v/>
      </c>
      <c r="AL473" s="35" t="str">
        <f t="shared" si="178"/>
        <v/>
      </c>
      <c r="AM473" s="35" t="str">
        <f t="shared" si="179"/>
        <v/>
      </c>
      <c r="AN473" s="35" t="str">
        <f t="shared" si="180"/>
        <v/>
      </c>
      <c r="AO473" s="35" t="str">
        <f t="shared" si="181"/>
        <v/>
      </c>
      <c r="AP473" s="35" t="str">
        <f>IF(AJ473="","",VLOOKUP(AN473,[1]Sheet11!E:F,2,0))</f>
        <v/>
      </c>
      <c r="AQ473" s="35" t="str">
        <f>IF(AO473="拼单会员","5年",IF(AJ473="","",VLOOKUP(AM473&amp;AP473,[1]Sheet11!$J$3:$K$17,2)))</f>
        <v/>
      </c>
      <c r="AR473" s="35" t="str">
        <f t="shared" si="182"/>
        <v/>
      </c>
      <c r="AS473" s="35" t="str">
        <f t="shared" si="183"/>
        <v/>
      </c>
      <c r="AT473" s="35" t="str">
        <f t="shared" si="184"/>
        <v/>
      </c>
      <c r="AU473" s="35" t="str">
        <f t="shared" si="185"/>
        <v/>
      </c>
      <c r="AV473" s="35" t="str">
        <f t="shared" si="186"/>
        <v/>
      </c>
      <c r="AW473" s="35" t="str">
        <f t="shared" si="187"/>
        <v/>
      </c>
      <c r="AX473" s="35" t="str">
        <f t="shared" si="188"/>
        <v/>
      </c>
      <c r="AY473" s="35" t="str">
        <f>IF(SUMIF('7-市场业绩'!F:F,AC473,'7-市场业绩'!I:I)&gt;0,"学习卡","老结算")</f>
        <v>老结算</v>
      </c>
      <c r="AZ473" s="35" t="str">
        <f t="shared" si="189"/>
        <v/>
      </c>
      <c r="BA473" s="35" t="str">
        <f t="shared" si="190"/>
        <v>无</v>
      </c>
      <c r="BB473" s="35" t="str">
        <f t="shared" si="191"/>
        <v/>
      </c>
      <c r="BC473" s="35" t="str">
        <f t="shared" si="192"/>
        <v/>
      </c>
      <c r="BD473" s="35" t="str">
        <f t="shared" si="193"/>
        <v>无</v>
      </c>
      <c r="BE473" s="35" t="str">
        <f>IFERROR(LOOKUP(1,-FIND({"创始会员","国际领袖课程","国内领袖课程","1期秒杀","游学免费读","买三送二","2折秒杀"},AB473),{"创始会员","国际领袖课程","国内领袖课程","1期秒杀","游学免费读","买三送二","2折秒杀"}),"")</f>
        <v/>
      </c>
      <c r="BH473" s="27">
        <v>42552</v>
      </c>
    </row>
    <row r="474" spans="1:60" ht="15" customHeight="1">
      <c r="A474" s="31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08"/>
      <c r="M474" s="208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35" t="str">
        <f t="shared" si="170"/>
        <v/>
      </c>
      <c r="AD474" s="36">
        <f t="shared" si="171"/>
        <v>0</v>
      </c>
      <c r="AE474" s="35" t="str">
        <f t="shared" si="172"/>
        <v/>
      </c>
      <c r="AF474" s="24"/>
      <c r="AG474" s="40">
        <f t="shared" si="173"/>
        <v>0</v>
      </c>
      <c r="AH474" s="36">
        <f t="shared" si="174"/>
        <v>0</v>
      </c>
      <c r="AI474" s="36">
        <f t="shared" si="175"/>
        <v>0</v>
      </c>
      <c r="AJ474" s="35" t="str">
        <f t="shared" si="176"/>
        <v/>
      </c>
      <c r="AK474" s="35" t="str">
        <f t="shared" si="177"/>
        <v/>
      </c>
      <c r="AL474" s="35" t="str">
        <f t="shared" si="178"/>
        <v/>
      </c>
      <c r="AM474" s="35" t="str">
        <f t="shared" si="179"/>
        <v/>
      </c>
      <c r="AN474" s="35" t="str">
        <f t="shared" si="180"/>
        <v/>
      </c>
      <c r="AO474" s="35" t="str">
        <f t="shared" si="181"/>
        <v/>
      </c>
      <c r="AP474" s="35" t="str">
        <f>IF(AJ474="","",VLOOKUP(AN474,[1]Sheet11!E:F,2,0))</f>
        <v/>
      </c>
      <c r="AQ474" s="35" t="str">
        <f>IF(AO474="拼单会员","5年",IF(AJ474="","",VLOOKUP(AM474&amp;AP474,[1]Sheet11!$J$3:$K$17,2)))</f>
        <v/>
      </c>
      <c r="AR474" s="35" t="str">
        <f t="shared" si="182"/>
        <v/>
      </c>
      <c r="AS474" s="35" t="str">
        <f t="shared" si="183"/>
        <v/>
      </c>
      <c r="AT474" s="35" t="str">
        <f t="shared" si="184"/>
        <v/>
      </c>
      <c r="AU474" s="35" t="str">
        <f t="shared" si="185"/>
        <v/>
      </c>
      <c r="AV474" s="35" t="str">
        <f t="shared" si="186"/>
        <v/>
      </c>
      <c r="AW474" s="35" t="str">
        <f t="shared" si="187"/>
        <v/>
      </c>
      <c r="AX474" s="35" t="str">
        <f t="shared" si="188"/>
        <v/>
      </c>
      <c r="AY474" s="35" t="str">
        <f>IF(SUMIF('7-市场业绩'!F:F,AC474,'7-市场业绩'!I:I)&gt;0,"学习卡","老结算")</f>
        <v>老结算</v>
      </c>
      <c r="AZ474" s="35" t="str">
        <f t="shared" si="189"/>
        <v/>
      </c>
      <c r="BA474" s="35" t="str">
        <f t="shared" si="190"/>
        <v>无</v>
      </c>
      <c r="BB474" s="35" t="str">
        <f t="shared" si="191"/>
        <v/>
      </c>
      <c r="BC474" s="35" t="str">
        <f t="shared" si="192"/>
        <v/>
      </c>
      <c r="BD474" s="35" t="str">
        <f t="shared" si="193"/>
        <v>无</v>
      </c>
      <c r="BE474" s="35" t="str">
        <f>IFERROR(LOOKUP(1,-FIND({"创始会员","国际领袖课程","国内领袖课程","1期秒杀","游学免费读","买三送二","2折秒杀"},AB474),{"创始会员","国际领袖课程","国内领袖课程","1期秒杀","游学免费读","买三送二","2折秒杀"}),"")</f>
        <v/>
      </c>
      <c r="BH474" s="27">
        <v>42552</v>
      </c>
    </row>
    <row r="475" spans="1:60" ht="15" customHeight="1">
      <c r="A475" s="31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08"/>
      <c r="M475" s="208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35" t="str">
        <f t="shared" si="170"/>
        <v/>
      </c>
      <c r="AD475" s="36">
        <f t="shared" si="171"/>
        <v>0</v>
      </c>
      <c r="AE475" s="35" t="str">
        <f t="shared" si="172"/>
        <v/>
      </c>
      <c r="AF475" s="24"/>
      <c r="AG475" s="40">
        <f t="shared" si="173"/>
        <v>0</v>
      </c>
      <c r="AH475" s="36">
        <f t="shared" si="174"/>
        <v>0</v>
      </c>
      <c r="AI475" s="36">
        <f t="shared" si="175"/>
        <v>0</v>
      </c>
      <c r="AJ475" s="35" t="str">
        <f t="shared" si="176"/>
        <v/>
      </c>
      <c r="AK475" s="35" t="str">
        <f t="shared" si="177"/>
        <v/>
      </c>
      <c r="AL475" s="35" t="str">
        <f t="shared" si="178"/>
        <v/>
      </c>
      <c r="AM475" s="35" t="str">
        <f t="shared" si="179"/>
        <v/>
      </c>
      <c r="AN475" s="35" t="str">
        <f t="shared" si="180"/>
        <v/>
      </c>
      <c r="AO475" s="35" t="str">
        <f t="shared" si="181"/>
        <v/>
      </c>
      <c r="AP475" s="35" t="str">
        <f>IF(AJ475="","",VLOOKUP(AN475,[1]Sheet11!E:F,2,0))</f>
        <v/>
      </c>
      <c r="AQ475" s="35" t="str">
        <f>IF(AO475="拼单会员","5年",IF(AJ475="","",VLOOKUP(AM475&amp;AP475,[1]Sheet11!$J$3:$K$17,2)))</f>
        <v/>
      </c>
      <c r="AR475" s="35" t="str">
        <f t="shared" si="182"/>
        <v/>
      </c>
      <c r="AS475" s="35" t="str">
        <f t="shared" si="183"/>
        <v/>
      </c>
      <c r="AT475" s="35" t="str">
        <f t="shared" si="184"/>
        <v/>
      </c>
      <c r="AU475" s="35" t="str">
        <f t="shared" si="185"/>
        <v/>
      </c>
      <c r="AV475" s="35" t="str">
        <f t="shared" si="186"/>
        <v/>
      </c>
      <c r="AW475" s="35" t="str">
        <f t="shared" si="187"/>
        <v/>
      </c>
      <c r="AX475" s="35" t="str">
        <f t="shared" si="188"/>
        <v/>
      </c>
      <c r="AY475" s="35" t="str">
        <f>IF(SUMIF('7-市场业绩'!F:F,AC475,'7-市场业绩'!I:I)&gt;0,"学习卡","老结算")</f>
        <v>老结算</v>
      </c>
      <c r="AZ475" s="35" t="str">
        <f t="shared" si="189"/>
        <v/>
      </c>
      <c r="BA475" s="35" t="str">
        <f t="shared" si="190"/>
        <v>无</v>
      </c>
      <c r="BB475" s="35" t="str">
        <f t="shared" si="191"/>
        <v/>
      </c>
      <c r="BC475" s="35" t="str">
        <f t="shared" si="192"/>
        <v/>
      </c>
      <c r="BD475" s="35" t="str">
        <f t="shared" si="193"/>
        <v>无</v>
      </c>
      <c r="BE475" s="35" t="str">
        <f>IFERROR(LOOKUP(1,-FIND({"创始会员","国际领袖课程","国内领袖课程","1期秒杀","游学免费读","买三送二","2折秒杀"},AB475),{"创始会员","国际领袖课程","国内领袖课程","1期秒杀","游学免费读","买三送二","2折秒杀"}),"")</f>
        <v/>
      </c>
      <c r="BH475" s="27">
        <v>42552</v>
      </c>
    </row>
    <row r="476" spans="1:60" ht="15" customHeight="1">
      <c r="A476" s="31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08"/>
      <c r="M476" s="208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35" t="str">
        <f t="shared" si="170"/>
        <v/>
      </c>
      <c r="AD476" s="36">
        <f t="shared" si="171"/>
        <v>0</v>
      </c>
      <c r="AE476" s="35" t="str">
        <f t="shared" si="172"/>
        <v/>
      </c>
      <c r="AF476" s="24"/>
      <c r="AG476" s="40">
        <f t="shared" si="173"/>
        <v>0</v>
      </c>
      <c r="AH476" s="36">
        <f t="shared" si="174"/>
        <v>0</v>
      </c>
      <c r="AI476" s="36">
        <f t="shared" si="175"/>
        <v>0</v>
      </c>
      <c r="AJ476" s="35" t="str">
        <f t="shared" si="176"/>
        <v/>
      </c>
      <c r="AK476" s="35" t="str">
        <f t="shared" si="177"/>
        <v/>
      </c>
      <c r="AL476" s="35" t="str">
        <f t="shared" si="178"/>
        <v/>
      </c>
      <c r="AM476" s="35" t="str">
        <f t="shared" si="179"/>
        <v/>
      </c>
      <c r="AN476" s="35" t="str">
        <f t="shared" si="180"/>
        <v/>
      </c>
      <c r="AO476" s="35" t="str">
        <f t="shared" si="181"/>
        <v/>
      </c>
      <c r="AP476" s="35" t="str">
        <f>IF(AJ476="","",VLOOKUP(AN476,[1]Sheet11!E:F,2,0))</f>
        <v/>
      </c>
      <c r="AQ476" s="35" t="str">
        <f>IF(AO476="拼单会员","5年",IF(AJ476="","",VLOOKUP(AM476&amp;AP476,[1]Sheet11!$J$3:$K$17,2)))</f>
        <v/>
      </c>
      <c r="AR476" s="35" t="str">
        <f t="shared" si="182"/>
        <v/>
      </c>
      <c r="AS476" s="35" t="str">
        <f t="shared" si="183"/>
        <v/>
      </c>
      <c r="AT476" s="35" t="str">
        <f t="shared" si="184"/>
        <v/>
      </c>
      <c r="AU476" s="35" t="str">
        <f t="shared" si="185"/>
        <v/>
      </c>
      <c r="AV476" s="35" t="str">
        <f t="shared" si="186"/>
        <v/>
      </c>
      <c r="AW476" s="35" t="str">
        <f t="shared" si="187"/>
        <v/>
      </c>
      <c r="AX476" s="35" t="str">
        <f t="shared" si="188"/>
        <v/>
      </c>
      <c r="AY476" s="35" t="str">
        <f>IF(SUMIF('7-市场业绩'!F:F,AC476,'7-市场业绩'!I:I)&gt;0,"学习卡","老结算")</f>
        <v>老结算</v>
      </c>
      <c r="AZ476" s="35" t="str">
        <f t="shared" si="189"/>
        <v/>
      </c>
      <c r="BA476" s="35" t="str">
        <f t="shared" si="190"/>
        <v>无</v>
      </c>
      <c r="BB476" s="35" t="str">
        <f t="shared" si="191"/>
        <v/>
      </c>
      <c r="BC476" s="35" t="str">
        <f t="shared" si="192"/>
        <v/>
      </c>
      <c r="BD476" s="35" t="str">
        <f t="shared" si="193"/>
        <v>无</v>
      </c>
      <c r="BE476" s="35" t="str">
        <f>IFERROR(LOOKUP(1,-FIND({"创始会员","国际领袖课程","国内领袖课程","1期秒杀","游学免费读","买三送二","2折秒杀"},AB476),{"创始会员","国际领袖课程","国内领袖课程","1期秒杀","游学免费读","买三送二","2折秒杀"}),"")</f>
        <v/>
      </c>
      <c r="BH476" s="27">
        <v>42552</v>
      </c>
    </row>
    <row r="477" spans="1:60" ht="15" customHeight="1">
      <c r="A477" s="31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08"/>
      <c r="M477" s="208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35" t="str">
        <f t="shared" si="170"/>
        <v/>
      </c>
      <c r="AD477" s="36">
        <f t="shared" si="171"/>
        <v>0</v>
      </c>
      <c r="AE477" s="35" t="str">
        <f t="shared" si="172"/>
        <v/>
      </c>
      <c r="AF477" s="24"/>
      <c r="AG477" s="40">
        <f t="shared" si="173"/>
        <v>0</v>
      </c>
      <c r="AH477" s="36">
        <f t="shared" si="174"/>
        <v>0</v>
      </c>
      <c r="AI477" s="36">
        <f t="shared" si="175"/>
        <v>0</v>
      </c>
      <c r="AJ477" s="35" t="str">
        <f t="shared" si="176"/>
        <v/>
      </c>
      <c r="AK477" s="35" t="str">
        <f t="shared" si="177"/>
        <v/>
      </c>
      <c r="AL477" s="35" t="str">
        <f t="shared" si="178"/>
        <v/>
      </c>
      <c r="AM477" s="35" t="str">
        <f t="shared" si="179"/>
        <v/>
      </c>
      <c r="AN477" s="35" t="str">
        <f t="shared" si="180"/>
        <v/>
      </c>
      <c r="AO477" s="35" t="str">
        <f t="shared" si="181"/>
        <v/>
      </c>
      <c r="AP477" s="35" t="str">
        <f>IF(AJ477="","",VLOOKUP(AN477,[1]Sheet11!E:F,2,0))</f>
        <v/>
      </c>
      <c r="AQ477" s="35" t="str">
        <f>IF(AO477="拼单会员","5年",IF(AJ477="","",VLOOKUP(AM477&amp;AP477,[1]Sheet11!$J$3:$K$17,2)))</f>
        <v/>
      </c>
      <c r="AR477" s="35" t="str">
        <f t="shared" si="182"/>
        <v/>
      </c>
      <c r="AS477" s="35" t="str">
        <f t="shared" si="183"/>
        <v/>
      </c>
      <c r="AT477" s="35" t="str">
        <f t="shared" si="184"/>
        <v/>
      </c>
      <c r="AU477" s="35" t="str">
        <f t="shared" si="185"/>
        <v/>
      </c>
      <c r="AV477" s="35" t="str">
        <f t="shared" si="186"/>
        <v/>
      </c>
      <c r="AW477" s="35" t="str">
        <f t="shared" si="187"/>
        <v/>
      </c>
      <c r="AX477" s="35" t="str">
        <f t="shared" si="188"/>
        <v/>
      </c>
      <c r="AY477" s="35" t="str">
        <f>IF(SUMIF('7-市场业绩'!F:F,AC477,'7-市场业绩'!I:I)&gt;0,"学习卡","老结算")</f>
        <v>老结算</v>
      </c>
      <c r="AZ477" s="35" t="str">
        <f t="shared" si="189"/>
        <v/>
      </c>
      <c r="BA477" s="35" t="str">
        <f t="shared" si="190"/>
        <v>无</v>
      </c>
      <c r="BB477" s="35" t="str">
        <f t="shared" si="191"/>
        <v/>
      </c>
      <c r="BC477" s="35" t="str">
        <f t="shared" si="192"/>
        <v/>
      </c>
      <c r="BD477" s="35" t="str">
        <f t="shared" si="193"/>
        <v>无</v>
      </c>
      <c r="BE477" s="35" t="str">
        <f>IFERROR(LOOKUP(1,-FIND({"创始会员","国际领袖课程","国内领袖课程","1期秒杀","游学免费读","买三送二","2折秒杀"},AB477),{"创始会员","国际领袖课程","国内领袖课程","1期秒杀","游学免费读","买三送二","2折秒杀"}),"")</f>
        <v/>
      </c>
      <c r="BH477" s="27">
        <v>42552</v>
      </c>
    </row>
    <row r="478" spans="1:60" ht="15" customHeight="1">
      <c r="A478" s="31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08"/>
      <c r="M478" s="208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35" t="str">
        <f t="shared" si="170"/>
        <v/>
      </c>
      <c r="AD478" s="36">
        <f t="shared" si="171"/>
        <v>0</v>
      </c>
      <c r="AE478" s="35" t="str">
        <f t="shared" si="172"/>
        <v/>
      </c>
      <c r="AF478" s="24"/>
      <c r="AG478" s="40">
        <f t="shared" si="173"/>
        <v>0</v>
      </c>
      <c r="AH478" s="36">
        <f t="shared" si="174"/>
        <v>0</v>
      </c>
      <c r="AI478" s="36">
        <f t="shared" si="175"/>
        <v>0</v>
      </c>
      <c r="AJ478" s="35" t="str">
        <f t="shared" si="176"/>
        <v/>
      </c>
      <c r="AK478" s="35" t="str">
        <f t="shared" si="177"/>
        <v/>
      </c>
      <c r="AL478" s="35" t="str">
        <f t="shared" si="178"/>
        <v/>
      </c>
      <c r="AM478" s="35" t="str">
        <f t="shared" si="179"/>
        <v/>
      </c>
      <c r="AN478" s="35" t="str">
        <f t="shared" si="180"/>
        <v/>
      </c>
      <c r="AO478" s="35" t="str">
        <f t="shared" si="181"/>
        <v/>
      </c>
      <c r="AP478" s="35" t="str">
        <f>IF(AJ478="","",VLOOKUP(AN478,[1]Sheet11!E:F,2,0))</f>
        <v/>
      </c>
      <c r="AQ478" s="35" t="str">
        <f>IF(AO478="拼单会员","5年",IF(AJ478="","",VLOOKUP(AM478&amp;AP478,[1]Sheet11!$J$3:$K$17,2)))</f>
        <v/>
      </c>
      <c r="AR478" s="35" t="str">
        <f t="shared" si="182"/>
        <v/>
      </c>
      <c r="AS478" s="35" t="str">
        <f t="shared" si="183"/>
        <v/>
      </c>
      <c r="AT478" s="35" t="str">
        <f t="shared" si="184"/>
        <v/>
      </c>
      <c r="AU478" s="35" t="str">
        <f t="shared" si="185"/>
        <v/>
      </c>
      <c r="AV478" s="35" t="str">
        <f t="shared" si="186"/>
        <v/>
      </c>
      <c r="AW478" s="35" t="str">
        <f t="shared" si="187"/>
        <v/>
      </c>
      <c r="AX478" s="35" t="str">
        <f t="shared" si="188"/>
        <v/>
      </c>
      <c r="AY478" s="35" t="str">
        <f>IF(SUMIF('7-市场业绩'!F:F,AC478,'7-市场业绩'!I:I)&gt;0,"学习卡","老结算")</f>
        <v>老结算</v>
      </c>
      <c r="AZ478" s="35" t="str">
        <f t="shared" si="189"/>
        <v/>
      </c>
      <c r="BA478" s="35" t="str">
        <f t="shared" si="190"/>
        <v>无</v>
      </c>
      <c r="BB478" s="35" t="str">
        <f t="shared" si="191"/>
        <v/>
      </c>
      <c r="BC478" s="35" t="str">
        <f t="shared" si="192"/>
        <v/>
      </c>
      <c r="BD478" s="35" t="str">
        <f t="shared" si="193"/>
        <v>无</v>
      </c>
      <c r="BE478" s="35" t="str">
        <f>IFERROR(LOOKUP(1,-FIND({"创始会员","国际领袖课程","国内领袖课程","1期秒杀","游学免费读","买三送二","2折秒杀"},AB478),{"创始会员","国际领袖课程","国内领袖课程","1期秒杀","游学免费读","买三送二","2折秒杀"}),"")</f>
        <v/>
      </c>
      <c r="BH478" s="27">
        <v>42552</v>
      </c>
    </row>
    <row r="479" spans="1:60" ht="15" customHeight="1">
      <c r="A479" s="31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08"/>
      <c r="M479" s="208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35" t="str">
        <f t="shared" si="170"/>
        <v/>
      </c>
      <c r="AD479" s="36">
        <f t="shared" si="171"/>
        <v>0</v>
      </c>
      <c r="AE479" s="35" t="str">
        <f t="shared" si="172"/>
        <v/>
      </c>
      <c r="AF479" s="24"/>
      <c r="AG479" s="40">
        <f t="shared" si="173"/>
        <v>0</v>
      </c>
      <c r="AH479" s="36">
        <f t="shared" si="174"/>
        <v>0</v>
      </c>
      <c r="AI479" s="36">
        <f t="shared" si="175"/>
        <v>0</v>
      </c>
      <c r="AJ479" s="35" t="str">
        <f t="shared" si="176"/>
        <v/>
      </c>
      <c r="AK479" s="35" t="str">
        <f t="shared" si="177"/>
        <v/>
      </c>
      <c r="AL479" s="35" t="str">
        <f t="shared" si="178"/>
        <v/>
      </c>
      <c r="AM479" s="35" t="str">
        <f t="shared" si="179"/>
        <v/>
      </c>
      <c r="AN479" s="35" t="str">
        <f t="shared" si="180"/>
        <v/>
      </c>
      <c r="AO479" s="35" t="str">
        <f t="shared" si="181"/>
        <v/>
      </c>
      <c r="AP479" s="35" t="str">
        <f>IF(AJ479="","",VLOOKUP(AN479,[1]Sheet11!E:F,2,0))</f>
        <v/>
      </c>
      <c r="AQ479" s="35" t="str">
        <f>IF(AO479="拼单会员","5年",IF(AJ479="","",VLOOKUP(AM479&amp;AP479,[1]Sheet11!$J$3:$K$17,2)))</f>
        <v/>
      </c>
      <c r="AR479" s="35" t="str">
        <f t="shared" si="182"/>
        <v/>
      </c>
      <c r="AS479" s="35" t="str">
        <f t="shared" si="183"/>
        <v/>
      </c>
      <c r="AT479" s="35" t="str">
        <f t="shared" si="184"/>
        <v/>
      </c>
      <c r="AU479" s="35" t="str">
        <f t="shared" si="185"/>
        <v/>
      </c>
      <c r="AV479" s="35" t="str">
        <f t="shared" si="186"/>
        <v/>
      </c>
      <c r="AW479" s="35" t="str">
        <f t="shared" si="187"/>
        <v/>
      </c>
      <c r="AX479" s="35" t="str">
        <f t="shared" si="188"/>
        <v/>
      </c>
      <c r="AY479" s="35" t="str">
        <f>IF(SUMIF('7-市场业绩'!F:F,AC479,'7-市场业绩'!I:I)&gt;0,"学习卡","老结算")</f>
        <v>老结算</v>
      </c>
      <c r="AZ479" s="35" t="str">
        <f t="shared" si="189"/>
        <v/>
      </c>
      <c r="BA479" s="35" t="str">
        <f t="shared" si="190"/>
        <v>无</v>
      </c>
      <c r="BB479" s="35" t="str">
        <f t="shared" si="191"/>
        <v/>
      </c>
      <c r="BC479" s="35" t="str">
        <f t="shared" si="192"/>
        <v/>
      </c>
      <c r="BD479" s="35" t="str">
        <f t="shared" si="193"/>
        <v>无</v>
      </c>
      <c r="BE479" s="35" t="str">
        <f>IFERROR(LOOKUP(1,-FIND({"创始会员","国际领袖课程","国内领袖课程","1期秒杀","游学免费读","买三送二","2折秒杀"},AB479),{"创始会员","国际领袖课程","国内领袖课程","1期秒杀","游学免费读","买三送二","2折秒杀"}),"")</f>
        <v/>
      </c>
      <c r="BH479" s="27">
        <v>42552</v>
      </c>
    </row>
    <row r="480" spans="1:60" ht="15" customHeight="1">
      <c r="A480" s="31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08"/>
      <c r="M480" s="208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35" t="str">
        <f t="shared" si="170"/>
        <v/>
      </c>
      <c r="AD480" s="36">
        <f t="shared" si="171"/>
        <v>0</v>
      </c>
      <c r="AE480" s="35" t="str">
        <f t="shared" si="172"/>
        <v/>
      </c>
      <c r="AF480" s="24"/>
      <c r="AG480" s="40">
        <f t="shared" si="173"/>
        <v>0</v>
      </c>
      <c r="AH480" s="36">
        <f t="shared" si="174"/>
        <v>0</v>
      </c>
      <c r="AI480" s="36">
        <f t="shared" si="175"/>
        <v>0</v>
      </c>
      <c r="AJ480" s="35" t="str">
        <f t="shared" si="176"/>
        <v/>
      </c>
      <c r="AK480" s="35" t="str">
        <f t="shared" si="177"/>
        <v/>
      </c>
      <c r="AL480" s="35" t="str">
        <f t="shared" si="178"/>
        <v/>
      </c>
      <c r="AM480" s="35" t="str">
        <f t="shared" si="179"/>
        <v/>
      </c>
      <c r="AN480" s="35" t="str">
        <f t="shared" si="180"/>
        <v/>
      </c>
      <c r="AO480" s="35" t="str">
        <f t="shared" si="181"/>
        <v/>
      </c>
      <c r="AP480" s="35" t="str">
        <f>IF(AJ480="","",VLOOKUP(AN480,[1]Sheet11!E:F,2,0))</f>
        <v/>
      </c>
      <c r="AQ480" s="35" t="str">
        <f>IF(AO480="拼单会员","5年",IF(AJ480="","",VLOOKUP(AM480&amp;AP480,[1]Sheet11!$J$3:$K$17,2)))</f>
        <v/>
      </c>
      <c r="AR480" s="35" t="str">
        <f t="shared" si="182"/>
        <v/>
      </c>
      <c r="AS480" s="35" t="str">
        <f t="shared" si="183"/>
        <v/>
      </c>
      <c r="AT480" s="35" t="str">
        <f t="shared" si="184"/>
        <v/>
      </c>
      <c r="AU480" s="35" t="str">
        <f t="shared" si="185"/>
        <v/>
      </c>
      <c r="AV480" s="35" t="str">
        <f t="shared" si="186"/>
        <v/>
      </c>
      <c r="AW480" s="35" t="str">
        <f t="shared" si="187"/>
        <v/>
      </c>
      <c r="AX480" s="35" t="str">
        <f t="shared" si="188"/>
        <v/>
      </c>
      <c r="AY480" s="35" t="str">
        <f>IF(SUMIF('7-市场业绩'!F:F,AC480,'7-市场业绩'!I:I)&gt;0,"学习卡","老结算")</f>
        <v>老结算</v>
      </c>
      <c r="AZ480" s="35" t="str">
        <f t="shared" si="189"/>
        <v/>
      </c>
      <c r="BA480" s="35" t="str">
        <f t="shared" si="190"/>
        <v>无</v>
      </c>
      <c r="BB480" s="35" t="str">
        <f t="shared" si="191"/>
        <v/>
      </c>
      <c r="BC480" s="35" t="str">
        <f t="shared" si="192"/>
        <v/>
      </c>
      <c r="BD480" s="35" t="str">
        <f t="shared" si="193"/>
        <v>无</v>
      </c>
      <c r="BE480" s="35" t="str">
        <f>IFERROR(LOOKUP(1,-FIND({"创始会员","国际领袖课程","国内领袖课程","1期秒杀","游学免费读","买三送二","2折秒杀"},AB480),{"创始会员","国际领袖课程","国内领袖课程","1期秒杀","游学免费读","买三送二","2折秒杀"}),"")</f>
        <v/>
      </c>
      <c r="BH480" s="27">
        <v>42552</v>
      </c>
    </row>
    <row r="481" spans="1:60" ht="15" customHeight="1">
      <c r="A481" s="31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08"/>
      <c r="M481" s="208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35" t="str">
        <f t="shared" si="170"/>
        <v/>
      </c>
      <c r="AD481" s="36">
        <f t="shared" si="171"/>
        <v>0</v>
      </c>
      <c r="AE481" s="35" t="str">
        <f t="shared" si="172"/>
        <v/>
      </c>
      <c r="AF481" s="24"/>
      <c r="AG481" s="40">
        <f t="shared" si="173"/>
        <v>0</v>
      </c>
      <c r="AH481" s="36">
        <f t="shared" si="174"/>
        <v>0</v>
      </c>
      <c r="AI481" s="36">
        <f t="shared" si="175"/>
        <v>0</v>
      </c>
      <c r="AJ481" s="35" t="str">
        <f t="shared" si="176"/>
        <v/>
      </c>
      <c r="AK481" s="35" t="str">
        <f t="shared" si="177"/>
        <v/>
      </c>
      <c r="AL481" s="35" t="str">
        <f t="shared" si="178"/>
        <v/>
      </c>
      <c r="AM481" s="35" t="str">
        <f t="shared" si="179"/>
        <v/>
      </c>
      <c r="AN481" s="35" t="str">
        <f t="shared" si="180"/>
        <v/>
      </c>
      <c r="AO481" s="35" t="str">
        <f t="shared" si="181"/>
        <v/>
      </c>
      <c r="AP481" s="35" t="str">
        <f>IF(AJ481="","",VLOOKUP(AN481,[1]Sheet11!E:F,2,0))</f>
        <v/>
      </c>
      <c r="AQ481" s="35" t="str">
        <f>IF(AO481="拼单会员","5年",IF(AJ481="","",VLOOKUP(AM481&amp;AP481,[1]Sheet11!$J$3:$K$17,2)))</f>
        <v/>
      </c>
      <c r="AR481" s="35" t="str">
        <f t="shared" si="182"/>
        <v/>
      </c>
      <c r="AS481" s="35" t="str">
        <f t="shared" si="183"/>
        <v/>
      </c>
      <c r="AT481" s="35" t="str">
        <f t="shared" si="184"/>
        <v/>
      </c>
      <c r="AU481" s="35" t="str">
        <f t="shared" si="185"/>
        <v/>
      </c>
      <c r="AV481" s="35" t="str">
        <f t="shared" si="186"/>
        <v/>
      </c>
      <c r="AW481" s="35" t="str">
        <f t="shared" si="187"/>
        <v/>
      </c>
      <c r="AX481" s="35" t="str">
        <f t="shared" si="188"/>
        <v/>
      </c>
      <c r="AY481" s="35" t="str">
        <f>IF(SUMIF('7-市场业绩'!F:F,AC481,'7-市场业绩'!I:I)&gt;0,"学习卡","老结算")</f>
        <v>老结算</v>
      </c>
      <c r="AZ481" s="35" t="str">
        <f t="shared" si="189"/>
        <v/>
      </c>
      <c r="BA481" s="35" t="str">
        <f t="shared" si="190"/>
        <v>无</v>
      </c>
      <c r="BB481" s="35" t="str">
        <f t="shared" si="191"/>
        <v/>
      </c>
      <c r="BC481" s="35" t="str">
        <f t="shared" si="192"/>
        <v/>
      </c>
      <c r="BD481" s="35" t="str">
        <f t="shared" si="193"/>
        <v>无</v>
      </c>
      <c r="BE481" s="35" t="str">
        <f>IFERROR(LOOKUP(1,-FIND({"创始会员","国际领袖课程","国内领袖课程","1期秒杀","游学免费读","买三送二","2折秒杀"},AB481),{"创始会员","国际领袖课程","国内领袖课程","1期秒杀","游学免费读","买三送二","2折秒杀"}),"")</f>
        <v/>
      </c>
      <c r="BH481" s="27">
        <v>42552</v>
      </c>
    </row>
    <row r="482" spans="1:60" ht="15" customHeight="1">
      <c r="A482" s="31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08"/>
      <c r="M482" s="208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35" t="str">
        <f t="shared" si="170"/>
        <v/>
      </c>
      <c r="AD482" s="36">
        <f t="shared" si="171"/>
        <v>0</v>
      </c>
      <c r="AE482" s="35" t="str">
        <f t="shared" si="172"/>
        <v/>
      </c>
      <c r="AF482" s="24"/>
      <c r="AG482" s="40">
        <f t="shared" si="173"/>
        <v>0</v>
      </c>
      <c r="AH482" s="36">
        <f t="shared" si="174"/>
        <v>0</v>
      </c>
      <c r="AI482" s="36">
        <f t="shared" si="175"/>
        <v>0</v>
      </c>
      <c r="AJ482" s="35" t="str">
        <f t="shared" si="176"/>
        <v/>
      </c>
      <c r="AK482" s="35" t="str">
        <f t="shared" si="177"/>
        <v/>
      </c>
      <c r="AL482" s="35" t="str">
        <f t="shared" si="178"/>
        <v/>
      </c>
      <c r="AM482" s="35" t="str">
        <f t="shared" si="179"/>
        <v/>
      </c>
      <c r="AN482" s="35" t="str">
        <f t="shared" si="180"/>
        <v/>
      </c>
      <c r="AO482" s="35" t="str">
        <f t="shared" si="181"/>
        <v/>
      </c>
      <c r="AP482" s="35" t="str">
        <f>IF(AJ482="","",VLOOKUP(AN482,[1]Sheet11!E:F,2,0))</f>
        <v/>
      </c>
      <c r="AQ482" s="35" t="str">
        <f>IF(AO482="拼单会员","5年",IF(AJ482="","",VLOOKUP(AM482&amp;AP482,[1]Sheet11!$J$3:$K$17,2)))</f>
        <v/>
      </c>
      <c r="AR482" s="35" t="str">
        <f t="shared" si="182"/>
        <v/>
      </c>
      <c r="AS482" s="35" t="str">
        <f t="shared" si="183"/>
        <v/>
      </c>
      <c r="AT482" s="35" t="str">
        <f t="shared" si="184"/>
        <v/>
      </c>
      <c r="AU482" s="35" t="str">
        <f t="shared" si="185"/>
        <v/>
      </c>
      <c r="AV482" s="35" t="str">
        <f t="shared" si="186"/>
        <v/>
      </c>
      <c r="AW482" s="35" t="str">
        <f t="shared" si="187"/>
        <v/>
      </c>
      <c r="AX482" s="35" t="str">
        <f t="shared" si="188"/>
        <v/>
      </c>
      <c r="AY482" s="35" t="str">
        <f>IF(SUMIF('7-市场业绩'!F:F,AC482,'7-市场业绩'!I:I)&gt;0,"学习卡","老结算")</f>
        <v>老结算</v>
      </c>
      <c r="AZ482" s="35" t="str">
        <f t="shared" si="189"/>
        <v/>
      </c>
      <c r="BA482" s="35" t="str">
        <f t="shared" si="190"/>
        <v>无</v>
      </c>
      <c r="BB482" s="35" t="str">
        <f t="shared" si="191"/>
        <v/>
      </c>
      <c r="BC482" s="35" t="str">
        <f t="shared" si="192"/>
        <v/>
      </c>
      <c r="BD482" s="35" t="str">
        <f t="shared" si="193"/>
        <v>无</v>
      </c>
      <c r="BE482" s="35" t="str">
        <f>IFERROR(LOOKUP(1,-FIND({"创始会员","国际领袖课程","国内领袖课程","1期秒杀","游学免费读","买三送二","2折秒杀"},AB482),{"创始会员","国际领袖课程","国内领袖课程","1期秒杀","游学免费读","买三送二","2折秒杀"}),"")</f>
        <v/>
      </c>
      <c r="BH482" s="27">
        <v>42552</v>
      </c>
    </row>
    <row r="483" spans="1:60" ht="15" customHeight="1">
      <c r="A483" s="31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08"/>
      <c r="M483" s="208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35" t="str">
        <f t="shared" si="170"/>
        <v/>
      </c>
      <c r="AD483" s="36">
        <f t="shared" si="171"/>
        <v>0</v>
      </c>
      <c r="AE483" s="35" t="str">
        <f t="shared" si="172"/>
        <v/>
      </c>
      <c r="AF483" s="24"/>
      <c r="AG483" s="40">
        <f t="shared" si="173"/>
        <v>0</v>
      </c>
      <c r="AH483" s="36">
        <f t="shared" si="174"/>
        <v>0</v>
      </c>
      <c r="AI483" s="36">
        <f t="shared" si="175"/>
        <v>0</v>
      </c>
      <c r="AJ483" s="35" t="str">
        <f t="shared" si="176"/>
        <v/>
      </c>
      <c r="AK483" s="35" t="str">
        <f t="shared" si="177"/>
        <v/>
      </c>
      <c r="AL483" s="35" t="str">
        <f t="shared" si="178"/>
        <v/>
      </c>
      <c r="AM483" s="35" t="str">
        <f t="shared" si="179"/>
        <v/>
      </c>
      <c r="AN483" s="35" t="str">
        <f t="shared" si="180"/>
        <v/>
      </c>
      <c r="AO483" s="35" t="str">
        <f t="shared" si="181"/>
        <v/>
      </c>
      <c r="AP483" s="35" t="str">
        <f>IF(AJ483="","",VLOOKUP(AN483,[1]Sheet11!E:F,2,0))</f>
        <v/>
      </c>
      <c r="AQ483" s="35" t="str">
        <f>IF(AO483="拼单会员","5年",IF(AJ483="","",VLOOKUP(AM483&amp;AP483,[1]Sheet11!$J$3:$K$17,2)))</f>
        <v/>
      </c>
      <c r="AR483" s="35" t="str">
        <f t="shared" si="182"/>
        <v/>
      </c>
      <c r="AS483" s="35" t="str">
        <f t="shared" si="183"/>
        <v/>
      </c>
      <c r="AT483" s="35" t="str">
        <f t="shared" si="184"/>
        <v/>
      </c>
      <c r="AU483" s="35" t="str">
        <f t="shared" si="185"/>
        <v/>
      </c>
      <c r="AV483" s="35" t="str">
        <f t="shared" si="186"/>
        <v/>
      </c>
      <c r="AW483" s="35" t="str">
        <f t="shared" si="187"/>
        <v/>
      </c>
      <c r="AX483" s="35" t="str">
        <f t="shared" si="188"/>
        <v/>
      </c>
      <c r="AY483" s="35" t="str">
        <f>IF(SUMIF('7-市场业绩'!F:F,AC483,'7-市场业绩'!I:I)&gt;0,"学习卡","老结算")</f>
        <v>老结算</v>
      </c>
      <c r="AZ483" s="35" t="str">
        <f t="shared" si="189"/>
        <v/>
      </c>
      <c r="BA483" s="35" t="str">
        <f t="shared" si="190"/>
        <v>无</v>
      </c>
      <c r="BB483" s="35" t="str">
        <f t="shared" si="191"/>
        <v/>
      </c>
      <c r="BC483" s="35" t="str">
        <f t="shared" si="192"/>
        <v/>
      </c>
      <c r="BD483" s="35" t="str">
        <f t="shared" si="193"/>
        <v>无</v>
      </c>
      <c r="BE483" s="35" t="str">
        <f>IFERROR(LOOKUP(1,-FIND({"创始会员","国际领袖课程","国内领袖课程","1期秒杀","游学免费读","买三送二","2折秒杀"},AB483),{"创始会员","国际领袖课程","国内领袖课程","1期秒杀","游学免费读","买三送二","2折秒杀"}),"")</f>
        <v/>
      </c>
      <c r="BH483" s="27">
        <v>42552</v>
      </c>
    </row>
    <row r="484" spans="1:60" ht="15" customHeight="1">
      <c r="A484" s="31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08"/>
      <c r="M484" s="208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35" t="str">
        <f t="shared" si="170"/>
        <v/>
      </c>
      <c r="AD484" s="36">
        <f t="shared" si="171"/>
        <v>0</v>
      </c>
      <c r="AE484" s="35" t="str">
        <f t="shared" si="172"/>
        <v/>
      </c>
      <c r="AF484" s="24"/>
      <c r="AG484" s="40">
        <f t="shared" si="173"/>
        <v>0</v>
      </c>
      <c r="AH484" s="36">
        <f t="shared" si="174"/>
        <v>0</v>
      </c>
      <c r="AI484" s="36">
        <f t="shared" si="175"/>
        <v>0</v>
      </c>
      <c r="AJ484" s="35" t="str">
        <f t="shared" si="176"/>
        <v/>
      </c>
      <c r="AK484" s="35" t="str">
        <f t="shared" si="177"/>
        <v/>
      </c>
      <c r="AL484" s="35" t="str">
        <f t="shared" si="178"/>
        <v/>
      </c>
      <c r="AM484" s="35" t="str">
        <f t="shared" si="179"/>
        <v/>
      </c>
      <c r="AN484" s="35" t="str">
        <f t="shared" si="180"/>
        <v/>
      </c>
      <c r="AO484" s="35" t="str">
        <f t="shared" si="181"/>
        <v/>
      </c>
      <c r="AP484" s="35" t="str">
        <f>IF(AJ484="","",VLOOKUP(AN484,[1]Sheet11!E:F,2,0))</f>
        <v/>
      </c>
      <c r="AQ484" s="35" t="str">
        <f>IF(AO484="拼单会员","5年",IF(AJ484="","",VLOOKUP(AM484&amp;AP484,[1]Sheet11!$J$3:$K$17,2)))</f>
        <v/>
      </c>
      <c r="AR484" s="35" t="str">
        <f t="shared" si="182"/>
        <v/>
      </c>
      <c r="AS484" s="35" t="str">
        <f t="shared" si="183"/>
        <v/>
      </c>
      <c r="AT484" s="35" t="str">
        <f t="shared" si="184"/>
        <v/>
      </c>
      <c r="AU484" s="35" t="str">
        <f t="shared" si="185"/>
        <v/>
      </c>
      <c r="AV484" s="35" t="str">
        <f t="shared" si="186"/>
        <v/>
      </c>
      <c r="AW484" s="35" t="str">
        <f t="shared" si="187"/>
        <v/>
      </c>
      <c r="AX484" s="35" t="str">
        <f t="shared" si="188"/>
        <v/>
      </c>
      <c r="AY484" s="35" t="str">
        <f>IF(SUMIF('7-市场业绩'!F:F,AC484,'7-市场业绩'!I:I)&gt;0,"学习卡","老结算")</f>
        <v>老结算</v>
      </c>
      <c r="AZ484" s="35" t="str">
        <f t="shared" si="189"/>
        <v/>
      </c>
      <c r="BA484" s="35" t="str">
        <f t="shared" si="190"/>
        <v>无</v>
      </c>
      <c r="BB484" s="35" t="str">
        <f t="shared" si="191"/>
        <v/>
      </c>
      <c r="BC484" s="35" t="str">
        <f t="shared" si="192"/>
        <v/>
      </c>
      <c r="BD484" s="35" t="str">
        <f t="shared" si="193"/>
        <v>无</v>
      </c>
      <c r="BE484" s="35" t="str">
        <f>IFERROR(LOOKUP(1,-FIND({"创始会员","国际领袖课程","国内领袖课程","1期秒杀","游学免费读","买三送二","2折秒杀"},AB484),{"创始会员","国际领袖课程","国内领袖课程","1期秒杀","游学免费读","买三送二","2折秒杀"}),"")</f>
        <v/>
      </c>
      <c r="BH484" s="27">
        <v>42552</v>
      </c>
    </row>
    <row r="485" spans="1:60" ht="15" customHeight="1">
      <c r="A485" s="31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08"/>
      <c r="M485" s="208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35" t="str">
        <f t="shared" si="170"/>
        <v/>
      </c>
      <c r="AD485" s="36">
        <f t="shared" si="171"/>
        <v>0</v>
      </c>
      <c r="AE485" s="35" t="str">
        <f t="shared" si="172"/>
        <v/>
      </c>
      <c r="AF485" s="24"/>
      <c r="AG485" s="40">
        <f t="shared" si="173"/>
        <v>0</v>
      </c>
      <c r="AH485" s="36">
        <f t="shared" si="174"/>
        <v>0</v>
      </c>
      <c r="AI485" s="36">
        <f t="shared" si="175"/>
        <v>0</v>
      </c>
      <c r="AJ485" s="35" t="str">
        <f t="shared" si="176"/>
        <v/>
      </c>
      <c r="AK485" s="35" t="str">
        <f t="shared" si="177"/>
        <v/>
      </c>
      <c r="AL485" s="35" t="str">
        <f t="shared" si="178"/>
        <v/>
      </c>
      <c r="AM485" s="35" t="str">
        <f t="shared" si="179"/>
        <v/>
      </c>
      <c r="AN485" s="35" t="str">
        <f t="shared" si="180"/>
        <v/>
      </c>
      <c r="AO485" s="35" t="str">
        <f t="shared" si="181"/>
        <v/>
      </c>
      <c r="AP485" s="35" t="str">
        <f>IF(AJ485="","",VLOOKUP(AN485,[1]Sheet11!E:F,2,0))</f>
        <v/>
      </c>
      <c r="AQ485" s="35" t="str">
        <f>IF(AO485="拼单会员","5年",IF(AJ485="","",VLOOKUP(AM485&amp;AP485,[1]Sheet11!$J$3:$K$17,2)))</f>
        <v/>
      </c>
      <c r="AR485" s="35" t="str">
        <f t="shared" si="182"/>
        <v/>
      </c>
      <c r="AS485" s="35" t="str">
        <f t="shared" si="183"/>
        <v/>
      </c>
      <c r="AT485" s="35" t="str">
        <f t="shared" si="184"/>
        <v/>
      </c>
      <c r="AU485" s="35" t="str">
        <f t="shared" si="185"/>
        <v/>
      </c>
      <c r="AV485" s="35" t="str">
        <f t="shared" si="186"/>
        <v/>
      </c>
      <c r="AW485" s="35" t="str">
        <f t="shared" si="187"/>
        <v/>
      </c>
      <c r="AX485" s="35" t="str">
        <f t="shared" si="188"/>
        <v/>
      </c>
      <c r="AY485" s="35" t="str">
        <f>IF(SUMIF('7-市场业绩'!F:F,AC485,'7-市场业绩'!I:I)&gt;0,"学习卡","老结算")</f>
        <v>老结算</v>
      </c>
      <c r="AZ485" s="35" t="str">
        <f t="shared" si="189"/>
        <v/>
      </c>
      <c r="BA485" s="35" t="str">
        <f t="shared" si="190"/>
        <v>无</v>
      </c>
      <c r="BB485" s="35" t="str">
        <f t="shared" si="191"/>
        <v/>
      </c>
      <c r="BC485" s="35" t="str">
        <f t="shared" si="192"/>
        <v/>
      </c>
      <c r="BD485" s="35" t="str">
        <f t="shared" si="193"/>
        <v>无</v>
      </c>
      <c r="BE485" s="35" t="str">
        <f>IFERROR(LOOKUP(1,-FIND({"创始会员","国际领袖课程","国内领袖课程","1期秒杀","游学免费读","买三送二","2折秒杀"},AB485),{"创始会员","国际领袖课程","国内领袖课程","1期秒杀","游学免费读","买三送二","2折秒杀"}),"")</f>
        <v/>
      </c>
      <c r="BH485" s="27">
        <v>42552</v>
      </c>
    </row>
    <row r="486" spans="1:60" ht="15" customHeight="1">
      <c r="A486" s="31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08"/>
      <c r="M486" s="208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35" t="str">
        <f t="shared" si="170"/>
        <v/>
      </c>
      <c r="AD486" s="36">
        <f t="shared" si="171"/>
        <v>0</v>
      </c>
      <c r="AE486" s="35" t="str">
        <f t="shared" si="172"/>
        <v/>
      </c>
      <c r="AF486" s="24"/>
      <c r="AG486" s="40">
        <f t="shared" si="173"/>
        <v>0</v>
      </c>
      <c r="AH486" s="36">
        <f t="shared" si="174"/>
        <v>0</v>
      </c>
      <c r="AI486" s="36">
        <f t="shared" si="175"/>
        <v>0</v>
      </c>
      <c r="AJ486" s="35" t="str">
        <f t="shared" si="176"/>
        <v/>
      </c>
      <c r="AK486" s="35" t="str">
        <f t="shared" si="177"/>
        <v/>
      </c>
      <c r="AL486" s="35" t="str">
        <f t="shared" si="178"/>
        <v/>
      </c>
      <c r="AM486" s="35" t="str">
        <f t="shared" si="179"/>
        <v/>
      </c>
      <c r="AN486" s="35" t="str">
        <f t="shared" si="180"/>
        <v/>
      </c>
      <c r="AO486" s="35" t="str">
        <f t="shared" si="181"/>
        <v/>
      </c>
      <c r="AP486" s="35" t="str">
        <f>IF(AJ486="","",VLOOKUP(AN486,[1]Sheet11!E:F,2,0))</f>
        <v/>
      </c>
      <c r="AQ486" s="35" t="str">
        <f>IF(AO486="拼单会员","5年",IF(AJ486="","",VLOOKUP(AM486&amp;AP486,[1]Sheet11!$J$3:$K$17,2)))</f>
        <v/>
      </c>
      <c r="AR486" s="35" t="str">
        <f t="shared" si="182"/>
        <v/>
      </c>
      <c r="AS486" s="35" t="str">
        <f t="shared" si="183"/>
        <v/>
      </c>
      <c r="AT486" s="35" t="str">
        <f t="shared" si="184"/>
        <v/>
      </c>
      <c r="AU486" s="35" t="str">
        <f t="shared" si="185"/>
        <v/>
      </c>
      <c r="AV486" s="35" t="str">
        <f t="shared" si="186"/>
        <v/>
      </c>
      <c r="AW486" s="35" t="str">
        <f t="shared" si="187"/>
        <v/>
      </c>
      <c r="AX486" s="35" t="str">
        <f t="shared" si="188"/>
        <v/>
      </c>
      <c r="AY486" s="35" t="str">
        <f>IF(SUMIF('7-市场业绩'!F:F,AC486,'7-市场业绩'!I:I)&gt;0,"学习卡","老结算")</f>
        <v>老结算</v>
      </c>
      <c r="AZ486" s="35" t="str">
        <f t="shared" si="189"/>
        <v/>
      </c>
      <c r="BA486" s="35" t="str">
        <f t="shared" si="190"/>
        <v>无</v>
      </c>
      <c r="BB486" s="35" t="str">
        <f t="shared" si="191"/>
        <v/>
      </c>
      <c r="BC486" s="35" t="str">
        <f t="shared" si="192"/>
        <v/>
      </c>
      <c r="BD486" s="35" t="str">
        <f t="shared" si="193"/>
        <v>无</v>
      </c>
      <c r="BE486" s="35" t="str">
        <f>IFERROR(LOOKUP(1,-FIND({"创始会员","国际领袖课程","国内领袖课程","1期秒杀","游学免费读","买三送二","2折秒杀"},AB486),{"创始会员","国际领袖课程","国内领袖课程","1期秒杀","游学免费读","买三送二","2折秒杀"}),"")</f>
        <v/>
      </c>
      <c r="BH486" s="27">
        <v>42552</v>
      </c>
    </row>
    <row r="487" spans="1:60" ht="15" customHeight="1">
      <c r="A487" s="31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08"/>
      <c r="M487" s="208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35" t="str">
        <f t="shared" si="170"/>
        <v/>
      </c>
      <c r="AD487" s="36">
        <f t="shared" si="171"/>
        <v>0</v>
      </c>
      <c r="AE487" s="35" t="str">
        <f t="shared" si="172"/>
        <v/>
      </c>
      <c r="AF487" s="24"/>
      <c r="AG487" s="40">
        <f t="shared" si="173"/>
        <v>0</v>
      </c>
      <c r="AH487" s="36">
        <f t="shared" si="174"/>
        <v>0</v>
      </c>
      <c r="AI487" s="36">
        <f t="shared" si="175"/>
        <v>0</v>
      </c>
      <c r="AJ487" s="35" t="str">
        <f t="shared" si="176"/>
        <v/>
      </c>
      <c r="AK487" s="35" t="str">
        <f t="shared" si="177"/>
        <v/>
      </c>
      <c r="AL487" s="35" t="str">
        <f t="shared" si="178"/>
        <v/>
      </c>
      <c r="AM487" s="35" t="str">
        <f t="shared" si="179"/>
        <v/>
      </c>
      <c r="AN487" s="35" t="str">
        <f t="shared" si="180"/>
        <v/>
      </c>
      <c r="AO487" s="35" t="str">
        <f t="shared" si="181"/>
        <v/>
      </c>
      <c r="AP487" s="35" t="str">
        <f>IF(AJ487="","",VLOOKUP(AN487,[1]Sheet11!E:F,2,0))</f>
        <v/>
      </c>
      <c r="AQ487" s="35" t="str">
        <f>IF(AO487="拼单会员","5年",IF(AJ487="","",VLOOKUP(AM487&amp;AP487,[1]Sheet11!$J$3:$K$17,2)))</f>
        <v/>
      </c>
      <c r="AR487" s="35" t="str">
        <f t="shared" si="182"/>
        <v/>
      </c>
      <c r="AS487" s="35" t="str">
        <f t="shared" si="183"/>
        <v/>
      </c>
      <c r="AT487" s="35" t="str">
        <f t="shared" si="184"/>
        <v/>
      </c>
      <c r="AU487" s="35" t="str">
        <f t="shared" si="185"/>
        <v/>
      </c>
      <c r="AV487" s="35" t="str">
        <f t="shared" si="186"/>
        <v/>
      </c>
      <c r="AW487" s="35" t="str">
        <f t="shared" si="187"/>
        <v/>
      </c>
      <c r="AX487" s="35" t="str">
        <f t="shared" si="188"/>
        <v/>
      </c>
      <c r="AY487" s="35" t="str">
        <f>IF(SUMIF('7-市场业绩'!F:F,AC487,'7-市场业绩'!I:I)&gt;0,"学习卡","老结算")</f>
        <v>老结算</v>
      </c>
      <c r="AZ487" s="35" t="str">
        <f t="shared" si="189"/>
        <v/>
      </c>
      <c r="BA487" s="35" t="str">
        <f t="shared" si="190"/>
        <v>无</v>
      </c>
      <c r="BB487" s="35" t="str">
        <f t="shared" si="191"/>
        <v/>
      </c>
      <c r="BC487" s="35" t="str">
        <f t="shared" si="192"/>
        <v/>
      </c>
      <c r="BD487" s="35" t="str">
        <f t="shared" si="193"/>
        <v>无</v>
      </c>
      <c r="BE487" s="35" t="str">
        <f>IFERROR(LOOKUP(1,-FIND({"创始会员","国际领袖课程","国内领袖课程","1期秒杀","游学免费读","买三送二","2折秒杀"},AB487),{"创始会员","国际领袖课程","国内领袖课程","1期秒杀","游学免费读","买三送二","2折秒杀"}),"")</f>
        <v/>
      </c>
      <c r="BH487" s="27">
        <v>42552</v>
      </c>
    </row>
    <row r="488" spans="1:60" ht="15" customHeight="1">
      <c r="A488" s="31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08"/>
      <c r="M488" s="208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35" t="str">
        <f t="shared" si="170"/>
        <v/>
      </c>
      <c r="AD488" s="36">
        <f t="shared" si="171"/>
        <v>0</v>
      </c>
      <c r="AE488" s="35" t="str">
        <f t="shared" si="172"/>
        <v/>
      </c>
      <c r="AF488" s="24"/>
      <c r="AG488" s="40">
        <f t="shared" si="173"/>
        <v>0</v>
      </c>
      <c r="AH488" s="36">
        <f t="shared" si="174"/>
        <v>0</v>
      </c>
      <c r="AI488" s="36">
        <f t="shared" si="175"/>
        <v>0</v>
      </c>
      <c r="AJ488" s="35" t="str">
        <f t="shared" si="176"/>
        <v/>
      </c>
      <c r="AK488" s="35" t="str">
        <f t="shared" si="177"/>
        <v/>
      </c>
      <c r="AL488" s="35" t="str">
        <f t="shared" si="178"/>
        <v/>
      </c>
      <c r="AM488" s="35" t="str">
        <f t="shared" si="179"/>
        <v/>
      </c>
      <c r="AN488" s="35" t="str">
        <f t="shared" si="180"/>
        <v/>
      </c>
      <c r="AO488" s="35" t="str">
        <f t="shared" si="181"/>
        <v/>
      </c>
      <c r="AP488" s="35" t="str">
        <f>IF(AJ488="","",VLOOKUP(AN488,[1]Sheet11!E:F,2,0))</f>
        <v/>
      </c>
      <c r="AQ488" s="35" t="str">
        <f>IF(AO488="拼单会员","5年",IF(AJ488="","",VLOOKUP(AM488&amp;AP488,[1]Sheet11!$J$3:$K$17,2)))</f>
        <v/>
      </c>
      <c r="AR488" s="35" t="str">
        <f t="shared" si="182"/>
        <v/>
      </c>
      <c r="AS488" s="35" t="str">
        <f t="shared" si="183"/>
        <v/>
      </c>
      <c r="AT488" s="35" t="str">
        <f t="shared" si="184"/>
        <v/>
      </c>
      <c r="AU488" s="35" t="str">
        <f t="shared" si="185"/>
        <v/>
      </c>
      <c r="AV488" s="35" t="str">
        <f t="shared" si="186"/>
        <v/>
      </c>
      <c r="AW488" s="35" t="str">
        <f t="shared" si="187"/>
        <v/>
      </c>
      <c r="AX488" s="35" t="str">
        <f t="shared" si="188"/>
        <v/>
      </c>
      <c r="AY488" s="35" t="str">
        <f>IF(SUMIF('7-市场业绩'!F:F,AC488,'7-市场业绩'!I:I)&gt;0,"学习卡","老结算")</f>
        <v>老结算</v>
      </c>
      <c r="AZ488" s="35" t="str">
        <f t="shared" si="189"/>
        <v/>
      </c>
      <c r="BA488" s="35" t="str">
        <f t="shared" si="190"/>
        <v>无</v>
      </c>
      <c r="BB488" s="35" t="str">
        <f t="shared" si="191"/>
        <v/>
      </c>
      <c r="BC488" s="35" t="str">
        <f t="shared" si="192"/>
        <v/>
      </c>
      <c r="BD488" s="35" t="str">
        <f t="shared" si="193"/>
        <v>无</v>
      </c>
      <c r="BE488" s="35" t="str">
        <f>IFERROR(LOOKUP(1,-FIND({"创始会员","国际领袖课程","国内领袖课程","1期秒杀","游学免费读","买三送二","2折秒杀"},AB488),{"创始会员","国际领袖课程","国内领袖课程","1期秒杀","游学免费读","买三送二","2折秒杀"}),"")</f>
        <v/>
      </c>
      <c r="BH488" s="27">
        <v>42552</v>
      </c>
    </row>
    <row r="489" spans="1:60" ht="15" customHeight="1">
      <c r="A489" s="31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08"/>
      <c r="M489" s="208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35" t="str">
        <f t="shared" si="170"/>
        <v/>
      </c>
      <c r="AD489" s="36">
        <f t="shared" si="171"/>
        <v>0</v>
      </c>
      <c r="AE489" s="35" t="str">
        <f t="shared" si="172"/>
        <v/>
      </c>
      <c r="AF489" s="24"/>
      <c r="AG489" s="40">
        <f t="shared" si="173"/>
        <v>0</v>
      </c>
      <c r="AH489" s="36">
        <f t="shared" si="174"/>
        <v>0</v>
      </c>
      <c r="AI489" s="36">
        <f t="shared" si="175"/>
        <v>0</v>
      </c>
      <c r="AJ489" s="35" t="str">
        <f t="shared" si="176"/>
        <v/>
      </c>
      <c r="AK489" s="35" t="str">
        <f t="shared" si="177"/>
        <v/>
      </c>
      <c r="AL489" s="35" t="str">
        <f t="shared" si="178"/>
        <v/>
      </c>
      <c r="AM489" s="35" t="str">
        <f t="shared" si="179"/>
        <v/>
      </c>
      <c r="AN489" s="35" t="str">
        <f t="shared" si="180"/>
        <v/>
      </c>
      <c r="AO489" s="35" t="str">
        <f t="shared" si="181"/>
        <v/>
      </c>
      <c r="AP489" s="35" t="str">
        <f>IF(AJ489="","",VLOOKUP(AN489,[1]Sheet11!E:F,2,0))</f>
        <v/>
      </c>
      <c r="AQ489" s="35" t="str">
        <f>IF(AO489="拼单会员","5年",IF(AJ489="","",VLOOKUP(AM489&amp;AP489,[1]Sheet11!$J$3:$K$17,2)))</f>
        <v/>
      </c>
      <c r="AR489" s="35" t="str">
        <f t="shared" si="182"/>
        <v/>
      </c>
      <c r="AS489" s="35" t="str">
        <f t="shared" si="183"/>
        <v/>
      </c>
      <c r="AT489" s="35" t="str">
        <f t="shared" si="184"/>
        <v/>
      </c>
      <c r="AU489" s="35" t="str">
        <f t="shared" si="185"/>
        <v/>
      </c>
      <c r="AV489" s="35" t="str">
        <f t="shared" si="186"/>
        <v/>
      </c>
      <c r="AW489" s="35" t="str">
        <f t="shared" si="187"/>
        <v/>
      </c>
      <c r="AX489" s="35" t="str">
        <f t="shared" si="188"/>
        <v/>
      </c>
      <c r="AY489" s="35" t="str">
        <f>IF(SUMIF('7-市场业绩'!F:F,AC489,'7-市场业绩'!I:I)&gt;0,"学习卡","老结算")</f>
        <v>老结算</v>
      </c>
      <c r="AZ489" s="35" t="str">
        <f t="shared" si="189"/>
        <v/>
      </c>
      <c r="BA489" s="35" t="str">
        <f t="shared" si="190"/>
        <v>无</v>
      </c>
      <c r="BB489" s="35" t="str">
        <f t="shared" si="191"/>
        <v/>
      </c>
      <c r="BC489" s="35" t="str">
        <f t="shared" si="192"/>
        <v/>
      </c>
      <c r="BD489" s="35" t="str">
        <f t="shared" si="193"/>
        <v>无</v>
      </c>
      <c r="BE489" s="35" t="str">
        <f>IFERROR(LOOKUP(1,-FIND({"创始会员","国际领袖课程","国内领袖课程","1期秒杀","游学免费读","买三送二","2折秒杀"},AB489),{"创始会员","国际领袖课程","国内领袖课程","1期秒杀","游学免费读","买三送二","2折秒杀"}),"")</f>
        <v/>
      </c>
      <c r="BH489" s="27">
        <v>42552</v>
      </c>
    </row>
    <row r="490" spans="1:60" ht="15" customHeight="1">
      <c r="A490" s="31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08"/>
      <c r="M490" s="208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35" t="str">
        <f t="shared" si="170"/>
        <v/>
      </c>
      <c r="AD490" s="36">
        <f t="shared" si="171"/>
        <v>0</v>
      </c>
      <c r="AE490" s="35" t="str">
        <f t="shared" si="172"/>
        <v/>
      </c>
      <c r="AF490" s="24"/>
      <c r="AG490" s="40">
        <f t="shared" si="173"/>
        <v>0</v>
      </c>
      <c r="AH490" s="36">
        <f t="shared" si="174"/>
        <v>0</v>
      </c>
      <c r="AI490" s="36">
        <f t="shared" si="175"/>
        <v>0</v>
      </c>
      <c r="AJ490" s="35" t="str">
        <f t="shared" si="176"/>
        <v/>
      </c>
      <c r="AK490" s="35" t="str">
        <f t="shared" si="177"/>
        <v/>
      </c>
      <c r="AL490" s="35" t="str">
        <f t="shared" si="178"/>
        <v/>
      </c>
      <c r="AM490" s="35" t="str">
        <f t="shared" si="179"/>
        <v/>
      </c>
      <c r="AN490" s="35" t="str">
        <f t="shared" si="180"/>
        <v/>
      </c>
      <c r="AO490" s="35" t="str">
        <f t="shared" si="181"/>
        <v/>
      </c>
      <c r="AP490" s="35" t="str">
        <f>IF(AJ490="","",VLOOKUP(AN490,[1]Sheet11!E:F,2,0))</f>
        <v/>
      </c>
      <c r="AQ490" s="35" t="str">
        <f>IF(AO490="拼单会员","5年",IF(AJ490="","",VLOOKUP(AM490&amp;AP490,[1]Sheet11!$J$3:$K$17,2)))</f>
        <v/>
      </c>
      <c r="AR490" s="35" t="str">
        <f t="shared" si="182"/>
        <v/>
      </c>
      <c r="AS490" s="35" t="str">
        <f t="shared" si="183"/>
        <v/>
      </c>
      <c r="AT490" s="35" t="str">
        <f t="shared" si="184"/>
        <v/>
      </c>
      <c r="AU490" s="35" t="str">
        <f t="shared" si="185"/>
        <v/>
      </c>
      <c r="AV490" s="35" t="str">
        <f t="shared" si="186"/>
        <v/>
      </c>
      <c r="AW490" s="35" t="str">
        <f t="shared" si="187"/>
        <v/>
      </c>
      <c r="AX490" s="35" t="str">
        <f t="shared" si="188"/>
        <v/>
      </c>
      <c r="AY490" s="35" t="str">
        <f>IF(SUMIF('7-市场业绩'!F:F,AC490,'7-市场业绩'!I:I)&gt;0,"学习卡","老结算")</f>
        <v>老结算</v>
      </c>
      <c r="AZ490" s="35" t="str">
        <f t="shared" si="189"/>
        <v/>
      </c>
      <c r="BA490" s="35" t="str">
        <f t="shared" si="190"/>
        <v>无</v>
      </c>
      <c r="BB490" s="35" t="str">
        <f t="shared" si="191"/>
        <v/>
      </c>
      <c r="BC490" s="35" t="str">
        <f t="shared" si="192"/>
        <v/>
      </c>
      <c r="BD490" s="35" t="str">
        <f t="shared" si="193"/>
        <v>无</v>
      </c>
      <c r="BE490" s="35" t="str">
        <f>IFERROR(LOOKUP(1,-FIND({"创始会员","国际领袖课程","国内领袖课程","1期秒杀","游学免费读","买三送二","2折秒杀"},AB490),{"创始会员","国际领袖课程","国内领袖课程","1期秒杀","游学免费读","买三送二","2折秒杀"}),"")</f>
        <v/>
      </c>
      <c r="BH490" s="27">
        <v>42552</v>
      </c>
    </row>
    <row r="491" spans="1:60" ht="15" customHeight="1">
      <c r="A491" s="31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08"/>
      <c r="M491" s="208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35" t="str">
        <f t="shared" si="170"/>
        <v/>
      </c>
      <c r="AD491" s="36">
        <f t="shared" si="171"/>
        <v>0</v>
      </c>
      <c r="AE491" s="35" t="str">
        <f t="shared" si="172"/>
        <v/>
      </c>
      <c r="AF491" s="24"/>
      <c r="AG491" s="40">
        <f t="shared" si="173"/>
        <v>0</v>
      </c>
      <c r="AH491" s="36">
        <f t="shared" si="174"/>
        <v>0</v>
      </c>
      <c r="AI491" s="36">
        <f t="shared" si="175"/>
        <v>0</v>
      </c>
      <c r="AJ491" s="35" t="str">
        <f t="shared" si="176"/>
        <v/>
      </c>
      <c r="AK491" s="35" t="str">
        <f t="shared" si="177"/>
        <v/>
      </c>
      <c r="AL491" s="35" t="str">
        <f t="shared" si="178"/>
        <v/>
      </c>
      <c r="AM491" s="35" t="str">
        <f t="shared" si="179"/>
        <v/>
      </c>
      <c r="AN491" s="35" t="str">
        <f t="shared" si="180"/>
        <v/>
      </c>
      <c r="AO491" s="35" t="str">
        <f t="shared" si="181"/>
        <v/>
      </c>
      <c r="AP491" s="35" t="str">
        <f>IF(AJ491="","",VLOOKUP(AN491,[1]Sheet11!E:F,2,0))</f>
        <v/>
      </c>
      <c r="AQ491" s="35" t="str">
        <f>IF(AO491="拼单会员","5年",IF(AJ491="","",VLOOKUP(AM491&amp;AP491,[1]Sheet11!$J$3:$K$17,2)))</f>
        <v/>
      </c>
      <c r="AR491" s="35" t="str">
        <f t="shared" si="182"/>
        <v/>
      </c>
      <c r="AS491" s="35" t="str">
        <f t="shared" si="183"/>
        <v/>
      </c>
      <c r="AT491" s="35" t="str">
        <f t="shared" si="184"/>
        <v/>
      </c>
      <c r="AU491" s="35" t="str">
        <f t="shared" si="185"/>
        <v/>
      </c>
      <c r="AV491" s="35" t="str">
        <f t="shared" si="186"/>
        <v/>
      </c>
      <c r="AW491" s="35" t="str">
        <f t="shared" si="187"/>
        <v/>
      </c>
      <c r="AX491" s="35" t="str">
        <f t="shared" si="188"/>
        <v/>
      </c>
      <c r="AY491" s="35" t="str">
        <f>IF(SUMIF('7-市场业绩'!F:F,AC491,'7-市场业绩'!I:I)&gt;0,"学习卡","老结算")</f>
        <v>老结算</v>
      </c>
      <c r="AZ491" s="35" t="str">
        <f t="shared" si="189"/>
        <v/>
      </c>
      <c r="BA491" s="35" t="str">
        <f t="shared" si="190"/>
        <v>无</v>
      </c>
      <c r="BB491" s="35" t="str">
        <f t="shared" si="191"/>
        <v/>
      </c>
      <c r="BC491" s="35" t="str">
        <f t="shared" si="192"/>
        <v/>
      </c>
      <c r="BD491" s="35" t="str">
        <f t="shared" si="193"/>
        <v>无</v>
      </c>
      <c r="BE491" s="35" t="str">
        <f>IFERROR(LOOKUP(1,-FIND({"创始会员","国际领袖课程","国内领袖课程","1期秒杀","游学免费读","买三送二","2折秒杀"},AB491),{"创始会员","国际领袖课程","国内领袖课程","1期秒杀","游学免费读","买三送二","2折秒杀"}),"")</f>
        <v/>
      </c>
      <c r="BH491" s="27">
        <v>42552</v>
      </c>
    </row>
    <row r="492" spans="1:60" ht="15" customHeight="1">
      <c r="A492" s="31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08"/>
      <c r="M492" s="208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35" t="str">
        <f t="shared" si="170"/>
        <v/>
      </c>
      <c r="AD492" s="36">
        <f t="shared" si="171"/>
        <v>0</v>
      </c>
      <c r="AE492" s="35" t="str">
        <f t="shared" si="172"/>
        <v/>
      </c>
      <c r="AF492" s="24"/>
      <c r="AG492" s="40">
        <f t="shared" si="173"/>
        <v>0</v>
      </c>
      <c r="AH492" s="36">
        <f t="shared" si="174"/>
        <v>0</v>
      </c>
      <c r="AI492" s="36">
        <f t="shared" si="175"/>
        <v>0</v>
      </c>
      <c r="AJ492" s="35" t="str">
        <f t="shared" si="176"/>
        <v/>
      </c>
      <c r="AK492" s="35" t="str">
        <f t="shared" si="177"/>
        <v/>
      </c>
      <c r="AL492" s="35" t="str">
        <f t="shared" si="178"/>
        <v/>
      </c>
      <c r="AM492" s="35" t="str">
        <f t="shared" si="179"/>
        <v/>
      </c>
      <c r="AN492" s="35" t="str">
        <f t="shared" si="180"/>
        <v/>
      </c>
      <c r="AO492" s="35" t="str">
        <f t="shared" si="181"/>
        <v/>
      </c>
      <c r="AP492" s="35" t="str">
        <f>IF(AJ492="","",VLOOKUP(AN492,[1]Sheet11!E:F,2,0))</f>
        <v/>
      </c>
      <c r="AQ492" s="35" t="str">
        <f>IF(AO492="拼单会员","5年",IF(AJ492="","",VLOOKUP(AM492&amp;AP492,[1]Sheet11!$J$3:$K$17,2)))</f>
        <v/>
      </c>
      <c r="AR492" s="35" t="str">
        <f t="shared" si="182"/>
        <v/>
      </c>
      <c r="AS492" s="35" t="str">
        <f t="shared" si="183"/>
        <v/>
      </c>
      <c r="AT492" s="35" t="str">
        <f t="shared" si="184"/>
        <v/>
      </c>
      <c r="AU492" s="35" t="str">
        <f t="shared" si="185"/>
        <v/>
      </c>
      <c r="AV492" s="35" t="str">
        <f t="shared" si="186"/>
        <v/>
      </c>
      <c r="AW492" s="35" t="str">
        <f t="shared" si="187"/>
        <v/>
      </c>
      <c r="AX492" s="35" t="str">
        <f t="shared" si="188"/>
        <v/>
      </c>
      <c r="AY492" s="35" t="str">
        <f>IF(SUMIF('7-市场业绩'!F:F,AC492,'7-市场业绩'!I:I)&gt;0,"学习卡","老结算")</f>
        <v>老结算</v>
      </c>
      <c r="AZ492" s="35" t="str">
        <f t="shared" si="189"/>
        <v/>
      </c>
      <c r="BA492" s="35" t="str">
        <f t="shared" si="190"/>
        <v>无</v>
      </c>
      <c r="BB492" s="35" t="str">
        <f t="shared" si="191"/>
        <v/>
      </c>
      <c r="BC492" s="35" t="str">
        <f t="shared" si="192"/>
        <v/>
      </c>
      <c r="BD492" s="35" t="str">
        <f t="shared" si="193"/>
        <v>无</v>
      </c>
      <c r="BE492" s="35" t="str">
        <f>IFERROR(LOOKUP(1,-FIND({"创始会员","国际领袖课程","国内领袖课程","1期秒杀","游学免费读","买三送二","2折秒杀"},AB492),{"创始会员","国际领袖课程","国内领袖课程","1期秒杀","游学免费读","买三送二","2折秒杀"}),"")</f>
        <v/>
      </c>
      <c r="BH492" s="27">
        <v>42552</v>
      </c>
    </row>
    <row r="493" spans="1:60" ht="15" customHeight="1">
      <c r="A493" s="31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08"/>
      <c r="M493" s="208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35" t="str">
        <f t="shared" si="170"/>
        <v/>
      </c>
      <c r="AD493" s="36">
        <f t="shared" si="171"/>
        <v>0</v>
      </c>
      <c r="AE493" s="35" t="str">
        <f t="shared" si="172"/>
        <v/>
      </c>
      <c r="AF493" s="24"/>
      <c r="AG493" s="40">
        <f t="shared" si="173"/>
        <v>0</v>
      </c>
      <c r="AH493" s="36">
        <f t="shared" si="174"/>
        <v>0</v>
      </c>
      <c r="AI493" s="36">
        <f t="shared" si="175"/>
        <v>0</v>
      </c>
      <c r="AJ493" s="35" t="str">
        <f t="shared" si="176"/>
        <v/>
      </c>
      <c r="AK493" s="35" t="str">
        <f t="shared" si="177"/>
        <v/>
      </c>
      <c r="AL493" s="35" t="str">
        <f t="shared" si="178"/>
        <v/>
      </c>
      <c r="AM493" s="35" t="str">
        <f t="shared" si="179"/>
        <v/>
      </c>
      <c r="AN493" s="35" t="str">
        <f t="shared" si="180"/>
        <v/>
      </c>
      <c r="AO493" s="35" t="str">
        <f t="shared" si="181"/>
        <v/>
      </c>
      <c r="AP493" s="35" t="str">
        <f>IF(AJ493="","",VLOOKUP(AN493,[1]Sheet11!E:F,2,0))</f>
        <v/>
      </c>
      <c r="AQ493" s="35" t="str">
        <f>IF(AO493="拼单会员","5年",IF(AJ493="","",VLOOKUP(AM493&amp;AP493,[1]Sheet11!$J$3:$K$17,2)))</f>
        <v/>
      </c>
      <c r="AR493" s="35" t="str">
        <f t="shared" si="182"/>
        <v/>
      </c>
      <c r="AS493" s="35" t="str">
        <f t="shared" si="183"/>
        <v/>
      </c>
      <c r="AT493" s="35" t="str">
        <f t="shared" si="184"/>
        <v/>
      </c>
      <c r="AU493" s="35" t="str">
        <f t="shared" si="185"/>
        <v/>
      </c>
      <c r="AV493" s="35" t="str">
        <f t="shared" si="186"/>
        <v/>
      </c>
      <c r="AW493" s="35" t="str">
        <f t="shared" si="187"/>
        <v/>
      </c>
      <c r="AX493" s="35" t="str">
        <f t="shared" si="188"/>
        <v/>
      </c>
      <c r="AY493" s="35" t="str">
        <f>IF(SUMIF('7-市场业绩'!F:F,AC493,'7-市场业绩'!I:I)&gt;0,"学习卡","老结算")</f>
        <v>老结算</v>
      </c>
      <c r="AZ493" s="35" t="str">
        <f t="shared" si="189"/>
        <v/>
      </c>
      <c r="BA493" s="35" t="str">
        <f t="shared" si="190"/>
        <v>无</v>
      </c>
      <c r="BB493" s="35" t="str">
        <f t="shared" si="191"/>
        <v/>
      </c>
      <c r="BC493" s="35" t="str">
        <f t="shared" si="192"/>
        <v/>
      </c>
      <c r="BD493" s="35" t="str">
        <f t="shared" si="193"/>
        <v>无</v>
      </c>
      <c r="BE493" s="35" t="str">
        <f>IFERROR(LOOKUP(1,-FIND({"创始会员","国际领袖课程","国内领袖课程","1期秒杀","游学免费读","买三送二","2折秒杀"},AB493),{"创始会员","国际领袖课程","国内领袖课程","1期秒杀","游学免费读","买三送二","2折秒杀"}),"")</f>
        <v/>
      </c>
      <c r="BH493" s="27">
        <v>42552</v>
      </c>
    </row>
    <row r="494" spans="1:60" ht="15" customHeight="1">
      <c r="A494" s="31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08"/>
      <c r="M494" s="208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35" t="str">
        <f t="shared" si="170"/>
        <v/>
      </c>
      <c r="AD494" s="36">
        <f t="shared" si="171"/>
        <v>0</v>
      </c>
      <c r="AE494" s="35" t="str">
        <f t="shared" si="172"/>
        <v/>
      </c>
      <c r="AF494" s="24"/>
      <c r="AG494" s="40">
        <f t="shared" si="173"/>
        <v>0</v>
      </c>
      <c r="AH494" s="36">
        <f t="shared" si="174"/>
        <v>0</v>
      </c>
      <c r="AI494" s="36">
        <f t="shared" si="175"/>
        <v>0</v>
      </c>
      <c r="AJ494" s="35" t="str">
        <f t="shared" si="176"/>
        <v/>
      </c>
      <c r="AK494" s="35" t="str">
        <f t="shared" si="177"/>
        <v/>
      </c>
      <c r="AL494" s="35" t="str">
        <f t="shared" si="178"/>
        <v/>
      </c>
      <c r="AM494" s="35" t="str">
        <f t="shared" si="179"/>
        <v/>
      </c>
      <c r="AN494" s="35" t="str">
        <f t="shared" si="180"/>
        <v/>
      </c>
      <c r="AO494" s="35" t="str">
        <f t="shared" si="181"/>
        <v/>
      </c>
      <c r="AP494" s="35" t="str">
        <f>IF(AJ494="","",VLOOKUP(AN494,[1]Sheet11!E:F,2,0))</f>
        <v/>
      </c>
      <c r="AQ494" s="35" t="str">
        <f>IF(AO494="拼单会员","5年",IF(AJ494="","",VLOOKUP(AM494&amp;AP494,[1]Sheet11!$J$3:$K$17,2)))</f>
        <v/>
      </c>
      <c r="AR494" s="35" t="str">
        <f t="shared" si="182"/>
        <v/>
      </c>
      <c r="AS494" s="35" t="str">
        <f t="shared" si="183"/>
        <v/>
      </c>
      <c r="AT494" s="35" t="str">
        <f t="shared" si="184"/>
        <v/>
      </c>
      <c r="AU494" s="35" t="str">
        <f t="shared" si="185"/>
        <v/>
      </c>
      <c r="AV494" s="35" t="str">
        <f t="shared" si="186"/>
        <v/>
      </c>
      <c r="AW494" s="35" t="str">
        <f t="shared" si="187"/>
        <v/>
      </c>
      <c r="AX494" s="35" t="str">
        <f t="shared" si="188"/>
        <v/>
      </c>
      <c r="AY494" s="35" t="str">
        <f>IF(SUMIF('7-市场业绩'!F:F,AC494,'7-市场业绩'!I:I)&gt;0,"学习卡","老结算")</f>
        <v>老结算</v>
      </c>
      <c r="AZ494" s="35" t="str">
        <f t="shared" si="189"/>
        <v/>
      </c>
      <c r="BA494" s="35" t="str">
        <f t="shared" si="190"/>
        <v>无</v>
      </c>
      <c r="BB494" s="35" t="str">
        <f t="shared" si="191"/>
        <v/>
      </c>
      <c r="BC494" s="35" t="str">
        <f t="shared" si="192"/>
        <v/>
      </c>
      <c r="BD494" s="35" t="str">
        <f t="shared" si="193"/>
        <v>无</v>
      </c>
      <c r="BE494" s="35" t="str">
        <f>IFERROR(LOOKUP(1,-FIND({"创始会员","国际领袖课程","国内领袖课程","1期秒杀","游学免费读","买三送二","2折秒杀"},AB494),{"创始会员","国际领袖课程","国内领袖课程","1期秒杀","游学免费读","买三送二","2折秒杀"}),"")</f>
        <v/>
      </c>
      <c r="BH494" s="27">
        <v>42552</v>
      </c>
    </row>
    <row r="495" spans="1:60" ht="15" customHeight="1">
      <c r="A495" s="31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08"/>
      <c r="M495" s="208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35" t="str">
        <f t="shared" si="170"/>
        <v/>
      </c>
      <c r="AD495" s="36">
        <f t="shared" si="171"/>
        <v>0</v>
      </c>
      <c r="AE495" s="35" t="str">
        <f t="shared" si="172"/>
        <v/>
      </c>
      <c r="AF495" s="24"/>
      <c r="AG495" s="40">
        <f t="shared" si="173"/>
        <v>0</v>
      </c>
      <c r="AH495" s="36">
        <f t="shared" si="174"/>
        <v>0</v>
      </c>
      <c r="AI495" s="36">
        <f t="shared" si="175"/>
        <v>0</v>
      </c>
      <c r="AJ495" s="35" t="str">
        <f t="shared" si="176"/>
        <v/>
      </c>
      <c r="AK495" s="35" t="str">
        <f t="shared" si="177"/>
        <v/>
      </c>
      <c r="AL495" s="35" t="str">
        <f t="shared" si="178"/>
        <v/>
      </c>
      <c r="AM495" s="35" t="str">
        <f t="shared" si="179"/>
        <v/>
      </c>
      <c r="AN495" s="35" t="str">
        <f t="shared" si="180"/>
        <v/>
      </c>
      <c r="AO495" s="35" t="str">
        <f t="shared" si="181"/>
        <v/>
      </c>
      <c r="AP495" s="35" t="str">
        <f>IF(AJ495="","",VLOOKUP(AN495,[1]Sheet11!E:F,2,0))</f>
        <v/>
      </c>
      <c r="AQ495" s="35" t="str">
        <f>IF(AO495="拼单会员","5年",IF(AJ495="","",VLOOKUP(AM495&amp;AP495,[1]Sheet11!$J$3:$K$17,2)))</f>
        <v/>
      </c>
      <c r="AR495" s="35" t="str">
        <f t="shared" si="182"/>
        <v/>
      </c>
      <c r="AS495" s="35" t="str">
        <f t="shared" si="183"/>
        <v/>
      </c>
      <c r="AT495" s="35" t="str">
        <f t="shared" si="184"/>
        <v/>
      </c>
      <c r="AU495" s="35" t="str">
        <f t="shared" si="185"/>
        <v/>
      </c>
      <c r="AV495" s="35" t="str">
        <f t="shared" si="186"/>
        <v/>
      </c>
      <c r="AW495" s="35" t="str">
        <f t="shared" si="187"/>
        <v/>
      </c>
      <c r="AX495" s="35" t="str">
        <f t="shared" si="188"/>
        <v/>
      </c>
      <c r="AY495" s="35" t="str">
        <f>IF(SUMIF('7-市场业绩'!F:F,AC495,'7-市场业绩'!I:I)&gt;0,"学习卡","老结算")</f>
        <v>老结算</v>
      </c>
      <c r="AZ495" s="35" t="str">
        <f t="shared" si="189"/>
        <v/>
      </c>
      <c r="BA495" s="35" t="str">
        <f t="shared" si="190"/>
        <v>无</v>
      </c>
      <c r="BB495" s="35" t="str">
        <f t="shared" si="191"/>
        <v/>
      </c>
      <c r="BC495" s="35" t="str">
        <f t="shared" si="192"/>
        <v/>
      </c>
      <c r="BD495" s="35" t="str">
        <f t="shared" si="193"/>
        <v>无</v>
      </c>
      <c r="BE495" s="35" t="str">
        <f>IFERROR(LOOKUP(1,-FIND({"创始会员","国际领袖课程","国内领袖课程","1期秒杀","游学免费读","买三送二","2折秒杀"},AB495),{"创始会员","国际领袖课程","国内领袖课程","1期秒杀","游学免费读","买三送二","2折秒杀"}),"")</f>
        <v/>
      </c>
      <c r="BH495" s="27">
        <v>42552</v>
      </c>
    </row>
    <row r="496" spans="1:60" ht="15" customHeight="1">
      <c r="A496" s="31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08"/>
      <c r="M496" s="208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35" t="str">
        <f t="shared" si="170"/>
        <v/>
      </c>
      <c r="AD496" s="36">
        <f t="shared" si="171"/>
        <v>0</v>
      </c>
      <c r="AE496" s="35" t="str">
        <f t="shared" si="172"/>
        <v/>
      </c>
      <c r="AF496" s="24"/>
      <c r="AG496" s="40">
        <f t="shared" si="173"/>
        <v>0</v>
      </c>
      <c r="AH496" s="36">
        <f t="shared" si="174"/>
        <v>0</v>
      </c>
      <c r="AI496" s="36">
        <f t="shared" si="175"/>
        <v>0</v>
      </c>
      <c r="AJ496" s="35" t="str">
        <f t="shared" si="176"/>
        <v/>
      </c>
      <c r="AK496" s="35" t="str">
        <f t="shared" si="177"/>
        <v/>
      </c>
      <c r="AL496" s="35" t="str">
        <f t="shared" si="178"/>
        <v/>
      </c>
      <c r="AM496" s="35" t="str">
        <f t="shared" si="179"/>
        <v/>
      </c>
      <c r="AN496" s="35" t="str">
        <f t="shared" si="180"/>
        <v/>
      </c>
      <c r="AO496" s="35" t="str">
        <f t="shared" si="181"/>
        <v/>
      </c>
      <c r="AP496" s="35" t="str">
        <f>IF(AJ496="","",VLOOKUP(AN496,[1]Sheet11!E:F,2,0))</f>
        <v/>
      </c>
      <c r="AQ496" s="35" t="str">
        <f>IF(AO496="拼单会员","5年",IF(AJ496="","",VLOOKUP(AM496&amp;AP496,[1]Sheet11!$J$3:$K$17,2)))</f>
        <v/>
      </c>
      <c r="AR496" s="35" t="str">
        <f t="shared" si="182"/>
        <v/>
      </c>
      <c r="AS496" s="35" t="str">
        <f t="shared" si="183"/>
        <v/>
      </c>
      <c r="AT496" s="35" t="str">
        <f t="shared" si="184"/>
        <v/>
      </c>
      <c r="AU496" s="35" t="str">
        <f t="shared" si="185"/>
        <v/>
      </c>
      <c r="AV496" s="35" t="str">
        <f t="shared" si="186"/>
        <v/>
      </c>
      <c r="AW496" s="35" t="str">
        <f t="shared" si="187"/>
        <v/>
      </c>
      <c r="AX496" s="35" t="str">
        <f t="shared" si="188"/>
        <v/>
      </c>
      <c r="AY496" s="35" t="str">
        <f>IF(SUMIF('7-市场业绩'!F:F,AC496,'7-市场业绩'!I:I)&gt;0,"学习卡","老结算")</f>
        <v>老结算</v>
      </c>
      <c r="AZ496" s="35" t="str">
        <f t="shared" si="189"/>
        <v/>
      </c>
      <c r="BA496" s="35" t="str">
        <f t="shared" si="190"/>
        <v>无</v>
      </c>
      <c r="BB496" s="35" t="str">
        <f t="shared" si="191"/>
        <v/>
      </c>
      <c r="BC496" s="35" t="str">
        <f t="shared" si="192"/>
        <v/>
      </c>
      <c r="BD496" s="35" t="str">
        <f t="shared" si="193"/>
        <v>无</v>
      </c>
      <c r="BE496" s="35" t="str">
        <f>IFERROR(LOOKUP(1,-FIND({"创始会员","国际领袖课程","国内领袖课程","1期秒杀","游学免费读","买三送二","2折秒杀"},AB496),{"创始会员","国际领袖课程","国内领袖课程","1期秒杀","游学免费读","买三送二","2折秒杀"}),"")</f>
        <v/>
      </c>
      <c r="BH496" s="27">
        <v>42552</v>
      </c>
    </row>
    <row r="497" spans="1:60" ht="15" customHeight="1">
      <c r="A497" s="31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08"/>
      <c r="M497" s="208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35" t="str">
        <f t="shared" si="170"/>
        <v/>
      </c>
      <c r="AD497" s="36">
        <f t="shared" si="171"/>
        <v>0</v>
      </c>
      <c r="AE497" s="35" t="str">
        <f t="shared" si="172"/>
        <v/>
      </c>
      <c r="AF497" s="24"/>
      <c r="AG497" s="40">
        <f t="shared" si="173"/>
        <v>0</v>
      </c>
      <c r="AH497" s="36">
        <f t="shared" si="174"/>
        <v>0</v>
      </c>
      <c r="AI497" s="36">
        <f t="shared" si="175"/>
        <v>0</v>
      </c>
      <c r="AJ497" s="35" t="str">
        <f t="shared" si="176"/>
        <v/>
      </c>
      <c r="AK497" s="35" t="str">
        <f t="shared" si="177"/>
        <v/>
      </c>
      <c r="AL497" s="35" t="str">
        <f t="shared" si="178"/>
        <v/>
      </c>
      <c r="AM497" s="35" t="str">
        <f t="shared" si="179"/>
        <v/>
      </c>
      <c r="AN497" s="35" t="str">
        <f t="shared" si="180"/>
        <v/>
      </c>
      <c r="AO497" s="35" t="str">
        <f t="shared" si="181"/>
        <v/>
      </c>
      <c r="AP497" s="35" t="str">
        <f>IF(AJ497="","",VLOOKUP(AN497,[1]Sheet11!E:F,2,0))</f>
        <v/>
      </c>
      <c r="AQ497" s="35" t="str">
        <f>IF(AO497="拼单会员","5年",IF(AJ497="","",VLOOKUP(AM497&amp;AP497,[1]Sheet11!$J$3:$K$17,2)))</f>
        <v/>
      </c>
      <c r="AR497" s="35" t="str">
        <f t="shared" si="182"/>
        <v/>
      </c>
      <c r="AS497" s="35" t="str">
        <f t="shared" si="183"/>
        <v/>
      </c>
      <c r="AT497" s="35" t="str">
        <f t="shared" si="184"/>
        <v/>
      </c>
      <c r="AU497" s="35" t="str">
        <f t="shared" si="185"/>
        <v/>
      </c>
      <c r="AV497" s="35" t="str">
        <f t="shared" si="186"/>
        <v/>
      </c>
      <c r="AW497" s="35" t="str">
        <f t="shared" si="187"/>
        <v/>
      </c>
      <c r="AX497" s="35" t="str">
        <f t="shared" si="188"/>
        <v/>
      </c>
      <c r="AY497" s="35" t="str">
        <f>IF(SUMIF('7-市场业绩'!F:F,AC497,'7-市场业绩'!I:I)&gt;0,"学习卡","老结算")</f>
        <v>老结算</v>
      </c>
      <c r="AZ497" s="35" t="str">
        <f t="shared" si="189"/>
        <v/>
      </c>
      <c r="BA497" s="35" t="str">
        <f t="shared" si="190"/>
        <v>无</v>
      </c>
      <c r="BB497" s="35" t="str">
        <f t="shared" si="191"/>
        <v/>
      </c>
      <c r="BC497" s="35" t="str">
        <f t="shared" si="192"/>
        <v/>
      </c>
      <c r="BD497" s="35" t="str">
        <f t="shared" si="193"/>
        <v>无</v>
      </c>
      <c r="BE497" s="35" t="str">
        <f>IFERROR(LOOKUP(1,-FIND({"创始会员","国际领袖课程","国内领袖课程","1期秒杀","游学免费读","买三送二","2折秒杀"},AB497),{"创始会员","国际领袖课程","国内领袖课程","1期秒杀","游学免费读","买三送二","2折秒杀"}),"")</f>
        <v/>
      </c>
      <c r="BH497" s="27">
        <v>42552</v>
      </c>
    </row>
    <row r="498" spans="1:60" ht="15" customHeight="1">
      <c r="A498" s="31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08"/>
      <c r="M498" s="208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35" t="str">
        <f t="shared" si="170"/>
        <v/>
      </c>
      <c r="AD498" s="36">
        <f t="shared" si="171"/>
        <v>0</v>
      </c>
      <c r="AE498" s="35" t="str">
        <f t="shared" si="172"/>
        <v/>
      </c>
      <c r="AF498" s="24"/>
      <c r="AG498" s="40">
        <f t="shared" si="173"/>
        <v>0</v>
      </c>
      <c r="AH498" s="36">
        <f t="shared" si="174"/>
        <v>0</v>
      </c>
      <c r="AI498" s="36">
        <f t="shared" si="175"/>
        <v>0</v>
      </c>
      <c r="AJ498" s="35" t="str">
        <f t="shared" si="176"/>
        <v/>
      </c>
      <c r="AK498" s="35" t="str">
        <f t="shared" si="177"/>
        <v/>
      </c>
      <c r="AL498" s="35" t="str">
        <f t="shared" si="178"/>
        <v/>
      </c>
      <c r="AM498" s="35" t="str">
        <f t="shared" si="179"/>
        <v/>
      </c>
      <c r="AN498" s="35" t="str">
        <f t="shared" si="180"/>
        <v/>
      </c>
      <c r="AO498" s="35" t="str">
        <f t="shared" si="181"/>
        <v/>
      </c>
      <c r="AP498" s="35" t="str">
        <f>IF(AJ498="","",VLOOKUP(AN498,[1]Sheet11!E:F,2,0))</f>
        <v/>
      </c>
      <c r="AQ498" s="35" t="str">
        <f>IF(AO498="拼单会员","5年",IF(AJ498="","",VLOOKUP(AM498&amp;AP498,[1]Sheet11!$J$3:$K$17,2)))</f>
        <v/>
      </c>
      <c r="AR498" s="35" t="str">
        <f t="shared" si="182"/>
        <v/>
      </c>
      <c r="AS498" s="35" t="str">
        <f t="shared" si="183"/>
        <v/>
      </c>
      <c r="AT498" s="35" t="str">
        <f t="shared" si="184"/>
        <v/>
      </c>
      <c r="AU498" s="35" t="str">
        <f t="shared" si="185"/>
        <v/>
      </c>
      <c r="AV498" s="35" t="str">
        <f t="shared" si="186"/>
        <v/>
      </c>
      <c r="AW498" s="35" t="str">
        <f t="shared" si="187"/>
        <v/>
      </c>
      <c r="AX498" s="35" t="str">
        <f t="shared" si="188"/>
        <v/>
      </c>
      <c r="AY498" s="35" t="str">
        <f>IF(SUMIF('7-市场业绩'!F:F,AC498,'7-市场业绩'!I:I)&gt;0,"学习卡","老结算")</f>
        <v>老结算</v>
      </c>
      <c r="AZ498" s="35" t="str">
        <f t="shared" si="189"/>
        <v/>
      </c>
      <c r="BA498" s="35" t="str">
        <f t="shared" si="190"/>
        <v>无</v>
      </c>
      <c r="BB498" s="35" t="str">
        <f t="shared" si="191"/>
        <v/>
      </c>
      <c r="BC498" s="35" t="str">
        <f t="shared" si="192"/>
        <v/>
      </c>
      <c r="BD498" s="35" t="str">
        <f t="shared" si="193"/>
        <v>无</v>
      </c>
      <c r="BE498" s="35" t="str">
        <f>IFERROR(LOOKUP(1,-FIND({"创始会员","国际领袖课程","国内领袖课程","1期秒杀","游学免费读","买三送二","2折秒杀"},AB498),{"创始会员","国际领袖课程","国内领袖课程","1期秒杀","游学免费读","买三送二","2折秒杀"}),"")</f>
        <v/>
      </c>
      <c r="BH498" s="27">
        <v>42552</v>
      </c>
    </row>
    <row r="499" spans="1:60" ht="15" customHeight="1">
      <c r="A499" s="31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08"/>
      <c r="M499" s="208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35" t="str">
        <f t="shared" si="170"/>
        <v/>
      </c>
      <c r="AD499" s="36">
        <f t="shared" si="171"/>
        <v>0</v>
      </c>
      <c r="AE499" s="35" t="str">
        <f t="shared" si="172"/>
        <v/>
      </c>
      <c r="AF499" s="24"/>
      <c r="AG499" s="40">
        <f t="shared" si="173"/>
        <v>0</v>
      </c>
      <c r="AH499" s="36">
        <f t="shared" si="174"/>
        <v>0</v>
      </c>
      <c r="AI499" s="36">
        <f t="shared" si="175"/>
        <v>0</v>
      </c>
      <c r="AJ499" s="35" t="str">
        <f t="shared" si="176"/>
        <v/>
      </c>
      <c r="AK499" s="35" t="str">
        <f t="shared" si="177"/>
        <v/>
      </c>
      <c r="AL499" s="35" t="str">
        <f t="shared" si="178"/>
        <v/>
      </c>
      <c r="AM499" s="35" t="str">
        <f t="shared" si="179"/>
        <v/>
      </c>
      <c r="AN499" s="35" t="str">
        <f t="shared" si="180"/>
        <v/>
      </c>
      <c r="AO499" s="35" t="str">
        <f t="shared" si="181"/>
        <v/>
      </c>
      <c r="AP499" s="35" t="str">
        <f>IF(AJ499="","",VLOOKUP(AN499,[1]Sheet11!E:F,2,0))</f>
        <v/>
      </c>
      <c r="AQ499" s="35" t="str">
        <f>IF(AO499="拼单会员","5年",IF(AJ499="","",VLOOKUP(AM499&amp;AP499,[1]Sheet11!$J$3:$K$17,2)))</f>
        <v/>
      </c>
      <c r="AR499" s="35" t="str">
        <f t="shared" si="182"/>
        <v/>
      </c>
      <c r="AS499" s="35" t="str">
        <f t="shared" si="183"/>
        <v/>
      </c>
      <c r="AT499" s="35" t="str">
        <f t="shared" si="184"/>
        <v/>
      </c>
      <c r="AU499" s="35" t="str">
        <f t="shared" si="185"/>
        <v/>
      </c>
      <c r="AV499" s="35" t="str">
        <f t="shared" si="186"/>
        <v/>
      </c>
      <c r="AW499" s="35" t="str">
        <f t="shared" si="187"/>
        <v/>
      </c>
      <c r="AX499" s="35" t="str">
        <f t="shared" si="188"/>
        <v/>
      </c>
      <c r="AY499" s="35" t="str">
        <f>IF(SUMIF('7-市场业绩'!F:F,AC499,'7-市场业绩'!I:I)&gt;0,"学习卡","老结算")</f>
        <v>老结算</v>
      </c>
      <c r="AZ499" s="35" t="str">
        <f t="shared" si="189"/>
        <v/>
      </c>
      <c r="BA499" s="35" t="str">
        <f t="shared" si="190"/>
        <v>无</v>
      </c>
      <c r="BB499" s="35" t="str">
        <f t="shared" si="191"/>
        <v/>
      </c>
      <c r="BC499" s="35" t="str">
        <f t="shared" si="192"/>
        <v/>
      </c>
      <c r="BD499" s="35" t="str">
        <f t="shared" si="193"/>
        <v>无</v>
      </c>
      <c r="BE499" s="35" t="str">
        <f>IFERROR(LOOKUP(1,-FIND({"创始会员","国际领袖课程","国内领袖课程","1期秒杀","游学免费读","买三送二","2折秒杀"},AB499),{"创始会员","国际领袖课程","国内领袖课程","1期秒杀","游学免费读","买三送二","2折秒杀"}),"")</f>
        <v/>
      </c>
      <c r="BH499" s="27">
        <v>42552</v>
      </c>
    </row>
    <row r="500" spans="1:60" ht="15" customHeight="1">
      <c r="A500" s="31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08"/>
      <c r="M500" s="208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35" t="str">
        <f t="shared" si="170"/>
        <v/>
      </c>
      <c r="AD500" s="36">
        <f t="shared" si="171"/>
        <v>0</v>
      </c>
      <c r="AE500" s="35" t="str">
        <f t="shared" si="172"/>
        <v/>
      </c>
      <c r="AF500" s="24"/>
      <c r="AG500" s="40">
        <f t="shared" si="173"/>
        <v>0</v>
      </c>
      <c r="AH500" s="36">
        <f t="shared" si="174"/>
        <v>0</v>
      </c>
      <c r="AI500" s="36">
        <f t="shared" si="175"/>
        <v>0</v>
      </c>
      <c r="AJ500" s="35" t="str">
        <f t="shared" si="176"/>
        <v/>
      </c>
      <c r="AK500" s="35" t="str">
        <f t="shared" si="177"/>
        <v/>
      </c>
      <c r="AL500" s="35" t="str">
        <f t="shared" si="178"/>
        <v/>
      </c>
      <c r="AM500" s="35" t="str">
        <f t="shared" si="179"/>
        <v/>
      </c>
      <c r="AN500" s="35" t="str">
        <f t="shared" si="180"/>
        <v/>
      </c>
      <c r="AO500" s="35" t="str">
        <f t="shared" si="181"/>
        <v/>
      </c>
      <c r="AP500" s="35" t="str">
        <f>IF(AJ500="","",VLOOKUP(AN500,[1]Sheet11!E:F,2,0))</f>
        <v/>
      </c>
      <c r="AQ500" s="35" t="str">
        <f>IF(AO500="拼单会员","5年",IF(AJ500="","",VLOOKUP(AM500&amp;AP500,[1]Sheet11!$J$3:$K$17,2)))</f>
        <v/>
      </c>
      <c r="AR500" s="35" t="str">
        <f t="shared" si="182"/>
        <v/>
      </c>
      <c r="AS500" s="35" t="str">
        <f t="shared" si="183"/>
        <v/>
      </c>
      <c r="AT500" s="35" t="str">
        <f t="shared" si="184"/>
        <v/>
      </c>
      <c r="AU500" s="35" t="str">
        <f t="shared" si="185"/>
        <v/>
      </c>
      <c r="AV500" s="35" t="str">
        <f t="shared" si="186"/>
        <v/>
      </c>
      <c r="AW500" s="35" t="str">
        <f t="shared" si="187"/>
        <v/>
      </c>
      <c r="AX500" s="35" t="str">
        <f t="shared" si="188"/>
        <v/>
      </c>
      <c r="AY500" s="35" t="str">
        <f>IF(SUMIF('7-市场业绩'!F:F,AC500,'7-市场业绩'!I:I)&gt;0,"学习卡","老结算")</f>
        <v>老结算</v>
      </c>
      <c r="AZ500" s="35" t="str">
        <f t="shared" si="189"/>
        <v/>
      </c>
      <c r="BA500" s="35" t="str">
        <f t="shared" si="190"/>
        <v>无</v>
      </c>
      <c r="BB500" s="35" t="str">
        <f t="shared" si="191"/>
        <v/>
      </c>
      <c r="BC500" s="35" t="str">
        <f t="shared" si="192"/>
        <v/>
      </c>
      <c r="BD500" s="35" t="str">
        <f t="shared" si="193"/>
        <v>无</v>
      </c>
      <c r="BE500" s="35" t="str">
        <f>IFERROR(LOOKUP(1,-FIND({"创始会员","国际领袖课程","国内领袖课程","1期秒杀","游学免费读","买三送二","2折秒杀"},AB500),{"创始会员","国际领袖课程","国内领袖课程","1期秒杀","游学免费读","买三送二","2折秒杀"}),"")</f>
        <v/>
      </c>
      <c r="BH500" s="27">
        <v>42552</v>
      </c>
    </row>
    <row r="501" spans="1:60" ht="15" customHeight="1">
      <c r="A501" s="31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08"/>
      <c r="M501" s="208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35" t="str">
        <f t="shared" si="170"/>
        <v/>
      </c>
      <c r="AD501" s="36">
        <f t="shared" si="171"/>
        <v>0</v>
      </c>
      <c r="AE501" s="35" t="str">
        <f t="shared" si="172"/>
        <v/>
      </c>
      <c r="AF501" s="24"/>
      <c r="AG501" s="40">
        <f t="shared" si="173"/>
        <v>0</v>
      </c>
      <c r="AH501" s="36">
        <f t="shared" si="174"/>
        <v>0</v>
      </c>
      <c r="AI501" s="36">
        <f t="shared" si="175"/>
        <v>0</v>
      </c>
      <c r="AJ501" s="35" t="str">
        <f t="shared" si="176"/>
        <v/>
      </c>
      <c r="AK501" s="35" t="str">
        <f t="shared" si="177"/>
        <v/>
      </c>
      <c r="AL501" s="35" t="str">
        <f t="shared" si="178"/>
        <v/>
      </c>
      <c r="AM501" s="35" t="str">
        <f t="shared" si="179"/>
        <v/>
      </c>
      <c r="AN501" s="35" t="str">
        <f t="shared" si="180"/>
        <v/>
      </c>
      <c r="AO501" s="35" t="str">
        <f t="shared" si="181"/>
        <v/>
      </c>
      <c r="AP501" s="35" t="str">
        <f>IF(AJ501="","",VLOOKUP(AN501,[1]Sheet11!E:F,2,0))</f>
        <v/>
      </c>
      <c r="AQ501" s="35" t="str">
        <f>IF(AO501="拼单会员","5年",IF(AJ501="","",VLOOKUP(AM501&amp;AP501,[1]Sheet11!$J$3:$K$17,2)))</f>
        <v/>
      </c>
      <c r="AR501" s="35" t="str">
        <f t="shared" si="182"/>
        <v/>
      </c>
      <c r="AS501" s="35" t="str">
        <f t="shared" si="183"/>
        <v/>
      </c>
      <c r="AT501" s="35" t="str">
        <f t="shared" si="184"/>
        <v/>
      </c>
      <c r="AU501" s="35" t="str">
        <f t="shared" si="185"/>
        <v/>
      </c>
      <c r="AV501" s="35" t="str">
        <f t="shared" si="186"/>
        <v/>
      </c>
      <c r="AW501" s="35" t="str">
        <f t="shared" si="187"/>
        <v/>
      </c>
      <c r="AX501" s="35" t="str">
        <f t="shared" si="188"/>
        <v/>
      </c>
      <c r="AY501" s="35" t="str">
        <f>IF(SUMIF('7-市场业绩'!F:F,AC501,'7-市场业绩'!I:I)&gt;0,"学习卡","老结算")</f>
        <v>老结算</v>
      </c>
      <c r="AZ501" s="35" t="str">
        <f t="shared" si="189"/>
        <v/>
      </c>
      <c r="BA501" s="35" t="str">
        <f t="shared" si="190"/>
        <v>无</v>
      </c>
      <c r="BB501" s="35" t="str">
        <f t="shared" si="191"/>
        <v/>
      </c>
      <c r="BC501" s="35" t="str">
        <f t="shared" si="192"/>
        <v/>
      </c>
      <c r="BD501" s="35" t="str">
        <f t="shared" si="193"/>
        <v>无</v>
      </c>
      <c r="BE501" s="35" t="str">
        <f>IFERROR(LOOKUP(1,-FIND({"创始会员","国际领袖课程","国内领袖课程","1期秒杀","游学免费读","买三送二","2折秒杀"},AB501),{"创始会员","国际领袖课程","国内领袖课程","1期秒杀","游学免费读","买三送二","2折秒杀"}),"")</f>
        <v/>
      </c>
      <c r="BH501" s="27">
        <v>42552</v>
      </c>
    </row>
    <row r="502" spans="1:60" ht="15" customHeight="1">
      <c r="A502" s="31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08"/>
      <c r="M502" s="208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35" t="str">
        <f t="shared" si="170"/>
        <v/>
      </c>
      <c r="AD502" s="36">
        <f t="shared" si="171"/>
        <v>0</v>
      </c>
      <c r="AE502" s="35" t="str">
        <f t="shared" si="172"/>
        <v/>
      </c>
      <c r="AF502" s="24"/>
      <c r="AG502" s="40">
        <f t="shared" si="173"/>
        <v>0</v>
      </c>
      <c r="AH502" s="36">
        <f t="shared" si="174"/>
        <v>0</v>
      </c>
      <c r="AI502" s="36">
        <f t="shared" si="175"/>
        <v>0</v>
      </c>
      <c r="AJ502" s="35" t="str">
        <f t="shared" si="176"/>
        <v/>
      </c>
      <c r="AK502" s="35" t="str">
        <f t="shared" si="177"/>
        <v/>
      </c>
      <c r="AL502" s="35" t="str">
        <f t="shared" si="178"/>
        <v/>
      </c>
      <c r="AM502" s="35" t="str">
        <f t="shared" si="179"/>
        <v/>
      </c>
      <c r="AN502" s="35" t="str">
        <f t="shared" si="180"/>
        <v/>
      </c>
      <c r="AO502" s="35" t="str">
        <f t="shared" si="181"/>
        <v/>
      </c>
      <c r="AP502" s="35" t="str">
        <f>IF(AJ502="","",VLOOKUP(AN502,[1]Sheet11!E:F,2,0))</f>
        <v/>
      </c>
      <c r="AQ502" s="35" t="str">
        <f>IF(AO502="拼单会员","5年",IF(AJ502="","",VLOOKUP(AM502&amp;AP502,[1]Sheet11!$J$3:$K$17,2)))</f>
        <v/>
      </c>
      <c r="AR502" s="35" t="str">
        <f t="shared" si="182"/>
        <v/>
      </c>
      <c r="AS502" s="35" t="str">
        <f t="shared" si="183"/>
        <v/>
      </c>
      <c r="AT502" s="35" t="str">
        <f t="shared" si="184"/>
        <v/>
      </c>
      <c r="AU502" s="35" t="str">
        <f t="shared" si="185"/>
        <v/>
      </c>
      <c r="AV502" s="35" t="str">
        <f t="shared" si="186"/>
        <v/>
      </c>
      <c r="AW502" s="35" t="str">
        <f t="shared" si="187"/>
        <v/>
      </c>
      <c r="AX502" s="35" t="str">
        <f t="shared" si="188"/>
        <v/>
      </c>
      <c r="AY502" s="35" t="str">
        <f>IF(SUMIF('7-市场业绩'!F:F,AC502,'7-市场业绩'!I:I)&gt;0,"学习卡","老结算")</f>
        <v>老结算</v>
      </c>
      <c r="AZ502" s="35" t="str">
        <f t="shared" si="189"/>
        <v/>
      </c>
      <c r="BA502" s="35" t="str">
        <f t="shared" si="190"/>
        <v>无</v>
      </c>
      <c r="BB502" s="35" t="str">
        <f t="shared" si="191"/>
        <v/>
      </c>
      <c r="BC502" s="35" t="str">
        <f t="shared" si="192"/>
        <v/>
      </c>
      <c r="BD502" s="35" t="str">
        <f t="shared" si="193"/>
        <v>无</v>
      </c>
      <c r="BE502" s="35" t="str">
        <f>IFERROR(LOOKUP(1,-FIND({"创始会员","国际领袖课程","国内领袖课程","1期秒杀","游学免费读","买三送二","2折秒杀"},AB502),{"创始会员","国际领袖课程","国内领袖课程","1期秒杀","游学免费读","买三送二","2折秒杀"}),"")</f>
        <v/>
      </c>
      <c r="BH502" s="27">
        <v>42552</v>
      </c>
    </row>
    <row r="503" spans="1:60" ht="15" customHeight="1">
      <c r="A503" s="31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08"/>
      <c r="M503" s="208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35" t="str">
        <f t="shared" si="170"/>
        <v/>
      </c>
      <c r="AD503" s="36">
        <f t="shared" si="171"/>
        <v>0</v>
      </c>
      <c r="AE503" s="35" t="str">
        <f t="shared" si="172"/>
        <v/>
      </c>
      <c r="AF503" s="24"/>
      <c r="AG503" s="40">
        <f t="shared" si="173"/>
        <v>0</v>
      </c>
      <c r="AH503" s="36">
        <f t="shared" si="174"/>
        <v>0</v>
      </c>
      <c r="AI503" s="36">
        <f t="shared" si="175"/>
        <v>0</v>
      </c>
      <c r="AJ503" s="35" t="str">
        <f t="shared" si="176"/>
        <v/>
      </c>
      <c r="AK503" s="35" t="str">
        <f t="shared" si="177"/>
        <v/>
      </c>
      <c r="AL503" s="35" t="str">
        <f t="shared" si="178"/>
        <v/>
      </c>
      <c r="AM503" s="35" t="str">
        <f t="shared" si="179"/>
        <v/>
      </c>
      <c r="AN503" s="35" t="str">
        <f t="shared" si="180"/>
        <v/>
      </c>
      <c r="AO503" s="35" t="str">
        <f t="shared" si="181"/>
        <v/>
      </c>
      <c r="AP503" s="35" t="str">
        <f>IF(AJ503="","",VLOOKUP(AN503,[1]Sheet11!E:F,2,0))</f>
        <v/>
      </c>
      <c r="AQ503" s="35" t="str">
        <f>IF(AO503="拼单会员","5年",IF(AJ503="","",VLOOKUP(AM503&amp;AP503,[1]Sheet11!$J$3:$K$17,2)))</f>
        <v/>
      </c>
      <c r="AR503" s="35" t="str">
        <f t="shared" si="182"/>
        <v/>
      </c>
      <c r="AS503" s="35" t="str">
        <f t="shared" si="183"/>
        <v/>
      </c>
      <c r="AT503" s="35" t="str">
        <f t="shared" si="184"/>
        <v/>
      </c>
      <c r="AU503" s="35" t="str">
        <f t="shared" si="185"/>
        <v/>
      </c>
      <c r="AV503" s="35" t="str">
        <f t="shared" si="186"/>
        <v/>
      </c>
      <c r="AW503" s="35" t="str">
        <f t="shared" si="187"/>
        <v/>
      </c>
      <c r="AX503" s="35" t="str">
        <f t="shared" si="188"/>
        <v/>
      </c>
      <c r="AY503" s="35" t="str">
        <f>IF(SUMIF('7-市场业绩'!F:F,AC503,'7-市场业绩'!I:I)&gt;0,"学习卡","老结算")</f>
        <v>老结算</v>
      </c>
      <c r="AZ503" s="35" t="str">
        <f t="shared" si="189"/>
        <v/>
      </c>
      <c r="BA503" s="35" t="str">
        <f t="shared" si="190"/>
        <v>无</v>
      </c>
      <c r="BB503" s="35" t="str">
        <f t="shared" si="191"/>
        <v/>
      </c>
      <c r="BC503" s="35" t="str">
        <f t="shared" si="192"/>
        <v/>
      </c>
      <c r="BD503" s="35" t="str">
        <f t="shared" si="193"/>
        <v>无</v>
      </c>
      <c r="BE503" s="35" t="str">
        <f>IFERROR(LOOKUP(1,-FIND({"创始会员","国际领袖课程","国内领袖课程","1期秒杀","游学免费读","买三送二","2折秒杀"},AB503),{"创始会员","国际领袖课程","国内领袖课程","1期秒杀","游学免费读","买三送二","2折秒杀"}),"")</f>
        <v/>
      </c>
      <c r="BH503" s="27">
        <v>42552</v>
      </c>
    </row>
    <row r="504" spans="1:60" ht="15" customHeight="1">
      <c r="A504" s="31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08"/>
      <c r="M504" s="208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35" t="str">
        <f t="shared" si="170"/>
        <v/>
      </c>
      <c r="AD504" s="36">
        <f t="shared" si="171"/>
        <v>0</v>
      </c>
      <c r="AE504" s="35" t="str">
        <f t="shared" si="172"/>
        <v/>
      </c>
      <c r="AF504" s="24"/>
      <c r="AG504" s="40">
        <f t="shared" si="173"/>
        <v>0</v>
      </c>
      <c r="AH504" s="36">
        <f t="shared" si="174"/>
        <v>0</v>
      </c>
      <c r="AI504" s="36">
        <f t="shared" si="175"/>
        <v>0</v>
      </c>
      <c r="AJ504" s="35" t="str">
        <f t="shared" si="176"/>
        <v/>
      </c>
      <c r="AK504" s="35" t="str">
        <f t="shared" si="177"/>
        <v/>
      </c>
      <c r="AL504" s="35" t="str">
        <f t="shared" si="178"/>
        <v/>
      </c>
      <c r="AM504" s="35" t="str">
        <f t="shared" si="179"/>
        <v/>
      </c>
      <c r="AN504" s="35" t="str">
        <f t="shared" si="180"/>
        <v/>
      </c>
      <c r="AO504" s="35" t="str">
        <f t="shared" si="181"/>
        <v/>
      </c>
      <c r="AP504" s="35" t="str">
        <f>IF(AJ504="","",VLOOKUP(AN504,[1]Sheet11!E:F,2,0))</f>
        <v/>
      </c>
      <c r="AQ504" s="35" t="str">
        <f>IF(AO504="拼单会员","5年",IF(AJ504="","",VLOOKUP(AM504&amp;AP504,[1]Sheet11!$J$3:$K$17,2)))</f>
        <v/>
      </c>
      <c r="AR504" s="35" t="str">
        <f t="shared" si="182"/>
        <v/>
      </c>
      <c r="AS504" s="35" t="str">
        <f t="shared" si="183"/>
        <v/>
      </c>
      <c r="AT504" s="35" t="str">
        <f t="shared" si="184"/>
        <v/>
      </c>
      <c r="AU504" s="35" t="str">
        <f t="shared" si="185"/>
        <v/>
      </c>
      <c r="AV504" s="35" t="str">
        <f t="shared" si="186"/>
        <v/>
      </c>
      <c r="AW504" s="35" t="str">
        <f t="shared" si="187"/>
        <v/>
      </c>
      <c r="AX504" s="35" t="str">
        <f t="shared" si="188"/>
        <v/>
      </c>
      <c r="AY504" s="35" t="str">
        <f>IF(SUMIF('7-市场业绩'!F:F,AC504,'7-市场业绩'!I:I)&gt;0,"学习卡","老结算")</f>
        <v>老结算</v>
      </c>
      <c r="AZ504" s="35" t="str">
        <f t="shared" si="189"/>
        <v/>
      </c>
      <c r="BA504" s="35" t="str">
        <f t="shared" si="190"/>
        <v>无</v>
      </c>
      <c r="BB504" s="35" t="str">
        <f t="shared" si="191"/>
        <v/>
      </c>
      <c r="BC504" s="35" t="str">
        <f t="shared" si="192"/>
        <v/>
      </c>
      <c r="BD504" s="35" t="str">
        <f t="shared" si="193"/>
        <v>无</v>
      </c>
      <c r="BE504" s="35" t="str">
        <f>IFERROR(LOOKUP(1,-FIND({"创始会员","国际领袖课程","国内领袖课程","1期秒杀","游学免费读","买三送二","2折秒杀"},AB504),{"创始会员","国际领袖课程","国内领袖课程","1期秒杀","游学免费读","买三送二","2折秒杀"}),"")</f>
        <v/>
      </c>
      <c r="BH504" s="27">
        <v>42552</v>
      </c>
    </row>
    <row r="505" spans="1:60" ht="15" customHeight="1">
      <c r="A505" s="31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08"/>
      <c r="M505" s="208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35" t="str">
        <f t="shared" si="170"/>
        <v/>
      </c>
      <c r="AD505" s="36">
        <f t="shared" si="171"/>
        <v>0</v>
      </c>
      <c r="AE505" s="35" t="str">
        <f t="shared" si="172"/>
        <v/>
      </c>
      <c r="AF505" s="24"/>
      <c r="AG505" s="40">
        <f t="shared" si="173"/>
        <v>0</v>
      </c>
      <c r="AH505" s="36">
        <f t="shared" si="174"/>
        <v>0</v>
      </c>
      <c r="AI505" s="36">
        <f t="shared" si="175"/>
        <v>0</v>
      </c>
      <c r="AJ505" s="35" t="str">
        <f t="shared" si="176"/>
        <v/>
      </c>
      <c r="AK505" s="35" t="str">
        <f t="shared" si="177"/>
        <v/>
      </c>
      <c r="AL505" s="35" t="str">
        <f t="shared" si="178"/>
        <v/>
      </c>
      <c r="AM505" s="35" t="str">
        <f t="shared" si="179"/>
        <v/>
      </c>
      <c r="AN505" s="35" t="str">
        <f t="shared" si="180"/>
        <v/>
      </c>
      <c r="AO505" s="35" t="str">
        <f t="shared" si="181"/>
        <v/>
      </c>
      <c r="AP505" s="35" t="str">
        <f>IF(AJ505="","",VLOOKUP(AN505,[1]Sheet11!E:F,2,0))</f>
        <v/>
      </c>
      <c r="AQ505" s="35" t="str">
        <f>IF(AO505="拼单会员","5年",IF(AJ505="","",VLOOKUP(AM505&amp;AP505,[1]Sheet11!$J$3:$K$17,2)))</f>
        <v/>
      </c>
      <c r="AR505" s="35" t="str">
        <f t="shared" si="182"/>
        <v/>
      </c>
      <c r="AS505" s="35" t="str">
        <f t="shared" si="183"/>
        <v/>
      </c>
      <c r="AT505" s="35" t="str">
        <f t="shared" si="184"/>
        <v/>
      </c>
      <c r="AU505" s="35" t="str">
        <f t="shared" si="185"/>
        <v/>
      </c>
      <c r="AV505" s="35" t="str">
        <f t="shared" si="186"/>
        <v/>
      </c>
      <c r="AW505" s="35" t="str">
        <f t="shared" si="187"/>
        <v/>
      </c>
      <c r="AX505" s="35" t="str">
        <f t="shared" si="188"/>
        <v/>
      </c>
      <c r="AY505" s="35" t="str">
        <f>IF(SUMIF('7-市场业绩'!F:F,AC505,'7-市场业绩'!I:I)&gt;0,"学习卡","老结算")</f>
        <v>老结算</v>
      </c>
      <c r="AZ505" s="35" t="str">
        <f t="shared" si="189"/>
        <v/>
      </c>
      <c r="BA505" s="35" t="str">
        <f t="shared" si="190"/>
        <v>无</v>
      </c>
      <c r="BB505" s="35" t="str">
        <f t="shared" si="191"/>
        <v/>
      </c>
      <c r="BC505" s="35" t="str">
        <f t="shared" si="192"/>
        <v/>
      </c>
      <c r="BD505" s="35" t="str">
        <f t="shared" si="193"/>
        <v>无</v>
      </c>
      <c r="BE505" s="35" t="str">
        <f>IFERROR(LOOKUP(1,-FIND({"创始会员","国际领袖课程","国内领袖课程","1期秒杀","游学免费读","买三送二","2折秒杀"},AB505),{"创始会员","国际领袖课程","国内领袖课程","1期秒杀","游学免费读","买三送二","2折秒杀"}),"")</f>
        <v/>
      </c>
      <c r="BH505" s="27">
        <v>42552</v>
      </c>
    </row>
    <row r="506" spans="1:60" ht="15" customHeight="1">
      <c r="A506" s="31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08"/>
      <c r="M506" s="208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35" t="str">
        <f t="shared" si="170"/>
        <v/>
      </c>
      <c r="AD506" s="36">
        <f t="shared" si="171"/>
        <v>0</v>
      </c>
      <c r="AE506" s="35" t="str">
        <f t="shared" si="172"/>
        <v/>
      </c>
      <c r="AF506" s="24"/>
      <c r="AG506" s="40">
        <f t="shared" si="173"/>
        <v>0</v>
      </c>
      <c r="AH506" s="36">
        <f t="shared" si="174"/>
        <v>0</v>
      </c>
      <c r="AI506" s="36">
        <f t="shared" si="175"/>
        <v>0</v>
      </c>
      <c r="AJ506" s="35" t="str">
        <f t="shared" si="176"/>
        <v/>
      </c>
      <c r="AK506" s="35" t="str">
        <f t="shared" si="177"/>
        <v/>
      </c>
      <c r="AL506" s="35" t="str">
        <f t="shared" si="178"/>
        <v/>
      </c>
      <c r="AM506" s="35" t="str">
        <f t="shared" si="179"/>
        <v/>
      </c>
      <c r="AN506" s="35" t="str">
        <f t="shared" si="180"/>
        <v/>
      </c>
      <c r="AO506" s="35" t="str">
        <f t="shared" si="181"/>
        <v/>
      </c>
      <c r="AP506" s="35" t="str">
        <f>IF(AJ506="","",VLOOKUP(AN506,[1]Sheet11!E:F,2,0))</f>
        <v/>
      </c>
      <c r="AQ506" s="35" t="str">
        <f>IF(AO506="拼单会员","5年",IF(AJ506="","",VLOOKUP(AM506&amp;AP506,[1]Sheet11!$J$3:$K$17,2)))</f>
        <v/>
      </c>
      <c r="AR506" s="35" t="str">
        <f t="shared" si="182"/>
        <v/>
      </c>
      <c r="AS506" s="35" t="str">
        <f t="shared" si="183"/>
        <v/>
      </c>
      <c r="AT506" s="35" t="str">
        <f t="shared" si="184"/>
        <v/>
      </c>
      <c r="AU506" s="35" t="str">
        <f t="shared" si="185"/>
        <v/>
      </c>
      <c r="AV506" s="35" t="str">
        <f t="shared" si="186"/>
        <v/>
      </c>
      <c r="AW506" s="35" t="str">
        <f t="shared" si="187"/>
        <v/>
      </c>
      <c r="AX506" s="35" t="str">
        <f t="shared" si="188"/>
        <v/>
      </c>
      <c r="AY506" s="35" t="str">
        <f>IF(SUMIF('7-市场业绩'!F:F,AC506,'7-市场业绩'!I:I)&gt;0,"学习卡","老结算")</f>
        <v>老结算</v>
      </c>
      <c r="AZ506" s="35" t="str">
        <f t="shared" si="189"/>
        <v/>
      </c>
      <c r="BA506" s="35" t="str">
        <f t="shared" si="190"/>
        <v>无</v>
      </c>
      <c r="BB506" s="35" t="str">
        <f t="shared" si="191"/>
        <v/>
      </c>
      <c r="BC506" s="35" t="str">
        <f t="shared" si="192"/>
        <v/>
      </c>
      <c r="BD506" s="35" t="str">
        <f t="shared" si="193"/>
        <v>无</v>
      </c>
      <c r="BE506" s="35" t="str">
        <f>IFERROR(LOOKUP(1,-FIND({"创始会员","国际领袖课程","国内领袖课程","1期秒杀","游学免费读","买三送二","2折秒杀"},AB506),{"创始会员","国际领袖课程","国内领袖课程","1期秒杀","游学免费读","买三送二","2折秒杀"}),"")</f>
        <v/>
      </c>
      <c r="BH506" s="27">
        <v>42552</v>
      </c>
    </row>
    <row r="507" spans="1:60" ht="15" customHeight="1">
      <c r="A507" s="31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08"/>
      <c r="M507" s="208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35" t="str">
        <f t="shared" si="170"/>
        <v/>
      </c>
      <c r="AD507" s="36">
        <f t="shared" si="171"/>
        <v>0</v>
      </c>
      <c r="AE507" s="35" t="str">
        <f t="shared" si="172"/>
        <v/>
      </c>
      <c r="AF507" s="24"/>
      <c r="AG507" s="40">
        <f t="shared" si="173"/>
        <v>0</v>
      </c>
      <c r="AH507" s="36">
        <f t="shared" si="174"/>
        <v>0</v>
      </c>
      <c r="AI507" s="36">
        <f t="shared" si="175"/>
        <v>0</v>
      </c>
      <c r="AJ507" s="35" t="str">
        <f t="shared" si="176"/>
        <v/>
      </c>
      <c r="AK507" s="35" t="str">
        <f t="shared" si="177"/>
        <v/>
      </c>
      <c r="AL507" s="35" t="str">
        <f t="shared" si="178"/>
        <v/>
      </c>
      <c r="AM507" s="35" t="str">
        <f t="shared" si="179"/>
        <v/>
      </c>
      <c r="AN507" s="35" t="str">
        <f t="shared" si="180"/>
        <v/>
      </c>
      <c r="AO507" s="35" t="str">
        <f t="shared" si="181"/>
        <v/>
      </c>
      <c r="AP507" s="35" t="str">
        <f>IF(AJ507="","",VLOOKUP(AN507,[1]Sheet11!E:F,2,0))</f>
        <v/>
      </c>
      <c r="AQ507" s="35" t="str">
        <f>IF(AO507="拼单会员","5年",IF(AJ507="","",VLOOKUP(AM507&amp;AP507,[1]Sheet11!$J$3:$K$17,2)))</f>
        <v/>
      </c>
      <c r="AR507" s="35" t="str">
        <f t="shared" si="182"/>
        <v/>
      </c>
      <c r="AS507" s="35" t="str">
        <f t="shared" si="183"/>
        <v/>
      </c>
      <c r="AT507" s="35" t="str">
        <f t="shared" si="184"/>
        <v/>
      </c>
      <c r="AU507" s="35" t="str">
        <f t="shared" si="185"/>
        <v/>
      </c>
      <c r="AV507" s="35" t="str">
        <f t="shared" si="186"/>
        <v/>
      </c>
      <c r="AW507" s="35" t="str">
        <f t="shared" si="187"/>
        <v/>
      </c>
      <c r="AX507" s="35" t="str">
        <f t="shared" si="188"/>
        <v/>
      </c>
      <c r="AY507" s="35" t="str">
        <f>IF(SUMIF('7-市场业绩'!F:F,AC507,'7-市场业绩'!I:I)&gt;0,"学习卡","老结算")</f>
        <v>老结算</v>
      </c>
      <c r="AZ507" s="35" t="str">
        <f t="shared" si="189"/>
        <v/>
      </c>
      <c r="BA507" s="35" t="str">
        <f t="shared" si="190"/>
        <v>无</v>
      </c>
      <c r="BB507" s="35" t="str">
        <f t="shared" si="191"/>
        <v/>
      </c>
      <c r="BC507" s="35" t="str">
        <f t="shared" si="192"/>
        <v/>
      </c>
      <c r="BD507" s="35" t="str">
        <f t="shared" si="193"/>
        <v>无</v>
      </c>
      <c r="BE507" s="35" t="str">
        <f>IFERROR(LOOKUP(1,-FIND({"创始会员","国际领袖课程","国内领袖课程","1期秒杀","游学免费读","买三送二","2折秒杀"},AB507),{"创始会员","国际领袖课程","国内领袖课程","1期秒杀","游学免费读","买三送二","2折秒杀"}),"")</f>
        <v/>
      </c>
      <c r="BH507" s="27">
        <v>42552</v>
      </c>
    </row>
    <row r="508" spans="1:60" ht="15" customHeight="1">
      <c r="A508" s="31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08"/>
      <c r="M508" s="208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35" t="str">
        <f t="shared" si="170"/>
        <v/>
      </c>
      <c r="AD508" s="36">
        <f t="shared" si="171"/>
        <v>0</v>
      </c>
      <c r="AE508" s="35" t="str">
        <f t="shared" si="172"/>
        <v/>
      </c>
      <c r="AF508" s="24"/>
      <c r="AG508" s="40">
        <f t="shared" si="173"/>
        <v>0</v>
      </c>
      <c r="AH508" s="36">
        <f t="shared" si="174"/>
        <v>0</v>
      </c>
      <c r="AI508" s="36">
        <f t="shared" si="175"/>
        <v>0</v>
      </c>
      <c r="AJ508" s="35" t="str">
        <f t="shared" si="176"/>
        <v/>
      </c>
      <c r="AK508" s="35" t="str">
        <f t="shared" si="177"/>
        <v/>
      </c>
      <c r="AL508" s="35" t="str">
        <f t="shared" si="178"/>
        <v/>
      </c>
      <c r="AM508" s="35" t="str">
        <f t="shared" si="179"/>
        <v/>
      </c>
      <c r="AN508" s="35" t="str">
        <f t="shared" si="180"/>
        <v/>
      </c>
      <c r="AO508" s="35" t="str">
        <f t="shared" si="181"/>
        <v/>
      </c>
      <c r="AP508" s="35" t="str">
        <f>IF(AJ508="","",VLOOKUP(AN508,[1]Sheet11!E:F,2,0))</f>
        <v/>
      </c>
      <c r="AQ508" s="35" t="str">
        <f>IF(AO508="拼单会员","5年",IF(AJ508="","",VLOOKUP(AM508&amp;AP508,[1]Sheet11!$J$3:$K$17,2)))</f>
        <v/>
      </c>
      <c r="AR508" s="35" t="str">
        <f t="shared" si="182"/>
        <v/>
      </c>
      <c r="AS508" s="35" t="str">
        <f t="shared" si="183"/>
        <v/>
      </c>
      <c r="AT508" s="35" t="str">
        <f t="shared" si="184"/>
        <v/>
      </c>
      <c r="AU508" s="35" t="str">
        <f t="shared" si="185"/>
        <v/>
      </c>
      <c r="AV508" s="35" t="str">
        <f t="shared" si="186"/>
        <v/>
      </c>
      <c r="AW508" s="35" t="str">
        <f t="shared" si="187"/>
        <v/>
      </c>
      <c r="AX508" s="35" t="str">
        <f t="shared" si="188"/>
        <v/>
      </c>
      <c r="AY508" s="35" t="str">
        <f>IF(SUMIF('7-市场业绩'!F:F,AC508,'7-市场业绩'!I:I)&gt;0,"学习卡","老结算")</f>
        <v>老结算</v>
      </c>
      <c r="AZ508" s="35" t="str">
        <f t="shared" si="189"/>
        <v/>
      </c>
      <c r="BA508" s="35" t="str">
        <f t="shared" si="190"/>
        <v>无</v>
      </c>
      <c r="BB508" s="35" t="str">
        <f t="shared" si="191"/>
        <v/>
      </c>
      <c r="BC508" s="35" t="str">
        <f t="shared" si="192"/>
        <v/>
      </c>
      <c r="BD508" s="35" t="str">
        <f t="shared" si="193"/>
        <v>无</v>
      </c>
      <c r="BE508" s="35" t="str">
        <f>IFERROR(LOOKUP(1,-FIND({"创始会员","国际领袖课程","国内领袖课程","1期秒杀","游学免费读","买三送二","2折秒杀"},AB508),{"创始会员","国际领袖课程","国内领袖课程","1期秒杀","游学免费读","买三送二","2折秒杀"}),"")</f>
        <v/>
      </c>
      <c r="BH508" s="27">
        <v>42552</v>
      </c>
    </row>
    <row r="509" spans="1:60" ht="15" customHeight="1">
      <c r="A509" s="31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08"/>
      <c r="M509" s="208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35" t="str">
        <f t="shared" si="170"/>
        <v/>
      </c>
      <c r="AD509" s="36">
        <f t="shared" si="171"/>
        <v>0</v>
      </c>
      <c r="AE509" s="35" t="str">
        <f t="shared" si="172"/>
        <v/>
      </c>
      <c r="AF509" s="24"/>
      <c r="AG509" s="40">
        <f t="shared" si="173"/>
        <v>0</v>
      </c>
      <c r="AH509" s="36">
        <f t="shared" si="174"/>
        <v>0</v>
      </c>
      <c r="AI509" s="36">
        <f t="shared" si="175"/>
        <v>0</v>
      </c>
      <c r="AJ509" s="35" t="str">
        <f t="shared" si="176"/>
        <v/>
      </c>
      <c r="AK509" s="35" t="str">
        <f t="shared" si="177"/>
        <v/>
      </c>
      <c r="AL509" s="35" t="str">
        <f t="shared" si="178"/>
        <v/>
      </c>
      <c r="AM509" s="35" t="str">
        <f t="shared" si="179"/>
        <v/>
      </c>
      <c r="AN509" s="35" t="str">
        <f t="shared" si="180"/>
        <v/>
      </c>
      <c r="AO509" s="35" t="str">
        <f t="shared" si="181"/>
        <v/>
      </c>
      <c r="AP509" s="35" t="str">
        <f>IF(AJ509="","",VLOOKUP(AN509,[1]Sheet11!E:F,2,0))</f>
        <v/>
      </c>
      <c r="AQ509" s="35" t="str">
        <f>IF(AO509="拼单会员","5年",IF(AJ509="","",VLOOKUP(AM509&amp;AP509,[1]Sheet11!$J$3:$K$17,2)))</f>
        <v/>
      </c>
      <c r="AR509" s="35" t="str">
        <f t="shared" si="182"/>
        <v/>
      </c>
      <c r="AS509" s="35" t="str">
        <f t="shared" si="183"/>
        <v/>
      </c>
      <c r="AT509" s="35" t="str">
        <f t="shared" si="184"/>
        <v/>
      </c>
      <c r="AU509" s="35" t="str">
        <f t="shared" si="185"/>
        <v/>
      </c>
      <c r="AV509" s="35" t="str">
        <f t="shared" si="186"/>
        <v/>
      </c>
      <c r="AW509" s="35" t="str">
        <f t="shared" si="187"/>
        <v/>
      </c>
      <c r="AX509" s="35" t="str">
        <f t="shared" si="188"/>
        <v/>
      </c>
      <c r="AY509" s="35" t="str">
        <f>IF(SUMIF('7-市场业绩'!F:F,AC509,'7-市场业绩'!I:I)&gt;0,"学习卡","老结算")</f>
        <v>老结算</v>
      </c>
      <c r="AZ509" s="35" t="str">
        <f t="shared" si="189"/>
        <v/>
      </c>
      <c r="BA509" s="35" t="str">
        <f t="shared" si="190"/>
        <v>无</v>
      </c>
      <c r="BB509" s="35" t="str">
        <f t="shared" si="191"/>
        <v/>
      </c>
      <c r="BC509" s="35" t="str">
        <f t="shared" si="192"/>
        <v/>
      </c>
      <c r="BD509" s="35" t="str">
        <f t="shared" si="193"/>
        <v>无</v>
      </c>
      <c r="BE509" s="35" t="str">
        <f>IFERROR(LOOKUP(1,-FIND({"创始会员","国际领袖课程","国内领袖课程","1期秒杀","游学免费读","买三送二","2折秒杀"},AB509),{"创始会员","国际领袖课程","国内领袖课程","1期秒杀","游学免费读","买三送二","2折秒杀"}),"")</f>
        <v/>
      </c>
      <c r="BH509" s="27">
        <v>42552</v>
      </c>
    </row>
    <row r="510" spans="1:60" ht="15" customHeight="1">
      <c r="A510" s="31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08"/>
      <c r="M510" s="208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35" t="str">
        <f t="shared" si="170"/>
        <v/>
      </c>
      <c r="AD510" s="36">
        <f t="shared" si="171"/>
        <v>0</v>
      </c>
      <c r="AE510" s="35" t="str">
        <f t="shared" si="172"/>
        <v/>
      </c>
      <c r="AF510" s="24"/>
      <c r="AG510" s="40">
        <f t="shared" si="173"/>
        <v>0</v>
      </c>
      <c r="AH510" s="36">
        <f t="shared" si="174"/>
        <v>0</v>
      </c>
      <c r="AI510" s="36">
        <f t="shared" si="175"/>
        <v>0</v>
      </c>
      <c r="AJ510" s="35" t="str">
        <f t="shared" si="176"/>
        <v/>
      </c>
      <c r="AK510" s="35" t="str">
        <f t="shared" si="177"/>
        <v/>
      </c>
      <c r="AL510" s="35" t="str">
        <f t="shared" si="178"/>
        <v/>
      </c>
      <c r="AM510" s="35" t="str">
        <f t="shared" si="179"/>
        <v/>
      </c>
      <c r="AN510" s="35" t="str">
        <f t="shared" si="180"/>
        <v/>
      </c>
      <c r="AO510" s="35" t="str">
        <f t="shared" si="181"/>
        <v/>
      </c>
      <c r="AP510" s="35" t="str">
        <f>IF(AJ510="","",VLOOKUP(AN510,[1]Sheet11!E:F,2,0))</f>
        <v/>
      </c>
      <c r="AQ510" s="35" t="str">
        <f>IF(AO510="拼单会员","5年",IF(AJ510="","",VLOOKUP(AM510&amp;AP510,[1]Sheet11!$J$3:$K$17,2)))</f>
        <v/>
      </c>
      <c r="AR510" s="35" t="str">
        <f t="shared" si="182"/>
        <v/>
      </c>
      <c r="AS510" s="35" t="str">
        <f t="shared" si="183"/>
        <v/>
      </c>
      <c r="AT510" s="35" t="str">
        <f t="shared" si="184"/>
        <v/>
      </c>
      <c r="AU510" s="35" t="str">
        <f t="shared" si="185"/>
        <v/>
      </c>
      <c r="AV510" s="35" t="str">
        <f t="shared" si="186"/>
        <v/>
      </c>
      <c r="AW510" s="35" t="str">
        <f t="shared" si="187"/>
        <v/>
      </c>
      <c r="AX510" s="35" t="str">
        <f t="shared" si="188"/>
        <v/>
      </c>
      <c r="AY510" s="35" t="str">
        <f>IF(SUMIF('7-市场业绩'!F:F,AC510,'7-市场业绩'!I:I)&gt;0,"学习卡","老结算")</f>
        <v>老结算</v>
      </c>
      <c r="AZ510" s="35" t="str">
        <f t="shared" si="189"/>
        <v/>
      </c>
      <c r="BA510" s="35" t="str">
        <f t="shared" si="190"/>
        <v>无</v>
      </c>
      <c r="BB510" s="35" t="str">
        <f t="shared" si="191"/>
        <v/>
      </c>
      <c r="BC510" s="35" t="str">
        <f t="shared" si="192"/>
        <v/>
      </c>
      <c r="BD510" s="35" t="str">
        <f t="shared" si="193"/>
        <v>无</v>
      </c>
      <c r="BE510" s="35" t="str">
        <f>IFERROR(LOOKUP(1,-FIND({"创始会员","国际领袖课程","国内领袖课程","1期秒杀","游学免费读","买三送二","2折秒杀"},AB510),{"创始会员","国际领袖课程","国内领袖课程","1期秒杀","游学免费读","买三送二","2折秒杀"}),"")</f>
        <v/>
      </c>
      <c r="BH510" s="27">
        <v>42552</v>
      </c>
    </row>
    <row r="511" spans="1:60" ht="15" customHeight="1">
      <c r="A511" s="31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08"/>
      <c r="M511" s="208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35" t="str">
        <f t="shared" si="170"/>
        <v/>
      </c>
      <c r="AD511" s="36">
        <f t="shared" si="171"/>
        <v>0</v>
      </c>
      <c r="AE511" s="35" t="str">
        <f t="shared" si="172"/>
        <v/>
      </c>
      <c r="AF511" s="24"/>
      <c r="AG511" s="40">
        <f t="shared" si="173"/>
        <v>0</v>
      </c>
      <c r="AH511" s="36">
        <f t="shared" si="174"/>
        <v>0</v>
      </c>
      <c r="AI511" s="36">
        <f t="shared" si="175"/>
        <v>0</v>
      </c>
      <c r="AJ511" s="35" t="str">
        <f t="shared" si="176"/>
        <v/>
      </c>
      <c r="AK511" s="35" t="str">
        <f t="shared" si="177"/>
        <v/>
      </c>
      <c r="AL511" s="35" t="str">
        <f t="shared" si="178"/>
        <v/>
      </c>
      <c r="AM511" s="35" t="str">
        <f t="shared" si="179"/>
        <v/>
      </c>
      <c r="AN511" s="35" t="str">
        <f t="shared" si="180"/>
        <v/>
      </c>
      <c r="AO511" s="35" t="str">
        <f t="shared" si="181"/>
        <v/>
      </c>
      <c r="AP511" s="35" t="str">
        <f>IF(AJ511="","",VLOOKUP(AN511,[1]Sheet11!E:F,2,0))</f>
        <v/>
      </c>
      <c r="AQ511" s="35" t="str">
        <f>IF(AO511="拼单会员","5年",IF(AJ511="","",VLOOKUP(AM511&amp;AP511,[1]Sheet11!$J$3:$K$17,2)))</f>
        <v/>
      </c>
      <c r="AR511" s="35" t="str">
        <f t="shared" si="182"/>
        <v/>
      </c>
      <c r="AS511" s="35" t="str">
        <f t="shared" si="183"/>
        <v/>
      </c>
      <c r="AT511" s="35" t="str">
        <f t="shared" si="184"/>
        <v/>
      </c>
      <c r="AU511" s="35" t="str">
        <f t="shared" si="185"/>
        <v/>
      </c>
      <c r="AV511" s="35" t="str">
        <f t="shared" si="186"/>
        <v/>
      </c>
      <c r="AW511" s="35" t="str">
        <f t="shared" si="187"/>
        <v/>
      </c>
      <c r="AX511" s="35" t="str">
        <f t="shared" si="188"/>
        <v/>
      </c>
      <c r="AY511" s="35" t="str">
        <f>IF(SUMIF('7-市场业绩'!F:F,AC511,'7-市场业绩'!I:I)&gt;0,"学习卡","老结算")</f>
        <v>老结算</v>
      </c>
      <c r="AZ511" s="35" t="str">
        <f t="shared" si="189"/>
        <v/>
      </c>
      <c r="BA511" s="35" t="str">
        <f t="shared" si="190"/>
        <v>无</v>
      </c>
      <c r="BB511" s="35" t="str">
        <f t="shared" si="191"/>
        <v/>
      </c>
      <c r="BC511" s="35" t="str">
        <f t="shared" si="192"/>
        <v/>
      </c>
      <c r="BD511" s="35" t="str">
        <f t="shared" si="193"/>
        <v>无</v>
      </c>
      <c r="BE511" s="35" t="str">
        <f>IFERROR(LOOKUP(1,-FIND({"创始会员","国际领袖课程","国内领袖课程","1期秒杀","游学免费读","买三送二","2折秒杀"},AB511),{"创始会员","国际领袖课程","国内领袖课程","1期秒杀","游学免费读","买三送二","2折秒杀"}),"")</f>
        <v/>
      </c>
      <c r="BH511" s="27">
        <v>42552</v>
      </c>
    </row>
    <row r="512" spans="1:60" ht="15" customHeight="1">
      <c r="A512" s="31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08"/>
      <c r="M512" s="208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35" t="str">
        <f t="shared" si="170"/>
        <v/>
      </c>
      <c r="AD512" s="36">
        <f t="shared" si="171"/>
        <v>0</v>
      </c>
      <c r="AE512" s="35" t="str">
        <f t="shared" si="172"/>
        <v/>
      </c>
      <c r="AF512" s="24"/>
      <c r="AG512" s="40">
        <f t="shared" si="173"/>
        <v>0</v>
      </c>
      <c r="AH512" s="36">
        <f t="shared" si="174"/>
        <v>0</v>
      </c>
      <c r="AI512" s="36">
        <f t="shared" si="175"/>
        <v>0</v>
      </c>
      <c r="AJ512" s="35" t="str">
        <f t="shared" si="176"/>
        <v/>
      </c>
      <c r="AK512" s="35" t="str">
        <f t="shared" si="177"/>
        <v/>
      </c>
      <c r="AL512" s="35" t="str">
        <f t="shared" si="178"/>
        <v/>
      </c>
      <c r="AM512" s="35" t="str">
        <f t="shared" si="179"/>
        <v/>
      </c>
      <c r="AN512" s="35" t="str">
        <f t="shared" si="180"/>
        <v/>
      </c>
      <c r="AO512" s="35" t="str">
        <f t="shared" si="181"/>
        <v/>
      </c>
      <c r="AP512" s="35" t="str">
        <f>IF(AJ512="","",VLOOKUP(AN512,[1]Sheet11!E:F,2,0))</f>
        <v/>
      </c>
      <c r="AQ512" s="35" t="str">
        <f>IF(AO512="拼单会员","5年",IF(AJ512="","",VLOOKUP(AM512&amp;AP512,[1]Sheet11!$J$3:$K$17,2)))</f>
        <v/>
      </c>
      <c r="AR512" s="35" t="str">
        <f t="shared" si="182"/>
        <v/>
      </c>
      <c r="AS512" s="35" t="str">
        <f t="shared" si="183"/>
        <v/>
      </c>
      <c r="AT512" s="35" t="str">
        <f t="shared" si="184"/>
        <v/>
      </c>
      <c r="AU512" s="35" t="str">
        <f t="shared" si="185"/>
        <v/>
      </c>
      <c r="AV512" s="35" t="str">
        <f t="shared" si="186"/>
        <v/>
      </c>
      <c r="AW512" s="35" t="str">
        <f t="shared" si="187"/>
        <v/>
      </c>
      <c r="AX512" s="35" t="str">
        <f t="shared" si="188"/>
        <v/>
      </c>
      <c r="AY512" s="35" t="str">
        <f>IF(SUMIF('7-市场业绩'!F:F,AC512,'7-市场业绩'!I:I)&gt;0,"学习卡","老结算")</f>
        <v>老结算</v>
      </c>
      <c r="AZ512" s="35" t="str">
        <f t="shared" si="189"/>
        <v/>
      </c>
      <c r="BA512" s="35" t="str">
        <f t="shared" si="190"/>
        <v>无</v>
      </c>
      <c r="BB512" s="35" t="str">
        <f t="shared" si="191"/>
        <v/>
      </c>
      <c r="BC512" s="35" t="str">
        <f t="shared" si="192"/>
        <v/>
      </c>
      <c r="BD512" s="35" t="str">
        <f t="shared" si="193"/>
        <v>无</v>
      </c>
      <c r="BE512" s="35" t="str">
        <f>IFERROR(LOOKUP(1,-FIND({"创始会员","国际领袖课程","国内领袖课程","1期秒杀","游学免费读","买三送二","2折秒杀"},AB512),{"创始会员","国际领袖课程","国内领袖课程","1期秒杀","游学免费读","买三送二","2折秒杀"}),"")</f>
        <v/>
      </c>
      <c r="BH512" s="27">
        <v>42552</v>
      </c>
    </row>
    <row r="513" spans="1:60" ht="15" customHeight="1">
      <c r="A513" s="31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08"/>
      <c r="M513" s="208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35" t="str">
        <f t="shared" si="170"/>
        <v/>
      </c>
      <c r="AD513" s="36">
        <f t="shared" si="171"/>
        <v>0</v>
      </c>
      <c r="AE513" s="35" t="str">
        <f t="shared" si="172"/>
        <v/>
      </c>
      <c r="AF513" s="24"/>
      <c r="AG513" s="40">
        <f t="shared" si="173"/>
        <v>0</v>
      </c>
      <c r="AH513" s="36">
        <f t="shared" si="174"/>
        <v>0</v>
      </c>
      <c r="AI513" s="36">
        <f t="shared" si="175"/>
        <v>0</v>
      </c>
      <c r="AJ513" s="35" t="str">
        <f t="shared" si="176"/>
        <v/>
      </c>
      <c r="AK513" s="35" t="str">
        <f t="shared" si="177"/>
        <v/>
      </c>
      <c r="AL513" s="35" t="str">
        <f t="shared" si="178"/>
        <v/>
      </c>
      <c r="AM513" s="35" t="str">
        <f t="shared" si="179"/>
        <v/>
      </c>
      <c r="AN513" s="35" t="str">
        <f t="shared" si="180"/>
        <v/>
      </c>
      <c r="AO513" s="35" t="str">
        <f t="shared" si="181"/>
        <v/>
      </c>
      <c r="AP513" s="35" t="str">
        <f>IF(AJ513="","",VLOOKUP(AN513,[1]Sheet11!E:F,2,0))</f>
        <v/>
      </c>
      <c r="AQ513" s="35" t="str">
        <f>IF(AO513="拼单会员","5年",IF(AJ513="","",VLOOKUP(AM513&amp;AP513,[1]Sheet11!$J$3:$K$17,2)))</f>
        <v/>
      </c>
      <c r="AR513" s="35" t="str">
        <f t="shared" si="182"/>
        <v/>
      </c>
      <c r="AS513" s="35" t="str">
        <f t="shared" si="183"/>
        <v/>
      </c>
      <c r="AT513" s="35" t="str">
        <f t="shared" si="184"/>
        <v/>
      </c>
      <c r="AU513" s="35" t="str">
        <f t="shared" si="185"/>
        <v/>
      </c>
      <c r="AV513" s="35" t="str">
        <f t="shared" si="186"/>
        <v/>
      </c>
      <c r="AW513" s="35" t="str">
        <f t="shared" si="187"/>
        <v/>
      </c>
      <c r="AX513" s="35" t="str">
        <f t="shared" si="188"/>
        <v/>
      </c>
      <c r="AY513" s="35" t="str">
        <f>IF(SUMIF('7-市场业绩'!F:F,AC513,'7-市场业绩'!I:I)&gt;0,"学习卡","老结算")</f>
        <v>老结算</v>
      </c>
      <c r="AZ513" s="35" t="str">
        <f t="shared" si="189"/>
        <v/>
      </c>
      <c r="BA513" s="35" t="str">
        <f t="shared" si="190"/>
        <v>无</v>
      </c>
      <c r="BB513" s="35" t="str">
        <f t="shared" si="191"/>
        <v/>
      </c>
      <c r="BC513" s="35" t="str">
        <f t="shared" si="192"/>
        <v/>
      </c>
      <c r="BD513" s="35" t="str">
        <f t="shared" si="193"/>
        <v>无</v>
      </c>
      <c r="BE513" s="35" t="str">
        <f>IFERROR(LOOKUP(1,-FIND({"创始会员","国际领袖课程","国内领袖课程","1期秒杀","游学免费读","买三送二","2折秒杀"},AB513),{"创始会员","国际领袖课程","国内领袖课程","1期秒杀","游学免费读","买三送二","2折秒杀"}),"")</f>
        <v/>
      </c>
      <c r="BH513" s="27">
        <v>42552</v>
      </c>
    </row>
    <row r="514" spans="1:60" ht="15" customHeight="1">
      <c r="A514" s="31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08"/>
      <c r="M514" s="208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35" t="str">
        <f t="shared" si="170"/>
        <v/>
      </c>
      <c r="AD514" s="36">
        <f t="shared" si="171"/>
        <v>0</v>
      </c>
      <c r="AE514" s="35" t="str">
        <f t="shared" si="172"/>
        <v/>
      </c>
      <c r="AF514" s="24"/>
      <c r="AG514" s="40">
        <f t="shared" si="173"/>
        <v>0</v>
      </c>
      <c r="AH514" s="36">
        <f t="shared" si="174"/>
        <v>0</v>
      </c>
      <c r="AI514" s="36">
        <f t="shared" si="175"/>
        <v>0</v>
      </c>
      <c r="AJ514" s="35" t="str">
        <f t="shared" si="176"/>
        <v/>
      </c>
      <c r="AK514" s="35" t="str">
        <f t="shared" si="177"/>
        <v/>
      </c>
      <c r="AL514" s="35" t="str">
        <f t="shared" si="178"/>
        <v/>
      </c>
      <c r="AM514" s="35" t="str">
        <f t="shared" si="179"/>
        <v/>
      </c>
      <c r="AN514" s="35" t="str">
        <f t="shared" si="180"/>
        <v/>
      </c>
      <c r="AO514" s="35" t="str">
        <f t="shared" si="181"/>
        <v/>
      </c>
      <c r="AP514" s="35" t="str">
        <f>IF(AJ514="","",VLOOKUP(AN514,[1]Sheet11!E:F,2,0))</f>
        <v/>
      </c>
      <c r="AQ514" s="35" t="str">
        <f>IF(AO514="拼单会员","5年",IF(AJ514="","",VLOOKUP(AM514&amp;AP514,[1]Sheet11!$J$3:$K$17,2)))</f>
        <v/>
      </c>
      <c r="AR514" s="35" t="str">
        <f t="shared" si="182"/>
        <v/>
      </c>
      <c r="AS514" s="35" t="str">
        <f t="shared" si="183"/>
        <v/>
      </c>
      <c r="AT514" s="35" t="str">
        <f t="shared" si="184"/>
        <v/>
      </c>
      <c r="AU514" s="35" t="str">
        <f t="shared" si="185"/>
        <v/>
      </c>
      <c r="AV514" s="35" t="str">
        <f t="shared" si="186"/>
        <v/>
      </c>
      <c r="AW514" s="35" t="str">
        <f t="shared" si="187"/>
        <v/>
      </c>
      <c r="AX514" s="35" t="str">
        <f t="shared" si="188"/>
        <v/>
      </c>
      <c r="AY514" s="35" t="str">
        <f>IF(SUMIF('7-市场业绩'!F:F,AC514,'7-市场业绩'!I:I)&gt;0,"学习卡","老结算")</f>
        <v>老结算</v>
      </c>
      <c r="AZ514" s="35" t="str">
        <f t="shared" si="189"/>
        <v/>
      </c>
      <c r="BA514" s="35" t="str">
        <f t="shared" si="190"/>
        <v>无</v>
      </c>
      <c r="BB514" s="35" t="str">
        <f t="shared" si="191"/>
        <v/>
      </c>
      <c r="BC514" s="35" t="str">
        <f t="shared" si="192"/>
        <v/>
      </c>
      <c r="BD514" s="35" t="str">
        <f t="shared" si="193"/>
        <v>无</v>
      </c>
      <c r="BE514" s="35" t="str">
        <f>IFERROR(LOOKUP(1,-FIND({"创始会员","国际领袖课程","国内领袖课程","1期秒杀","游学免费读","买三送二","2折秒杀"},AB514),{"创始会员","国际领袖课程","国内领袖课程","1期秒杀","游学免费读","买三送二","2折秒杀"}),"")</f>
        <v/>
      </c>
      <c r="BH514" s="27">
        <v>42552</v>
      </c>
    </row>
    <row r="515" spans="1:60" ht="15" customHeight="1">
      <c r="A515" s="31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08"/>
      <c r="M515" s="208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35" t="str">
        <f t="shared" ref="AC515:AC578" si="194">SUBSTITUTE(SUBSTITUTE(SUBSTITUTE(SUBSTITUTE(SUBSTITUTE(SUBSTITUTE(AA515,"(主签单人)",""),"(03-客户接待员)",""),"（金牌）",""),"（会员学员）",""),"金牌",""),"金牌学员","")</f>
        <v/>
      </c>
      <c r="AD515" s="36">
        <f t="shared" ref="AD515:AD578" si="195">IFERROR(VALUE(MID(H515,FIND("(",H515)+1,FIND(")",H515)-FIND("(",H515)-2)),0)</f>
        <v>0</v>
      </c>
      <c r="AE515" s="35" t="str">
        <f t="shared" ref="AE515:AE578" si="196">IF(AJ515="","",MID(AB515,FIND("@",SUBSTITUTE(AB515,"／","@",6))+5,FIND("@",SUBSTITUTE(AB515,"／","@",7))-FIND("@",SUBSTITUTE(AB515,"／","@",6))-5))</f>
        <v/>
      </c>
      <c r="AF515" s="24"/>
      <c r="AG515" s="40">
        <f t="shared" ref="AG515:AG578" si="197">IFERROR(VALUE(MID(AB515,FIND("@",SUBSTITUTE(AB515,"：","@",1))+1,FIND("@",SUBSTITUTE(AB515,"）","@",1))-FIND("@",SUBSTITUTE(AB515,"：","@",1))-1)),0)</f>
        <v>0</v>
      </c>
      <c r="AH515" s="36">
        <f t="shared" ref="AH515:AH578" si="198">IFERROR(IF(AND(IFERROR(FIND("预缴定金",AB515),0)=0,H515=""),M515,VALUE(MID(AB515,FIND("@",SUBSTITUTE(AB515,"：","@",2))+1,FIND("@",SUBSTITUTE(AB515,"）","@",2))-FIND("@",SUBSTITUTE(AB515,"：","@",2))-1))),0)</f>
        <v>0</v>
      </c>
      <c r="AI515" s="36">
        <f t="shared" ref="AI515:AI578" si="199">M515-AH515</f>
        <v>0</v>
      </c>
      <c r="AJ515" s="35" t="str">
        <f t="shared" ref="AJ515:AJ578" si="200">IF(OR(V515="退费",V515="结转",W515="",W515="结转学费",W515="老带新返现"),"",IF(OR(AI515&lt;=0,AND(IFERROR(FIND("预缴定金",AB515),0)=0,H515="")),"",LEFT(AB515,FIND("／",AB515)-1)))</f>
        <v/>
      </c>
      <c r="AK515" s="35" t="str">
        <f t="shared" ref="AK515:AK578" si="201">IF(AJ515="","",LEFT(AB515,2))</f>
        <v/>
      </c>
      <c r="AL515" s="35" t="str">
        <f t="shared" ref="AL515:AL578" si="202">IF(AJ515="","",MID(AB515,3,2))</f>
        <v/>
      </c>
      <c r="AM515" s="35" t="str">
        <f t="shared" ref="AM515:AM578" si="203">IF(AJ515="","",MID(AB515,5,2))</f>
        <v/>
      </c>
      <c r="AN515" s="35" t="str">
        <f t="shared" ref="AN515:AN578" si="204">IF(AJ515="","",MIDB(AJ515,SEARCHB("?",AJ515),2*LEN(AJ515)-LENB(AJ515)+2))</f>
        <v/>
      </c>
      <c r="AO515" s="35" t="str">
        <f t="shared" ref="AO515:AO578" si="205">IF(AJ515="","",RIGHT(MIDB(AJ515,SEARCHB("?",AJ515),20),LENB(MIDB(AJ515,SEARCHB("?",AJ515),20))-LEN(MIDB(AJ515,SEARCHB("?",AJ515),20))-1))</f>
        <v/>
      </c>
      <c r="AP515" s="35" t="str">
        <f>IF(AJ515="","",VLOOKUP(AN515,[1]Sheet11!E:F,2,0))</f>
        <v/>
      </c>
      <c r="AQ515" s="35" t="str">
        <f>IF(AO515="拼单会员","5年",IF(AJ515="","",VLOOKUP(AM515&amp;AP515,[1]Sheet11!$J$3:$K$17,2)))</f>
        <v/>
      </c>
      <c r="AR515" s="35" t="str">
        <f t="shared" ref="AR515:AR578" si="206">IF(AJ515="","",VLOOKUP(AO515,BP:BQ,2,0))</f>
        <v/>
      </c>
      <c r="AS515" s="35" t="str">
        <f t="shared" ref="AS515:AS578" si="207">IF(AJ515="","",MID(AB515,FIND("@",SUBSTITUTE(AB515,"／","@",5))+8,10))</f>
        <v/>
      </c>
      <c r="AT515" s="35" t="str">
        <f t="shared" ref="AT515:AT578" si="208">IF(AJ515="","",IF(AK515="新生","新生",IF((AS515-$BH$2)&gt;0,"1年追补","老生")))</f>
        <v/>
      </c>
      <c r="AU515" s="35" t="str">
        <f t="shared" ref="AU515:AU578" si="209">IF(AJ515="","",IF(OR(AT515="新生",AT515="1年追补"),"新生","老生"))</f>
        <v/>
      </c>
      <c r="AV515" s="35" t="str">
        <f t="shared" ref="AV515:AV578" si="210">IF(AJ515="","",IF(AND(BE515="1期秒杀",AK515="新生"),"1期秒杀",IF(AND(BE515="1期秒杀",AT515="1年追补"),"1期秒杀",IF(AND(BE515="游学免费读",AK515="新生"),"游学免费读",IF(AND(BE515="游学免费读",AT515="1年追补"),"游学免费读",IF(AND(BE515="买三送二",AK515="新生"),"买三送二",IF(AND(BE515="买三送二",AT515="1年追补"),"买三送二",IF(AND(BE515="2折秒杀",AK515="新生"),"新生小学国际班1年",IF(AND(BE515="2折秒杀",AT515="1年追补"),"新生小学国际班1年",IF(OR(BE515="国际领袖课程",BE515="国内领袖课程"),BE515,IF(AND(BE515="创始会员",AU515="老生",AR515="游学会员"),"老生创始会员游学会员",IF(AND(AR515="国际班",AU515="新生"),AU515&amp;AM515&amp;AR515&amp;AQ515,AU515&amp;AR515))))))))))))</f>
        <v/>
      </c>
      <c r="AW515" s="35" t="str">
        <f t="shared" ref="AW515:AW578" si="211">IF(AJ515="","",VLOOKUP(AO515,BP:BR,3,0))</f>
        <v/>
      </c>
      <c r="AX515" s="35" t="str">
        <f t="shared" ref="AX515:AX578" si="212">AT515&amp;AW515</f>
        <v/>
      </c>
      <c r="AY515" s="35" t="str">
        <f>IF(SUMIF('7-市场业绩'!F:F,AC515,'7-市场业绩'!I:I)&gt;0,"学习卡","老结算")</f>
        <v>老结算</v>
      </c>
      <c r="AZ515" s="35" t="str">
        <f t="shared" ref="AZ515:AZ578" si="213">IF(AY515="学习卡",AV515,AX515)</f>
        <v/>
      </c>
      <c r="BA515" s="35" t="str">
        <f t="shared" ref="BA515:BA578" si="214">IFERROR(MID(AB515,FIND("@",SUBSTITUTE(AB515,"／","@",3))+6,FIND("@",SUBSTITUTE(AB515,"／","@",4))-FIND("@",SUBSTITUTE(AB515,"／","@",3))-6),"无")</f>
        <v>无</v>
      </c>
      <c r="BB515" s="35" t="str">
        <f t="shared" ref="BB515:BB578" si="215">IFERROR(MID(AB515,FIND("@",SUBSTITUTE(AB515,"：","@",6))+1,FIND("@",SUBSTITUTE(AB515,"-","@",8))-FIND("@",SUBSTITUTE(AB515,"：","@",6))-1),"")</f>
        <v/>
      </c>
      <c r="BC515" s="35" t="str">
        <f t="shared" ref="BC515:BC578" si="216">IFERROR(MID(AB515,FIND("@",SUBSTITUTE(AB515,"：","@",6))+1,FIND("@",SUBSTITUTE(AB515,"-","@",8))-FIND("@",SUBSTITUTE(AB515,"：","@",6))-1),"")</f>
        <v/>
      </c>
      <c r="BD515" s="35" t="str">
        <f t="shared" ref="BD515:BD578" si="217">IFERROR(MID(AB515,FIND("@",SUBSTITUTE(AB515,"：","@",4))+1,FIND("@",SUBSTITUTE(AB515,"）","@",6))-FIND("@",SUBSTITUTE(AB515,"：","@",4))-1),"无")</f>
        <v>无</v>
      </c>
      <c r="BE515" s="35" t="str">
        <f>IFERROR(LOOKUP(1,-FIND({"创始会员","国际领袖课程","国内领袖课程","1期秒杀","游学免费读","买三送二","2折秒杀"},AB515),{"创始会员","国际领袖课程","国内领袖课程","1期秒杀","游学免费读","买三送二","2折秒杀"}),"")</f>
        <v/>
      </c>
      <c r="BH515" s="27">
        <v>42552</v>
      </c>
    </row>
    <row r="516" spans="1:60" ht="15" customHeight="1">
      <c r="A516" s="31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08"/>
      <c r="M516" s="208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35" t="str">
        <f t="shared" si="194"/>
        <v/>
      </c>
      <c r="AD516" s="36">
        <f t="shared" si="195"/>
        <v>0</v>
      </c>
      <c r="AE516" s="35" t="str">
        <f t="shared" si="196"/>
        <v/>
      </c>
      <c r="AF516" s="24"/>
      <c r="AG516" s="40">
        <f t="shared" si="197"/>
        <v>0</v>
      </c>
      <c r="AH516" s="36">
        <f t="shared" si="198"/>
        <v>0</v>
      </c>
      <c r="AI516" s="36">
        <f t="shared" si="199"/>
        <v>0</v>
      </c>
      <c r="AJ516" s="35" t="str">
        <f t="shared" si="200"/>
        <v/>
      </c>
      <c r="AK516" s="35" t="str">
        <f t="shared" si="201"/>
        <v/>
      </c>
      <c r="AL516" s="35" t="str">
        <f t="shared" si="202"/>
        <v/>
      </c>
      <c r="AM516" s="35" t="str">
        <f t="shared" si="203"/>
        <v/>
      </c>
      <c r="AN516" s="35" t="str">
        <f t="shared" si="204"/>
        <v/>
      </c>
      <c r="AO516" s="35" t="str">
        <f t="shared" si="205"/>
        <v/>
      </c>
      <c r="AP516" s="35" t="str">
        <f>IF(AJ516="","",VLOOKUP(AN516,[1]Sheet11!E:F,2,0))</f>
        <v/>
      </c>
      <c r="AQ516" s="35" t="str">
        <f>IF(AO516="拼单会员","5年",IF(AJ516="","",VLOOKUP(AM516&amp;AP516,[1]Sheet11!$J$3:$K$17,2)))</f>
        <v/>
      </c>
      <c r="AR516" s="35" t="str">
        <f t="shared" si="206"/>
        <v/>
      </c>
      <c r="AS516" s="35" t="str">
        <f t="shared" si="207"/>
        <v/>
      </c>
      <c r="AT516" s="35" t="str">
        <f t="shared" si="208"/>
        <v/>
      </c>
      <c r="AU516" s="35" t="str">
        <f t="shared" si="209"/>
        <v/>
      </c>
      <c r="AV516" s="35" t="str">
        <f t="shared" si="210"/>
        <v/>
      </c>
      <c r="AW516" s="35" t="str">
        <f t="shared" si="211"/>
        <v/>
      </c>
      <c r="AX516" s="35" t="str">
        <f t="shared" si="212"/>
        <v/>
      </c>
      <c r="AY516" s="35" t="str">
        <f>IF(SUMIF('7-市场业绩'!F:F,AC516,'7-市场业绩'!I:I)&gt;0,"学习卡","老结算")</f>
        <v>老结算</v>
      </c>
      <c r="AZ516" s="35" t="str">
        <f t="shared" si="213"/>
        <v/>
      </c>
      <c r="BA516" s="35" t="str">
        <f t="shared" si="214"/>
        <v>无</v>
      </c>
      <c r="BB516" s="35" t="str">
        <f t="shared" si="215"/>
        <v/>
      </c>
      <c r="BC516" s="35" t="str">
        <f t="shared" si="216"/>
        <v/>
      </c>
      <c r="BD516" s="35" t="str">
        <f t="shared" si="217"/>
        <v>无</v>
      </c>
      <c r="BE516" s="35" t="str">
        <f>IFERROR(LOOKUP(1,-FIND({"创始会员","国际领袖课程","国内领袖课程","1期秒杀","游学免费读","买三送二","2折秒杀"},AB516),{"创始会员","国际领袖课程","国内领袖课程","1期秒杀","游学免费读","买三送二","2折秒杀"}),"")</f>
        <v/>
      </c>
      <c r="BH516" s="27">
        <v>42552</v>
      </c>
    </row>
    <row r="517" spans="1:60" ht="15" customHeight="1">
      <c r="A517" s="31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08"/>
      <c r="M517" s="208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35" t="str">
        <f t="shared" si="194"/>
        <v/>
      </c>
      <c r="AD517" s="36">
        <f t="shared" si="195"/>
        <v>0</v>
      </c>
      <c r="AE517" s="35" t="str">
        <f t="shared" si="196"/>
        <v/>
      </c>
      <c r="AF517" s="24"/>
      <c r="AG517" s="40">
        <f t="shared" si="197"/>
        <v>0</v>
      </c>
      <c r="AH517" s="36">
        <f t="shared" si="198"/>
        <v>0</v>
      </c>
      <c r="AI517" s="36">
        <f t="shared" si="199"/>
        <v>0</v>
      </c>
      <c r="AJ517" s="35" t="str">
        <f t="shared" si="200"/>
        <v/>
      </c>
      <c r="AK517" s="35" t="str">
        <f t="shared" si="201"/>
        <v/>
      </c>
      <c r="AL517" s="35" t="str">
        <f t="shared" si="202"/>
        <v/>
      </c>
      <c r="AM517" s="35" t="str">
        <f t="shared" si="203"/>
        <v/>
      </c>
      <c r="AN517" s="35" t="str">
        <f t="shared" si="204"/>
        <v/>
      </c>
      <c r="AO517" s="35" t="str">
        <f t="shared" si="205"/>
        <v/>
      </c>
      <c r="AP517" s="35" t="str">
        <f>IF(AJ517="","",VLOOKUP(AN517,[1]Sheet11!E:F,2,0))</f>
        <v/>
      </c>
      <c r="AQ517" s="35" t="str">
        <f>IF(AO517="拼单会员","5年",IF(AJ517="","",VLOOKUP(AM517&amp;AP517,[1]Sheet11!$J$3:$K$17,2)))</f>
        <v/>
      </c>
      <c r="AR517" s="35" t="str">
        <f t="shared" si="206"/>
        <v/>
      </c>
      <c r="AS517" s="35" t="str">
        <f t="shared" si="207"/>
        <v/>
      </c>
      <c r="AT517" s="35" t="str">
        <f t="shared" si="208"/>
        <v/>
      </c>
      <c r="AU517" s="35" t="str">
        <f t="shared" si="209"/>
        <v/>
      </c>
      <c r="AV517" s="35" t="str">
        <f t="shared" si="210"/>
        <v/>
      </c>
      <c r="AW517" s="35" t="str">
        <f t="shared" si="211"/>
        <v/>
      </c>
      <c r="AX517" s="35" t="str">
        <f t="shared" si="212"/>
        <v/>
      </c>
      <c r="AY517" s="35" t="str">
        <f>IF(SUMIF('7-市场业绩'!F:F,AC517,'7-市场业绩'!I:I)&gt;0,"学习卡","老结算")</f>
        <v>老结算</v>
      </c>
      <c r="AZ517" s="35" t="str">
        <f t="shared" si="213"/>
        <v/>
      </c>
      <c r="BA517" s="35" t="str">
        <f t="shared" si="214"/>
        <v>无</v>
      </c>
      <c r="BB517" s="35" t="str">
        <f t="shared" si="215"/>
        <v/>
      </c>
      <c r="BC517" s="35" t="str">
        <f t="shared" si="216"/>
        <v/>
      </c>
      <c r="BD517" s="35" t="str">
        <f t="shared" si="217"/>
        <v>无</v>
      </c>
      <c r="BE517" s="35" t="str">
        <f>IFERROR(LOOKUP(1,-FIND({"创始会员","国际领袖课程","国内领袖课程","1期秒杀","游学免费读","买三送二","2折秒杀"},AB517),{"创始会员","国际领袖课程","国内领袖课程","1期秒杀","游学免费读","买三送二","2折秒杀"}),"")</f>
        <v/>
      </c>
      <c r="BH517" s="27">
        <v>42552</v>
      </c>
    </row>
    <row r="518" spans="1:60" ht="15" customHeight="1">
      <c r="A518" s="31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08"/>
      <c r="M518" s="208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35" t="str">
        <f t="shared" si="194"/>
        <v/>
      </c>
      <c r="AD518" s="36">
        <f t="shared" si="195"/>
        <v>0</v>
      </c>
      <c r="AE518" s="35" t="str">
        <f t="shared" si="196"/>
        <v/>
      </c>
      <c r="AF518" s="24"/>
      <c r="AG518" s="40">
        <f t="shared" si="197"/>
        <v>0</v>
      </c>
      <c r="AH518" s="36">
        <f t="shared" si="198"/>
        <v>0</v>
      </c>
      <c r="AI518" s="36">
        <f t="shared" si="199"/>
        <v>0</v>
      </c>
      <c r="AJ518" s="35" t="str">
        <f t="shared" si="200"/>
        <v/>
      </c>
      <c r="AK518" s="35" t="str">
        <f t="shared" si="201"/>
        <v/>
      </c>
      <c r="AL518" s="35" t="str">
        <f t="shared" si="202"/>
        <v/>
      </c>
      <c r="AM518" s="35" t="str">
        <f t="shared" si="203"/>
        <v/>
      </c>
      <c r="AN518" s="35" t="str">
        <f t="shared" si="204"/>
        <v/>
      </c>
      <c r="AO518" s="35" t="str">
        <f t="shared" si="205"/>
        <v/>
      </c>
      <c r="AP518" s="35" t="str">
        <f>IF(AJ518="","",VLOOKUP(AN518,[1]Sheet11!E:F,2,0))</f>
        <v/>
      </c>
      <c r="AQ518" s="35" t="str">
        <f>IF(AO518="拼单会员","5年",IF(AJ518="","",VLOOKUP(AM518&amp;AP518,[1]Sheet11!$J$3:$K$17,2)))</f>
        <v/>
      </c>
      <c r="AR518" s="35" t="str">
        <f t="shared" si="206"/>
        <v/>
      </c>
      <c r="AS518" s="35" t="str">
        <f t="shared" si="207"/>
        <v/>
      </c>
      <c r="AT518" s="35" t="str">
        <f t="shared" si="208"/>
        <v/>
      </c>
      <c r="AU518" s="35" t="str">
        <f t="shared" si="209"/>
        <v/>
      </c>
      <c r="AV518" s="35" t="str">
        <f t="shared" si="210"/>
        <v/>
      </c>
      <c r="AW518" s="35" t="str">
        <f t="shared" si="211"/>
        <v/>
      </c>
      <c r="AX518" s="35" t="str">
        <f t="shared" si="212"/>
        <v/>
      </c>
      <c r="AY518" s="35" t="str">
        <f>IF(SUMIF('7-市场业绩'!F:F,AC518,'7-市场业绩'!I:I)&gt;0,"学习卡","老结算")</f>
        <v>老结算</v>
      </c>
      <c r="AZ518" s="35" t="str">
        <f t="shared" si="213"/>
        <v/>
      </c>
      <c r="BA518" s="35" t="str">
        <f t="shared" si="214"/>
        <v>无</v>
      </c>
      <c r="BB518" s="35" t="str">
        <f t="shared" si="215"/>
        <v/>
      </c>
      <c r="BC518" s="35" t="str">
        <f t="shared" si="216"/>
        <v/>
      </c>
      <c r="BD518" s="35" t="str">
        <f t="shared" si="217"/>
        <v>无</v>
      </c>
      <c r="BE518" s="35" t="str">
        <f>IFERROR(LOOKUP(1,-FIND({"创始会员","国际领袖课程","国内领袖课程","1期秒杀","游学免费读","买三送二","2折秒杀"},AB518),{"创始会员","国际领袖课程","国内领袖课程","1期秒杀","游学免费读","买三送二","2折秒杀"}),"")</f>
        <v/>
      </c>
      <c r="BH518" s="27">
        <v>42552</v>
      </c>
    </row>
    <row r="519" spans="1:60" ht="15" customHeight="1">
      <c r="A519" s="31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08"/>
      <c r="M519" s="208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35" t="str">
        <f t="shared" si="194"/>
        <v/>
      </c>
      <c r="AD519" s="36">
        <f t="shared" si="195"/>
        <v>0</v>
      </c>
      <c r="AE519" s="35" t="str">
        <f t="shared" si="196"/>
        <v/>
      </c>
      <c r="AF519" s="24"/>
      <c r="AG519" s="40">
        <f t="shared" si="197"/>
        <v>0</v>
      </c>
      <c r="AH519" s="36">
        <f t="shared" si="198"/>
        <v>0</v>
      </c>
      <c r="AI519" s="36">
        <f t="shared" si="199"/>
        <v>0</v>
      </c>
      <c r="AJ519" s="35" t="str">
        <f t="shared" si="200"/>
        <v/>
      </c>
      <c r="AK519" s="35" t="str">
        <f t="shared" si="201"/>
        <v/>
      </c>
      <c r="AL519" s="35" t="str">
        <f t="shared" si="202"/>
        <v/>
      </c>
      <c r="AM519" s="35" t="str">
        <f t="shared" si="203"/>
        <v/>
      </c>
      <c r="AN519" s="35" t="str">
        <f t="shared" si="204"/>
        <v/>
      </c>
      <c r="AO519" s="35" t="str">
        <f t="shared" si="205"/>
        <v/>
      </c>
      <c r="AP519" s="35" t="str">
        <f>IF(AJ519="","",VLOOKUP(AN519,[1]Sheet11!E:F,2,0))</f>
        <v/>
      </c>
      <c r="AQ519" s="35" t="str">
        <f>IF(AO519="拼单会员","5年",IF(AJ519="","",VLOOKUP(AM519&amp;AP519,[1]Sheet11!$J$3:$K$17,2)))</f>
        <v/>
      </c>
      <c r="AR519" s="35" t="str">
        <f t="shared" si="206"/>
        <v/>
      </c>
      <c r="AS519" s="35" t="str">
        <f t="shared" si="207"/>
        <v/>
      </c>
      <c r="AT519" s="35" t="str">
        <f t="shared" si="208"/>
        <v/>
      </c>
      <c r="AU519" s="35" t="str">
        <f t="shared" si="209"/>
        <v/>
      </c>
      <c r="AV519" s="35" t="str">
        <f t="shared" si="210"/>
        <v/>
      </c>
      <c r="AW519" s="35" t="str">
        <f t="shared" si="211"/>
        <v/>
      </c>
      <c r="AX519" s="35" t="str">
        <f t="shared" si="212"/>
        <v/>
      </c>
      <c r="AY519" s="35" t="str">
        <f>IF(SUMIF('7-市场业绩'!F:F,AC519,'7-市场业绩'!I:I)&gt;0,"学习卡","老结算")</f>
        <v>老结算</v>
      </c>
      <c r="AZ519" s="35" t="str">
        <f t="shared" si="213"/>
        <v/>
      </c>
      <c r="BA519" s="35" t="str">
        <f t="shared" si="214"/>
        <v>无</v>
      </c>
      <c r="BB519" s="35" t="str">
        <f t="shared" si="215"/>
        <v/>
      </c>
      <c r="BC519" s="35" t="str">
        <f t="shared" si="216"/>
        <v/>
      </c>
      <c r="BD519" s="35" t="str">
        <f t="shared" si="217"/>
        <v>无</v>
      </c>
      <c r="BE519" s="35" t="str">
        <f>IFERROR(LOOKUP(1,-FIND({"创始会员","国际领袖课程","国内领袖课程","1期秒杀","游学免费读","买三送二","2折秒杀"},AB519),{"创始会员","国际领袖课程","国内领袖课程","1期秒杀","游学免费读","买三送二","2折秒杀"}),"")</f>
        <v/>
      </c>
      <c r="BH519" s="27">
        <v>42552</v>
      </c>
    </row>
    <row r="520" spans="1:60" ht="15" customHeight="1">
      <c r="A520" s="31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08"/>
      <c r="M520" s="208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35" t="str">
        <f t="shared" si="194"/>
        <v/>
      </c>
      <c r="AD520" s="36">
        <f t="shared" si="195"/>
        <v>0</v>
      </c>
      <c r="AE520" s="35" t="str">
        <f t="shared" si="196"/>
        <v/>
      </c>
      <c r="AF520" s="24"/>
      <c r="AG520" s="40">
        <f t="shared" si="197"/>
        <v>0</v>
      </c>
      <c r="AH520" s="36">
        <f t="shared" si="198"/>
        <v>0</v>
      </c>
      <c r="AI520" s="36">
        <f t="shared" si="199"/>
        <v>0</v>
      </c>
      <c r="AJ520" s="35" t="str">
        <f t="shared" si="200"/>
        <v/>
      </c>
      <c r="AK520" s="35" t="str">
        <f t="shared" si="201"/>
        <v/>
      </c>
      <c r="AL520" s="35" t="str">
        <f t="shared" si="202"/>
        <v/>
      </c>
      <c r="AM520" s="35" t="str">
        <f t="shared" si="203"/>
        <v/>
      </c>
      <c r="AN520" s="35" t="str">
        <f t="shared" si="204"/>
        <v/>
      </c>
      <c r="AO520" s="35" t="str">
        <f t="shared" si="205"/>
        <v/>
      </c>
      <c r="AP520" s="35" t="str">
        <f>IF(AJ520="","",VLOOKUP(AN520,[1]Sheet11!E:F,2,0))</f>
        <v/>
      </c>
      <c r="AQ520" s="35" t="str">
        <f>IF(AO520="拼单会员","5年",IF(AJ520="","",VLOOKUP(AM520&amp;AP520,[1]Sheet11!$J$3:$K$17,2)))</f>
        <v/>
      </c>
      <c r="AR520" s="35" t="str">
        <f t="shared" si="206"/>
        <v/>
      </c>
      <c r="AS520" s="35" t="str">
        <f t="shared" si="207"/>
        <v/>
      </c>
      <c r="AT520" s="35" t="str">
        <f t="shared" si="208"/>
        <v/>
      </c>
      <c r="AU520" s="35" t="str">
        <f t="shared" si="209"/>
        <v/>
      </c>
      <c r="AV520" s="35" t="str">
        <f t="shared" si="210"/>
        <v/>
      </c>
      <c r="AW520" s="35" t="str">
        <f t="shared" si="211"/>
        <v/>
      </c>
      <c r="AX520" s="35" t="str">
        <f t="shared" si="212"/>
        <v/>
      </c>
      <c r="AY520" s="35" t="str">
        <f>IF(SUMIF('7-市场业绩'!F:F,AC520,'7-市场业绩'!I:I)&gt;0,"学习卡","老结算")</f>
        <v>老结算</v>
      </c>
      <c r="AZ520" s="35" t="str">
        <f t="shared" si="213"/>
        <v/>
      </c>
      <c r="BA520" s="35" t="str">
        <f t="shared" si="214"/>
        <v>无</v>
      </c>
      <c r="BB520" s="35" t="str">
        <f t="shared" si="215"/>
        <v/>
      </c>
      <c r="BC520" s="35" t="str">
        <f t="shared" si="216"/>
        <v/>
      </c>
      <c r="BD520" s="35" t="str">
        <f t="shared" si="217"/>
        <v>无</v>
      </c>
      <c r="BE520" s="35" t="str">
        <f>IFERROR(LOOKUP(1,-FIND({"创始会员","国际领袖课程","国内领袖课程","1期秒杀","游学免费读","买三送二","2折秒杀"},AB520),{"创始会员","国际领袖课程","国内领袖课程","1期秒杀","游学免费读","买三送二","2折秒杀"}),"")</f>
        <v/>
      </c>
      <c r="BH520" s="27">
        <v>42552</v>
      </c>
    </row>
    <row r="521" spans="1:60" ht="15" customHeight="1">
      <c r="A521" s="31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08"/>
      <c r="M521" s="208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35" t="str">
        <f t="shared" si="194"/>
        <v/>
      </c>
      <c r="AD521" s="36">
        <f t="shared" si="195"/>
        <v>0</v>
      </c>
      <c r="AE521" s="35" t="str">
        <f t="shared" si="196"/>
        <v/>
      </c>
      <c r="AF521" s="24"/>
      <c r="AG521" s="40">
        <f t="shared" si="197"/>
        <v>0</v>
      </c>
      <c r="AH521" s="36">
        <f t="shared" si="198"/>
        <v>0</v>
      </c>
      <c r="AI521" s="36">
        <f t="shared" si="199"/>
        <v>0</v>
      </c>
      <c r="AJ521" s="35" t="str">
        <f t="shared" si="200"/>
        <v/>
      </c>
      <c r="AK521" s="35" t="str">
        <f t="shared" si="201"/>
        <v/>
      </c>
      <c r="AL521" s="35" t="str">
        <f t="shared" si="202"/>
        <v/>
      </c>
      <c r="AM521" s="35" t="str">
        <f t="shared" si="203"/>
        <v/>
      </c>
      <c r="AN521" s="35" t="str">
        <f t="shared" si="204"/>
        <v/>
      </c>
      <c r="AO521" s="35" t="str">
        <f t="shared" si="205"/>
        <v/>
      </c>
      <c r="AP521" s="35" t="str">
        <f>IF(AJ521="","",VLOOKUP(AN521,[1]Sheet11!E:F,2,0))</f>
        <v/>
      </c>
      <c r="AQ521" s="35" t="str">
        <f>IF(AO521="拼单会员","5年",IF(AJ521="","",VLOOKUP(AM521&amp;AP521,[1]Sheet11!$J$3:$K$17,2)))</f>
        <v/>
      </c>
      <c r="AR521" s="35" t="str">
        <f t="shared" si="206"/>
        <v/>
      </c>
      <c r="AS521" s="35" t="str">
        <f t="shared" si="207"/>
        <v/>
      </c>
      <c r="AT521" s="35" t="str">
        <f t="shared" si="208"/>
        <v/>
      </c>
      <c r="AU521" s="35" t="str">
        <f t="shared" si="209"/>
        <v/>
      </c>
      <c r="AV521" s="35" t="str">
        <f t="shared" si="210"/>
        <v/>
      </c>
      <c r="AW521" s="35" t="str">
        <f t="shared" si="211"/>
        <v/>
      </c>
      <c r="AX521" s="35" t="str">
        <f t="shared" si="212"/>
        <v/>
      </c>
      <c r="AY521" s="35" t="str">
        <f>IF(SUMIF('7-市场业绩'!F:F,AC521,'7-市场业绩'!I:I)&gt;0,"学习卡","老结算")</f>
        <v>老结算</v>
      </c>
      <c r="AZ521" s="35" t="str">
        <f t="shared" si="213"/>
        <v/>
      </c>
      <c r="BA521" s="35" t="str">
        <f t="shared" si="214"/>
        <v>无</v>
      </c>
      <c r="BB521" s="35" t="str">
        <f t="shared" si="215"/>
        <v/>
      </c>
      <c r="BC521" s="35" t="str">
        <f t="shared" si="216"/>
        <v/>
      </c>
      <c r="BD521" s="35" t="str">
        <f t="shared" si="217"/>
        <v>无</v>
      </c>
      <c r="BE521" s="35" t="str">
        <f>IFERROR(LOOKUP(1,-FIND({"创始会员","国际领袖课程","国内领袖课程","1期秒杀","游学免费读","买三送二","2折秒杀"},AB521),{"创始会员","国际领袖课程","国内领袖课程","1期秒杀","游学免费读","买三送二","2折秒杀"}),"")</f>
        <v/>
      </c>
      <c r="BH521" s="27">
        <v>42552</v>
      </c>
    </row>
    <row r="522" spans="1:60" ht="15" customHeight="1">
      <c r="A522" s="31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08"/>
      <c r="M522" s="208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35" t="str">
        <f t="shared" si="194"/>
        <v/>
      </c>
      <c r="AD522" s="36">
        <f t="shared" si="195"/>
        <v>0</v>
      </c>
      <c r="AE522" s="35" t="str">
        <f t="shared" si="196"/>
        <v/>
      </c>
      <c r="AF522" s="24"/>
      <c r="AG522" s="40">
        <f t="shared" si="197"/>
        <v>0</v>
      </c>
      <c r="AH522" s="36">
        <f t="shared" si="198"/>
        <v>0</v>
      </c>
      <c r="AI522" s="36">
        <f t="shared" si="199"/>
        <v>0</v>
      </c>
      <c r="AJ522" s="35" t="str">
        <f t="shared" si="200"/>
        <v/>
      </c>
      <c r="AK522" s="35" t="str">
        <f t="shared" si="201"/>
        <v/>
      </c>
      <c r="AL522" s="35" t="str">
        <f t="shared" si="202"/>
        <v/>
      </c>
      <c r="AM522" s="35" t="str">
        <f t="shared" si="203"/>
        <v/>
      </c>
      <c r="AN522" s="35" t="str">
        <f t="shared" si="204"/>
        <v/>
      </c>
      <c r="AO522" s="35" t="str">
        <f t="shared" si="205"/>
        <v/>
      </c>
      <c r="AP522" s="35" t="str">
        <f>IF(AJ522="","",VLOOKUP(AN522,[1]Sheet11!E:F,2,0))</f>
        <v/>
      </c>
      <c r="AQ522" s="35" t="str">
        <f>IF(AO522="拼单会员","5年",IF(AJ522="","",VLOOKUP(AM522&amp;AP522,[1]Sheet11!$J$3:$K$17,2)))</f>
        <v/>
      </c>
      <c r="AR522" s="35" t="str">
        <f t="shared" si="206"/>
        <v/>
      </c>
      <c r="AS522" s="35" t="str">
        <f t="shared" si="207"/>
        <v/>
      </c>
      <c r="AT522" s="35" t="str">
        <f t="shared" si="208"/>
        <v/>
      </c>
      <c r="AU522" s="35" t="str">
        <f t="shared" si="209"/>
        <v/>
      </c>
      <c r="AV522" s="35" t="str">
        <f t="shared" si="210"/>
        <v/>
      </c>
      <c r="AW522" s="35" t="str">
        <f t="shared" si="211"/>
        <v/>
      </c>
      <c r="AX522" s="35" t="str">
        <f t="shared" si="212"/>
        <v/>
      </c>
      <c r="AY522" s="35" t="str">
        <f>IF(SUMIF('7-市场业绩'!F:F,AC522,'7-市场业绩'!I:I)&gt;0,"学习卡","老结算")</f>
        <v>老结算</v>
      </c>
      <c r="AZ522" s="35" t="str">
        <f t="shared" si="213"/>
        <v/>
      </c>
      <c r="BA522" s="35" t="str">
        <f t="shared" si="214"/>
        <v>无</v>
      </c>
      <c r="BB522" s="35" t="str">
        <f t="shared" si="215"/>
        <v/>
      </c>
      <c r="BC522" s="35" t="str">
        <f t="shared" si="216"/>
        <v/>
      </c>
      <c r="BD522" s="35" t="str">
        <f t="shared" si="217"/>
        <v>无</v>
      </c>
      <c r="BE522" s="35" t="str">
        <f>IFERROR(LOOKUP(1,-FIND({"创始会员","国际领袖课程","国内领袖课程","1期秒杀","游学免费读","买三送二","2折秒杀"},AB522),{"创始会员","国际领袖课程","国内领袖课程","1期秒杀","游学免费读","买三送二","2折秒杀"}),"")</f>
        <v/>
      </c>
      <c r="BH522" s="27">
        <v>42552</v>
      </c>
    </row>
    <row r="523" spans="1:60" ht="15" customHeight="1">
      <c r="A523" s="31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08"/>
      <c r="M523" s="208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35" t="str">
        <f t="shared" si="194"/>
        <v/>
      </c>
      <c r="AD523" s="36">
        <f t="shared" si="195"/>
        <v>0</v>
      </c>
      <c r="AE523" s="35" t="str">
        <f t="shared" si="196"/>
        <v/>
      </c>
      <c r="AF523" s="24"/>
      <c r="AG523" s="40">
        <f t="shared" si="197"/>
        <v>0</v>
      </c>
      <c r="AH523" s="36">
        <f t="shared" si="198"/>
        <v>0</v>
      </c>
      <c r="AI523" s="36">
        <f t="shared" si="199"/>
        <v>0</v>
      </c>
      <c r="AJ523" s="35" t="str">
        <f t="shared" si="200"/>
        <v/>
      </c>
      <c r="AK523" s="35" t="str">
        <f t="shared" si="201"/>
        <v/>
      </c>
      <c r="AL523" s="35" t="str">
        <f t="shared" si="202"/>
        <v/>
      </c>
      <c r="AM523" s="35" t="str">
        <f t="shared" si="203"/>
        <v/>
      </c>
      <c r="AN523" s="35" t="str">
        <f t="shared" si="204"/>
        <v/>
      </c>
      <c r="AO523" s="35" t="str">
        <f t="shared" si="205"/>
        <v/>
      </c>
      <c r="AP523" s="35" t="str">
        <f>IF(AJ523="","",VLOOKUP(AN523,[1]Sheet11!E:F,2,0))</f>
        <v/>
      </c>
      <c r="AQ523" s="35" t="str">
        <f>IF(AO523="拼单会员","5年",IF(AJ523="","",VLOOKUP(AM523&amp;AP523,[1]Sheet11!$J$3:$K$17,2)))</f>
        <v/>
      </c>
      <c r="AR523" s="35" t="str">
        <f t="shared" si="206"/>
        <v/>
      </c>
      <c r="AS523" s="35" t="str">
        <f t="shared" si="207"/>
        <v/>
      </c>
      <c r="AT523" s="35" t="str">
        <f t="shared" si="208"/>
        <v/>
      </c>
      <c r="AU523" s="35" t="str">
        <f t="shared" si="209"/>
        <v/>
      </c>
      <c r="AV523" s="35" t="str">
        <f t="shared" si="210"/>
        <v/>
      </c>
      <c r="AW523" s="35" t="str">
        <f t="shared" si="211"/>
        <v/>
      </c>
      <c r="AX523" s="35" t="str">
        <f t="shared" si="212"/>
        <v/>
      </c>
      <c r="AY523" s="35" t="str">
        <f>IF(SUMIF('7-市场业绩'!F:F,AC523,'7-市场业绩'!I:I)&gt;0,"学习卡","老结算")</f>
        <v>老结算</v>
      </c>
      <c r="AZ523" s="35" t="str">
        <f t="shared" si="213"/>
        <v/>
      </c>
      <c r="BA523" s="35" t="str">
        <f t="shared" si="214"/>
        <v>无</v>
      </c>
      <c r="BB523" s="35" t="str">
        <f t="shared" si="215"/>
        <v/>
      </c>
      <c r="BC523" s="35" t="str">
        <f t="shared" si="216"/>
        <v/>
      </c>
      <c r="BD523" s="35" t="str">
        <f t="shared" si="217"/>
        <v>无</v>
      </c>
      <c r="BE523" s="35" t="str">
        <f>IFERROR(LOOKUP(1,-FIND({"创始会员","国际领袖课程","国内领袖课程","1期秒杀","游学免费读","买三送二","2折秒杀"},AB523),{"创始会员","国际领袖课程","国内领袖课程","1期秒杀","游学免费读","买三送二","2折秒杀"}),"")</f>
        <v/>
      </c>
      <c r="BH523" s="27">
        <v>42552</v>
      </c>
    </row>
    <row r="524" spans="1:60" ht="15" customHeight="1">
      <c r="A524" s="31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08"/>
      <c r="M524" s="208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35" t="str">
        <f t="shared" si="194"/>
        <v/>
      </c>
      <c r="AD524" s="36">
        <f t="shared" si="195"/>
        <v>0</v>
      </c>
      <c r="AE524" s="35" t="str">
        <f t="shared" si="196"/>
        <v/>
      </c>
      <c r="AF524" s="24"/>
      <c r="AG524" s="40">
        <f t="shared" si="197"/>
        <v>0</v>
      </c>
      <c r="AH524" s="36">
        <f t="shared" si="198"/>
        <v>0</v>
      </c>
      <c r="AI524" s="36">
        <f t="shared" si="199"/>
        <v>0</v>
      </c>
      <c r="AJ524" s="35" t="str">
        <f t="shared" si="200"/>
        <v/>
      </c>
      <c r="AK524" s="35" t="str">
        <f t="shared" si="201"/>
        <v/>
      </c>
      <c r="AL524" s="35" t="str">
        <f t="shared" si="202"/>
        <v/>
      </c>
      <c r="AM524" s="35" t="str">
        <f t="shared" si="203"/>
        <v/>
      </c>
      <c r="AN524" s="35" t="str">
        <f t="shared" si="204"/>
        <v/>
      </c>
      <c r="AO524" s="35" t="str">
        <f t="shared" si="205"/>
        <v/>
      </c>
      <c r="AP524" s="35" t="str">
        <f>IF(AJ524="","",VLOOKUP(AN524,[1]Sheet11!E:F,2,0))</f>
        <v/>
      </c>
      <c r="AQ524" s="35" t="str">
        <f>IF(AO524="拼单会员","5年",IF(AJ524="","",VLOOKUP(AM524&amp;AP524,[1]Sheet11!$J$3:$K$17,2)))</f>
        <v/>
      </c>
      <c r="AR524" s="35" t="str">
        <f t="shared" si="206"/>
        <v/>
      </c>
      <c r="AS524" s="35" t="str">
        <f t="shared" si="207"/>
        <v/>
      </c>
      <c r="AT524" s="35" t="str">
        <f t="shared" si="208"/>
        <v/>
      </c>
      <c r="AU524" s="35" t="str">
        <f t="shared" si="209"/>
        <v/>
      </c>
      <c r="AV524" s="35" t="str">
        <f t="shared" si="210"/>
        <v/>
      </c>
      <c r="AW524" s="35" t="str">
        <f t="shared" si="211"/>
        <v/>
      </c>
      <c r="AX524" s="35" t="str">
        <f t="shared" si="212"/>
        <v/>
      </c>
      <c r="AY524" s="35" t="str">
        <f>IF(SUMIF('7-市场业绩'!F:F,AC524,'7-市场业绩'!I:I)&gt;0,"学习卡","老结算")</f>
        <v>老结算</v>
      </c>
      <c r="AZ524" s="35" t="str">
        <f t="shared" si="213"/>
        <v/>
      </c>
      <c r="BA524" s="35" t="str">
        <f t="shared" si="214"/>
        <v>无</v>
      </c>
      <c r="BB524" s="35" t="str">
        <f t="shared" si="215"/>
        <v/>
      </c>
      <c r="BC524" s="35" t="str">
        <f t="shared" si="216"/>
        <v/>
      </c>
      <c r="BD524" s="35" t="str">
        <f t="shared" si="217"/>
        <v>无</v>
      </c>
      <c r="BE524" s="35" t="str">
        <f>IFERROR(LOOKUP(1,-FIND({"创始会员","国际领袖课程","国内领袖课程","1期秒杀","游学免费读","买三送二","2折秒杀"},AB524),{"创始会员","国际领袖课程","国内领袖课程","1期秒杀","游学免费读","买三送二","2折秒杀"}),"")</f>
        <v/>
      </c>
      <c r="BH524" s="27">
        <v>42552</v>
      </c>
    </row>
    <row r="525" spans="1:60" ht="15" customHeight="1">
      <c r="A525" s="31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08"/>
      <c r="M525" s="208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35" t="str">
        <f t="shared" si="194"/>
        <v/>
      </c>
      <c r="AD525" s="36">
        <f t="shared" si="195"/>
        <v>0</v>
      </c>
      <c r="AE525" s="35" t="str">
        <f t="shared" si="196"/>
        <v/>
      </c>
      <c r="AF525" s="24"/>
      <c r="AG525" s="40">
        <f t="shared" si="197"/>
        <v>0</v>
      </c>
      <c r="AH525" s="36">
        <f t="shared" si="198"/>
        <v>0</v>
      </c>
      <c r="AI525" s="36">
        <f t="shared" si="199"/>
        <v>0</v>
      </c>
      <c r="AJ525" s="35" t="str">
        <f t="shared" si="200"/>
        <v/>
      </c>
      <c r="AK525" s="35" t="str">
        <f t="shared" si="201"/>
        <v/>
      </c>
      <c r="AL525" s="35" t="str">
        <f t="shared" si="202"/>
        <v/>
      </c>
      <c r="AM525" s="35" t="str">
        <f t="shared" si="203"/>
        <v/>
      </c>
      <c r="AN525" s="35" t="str">
        <f t="shared" si="204"/>
        <v/>
      </c>
      <c r="AO525" s="35" t="str">
        <f t="shared" si="205"/>
        <v/>
      </c>
      <c r="AP525" s="35" t="str">
        <f>IF(AJ525="","",VLOOKUP(AN525,[1]Sheet11!E:F,2,0))</f>
        <v/>
      </c>
      <c r="AQ525" s="35" t="str">
        <f>IF(AO525="拼单会员","5年",IF(AJ525="","",VLOOKUP(AM525&amp;AP525,[1]Sheet11!$J$3:$K$17,2)))</f>
        <v/>
      </c>
      <c r="AR525" s="35" t="str">
        <f t="shared" si="206"/>
        <v/>
      </c>
      <c r="AS525" s="35" t="str">
        <f t="shared" si="207"/>
        <v/>
      </c>
      <c r="AT525" s="35" t="str">
        <f t="shared" si="208"/>
        <v/>
      </c>
      <c r="AU525" s="35" t="str">
        <f t="shared" si="209"/>
        <v/>
      </c>
      <c r="AV525" s="35" t="str">
        <f t="shared" si="210"/>
        <v/>
      </c>
      <c r="AW525" s="35" t="str">
        <f t="shared" si="211"/>
        <v/>
      </c>
      <c r="AX525" s="35" t="str">
        <f t="shared" si="212"/>
        <v/>
      </c>
      <c r="AY525" s="35" t="str">
        <f>IF(SUMIF('7-市场业绩'!F:F,AC525,'7-市场业绩'!I:I)&gt;0,"学习卡","老结算")</f>
        <v>老结算</v>
      </c>
      <c r="AZ525" s="35" t="str">
        <f t="shared" si="213"/>
        <v/>
      </c>
      <c r="BA525" s="35" t="str">
        <f t="shared" si="214"/>
        <v>无</v>
      </c>
      <c r="BB525" s="35" t="str">
        <f t="shared" si="215"/>
        <v/>
      </c>
      <c r="BC525" s="35" t="str">
        <f t="shared" si="216"/>
        <v/>
      </c>
      <c r="BD525" s="35" t="str">
        <f t="shared" si="217"/>
        <v>无</v>
      </c>
      <c r="BE525" s="35" t="str">
        <f>IFERROR(LOOKUP(1,-FIND({"创始会员","国际领袖课程","国内领袖课程","1期秒杀","游学免费读","买三送二","2折秒杀"},AB525),{"创始会员","国际领袖课程","国内领袖课程","1期秒杀","游学免费读","买三送二","2折秒杀"}),"")</f>
        <v/>
      </c>
      <c r="BH525" s="27">
        <v>42552</v>
      </c>
    </row>
    <row r="526" spans="1:60" ht="15" customHeight="1">
      <c r="A526" s="31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08"/>
      <c r="M526" s="208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35" t="str">
        <f t="shared" si="194"/>
        <v/>
      </c>
      <c r="AD526" s="36">
        <f t="shared" si="195"/>
        <v>0</v>
      </c>
      <c r="AE526" s="35" t="str">
        <f t="shared" si="196"/>
        <v/>
      </c>
      <c r="AF526" s="24"/>
      <c r="AG526" s="40">
        <f t="shared" si="197"/>
        <v>0</v>
      </c>
      <c r="AH526" s="36">
        <f t="shared" si="198"/>
        <v>0</v>
      </c>
      <c r="AI526" s="36">
        <f t="shared" si="199"/>
        <v>0</v>
      </c>
      <c r="AJ526" s="35" t="str">
        <f t="shared" si="200"/>
        <v/>
      </c>
      <c r="AK526" s="35" t="str">
        <f t="shared" si="201"/>
        <v/>
      </c>
      <c r="AL526" s="35" t="str">
        <f t="shared" si="202"/>
        <v/>
      </c>
      <c r="AM526" s="35" t="str">
        <f t="shared" si="203"/>
        <v/>
      </c>
      <c r="AN526" s="35" t="str">
        <f t="shared" si="204"/>
        <v/>
      </c>
      <c r="AO526" s="35" t="str">
        <f t="shared" si="205"/>
        <v/>
      </c>
      <c r="AP526" s="35" t="str">
        <f>IF(AJ526="","",VLOOKUP(AN526,[1]Sheet11!E:F,2,0))</f>
        <v/>
      </c>
      <c r="AQ526" s="35" t="str">
        <f>IF(AO526="拼单会员","5年",IF(AJ526="","",VLOOKUP(AM526&amp;AP526,[1]Sheet11!$J$3:$K$17,2)))</f>
        <v/>
      </c>
      <c r="AR526" s="35" t="str">
        <f t="shared" si="206"/>
        <v/>
      </c>
      <c r="AS526" s="35" t="str">
        <f t="shared" si="207"/>
        <v/>
      </c>
      <c r="AT526" s="35" t="str">
        <f t="shared" si="208"/>
        <v/>
      </c>
      <c r="AU526" s="35" t="str">
        <f t="shared" si="209"/>
        <v/>
      </c>
      <c r="AV526" s="35" t="str">
        <f t="shared" si="210"/>
        <v/>
      </c>
      <c r="AW526" s="35" t="str">
        <f t="shared" si="211"/>
        <v/>
      </c>
      <c r="AX526" s="35" t="str">
        <f t="shared" si="212"/>
        <v/>
      </c>
      <c r="AY526" s="35" t="str">
        <f>IF(SUMIF('7-市场业绩'!F:F,AC526,'7-市场业绩'!I:I)&gt;0,"学习卡","老结算")</f>
        <v>老结算</v>
      </c>
      <c r="AZ526" s="35" t="str">
        <f t="shared" si="213"/>
        <v/>
      </c>
      <c r="BA526" s="35" t="str">
        <f t="shared" si="214"/>
        <v>无</v>
      </c>
      <c r="BB526" s="35" t="str">
        <f t="shared" si="215"/>
        <v/>
      </c>
      <c r="BC526" s="35" t="str">
        <f t="shared" si="216"/>
        <v/>
      </c>
      <c r="BD526" s="35" t="str">
        <f t="shared" si="217"/>
        <v>无</v>
      </c>
      <c r="BE526" s="35" t="str">
        <f>IFERROR(LOOKUP(1,-FIND({"创始会员","国际领袖课程","国内领袖课程","1期秒杀","游学免费读","买三送二","2折秒杀"},AB526),{"创始会员","国际领袖课程","国内领袖课程","1期秒杀","游学免费读","买三送二","2折秒杀"}),"")</f>
        <v/>
      </c>
      <c r="BH526" s="27">
        <v>42552</v>
      </c>
    </row>
    <row r="527" spans="1:60" ht="15" customHeight="1">
      <c r="A527" s="31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08"/>
      <c r="M527" s="208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35" t="str">
        <f t="shared" si="194"/>
        <v/>
      </c>
      <c r="AD527" s="36">
        <f t="shared" si="195"/>
        <v>0</v>
      </c>
      <c r="AE527" s="35" t="str">
        <f t="shared" si="196"/>
        <v/>
      </c>
      <c r="AF527" s="24"/>
      <c r="AG527" s="40">
        <f t="shared" si="197"/>
        <v>0</v>
      </c>
      <c r="AH527" s="36">
        <f t="shared" si="198"/>
        <v>0</v>
      </c>
      <c r="AI527" s="36">
        <f t="shared" si="199"/>
        <v>0</v>
      </c>
      <c r="AJ527" s="35" t="str">
        <f t="shared" si="200"/>
        <v/>
      </c>
      <c r="AK527" s="35" t="str">
        <f t="shared" si="201"/>
        <v/>
      </c>
      <c r="AL527" s="35" t="str">
        <f t="shared" si="202"/>
        <v/>
      </c>
      <c r="AM527" s="35" t="str">
        <f t="shared" si="203"/>
        <v/>
      </c>
      <c r="AN527" s="35" t="str">
        <f t="shared" si="204"/>
        <v/>
      </c>
      <c r="AO527" s="35" t="str">
        <f t="shared" si="205"/>
        <v/>
      </c>
      <c r="AP527" s="35" t="str">
        <f>IF(AJ527="","",VLOOKUP(AN527,[1]Sheet11!E:F,2,0))</f>
        <v/>
      </c>
      <c r="AQ527" s="35" t="str">
        <f>IF(AO527="拼单会员","5年",IF(AJ527="","",VLOOKUP(AM527&amp;AP527,[1]Sheet11!$J$3:$K$17,2)))</f>
        <v/>
      </c>
      <c r="AR527" s="35" t="str">
        <f t="shared" si="206"/>
        <v/>
      </c>
      <c r="AS527" s="35" t="str">
        <f t="shared" si="207"/>
        <v/>
      </c>
      <c r="AT527" s="35" t="str">
        <f t="shared" si="208"/>
        <v/>
      </c>
      <c r="AU527" s="35" t="str">
        <f t="shared" si="209"/>
        <v/>
      </c>
      <c r="AV527" s="35" t="str">
        <f t="shared" si="210"/>
        <v/>
      </c>
      <c r="AW527" s="35" t="str">
        <f t="shared" si="211"/>
        <v/>
      </c>
      <c r="AX527" s="35" t="str">
        <f t="shared" si="212"/>
        <v/>
      </c>
      <c r="AY527" s="35" t="str">
        <f>IF(SUMIF('7-市场业绩'!F:F,AC527,'7-市场业绩'!I:I)&gt;0,"学习卡","老结算")</f>
        <v>老结算</v>
      </c>
      <c r="AZ527" s="35" t="str">
        <f t="shared" si="213"/>
        <v/>
      </c>
      <c r="BA527" s="35" t="str">
        <f t="shared" si="214"/>
        <v>无</v>
      </c>
      <c r="BB527" s="35" t="str">
        <f t="shared" si="215"/>
        <v/>
      </c>
      <c r="BC527" s="35" t="str">
        <f t="shared" si="216"/>
        <v/>
      </c>
      <c r="BD527" s="35" t="str">
        <f t="shared" si="217"/>
        <v>无</v>
      </c>
      <c r="BE527" s="35" t="str">
        <f>IFERROR(LOOKUP(1,-FIND({"创始会员","国际领袖课程","国内领袖课程","1期秒杀","游学免费读","买三送二","2折秒杀"},AB527),{"创始会员","国际领袖课程","国内领袖课程","1期秒杀","游学免费读","买三送二","2折秒杀"}),"")</f>
        <v/>
      </c>
      <c r="BH527" s="27">
        <v>42552</v>
      </c>
    </row>
    <row r="528" spans="1:60" ht="15" customHeight="1">
      <c r="A528" s="31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08"/>
      <c r="M528" s="208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35" t="str">
        <f t="shared" si="194"/>
        <v/>
      </c>
      <c r="AD528" s="36">
        <f t="shared" si="195"/>
        <v>0</v>
      </c>
      <c r="AE528" s="35" t="str">
        <f t="shared" si="196"/>
        <v/>
      </c>
      <c r="AF528" s="24"/>
      <c r="AG528" s="40">
        <f t="shared" si="197"/>
        <v>0</v>
      </c>
      <c r="AH528" s="36">
        <f t="shared" si="198"/>
        <v>0</v>
      </c>
      <c r="AI528" s="36">
        <f t="shared" si="199"/>
        <v>0</v>
      </c>
      <c r="AJ528" s="35" t="str">
        <f t="shared" si="200"/>
        <v/>
      </c>
      <c r="AK528" s="35" t="str">
        <f t="shared" si="201"/>
        <v/>
      </c>
      <c r="AL528" s="35" t="str">
        <f t="shared" si="202"/>
        <v/>
      </c>
      <c r="AM528" s="35" t="str">
        <f t="shared" si="203"/>
        <v/>
      </c>
      <c r="AN528" s="35" t="str">
        <f t="shared" si="204"/>
        <v/>
      </c>
      <c r="AO528" s="35" t="str">
        <f t="shared" si="205"/>
        <v/>
      </c>
      <c r="AP528" s="35" t="str">
        <f>IF(AJ528="","",VLOOKUP(AN528,[1]Sheet11!E:F,2,0))</f>
        <v/>
      </c>
      <c r="AQ528" s="35" t="str">
        <f>IF(AO528="拼单会员","5年",IF(AJ528="","",VLOOKUP(AM528&amp;AP528,[1]Sheet11!$J$3:$K$17,2)))</f>
        <v/>
      </c>
      <c r="AR528" s="35" t="str">
        <f t="shared" si="206"/>
        <v/>
      </c>
      <c r="AS528" s="35" t="str">
        <f t="shared" si="207"/>
        <v/>
      </c>
      <c r="AT528" s="35" t="str">
        <f t="shared" si="208"/>
        <v/>
      </c>
      <c r="AU528" s="35" t="str">
        <f t="shared" si="209"/>
        <v/>
      </c>
      <c r="AV528" s="35" t="str">
        <f t="shared" si="210"/>
        <v/>
      </c>
      <c r="AW528" s="35" t="str">
        <f t="shared" si="211"/>
        <v/>
      </c>
      <c r="AX528" s="35" t="str">
        <f t="shared" si="212"/>
        <v/>
      </c>
      <c r="AY528" s="35" t="str">
        <f>IF(SUMIF('7-市场业绩'!F:F,AC528,'7-市场业绩'!I:I)&gt;0,"学习卡","老结算")</f>
        <v>老结算</v>
      </c>
      <c r="AZ528" s="35" t="str">
        <f t="shared" si="213"/>
        <v/>
      </c>
      <c r="BA528" s="35" t="str">
        <f t="shared" si="214"/>
        <v>无</v>
      </c>
      <c r="BB528" s="35" t="str">
        <f t="shared" si="215"/>
        <v/>
      </c>
      <c r="BC528" s="35" t="str">
        <f t="shared" si="216"/>
        <v/>
      </c>
      <c r="BD528" s="35" t="str">
        <f t="shared" si="217"/>
        <v>无</v>
      </c>
      <c r="BE528" s="35" t="str">
        <f>IFERROR(LOOKUP(1,-FIND({"创始会员","国际领袖课程","国内领袖课程","1期秒杀","游学免费读","买三送二","2折秒杀"},AB528),{"创始会员","国际领袖课程","国内领袖课程","1期秒杀","游学免费读","买三送二","2折秒杀"}),"")</f>
        <v/>
      </c>
      <c r="BH528" s="27">
        <v>42552</v>
      </c>
    </row>
    <row r="529" spans="1:60" ht="15" customHeight="1">
      <c r="A529" s="31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08"/>
      <c r="M529" s="208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35" t="str">
        <f t="shared" si="194"/>
        <v/>
      </c>
      <c r="AD529" s="36">
        <f t="shared" si="195"/>
        <v>0</v>
      </c>
      <c r="AE529" s="35" t="str">
        <f t="shared" si="196"/>
        <v/>
      </c>
      <c r="AF529" s="24"/>
      <c r="AG529" s="40">
        <f t="shared" si="197"/>
        <v>0</v>
      </c>
      <c r="AH529" s="36">
        <f t="shared" si="198"/>
        <v>0</v>
      </c>
      <c r="AI529" s="36">
        <f t="shared" si="199"/>
        <v>0</v>
      </c>
      <c r="AJ529" s="35" t="str">
        <f t="shared" si="200"/>
        <v/>
      </c>
      <c r="AK529" s="35" t="str">
        <f t="shared" si="201"/>
        <v/>
      </c>
      <c r="AL529" s="35" t="str">
        <f t="shared" si="202"/>
        <v/>
      </c>
      <c r="AM529" s="35" t="str">
        <f t="shared" si="203"/>
        <v/>
      </c>
      <c r="AN529" s="35" t="str">
        <f t="shared" si="204"/>
        <v/>
      </c>
      <c r="AO529" s="35" t="str">
        <f t="shared" si="205"/>
        <v/>
      </c>
      <c r="AP529" s="35" t="str">
        <f>IF(AJ529="","",VLOOKUP(AN529,[1]Sheet11!E:F,2,0))</f>
        <v/>
      </c>
      <c r="AQ529" s="35" t="str">
        <f>IF(AO529="拼单会员","5年",IF(AJ529="","",VLOOKUP(AM529&amp;AP529,[1]Sheet11!$J$3:$K$17,2)))</f>
        <v/>
      </c>
      <c r="AR529" s="35" t="str">
        <f t="shared" si="206"/>
        <v/>
      </c>
      <c r="AS529" s="35" t="str">
        <f t="shared" si="207"/>
        <v/>
      </c>
      <c r="AT529" s="35" t="str">
        <f t="shared" si="208"/>
        <v/>
      </c>
      <c r="AU529" s="35" t="str">
        <f t="shared" si="209"/>
        <v/>
      </c>
      <c r="AV529" s="35" t="str">
        <f t="shared" si="210"/>
        <v/>
      </c>
      <c r="AW529" s="35" t="str">
        <f t="shared" si="211"/>
        <v/>
      </c>
      <c r="AX529" s="35" t="str">
        <f t="shared" si="212"/>
        <v/>
      </c>
      <c r="AY529" s="35" t="str">
        <f>IF(SUMIF('7-市场业绩'!F:F,AC529,'7-市场业绩'!I:I)&gt;0,"学习卡","老结算")</f>
        <v>老结算</v>
      </c>
      <c r="AZ529" s="35" t="str">
        <f t="shared" si="213"/>
        <v/>
      </c>
      <c r="BA529" s="35" t="str">
        <f t="shared" si="214"/>
        <v>无</v>
      </c>
      <c r="BB529" s="35" t="str">
        <f t="shared" si="215"/>
        <v/>
      </c>
      <c r="BC529" s="35" t="str">
        <f t="shared" si="216"/>
        <v/>
      </c>
      <c r="BD529" s="35" t="str">
        <f t="shared" si="217"/>
        <v>无</v>
      </c>
      <c r="BE529" s="35" t="str">
        <f>IFERROR(LOOKUP(1,-FIND({"创始会员","国际领袖课程","国内领袖课程","1期秒杀","游学免费读","买三送二","2折秒杀"},AB529),{"创始会员","国际领袖课程","国内领袖课程","1期秒杀","游学免费读","买三送二","2折秒杀"}),"")</f>
        <v/>
      </c>
      <c r="BH529" s="27">
        <v>42552</v>
      </c>
    </row>
    <row r="530" spans="1:60" ht="15" customHeight="1">
      <c r="A530" s="31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08"/>
      <c r="M530" s="208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35" t="str">
        <f t="shared" si="194"/>
        <v/>
      </c>
      <c r="AD530" s="36">
        <f t="shared" si="195"/>
        <v>0</v>
      </c>
      <c r="AE530" s="35" t="str">
        <f t="shared" si="196"/>
        <v/>
      </c>
      <c r="AF530" s="24"/>
      <c r="AG530" s="40">
        <f t="shared" si="197"/>
        <v>0</v>
      </c>
      <c r="AH530" s="36">
        <f t="shared" si="198"/>
        <v>0</v>
      </c>
      <c r="AI530" s="36">
        <f t="shared" si="199"/>
        <v>0</v>
      </c>
      <c r="AJ530" s="35" t="str">
        <f t="shared" si="200"/>
        <v/>
      </c>
      <c r="AK530" s="35" t="str">
        <f t="shared" si="201"/>
        <v/>
      </c>
      <c r="AL530" s="35" t="str">
        <f t="shared" si="202"/>
        <v/>
      </c>
      <c r="AM530" s="35" t="str">
        <f t="shared" si="203"/>
        <v/>
      </c>
      <c r="AN530" s="35" t="str">
        <f t="shared" si="204"/>
        <v/>
      </c>
      <c r="AO530" s="35" t="str">
        <f t="shared" si="205"/>
        <v/>
      </c>
      <c r="AP530" s="35" t="str">
        <f>IF(AJ530="","",VLOOKUP(AN530,[1]Sheet11!E:F,2,0))</f>
        <v/>
      </c>
      <c r="AQ530" s="35" t="str">
        <f>IF(AO530="拼单会员","5年",IF(AJ530="","",VLOOKUP(AM530&amp;AP530,[1]Sheet11!$J$3:$K$17,2)))</f>
        <v/>
      </c>
      <c r="AR530" s="35" t="str">
        <f t="shared" si="206"/>
        <v/>
      </c>
      <c r="AS530" s="35" t="str">
        <f t="shared" si="207"/>
        <v/>
      </c>
      <c r="AT530" s="35" t="str">
        <f t="shared" si="208"/>
        <v/>
      </c>
      <c r="AU530" s="35" t="str">
        <f t="shared" si="209"/>
        <v/>
      </c>
      <c r="AV530" s="35" t="str">
        <f t="shared" si="210"/>
        <v/>
      </c>
      <c r="AW530" s="35" t="str">
        <f t="shared" si="211"/>
        <v/>
      </c>
      <c r="AX530" s="35" t="str">
        <f t="shared" si="212"/>
        <v/>
      </c>
      <c r="AY530" s="35" t="str">
        <f>IF(SUMIF('7-市场业绩'!F:F,AC530,'7-市场业绩'!I:I)&gt;0,"学习卡","老结算")</f>
        <v>老结算</v>
      </c>
      <c r="AZ530" s="35" t="str">
        <f t="shared" si="213"/>
        <v/>
      </c>
      <c r="BA530" s="35" t="str">
        <f t="shared" si="214"/>
        <v>无</v>
      </c>
      <c r="BB530" s="35" t="str">
        <f t="shared" si="215"/>
        <v/>
      </c>
      <c r="BC530" s="35" t="str">
        <f t="shared" si="216"/>
        <v/>
      </c>
      <c r="BD530" s="35" t="str">
        <f t="shared" si="217"/>
        <v>无</v>
      </c>
      <c r="BE530" s="35" t="str">
        <f>IFERROR(LOOKUP(1,-FIND({"创始会员","国际领袖课程","国内领袖课程","1期秒杀","游学免费读","买三送二","2折秒杀"},AB530),{"创始会员","国际领袖课程","国内领袖课程","1期秒杀","游学免费读","买三送二","2折秒杀"}),"")</f>
        <v/>
      </c>
      <c r="BH530" s="27">
        <v>42552</v>
      </c>
    </row>
    <row r="531" spans="1:60" ht="15" customHeight="1">
      <c r="A531" s="31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08"/>
      <c r="M531" s="208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35" t="str">
        <f t="shared" si="194"/>
        <v/>
      </c>
      <c r="AD531" s="36">
        <f t="shared" si="195"/>
        <v>0</v>
      </c>
      <c r="AE531" s="35" t="str">
        <f t="shared" si="196"/>
        <v/>
      </c>
      <c r="AF531" s="24"/>
      <c r="AG531" s="40">
        <f t="shared" si="197"/>
        <v>0</v>
      </c>
      <c r="AH531" s="36">
        <f t="shared" si="198"/>
        <v>0</v>
      </c>
      <c r="AI531" s="36">
        <f t="shared" si="199"/>
        <v>0</v>
      </c>
      <c r="AJ531" s="35" t="str">
        <f t="shared" si="200"/>
        <v/>
      </c>
      <c r="AK531" s="35" t="str">
        <f t="shared" si="201"/>
        <v/>
      </c>
      <c r="AL531" s="35" t="str">
        <f t="shared" si="202"/>
        <v/>
      </c>
      <c r="AM531" s="35" t="str">
        <f t="shared" si="203"/>
        <v/>
      </c>
      <c r="AN531" s="35" t="str">
        <f t="shared" si="204"/>
        <v/>
      </c>
      <c r="AO531" s="35" t="str">
        <f t="shared" si="205"/>
        <v/>
      </c>
      <c r="AP531" s="35" t="str">
        <f>IF(AJ531="","",VLOOKUP(AN531,[1]Sheet11!E:F,2,0))</f>
        <v/>
      </c>
      <c r="AQ531" s="35" t="str">
        <f>IF(AO531="拼单会员","5年",IF(AJ531="","",VLOOKUP(AM531&amp;AP531,[1]Sheet11!$J$3:$K$17,2)))</f>
        <v/>
      </c>
      <c r="AR531" s="35" t="str">
        <f t="shared" si="206"/>
        <v/>
      </c>
      <c r="AS531" s="35" t="str">
        <f t="shared" si="207"/>
        <v/>
      </c>
      <c r="AT531" s="35" t="str">
        <f t="shared" si="208"/>
        <v/>
      </c>
      <c r="AU531" s="35" t="str">
        <f t="shared" si="209"/>
        <v/>
      </c>
      <c r="AV531" s="35" t="str">
        <f t="shared" si="210"/>
        <v/>
      </c>
      <c r="AW531" s="35" t="str">
        <f t="shared" si="211"/>
        <v/>
      </c>
      <c r="AX531" s="35" t="str">
        <f t="shared" si="212"/>
        <v/>
      </c>
      <c r="AY531" s="35" t="str">
        <f>IF(SUMIF('7-市场业绩'!F:F,AC531,'7-市场业绩'!I:I)&gt;0,"学习卡","老结算")</f>
        <v>老结算</v>
      </c>
      <c r="AZ531" s="35" t="str">
        <f t="shared" si="213"/>
        <v/>
      </c>
      <c r="BA531" s="35" t="str">
        <f t="shared" si="214"/>
        <v>无</v>
      </c>
      <c r="BB531" s="35" t="str">
        <f t="shared" si="215"/>
        <v/>
      </c>
      <c r="BC531" s="35" t="str">
        <f t="shared" si="216"/>
        <v/>
      </c>
      <c r="BD531" s="35" t="str">
        <f t="shared" si="217"/>
        <v>无</v>
      </c>
      <c r="BE531" s="35" t="str">
        <f>IFERROR(LOOKUP(1,-FIND({"创始会员","国际领袖课程","国内领袖课程","1期秒杀","游学免费读","买三送二","2折秒杀"},AB531),{"创始会员","国际领袖课程","国内领袖课程","1期秒杀","游学免费读","买三送二","2折秒杀"}),"")</f>
        <v/>
      </c>
      <c r="BH531" s="27">
        <v>42552</v>
      </c>
    </row>
    <row r="532" spans="1:60" ht="15" customHeight="1">
      <c r="A532" s="31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08"/>
      <c r="M532" s="208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35" t="str">
        <f t="shared" si="194"/>
        <v/>
      </c>
      <c r="AD532" s="36">
        <f t="shared" si="195"/>
        <v>0</v>
      </c>
      <c r="AE532" s="35" t="str">
        <f t="shared" si="196"/>
        <v/>
      </c>
      <c r="AF532" s="24"/>
      <c r="AG532" s="40">
        <f t="shared" si="197"/>
        <v>0</v>
      </c>
      <c r="AH532" s="36">
        <f t="shared" si="198"/>
        <v>0</v>
      </c>
      <c r="AI532" s="36">
        <f t="shared" si="199"/>
        <v>0</v>
      </c>
      <c r="AJ532" s="35" t="str">
        <f t="shared" si="200"/>
        <v/>
      </c>
      <c r="AK532" s="35" t="str">
        <f t="shared" si="201"/>
        <v/>
      </c>
      <c r="AL532" s="35" t="str">
        <f t="shared" si="202"/>
        <v/>
      </c>
      <c r="AM532" s="35" t="str">
        <f t="shared" si="203"/>
        <v/>
      </c>
      <c r="AN532" s="35" t="str">
        <f t="shared" si="204"/>
        <v/>
      </c>
      <c r="AO532" s="35" t="str">
        <f t="shared" si="205"/>
        <v/>
      </c>
      <c r="AP532" s="35" t="str">
        <f>IF(AJ532="","",VLOOKUP(AN532,[1]Sheet11!E:F,2,0))</f>
        <v/>
      </c>
      <c r="AQ532" s="35" t="str">
        <f>IF(AO532="拼单会员","5年",IF(AJ532="","",VLOOKUP(AM532&amp;AP532,[1]Sheet11!$J$3:$K$17,2)))</f>
        <v/>
      </c>
      <c r="AR532" s="35" t="str">
        <f t="shared" si="206"/>
        <v/>
      </c>
      <c r="AS532" s="35" t="str">
        <f t="shared" si="207"/>
        <v/>
      </c>
      <c r="AT532" s="35" t="str">
        <f t="shared" si="208"/>
        <v/>
      </c>
      <c r="AU532" s="35" t="str">
        <f t="shared" si="209"/>
        <v/>
      </c>
      <c r="AV532" s="35" t="str">
        <f t="shared" si="210"/>
        <v/>
      </c>
      <c r="AW532" s="35" t="str">
        <f t="shared" si="211"/>
        <v/>
      </c>
      <c r="AX532" s="35" t="str">
        <f t="shared" si="212"/>
        <v/>
      </c>
      <c r="AY532" s="35" t="str">
        <f>IF(SUMIF('7-市场业绩'!F:F,AC532,'7-市场业绩'!I:I)&gt;0,"学习卡","老结算")</f>
        <v>老结算</v>
      </c>
      <c r="AZ532" s="35" t="str">
        <f t="shared" si="213"/>
        <v/>
      </c>
      <c r="BA532" s="35" t="str">
        <f t="shared" si="214"/>
        <v>无</v>
      </c>
      <c r="BB532" s="35" t="str">
        <f t="shared" si="215"/>
        <v/>
      </c>
      <c r="BC532" s="35" t="str">
        <f t="shared" si="216"/>
        <v/>
      </c>
      <c r="BD532" s="35" t="str">
        <f t="shared" si="217"/>
        <v>无</v>
      </c>
      <c r="BE532" s="35" t="str">
        <f>IFERROR(LOOKUP(1,-FIND({"创始会员","国际领袖课程","国内领袖课程","1期秒杀","游学免费读","买三送二","2折秒杀"},AB532),{"创始会员","国际领袖课程","国内领袖课程","1期秒杀","游学免费读","买三送二","2折秒杀"}),"")</f>
        <v/>
      </c>
      <c r="BH532" s="27">
        <v>42552</v>
      </c>
    </row>
    <row r="533" spans="1:60" ht="15" customHeight="1">
      <c r="A533" s="31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08"/>
      <c r="M533" s="208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35" t="str">
        <f t="shared" si="194"/>
        <v/>
      </c>
      <c r="AD533" s="36">
        <f t="shared" si="195"/>
        <v>0</v>
      </c>
      <c r="AE533" s="35" t="str">
        <f t="shared" si="196"/>
        <v/>
      </c>
      <c r="AF533" s="24"/>
      <c r="AG533" s="40">
        <f t="shared" si="197"/>
        <v>0</v>
      </c>
      <c r="AH533" s="36">
        <f t="shared" si="198"/>
        <v>0</v>
      </c>
      <c r="AI533" s="36">
        <f t="shared" si="199"/>
        <v>0</v>
      </c>
      <c r="AJ533" s="35" t="str">
        <f t="shared" si="200"/>
        <v/>
      </c>
      <c r="AK533" s="35" t="str">
        <f t="shared" si="201"/>
        <v/>
      </c>
      <c r="AL533" s="35" t="str">
        <f t="shared" si="202"/>
        <v/>
      </c>
      <c r="AM533" s="35" t="str">
        <f t="shared" si="203"/>
        <v/>
      </c>
      <c r="AN533" s="35" t="str">
        <f t="shared" si="204"/>
        <v/>
      </c>
      <c r="AO533" s="35" t="str">
        <f t="shared" si="205"/>
        <v/>
      </c>
      <c r="AP533" s="35" t="str">
        <f>IF(AJ533="","",VLOOKUP(AN533,[1]Sheet11!E:F,2,0))</f>
        <v/>
      </c>
      <c r="AQ533" s="35" t="str">
        <f>IF(AO533="拼单会员","5年",IF(AJ533="","",VLOOKUP(AM533&amp;AP533,[1]Sheet11!$J$3:$K$17,2)))</f>
        <v/>
      </c>
      <c r="AR533" s="35" t="str">
        <f t="shared" si="206"/>
        <v/>
      </c>
      <c r="AS533" s="35" t="str">
        <f t="shared" si="207"/>
        <v/>
      </c>
      <c r="AT533" s="35" t="str">
        <f t="shared" si="208"/>
        <v/>
      </c>
      <c r="AU533" s="35" t="str">
        <f t="shared" si="209"/>
        <v/>
      </c>
      <c r="AV533" s="35" t="str">
        <f t="shared" si="210"/>
        <v/>
      </c>
      <c r="AW533" s="35" t="str">
        <f t="shared" si="211"/>
        <v/>
      </c>
      <c r="AX533" s="35" t="str">
        <f t="shared" si="212"/>
        <v/>
      </c>
      <c r="AY533" s="35" t="str">
        <f>IF(SUMIF('7-市场业绩'!F:F,AC533,'7-市场业绩'!I:I)&gt;0,"学习卡","老结算")</f>
        <v>老结算</v>
      </c>
      <c r="AZ533" s="35" t="str">
        <f t="shared" si="213"/>
        <v/>
      </c>
      <c r="BA533" s="35" t="str">
        <f t="shared" si="214"/>
        <v>无</v>
      </c>
      <c r="BB533" s="35" t="str">
        <f t="shared" si="215"/>
        <v/>
      </c>
      <c r="BC533" s="35" t="str">
        <f t="shared" si="216"/>
        <v/>
      </c>
      <c r="BD533" s="35" t="str">
        <f t="shared" si="217"/>
        <v>无</v>
      </c>
      <c r="BE533" s="35" t="str">
        <f>IFERROR(LOOKUP(1,-FIND({"创始会员","国际领袖课程","国内领袖课程","1期秒杀","游学免费读","买三送二","2折秒杀"},AB533),{"创始会员","国际领袖课程","国内领袖课程","1期秒杀","游学免费读","买三送二","2折秒杀"}),"")</f>
        <v/>
      </c>
      <c r="BH533" s="27">
        <v>42552</v>
      </c>
    </row>
    <row r="534" spans="1:60" ht="15" customHeight="1">
      <c r="A534" s="31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08"/>
      <c r="M534" s="208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35" t="str">
        <f t="shared" si="194"/>
        <v/>
      </c>
      <c r="AD534" s="36">
        <f t="shared" si="195"/>
        <v>0</v>
      </c>
      <c r="AE534" s="35" t="str">
        <f t="shared" si="196"/>
        <v/>
      </c>
      <c r="AF534" s="24"/>
      <c r="AG534" s="40">
        <f t="shared" si="197"/>
        <v>0</v>
      </c>
      <c r="AH534" s="36">
        <f t="shared" si="198"/>
        <v>0</v>
      </c>
      <c r="AI534" s="36">
        <f t="shared" si="199"/>
        <v>0</v>
      </c>
      <c r="AJ534" s="35" t="str">
        <f t="shared" si="200"/>
        <v/>
      </c>
      <c r="AK534" s="35" t="str">
        <f t="shared" si="201"/>
        <v/>
      </c>
      <c r="AL534" s="35" t="str">
        <f t="shared" si="202"/>
        <v/>
      </c>
      <c r="AM534" s="35" t="str">
        <f t="shared" si="203"/>
        <v/>
      </c>
      <c r="AN534" s="35" t="str">
        <f t="shared" si="204"/>
        <v/>
      </c>
      <c r="AO534" s="35" t="str">
        <f t="shared" si="205"/>
        <v/>
      </c>
      <c r="AP534" s="35" t="str">
        <f>IF(AJ534="","",VLOOKUP(AN534,[1]Sheet11!E:F,2,0))</f>
        <v/>
      </c>
      <c r="AQ534" s="35" t="str">
        <f>IF(AO534="拼单会员","5年",IF(AJ534="","",VLOOKUP(AM534&amp;AP534,[1]Sheet11!$J$3:$K$17,2)))</f>
        <v/>
      </c>
      <c r="AR534" s="35" t="str">
        <f t="shared" si="206"/>
        <v/>
      </c>
      <c r="AS534" s="35" t="str">
        <f t="shared" si="207"/>
        <v/>
      </c>
      <c r="AT534" s="35" t="str">
        <f t="shared" si="208"/>
        <v/>
      </c>
      <c r="AU534" s="35" t="str">
        <f t="shared" si="209"/>
        <v/>
      </c>
      <c r="AV534" s="35" t="str">
        <f t="shared" si="210"/>
        <v/>
      </c>
      <c r="AW534" s="35" t="str">
        <f t="shared" si="211"/>
        <v/>
      </c>
      <c r="AX534" s="35" t="str">
        <f t="shared" si="212"/>
        <v/>
      </c>
      <c r="AY534" s="35" t="str">
        <f>IF(SUMIF('7-市场业绩'!F:F,AC534,'7-市场业绩'!I:I)&gt;0,"学习卡","老结算")</f>
        <v>老结算</v>
      </c>
      <c r="AZ534" s="35" t="str">
        <f t="shared" si="213"/>
        <v/>
      </c>
      <c r="BA534" s="35" t="str">
        <f t="shared" si="214"/>
        <v>无</v>
      </c>
      <c r="BB534" s="35" t="str">
        <f t="shared" si="215"/>
        <v/>
      </c>
      <c r="BC534" s="35" t="str">
        <f t="shared" si="216"/>
        <v/>
      </c>
      <c r="BD534" s="35" t="str">
        <f t="shared" si="217"/>
        <v>无</v>
      </c>
      <c r="BE534" s="35" t="str">
        <f>IFERROR(LOOKUP(1,-FIND({"创始会员","国际领袖课程","国内领袖课程","1期秒杀","游学免费读","买三送二","2折秒杀"},AB534),{"创始会员","国际领袖课程","国内领袖课程","1期秒杀","游学免费读","买三送二","2折秒杀"}),"")</f>
        <v/>
      </c>
      <c r="BH534" s="27">
        <v>42552</v>
      </c>
    </row>
    <row r="535" spans="1:60" ht="15" customHeight="1">
      <c r="A535" s="31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08"/>
      <c r="M535" s="208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35" t="str">
        <f t="shared" si="194"/>
        <v/>
      </c>
      <c r="AD535" s="36">
        <f t="shared" si="195"/>
        <v>0</v>
      </c>
      <c r="AE535" s="35" t="str">
        <f t="shared" si="196"/>
        <v/>
      </c>
      <c r="AF535" s="24"/>
      <c r="AG535" s="40">
        <f t="shared" si="197"/>
        <v>0</v>
      </c>
      <c r="AH535" s="36">
        <f t="shared" si="198"/>
        <v>0</v>
      </c>
      <c r="AI535" s="36">
        <f t="shared" si="199"/>
        <v>0</v>
      </c>
      <c r="AJ535" s="35" t="str">
        <f t="shared" si="200"/>
        <v/>
      </c>
      <c r="AK535" s="35" t="str">
        <f t="shared" si="201"/>
        <v/>
      </c>
      <c r="AL535" s="35" t="str">
        <f t="shared" si="202"/>
        <v/>
      </c>
      <c r="AM535" s="35" t="str">
        <f t="shared" si="203"/>
        <v/>
      </c>
      <c r="AN535" s="35" t="str">
        <f t="shared" si="204"/>
        <v/>
      </c>
      <c r="AO535" s="35" t="str">
        <f t="shared" si="205"/>
        <v/>
      </c>
      <c r="AP535" s="35" t="str">
        <f>IF(AJ535="","",VLOOKUP(AN535,[1]Sheet11!E:F,2,0))</f>
        <v/>
      </c>
      <c r="AQ535" s="35" t="str">
        <f>IF(AO535="拼单会员","5年",IF(AJ535="","",VLOOKUP(AM535&amp;AP535,[1]Sheet11!$J$3:$K$17,2)))</f>
        <v/>
      </c>
      <c r="AR535" s="35" t="str">
        <f t="shared" si="206"/>
        <v/>
      </c>
      <c r="AS535" s="35" t="str">
        <f t="shared" si="207"/>
        <v/>
      </c>
      <c r="AT535" s="35" t="str">
        <f t="shared" si="208"/>
        <v/>
      </c>
      <c r="AU535" s="35" t="str">
        <f t="shared" si="209"/>
        <v/>
      </c>
      <c r="AV535" s="35" t="str">
        <f t="shared" si="210"/>
        <v/>
      </c>
      <c r="AW535" s="35" t="str">
        <f t="shared" si="211"/>
        <v/>
      </c>
      <c r="AX535" s="35" t="str">
        <f t="shared" si="212"/>
        <v/>
      </c>
      <c r="AY535" s="35" t="str">
        <f>IF(SUMIF('7-市场业绩'!F:F,AC535,'7-市场业绩'!I:I)&gt;0,"学习卡","老结算")</f>
        <v>老结算</v>
      </c>
      <c r="AZ535" s="35" t="str">
        <f t="shared" si="213"/>
        <v/>
      </c>
      <c r="BA535" s="35" t="str">
        <f t="shared" si="214"/>
        <v>无</v>
      </c>
      <c r="BB535" s="35" t="str">
        <f t="shared" si="215"/>
        <v/>
      </c>
      <c r="BC535" s="35" t="str">
        <f t="shared" si="216"/>
        <v/>
      </c>
      <c r="BD535" s="35" t="str">
        <f t="shared" si="217"/>
        <v>无</v>
      </c>
      <c r="BE535" s="35" t="str">
        <f>IFERROR(LOOKUP(1,-FIND({"创始会员","国际领袖课程","国内领袖课程","1期秒杀","游学免费读","买三送二","2折秒杀"},AB535),{"创始会员","国际领袖课程","国内领袖课程","1期秒杀","游学免费读","买三送二","2折秒杀"}),"")</f>
        <v/>
      </c>
      <c r="BH535" s="27">
        <v>42552</v>
      </c>
    </row>
    <row r="536" spans="1:60" ht="15" customHeight="1">
      <c r="A536" s="31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08"/>
      <c r="M536" s="208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35" t="str">
        <f t="shared" si="194"/>
        <v/>
      </c>
      <c r="AD536" s="36">
        <f t="shared" si="195"/>
        <v>0</v>
      </c>
      <c r="AE536" s="35" t="str">
        <f t="shared" si="196"/>
        <v/>
      </c>
      <c r="AF536" s="24"/>
      <c r="AG536" s="40">
        <f t="shared" si="197"/>
        <v>0</v>
      </c>
      <c r="AH536" s="36">
        <f t="shared" si="198"/>
        <v>0</v>
      </c>
      <c r="AI536" s="36">
        <f t="shared" si="199"/>
        <v>0</v>
      </c>
      <c r="AJ536" s="35" t="str">
        <f t="shared" si="200"/>
        <v/>
      </c>
      <c r="AK536" s="35" t="str">
        <f t="shared" si="201"/>
        <v/>
      </c>
      <c r="AL536" s="35" t="str">
        <f t="shared" si="202"/>
        <v/>
      </c>
      <c r="AM536" s="35" t="str">
        <f t="shared" si="203"/>
        <v/>
      </c>
      <c r="AN536" s="35" t="str">
        <f t="shared" si="204"/>
        <v/>
      </c>
      <c r="AO536" s="35" t="str">
        <f t="shared" si="205"/>
        <v/>
      </c>
      <c r="AP536" s="35" t="str">
        <f>IF(AJ536="","",VLOOKUP(AN536,[1]Sheet11!E:F,2,0))</f>
        <v/>
      </c>
      <c r="AQ536" s="35" t="str">
        <f>IF(AO536="拼单会员","5年",IF(AJ536="","",VLOOKUP(AM536&amp;AP536,[1]Sheet11!$J$3:$K$17,2)))</f>
        <v/>
      </c>
      <c r="AR536" s="35" t="str">
        <f t="shared" si="206"/>
        <v/>
      </c>
      <c r="AS536" s="35" t="str">
        <f t="shared" si="207"/>
        <v/>
      </c>
      <c r="AT536" s="35" t="str">
        <f t="shared" si="208"/>
        <v/>
      </c>
      <c r="AU536" s="35" t="str">
        <f t="shared" si="209"/>
        <v/>
      </c>
      <c r="AV536" s="35" t="str">
        <f t="shared" si="210"/>
        <v/>
      </c>
      <c r="AW536" s="35" t="str">
        <f t="shared" si="211"/>
        <v/>
      </c>
      <c r="AX536" s="35" t="str">
        <f t="shared" si="212"/>
        <v/>
      </c>
      <c r="AY536" s="35" t="str">
        <f>IF(SUMIF('7-市场业绩'!F:F,AC536,'7-市场业绩'!I:I)&gt;0,"学习卡","老结算")</f>
        <v>老结算</v>
      </c>
      <c r="AZ536" s="35" t="str">
        <f t="shared" si="213"/>
        <v/>
      </c>
      <c r="BA536" s="35" t="str">
        <f t="shared" si="214"/>
        <v>无</v>
      </c>
      <c r="BB536" s="35" t="str">
        <f t="shared" si="215"/>
        <v/>
      </c>
      <c r="BC536" s="35" t="str">
        <f t="shared" si="216"/>
        <v/>
      </c>
      <c r="BD536" s="35" t="str">
        <f t="shared" si="217"/>
        <v>无</v>
      </c>
      <c r="BE536" s="35" t="str">
        <f>IFERROR(LOOKUP(1,-FIND({"创始会员","国际领袖课程","国内领袖课程","1期秒杀","游学免费读","买三送二","2折秒杀"},AB536),{"创始会员","国际领袖课程","国内领袖课程","1期秒杀","游学免费读","买三送二","2折秒杀"}),"")</f>
        <v/>
      </c>
      <c r="BH536" s="27">
        <v>42552</v>
      </c>
    </row>
    <row r="537" spans="1:60" ht="15" customHeight="1">
      <c r="A537" s="31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08"/>
      <c r="M537" s="208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35" t="str">
        <f t="shared" si="194"/>
        <v/>
      </c>
      <c r="AD537" s="36">
        <f t="shared" si="195"/>
        <v>0</v>
      </c>
      <c r="AE537" s="35" t="str">
        <f t="shared" si="196"/>
        <v/>
      </c>
      <c r="AF537" s="24"/>
      <c r="AG537" s="40">
        <f t="shared" si="197"/>
        <v>0</v>
      </c>
      <c r="AH537" s="36">
        <f t="shared" si="198"/>
        <v>0</v>
      </c>
      <c r="AI537" s="36">
        <f t="shared" si="199"/>
        <v>0</v>
      </c>
      <c r="AJ537" s="35" t="str">
        <f t="shared" si="200"/>
        <v/>
      </c>
      <c r="AK537" s="35" t="str">
        <f t="shared" si="201"/>
        <v/>
      </c>
      <c r="AL537" s="35" t="str">
        <f t="shared" si="202"/>
        <v/>
      </c>
      <c r="AM537" s="35" t="str">
        <f t="shared" si="203"/>
        <v/>
      </c>
      <c r="AN537" s="35" t="str">
        <f t="shared" si="204"/>
        <v/>
      </c>
      <c r="AO537" s="35" t="str">
        <f t="shared" si="205"/>
        <v/>
      </c>
      <c r="AP537" s="35" t="str">
        <f>IF(AJ537="","",VLOOKUP(AN537,[1]Sheet11!E:F,2,0))</f>
        <v/>
      </c>
      <c r="AQ537" s="35" t="str">
        <f>IF(AO537="拼单会员","5年",IF(AJ537="","",VLOOKUP(AM537&amp;AP537,[1]Sheet11!$J$3:$K$17,2)))</f>
        <v/>
      </c>
      <c r="AR537" s="35" t="str">
        <f t="shared" si="206"/>
        <v/>
      </c>
      <c r="AS537" s="35" t="str">
        <f t="shared" si="207"/>
        <v/>
      </c>
      <c r="AT537" s="35" t="str">
        <f t="shared" si="208"/>
        <v/>
      </c>
      <c r="AU537" s="35" t="str">
        <f t="shared" si="209"/>
        <v/>
      </c>
      <c r="AV537" s="35" t="str">
        <f t="shared" si="210"/>
        <v/>
      </c>
      <c r="AW537" s="35" t="str">
        <f t="shared" si="211"/>
        <v/>
      </c>
      <c r="AX537" s="35" t="str">
        <f t="shared" si="212"/>
        <v/>
      </c>
      <c r="AY537" s="35" t="str">
        <f>IF(SUMIF('7-市场业绩'!F:F,AC537,'7-市场业绩'!I:I)&gt;0,"学习卡","老结算")</f>
        <v>老结算</v>
      </c>
      <c r="AZ537" s="35" t="str">
        <f t="shared" si="213"/>
        <v/>
      </c>
      <c r="BA537" s="35" t="str">
        <f t="shared" si="214"/>
        <v>无</v>
      </c>
      <c r="BB537" s="35" t="str">
        <f t="shared" si="215"/>
        <v/>
      </c>
      <c r="BC537" s="35" t="str">
        <f t="shared" si="216"/>
        <v/>
      </c>
      <c r="BD537" s="35" t="str">
        <f t="shared" si="217"/>
        <v>无</v>
      </c>
      <c r="BE537" s="35" t="str">
        <f>IFERROR(LOOKUP(1,-FIND({"创始会员","国际领袖课程","国内领袖课程","1期秒杀","游学免费读","买三送二","2折秒杀"},AB537),{"创始会员","国际领袖课程","国内领袖课程","1期秒杀","游学免费读","买三送二","2折秒杀"}),"")</f>
        <v/>
      </c>
      <c r="BH537" s="27">
        <v>42552</v>
      </c>
    </row>
    <row r="538" spans="1:60" ht="15" customHeight="1">
      <c r="A538" s="31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08"/>
      <c r="M538" s="208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35" t="str">
        <f t="shared" si="194"/>
        <v/>
      </c>
      <c r="AD538" s="36">
        <f t="shared" si="195"/>
        <v>0</v>
      </c>
      <c r="AE538" s="35" t="str">
        <f t="shared" si="196"/>
        <v/>
      </c>
      <c r="AF538" s="24"/>
      <c r="AG538" s="40">
        <f t="shared" si="197"/>
        <v>0</v>
      </c>
      <c r="AH538" s="36">
        <f t="shared" si="198"/>
        <v>0</v>
      </c>
      <c r="AI538" s="36">
        <f t="shared" si="199"/>
        <v>0</v>
      </c>
      <c r="AJ538" s="35" t="str">
        <f t="shared" si="200"/>
        <v/>
      </c>
      <c r="AK538" s="35" t="str">
        <f t="shared" si="201"/>
        <v/>
      </c>
      <c r="AL538" s="35" t="str">
        <f t="shared" si="202"/>
        <v/>
      </c>
      <c r="AM538" s="35" t="str">
        <f t="shared" si="203"/>
        <v/>
      </c>
      <c r="AN538" s="35" t="str">
        <f t="shared" si="204"/>
        <v/>
      </c>
      <c r="AO538" s="35" t="str">
        <f t="shared" si="205"/>
        <v/>
      </c>
      <c r="AP538" s="35" t="str">
        <f>IF(AJ538="","",VLOOKUP(AN538,[1]Sheet11!E:F,2,0))</f>
        <v/>
      </c>
      <c r="AQ538" s="35" t="str">
        <f>IF(AO538="拼单会员","5年",IF(AJ538="","",VLOOKUP(AM538&amp;AP538,[1]Sheet11!$J$3:$K$17,2)))</f>
        <v/>
      </c>
      <c r="AR538" s="35" t="str">
        <f t="shared" si="206"/>
        <v/>
      </c>
      <c r="AS538" s="35" t="str">
        <f t="shared" si="207"/>
        <v/>
      </c>
      <c r="AT538" s="35" t="str">
        <f t="shared" si="208"/>
        <v/>
      </c>
      <c r="AU538" s="35" t="str">
        <f t="shared" si="209"/>
        <v/>
      </c>
      <c r="AV538" s="35" t="str">
        <f t="shared" si="210"/>
        <v/>
      </c>
      <c r="AW538" s="35" t="str">
        <f t="shared" si="211"/>
        <v/>
      </c>
      <c r="AX538" s="35" t="str">
        <f t="shared" si="212"/>
        <v/>
      </c>
      <c r="AY538" s="35" t="str">
        <f>IF(SUMIF('7-市场业绩'!F:F,AC538,'7-市场业绩'!I:I)&gt;0,"学习卡","老结算")</f>
        <v>老结算</v>
      </c>
      <c r="AZ538" s="35" t="str">
        <f t="shared" si="213"/>
        <v/>
      </c>
      <c r="BA538" s="35" t="str">
        <f t="shared" si="214"/>
        <v>无</v>
      </c>
      <c r="BB538" s="35" t="str">
        <f t="shared" si="215"/>
        <v/>
      </c>
      <c r="BC538" s="35" t="str">
        <f t="shared" si="216"/>
        <v/>
      </c>
      <c r="BD538" s="35" t="str">
        <f t="shared" si="217"/>
        <v>无</v>
      </c>
      <c r="BE538" s="35" t="str">
        <f>IFERROR(LOOKUP(1,-FIND({"创始会员","国际领袖课程","国内领袖课程","1期秒杀","游学免费读","买三送二","2折秒杀"},AB538),{"创始会员","国际领袖课程","国内领袖课程","1期秒杀","游学免费读","买三送二","2折秒杀"}),"")</f>
        <v/>
      </c>
      <c r="BH538" s="27">
        <v>42552</v>
      </c>
    </row>
    <row r="539" spans="1:60" ht="15" customHeight="1">
      <c r="A539" s="31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08"/>
      <c r="M539" s="208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35" t="str">
        <f t="shared" si="194"/>
        <v/>
      </c>
      <c r="AD539" s="36">
        <f t="shared" si="195"/>
        <v>0</v>
      </c>
      <c r="AE539" s="35" t="str">
        <f t="shared" si="196"/>
        <v/>
      </c>
      <c r="AF539" s="24"/>
      <c r="AG539" s="40">
        <f t="shared" si="197"/>
        <v>0</v>
      </c>
      <c r="AH539" s="36">
        <f t="shared" si="198"/>
        <v>0</v>
      </c>
      <c r="AI539" s="36">
        <f t="shared" si="199"/>
        <v>0</v>
      </c>
      <c r="AJ539" s="35" t="str">
        <f t="shared" si="200"/>
        <v/>
      </c>
      <c r="AK539" s="35" t="str">
        <f t="shared" si="201"/>
        <v/>
      </c>
      <c r="AL539" s="35" t="str">
        <f t="shared" si="202"/>
        <v/>
      </c>
      <c r="AM539" s="35" t="str">
        <f t="shared" si="203"/>
        <v/>
      </c>
      <c r="AN539" s="35" t="str">
        <f t="shared" si="204"/>
        <v/>
      </c>
      <c r="AO539" s="35" t="str">
        <f t="shared" si="205"/>
        <v/>
      </c>
      <c r="AP539" s="35" t="str">
        <f>IF(AJ539="","",VLOOKUP(AN539,[1]Sheet11!E:F,2,0))</f>
        <v/>
      </c>
      <c r="AQ539" s="35" t="str">
        <f>IF(AO539="拼单会员","5年",IF(AJ539="","",VLOOKUP(AM539&amp;AP539,[1]Sheet11!$J$3:$K$17,2)))</f>
        <v/>
      </c>
      <c r="AR539" s="35" t="str">
        <f t="shared" si="206"/>
        <v/>
      </c>
      <c r="AS539" s="35" t="str">
        <f t="shared" si="207"/>
        <v/>
      </c>
      <c r="AT539" s="35" t="str">
        <f t="shared" si="208"/>
        <v/>
      </c>
      <c r="AU539" s="35" t="str">
        <f t="shared" si="209"/>
        <v/>
      </c>
      <c r="AV539" s="35" t="str">
        <f t="shared" si="210"/>
        <v/>
      </c>
      <c r="AW539" s="35" t="str">
        <f t="shared" si="211"/>
        <v/>
      </c>
      <c r="AX539" s="35" t="str">
        <f t="shared" si="212"/>
        <v/>
      </c>
      <c r="AY539" s="35" t="str">
        <f>IF(SUMIF('7-市场业绩'!F:F,AC539,'7-市场业绩'!I:I)&gt;0,"学习卡","老结算")</f>
        <v>老结算</v>
      </c>
      <c r="AZ539" s="35" t="str">
        <f t="shared" si="213"/>
        <v/>
      </c>
      <c r="BA539" s="35" t="str">
        <f t="shared" si="214"/>
        <v>无</v>
      </c>
      <c r="BB539" s="35" t="str">
        <f t="shared" si="215"/>
        <v/>
      </c>
      <c r="BC539" s="35" t="str">
        <f t="shared" si="216"/>
        <v/>
      </c>
      <c r="BD539" s="35" t="str">
        <f t="shared" si="217"/>
        <v>无</v>
      </c>
      <c r="BE539" s="35" t="str">
        <f>IFERROR(LOOKUP(1,-FIND({"创始会员","国际领袖课程","国内领袖课程","1期秒杀","游学免费读","买三送二","2折秒杀"},AB539),{"创始会员","国际领袖课程","国内领袖课程","1期秒杀","游学免费读","买三送二","2折秒杀"}),"")</f>
        <v/>
      </c>
      <c r="BH539" s="27">
        <v>42552</v>
      </c>
    </row>
    <row r="540" spans="1:60" ht="15" customHeight="1">
      <c r="A540" s="31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08"/>
      <c r="M540" s="208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35" t="str">
        <f t="shared" si="194"/>
        <v/>
      </c>
      <c r="AD540" s="36">
        <f t="shared" si="195"/>
        <v>0</v>
      </c>
      <c r="AE540" s="35" t="str">
        <f t="shared" si="196"/>
        <v/>
      </c>
      <c r="AF540" s="24"/>
      <c r="AG540" s="40">
        <f t="shared" si="197"/>
        <v>0</v>
      </c>
      <c r="AH540" s="36">
        <f t="shared" si="198"/>
        <v>0</v>
      </c>
      <c r="AI540" s="36">
        <f t="shared" si="199"/>
        <v>0</v>
      </c>
      <c r="AJ540" s="35" t="str">
        <f t="shared" si="200"/>
        <v/>
      </c>
      <c r="AK540" s="35" t="str">
        <f t="shared" si="201"/>
        <v/>
      </c>
      <c r="AL540" s="35" t="str">
        <f t="shared" si="202"/>
        <v/>
      </c>
      <c r="AM540" s="35" t="str">
        <f t="shared" si="203"/>
        <v/>
      </c>
      <c r="AN540" s="35" t="str">
        <f t="shared" si="204"/>
        <v/>
      </c>
      <c r="AO540" s="35" t="str">
        <f t="shared" si="205"/>
        <v/>
      </c>
      <c r="AP540" s="35" t="str">
        <f>IF(AJ540="","",VLOOKUP(AN540,[1]Sheet11!E:F,2,0))</f>
        <v/>
      </c>
      <c r="AQ540" s="35" t="str">
        <f>IF(AO540="拼单会员","5年",IF(AJ540="","",VLOOKUP(AM540&amp;AP540,[1]Sheet11!$J$3:$K$17,2)))</f>
        <v/>
      </c>
      <c r="AR540" s="35" t="str">
        <f t="shared" si="206"/>
        <v/>
      </c>
      <c r="AS540" s="35" t="str">
        <f t="shared" si="207"/>
        <v/>
      </c>
      <c r="AT540" s="35" t="str">
        <f t="shared" si="208"/>
        <v/>
      </c>
      <c r="AU540" s="35" t="str">
        <f t="shared" si="209"/>
        <v/>
      </c>
      <c r="AV540" s="35" t="str">
        <f t="shared" si="210"/>
        <v/>
      </c>
      <c r="AW540" s="35" t="str">
        <f t="shared" si="211"/>
        <v/>
      </c>
      <c r="AX540" s="35" t="str">
        <f t="shared" si="212"/>
        <v/>
      </c>
      <c r="AY540" s="35" t="str">
        <f>IF(SUMIF('7-市场业绩'!F:F,AC540,'7-市场业绩'!I:I)&gt;0,"学习卡","老结算")</f>
        <v>老结算</v>
      </c>
      <c r="AZ540" s="35" t="str">
        <f t="shared" si="213"/>
        <v/>
      </c>
      <c r="BA540" s="35" t="str">
        <f t="shared" si="214"/>
        <v>无</v>
      </c>
      <c r="BB540" s="35" t="str">
        <f t="shared" si="215"/>
        <v/>
      </c>
      <c r="BC540" s="35" t="str">
        <f t="shared" si="216"/>
        <v/>
      </c>
      <c r="BD540" s="35" t="str">
        <f t="shared" si="217"/>
        <v>无</v>
      </c>
      <c r="BE540" s="35" t="str">
        <f>IFERROR(LOOKUP(1,-FIND({"创始会员","国际领袖课程","国内领袖课程","1期秒杀","游学免费读","买三送二","2折秒杀"},AB540),{"创始会员","国际领袖课程","国内领袖课程","1期秒杀","游学免费读","买三送二","2折秒杀"}),"")</f>
        <v/>
      </c>
      <c r="BH540" s="27">
        <v>42552</v>
      </c>
    </row>
    <row r="541" spans="1:60" ht="15" customHeight="1">
      <c r="A541" s="31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08"/>
      <c r="M541" s="208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35" t="str">
        <f t="shared" si="194"/>
        <v/>
      </c>
      <c r="AD541" s="36">
        <f t="shared" si="195"/>
        <v>0</v>
      </c>
      <c r="AE541" s="35" t="str">
        <f t="shared" si="196"/>
        <v/>
      </c>
      <c r="AF541" s="24"/>
      <c r="AG541" s="40">
        <f t="shared" si="197"/>
        <v>0</v>
      </c>
      <c r="AH541" s="36">
        <f t="shared" si="198"/>
        <v>0</v>
      </c>
      <c r="AI541" s="36">
        <f t="shared" si="199"/>
        <v>0</v>
      </c>
      <c r="AJ541" s="35" t="str">
        <f t="shared" si="200"/>
        <v/>
      </c>
      <c r="AK541" s="35" t="str">
        <f t="shared" si="201"/>
        <v/>
      </c>
      <c r="AL541" s="35" t="str">
        <f t="shared" si="202"/>
        <v/>
      </c>
      <c r="AM541" s="35" t="str">
        <f t="shared" si="203"/>
        <v/>
      </c>
      <c r="AN541" s="35" t="str">
        <f t="shared" si="204"/>
        <v/>
      </c>
      <c r="AO541" s="35" t="str">
        <f t="shared" si="205"/>
        <v/>
      </c>
      <c r="AP541" s="35" t="str">
        <f>IF(AJ541="","",VLOOKUP(AN541,[1]Sheet11!E:F,2,0))</f>
        <v/>
      </c>
      <c r="AQ541" s="35" t="str">
        <f>IF(AO541="拼单会员","5年",IF(AJ541="","",VLOOKUP(AM541&amp;AP541,[1]Sheet11!$J$3:$K$17,2)))</f>
        <v/>
      </c>
      <c r="AR541" s="35" t="str">
        <f t="shared" si="206"/>
        <v/>
      </c>
      <c r="AS541" s="35" t="str">
        <f t="shared" si="207"/>
        <v/>
      </c>
      <c r="AT541" s="35" t="str">
        <f t="shared" si="208"/>
        <v/>
      </c>
      <c r="AU541" s="35" t="str">
        <f t="shared" si="209"/>
        <v/>
      </c>
      <c r="AV541" s="35" t="str">
        <f t="shared" si="210"/>
        <v/>
      </c>
      <c r="AW541" s="35" t="str">
        <f t="shared" si="211"/>
        <v/>
      </c>
      <c r="AX541" s="35" t="str">
        <f t="shared" si="212"/>
        <v/>
      </c>
      <c r="AY541" s="35" t="str">
        <f>IF(SUMIF('7-市场业绩'!F:F,AC541,'7-市场业绩'!I:I)&gt;0,"学习卡","老结算")</f>
        <v>老结算</v>
      </c>
      <c r="AZ541" s="35" t="str">
        <f t="shared" si="213"/>
        <v/>
      </c>
      <c r="BA541" s="35" t="str">
        <f t="shared" si="214"/>
        <v>无</v>
      </c>
      <c r="BB541" s="35" t="str">
        <f t="shared" si="215"/>
        <v/>
      </c>
      <c r="BC541" s="35" t="str">
        <f t="shared" si="216"/>
        <v/>
      </c>
      <c r="BD541" s="35" t="str">
        <f t="shared" si="217"/>
        <v>无</v>
      </c>
      <c r="BE541" s="35" t="str">
        <f>IFERROR(LOOKUP(1,-FIND({"创始会员","国际领袖课程","国内领袖课程","1期秒杀","游学免费读","买三送二","2折秒杀"},AB541),{"创始会员","国际领袖课程","国内领袖课程","1期秒杀","游学免费读","买三送二","2折秒杀"}),"")</f>
        <v/>
      </c>
      <c r="BH541" s="27">
        <v>42552</v>
      </c>
    </row>
    <row r="542" spans="1:60" ht="15" customHeight="1">
      <c r="A542" s="31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08"/>
      <c r="M542" s="208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35" t="str">
        <f t="shared" si="194"/>
        <v/>
      </c>
      <c r="AD542" s="36">
        <f t="shared" si="195"/>
        <v>0</v>
      </c>
      <c r="AE542" s="35" t="str">
        <f t="shared" si="196"/>
        <v/>
      </c>
      <c r="AF542" s="24"/>
      <c r="AG542" s="40">
        <f t="shared" si="197"/>
        <v>0</v>
      </c>
      <c r="AH542" s="36">
        <f t="shared" si="198"/>
        <v>0</v>
      </c>
      <c r="AI542" s="36">
        <f t="shared" si="199"/>
        <v>0</v>
      </c>
      <c r="AJ542" s="35" t="str">
        <f t="shared" si="200"/>
        <v/>
      </c>
      <c r="AK542" s="35" t="str">
        <f t="shared" si="201"/>
        <v/>
      </c>
      <c r="AL542" s="35" t="str">
        <f t="shared" si="202"/>
        <v/>
      </c>
      <c r="AM542" s="35" t="str">
        <f t="shared" si="203"/>
        <v/>
      </c>
      <c r="AN542" s="35" t="str">
        <f t="shared" si="204"/>
        <v/>
      </c>
      <c r="AO542" s="35" t="str">
        <f t="shared" si="205"/>
        <v/>
      </c>
      <c r="AP542" s="35" t="str">
        <f>IF(AJ542="","",VLOOKUP(AN542,[1]Sheet11!E:F,2,0))</f>
        <v/>
      </c>
      <c r="AQ542" s="35" t="str">
        <f>IF(AO542="拼单会员","5年",IF(AJ542="","",VLOOKUP(AM542&amp;AP542,[1]Sheet11!$J$3:$K$17,2)))</f>
        <v/>
      </c>
      <c r="AR542" s="35" t="str">
        <f t="shared" si="206"/>
        <v/>
      </c>
      <c r="AS542" s="35" t="str">
        <f t="shared" si="207"/>
        <v/>
      </c>
      <c r="AT542" s="35" t="str">
        <f t="shared" si="208"/>
        <v/>
      </c>
      <c r="AU542" s="35" t="str">
        <f t="shared" si="209"/>
        <v/>
      </c>
      <c r="AV542" s="35" t="str">
        <f t="shared" si="210"/>
        <v/>
      </c>
      <c r="AW542" s="35" t="str">
        <f t="shared" si="211"/>
        <v/>
      </c>
      <c r="AX542" s="35" t="str">
        <f t="shared" si="212"/>
        <v/>
      </c>
      <c r="AY542" s="35" t="str">
        <f>IF(SUMIF('7-市场业绩'!F:F,AC542,'7-市场业绩'!I:I)&gt;0,"学习卡","老结算")</f>
        <v>老结算</v>
      </c>
      <c r="AZ542" s="35" t="str">
        <f t="shared" si="213"/>
        <v/>
      </c>
      <c r="BA542" s="35" t="str">
        <f t="shared" si="214"/>
        <v>无</v>
      </c>
      <c r="BB542" s="35" t="str">
        <f t="shared" si="215"/>
        <v/>
      </c>
      <c r="BC542" s="35" t="str">
        <f t="shared" si="216"/>
        <v/>
      </c>
      <c r="BD542" s="35" t="str">
        <f t="shared" si="217"/>
        <v>无</v>
      </c>
      <c r="BE542" s="35" t="str">
        <f>IFERROR(LOOKUP(1,-FIND({"创始会员","国际领袖课程","国内领袖课程","1期秒杀","游学免费读","买三送二","2折秒杀"},AB542),{"创始会员","国际领袖课程","国内领袖课程","1期秒杀","游学免费读","买三送二","2折秒杀"}),"")</f>
        <v/>
      </c>
      <c r="BH542" s="27">
        <v>42552</v>
      </c>
    </row>
    <row r="543" spans="1:60" ht="15" customHeight="1">
      <c r="A543" s="31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08"/>
      <c r="M543" s="208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35" t="str">
        <f t="shared" si="194"/>
        <v/>
      </c>
      <c r="AD543" s="36">
        <f t="shared" si="195"/>
        <v>0</v>
      </c>
      <c r="AE543" s="35" t="str">
        <f t="shared" si="196"/>
        <v/>
      </c>
      <c r="AF543" s="24"/>
      <c r="AG543" s="40">
        <f t="shared" si="197"/>
        <v>0</v>
      </c>
      <c r="AH543" s="36">
        <f t="shared" si="198"/>
        <v>0</v>
      </c>
      <c r="AI543" s="36">
        <f t="shared" si="199"/>
        <v>0</v>
      </c>
      <c r="AJ543" s="35" t="str">
        <f t="shared" si="200"/>
        <v/>
      </c>
      <c r="AK543" s="35" t="str">
        <f t="shared" si="201"/>
        <v/>
      </c>
      <c r="AL543" s="35" t="str">
        <f t="shared" si="202"/>
        <v/>
      </c>
      <c r="AM543" s="35" t="str">
        <f t="shared" si="203"/>
        <v/>
      </c>
      <c r="AN543" s="35" t="str">
        <f t="shared" si="204"/>
        <v/>
      </c>
      <c r="AO543" s="35" t="str">
        <f t="shared" si="205"/>
        <v/>
      </c>
      <c r="AP543" s="35" t="str">
        <f>IF(AJ543="","",VLOOKUP(AN543,[1]Sheet11!E:F,2,0))</f>
        <v/>
      </c>
      <c r="AQ543" s="35" t="str">
        <f>IF(AO543="拼单会员","5年",IF(AJ543="","",VLOOKUP(AM543&amp;AP543,[1]Sheet11!$J$3:$K$17,2)))</f>
        <v/>
      </c>
      <c r="AR543" s="35" t="str">
        <f t="shared" si="206"/>
        <v/>
      </c>
      <c r="AS543" s="35" t="str">
        <f t="shared" si="207"/>
        <v/>
      </c>
      <c r="AT543" s="35" t="str">
        <f t="shared" si="208"/>
        <v/>
      </c>
      <c r="AU543" s="35" t="str">
        <f t="shared" si="209"/>
        <v/>
      </c>
      <c r="AV543" s="35" t="str">
        <f t="shared" si="210"/>
        <v/>
      </c>
      <c r="AW543" s="35" t="str">
        <f t="shared" si="211"/>
        <v/>
      </c>
      <c r="AX543" s="35" t="str">
        <f t="shared" si="212"/>
        <v/>
      </c>
      <c r="AY543" s="35" t="str">
        <f>IF(SUMIF('7-市场业绩'!F:F,AC543,'7-市场业绩'!I:I)&gt;0,"学习卡","老结算")</f>
        <v>老结算</v>
      </c>
      <c r="AZ543" s="35" t="str">
        <f t="shared" si="213"/>
        <v/>
      </c>
      <c r="BA543" s="35" t="str">
        <f t="shared" si="214"/>
        <v>无</v>
      </c>
      <c r="BB543" s="35" t="str">
        <f t="shared" si="215"/>
        <v/>
      </c>
      <c r="BC543" s="35" t="str">
        <f t="shared" si="216"/>
        <v/>
      </c>
      <c r="BD543" s="35" t="str">
        <f t="shared" si="217"/>
        <v>无</v>
      </c>
      <c r="BE543" s="35" t="str">
        <f>IFERROR(LOOKUP(1,-FIND({"创始会员","国际领袖课程","国内领袖课程","1期秒杀","游学免费读","买三送二","2折秒杀"},AB543),{"创始会员","国际领袖课程","国内领袖课程","1期秒杀","游学免费读","买三送二","2折秒杀"}),"")</f>
        <v/>
      </c>
      <c r="BH543" s="27">
        <v>42552</v>
      </c>
    </row>
    <row r="544" spans="1:60" ht="15" customHeight="1">
      <c r="A544" s="31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08"/>
      <c r="M544" s="208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35" t="str">
        <f t="shared" si="194"/>
        <v/>
      </c>
      <c r="AD544" s="36">
        <f t="shared" si="195"/>
        <v>0</v>
      </c>
      <c r="AE544" s="35" t="str">
        <f t="shared" si="196"/>
        <v/>
      </c>
      <c r="AF544" s="24"/>
      <c r="AG544" s="40">
        <f t="shared" si="197"/>
        <v>0</v>
      </c>
      <c r="AH544" s="36">
        <f t="shared" si="198"/>
        <v>0</v>
      </c>
      <c r="AI544" s="36">
        <f t="shared" si="199"/>
        <v>0</v>
      </c>
      <c r="AJ544" s="35" t="str">
        <f t="shared" si="200"/>
        <v/>
      </c>
      <c r="AK544" s="35" t="str">
        <f t="shared" si="201"/>
        <v/>
      </c>
      <c r="AL544" s="35" t="str">
        <f t="shared" si="202"/>
        <v/>
      </c>
      <c r="AM544" s="35" t="str">
        <f t="shared" si="203"/>
        <v/>
      </c>
      <c r="AN544" s="35" t="str">
        <f t="shared" si="204"/>
        <v/>
      </c>
      <c r="AO544" s="35" t="str">
        <f t="shared" si="205"/>
        <v/>
      </c>
      <c r="AP544" s="35" t="str">
        <f>IF(AJ544="","",VLOOKUP(AN544,[1]Sheet11!E:F,2,0))</f>
        <v/>
      </c>
      <c r="AQ544" s="35" t="str">
        <f>IF(AO544="拼单会员","5年",IF(AJ544="","",VLOOKUP(AM544&amp;AP544,[1]Sheet11!$J$3:$K$17,2)))</f>
        <v/>
      </c>
      <c r="AR544" s="35" t="str">
        <f t="shared" si="206"/>
        <v/>
      </c>
      <c r="AS544" s="35" t="str">
        <f t="shared" si="207"/>
        <v/>
      </c>
      <c r="AT544" s="35" t="str">
        <f t="shared" si="208"/>
        <v/>
      </c>
      <c r="AU544" s="35" t="str">
        <f t="shared" si="209"/>
        <v/>
      </c>
      <c r="AV544" s="35" t="str">
        <f t="shared" si="210"/>
        <v/>
      </c>
      <c r="AW544" s="35" t="str">
        <f t="shared" si="211"/>
        <v/>
      </c>
      <c r="AX544" s="35" t="str">
        <f t="shared" si="212"/>
        <v/>
      </c>
      <c r="AY544" s="35" t="str">
        <f>IF(SUMIF('7-市场业绩'!F:F,AC544,'7-市场业绩'!I:I)&gt;0,"学习卡","老结算")</f>
        <v>老结算</v>
      </c>
      <c r="AZ544" s="35" t="str">
        <f t="shared" si="213"/>
        <v/>
      </c>
      <c r="BA544" s="35" t="str">
        <f t="shared" si="214"/>
        <v>无</v>
      </c>
      <c r="BB544" s="35" t="str">
        <f t="shared" si="215"/>
        <v/>
      </c>
      <c r="BC544" s="35" t="str">
        <f t="shared" si="216"/>
        <v/>
      </c>
      <c r="BD544" s="35" t="str">
        <f t="shared" si="217"/>
        <v>无</v>
      </c>
      <c r="BE544" s="35" t="str">
        <f>IFERROR(LOOKUP(1,-FIND({"创始会员","国际领袖课程","国内领袖课程","1期秒杀","游学免费读","买三送二","2折秒杀"},AB544),{"创始会员","国际领袖课程","国内领袖课程","1期秒杀","游学免费读","买三送二","2折秒杀"}),"")</f>
        <v/>
      </c>
      <c r="BH544" s="27">
        <v>42552</v>
      </c>
    </row>
    <row r="545" spans="1:60" ht="15" customHeight="1">
      <c r="A545" s="31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08"/>
      <c r="M545" s="208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35" t="str">
        <f t="shared" si="194"/>
        <v/>
      </c>
      <c r="AD545" s="36">
        <f t="shared" si="195"/>
        <v>0</v>
      </c>
      <c r="AE545" s="35" t="str">
        <f t="shared" si="196"/>
        <v/>
      </c>
      <c r="AF545" s="24"/>
      <c r="AG545" s="40">
        <f t="shared" si="197"/>
        <v>0</v>
      </c>
      <c r="AH545" s="36">
        <f t="shared" si="198"/>
        <v>0</v>
      </c>
      <c r="AI545" s="36">
        <f t="shared" si="199"/>
        <v>0</v>
      </c>
      <c r="AJ545" s="35" t="str">
        <f t="shared" si="200"/>
        <v/>
      </c>
      <c r="AK545" s="35" t="str">
        <f t="shared" si="201"/>
        <v/>
      </c>
      <c r="AL545" s="35" t="str">
        <f t="shared" si="202"/>
        <v/>
      </c>
      <c r="AM545" s="35" t="str">
        <f t="shared" si="203"/>
        <v/>
      </c>
      <c r="AN545" s="35" t="str">
        <f t="shared" si="204"/>
        <v/>
      </c>
      <c r="AO545" s="35" t="str">
        <f t="shared" si="205"/>
        <v/>
      </c>
      <c r="AP545" s="35" t="str">
        <f>IF(AJ545="","",VLOOKUP(AN545,[1]Sheet11!E:F,2,0))</f>
        <v/>
      </c>
      <c r="AQ545" s="35" t="str">
        <f>IF(AO545="拼单会员","5年",IF(AJ545="","",VLOOKUP(AM545&amp;AP545,[1]Sheet11!$J$3:$K$17,2)))</f>
        <v/>
      </c>
      <c r="AR545" s="35" t="str">
        <f t="shared" si="206"/>
        <v/>
      </c>
      <c r="AS545" s="35" t="str">
        <f t="shared" si="207"/>
        <v/>
      </c>
      <c r="AT545" s="35" t="str">
        <f t="shared" si="208"/>
        <v/>
      </c>
      <c r="AU545" s="35" t="str">
        <f t="shared" si="209"/>
        <v/>
      </c>
      <c r="AV545" s="35" t="str">
        <f t="shared" si="210"/>
        <v/>
      </c>
      <c r="AW545" s="35" t="str">
        <f t="shared" si="211"/>
        <v/>
      </c>
      <c r="AX545" s="35" t="str">
        <f t="shared" si="212"/>
        <v/>
      </c>
      <c r="AY545" s="35" t="str">
        <f>IF(SUMIF('7-市场业绩'!F:F,AC545,'7-市场业绩'!I:I)&gt;0,"学习卡","老结算")</f>
        <v>老结算</v>
      </c>
      <c r="AZ545" s="35" t="str">
        <f t="shared" si="213"/>
        <v/>
      </c>
      <c r="BA545" s="35" t="str">
        <f t="shared" si="214"/>
        <v>无</v>
      </c>
      <c r="BB545" s="35" t="str">
        <f t="shared" si="215"/>
        <v/>
      </c>
      <c r="BC545" s="35" t="str">
        <f t="shared" si="216"/>
        <v/>
      </c>
      <c r="BD545" s="35" t="str">
        <f t="shared" si="217"/>
        <v>无</v>
      </c>
      <c r="BE545" s="35" t="str">
        <f>IFERROR(LOOKUP(1,-FIND({"创始会员","国际领袖课程","国内领袖课程","1期秒杀","游学免费读","买三送二","2折秒杀"},AB545),{"创始会员","国际领袖课程","国内领袖课程","1期秒杀","游学免费读","买三送二","2折秒杀"}),"")</f>
        <v/>
      </c>
      <c r="BH545" s="27">
        <v>42552</v>
      </c>
    </row>
    <row r="546" spans="1:60" ht="15" customHeight="1">
      <c r="A546" s="31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08"/>
      <c r="M546" s="208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35" t="str">
        <f t="shared" si="194"/>
        <v/>
      </c>
      <c r="AD546" s="36">
        <f t="shared" si="195"/>
        <v>0</v>
      </c>
      <c r="AE546" s="35" t="str">
        <f t="shared" si="196"/>
        <v/>
      </c>
      <c r="AF546" s="24"/>
      <c r="AG546" s="40">
        <f t="shared" si="197"/>
        <v>0</v>
      </c>
      <c r="AH546" s="36">
        <f t="shared" si="198"/>
        <v>0</v>
      </c>
      <c r="AI546" s="36">
        <f t="shared" si="199"/>
        <v>0</v>
      </c>
      <c r="AJ546" s="35" t="str">
        <f t="shared" si="200"/>
        <v/>
      </c>
      <c r="AK546" s="35" t="str">
        <f t="shared" si="201"/>
        <v/>
      </c>
      <c r="AL546" s="35" t="str">
        <f t="shared" si="202"/>
        <v/>
      </c>
      <c r="AM546" s="35" t="str">
        <f t="shared" si="203"/>
        <v/>
      </c>
      <c r="AN546" s="35" t="str">
        <f t="shared" si="204"/>
        <v/>
      </c>
      <c r="AO546" s="35" t="str">
        <f t="shared" si="205"/>
        <v/>
      </c>
      <c r="AP546" s="35" t="str">
        <f>IF(AJ546="","",VLOOKUP(AN546,[1]Sheet11!E:F,2,0))</f>
        <v/>
      </c>
      <c r="AQ546" s="35" t="str">
        <f>IF(AO546="拼单会员","5年",IF(AJ546="","",VLOOKUP(AM546&amp;AP546,[1]Sheet11!$J$3:$K$17,2)))</f>
        <v/>
      </c>
      <c r="AR546" s="35" t="str">
        <f t="shared" si="206"/>
        <v/>
      </c>
      <c r="AS546" s="35" t="str">
        <f t="shared" si="207"/>
        <v/>
      </c>
      <c r="AT546" s="35" t="str">
        <f t="shared" si="208"/>
        <v/>
      </c>
      <c r="AU546" s="35" t="str">
        <f t="shared" si="209"/>
        <v/>
      </c>
      <c r="AV546" s="35" t="str">
        <f t="shared" si="210"/>
        <v/>
      </c>
      <c r="AW546" s="35" t="str">
        <f t="shared" si="211"/>
        <v/>
      </c>
      <c r="AX546" s="35" t="str">
        <f t="shared" si="212"/>
        <v/>
      </c>
      <c r="AY546" s="35" t="str">
        <f>IF(SUMIF('7-市场业绩'!F:F,AC546,'7-市场业绩'!I:I)&gt;0,"学习卡","老结算")</f>
        <v>老结算</v>
      </c>
      <c r="AZ546" s="35" t="str">
        <f t="shared" si="213"/>
        <v/>
      </c>
      <c r="BA546" s="35" t="str">
        <f t="shared" si="214"/>
        <v>无</v>
      </c>
      <c r="BB546" s="35" t="str">
        <f t="shared" si="215"/>
        <v/>
      </c>
      <c r="BC546" s="35" t="str">
        <f t="shared" si="216"/>
        <v/>
      </c>
      <c r="BD546" s="35" t="str">
        <f t="shared" si="217"/>
        <v>无</v>
      </c>
      <c r="BE546" s="35" t="str">
        <f>IFERROR(LOOKUP(1,-FIND({"创始会员","国际领袖课程","国内领袖课程","1期秒杀","游学免费读","买三送二","2折秒杀"},AB546),{"创始会员","国际领袖课程","国内领袖课程","1期秒杀","游学免费读","买三送二","2折秒杀"}),"")</f>
        <v/>
      </c>
      <c r="BH546" s="27">
        <v>42552</v>
      </c>
    </row>
    <row r="547" spans="1:60" ht="15" customHeight="1">
      <c r="A547" s="31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08"/>
      <c r="M547" s="208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35" t="str">
        <f t="shared" si="194"/>
        <v/>
      </c>
      <c r="AD547" s="36">
        <f t="shared" si="195"/>
        <v>0</v>
      </c>
      <c r="AE547" s="35" t="str">
        <f t="shared" si="196"/>
        <v/>
      </c>
      <c r="AF547" s="24"/>
      <c r="AG547" s="40">
        <f t="shared" si="197"/>
        <v>0</v>
      </c>
      <c r="AH547" s="36">
        <f t="shared" si="198"/>
        <v>0</v>
      </c>
      <c r="AI547" s="36">
        <f t="shared" si="199"/>
        <v>0</v>
      </c>
      <c r="AJ547" s="35" t="str">
        <f t="shared" si="200"/>
        <v/>
      </c>
      <c r="AK547" s="35" t="str">
        <f t="shared" si="201"/>
        <v/>
      </c>
      <c r="AL547" s="35" t="str">
        <f t="shared" si="202"/>
        <v/>
      </c>
      <c r="AM547" s="35" t="str">
        <f t="shared" si="203"/>
        <v/>
      </c>
      <c r="AN547" s="35" t="str">
        <f t="shared" si="204"/>
        <v/>
      </c>
      <c r="AO547" s="35" t="str">
        <f t="shared" si="205"/>
        <v/>
      </c>
      <c r="AP547" s="35" t="str">
        <f>IF(AJ547="","",VLOOKUP(AN547,[1]Sheet11!E:F,2,0))</f>
        <v/>
      </c>
      <c r="AQ547" s="35" t="str">
        <f>IF(AO547="拼单会员","5年",IF(AJ547="","",VLOOKUP(AM547&amp;AP547,[1]Sheet11!$J$3:$K$17,2)))</f>
        <v/>
      </c>
      <c r="AR547" s="35" t="str">
        <f t="shared" si="206"/>
        <v/>
      </c>
      <c r="AS547" s="35" t="str">
        <f t="shared" si="207"/>
        <v/>
      </c>
      <c r="AT547" s="35" t="str">
        <f t="shared" si="208"/>
        <v/>
      </c>
      <c r="AU547" s="35" t="str">
        <f t="shared" si="209"/>
        <v/>
      </c>
      <c r="AV547" s="35" t="str">
        <f t="shared" si="210"/>
        <v/>
      </c>
      <c r="AW547" s="35" t="str">
        <f t="shared" si="211"/>
        <v/>
      </c>
      <c r="AX547" s="35" t="str">
        <f t="shared" si="212"/>
        <v/>
      </c>
      <c r="AY547" s="35" t="str">
        <f>IF(SUMIF('7-市场业绩'!F:F,AC547,'7-市场业绩'!I:I)&gt;0,"学习卡","老结算")</f>
        <v>老结算</v>
      </c>
      <c r="AZ547" s="35" t="str">
        <f t="shared" si="213"/>
        <v/>
      </c>
      <c r="BA547" s="35" t="str">
        <f t="shared" si="214"/>
        <v>无</v>
      </c>
      <c r="BB547" s="35" t="str">
        <f t="shared" si="215"/>
        <v/>
      </c>
      <c r="BC547" s="35" t="str">
        <f t="shared" si="216"/>
        <v/>
      </c>
      <c r="BD547" s="35" t="str">
        <f t="shared" si="217"/>
        <v>无</v>
      </c>
      <c r="BE547" s="35" t="str">
        <f>IFERROR(LOOKUP(1,-FIND({"创始会员","国际领袖课程","国内领袖课程","1期秒杀","游学免费读","买三送二","2折秒杀"},AB547),{"创始会员","国际领袖课程","国内领袖课程","1期秒杀","游学免费读","买三送二","2折秒杀"}),"")</f>
        <v/>
      </c>
      <c r="BH547" s="27">
        <v>42552</v>
      </c>
    </row>
    <row r="548" spans="1:60" ht="15" customHeight="1">
      <c r="A548" s="31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08"/>
      <c r="M548" s="208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35" t="str">
        <f t="shared" si="194"/>
        <v/>
      </c>
      <c r="AD548" s="36">
        <f t="shared" si="195"/>
        <v>0</v>
      </c>
      <c r="AE548" s="35" t="str">
        <f t="shared" si="196"/>
        <v/>
      </c>
      <c r="AF548" s="24"/>
      <c r="AG548" s="40">
        <f t="shared" si="197"/>
        <v>0</v>
      </c>
      <c r="AH548" s="36">
        <f t="shared" si="198"/>
        <v>0</v>
      </c>
      <c r="AI548" s="36">
        <f t="shared" si="199"/>
        <v>0</v>
      </c>
      <c r="AJ548" s="35" t="str">
        <f t="shared" si="200"/>
        <v/>
      </c>
      <c r="AK548" s="35" t="str">
        <f t="shared" si="201"/>
        <v/>
      </c>
      <c r="AL548" s="35" t="str">
        <f t="shared" si="202"/>
        <v/>
      </c>
      <c r="AM548" s="35" t="str">
        <f t="shared" si="203"/>
        <v/>
      </c>
      <c r="AN548" s="35" t="str">
        <f t="shared" si="204"/>
        <v/>
      </c>
      <c r="AO548" s="35" t="str">
        <f t="shared" si="205"/>
        <v/>
      </c>
      <c r="AP548" s="35" t="str">
        <f>IF(AJ548="","",VLOOKUP(AN548,[1]Sheet11!E:F,2,0))</f>
        <v/>
      </c>
      <c r="AQ548" s="35" t="str">
        <f>IF(AO548="拼单会员","5年",IF(AJ548="","",VLOOKUP(AM548&amp;AP548,[1]Sheet11!$J$3:$K$17,2)))</f>
        <v/>
      </c>
      <c r="AR548" s="35" t="str">
        <f t="shared" si="206"/>
        <v/>
      </c>
      <c r="AS548" s="35" t="str">
        <f t="shared" si="207"/>
        <v/>
      </c>
      <c r="AT548" s="35" t="str">
        <f t="shared" si="208"/>
        <v/>
      </c>
      <c r="AU548" s="35" t="str">
        <f t="shared" si="209"/>
        <v/>
      </c>
      <c r="AV548" s="35" t="str">
        <f t="shared" si="210"/>
        <v/>
      </c>
      <c r="AW548" s="35" t="str">
        <f t="shared" si="211"/>
        <v/>
      </c>
      <c r="AX548" s="35" t="str">
        <f t="shared" si="212"/>
        <v/>
      </c>
      <c r="AY548" s="35" t="str">
        <f>IF(SUMIF('7-市场业绩'!F:F,AC548,'7-市场业绩'!I:I)&gt;0,"学习卡","老结算")</f>
        <v>老结算</v>
      </c>
      <c r="AZ548" s="35" t="str">
        <f t="shared" si="213"/>
        <v/>
      </c>
      <c r="BA548" s="35" t="str">
        <f t="shared" si="214"/>
        <v>无</v>
      </c>
      <c r="BB548" s="35" t="str">
        <f t="shared" si="215"/>
        <v/>
      </c>
      <c r="BC548" s="35" t="str">
        <f t="shared" si="216"/>
        <v/>
      </c>
      <c r="BD548" s="35" t="str">
        <f t="shared" si="217"/>
        <v>无</v>
      </c>
      <c r="BE548" s="35" t="str">
        <f>IFERROR(LOOKUP(1,-FIND({"创始会员","国际领袖课程","国内领袖课程","1期秒杀","游学免费读","买三送二","2折秒杀"},AB548),{"创始会员","国际领袖课程","国内领袖课程","1期秒杀","游学免费读","买三送二","2折秒杀"}),"")</f>
        <v/>
      </c>
      <c r="BH548" s="27">
        <v>42552</v>
      </c>
    </row>
    <row r="549" spans="1:60" ht="15" customHeight="1">
      <c r="A549" s="31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08"/>
      <c r="M549" s="208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35" t="str">
        <f t="shared" si="194"/>
        <v/>
      </c>
      <c r="AD549" s="36">
        <f t="shared" si="195"/>
        <v>0</v>
      </c>
      <c r="AE549" s="35" t="str">
        <f t="shared" si="196"/>
        <v/>
      </c>
      <c r="AF549" s="24"/>
      <c r="AG549" s="40">
        <f t="shared" si="197"/>
        <v>0</v>
      </c>
      <c r="AH549" s="36">
        <f t="shared" si="198"/>
        <v>0</v>
      </c>
      <c r="AI549" s="36">
        <f t="shared" si="199"/>
        <v>0</v>
      </c>
      <c r="AJ549" s="35" t="str">
        <f t="shared" si="200"/>
        <v/>
      </c>
      <c r="AK549" s="35" t="str">
        <f t="shared" si="201"/>
        <v/>
      </c>
      <c r="AL549" s="35" t="str">
        <f t="shared" si="202"/>
        <v/>
      </c>
      <c r="AM549" s="35" t="str">
        <f t="shared" si="203"/>
        <v/>
      </c>
      <c r="AN549" s="35" t="str">
        <f t="shared" si="204"/>
        <v/>
      </c>
      <c r="AO549" s="35" t="str">
        <f t="shared" si="205"/>
        <v/>
      </c>
      <c r="AP549" s="35" t="str">
        <f>IF(AJ549="","",VLOOKUP(AN549,[1]Sheet11!E:F,2,0))</f>
        <v/>
      </c>
      <c r="AQ549" s="35" t="str">
        <f>IF(AO549="拼单会员","5年",IF(AJ549="","",VLOOKUP(AM549&amp;AP549,[1]Sheet11!$J$3:$K$17,2)))</f>
        <v/>
      </c>
      <c r="AR549" s="35" t="str">
        <f t="shared" si="206"/>
        <v/>
      </c>
      <c r="AS549" s="35" t="str">
        <f t="shared" si="207"/>
        <v/>
      </c>
      <c r="AT549" s="35" t="str">
        <f t="shared" si="208"/>
        <v/>
      </c>
      <c r="AU549" s="35" t="str">
        <f t="shared" si="209"/>
        <v/>
      </c>
      <c r="AV549" s="35" t="str">
        <f t="shared" si="210"/>
        <v/>
      </c>
      <c r="AW549" s="35" t="str">
        <f t="shared" si="211"/>
        <v/>
      </c>
      <c r="AX549" s="35" t="str">
        <f t="shared" si="212"/>
        <v/>
      </c>
      <c r="AY549" s="35" t="str">
        <f>IF(SUMIF('7-市场业绩'!F:F,AC549,'7-市场业绩'!I:I)&gt;0,"学习卡","老结算")</f>
        <v>老结算</v>
      </c>
      <c r="AZ549" s="35" t="str">
        <f t="shared" si="213"/>
        <v/>
      </c>
      <c r="BA549" s="35" t="str">
        <f t="shared" si="214"/>
        <v>无</v>
      </c>
      <c r="BB549" s="35" t="str">
        <f t="shared" si="215"/>
        <v/>
      </c>
      <c r="BC549" s="35" t="str">
        <f t="shared" si="216"/>
        <v/>
      </c>
      <c r="BD549" s="35" t="str">
        <f t="shared" si="217"/>
        <v>无</v>
      </c>
      <c r="BE549" s="35" t="str">
        <f>IFERROR(LOOKUP(1,-FIND({"创始会员","国际领袖课程","国内领袖课程","1期秒杀","游学免费读","买三送二","2折秒杀"},AB549),{"创始会员","国际领袖课程","国内领袖课程","1期秒杀","游学免费读","买三送二","2折秒杀"}),"")</f>
        <v/>
      </c>
      <c r="BH549" s="27">
        <v>42552</v>
      </c>
    </row>
    <row r="550" spans="1:60" ht="15" customHeight="1">
      <c r="A550" s="31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08"/>
      <c r="M550" s="208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35" t="str">
        <f t="shared" si="194"/>
        <v/>
      </c>
      <c r="AD550" s="36">
        <f t="shared" si="195"/>
        <v>0</v>
      </c>
      <c r="AE550" s="35" t="str">
        <f t="shared" si="196"/>
        <v/>
      </c>
      <c r="AF550" s="24"/>
      <c r="AG550" s="40">
        <f t="shared" si="197"/>
        <v>0</v>
      </c>
      <c r="AH550" s="36">
        <f t="shared" si="198"/>
        <v>0</v>
      </c>
      <c r="AI550" s="36">
        <f t="shared" si="199"/>
        <v>0</v>
      </c>
      <c r="AJ550" s="35" t="str">
        <f t="shared" si="200"/>
        <v/>
      </c>
      <c r="AK550" s="35" t="str">
        <f t="shared" si="201"/>
        <v/>
      </c>
      <c r="AL550" s="35" t="str">
        <f t="shared" si="202"/>
        <v/>
      </c>
      <c r="AM550" s="35" t="str">
        <f t="shared" si="203"/>
        <v/>
      </c>
      <c r="AN550" s="35" t="str">
        <f t="shared" si="204"/>
        <v/>
      </c>
      <c r="AO550" s="35" t="str">
        <f t="shared" si="205"/>
        <v/>
      </c>
      <c r="AP550" s="35" t="str">
        <f>IF(AJ550="","",VLOOKUP(AN550,[1]Sheet11!E:F,2,0))</f>
        <v/>
      </c>
      <c r="AQ550" s="35" t="str">
        <f>IF(AO550="拼单会员","5年",IF(AJ550="","",VLOOKUP(AM550&amp;AP550,[1]Sheet11!$J$3:$K$17,2)))</f>
        <v/>
      </c>
      <c r="AR550" s="35" t="str">
        <f t="shared" si="206"/>
        <v/>
      </c>
      <c r="AS550" s="35" t="str">
        <f t="shared" si="207"/>
        <v/>
      </c>
      <c r="AT550" s="35" t="str">
        <f t="shared" si="208"/>
        <v/>
      </c>
      <c r="AU550" s="35" t="str">
        <f t="shared" si="209"/>
        <v/>
      </c>
      <c r="AV550" s="35" t="str">
        <f t="shared" si="210"/>
        <v/>
      </c>
      <c r="AW550" s="35" t="str">
        <f t="shared" si="211"/>
        <v/>
      </c>
      <c r="AX550" s="35" t="str">
        <f t="shared" si="212"/>
        <v/>
      </c>
      <c r="AY550" s="35" t="str">
        <f>IF(SUMIF('7-市场业绩'!F:F,AC550,'7-市场业绩'!I:I)&gt;0,"学习卡","老结算")</f>
        <v>老结算</v>
      </c>
      <c r="AZ550" s="35" t="str">
        <f t="shared" si="213"/>
        <v/>
      </c>
      <c r="BA550" s="35" t="str">
        <f t="shared" si="214"/>
        <v>无</v>
      </c>
      <c r="BB550" s="35" t="str">
        <f t="shared" si="215"/>
        <v/>
      </c>
      <c r="BC550" s="35" t="str">
        <f t="shared" si="216"/>
        <v/>
      </c>
      <c r="BD550" s="35" t="str">
        <f t="shared" si="217"/>
        <v>无</v>
      </c>
      <c r="BE550" s="35" t="str">
        <f>IFERROR(LOOKUP(1,-FIND({"创始会员","国际领袖课程","国内领袖课程","1期秒杀","游学免费读","买三送二","2折秒杀"},AB550),{"创始会员","国际领袖课程","国内领袖课程","1期秒杀","游学免费读","买三送二","2折秒杀"}),"")</f>
        <v/>
      </c>
      <c r="BH550" s="27">
        <v>42552</v>
      </c>
    </row>
    <row r="551" spans="1:60" ht="15" customHeight="1">
      <c r="A551" s="31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08"/>
      <c r="M551" s="208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35" t="str">
        <f t="shared" si="194"/>
        <v/>
      </c>
      <c r="AD551" s="36">
        <f t="shared" si="195"/>
        <v>0</v>
      </c>
      <c r="AE551" s="35" t="str">
        <f t="shared" si="196"/>
        <v/>
      </c>
      <c r="AF551" s="24"/>
      <c r="AG551" s="40">
        <f t="shared" si="197"/>
        <v>0</v>
      </c>
      <c r="AH551" s="36">
        <f t="shared" si="198"/>
        <v>0</v>
      </c>
      <c r="AI551" s="36">
        <f t="shared" si="199"/>
        <v>0</v>
      </c>
      <c r="AJ551" s="35" t="str">
        <f t="shared" si="200"/>
        <v/>
      </c>
      <c r="AK551" s="35" t="str">
        <f t="shared" si="201"/>
        <v/>
      </c>
      <c r="AL551" s="35" t="str">
        <f t="shared" si="202"/>
        <v/>
      </c>
      <c r="AM551" s="35" t="str">
        <f t="shared" si="203"/>
        <v/>
      </c>
      <c r="AN551" s="35" t="str">
        <f t="shared" si="204"/>
        <v/>
      </c>
      <c r="AO551" s="35" t="str">
        <f t="shared" si="205"/>
        <v/>
      </c>
      <c r="AP551" s="35" t="str">
        <f>IF(AJ551="","",VLOOKUP(AN551,[1]Sheet11!E:F,2,0))</f>
        <v/>
      </c>
      <c r="AQ551" s="35" t="str">
        <f>IF(AO551="拼单会员","5年",IF(AJ551="","",VLOOKUP(AM551&amp;AP551,[1]Sheet11!$J$3:$K$17,2)))</f>
        <v/>
      </c>
      <c r="AR551" s="35" t="str">
        <f t="shared" si="206"/>
        <v/>
      </c>
      <c r="AS551" s="35" t="str">
        <f t="shared" si="207"/>
        <v/>
      </c>
      <c r="AT551" s="35" t="str">
        <f t="shared" si="208"/>
        <v/>
      </c>
      <c r="AU551" s="35" t="str">
        <f t="shared" si="209"/>
        <v/>
      </c>
      <c r="AV551" s="35" t="str">
        <f t="shared" si="210"/>
        <v/>
      </c>
      <c r="AW551" s="35" t="str">
        <f t="shared" si="211"/>
        <v/>
      </c>
      <c r="AX551" s="35" t="str">
        <f t="shared" si="212"/>
        <v/>
      </c>
      <c r="AY551" s="35" t="str">
        <f>IF(SUMIF('7-市场业绩'!F:F,AC551,'7-市场业绩'!I:I)&gt;0,"学习卡","老结算")</f>
        <v>老结算</v>
      </c>
      <c r="AZ551" s="35" t="str">
        <f t="shared" si="213"/>
        <v/>
      </c>
      <c r="BA551" s="35" t="str">
        <f t="shared" si="214"/>
        <v>无</v>
      </c>
      <c r="BB551" s="35" t="str">
        <f t="shared" si="215"/>
        <v/>
      </c>
      <c r="BC551" s="35" t="str">
        <f t="shared" si="216"/>
        <v/>
      </c>
      <c r="BD551" s="35" t="str">
        <f t="shared" si="217"/>
        <v>无</v>
      </c>
      <c r="BE551" s="35" t="str">
        <f>IFERROR(LOOKUP(1,-FIND({"创始会员","国际领袖课程","国内领袖课程","1期秒杀","游学免费读","买三送二","2折秒杀"},AB551),{"创始会员","国际领袖课程","国内领袖课程","1期秒杀","游学免费读","买三送二","2折秒杀"}),"")</f>
        <v/>
      </c>
      <c r="BH551" s="27">
        <v>42552</v>
      </c>
    </row>
    <row r="552" spans="1:60" ht="15" customHeight="1">
      <c r="A552" s="31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08"/>
      <c r="M552" s="208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35" t="str">
        <f t="shared" si="194"/>
        <v/>
      </c>
      <c r="AD552" s="36">
        <f t="shared" si="195"/>
        <v>0</v>
      </c>
      <c r="AE552" s="35" t="str">
        <f t="shared" si="196"/>
        <v/>
      </c>
      <c r="AF552" s="24"/>
      <c r="AG552" s="40">
        <f t="shared" si="197"/>
        <v>0</v>
      </c>
      <c r="AH552" s="36">
        <f t="shared" si="198"/>
        <v>0</v>
      </c>
      <c r="AI552" s="36">
        <f t="shared" si="199"/>
        <v>0</v>
      </c>
      <c r="AJ552" s="35" t="str">
        <f t="shared" si="200"/>
        <v/>
      </c>
      <c r="AK552" s="35" t="str">
        <f t="shared" si="201"/>
        <v/>
      </c>
      <c r="AL552" s="35" t="str">
        <f t="shared" si="202"/>
        <v/>
      </c>
      <c r="AM552" s="35" t="str">
        <f t="shared" si="203"/>
        <v/>
      </c>
      <c r="AN552" s="35" t="str">
        <f t="shared" si="204"/>
        <v/>
      </c>
      <c r="AO552" s="35" t="str">
        <f t="shared" si="205"/>
        <v/>
      </c>
      <c r="AP552" s="35" t="str">
        <f>IF(AJ552="","",VLOOKUP(AN552,[1]Sheet11!E:F,2,0))</f>
        <v/>
      </c>
      <c r="AQ552" s="35" t="str">
        <f>IF(AO552="拼单会员","5年",IF(AJ552="","",VLOOKUP(AM552&amp;AP552,[1]Sheet11!$J$3:$K$17,2)))</f>
        <v/>
      </c>
      <c r="AR552" s="35" t="str">
        <f t="shared" si="206"/>
        <v/>
      </c>
      <c r="AS552" s="35" t="str">
        <f t="shared" si="207"/>
        <v/>
      </c>
      <c r="AT552" s="35" t="str">
        <f t="shared" si="208"/>
        <v/>
      </c>
      <c r="AU552" s="35" t="str">
        <f t="shared" si="209"/>
        <v/>
      </c>
      <c r="AV552" s="35" t="str">
        <f t="shared" si="210"/>
        <v/>
      </c>
      <c r="AW552" s="35" t="str">
        <f t="shared" si="211"/>
        <v/>
      </c>
      <c r="AX552" s="35" t="str">
        <f t="shared" si="212"/>
        <v/>
      </c>
      <c r="AY552" s="35" t="str">
        <f>IF(SUMIF('7-市场业绩'!F:F,AC552,'7-市场业绩'!I:I)&gt;0,"学习卡","老结算")</f>
        <v>老结算</v>
      </c>
      <c r="AZ552" s="35" t="str">
        <f t="shared" si="213"/>
        <v/>
      </c>
      <c r="BA552" s="35" t="str">
        <f t="shared" si="214"/>
        <v>无</v>
      </c>
      <c r="BB552" s="35" t="str">
        <f t="shared" si="215"/>
        <v/>
      </c>
      <c r="BC552" s="35" t="str">
        <f t="shared" si="216"/>
        <v/>
      </c>
      <c r="BD552" s="35" t="str">
        <f t="shared" si="217"/>
        <v>无</v>
      </c>
      <c r="BE552" s="35" t="str">
        <f>IFERROR(LOOKUP(1,-FIND({"创始会员","国际领袖课程","国内领袖课程","1期秒杀","游学免费读","买三送二","2折秒杀"},AB552),{"创始会员","国际领袖课程","国内领袖课程","1期秒杀","游学免费读","买三送二","2折秒杀"}),"")</f>
        <v/>
      </c>
      <c r="BH552" s="27">
        <v>42552</v>
      </c>
    </row>
    <row r="553" spans="1:60" ht="15" customHeight="1">
      <c r="A553" s="31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08"/>
      <c r="M553" s="208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35" t="str">
        <f t="shared" si="194"/>
        <v/>
      </c>
      <c r="AD553" s="36">
        <f t="shared" si="195"/>
        <v>0</v>
      </c>
      <c r="AE553" s="35" t="str">
        <f t="shared" si="196"/>
        <v/>
      </c>
      <c r="AF553" s="24"/>
      <c r="AG553" s="40">
        <f t="shared" si="197"/>
        <v>0</v>
      </c>
      <c r="AH553" s="36">
        <f t="shared" si="198"/>
        <v>0</v>
      </c>
      <c r="AI553" s="36">
        <f t="shared" si="199"/>
        <v>0</v>
      </c>
      <c r="AJ553" s="35" t="str">
        <f t="shared" si="200"/>
        <v/>
      </c>
      <c r="AK553" s="35" t="str">
        <f t="shared" si="201"/>
        <v/>
      </c>
      <c r="AL553" s="35" t="str">
        <f t="shared" si="202"/>
        <v/>
      </c>
      <c r="AM553" s="35" t="str">
        <f t="shared" si="203"/>
        <v/>
      </c>
      <c r="AN553" s="35" t="str">
        <f t="shared" si="204"/>
        <v/>
      </c>
      <c r="AO553" s="35" t="str">
        <f t="shared" si="205"/>
        <v/>
      </c>
      <c r="AP553" s="35" t="str">
        <f>IF(AJ553="","",VLOOKUP(AN553,[1]Sheet11!E:F,2,0))</f>
        <v/>
      </c>
      <c r="AQ553" s="35" t="str">
        <f>IF(AO553="拼单会员","5年",IF(AJ553="","",VLOOKUP(AM553&amp;AP553,[1]Sheet11!$J$3:$K$17,2)))</f>
        <v/>
      </c>
      <c r="AR553" s="35" t="str">
        <f t="shared" si="206"/>
        <v/>
      </c>
      <c r="AS553" s="35" t="str">
        <f t="shared" si="207"/>
        <v/>
      </c>
      <c r="AT553" s="35" t="str">
        <f t="shared" si="208"/>
        <v/>
      </c>
      <c r="AU553" s="35" t="str">
        <f t="shared" si="209"/>
        <v/>
      </c>
      <c r="AV553" s="35" t="str">
        <f t="shared" si="210"/>
        <v/>
      </c>
      <c r="AW553" s="35" t="str">
        <f t="shared" si="211"/>
        <v/>
      </c>
      <c r="AX553" s="35" t="str">
        <f t="shared" si="212"/>
        <v/>
      </c>
      <c r="AY553" s="35" t="str">
        <f>IF(SUMIF('7-市场业绩'!F:F,AC553,'7-市场业绩'!I:I)&gt;0,"学习卡","老结算")</f>
        <v>老结算</v>
      </c>
      <c r="AZ553" s="35" t="str">
        <f t="shared" si="213"/>
        <v/>
      </c>
      <c r="BA553" s="35" t="str">
        <f t="shared" si="214"/>
        <v>无</v>
      </c>
      <c r="BB553" s="35" t="str">
        <f t="shared" si="215"/>
        <v/>
      </c>
      <c r="BC553" s="35" t="str">
        <f t="shared" si="216"/>
        <v/>
      </c>
      <c r="BD553" s="35" t="str">
        <f t="shared" si="217"/>
        <v>无</v>
      </c>
      <c r="BE553" s="35" t="str">
        <f>IFERROR(LOOKUP(1,-FIND({"创始会员","国际领袖课程","国内领袖课程","1期秒杀","游学免费读","买三送二","2折秒杀"},AB553),{"创始会员","国际领袖课程","国内领袖课程","1期秒杀","游学免费读","买三送二","2折秒杀"}),"")</f>
        <v/>
      </c>
      <c r="BH553" s="27">
        <v>42552</v>
      </c>
    </row>
    <row r="554" spans="1:60" ht="15" customHeight="1">
      <c r="A554" s="31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08"/>
      <c r="M554" s="208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35" t="str">
        <f t="shared" si="194"/>
        <v/>
      </c>
      <c r="AD554" s="36">
        <f t="shared" si="195"/>
        <v>0</v>
      </c>
      <c r="AE554" s="35" t="str">
        <f t="shared" si="196"/>
        <v/>
      </c>
      <c r="AF554" s="24"/>
      <c r="AG554" s="40">
        <f t="shared" si="197"/>
        <v>0</v>
      </c>
      <c r="AH554" s="36">
        <f t="shared" si="198"/>
        <v>0</v>
      </c>
      <c r="AI554" s="36">
        <f t="shared" si="199"/>
        <v>0</v>
      </c>
      <c r="AJ554" s="35" t="str">
        <f t="shared" si="200"/>
        <v/>
      </c>
      <c r="AK554" s="35" t="str">
        <f t="shared" si="201"/>
        <v/>
      </c>
      <c r="AL554" s="35" t="str">
        <f t="shared" si="202"/>
        <v/>
      </c>
      <c r="AM554" s="35" t="str">
        <f t="shared" si="203"/>
        <v/>
      </c>
      <c r="AN554" s="35" t="str">
        <f t="shared" si="204"/>
        <v/>
      </c>
      <c r="AO554" s="35" t="str">
        <f t="shared" si="205"/>
        <v/>
      </c>
      <c r="AP554" s="35" t="str">
        <f>IF(AJ554="","",VLOOKUP(AN554,[1]Sheet11!E:F,2,0))</f>
        <v/>
      </c>
      <c r="AQ554" s="35" t="str">
        <f>IF(AO554="拼单会员","5年",IF(AJ554="","",VLOOKUP(AM554&amp;AP554,[1]Sheet11!$J$3:$K$17,2)))</f>
        <v/>
      </c>
      <c r="AR554" s="35" t="str">
        <f t="shared" si="206"/>
        <v/>
      </c>
      <c r="AS554" s="35" t="str">
        <f t="shared" si="207"/>
        <v/>
      </c>
      <c r="AT554" s="35" t="str">
        <f t="shared" si="208"/>
        <v/>
      </c>
      <c r="AU554" s="35" t="str">
        <f t="shared" si="209"/>
        <v/>
      </c>
      <c r="AV554" s="35" t="str">
        <f t="shared" si="210"/>
        <v/>
      </c>
      <c r="AW554" s="35" t="str">
        <f t="shared" si="211"/>
        <v/>
      </c>
      <c r="AX554" s="35" t="str">
        <f t="shared" si="212"/>
        <v/>
      </c>
      <c r="AY554" s="35" t="str">
        <f>IF(SUMIF('7-市场业绩'!F:F,AC554,'7-市场业绩'!I:I)&gt;0,"学习卡","老结算")</f>
        <v>老结算</v>
      </c>
      <c r="AZ554" s="35" t="str">
        <f t="shared" si="213"/>
        <v/>
      </c>
      <c r="BA554" s="35" t="str">
        <f t="shared" si="214"/>
        <v>无</v>
      </c>
      <c r="BB554" s="35" t="str">
        <f t="shared" si="215"/>
        <v/>
      </c>
      <c r="BC554" s="35" t="str">
        <f t="shared" si="216"/>
        <v/>
      </c>
      <c r="BD554" s="35" t="str">
        <f t="shared" si="217"/>
        <v>无</v>
      </c>
      <c r="BE554" s="35" t="str">
        <f>IFERROR(LOOKUP(1,-FIND({"创始会员","国际领袖课程","国内领袖课程","1期秒杀","游学免费读","买三送二","2折秒杀"},AB554),{"创始会员","国际领袖课程","国内领袖课程","1期秒杀","游学免费读","买三送二","2折秒杀"}),"")</f>
        <v/>
      </c>
      <c r="BH554" s="27">
        <v>42552</v>
      </c>
    </row>
    <row r="555" spans="1:60" ht="15" customHeight="1">
      <c r="A555" s="31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08"/>
      <c r="M555" s="208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35" t="str">
        <f t="shared" si="194"/>
        <v/>
      </c>
      <c r="AD555" s="36">
        <f t="shared" si="195"/>
        <v>0</v>
      </c>
      <c r="AE555" s="35" t="str">
        <f t="shared" si="196"/>
        <v/>
      </c>
      <c r="AF555" s="24"/>
      <c r="AG555" s="40">
        <f t="shared" si="197"/>
        <v>0</v>
      </c>
      <c r="AH555" s="36">
        <f t="shared" si="198"/>
        <v>0</v>
      </c>
      <c r="AI555" s="36">
        <f t="shared" si="199"/>
        <v>0</v>
      </c>
      <c r="AJ555" s="35" t="str">
        <f t="shared" si="200"/>
        <v/>
      </c>
      <c r="AK555" s="35" t="str">
        <f t="shared" si="201"/>
        <v/>
      </c>
      <c r="AL555" s="35" t="str">
        <f t="shared" si="202"/>
        <v/>
      </c>
      <c r="AM555" s="35" t="str">
        <f t="shared" si="203"/>
        <v/>
      </c>
      <c r="AN555" s="35" t="str">
        <f t="shared" si="204"/>
        <v/>
      </c>
      <c r="AO555" s="35" t="str">
        <f t="shared" si="205"/>
        <v/>
      </c>
      <c r="AP555" s="35" t="str">
        <f>IF(AJ555="","",VLOOKUP(AN555,[1]Sheet11!E:F,2,0))</f>
        <v/>
      </c>
      <c r="AQ555" s="35" t="str">
        <f>IF(AO555="拼单会员","5年",IF(AJ555="","",VLOOKUP(AM555&amp;AP555,[1]Sheet11!$J$3:$K$17,2)))</f>
        <v/>
      </c>
      <c r="AR555" s="35" t="str">
        <f t="shared" si="206"/>
        <v/>
      </c>
      <c r="AS555" s="35" t="str">
        <f t="shared" si="207"/>
        <v/>
      </c>
      <c r="AT555" s="35" t="str">
        <f t="shared" si="208"/>
        <v/>
      </c>
      <c r="AU555" s="35" t="str">
        <f t="shared" si="209"/>
        <v/>
      </c>
      <c r="AV555" s="35" t="str">
        <f t="shared" si="210"/>
        <v/>
      </c>
      <c r="AW555" s="35" t="str">
        <f t="shared" si="211"/>
        <v/>
      </c>
      <c r="AX555" s="35" t="str">
        <f t="shared" si="212"/>
        <v/>
      </c>
      <c r="AY555" s="35" t="str">
        <f>IF(SUMIF('7-市场业绩'!F:F,AC555,'7-市场业绩'!I:I)&gt;0,"学习卡","老结算")</f>
        <v>老结算</v>
      </c>
      <c r="AZ555" s="35" t="str">
        <f t="shared" si="213"/>
        <v/>
      </c>
      <c r="BA555" s="35" t="str">
        <f t="shared" si="214"/>
        <v>无</v>
      </c>
      <c r="BB555" s="35" t="str">
        <f t="shared" si="215"/>
        <v/>
      </c>
      <c r="BC555" s="35" t="str">
        <f t="shared" si="216"/>
        <v/>
      </c>
      <c r="BD555" s="35" t="str">
        <f t="shared" si="217"/>
        <v>无</v>
      </c>
      <c r="BE555" s="35" t="str">
        <f>IFERROR(LOOKUP(1,-FIND({"创始会员","国际领袖课程","国内领袖课程","1期秒杀","游学免费读","买三送二","2折秒杀"},AB555),{"创始会员","国际领袖课程","国内领袖课程","1期秒杀","游学免费读","买三送二","2折秒杀"}),"")</f>
        <v/>
      </c>
      <c r="BH555" s="27">
        <v>42552</v>
      </c>
    </row>
    <row r="556" spans="1:60" ht="15" customHeight="1">
      <c r="A556" s="31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08"/>
      <c r="M556" s="208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35" t="str">
        <f t="shared" si="194"/>
        <v/>
      </c>
      <c r="AD556" s="36">
        <f t="shared" si="195"/>
        <v>0</v>
      </c>
      <c r="AE556" s="35" t="str">
        <f t="shared" si="196"/>
        <v/>
      </c>
      <c r="AF556" s="24"/>
      <c r="AG556" s="40">
        <f t="shared" si="197"/>
        <v>0</v>
      </c>
      <c r="AH556" s="36">
        <f t="shared" si="198"/>
        <v>0</v>
      </c>
      <c r="AI556" s="36">
        <f t="shared" si="199"/>
        <v>0</v>
      </c>
      <c r="AJ556" s="35" t="str">
        <f t="shared" si="200"/>
        <v/>
      </c>
      <c r="AK556" s="35" t="str">
        <f t="shared" si="201"/>
        <v/>
      </c>
      <c r="AL556" s="35" t="str">
        <f t="shared" si="202"/>
        <v/>
      </c>
      <c r="AM556" s="35" t="str">
        <f t="shared" si="203"/>
        <v/>
      </c>
      <c r="AN556" s="35" t="str">
        <f t="shared" si="204"/>
        <v/>
      </c>
      <c r="AO556" s="35" t="str">
        <f t="shared" si="205"/>
        <v/>
      </c>
      <c r="AP556" s="35" t="str">
        <f>IF(AJ556="","",VLOOKUP(AN556,[1]Sheet11!E:F,2,0))</f>
        <v/>
      </c>
      <c r="AQ556" s="35" t="str">
        <f>IF(AO556="拼单会员","5年",IF(AJ556="","",VLOOKUP(AM556&amp;AP556,[1]Sheet11!$J$3:$K$17,2)))</f>
        <v/>
      </c>
      <c r="AR556" s="35" t="str">
        <f t="shared" si="206"/>
        <v/>
      </c>
      <c r="AS556" s="35" t="str">
        <f t="shared" si="207"/>
        <v/>
      </c>
      <c r="AT556" s="35" t="str">
        <f t="shared" si="208"/>
        <v/>
      </c>
      <c r="AU556" s="35" t="str">
        <f t="shared" si="209"/>
        <v/>
      </c>
      <c r="AV556" s="35" t="str">
        <f t="shared" si="210"/>
        <v/>
      </c>
      <c r="AW556" s="35" t="str">
        <f t="shared" si="211"/>
        <v/>
      </c>
      <c r="AX556" s="35" t="str">
        <f t="shared" si="212"/>
        <v/>
      </c>
      <c r="AY556" s="35" t="str">
        <f>IF(SUMIF('7-市场业绩'!F:F,AC556,'7-市场业绩'!I:I)&gt;0,"学习卡","老结算")</f>
        <v>老结算</v>
      </c>
      <c r="AZ556" s="35" t="str">
        <f t="shared" si="213"/>
        <v/>
      </c>
      <c r="BA556" s="35" t="str">
        <f t="shared" si="214"/>
        <v>无</v>
      </c>
      <c r="BB556" s="35" t="str">
        <f t="shared" si="215"/>
        <v/>
      </c>
      <c r="BC556" s="35" t="str">
        <f t="shared" si="216"/>
        <v/>
      </c>
      <c r="BD556" s="35" t="str">
        <f t="shared" si="217"/>
        <v>无</v>
      </c>
      <c r="BE556" s="35" t="str">
        <f>IFERROR(LOOKUP(1,-FIND({"创始会员","国际领袖课程","国内领袖课程","1期秒杀","游学免费读","买三送二","2折秒杀"},AB556),{"创始会员","国际领袖课程","国内领袖课程","1期秒杀","游学免费读","买三送二","2折秒杀"}),"")</f>
        <v/>
      </c>
      <c r="BH556" s="27">
        <v>42552</v>
      </c>
    </row>
    <row r="557" spans="1:60" ht="15" customHeight="1">
      <c r="A557" s="31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08"/>
      <c r="M557" s="208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35" t="str">
        <f t="shared" si="194"/>
        <v/>
      </c>
      <c r="AD557" s="36">
        <f t="shared" si="195"/>
        <v>0</v>
      </c>
      <c r="AE557" s="35" t="str">
        <f t="shared" si="196"/>
        <v/>
      </c>
      <c r="AF557" s="24"/>
      <c r="AG557" s="40">
        <f t="shared" si="197"/>
        <v>0</v>
      </c>
      <c r="AH557" s="36">
        <f t="shared" si="198"/>
        <v>0</v>
      </c>
      <c r="AI557" s="36">
        <f t="shared" si="199"/>
        <v>0</v>
      </c>
      <c r="AJ557" s="35" t="str">
        <f t="shared" si="200"/>
        <v/>
      </c>
      <c r="AK557" s="35" t="str">
        <f t="shared" si="201"/>
        <v/>
      </c>
      <c r="AL557" s="35" t="str">
        <f t="shared" si="202"/>
        <v/>
      </c>
      <c r="AM557" s="35" t="str">
        <f t="shared" si="203"/>
        <v/>
      </c>
      <c r="AN557" s="35" t="str">
        <f t="shared" si="204"/>
        <v/>
      </c>
      <c r="AO557" s="35" t="str">
        <f t="shared" si="205"/>
        <v/>
      </c>
      <c r="AP557" s="35" t="str">
        <f>IF(AJ557="","",VLOOKUP(AN557,[1]Sheet11!E:F,2,0))</f>
        <v/>
      </c>
      <c r="AQ557" s="35" t="str">
        <f>IF(AO557="拼单会员","5年",IF(AJ557="","",VLOOKUP(AM557&amp;AP557,[1]Sheet11!$J$3:$K$17,2)))</f>
        <v/>
      </c>
      <c r="AR557" s="35" t="str">
        <f t="shared" si="206"/>
        <v/>
      </c>
      <c r="AS557" s="35" t="str">
        <f t="shared" si="207"/>
        <v/>
      </c>
      <c r="AT557" s="35" t="str">
        <f t="shared" si="208"/>
        <v/>
      </c>
      <c r="AU557" s="35" t="str">
        <f t="shared" si="209"/>
        <v/>
      </c>
      <c r="AV557" s="35" t="str">
        <f t="shared" si="210"/>
        <v/>
      </c>
      <c r="AW557" s="35" t="str">
        <f t="shared" si="211"/>
        <v/>
      </c>
      <c r="AX557" s="35" t="str">
        <f t="shared" si="212"/>
        <v/>
      </c>
      <c r="AY557" s="35" t="str">
        <f>IF(SUMIF('7-市场业绩'!F:F,AC557,'7-市场业绩'!I:I)&gt;0,"学习卡","老结算")</f>
        <v>老结算</v>
      </c>
      <c r="AZ557" s="35" t="str">
        <f t="shared" si="213"/>
        <v/>
      </c>
      <c r="BA557" s="35" t="str">
        <f t="shared" si="214"/>
        <v>无</v>
      </c>
      <c r="BB557" s="35" t="str">
        <f t="shared" si="215"/>
        <v/>
      </c>
      <c r="BC557" s="35" t="str">
        <f t="shared" si="216"/>
        <v/>
      </c>
      <c r="BD557" s="35" t="str">
        <f t="shared" si="217"/>
        <v>无</v>
      </c>
      <c r="BE557" s="35" t="str">
        <f>IFERROR(LOOKUP(1,-FIND({"创始会员","国际领袖课程","国内领袖课程","1期秒杀","游学免费读","买三送二","2折秒杀"},AB557),{"创始会员","国际领袖课程","国内领袖课程","1期秒杀","游学免费读","买三送二","2折秒杀"}),"")</f>
        <v/>
      </c>
      <c r="BH557" s="27">
        <v>42552</v>
      </c>
    </row>
    <row r="558" spans="1:60" ht="15" customHeight="1">
      <c r="A558" s="31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08"/>
      <c r="M558" s="208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35" t="str">
        <f t="shared" si="194"/>
        <v/>
      </c>
      <c r="AD558" s="36">
        <f t="shared" si="195"/>
        <v>0</v>
      </c>
      <c r="AE558" s="35" t="str">
        <f t="shared" si="196"/>
        <v/>
      </c>
      <c r="AF558" s="24"/>
      <c r="AG558" s="40">
        <f t="shared" si="197"/>
        <v>0</v>
      </c>
      <c r="AH558" s="36">
        <f t="shared" si="198"/>
        <v>0</v>
      </c>
      <c r="AI558" s="36">
        <f t="shared" si="199"/>
        <v>0</v>
      </c>
      <c r="AJ558" s="35" t="str">
        <f t="shared" si="200"/>
        <v/>
      </c>
      <c r="AK558" s="35" t="str">
        <f t="shared" si="201"/>
        <v/>
      </c>
      <c r="AL558" s="35" t="str">
        <f t="shared" si="202"/>
        <v/>
      </c>
      <c r="AM558" s="35" t="str">
        <f t="shared" si="203"/>
        <v/>
      </c>
      <c r="AN558" s="35" t="str">
        <f t="shared" si="204"/>
        <v/>
      </c>
      <c r="AO558" s="35" t="str">
        <f t="shared" si="205"/>
        <v/>
      </c>
      <c r="AP558" s="35" t="str">
        <f>IF(AJ558="","",VLOOKUP(AN558,[1]Sheet11!E:F,2,0))</f>
        <v/>
      </c>
      <c r="AQ558" s="35" t="str">
        <f>IF(AO558="拼单会员","5年",IF(AJ558="","",VLOOKUP(AM558&amp;AP558,[1]Sheet11!$J$3:$K$17,2)))</f>
        <v/>
      </c>
      <c r="AR558" s="35" t="str">
        <f t="shared" si="206"/>
        <v/>
      </c>
      <c r="AS558" s="35" t="str">
        <f t="shared" si="207"/>
        <v/>
      </c>
      <c r="AT558" s="35" t="str">
        <f t="shared" si="208"/>
        <v/>
      </c>
      <c r="AU558" s="35" t="str">
        <f t="shared" si="209"/>
        <v/>
      </c>
      <c r="AV558" s="35" t="str">
        <f t="shared" si="210"/>
        <v/>
      </c>
      <c r="AW558" s="35" t="str">
        <f t="shared" si="211"/>
        <v/>
      </c>
      <c r="AX558" s="35" t="str">
        <f t="shared" si="212"/>
        <v/>
      </c>
      <c r="AY558" s="35" t="str">
        <f>IF(SUMIF('7-市场业绩'!F:F,AC558,'7-市场业绩'!I:I)&gt;0,"学习卡","老结算")</f>
        <v>老结算</v>
      </c>
      <c r="AZ558" s="35" t="str">
        <f t="shared" si="213"/>
        <v/>
      </c>
      <c r="BA558" s="35" t="str">
        <f t="shared" si="214"/>
        <v>无</v>
      </c>
      <c r="BB558" s="35" t="str">
        <f t="shared" si="215"/>
        <v/>
      </c>
      <c r="BC558" s="35" t="str">
        <f t="shared" si="216"/>
        <v/>
      </c>
      <c r="BD558" s="35" t="str">
        <f t="shared" si="217"/>
        <v>无</v>
      </c>
      <c r="BE558" s="35" t="str">
        <f>IFERROR(LOOKUP(1,-FIND({"创始会员","国际领袖课程","国内领袖课程","1期秒杀","游学免费读","买三送二","2折秒杀"},AB558),{"创始会员","国际领袖课程","国内领袖课程","1期秒杀","游学免费读","买三送二","2折秒杀"}),"")</f>
        <v/>
      </c>
      <c r="BH558" s="27">
        <v>42552</v>
      </c>
    </row>
    <row r="559" spans="1:60" ht="15" customHeight="1">
      <c r="A559" s="31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08"/>
      <c r="M559" s="208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35" t="str">
        <f t="shared" si="194"/>
        <v/>
      </c>
      <c r="AD559" s="36">
        <f t="shared" si="195"/>
        <v>0</v>
      </c>
      <c r="AE559" s="35" t="str">
        <f t="shared" si="196"/>
        <v/>
      </c>
      <c r="AF559" s="24"/>
      <c r="AG559" s="40">
        <f t="shared" si="197"/>
        <v>0</v>
      </c>
      <c r="AH559" s="36">
        <f t="shared" si="198"/>
        <v>0</v>
      </c>
      <c r="AI559" s="36">
        <f t="shared" si="199"/>
        <v>0</v>
      </c>
      <c r="AJ559" s="35" t="str">
        <f t="shared" si="200"/>
        <v/>
      </c>
      <c r="AK559" s="35" t="str">
        <f t="shared" si="201"/>
        <v/>
      </c>
      <c r="AL559" s="35" t="str">
        <f t="shared" si="202"/>
        <v/>
      </c>
      <c r="AM559" s="35" t="str">
        <f t="shared" si="203"/>
        <v/>
      </c>
      <c r="AN559" s="35" t="str">
        <f t="shared" si="204"/>
        <v/>
      </c>
      <c r="AO559" s="35" t="str">
        <f t="shared" si="205"/>
        <v/>
      </c>
      <c r="AP559" s="35" t="str">
        <f>IF(AJ559="","",VLOOKUP(AN559,[1]Sheet11!E:F,2,0))</f>
        <v/>
      </c>
      <c r="AQ559" s="35" t="str">
        <f>IF(AO559="拼单会员","5年",IF(AJ559="","",VLOOKUP(AM559&amp;AP559,[1]Sheet11!$J$3:$K$17,2)))</f>
        <v/>
      </c>
      <c r="AR559" s="35" t="str">
        <f t="shared" si="206"/>
        <v/>
      </c>
      <c r="AS559" s="35" t="str">
        <f t="shared" si="207"/>
        <v/>
      </c>
      <c r="AT559" s="35" t="str">
        <f t="shared" si="208"/>
        <v/>
      </c>
      <c r="AU559" s="35" t="str">
        <f t="shared" si="209"/>
        <v/>
      </c>
      <c r="AV559" s="35" t="str">
        <f t="shared" si="210"/>
        <v/>
      </c>
      <c r="AW559" s="35" t="str">
        <f t="shared" si="211"/>
        <v/>
      </c>
      <c r="AX559" s="35" t="str">
        <f t="shared" si="212"/>
        <v/>
      </c>
      <c r="AY559" s="35" t="str">
        <f>IF(SUMIF('7-市场业绩'!F:F,AC559,'7-市场业绩'!I:I)&gt;0,"学习卡","老结算")</f>
        <v>老结算</v>
      </c>
      <c r="AZ559" s="35" t="str">
        <f t="shared" si="213"/>
        <v/>
      </c>
      <c r="BA559" s="35" t="str">
        <f t="shared" si="214"/>
        <v>无</v>
      </c>
      <c r="BB559" s="35" t="str">
        <f t="shared" si="215"/>
        <v/>
      </c>
      <c r="BC559" s="35" t="str">
        <f t="shared" si="216"/>
        <v/>
      </c>
      <c r="BD559" s="35" t="str">
        <f t="shared" si="217"/>
        <v>无</v>
      </c>
      <c r="BE559" s="35" t="str">
        <f>IFERROR(LOOKUP(1,-FIND({"创始会员","国际领袖课程","国内领袖课程","1期秒杀","游学免费读","买三送二","2折秒杀"},AB559),{"创始会员","国际领袖课程","国内领袖课程","1期秒杀","游学免费读","买三送二","2折秒杀"}),"")</f>
        <v/>
      </c>
      <c r="BH559" s="27">
        <v>42552</v>
      </c>
    </row>
    <row r="560" spans="1:60" ht="15" customHeight="1">
      <c r="A560" s="31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08"/>
      <c r="M560" s="208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35" t="str">
        <f t="shared" si="194"/>
        <v/>
      </c>
      <c r="AD560" s="36">
        <f t="shared" si="195"/>
        <v>0</v>
      </c>
      <c r="AE560" s="35" t="str">
        <f t="shared" si="196"/>
        <v/>
      </c>
      <c r="AF560" s="24"/>
      <c r="AG560" s="40">
        <f t="shared" si="197"/>
        <v>0</v>
      </c>
      <c r="AH560" s="36">
        <f t="shared" si="198"/>
        <v>0</v>
      </c>
      <c r="AI560" s="36">
        <f t="shared" si="199"/>
        <v>0</v>
      </c>
      <c r="AJ560" s="35" t="str">
        <f t="shared" si="200"/>
        <v/>
      </c>
      <c r="AK560" s="35" t="str">
        <f t="shared" si="201"/>
        <v/>
      </c>
      <c r="AL560" s="35" t="str">
        <f t="shared" si="202"/>
        <v/>
      </c>
      <c r="AM560" s="35" t="str">
        <f t="shared" si="203"/>
        <v/>
      </c>
      <c r="AN560" s="35" t="str">
        <f t="shared" si="204"/>
        <v/>
      </c>
      <c r="AO560" s="35" t="str">
        <f t="shared" si="205"/>
        <v/>
      </c>
      <c r="AP560" s="35" t="str">
        <f>IF(AJ560="","",VLOOKUP(AN560,[1]Sheet11!E:F,2,0))</f>
        <v/>
      </c>
      <c r="AQ560" s="35" t="str">
        <f>IF(AO560="拼单会员","5年",IF(AJ560="","",VLOOKUP(AM560&amp;AP560,[1]Sheet11!$J$3:$K$17,2)))</f>
        <v/>
      </c>
      <c r="AR560" s="35" t="str">
        <f t="shared" si="206"/>
        <v/>
      </c>
      <c r="AS560" s="35" t="str">
        <f t="shared" si="207"/>
        <v/>
      </c>
      <c r="AT560" s="35" t="str">
        <f t="shared" si="208"/>
        <v/>
      </c>
      <c r="AU560" s="35" t="str">
        <f t="shared" si="209"/>
        <v/>
      </c>
      <c r="AV560" s="35" t="str">
        <f t="shared" si="210"/>
        <v/>
      </c>
      <c r="AW560" s="35" t="str">
        <f t="shared" si="211"/>
        <v/>
      </c>
      <c r="AX560" s="35" t="str">
        <f t="shared" si="212"/>
        <v/>
      </c>
      <c r="AY560" s="35" t="str">
        <f>IF(SUMIF('7-市场业绩'!F:F,AC560,'7-市场业绩'!I:I)&gt;0,"学习卡","老结算")</f>
        <v>老结算</v>
      </c>
      <c r="AZ560" s="35" t="str">
        <f t="shared" si="213"/>
        <v/>
      </c>
      <c r="BA560" s="35" t="str">
        <f t="shared" si="214"/>
        <v>无</v>
      </c>
      <c r="BB560" s="35" t="str">
        <f t="shared" si="215"/>
        <v/>
      </c>
      <c r="BC560" s="35" t="str">
        <f t="shared" si="216"/>
        <v/>
      </c>
      <c r="BD560" s="35" t="str">
        <f t="shared" si="217"/>
        <v>无</v>
      </c>
      <c r="BE560" s="35" t="str">
        <f>IFERROR(LOOKUP(1,-FIND({"创始会员","国际领袖课程","国内领袖课程","1期秒杀","游学免费读","买三送二","2折秒杀"},AB560),{"创始会员","国际领袖课程","国内领袖课程","1期秒杀","游学免费读","买三送二","2折秒杀"}),"")</f>
        <v/>
      </c>
      <c r="BH560" s="27">
        <v>42552</v>
      </c>
    </row>
    <row r="561" spans="1:60" ht="15" customHeight="1">
      <c r="A561" s="31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08"/>
      <c r="M561" s="208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35" t="str">
        <f t="shared" si="194"/>
        <v/>
      </c>
      <c r="AD561" s="36">
        <f t="shared" si="195"/>
        <v>0</v>
      </c>
      <c r="AE561" s="35" t="str">
        <f t="shared" si="196"/>
        <v/>
      </c>
      <c r="AF561" s="24"/>
      <c r="AG561" s="40">
        <f t="shared" si="197"/>
        <v>0</v>
      </c>
      <c r="AH561" s="36">
        <f t="shared" si="198"/>
        <v>0</v>
      </c>
      <c r="AI561" s="36">
        <f t="shared" si="199"/>
        <v>0</v>
      </c>
      <c r="AJ561" s="35" t="str">
        <f t="shared" si="200"/>
        <v/>
      </c>
      <c r="AK561" s="35" t="str">
        <f t="shared" si="201"/>
        <v/>
      </c>
      <c r="AL561" s="35" t="str">
        <f t="shared" si="202"/>
        <v/>
      </c>
      <c r="AM561" s="35" t="str">
        <f t="shared" si="203"/>
        <v/>
      </c>
      <c r="AN561" s="35" t="str">
        <f t="shared" si="204"/>
        <v/>
      </c>
      <c r="AO561" s="35" t="str">
        <f t="shared" si="205"/>
        <v/>
      </c>
      <c r="AP561" s="35" t="str">
        <f>IF(AJ561="","",VLOOKUP(AN561,[1]Sheet11!E:F,2,0))</f>
        <v/>
      </c>
      <c r="AQ561" s="35" t="str">
        <f>IF(AO561="拼单会员","5年",IF(AJ561="","",VLOOKUP(AM561&amp;AP561,[1]Sheet11!$J$3:$K$17,2)))</f>
        <v/>
      </c>
      <c r="AR561" s="35" t="str">
        <f t="shared" si="206"/>
        <v/>
      </c>
      <c r="AS561" s="35" t="str">
        <f t="shared" si="207"/>
        <v/>
      </c>
      <c r="AT561" s="35" t="str">
        <f t="shared" si="208"/>
        <v/>
      </c>
      <c r="AU561" s="35" t="str">
        <f t="shared" si="209"/>
        <v/>
      </c>
      <c r="AV561" s="35" t="str">
        <f t="shared" si="210"/>
        <v/>
      </c>
      <c r="AW561" s="35" t="str">
        <f t="shared" si="211"/>
        <v/>
      </c>
      <c r="AX561" s="35" t="str">
        <f t="shared" si="212"/>
        <v/>
      </c>
      <c r="AY561" s="35" t="str">
        <f>IF(SUMIF('7-市场业绩'!F:F,AC561,'7-市场业绩'!I:I)&gt;0,"学习卡","老结算")</f>
        <v>老结算</v>
      </c>
      <c r="AZ561" s="35" t="str">
        <f t="shared" si="213"/>
        <v/>
      </c>
      <c r="BA561" s="35" t="str">
        <f t="shared" si="214"/>
        <v>无</v>
      </c>
      <c r="BB561" s="35" t="str">
        <f t="shared" si="215"/>
        <v/>
      </c>
      <c r="BC561" s="35" t="str">
        <f t="shared" si="216"/>
        <v/>
      </c>
      <c r="BD561" s="35" t="str">
        <f t="shared" si="217"/>
        <v>无</v>
      </c>
      <c r="BE561" s="35" t="str">
        <f>IFERROR(LOOKUP(1,-FIND({"创始会员","国际领袖课程","国内领袖课程","1期秒杀","游学免费读","买三送二","2折秒杀"},AB561),{"创始会员","国际领袖课程","国内领袖课程","1期秒杀","游学免费读","买三送二","2折秒杀"}),"")</f>
        <v/>
      </c>
      <c r="BH561" s="27">
        <v>42552</v>
      </c>
    </row>
    <row r="562" spans="1:60" ht="15" customHeight="1">
      <c r="A562" s="31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08"/>
      <c r="M562" s="208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35" t="str">
        <f t="shared" si="194"/>
        <v/>
      </c>
      <c r="AD562" s="36">
        <f t="shared" si="195"/>
        <v>0</v>
      </c>
      <c r="AE562" s="35" t="str">
        <f t="shared" si="196"/>
        <v/>
      </c>
      <c r="AF562" s="24"/>
      <c r="AG562" s="40">
        <f t="shared" si="197"/>
        <v>0</v>
      </c>
      <c r="AH562" s="36">
        <f t="shared" si="198"/>
        <v>0</v>
      </c>
      <c r="AI562" s="36">
        <f t="shared" si="199"/>
        <v>0</v>
      </c>
      <c r="AJ562" s="35" t="str">
        <f t="shared" si="200"/>
        <v/>
      </c>
      <c r="AK562" s="35" t="str">
        <f t="shared" si="201"/>
        <v/>
      </c>
      <c r="AL562" s="35" t="str">
        <f t="shared" si="202"/>
        <v/>
      </c>
      <c r="AM562" s="35" t="str">
        <f t="shared" si="203"/>
        <v/>
      </c>
      <c r="AN562" s="35" t="str">
        <f t="shared" si="204"/>
        <v/>
      </c>
      <c r="AO562" s="35" t="str">
        <f t="shared" si="205"/>
        <v/>
      </c>
      <c r="AP562" s="35" t="str">
        <f>IF(AJ562="","",VLOOKUP(AN562,[1]Sheet11!E:F,2,0))</f>
        <v/>
      </c>
      <c r="AQ562" s="35" t="str">
        <f>IF(AO562="拼单会员","5年",IF(AJ562="","",VLOOKUP(AM562&amp;AP562,[1]Sheet11!$J$3:$K$17,2)))</f>
        <v/>
      </c>
      <c r="AR562" s="35" t="str">
        <f t="shared" si="206"/>
        <v/>
      </c>
      <c r="AS562" s="35" t="str">
        <f t="shared" si="207"/>
        <v/>
      </c>
      <c r="AT562" s="35" t="str">
        <f t="shared" si="208"/>
        <v/>
      </c>
      <c r="AU562" s="35" t="str">
        <f t="shared" si="209"/>
        <v/>
      </c>
      <c r="AV562" s="35" t="str">
        <f t="shared" si="210"/>
        <v/>
      </c>
      <c r="AW562" s="35" t="str">
        <f t="shared" si="211"/>
        <v/>
      </c>
      <c r="AX562" s="35" t="str">
        <f t="shared" si="212"/>
        <v/>
      </c>
      <c r="AY562" s="35" t="str">
        <f>IF(SUMIF('7-市场业绩'!F:F,AC562,'7-市场业绩'!I:I)&gt;0,"学习卡","老结算")</f>
        <v>老结算</v>
      </c>
      <c r="AZ562" s="35" t="str">
        <f t="shared" si="213"/>
        <v/>
      </c>
      <c r="BA562" s="35" t="str">
        <f t="shared" si="214"/>
        <v>无</v>
      </c>
      <c r="BB562" s="35" t="str">
        <f t="shared" si="215"/>
        <v/>
      </c>
      <c r="BC562" s="35" t="str">
        <f t="shared" si="216"/>
        <v/>
      </c>
      <c r="BD562" s="35" t="str">
        <f t="shared" si="217"/>
        <v>无</v>
      </c>
      <c r="BE562" s="35" t="str">
        <f>IFERROR(LOOKUP(1,-FIND({"创始会员","国际领袖课程","国内领袖课程","1期秒杀","游学免费读","买三送二","2折秒杀"},AB562),{"创始会员","国际领袖课程","国内领袖课程","1期秒杀","游学免费读","买三送二","2折秒杀"}),"")</f>
        <v/>
      </c>
      <c r="BH562" s="27">
        <v>42552</v>
      </c>
    </row>
    <row r="563" spans="1:60" ht="15" customHeight="1">
      <c r="A563" s="31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08"/>
      <c r="M563" s="208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35" t="str">
        <f t="shared" si="194"/>
        <v/>
      </c>
      <c r="AD563" s="36">
        <f t="shared" si="195"/>
        <v>0</v>
      </c>
      <c r="AE563" s="35" t="str">
        <f t="shared" si="196"/>
        <v/>
      </c>
      <c r="AF563" s="24"/>
      <c r="AG563" s="40">
        <f t="shared" si="197"/>
        <v>0</v>
      </c>
      <c r="AH563" s="36">
        <f t="shared" si="198"/>
        <v>0</v>
      </c>
      <c r="AI563" s="36">
        <f t="shared" si="199"/>
        <v>0</v>
      </c>
      <c r="AJ563" s="35" t="str">
        <f t="shared" si="200"/>
        <v/>
      </c>
      <c r="AK563" s="35" t="str">
        <f t="shared" si="201"/>
        <v/>
      </c>
      <c r="AL563" s="35" t="str">
        <f t="shared" si="202"/>
        <v/>
      </c>
      <c r="AM563" s="35" t="str">
        <f t="shared" si="203"/>
        <v/>
      </c>
      <c r="AN563" s="35" t="str">
        <f t="shared" si="204"/>
        <v/>
      </c>
      <c r="AO563" s="35" t="str">
        <f t="shared" si="205"/>
        <v/>
      </c>
      <c r="AP563" s="35" t="str">
        <f>IF(AJ563="","",VLOOKUP(AN563,[1]Sheet11!E:F,2,0))</f>
        <v/>
      </c>
      <c r="AQ563" s="35" t="str">
        <f>IF(AO563="拼单会员","5年",IF(AJ563="","",VLOOKUP(AM563&amp;AP563,[1]Sheet11!$J$3:$K$17,2)))</f>
        <v/>
      </c>
      <c r="AR563" s="35" t="str">
        <f t="shared" si="206"/>
        <v/>
      </c>
      <c r="AS563" s="35" t="str">
        <f t="shared" si="207"/>
        <v/>
      </c>
      <c r="AT563" s="35" t="str">
        <f t="shared" si="208"/>
        <v/>
      </c>
      <c r="AU563" s="35" t="str">
        <f t="shared" si="209"/>
        <v/>
      </c>
      <c r="AV563" s="35" t="str">
        <f t="shared" si="210"/>
        <v/>
      </c>
      <c r="AW563" s="35" t="str">
        <f t="shared" si="211"/>
        <v/>
      </c>
      <c r="AX563" s="35" t="str">
        <f t="shared" si="212"/>
        <v/>
      </c>
      <c r="AY563" s="35" t="str">
        <f>IF(SUMIF('7-市场业绩'!F:F,AC563,'7-市场业绩'!I:I)&gt;0,"学习卡","老结算")</f>
        <v>老结算</v>
      </c>
      <c r="AZ563" s="35" t="str">
        <f t="shared" si="213"/>
        <v/>
      </c>
      <c r="BA563" s="35" t="str">
        <f t="shared" si="214"/>
        <v>无</v>
      </c>
      <c r="BB563" s="35" t="str">
        <f t="shared" si="215"/>
        <v/>
      </c>
      <c r="BC563" s="35" t="str">
        <f t="shared" si="216"/>
        <v/>
      </c>
      <c r="BD563" s="35" t="str">
        <f t="shared" si="217"/>
        <v>无</v>
      </c>
      <c r="BE563" s="35" t="str">
        <f>IFERROR(LOOKUP(1,-FIND({"创始会员","国际领袖课程","国内领袖课程","1期秒杀","游学免费读","买三送二","2折秒杀"},AB563),{"创始会员","国际领袖课程","国内领袖课程","1期秒杀","游学免费读","买三送二","2折秒杀"}),"")</f>
        <v/>
      </c>
      <c r="BH563" s="27">
        <v>42552</v>
      </c>
    </row>
    <row r="564" spans="1:60" ht="15" customHeight="1">
      <c r="A564" s="31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08"/>
      <c r="M564" s="208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35" t="str">
        <f t="shared" si="194"/>
        <v/>
      </c>
      <c r="AD564" s="36">
        <f t="shared" si="195"/>
        <v>0</v>
      </c>
      <c r="AE564" s="35" t="str">
        <f t="shared" si="196"/>
        <v/>
      </c>
      <c r="AF564" s="24"/>
      <c r="AG564" s="40">
        <f t="shared" si="197"/>
        <v>0</v>
      </c>
      <c r="AH564" s="36">
        <f t="shared" si="198"/>
        <v>0</v>
      </c>
      <c r="AI564" s="36">
        <f t="shared" si="199"/>
        <v>0</v>
      </c>
      <c r="AJ564" s="35" t="str">
        <f t="shared" si="200"/>
        <v/>
      </c>
      <c r="AK564" s="35" t="str">
        <f t="shared" si="201"/>
        <v/>
      </c>
      <c r="AL564" s="35" t="str">
        <f t="shared" si="202"/>
        <v/>
      </c>
      <c r="AM564" s="35" t="str">
        <f t="shared" si="203"/>
        <v/>
      </c>
      <c r="AN564" s="35" t="str">
        <f t="shared" si="204"/>
        <v/>
      </c>
      <c r="AO564" s="35" t="str">
        <f t="shared" si="205"/>
        <v/>
      </c>
      <c r="AP564" s="35" t="str">
        <f>IF(AJ564="","",VLOOKUP(AN564,[1]Sheet11!E:F,2,0))</f>
        <v/>
      </c>
      <c r="AQ564" s="35" t="str">
        <f>IF(AO564="拼单会员","5年",IF(AJ564="","",VLOOKUP(AM564&amp;AP564,[1]Sheet11!$J$3:$K$17,2)))</f>
        <v/>
      </c>
      <c r="AR564" s="35" t="str">
        <f t="shared" si="206"/>
        <v/>
      </c>
      <c r="AS564" s="35" t="str">
        <f t="shared" si="207"/>
        <v/>
      </c>
      <c r="AT564" s="35" t="str">
        <f t="shared" si="208"/>
        <v/>
      </c>
      <c r="AU564" s="35" t="str">
        <f t="shared" si="209"/>
        <v/>
      </c>
      <c r="AV564" s="35" t="str">
        <f t="shared" si="210"/>
        <v/>
      </c>
      <c r="AW564" s="35" t="str">
        <f t="shared" si="211"/>
        <v/>
      </c>
      <c r="AX564" s="35" t="str">
        <f t="shared" si="212"/>
        <v/>
      </c>
      <c r="AY564" s="35" t="str">
        <f>IF(SUMIF('7-市场业绩'!F:F,AC564,'7-市场业绩'!I:I)&gt;0,"学习卡","老结算")</f>
        <v>老结算</v>
      </c>
      <c r="AZ564" s="35" t="str">
        <f t="shared" si="213"/>
        <v/>
      </c>
      <c r="BA564" s="35" t="str">
        <f t="shared" si="214"/>
        <v>无</v>
      </c>
      <c r="BB564" s="35" t="str">
        <f t="shared" si="215"/>
        <v/>
      </c>
      <c r="BC564" s="35" t="str">
        <f t="shared" si="216"/>
        <v/>
      </c>
      <c r="BD564" s="35" t="str">
        <f t="shared" si="217"/>
        <v>无</v>
      </c>
      <c r="BE564" s="35" t="str">
        <f>IFERROR(LOOKUP(1,-FIND({"创始会员","国际领袖课程","国内领袖课程","1期秒杀","游学免费读","买三送二","2折秒杀"},AB564),{"创始会员","国际领袖课程","国内领袖课程","1期秒杀","游学免费读","买三送二","2折秒杀"}),"")</f>
        <v/>
      </c>
      <c r="BH564" s="27">
        <v>42552</v>
      </c>
    </row>
    <row r="565" spans="1:60" ht="15" customHeight="1">
      <c r="A565" s="31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08"/>
      <c r="M565" s="208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35" t="str">
        <f t="shared" si="194"/>
        <v/>
      </c>
      <c r="AD565" s="36">
        <f t="shared" si="195"/>
        <v>0</v>
      </c>
      <c r="AE565" s="35" t="str">
        <f t="shared" si="196"/>
        <v/>
      </c>
      <c r="AF565" s="24"/>
      <c r="AG565" s="40">
        <f t="shared" si="197"/>
        <v>0</v>
      </c>
      <c r="AH565" s="36">
        <f t="shared" si="198"/>
        <v>0</v>
      </c>
      <c r="AI565" s="36">
        <f t="shared" si="199"/>
        <v>0</v>
      </c>
      <c r="AJ565" s="35" t="str">
        <f t="shared" si="200"/>
        <v/>
      </c>
      <c r="AK565" s="35" t="str">
        <f t="shared" si="201"/>
        <v/>
      </c>
      <c r="AL565" s="35" t="str">
        <f t="shared" si="202"/>
        <v/>
      </c>
      <c r="AM565" s="35" t="str">
        <f t="shared" si="203"/>
        <v/>
      </c>
      <c r="AN565" s="35" t="str">
        <f t="shared" si="204"/>
        <v/>
      </c>
      <c r="AO565" s="35" t="str">
        <f t="shared" si="205"/>
        <v/>
      </c>
      <c r="AP565" s="35" t="str">
        <f>IF(AJ565="","",VLOOKUP(AN565,[1]Sheet11!E:F,2,0))</f>
        <v/>
      </c>
      <c r="AQ565" s="35" t="str">
        <f>IF(AO565="拼单会员","5年",IF(AJ565="","",VLOOKUP(AM565&amp;AP565,[1]Sheet11!$J$3:$K$17,2)))</f>
        <v/>
      </c>
      <c r="AR565" s="35" t="str">
        <f t="shared" si="206"/>
        <v/>
      </c>
      <c r="AS565" s="35" t="str">
        <f t="shared" si="207"/>
        <v/>
      </c>
      <c r="AT565" s="35" t="str">
        <f t="shared" si="208"/>
        <v/>
      </c>
      <c r="AU565" s="35" t="str">
        <f t="shared" si="209"/>
        <v/>
      </c>
      <c r="AV565" s="35" t="str">
        <f t="shared" si="210"/>
        <v/>
      </c>
      <c r="AW565" s="35" t="str">
        <f t="shared" si="211"/>
        <v/>
      </c>
      <c r="AX565" s="35" t="str">
        <f t="shared" si="212"/>
        <v/>
      </c>
      <c r="AY565" s="35" t="str">
        <f>IF(SUMIF('7-市场业绩'!F:F,AC565,'7-市场业绩'!I:I)&gt;0,"学习卡","老结算")</f>
        <v>老结算</v>
      </c>
      <c r="AZ565" s="35" t="str">
        <f t="shared" si="213"/>
        <v/>
      </c>
      <c r="BA565" s="35" t="str">
        <f t="shared" si="214"/>
        <v>无</v>
      </c>
      <c r="BB565" s="35" t="str">
        <f t="shared" si="215"/>
        <v/>
      </c>
      <c r="BC565" s="35" t="str">
        <f t="shared" si="216"/>
        <v/>
      </c>
      <c r="BD565" s="35" t="str">
        <f t="shared" si="217"/>
        <v>无</v>
      </c>
      <c r="BE565" s="35" t="str">
        <f>IFERROR(LOOKUP(1,-FIND({"创始会员","国际领袖课程","国内领袖课程","1期秒杀","游学免费读","买三送二","2折秒杀"},AB565),{"创始会员","国际领袖课程","国内领袖课程","1期秒杀","游学免费读","买三送二","2折秒杀"}),"")</f>
        <v/>
      </c>
      <c r="BH565" s="27">
        <v>42552</v>
      </c>
    </row>
    <row r="566" spans="1:60" ht="15" customHeight="1">
      <c r="A566" s="31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08"/>
      <c r="M566" s="208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35" t="str">
        <f t="shared" si="194"/>
        <v/>
      </c>
      <c r="AD566" s="36">
        <f t="shared" si="195"/>
        <v>0</v>
      </c>
      <c r="AE566" s="35" t="str">
        <f t="shared" si="196"/>
        <v/>
      </c>
      <c r="AF566" s="24"/>
      <c r="AG566" s="40">
        <f t="shared" si="197"/>
        <v>0</v>
      </c>
      <c r="AH566" s="36">
        <f t="shared" si="198"/>
        <v>0</v>
      </c>
      <c r="AI566" s="36">
        <f t="shared" si="199"/>
        <v>0</v>
      </c>
      <c r="AJ566" s="35" t="str">
        <f t="shared" si="200"/>
        <v/>
      </c>
      <c r="AK566" s="35" t="str">
        <f t="shared" si="201"/>
        <v/>
      </c>
      <c r="AL566" s="35" t="str">
        <f t="shared" si="202"/>
        <v/>
      </c>
      <c r="AM566" s="35" t="str">
        <f t="shared" si="203"/>
        <v/>
      </c>
      <c r="AN566" s="35" t="str">
        <f t="shared" si="204"/>
        <v/>
      </c>
      <c r="AO566" s="35" t="str">
        <f t="shared" si="205"/>
        <v/>
      </c>
      <c r="AP566" s="35" t="str">
        <f>IF(AJ566="","",VLOOKUP(AN566,[1]Sheet11!E:F,2,0))</f>
        <v/>
      </c>
      <c r="AQ566" s="35" t="str">
        <f>IF(AO566="拼单会员","5年",IF(AJ566="","",VLOOKUP(AM566&amp;AP566,[1]Sheet11!$J$3:$K$17,2)))</f>
        <v/>
      </c>
      <c r="AR566" s="35" t="str">
        <f t="shared" si="206"/>
        <v/>
      </c>
      <c r="AS566" s="35" t="str">
        <f t="shared" si="207"/>
        <v/>
      </c>
      <c r="AT566" s="35" t="str">
        <f t="shared" si="208"/>
        <v/>
      </c>
      <c r="AU566" s="35" t="str">
        <f t="shared" si="209"/>
        <v/>
      </c>
      <c r="AV566" s="35" t="str">
        <f t="shared" si="210"/>
        <v/>
      </c>
      <c r="AW566" s="35" t="str">
        <f t="shared" si="211"/>
        <v/>
      </c>
      <c r="AX566" s="35" t="str">
        <f t="shared" si="212"/>
        <v/>
      </c>
      <c r="AY566" s="35" t="str">
        <f>IF(SUMIF('7-市场业绩'!F:F,AC566,'7-市场业绩'!I:I)&gt;0,"学习卡","老结算")</f>
        <v>老结算</v>
      </c>
      <c r="AZ566" s="35" t="str">
        <f t="shared" si="213"/>
        <v/>
      </c>
      <c r="BA566" s="35" t="str">
        <f t="shared" si="214"/>
        <v>无</v>
      </c>
      <c r="BB566" s="35" t="str">
        <f t="shared" si="215"/>
        <v/>
      </c>
      <c r="BC566" s="35" t="str">
        <f t="shared" si="216"/>
        <v/>
      </c>
      <c r="BD566" s="35" t="str">
        <f t="shared" si="217"/>
        <v>无</v>
      </c>
      <c r="BE566" s="35" t="str">
        <f>IFERROR(LOOKUP(1,-FIND({"创始会员","国际领袖课程","国内领袖课程","1期秒杀","游学免费读","买三送二","2折秒杀"},AB566),{"创始会员","国际领袖课程","国内领袖课程","1期秒杀","游学免费读","买三送二","2折秒杀"}),"")</f>
        <v/>
      </c>
      <c r="BH566" s="27">
        <v>42552</v>
      </c>
    </row>
    <row r="567" spans="1:60" ht="15" customHeight="1">
      <c r="A567" s="31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08"/>
      <c r="M567" s="208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35" t="str">
        <f t="shared" si="194"/>
        <v/>
      </c>
      <c r="AD567" s="36">
        <f t="shared" si="195"/>
        <v>0</v>
      </c>
      <c r="AE567" s="35" t="str">
        <f t="shared" si="196"/>
        <v/>
      </c>
      <c r="AF567" s="24"/>
      <c r="AG567" s="40">
        <f t="shared" si="197"/>
        <v>0</v>
      </c>
      <c r="AH567" s="36">
        <f t="shared" si="198"/>
        <v>0</v>
      </c>
      <c r="AI567" s="36">
        <f t="shared" si="199"/>
        <v>0</v>
      </c>
      <c r="AJ567" s="35" t="str">
        <f t="shared" si="200"/>
        <v/>
      </c>
      <c r="AK567" s="35" t="str">
        <f t="shared" si="201"/>
        <v/>
      </c>
      <c r="AL567" s="35" t="str">
        <f t="shared" si="202"/>
        <v/>
      </c>
      <c r="AM567" s="35" t="str">
        <f t="shared" si="203"/>
        <v/>
      </c>
      <c r="AN567" s="35" t="str">
        <f t="shared" si="204"/>
        <v/>
      </c>
      <c r="AO567" s="35" t="str">
        <f t="shared" si="205"/>
        <v/>
      </c>
      <c r="AP567" s="35" t="str">
        <f>IF(AJ567="","",VLOOKUP(AN567,[1]Sheet11!E:F,2,0))</f>
        <v/>
      </c>
      <c r="AQ567" s="35" t="str">
        <f>IF(AO567="拼单会员","5年",IF(AJ567="","",VLOOKUP(AM567&amp;AP567,[1]Sheet11!$J$3:$K$17,2)))</f>
        <v/>
      </c>
      <c r="AR567" s="35" t="str">
        <f t="shared" si="206"/>
        <v/>
      </c>
      <c r="AS567" s="35" t="str">
        <f t="shared" si="207"/>
        <v/>
      </c>
      <c r="AT567" s="35" t="str">
        <f t="shared" si="208"/>
        <v/>
      </c>
      <c r="AU567" s="35" t="str">
        <f t="shared" si="209"/>
        <v/>
      </c>
      <c r="AV567" s="35" t="str">
        <f t="shared" si="210"/>
        <v/>
      </c>
      <c r="AW567" s="35" t="str">
        <f t="shared" si="211"/>
        <v/>
      </c>
      <c r="AX567" s="35" t="str">
        <f t="shared" si="212"/>
        <v/>
      </c>
      <c r="AY567" s="35" t="str">
        <f>IF(SUMIF('7-市场业绩'!F:F,AC567,'7-市场业绩'!I:I)&gt;0,"学习卡","老结算")</f>
        <v>老结算</v>
      </c>
      <c r="AZ567" s="35" t="str">
        <f t="shared" si="213"/>
        <v/>
      </c>
      <c r="BA567" s="35" t="str">
        <f t="shared" si="214"/>
        <v>无</v>
      </c>
      <c r="BB567" s="35" t="str">
        <f t="shared" si="215"/>
        <v/>
      </c>
      <c r="BC567" s="35" t="str">
        <f t="shared" si="216"/>
        <v/>
      </c>
      <c r="BD567" s="35" t="str">
        <f t="shared" si="217"/>
        <v>无</v>
      </c>
      <c r="BE567" s="35" t="str">
        <f>IFERROR(LOOKUP(1,-FIND({"创始会员","国际领袖课程","国内领袖课程","1期秒杀","游学免费读","买三送二","2折秒杀"},AB567),{"创始会员","国际领袖课程","国内领袖课程","1期秒杀","游学免费读","买三送二","2折秒杀"}),"")</f>
        <v/>
      </c>
      <c r="BH567" s="27">
        <v>42552</v>
      </c>
    </row>
    <row r="568" spans="1:60" ht="15" customHeight="1">
      <c r="A568" s="31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08"/>
      <c r="M568" s="208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35" t="str">
        <f t="shared" si="194"/>
        <v/>
      </c>
      <c r="AD568" s="36">
        <f t="shared" si="195"/>
        <v>0</v>
      </c>
      <c r="AE568" s="35" t="str">
        <f t="shared" si="196"/>
        <v/>
      </c>
      <c r="AF568" s="24"/>
      <c r="AG568" s="40">
        <f t="shared" si="197"/>
        <v>0</v>
      </c>
      <c r="AH568" s="36">
        <f t="shared" si="198"/>
        <v>0</v>
      </c>
      <c r="AI568" s="36">
        <f t="shared" si="199"/>
        <v>0</v>
      </c>
      <c r="AJ568" s="35" t="str">
        <f t="shared" si="200"/>
        <v/>
      </c>
      <c r="AK568" s="35" t="str">
        <f t="shared" si="201"/>
        <v/>
      </c>
      <c r="AL568" s="35" t="str">
        <f t="shared" si="202"/>
        <v/>
      </c>
      <c r="AM568" s="35" t="str">
        <f t="shared" si="203"/>
        <v/>
      </c>
      <c r="AN568" s="35" t="str">
        <f t="shared" si="204"/>
        <v/>
      </c>
      <c r="AO568" s="35" t="str">
        <f t="shared" si="205"/>
        <v/>
      </c>
      <c r="AP568" s="35" t="str">
        <f>IF(AJ568="","",VLOOKUP(AN568,[1]Sheet11!E:F,2,0))</f>
        <v/>
      </c>
      <c r="AQ568" s="35" t="str">
        <f>IF(AO568="拼单会员","5年",IF(AJ568="","",VLOOKUP(AM568&amp;AP568,[1]Sheet11!$J$3:$K$17,2)))</f>
        <v/>
      </c>
      <c r="AR568" s="35" t="str">
        <f t="shared" si="206"/>
        <v/>
      </c>
      <c r="AS568" s="35" t="str">
        <f t="shared" si="207"/>
        <v/>
      </c>
      <c r="AT568" s="35" t="str">
        <f t="shared" si="208"/>
        <v/>
      </c>
      <c r="AU568" s="35" t="str">
        <f t="shared" si="209"/>
        <v/>
      </c>
      <c r="AV568" s="35" t="str">
        <f t="shared" si="210"/>
        <v/>
      </c>
      <c r="AW568" s="35" t="str">
        <f t="shared" si="211"/>
        <v/>
      </c>
      <c r="AX568" s="35" t="str">
        <f t="shared" si="212"/>
        <v/>
      </c>
      <c r="AY568" s="35" t="str">
        <f>IF(SUMIF('7-市场业绩'!F:F,AC568,'7-市场业绩'!I:I)&gt;0,"学习卡","老结算")</f>
        <v>老结算</v>
      </c>
      <c r="AZ568" s="35" t="str">
        <f t="shared" si="213"/>
        <v/>
      </c>
      <c r="BA568" s="35" t="str">
        <f t="shared" si="214"/>
        <v>无</v>
      </c>
      <c r="BB568" s="35" t="str">
        <f t="shared" si="215"/>
        <v/>
      </c>
      <c r="BC568" s="35" t="str">
        <f t="shared" si="216"/>
        <v/>
      </c>
      <c r="BD568" s="35" t="str">
        <f t="shared" si="217"/>
        <v>无</v>
      </c>
      <c r="BE568" s="35" t="str">
        <f>IFERROR(LOOKUP(1,-FIND({"创始会员","国际领袖课程","国内领袖课程","1期秒杀","游学免费读","买三送二","2折秒杀"},AB568),{"创始会员","国际领袖课程","国内领袖课程","1期秒杀","游学免费读","买三送二","2折秒杀"}),"")</f>
        <v/>
      </c>
      <c r="BH568" s="27">
        <v>42552</v>
      </c>
    </row>
    <row r="569" spans="1:60" ht="15" customHeight="1">
      <c r="A569" s="31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08"/>
      <c r="M569" s="208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35" t="str">
        <f t="shared" si="194"/>
        <v/>
      </c>
      <c r="AD569" s="36">
        <f t="shared" si="195"/>
        <v>0</v>
      </c>
      <c r="AE569" s="35" t="str">
        <f t="shared" si="196"/>
        <v/>
      </c>
      <c r="AF569" s="24"/>
      <c r="AG569" s="40">
        <f t="shared" si="197"/>
        <v>0</v>
      </c>
      <c r="AH569" s="36">
        <f t="shared" si="198"/>
        <v>0</v>
      </c>
      <c r="AI569" s="36">
        <f t="shared" si="199"/>
        <v>0</v>
      </c>
      <c r="AJ569" s="35" t="str">
        <f t="shared" si="200"/>
        <v/>
      </c>
      <c r="AK569" s="35" t="str">
        <f t="shared" si="201"/>
        <v/>
      </c>
      <c r="AL569" s="35" t="str">
        <f t="shared" si="202"/>
        <v/>
      </c>
      <c r="AM569" s="35" t="str">
        <f t="shared" si="203"/>
        <v/>
      </c>
      <c r="AN569" s="35" t="str">
        <f t="shared" si="204"/>
        <v/>
      </c>
      <c r="AO569" s="35" t="str">
        <f t="shared" si="205"/>
        <v/>
      </c>
      <c r="AP569" s="35" t="str">
        <f>IF(AJ569="","",VLOOKUP(AN569,[1]Sheet11!E:F,2,0))</f>
        <v/>
      </c>
      <c r="AQ569" s="35" t="str">
        <f>IF(AO569="拼单会员","5年",IF(AJ569="","",VLOOKUP(AM569&amp;AP569,[1]Sheet11!$J$3:$K$17,2)))</f>
        <v/>
      </c>
      <c r="AR569" s="35" t="str">
        <f t="shared" si="206"/>
        <v/>
      </c>
      <c r="AS569" s="35" t="str">
        <f t="shared" si="207"/>
        <v/>
      </c>
      <c r="AT569" s="35" t="str">
        <f t="shared" si="208"/>
        <v/>
      </c>
      <c r="AU569" s="35" t="str">
        <f t="shared" si="209"/>
        <v/>
      </c>
      <c r="AV569" s="35" t="str">
        <f t="shared" si="210"/>
        <v/>
      </c>
      <c r="AW569" s="35" t="str">
        <f t="shared" si="211"/>
        <v/>
      </c>
      <c r="AX569" s="35" t="str">
        <f t="shared" si="212"/>
        <v/>
      </c>
      <c r="AY569" s="35" t="str">
        <f>IF(SUMIF('7-市场业绩'!F:F,AC569,'7-市场业绩'!I:I)&gt;0,"学习卡","老结算")</f>
        <v>老结算</v>
      </c>
      <c r="AZ569" s="35" t="str">
        <f t="shared" si="213"/>
        <v/>
      </c>
      <c r="BA569" s="35" t="str">
        <f t="shared" si="214"/>
        <v>无</v>
      </c>
      <c r="BB569" s="35" t="str">
        <f t="shared" si="215"/>
        <v/>
      </c>
      <c r="BC569" s="35" t="str">
        <f t="shared" si="216"/>
        <v/>
      </c>
      <c r="BD569" s="35" t="str">
        <f t="shared" si="217"/>
        <v>无</v>
      </c>
      <c r="BE569" s="35" t="str">
        <f>IFERROR(LOOKUP(1,-FIND({"创始会员","国际领袖课程","国内领袖课程","1期秒杀","游学免费读","买三送二","2折秒杀"},AB569),{"创始会员","国际领袖课程","国内领袖课程","1期秒杀","游学免费读","买三送二","2折秒杀"}),"")</f>
        <v/>
      </c>
      <c r="BH569" s="27">
        <v>42552</v>
      </c>
    </row>
    <row r="570" spans="1:60" ht="15" customHeight="1">
      <c r="A570" s="31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08"/>
      <c r="M570" s="208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35" t="str">
        <f t="shared" si="194"/>
        <v/>
      </c>
      <c r="AD570" s="36">
        <f t="shared" si="195"/>
        <v>0</v>
      </c>
      <c r="AE570" s="35" t="str">
        <f t="shared" si="196"/>
        <v/>
      </c>
      <c r="AF570" s="24"/>
      <c r="AG570" s="40">
        <f t="shared" si="197"/>
        <v>0</v>
      </c>
      <c r="AH570" s="36">
        <f t="shared" si="198"/>
        <v>0</v>
      </c>
      <c r="AI570" s="36">
        <f t="shared" si="199"/>
        <v>0</v>
      </c>
      <c r="AJ570" s="35" t="str">
        <f t="shared" si="200"/>
        <v/>
      </c>
      <c r="AK570" s="35" t="str">
        <f t="shared" si="201"/>
        <v/>
      </c>
      <c r="AL570" s="35" t="str">
        <f t="shared" si="202"/>
        <v/>
      </c>
      <c r="AM570" s="35" t="str">
        <f t="shared" si="203"/>
        <v/>
      </c>
      <c r="AN570" s="35" t="str">
        <f t="shared" si="204"/>
        <v/>
      </c>
      <c r="AO570" s="35" t="str">
        <f t="shared" si="205"/>
        <v/>
      </c>
      <c r="AP570" s="35" t="str">
        <f>IF(AJ570="","",VLOOKUP(AN570,[1]Sheet11!E:F,2,0))</f>
        <v/>
      </c>
      <c r="AQ570" s="35" t="str">
        <f>IF(AO570="拼单会员","5年",IF(AJ570="","",VLOOKUP(AM570&amp;AP570,[1]Sheet11!$J$3:$K$17,2)))</f>
        <v/>
      </c>
      <c r="AR570" s="35" t="str">
        <f t="shared" si="206"/>
        <v/>
      </c>
      <c r="AS570" s="35" t="str">
        <f t="shared" si="207"/>
        <v/>
      </c>
      <c r="AT570" s="35" t="str">
        <f t="shared" si="208"/>
        <v/>
      </c>
      <c r="AU570" s="35" t="str">
        <f t="shared" si="209"/>
        <v/>
      </c>
      <c r="AV570" s="35" t="str">
        <f t="shared" si="210"/>
        <v/>
      </c>
      <c r="AW570" s="35" t="str">
        <f t="shared" si="211"/>
        <v/>
      </c>
      <c r="AX570" s="35" t="str">
        <f t="shared" si="212"/>
        <v/>
      </c>
      <c r="AY570" s="35" t="str">
        <f>IF(SUMIF('7-市场业绩'!F:F,AC570,'7-市场业绩'!I:I)&gt;0,"学习卡","老结算")</f>
        <v>老结算</v>
      </c>
      <c r="AZ570" s="35" t="str">
        <f t="shared" si="213"/>
        <v/>
      </c>
      <c r="BA570" s="35" t="str">
        <f t="shared" si="214"/>
        <v>无</v>
      </c>
      <c r="BB570" s="35" t="str">
        <f t="shared" si="215"/>
        <v/>
      </c>
      <c r="BC570" s="35" t="str">
        <f t="shared" si="216"/>
        <v/>
      </c>
      <c r="BD570" s="35" t="str">
        <f t="shared" si="217"/>
        <v>无</v>
      </c>
      <c r="BE570" s="35" t="str">
        <f>IFERROR(LOOKUP(1,-FIND({"创始会员","国际领袖课程","国内领袖课程","1期秒杀","游学免费读","买三送二","2折秒杀"},AB570),{"创始会员","国际领袖课程","国内领袖课程","1期秒杀","游学免费读","买三送二","2折秒杀"}),"")</f>
        <v/>
      </c>
      <c r="BH570" s="27">
        <v>42552</v>
      </c>
    </row>
    <row r="571" spans="1:60" ht="15" customHeight="1">
      <c r="A571" s="31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08"/>
      <c r="M571" s="208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35" t="str">
        <f t="shared" si="194"/>
        <v/>
      </c>
      <c r="AD571" s="36">
        <f t="shared" si="195"/>
        <v>0</v>
      </c>
      <c r="AE571" s="35" t="str">
        <f t="shared" si="196"/>
        <v/>
      </c>
      <c r="AF571" s="24"/>
      <c r="AG571" s="40">
        <f t="shared" si="197"/>
        <v>0</v>
      </c>
      <c r="AH571" s="36">
        <f t="shared" si="198"/>
        <v>0</v>
      </c>
      <c r="AI571" s="36">
        <f t="shared" si="199"/>
        <v>0</v>
      </c>
      <c r="AJ571" s="35" t="str">
        <f t="shared" si="200"/>
        <v/>
      </c>
      <c r="AK571" s="35" t="str">
        <f t="shared" si="201"/>
        <v/>
      </c>
      <c r="AL571" s="35" t="str">
        <f t="shared" si="202"/>
        <v/>
      </c>
      <c r="AM571" s="35" t="str">
        <f t="shared" si="203"/>
        <v/>
      </c>
      <c r="AN571" s="35" t="str">
        <f t="shared" si="204"/>
        <v/>
      </c>
      <c r="AO571" s="35" t="str">
        <f t="shared" si="205"/>
        <v/>
      </c>
      <c r="AP571" s="35" t="str">
        <f>IF(AJ571="","",VLOOKUP(AN571,[1]Sheet11!E:F,2,0))</f>
        <v/>
      </c>
      <c r="AQ571" s="35" t="str">
        <f>IF(AO571="拼单会员","5年",IF(AJ571="","",VLOOKUP(AM571&amp;AP571,[1]Sheet11!$J$3:$K$17,2)))</f>
        <v/>
      </c>
      <c r="AR571" s="35" t="str">
        <f t="shared" si="206"/>
        <v/>
      </c>
      <c r="AS571" s="35" t="str">
        <f t="shared" si="207"/>
        <v/>
      </c>
      <c r="AT571" s="35" t="str">
        <f t="shared" si="208"/>
        <v/>
      </c>
      <c r="AU571" s="35" t="str">
        <f t="shared" si="209"/>
        <v/>
      </c>
      <c r="AV571" s="35" t="str">
        <f t="shared" si="210"/>
        <v/>
      </c>
      <c r="AW571" s="35" t="str">
        <f t="shared" si="211"/>
        <v/>
      </c>
      <c r="AX571" s="35" t="str">
        <f t="shared" si="212"/>
        <v/>
      </c>
      <c r="AY571" s="35" t="str">
        <f>IF(SUMIF('7-市场业绩'!F:F,AC571,'7-市场业绩'!I:I)&gt;0,"学习卡","老结算")</f>
        <v>老结算</v>
      </c>
      <c r="AZ571" s="35" t="str">
        <f t="shared" si="213"/>
        <v/>
      </c>
      <c r="BA571" s="35" t="str">
        <f t="shared" si="214"/>
        <v>无</v>
      </c>
      <c r="BB571" s="35" t="str">
        <f t="shared" si="215"/>
        <v/>
      </c>
      <c r="BC571" s="35" t="str">
        <f t="shared" si="216"/>
        <v/>
      </c>
      <c r="BD571" s="35" t="str">
        <f t="shared" si="217"/>
        <v>无</v>
      </c>
      <c r="BE571" s="35" t="str">
        <f>IFERROR(LOOKUP(1,-FIND({"创始会员","国际领袖课程","国内领袖课程","1期秒杀","游学免费读","买三送二","2折秒杀"},AB571),{"创始会员","国际领袖课程","国内领袖课程","1期秒杀","游学免费读","买三送二","2折秒杀"}),"")</f>
        <v/>
      </c>
      <c r="BH571" s="27">
        <v>42552</v>
      </c>
    </row>
    <row r="572" spans="1:60" ht="15" customHeight="1">
      <c r="A572" s="31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08"/>
      <c r="M572" s="208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35" t="str">
        <f t="shared" si="194"/>
        <v/>
      </c>
      <c r="AD572" s="36">
        <f t="shared" si="195"/>
        <v>0</v>
      </c>
      <c r="AE572" s="35" t="str">
        <f t="shared" si="196"/>
        <v/>
      </c>
      <c r="AF572" s="24"/>
      <c r="AG572" s="40">
        <f t="shared" si="197"/>
        <v>0</v>
      </c>
      <c r="AH572" s="36">
        <f t="shared" si="198"/>
        <v>0</v>
      </c>
      <c r="AI572" s="36">
        <f t="shared" si="199"/>
        <v>0</v>
      </c>
      <c r="AJ572" s="35" t="str">
        <f t="shared" si="200"/>
        <v/>
      </c>
      <c r="AK572" s="35" t="str">
        <f t="shared" si="201"/>
        <v/>
      </c>
      <c r="AL572" s="35" t="str">
        <f t="shared" si="202"/>
        <v/>
      </c>
      <c r="AM572" s="35" t="str">
        <f t="shared" si="203"/>
        <v/>
      </c>
      <c r="AN572" s="35" t="str">
        <f t="shared" si="204"/>
        <v/>
      </c>
      <c r="AO572" s="35" t="str">
        <f t="shared" si="205"/>
        <v/>
      </c>
      <c r="AP572" s="35" t="str">
        <f>IF(AJ572="","",VLOOKUP(AN572,[1]Sheet11!E:F,2,0))</f>
        <v/>
      </c>
      <c r="AQ572" s="35" t="str">
        <f>IF(AO572="拼单会员","5年",IF(AJ572="","",VLOOKUP(AM572&amp;AP572,[1]Sheet11!$J$3:$K$17,2)))</f>
        <v/>
      </c>
      <c r="AR572" s="35" t="str">
        <f t="shared" si="206"/>
        <v/>
      </c>
      <c r="AS572" s="35" t="str">
        <f t="shared" si="207"/>
        <v/>
      </c>
      <c r="AT572" s="35" t="str">
        <f t="shared" si="208"/>
        <v/>
      </c>
      <c r="AU572" s="35" t="str">
        <f t="shared" si="209"/>
        <v/>
      </c>
      <c r="AV572" s="35" t="str">
        <f t="shared" si="210"/>
        <v/>
      </c>
      <c r="AW572" s="35" t="str">
        <f t="shared" si="211"/>
        <v/>
      </c>
      <c r="AX572" s="35" t="str">
        <f t="shared" si="212"/>
        <v/>
      </c>
      <c r="AY572" s="35" t="str">
        <f>IF(SUMIF('7-市场业绩'!F:F,AC572,'7-市场业绩'!I:I)&gt;0,"学习卡","老结算")</f>
        <v>老结算</v>
      </c>
      <c r="AZ572" s="35" t="str">
        <f t="shared" si="213"/>
        <v/>
      </c>
      <c r="BA572" s="35" t="str">
        <f t="shared" si="214"/>
        <v>无</v>
      </c>
      <c r="BB572" s="35" t="str">
        <f t="shared" si="215"/>
        <v/>
      </c>
      <c r="BC572" s="35" t="str">
        <f t="shared" si="216"/>
        <v/>
      </c>
      <c r="BD572" s="35" t="str">
        <f t="shared" si="217"/>
        <v>无</v>
      </c>
      <c r="BE572" s="35" t="str">
        <f>IFERROR(LOOKUP(1,-FIND({"创始会员","国际领袖课程","国内领袖课程","1期秒杀","游学免费读","买三送二","2折秒杀"},AB572),{"创始会员","国际领袖课程","国内领袖课程","1期秒杀","游学免费读","买三送二","2折秒杀"}),"")</f>
        <v/>
      </c>
      <c r="BH572" s="27">
        <v>42552</v>
      </c>
    </row>
    <row r="573" spans="1:60" ht="15" customHeight="1">
      <c r="A573" s="31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08"/>
      <c r="M573" s="208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35" t="str">
        <f t="shared" si="194"/>
        <v/>
      </c>
      <c r="AD573" s="36">
        <f t="shared" si="195"/>
        <v>0</v>
      </c>
      <c r="AE573" s="35" t="str">
        <f t="shared" si="196"/>
        <v/>
      </c>
      <c r="AF573" s="24"/>
      <c r="AG573" s="40">
        <f t="shared" si="197"/>
        <v>0</v>
      </c>
      <c r="AH573" s="36">
        <f t="shared" si="198"/>
        <v>0</v>
      </c>
      <c r="AI573" s="36">
        <f t="shared" si="199"/>
        <v>0</v>
      </c>
      <c r="AJ573" s="35" t="str">
        <f t="shared" si="200"/>
        <v/>
      </c>
      <c r="AK573" s="35" t="str">
        <f t="shared" si="201"/>
        <v/>
      </c>
      <c r="AL573" s="35" t="str">
        <f t="shared" si="202"/>
        <v/>
      </c>
      <c r="AM573" s="35" t="str">
        <f t="shared" si="203"/>
        <v/>
      </c>
      <c r="AN573" s="35" t="str">
        <f t="shared" si="204"/>
        <v/>
      </c>
      <c r="AO573" s="35" t="str">
        <f t="shared" si="205"/>
        <v/>
      </c>
      <c r="AP573" s="35" t="str">
        <f>IF(AJ573="","",VLOOKUP(AN573,[1]Sheet11!E:F,2,0))</f>
        <v/>
      </c>
      <c r="AQ573" s="35" t="str">
        <f>IF(AO573="拼单会员","5年",IF(AJ573="","",VLOOKUP(AM573&amp;AP573,[1]Sheet11!$J$3:$K$17,2)))</f>
        <v/>
      </c>
      <c r="AR573" s="35" t="str">
        <f t="shared" si="206"/>
        <v/>
      </c>
      <c r="AS573" s="35" t="str">
        <f t="shared" si="207"/>
        <v/>
      </c>
      <c r="AT573" s="35" t="str">
        <f t="shared" si="208"/>
        <v/>
      </c>
      <c r="AU573" s="35" t="str">
        <f t="shared" si="209"/>
        <v/>
      </c>
      <c r="AV573" s="35" t="str">
        <f t="shared" si="210"/>
        <v/>
      </c>
      <c r="AW573" s="35" t="str">
        <f t="shared" si="211"/>
        <v/>
      </c>
      <c r="AX573" s="35" t="str">
        <f t="shared" si="212"/>
        <v/>
      </c>
      <c r="AY573" s="35" t="str">
        <f>IF(SUMIF('7-市场业绩'!F:F,AC573,'7-市场业绩'!I:I)&gt;0,"学习卡","老结算")</f>
        <v>老结算</v>
      </c>
      <c r="AZ573" s="35" t="str">
        <f t="shared" si="213"/>
        <v/>
      </c>
      <c r="BA573" s="35" t="str">
        <f t="shared" si="214"/>
        <v>无</v>
      </c>
      <c r="BB573" s="35" t="str">
        <f t="shared" si="215"/>
        <v/>
      </c>
      <c r="BC573" s="35" t="str">
        <f t="shared" si="216"/>
        <v/>
      </c>
      <c r="BD573" s="35" t="str">
        <f t="shared" si="217"/>
        <v>无</v>
      </c>
      <c r="BE573" s="35" t="str">
        <f>IFERROR(LOOKUP(1,-FIND({"创始会员","国际领袖课程","国内领袖课程","1期秒杀","游学免费读","买三送二","2折秒杀"},AB573),{"创始会员","国际领袖课程","国内领袖课程","1期秒杀","游学免费读","买三送二","2折秒杀"}),"")</f>
        <v/>
      </c>
      <c r="BH573" s="27">
        <v>42552</v>
      </c>
    </row>
    <row r="574" spans="1:60" ht="15" customHeight="1">
      <c r="A574" s="31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08"/>
      <c r="M574" s="208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35" t="str">
        <f t="shared" si="194"/>
        <v/>
      </c>
      <c r="AD574" s="36">
        <f t="shared" si="195"/>
        <v>0</v>
      </c>
      <c r="AE574" s="35" t="str">
        <f t="shared" si="196"/>
        <v/>
      </c>
      <c r="AF574" s="24"/>
      <c r="AG574" s="40">
        <f t="shared" si="197"/>
        <v>0</v>
      </c>
      <c r="AH574" s="36">
        <f t="shared" si="198"/>
        <v>0</v>
      </c>
      <c r="AI574" s="36">
        <f t="shared" si="199"/>
        <v>0</v>
      </c>
      <c r="AJ574" s="35" t="str">
        <f t="shared" si="200"/>
        <v/>
      </c>
      <c r="AK574" s="35" t="str">
        <f t="shared" si="201"/>
        <v/>
      </c>
      <c r="AL574" s="35" t="str">
        <f t="shared" si="202"/>
        <v/>
      </c>
      <c r="AM574" s="35" t="str">
        <f t="shared" si="203"/>
        <v/>
      </c>
      <c r="AN574" s="35" t="str">
        <f t="shared" si="204"/>
        <v/>
      </c>
      <c r="AO574" s="35" t="str">
        <f t="shared" si="205"/>
        <v/>
      </c>
      <c r="AP574" s="35" t="str">
        <f>IF(AJ574="","",VLOOKUP(AN574,[1]Sheet11!E:F,2,0))</f>
        <v/>
      </c>
      <c r="AQ574" s="35" t="str">
        <f>IF(AO574="拼单会员","5年",IF(AJ574="","",VLOOKUP(AM574&amp;AP574,[1]Sheet11!$J$3:$K$17,2)))</f>
        <v/>
      </c>
      <c r="AR574" s="35" t="str">
        <f t="shared" si="206"/>
        <v/>
      </c>
      <c r="AS574" s="35" t="str">
        <f t="shared" si="207"/>
        <v/>
      </c>
      <c r="AT574" s="35" t="str">
        <f t="shared" si="208"/>
        <v/>
      </c>
      <c r="AU574" s="35" t="str">
        <f t="shared" si="209"/>
        <v/>
      </c>
      <c r="AV574" s="35" t="str">
        <f t="shared" si="210"/>
        <v/>
      </c>
      <c r="AW574" s="35" t="str">
        <f t="shared" si="211"/>
        <v/>
      </c>
      <c r="AX574" s="35" t="str">
        <f t="shared" si="212"/>
        <v/>
      </c>
      <c r="AY574" s="35" t="str">
        <f>IF(SUMIF('7-市场业绩'!F:F,AC574,'7-市场业绩'!I:I)&gt;0,"学习卡","老结算")</f>
        <v>老结算</v>
      </c>
      <c r="AZ574" s="35" t="str">
        <f t="shared" si="213"/>
        <v/>
      </c>
      <c r="BA574" s="35" t="str">
        <f t="shared" si="214"/>
        <v>无</v>
      </c>
      <c r="BB574" s="35" t="str">
        <f t="shared" si="215"/>
        <v/>
      </c>
      <c r="BC574" s="35" t="str">
        <f t="shared" si="216"/>
        <v/>
      </c>
      <c r="BD574" s="35" t="str">
        <f t="shared" si="217"/>
        <v>无</v>
      </c>
      <c r="BE574" s="35" t="str">
        <f>IFERROR(LOOKUP(1,-FIND({"创始会员","国际领袖课程","国内领袖课程","1期秒杀","游学免费读","买三送二","2折秒杀"},AB574),{"创始会员","国际领袖课程","国内领袖课程","1期秒杀","游学免费读","买三送二","2折秒杀"}),"")</f>
        <v/>
      </c>
      <c r="BH574" s="27">
        <v>42552</v>
      </c>
    </row>
    <row r="575" spans="1:60" ht="15" customHeight="1">
      <c r="A575" s="31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08"/>
      <c r="M575" s="208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35" t="str">
        <f t="shared" si="194"/>
        <v/>
      </c>
      <c r="AD575" s="36">
        <f t="shared" si="195"/>
        <v>0</v>
      </c>
      <c r="AE575" s="35" t="str">
        <f t="shared" si="196"/>
        <v/>
      </c>
      <c r="AF575" s="24"/>
      <c r="AG575" s="40">
        <f t="shared" si="197"/>
        <v>0</v>
      </c>
      <c r="AH575" s="36">
        <f t="shared" si="198"/>
        <v>0</v>
      </c>
      <c r="AI575" s="36">
        <f t="shared" si="199"/>
        <v>0</v>
      </c>
      <c r="AJ575" s="35" t="str">
        <f t="shared" si="200"/>
        <v/>
      </c>
      <c r="AK575" s="35" t="str">
        <f t="shared" si="201"/>
        <v/>
      </c>
      <c r="AL575" s="35" t="str">
        <f t="shared" si="202"/>
        <v/>
      </c>
      <c r="AM575" s="35" t="str">
        <f t="shared" si="203"/>
        <v/>
      </c>
      <c r="AN575" s="35" t="str">
        <f t="shared" si="204"/>
        <v/>
      </c>
      <c r="AO575" s="35" t="str">
        <f t="shared" si="205"/>
        <v/>
      </c>
      <c r="AP575" s="35" t="str">
        <f>IF(AJ575="","",VLOOKUP(AN575,[1]Sheet11!E:F,2,0))</f>
        <v/>
      </c>
      <c r="AQ575" s="35" t="str">
        <f>IF(AO575="拼单会员","5年",IF(AJ575="","",VLOOKUP(AM575&amp;AP575,[1]Sheet11!$J$3:$K$17,2)))</f>
        <v/>
      </c>
      <c r="AR575" s="35" t="str">
        <f t="shared" si="206"/>
        <v/>
      </c>
      <c r="AS575" s="35" t="str">
        <f t="shared" si="207"/>
        <v/>
      </c>
      <c r="AT575" s="35" t="str">
        <f t="shared" si="208"/>
        <v/>
      </c>
      <c r="AU575" s="35" t="str">
        <f t="shared" si="209"/>
        <v/>
      </c>
      <c r="AV575" s="35" t="str">
        <f t="shared" si="210"/>
        <v/>
      </c>
      <c r="AW575" s="35" t="str">
        <f t="shared" si="211"/>
        <v/>
      </c>
      <c r="AX575" s="35" t="str">
        <f t="shared" si="212"/>
        <v/>
      </c>
      <c r="AY575" s="35" t="str">
        <f>IF(SUMIF('7-市场业绩'!F:F,AC575,'7-市场业绩'!I:I)&gt;0,"学习卡","老结算")</f>
        <v>老结算</v>
      </c>
      <c r="AZ575" s="35" t="str">
        <f t="shared" si="213"/>
        <v/>
      </c>
      <c r="BA575" s="35" t="str">
        <f t="shared" si="214"/>
        <v>无</v>
      </c>
      <c r="BB575" s="35" t="str">
        <f t="shared" si="215"/>
        <v/>
      </c>
      <c r="BC575" s="35" t="str">
        <f t="shared" si="216"/>
        <v/>
      </c>
      <c r="BD575" s="35" t="str">
        <f t="shared" si="217"/>
        <v>无</v>
      </c>
      <c r="BE575" s="35" t="str">
        <f>IFERROR(LOOKUP(1,-FIND({"创始会员","国际领袖课程","国内领袖课程","1期秒杀","游学免费读","买三送二","2折秒杀"},AB575),{"创始会员","国际领袖课程","国内领袖课程","1期秒杀","游学免费读","买三送二","2折秒杀"}),"")</f>
        <v/>
      </c>
      <c r="BH575" s="27">
        <v>42552</v>
      </c>
    </row>
    <row r="576" spans="1:60" ht="15" customHeight="1">
      <c r="A576" s="31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08"/>
      <c r="M576" s="208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35" t="str">
        <f t="shared" si="194"/>
        <v/>
      </c>
      <c r="AD576" s="36">
        <f t="shared" si="195"/>
        <v>0</v>
      </c>
      <c r="AE576" s="35" t="str">
        <f t="shared" si="196"/>
        <v/>
      </c>
      <c r="AF576" s="24"/>
      <c r="AG576" s="40">
        <f t="shared" si="197"/>
        <v>0</v>
      </c>
      <c r="AH576" s="36">
        <f t="shared" si="198"/>
        <v>0</v>
      </c>
      <c r="AI576" s="36">
        <f t="shared" si="199"/>
        <v>0</v>
      </c>
      <c r="AJ576" s="35" t="str">
        <f t="shared" si="200"/>
        <v/>
      </c>
      <c r="AK576" s="35" t="str">
        <f t="shared" si="201"/>
        <v/>
      </c>
      <c r="AL576" s="35" t="str">
        <f t="shared" si="202"/>
        <v/>
      </c>
      <c r="AM576" s="35" t="str">
        <f t="shared" si="203"/>
        <v/>
      </c>
      <c r="AN576" s="35" t="str">
        <f t="shared" si="204"/>
        <v/>
      </c>
      <c r="AO576" s="35" t="str">
        <f t="shared" si="205"/>
        <v/>
      </c>
      <c r="AP576" s="35" t="str">
        <f>IF(AJ576="","",VLOOKUP(AN576,[1]Sheet11!E:F,2,0))</f>
        <v/>
      </c>
      <c r="AQ576" s="35" t="str">
        <f>IF(AO576="拼单会员","5年",IF(AJ576="","",VLOOKUP(AM576&amp;AP576,[1]Sheet11!$J$3:$K$17,2)))</f>
        <v/>
      </c>
      <c r="AR576" s="35" t="str">
        <f t="shared" si="206"/>
        <v/>
      </c>
      <c r="AS576" s="35" t="str">
        <f t="shared" si="207"/>
        <v/>
      </c>
      <c r="AT576" s="35" t="str">
        <f t="shared" si="208"/>
        <v/>
      </c>
      <c r="AU576" s="35" t="str">
        <f t="shared" si="209"/>
        <v/>
      </c>
      <c r="AV576" s="35" t="str">
        <f t="shared" si="210"/>
        <v/>
      </c>
      <c r="AW576" s="35" t="str">
        <f t="shared" si="211"/>
        <v/>
      </c>
      <c r="AX576" s="35" t="str">
        <f t="shared" si="212"/>
        <v/>
      </c>
      <c r="AY576" s="35" t="str">
        <f>IF(SUMIF('7-市场业绩'!F:F,AC576,'7-市场业绩'!I:I)&gt;0,"学习卡","老结算")</f>
        <v>老结算</v>
      </c>
      <c r="AZ576" s="35" t="str">
        <f t="shared" si="213"/>
        <v/>
      </c>
      <c r="BA576" s="35" t="str">
        <f t="shared" si="214"/>
        <v>无</v>
      </c>
      <c r="BB576" s="35" t="str">
        <f t="shared" si="215"/>
        <v/>
      </c>
      <c r="BC576" s="35" t="str">
        <f t="shared" si="216"/>
        <v/>
      </c>
      <c r="BD576" s="35" t="str">
        <f t="shared" si="217"/>
        <v>无</v>
      </c>
      <c r="BE576" s="35" t="str">
        <f>IFERROR(LOOKUP(1,-FIND({"创始会员","国际领袖课程","国内领袖课程","1期秒杀","游学免费读","买三送二","2折秒杀"},AB576),{"创始会员","国际领袖课程","国内领袖课程","1期秒杀","游学免费读","买三送二","2折秒杀"}),"")</f>
        <v/>
      </c>
      <c r="BH576" s="27">
        <v>42552</v>
      </c>
    </row>
    <row r="577" spans="1:60" ht="15" customHeight="1">
      <c r="A577" s="31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08"/>
      <c r="M577" s="208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35" t="str">
        <f t="shared" si="194"/>
        <v/>
      </c>
      <c r="AD577" s="36">
        <f t="shared" si="195"/>
        <v>0</v>
      </c>
      <c r="AE577" s="35" t="str">
        <f t="shared" si="196"/>
        <v/>
      </c>
      <c r="AF577" s="24"/>
      <c r="AG577" s="40">
        <f t="shared" si="197"/>
        <v>0</v>
      </c>
      <c r="AH577" s="36">
        <f t="shared" si="198"/>
        <v>0</v>
      </c>
      <c r="AI577" s="36">
        <f t="shared" si="199"/>
        <v>0</v>
      </c>
      <c r="AJ577" s="35" t="str">
        <f t="shared" si="200"/>
        <v/>
      </c>
      <c r="AK577" s="35" t="str">
        <f t="shared" si="201"/>
        <v/>
      </c>
      <c r="AL577" s="35" t="str">
        <f t="shared" si="202"/>
        <v/>
      </c>
      <c r="AM577" s="35" t="str">
        <f t="shared" si="203"/>
        <v/>
      </c>
      <c r="AN577" s="35" t="str">
        <f t="shared" si="204"/>
        <v/>
      </c>
      <c r="AO577" s="35" t="str">
        <f t="shared" si="205"/>
        <v/>
      </c>
      <c r="AP577" s="35" t="str">
        <f>IF(AJ577="","",VLOOKUP(AN577,[1]Sheet11!E:F,2,0))</f>
        <v/>
      </c>
      <c r="AQ577" s="35" t="str">
        <f>IF(AO577="拼单会员","5年",IF(AJ577="","",VLOOKUP(AM577&amp;AP577,[1]Sheet11!$J$3:$K$17,2)))</f>
        <v/>
      </c>
      <c r="AR577" s="35" t="str">
        <f t="shared" si="206"/>
        <v/>
      </c>
      <c r="AS577" s="35" t="str">
        <f t="shared" si="207"/>
        <v/>
      </c>
      <c r="AT577" s="35" t="str">
        <f t="shared" si="208"/>
        <v/>
      </c>
      <c r="AU577" s="35" t="str">
        <f t="shared" si="209"/>
        <v/>
      </c>
      <c r="AV577" s="35" t="str">
        <f t="shared" si="210"/>
        <v/>
      </c>
      <c r="AW577" s="35" t="str">
        <f t="shared" si="211"/>
        <v/>
      </c>
      <c r="AX577" s="35" t="str">
        <f t="shared" si="212"/>
        <v/>
      </c>
      <c r="AY577" s="35" t="str">
        <f>IF(SUMIF('7-市场业绩'!F:F,AC577,'7-市场业绩'!I:I)&gt;0,"学习卡","老结算")</f>
        <v>老结算</v>
      </c>
      <c r="AZ577" s="35" t="str">
        <f t="shared" si="213"/>
        <v/>
      </c>
      <c r="BA577" s="35" t="str">
        <f t="shared" si="214"/>
        <v>无</v>
      </c>
      <c r="BB577" s="35" t="str">
        <f t="shared" si="215"/>
        <v/>
      </c>
      <c r="BC577" s="35" t="str">
        <f t="shared" si="216"/>
        <v/>
      </c>
      <c r="BD577" s="35" t="str">
        <f t="shared" si="217"/>
        <v>无</v>
      </c>
      <c r="BE577" s="35" t="str">
        <f>IFERROR(LOOKUP(1,-FIND({"创始会员","国际领袖课程","国内领袖课程","1期秒杀","游学免费读","买三送二","2折秒杀"},AB577),{"创始会员","国际领袖课程","国内领袖课程","1期秒杀","游学免费读","买三送二","2折秒杀"}),"")</f>
        <v/>
      </c>
      <c r="BH577" s="27">
        <v>42552</v>
      </c>
    </row>
    <row r="578" spans="1:60" ht="15" customHeight="1">
      <c r="A578" s="31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08"/>
      <c r="M578" s="208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35" t="str">
        <f t="shared" si="194"/>
        <v/>
      </c>
      <c r="AD578" s="36">
        <f t="shared" si="195"/>
        <v>0</v>
      </c>
      <c r="AE578" s="35" t="str">
        <f t="shared" si="196"/>
        <v/>
      </c>
      <c r="AF578" s="24"/>
      <c r="AG578" s="40">
        <f t="shared" si="197"/>
        <v>0</v>
      </c>
      <c r="AH578" s="36">
        <f t="shared" si="198"/>
        <v>0</v>
      </c>
      <c r="AI578" s="36">
        <f t="shared" si="199"/>
        <v>0</v>
      </c>
      <c r="AJ578" s="35" t="str">
        <f t="shared" si="200"/>
        <v/>
      </c>
      <c r="AK578" s="35" t="str">
        <f t="shared" si="201"/>
        <v/>
      </c>
      <c r="AL578" s="35" t="str">
        <f t="shared" si="202"/>
        <v/>
      </c>
      <c r="AM578" s="35" t="str">
        <f t="shared" si="203"/>
        <v/>
      </c>
      <c r="AN578" s="35" t="str">
        <f t="shared" si="204"/>
        <v/>
      </c>
      <c r="AO578" s="35" t="str">
        <f t="shared" si="205"/>
        <v/>
      </c>
      <c r="AP578" s="35" t="str">
        <f>IF(AJ578="","",VLOOKUP(AN578,[1]Sheet11!E:F,2,0))</f>
        <v/>
      </c>
      <c r="AQ578" s="35" t="str">
        <f>IF(AO578="拼单会员","5年",IF(AJ578="","",VLOOKUP(AM578&amp;AP578,[1]Sheet11!$J$3:$K$17,2)))</f>
        <v/>
      </c>
      <c r="AR578" s="35" t="str">
        <f t="shared" si="206"/>
        <v/>
      </c>
      <c r="AS578" s="35" t="str">
        <f t="shared" si="207"/>
        <v/>
      </c>
      <c r="AT578" s="35" t="str">
        <f t="shared" si="208"/>
        <v/>
      </c>
      <c r="AU578" s="35" t="str">
        <f t="shared" si="209"/>
        <v/>
      </c>
      <c r="AV578" s="35" t="str">
        <f t="shared" si="210"/>
        <v/>
      </c>
      <c r="AW578" s="35" t="str">
        <f t="shared" si="211"/>
        <v/>
      </c>
      <c r="AX578" s="35" t="str">
        <f t="shared" si="212"/>
        <v/>
      </c>
      <c r="AY578" s="35" t="str">
        <f>IF(SUMIF('7-市场业绩'!F:F,AC578,'7-市场业绩'!I:I)&gt;0,"学习卡","老结算")</f>
        <v>老结算</v>
      </c>
      <c r="AZ578" s="35" t="str">
        <f t="shared" si="213"/>
        <v/>
      </c>
      <c r="BA578" s="35" t="str">
        <f t="shared" si="214"/>
        <v>无</v>
      </c>
      <c r="BB578" s="35" t="str">
        <f t="shared" si="215"/>
        <v/>
      </c>
      <c r="BC578" s="35" t="str">
        <f t="shared" si="216"/>
        <v/>
      </c>
      <c r="BD578" s="35" t="str">
        <f t="shared" si="217"/>
        <v>无</v>
      </c>
      <c r="BE578" s="35" t="str">
        <f>IFERROR(LOOKUP(1,-FIND({"创始会员","国际领袖课程","国内领袖课程","1期秒杀","游学免费读","买三送二","2折秒杀"},AB578),{"创始会员","国际领袖课程","国内领袖课程","1期秒杀","游学免费读","买三送二","2折秒杀"}),"")</f>
        <v/>
      </c>
      <c r="BH578" s="27">
        <v>42552</v>
      </c>
    </row>
    <row r="579" spans="1:60" ht="15" customHeight="1">
      <c r="A579" s="31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08"/>
      <c r="M579" s="208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35" t="str">
        <f t="shared" ref="AC579:AC642" si="218">SUBSTITUTE(SUBSTITUTE(SUBSTITUTE(SUBSTITUTE(SUBSTITUTE(SUBSTITUTE(AA579,"(主签单人)",""),"(03-客户接待员)",""),"（金牌）",""),"（会员学员）",""),"金牌",""),"金牌学员","")</f>
        <v/>
      </c>
      <c r="AD579" s="36">
        <f t="shared" ref="AD579:AD642" si="219">IFERROR(VALUE(MID(H579,FIND("(",H579)+1,FIND(")",H579)-FIND("(",H579)-2)),0)</f>
        <v>0</v>
      </c>
      <c r="AE579" s="35" t="str">
        <f t="shared" ref="AE579:AE642" si="220">IF(AJ579="","",MID(AB579,FIND("@",SUBSTITUTE(AB579,"／","@",6))+5,FIND("@",SUBSTITUTE(AB579,"／","@",7))-FIND("@",SUBSTITUTE(AB579,"／","@",6))-5))</f>
        <v/>
      </c>
      <c r="AF579" s="24"/>
      <c r="AG579" s="40">
        <f t="shared" ref="AG579:AG642" si="221">IFERROR(VALUE(MID(AB579,FIND("@",SUBSTITUTE(AB579,"：","@",1))+1,FIND("@",SUBSTITUTE(AB579,"）","@",1))-FIND("@",SUBSTITUTE(AB579,"：","@",1))-1)),0)</f>
        <v>0</v>
      </c>
      <c r="AH579" s="36">
        <f t="shared" ref="AH579:AH642" si="222">IFERROR(IF(AND(IFERROR(FIND("预缴定金",AB579),0)=0,H579=""),M579,VALUE(MID(AB579,FIND("@",SUBSTITUTE(AB579,"：","@",2))+1,FIND("@",SUBSTITUTE(AB579,"）","@",2))-FIND("@",SUBSTITUTE(AB579,"：","@",2))-1))),0)</f>
        <v>0</v>
      </c>
      <c r="AI579" s="36">
        <f t="shared" ref="AI579:AI642" si="223">M579-AH579</f>
        <v>0</v>
      </c>
      <c r="AJ579" s="35" t="str">
        <f t="shared" ref="AJ579:AJ642" si="224">IF(OR(V579="退费",V579="结转",W579="",W579="结转学费",W579="老带新返现"),"",IF(OR(AI579&lt;=0,AND(IFERROR(FIND("预缴定金",AB579),0)=0,H579="")),"",LEFT(AB579,FIND("／",AB579)-1)))</f>
        <v/>
      </c>
      <c r="AK579" s="35" t="str">
        <f t="shared" ref="AK579:AK642" si="225">IF(AJ579="","",LEFT(AB579,2))</f>
        <v/>
      </c>
      <c r="AL579" s="35" t="str">
        <f t="shared" ref="AL579:AL642" si="226">IF(AJ579="","",MID(AB579,3,2))</f>
        <v/>
      </c>
      <c r="AM579" s="35" t="str">
        <f t="shared" ref="AM579:AM642" si="227">IF(AJ579="","",MID(AB579,5,2))</f>
        <v/>
      </c>
      <c r="AN579" s="35" t="str">
        <f t="shared" ref="AN579:AN642" si="228">IF(AJ579="","",MIDB(AJ579,SEARCHB("?",AJ579),2*LEN(AJ579)-LENB(AJ579)+2))</f>
        <v/>
      </c>
      <c r="AO579" s="35" t="str">
        <f t="shared" ref="AO579:AO642" si="229">IF(AJ579="","",RIGHT(MIDB(AJ579,SEARCHB("?",AJ579),20),LENB(MIDB(AJ579,SEARCHB("?",AJ579),20))-LEN(MIDB(AJ579,SEARCHB("?",AJ579),20))-1))</f>
        <v/>
      </c>
      <c r="AP579" s="35" t="str">
        <f>IF(AJ579="","",VLOOKUP(AN579,[1]Sheet11!E:F,2,0))</f>
        <v/>
      </c>
      <c r="AQ579" s="35" t="str">
        <f>IF(AO579="拼单会员","5年",IF(AJ579="","",VLOOKUP(AM579&amp;AP579,[1]Sheet11!$J$3:$K$17,2)))</f>
        <v/>
      </c>
      <c r="AR579" s="35" t="str">
        <f t="shared" ref="AR579:AR642" si="230">IF(AJ579="","",VLOOKUP(AO579,BP:BQ,2,0))</f>
        <v/>
      </c>
      <c r="AS579" s="35" t="str">
        <f t="shared" ref="AS579:AS642" si="231">IF(AJ579="","",MID(AB579,FIND("@",SUBSTITUTE(AB579,"／","@",5))+8,10))</f>
        <v/>
      </c>
      <c r="AT579" s="35" t="str">
        <f t="shared" ref="AT579:AT642" si="232">IF(AJ579="","",IF(AK579="新生","新生",IF((AS579-$BH$2)&gt;0,"1年追补","老生")))</f>
        <v/>
      </c>
      <c r="AU579" s="35" t="str">
        <f t="shared" ref="AU579:AU642" si="233">IF(AJ579="","",IF(OR(AT579="新生",AT579="1年追补"),"新生","老生"))</f>
        <v/>
      </c>
      <c r="AV579" s="35" t="str">
        <f t="shared" ref="AV579:AV642" si="234">IF(AJ579="","",IF(AND(BE579="1期秒杀",AK579="新生"),"1期秒杀",IF(AND(BE579="1期秒杀",AT579="1年追补"),"1期秒杀",IF(AND(BE579="游学免费读",AK579="新生"),"游学免费读",IF(AND(BE579="游学免费读",AT579="1年追补"),"游学免费读",IF(AND(BE579="买三送二",AK579="新生"),"买三送二",IF(AND(BE579="买三送二",AT579="1年追补"),"买三送二",IF(AND(BE579="2折秒杀",AK579="新生"),"新生小学国际班1年",IF(AND(BE579="2折秒杀",AT579="1年追补"),"新生小学国际班1年",IF(OR(BE579="国际领袖课程",BE579="国内领袖课程"),BE579,IF(AND(BE579="创始会员",AU579="老生",AR579="游学会员"),"老生创始会员游学会员",IF(AND(AR579="国际班",AU579="新生"),AU579&amp;AM579&amp;AR579&amp;AQ579,AU579&amp;AR579))))))))))))</f>
        <v/>
      </c>
      <c r="AW579" s="35" t="str">
        <f t="shared" ref="AW579:AW642" si="235">IF(AJ579="","",VLOOKUP(AO579,BP:BR,3,0))</f>
        <v/>
      </c>
      <c r="AX579" s="35" t="str">
        <f t="shared" ref="AX579:AX642" si="236">AT579&amp;AW579</f>
        <v/>
      </c>
      <c r="AY579" s="35" t="str">
        <f>IF(SUMIF('7-市场业绩'!F:F,AC579,'7-市场业绩'!I:I)&gt;0,"学习卡","老结算")</f>
        <v>老结算</v>
      </c>
      <c r="AZ579" s="35" t="str">
        <f t="shared" ref="AZ579:AZ642" si="237">IF(AY579="学习卡",AV579,AX579)</f>
        <v/>
      </c>
      <c r="BA579" s="35" t="str">
        <f t="shared" ref="BA579:BA642" si="238">IFERROR(MID(AB579,FIND("@",SUBSTITUTE(AB579,"／","@",3))+6,FIND("@",SUBSTITUTE(AB579,"／","@",4))-FIND("@",SUBSTITUTE(AB579,"／","@",3))-6),"无")</f>
        <v>无</v>
      </c>
      <c r="BB579" s="35" t="str">
        <f t="shared" ref="BB579:BB642" si="239">IFERROR(MID(AB579,FIND("@",SUBSTITUTE(AB579,"：","@",6))+1,FIND("@",SUBSTITUTE(AB579,"-","@",8))-FIND("@",SUBSTITUTE(AB579,"：","@",6))-1),"")</f>
        <v/>
      </c>
      <c r="BC579" s="35" t="str">
        <f t="shared" ref="BC579:BC642" si="240">IFERROR(MID(AB579,FIND("@",SUBSTITUTE(AB579,"：","@",6))+1,FIND("@",SUBSTITUTE(AB579,"-","@",8))-FIND("@",SUBSTITUTE(AB579,"：","@",6))-1),"")</f>
        <v/>
      </c>
      <c r="BD579" s="35" t="str">
        <f t="shared" ref="BD579:BD642" si="241">IFERROR(MID(AB579,FIND("@",SUBSTITUTE(AB579,"：","@",4))+1,FIND("@",SUBSTITUTE(AB579,"）","@",6))-FIND("@",SUBSTITUTE(AB579,"：","@",4))-1),"无")</f>
        <v>无</v>
      </c>
      <c r="BE579" s="35" t="str">
        <f>IFERROR(LOOKUP(1,-FIND({"创始会员","国际领袖课程","国内领袖课程","1期秒杀","游学免费读","买三送二","2折秒杀"},AB579),{"创始会员","国际领袖课程","国内领袖课程","1期秒杀","游学免费读","买三送二","2折秒杀"}),"")</f>
        <v/>
      </c>
      <c r="BH579" s="27">
        <v>42552</v>
      </c>
    </row>
    <row r="580" spans="1:60" ht="15" customHeight="1">
      <c r="A580" s="31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08"/>
      <c r="M580" s="208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35" t="str">
        <f t="shared" si="218"/>
        <v/>
      </c>
      <c r="AD580" s="36">
        <f t="shared" si="219"/>
        <v>0</v>
      </c>
      <c r="AE580" s="35" t="str">
        <f t="shared" si="220"/>
        <v/>
      </c>
      <c r="AF580" s="24"/>
      <c r="AG580" s="40">
        <f t="shared" si="221"/>
        <v>0</v>
      </c>
      <c r="AH580" s="36">
        <f t="shared" si="222"/>
        <v>0</v>
      </c>
      <c r="AI580" s="36">
        <f t="shared" si="223"/>
        <v>0</v>
      </c>
      <c r="AJ580" s="35" t="str">
        <f t="shared" si="224"/>
        <v/>
      </c>
      <c r="AK580" s="35" t="str">
        <f t="shared" si="225"/>
        <v/>
      </c>
      <c r="AL580" s="35" t="str">
        <f t="shared" si="226"/>
        <v/>
      </c>
      <c r="AM580" s="35" t="str">
        <f t="shared" si="227"/>
        <v/>
      </c>
      <c r="AN580" s="35" t="str">
        <f t="shared" si="228"/>
        <v/>
      </c>
      <c r="AO580" s="35" t="str">
        <f t="shared" si="229"/>
        <v/>
      </c>
      <c r="AP580" s="35" t="str">
        <f>IF(AJ580="","",VLOOKUP(AN580,[1]Sheet11!E:F,2,0))</f>
        <v/>
      </c>
      <c r="AQ580" s="35" t="str">
        <f>IF(AO580="拼单会员","5年",IF(AJ580="","",VLOOKUP(AM580&amp;AP580,[1]Sheet11!$J$3:$K$17,2)))</f>
        <v/>
      </c>
      <c r="AR580" s="35" t="str">
        <f t="shared" si="230"/>
        <v/>
      </c>
      <c r="AS580" s="35" t="str">
        <f t="shared" si="231"/>
        <v/>
      </c>
      <c r="AT580" s="35" t="str">
        <f t="shared" si="232"/>
        <v/>
      </c>
      <c r="AU580" s="35" t="str">
        <f t="shared" si="233"/>
        <v/>
      </c>
      <c r="AV580" s="35" t="str">
        <f t="shared" si="234"/>
        <v/>
      </c>
      <c r="AW580" s="35" t="str">
        <f t="shared" si="235"/>
        <v/>
      </c>
      <c r="AX580" s="35" t="str">
        <f t="shared" si="236"/>
        <v/>
      </c>
      <c r="AY580" s="35" t="str">
        <f>IF(SUMIF('7-市场业绩'!F:F,AC580,'7-市场业绩'!I:I)&gt;0,"学习卡","老结算")</f>
        <v>老结算</v>
      </c>
      <c r="AZ580" s="35" t="str">
        <f t="shared" si="237"/>
        <v/>
      </c>
      <c r="BA580" s="35" t="str">
        <f t="shared" si="238"/>
        <v>无</v>
      </c>
      <c r="BB580" s="35" t="str">
        <f t="shared" si="239"/>
        <v/>
      </c>
      <c r="BC580" s="35" t="str">
        <f t="shared" si="240"/>
        <v/>
      </c>
      <c r="BD580" s="35" t="str">
        <f t="shared" si="241"/>
        <v>无</v>
      </c>
      <c r="BE580" s="35" t="str">
        <f>IFERROR(LOOKUP(1,-FIND({"创始会员","国际领袖课程","国内领袖课程","1期秒杀","游学免费读","买三送二","2折秒杀"},AB580),{"创始会员","国际领袖课程","国内领袖课程","1期秒杀","游学免费读","买三送二","2折秒杀"}),"")</f>
        <v/>
      </c>
      <c r="BH580" s="27">
        <v>42552</v>
      </c>
    </row>
    <row r="581" spans="1:60" ht="15" customHeight="1">
      <c r="A581" s="31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08"/>
      <c r="M581" s="208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35" t="str">
        <f t="shared" si="218"/>
        <v/>
      </c>
      <c r="AD581" s="36">
        <f t="shared" si="219"/>
        <v>0</v>
      </c>
      <c r="AE581" s="35" t="str">
        <f t="shared" si="220"/>
        <v/>
      </c>
      <c r="AF581" s="24"/>
      <c r="AG581" s="40">
        <f t="shared" si="221"/>
        <v>0</v>
      </c>
      <c r="AH581" s="36">
        <f t="shared" si="222"/>
        <v>0</v>
      </c>
      <c r="AI581" s="36">
        <f t="shared" si="223"/>
        <v>0</v>
      </c>
      <c r="AJ581" s="35" t="str">
        <f t="shared" si="224"/>
        <v/>
      </c>
      <c r="AK581" s="35" t="str">
        <f t="shared" si="225"/>
        <v/>
      </c>
      <c r="AL581" s="35" t="str">
        <f t="shared" si="226"/>
        <v/>
      </c>
      <c r="AM581" s="35" t="str">
        <f t="shared" si="227"/>
        <v/>
      </c>
      <c r="AN581" s="35" t="str">
        <f t="shared" si="228"/>
        <v/>
      </c>
      <c r="AO581" s="35" t="str">
        <f t="shared" si="229"/>
        <v/>
      </c>
      <c r="AP581" s="35" t="str">
        <f>IF(AJ581="","",VLOOKUP(AN581,[1]Sheet11!E:F,2,0))</f>
        <v/>
      </c>
      <c r="AQ581" s="35" t="str">
        <f>IF(AO581="拼单会员","5年",IF(AJ581="","",VLOOKUP(AM581&amp;AP581,[1]Sheet11!$J$3:$K$17,2)))</f>
        <v/>
      </c>
      <c r="AR581" s="35" t="str">
        <f t="shared" si="230"/>
        <v/>
      </c>
      <c r="AS581" s="35" t="str">
        <f t="shared" si="231"/>
        <v/>
      </c>
      <c r="AT581" s="35" t="str">
        <f t="shared" si="232"/>
        <v/>
      </c>
      <c r="AU581" s="35" t="str">
        <f t="shared" si="233"/>
        <v/>
      </c>
      <c r="AV581" s="35" t="str">
        <f t="shared" si="234"/>
        <v/>
      </c>
      <c r="AW581" s="35" t="str">
        <f t="shared" si="235"/>
        <v/>
      </c>
      <c r="AX581" s="35" t="str">
        <f t="shared" si="236"/>
        <v/>
      </c>
      <c r="AY581" s="35" t="str">
        <f>IF(SUMIF('7-市场业绩'!F:F,AC581,'7-市场业绩'!I:I)&gt;0,"学习卡","老结算")</f>
        <v>老结算</v>
      </c>
      <c r="AZ581" s="35" t="str">
        <f t="shared" si="237"/>
        <v/>
      </c>
      <c r="BA581" s="35" t="str">
        <f t="shared" si="238"/>
        <v>无</v>
      </c>
      <c r="BB581" s="35" t="str">
        <f t="shared" si="239"/>
        <v/>
      </c>
      <c r="BC581" s="35" t="str">
        <f t="shared" si="240"/>
        <v/>
      </c>
      <c r="BD581" s="35" t="str">
        <f t="shared" si="241"/>
        <v>无</v>
      </c>
      <c r="BE581" s="35" t="str">
        <f>IFERROR(LOOKUP(1,-FIND({"创始会员","国际领袖课程","国内领袖课程","1期秒杀","游学免费读","买三送二","2折秒杀"},AB581),{"创始会员","国际领袖课程","国内领袖课程","1期秒杀","游学免费读","买三送二","2折秒杀"}),"")</f>
        <v/>
      </c>
      <c r="BH581" s="27">
        <v>42552</v>
      </c>
    </row>
    <row r="582" spans="1:60" ht="15" customHeight="1">
      <c r="A582" s="31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08"/>
      <c r="M582" s="208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35" t="str">
        <f t="shared" si="218"/>
        <v/>
      </c>
      <c r="AD582" s="36">
        <f t="shared" si="219"/>
        <v>0</v>
      </c>
      <c r="AE582" s="35" t="str">
        <f t="shared" si="220"/>
        <v/>
      </c>
      <c r="AF582" s="24"/>
      <c r="AG582" s="40">
        <f t="shared" si="221"/>
        <v>0</v>
      </c>
      <c r="AH582" s="36">
        <f t="shared" si="222"/>
        <v>0</v>
      </c>
      <c r="AI582" s="36">
        <f t="shared" si="223"/>
        <v>0</v>
      </c>
      <c r="AJ582" s="35" t="str">
        <f t="shared" si="224"/>
        <v/>
      </c>
      <c r="AK582" s="35" t="str">
        <f t="shared" si="225"/>
        <v/>
      </c>
      <c r="AL582" s="35" t="str">
        <f t="shared" si="226"/>
        <v/>
      </c>
      <c r="AM582" s="35" t="str">
        <f t="shared" si="227"/>
        <v/>
      </c>
      <c r="AN582" s="35" t="str">
        <f t="shared" si="228"/>
        <v/>
      </c>
      <c r="AO582" s="35" t="str">
        <f t="shared" si="229"/>
        <v/>
      </c>
      <c r="AP582" s="35" t="str">
        <f>IF(AJ582="","",VLOOKUP(AN582,[1]Sheet11!E:F,2,0))</f>
        <v/>
      </c>
      <c r="AQ582" s="35" t="str">
        <f>IF(AO582="拼单会员","5年",IF(AJ582="","",VLOOKUP(AM582&amp;AP582,[1]Sheet11!$J$3:$K$17,2)))</f>
        <v/>
      </c>
      <c r="AR582" s="35" t="str">
        <f t="shared" si="230"/>
        <v/>
      </c>
      <c r="AS582" s="35" t="str">
        <f t="shared" si="231"/>
        <v/>
      </c>
      <c r="AT582" s="35" t="str">
        <f t="shared" si="232"/>
        <v/>
      </c>
      <c r="AU582" s="35" t="str">
        <f t="shared" si="233"/>
        <v/>
      </c>
      <c r="AV582" s="35" t="str">
        <f t="shared" si="234"/>
        <v/>
      </c>
      <c r="AW582" s="35" t="str">
        <f t="shared" si="235"/>
        <v/>
      </c>
      <c r="AX582" s="35" t="str">
        <f t="shared" si="236"/>
        <v/>
      </c>
      <c r="AY582" s="35" t="str">
        <f>IF(SUMIF('7-市场业绩'!F:F,AC582,'7-市场业绩'!I:I)&gt;0,"学习卡","老结算")</f>
        <v>老结算</v>
      </c>
      <c r="AZ582" s="35" t="str">
        <f t="shared" si="237"/>
        <v/>
      </c>
      <c r="BA582" s="35" t="str">
        <f t="shared" si="238"/>
        <v>无</v>
      </c>
      <c r="BB582" s="35" t="str">
        <f t="shared" si="239"/>
        <v/>
      </c>
      <c r="BC582" s="35" t="str">
        <f t="shared" si="240"/>
        <v/>
      </c>
      <c r="BD582" s="35" t="str">
        <f t="shared" si="241"/>
        <v>无</v>
      </c>
      <c r="BE582" s="35" t="str">
        <f>IFERROR(LOOKUP(1,-FIND({"创始会员","国际领袖课程","国内领袖课程","1期秒杀","游学免费读","买三送二","2折秒杀"},AB582),{"创始会员","国际领袖课程","国内领袖课程","1期秒杀","游学免费读","买三送二","2折秒杀"}),"")</f>
        <v/>
      </c>
      <c r="BH582" s="27">
        <v>42552</v>
      </c>
    </row>
    <row r="583" spans="1:60" ht="15" customHeight="1">
      <c r="A583" s="31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08"/>
      <c r="M583" s="208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35" t="str">
        <f t="shared" si="218"/>
        <v/>
      </c>
      <c r="AD583" s="36">
        <f t="shared" si="219"/>
        <v>0</v>
      </c>
      <c r="AE583" s="35" t="str">
        <f t="shared" si="220"/>
        <v/>
      </c>
      <c r="AF583" s="24"/>
      <c r="AG583" s="40">
        <f t="shared" si="221"/>
        <v>0</v>
      </c>
      <c r="AH583" s="36">
        <f t="shared" si="222"/>
        <v>0</v>
      </c>
      <c r="AI583" s="36">
        <f t="shared" si="223"/>
        <v>0</v>
      </c>
      <c r="AJ583" s="35" t="str">
        <f t="shared" si="224"/>
        <v/>
      </c>
      <c r="AK583" s="35" t="str">
        <f t="shared" si="225"/>
        <v/>
      </c>
      <c r="AL583" s="35" t="str">
        <f t="shared" si="226"/>
        <v/>
      </c>
      <c r="AM583" s="35" t="str">
        <f t="shared" si="227"/>
        <v/>
      </c>
      <c r="AN583" s="35" t="str">
        <f t="shared" si="228"/>
        <v/>
      </c>
      <c r="AO583" s="35" t="str">
        <f t="shared" si="229"/>
        <v/>
      </c>
      <c r="AP583" s="35" t="str">
        <f>IF(AJ583="","",VLOOKUP(AN583,[1]Sheet11!E:F,2,0))</f>
        <v/>
      </c>
      <c r="AQ583" s="35" t="str">
        <f>IF(AO583="拼单会员","5年",IF(AJ583="","",VLOOKUP(AM583&amp;AP583,[1]Sheet11!$J$3:$K$17,2)))</f>
        <v/>
      </c>
      <c r="AR583" s="35" t="str">
        <f t="shared" si="230"/>
        <v/>
      </c>
      <c r="AS583" s="35" t="str">
        <f t="shared" si="231"/>
        <v/>
      </c>
      <c r="AT583" s="35" t="str">
        <f t="shared" si="232"/>
        <v/>
      </c>
      <c r="AU583" s="35" t="str">
        <f t="shared" si="233"/>
        <v/>
      </c>
      <c r="AV583" s="35" t="str">
        <f t="shared" si="234"/>
        <v/>
      </c>
      <c r="AW583" s="35" t="str">
        <f t="shared" si="235"/>
        <v/>
      </c>
      <c r="AX583" s="35" t="str">
        <f t="shared" si="236"/>
        <v/>
      </c>
      <c r="AY583" s="35" t="str">
        <f>IF(SUMIF('7-市场业绩'!F:F,AC583,'7-市场业绩'!I:I)&gt;0,"学习卡","老结算")</f>
        <v>老结算</v>
      </c>
      <c r="AZ583" s="35" t="str">
        <f t="shared" si="237"/>
        <v/>
      </c>
      <c r="BA583" s="35" t="str">
        <f t="shared" si="238"/>
        <v>无</v>
      </c>
      <c r="BB583" s="35" t="str">
        <f t="shared" si="239"/>
        <v/>
      </c>
      <c r="BC583" s="35" t="str">
        <f t="shared" si="240"/>
        <v/>
      </c>
      <c r="BD583" s="35" t="str">
        <f t="shared" si="241"/>
        <v>无</v>
      </c>
      <c r="BE583" s="35" t="str">
        <f>IFERROR(LOOKUP(1,-FIND({"创始会员","国际领袖课程","国内领袖课程","1期秒杀","游学免费读","买三送二","2折秒杀"},AB583),{"创始会员","国际领袖课程","国内领袖课程","1期秒杀","游学免费读","买三送二","2折秒杀"}),"")</f>
        <v/>
      </c>
      <c r="BH583" s="27">
        <v>42552</v>
      </c>
    </row>
    <row r="584" spans="1:60" ht="15" customHeight="1">
      <c r="A584" s="31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08"/>
      <c r="M584" s="208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35" t="str">
        <f t="shared" si="218"/>
        <v/>
      </c>
      <c r="AD584" s="36">
        <f t="shared" si="219"/>
        <v>0</v>
      </c>
      <c r="AE584" s="35" t="str">
        <f t="shared" si="220"/>
        <v/>
      </c>
      <c r="AF584" s="24"/>
      <c r="AG584" s="40">
        <f t="shared" si="221"/>
        <v>0</v>
      </c>
      <c r="AH584" s="36">
        <f t="shared" si="222"/>
        <v>0</v>
      </c>
      <c r="AI584" s="36">
        <f t="shared" si="223"/>
        <v>0</v>
      </c>
      <c r="AJ584" s="35" t="str">
        <f t="shared" si="224"/>
        <v/>
      </c>
      <c r="AK584" s="35" t="str">
        <f t="shared" si="225"/>
        <v/>
      </c>
      <c r="AL584" s="35" t="str">
        <f t="shared" si="226"/>
        <v/>
      </c>
      <c r="AM584" s="35" t="str">
        <f t="shared" si="227"/>
        <v/>
      </c>
      <c r="AN584" s="35" t="str">
        <f t="shared" si="228"/>
        <v/>
      </c>
      <c r="AO584" s="35" t="str">
        <f t="shared" si="229"/>
        <v/>
      </c>
      <c r="AP584" s="35" t="str">
        <f>IF(AJ584="","",VLOOKUP(AN584,[1]Sheet11!E:F,2,0))</f>
        <v/>
      </c>
      <c r="AQ584" s="35" t="str">
        <f>IF(AO584="拼单会员","5年",IF(AJ584="","",VLOOKUP(AM584&amp;AP584,[1]Sheet11!$J$3:$K$17,2)))</f>
        <v/>
      </c>
      <c r="AR584" s="35" t="str">
        <f t="shared" si="230"/>
        <v/>
      </c>
      <c r="AS584" s="35" t="str">
        <f t="shared" si="231"/>
        <v/>
      </c>
      <c r="AT584" s="35" t="str">
        <f t="shared" si="232"/>
        <v/>
      </c>
      <c r="AU584" s="35" t="str">
        <f t="shared" si="233"/>
        <v/>
      </c>
      <c r="AV584" s="35" t="str">
        <f t="shared" si="234"/>
        <v/>
      </c>
      <c r="AW584" s="35" t="str">
        <f t="shared" si="235"/>
        <v/>
      </c>
      <c r="AX584" s="35" t="str">
        <f t="shared" si="236"/>
        <v/>
      </c>
      <c r="AY584" s="35" t="str">
        <f>IF(SUMIF('7-市场业绩'!F:F,AC584,'7-市场业绩'!I:I)&gt;0,"学习卡","老结算")</f>
        <v>老结算</v>
      </c>
      <c r="AZ584" s="35" t="str">
        <f t="shared" si="237"/>
        <v/>
      </c>
      <c r="BA584" s="35" t="str">
        <f t="shared" si="238"/>
        <v>无</v>
      </c>
      <c r="BB584" s="35" t="str">
        <f t="shared" si="239"/>
        <v/>
      </c>
      <c r="BC584" s="35" t="str">
        <f t="shared" si="240"/>
        <v/>
      </c>
      <c r="BD584" s="35" t="str">
        <f t="shared" si="241"/>
        <v>无</v>
      </c>
      <c r="BE584" s="35" t="str">
        <f>IFERROR(LOOKUP(1,-FIND({"创始会员","国际领袖课程","国内领袖课程","1期秒杀","游学免费读","买三送二","2折秒杀"},AB584),{"创始会员","国际领袖课程","国内领袖课程","1期秒杀","游学免费读","买三送二","2折秒杀"}),"")</f>
        <v/>
      </c>
      <c r="BH584" s="27">
        <v>42552</v>
      </c>
    </row>
    <row r="585" spans="1:60" ht="15" customHeight="1">
      <c r="A585" s="31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08"/>
      <c r="M585" s="208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35" t="str">
        <f t="shared" si="218"/>
        <v/>
      </c>
      <c r="AD585" s="36">
        <f t="shared" si="219"/>
        <v>0</v>
      </c>
      <c r="AE585" s="35" t="str">
        <f t="shared" si="220"/>
        <v/>
      </c>
      <c r="AF585" s="24"/>
      <c r="AG585" s="40">
        <f t="shared" si="221"/>
        <v>0</v>
      </c>
      <c r="AH585" s="36">
        <f t="shared" si="222"/>
        <v>0</v>
      </c>
      <c r="AI585" s="36">
        <f t="shared" si="223"/>
        <v>0</v>
      </c>
      <c r="AJ585" s="35" t="str">
        <f t="shared" si="224"/>
        <v/>
      </c>
      <c r="AK585" s="35" t="str">
        <f t="shared" si="225"/>
        <v/>
      </c>
      <c r="AL585" s="35" t="str">
        <f t="shared" si="226"/>
        <v/>
      </c>
      <c r="AM585" s="35" t="str">
        <f t="shared" si="227"/>
        <v/>
      </c>
      <c r="AN585" s="35" t="str">
        <f t="shared" si="228"/>
        <v/>
      </c>
      <c r="AO585" s="35" t="str">
        <f t="shared" si="229"/>
        <v/>
      </c>
      <c r="AP585" s="35" t="str">
        <f>IF(AJ585="","",VLOOKUP(AN585,[1]Sheet11!E:F,2,0))</f>
        <v/>
      </c>
      <c r="AQ585" s="35" t="str">
        <f>IF(AO585="拼单会员","5年",IF(AJ585="","",VLOOKUP(AM585&amp;AP585,[1]Sheet11!$J$3:$K$17,2)))</f>
        <v/>
      </c>
      <c r="AR585" s="35" t="str">
        <f t="shared" si="230"/>
        <v/>
      </c>
      <c r="AS585" s="35" t="str">
        <f t="shared" si="231"/>
        <v/>
      </c>
      <c r="AT585" s="35" t="str">
        <f t="shared" si="232"/>
        <v/>
      </c>
      <c r="AU585" s="35" t="str">
        <f t="shared" si="233"/>
        <v/>
      </c>
      <c r="AV585" s="35" t="str">
        <f t="shared" si="234"/>
        <v/>
      </c>
      <c r="AW585" s="35" t="str">
        <f t="shared" si="235"/>
        <v/>
      </c>
      <c r="AX585" s="35" t="str">
        <f t="shared" si="236"/>
        <v/>
      </c>
      <c r="AY585" s="35" t="str">
        <f>IF(SUMIF('7-市场业绩'!F:F,AC585,'7-市场业绩'!I:I)&gt;0,"学习卡","老结算")</f>
        <v>老结算</v>
      </c>
      <c r="AZ585" s="35" t="str">
        <f t="shared" si="237"/>
        <v/>
      </c>
      <c r="BA585" s="35" t="str">
        <f t="shared" si="238"/>
        <v>无</v>
      </c>
      <c r="BB585" s="35" t="str">
        <f t="shared" si="239"/>
        <v/>
      </c>
      <c r="BC585" s="35" t="str">
        <f t="shared" si="240"/>
        <v/>
      </c>
      <c r="BD585" s="35" t="str">
        <f t="shared" si="241"/>
        <v>无</v>
      </c>
      <c r="BE585" s="35" t="str">
        <f>IFERROR(LOOKUP(1,-FIND({"创始会员","国际领袖课程","国内领袖课程","1期秒杀","游学免费读","买三送二","2折秒杀"},AB585),{"创始会员","国际领袖课程","国内领袖课程","1期秒杀","游学免费读","买三送二","2折秒杀"}),"")</f>
        <v/>
      </c>
      <c r="BH585" s="27">
        <v>42552</v>
      </c>
    </row>
    <row r="586" spans="1:60" ht="15" customHeight="1">
      <c r="A586" s="31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08"/>
      <c r="M586" s="208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35" t="str">
        <f t="shared" si="218"/>
        <v/>
      </c>
      <c r="AD586" s="36">
        <f t="shared" si="219"/>
        <v>0</v>
      </c>
      <c r="AE586" s="35" t="str">
        <f t="shared" si="220"/>
        <v/>
      </c>
      <c r="AF586" s="24"/>
      <c r="AG586" s="40">
        <f t="shared" si="221"/>
        <v>0</v>
      </c>
      <c r="AH586" s="36">
        <f t="shared" si="222"/>
        <v>0</v>
      </c>
      <c r="AI586" s="36">
        <f t="shared" si="223"/>
        <v>0</v>
      </c>
      <c r="AJ586" s="35" t="str">
        <f t="shared" si="224"/>
        <v/>
      </c>
      <c r="AK586" s="35" t="str">
        <f t="shared" si="225"/>
        <v/>
      </c>
      <c r="AL586" s="35" t="str">
        <f t="shared" si="226"/>
        <v/>
      </c>
      <c r="AM586" s="35" t="str">
        <f t="shared" si="227"/>
        <v/>
      </c>
      <c r="AN586" s="35" t="str">
        <f t="shared" si="228"/>
        <v/>
      </c>
      <c r="AO586" s="35" t="str">
        <f t="shared" si="229"/>
        <v/>
      </c>
      <c r="AP586" s="35" t="str">
        <f>IF(AJ586="","",VLOOKUP(AN586,[1]Sheet11!E:F,2,0))</f>
        <v/>
      </c>
      <c r="AQ586" s="35" t="str">
        <f>IF(AO586="拼单会员","5年",IF(AJ586="","",VLOOKUP(AM586&amp;AP586,[1]Sheet11!$J$3:$K$17,2)))</f>
        <v/>
      </c>
      <c r="AR586" s="35" t="str">
        <f t="shared" si="230"/>
        <v/>
      </c>
      <c r="AS586" s="35" t="str">
        <f t="shared" si="231"/>
        <v/>
      </c>
      <c r="AT586" s="35" t="str">
        <f t="shared" si="232"/>
        <v/>
      </c>
      <c r="AU586" s="35" t="str">
        <f t="shared" si="233"/>
        <v/>
      </c>
      <c r="AV586" s="35" t="str">
        <f t="shared" si="234"/>
        <v/>
      </c>
      <c r="AW586" s="35" t="str">
        <f t="shared" si="235"/>
        <v/>
      </c>
      <c r="AX586" s="35" t="str">
        <f t="shared" si="236"/>
        <v/>
      </c>
      <c r="AY586" s="35" t="str">
        <f>IF(SUMIF('7-市场业绩'!F:F,AC586,'7-市场业绩'!I:I)&gt;0,"学习卡","老结算")</f>
        <v>老结算</v>
      </c>
      <c r="AZ586" s="35" t="str">
        <f t="shared" si="237"/>
        <v/>
      </c>
      <c r="BA586" s="35" t="str">
        <f t="shared" si="238"/>
        <v>无</v>
      </c>
      <c r="BB586" s="35" t="str">
        <f t="shared" si="239"/>
        <v/>
      </c>
      <c r="BC586" s="35" t="str">
        <f t="shared" si="240"/>
        <v/>
      </c>
      <c r="BD586" s="35" t="str">
        <f t="shared" si="241"/>
        <v>无</v>
      </c>
      <c r="BE586" s="35" t="str">
        <f>IFERROR(LOOKUP(1,-FIND({"创始会员","国际领袖课程","国内领袖课程","1期秒杀","游学免费读","买三送二","2折秒杀"},AB586),{"创始会员","国际领袖课程","国内领袖课程","1期秒杀","游学免费读","买三送二","2折秒杀"}),"")</f>
        <v/>
      </c>
      <c r="BH586" s="27">
        <v>42552</v>
      </c>
    </row>
    <row r="587" spans="1:60" ht="15" customHeight="1">
      <c r="A587" s="31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08"/>
      <c r="M587" s="208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35" t="str">
        <f t="shared" si="218"/>
        <v/>
      </c>
      <c r="AD587" s="36">
        <f t="shared" si="219"/>
        <v>0</v>
      </c>
      <c r="AE587" s="35" t="str">
        <f t="shared" si="220"/>
        <v/>
      </c>
      <c r="AF587" s="24"/>
      <c r="AG587" s="40">
        <f t="shared" si="221"/>
        <v>0</v>
      </c>
      <c r="AH587" s="36">
        <f t="shared" si="222"/>
        <v>0</v>
      </c>
      <c r="AI587" s="36">
        <f t="shared" si="223"/>
        <v>0</v>
      </c>
      <c r="AJ587" s="35" t="str">
        <f t="shared" si="224"/>
        <v/>
      </c>
      <c r="AK587" s="35" t="str">
        <f t="shared" si="225"/>
        <v/>
      </c>
      <c r="AL587" s="35" t="str">
        <f t="shared" si="226"/>
        <v/>
      </c>
      <c r="AM587" s="35" t="str">
        <f t="shared" si="227"/>
        <v/>
      </c>
      <c r="AN587" s="35" t="str">
        <f t="shared" si="228"/>
        <v/>
      </c>
      <c r="AO587" s="35" t="str">
        <f t="shared" si="229"/>
        <v/>
      </c>
      <c r="AP587" s="35" t="str">
        <f>IF(AJ587="","",VLOOKUP(AN587,[1]Sheet11!E:F,2,0))</f>
        <v/>
      </c>
      <c r="AQ587" s="35" t="str">
        <f>IF(AO587="拼单会员","5年",IF(AJ587="","",VLOOKUP(AM587&amp;AP587,[1]Sheet11!$J$3:$K$17,2)))</f>
        <v/>
      </c>
      <c r="AR587" s="35" t="str">
        <f t="shared" si="230"/>
        <v/>
      </c>
      <c r="AS587" s="35" t="str">
        <f t="shared" si="231"/>
        <v/>
      </c>
      <c r="AT587" s="35" t="str">
        <f t="shared" si="232"/>
        <v/>
      </c>
      <c r="AU587" s="35" t="str">
        <f t="shared" si="233"/>
        <v/>
      </c>
      <c r="AV587" s="35" t="str">
        <f t="shared" si="234"/>
        <v/>
      </c>
      <c r="AW587" s="35" t="str">
        <f t="shared" si="235"/>
        <v/>
      </c>
      <c r="AX587" s="35" t="str">
        <f t="shared" si="236"/>
        <v/>
      </c>
      <c r="AY587" s="35" t="str">
        <f>IF(SUMIF('7-市场业绩'!F:F,AC587,'7-市场业绩'!I:I)&gt;0,"学习卡","老结算")</f>
        <v>老结算</v>
      </c>
      <c r="AZ587" s="35" t="str">
        <f t="shared" si="237"/>
        <v/>
      </c>
      <c r="BA587" s="35" t="str">
        <f t="shared" si="238"/>
        <v>无</v>
      </c>
      <c r="BB587" s="35" t="str">
        <f t="shared" si="239"/>
        <v/>
      </c>
      <c r="BC587" s="35" t="str">
        <f t="shared" si="240"/>
        <v/>
      </c>
      <c r="BD587" s="35" t="str">
        <f t="shared" si="241"/>
        <v>无</v>
      </c>
      <c r="BE587" s="35" t="str">
        <f>IFERROR(LOOKUP(1,-FIND({"创始会员","国际领袖课程","国内领袖课程","1期秒杀","游学免费读","买三送二","2折秒杀"},AB587),{"创始会员","国际领袖课程","国内领袖课程","1期秒杀","游学免费读","买三送二","2折秒杀"}),"")</f>
        <v/>
      </c>
      <c r="BH587" s="27">
        <v>42552</v>
      </c>
    </row>
    <row r="588" spans="1:60" ht="15" customHeight="1">
      <c r="A588" s="31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08"/>
      <c r="M588" s="208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35" t="str">
        <f t="shared" si="218"/>
        <v/>
      </c>
      <c r="AD588" s="36">
        <f t="shared" si="219"/>
        <v>0</v>
      </c>
      <c r="AE588" s="35" t="str">
        <f t="shared" si="220"/>
        <v/>
      </c>
      <c r="AF588" s="24"/>
      <c r="AG588" s="40">
        <f t="shared" si="221"/>
        <v>0</v>
      </c>
      <c r="AH588" s="36">
        <f t="shared" si="222"/>
        <v>0</v>
      </c>
      <c r="AI588" s="36">
        <f t="shared" si="223"/>
        <v>0</v>
      </c>
      <c r="AJ588" s="35" t="str">
        <f t="shared" si="224"/>
        <v/>
      </c>
      <c r="AK588" s="35" t="str">
        <f t="shared" si="225"/>
        <v/>
      </c>
      <c r="AL588" s="35" t="str">
        <f t="shared" si="226"/>
        <v/>
      </c>
      <c r="AM588" s="35" t="str">
        <f t="shared" si="227"/>
        <v/>
      </c>
      <c r="AN588" s="35" t="str">
        <f t="shared" si="228"/>
        <v/>
      </c>
      <c r="AO588" s="35" t="str">
        <f t="shared" si="229"/>
        <v/>
      </c>
      <c r="AP588" s="35" t="str">
        <f>IF(AJ588="","",VLOOKUP(AN588,[1]Sheet11!E:F,2,0))</f>
        <v/>
      </c>
      <c r="AQ588" s="35" t="str">
        <f>IF(AO588="拼单会员","5年",IF(AJ588="","",VLOOKUP(AM588&amp;AP588,[1]Sheet11!$J$3:$K$17,2)))</f>
        <v/>
      </c>
      <c r="AR588" s="35" t="str">
        <f t="shared" si="230"/>
        <v/>
      </c>
      <c r="AS588" s="35" t="str">
        <f t="shared" si="231"/>
        <v/>
      </c>
      <c r="AT588" s="35" t="str">
        <f t="shared" si="232"/>
        <v/>
      </c>
      <c r="AU588" s="35" t="str">
        <f t="shared" si="233"/>
        <v/>
      </c>
      <c r="AV588" s="35" t="str">
        <f t="shared" si="234"/>
        <v/>
      </c>
      <c r="AW588" s="35" t="str">
        <f t="shared" si="235"/>
        <v/>
      </c>
      <c r="AX588" s="35" t="str">
        <f t="shared" si="236"/>
        <v/>
      </c>
      <c r="AY588" s="35" t="str">
        <f>IF(SUMIF('7-市场业绩'!F:F,AC588,'7-市场业绩'!I:I)&gt;0,"学习卡","老结算")</f>
        <v>老结算</v>
      </c>
      <c r="AZ588" s="35" t="str">
        <f t="shared" si="237"/>
        <v/>
      </c>
      <c r="BA588" s="35" t="str">
        <f t="shared" si="238"/>
        <v>无</v>
      </c>
      <c r="BB588" s="35" t="str">
        <f t="shared" si="239"/>
        <v/>
      </c>
      <c r="BC588" s="35" t="str">
        <f t="shared" si="240"/>
        <v/>
      </c>
      <c r="BD588" s="35" t="str">
        <f t="shared" si="241"/>
        <v>无</v>
      </c>
      <c r="BE588" s="35" t="str">
        <f>IFERROR(LOOKUP(1,-FIND({"创始会员","国际领袖课程","国内领袖课程","1期秒杀","游学免费读","买三送二","2折秒杀"},AB588),{"创始会员","国际领袖课程","国内领袖课程","1期秒杀","游学免费读","买三送二","2折秒杀"}),"")</f>
        <v/>
      </c>
      <c r="BH588" s="27">
        <v>42552</v>
      </c>
    </row>
    <row r="589" spans="1:60" ht="15" customHeight="1">
      <c r="A589" s="31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08"/>
      <c r="M589" s="208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35" t="str">
        <f t="shared" si="218"/>
        <v/>
      </c>
      <c r="AD589" s="36">
        <f t="shared" si="219"/>
        <v>0</v>
      </c>
      <c r="AE589" s="35" t="str">
        <f t="shared" si="220"/>
        <v/>
      </c>
      <c r="AF589" s="24"/>
      <c r="AG589" s="40">
        <f t="shared" si="221"/>
        <v>0</v>
      </c>
      <c r="AH589" s="36">
        <f t="shared" si="222"/>
        <v>0</v>
      </c>
      <c r="AI589" s="36">
        <f t="shared" si="223"/>
        <v>0</v>
      </c>
      <c r="AJ589" s="35" t="str">
        <f t="shared" si="224"/>
        <v/>
      </c>
      <c r="AK589" s="35" t="str">
        <f t="shared" si="225"/>
        <v/>
      </c>
      <c r="AL589" s="35" t="str">
        <f t="shared" si="226"/>
        <v/>
      </c>
      <c r="AM589" s="35" t="str">
        <f t="shared" si="227"/>
        <v/>
      </c>
      <c r="AN589" s="35" t="str">
        <f t="shared" si="228"/>
        <v/>
      </c>
      <c r="AO589" s="35" t="str">
        <f t="shared" si="229"/>
        <v/>
      </c>
      <c r="AP589" s="35" t="str">
        <f>IF(AJ589="","",VLOOKUP(AN589,[1]Sheet11!E:F,2,0))</f>
        <v/>
      </c>
      <c r="AQ589" s="35" t="str">
        <f>IF(AO589="拼单会员","5年",IF(AJ589="","",VLOOKUP(AM589&amp;AP589,[1]Sheet11!$J$3:$K$17,2)))</f>
        <v/>
      </c>
      <c r="AR589" s="35" t="str">
        <f t="shared" si="230"/>
        <v/>
      </c>
      <c r="AS589" s="35" t="str">
        <f t="shared" si="231"/>
        <v/>
      </c>
      <c r="AT589" s="35" t="str">
        <f t="shared" si="232"/>
        <v/>
      </c>
      <c r="AU589" s="35" t="str">
        <f t="shared" si="233"/>
        <v/>
      </c>
      <c r="AV589" s="35" t="str">
        <f t="shared" si="234"/>
        <v/>
      </c>
      <c r="AW589" s="35" t="str">
        <f t="shared" si="235"/>
        <v/>
      </c>
      <c r="AX589" s="35" t="str">
        <f t="shared" si="236"/>
        <v/>
      </c>
      <c r="AY589" s="35" t="str">
        <f>IF(SUMIF('7-市场业绩'!F:F,AC589,'7-市场业绩'!I:I)&gt;0,"学习卡","老结算")</f>
        <v>老结算</v>
      </c>
      <c r="AZ589" s="35" t="str">
        <f t="shared" si="237"/>
        <v/>
      </c>
      <c r="BA589" s="35" t="str">
        <f t="shared" si="238"/>
        <v>无</v>
      </c>
      <c r="BB589" s="35" t="str">
        <f t="shared" si="239"/>
        <v/>
      </c>
      <c r="BC589" s="35" t="str">
        <f t="shared" si="240"/>
        <v/>
      </c>
      <c r="BD589" s="35" t="str">
        <f t="shared" si="241"/>
        <v>无</v>
      </c>
      <c r="BE589" s="35" t="str">
        <f>IFERROR(LOOKUP(1,-FIND({"创始会员","国际领袖课程","国内领袖课程","1期秒杀","游学免费读","买三送二","2折秒杀"},AB589),{"创始会员","国际领袖课程","国内领袖课程","1期秒杀","游学免费读","买三送二","2折秒杀"}),"")</f>
        <v/>
      </c>
      <c r="BH589" s="27">
        <v>42552</v>
      </c>
    </row>
    <row r="590" spans="1:60" ht="15" customHeight="1">
      <c r="A590" s="31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08"/>
      <c r="M590" s="208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35" t="str">
        <f t="shared" si="218"/>
        <v/>
      </c>
      <c r="AD590" s="36">
        <f t="shared" si="219"/>
        <v>0</v>
      </c>
      <c r="AE590" s="35" t="str">
        <f t="shared" si="220"/>
        <v/>
      </c>
      <c r="AF590" s="24"/>
      <c r="AG590" s="40">
        <f t="shared" si="221"/>
        <v>0</v>
      </c>
      <c r="AH590" s="36">
        <f t="shared" si="222"/>
        <v>0</v>
      </c>
      <c r="AI590" s="36">
        <f t="shared" si="223"/>
        <v>0</v>
      </c>
      <c r="AJ590" s="35" t="str">
        <f t="shared" si="224"/>
        <v/>
      </c>
      <c r="AK590" s="35" t="str">
        <f t="shared" si="225"/>
        <v/>
      </c>
      <c r="AL590" s="35" t="str">
        <f t="shared" si="226"/>
        <v/>
      </c>
      <c r="AM590" s="35" t="str">
        <f t="shared" si="227"/>
        <v/>
      </c>
      <c r="AN590" s="35" t="str">
        <f t="shared" si="228"/>
        <v/>
      </c>
      <c r="AO590" s="35" t="str">
        <f t="shared" si="229"/>
        <v/>
      </c>
      <c r="AP590" s="35" t="str">
        <f>IF(AJ590="","",VLOOKUP(AN590,[1]Sheet11!E:F,2,0))</f>
        <v/>
      </c>
      <c r="AQ590" s="35" t="str">
        <f>IF(AO590="拼单会员","5年",IF(AJ590="","",VLOOKUP(AM590&amp;AP590,[1]Sheet11!$J$3:$K$17,2)))</f>
        <v/>
      </c>
      <c r="AR590" s="35" t="str">
        <f t="shared" si="230"/>
        <v/>
      </c>
      <c r="AS590" s="35" t="str">
        <f t="shared" si="231"/>
        <v/>
      </c>
      <c r="AT590" s="35" t="str">
        <f t="shared" si="232"/>
        <v/>
      </c>
      <c r="AU590" s="35" t="str">
        <f t="shared" si="233"/>
        <v/>
      </c>
      <c r="AV590" s="35" t="str">
        <f t="shared" si="234"/>
        <v/>
      </c>
      <c r="AW590" s="35" t="str">
        <f t="shared" si="235"/>
        <v/>
      </c>
      <c r="AX590" s="35" t="str">
        <f t="shared" si="236"/>
        <v/>
      </c>
      <c r="AY590" s="35" t="str">
        <f>IF(SUMIF('7-市场业绩'!F:F,AC590,'7-市场业绩'!I:I)&gt;0,"学习卡","老结算")</f>
        <v>老结算</v>
      </c>
      <c r="AZ590" s="35" t="str">
        <f t="shared" si="237"/>
        <v/>
      </c>
      <c r="BA590" s="35" t="str">
        <f t="shared" si="238"/>
        <v>无</v>
      </c>
      <c r="BB590" s="35" t="str">
        <f t="shared" si="239"/>
        <v/>
      </c>
      <c r="BC590" s="35" t="str">
        <f t="shared" si="240"/>
        <v/>
      </c>
      <c r="BD590" s="35" t="str">
        <f t="shared" si="241"/>
        <v>无</v>
      </c>
      <c r="BE590" s="35" t="str">
        <f>IFERROR(LOOKUP(1,-FIND({"创始会员","国际领袖课程","国内领袖课程","1期秒杀","游学免费读","买三送二","2折秒杀"},AB590),{"创始会员","国际领袖课程","国内领袖课程","1期秒杀","游学免费读","买三送二","2折秒杀"}),"")</f>
        <v/>
      </c>
      <c r="BH590" s="27">
        <v>42552</v>
      </c>
    </row>
    <row r="591" spans="1:60" ht="15" customHeight="1">
      <c r="A591" s="31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08"/>
      <c r="M591" s="208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35" t="str">
        <f t="shared" si="218"/>
        <v/>
      </c>
      <c r="AD591" s="36">
        <f t="shared" si="219"/>
        <v>0</v>
      </c>
      <c r="AE591" s="35" t="str">
        <f t="shared" si="220"/>
        <v/>
      </c>
      <c r="AF591" s="24"/>
      <c r="AG591" s="40">
        <f t="shared" si="221"/>
        <v>0</v>
      </c>
      <c r="AH591" s="36">
        <f t="shared" si="222"/>
        <v>0</v>
      </c>
      <c r="AI591" s="36">
        <f t="shared" si="223"/>
        <v>0</v>
      </c>
      <c r="AJ591" s="35" t="str">
        <f t="shared" si="224"/>
        <v/>
      </c>
      <c r="AK591" s="35" t="str">
        <f t="shared" si="225"/>
        <v/>
      </c>
      <c r="AL591" s="35" t="str">
        <f t="shared" si="226"/>
        <v/>
      </c>
      <c r="AM591" s="35" t="str">
        <f t="shared" si="227"/>
        <v/>
      </c>
      <c r="AN591" s="35" t="str">
        <f t="shared" si="228"/>
        <v/>
      </c>
      <c r="AO591" s="35" t="str">
        <f t="shared" si="229"/>
        <v/>
      </c>
      <c r="AP591" s="35" t="str">
        <f>IF(AJ591="","",VLOOKUP(AN591,[1]Sheet11!E:F,2,0))</f>
        <v/>
      </c>
      <c r="AQ591" s="35" t="str">
        <f>IF(AO591="拼单会员","5年",IF(AJ591="","",VLOOKUP(AM591&amp;AP591,[1]Sheet11!$J$3:$K$17,2)))</f>
        <v/>
      </c>
      <c r="AR591" s="35" t="str">
        <f t="shared" si="230"/>
        <v/>
      </c>
      <c r="AS591" s="35" t="str">
        <f t="shared" si="231"/>
        <v/>
      </c>
      <c r="AT591" s="35" t="str">
        <f t="shared" si="232"/>
        <v/>
      </c>
      <c r="AU591" s="35" t="str">
        <f t="shared" si="233"/>
        <v/>
      </c>
      <c r="AV591" s="35" t="str">
        <f t="shared" si="234"/>
        <v/>
      </c>
      <c r="AW591" s="35" t="str">
        <f t="shared" si="235"/>
        <v/>
      </c>
      <c r="AX591" s="35" t="str">
        <f t="shared" si="236"/>
        <v/>
      </c>
      <c r="AY591" s="35" t="str">
        <f>IF(SUMIF('7-市场业绩'!F:F,AC591,'7-市场业绩'!I:I)&gt;0,"学习卡","老结算")</f>
        <v>老结算</v>
      </c>
      <c r="AZ591" s="35" t="str">
        <f t="shared" si="237"/>
        <v/>
      </c>
      <c r="BA591" s="35" t="str">
        <f t="shared" si="238"/>
        <v>无</v>
      </c>
      <c r="BB591" s="35" t="str">
        <f t="shared" si="239"/>
        <v/>
      </c>
      <c r="BC591" s="35" t="str">
        <f t="shared" si="240"/>
        <v/>
      </c>
      <c r="BD591" s="35" t="str">
        <f t="shared" si="241"/>
        <v>无</v>
      </c>
      <c r="BE591" s="35" t="str">
        <f>IFERROR(LOOKUP(1,-FIND({"创始会员","国际领袖课程","国内领袖课程","1期秒杀","游学免费读","买三送二","2折秒杀"},AB591),{"创始会员","国际领袖课程","国内领袖课程","1期秒杀","游学免费读","买三送二","2折秒杀"}),"")</f>
        <v/>
      </c>
      <c r="BH591" s="27">
        <v>42552</v>
      </c>
    </row>
    <row r="592" spans="1:60" ht="15" customHeight="1">
      <c r="A592" s="31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08"/>
      <c r="M592" s="208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35" t="str">
        <f t="shared" si="218"/>
        <v/>
      </c>
      <c r="AD592" s="36">
        <f t="shared" si="219"/>
        <v>0</v>
      </c>
      <c r="AE592" s="35" t="str">
        <f t="shared" si="220"/>
        <v/>
      </c>
      <c r="AF592" s="24"/>
      <c r="AG592" s="40">
        <f t="shared" si="221"/>
        <v>0</v>
      </c>
      <c r="AH592" s="36">
        <f t="shared" si="222"/>
        <v>0</v>
      </c>
      <c r="AI592" s="36">
        <f t="shared" si="223"/>
        <v>0</v>
      </c>
      <c r="AJ592" s="35" t="str">
        <f t="shared" si="224"/>
        <v/>
      </c>
      <c r="AK592" s="35" t="str">
        <f t="shared" si="225"/>
        <v/>
      </c>
      <c r="AL592" s="35" t="str">
        <f t="shared" si="226"/>
        <v/>
      </c>
      <c r="AM592" s="35" t="str">
        <f t="shared" si="227"/>
        <v/>
      </c>
      <c r="AN592" s="35" t="str">
        <f t="shared" si="228"/>
        <v/>
      </c>
      <c r="AO592" s="35" t="str">
        <f t="shared" si="229"/>
        <v/>
      </c>
      <c r="AP592" s="35" t="str">
        <f>IF(AJ592="","",VLOOKUP(AN592,[1]Sheet11!E:F,2,0))</f>
        <v/>
      </c>
      <c r="AQ592" s="35" t="str">
        <f>IF(AO592="拼单会员","5年",IF(AJ592="","",VLOOKUP(AM592&amp;AP592,[1]Sheet11!$J$3:$K$17,2)))</f>
        <v/>
      </c>
      <c r="AR592" s="35" t="str">
        <f t="shared" si="230"/>
        <v/>
      </c>
      <c r="AS592" s="35" t="str">
        <f t="shared" si="231"/>
        <v/>
      </c>
      <c r="AT592" s="35" t="str">
        <f t="shared" si="232"/>
        <v/>
      </c>
      <c r="AU592" s="35" t="str">
        <f t="shared" si="233"/>
        <v/>
      </c>
      <c r="AV592" s="35" t="str">
        <f t="shared" si="234"/>
        <v/>
      </c>
      <c r="AW592" s="35" t="str">
        <f t="shared" si="235"/>
        <v/>
      </c>
      <c r="AX592" s="35" t="str">
        <f t="shared" si="236"/>
        <v/>
      </c>
      <c r="AY592" s="35" t="str">
        <f>IF(SUMIF('7-市场业绩'!F:F,AC592,'7-市场业绩'!I:I)&gt;0,"学习卡","老结算")</f>
        <v>老结算</v>
      </c>
      <c r="AZ592" s="35" t="str">
        <f t="shared" si="237"/>
        <v/>
      </c>
      <c r="BA592" s="35" t="str">
        <f t="shared" si="238"/>
        <v>无</v>
      </c>
      <c r="BB592" s="35" t="str">
        <f t="shared" si="239"/>
        <v/>
      </c>
      <c r="BC592" s="35" t="str">
        <f t="shared" si="240"/>
        <v/>
      </c>
      <c r="BD592" s="35" t="str">
        <f t="shared" si="241"/>
        <v>无</v>
      </c>
      <c r="BE592" s="35" t="str">
        <f>IFERROR(LOOKUP(1,-FIND({"创始会员","国际领袖课程","国内领袖课程","1期秒杀","游学免费读","买三送二","2折秒杀"},AB592),{"创始会员","国际领袖课程","国内领袖课程","1期秒杀","游学免费读","买三送二","2折秒杀"}),"")</f>
        <v/>
      </c>
      <c r="BH592" s="27">
        <v>42552</v>
      </c>
    </row>
    <row r="593" spans="1:60" ht="15" customHeight="1">
      <c r="A593" s="31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08"/>
      <c r="M593" s="208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35" t="str">
        <f t="shared" si="218"/>
        <v/>
      </c>
      <c r="AD593" s="36">
        <f t="shared" si="219"/>
        <v>0</v>
      </c>
      <c r="AE593" s="35" t="str">
        <f t="shared" si="220"/>
        <v/>
      </c>
      <c r="AF593" s="24"/>
      <c r="AG593" s="40">
        <f t="shared" si="221"/>
        <v>0</v>
      </c>
      <c r="AH593" s="36">
        <f t="shared" si="222"/>
        <v>0</v>
      </c>
      <c r="AI593" s="36">
        <f t="shared" si="223"/>
        <v>0</v>
      </c>
      <c r="AJ593" s="35" t="str">
        <f t="shared" si="224"/>
        <v/>
      </c>
      <c r="AK593" s="35" t="str">
        <f t="shared" si="225"/>
        <v/>
      </c>
      <c r="AL593" s="35" t="str">
        <f t="shared" si="226"/>
        <v/>
      </c>
      <c r="AM593" s="35" t="str">
        <f t="shared" si="227"/>
        <v/>
      </c>
      <c r="AN593" s="35" t="str">
        <f t="shared" si="228"/>
        <v/>
      </c>
      <c r="AO593" s="35" t="str">
        <f t="shared" si="229"/>
        <v/>
      </c>
      <c r="AP593" s="35" t="str">
        <f>IF(AJ593="","",VLOOKUP(AN593,[1]Sheet11!E:F,2,0))</f>
        <v/>
      </c>
      <c r="AQ593" s="35" t="str">
        <f>IF(AO593="拼单会员","5年",IF(AJ593="","",VLOOKUP(AM593&amp;AP593,[1]Sheet11!$J$3:$K$17,2)))</f>
        <v/>
      </c>
      <c r="AR593" s="35" t="str">
        <f t="shared" si="230"/>
        <v/>
      </c>
      <c r="AS593" s="35" t="str">
        <f t="shared" si="231"/>
        <v/>
      </c>
      <c r="AT593" s="35" t="str">
        <f t="shared" si="232"/>
        <v/>
      </c>
      <c r="AU593" s="35" t="str">
        <f t="shared" si="233"/>
        <v/>
      </c>
      <c r="AV593" s="35" t="str">
        <f t="shared" si="234"/>
        <v/>
      </c>
      <c r="AW593" s="35" t="str">
        <f t="shared" si="235"/>
        <v/>
      </c>
      <c r="AX593" s="35" t="str">
        <f t="shared" si="236"/>
        <v/>
      </c>
      <c r="AY593" s="35" t="str">
        <f>IF(SUMIF('7-市场业绩'!F:F,AC593,'7-市场业绩'!I:I)&gt;0,"学习卡","老结算")</f>
        <v>老结算</v>
      </c>
      <c r="AZ593" s="35" t="str">
        <f t="shared" si="237"/>
        <v/>
      </c>
      <c r="BA593" s="35" t="str">
        <f t="shared" si="238"/>
        <v>无</v>
      </c>
      <c r="BB593" s="35" t="str">
        <f t="shared" si="239"/>
        <v/>
      </c>
      <c r="BC593" s="35" t="str">
        <f t="shared" si="240"/>
        <v/>
      </c>
      <c r="BD593" s="35" t="str">
        <f t="shared" si="241"/>
        <v>无</v>
      </c>
      <c r="BE593" s="35" t="str">
        <f>IFERROR(LOOKUP(1,-FIND({"创始会员","国际领袖课程","国内领袖课程","1期秒杀","游学免费读","买三送二","2折秒杀"},AB593),{"创始会员","国际领袖课程","国内领袖课程","1期秒杀","游学免费读","买三送二","2折秒杀"}),"")</f>
        <v/>
      </c>
      <c r="BH593" s="27">
        <v>42552</v>
      </c>
    </row>
    <row r="594" spans="1:60" ht="15" customHeight="1">
      <c r="A594" s="31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08"/>
      <c r="M594" s="208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35" t="str">
        <f t="shared" si="218"/>
        <v/>
      </c>
      <c r="AD594" s="36">
        <f t="shared" si="219"/>
        <v>0</v>
      </c>
      <c r="AE594" s="35" t="str">
        <f t="shared" si="220"/>
        <v/>
      </c>
      <c r="AF594" s="24"/>
      <c r="AG594" s="40">
        <f t="shared" si="221"/>
        <v>0</v>
      </c>
      <c r="AH594" s="36">
        <f t="shared" si="222"/>
        <v>0</v>
      </c>
      <c r="AI594" s="36">
        <f t="shared" si="223"/>
        <v>0</v>
      </c>
      <c r="AJ594" s="35" t="str">
        <f t="shared" si="224"/>
        <v/>
      </c>
      <c r="AK594" s="35" t="str">
        <f t="shared" si="225"/>
        <v/>
      </c>
      <c r="AL594" s="35" t="str">
        <f t="shared" si="226"/>
        <v/>
      </c>
      <c r="AM594" s="35" t="str">
        <f t="shared" si="227"/>
        <v/>
      </c>
      <c r="AN594" s="35" t="str">
        <f t="shared" si="228"/>
        <v/>
      </c>
      <c r="AO594" s="35" t="str">
        <f t="shared" si="229"/>
        <v/>
      </c>
      <c r="AP594" s="35" t="str">
        <f>IF(AJ594="","",VLOOKUP(AN594,[1]Sheet11!E:F,2,0))</f>
        <v/>
      </c>
      <c r="AQ594" s="35" t="str">
        <f>IF(AO594="拼单会员","5年",IF(AJ594="","",VLOOKUP(AM594&amp;AP594,[1]Sheet11!$J$3:$K$17,2)))</f>
        <v/>
      </c>
      <c r="AR594" s="35" t="str">
        <f t="shared" si="230"/>
        <v/>
      </c>
      <c r="AS594" s="35" t="str">
        <f t="shared" si="231"/>
        <v/>
      </c>
      <c r="AT594" s="35" t="str">
        <f t="shared" si="232"/>
        <v/>
      </c>
      <c r="AU594" s="35" t="str">
        <f t="shared" si="233"/>
        <v/>
      </c>
      <c r="AV594" s="35" t="str">
        <f t="shared" si="234"/>
        <v/>
      </c>
      <c r="AW594" s="35" t="str">
        <f t="shared" si="235"/>
        <v/>
      </c>
      <c r="AX594" s="35" t="str">
        <f t="shared" si="236"/>
        <v/>
      </c>
      <c r="AY594" s="35" t="str">
        <f>IF(SUMIF('7-市场业绩'!F:F,AC594,'7-市场业绩'!I:I)&gt;0,"学习卡","老结算")</f>
        <v>老结算</v>
      </c>
      <c r="AZ594" s="35" t="str">
        <f t="shared" si="237"/>
        <v/>
      </c>
      <c r="BA594" s="35" t="str">
        <f t="shared" si="238"/>
        <v>无</v>
      </c>
      <c r="BB594" s="35" t="str">
        <f t="shared" si="239"/>
        <v/>
      </c>
      <c r="BC594" s="35" t="str">
        <f t="shared" si="240"/>
        <v/>
      </c>
      <c r="BD594" s="35" t="str">
        <f t="shared" si="241"/>
        <v>无</v>
      </c>
      <c r="BE594" s="35" t="str">
        <f>IFERROR(LOOKUP(1,-FIND({"创始会员","国际领袖课程","国内领袖课程","1期秒杀","游学免费读","买三送二","2折秒杀"},AB594),{"创始会员","国际领袖课程","国内领袖课程","1期秒杀","游学免费读","买三送二","2折秒杀"}),"")</f>
        <v/>
      </c>
      <c r="BH594" s="27">
        <v>42552</v>
      </c>
    </row>
    <row r="595" spans="1:60" ht="15" customHeight="1">
      <c r="A595" s="31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08"/>
      <c r="M595" s="208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35" t="str">
        <f t="shared" si="218"/>
        <v/>
      </c>
      <c r="AD595" s="36">
        <f t="shared" si="219"/>
        <v>0</v>
      </c>
      <c r="AE595" s="35" t="str">
        <f t="shared" si="220"/>
        <v/>
      </c>
      <c r="AF595" s="24"/>
      <c r="AG595" s="40">
        <f t="shared" si="221"/>
        <v>0</v>
      </c>
      <c r="AH595" s="36">
        <f t="shared" si="222"/>
        <v>0</v>
      </c>
      <c r="AI595" s="36">
        <f t="shared" si="223"/>
        <v>0</v>
      </c>
      <c r="AJ595" s="35" t="str">
        <f t="shared" si="224"/>
        <v/>
      </c>
      <c r="AK595" s="35" t="str">
        <f t="shared" si="225"/>
        <v/>
      </c>
      <c r="AL595" s="35" t="str">
        <f t="shared" si="226"/>
        <v/>
      </c>
      <c r="AM595" s="35" t="str">
        <f t="shared" si="227"/>
        <v/>
      </c>
      <c r="AN595" s="35" t="str">
        <f t="shared" si="228"/>
        <v/>
      </c>
      <c r="AO595" s="35" t="str">
        <f t="shared" si="229"/>
        <v/>
      </c>
      <c r="AP595" s="35" t="str">
        <f>IF(AJ595="","",VLOOKUP(AN595,[1]Sheet11!E:F,2,0))</f>
        <v/>
      </c>
      <c r="AQ595" s="35" t="str">
        <f>IF(AO595="拼单会员","5年",IF(AJ595="","",VLOOKUP(AM595&amp;AP595,[1]Sheet11!$J$3:$K$17,2)))</f>
        <v/>
      </c>
      <c r="AR595" s="35" t="str">
        <f t="shared" si="230"/>
        <v/>
      </c>
      <c r="AS595" s="35" t="str">
        <f t="shared" si="231"/>
        <v/>
      </c>
      <c r="AT595" s="35" t="str">
        <f t="shared" si="232"/>
        <v/>
      </c>
      <c r="AU595" s="35" t="str">
        <f t="shared" si="233"/>
        <v/>
      </c>
      <c r="AV595" s="35" t="str">
        <f t="shared" si="234"/>
        <v/>
      </c>
      <c r="AW595" s="35" t="str">
        <f t="shared" si="235"/>
        <v/>
      </c>
      <c r="AX595" s="35" t="str">
        <f t="shared" si="236"/>
        <v/>
      </c>
      <c r="AY595" s="35" t="str">
        <f>IF(SUMIF('7-市场业绩'!F:F,AC595,'7-市场业绩'!I:I)&gt;0,"学习卡","老结算")</f>
        <v>老结算</v>
      </c>
      <c r="AZ595" s="35" t="str">
        <f t="shared" si="237"/>
        <v/>
      </c>
      <c r="BA595" s="35" t="str">
        <f t="shared" si="238"/>
        <v>无</v>
      </c>
      <c r="BB595" s="35" t="str">
        <f t="shared" si="239"/>
        <v/>
      </c>
      <c r="BC595" s="35" t="str">
        <f t="shared" si="240"/>
        <v/>
      </c>
      <c r="BD595" s="35" t="str">
        <f t="shared" si="241"/>
        <v>无</v>
      </c>
      <c r="BE595" s="35" t="str">
        <f>IFERROR(LOOKUP(1,-FIND({"创始会员","国际领袖课程","国内领袖课程","1期秒杀","游学免费读","买三送二","2折秒杀"},AB595),{"创始会员","国际领袖课程","国内领袖课程","1期秒杀","游学免费读","买三送二","2折秒杀"}),"")</f>
        <v/>
      </c>
      <c r="BH595" s="27">
        <v>42552</v>
      </c>
    </row>
    <row r="596" spans="1:60" ht="15" customHeight="1">
      <c r="A596" s="31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08"/>
      <c r="M596" s="208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35" t="str">
        <f t="shared" si="218"/>
        <v/>
      </c>
      <c r="AD596" s="36">
        <f t="shared" si="219"/>
        <v>0</v>
      </c>
      <c r="AE596" s="35" t="str">
        <f t="shared" si="220"/>
        <v/>
      </c>
      <c r="AF596" s="24"/>
      <c r="AG596" s="40">
        <f t="shared" si="221"/>
        <v>0</v>
      </c>
      <c r="AH596" s="36">
        <f t="shared" si="222"/>
        <v>0</v>
      </c>
      <c r="AI596" s="36">
        <f t="shared" si="223"/>
        <v>0</v>
      </c>
      <c r="AJ596" s="35" t="str">
        <f t="shared" si="224"/>
        <v/>
      </c>
      <c r="AK596" s="35" t="str">
        <f t="shared" si="225"/>
        <v/>
      </c>
      <c r="AL596" s="35" t="str">
        <f t="shared" si="226"/>
        <v/>
      </c>
      <c r="AM596" s="35" t="str">
        <f t="shared" si="227"/>
        <v/>
      </c>
      <c r="AN596" s="35" t="str">
        <f t="shared" si="228"/>
        <v/>
      </c>
      <c r="AO596" s="35" t="str">
        <f t="shared" si="229"/>
        <v/>
      </c>
      <c r="AP596" s="35" t="str">
        <f>IF(AJ596="","",VLOOKUP(AN596,[1]Sheet11!E:F,2,0))</f>
        <v/>
      </c>
      <c r="AQ596" s="35" t="str">
        <f>IF(AO596="拼单会员","5年",IF(AJ596="","",VLOOKUP(AM596&amp;AP596,[1]Sheet11!$J$3:$K$17,2)))</f>
        <v/>
      </c>
      <c r="AR596" s="35" t="str">
        <f t="shared" si="230"/>
        <v/>
      </c>
      <c r="AS596" s="35" t="str">
        <f t="shared" si="231"/>
        <v/>
      </c>
      <c r="AT596" s="35" t="str">
        <f t="shared" si="232"/>
        <v/>
      </c>
      <c r="AU596" s="35" t="str">
        <f t="shared" si="233"/>
        <v/>
      </c>
      <c r="AV596" s="35" t="str">
        <f t="shared" si="234"/>
        <v/>
      </c>
      <c r="AW596" s="35" t="str">
        <f t="shared" si="235"/>
        <v/>
      </c>
      <c r="AX596" s="35" t="str">
        <f t="shared" si="236"/>
        <v/>
      </c>
      <c r="AY596" s="35" t="str">
        <f>IF(SUMIF('7-市场业绩'!F:F,AC596,'7-市场业绩'!I:I)&gt;0,"学习卡","老结算")</f>
        <v>老结算</v>
      </c>
      <c r="AZ596" s="35" t="str">
        <f t="shared" si="237"/>
        <v/>
      </c>
      <c r="BA596" s="35" t="str">
        <f t="shared" si="238"/>
        <v>无</v>
      </c>
      <c r="BB596" s="35" t="str">
        <f t="shared" si="239"/>
        <v/>
      </c>
      <c r="BC596" s="35" t="str">
        <f t="shared" si="240"/>
        <v/>
      </c>
      <c r="BD596" s="35" t="str">
        <f t="shared" si="241"/>
        <v>无</v>
      </c>
      <c r="BE596" s="35" t="str">
        <f>IFERROR(LOOKUP(1,-FIND({"创始会员","国际领袖课程","国内领袖课程","1期秒杀","游学免费读","买三送二","2折秒杀"},AB596),{"创始会员","国际领袖课程","国内领袖课程","1期秒杀","游学免费读","买三送二","2折秒杀"}),"")</f>
        <v/>
      </c>
      <c r="BH596" s="27">
        <v>42552</v>
      </c>
    </row>
    <row r="597" spans="1:60" ht="15" customHeight="1">
      <c r="A597" s="31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08"/>
      <c r="M597" s="208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35" t="str">
        <f t="shared" si="218"/>
        <v/>
      </c>
      <c r="AD597" s="36">
        <f t="shared" si="219"/>
        <v>0</v>
      </c>
      <c r="AE597" s="35" t="str">
        <f t="shared" si="220"/>
        <v/>
      </c>
      <c r="AF597" s="24"/>
      <c r="AG597" s="40">
        <f t="shared" si="221"/>
        <v>0</v>
      </c>
      <c r="AH597" s="36">
        <f t="shared" si="222"/>
        <v>0</v>
      </c>
      <c r="AI597" s="36">
        <f t="shared" si="223"/>
        <v>0</v>
      </c>
      <c r="AJ597" s="35" t="str">
        <f t="shared" si="224"/>
        <v/>
      </c>
      <c r="AK597" s="35" t="str">
        <f t="shared" si="225"/>
        <v/>
      </c>
      <c r="AL597" s="35" t="str">
        <f t="shared" si="226"/>
        <v/>
      </c>
      <c r="AM597" s="35" t="str">
        <f t="shared" si="227"/>
        <v/>
      </c>
      <c r="AN597" s="35" t="str">
        <f t="shared" si="228"/>
        <v/>
      </c>
      <c r="AO597" s="35" t="str">
        <f t="shared" si="229"/>
        <v/>
      </c>
      <c r="AP597" s="35" t="str">
        <f>IF(AJ597="","",VLOOKUP(AN597,[1]Sheet11!E:F,2,0))</f>
        <v/>
      </c>
      <c r="AQ597" s="35" t="str">
        <f>IF(AO597="拼单会员","5年",IF(AJ597="","",VLOOKUP(AM597&amp;AP597,[1]Sheet11!$J$3:$K$17,2)))</f>
        <v/>
      </c>
      <c r="AR597" s="35" t="str">
        <f t="shared" si="230"/>
        <v/>
      </c>
      <c r="AS597" s="35" t="str">
        <f t="shared" si="231"/>
        <v/>
      </c>
      <c r="AT597" s="35" t="str">
        <f t="shared" si="232"/>
        <v/>
      </c>
      <c r="AU597" s="35" t="str">
        <f t="shared" si="233"/>
        <v/>
      </c>
      <c r="AV597" s="35" t="str">
        <f t="shared" si="234"/>
        <v/>
      </c>
      <c r="AW597" s="35" t="str">
        <f t="shared" si="235"/>
        <v/>
      </c>
      <c r="AX597" s="35" t="str">
        <f t="shared" si="236"/>
        <v/>
      </c>
      <c r="AY597" s="35" t="str">
        <f>IF(SUMIF('7-市场业绩'!F:F,AC597,'7-市场业绩'!I:I)&gt;0,"学习卡","老结算")</f>
        <v>老结算</v>
      </c>
      <c r="AZ597" s="35" t="str">
        <f t="shared" si="237"/>
        <v/>
      </c>
      <c r="BA597" s="35" t="str">
        <f t="shared" si="238"/>
        <v>无</v>
      </c>
      <c r="BB597" s="35" t="str">
        <f t="shared" si="239"/>
        <v/>
      </c>
      <c r="BC597" s="35" t="str">
        <f t="shared" si="240"/>
        <v/>
      </c>
      <c r="BD597" s="35" t="str">
        <f t="shared" si="241"/>
        <v>无</v>
      </c>
      <c r="BE597" s="35" t="str">
        <f>IFERROR(LOOKUP(1,-FIND({"创始会员","国际领袖课程","国内领袖课程","1期秒杀","游学免费读","买三送二","2折秒杀"},AB597),{"创始会员","国际领袖课程","国内领袖课程","1期秒杀","游学免费读","买三送二","2折秒杀"}),"")</f>
        <v/>
      </c>
      <c r="BH597" s="27">
        <v>42552</v>
      </c>
    </row>
    <row r="598" spans="1:60" ht="15" customHeight="1">
      <c r="A598" s="31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08"/>
      <c r="M598" s="208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35" t="str">
        <f t="shared" si="218"/>
        <v/>
      </c>
      <c r="AD598" s="36">
        <f t="shared" si="219"/>
        <v>0</v>
      </c>
      <c r="AE598" s="35" t="str">
        <f t="shared" si="220"/>
        <v/>
      </c>
      <c r="AF598" s="24"/>
      <c r="AG598" s="40">
        <f t="shared" si="221"/>
        <v>0</v>
      </c>
      <c r="AH598" s="36">
        <f t="shared" si="222"/>
        <v>0</v>
      </c>
      <c r="AI598" s="36">
        <f t="shared" si="223"/>
        <v>0</v>
      </c>
      <c r="AJ598" s="35" t="str">
        <f t="shared" si="224"/>
        <v/>
      </c>
      <c r="AK598" s="35" t="str">
        <f t="shared" si="225"/>
        <v/>
      </c>
      <c r="AL598" s="35" t="str">
        <f t="shared" si="226"/>
        <v/>
      </c>
      <c r="AM598" s="35" t="str">
        <f t="shared" si="227"/>
        <v/>
      </c>
      <c r="AN598" s="35" t="str">
        <f t="shared" si="228"/>
        <v/>
      </c>
      <c r="AO598" s="35" t="str">
        <f t="shared" si="229"/>
        <v/>
      </c>
      <c r="AP598" s="35" t="str">
        <f>IF(AJ598="","",VLOOKUP(AN598,[1]Sheet11!E:F,2,0))</f>
        <v/>
      </c>
      <c r="AQ598" s="35" t="str">
        <f>IF(AO598="拼单会员","5年",IF(AJ598="","",VLOOKUP(AM598&amp;AP598,[1]Sheet11!$J$3:$K$17,2)))</f>
        <v/>
      </c>
      <c r="AR598" s="35" t="str">
        <f t="shared" si="230"/>
        <v/>
      </c>
      <c r="AS598" s="35" t="str">
        <f t="shared" si="231"/>
        <v/>
      </c>
      <c r="AT598" s="35" t="str">
        <f t="shared" si="232"/>
        <v/>
      </c>
      <c r="AU598" s="35" t="str">
        <f t="shared" si="233"/>
        <v/>
      </c>
      <c r="AV598" s="35" t="str">
        <f t="shared" si="234"/>
        <v/>
      </c>
      <c r="AW598" s="35" t="str">
        <f t="shared" si="235"/>
        <v/>
      </c>
      <c r="AX598" s="35" t="str">
        <f t="shared" si="236"/>
        <v/>
      </c>
      <c r="AY598" s="35" t="str">
        <f>IF(SUMIF('7-市场业绩'!F:F,AC598,'7-市场业绩'!I:I)&gt;0,"学习卡","老结算")</f>
        <v>老结算</v>
      </c>
      <c r="AZ598" s="35" t="str">
        <f t="shared" si="237"/>
        <v/>
      </c>
      <c r="BA598" s="35" t="str">
        <f t="shared" si="238"/>
        <v>无</v>
      </c>
      <c r="BB598" s="35" t="str">
        <f t="shared" si="239"/>
        <v/>
      </c>
      <c r="BC598" s="35" t="str">
        <f t="shared" si="240"/>
        <v/>
      </c>
      <c r="BD598" s="35" t="str">
        <f t="shared" si="241"/>
        <v>无</v>
      </c>
      <c r="BE598" s="35" t="str">
        <f>IFERROR(LOOKUP(1,-FIND({"创始会员","国际领袖课程","国内领袖课程","1期秒杀","游学免费读","买三送二","2折秒杀"},AB598),{"创始会员","国际领袖课程","国内领袖课程","1期秒杀","游学免费读","买三送二","2折秒杀"}),"")</f>
        <v/>
      </c>
      <c r="BH598" s="27">
        <v>42552</v>
      </c>
    </row>
    <row r="599" spans="1:60" ht="15" customHeight="1">
      <c r="A599" s="31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08"/>
      <c r="M599" s="208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35" t="str">
        <f t="shared" si="218"/>
        <v/>
      </c>
      <c r="AD599" s="36">
        <f t="shared" si="219"/>
        <v>0</v>
      </c>
      <c r="AE599" s="35" t="str">
        <f t="shared" si="220"/>
        <v/>
      </c>
      <c r="AF599" s="24"/>
      <c r="AG599" s="40">
        <f t="shared" si="221"/>
        <v>0</v>
      </c>
      <c r="AH599" s="36">
        <f t="shared" si="222"/>
        <v>0</v>
      </c>
      <c r="AI599" s="36">
        <f t="shared" si="223"/>
        <v>0</v>
      </c>
      <c r="AJ599" s="35" t="str">
        <f t="shared" si="224"/>
        <v/>
      </c>
      <c r="AK599" s="35" t="str">
        <f t="shared" si="225"/>
        <v/>
      </c>
      <c r="AL599" s="35" t="str">
        <f t="shared" si="226"/>
        <v/>
      </c>
      <c r="AM599" s="35" t="str">
        <f t="shared" si="227"/>
        <v/>
      </c>
      <c r="AN599" s="35" t="str">
        <f t="shared" si="228"/>
        <v/>
      </c>
      <c r="AO599" s="35" t="str">
        <f t="shared" si="229"/>
        <v/>
      </c>
      <c r="AP599" s="35" t="str">
        <f>IF(AJ599="","",VLOOKUP(AN599,[1]Sheet11!E:F,2,0))</f>
        <v/>
      </c>
      <c r="AQ599" s="35" t="str">
        <f>IF(AO599="拼单会员","5年",IF(AJ599="","",VLOOKUP(AM599&amp;AP599,[1]Sheet11!$J$3:$K$17,2)))</f>
        <v/>
      </c>
      <c r="AR599" s="35" t="str">
        <f t="shared" si="230"/>
        <v/>
      </c>
      <c r="AS599" s="35" t="str">
        <f t="shared" si="231"/>
        <v/>
      </c>
      <c r="AT599" s="35" t="str">
        <f t="shared" si="232"/>
        <v/>
      </c>
      <c r="AU599" s="35" t="str">
        <f t="shared" si="233"/>
        <v/>
      </c>
      <c r="AV599" s="35" t="str">
        <f t="shared" si="234"/>
        <v/>
      </c>
      <c r="AW599" s="35" t="str">
        <f t="shared" si="235"/>
        <v/>
      </c>
      <c r="AX599" s="35" t="str">
        <f t="shared" si="236"/>
        <v/>
      </c>
      <c r="AY599" s="35" t="str">
        <f>IF(SUMIF('7-市场业绩'!F:F,AC599,'7-市场业绩'!I:I)&gt;0,"学习卡","老结算")</f>
        <v>老结算</v>
      </c>
      <c r="AZ599" s="35" t="str">
        <f t="shared" si="237"/>
        <v/>
      </c>
      <c r="BA599" s="35" t="str">
        <f t="shared" si="238"/>
        <v>无</v>
      </c>
      <c r="BB599" s="35" t="str">
        <f t="shared" si="239"/>
        <v/>
      </c>
      <c r="BC599" s="35" t="str">
        <f t="shared" si="240"/>
        <v/>
      </c>
      <c r="BD599" s="35" t="str">
        <f t="shared" si="241"/>
        <v>无</v>
      </c>
      <c r="BE599" s="35" t="str">
        <f>IFERROR(LOOKUP(1,-FIND({"创始会员","国际领袖课程","国内领袖课程","1期秒杀","游学免费读","买三送二","2折秒杀"},AB599),{"创始会员","国际领袖课程","国内领袖课程","1期秒杀","游学免费读","买三送二","2折秒杀"}),"")</f>
        <v/>
      </c>
      <c r="BH599" s="27">
        <v>42552</v>
      </c>
    </row>
    <row r="600" spans="1:60" ht="15" customHeight="1">
      <c r="A600" s="31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08"/>
      <c r="M600" s="208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35" t="str">
        <f t="shared" si="218"/>
        <v/>
      </c>
      <c r="AD600" s="36">
        <f t="shared" si="219"/>
        <v>0</v>
      </c>
      <c r="AE600" s="35" t="str">
        <f t="shared" si="220"/>
        <v/>
      </c>
      <c r="AF600" s="24"/>
      <c r="AG600" s="40">
        <f t="shared" si="221"/>
        <v>0</v>
      </c>
      <c r="AH600" s="36">
        <f t="shared" si="222"/>
        <v>0</v>
      </c>
      <c r="AI600" s="36">
        <f t="shared" si="223"/>
        <v>0</v>
      </c>
      <c r="AJ600" s="35" t="str">
        <f t="shared" si="224"/>
        <v/>
      </c>
      <c r="AK600" s="35" t="str">
        <f t="shared" si="225"/>
        <v/>
      </c>
      <c r="AL600" s="35" t="str">
        <f t="shared" si="226"/>
        <v/>
      </c>
      <c r="AM600" s="35" t="str">
        <f t="shared" si="227"/>
        <v/>
      </c>
      <c r="AN600" s="35" t="str">
        <f t="shared" si="228"/>
        <v/>
      </c>
      <c r="AO600" s="35" t="str">
        <f t="shared" si="229"/>
        <v/>
      </c>
      <c r="AP600" s="35" t="str">
        <f>IF(AJ600="","",VLOOKUP(AN600,[1]Sheet11!E:F,2,0))</f>
        <v/>
      </c>
      <c r="AQ600" s="35" t="str">
        <f>IF(AO600="拼单会员","5年",IF(AJ600="","",VLOOKUP(AM600&amp;AP600,[1]Sheet11!$J$3:$K$17,2)))</f>
        <v/>
      </c>
      <c r="AR600" s="35" t="str">
        <f t="shared" si="230"/>
        <v/>
      </c>
      <c r="AS600" s="35" t="str">
        <f t="shared" si="231"/>
        <v/>
      </c>
      <c r="AT600" s="35" t="str">
        <f t="shared" si="232"/>
        <v/>
      </c>
      <c r="AU600" s="35" t="str">
        <f t="shared" si="233"/>
        <v/>
      </c>
      <c r="AV600" s="35" t="str">
        <f t="shared" si="234"/>
        <v/>
      </c>
      <c r="AW600" s="35" t="str">
        <f t="shared" si="235"/>
        <v/>
      </c>
      <c r="AX600" s="35" t="str">
        <f t="shared" si="236"/>
        <v/>
      </c>
      <c r="AY600" s="35" t="str">
        <f>IF(SUMIF('7-市场业绩'!F:F,AC600,'7-市场业绩'!I:I)&gt;0,"学习卡","老结算")</f>
        <v>老结算</v>
      </c>
      <c r="AZ600" s="35" t="str">
        <f t="shared" si="237"/>
        <v/>
      </c>
      <c r="BA600" s="35" t="str">
        <f t="shared" si="238"/>
        <v>无</v>
      </c>
      <c r="BB600" s="35" t="str">
        <f t="shared" si="239"/>
        <v/>
      </c>
      <c r="BC600" s="35" t="str">
        <f t="shared" si="240"/>
        <v/>
      </c>
      <c r="BD600" s="35" t="str">
        <f t="shared" si="241"/>
        <v>无</v>
      </c>
      <c r="BE600" s="35" t="str">
        <f>IFERROR(LOOKUP(1,-FIND({"创始会员","国际领袖课程","国内领袖课程","1期秒杀","游学免费读","买三送二","2折秒杀"},AB600),{"创始会员","国际领袖课程","国内领袖课程","1期秒杀","游学免费读","买三送二","2折秒杀"}),"")</f>
        <v/>
      </c>
      <c r="BH600" s="27">
        <v>42552</v>
      </c>
    </row>
    <row r="601" spans="1:60" ht="15" customHeight="1">
      <c r="A601" s="31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08"/>
      <c r="M601" s="208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35" t="str">
        <f t="shared" si="218"/>
        <v/>
      </c>
      <c r="AD601" s="36">
        <f t="shared" si="219"/>
        <v>0</v>
      </c>
      <c r="AE601" s="35" t="str">
        <f t="shared" si="220"/>
        <v/>
      </c>
      <c r="AF601" s="24"/>
      <c r="AG601" s="40">
        <f t="shared" si="221"/>
        <v>0</v>
      </c>
      <c r="AH601" s="36">
        <f t="shared" si="222"/>
        <v>0</v>
      </c>
      <c r="AI601" s="36">
        <f t="shared" si="223"/>
        <v>0</v>
      </c>
      <c r="AJ601" s="35" t="str">
        <f t="shared" si="224"/>
        <v/>
      </c>
      <c r="AK601" s="35" t="str">
        <f t="shared" si="225"/>
        <v/>
      </c>
      <c r="AL601" s="35" t="str">
        <f t="shared" si="226"/>
        <v/>
      </c>
      <c r="AM601" s="35" t="str">
        <f t="shared" si="227"/>
        <v/>
      </c>
      <c r="AN601" s="35" t="str">
        <f t="shared" si="228"/>
        <v/>
      </c>
      <c r="AO601" s="35" t="str">
        <f t="shared" si="229"/>
        <v/>
      </c>
      <c r="AP601" s="35" t="str">
        <f>IF(AJ601="","",VLOOKUP(AN601,[1]Sheet11!E:F,2,0))</f>
        <v/>
      </c>
      <c r="AQ601" s="35" t="str">
        <f>IF(AO601="拼单会员","5年",IF(AJ601="","",VLOOKUP(AM601&amp;AP601,[1]Sheet11!$J$3:$K$17,2)))</f>
        <v/>
      </c>
      <c r="AR601" s="35" t="str">
        <f t="shared" si="230"/>
        <v/>
      </c>
      <c r="AS601" s="35" t="str">
        <f t="shared" si="231"/>
        <v/>
      </c>
      <c r="AT601" s="35" t="str">
        <f t="shared" si="232"/>
        <v/>
      </c>
      <c r="AU601" s="35" t="str">
        <f t="shared" si="233"/>
        <v/>
      </c>
      <c r="AV601" s="35" t="str">
        <f t="shared" si="234"/>
        <v/>
      </c>
      <c r="AW601" s="35" t="str">
        <f t="shared" si="235"/>
        <v/>
      </c>
      <c r="AX601" s="35" t="str">
        <f t="shared" si="236"/>
        <v/>
      </c>
      <c r="AY601" s="35" t="str">
        <f>IF(SUMIF('7-市场业绩'!F:F,AC601,'7-市场业绩'!I:I)&gt;0,"学习卡","老结算")</f>
        <v>老结算</v>
      </c>
      <c r="AZ601" s="35" t="str">
        <f t="shared" si="237"/>
        <v/>
      </c>
      <c r="BA601" s="35" t="str">
        <f t="shared" si="238"/>
        <v>无</v>
      </c>
      <c r="BB601" s="35" t="str">
        <f t="shared" si="239"/>
        <v/>
      </c>
      <c r="BC601" s="35" t="str">
        <f t="shared" si="240"/>
        <v/>
      </c>
      <c r="BD601" s="35" t="str">
        <f t="shared" si="241"/>
        <v>无</v>
      </c>
      <c r="BE601" s="35" t="str">
        <f>IFERROR(LOOKUP(1,-FIND({"创始会员","国际领袖课程","国内领袖课程","1期秒杀","游学免费读","买三送二","2折秒杀"},AB601),{"创始会员","国际领袖课程","国内领袖课程","1期秒杀","游学免费读","买三送二","2折秒杀"}),"")</f>
        <v/>
      </c>
      <c r="BH601" s="27">
        <v>42552</v>
      </c>
    </row>
    <row r="602" spans="1:60" ht="15" customHeight="1">
      <c r="A602" s="31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08"/>
      <c r="M602" s="208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35" t="str">
        <f t="shared" si="218"/>
        <v/>
      </c>
      <c r="AD602" s="36">
        <f t="shared" si="219"/>
        <v>0</v>
      </c>
      <c r="AE602" s="35" t="str">
        <f t="shared" si="220"/>
        <v/>
      </c>
      <c r="AF602" s="24"/>
      <c r="AG602" s="40">
        <f t="shared" si="221"/>
        <v>0</v>
      </c>
      <c r="AH602" s="36">
        <f t="shared" si="222"/>
        <v>0</v>
      </c>
      <c r="AI602" s="36">
        <f t="shared" si="223"/>
        <v>0</v>
      </c>
      <c r="AJ602" s="35" t="str">
        <f t="shared" si="224"/>
        <v/>
      </c>
      <c r="AK602" s="35" t="str">
        <f t="shared" si="225"/>
        <v/>
      </c>
      <c r="AL602" s="35" t="str">
        <f t="shared" si="226"/>
        <v/>
      </c>
      <c r="AM602" s="35" t="str">
        <f t="shared" si="227"/>
        <v/>
      </c>
      <c r="AN602" s="35" t="str">
        <f t="shared" si="228"/>
        <v/>
      </c>
      <c r="AO602" s="35" t="str">
        <f t="shared" si="229"/>
        <v/>
      </c>
      <c r="AP602" s="35" t="str">
        <f>IF(AJ602="","",VLOOKUP(AN602,[1]Sheet11!E:F,2,0))</f>
        <v/>
      </c>
      <c r="AQ602" s="35" t="str">
        <f>IF(AO602="拼单会员","5年",IF(AJ602="","",VLOOKUP(AM602&amp;AP602,[1]Sheet11!$J$3:$K$17,2)))</f>
        <v/>
      </c>
      <c r="AR602" s="35" t="str">
        <f t="shared" si="230"/>
        <v/>
      </c>
      <c r="AS602" s="35" t="str">
        <f t="shared" si="231"/>
        <v/>
      </c>
      <c r="AT602" s="35" t="str">
        <f t="shared" si="232"/>
        <v/>
      </c>
      <c r="AU602" s="35" t="str">
        <f t="shared" si="233"/>
        <v/>
      </c>
      <c r="AV602" s="35" t="str">
        <f t="shared" si="234"/>
        <v/>
      </c>
      <c r="AW602" s="35" t="str">
        <f t="shared" si="235"/>
        <v/>
      </c>
      <c r="AX602" s="35" t="str">
        <f t="shared" si="236"/>
        <v/>
      </c>
      <c r="AY602" s="35" t="str">
        <f>IF(SUMIF('7-市场业绩'!F:F,AC602,'7-市场业绩'!I:I)&gt;0,"学习卡","老结算")</f>
        <v>老结算</v>
      </c>
      <c r="AZ602" s="35" t="str">
        <f t="shared" si="237"/>
        <v/>
      </c>
      <c r="BA602" s="35" t="str">
        <f t="shared" si="238"/>
        <v>无</v>
      </c>
      <c r="BB602" s="35" t="str">
        <f t="shared" si="239"/>
        <v/>
      </c>
      <c r="BC602" s="35" t="str">
        <f t="shared" si="240"/>
        <v/>
      </c>
      <c r="BD602" s="35" t="str">
        <f t="shared" si="241"/>
        <v>无</v>
      </c>
      <c r="BE602" s="35" t="str">
        <f>IFERROR(LOOKUP(1,-FIND({"创始会员","国际领袖课程","国内领袖课程","1期秒杀","游学免费读","买三送二","2折秒杀"},AB602),{"创始会员","国际领袖课程","国内领袖课程","1期秒杀","游学免费读","买三送二","2折秒杀"}),"")</f>
        <v/>
      </c>
      <c r="BH602" s="27">
        <v>42552</v>
      </c>
    </row>
    <row r="603" spans="1:60" ht="15" customHeight="1">
      <c r="A603" s="31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08"/>
      <c r="M603" s="208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35" t="str">
        <f t="shared" si="218"/>
        <v/>
      </c>
      <c r="AD603" s="36">
        <f t="shared" si="219"/>
        <v>0</v>
      </c>
      <c r="AE603" s="35" t="str">
        <f t="shared" si="220"/>
        <v/>
      </c>
      <c r="AF603" s="24"/>
      <c r="AG603" s="40">
        <f t="shared" si="221"/>
        <v>0</v>
      </c>
      <c r="AH603" s="36">
        <f t="shared" si="222"/>
        <v>0</v>
      </c>
      <c r="AI603" s="36">
        <f t="shared" si="223"/>
        <v>0</v>
      </c>
      <c r="AJ603" s="35" t="str">
        <f t="shared" si="224"/>
        <v/>
      </c>
      <c r="AK603" s="35" t="str">
        <f t="shared" si="225"/>
        <v/>
      </c>
      <c r="AL603" s="35" t="str">
        <f t="shared" si="226"/>
        <v/>
      </c>
      <c r="AM603" s="35" t="str">
        <f t="shared" si="227"/>
        <v/>
      </c>
      <c r="AN603" s="35" t="str">
        <f t="shared" si="228"/>
        <v/>
      </c>
      <c r="AO603" s="35" t="str">
        <f t="shared" si="229"/>
        <v/>
      </c>
      <c r="AP603" s="35" t="str">
        <f>IF(AJ603="","",VLOOKUP(AN603,[1]Sheet11!E:F,2,0))</f>
        <v/>
      </c>
      <c r="AQ603" s="35" t="str">
        <f>IF(AO603="拼单会员","5年",IF(AJ603="","",VLOOKUP(AM603&amp;AP603,[1]Sheet11!$J$3:$K$17,2)))</f>
        <v/>
      </c>
      <c r="AR603" s="35" t="str">
        <f t="shared" si="230"/>
        <v/>
      </c>
      <c r="AS603" s="35" t="str">
        <f t="shared" si="231"/>
        <v/>
      </c>
      <c r="AT603" s="35" t="str">
        <f t="shared" si="232"/>
        <v/>
      </c>
      <c r="AU603" s="35" t="str">
        <f t="shared" si="233"/>
        <v/>
      </c>
      <c r="AV603" s="35" t="str">
        <f t="shared" si="234"/>
        <v/>
      </c>
      <c r="AW603" s="35" t="str">
        <f t="shared" si="235"/>
        <v/>
      </c>
      <c r="AX603" s="35" t="str">
        <f t="shared" si="236"/>
        <v/>
      </c>
      <c r="AY603" s="35" t="str">
        <f>IF(SUMIF('7-市场业绩'!F:F,AC603,'7-市场业绩'!I:I)&gt;0,"学习卡","老结算")</f>
        <v>老结算</v>
      </c>
      <c r="AZ603" s="35" t="str">
        <f t="shared" si="237"/>
        <v/>
      </c>
      <c r="BA603" s="35" t="str">
        <f t="shared" si="238"/>
        <v>无</v>
      </c>
      <c r="BB603" s="35" t="str">
        <f t="shared" si="239"/>
        <v/>
      </c>
      <c r="BC603" s="35" t="str">
        <f t="shared" si="240"/>
        <v/>
      </c>
      <c r="BD603" s="35" t="str">
        <f t="shared" si="241"/>
        <v>无</v>
      </c>
      <c r="BE603" s="35" t="str">
        <f>IFERROR(LOOKUP(1,-FIND({"创始会员","国际领袖课程","国内领袖课程","1期秒杀","游学免费读","买三送二","2折秒杀"},AB603),{"创始会员","国际领袖课程","国内领袖课程","1期秒杀","游学免费读","买三送二","2折秒杀"}),"")</f>
        <v/>
      </c>
      <c r="BH603" s="27">
        <v>42552</v>
      </c>
    </row>
    <row r="604" spans="1:60" ht="15" customHeight="1">
      <c r="A604" s="31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08"/>
      <c r="M604" s="208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35" t="str">
        <f t="shared" si="218"/>
        <v/>
      </c>
      <c r="AD604" s="36">
        <f t="shared" si="219"/>
        <v>0</v>
      </c>
      <c r="AE604" s="35" t="str">
        <f t="shared" si="220"/>
        <v/>
      </c>
      <c r="AF604" s="24"/>
      <c r="AG604" s="40">
        <f t="shared" si="221"/>
        <v>0</v>
      </c>
      <c r="AH604" s="36">
        <f t="shared" si="222"/>
        <v>0</v>
      </c>
      <c r="AI604" s="36">
        <f t="shared" si="223"/>
        <v>0</v>
      </c>
      <c r="AJ604" s="35" t="str">
        <f t="shared" si="224"/>
        <v/>
      </c>
      <c r="AK604" s="35" t="str">
        <f t="shared" si="225"/>
        <v/>
      </c>
      <c r="AL604" s="35" t="str">
        <f t="shared" si="226"/>
        <v/>
      </c>
      <c r="AM604" s="35" t="str">
        <f t="shared" si="227"/>
        <v/>
      </c>
      <c r="AN604" s="35" t="str">
        <f t="shared" si="228"/>
        <v/>
      </c>
      <c r="AO604" s="35" t="str">
        <f t="shared" si="229"/>
        <v/>
      </c>
      <c r="AP604" s="35" t="str">
        <f>IF(AJ604="","",VLOOKUP(AN604,[1]Sheet11!E:F,2,0))</f>
        <v/>
      </c>
      <c r="AQ604" s="35" t="str">
        <f>IF(AO604="拼单会员","5年",IF(AJ604="","",VLOOKUP(AM604&amp;AP604,[1]Sheet11!$J$3:$K$17,2)))</f>
        <v/>
      </c>
      <c r="AR604" s="35" t="str">
        <f t="shared" si="230"/>
        <v/>
      </c>
      <c r="AS604" s="35" t="str">
        <f t="shared" si="231"/>
        <v/>
      </c>
      <c r="AT604" s="35" t="str">
        <f t="shared" si="232"/>
        <v/>
      </c>
      <c r="AU604" s="35" t="str">
        <f t="shared" si="233"/>
        <v/>
      </c>
      <c r="AV604" s="35" t="str">
        <f t="shared" si="234"/>
        <v/>
      </c>
      <c r="AW604" s="35" t="str">
        <f t="shared" si="235"/>
        <v/>
      </c>
      <c r="AX604" s="35" t="str">
        <f t="shared" si="236"/>
        <v/>
      </c>
      <c r="AY604" s="35" t="str">
        <f>IF(SUMIF('7-市场业绩'!F:F,AC604,'7-市场业绩'!I:I)&gt;0,"学习卡","老结算")</f>
        <v>老结算</v>
      </c>
      <c r="AZ604" s="35" t="str">
        <f t="shared" si="237"/>
        <v/>
      </c>
      <c r="BA604" s="35" t="str">
        <f t="shared" si="238"/>
        <v>无</v>
      </c>
      <c r="BB604" s="35" t="str">
        <f t="shared" si="239"/>
        <v/>
      </c>
      <c r="BC604" s="35" t="str">
        <f t="shared" si="240"/>
        <v/>
      </c>
      <c r="BD604" s="35" t="str">
        <f t="shared" si="241"/>
        <v>无</v>
      </c>
      <c r="BE604" s="35" t="str">
        <f>IFERROR(LOOKUP(1,-FIND({"创始会员","国际领袖课程","国内领袖课程","1期秒杀","游学免费读","买三送二","2折秒杀"},AB604),{"创始会员","国际领袖课程","国内领袖课程","1期秒杀","游学免费读","买三送二","2折秒杀"}),"")</f>
        <v/>
      </c>
      <c r="BH604" s="27">
        <v>42552</v>
      </c>
    </row>
    <row r="605" spans="1:60" ht="15" customHeight="1">
      <c r="A605" s="31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08"/>
      <c r="M605" s="208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35" t="str">
        <f t="shared" si="218"/>
        <v/>
      </c>
      <c r="AD605" s="36">
        <f t="shared" si="219"/>
        <v>0</v>
      </c>
      <c r="AE605" s="35" t="str">
        <f t="shared" si="220"/>
        <v/>
      </c>
      <c r="AF605" s="24"/>
      <c r="AG605" s="40">
        <f t="shared" si="221"/>
        <v>0</v>
      </c>
      <c r="AH605" s="36">
        <f t="shared" si="222"/>
        <v>0</v>
      </c>
      <c r="AI605" s="36">
        <f t="shared" si="223"/>
        <v>0</v>
      </c>
      <c r="AJ605" s="35" t="str">
        <f t="shared" si="224"/>
        <v/>
      </c>
      <c r="AK605" s="35" t="str">
        <f t="shared" si="225"/>
        <v/>
      </c>
      <c r="AL605" s="35" t="str">
        <f t="shared" si="226"/>
        <v/>
      </c>
      <c r="AM605" s="35" t="str">
        <f t="shared" si="227"/>
        <v/>
      </c>
      <c r="AN605" s="35" t="str">
        <f t="shared" si="228"/>
        <v/>
      </c>
      <c r="AO605" s="35" t="str">
        <f t="shared" si="229"/>
        <v/>
      </c>
      <c r="AP605" s="35" t="str">
        <f>IF(AJ605="","",VLOOKUP(AN605,[1]Sheet11!E:F,2,0))</f>
        <v/>
      </c>
      <c r="AQ605" s="35" t="str">
        <f>IF(AO605="拼单会员","5年",IF(AJ605="","",VLOOKUP(AM605&amp;AP605,[1]Sheet11!$J$3:$K$17,2)))</f>
        <v/>
      </c>
      <c r="AR605" s="35" t="str">
        <f t="shared" si="230"/>
        <v/>
      </c>
      <c r="AS605" s="35" t="str">
        <f t="shared" si="231"/>
        <v/>
      </c>
      <c r="AT605" s="35" t="str">
        <f t="shared" si="232"/>
        <v/>
      </c>
      <c r="AU605" s="35" t="str">
        <f t="shared" si="233"/>
        <v/>
      </c>
      <c r="AV605" s="35" t="str">
        <f t="shared" si="234"/>
        <v/>
      </c>
      <c r="AW605" s="35" t="str">
        <f t="shared" si="235"/>
        <v/>
      </c>
      <c r="AX605" s="35" t="str">
        <f t="shared" si="236"/>
        <v/>
      </c>
      <c r="AY605" s="35" t="str">
        <f>IF(SUMIF('7-市场业绩'!F:F,AC605,'7-市场业绩'!I:I)&gt;0,"学习卡","老结算")</f>
        <v>老结算</v>
      </c>
      <c r="AZ605" s="35" t="str">
        <f t="shared" si="237"/>
        <v/>
      </c>
      <c r="BA605" s="35" t="str">
        <f t="shared" si="238"/>
        <v>无</v>
      </c>
      <c r="BB605" s="35" t="str">
        <f t="shared" si="239"/>
        <v/>
      </c>
      <c r="BC605" s="35" t="str">
        <f t="shared" si="240"/>
        <v/>
      </c>
      <c r="BD605" s="35" t="str">
        <f t="shared" si="241"/>
        <v>无</v>
      </c>
      <c r="BE605" s="35" t="str">
        <f>IFERROR(LOOKUP(1,-FIND({"创始会员","国际领袖课程","国内领袖课程","1期秒杀","游学免费读","买三送二","2折秒杀"},AB605),{"创始会员","国际领袖课程","国内领袖课程","1期秒杀","游学免费读","买三送二","2折秒杀"}),"")</f>
        <v/>
      </c>
      <c r="BH605" s="27">
        <v>42552</v>
      </c>
    </row>
    <row r="606" spans="1:60" ht="15" customHeight="1">
      <c r="A606" s="31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08"/>
      <c r="M606" s="208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35" t="str">
        <f t="shared" si="218"/>
        <v/>
      </c>
      <c r="AD606" s="36">
        <f t="shared" si="219"/>
        <v>0</v>
      </c>
      <c r="AE606" s="35" t="str">
        <f t="shared" si="220"/>
        <v/>
      </c>
      <c r="AF606" s="24"/>
      <c r="AG606" s="40">
        <f t="shared" si="221"/>
        <v>0</v>
      </c>
      <c r="AH606" s="36">
        <f t="shared" si="222"/>
        <v>0</v>
      </c>
      <c r="AI606" s="36">
        <f t="shared" si="223"/>
        <v>0</v>
      </c>
      <c r="AJ606" s="35" t="str">
        <f t="shared" si="224"/>
        <v/>
      </c>
      <c r="AK606" s="35" t="str">
        <f t="shared" si="225"/>
        <v/>
      </c>
      <c r="AL606" s="35" t="str">
        <f t="shared" si="226"/>
        <v/>
      </c>
      <c r="AM606" s="35" t="str">
        <f t="shared" si="227"/>
        <v/>
      </c>
      <c r="AN606" s="35" t="str">
        <f t="shared" si="228"/>
        <v/>
      </c>
      <c r="AO606" s="35" t="str">
        <f t="shared" si="229"/>
        <v/>
      </c>
      <c r="AP606" s="35" t="str">
        <f>IF(AJ606="","",VLOOKUP(AN606,[1]Sheet11!E:F,2,0))</f>
        <v/>
      </c>
      <c r="AQ606" s="35" t="str">
        <f>IF(AO606="拼单会员","5年",IF(AJ606="","",VLOOKUP(AM606&amp;AP606,[1]Sheet11!$J$3:$K$17,2)))</f>
        <v/>
      </c>
      <c r="AR606" s="35" t="str">
        <f t="shared" si="230"/>
        <v/>
      </c>
      <c r="AS606" s="35" t="str">
        <f t="shared" si="231"/>
        <v/>
      </c>
      <c r="AT606" s="35" t="str">
        <f t="shared" si="232"/>
        <v/>
      </c>
      <c r="AU606" s="35" t="str">
        <f t="shared" si="233"/>
        <v/>
      </c>
      <c r="AV606" s="35" t="str">
        <f t="shared" si="234"/>
        <v/>
      </c>
      <c r="AW606" s="35" t="str">
        <f t="shared" si="235"/>
        <v/>
      </c>
      <c r="AX606" s="35" t="str">
        <f t="shared" si="236"/>
        <v/>
      </c>
      <c r="AY606" s="35" t="str">
        <f>IF(SUMIF('7-市场业绩'!F:F,AC606,'7-市场业绩'!I:I)&gt;0,"学习卡","老结算")</f>
        <v>老结算</v>
      </c>
      <c r="AZ606" s="35" t="str">
        <f t="shared" si="237"/>
        <v/>
      </c>
      <c r="BA606" s="35" t="str">
        <f t="shared" si="238"/>
        <v>无</v>
      </c>
      <c r="BB606" s="35" t="str">
        <f t="shared" si="239"/>
        <v/>
      </c>
      <c r="BC606" s="35" t="str">
        <f t="shared" si="240"/>
        <v/>
      </c>
      <c r="BD606" s="35" t="str">
        <f t="shared" si="241"/>
        <v>无</v>
      </c>
      <c r="BE606" s="35" t="str">
        <f>IFERROR(LOOKUP(1,-FIND({"创始会员","国际领袖课程","国内领袖课程","1期秒杀","游学免费读","买三送二","2折秒杀"},AB606),{"创始会员","国际领袖课程","国内领袖课程","1期秒杀","游学免费读","买三送二","2折秒杀"}),"")</f>
        <v/>
      </c>
      <c r="BH606" s="27">
        <v>42552</v>
      </c>
    </row>
    <row r="607" spans="1:60" ht="15" customHeight="1">
      <c r="A607" s="31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08"/>
      <c r="M607" s="208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35" t="str">
        <f t="shared" si="218"/>
        <v/>
      </c>
      <c r="AD607" s="36">
        <f t="shared" si="219"/>
        <v>0</v>
      </c>
      <c r="AE607" s="35" t="str">
        <f t="shared" si="220"/>
        <v/>
      </c>
      <c r="AF607" s="24"/>
      <c r="AG607" s="40">
        <f t="shared" si="221"/>
        <v>0</v>
      </c>
      <c r="AH607" s="36">
        <f t="shared" si="222"/>
        <v>0</v>
      </c>
      <c r="AI607" s="36">
        <f t="shared" si="223"/>
        <v>0</v>
      </c>
      <c r="AJ607" s="35" t="str">
        <f t="shared" si="224"/>
        <v/>
      </c>
      <c r="AK607" s="35" t="str">
        <f t="shared" si="225"/>
        <v/>
      </c>
      <c r="AL607" s="35" t="str">
        <f t="shared" si="226"/>
        <v/>
      </c>
      <c r="AM607" s="35" t="str">
        <f t="shared" si="227"/>
        <v/>
      </c>
      <c r="AN607" s="35" t="str">
        <f t="shared" si="228"/>
        <v/>
      </c>
      <c r="AO607" s="35" t="str">
        <f t="shared" si="229"/>
        <v/>
      </c>
      <c r="AP607" s="35" t="str">
        <f>IF(AJ607="","",VLOOKUP(AN607,[1]Sheet11!E:F,2,0))</f>
        <v/>
      </c>
      <c r="AQ607" s="35" t="str">
        <f>IF(AO607="拼单会员","5年",IF(AJ607="","",VLOOKUP(AM607&amp;AP607,[1]Sheet11!$J$3:$K$17,2)))</f>
        <v/>
      </c>
      <c r="AR607" s="35" t="str">
        <f t="shared" si="230"/>
        <v/>
      </c>
      <c r="AS607" s="35" t="str">
        <f t="shared" si="231"/>
        <v/>
      </c>
      <c r="AT607" s="35" t="str">
        <f t="shared" si="232"/>
        <v/>
      </c>
      <c r="AU607" s="35" t="str">
        <f t="shared" si="233"/>
        <v/>
      </c>
      <c r="AV607" s="35" t="str">
        <f t="shared" si="234"/>
        <v/>
      </c>
      <c r="AW607" s="35" t="str">
        <f t="shared" si="235"/>
        <v/>
      </c>
      <c r="AX607" s="35" t="str">
        <f t="shared" si="236"/>
        <v/>
      </c>
      <c r="AY607" s="35" t="str">
        <f>IF(SUMIF('7-市场业绩'!F:F,AC607,'7-市场业绩'!I:I)&gt;0,"学习卡","老结算")</f>
        <v>老结算</v>
      </c>
      <c r="AZ607" s="35" t="str">
        <f t="shared" si="237"/>
        <v/>
      </c>
      <c r="BA607" s="35" t="str">
        <f t="shared" si="238"/>
        <v>无</v>
      </c>
      <c r="BB607" s="35" t="str">
        <f t="shared" si="239"/>
        <v/>
      </c>
      <c r="BC607" s="35" t="str">
        <f t="shared" si="240"/>
        <v/>
      </c>
      <c r="BD607" s="35" t="str">
        <f t="shared" si="241"/>
        <v>无</v>
      </c>
      <c r="BE607" s="35" t="str">
        <f>IFERROR(LOOKUP(1,-FIND({"创始会员","国际领袖课程","国内领袖课程","1期秒杀","游学免费读","买三送二","2折秒杀"},AB607),{"创始会员","国际领袖课程","国内领袖课程","1期秒杀","游学免费读","买三送二","2折秒杀"}),"")</f>
        <v/>
      </c>
      <c r="BH607" s="27">
        <v>42552</v>
      </c>
    </row>
    <row r="608" spans="1:60" ht="15" customHeight="1">
      <c r="A608" s="31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08"/>
      <c r="M608" s="208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35" t="str">
        <f t="shared" si="218"/>
        <v/>
      </c>
      <c r="AD608" s="36">
        <f t="shared" si="219"/>
        <v>0</v>
      </c>
      <c r="AE608" s="35" t="str">
        <f t="shared" si="220"/>
        <v/>
      </c>
      <c r="AF608" s="24"/>
      <c r="AG608" s="40">
        <f t="shared" si="221"/>
        <v>0</v>
      </c>
      <c r="AH608" s="36">
        <f t="shared" si="222"/>
        <v>0</v>
      </c>
      <c r="AI608" s="36">
        <f t="shared" si="223"/>
        <v>0</v>
      </c>
      <c r="AJ608" s="35" t="str">
        <f t="shared" si="224"/>
        <v/>
      </c>
      <c r="AK608" s="35" t="str">
        <f t="shared" si="225"/>
        <v/>
      </c>
      <c r="AL608" s="35" t="str">
        <f t="shared" si="226"/>
        <v/>
      </c>
      <c r="AM608" s="35" t="str">
        <f t="shared" si="227"/>
        <v/>
      </c>
      <c r="AN608" s="35" t="str">
        <f t="shared" si="228"/>
        <v/>
      </c>
      <c r="AO608" s="35" t="str">
        <f t="shared" si="229"/>
        <v/>
      </c>
      <c r="AP608" s="35" t="str">
        <f>IF(AJ608="","",VLOOKUP(AN608,[1]Sheet11!E:F,2,0))</f>
        <v/>
      </c>
      <c r="AQ608" s="35" t="str">
        <f>IF(AO608="拼单会员","5年",IF(AJ608="","",VLOOKUP(AM608&amp;AP608,[1]Sheet11!$J$3:$K$17,2)))</f>
        <v/>
      </c>
      <c r="AR608" s="35" t="str">
        <f t="shared" si="230"/>
        <v/>
      </c>
      <c r="AS608" s="35" t="str">
        <f t="shared" si="231"/>
        <v/>
      </c>
      <c r="AT608" s="35" t="str">
        <f t="shared" si="232"/>
        <v/>
      </c>
      <c r="AU608" s="35" t="str">
        <f t="shared" si="233"/>
        <v/>
      </c>
      <c r="AV608" s="35" t="str">
        <f t="shared" si="234"/>
        <v/>
      </c>
      <c r="AW608" s="35" t="str">
        <f t="shared" si="235"/>
        <v/>
      </c>
      <c r="AX608" s="35" t="str">
        <f t="shared" si="236"/>
        <v/>
      </c>
      <c r="AY608" s="35" t="str">
        <f>IF(SUMIF('7-市场业绩'!F:F,AC608,'7-市场业绩'!I:I)&gt;0,"学习卡","老结算")</f>
        <v>老结算</v>
      </c>
      <c r="AZ608" s="35" t="str">
        <f t="shared" si="237"/>
        <v/>
      </c>
      <c r="BA608" s="35" t="str">
        <f t="shared" si="238"/>
        <v>无</v>
      </c>
      <c r="BB608" s="35" t="str">
        <f t="shared" si="239"/>
        <v/>
      </c>
      <c r="BC608" s="35" t="str">
        <f t="shared" si="240"/>
        <v/>
      </c>
      <c r="BD608" s="35" t="str">
        <f t="shared" si="241"/>
        <v>无</v>
      </c>
      <c r="BE608" s="35" t="str">
        <f>IFERROR(LOOKUP(1,-FIND({"创始会员","国际领袖课程","国内领袖课程","1期秒杀","游学免费读","买三送二","2折秒杀"},AB608),{"创始会员","国际领袖课程","国内领袖课程","1期秒杀","游学免费读","买三送二","2折秒杀"}),"")</f>
        <v/>
      </c>
      <c r="BH608" s="27">
        <v>42552</v>
      </c>
    </row>
    <row r="609" spans="1:60" ht="15" customHeight="1">
      <c r="A609" s="31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08"/>
      <c r="M609" s="208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35" t="str">
        <f t="shared" si="218"/>
        <v/>
      </c>
      <c r="AD609" s="36">
        <f t="shared" si="219"/>
        <v>0</v>
      </c>
      <c r="AE609" s="35" t="str">
        <f t="shared" si="220"/>
        <v/>
      </c>
      <c r="AF609" s="24"/>
      <c r="AG609" s="40">
        <f t="shared" si="221"/>
        <v>0</v>
      </c>
      <c r="AH609" s="36">
        <f t="shared" si="222"/>
        <v>0</v>
      </c>
      <c r="AI609" s="36">
        <f t="shared" si="223"/>
        <v>0</v>
      </c>
      <c r="AJ609" s="35" t="str">
        <f t="shared" si="224"/>
        <v/>
      </c>
      <c r="AK609" s="35" t="str">
        <f t="shared" si="225"/>
        <v/>
      </c>
      <c r="AL609" s="35" t="str">
        <f t="shared" si="226"/>
        <v/>
      </c>
      <c r="AM609" s="35" t="str">
        <f t="shared" si="227"/>
        <v/>
      </c>
      <c r="AN609" s="35" t="str">
        <f t="shared" si="228"/>
        <v/>
      </c>
      <c r="AO609" s="35" t="str">
        <f t="shared" si="229"/>
        <v/>
      </c>
      <c r="AP609" s="35" t="str">
        <f>IF(AJ609="","",VLOOKUP(AN609,[1]Sheet11!E:F,2,0))</f>
        <v/>
      </c>
      <c r="AQ609" s="35" t="str">
        <f>IF(AO609="拼单会员","5年",IF(AJ609="","",VLOOKUP(AM609&amp;AP609,[1]Sheet11!$J$3:$K$17,2)))</f>
        <v/>
      </c>
      <c r="AR609" s="35" t="str">
        <f t="shared" si="230"/>
        <v/>
      </c>
      <c r="AS609" s="35" t="str">
        <f t="shared" si="231"/>
        <v/>
      </c>
      <c r="AT609" s="35" t="str">
        <f t="shared" si="232"/>
        <v/>
      </c>
      <c r="AU609" s="35" t="str">
        <f t="shared" si="233"/>
        <v/>
      </c>
      <c r="AV609" s="35" t="str">
        <f t="shared" si="234"/>
        <v/>
      </c>
      <c r="AW609" s="35" t="str">
        <f t="shared" si="235"/>
        <v/>
      </c>
      <c r="AX609" s="35" t="str">
        <f t="shared" si="236"/>
        <v/>
      </c>
      <c r="AY609" s="35" t="str">
        <f>IF(SUMIF('7-市场业绩'!F:F,AC609,'7-市场业绩'!I:I)&gt;0,"学习卡","老结算")</f>
        <v>老结算</v>
      </c>
      <c r="AZ609" s="35" t="str">
        <f t="shared" si="237"/>
        <v/>
      </c>
      <c r="BA609" s="35" t="str">
        <f t="shared" si="238"/>
        <v>无</v>
      </c>
      <c r="BB609" s="35" t="str">
        <f t="shared" si="239"/>
        <v/>
      </c>
      <c r="BC609" s="35" t="str">
        <f t="shared" si="240"/>
        <v/>
      </c>
      <c r="BD609" s="35" t="str">
        <f t="shared" si="241"/>
        <v>无</v>
      </c>
      <c r="BE609" s="35" t="str">
        <f>IFERROR(LOOKUP(1,-FIND({"创始会员","国际领袖课程","国内领袖课程","1期秒杀","游学免费读","买三送二","2折秒杀"},AB609),{"创始会员","国际领袖课程","国内领袖课程","1期秒杀","游学免费读","买三送二","2折秒杀"}),"")</f>
        <v/>
      </c>
      <c r="BH609" s="27">
        <v>42552</v>
      </c>
    </row>
    <row r="610" spans="1:60" ht="15" customHeight="1">
      <c r="A610" s="31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08"/>
      <c r="M610" s="208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35" t="str">
        <f t="shared" si="218"/>
        <v/>
      </c>
      <c r="AD610" s="36">
        <f t="shared" si="219"/>
        <v>0</v>
      </c>
      <c r="AE610" s="35" t="str">
        <f t="shared" si="220"/>
        <v/>
      </c>
      <c r="AF610" s="24"/>
      <c r="AG610" s="40">
        <f t="shared" si="221"/>
        <v>0</v>
      </c>
      <c r="AH610" s="36">
        <f t="shared" si="222"/>
        <v>0</v>
      </c>
      <c r="AI610" s="36">
        <f t="shared" si="223"/>
        <v>0</v>
      </c>
      <c r="AJ610" s="35" t="str">
        <f t="shared" si="224"/>
        <v/>
      </c>
      <c r="AK610" s="35" t="str">
        <f t="shared" si="225"/>
        <v/>
      </c>
      <c r="AL610" s="35" t="str">
        <f t="shared" si="226"/>
        <v/>
      </c>
      <c r="AM610" s="35" t="str">
        <f t="shared" si="227"/>
        <v/>
      </c>
      <c r="AN610" s="35" t="str">
        <f t="shared" si="228"/>
        <v/>
      </c>
      <c r="AO610" s="35" t="str">
        <f t="shared" si="229"/>
        <v/>
      </c>
      <c r="AP610" s="35" t="str">
        <f>IF(AJ610="","",VLOOKUP(AN610,[1]Sheet11!E:F,2,0))</f>
        <v/>
      </c>
      <c r="AQ610" s="35" t="str">
        <f>IF(AO610="拼单会员","5年",IF(AJ610="","",VLOOKUP(AM610&amp;AP610,[1]Sheet11!$J$3:$K$17,2)))</f>
        <v/>
      </c>
      <c r="AR610" s="35" t="str">
        <f t="shared" si="230"/>
        <v/>
      </c>
      <c r="AS610" s="35" t="str">
        <f t="shared" si="231"/>
        <v/>
      </c>
      <c r="AT610" s="35" t="str">
        <f t="shared" si="232"/>
        <v/>
      </c>
      <c r="AU610" s="35" t="str">
        <f t="shared" si="233"/>
        <v/>
      </c>
      <c r="AV610" s="35" t="str">
        <f t="shared" si="234"/>
        <v/>
      </c>
      <c r="AW610" s="35" t="str">
        <f t="shared" si="235"/>
        <v/>
      </c>
      <c r="AX610" s="35" t="str">
        <f t="shared" si="236"/>
        <v/>
      </c>
      <c r="AY610" s="35" t="str">
        <f>IF(SUMIF('7-市场业绩'!F:F,AC610,'7-市场业绩'!I:I)&gt;0,"学习卡","老结算")</f>
        <v>老结算</v>
      </c>
      <c r="AZ610" s="35" t="str">
        <f t="shared" si="237"/>
        <v/>
      </c>
      <c r="BA610" s="35" t="str">
        <f t="shared" si="238"/>
        <v>无</v>
      </c>
      <c r="BB610" s="35" t="str">
        <f t="shared" si="239"/>
        <v/>
      </c>
      <c r="BC610" s="35" t="str">
        <f t="shared" si="240"/>
        <v/>
      </c>
      <c r="BD610" s="35" t="str">
        <f t="shared" si="241"/>
        <v>无</v>
      </c>
      <c r="BE610" s="35" t="str">
        <f>IFERROR(LOOKUP(1,-FIND({"创始会员","国际领袖课程","国内领袖课程","1期秒杀","游学免费读","买三送二","2折秒杀"},AB610),{"创始会员","国际领袖课程","国内领袖课程","1期秒杀","游学免费读","买三送二","2折秒杀"}),"")</f>
        <v/>
      </c>
      <c r="BH610" s="27">
        <v>42552</v>
      </c>
    </row>
    <row r="611" spans="1:60" ht="15" customHeight="1">
      <c r="A611" s="31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08"/>
      <c r="M611" s="208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35" t="str">
        <f t="shared" si="218"/>
        <v/>
      </c>
      <c r="AD611" s="36">
        <f t="shared" si="219"/>
        <v>0</v>
      </c>
      <c r="AE611" s="35" t="str">
        <f t="shared" si="220"/>
        <v/>
      </c>
      <c r="AF611" s="24"/>
      <c r="AG611" s="40">
        <f t="shared" si="221"/>
        <v>0</v>
      </c>
      <c r="AH611" s="36">
        <f t="shared" si="222"/>
        <v>0</v>
      </c>
      <c r="AI611" s="36">
        <f t="shared" si="223"/>
        <v>0</v>
      </c>
      <c r="AJ611" s="35" t="str">
        <f t="shared" si="224"/>
        <v/>
      </c>
      <c r="AK611" s="35" t="str">
        <f t="shared" si="225"/>
        <v/>
      </c>
      <c r="AL611" s="35" t="str">
        <f t="shared" si="226"/>
        <v/>
      </c>
      <c r="AM611" s="35" t="str">
        <f t="shared" si="227"/>
        <v/>
      </c>
      <c r="AN611" s="35" t="str">
        <f t="shared" si="228"/>
        <v/>
      </c>
      <c r="AO611" s="35" t="str">
        <f t="shared" si="229"/>
        <v/>
      </c>
      <c r="AP611" s="35" t="str">
        <f>IF(AJ611="","",VLOOKUP(AN611,[1]Sheet11!E:F,2,0))</f>
        <v/>
      </c>
      <c r="AQ611" s="35" t="str">
        <f>IF(AO611="拼单会员","5年",IF(AJ611="","",VLOOKUP(AM611&amp;AP611,[1]Sheet11!$J$3:$K$17,2)))</f>
        <v/>
      </c>
      <c r="AR611" s="35" t="str">
        <f t="shared" si="230"/>
        <v/>
      </c>
      <c r="AS611" s="35" t="str">
        <f t="shared" si="231"/>
        <v/>
      </c>
      <c r="AT611" s="35" t="str">
        <f t="shared" si="232"/>
        <v/>
      </c>
      <c r="AU611" s="35" t="str">
        <f t="shared" si="233"/>
        <v/>
      </c>
      <c r="AV611" s="35" t="str">
        <f t="shared" si="234"/>
        <v/>
      </c>
      <c r="AW611" s="35" t="str">
        <f t="shared" si="235"/>
        <v/>
      </c>
      <c r="AX611" s="35" t="str">
        <f t="shared" si="236"/>
        <v/>
      </c>
      <c r="AY611" s="35" t="str">
        <f>IF(SUMIF('7-市场业绩'!F:F,AC611,'7-市场业绩'!I:I)&gt;0,"学习卡","老结算")</f>
        <v>老结算</v>
      </c>
      <c r="AZ611" s="35" t="str">
        <f t="shared" si="237"/>
        <v/>
      </c>
      <c r="BA611" s="35" t="str">
        <f t="shared" si="238"/>
        <v>无</v>
      </c>
      <c r="BB611" s="35" t="str">
        <f t="shared" si="239"/>
        <v/>
      </c>
      <c r="BC611" s="35" t="str">
        <f t="shared" si="240"/>
        <v/>
      </c>
      <c r="BD611" s="35" t="str">
        <f t="shared" si="241"/>
        <v>无</v>
      </c>
      <c r="BE611" s="35" t="str">
        <f>IFERROR(LOOKUP(1,-FIND({"创始会员","国际领袖课程","国内领袖课程","1期秒杀","游学免费读","买三送二","2折秒杀"},AB611),{"创始会员","国际领袖课程","国内领袖课程","1期秒杀","游学免费读","买三送二","2折秒杀"}),"")</f>
        <v/>
      </c>
      <c r="BH611" s="27">
        <v>42552</v>
      </c>
    </row>
    <row r="612" spans="1:60" ht="15" customHeight="1">
      <c r="A612" s="31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08"/>
      <c r="M612" s="208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35" t="str">
        <f t="shared" si="218"/>
        <v/>
      </c>
      <c r="AD612" s="36">
        <f t="shared" si="219"/>
        <v>0</v>
      </c>
      <c r="AE612" s="35" t="str">
        <f t="shared" si="220"/>
        <v/>
      </c>
      <c r="AF612" s="24"/>
      <c r="AG612" s="40">
        <f t="shared" si="221"/>
        <v>0</v>
      </c>
      <c r="AH612" s="36">
        <f t="shared" si="222"/>
        <v>0</v>
      </c>
      <c r="AI612" s="36">
        <f t="shared" si="223"/>
        <v>0</v>
      </c>
      <c r="AJ612" s="35" t="str">
        <f t="shared" si="224"/>
        <v/>
      </c>
      <c r="AK612" s="35" t="str">
        <f t="shared" si="225"/>
        <v/>
      </c>
      <c r="AL612" s="35" t="str">
        <f t="shared" si="226"/>
        <v/>
      </c>
      <c r="AM612" s="35" t="str">
        <f t="shared" si="227"/>
        <v/>
      </c>
      <c r="AN612" s="35" t="str">
        <f t="shared" si="228"/>
        <v/>
      </c>
      <c r="AO612" s="35" t="str">
        <f t="shared" si="229"/>
        <v/>
      </c>
      <c r="AP612" s="35" t="str">
        <f>IF(AJ612="","",VLOOKUP(AN612,[1]Sheet11!E:F,2,0))</f>
        <v/>
      </c>
      <c r="AQ612" s="35" t="str">
        <f>IF(AO612="拼单会员","5年",IF(AJ612="","",VLOOKUP(AM612&amp;AP612,[1]Sheet11!$J$3:$K$17,2)))</f>
        <v/>
      </c>
      <c r="AR612" s="35" t="str">
        <f t="shared" si="230"/>
        <v/>
      </c>
      <c r="AS612" s="35" t="str">
        <f t="shared" si="231"/>
        <v/>
      </c>
      <c r="AT612" s="35" t="str">
        <f t="shared" si="232"/>
        <v/>
      </c>
      <c r="AU612" s="35" t="str">
        <f t="shared" si="233"/>
        <v/>
      </c>
      <c r="AV612" s="35" t="str">
        <f t="shared" si="234"/>
        <v/>
      </c>
      <c r="AW612" s="35" t="str">
        <f t="shared" si="235"/>
        <v/>
      </c>
      <c r="AX612" s="35" t="str">
        <f t="shared" si="236"/>
        <v/>
      </c>
      <c r="AY612" s="35" t="str">
        <f>IF(SUMIF('7-市场业绩'!F:F,AC612,'7-市场业绩'!I:I)&gt;0,"学习卡","老结算")</f>
        <v>老结算</v>
      </c>
      <c r="AZ612" s="35" t="str">
        <f t="shared" si="237"/>
        <v/>
      </c>
      <c r="BA612" s="35" t="str">
        <f t="shared" si="238"/>
        <v>无</v>
      </c>
      <c r="BB612" s="35" t="str">
        <f t="shared" si="239"/>
        <v/>
      </c>
      <c r="BC612" s="35" t="str">
        <f t="shared" si="240"/>
        <v/>
      </c>
      <c r="BD612" s="35" t="str">
        <f t="shared" si="241"/>
        <v>无</v>
      </c>
      <c r="BE612" s="35" t="str">
        <f>IFERROR(LOOKUP(1,-FIND({"创始会员","国际领袖课程","国内领袖课程","1期秒杀","游学免费读","买三送二","2折秒杀"},AB612),{"创始会员","国际领袖课程","国内领袖课程","1期秒杀","游学免费读","买三送二","2折秒杀"}),"")</f>
        <v/>
      </c>
      <c r="BH612" s="27">
        <v>42552</v>
      </c>
    </row>
    <row r="613" spans="1:60" ht="15" customHeight="1">
      <c r="A613" s="31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08"/>
      <c r="M613" s="208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35" t="str">
        <f t="shared" si="218"/>
        <v/>
      </c>
      <c r="AD613" s="36">
        <f t="shared" si="219"/>
        <v>0</v>
      </c>
      <c r="AE613" s="35" t="str">
        <f t="shared" si="220"/>
        <v/>
      </c>
      <c r="AF613" s="24"/>
      <c r="AG613" s="40">
        <f t="shared" si="221"/>
        <v>0</v>
      </c>
      <c r="AH613" s="36">
        <f t="shared" si="222"/>
        <v>0</v>
      </c>
      <c r="AI613" s="36">
        <f t="shared" si="223"/>
        <v>0</v>
      </c>
      <c r="AJ613" s="35" t="str">
        <f t="shared" si="224"/>
        <v/>
      </c>
      <c r="AK613" s="35" t="str">
        <f t="shared" si="225"/>
        <v/>
      </c>
      <c r="AL613" s="35" t="str">
        <f t="shared" si="226"/>
        <v/>
      </c>
      <c r="AM613" s="35" t="str">
        <f t="shared" si="227"/>
        <v/>
      </c>
      <c r="AN613" s="35" t="str">
        <f t="shared" si="228"/>
        <v/>
      </c>
      <c r="AO613" s="35" t="str">
        <f t="shared" si="229"/>
        <v/>
      </c>
      <c r="AP613" s="35" t="str">
        <f>IF(AJ613="","",VLOOKUP(AN613,[1]Sheet11!E:F,2,0))</f>
        <v/>
      </c>
      <c r="AQ613" s="35" t="str">
        <f>IF(AO613="拼单会员","5年",IF(AJ613="","",VLOOKUP(AM613&amp;AP613,[1]Sheet11!$J$3:$K$17,2)))</f>
        <v/>
      </c>
      <c r="AR613" s="35" t="str">
        <f t="shared" si="230"/>
        <v/>
      </c>
      <c r="AS613" s="35" t="str">
        <f t="shared" si="231"/>
        <v/>
      </c>
      <c r="AT613" s="35" t="str">
        <f t="shared" si="232"/>
        <v/>
      </c>
      <c r="AU613" s="35" t="str">
        <f t="shared" si="233"/>
        <v/>
      </c>
      <c r="AV613" s="35" t="str">
        <f t="shared" si="234"/>
        <v/>
      </c>
      <c r="AW613" s="35" t="str">
        <f t="shared" si="235"/>
        <v/>
      </c>
      <c r="AX613" s="35" t="str">
        <f t="shared" si="236"/>
        <v/>
      </c>
      <c r="AY613" s="35" t="str">
        <f>IF(SUMIF('7-市场业绩'!F:F,AC613,'7-市场业绩'!I:I)&gt;0,"学习卡","老结算")</f>
        <v>老结算</v>
      </c>
      <c r="AZ613" s="35" t="str">
        <f t="shared" si="237"/>
        <v/>
      </c>
      <c r="BA613" s="35" t="str">
        <f t="shared" si="238"/>
        <v>无</v>
      </c>
      <c r="BB613" s="35" t="str">
        <f t="shared" si="239"/>
        <v/>
      </c>
      <c r="BC613" s="35" t="str">
        <f t="shared" si="240"/>
        <v/>
      </c>
      <c r="BD613" s="35" t="str">
        <f t="shared" si="241"/>
        <v>无</v>
      </c>
      <c r="BE613" s="35" t="str">
        <f>IFERROR(LOOKUP(1,-FIND({"创始会员","国际领袖课程","国内领袖课程","1期秒杀","游学免费读","买三送二","2折秒杀"},AB613),{"创始会员","国际领袖课程","国内领袖课程","1期秒杀","游学免费读","买三送二","2折秒杀"}),"")</f>
        <v/>
      </c>
      <c r="BH613" s="27">
        <v>42552</v>
      </c>
    </row>
    <row r="614" spans="1:60" ht="15" customHeight="1">
      <c r="A614" s="31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08"/>
      <c r="M614" s="208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35" t="str">
        <f t="shared" si="218"/>
        <v/>
      </c>
      <c r="AD614" s="36">
        <f t="shared" si="219"/>
        <v>0</v>
      </c>
      <c r="AE614" s="35" t="str">
        <f t="shared" si="220"/>
        <v/>
      </c>
      <c r="AF614" s="24"/>
      <c r="AG614" s="40">
        <f t="shared" si="221"/>
        <v>0</v>
      </c>
      <c r="AH614" s="36">
        <f t="shared" si="222"/>
        <v>0</v>
      </c>
      <c r="AI614" s="36">
        <f t="shared" si="223"/>
        <v>0</v>
      </c>
      <c r="AJ614" s="35" t="str">
        <f t="shared" si="224"/>
        <v/>
      </c>
      <c r="AK614" s="35" t="str">
        <f t="shared" si="225"/>
        <v/>
      </c>
      <c r="AL614" s="35" t="str">
        <f t="shared" si="226"/>
        <v/>
      </c>
      <c r="AM614" s="35" t="str">
        <f t="shared" si="227"/>
        <v/>
      </c>
      <c r="AN614" s="35" t="str">
        <f t="shared" si="228"/>
        <v/>
      </c>
      <c r="AO614" s="35" t="str">
        <f t="shared" si="229"/>
        <v/>
      </c>
      <c r="AP614" s="35" t="str">
        <f>IF(AJ614="","",VLOOKUP(AN614,[1]Sheet11!E:F,2,0))</f>
        <v/>
      </c>
      <c r="AQ614" s="35" t="str">
        <f>IF(AO614="拼单会员","5年",IF(AJ614="","",VLOOKUP(AM614&amp;AP614,[1]Sheet11!$J$3:$K$17,2)))</f>
        <v/>
      </c>
      <c r="AR614" s="35" t="str">
        <f t="shared" si="230"/>
        <v/>
      </c>
      <c r="AS614" s="35" t="str">
        <f t="shared" si="231"/>
        <v/>
      </c>
      <c r="AT614" s="35" t="str">
        <f t="shared" si="232"/>
        <v/>
      </c>
      <c r="AU614" s="35" t="str">
        <f t="shared" si="233"/>
        <v/>
      </c>
      <c r="AV614" s="35" t="str">
        <f t="shared" si="234"/>
        <v/>
      </c>
      <c r="AW614" s="35" t="str">
        <f t="shared" si="235"/>
        <v/>
      </c>
      <c r="AX614" s="35" t="str">
        <f t="shared" si="236"/>
        <v/>
      </c>
      <c r="AY614" s="35" t="str">
        <f>IF(SUMIF('7-市场业绩'!F:F,AC614,'7-市场业绩'!I:I)&gt;0,"学习卡","老结算")</f>
        <v>老结算</v>
      </c>
      <c r="AZ614" s="35" t="str">
        <f t="shared" si="237"/>
        <v/>
      </c>
      <c r="BA614" s="35" t="str">
        <f t="shared" si="238"/>
        <v>无</v>
      </c>
      <c r="BB614" s="35" t="str">
        <f t="shared" si="239"/>
        <v/>
      </c>
      <c r="BC614" s="35" t="str">
        <f t="shared" si="240"/>
        <v/>
      </c>
      <c r="BD614" s="35" t="str">
        <f t="shared" si="241"/>
        <v>无</v>
      </c>
      <c r="BE614" s="35" t="str">
        <f>IFERROR(LOOKUP(1,-FIND({"创始会员","国际领袖课程","国内领袖课程","1期秒杀","游学免费读","买三送二","2折秒杀"},AB614),{"创始会员","国际领袖课程","国内领袖课程","1期秒杀","游学免费读","买三送二","2折秒杀"}),"")</f>
        <v/>
      </c>
      <c r="BH614" s="27">
        <v>42552</v>
      </c>
    </row>
    <row r="615" spans="1:60" ht="15" customHeight="1">
      <c r="A615" s="31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08"/>
      <c r="M615" s="208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35" t="str">
        <f t="shared" si="218"/>
        <v/>
      </c>
      <c r="AD615" s="36">
        <f t="shared" si="219"/>
        <v>0</v>
      </c>
      <c r="AE615" s="35" t="str">
        <f t="shared" si="220"/>
        <v/>
      </c>
      <c r="AF615" s="24"/>
      <c r="AG615" s="40">
        <f t="shared" si="221"/>
        <v>0</v>
      </c>
      <c r="AH615" s="36">
        <f t="shared" si="222"/>
        <v>0</v>
      </c>
      <c r="AI615" s="36">
        <f t="shared" si="223"/>
        <v>0</v>
      </c>
      <c r="AJ615" s="35" t="str">
        <f t="shared" si="224"/>
        <v/>
      </c>
      <c r="AK615" s="35" t="str">
        <f t="shared" si="225"/>
        <v/>
      </c>
      <c r="AL615" s="35" t="str">
        <f t="shared" si="226"/>
        <v/>
      </c>
      <c r="AM615" s="35" t="str">
        <f t="shared" si="227"/>
        <v/>
      </c>
      <c r="AN615" s="35" t="str">
        <f t="shared" si="228"/>
        <v/>
      </c>
      <c r="AO615" s="35" t="str">
        <f t="shared" si="229"/>
        <v/>
      </c>
      <c r="AP615" s="35" t="str">
        <f>IF(AJ615="","",VLOOKUP(AN615,[1]Sheet11!E:F,2,0))</f>
        <v/>
      </c>
      <c r="AQ615" s="35" t="str">
        <f>IF(AO615="拼单会员","5年",IF(AJ615="","",VLOOKUP(AM615&amp;AP615,[1]Sheet11!$J$3:$K$17,2)))</f>
        <v/>
      </c>
      <c r="AR615" s="35" t="str">
        <f t="shared" si="230"/>
        <v/>
      </c>
      <c r="AS615" s="35" t="str">
        <f t="shared" si="231"/>
        <v/>
      </c>
      <c r="AT615" s="35" t="str">
        <f t="shared" si="232"/>
        <v/>
      </c>
      <c r="AU615" s="35" t="str">
        <f t="shared" si="233"/>
        <v/>
      </c>
      <c r="AV615" s="35" t="str">
        <f t="shared" si="234"/>
        <v/>
      </c>
      <c r="AW615" s="35" t="str">
        <f t="shared" si="235"/>
        <v/>
      </c>
      <c r="AX615" s="35" t="str">
        <f t="shared" si="236"/>
        <v/>
      </c>
      <c r="AY615" s="35" t="str">
        <f>IF(SUMIF('7-市场业绩'!F:F,AC615,'7-市场业绩'!I:I)&gt;0,"学习卡","老结算")</f>
        <v>老结算</v>
      </c>
      <c r="AZ615" s="35" t="str">
        <f t="shared" si="237"/>
        <v/>
      </c>
      <c r="BA615" s="35" t="str">
        <f t="shared" si="238"/>
        <v>无</v>
      </c>
      <c r="BB615" s="35" t="str">
        <f t="shared" si="239"/>
        <v/>
      </c>
      <c r="BC615" s="35" t="str">
        <f t="shared" si="240"/>
        <v/>
      </c>
      <c r="BD615" s="35" t="str">
        <f t="shared" si="241"/>
        <v>无</v>
      </c>
      <c r="BE615" s="35" t="str">
        <f>IFERROR(LOOKUP(1,-FIND({"创始会员","国际领袖课程","国内领袖课程","1期秒杀","游学免费读","买三送二","2折秒杀"},AB615),{"创始会员","国际领袖课程","国内领袖课程","1期秒杀","游学免费读","买三送二","2折秒杀"}),"")</f>
        <v/>
      </c>
      <c r="BH615" s="27">
        <v>42552</v>
      </c>
    </row>
    <row r="616" spans="1:60" ht="15" customHeight="1">
      <c r="A616" s="31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08"/>
      <c r="M616" s="208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35" t="str">
        <f t="shared" si="218"/>
        <v/>
      </c>
      <c r="AD616" s="36">
        <f t="shared" si="219"/>
        <v>0</v>
      </c>
      <c r="AE616" s="35" t="str">
        <f t="shared" si="220"/>
        <v/>
      </c>
      <c r="AF616" s="24"/>
      <c r="AG616" s="40">
        <f t="shared" si="221"/>
        <v>0</v>
      </c>
      <c r="AH616" s="36">
        <f t="shared" si="222"/>
        <v>0</v>
      </c>
      <c r="AI616" s="36">
        <f t="shared" si="223"/>
        <v>0</v>
      </c>
      <c r="AJ616" s="35" t="str">
        <f t="shared" si="224"/>
        <v/>
      </c>
      <c r="AK616" s="35" t="str">
        <f t="shared" si="225"/>
        <v/>
      </c>
      <c r="AL616" s="35" t="str">
        <f t="shared" si="226"/>
        <v/>
      </c>
      <c r="AM616" s="35" t="str">
        <f t="shared" si="227"/>
        <v/>
      </c>
      <c r="AN616" s="35" t="str">
        <f t="shared" si="228"/>
        <v/>
      </c>
      <c r="AO616" s="35" t="str">
        <f t="shared" si="229"/>
        <v/>
      </c>
      <c r="AP616" s="35" t="str">
        <f>IF(AJ616="","",VLOOKUP(AN616,[1]Sheet11!E:F,2,0))</f>
        <v/>
      </c>
      <c r="AQ616" s="35" t="str">
        <f>IF(AO616="拼单会员","5年",IF(AJ616="","",VLOOKUP(AM616&amp;AP616,[1]Sheet11!$J$3:$K$17,2)))</f>
        <v/>
      </c>
      <c r="AR616" s="35" t="str">
        <f t="shared" si="230"/>
        <v/>
      </c>
      <c r="AS616" s="35" t="str">
        <f t="shared" si="231"/>
        <v/>
      </c>
      <c r="AT616" s="35" t="str">
        <f t="shared" si="232"/>
        <v/>
      </c>
      <c r="AU616" s="35" t="str">
        <f t="shared" si="233"/>
        <v/>
      </c>
      <c r="AV616" s="35" t="str">
        <f t="shared" si="234"/>
        <v/>
      </c>
      <c r="AW616" s="35" t="str">
        <f t="shared" si="235"/>
        <v/>
      </c>
      <c r="AX616" s="35" t="str">
        <f t="shared" si="236"/>
        <v/>
      </c>
      <c r="AY616" s="35" t="str">
        <f>IF(SUMIF('7-市场业绩'!F:F,AC616,'7-市场业绩'!I:I)&gt;0,"学习卡","老结算")</f>
        <v>老结算</v>
      </c>
      <c r="AZ616" s="35" t="str">
        <f t="shared" si="237"/>
        <v/>
      </c>
      <c r="BA616" s="35" t="str">
        <f t="shared" si="238"/>
        <v>无</v>
      </c>
      <c r="BB616" s="35" t="str">
        <f t="shared" si="239"/>
        <v/>
      </c>
      <c r="BC616" s="35" t="str">
        <f t="shared" si="240"/>
        <v/>
      </c>
      <c r="BD616" s="35" t="str">
        <f t="shared" si="241"/>
        <v>无</v>
      </c>
      <c r="BE616" s="35" t="str">
        <f>IFERROR(LOOKUP(1,-FIND({"创始会员","国际领袖课程","国内领袖课程","1期秒杀","游学免费读","买三送二","2折秒杀"},AB616),{"创始会员","国际领袖课程","国内领袖课程","1期秒杀","游学免费读","买三送二","2折秒杀"}),"")</f>
        <v/>
      </c>
      <c r="BH616" s="27">
        <v>42552</v>
      </c>
    </row>
    <row r="617" spans="1:60" ht="15" customHeight="1">
      <c r="A617" s="31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08"/>
      <c r="M617" s="208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35" t="str">
        <f t="shared" si="218"/>
        <v/>
      </c>
      <c r="AD617" s="36">
        <f t="shared" si="219"/>
        <v>0</v>
      </c>
      <c r="AE617" s="35" t="str">
        <f t="shared" si="220"/>
        <v/>
      </c>
      <c r="AF617" s="24"/>
      <c r="AG617" s="40">
        <f t="shared" si="221"/>
        <v>0</v>
      </c>
      <c r="AH617" s="36">
        <f t="shared" si="222"/>
        <v>0</v>
      </c>
      <c r="AI617" s="36">
        <f t="shared" si="223"/>
        <v>0</v>
      </c>
      <c r="AJ617" s="35" t="str">
        <f t="shared" si="224"/>
        <v/>
      </c>
      <c r="AK617" s="35" t="str">
        <f t="shared" si="225"/>
        <v/>
      </c>
      <c r="AL617" s="35" t="str">
        <f t="shared" si="226"/>
        <v/>
      </c>
      <c r="AM617" s="35" t="str">
        <f t="shared" si="227"/>
        <v/>
      </c>
      <c r="AN617" s="35" t="str">
        <f t="shared" si="228"/>
        <v/>
      </c>
      <c r="AO617" s="35" t="str">
        <f t="shared" si="229"/>
        <v/>
      </c>
      <c r="AP617" s="35" t="str">
        <f>IF(AJ617="","",VLOOKUP(AN617,[1]Sheet11!E:F,2,0))</f>
        <v/>
      </c>
      <c r="AQ617" s="35" t="str">
        <f>IF(AO617="拼单会员","5年",IF(AJ617="","",VLOOKUP(AM617&amp;AP617,[1]Sheet11!$J$3:$K$17,2)))</f>
        <v/>
      </c>
      <c r="AR617" s="35" t="str">
        <f t="shared" si="230"/>
        <v/>
      </c>
      <c r="AS617" s="35" t="str">
        <f t="shared" si="231"/>
        <v/>
      </c>
      <c r="AT617" s="35" t="str">
        <f t="shared" si="232"/>
        <v/>
      </c>
      <c r="AU617" s="35" t="str">
        <f t="shared" si="233"/>
        <v/>
      </c>
      <c r="AV617" s="35" t="str">
        <f t="shared" si="234"/>
        <v/>
      </c>
      <c r="AW617" s="35" t="str">
        <f t="shared" si="235"/>
        <v/>
      </c>
      <c r="AX617" s="35" t="str">
        <f t="shared" si="236"/>
        <v/>
      </c>
      <c r="AY617" s="35" t="str">
        <f>IF(SUMIF('7-市场业绩'!F:F,AC617,'7-市场业绩'!I:I)&gt;0,"学习卡","老结算")</f>
        <v>老结算</v>
      </c>
      <c r="AZ617" s="35" t="str">
        <f t="shared" si="237"/>
        <v/>
      </c>
      <c r="BA617" s="35" t="str">
        <f t="shared" si="238"/>
        <v>无</v>
      </c>
      <c r="BB617" s="35" t="str">
        <f t="shared" si="239"/>
        <v/>
      </c>
      <c r="BC617" s="35" t="str">
        <f t="shared" si="240"/>
        <v/>
      </c>
      <c r="BD617" s="35" t="str">
        <f t="shared" si="241"/>
        <v>无</v>
      </c>
      <c r="BE617" s="35" t="str">
        <f>IFERROR(LOOKUP(1,-FIND({"创始会员","国际领袖课程","国内领袖课程","1期秒杀","游学免费读","买三送二","2折秒杀"},AB617),{"创始会员","国际领袖课程","国内领袖课程","1期秒杀","游学免费读","买三送二","2折秒杀"}),"")</f>
        <v/>
      </c>
      <c r="BH617" s="27">
        <v>42552</v>
      </c>
    </row>
    <row r="618" spans="1:60" ht="15" customHeight="1">
      <c r="A618" s="31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08"/>
      <c r="M618" s="208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35" t="str">
        <f t="shared" si="218"/>
        <v/>
      </c>
      <c r="AD618" s="36">
        <f t="shared" si="219"/>
        <v>0</v>
      </c>
      <c r="AE618" s="35" t="str">
        <f t="shared" si="220"/>
        <v/>
      </c>
      <c r="AF618" s="24"/>
      <c r="AG618" s="40">
        <f t="shared" si="221"/>
        <v>0</v>
      </c>
      <c r="AH618" s="36">
        <f t="shared" si="222"/>
        <v>0</v>
      </c>
      <c r="AI618" s="36">
        <f t="shared" si="223"/>
        <v>0</v>
      </c>
      <c r="AJ618" s="35" t="str">
        <f t="shared" si="224"/>
        <v/>
      </c>
      <c r="AK618" s="35" t="str">
        <f t="shared" si="225"/>
        <v/>
      </c>
      <c r="AL618" s="35" t="str">
        <f t="shared" si="226"/>
        <v/>
      </c>
      <c r="AM618" s="35" t="str">
        <f t="shared" si="227"/>
        <v/>
      </c>
      <c r="AN618" s="35" t="str">
        <f t="shared" si="228"/>
        <v/>
      </c>
      <c r="AO618" s="35" t="str">
        <f t="shared" si="229"/>
        <v/>
      </c>
      <c r="AP618" s="35" t="str">
        <f>IF(AJ618="","",VLOOKUP(AN618,[1]Sheet11!E:F,2,0))</f>
        <v/>
      </c>
      <c r="AQ618" s="35" t="str">
        <f>IF(AO618="拼单会员","5年",IF(AJ618="","",VLOOKUP(AM618&amp;AP618,[1]Sheet11!$J$3:$K$17,2)))</f>
        <v/>
      </c>
      <c r="AR618" s="35" t="str">
        <f t="shared" si="230"/>
        <v/>
      </c>
      <c r="AS618" s="35" t="str">
        <f t="shared" si="231"/>
        <v/>
      </c>
      <c r="AT618" s="35" t="str">
        <f t="shared" si="232"/>
        <v/>
      </c>
      <c r="AU618" s="35" t="str">
        <f t="shared" si="233"/>
        <v/>
      </c>
      <c r="AV618" s="35" t="str">
        <f t="shared" si="234"/>
        <v/>
      </c>
      <c r="AW618" s="35" t="str">
        <f t="shared" si="235"/>
        <v/>
      </c>
      <c r="AX618" s="35" t="str">
        <f t="shared" si="236"/>
        <v/>
      </c>
      <c r="AY618" s="35" t="str">
        <f>IF(SUMIF('7-市场业绩'!F:F,AC618,'7-市场业绩'!I:I)&gt;0,"学习卡","老结算")</f>
        <v>老结算</v>
      </c>
      <c r="AZ618" s="35" t="str">
        <f t="shared" si="237"/>
        <v/>
      </c>
      <c r="BA618" s="35" t="str">
        <f t="shared" si="238"/>
        <v>无</v>
      </c>
      <c r="BB618" s="35" t="str">
        <f t="shared" si="239"/>
        <v/>
      </c>
      <c r="BC618" s="35" t="str">
        <f t="shared" si="240"/>
        <v/>
      </c>
      <c r="BD618" s="35" t="str">
        <f t="shared" si="241"/>
        <v>无</v>
      </c>
      <c r="BE618" s="35" t="str">
        <f>IFERROR(LOOKUP(1,-FIND({"创始会员","国际领袖课程","国内领袖课程","1期秒杀","游学免费读","买三送二","2折秒杀"},AB618),{"创始会员","国际领袖课程","国内领袖课程","1期秒杀","游学免费读","买三送二","2折秒杀"}),"")</f>
        <v/>
      </c>
      <c r="BH618" s="27">
        <v>42552</v>
      </c>
    </row>
    <row r="619" spans="1:60" ht="15" customHeight="1">
      <c r="A619" s="31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08"/>
      <c r="M619" s="208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35" t="str">
        <f t="shared" si="218"/>
        <v/>
      </c>
      <c r="AD619" s="36">
        <f t="shared" si="219"/>
        <v>0</v>
      </c>
      <c r="AE619" s="35" t="str">
        <f t="shared" si="220"/>
        <v/>
      </c>
      <c r="AF619" s="24"/>
      <c r="AG619" s="40">
        <f t="shared" si="221"/>
        <v>0</v>
      </c>
      <c r="AH619" s="36">
        <f t="shared" si="222"/>
        <v>0</v>
      </c>
      <c r="AI619" s="36">
        <f t="shared" si="223"/>
        <v>0</v>
      </c>
      <c r="AJ619" s="35" t="str">
        <f t="shared" si="224"/>
        <v/>
      </c>
      <c r="AK619" s="35" t="str">
        <f t="shared" si="225"/>
        <v/>
      </c>
      <c r="AL619" s="35" t="str">
        <f t="shared" si="226"/>
        <v/>
      </c>
      <c r="AM619" s="35" t="str">
        <f t="shared" si="227"/>
        <v/>
      </c>
      <c r="AN619" s="35" t="str">
        <f t="shared" si="228"/>
        <v/>
      </c>
      <c r="AO619" s="35" t="str">
        <f t="shared" si="229"/>
        <v/>
      </c>
      <c r="AP619" s="35" t="str">
        <f>IF(AJ619="","",VLOOKUP(AN619,[1]Sheet11!E:F,2,0))</f>
        <v/>
      </c>
      <c r="AQ619" s="35" t="str">
        <f>IF(AO619="拼单会员","5年",IF(AJ619="","",VLOOKUP(AM619&amp;AP619,[1]Sheet11!$J$3:$K$17,2)))</f>
        <v/>
      </c>
      <c r="AR619" s="35" t="str">
        <f t="shared" si="230"/>
        <v/>
      </c>
      <c r="AS619" s="35" t="str">
        <f t="shared" si="231"/>
        <v/>
      </c>
      <c r="AT619" s="35" t="str">
        <f t="shared" si="232"/>
        <v/>
      </c>
      <c r="AU619" s="35" t="str">
        <f t="shared" si="233"/>
        <v/>
      </c>
      <c r="AV619" s="35" t="str">
        <f t="shared" si="234"/>
        <v/>
      </c>
      <c r="AW619" s="35" t="str">
        <f t="shared" si="235"/>
        <v/>
      </c>
      <c r="AX619" s="35" t="str">
        <f t="shared" si="236"/>
        <v/>
      </c>
      <c r="AY619" s="35" t="str">
        <f>IF(SUMIF('7-市场业绩'!F:F,AC619,'7-市场业绩'!I:I)&gt;0,"学习卡","老结算")</f>
        <v>老结算</v>
      </c>
      <c r="AZ619" s="35" t="str">
        <f t="shared" si="237"/>
        <v/>
      </c>
      <c r="BA619" s="35" t="str">
        <f t="shared" si="238"/>
        <v>无</v>
      </c>
      <c r="BB619" s="35" t="str">
        <f t="shared" si="239"/>
        <v/>
      </c>
      <c r="BC619" s="35" t="str">
        <f t="shared" si="240"/>
        <v/>
      </c>
      <c r="BD619" s="35" t="str">
        <f t="shared" si="241"/>
        <v>无</v>
      </c>
      <c r="BE619" s="35" t="str">
        <f>IFERROR(LOOKUP(1,-FIND({"创始会员","国际领袖课程","国内领袖课程","1期秒杀","游学免费读","买三送二","2折秒杀"},AB619),{"创始会员","国际领袖课程","国内领袖课程","1期秒杀","游学免费读","买三送二","2折秒杀"}),"")</f>
        <v/>
      </c>
      <c r="BH619" s="27">
        <v>42552</v>
      </c>
    </row>
    <row r="620" spans="1:60" ht="15" customHeight="1">
      <c r="A620" s="31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08"/>
      <c r="M620" s="208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35" t="str">
        <f t="shared" si="218"/>
        <v/>
      </c>
      <c r="AD620" s="36">
        <f t="shared" si="219"/>
        <v>0</v>
      </c>
      <c r="AE620" s="35" t="str">
        <f t="shared" si="220"/>
        <v/>
      </c>
      <c r="AF620" s="24"/>
      <c r="AG620" s="40">
        <f t="shared" si="221"/>
        <v>0</v>
      </c>
      <c r="AH620" s="36">
        <f t="shared" si="222"/>
        <v>0</v>
      </c>
      <c r="AI620" s="36">
        <f t="shared" si="223"/>
        <v>0</v>
      </c>
      <c r="AJ620" s="35" t="str">
        <f t="shared" si="224"/>
        <v/>
      </c>
      <c r="AK620" s="35" t="str">
        <f t="shared" si="225"/>
        <v/>
      </c>
      <c r="AL620" s="35" t="str">
        <f t="shared" si="226"/>
        <v/>
      </c>
      <c r="AM620" s="35" t="str">
        <f t="shared" si="227"/>
        <v/>
      </c>
      <c r="AN620" s="35" t="str">
        <f t="shared" si="228"/>
        <v/>
      </c>
      <c r="AO620" s="35" t="str">
        <f t="shared" si="229"/>
        <v/>
      </c>
      <c r="AP620" s="35" t="str">
        <f>IF(AJ620="","",VLOOKUP(AN620,[1]Sheet11!E:F,2,0))</f>
        <v/>
      </c>
      <c r="AQ620" s="35" t="str">
        <f>IF(AO620="拼单会员","5年",IF(AJ620="","",VLOOKUP(AM620&amp;AP620,[1]Sheet11!$J$3:$K$17,2)))</f>
        <v/>
      </c>
      <c r="AR620" s="35" t="str">
        <f t="shared" si="230"/>
        <v/>
      </c>
      <c r="AS620" s="35" t="str">
        <f t="shared" si="231"/>
        <v/>
      </c>
      <c r="AT620" s="35" t="str">
        <f t="shared" si="232"/>
        <v/>
      </c>
      <c r="AU620" s="35" t="str">
        <f t="shared" si="233"/>
        <v/>
      </c>
      <c r="AV620" s="35" t="str">
        <f t="shared" si="234"/>
        <v/>
      </c>
      <c r="AW620" s="35" t="str">
        <f t="shared" si="235"/>
        <v/>
      </c>
      <c r="AX620" s="35" t="str">
        <f t="shared" si="236"/>
        <v/>
      </c>
      <c r="AY620" s="35" t="str">
        <f>IF(SUMIF('7-市场业绩'!F:F,AC620,'7-市场业绩'!I:I)&gt;0,"学习卡","老结算")</f>
        <v>老结算</v>
      </c>
      <c r="AZ620" s="35" t="str">
        <f t="shared" si="237"/>
        <v/>
      </c>
      <c r="BA620" s="35" t="str">
        <f t="shared" si="238"/>
        <v>无</v>
      </c>
      <c r="BB620" s="35" t="str">
        <f t="shared" si="239"/>
        <v/>
      </c>
      <c r="BC620" s="35" t="str">
        <f t="shared" si="240"/>
        <v/>
      </c>
      <c r="BD620" s="35" t="str">
        <f t="shared" si="241"/>
        <v>无</v>
      </c>
      <c r="BE620" s="35" t="str">
        <f>IFERROR(LOOKUP(1,-FIND({"创始会员","国际领袖课程","国内领袖课程","1期秒杀","游学免费读","买三送二","2折秒杀"},AB620),{"创始会员","国际领袖课程","国内领袖课程","1期秒杀","游学免费读","买三送二","2折秒杀"}),"")</f>
        <v/>
      </c>
      <c r="BH620" s="27">
        <v>42552</v>
      </c>
    </row>
    <row r="621" spans="1:60" ht="15" customHeight="1">
      <c r="A621" s="31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08"/>
      <c r="M621" s="208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35" t="str">
        <f t="shared" si="218"/>
        <v/>
      </c>
      <c r="AD621" s="36">
        <f t="shared" si="219"/>
        <v>0</v>
      </c>
      <c r="AE621" s="35" t="str">
        <f t="shared" si="220"/>
        <v/>
      </c>
      <c r="AF621" s="24"/>
      <c r="AG621" s="40">
        <f t="shared" si="221"/>
        <v>0</v>
      </c>
      <c r="AH621" s="36">
        <f t="shared" si="222"/>
        <v>0</v>
      </c>
      <c r="AI621" s="36">
        <f t="shared" si="223"/>
        <v>0</v>
      </c>
      <c r="AJ621" s="35" t="str">
        <f t="shared" si="224"/>
        <v/>
      </c>
      <c r="AK621" s="35" t="str">
        <f t="shared" si="225"/>
        <v/>
      </c>
      <c r="AL621" s="35" t="str">
        <f t="shared" si="226"/>
        <v/>
      </c>
      <c r="AM621" s="35" t="str">
        <f t="shared" si="227"/>
        <v/>
      </c>
      <c r="AN621" s="35" t="str">
        <f t="shared" si="228"/>
        <v/>
      </c>
      <c r="AO621" s="35" t="str">
        <f t="shared" si="229"/>
        <v/>
      </c>
      <c r="AP621" s="35" t="str">
        <f>IF(AJ621="","",VLOOKUP(AN621,[1]Sheet11!E:F,2,0))</f>
        <v/>
      </c>
      <c r="AQ621" s="35" t="str">
        <f>IF(AO621="拼单会员","5年",IF(AJ621="","",VLOOKUP(AM621&amp;AP621,[1]Sheet11!$J$3:$K$17,2)))</f>
        <v/>
      </c>
      <c r="AR621" s="35" t="str">
        <f t="shared" si="230"/>
        <v/>
      </c>
      <c r="AS621" s="35" t="str">
        <f t="shared" si="231"/>
        <v/>
      </c>
      <c r="AT621" s="35" t="str">
        <f t="shared" si="232"/>
        <v/>
      </c>
      <c r="AU621" s="35" t="str">
        <f t="shared" si="233"/>
        <v/>
      </c>
      <c r="AV621" s="35" t="str">
        <f t="shared" si="234"/>
        <v/>
      </c>
      <c r="AW621" s="35" t="str">
        <f t="shared" si="235"/>
        <v/>
      </c>
      <c r="AX621" s="35" t="str">
        <f t="shared" si="236"/>
        <v/>
      </c>
      <c r="AY621" s="35" t="str">
        <f>IF(SUMIF('7-市场业绩'!F:F,AC621,'7-市场业绩'!I:I)&gt;0,"学习卡","老结算")</f>
        <v>老结算</v>
      </c>
      <c r="AZ621" s="35" t="str">
        <f t="shared" si="237"/>
        <v/>
      </c>
      <c r="BA621" s="35" t="str">
        <f t="shared" si="238"/>
        <v>无</v>
      </c>
      <c r="BB621" s="35" t="str">
        <f t="shared" si="239"/>
        <v/>
      </c>
      <c r="BC621" s="35" t="str">
        <f t="shared" si="240"/>
        <v/>
      </c>
      <c r="BD621" s="35" t="str">
        <f t="shared" si="241"/>
        <v>无</v>
      </c>
      <c r="BE621" s="35" t="str">
        <f>IFERROR(LOOKUP(1,-FIND({"创始会员","国际领袖课程","国内领袖课程","1期秒杀","游学免费读","买三送二","2折秒杀"},AB621),{"创始会员","国际领袖课程","国内领袖课程","1期秒杀","游学免费读","买三送二","2折秒杀"}),"")</f>
        <v/>
      </c>
      <c r="BH621" s="27">
        <v>42552</v>
      </c>
    </row>
    <row r="622" spans="1:60" ht="15" customHeight="1">
      <c r="A622" s="31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08"/>
      <c r="M622" s="208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35" t="str">
        <f t="shared" si="218"/>
        <v/>
      </c>
      <c r="AD622" s="36">
        <f t="shared" si="219"/>
        <v>0</v>
      </c>
      <c r="AE622" s="35" t="str">
        <f t="shared" si="220"/>
        <v/>
      </c>
      <c r="AF622" s="24"/>
      <c r="AG622" s="40">
        <f t="shared" si="221"/>
        <v>0</v>
      </c>
      <c r="AH622" s="36">
        <f t="shared" si="222"/>
        <v>0</v>
      </c>
      <c r="AI622" s="36">
        <f t="shared" si="223"/>
        <v>0</v>
      </c>
      <c r="AJ622" s="35" t="str">
        <f t="shared" si="224"/>
        <v/>
      </c>
      <c r="AK622" s="35" t="str">
        <f t="shared" si="225"/>
        <v/>
      </c>
      <c r="AL622" s="35" t="str">
        <f t="shared" si="226"/>
        <v/>
      </c>
      <c r="AM622" s="35" t="str">
        <f t="shared" si="227"/>
        <v/>
      </c>
      <c r="AN622" s="35" t="str">
        <f t="shared" si="228"/>
        <v/>
      </c>
      <c r="AO622" s="35" t="str">
        <f t="shared" si="229"/>
        <v/>
      </c>
      <c r="AP622" s="35" t="str">
        <f>IF(AJ622="","",VLOOKUP(AN622,[1]Sheet11!E:F,2,0))</f>
        <v/>
      </c>
      <c r="AQ622" s="35" t="str">
        <f>IF(AO622="拼单会员","5年",IF(AJ622="","",VLOOKUP(AM622&amp;AP622,[1]Sheet11!$J$3:$K$17,2)))</f>
        <v/>
      </c>
      <c r="AR622" s="35" t="str">
        <f t="shared" si="230"/>
        <v/>
      </c>
      <c r="AS622" s="35" t="str">
        <f t="shared" si="231"/>
        <v/>
      </c>
      <c r="AT622" s="35" t="str">
        <f t="shared" si="232"/>
        <v/>
      </c>
      <c r="AU622" s="35" t="str">
        <f t="shared" si="233"/>
        <v/>
      </c>
      <c r="AV622" s="35" t="str">
        <f t="shared" si="234"/>
        <v/>
      </c>
      <c r="AW622" s="35" t="str">
        <f t="shared" si="235"/>
        <v/>
      </c>
      <c r="AX622" s="35" t="str">
        <f t="shared" si="236"/>
        <v/>
      </c>
      <c r="AY622" s="35" t="str">
        <f>IF(SUMIF('7-市场业绩'!F:F,AC622,'7-市场业绩'!I:I)&gt;0,"学习卡","老结算")</f>
        <v>老结算</v>
      </c>
      <c r="AZ622" s="35" t="str">
        <f t="shared" si="237"/>
        <v/>
      </c>
      <c r="BA622" s="35" t="str">
        <f t="shared" si="238"/>
        <v>无</v>
      </c>
      <c r="BB622" s="35" t="str">
        <f t="shared" si="239"/>
        <v/>
      </c>
      <c r="BC622" s="35" t="str">
        <f t="shared" si="240"/>
        <v/>
      </c>
      <c r="BD622" s="35" t="str">
        <f t="shared" si="241"/>
        <v>无</v>
      </c>
      <c r="BE622" s="35" t="str">
        <f>IFERROR(LOOKUP(1,-FIND({"创始会员","国际领袖课程","国内领袖课程","1期秒杀","游学免费读","买三送二","2折秒杀"},AB622),{"创始会员","国际领袖课程","国内领袖课程","1期秒杀","游学免费读","买三送二","2折秒杀"}),"")</f>
        <v/>
      </c>
      <c r="BH622" s="27">
        <v>42552</v>
      </c>
    </row>
    <row r="623" spans="1:60" ht="15" customHeight="1">
      <c r="A623" s="31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08"/>
      <c r="M623" s="208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35" t="str">
        <f t="shared" si="218"/>
        <v/>
      </c>
      <c r="AD623" s="36">
        <f t="shared" si="219"/>
        <v>0</v>
      </c>
      <c r="AE623" s="35" t="str">
        <f t="shared" si="220"/>
        <v/>
      </c>
      <c r="AF623" s="24"/>
      <c r="AG623" s="40">
        <f t="shared" si="221"/>
        <v>0</v>
      </c>
      <c r="AH623" s="36">
        <f t="shared" si="222"/>
        <v>0</v>
      </c>
      <c r="AI623" s="36">
        <f t="shared" si="223"/>
        <v>0</v>
      </c>
      <c r="AJ623" s="35" t="str">
        <f t="shared" si="224"/>
        <v/>
      </c>
      <c r="AK623" s="35" t="str">
        <f t="shared" si="225"/>
        <v/>
      </c>
      <c r="AL623" s="35" t="str">
        <f t="shared" si="226"/>
        <v/>
      </c>
      <c r="AM623" s="35" t="str">
        <f t="shared" si="227"/>
        <v/>
      </c>
      <c r="AN623" s="35" t="str">
        <f t="shared" si="228"/>
        <v/>
      </c>
      <c r="AO623" s="35" t="str">
        <f t="shared" si="229"/>
        <v/>
      </c>
      <c r="AP623" s="35" t="str">
        <f>IF(AJ623="","",VLOOKUP(AN623,[1]Sheet11!E:F,2,0))</f>
        <v/>
      </c>
      <c r="AQ623" s="35" t="str">
        <f>IF(AO623="拼单会员","5年",IF(AJ623="","",VLOOKUP(AM623&amp;AP623,[1]Sheet11!$J$3:$K$17,2)))</f>
        <v/>
      </c>
      <c r="AR623" s="35" t="str">
        <f t="shared" si="230"/>
        <v/>
      </c>
      <c r="AS623" s="35" t="str">
        <f t="shared" si="231"/>
        <v/>
      </c>
      <c r="AT623" s="35" t="str">
        <f t="shared" si="232"/>
        <v/>
      </c>
      <c r="AU623" s="35" t="str">
        <f t="shared" si="233"/>
        <v/>
      </c>
      <c r="AV623" s="35" t="str">
        <f t="shared" si="234"/>
        <v/>
      </c>
      <c r="AW623" s="35" t="str">
        <f t="shared" si="235"/>
        <v/>
      </c>
      <c r="AX623" s="35" t="str">
        <f t="shared" si="236"/>
        <v/>
      </c>
      <c r="AY623" s="35" t="str">
        <f>IF(SUMIF('7-市场业绩'!F:F,AC623,'7-市场业绩'!I:I)&gt;0,"学习卡","老结算")</f>
        <v>老结算</v>
      </c>
      <c r="AZ623" s="35" t="str">
        <f t="shared" si="237"/>
        <v/>
      </c>
      <c r="BA623" s="35" t="str">
        <f t="shared" si="238"/>
        <v>无</v>
      </c>
      <c r="BB623" s="35" t="str">
        <f t="shared" si="239"/>
        <v/>
      </c>
      <c r="BC623" s="35" t="str">
        <f t="shared" si="240"/>
        <v/>
      </c>
      <c r="BD623" s="35" t="str">
        <f t="shared" si="241"/>
        <v>无</v>
      </c>
      <c r="BE623" s="35" t="str">
        <f>IFERROR(LOOKUP(1,-FIND({"创始会员","国际领袖课程","国内领袖课程","1期秒杀","游学免费读","买三送二","2折秒杀"},AB623),{"创始会员","国际领袖课程","国内领袖课程","1期秒杀","游学免费读","买三送二","2折秒杀"}),"")</f>
        <v/>
      </c>
      <c r="BH623" s="27">
        <v>42552</v>
      </c>
    </row>
    <row r="624" spans="1:60" ht="15" customHeight="1">
      <c r="A624" s="31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08"/>
      <c r="M624" s="208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35" t="str">
        <f t="shared" si="218"/>
        <v/>
      </c>
      <c r="AD624" s="36">
        <f t="shared" si="219"/>
        <v>0</v>
      </c>
      <c r="AE624" s="35" t="str">
        <f t="shared" si="220"/>
        <v/>
      </c>
      <c r="AF624" s="24"/>
      <c r="AG624" s="40">
        <f t="shared" si="221"/>
        <v>0</v>
      </c>
      <c r="AH624" s="36">
        <f t="shared" si="222"/>
        <v>0</v>
      </c>
      <c r="AI624" s="36">
        <f t="shared" si="223"/>
        <v>0</v>
      </c>
      <c r="AJ624" s="35" t="str">
        <f t="shared" si="224"/>
        <v/>
      </c>
      <c r="AK624" s="35" t="str">
        <f t="shared" si="225"/>
        <v/>
      </c>
      <c r="AL624" s="35" t="str">
        <f t="shared" si="226"/>
        <v/>
      </c>
      <c r="AM624" s="35" t="str">
        <f t="shared" si="227"/>
        <v/>
      </c>
      <c r="AN624" s="35" t="str">
        <f t="shared" si="228"/>
        <v/>
      </c>
      <c r="AO624" s="35" t="str">
        <f t="shared" si="229"/>
        <v/>
      </c>
      <c r="AP624" s="35" t="str">
        <f>IF(AJ624="","",VLOOKUP(AN624,[1]Sheet11!E:F,2,0))</f>
        <v/>
      </c>
      <c r="AQ624" s="35" t="str">
        <f>IF(AO624="拼单会员","5年",IF(AJ624="","",VLOOKUP(AM624&amp;AP624,[1]Sheet11!$J$3:$K$17,2)))</f>
        <v/>
      </c>
      <c r="AR624" s="35" t="str">
        <f t="shared" si="230"/>
        <v/>
      </c>
      <c r="AS624" s="35" t="str">
        <f t="shared" si="231"/>
        <v/>
      </c>
      <c r="AT624" s="35" t="str">
        <f t="shared" si="232"/>
        <v/>
      </c>
      <c r="AU624" s="35" t="str">
        <f t="shared" si="233"/>
        <v/>
      </c>
      <c r="AV624" s="35" t="str">
        <f t="shared" si="234"/>
        <v/>
      </c>
      <c r="AW624" s="35" t="str">
        <f t="shared" si="235"/>
        <v/>
      </c>
      <c r="AX624" s="35" t="str">
        <f t="shared" si="236"/>
        <v/>
      </c>
      <c r="AY624" s="35" t="str">
        <f>IF(SUMIF('7-市场业绩'!F:F,AC624,'7-市场业绩'!I:I)&gt;0,"学习卡","老结算")</f>
        <v>老结算</v>
      </c>
      <c r="AZ624" s="35" t="str">
        <f t="shared" si="237"/>
        <v/>
      </c>
      <c r="BA624" s="35" t="str">
        <f t="shared" si="238"/>
        <v>无</v>
      </c>
      <c r="BB624" s="35" t="str">
        <f t="shared" si="239"/>
        <v/>
      </c>
      <c r="BC624" s="35" t="str">
        <f t="shared" si="240"/>
        <v/>
      </c>
      <c r="BD624" s="35" t="str">
        <f t="shared" si="241"/>
        <v>无</v>
      </c>
      <c r="BE624" s="35" t="str">
        <f>IFERROR(LOOKUP(1,-FIND({"创始会员","国际领袖课程","国内领袖课程","1期秒杀","游学免费读","买三送二","2折秒杀"},AB624),{"创始会员","国际领袖课程","国内领袖课程","1期秒杀","游学免费读","买三送二","2折秒杀"}),"")</f>
        <v/>
      </c>
      <c r="BH624" s="27">
        <v>42552</v>
      </c>
    </row>
    <row r="625" spans="1:60" ht="15" customHeight="1">
      <c r="A625" s="31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08"/>
      <c r="M625" s="208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35" t="str">
        <f t="shared" si="218"/>
        <v/>
      </c>
      <c r="AD625" s="36">
        <f t="shared" si="219"/>
        <v>0</v>
      </c>
      <c r="AE625" s="35" t="str">
        <f t="shared" si="220"/>
        <v/>
      </c>
      <c r="AF625" s="24"/>
      <c r="AG625" s="40">
        <f t="shared" si="221"/>
        <v>0</v>
      </c>
      <c r="AH625" s="36">
        <f t="shared" si="222"/>
        <v>0</v>
      </c>
      <c r="AI625" s="36">
        <f t="shared" si="223"/>
        <v>0</v>
      </c>
      <c r="AJ625" s="35" t="str">
        <f t="shared" si="224"/>
        <v/>
      </c>
      <c r="AK625" s="35" t="str">
        <f t="shared" si="225"/>
        <v/>
      </c>
      <c r="AL625" s="35" t="str">
        <f t="shared" si="226"/>
        <v/>
      </c>
      <c r="AM625" s="35" t="str">
        <f t="shared" si="227"/>
        <v/>
      </c>
      <c r="AN625" s="35" t="str">
        <f t="shared" si="228"/>
        <v/>
      </c>
      <c r="AO625" s="35" t="str">
        <f t="shared" si="229"/>
        <v/>
      </c>
      <c r="AP625" s="35" t="str">
        <f>IF(AJ625="","",VLOOKUP(AN625,[1]Sheet11!E:F,2,0))</f>
        <v/>
      </c>
      <c r="AQ625" s="35" t="str">
        <f>IF(AO625="拼单会员","5年",IF(AJ625="","",VLOOKUP(AM625&amp;AP625,[1]Sheet11!$J$3:$K$17,2)))</f>
        <v/>
      </c>
      <c r="AR625" s="35" t="str">
        <f t="shared" si="230"/>
        <v/>
      </c>
      <c r="AS625" s="35" t="str">
        <f t="shared" si="231"/>
        <v/>
      </c>
      <c r="AT625" s="35" t="str">
        <f t="shared" si="232"/>
        <v/>
      </c>
      <c r="AU625" s="35" t="str">
        <f t="shared" si="233"/>
        <v/>
      </c>
      <c r="AV625" s="35" t="str">
        <f t="shared" si="234"/>
        <v/>
      </c>
      <c r="AW625" s="35" t="str">
        <f t="shared" si="235"/>
        <v/>
      </c>
      <c r="AX625" s="35" t="str">
        <f t="shared" si="236"/>
        <v/>
      </c>
      <c r="AY625" s="35" t="str">
        <f>IF(SUMIF('7-市场业绩'!F:F,AC625,'7-市场业绩'!I:I)&gt;0,"学习卡","老结算")</f>
        <v>老结算</v>
      </c>
      <c r="AZ625" s="35" t="str">
        <f t="shared" si="237"/>
        <v/>
      </c>
      <c r="BA625" s="35" t="str">
        <f t="shared" si="238"/>
        <v>无</v>
      </c>
      <c r="BB625" s="35" t="str">
        <f t="shared" si="239"/>
        <v/>
      </c>
      <c r="BC625" s="35" t="str">
        <f t="shared" si="240"/>
        <v/>
      </c>
      <c r="BD625" s="35" t="str">
        <f t="shared" si="241"/>
        <v>无</v>
      </c>
      <c r="BE625" s="35" t="str">
        <f>IFERROR(LOOKUP(1,-FIND({"创始会员","国际领袖课程","国内领袖课程","1期秒杀","游学免费读","买三送二","2折秒杀"},AB625),{"创始会员","国际领袖课程","国内领袖课程","1期秒杀","游学免费读","买三送二","2折秒杀"}),"")</f>
        <v/>
      </c>
      <c r="BH625" s="27">
        <v>42552</v>
      </c>
    </row>
    <row r="626" spans="1:60" ht="15" customHeight="1">
      <c r="A626" s="31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08"/>
      <c r="M626" s="208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35" t="str">
        <f t="shared" si="218"/>
        <v/>
      </c>
      <c r="AD626" s="36">
        <f t="shared" si="219"/>
        <v>0</v>
      </c>
      <c r="AE626" s="35" t="str">
        <f t="shared" si="220"/>
        <v/>
      </c>
      <c r="AF626" s="24"/>
      <c r="AG626" s="40">
        <f t="shared" si="221"/>
        <v>0</v>
      </c>
      <c r="AH626" s="36">
        <f t="shared" si="222"/>
        <v>0</v>
      </c>
      <c r="AI626" s="36">
        <f t="shared" si="223"/>
        <v>0</v>
      </c>
      <c r="AJ626" s="35" t="str">
        <f t="shared" si="224"/>
        <v/>
      </c>
      <c r="AK626" s="35" t="str">
        <f t="shared" si="225"/>
        <v/>
      </c>
      <c r="AL626" s="35" t="str">
        <f t="shared" si="226"/>
        <v/>
      </c>
      <c r="AM626" s="35" t="str">
        <f t="shared" si="227"/>
        <v/>
      </c>
      <c r="AN626" s="35" t="str">
        <f t="shared" si="228"/>
        <v/>
      </c>
      <c r="AO626" s="35" t="str">
        <f t="shared" si="229"/>
        <v/>
      </c>
      <c r="AP626" s="35" t="str">
        <f>IF(AJ626="","",VLOOKUP(AN626,[1]Sheet11!E:F,2,0))</f>
        <v/>
      </c>
      <c r="AQ626" s="35" t="str">
        <f>IF(AO626="拼单会员","5年",IF(AJ626="","",VLOOKUP(AM626&amp;AP626,[1]Sheet11!$J$3:$K$17,2)))</f>
        <v/>
      </c>
      <c r="AR626" s="35" t="str">
        <f t="shared" si="230"/>
        <v/>
      </c>
      <c r="AS626" s="35" t="str">
        <f t="shared" si="231"/>
        <v/>
      </c>
      <c r="AT626" s="35" t="str">
        <f t="shared" si="232"/>
        <v/>
      </c>
      <c r="AU626" s="35" t="str">
        <f t="shared" si="233"/>
        <v/>
      </c>
      <c r="AV626" s="35" t="str">
        <f t="shared" si="234"/>
        <v/>
      </c>
      <c r="AW626" s="35" t="str">
        <f t="shared" si="235"/>
        <v/>
      </c>
      <c r="AX626" s="35" t="str">
        <f t="shared" si="236"/>
        <v/>
      </c>
      <c r="AY626" s="35" t="str">
        <f>IF(SUMIF('7-市场业绩'!F:F,AC626,'7-市场业绩'!I:I)&gt;0,"学习卡","老结算")</f>
        <v>老结算</v>
      </c>
      <c r="AZ626" s="35" t="str">
        <f t="shared" si="237"/>
        <v/>
      </c>
      <c r="BA626" s="35" t="str">
        <f t="shared" si="238"/>
        <v>无</v>
      </c>
      <c r="BB626" s="35" t="str">
        <f t="shared" si="239"/>
        <v/>
      </c>
      <c r="BC626" s="35" t="str">
        <f t="shared" si="240"/>
        <v/>
      </c>
      <c r="BD626" s="35" t="str">
        <f t="shared" si="241"/>
        <v>无</v>
      </c>
      <c r="BE626" s="35" t="str">
        <f>IFERROR(LOOKUP(1,-FIND({"创始会员","国际领袖课程","国内领袖课程","1期秒杀","游学免费读","买三送二","2折秒杀"},AB626),{"创始会员","国际领袖课程","国内领袖课程","1期秒杀","游学免费读","买三送二","2折秒杀"}),"")</f>
        <v/>
      </c>
      <c r="BH626" s="27">
        <v>42552</v>
      </c>
    </row>
    <row r="627" spans="1:60" ht="15" customHeight="1">
      <c r="A627" s="31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08"/>
      <c r="M627" s="208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35" t="str">
        <f t="shared" si="218"/>
        <v/>
      </c>
      <c r="AD627" s="36">
        <f t="shared" si="219"/>
        <v>0</v>
      </c>
      <c r="AE627" s="35" t="str">
        <f t="shared" si="220"/>
        <v/>
      </c>
      <c r="AF627" s="24"/>
      <c r="AG627" s="40">
        <f t="shared" si="221"/>
        <v>0</v>
      </c>
      <c r="AH627" s="36">
        <f t="shared" si="222"/>
        <v>0</v>
      </c>
      <c r="AI627" s="36">
        <f t="shared" si="223"/>
        <v>0</v>
      </c>
      <c r="AJ627" s="35" t="str">
        <f t="shared" si="224"/>
        <v/>
      </c>
      <c r="AK627" s="35" t="str">
        <f t="shared" si="225"/>
        <v/>
      </c>
      <c r="AL627" s="35" t="str">
        <f t="shared" si="226"/>
        <v/>
      </c>
      <c r="AM627" s="35" t="str">
        <f t="shared" si="227"/>
        <v/>
      </c>
      <c r="AN627" s="35" t="str">
        <f t="shared" si="228"/>
        <v/>
      </c>
      <c r="AO627" s="35" t="str">
        <f t="shared" si="229"/>
        <v/>
      </c>
      <c r="AP627" s="35" t="str">
        <f>IF(AJ627="","",VLOOKUP(AN627,[1]Sheet11!E:F,2,0))</f>
        <v/>
      </c>
      <c r="AQ627" s="35" t="str">
        <f>IF(AO627="拼单会员","5年",IF(AJ627="","",VLOOKUP(AM627&amp;AP627,[1]Sheet11!$J$3:$K$17,2)))</f>
        <v/>
      </c>
      <c r="AR627" s="35" t="str">
        <f t="shared" si="230"/>
        <v/>
      </c>
      <c r="AS627" s="35" t="str">
        <f t="shared" si="231"/>
        <v/>
      </c>
      <c r="AT627" s="35" t="str">
        <f t="shared" si="232"/>
        <v/>
      </c>
      <c r="AU627" s="35" t="str">
        <f t="shared" si="233"/>
        <v/>
      </c>
      <c r="AV627" s="35" t="str">
        <f t="shared" si="234"/>
        <v/>
      </c>
      <c r="AW627" s="35" t="str">
        <f t="shared" si="235"/>
        <v/>
      </c>
      <c r="AX627" s="35" t="str">
        <f t="shared" si="236"/>
        <v/>
      </c>
      <c r="AY627" s="35" t="str">
        <f>IF(SUMIF('7-市场业绩'!F:F,AC627,'7-市场业绩'!I:I)&gt;0,"学习卡","老结算")</f>
        <v>老结算</v>
      </c>
      <c r="AZ627" s="35" t="str">
        <f t="shared" si="237"/>
        <v/>
      </c>
      <c r="BA627" s="35" t="str">
        <f t="shared" si="238"/>
        <v>无</v>
      </c>
      <c r="BB627" s="35" t="str">
        <f t="shared" si="239"/>
        <v/>
      </c>
      <c r="BC627" s="35" t="str">
        <f t="shared" si="240"/>
        <v/>
      </c>
      <c r="BD627" s="35" t="str">
        <f t="shared" si="241"/>
        <v>无</v>
      </c>
      <c r="BE627" s="35" t="str">
        <f>IFERROR(LOOKUP(1,-FIND({"创始会员","国际领袖课程","国内领袖课程","1期秒杀","游学免费读","买三送二","2折秒杀"},AB627),{"创始会员","国际领袖课程","国内领袖课程","1期秒杀","游学免费读","买三送二","2折秒杀"}),"")</f>
        <v/>
      </c>
      <c r="BH627" s="27">
        <v>42552</v>
      </c>
    </row>
    <row r="628" spans="1:60" ht="15" customHeight="1">
      <c r="A628" s="31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08"/>
      <c r="M628" s="208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35" t="str">
        <f t="shared" si="218"/>
        <v/>
      </c>
      <c r="AD628" s="36">
        <f t="shared" si="219"/>
        <v>0</v>
      </c>
      <c r="AE628" s="35" t="str">
        <f t="shared" si="220"/>
        <v/>
      </c>
      <c r="AF628" s="24"/>
      <c r="AG628" s="40">
        <f t="shared" si="221"/>
        <v>0</v>
      </c>
      <c r="AH628" s="36">
        <f t="shared" si="222"/>
        <v>0</v>
      </c>
      <c r="AI628" s="36">
        <f t="shared" si="223"/>
        <v>0</v>
      </c>
      <c r="AJ628" s="35" t="str">
        <f t="shared" si="224"/>
        <v/>
      </c>
      <c r="AK628" s="35" t="str">
        <f t="shared" si="225"/>
        <v/>
      </c>
      <c r="AL628" s="35" t="str">
        <f t="shared" si="226"/>
        <v/>
      </c>
      <c r="AM628" s="35" t="str">
        <f t="shared" si="227"/>
        <v/>
      </c>
      <c r="AN628" s="35" t="str">
        <f t="shared" si="228"/>
        <v/>
      </c>
      <c r="AO628" s="35" t="str">
        <f t="shared" si="229"/>
        <v/>
      </c>
      <c r="AP628" s="35" t="str">
        <f>IF(AJ628="","",VLOOKUP(AN628,[1]Sheet11!E:F,2,0))</f>
        <v/>
      </c>
      <c r="AQ628" s="35" t="str">
        <f>IF(AO628="拼单会员","5年",IF(AJ628="","",VLOOKUP(AM628&amp;AP628,[1]Sheet11!$J$3:$K$17,2)))</f>
        <v/>
      </c>
      <c r="AR628" s="35" t="str">
        <f t="shared" si="230"/>
        <v/>
      </c>
      <c r="AS628" s="35" t="str">
        <f t="shared" si="231"/>
        <v/>
      </c>
      <c r="AT628" s="35" t="str">
        <f t="shared" si="232"/>
        <v/>
      </c>
      <c r="AU628" s="35" t="str">
        <f t="shared" si="233"/>
        <v/>
      </c>
      <c r="AV628" s="35" t="str">
        <f t="shared" si="234"/>
        <v/>
      </c>
      <c r="AW628" s="35" t="str">
        <f t="shared" si="235"/>
        <v/>
      </c>
      <c r="AX628" s="35" t="str">
        <f t="shared" si="236"/>
        <v/>
      </c>
      <c r="AY628" s="35" t="str">
        <f>IF(SUMIF('7-市场业绩'!F:F,AC628,'7-市场业绩'!I:I)&gt;0,"学习卡","老结算")</f>
        <v>老结算</v>
      </c>
      <c r="AZ628" s="35" t="str">
        <f t="shared" si="237"/>
        <v/>
      </c>
      <c r="BA628" s="35" t="str">
        <f t="shared" si="238"/>
        <v>无</v>
      </c>
      <c r="BB628" s="35" t="str">
        <f t="shared" si="239"/>
        <v/>
      </c>
      <c r="BC628" s="35" t="str">
        <f t="shared" si="240"/>
        <v/>
      </c>
      <c r="BD628" s="35" t="str">
        <f t="shared" si="241"/>
        <v>无</v>
      </c>
      <c r="BE628" s="35" t="str">
        <f>IFERROR(LOOKUP(1,-FIND({"创始会员","国际领袖课程","国内领袖课程","1期秒杀","游学免费读","买三送二","2折秒杀"},AB628),{"创始会员","国际领袖课程","国内领袖课程","1期秒杀","游学免费读","买三送二","2折秒杀"}),"")</f>
        <v/>
      </c>
      <c r="BH628" s="27">
        <v>42552</v>
      </c>
    </row>
    <row r="629" spans="1:60" ht="15" customHeight="1">
      <c r="A629" s="31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08"/>
      <c r="M629" s="208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35" t="str">
        <f t="shared" si="218"/>
        <v/>
      </c>
      <c r="AD629" s="36">
        <f t="shared" si="219"/>
        <v>0</v>
      </c>
      <c r="AE629" s="35" t="str">
        <f t="shared" si="220"/>
        <v/>
      </c>
      <c r="AF629" s="24"/>
      <c r="AG629" s="40">
        <f t="shared" si="221"/>
        <v>0</v>
      </c>
      <c r="AH629" s="36">
        <f t="shared" si="222"/>
        <v>0</v>
      </c>
      <c r="AI629" s="36">
        <f t="shared" si="223"/>
        <v>0</v>
      </c>
      <c r="AJ629" s="35" t="str">
        <f t="shared" si="224"/>
        <v/>
      </c>
      <c r="AK629" s="35" t="str">
        <f t="shared" si="225"/>
        <v/>
      </c>
      <c r="AL629" s="35" t="str">
        <f t="shared" si="226"/>
        <v/>
      </c>
      <c r="AM629" s="35" t="str">
        <f t="shared" si="227"/>
        <v/>
      </c>
      <c r="AN629" s="35" t="str">
        <f t="shared" si="228"/>
        <v/>
      </c>
      <c r="AO629" s="35" t="str">
        <f t="shared" si="229"/>
        <v/>
      </c>
      <c r="AP629" s="35" t="str">
        <f>IF(AJ629="","",VLOOKUP(AN629,[1]Sheet11!E:F,2,0))</f>
        <v/>
      </c>
      <c r="AQ629" s="35" t="str">
        <f>IF(AO629="拼单会员","5年",IF(AJ629="","",VLOOKUP(AM629&amp;AP629,[1]Sheet11!$J$3:$K$17,2)))</f>
        <v/>
      </c>
      <c r="AR629" s="35" t="str">
        <f t="shared" si="230"/>
        <v/>
      </c>
      <c r="AS629" s="35" t="str">
        <f t="shared" si="231"/>
        <v/>
      </c>
      <c r="AT629" s="35" t="str">
        <f t="shared" si="232"/>
        <v/>
      </c>
      <c r="AU629" s="35" t="str">
        <f t="shared" si="233"/>
        <v/>
      </c>
      <c r="AV629" s="35" t="str">
        <f t="shared" si="234"/>
        <v/>
      </c>
      <c r="AW629" s="35" t="str">
        <f t="shared" si="235"/>
        <v/>
      </c>
      <c r="AX629" s="35" t="str">
        <f t="shared" si="236"/>
        <v/>
      </c>
      <c r="AY629" s="35" t="str">
        <f>IF(SUMIF('7-市场业绩'!F:F,AC629,'7-市场业绩'!I:I)&gt;0,"学习卡","老结算")</f>
        <v>老结算</v>
      </c>
      <c r="AZ629" s="35" t="str">
        <f t="shared" si="237"/>
        <v/>
      </c>
      <c r="BA629" s="35" t="str">
        <f t="shared" si="238"/>
        <v>无</v>
      </c>
      <c r="BB629" s="35" t="str">
        <f t="shared" si="239"/>
        <v/>
      </c>
      <c r="BC629" s="35" t="str">
        <f t="shared" si="240"/>
        <v/>
      </c>
      <c r="BD629" s="35" t="str">
        <f t="shared" si="241"/>
        <v>无</v>
      </c>
      <c r="BE629" s="35" t="str">
        <f>IFERROR(LOOKUP(1,-FIND({"创始会员","国际领袖课程","国内领袖课程","1期秒杀","游学免费读","买三送二","2折秒杀"},AB629),{"创始会员","国际领袖课程","国内领袖课程","1期秒杀","游学免费读","买三送二","2折秒杀"}),"")</f>
        <v/>
      </c>
      <c r="BH629" s="27">
        <v>42552</v>
      </c>
    </row>
    <row r="630" spans="1:60" ht="15" customHeight="1">
      <c r="A630" s="31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08"/>
      <c r="M630" s="208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35" t="str">
        <f t="shared" si="218"/>
        <v/>
      </c>
      <c r="AD630" s="36">
        <f t="shared" si="219"/>
        <v>0</v>
      </c>
      <c r="AE630" s="35" t="str">
        <f t="shared" si="220"/>
        <v/>
      </c>
      <c r="AF630" s="24"/>
      <c r="AG630" s="40">
        <f t="shared" si="221"/>
        <v>0</v>
      </c>
      <c r="AH630" s="36">
        <f t="shared" si="222"/>
        <v>0</v>
      </c>
      <c r="AI630" s="36">
        <f t="shared" si="223"/>
        <v>0</v>
      </c>
      <c r="AJ630" s="35" t="str">
        <f t="shared" si="224"/>
        <v/>
      </c>
      <c r="AK630" s="35" t="str">
        <f t="shared" si="225"/>
        <v/>
      </c>
      <c r="AL630" s="35" t="str">
        <f t="shared" si="226"/>
        <v/>
      </c>
      <c r="AM630" s="35" t="str">
        <f t="shared" si="227"/>
        <v/>
      </c>
      <c r="AN630" s="35" t="str">
        <f t="shared" si="228"/>
        <v/>
      </c>
      <c r="AO630" s="35" t="str">
        <f t="shared" si="229"/>
        <v/>
      </c>
      <c r="AP630" s="35" t="str">
        <f>IF(AJ630="","",VLOOKUP(AN630,[1]Sheet11!E:F,2,0))</f>
        <v/>
      </c>
      <c r="AQ630" s="35" t="str">
        <f>IF(AO630="拼单会员","5年",IF(AJ630="","",VLOOKUP(AM630&amp;AP630,[1]Sheet11!$J$3:$K$17,2)))</f>
        <v/>
      </c>
      <c r="AR630" s="35" t="str">
        <f t="shared" si="230"/>
        <v/>
      </c>
      <c r="AS630" s="35" t="str">
        <f t="shared" si="231"/>
        <v/>
      </c>
      <c r="AT630" s="35" t="str">
        <f t="shared" si="232"/>
        <v/>
      </c>
      <c r="AU630" s="35" t="str">
        <f t="shared" si="233"/>
        <v/>
      </c>
      <c r="AV630" s="35" t="str">
        <f t="shared" si="234"/>
        <v/>
      </c>
      <c r="AW630" s="35" t="str">
        <f t="shared" si="235"/>
        <v/>
      </c>
      <c r="AX630" s="35" t="str">
        <f t="shared" si="236"/>
        <v/>
      </c>
      <c r="AY630" s="35" t="str">
        <f>IF(SUMIF('7-市场业绩'!F:F,AC630,'7-市场业绩'!I:I)&gt;0,"学习卡","老结算")</f>
        <v>老结算</v>
      </c>
      <c r="AZ630" s="35" t="str">
        <f t="shared" si="237"/>
        <v/>
      </c>
      <c r="BA630" s="35" t="str">
        <f t="shared" si="238"/>
        <v>无</v>
      </c>
      <c r="BB630" s="35" t="str">
        <f t="shared" si="239"/>
        <v/>
      </c>
      <c r="BC630" s="35" t="str">
        <f t="shared" si="240"/>
        <v/>
      </c>
      <c r="BD630" s="35" t="str">
        <f t="shared" si="241"/>
        <v>无</v>
      </c>
      <c r="BE630" s="35" t="str">
        <f>IFERROR(LOOKUP(1,-FIND({"创始会员","国际领袖课程","国内领袖课程","1期秒杀","游学免费读","买三送二","2折秒杀"},AB630),{"创始会员","国际领袖课程","国内领袖课程","1期秒杀","游学免费读","买三送二","2折秒杀"}),"")</f>
        <v/>
      </c>
      <c r="BH630" s="27">
        <v>42552</v>
      </c>
    </row>
    <row r="631" spans="1:60" ht="15" customHeight="1">
      <c r="A631" s="31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08"/>
      <c r="M631" s="208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35" t="str">
        <f t="shared" si="218"/>
        <v/>
      </c>
      <c r="AD631" s="36">
        <f t="shared" si="219"/>
        <v>0</v>
      </c>
      <c r="AE631" s="35" t="str">
        <f t="shared" si="220"/>
        <v/>
      </c>
      <c r="AF631" s="24"/>
      <c r="AG631" s="40">
        <f t="shared" si="221"/>
        <v>0</v>
      </c>
      <c r="AH631" s="36">
        <f t="shared" si="222"/>
        <v>0</v>
      </c>
      <c r="AI631" s="36">
        <f t="shared" si="223"/>
        <v>0</v>
      </c>
      <c r="AJ631" s="35" t="str">
        <f t="shared" si="224"/>
        <v/>
      </c>
      <c r="AK631" s="35" t="str">
        <f t="shared" si="225"/>
        <v/>
      </c>
      <c r="AL631" s="35" t="str">
        <f t="shared" si="226"/>
        <v/>
      </c>
      <c r="AM631" s="35" t="str">
        <f t="shared" si="227"/>
        <v/>
      </c>
      <c r="AN631" s="35" t="str">
        <f t="shared" si="228"/>
        <v/>
      </c>
      <c r="AO631" s="35" t="str">
        <f t="shared" si="229"/>
        <v/>
      </c>
      <c r="AP631" s="35" t="str">
        <f>IF(AJ631="","",VLOOKUP(AN631,[1]Sheet11!E:F,2,0))</f>
        <v/>
      </c>
      <c r="AQ631" s="35" t="str">
        <f>IF(AO631="拼单会员","5年",IF(AJ631="","",VLOOKUP(AM631&amp;AP631,[1]Sheet11!$J$3:$K$17,2)))</f>
        <v/>
      </c>
      <c r="AR631" s="35" t="str">
        <f t="shared" si="230"/>
        <v/>
      </c>
      <c r="AS631" s="35" t="str">
        <f t="shared" si="231"/>
        <v/>
      </c>
      <c r="AT631" s="35" t="str">
        <f t="shared" si="232"/>
        <v/>
      </c>
      <c r="AU631" s="35" t="str">
        <f t="shared" si="233"/>
        <v/>
      </c>
      <c r="AV631" s="35" t="str">
        <f t="shared" si="234"/>
        <v/>
      </c>
      <c r="AW631" s="35" t="str">
        <f t="shared" si="235"/>
        <v/>
      </c>
      <c r="AX631" s="35" t="str">
        <f t="shared" si="236"/>
        <v/>
      </c>
      <c r="AY631" s="35" t="str">
        <f>IF(SUMIF('7-市场业绩'!F:F,AC631,'7-市场业绩'!I:I)&gt;0,"学习卡","老结算")</f>
        <v>老结算</v>
      </c>
      <c r="AZ631" s="35" t="str">
        <f t="shared" si="237"/>
        <v/>
      </c>
      <c r="BA631" s="35" t="str">
        <f t="shared" si="238"/>
        <v>无</v>
      </c>
      <c r="BB631" s="35" t="str">
        <f t="shared" si="239"/>
        <v/>
      </c>
      <c r="BC631" s="35" t="str">
        <f t="shared" si="240"/>
        <v/>
      </c>
      <c r="BD631" s="35" t="str">
        <f t="shared" si="241"/>
        <v>无</v>
      </c>
      <c r="BE631" s="35" t="str">
        <f>IFERROR(LOOKUP(1,-FIND({"创始会员","国际领袖课程","国内领袖课程","1期秒杀","游学免费读","买三送二","2折秒杀"},AB631),{"创始会员","国际领袖课程","国内领袖课程","1期秒杀","游学免费读","买三送二","2折秒杀"}),"")</f>
        <v/>
      </c>
      <c r="BH631" s="27">
        <v>42552</v>
      </c>
    </row>
    <row r="632" spans="1:60" ht="15" customHeight="1">
      <c r="A632" s="31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08"/>
      <c r="M632" s="208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35" t="str">
        <f t="shared" si="218"/>
        <v/>
      </c>
      <c r="AD632" s="36">
        <f t="shared" si="219"/>
        <v>0</v>
      </c>
      <c r="AE632" s="35" t="str">
        <f t="shared" si="220"/>
        <v/>
      </c>
      <c r="AF632" s="24"/>
      <c r="AG632" s="40">
        <f t="shared" si="221"/>
        <v>0</v>
      </c>
      <c r="AH632" s="36">
        <f t="shared" si="222"/>
        <v>0</v>
      </c>
      <c r="AI632" s="36">
        <f t="shared" si="223"/>
        <v>0</v>
      </c>
      <c r="AJ632" s="35" t="str">
        <f t="shared" si="224"/>
        <v/>
      </c>
      <c r="AK632" s="35" t="str">
        <f t="shared" si="225"/>
        <v/>
      </c>
      <c r="AL632" s="35" t="str">
        <f t="shared" si="226"/>
        <v/>
      </c>
      <c r="AM632" s="35" t="str">
        <f t="shared" si="227"/>
        <v/>
      </c>
      <c r="AN632" s="35" t="str">
        <f t="shared" si="228"/>
        <v/>
      </c>
      <c r="AO632" s="35" t="str">
        <f t="shared" si="229"/>
        <v/>
      </c>
      <c r="AP632" s="35" t="str">
        <f>IF(AJ632="","",VLOOKUP(AN632,[1]Sheet11!E:F,2,0))</f>
        <v/>
      </c>
      <c r="AQ632" s="35" t="str">
        <f>IF(AO632="拼单会员","5年",IF(AJ632="","",VLOOKUP(AM632&amp;AP632,[1]Sheet11!$J$3:$K$17,2)))</f>
        <v/>
      </c>
      <c r="AR632" s="35" t="str">
        <f t="shared" si="230"/>
        <v/>
      </c>
      <c r="AS632" s="35" t="str">
        <f t="shared" si="231"/>
        <v/>
      </c>
      <c r="AT632" s="35" t="str">
        <f t="shared" si="232"/>
        <v/>
      </c>
      <c r="AU632" s="35" t="str">
        <f t="shared" si="233"/>
        <v/>
      </c>
      <c r="AV632" s="35" t="str">
        <f t="shared" si="234"/>
        <v/>
      </c>
      <c r="AW632" s="35" t="str">
        <f t="shared" si="235"/>
        <v/>
      </c>
      <c r="AX632" s="35" t="str">
        <f t="shared" si="236"/>
        <v/>
      </c>
      <c r="AY632" s="35" t="str">
        <f>IF(SUMIF('7-市场业绩'!F:F,AC632,'7-市场业绩'!I:I)&gt;0,"学习卡","老结算")</f>
        <v>老结算</v>
      </c>
      <c r="AZ632" s="35" t="str">
        <f t="shared" si="237"/>
        <v/>
      </c>
      <c r="BA632" s="35" t="str">
        <f t="shared" si="238"/>
        <v>无</v>
      </c>
      <c r="BB632" s="35" t="str">
        <f t="shared" si="239"/>
        <v/>
      </c>
      <c r="BC632" s="35" t="str">
        <f t="shared" si="240"/>
        <v/>
      </c>
      <c r="BD632" s="35" t="str">
        <f t="shared" si="241"/>
        <v>无</v>
      </c>
      <c r="BE632" s="35" t="str">
        <f>IFERROR(LOOKUP(1,-FIND({"创始会员","国际领袖课程","国内领袖课程","1期秒杀","游学免费读","买三送二","2折秒杀"},AB632),{"创始会员","国际领袖课程","国内领袖课程","1期秒杀","游学免费读","买三送二","2折秒杀"}),"")</f>
        <v/>
      </c>
      <c r="BH632" s="27">
        <v>42552</v>
      </c>
    </row>
    <row r="633" spans="1:60" ht="15" customHeight="1">
      <c r="A633" s="31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08"/>
      <c r="M633" s="208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35" t="str">
        <f t="shared" si="218"/>
        <v/>
      </c>
      <c r="AD633" s="36">
        <f t="shared" si="219"/>
        <v>0</v>
      </c>
      <c r="AE633" s="35" t="str">
        <f t="shared" si="220"/>
        <v/>
      </c>
      <c r="AF633" s="24"/>
      <c r="AG633" s="40">
        <f t="shared" si="221"/>
        <v>0</v>
      </c>
      <c r="AH633" s="36">
        <f t="shared" si="222"/>
        <v>0</v>
      </c>
      <c r="AI633" s="36">
        <f t="shared" si="223"/>
        <v>0</v>
      </c>
      <c r="AJ633" s="35" t="str">
        <f t="shared" si="224"/>
        <v/>
      </c>
      <c r="AK633" s="35" t="str">
        <f t="shared" si="225"/>
        <v/>
      </c>
      <c r="AL633" s="35" t="str">
        <f t="shared" si="226"/>
        <v/>
      </c>
      <c r="AM633" s="35" t="str">
        <f t="shared" si="227"/>
        <v/>
      </c>
      <c r="AN633" s="35" t="str">
        <f t="shared" si="228"/>
        <v/>
      </c>
      <c r="AO633" s="35" t="str">
        <f t="shared" si="229"/>
        <v/>
      </c>
      <c r="AP633" s="35" t="str">
        <f>IF(AJ633="","",VLOOKUP(AN633,[1]Sheet11!E:F,2,0))</f>
        <v/>
      </c>
      <c r="AQ633" s="35" t="str">
        <f>IF(AO633="拼单会员","5年",IF(AJ633="","",VLOOKUP(AM633&amp;AP633,[1]Sheet11!$J$3:$K$17,2)))</f>
        <v/>
      </c>
      <c r="AR633" s="35" t="str">
        <f t="shared" si="230"/>
        <v/>
      </c>
      <c r="AS633" s="35" t="str">
        <f t="shared" si="231"/>
        <v/>
      </c>
      <c r="AT633" s="35" t="str">
        <f t="shared" si="232"/>
        <v/>
      </c>
      <c r="AU633" s="35" t="str">
        <f t="shared" si="233"/>
        <v/>
      </c>
      <c r="AV633" s="35" t="str">
        <f t="shared" si="234"/>
        <v/>
      </c>
      <c r="AW633" s="35" t="str">
        <f t="shared" si="235"/>
        <v/>
      </c>
      <c r="AX633" s="35" t="str">
        <f t="shared" si="236"/>
        <v/>
      </c>
      <c r="AY633" s="35" t="str">
        <f>IF(SUMIF('7-市场业绩'!F:F,AC633,'7-市场业绩'!I:I)&gt;0,"学习卡","老结算")</f>
        <v>老结算</v>
      </c>
      <c r="AZ633" s="35" t="str">
        <f t="shared" si="237"/>
        <v/>
      </c>
      <c r="BA633" s="35" t="str">
        <f t="shared" si="238"/>
        <v>无</v>
      </c>
      <c r="BB633" s="35" t="str">
        <f t="shared" si="239"/>
        <v/>
      </c>
      <c r="BC633" s="35" t="str">
        <f t="shared" si="240"/>
        <v/>
      </c>
      <c r="BD633" s="35" t="str">
        <f t="shared" si="241"/>
        <v>无</v>
      </c>
      <c r="BE633" s="35" t="str">
        <f>IFERROR(LOOKUP(1,-FIND({"创始会员","国际领袖课程","国内领袖课程","1期秒杀","游学免费读","买三送二","2折秒杀"},AB633),{"创始会员","国际领袖课程","国内领袖课程","1期秒杀","游学免费读","买三送二","2折秒杀"}),"")</f>
        <v/>
      </c>
      <c r="BH633" s="27">
        <v>42552</v>
      </c>
    </row>
    <row r="634" spans="1:60" ht="15" customHeight="1">
      <c r="A634" s="31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08"/>
      <c r="M634" s="208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35" t="str">
        <f t="shared" si="218"/>
        <v/>
      </c>
      <c r="AD634" s="36">
        <f t="shared" si="219"/>
        <v>0</v>
      </c>
      <c r="AE634" s="35" t="str">
        <f t="shared" si="220"/>
        <v/>
      </c>
      <c r="AF634" s="24"/>
      <c r="AG634" s="40">
        <f t="shared" si="221"/>
        <v>0</v>
      </c>
      <c r="AH634" s="36">
        <f t="shared" si="222"/>
        <v>0</v>
      </c>
      <c r="AI634" s="36">
        <f t="shared" si="223"/>
        <v>0</v>
      </c>
      <c r="AJ634" s="35" t="str">
        <f t="shared" si="224"/>
        <v/>
      </c>
      <c r="AK634" s="35" t="str">
        <f t="shared" si="225"/>
        <v/>
      </c>
      <c r="AL634" s="35" t="str">
        <f t="shared" si="226"/>
        <v/>
      </c>
      <c r="AM634" s="35" t="str">
        <f t="shared" si="227"/>
        <v/>
      </c>
      <c r="AN634" s="35" t="str">
        <f t="shared" si="228"/>
        <v/>
      </c>
      <c r="AO634" s="35" t="str">
        <f t="shared" si="229"/>
        <v/>
      </c>
      <c r="AP634" s="35" t="str">
        <f>IF(AJ634="","",VLOOKUP(AN634,[1]Sheet11!E:F,2,0))</f>
        <v/>
      </c>
      <c r="AQ634" s="35" t="str">
        <f>IF(AO634="拼单会员","5年",IF(AJ634="","",VLOOKUP(AM634&amp;AP634,[1]Sheet11!$J$3:$K$17,2)))</f>
        <v/>
      </c>
      <c r="AR634" s="35" t="str">
        <f t="shared" si="230"/>
        <v/>
      </c>
      <c r="AS634" s="35" t="str">
        <f t="shared" si="231"/>
        <v/>
      </c>
      <c r="AT634" s="35" t="str">
        <f t="shared" si="232"/>
        <v/>
      </c>
      <c r="AU634" s="35" t="str">
        <f t="shared" si="233"/>
        <v/>
      </c>
      <c r="AV634" s="35" t="str">
        <f t="shared" si="234"/>
        <v/>
      </c>
      <c r="AW634" s="35" t="str">
        <f t="shared" si="235"/>
        <v/>
      </c>
      <c r="AX634" s="35" t="str">
        <f t="shared" si="236"/>
        <v/>
      </c>
      <c r="AY634" s="35" t="str">
        <f>IF(SUMIF('7-市场业绩'!F:F,AC634,'7-市场业绩'!I:I)&gt;0,"学习卡","老结算")</f>
        <v>老结算</v>
      </c>
      <c r="AZ634" s="35" t="str">
        <f t="shared" si="237"/>
        <v/>
      </c>
      <c r="BA634" s="35" t="str">
        <f t="shared" si="238"/>
        <v>无</v>
      </c>
      <c r="BB634" s="35" t="str">
        <f t="shared" si="239"/>
        <v/>
      </c>
      <c r="BC634" s="35" t="str">
        <f t="shared" si="240"/>
        <v/>
      </c>
      <c r="BD634" s="35" t="str">
        <f t="shared" si="241"/>
        <v>无</v>
      </c>
      <c r="BE634" s="35" t="str">
        <f>IFERROR(LOOKUP(1,-FIND({"创始会员","国际领袖课程","国内领袖课程","1期秒杀","游学免费读","买三送二","2折秒杀"},AB634),{"创始会员","国际领袖课程","国内领袖课程","1期秒杀","游学免费读","买三送二","2折秒杀"}),"")</f>
        <v/>
      </c>
      <c r="BH634" s="27">
        <v>42552</v>
      </c>
    </row>
    <row r="635" spans="1:60" ht="15" customHeight="1">
      <c r="A635" s="31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08"/>
      <c r="M635" s="208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35" t="str">
        <f t="shared" si="218"/>
        <v/>
      </c>
      <c r="AD635" s="36">
        <f t="shared" si="219"/>
        <v>0</v>
      </c>
      <c r="AE635" s="35" t="str">
        <f t="shared" si="220"/>
        <v/>
      </c>
      <c r="AF635" s="24"/>
      <c r="AG635" s="40">
        <f t="shared" si="221"/>
        <v>0</v>
      </c>
      <c r="AH635" s="36">
        <f t="shared" si="222"/>
        <v>0</v>
      </c>
      <c r="AI635" s="36">
        <f t="shared" si="223"/>
        <v>0</v>
      </c>
      <c r="AJ635" s="35" t="str">
        <f t="shared" si="224"/>
        <v/>
      </c>
      <c r="AK635" s="35" t="str">
        <f t="shared" si="225"/>
        <v/>
      </c>
      <c r="AL635" s="35" t="str">
        <f t="shared" si="226"/>
        <v/>
      </c>
      <c r="AM635" s="35" t="str">
        <f t="shared" si="227"/>
        <v/>
      </c>
      <c r="AN635" s="35" t="str">
        <f t="shared" si="228"/>
        <v/>
      </c>
      <c r="AO635" s="35" t="str">
        <f t="shared" si="229"/>
        <v/>
      </c>
      <c r="AP635" s="35" t="str">
        <f>IF(AJ635="","",VLOOKUP(AN635,[1]Sheet11!E:F,2,0))</f>
        <v/>
      </c>
      <c r="AQ635" s="35" t="str">
        <f>IF(AO635="拼单会员","5年",IF(AJ635="","",VLOOKUP(AM635&amp;AP635,[1]Sheet11!$J$3:$K$17,2)))</f>
        <v/>
      </c>
      <c r="AR635" s="35" t="str">
        <f t="shared" si="230"/>
        <v/>
      </c>
      <c r="AS635" s="35" t="str">
        <f t="shared" si="231"/>
        <v/>
      </c>
      <c r="AT635" s="35" t="str">
        <f t="shared" si="232"/>
        <v/>
      </c>
      <c r="AU635" s="35" t="str">
        <f t="shared" si="233"/>
        <v/>
      </c>
      <c r="AV635" s="35" t="str">
        <f t="shared" si="234"/>
        <v/>
      </c>
      <c r="AW635" s="35" t="str">
        <f t="shared" si="235"/>
        <v/>
      </c>
      <c r="AX635" s="35" t="str">
        <f t="shared" si="236"/>
        <v/>
      </c>
      <c r="AY635" s="35" t="str">
        <f>IF(SUMIF('7-市场业绩'!F:F,AC635,'7-市场业绩'!I:I)&gt;0,"学习卡","老结算")</f>
        <v>老结算</v>
      </c>
      <c r="AZ635" s="35" t="str">
        <f t="shared" si="237"/>
        <v/>
      </c>
      <c r="BA635" s="35" t="str">
        <f t="shared" si="238"/>
        <v>无</v>
      </c>
      <c r="BB635" s="35" t="str">
        <f t="shared" si="239"/>
        <v/>
      </c>
      <c r="BC635" s="35" t="str">
        <f t="shared" si="240"/>
        <v/>
      </c>
      <c r="BD635" s="35" t="str">
        <f t="shared" si="241"/>
        <v>无</v>
      </c>
      <c r="BE635" s="35" t="str">
        <f>IFERROR(LOOKUP(1,-FIND({"创始会员","国际领袖课程","国内领袖课程","1期秒杀","游学免费读","买三送二","2折秒杀"},AB635),{"创始会员","国际领袖课程","国内领袖课程","1期秒杀","游学免费读","买三送二","2折秒杀"}),"")</f>
        <v/>
      </c>
      <c r="BH635" s="27">
        <v>42552</v>
      </c>
    </row>
    <row r="636" spans="1:60" ht="15" customHeight="1">
      <c r="A636" s="31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08"/>
      <c r="M636" s="208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35" t="str">
        <f t="shared" si="218"/>
        <v/>
      </c>
      <c r="AD636" s="36">
        <f t="shared" si="219"/>
        <v>0</v>
      </c>
      <c r="AE636" s="35" t="str">
        <f t="shared" si="220"/>
        <v/>
      </c>
      <c r="AF636" s="24"/>
      <c r="AG636" s="40">
        <f t="shared" si="221"/>
        <v>0</v>
      </c>
      <c r="AH636" s="36">
        <f t="shared" si="222"/>
        <v>0</v>
      </c>
      <c r="AI636" s="36">
        <f t="shared" si="223"/>
        <v>0</v>
      </c>
      <c r="AJ636" s="35" t="str">
        <f t="shared" si="224"/>
        <v/>
      </c>
      <c r="AK636" s="35" t="str">
        <f t="shared" si="225"/>
        <v/>
      </c>
      <c r="AL636" s="35" t="str">
        <f t="shared" si="226"/>
        <v/>
      </c>
      <c r="AM636" s="35" t="str">
        <f t="shared" si="227"/>
        <v/>
      </c>
      <c r="AN636" s="35" t="str">
        <f t="shared" si="228"/>
        <v/>
      </c>
      <c r="AO636" s="35" t="str">
        <f t="shared" si="229"/>
        <v/>
      </c>
      <c r="AP636" s="35" t="str">
        <f>IF(AJ636="","",VLOOKUP(AN636,[1]Sheet11!E:F,2,0))</f>
        <v/>
      </c>
      <c r="AQ636" s="35" t="str">
        <f>IF(AO636="拼单会员","5年",IF(AJ636="","",VLOOKUP(AM636&amp;AP636,[1]Sheet11!$J$3:$K$17,2)))</f>
        <v/>
      </c>
      <c r="AR636" s="35" t="str">
        <f t="shared" si="230"/>
        <v/>
      </c>
      <c r="AS636" s="35" t="str">
        <f t="shared" si="231"/>
        <v/>
      </c>
      <c r="AT636" s="35" t="str">
        <f t="shared" si="232"/>
        <v/>
      </c>
      <c r="AU636" s="35" t="str">
        <f t="shared" si="233"/>
        <v/>
      </c>
      <c r="AV636" s="35" t="str">
        <f t="shared" si="234"/>
        <v/>
      </c>
      <c r="AW636" s="35" t="str">
        <f t="shared" si="235"/>
        <v/>
      </c>
      <c r="AX636" s="35" t="str">
        <f t="shared" si="236"/>
        <v/>
      </c>
      <c r="AY636" s="35" t="str">
        <f>IF(SUMIF('7-市场业绩'!F:F,AC636,'7-市场业绩'!I:I)&gt;0,"学习卡","老结算")</f>
        <v>老结算</v>
      </c>
      <c r="AZ636" s="35" t="str">
        <f t="shared" si="237"/>
        <v/>
      </c>
      <c r="BA636" s="35" t="str">
        <f t="shared" si="238"/>
        <v>无</v>
      </c>
      <c r="BB636" s="35" t="str">
        <f t="shared" si="239"/>
        <v/>
      </c>
      <c r="BC636" s="35" t="str">
        <f t="shared" si="240"/>
        <v/>
      </c>
      <c r="BD636" s="35" t="str">
        <f t="shared" si="241"/>
        <v>无</v>
      </c>
      <c r="BE636" s="35" t="str">
        <f>IFERROR(LOOKUP(1,-FIND({"创始会员","国际领袖课程","国内领袖课程","1期秒杀","游学免费读","买三送二","2折秒杀"},AB636),{"创始会员","国际领袖课程","国内领袖课程","1期秒杀","游学免费读","买三送二","2折秒杀"}),"")</f>
        <v/>
      </c>
      <c r="BH636" s="27">
        <v>42552</v>
      </c>
    </row>
    <row r="637" spans="1:60" ht="15" customHeight="1">
      <c r="A637" s="31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08"/>
      <c r="M637" s="208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35" t="str">
        <f t="shared" si="218"/>
        <v/>
      </c>
      <c r="AD637" s="36">
        <f t="shared" si="219"/>
        <v>0</v>
      </c>
      <c r="AE637" s="35" t="str">
        <f t="shared" si="220"/>
        <v/>
      </c>
      <c r="AF637" s="24"/>
      <c r="AG637" s="40">
        <f t="shared" si="221"/>
        <v>0</v>
      </c>
      <c r="AH637" s="36">
        <f t="shared" si="222"/>
        <v>0</v>
      </c>
      <c r="AI637" s="36">
        <f t="shared" si="223"/>
        <v>0</v>
      </c>
      <c r="AJ637" s="35" t="str">
        <f t="shared" si="224"/>
        <v/>
      </c>
      <c r="AK637" s="35" t="str">
        <f t="shared" si="225"/>
        <v/>
      </c>
      <c r="AL637" s="35" t="str">
        <f t="shared" si="226"/>
        <v/>
      </c>
      <c r="AM637" s="35" t="str">
        <f t="shared" si="227"/>
        <v/>
      </c>
      <c r="AN637" s="35" t="str">
        <f t="shared" si="228"/>
        <v/>
      </c>
      <c r="AO637" s="35" t="str">
        <f t="shared" si="229"/>
        <v/>
      </c>
      <c r="AP637" s="35" t="str">
        <f>IF(AJ637="","",VLOOKUP(AN637,[1]Sheet11!E:F,2,0))</f>
        <v/>
      </c>
      <c r="AQ637" s="35" t="str">
        <f>IF(AO637="拼单会员","5年",IF(AJ637="","",VLOOKUP(AM637&amp;AP637,[1]Sheet11!$J$3:$K$17,2)))</f>
        <v/>
      </c>
      <c r="AR637" s="35" t="str">
        <f t="shared" si="230"/>
        <v/>
      </c>
      <c r="AS637" s="35" t="str">
        <f t="shared" si="231"/>
        <v/>
      </c>
      <c r="AT637" s="35" t="str">
        <f t="shared" si="232"/>
        <v/>
      </c>
      <c r="AU637" s="35" t="str">
        <f t="shared" si="233"/>
        <v/>
      </c>
      <c r="AV637" s="35" t="str">
        <f t="shared" si="234"/>
        <v/>
      </c>
      <c r="AW637" s="35" t="str">
        <f t="shared" si="235"/>
        <v/>
      </c>
      <c r="AX637" s="35" t="str">
        <f t="shared" si="236"/>
        <v/>
      </c>
      <c r="AY637" s="35" t="str">
        <f>IF(SUMIF('7-市场业绩'!F:F,AC637,'7-市场业绩'!I:I)&gt;0,"学习卡","老结算")</f>
        <v>老结算</v>
      </c>
      <c r="AZ637" s="35" t="str">
        <f t="shared" si="237"/>
        <v/>
      </c>
      <c r="BA637" s="35" t="str">
        <f t="shared" si="238"/>
        <v>无</v>
      </c>
      <c r="BB637" s="35" t="str">
        <f t="shared" si="239"/>
        <v/>
      </c>
      <c r="BC637" s="35" t="str">
        <f t="shared" si="240"/>
        <v/>
      </c>
      <c r="BD637" s="35" t="str">
        <f t="shared" si="241"/>
        <v>无</v>
      </c>
      <c r="BE637" s="35" t="str">
        <f>IFERROR(LOOKUP(1,-FIND({"创始会员","国际领袖课程","国内领袖课程","1期秒杀","游学免费读","买三送二","2折秒杀"},AB637),{"创始会员","国际领袖课程","国内领袖课程","1期秒杀","游学免费读","买三送二","2折秒杀"}),"")</f>
        <v/>
      </c>
      <c r="BH637" s="27">
        <v>42552</v>
      </c>
    </row>
    <row r="638" spans="1:60" ht="15" customHeight="1">
      <c r="A638" s="31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08"/>
      <c r="M638" s="208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35" t="str">
        <f t="shared" si="218"/>
        <v/>
      </c>
      <c r="AD638" s="36">
        <f t="shared" si="219"/>
        <v>0</v>
      </c>
      <c r="AE638" s="35" t="str">
        <f t="shared" si="220"/>
        <v/>
      </c>
      <c r="AF638" s="24"/>
      <c r="AG638" s="40">
        <f t="shared" si="221"/>
        <v>0</v>
      </c>
      <c r="AH638" s="36">
        <f t="shared" si="222"/>
        <v>0</v>
      </c>
      <c r="AI638" s="36">
        <f t="shared" si="223"/>
        <v>0</v>
      </c>
      <c r="AJ638" s="35" t="str">
        <f t="shared" si="224"/>
        <v/>
      </c>
      <c r="AK638" s="35" t="str">
        <f t="shared" si="225"/>
        <v/>
      </c>
      <c r="AL638" s="35" t="str">
        <f t="shared" si="226"/>
        <v/>
      </c>
      <c r="AM638" s="35" t="str">
        <f t="shared" si="227"/>
        <v/>
      </c>
      <c r="AN638" s="35" t="str">
        <f t="shared" si="228"/>
        <v/>
      </c>
      <c r="AO638" s="35" t="str">
        <f t="shared" si="229"/>
        <v/>
      </c>
      <c r="AP638" s="35" t="str">
        <f>IF(AJ638="","",VLOOKUP(AN638,[1]Sheet11!E:F,2,0))</f>
        <v/>
      </c>
      <c r="AQ638" s="35" t="str">
        <f>IF(AO638="拼单会员","5年",IF(AJ638="","",VLOOKUP(AM638&amp;AP638,[1]Sheet11!$J$3:$K$17,2)))</f>
        <v/>
      </c>
      <c r="AR638" s="35" t="str">
        <f t="shared" si="230"/>
        <v/>
      </c>
      <c r="AS638" s="35" t="str">
        <f t="shared" si="231"/>
        <v/>
      </c>
      <c r="AT638" s="35" t="str">
        <f t="shared" si="232"/>
        <v/>
      </c>
      <c r="AU638" s="35" t="str">
        <f t="shared" si="233"/>
        <v/>
      </c>
      <c r="AV638" s="35" t="str">
        <f t="shared" si="234"/>
        <v/>
      </c>
      <c r="AW638" s="35" t="str">
        <f t="shared" si="235"/>
        <v/>
      </c>
      <c r="AX638" s="35" t="str">
        <f t="shared" si="236"/>
        <v/>
      </c>
      <c r="AY638" s="35" t="str">
        <f>IF(SUMIF('7-市场业绩'!F:F,AC638,'7-市场业绩'!I:I)&gt;0,"学习卡","老结算")</f>
        <v>老结算</v>
      </c>
      <c r="AZ638" s="35" t="str">
        <f t="shared" si="237"/>
        <v/>
      </c>
      <c r="BA638" s="35" t="str">
        <f t="shared" si="238"/>
        <v>无</v>
      </c>
      <c r="BB638" s="35" t="str">
        <f t="shared" si="239"/>
        <v/>
      </c>
      <c r="BC638" s="35" t="str">
        <f t="shared" si="240"/>
        <v/>
      </c>
      <c r="BD638" s="35" t="str">
        <f t="shared" si="241"/>
        <v>无</v>
      </c>
      <c r="BE638" s="35" t="str">
        <f>IFERROR(LOOKUP(1,-FIND({"创始会员","国际领袖课程","国内领袖课程","1期秒杀","游学免费读","买三送二","2折秒杀"},AB638),{"创始会员","国际领袖课程","国内领袖课程","1期秒杀","游学免费读","买三送二","2折秒杀"}),"")</f>
        <v/>
      </c>
      <c r="BH638" s="27">
        <v>42552</v>
      </c>
    </row>
    <row r="639" spans="1:60" ht="15" customHeight="1">
      <c r="A639" s="31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08"/>
      <c r="M639" s="208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35" t="str">
        <f t="shared" si="218"/>
        <v/>
      </c>
      <c r="AD639" s="36">
        <f t="shared" si="219"/>
        <v>0</v>
      </c>
      <c r="AE639" s="35" t="str">
        <f t="shared" si="220"/>
        <v/>
      </c>
      <c r="AF639" s="24"/>
      <c r="AG639" s="40">
        <f t="shared" si="221"/>
        <v>0</v>
      </c>
      <c r="AH639" s="36">
        <f t="shared" si="222"/>
        <v>0</v>
      </c>
      <c r="AI639" s="36">
        <f t="shared" si="223"/>
        <v>0</v>
      </c>
      <c r="AJ639" s="35" t="str">
        <f t="shared" si="224"/>
        <v/>
      </c>
      <c r="AK639" s="35" t="str">
        <f t="shared" si="225"/>
        <v/>
      </c>
      <c r="AL639" s="35" t="str">
        <f t="shared" si="226"/>
        <v/>
      </c>
      <c r="AM639" s="35" t="str">
        <f t="shared" si="227"/>
        <v/>
      </c>
      <c r="AN639" s="35" t="str">
        <f t="shared" si="228"/>
        <v/>
      </c>
      <c r="AO639" s="35" t="str">
        <f t="shared" si="229"/>
        <v/>
      </c>
      <c r="AP639" s="35" t="str">
        <f>IF(AJ639="","",VLOOKUP(AN639,[1]Sheet11!E:F,2,0))</f>
        <v/>
      </c>
      <c r="AQ639" s="35" t="str">
        <f>IF(AO639="拼单会员","5年",IF(AJ639="","",VLOOKUP(AM639&amp;AP639,[1]Sheet11!$J$3:$K$17,2)))</f>
        <v/>
      </c>
      <c r="AR639" s="35" t="str">
        <f t="shared" si="230"/>
        <v/>
      </c>
      <c r="AS639" s="35" t="str">
        <f t="shared" si="231"/>
        <v/>
      </c>
      <c r="AT639" s="35" t="str">
        <f t="shared" si="232"/>
        <v/>
      </c>
      <c r="AU639" s="35" t="str">
        <f t="shared" si="233"/>
        <v/>
      </c>
      <c r="AV639" s="35" t="str">
        <f t="shared" si="234"/>
        <v/>
      </c>
      <c r="AW639" s="35" t="str">
        <f t="shared" si="235"/>
        <v/>
      </c>
      <c r="AX639" s="35" t="str">
        <f t="shared" si="236"/>
        <v/>
      </c>
      <c r="AY639" s="35" t="str">
        <f>IF(SUMIF('7-市场业绩'!F:F,AC639,'7-市场业绩'!I:I)&gt;0,"学习卡","老结算")</f>
        <v>老结算</v>
      </c>
      <c r="AZ639" s="35" t="str">
        <f t="shared" si="237"/>
        <v/>
      </c>
      <c r="BA639" s="35" t="str">
        <f t="shared" si="238"/>
        <v>无</v>
      </c>
      <c r="BB639" s="35" t="str">
        <f t="shared" si="239"/>
        <v/>
      </c>
      <c r="BC639" s="35" t="str">
        <f t="shared" si="240"/>
        <v/>
      </c>
      <c r="BD639" s="35" t="str">
        <f t="shared" si="241"/>
        <v>无</v>
      </c>
      <c r="BE639" s="35" t="str">
        <f>IFERROR(LOOKUP(1,-FIND({"创始会员","国际领袖课程","国内领袖课程","1期秒杀","游学免费读","买三送二","2折秒杀"},AB639),{"创始会员","国际领袖课程","国内领袖课程","1期秒杀","游学免费读","买三送二","2折秒杀"}),"")</f>
        <v/>
      </c>
      <c r="BH639" s="27">
        <v>42552</v>
      </c>
    </row>
    <row r="640" spans="1:60" ht="15" customHeight="1">
      <c r="A640" s="31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08"/>
      <c r="M640" s="208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35" t="str">
        <f t="shared" si="218"/>
        <v/>
      </c>
      <c r="AD640" s="36">
        <f t="shared" si="219"/>
        <v>0</v>
      </c>
      <c r="AE640" s="35" t="str">
        <f t="shared" si="220"/>
        <v/>
      </c>
      <c r="AF640" s="24"/>
      <c r="AG640" s="40">
        <f t="shared" si="221"/>
        <v>0</v>
      </c>
      <c r="AH640" s="36">
        <f t="shared" si="222"/>
        <v>0</v>
      </c>
      <c r="AI640" s="36">
        <f t="shared" si="223"/>
        <v>0</v>
      </c>
      <c r="AJ640" s="35" t="str">
        <f t="shared" si="224"/>
        <v/>
      </c>
      <c r="AK640" s="35" t="str">
        <f t="shared" si="225"/>
        <v/>
      </c>
      <c r="AL640" s="35" t="str">
        <f t="shared" si="226"/>
        <v/>
      </c>
      <c r="AM640" s="35" t="str">
        <f t="shared" si="227"/>
        <v/>
      </c>
      <c r="AN640" s="35" t="str">
        <f t="shared" si="228"/>
        <v/>
      </c>
      <c r="AO640" s="35" t="str">
        <f t="shared" si="229"/>
        <v/>
      </c>
      <c r="AP640" s="35" t="str">
        <f>IF(AJ640="","",VLOOKUP(AN640,[1]Sheet11!E:F,2,0))</f>
        <v/>
      </c>
      <c r="AQ640" s="35" t="str">
        <f>IF(AO640="拼单会员","5年",IF(AJ640="","",VLOOKUP(AM640&amp;AP640,[1]Sheet11!$J$3:$K$17,2)))</f>
        <v/>
      </c>
      <c r="AR640" s="35" t="str">
        <f t="shared" si="230"/>
        <v/>
      </c>
      <c r="AS640" s="35" t="str">
        <f t="shared" si="231"/>
        <v/>
      </c>
      <c r="AT640" s="35" t="str">
        <f t="shared" si="232"/>
        <v/>
      </c>
      <c r="AU640" s="35" t="str">
        <f t="shared" si="233"/>
        <v/>
      </c>
      <c r="AV640" s="35" t="str">
        <f t="shared" si="234"/>
        <v/>
      </c>
      <c r="AW640" s="35" t="str">
        <f t="shared" si="235"/>
        <v/>
      </c>
      <c r="AX640" s="35" t="str">
        <f t="shared" si="236"/>
        <v/>
      </c>
      <c r="AY640" s="35" t="str">
        <f>IF(SUMIF('7-市场业绩'!F:F,AC640,'7-市场业绩'!I:I)&gt;0,"学习卡","老结算")</f>
        <v>老结算</v>
      </c>
      <c r="AZ640" s="35" t="str">
        <f t="shared" si="237"/>
        <v/>
      </c>
      <c r="BA640" s="35" t="str">
        <f t="shared" si="238"/>
        <v>无</v>
      </c>
      <c r="BB640" s="35" t="str">
        <f t="shared" si="239"/>
        <v/>
      </c>
      <c r="BC640" s="35" t="str">
        <f t="shared" si="240"/>
        <v/>
      </c>
      <c r="BD640" s="35" t="str">
        <f t="shared" si="241"/>
        <v>无</v>
      </c>
      <c r="BE640" s="35" t="str">
        <f>IFERROR(LOOKUP(1,-FIND({"创始会员","国际领袖课程","国内领袖课程","1期秒杀","游学免费读","买三送二","2折秒杀"},AB640),{"创始会员","国际领袖课程","国内领袖课程","1期秒杀","游学免费读","买三送二","2折秒杀"}),"")</f>
        <v/>
      </c>
      <c r="BH640" s="27">
        <v>42552</v>
      </c>
    </row>
    <row r="641" spans="1:60" ht="15" customHeight="1">
      <c r="A641" s="31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08"/>
      <c r="M641" s="208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35" t="str">
        <f t="shared" si="218"/>
        <v/>
      </c>
      <c r="AD641" s="36">
        <f t="shared" si="219"/>
        <v>0</v>
      </c>
      <c r="AE641" s="35" t="str">
        <f t="shared" si="220"/>
        <v/>
      </c>
      <c r="AF641" s="24"/>
      <c r="AG641" s="40">
        <f t="shared" si="221"/>
        <v>0</v>
      </c>
      <c r="AH641" s="36">
        <f t="shared" si="222"/>
        <v>0</v>
      </c>
      <c r="AI641" s="36">
        <f t="shared" si="223"/>
        <v>0</v>
      </c>
      <c r="AJ641" s="35" t="str">
        <f t="shared" si="224"/>
        <v/>
      </c>
      <c r="AK641" s="35" t="str">
        <f t="shared" si="225"/>
        <v/>
      </c>
      <c r="AL641" s="35" t="str">
        <f t="shared" si="226"/>
        <v/>
      </c>
      <c r="AM641" s="35" t="str">
        <f t="shared" si="227"/>
        <v/>
      </c>
      <c r="AN641" s="35" t="str">
        <f t="shared" si="228"/>
        <v/>
      </c>
      <c r="AO641" s="35" t="str">
        <f t="shared" si="229"/>
        <v/>
      </c>
      <c r="AP641" s="35" t="str">
        <f>IF(AJ641="","",VLOOKUP(AN641,[1]Sheet11!E:F,2,0))</f>
        <v/>
      </c>
      <c r="AQ641" s="35" t="str">
        <f>IF(AO641="拼单会员","5年",IF(AJ641="","",VLOOKUP(AM641&amp;AP641,[1]Sheet11!$J$3:$K$17,2)))</f>
        <v/>
      </c>
      <c r="AR641" s="35" t="str">
        <f t="shared" si="230"/>
        <v/>
      </c>
      <c r="AS641" s="35" t="str">
        <f t="shared" si="231"/>
        <v/>
      </c>
      <c r="AT641" s="35" t="str">
        <f t="shared" si="232"/>
        <v/>
      </c>
      <c r="AU641" s="35" t="str">
        <f t="shared" si="233"/>
        <v/>
      </c>
      <c r="AV641" s="35" t="str">
        <f t="shared" si="234"/>
        <v/>
      </c>
      <c r="AW641" s="35" t="str">
        <f t="shared" si="235"/>
        <v/>
      </c>
      <c r="AX641" s="35" t="str">
        <f t="shared" si="236"/>
        <v/>
      </c>
      <c r="AY641" s="35" t="str">
        <f>IF(SUMIF('7-市场业绩'!F:F,AC641,'7-市场业绩'!I:I)&gt;0,"学习卡","老结算")</f>
        <v>老结算</v>
      </c>
      <c r="AZ641" s="35" t="str">
        <f t="shared" si="237"/>
        <v/>
      </c>
      <c r="BA641" s="35" t="str">
        <f t="shared" si="238"/>
        <v>无</v>
      </c>
      <c r="BB641" s="35" t="str">
        <f t="shared" si="239"/>
        <v/>
      </c>
      <c r="BC641" s="35" t="str">
        <f t="shared" si="240"/>
        <v/>
      </c>
      <c r="BD641" s="35" t="str">
        <f t="shared" si="241"/>
        <v>无</v>
      </c>
      <c r="BE641" s="35" t="str">
        <f>IFERROR(LOOKUP(1,-FIND({"创始会员","国际领袖课程","国内领袖课程","1期秒杀","游学免费读","买三送二","2折秒杀"},AB641),{"创始会员","国际领袖课程","国内领袖课程","1期秒杀","游学免费读","买三送二","2折秒杀"}),"")</f>
        <v/>
      </c>
      <c r="BH641" s="27">
        <v>42552</v>
      </c>
    </row>
    <row r="642" spans="1:60" ht="15" customHeight="1">
      <c r="A642" s="31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08"/>
      <c r="M642" s="208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35" t="str">
        <f t="shared" si="218"/>
        <v/>
      </c>
      <c r="AD642" s="36">
        <f t="shared" si="219"/>
        <v>0</v>
      </c>
      <c r="AE642" s="35" t="str">
        <f t="shared" si="220"/>
        <v/>
      </c>
      <c r="AF642" s="24"/>
      <c r="AG642" s="40">
        <f t="shared" si="221"/>
        <v>0</v>
      </c>
      <c r="AH642" s="36">
        <f t="shared" si="222"/>
        <v>0</v>
      </c>
      <c r="AI642" s="36">
        <f t="shared" si="223"/>
        <v>0</v>
      </c>
      <c r="AJ642" s="35" t="str">
        <f t="shared" si="224"/>
        <v/>
      </c>
      <c r="AK642" s="35" t="str">
        <f t="shared" si="225"/>
        <v/>
      </c>
      <c r="AL642" s="35" t="str">
        <f t="shared" si="226"/>
        <v/>
      </c>
      <c r="AM642" s="35" t="str">
        <f t="shared" si="227"/>
        <v/>
      </c>
      <c r="AN642" s="35" t="str">
        <f t="shared" si="228"/>
        <v/>
      </c>
      <c r="AO642" s="35" t="str">
        <f t="shared" si="229"/>
        <v/>
      </c>
      <c r="AP642" s="35" t="str">
        <f>IF(AJ642="","",VLOOKUP(AN642,[1]Sheet11!E:F,2,0))</f>
        <v/>
      </c>
      <c r="AQ642" s="35" t="str">
        <f>IF(AO642="拼单会员","5年",IF(AJ642="","",VLOOKUP(AM642&amp;AP642,[1]Sheet11!$J$3:$K$17,2)))</f>
        <v/>
      </c>
      <c r="AR642" s="35" t="str">
        <f t="shared" si="230"/>
        <v/>
      </c>
      <c r="AS642" s="35" t="str">
        <f t="shared" si="231"/>
        <v/>
      </c>
      <c r="AT642" s="35" t="str">
        <f t="shared" si="232"/>
        <v/>
      </c>
      <c r="AU642" s="35" t="str">
        <f t="shared" si="233"/>
        <v/>
      </c>
      <c r="AV642" s="35" t="str">
        <f t="shared" si="234"/>
        <v/>
      </c>
      <c r="AW642" s="35" t="str">
        <f t="shared" si="235"/>
        <v/>
      </c>
      <c r="AX642" s="35" t="str">
        <f t="shared" si="236"/>
        <v/>
      </c>
      <c r="AY642" s="35" t="str">
        <f>IF(SUMIF('7-市场业绩'!F:F,AC642,'7-市场业绩'!I:I)&gt;0,"学习卡","老结算")</f>
        <v>老结算</v>
      </c>
      <c r="AZ642" s="35" t="str">
        <f t="shared" si="237"/>
        <v/>
      </c>
      <c r="BA642" s="35" t="str">
        <f t="shared" si="238"/>
        <v>无</v>
      </c>
      <c r="BB642" s="35" t="str">
        <f t="shared" si="239"/>
        <v/>
      </c>
      <c r="BC642" s="35" t="str">
        <f t="shared" si="240"/>
        <v/>
      </c>
      <c r="BD642" s="35" t="str">
        <f t="shared" si="241"/>
        <v>无</v>
      </c>
      <c r="BE642" s="35" t="str">
        <f>IFERROR(LOOKUP(1,-FIND({"创始会员","国际领袖课程","国内领袖课程","1期秒杀","游学免费读","买三送二","2折秒杀"},AB642),{"创始会员","国际领袖课程","国内领袖课程","1期秒杀","游学免费读","买三送二","2折秒杀"}),"")</f>
        <v/>
      </c>
      <c r="BH642" s="27">
        <v>42552</v>
      </c>
    </row>
    <row r="643" spans="1:60" ht="15" customHeight="1">
      <c r="A643" s="31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08"/>
      <c r="M643" s="208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35" t="str">
        <f t="shared" ref="AC643:AC706" si="242">SUBSTITUTE(SUBSTITUTE(SUBSTITUTE(SUBSTITUTE(SUBSTITUTE(SUBSTITUTE(AA643,"(主签单人)",""),"(03-客户接待员)",""),"（金牌）",""),"（会员学员）",""),"金牌",""),"金牌学员","")</f>
        <v/>
      </c>
      <c r="AD643" s="36">
        <f t="shared" ref="AD643:AD706" si="243">IFERROR(VALUE(MID(H643,FIND("(",H643)+1,FIND(")",H643)-FIND("(",H643)-2)),0)</f>
        <v>0</v>
      </c>
      <c r="AE643" s="35" t="str">
        <f t="shared" ref="AE643:AE706" si="244">IF(AJ643="","",MID(AB643,FIND("@",SUBSTITUTE(AB643,"／","@",6))+5,FIND("@",SUBSTITUTE(AB643,"／","@",7))-FIND("@",SUBSTITUTE(AB643,"／","@",6))-5))</f>
        <v/>
      </c>
      <c r="AF643" s="24"/>
      <c r="AG643" s="40">
        <f t="shared" ref="AG643:AG706" si="245">IFERROR(VALUE(MID(AB643,FIND("@",SUBSTITUTE(AB643,"：","@",1))+1,FIND("@",SUBSTITUTE(AB643,"）","@",1))-FIND("@",SUBSTITUTE(AB643,"：","@",1))-1)),0)</f>
        <v>0</v>
      </c>
      <c r="AH643" s="36">
        <f t="shared" ref="AH643:AH706" si="246">IFERROR(IF(AND(IFERROR(FIND("预缴定金",AB643),0)=0,H643=""),M643,VALUE(MID(AB643,FIND("@",SUBSTITUTE(AB643,"：","@",2))+1,FIND("@",SUBSTITUTE(AB643,"）","@",2))-FIND("@",SUBSTITUTE(AB643,"：","@",2))-1))),0)</f>
        <v>0</v>
      </c>
      <c r="AI643" s="36">
        <f t="shared" ref="AI643:AI706" si="247">M643-AH643</f>
        <v>0</v>
      </c>
      <c r="AJ643" s="35" t="str">
        <f t="shared" ref="AJ643:AJ706" si="248">IF(OR(V643="退费",V643="结转",W643="",W643="结转学费",W643="老带新返现"),"",IF(OR(AI643&lt;=0,AND(IFERROR(FIND("预缴定金",AB643),0)=0,H643="")),"",LEFT(AB643,FIND("／",AB643)-1)))</f>
        <v/>
      </c>
      <c r="AK643" s="35" t="str">
        <f t="shared" ref="AK643:AK706" si="249">IF(AJ643="","",LEFT(AB643,2))</f>
        <v/>
      </c>
      <c r="AL643" s="35" t="str">
        <f t="shared" ref="AL643:AL706" si="250">IF(AJ643="","",MID(AB643,3,2))</f>
        <v/>
      </c>
      <c r="AM643" s="35" t="str">
        <f t="shared" ref="AM643:AM706" si="251">IF(AJ643="","",MID(AB643,5,2))</f>
        <v/>
      </c>
      <c r="AN643" s="35" t="str">
        <f t="shared" ref="AN643:AN706" si="252">IF(AJ643="","",MIDB(AJ643,SEARCHB("?",AJ643),2*LEN(AJ643)-LENB(AJ643)+2))</f>
        <v/>
      </c>
      <c r="AO643" s="35" t="str">
        <f t="shared" ref="AO643:AO706" si="253">IF(AJ643="","",RIGHT(MIDB(AJ643,SEARCHB("?",AJ643),20),LENB(MIDB(AJ643,SEARCHB("?",AJ643),20))-LEN(MIDB(AJ643,SEARCHB("?",AJ643),20))-1))</f>
        <v/>
      </c>
      <c r="AP643" s="35" t="str">
        <f>IF(AJ643="","",VLOOKUP(AN643,[1]Sheet11!E:F,2,0))</f>
        <v/>
      </c>
      <c r="AQ643" s="35" t="str">
        <f>IF(AO643="拼单会员","5年",IF(AJ643="","",VLOOKUP(AM643&amp;AP643,[1]Sheet11!$J$3:$K$17,2)))</f>
        <v/>
      </c>
      <c r="AR643" s="35" t="str">
        <f t="shared" ref="AR643:AR706" si="254">IF(AJ643="","",VLOOKUP(AO643,BP:BQ,2,0))</f>
        <v/>
      </c>
      <c r="AS643" s="35" t="str">
        <f t="shared" ref="AS643:AS706" si="255">IF(AJ643="","",MID(AB643,FIND("@",SUBSTITUTE(AB643,"／","@",5))+8,10))</f>
        <v/>
      </c>
      <c r="AT643" s="35" t="str">
        <f t="shared" ref="AT643:AT706" si="256">IF(AJ643="","",IF(AK643="新生","新生",IF((AS643-$BH$2)&gt;0,"1年追补","老生")))</f>
        <v/>
      </c>
      <c r="AU643" s="35" t="str">
        <f t="shared" ref="AU643:AU706" si="257">IF(AJ643="","",IF(OR(AT643="新生",AT643="1年追补"),"新生","老生"))</f>
        <v/>
      </c>
      <c r="AV643" s="35" t="str">
        <f t="shared" ref="AV643:AV706" si="258">IF(AJ643="","",IF(AND(BE643="1期秒杀",AK643="新生"),"1期秒杀",IF(AND(BE643="1期秒杀",AT643="1年追补"),"1期秒杀",IF(AND(BE643="游学免费读",AK643="新生"),"游学免费读",IF(AND(BE643="游学免费读",AT643="1年追补"),"游学免费读",IF(AND(BE643="买三送二",AK643="新生"),"买三送二",IF(AND(BE643="买三送二",AT643="1年追补"),"买三送二",IF(AND(BE643="2折秒杀",AK643="新生"),"新生小学国际班1年",IF(AND(BE643="2折秒杀",AT643="1年追补"),"新生小学国际班1年",IF(OR(BE643="国际领袖课程",BE643="国内领袖课程"),BE643,IF(AND(BE643="创始会员",AU643="老生",AR643="游学会员"),"老生创始会员游学会员",IF(AND(AR643="国际班",AU643="新生"),AU643&amp;AM643&amp;AR643&amp;AQ643,AU643&amp;AR643))))))))))))</f>
        <v/>
      </c>
      <c r="AW643" s="35" t="str">
        <f t="shared" ref="AW643:AW706" si="259">IF(AJ643="","",VLOOKUP(AO643,BP:BR,3,0))</f>
        <v/>
      </c>
      <c r="AX643" s="35" t="str">
        <f t="shared" ref="AX643:AX706" si="260">AT643&amp;AW643</f>
        <v/>
      </c>
      <c r="AY643" s="35" t="str">
        <f>IF(SUMIF('7-市场业绩'!F:F,AC643,'7-市场业绩'!I:I)&gt;0,"学习卡","老结算")</f>
        <v>老结算</v>
      </c>
      <c r="AZ643" s="35" t="str">
        <f t="shared" ref="AZ643:AZ706" si="261">IF(AY643="学习卡",AV643,AX643)</f>
        <v/>
      </c>
      <c r="BA643" s="35" t="str">
        <f t="shared" ref="BA643:BA706" si="262">IFERROR(MID(AB643,FIND("@",SUBSTITUTE(AB643,"／","@",3))+6,FIND("@",SUBSTITUTE(AB643,"／","@",4))-FIND("@",SUBSTITUTE(AB643,"／","@",3))-6),"无")</f>
        <v>无</v>
      </c>
      <c r="BB643" s="35" t="str">
        <f t="shared" ref="BB643:BB706" si="263">IFERROR(MID(AB643,FIND("@",SUBSTITUTE(AB643,"：","@",6))+1,FIND("@",SUBSTITUTE(AB643,"-","@",8))-FIND("@",SUBSTITUTE(AB643,"：","@",6))-1),"")</f>
        <v/>
      </c>
      <c r="BC643" s="35" t="str">
        <f t="shared" ref="BC643:BC706" si="264">IFERROR(MID(AB643,FIND("@",SUBSTITUTE(AB643,"：","@",6))+1,FIND("@",SUBSTITUTE(AB643,"-","@",8))-FIND("@",SUBSTITUTE(AB643,"：","@",6))-1),"")</f>
        <v/>
      </c>
      <c r="BD643" s="35" t="str">
        <f t="shared" ref="BD643:BD706" si="265">IFERROR(MID(AB643,FIND("@",SUBSTITUTE(AB643,"：","@",4))+1,FIND("@",SUBSTITUTE(AB643,"）","@",6))-FIND("@",SUBSTITUTE(AB643,"：","@",4))-1),"无")</f>
        <v>无</v>
      </c>
      <c r="BE643" s="35" t="str">
        <f>IFERROR(LOOKUP(1,-FIND({"创始会员","国际领袖课程","国内领袖课程","1期秒杀","游学免费读","买三送二","2折秒杀"},AB643),{"创始会员","国际领袖课程","国内领袖课程","1期秒杀","游学免费读","买三送二","2折秒杀"}),"")</f>
        <v/>
      </c>
      <c r="BH643" s="27">
        <v>42552</v>
      </c>
    </row>
    <row r="644" spans="1:60" ht="15" customHeight="1">
      <c r="A644" s="31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08"/>
      <c r="M644" s="208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35" t="str">
        <f t="shared" si="242"/>
        <v/>
      </c>
      <c r="AD644" s="36">
        <f t="shared" si="243"/>
        <v>0</v>
      </c>
      <c r="AE644" s="35" t="str">
        <f t="shared" si="244"/>
        <v/>
      </c>
      <c r="AF644" s="24"/>
      <c r="AG644" s="40">
        <f t="shared" si="245"/>
        <v>0</v>
      </c>
      <c r="AH644" s="36">
        <f t="shared" si="246"/>
        <v>0</v>
      </c>
      <c r="AI644" s="36">
        <f t="shared" si="247"/>
        <v>0</v>
      </c>
      <c r="AJ644" s="35" t="str">
        <f t="shared" si="248"/>
        <v/>
      </c>
      <c r="AK644" s="35" t="str">
        <f t="shared" si="249"/>
        <v/>
      </c>
      <c r="AL644" s="35" t="str">
        <f t="shared" si="250"/>
        <v/>
      </c>
      <c r="AM644" s="35" t="str">
        <f t="shared" si="251"/>
        <v/>
      </c>
      <c r="AN644" s="35" t="str">
        <f t="shared" si="252"/>
        <v/>
      </c>
      <c r="AO644" s="35" t="str">
        <f t="shared" si="253"/>
        <v/>
      </c>
      <c r="AP644" s="35" t="str">
        <f>IF(AJ644="","",VLOOKUP(AN644,[1]Sheet11!E:F,2,0))</f>
        <v/>
      </c>
      <c r="AQ644" s="35" t="str">
        <f>IF(AO644="拼单会员","5年",IF(AJ644="","",VLOOKUP(AM644&amp;AP644,[1]Sheet11!$J$3:$K$17,2)))</f>
        <v/>
      </c>
      <c r="AR644" s="35" t="str">
        <f t="shared" si="254"/>
        <v/>
      </c>
      <c r="AS644" s="35" t="str">
        <f t="shared" si="255"/>
        <v/>
      </c>
      <c r="AT644" s="35" t="str">
        <f t="shared" si="256"/>
        <v/>
      </c>
      <c r="AU644" s="35" t="str">
        <f t="shared" si="257"/>
        <v/>
      </c>
      <c r="AV644" s="35" t="str">
        <f t="shared" si="258"/>
        <v/>
      </c>
      <c r="AW644" s="35" t="str">
        <f t="shared" si="259"/>
        <v/>
      </c>
      <c r="AX644" s="35" t="str">
        <f t="shared" si="260"/>
        <v/>
      </c>
      <c r="AY644" s="35" t="str">
        <f>IF(SUMIF('7-市场业绩'!F:F,AC644,'7-市场业绩'!I:I)&gt;0,"学习卡","老结算")</f>
        <v>老结算</v>
      </c>
      <c r="AZ644" s="35" t="str">
        <f t="shared" si="261"/>
        <v/>
      </c>
      <c r="BA644" s="35" t="str">
        <f t="shared" si="262"/>
        <v>无</v>
      </c>
      <c r="BB644" s="35" t="str">
        <f t="shared" si="263"/>
        <v/>
      </c>
      <c r="BC644" s="35" t="str">
        <f t="shared" si="264"/>
        <v/>
      </c>
      <c r="BD644" s="35" t="str">
        <f t="shared" si="265"/>
        <v>无</v>
      </c>
      <c r="BE644" s="35" t="str">
        <f>IFERROR(LOOKUP(1,-FIND({"创始会员","国际领袖课程","国内领袖课程","1期秒杀","游学免费读","买三送二","2折秒杀"},AB644),{"创始会员","国际领袖课程","国内领袖课程","1期秒杀","游学免费读","买三送二","2折秒杀"}),"")</f>
        <v/>
      </c>
      <c r="BH644" s="27">
        <v>42552</v>
      </c>
    </row>
    <row r="645" spans="1:60" ht="15" customHeight="1">
      <c r="A645" s="31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08"/>
      <c r="M645" s="208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35" t="str">
        <f t="shared" si="242"/>
        <v/>
      </c>
      <c r="AD645" s="36">
        <f t="shared" si="243"/>
        <v>0</v>
      </c>
      <c r="AE645" s="35" t="str">
        <f t="shared" si="244"/>
        <v/>
      </c>
      <c r="AF645" s="24"/>
      <c r="AG645" s="40">
        <f t="shared" si="245"/>
        <v>0</v>
      </c>
      <c r="AH645" s="36">
        <f t="shared" si="246"/>
        <v>0</v>
      </c>
      <c r="AI645" s="36">
        <f t="shared" si="247"/>
        <v>0</v>
      </c>
      <c r="AJ645" s="35" t="str">
        <f t="shared" si="248"/>
        <v/>
      </c>
      <c r="AK645" s="35" t="str">
        <f t="shared" si="249"/>
        <v/>
      </c>
      <c r="AL645" s="35" t="str">
        <f t="shared" si="250"/>
        <v/>
      </c>
      <c r="AM645" s="35" t="str">
        <f t="shared" si="251"/>
        <v/>
      </c>
      <c r="AN645" s="35" t="str">
        <f t="shared" si="252"/>
        <v/>
      </c>
      <c r="AO645" s="35" t="str">
        <f t="shared" si="253"/>
        <v/>
      </c>
      <c r="AP645" s="35" t="str">
        <f>IF(AJ645="","",VLOOKUP(AN645,[1]Sheet11!E:F,2,0))</f>
        <v/>
      </c>
      <c r="AQ645" s="35" t="str">
        <f>IF(AO645="拼单会员","5年",IF(AJ645="","",VLOOKUP(AM645&amp;AP645,[1]Sheet11!$J$3:$K$17,2)))</f>
        <v/>
      </c>
      <c r="AR645" s="35" t="str">
        <f t="shared" si="254"/>
        <v/>
      </c>
      <c r="AS645" s="35" t="str">
        <f t="shared" si="255"/>
        <v/>
      </c>
      <c r="AT645" s="35" t="str">
        <f t="shared" si="256"/>
        <v/>
      </c>
      <c r="AU645" s="35" t="str">
        <f t="shared" si="257"/>
        <v/>
      </c>
      <c r="AV645" s="35" t="str">
        <f t="shared" si="258"/>
        <v/>
      </c>
      <c r="AW645" s="35" t="str">
        <f t="shared" si="259"/>
        <v/>
      </c>
      <c r="AX645" s="35" t="str">
        <f t="shared" si="260"/>
        <v/>
      </c>
      <c r="AY645" s="35" t="str">
        <f>IF(SUMIF('7-市场业绩'!F:F,AC645,'7-市场业绩'!I:I)&gt;0,"学习卡","老结算")</f>
        <v>老结算</v>
      </c>
      <c r="AZ645" s="35" t="str">
        <f t="shared" si="261"/>
        <v/>
      </c>
      <c r="BA645" s="35" t="str">
        <f t="shared" si="262"/>
        <v>无</v>
      </c>
      <c r="BB645" s="35" t="str">
        <f t="shared" si="263"/>
        <v/>
      </c>
      <c r="BC645" s="35" t="str">
        <f t="shared" si="264"/>
        <v/>
      </c>
      <c r="BD645" s="35" t="str">
        <f t="shared" si="265"/>
        <v>无</v>
      </c>
      <c r="BE645" s="35" t="str">
        <f>IFERROR(LOOKUP(1,-FIND({"创始会员","国际领袖课程","国内领袖课程","1期秒杀","游学免费读","买三送二","2折秒杀"},AB645),{"创始会员","国际领袖课程","国内领袖课程","1期秒杀","游学免费读","买三送二","2折秒杀"}),"")</f>
        <v/>
      </c>
      <c r="BH645" s="27">
        <v>42552</v>
      </c>
    </row>
    <row r="646" spans="1:60" ht="15" customHeight="1">
      <c r="A646" s="31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08"/>
      <c r="M646" s="208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35" t="str">
        <f t="shared" si="242"/>
        <v/>
      </c>
      <c r="AD646" s="36">
        <f t="shared" si="243"/>
        <v>0</v>
      </c>
      <c r="AE646" s="35" t="str">
        <f t="shared" si="244"/>
        <v/>
      </c>
      <c r="AF646" s="24"/>
      <c r="AG646" s="40">
        <f t="shared" si="245"/>
        <v>0</v>
      </c>
      <c r="AH646" s="36">
        <f t="shared" si="246"/>
        <v>0</v>
      </c>
      <c r="AI646" s="36">
        <f t="shared" si="247"/>
        <v>0</v>
      </c>
      <c r="AJ646" s="35" t="str">
        <f t="shared" si="248"/>
        <v/>
      </c>
      <c r="AK646" s="35" t="str">
        <f t="shared" si="249"/>
        <v/>
      </c>
      <c r="AL646" s="35" t="str">
        <f t="shared" si="250"/>
        <v/>
      </c>
      <c r="AM646" s="35" t="str">
        <f t="shared" si="251"/>
        <v/>
      </c>
      <c r="AN646" s="35" t="str">
        <f t="shared" si="252"/>
        <v/>
      </c>
      <c r="AO646" s="35" t="str">
        <f t="shared" si="253"/>
        <v/>
      </c>
      <c r="AP646" s="35" t="str">
        <f>IF(AJ646="","",VLOOKUP(AN646,[1]Sheet11!E:F,2,0))</f>
        <v/>
      </c>
      <c r="AQ646" s="35" t="str">
        <f>IF(AO646="拼单会员","5年",IF(AJ646="","",VLOOKUP(AM646&amp;AP646,[1]Sheet11!$J$3:$K$17,2)))</f>
        <v/>
      </c>
      <c r="AR646" s="35" t="str">
        <f t="shared" si="254"/>
        <v/>
      </c>
      <c r="AS646" s="35" t="str">
        <f t="shared" si="255"/>
        <v/>
      </c>
      <c r="AT646" s="35" t="str">
        <f t="shared" si="256"/>
        <v/>
      </c>
      <c r="AU646" s="35" t="str">
        <f t="shared" si="257"/>
        <v/>
      </c>
      <c r="AV646" s="35" t="str">
        <f t="shared" si="258"/>
        <v/>
      </c>
      <c r="AW646" s="35" t="str">
        <f t="shared" si="259"/>
        <v/>
      </c>
      <c r="AX646" s="35" t="str">
        <f t="shared" si="260"/>
        <v/>
      </c>
      <c r="AY646" s="35" t="str">
        <f>IF(SUMIF('7-市场业绩'!F:F,AC646,'7-市场业绩'!I:I)&gt;0,"学习卡","老结算")</f>
        <v>老结算</v>
      </c>
      <c r="AZ646" s="35" t="str">
        <f t="shared" si="261"/>
        <v/>
      </c>
      <c r="BA646" s="35" t="str">
        <f t="shared" si="262"/>
        <v>无</v>
      </c>
      <c r="BB646" s="35" t="str">
        <f t="shared" si="263"/>
        <v/>
      </c>
      <c r="BC646" s="35" t="str">
        <f t="shared" si="264"/>
        <v/>
      </c>
      <c r="BD646" s="35" t="str">
        <f t="shared" si="265"/>
        <v>无</v>
      </c>
      <c r="BE646" s="35" t="str">
        <f>IFERROR(LOOKUP(1,-FIND({"创始会员","国际领袖课程","国内领袖课程","1期秒杀","游学免费读","买三送二","2折秒杀"},AB646),{"创始会员","国际领袖课程","国内领袖课程","1期秒杀","游学免费读","买三送二","2折秒杀"}),"")</f>
        <v/>
      </c>
      <c r="BH646" s="27">
        <v>42552</v>
      </c>
    </row>
    <row r="647" spans="1:60" ht="15" customHeight="1">
      <c r="A647" s="31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08"/>
      <c r="M647" s="208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35" t="str">
        <f t="shared" si="242"/>
        <v/>
      </c>
      <c r="AD647" s="36">
        <f t="shared" si="243"/>
        <v>0</v>
      </c>
      <c r="AE647" s="35" t="str">
        <f t="shared" si="244"/>
        <v/>
      </c>
      <c r="AF647" s="24"/>
      <c r="AG647" s="40">
        <f t="shared" si="245"/>
        <v>0</v>
      </c>
      <c r="AH647" s="36">
        <f t="shared" si="246"/>
        <v>0</v>
      </c>
      <c r="AI647" s="36">
        <f t="shared" si="247"/>
        <v>0</v>
      </c>
      <c r="AJ647" s="35" t="str">
        <f t="shared" si="248"/>
        <v/>
      </c>
      <c r="AK647" s="35" t="str">
        <f t="shared" si="249"/>
        <v/>
      </c>
      <c r="AL647" s="35" t="str">
        <f t="shared" si="250"/>
        <v/>
      </c>
      <c r="AM647" s="35" t="str">
        <f t="shared" si="251"/>
        <v/>
      </c>
      <c r="AN647" s="35" t="str">
        <f t="shared" si="252"/>
        <v/>
      </c>
      <c r="AO647" s="35" t="str">
        <f t="shared" si="253"/>
        <v/>
      </c>
      <c r="AP647" s="35" t="str">
        <f>IF(AJ647="","",VLOOKUP(AN647,[1]Sheet11!E:F,2,0))</f>
        <v/>
      </c>
      <c r="AQ647" s="35" t="str">
        <f>IF(AO647="拼单会员","5年",IF(AJ647="","",VLOOKUP(AM647&amp;AP647,[1]Sheet11!$J$3:$K$17,2)))</f>
        <v/>
      </c>
      <c r="AR647" s="35" t="str">
        <f t="shared" si="254"/>
        <v/>
      </c>
      <c r="AS647" s="35" t="str">
        <f t="shared" si="255"/>
        <v/>
      </c>
      <c r="AT647" s="35" t="str">
        <f t="shared" si="256"/>
        <v/>
      </c>
      <c r="AU647" s="35" t="str">
        <f t="shared" si="257"/>
        <v/>
      </c>
      <c r="AV647" s="35" t="str">
        <f t="shared" si="258"/>
        <v/>
      </c>
      <c r="AW647" s="35" t="str">
        <f t="shared" si="259"/>
        <v/>
      </c>
      <c r="AX647" s="35" t="str">
        <f t="shared" si="260"/>
        <v/>
      </c>
      <c r="AY647" s="35" t="str">
        <f>IF(SUMIF('7-市场业绩'!F:F,AC647,'7-市场业绩'!I:I)&gt;0,"学习卡","老结算")</f>
        <v>老结算</v>
      </c>
      <c r="AZ647" s="35" t="str">
        <f t="shared" si="261"/>
        <v/>
      </c>
      <c r="BA647" s="35" t="str">
        <f t="shared" si="262"/>
        <v>无</v>
      </c>
      <c r="BB647" s="35" t="str">
        <f t="shared" si="263"/>
        <v/>
      </c>
      <c r="BC647" s="35" t="str">
        <f t="shared" si="264"/>
        <v/>
      </c>
      <c r="BD647" s="35" t="str">
        <f t="shared" si="265"/>
        <v>无</v>
      </c>
      <c r="BE647" s="35" t="str">
        <f>IFERROR(LOOKUP(1,-FIND({"创始会员","国际领袖课程","国内领袖课程","1期秒杀","游学免费读","买三送二","2折秒杀"},AB647),{"创始会员","国际领袖课程","国内领袖课程","1期秒杀","游学免费读","买三送二","2折秒杀"}),"")</f>
        <v/>
      </c>
      <c r="BH647" s="27">
        <v>42552</v>
      </c>
    </row>
    <row r="648" spans="1:60" ht="15" customHeight="1">
      <c r="A648" s="31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08"/>
      <c r="M648" s="208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35" t="str">
        <f t="shared" si="242"/>
        <v/>
      </c>
      <c r="AD648" s="36">
        <f t="shared" si="243"/>
        <v>0</v>
      </c>
      <c r="AE648" s="35" t="str">
        <f t="shared" si="244"/>
        <v/>
      </c>
      <c r="AF648" s="24"/>
      <c r="AG648" s="40">
        <f t="shared" si="245"/>
        <v>0</v>
      </c>
      <c r="AH648" s="36">
        <f t="shared" si="246"/>
        <v>0</v>
      </c>
      <c r="AI648" s="36">
        <f t="shared" si="247"/>
        <v>0</v>
      </c>
      <c r="AJ648" s="35" t="str">
        <f t="shared" si="248"/>
        <v/>
      </c>
      <c r="AK648" s="35" t="str">
        <f t="shared" si="249"/>
        <v/>
      </c>
      <c r="AL648" s="35" t="str">
        <f t="shared" si="250"/>
        <v/>
      </c>
      <c r="AM648" s="35" t="str">
        <f t="shared" si="251"/>
        <v/>
      </c>
      <c r="AN648" s="35" t="str">
        <f t="shared" si="252"/>
        <v/>
      </c>
      <c r="AO648" s="35" t="str">
        <f t="shared" si="253"/>
        <v/>
      </c>
      <c r="AP648" s="35" t="str">
        <f>IF(AJ648="","",VLOOKUP(AN648,[1]Sheet11!E:F,2,0))</f>
        <v/>
      </c>
      <c r="AQ648" s="35" t="str">
        <f>IF(AO648="拼单会员","5年",IF(AJ648="","",VLOOKUP(AM648&amp;AP648,[1]Sheet11!$J$3:$K$17,2)))</f>
        <v/>
      </c>
      <c r="AR648" s="35" t="str">
        <f t="shared" si="254"/>
        <v/>
      </c>
      <c r="AS648" s="35" t="str">
        <f t="shared" si="255"/>
        <v/>
      </c>
      <c r="AT648" s="35" t="str">
        <f t="shared" si="256"/>
        <v/>
      </c>
      <c r="AU648" s="35" t="str">
        <f t="shared" si="257"/>
        <v/>
      </c>
      <c r="AV648" s="35" t="str">
        <f t="shared" si="258"/>
        <v/>
      </c>
      <c r="AW648" s="35" t="str">
        <f t="shared" si="259"/>
        <v/>
      </c>
      <c r="AX648" s="35" t="str">
        <f t="shared" si="260"/>
        <v/>
      </c>
      <c r="AY648" s="35" t="str">
        <f>IF(SUMIF('7-市场业绩'!F:F,AC648,'7-市场业绩'!I:I)&gt;0,"学习卡","老结算")</f>
        <v>老结算</v>
      </c>
      <c r="AZ648" s="35" t="str">
        <f t="shared" si="261"/>
        <v/>
      </c>
      <c r="BA648" s="35" t="str">
        <f t="shared" si="262"/>
        <v>无</v>
      </c>
      <c r="BB648" s="35" t="str">
        <f t="shared" si="263"/>
        <v/>
      </c>
      <c r="BC648" s="35" t="str">
        <f t="shared" si="264"/>
        <v/>
      </c>
      <c r="BD648" s="35" t="str">
        <f t="shared" si="265"/>
        <v>无</v>
      </c>
      <c r="BE648" s="35" t="str">
        <f>IFERROR(LOOKUP(1,-FIND({"创始会员","国际领袖课程","国内领袖课程","1期秒杀","游学免费读","买三送二","2折秒杀"},AB648),{"创始会员","国际领袖课程","国内领袖课程","1期秒杀","游学免费读","买三送二","2折秒杀"}),"")</f>
        <v/>
      </c>
      <c r="BH648" s="27">
        <v>42552</v>
      </c>
    </row>
    <row r="649" spans="1:60" ht="15" customHeight="1">
      <c r="A649" s="31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08"/>
      <c r="M649" s="208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35" t="str">
        <f t="shared" si="242"/>
        <v/>
      </c>
      <c r="AD649" s="36">
        <f t="shared" si="243"/>
        <v>0</v>
      </c>
      <c r="AE649" s="35" t="str">
        <f t="shared" si="244"/>
        <v/>
      </c>
      <c r="AF649" s="24"/>
      <c r="AG649" s="40">
        <f t="shared" si="245"/>
        <v>0</v>
      </c>
      <c r="AH649" s="36">
        <f t="shared" si="246"/>
        <v>0</v>
      </c>
      <c r="AI649" s="36">
        <f t="shared" si="247"/>
        <v>0</v>
      </c>
      <c r="AJ649" s="35" t="str">
        <f t="shared" si="248"/>
        <v/>
      </c>
      <c r="AK649" s="35" t="str">
        <f t="shared" si="249"/>
        <v/>
      </c>
      <c r="AL649" s="35" t="str">
        <f t="shared" si="250"/>
        <v/>
      </c>
      <c r="AM649" s="35" t="str">
        <f t="shared" si="251"/>
        <v/>
      </c>
      <c r="AN649" s="35" t="str">
        <f t="shared" si="252"/>
        <v/>
      </c>
      <c r="AO649" s="35" t="str">
        <f t="shared" si="253"/>
        <v/>
      </c>
      <c r="AP649" s="35" t="str">
        <f>IF(AJ649="","",VLOOKUP(AN649,[1]Sheet11!E:F,2,0))</f>
        <v/>
      </c>
      <c r="AQ649" s="35" t="str">
        <f>IF(AO649="拼单会员","5年",IF(AJ649="","",VLOOKUP(AM649&amp;AP649,[1]Sheet11!$J$3:$K$17,2)))</f>
        <v/>
      </c>
      <c r="AR649" s="35" t="str">
        <f t="shared" si="254"/>
        <v/>
      </c>
      <c r="AS649" s="35" t="str">
        <f t="shared" si="255"/>
        <v/>
      </c>
      <c r="AT649" s="35" t="str">
        <f t="shared" si="256"/>
        <v/>
      </c>
      <c r="AU649" s="35" t="str">
        <f t="shared" si="257"/>
        <v/>
      </c>
      <c r="AV649" s="35" t="str">
        <f t="shared" si="258"/>
        <v/>
      </c>
      <c r="AW649" s="35" t="str">
        <f t="shared" si="259"/>
        <v/>
      </c>
      <c r="AX649" s="35" t="str">
        <f t="shared" si="260"/>
        <v/>
      </c>
      <c r="AY649" s="35" t="str">
        <f>IF(SUMIF('7-市场业绩'!F:F,AC649,'7-市场业绩'!I:I)&gt;0,"学习卡","老结算")</f>
        <v>老结算</v>
      </c>
      <c r="AZ649" s="35" t="str">
        <f t="shared" si="261"/>
        <v/>
      </c>
      <c r="BA649" s="35" t="str">
        <f t="shared" si="262"/>
        <v>无</v>
      </c>
      <c r="BB649" s="35" t="str">
        <f t="shared" si="263"/>
        <v/>
      </c>
      <c r="BC649" s="35" t="str">
        <f t="shared" si="264"/>
        <v/>
      </c>
      <c r="BD649" s="35" t="str">
        <f t="shared" si="265"/>
        <v>无</v>
      </c>
      <c r="BE649" s="35" t="str">
        <f>IFERROR(LOOKUP(1,-FIND({"创始会员","国际领袖课程","国内领袖课程","1期秒杀","游学免费读","买三送二","2折秒杀"},AB649),{"创始会员","国际领袖课程","国内领袖课程","1期秒杀","游学免费读","买三送二","2折秒杀"}),"")</f>
        <v/>
      </c>
      <c r="BH649" s="27">
        <v>42552</v>
      </c>
    </row>
    <row r="650" spans="1:60" ht="15" customHeight="1">
      <c r="A650" s="31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08"/>
      <c r="M650" s="208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35" t="str">
        <f t="shared" si="242"/>
        <v/>
      </c>
      <c r="AD650" s="36">
        <f t="shared" si="243"/>
        <v>0</v>
      </c>
      <c r="AE650" s="35" t="str">
        <f t="shared" si="244"/>
        <v/>
      </c>
      <c r="AF650" s="24"/>
      <c r="AG650" s="40">
        <f t="shared" si="245"/>
        <v>0</v>
      </c>
      <c r="AH650" s="36">
        <f t="shared" si="246"/>
        <v>0</v>
      </c>
      <c r="AI650" s="36">
        <f t="shared" si="247"/>
        <v>0</v>
      </c>
      <c r="AJ650" s="35" t="str">
        <f t="shared" si="248"/>
        <v/>
      </c>
      <c r="AK650" s="35" t="str">
        <f t="shared" si="249"/>
        <v/>
      </c>
      <c r="AL650" s="35" t="str">
        <f t="shared" si="250"/>
        <v/>
      </c>
      <c r="AM650" s="35" t="str">
        <f t="shared" si="251"/>
        <v/>
      </c>
      <c r="AN650" s="35" t="str">
        <f t="shared" si="252"/>
        <v/>
      </c>
      <c r="AO650" s="35" t="str">
        <f t="shared" si="253"/>
        <v/>
      </c>
      <c r="AP650" s="35" t="str">
        <f>IF(AJ650="","",VLOOKUP(AN650,[1]Sheet11!E:F,2,0))</f>
        <v/>
      </c>
      <c r="AQ650" s="35" t="str">
        <f>IF(AO650="拼单会员","5年",IF(AJ650="","",VLOOKUP(AM650&amp;AP650,[1]Sheet11!$J$3:$K$17,2)))</f>
        <v/>
      </c>
      <c r="AR650" s="35" t="str">
        <f t="shared" si="254"/>
        <v/>
      </c>
      <c r="AS650" s="35" t="str">
        <f t="shared" si="255"/>
        <v/>
      </c>
      <c r="AT650" s="35" t="str">
        <f t="shared" si="256"/>
        <v/>
      </c>
      <c r="AU650" s="35" t="str">
        <f t="shared" si="257"/>
        <v/>
      </c>
      <c r="AV650" s="35" t="str">
        <f t="shared" si="258"/>
        <v/>
      </c>
      <c r="AW650" s="35" t="str">
        <f t="shared" si="259"/>
        <v/>
      </c>
      <c r="AX650" s="35" t="str">
        <f t="shared" si="260"/>
        <v/>
      </c>
      <c r="AY650" s="35" t="str">
        <f>IF(SUMIF('7-市场业绩'!F:F,AC650,'7-市场业绩'!I:I)&gt;0,"学习卡","老结算")</f>
        <v>老结算</v>
      </c>
      <c r="AZ650" s="35" t="str">
        <f t="shared" si="261"/>
        <v/>
      </c>
      <c r="BA650" s="35" t="str">
        <f t="shared" si="262"/>
        <v>无</v>
      </c>
      <c r="BB650" s="35" t="str">
        <f t="shared" si="263"/>
        <v/>
      </c>
      <c r="BC650" s="35" t="str">
        <f t="shared" si="264"/>
        <v/>
      </c>
      <c r="BD650" s="35" t="str">
        <f t="shared" si="265"/>
        <v>无</v>
      </c>
      <c r="BE650" s="35" t="str">
        <f>IFERROR(LOOKUP(1,-FIND({"创始会员","国际领袖课程","国内领袖课程","1期秒杀","游学免费读","买三送二","2折秒杀"},AB650),{"创始会员","国际领袖课程","国内领袖课程","1期秒杀","游学免费读","买三送二","2折秒杀"}),"")</f>
        <v/>
      </c>
      <c r="BH650" s="27">
        <v>42552</v>
      </c>
    </row>
    <row r="651" spans="1:60" ht="15" customHeight="1">
      <c r="A651" s="31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08"/>
      <c r="M651" s="208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35" t="str">
        <f t="shared" si="242"/>
        <v/>
      </c>
      <c r="AD651" s="36">
        <f t="shared" si="243"/>
        <v>0</v>
      </c>
      <c r="AE651" s="35" t="str">
        <f t="shared" si="244"/>
        <v/>
      </c>
      <c r="AF651" s="24"/>
      <c r="AG651" s="40">
        <f t="shared" si="245"/>
        <v>0</v>
      </c>
      <c r="AH651" s="36">
        <f t="shared" si="246"/>
        <v>0</v>
      </c>
      <c r="AI651" s="36">
        <f t="shared" si="247"/>
        <v>0</v>
      </c>
      <c r="AJ651" s="35" t="str">
        <f t="shared" si="248"/>
        <v/>
      </c>
      <c r="AK651" s="35" t="str">
        <f t="shared" si="249"/>
        <v/>
      </c>
      <c r="AL651" s="35" t="str">
        <f t="shared" si="250"/>
        <v/>
      </c>
      <c r="AM651" s="35" t="str">
        <f t="shared" si="251"/>
        <v/>
      </c>
      <c r="AN651" s="35" t="str">
        <f t="shared" si="252"/>
        <v/>
      </c>
      <c r="AO651" s="35" t="str">
        <f t="shared" si="253"/>
        <v/>
      </c>
      <c r="AP651" s="35" t="str">
        <f>IF(AJ651="","",VLOOKUP(AN651,[1]Sheet11!E:F,2,0))</f>
        <v/>
      </c>
      <c r="AQ651" s="35" t="str">
        <f>IF(AO651="拼单会员","5年",IF(AJ651="","",VLOOKUP(AM651&amp;AP651,[1]Sheet11!$J$3:$K$17,2)))</f>
        <v/>
      </c>
      <c r="AR651" s="35" t="str">
        <f t="shared" si="254"/>
        <v/>
      </c>
      <c r="AS651" s="35" t="str">
        <f t="shared" si="255"/>
        <v/>
      </c>
      <c r="AT651" s="35" t="str">
        <f t="shared" si="256"/>
        <v/>
      </c>
      <c r="AU651" s="35" t="str">
        <f t="shared" si="257"/>
        <v/>
      </c>
      <c r="AV651" s="35" t="str">
        <f t="shared" si="258"/>
        <v/>
      </c>
      <c r="AW651" s="35" t="str">
        <f t="shared" si="259"/>
        <v/>
      </c>
      <c r="AX651" s="35" t="str">
        <f t="shared" si="260"/>
        <v/>
      </c>
      <c r="AY651" s="35" t="str">
        <f>IF(SUMIF('7-市场业绩'!F:F,AC651,'7-市场业绩'!I:I)&gt;0,"学习卡","老结算")</f>
        <v>老结算</v>
      </c>
      <c r="AZ651" s="35" t="str">
        <f t="shared" si="261"/>
        <v/>
      </c>
      <c r="BA651" s="35" t="str">
        <f t="shared" si="262"/>
        <v>无</v>
      </c>
      <c r="BB651" s="35" t="str">
        <f t="shared" si="263"/>
        <v/>
      </c>
      <c r="BC651" s="35" t="str">
        <f t="shared" si="264"/>
        <v/>
      </c>
      <c r="BD651" s="35" t="str">
        <f t="shared" si="265"/>
        <v>无</v>
      </c>
      <c r="BE651" s="35" t="str">
        <f>IFERROR(LOOKUP(1,-FIND({"创始会员","国际领袖课程","国内领袖课程","1期秒杀","游学免费读","买三送二","2折秒杀"},AB651),{"创始会员","国际领袖课程","国内领袖课程","1期秒杀","游学免费读","买三送二","2折秒杀"}),"")</f>
        <v/>
      </c>
      <c r="BH651" s="27">
        <v>42552</v>
      </c>
    </row>
    <row r="652" spans="1:60" ht="15" customHeight="1">
      <c r="A652" s="31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08"/>
      <c r="M652" s="208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35" t="str">
        <f t="shared" si="242"/>
        <v/>
      </c>
      <c r="AD652" s="36">
        <f t="shared" si="243"/>
        <v>0</v>
      </c>
      <c r="AE652" s="35" t="str">
        <f t="shared" si="244"/>
        <v/>
      </c>
      <c r="AF652" s="24"/>
      <c r="AG652" s="40">
        <f t="shared" si="245"/>
        <v>0</v>
      </c>
      <c r="AH652" s="36">
        <f t="shared" si="246"/>
        <v>0</v>
      </c>
      <c r="AI652" s="36">
        <f t="shared" si="247"/>
        <v>0</v>
      </c>
      <c r="AJ652" s="35" t="str">
        <f t="shared" si="248"/>
        <v/>
      </c>
      <c r="AK652" s="35" t="str">
        <f t="shared" si="249"/>
        <v/>
      </c>
      <c r="AL652" s="35" t="str">
        <f t="shared" si="250"/>
        <v/>
      </c>
      <c r="AM652" s="35" t="str">
        <f t="shared" si="251"/>
        <v/>
      </c>
      <c r="AN652" s="35" t="str">
        <f t="shared" si="252"/>
        <v/>
      </c>
      <c r="AO652" s="35" t="str">
        <f t="shared" si="253"/>
        <v/>
      </c>
      <c r="AP652" s="35" t="str">
        <f>IF(AJ652="","",VLOOKUP(AN652,[1]Sheet11!E:F,2,0))</f>
        <v/>
      </c>
      <c r="AQ652" s="35" t="str">
        <f>IF(AO652="拼单会员","5年",IF(AJ652="","",VLOOKUP(AM652&amp;AP652,[1]Sheet11!$J$3:$K$17,2)))</f>
        <v/>
      </c>
      <c r="AR652" s="35" t="str">
        <f t="shared" si="254"/>
        <v/>
      </c>
      <c r="AS652" s="35" t="str">
        <f t="shared" si="255"/>
        <v/>
      </c>
      <c r="AT652" s="35" t="str">
        <f t="shared" si="256"/>
        <v/>
      </c>
      <c r="AU652" s="35" t="str">
        <f t="shared" si="257"/>
        <v/>
      </c>
      <c r="AV652" s="35" t="str">
        <f t="shared" si="258"/>
        <v/>
      </c>
      <c r="AW652" s="35" t="str">
        <f t="shared" si="259"/>
        <v/>
      </c>
      <c r="AX652" s="35" t="str">
        <f t="shared" si="260"/>
        <v/>
      </c>
      <c r="AY652" s="35" t="str">
        <f>IF(SUMIF('7-市场业绩'!F:F,AC652,'7-市场业绩'!I:I)&gt;0,"学习卡","老结算")</f>
        <v>老结算</v>
      </c>
      <c r="AZ652" s="35" t="str">
        <f t="shared" si="261"/>
        <v/>
      </c>
      <c r="BA652" s="35" t="str">
        <f t="shared" si="262"/>
        <v>无</v>
      </c>
      <c r="BB652" s="35" t="str">
        <f t="shared" si="263"/>
        <v/>
      </c>
      <c r="BC652" s="35" t="str">
        <f t="shared" si="264"/>
        <v/>
      </c>
      <c r="BD652" s="35" t="str">
        <f t="shared" si="265"/>
        <v>无</v>
      </c>
      <c r="BE652" s="35" t="str">
        <f>IFERROR(LOOKUP(1,-FIND({"创始会员","国际领袖课程","国内领袖课程","1期秒杀","游学免费读","买三送二","2折秒杀"},AB652),{"创始会员","国际领袖课程","国内领袖课程","1期秒杀","游学免费读","买三送二","2折秒杀"}),"")</f>
        <v/>
      </c>
      <c r="BH652" s="27">
        <v>42552</v>
      </c>
    </row>
    <row r="653" spans="1:60" ht="15" customHeight="1">
      <c r="A653" s="31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08"/>
      <c r="M653" s="208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35" t="str">
        <f t="shared" si="242"/>
        <v/>
      </c>
      <c r="AD653" s="36">
        <f t="shared" si="243"/>
        <v>0</v>
      </c>
      <c r="AE653" s="35" t="str">
        <f t="shared" si="244"/>
        <v/>
      </c>
      <c r="AF653" s="24"/>
      <c r="AG653" s="40">
        <f t="shared" si="245"/>
        <v>0</v>
      </c>
      <c r="AH653" s="36">
        <f t="shared" si="246"/>
        <v>0</v>
      </c>
      <c r="AI653" s="36">
        <f t="shared" si="247"/>
        <v>0</v>
      </c>
      <c r="AJ653" s="35" t="str">
        <f t="shared" si="248"/>
        <v/>
      </c>
      <c r="AK653" s="35" t="str">
        <f t="shared" si="249"/>
        <v/>
      </c>
      <c r="AL653" s="35" t="str">
        <f t="shared" si="250"/>
        <v/>
      </c>
      <c r="AM653" s="35" t="str">
        <f t="shared" si="251"/>
        <v/>
      </c>
      <c r="AN653" s="35" t="str">
        <f t="shared" si="252"/>
        <v/>
      </c>
      <c r="AO653" s="35" t="str">
        <f t="shared" si="253"/>
        <v/>
      </c>
      <c r="AP653" s="35" t="str">
        <f>IF(AJ653="","",VLOOKUP(AN653,[1]Sheet11!E:F,2,0))</f>
        <v/>
      </c>
      <c r="AQ653" s="35" t="str">
        <f>IF(AO653="拼单会员","5年",IF(AJ653="","",VLOOKUP(AM653&amp;AP653,[1]Sheet11!$J$3:$K$17,2)))</f>
        <v/>
      </c>
      <c r="AR653" s="35" t="str">
        <f t="shared" si="254"/>
        <v/>
      </c>
      <c r="AS653" s="35" t="str">
        <f t="shared" si="255"/>
        <v/>
      </c>
      <c r="AT653" s="35" t="str">
        <f t="shared" si="256"/>
        <v/>
      </c>
      <c r="AU653" s="35" t="str">
        <f t="shared" si="257"/>
        <v/>
      </c>
      <c r="AV653" s="35" t="str">
        <f t="shared" si="258"/>
        <v/>
      </c>
      <c r="AW653" s="35" t="str">
        <f t="shared" si="259"/>
        <v/>
      </c>
      <c r="AX653" s="35" t="str">
        <f t="shared" si="260"/>
        <v/>
      </c>
      <c r="AY653" s="35" t="str">
        <f>IF(SUMIF('7-市场业绩'!F:F,AC653,'7-市场业绩'!I:I)&gt;0,"学习卡","老结算")</f>
        <v>老结算</v>
      </c>
      <c r="AZ653" s="35" t="str">
        <f t="shared" si="261"/>
        <v/>
      </c>
      <c r="BA653" s="35" t="str">
        <f t="shared" si="262"/>
        <v>无</v>
      </c>
      <c r="BB653" s="35" t="str">
        <f t="shared" si="263"/>
        <v/>
      </c>
      <c r="BC653" s="35" t="str">
        <f t="shared" si="264"/>
        <v/>
      </c>
      <c r="BD653" s="35" t="str">
        <f t="shared" si="265"/>
        <v>无</v>
      </c>
      <c r="BE653" s="35" t="str">
        <f>IFERROR(LOOKUP(1,-FIND({"创始会员","国际领袖课程","国内领袖课程","1期秒杀","游学免费读","买三送二","2折秒杀"},AB653),{"创始会员","国际领袖课程","国内领袖课程","1期秒杀","游学免费读","买三送二","2折秒杀"}),"")</f>
        <v/>
      </c>
      <c r="BH653" s="27">
        <v>42552</v>
      </c>
    </row>
    <row r="654" spans="1:60" ht="15" customHeight="1">
      <c r="A654" s="31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08"/>
      <c r="M654" s="208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35" t="str">
        <f t="shared" si="242"/>
        <v/>
      </c>
      <c r="AD654" s="36">
        <f t="shared" si="243"/>
        <v>0</v>
      </c>
      <c r="AE654" s="35" t="str">
        <f t="shared" si="244"/>
        <v/>
      </c>
      <c r="AF654" s="24"/>
      <c r="AG654" s="40">
        <f t="shared" si="245"/>
        <v>0</v>
      </c>
      <c r="AH654" s="36">
        <f t="shared" si="246"/>
        <v>0</v>
      </c>
      <c r="AI654" s="36">
        <f t="shared" si="247"/>
        <v>0</v>
      </c>
      <c r="AJ654" s="35" t="str">
        <f t="shared" si="248"/>
        <v/>
      </c>
      <c r="AK654" s="35" t="str">
        <f t="shared" si="249"/>
        <v/>
      </c>
      <c r="AL654" s="35" t="str">
        <f t="shared" si="250"/>
        <v/>
      </c>
      <c r="AM654" s="35" t="str">
        <f t="shared" si="251"/>
        <v/>
      </c>
      <c r="AN654" s="35" t="str">
        <f t="shared" si="252"/>
        <v/>
      </c>
      <c r="AO654" s="35" t="str">
        <f t="shared" si="253"/>
        <v/>
      </c>
      <c r="AP654" s="35" t="str">
        <f>IF(AJ654="","",VLOOKUP(AN654,[1]Sheet11!E:F,2,0))</f>
        <v/>
      </c>
      <c r="AQ654" s="35" t="str">
        <f>IF(AO654="拼单会员","5年",IF(AJ654="","",VLOOKUP(AM654&amp;AP654,[1]Sheet11!$J$3:$K$17,2)))</f>
        <v/>
      </c>
      <c r="AR654" s="35" t="str">
        <f t="shared" si="254"/>
        <v/>
      </c>
      <c r="AS654" s="35" t="str">
        <f t="shared" si="255"/>
        <v/>
      </c>
      <c r="AT654" s="35" t="str">
        <f t="shared" si="256"/>
        <v/>
      </c>
      <c r="AU654" s="35" t="str">
        <f t="shared" si="257"/>
        <v/>
      </c>
      <c r="AV654" s="35" t="str">
        <f t="shared" si="258"/>
        <v/>
      </c>
      <c r="AW654" s="35" t="str">
        <f t="shared" si="259"/>
        <v/>
      </c>
      <c r="AX654" s="35" t="str">
        <f t="shared" si="260"/>
        <v/>
      </c>
      <c r="AY654" s="35" t="str">
        <f>IF(SUMIF('7-市场业绩'!F:F,AC654,'7-市场业绩'!I:I)&gt;0,"学习卡","老结算")</f>
        <v>老结算</v>
      </c>
      <c r="AZ654" s="35" t="str">
        <f t="shared" si="261"/>
        <v/>
      </c>
      <c r="BA654" s="35" t="str">
        <f t="shared" si="262"/>
        <v>无</v>
      </c>
      <c r="BB654" s="35" t="str">
        <f t="shared" si="263"/>
        <v/>
      </c>
      <c r="BC654" s="35" t="str">
        <f t="shared" si="264"/>
        <v/>
      </c>
      <c r="BD654" s="35" t="str">
        <f t="shared" si="265"/>
        <v>无</v>
      </c>
      <c r="BE654" s="35" t="str">
        <f>IFERROR(LOOKUP(1,-FIND({"创始会员","国际领袖课程","国内领袖课程","1期秒杀","游学免费读","买三送二","2折秒杀"},AB654),{"创始会员","国际领袖课程","国内领袖课程","1期秒杀","游学免费读","买三送二","2折秒杀"}),"")</f>
        <v/>
      </c>
      <c r="BH654" s="27">
        <v>42552</v>
      </c>
    </row>
    <row r="655" spans="1:60" ht="15" customHeight="1">
      <c r="A655" s="31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08"/>
      <c r="M655" s="208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35" t="str">
        <f t="shared" si="242"/>
        <v/>
      </c>
      <c r="AD655" s="36">
        <f t="shared" si="243"/>
        <v>0</v>
      </c>
      <c r="AE655" s="35" t="str">
        <f t="shared" si="244"/>
        <v/>
      </c>
      <c r="AF655" s="24"/>
      <c r="AG655" s="40">
        <f t="shared" si="245"/>
        <v>0</v>
      </c>
      <c r="AH655" s="36">
        <f t="shared" si="246"/>
        <v>0</v>
      </c>
      <c r="AI655" s="36">
        <f t="shared" si="247"/>
        <v>0</v>
      </c>
      <c r="AJ655" s="35" t="str">
        <f t="shared" si="248"/>
        <v/>
      </c>
      <c r="AK655" s="35" t="str">
        <f t="shared" si="249"/>
        <v/>
      </c>
      <c r="AL655" s="35" t="str">
        <f t="shared" si="250"/>
        <v/>
      </c>
      <c r="AM655" s="35" t="str">
        <f t="shared" si="251"/>
        <v/>
      </c>
      <c r="AN655" s="35" t="str">
        <f t="shared" si="252"/>
        <v/>
      </c>
      <c r="AO655" s="35" t="str">
        <f t="shared" si="253"/>
        <v/>
      </c>
      <c r="AP655" s="35" t="str">
        <f>IF(AJ655="","",VLOOKUP(AN655,[1]Sheet11!E:F,2,0))</f>
        <v/>
      </c>
      <c r="AQ655" s="35" t="str">
        <f>IF(AO655="拼单会员","5年",IF(AJ655="","",VLOOKUP(AM655&amp;AP655,[1]Sheet11!$J$3:$K$17,2)))</f>
        <v/>
      </c>
      <c r="AR655" s="35" t="str">
        <f t="shared" si="254"/>
        <v/>
      </c>
      <c r="AS655" s="35" t="str">
        <f t="shared" si="255"/>
        <v/>
      </c>
      <c r="AT655" s="35" t="str">
        <f t="shared" si="256"/>
        <v/>
      </c>
      <c r="AU655" s="35" t="str">
        <f t="shared" si="257"/>
        <v/>
      </c>
      <c r="AV655" s="35" t="str">
        <f t="shared" si="258"/>
        <v/>
      </c>
      <c r="AW655" s="35" t="str">
        <f t="shared" si="259"/>
        <v/>
      </c>
      <c r="AX655" s="35" t="str">
        <f t="shared" si="260"/>
        <v/>
      </c>
      <c r="AY655" s="35" t="str">
        <f>IF(SUMIF('7-市场业绩'!F:F,AC655,'7-市场业绩'!I:I)&gt;0,"学习卡","老结算")</f>
        <v>老结算</v>
      </c>
      <c r="AZ655" s="35" t="str">
        <f t="shared" si="261"/>
        <v/>
      </c>
      <c r="BA655" s="35" t="str">
        <f t="shared" si="262"/>
        <v>无</v>
      </c>
      <c r="BB655" s="35" t="str">
        <f t="shared" si="263"/>
        <v/>
      </c>
      <c r="BC655" s="35" t="str">
        <f t="shared" si="264"/>
        <v/>
      </c>
      <c r="BD655" s="35" t="str">
        <f t="shared" si="265"/>
        <v>无</v>
      </c>
      <c r="BE655" s="35" t="str">
        <f>IFERROR(LOOKUP(1,-FIND({"创始会员","国际领袖课程","国内领袖课程","1期秒杀","游学免费读","买三送二","2折秒杀"},AB655),{"创始会员","国际领袖课程","国内领袖课程","1期秒杀","游学免费读","买三送二","2折秒杀"}),"")</f>
        <v/>
      </c>
      <c r="BH655" s="27">
        <v>42552</v>
      </c>
    </row>
    <row r="656" spans="1:60" ht="15" customHeight="1">
      <c r="A656" s="31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08"/>
      <c r="M656" s="208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35" t="str">
        <f t="shared" si="242"/>
        <v/>
      </c>
      <c r="AD656" s="36">
        <f t="shared" si="243"/>
        <v>0</v>
      </c>
      <c r="AE656" s="35" t="str">
        <f t="shared" si="244"/>
        <v/>
      </c>
      <c r="AF656" s="24"/>
      <c r="AG656" s="40">
        <f t="shared" si="245"/>
        <v>0</v>
      </c>
      <c r="AH656" s="36">
        <f t="shared" si="246"/>
        <v>0</v>
      </c>
      <c r="AI656" s="36">
        <f t="shared" si="247"/>
        <v>0</v>
      </c>
      <c r="AJ656" s="35" t="str">
        <f t="shared" si="248"/>
        <v/>
      </c>
      <c r="AK656" s="35" t="str">
        <f t="shared" si="249"/>
        <v/>
      </c>
      <c r="AL656" s="35" t="str">
        <f t="shared" si="250"/>
        <v/>
      </c>
      <c r="AM656" s="35" t="str">
        <f t="shared" si="251"/>
        <v/>
      </c>
      <c r="AN656" s="35" t="str">
        <f t="shared" si="252"/>
        <v/>
      </c>
      <c r="AO656" s="35" t="str">
        <f t="shared" si="253"/>
        <v/>
      </c>
      <c r="AP656" s="35" t="str">
        <f>IF(AJ656="","",VLOOKUP(AN656,[1]Sheet11!E:F,2,0))</f>
        <v/>
      </c>
      <c r="AQ656" s="35" t="str">
        <f>IF(AO656="拼单会员","5年",IF(AJ656="","",VLOOKUP(AM656&amp;AP656,[1]Sheet11!$J$3:$K$17,2)))</f>
        <v/>
      </c>
      <c r="AR656" s="35" t="str">
        <f t="shared" si="254"/>
        <v/>
      </c>
      <c r="AS656" s="35" t="str">
        <f t="shared" si="255"/>
        <v/>
      </c>
      <c r="AT656" s="35" t="str">
        <f t="shared" si="256"/>
        <v/>
      </c>
      <c r="AU656" s="35" t="str">
        <f t="shared" si="257"/>
        <v/>
      </c>
      <c r="AV656" s="35" t="str">
        <f t="shared" si="258"/>
        <v/>
      </c>
      <c r="AW656" s="35" t="str">
        <f t="shared" si="259"/>
        <v/>
      </c>
      <c r="AX656" s="35" t="str">
        <f t="shared" si="260"/>
        <v/>
      </c>
      <c r="AY656" s="35" t="str">
        <f>IF(SUMIF('7-市场业绩'!F:F,AC656,'7-市场业绩'!I:I)&gt;0,"学习卡","老结算")</f>
        <v>老结算</v>
      </c>
      <c r="AZ656" s="35" t="str">
        <f t="shared" si="261"/>
        <v/>
      </c>
      <c r="BA656" s="35" t="str">
        <f t="shared" si="262"/>
        <v>无</v>
      </c>
      <c r="BB656" s="35" t="str">
        <f t="shared" si="263"/>
        <v/>
      </c>
      <c r="BC656" s="35" t="str">
        <f t="shared" si="264"/>
        <v/>
      </c>
      <c r="BD656" s="35" t="str">
        <f t="shared" si="265"/>
        <v>无</v>
      </c>
      <c r="BE656" s="35" t="str">
        <f>IFERROR(LOOKUP(1,-FIND({"创始会员","国际领袖课程","国内领袖课程","1期秒杀","游学免费读","买三送二","2折秒杀"},AB656),{"创始会员","国际领袖课程","国内领袖课程","1期秒杀","游学免费读","买三送二","2折秒杀"}),"")</f>
        <v/>
      </c>
      <c r="BH656" s="27">
        <v>42552</v>
      </c>
    </row>
    <row r="657" spans="1:60" ht="15" customHeight="1">
      <c r="A657" s="31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08"/>
      <c r="M657" s="208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35" t="str">
        <f t="shared" si="242"/>
        <v/>
      </c>
      <c r="AD657" s="36">
        <f t="shared" si="243"/>
        <v>0</v>
      </c>
      <c r="AE657" s="35" t="str">
        <f t="shared" si="244"/>
        <v/>
      </c>
      <c r="AF657" s="24"/>
      <c r="AG657" s="40">
        <f t="shared" si="245"/>
        <v>0</v>
      </c>
      <c r="AH657" s="36">
        <f t="shared" si="246"/>
        <v>0</v>
      </c>
      <c r="AI657" s="36">
        <f t="shared" si="247"/>
        <v>0</v>
      </c>
      <c r="AJ657" s="35" t="str">
        <f t="shared" si="248"/>
        <v/>
      </c>
      <c r="AK657" s="35" t="str">
        <f t="shared" si="249"/>
        <v/>
      </c>
      <c r="AL657" s="35" t="str">
        <f t="shared" si="250"/>
        <v/>
      </c>
      <c r="AM657" s="35" t="str">
        <f t="shared" si="251"/>
        <v/>
      </c>
      <c r="AN657" s="35" t="str">
        <f t="shared" si="252"/>
        <v/>
      </c>
      <c r="AO657" s="35" t="str">
        <f t="shared" si="253"/>
        <v/>
      </c>
      <c r="AP657" s="35" t="str">
        <f>IF(AJ657="","",VLOOKUP(AN657,[1]Sheet11!E:F,2,0))</f>
        <v/>
      </c>
      <c r="AQ657" s="35" t="str">
        <f>IF(AO657="拼单会员","5年",IF(AJ657="","",VLOOKUP(AM657&amp;AP657,[1]Sheet11!$J$3:$K$17,2)))</f>
        <v/>
      </c>
      <c r="AR657" s="35" t="str">
        <f t="shared" si="254"/>
        <v/>
      </c>
      <c r="AS657" s="35" t="str">
        <f t="shared" si="255"/>
        <v/>
      </c>
      <c r="AT657" s="35" t="str">
        <f t="shared" si="256"/>
        <v/>
      </c>
      <c r="AU657" s="35" t="str">
        <f t="shared" si="257"/>
        <v/>
      </c>
      <c r="AV657" s="35" t="str">
        <f t="shared" si="258"/>
        <v/>
      </c>
      <c r="AW657" s="35" t="str">
        <f t="shared" si="259"/>
        <v/>
      </c>
      <c r="AX657" s="35" t="str">
        <f t="shared" si="260"/>
        <v/>
      </c>
      <c r="AY657" s="35" t="str">
        <f>IF(SUMIF('7-市场业绩'!F:F,AC657,'7-市场业绩'!I:I)&gt;0,"学习卡","老结算")</f>
        <v>老结算</v>
      </c>
      <c r="AZ657" s="35" t="str">
        <f t="shared" si="261"/>
        <v/>
      </c>
      <c r="BA657" s="35" t="str">
        <f t="shared" si="262"/>
        <v>无</v>
      </c>
      <c r="BB657" s="35" t="str">
        <f t="shared" si="263"/>
        <v/>
      </c>
      <c r="BC657" s="35" t="str">
        <f t="shared" si="264"/>
        <v/>
      </c>
      <c r="BD657" s="35" t="str">
        <f t="shared" si="265"/>
        <v>无</v>
      </c>
      <c r="BE657" s="35" t="str">
        <f>IFERROR(LOOKUP(1,-FIND({"创始会员","国际领袖课程","国内领袖课程","1期秒杀","游学免费读","买三送二","2折秒杀"},AB657),{"创始会员","国际领袖课程","国内领袖课程","1期秒杀","游学免费读","买三送二","2折秒杀"}),"")</f>
        <v/>
      </c>
      <c r="BH657" s="27">
        <v>42552</v>
      </c>
    </row>
    <row r="658" spans="1:60" ht="15" customHeight="1">
      <c r="A658" s="31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08"/>
      <c r="M658" s="208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35" t="str">
        <f t="shared" si="242"/>
        <v/>
      </c>
      <c r="AD658" s="36">
        <f t="shared" si="243"/>
        <v>0</v>
      </c>
      <c r="AE658" s="35" t="str">
        <f t="shared" si="244"/>
        <v/>
      </c>
      <c r="AF658" s="24"/>
      <c r="AG658" s="40">
        <f t="shared" si="245"/>
        <v>0</v>
      </c>
      <c r="AH658" s="36">
        <f t="shared" si="246"/>
        <v>0</v>
      </c>
      <c r="AI658" s="36">
        <f t="shared" si="247"/>
        <v>0</v>
      </c>
      <c r="AJ658" s="35" t="str">
        <f t="shared" si="248"/>
        <v/>
      </c>
      <c r="AK658" s="35" t="str">
        <f t="shared" si="249"/>
        <v/>
      </c>
      <c r="AL658" s="35" t="str">
        <f t="shared" si="250"/>
        <v/>
      </c>
      <c r="AM658" s="35" t="str">
        <f t="shared" si="251"/>
        <v/>
      </c>
      <c r="AN658" s="35" t="str">
        <f t="shared" si="252"/>
        <v/>
      </c>
      <c r="AO658" s="35" t="str">
        <f t="shared" si="253"/>
        <v/>
      </c>
      <c r="AP658" s="35" t="str">
        <f>IF(AJ658="","",VLOOKUP(AN658,[1]Sheet11!E:F,2,0))</f>
        <v/>
      </c>
      <c r="AQ658" s="35" t="str">
        <f>IF(AO658="拼单会员","5年",IF(AJ658="","",VLOOKUP(AM658&amp;AP658,[1]Sheet11!$J$3:$K$17,2)))</f>
        <v/>
      </c>
      <c r="AR658" s="35" t="str">
        <f t="shared" si="254"/>
        <v/>
      </c>
      <c r="AS658" s="35" t="str">
        <f t="shared" si="255"/>
        <v/>
      </c>
      <c r="AT658" s="35" t="str">
        <f t="shared" si="256"/>
        <v/>
      </c>
      <c r="AU658" s="35" t="str">
        <f t="shared" si="257"/>
        <v/>
      </c>
      <c r="AV658" s="35" t="str">
        <f t="shared" si="258"/>
        <v/>
      </c>
      <c r="AW658" s="35" t="str">
        <f t="shared" si="259"/>
        <v/>
      </c>
      <c r="AX658" s="35" t="str">
        <f t="shared" si="260"/>
        <v/>
      </c>
      <c r="AY658" s="35" t="str">
        <f>IF(SUMIF('7-市场业绩'!F:F,AC658,'7-市场业绩'!I:I)&gt;0,"学习卡","老结算")</f>
        <v>老结算</v>
      </c>
      <c r="AZ658" s="35" t="str">
        <f t="shared" si="261"/>
        <v/>
      </c>
      <c r="BA658" s="35" t="str">
        <f t="shared" si="262"/>
        <v>无</v>
      </c>
      <c r="BB658" s="35" t="str">
        <f t="shared" si="263"/>
        <v/>
      </c>
      <c r="BC658" s="35" t="str">
        <f t="shared" si="264"/>
        <v/>
      </c>
      <c r="BD658" s="35" t="str">
        <f t="shared" si="265"/>
        <v>无</v>
      </c>
      <c r="BE658" s="35" t="str">
        <f>IFERROR(LOOKUP(1,-FIND({"创始会员","国际领袖课程","国内领袖课程","1期秒杀","游学免费读","买三送二","2折秒杀"},AB658),{"创始会员","国际领袖课程","国内领袖课程","1期秒杀","游学免费读","买三送二","2折秒杀"}),"")</f>
        <v/>
      </c>
      <c r="BH658" s="27">
        <v>42552</v>
      </c>
    </row>
    <row r="659" spans="1:60" ht="15" customHeight="1">
      <c r="A659" s="31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08"/>
      <c r="M659" s="208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35" t="str">
        <f t="shared" si="242"/>
        <v/>
      </c>
      <c r="AD659" s="36">
        <f t="shared" si="243"/>
        <v>0</v>
      </c>
      <c r="AE659" s="35" t="str">
        <f t="shared" si="244"/>
        <v/>
      </c>
      <c r="AF659" s="24"/>
      <c r="AG659" s="40">
        <f t="shared" si="245"/>
        <v>0</v>
      </c>
      <c r="AH659" s="36">
        <f t="shared" si="246"/>
        <v>0</v>
      </c>
      <c r="AI659" s="36">
        <f t="shared" si="247"/>
        <v>0</v>
      </c>
      <c r="AJ659" s="35" t="str">
        <f t="shared" si="248"/>
        <v/>
      </c>
      <c r="AK659" s="35" t="str">
        <f t="shared" si="249"/>
        <v/>
      </c>
      <c r="AL659" s="35" t="str">
        <f t="shared" si="250"/>
        <v/>
      </c>
      <c r="AM659" s="35" t="str">
        <f t="shared" si="251"/>
        <v/>
      </c>
      <c r="AN659" s="35" t="str">
        <f t="shared" si="252"/>
        <v/>
      </c>
      <c r="AO659" s="35" t="str">
        <f t="shared" si="253"/>
        <v/>
      </c>
      <c r="AP659" s="35" t="str">
        <f>IF(AJ659="","",VLOOKUP(AN659,[1]Sheet11!E:F,2,0))</f>
        <v/>
      </c>
      <c r="AQ659" s="35" t="str">
        <f>IF(AO659="拼单会员","5年",IF(AJ659="","",VLOOKUP(AM659&amp;AP659,[1]Sheet11!$J$3:$K$17,2)))</f>
        <v/>
      </c>
      <c r="AR659" s="35" t="str">
        <f t="shared" si="254"/>
        <v/>
      </c>
      <c r="AS659" s="35" t="str">
        <f t="shared" si="255"/>
        <v/>
      </c>
      <c r="AT659" s="35" t="str">
        <f t="shared" si="256"/>
        <v/>
      </c>
      <c r="AU659" s="35" t="str">
        <f t="shared" si="257"/>
        <v/>
      </c>
      <c r="AV659" s="35" t="str">
        <f t="shared" si="258"/>
        <v/>
      </c>
      <c r="AW659" s="35" t="str">
        <f t="shared" si="259"/>
        <v/>
      </c>
      <c r="AX659" s="35" t="str">
        <f t="shared" si="260"/>
        <v/>
      </c>
      <c r="AY659" s="35" t="str">
        <f>IF(SUMIF('7-市场业绩'!F:F,AC659,'7-市场业绩'!I:I)&gt;0,"学习卡","老结算")</f>
        <v>老结算</v>
      </c>
      <c r="AZ659" s="35" t="str">
        <f t="shared" si="261"/>
        <v/>
      </c>
      <c r="BA659" s="35" t="str">
        <f t="shared" si="262"/>
        <v>无</v>
      </c>
      <c r="BB659" s="35" t="str">
        <f t="shared" si="263"/>
        <v/>
      </c>
      <c r="BC659" s="35" t="str">
        <f t="shared" si="264"/>
        <v/>
      </c>
      <c r="BD659" s="35" t="str">
        <f t="shared" si="265"/>
        <v>无</v>
      </c>
      <c r="BE659" s="35" t="str">
        <f>IFERROR(LOOKUP(1,-FIND({"创始会员","国际领袖课程","国内领袖课程","1期秒杀","游学免费读","买三送二","2折秒杀"},AB659),{"创始会员","国际领袖课程","国内领袖课程","1期秒杀","游学免费读","买三送二","2折秒杀"}),"")</f>
        <v/>
      </c>
      <c r="BH659" s="27">
        <v>42552</v>
      </c>
    </row>
    <row r="660" spans="1:60" ht="15" customHeight="1">
      <c r="A660" s="31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08"/>
      <c r="M660" s="208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35" t="str">
        <f t="shared" si="242"/>
        <v/>
      </c>
      <c r="AD660" s="36">
        <f t="shared" si="243"/>
        <v>0</v>
      </c>
      <c r="AE660" s="35" t="str">
        <f t="shared" si="244"/>
        <v/>
      </c>
      <c r="AF660" s="24"/>
      <c r="AG660" s="40">
        <f t="shared" si="245"/>
        <v>0</v>
      </c>
      <c r="AH660" s="36">
        <f t="shared" si="246"/>
        <v>0</v>
      </c>
      <c r="AI660" s="36">
        <f t="shared" si="247"/>
        <v>0</v>
      </c>
      <c r="AJ660" s="35" t="str">
        <f t="shared" si="248"/>
        <v/>
      </c>
      <c r="AK660" s="35" t="str">
        <f t="shared" si="249"/>
        <v/>
      </c>
      <c r="AL660" s="35" t="str">
        <f t="shared" si="250"/>
        <v/>
      </c>
      <c r="AM660" s="35" t="str">
        <f t="shared" si="251"/>
        <v/>
      </c>
      <c r="AN660" s="35" t="str">
        <f t="shared" si="252"/>
        <v/>
      </c>
      <c r="AO660" s="35" t="str">
        <f t="shared" si="253"/>
        <v/>
      </c>
      <c r="AP660" s="35" t="str">
        <f>IF(AJ660="","",VLOOKUP(AN660,[1]Sheet11!E:F,2,0))</f>
        <v/>
      </c>
      <c r="AQ660" s="35" t="str">
        <f>IF(AO660="拼单会员","5年",IF(AJ660="","",VLOOKUP(AM660&amp;AP660,[1]Sheet11!$J$3:$K$17,2)))</f>
        <v/>
      </c>
      <c r="AR660" s="35" t="str">
        <f t="shared" si="254"/>
        <v/>
      </c>
      <c r="AS660" s="35" t="str">
        <f t="shared" si="255"/>
        <v/>
      </c>
      <c r="AT660" s="35" t="str">
        <f t="shared" si="256"/>
        <v/>
      </c>
      <c r="AU660" s="35" t="str">
        <f t="shared" si="257"/>
        <v/>
      </c>
      <c r="AV660" s="35" t="str">
        <f t="shared" si="258"/>
        <v/>
      </c>
      <c r="AW660" s="35" t="str">
        <f t="shared" si="259"/>
        <v/>
      </c>
      <c r="AX660" s="35" t="str">
        <f t="shared" si="260"/>
        <v/>
      </c>
      <c r="AY660" s="35" t="str">
        <f>IF(SUMIF('7-市场业绩'!F:F,AC660,'7-市场业绩'!I:I)&gt;0,"学习卡","老结算")</f>
        <v>老结算</v>
      </c>
      <c r="AZ660" s="35" t="str">
        <f t="shared" si="261"/>
        <v/>
      </c>
      <c r="BA660" s="35" t="str">
        <f t="shared" si="262"/>
        <v>无</v>
      </c>
      <c r="BB660" s="35" t="str">
        <f t="shared" si="263"/>
        <v/>
      </c>
      <c r="BC660" s="35" t="str">
        <f t="shared" si="264"/>
        <v/>
      </c>
      <c r="BD660" s="35" t="str">
        <f t="shared" si="265"/>
        <v>无</v>
      </c>
      <c r="BE660" s="35" t="str">
        <f>IFERROR(LOOKUP(1,-FIND({"创始会员","国际领袖课程","国内领袖课程","1期秒杀","游学免费读","买三送二","2折秒杀"},AB660),{"创始会员","国际领袖课程","国内领袖课程","1期秒杀","游学免费读","买三送二","2折秒杀"}),"")</f>
        <v/>
      </c>
      <c r="BH660" s="27">
        <v>42552</v>
      </c>
    </row>
    <row r="661" spans="1:60" ht="15" customHeight="1">
      <c r="A661" s="31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08"/>
      <c r="M661" s="208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35" t="str">
        <f t="shared" si="242"/>
        <v/>
      </c>
      <c r="AD661" s="36">
        <f t="shared" si="243"/>
        <v>0</v>
      </c>
      <c r="AE661" s="35" t="str">
        <f t="shared" si="244"/>
        <v/>
      </c>
      <c r="AF661" s="24"/>
      <c r="AG661" s="40">
        <f t="shared" si="245"/>
        <v>0</v>
      </c>
      <c r="AH661" s="36">
        <f t="shared" si="246"/>
        <v>0</v>
      </c>
      <c r="AI661" s="36">
        <f t="shared" si="247"/>
        <v>0</v>
      </c>
      <c r="AJ661" s="35" t="str">
        <f t="shared" si="248"/>
        <v/>
      </c>
      <c r="AK661" s="35" t="str">
        <f t="shared" si="249"/>
        <v/>
      </c>
      <c r="AL661" s="35" t="str">
        <f t="shared" si="250"/>
        <v/>
      </c>
      <c r="AM661" s="35" t="str">
        <f t="shared" si="251"/>
        <v/>
      </c>
      <c r="AN661" s="35" t="str">
        <f t="shared" si="252"/>
        <v/>
      </c>
      <c r="AO661" s="35" t="str">
        <f t="shared" si="253"/>
        <v/>
      </c>
      <c r="AP661" s="35" t="str">
        <f>IF(AJ661="","",VLOOKUP(AN661,[1]Sheet11!E:F,2,0))</f>
        <v/>
      </c>
      <c r="AQ661" s="35" t="str">
        <f>IF(AO661="拼单会员","5年",IF(AJ661="","",VLOOKUP(AM661&amp;AP661,[1]Sheet11!$J$3:$K$17,2)))</f>
        <v/>
      </c>
      <c r="AR661" s="35" t="str">
        <f t="shared" si="254"/>
        <v/>
      </c>
      <c r="AS661" s="35" t="str">
        <f t="shared" si="255"/>
        <v/>
      </c>
      <c r="AT661" s="35" t="str">
        <f t="shared" si="256"/>
        <v/>
      </c>
      <c r="AU661" s="35" t="str">
        <f t="shared" si="257"/>
        <v/>
      </c>
      <c r="AV661" s="35" t="str">
        <f t="shared" si="258"/>
        <v/>
      </c>
      <c r="AW661" s="35" t="str">
        <f t="shared" si="259"/>
        <v/>
      </c>
      <c r="AX661" s="35" t="str">
        <f t="shared" si="260"/>
        <v/>
      </c>
      <c r="AY661" s="35" t="str">
        <f>IF(SUMIF('7-市场业绩'!F:F,AC661,'7-市场业绩'!I:I)&gt;0,"学习卡","老结算")</f>
        <v>老结算</v>
      </c>
      <c r="AZ661" s="35" t="str">
        <f t="shared" si="261"/>
        <v/>
      </c>
      <c r="BA661" s="35" t="str">
        <f t="shared" si="262"/>
        <v>无</v>
      </c>
      <c r="BB661" s="35" t="str">
        <f t="shared" si="263"/>
        <v/>
      </c>
      <c r="BC661" s="35" t="str">
        <f t="shared" si="264"/>
        <v/>
      </c>
      <c r="BD661" s="35" t="str">
        <f t="shared" si="265"/>
        <v>无</v>
      </c>
      <c r="BE661" s="35" t="str">
        <f>IFERROR(LOOKUP(1,-FIND({"创始会员","国际领袖课程","国内领袖课程","1期秒杀","游学免费读","买三送二","2折秒杀"},AB661),{"创始会员","国际领袖课程","国内领袖课程","1期秒杀","游学免费读","买三送二","2折秒杀"}),"")</f>
        <v/>
      </c>
      <c r="BH661" s="27">
        <v>42552</v>
      </c>
    </row>
    <row r="662" spans="1:60" ht="15" customHeight="1">
      <c r="A662" s="31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08"/>
      <c r="M662" s="208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35" t="str">
        <f t="shared" si="242"/>
        <v/>
      </c>
      <c r="AD662" s="36">
        <f t="shared" si="243"/>
        <v>0</v>
      </c>
      <c r="AE662" s="35" t="str">
        <f t="shared" si="244"/>
        <v/>
      </c>
      <c r="AF662" s="24"/>
      <c r="AG662" s="40">
        <f t="shared" si="245"/>
        <v>0</v>
      </c>
      <c r="AH662" s="36">
        <f t="shared" si="246"/>
        <v>0</v>
      </c>
      <c r="AI662" s="36">
        <f t="shared" si="247"/>
        <v>0</v>
      </c>
      <c r="AJ662" s="35" t="str">
        <f t="shared" si="248"/>
        <v/>
      </c>
      <c r="AK662" s="35" t="str">
        <f t="shared" si="249"/>
        <v/>
      </c>
      <c r="AL662" s="35" t="str">
        <f t="shared" si="250"/>
        <v/>
      </c>
      <c r="AM662" s="35" t="str">
        <f t="shared" si="251"/>
        <v/>
      </c>
      <c r="AN662" s="35" t="str">
        <f t="shared" si="252"/>
        <v/>
      </c>
      <c r="AO662" s="35" t="str">
        <f t="shared" si="253"/>
        <v/>
      </c>
      <c r="AP662" s="35" t="str">
        <f>IF(AJ662="","",VLOOKUP(AN662,[1]Sheet11!E:F,2,0))</f>
        <v/>
      </c>
      <c r="AQ662" s="35" t="str">
        <f>IF(AO662="拼单会员","5年",IF(AJ662="","",VLOOKUP(AM662&amp;AP662,[1]Sheet11!$J$3:$K$17,2)))</f>
        <v/>
      </c>
      <c r="AR662" s="35" t="str">
        <f t="shared" si="254"/>
        <v/>
      </c>
      <c r="AS662" s="35" t="str">
        <f t="shared" si="255"/>
        <v/>
      </c>
      <c r="AT662" s="35" t="str">
        <f t="shared" si="256"/>
        <v/>
      </c>
      <c r="AU662" s="35" t="str">
        <f t="shared" si="257"/>
        <v/>
      </c>
      <c r="AV662" s="35" t="str">
        <f t="shared" si="258"/>
        <v/>
      </c>
      <c r="AW662" s="35" t="str">
        <f t="shared" si="259"/>
        <v/>
      </c>
      <c r="AX662" s="35" t="str">
        <f t="shared" si="260"/>
        <v/>
      </c>
      <c r="AY662" s="35" t="str">
        <f>IF(SUMIF('7-市场业绩'!F:F,AC662,'7-市场业绩'!I:I)&gt;0,"学习卡","老结算")</f>
        <v>老结算</v>
      </c>
      <c r="AZ662" s="35" t="str">
        <f t="shared" si="261"/>
        <v/>
      </c>
      <c r="BA662" s="35" t="str">
        <f t="shared" si="262"/>
        <v>无</v>
      </c>
      <c r="BB662" s="35" t="str">
        <f t="shared" si="263"/>
        <v/>
      </c>
      <c r="BC662" s="35" t="str">
        <f t="shared" si="264"/>
        <v/>
      </c>
      <c r="BD662" s="35" t="str">
        <f t="shared" si="265"/>
        <v>无</v>
      </c>
      <c r="BE662" s="35" t="str">
        <f>IFERROR(LOOKUP(1,-FIND({"创始会员","国际领袖课程","国内领袖课程","1期秒杀","游学免费读","买三送二","2折秒杀"},AB662),{"创始会员","国际领袖课程","国内领袖课程","1期秒杀","游学免费读","买三送二","2折秒杀"}),"")</f>
        <v/>
      </c>
      <c r="BH662" s="27">
        <v>42552</v>
      </c>
    </row>
    <row r="663" spans="1:60" ht="15" customHeight="1">
      <c r="A663" s="31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08"/>
      <c r="M663" s="208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35" t="str">
        <f t="shared" si="242"/>
        <v/>
      </c>
      <c r="AD663" s="36">
        <f t="shared" si="243"/>
        <v>0</v>
      </c>
      <c r="AE663" s="35" t="str">
        <f t="shared" si="244"/>
        <v/>
      </c>
      <c r="AF663" s="24"/>
      <c r="AG663" s="40">
        <f t="shared" si="245"/>
        <v>0</v>
      </c>
      <c r="AH663" s="36">
        <f t="shared" si="246"/>
        <v>0</v>
      </c>
      <c r="AI663" s="36">
        <f t="shared" si="247"/>
        <v>0</v>
      </c>
      <c r="AJ663" s="35" t="str">
        <f t="shared" si="248"/>
        <v/>
      </c>
      <c r="AK663" s="35" t="str">
        <f t="shared" si="249"/>
        <v/>
      </c>
      <c r="AL663" s="35" t="str">
        <f t="shared" si="250"/>
        <v/>
      </c>
      <c r="AM663" s="35" t="str">
        <f t="shared" si="251"/>
        <v/>
      </c>
      <c r="AN663" s="35" t="str">
        <f t="shared" si="252"/>
        <v/>
      </c>
      <c r="AO663" s="35" t="str">
        <f t="shared" si="253"/>
        <v/>
      </c>
      <c r="AP663" s="35" t="str">
        <f>IF(AJ663="","",VLOOKUP(AN663,[1]Sheet11!E:F,2,0))</f>
        <v/>
      </c>
      <c r="AQ663" s="35" t="str">
        <f>IF(AO663="拼单会员","5年",IF(AJ663="","",VLOOKUP(AM663&amp;AP663,[1]Sheet11!$J$3:$K$17,2)))</f>
        <v/>
      </c>
      <c r="AR663" s="35" t="str">
        <f t="shared" si="254"/>
        <v/>
      </c>
      <c r="AS663" s="35" t="str">
        <f t="shared" si="255"/>
        <v/>
      </c>
      <c r="AT663" s="35" t="str">
        <f t="shared" si="256"/>
        <v/>
      </c>
      <c r="AU663" s="35" t="str">
        <f t="shared" si="257"/>
        <v/>
      </c>
      <c r="AV663" s="35" t="str">
        <f t="shared" si="258"/>
        <v/>
      </c>
      <c r="AW663" s="35" t="str">
        <f t="shared" si="259"/>
        <v/>
      </c>
      <c r="AX663" s="35" t="str">
        <f t="shared" si="260"/>
        <v/>
      </c>
      <c r="AY663" s="35" t="str">
        <f>IF(SUMIF('7-市场业绩'!F:F,AC663,'7-市场业绩'!I:I)&gt;0,"学习卡","老结算")</f>
        <v>老结算</v>
      </c>
      <c r="AZ663" s="35" t="str">
        <f t="shared" si="261"/>
        <v/>
      </c>
      <c r="BA663" s="35" t="str">
        <f t="shared" si="262"/>
        <v>无</v>
      </c>
      <c r="BB663" s="35" t="str">
        <f t="shared" si="263"/>
        <v/>
      </c>
      <c r="BC663" s="35" t="str">
        <f t="shared" si="264"/>
        <v/>
      </c>
      <c r="BD663" s="35" t="str">
        <f t="shared" si="265"/>
        <v>无</v>
      </c>
      <c r="BE663" s="35" t="str">
        <f>IFERROR(LOOKUP(1,-FIND({"创始会员","国际领袖课程","国内领袖课程","1期秒杀","游学免费读","买三送二","2折秒杀"},AB663),{"创始会员","国际领袖课程","国内领袖课程","1期秒杀","游学免费读","买三送二","2折秒杀"}),"")</f>
        <v/>
      </c>
      <c r="BH663" s="27">
        <v>42552</v>
      </c>
    </row>
    <row r="664" spans="1:60" ht="15" customHeight="1">
      <c r="A664" s="31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08"/>
      <c r="M664" s="208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35" t="str">
        <f t="shared" si="242"/>
        <v/>
      </c>
      <c r="AD664" s="36">
        <f t="shared" si="243"/>
        <v>0</v>
      </c>
      <c r="AE664" s="35" t="str">
        <f t="shared" si="244"/>
        <v/>
      </c>
      <c r="AF664" s="24"/>
      <c r="AG664" s="40">
        <f t="shared" si="245"/>
        <v>0</v>
      </c>
      <c r="AH664" s="36">
        <f t="shared" si="246"/>
        <v>0</v>
      </c>
      <c r="AI664" s="36">
        <f t="shared" si="247"/>
        <v>0</v>
      </c>
      <c r="AJ664" s="35" t="str">
        <f t="shared" si="248"/>
        <v/>
      </c>
      <c r="AK664" s="35" t="str">
        <f t="shared" si="249"/>
        <v/>
      </c>
      <c r="AL664" s="35" t="str">
        <f t="shared" si="250"/>
        <v/>
      </c>
      <c r="AM664" s="35" t="str">
        <f t="shared" si="251"/>
        <v/>
      </c>
      <c r="AN664" s="35" t="str">
        <f t="shared" si="252"/>
        <v/>
      </c>
      <c r="AO664" s="35" t="str">
        <f t="shared" si="253"/>
        <v/>
      </c>
      <c r="AP664" s="35" t="str">
        <f>IF(AJ664="","",VLOOKUP(AN664,[1]Sheet11!E:F,2,0))</f>
        <v/>
      </c>
      <c r="AQ664" s="35" t="str">
        <f>IF(AO664="拼单会员","5年",IF(AJ664="","",VLOOKUP(AM664&amp;AP664,[1]Sheet11!$J$3:$K$17,2)))</f>
        <v/>
      </c>
      <c r="AR664" s="35" t="str">
        <f t="shared" si="254"/>
        <v/>
      </c>
      <c r="AS664" s="35" t="str">
        <f t="shared" si="255"/>
        <v/>
      </c>
      <c r="AT664" s="35" t="str">
        <f t="shared" si="256"/>
        <v/>
      </c>
      <c r="AU664" s="35" t="str">
        <f t="shared" si="257"/>
        <v/>
      </c>
      <c r="AV664" s="35" t="str">
        <f t="shared" si="258"/>
        <v/>
      </c>
      <c r="AW664" s="35" t="str">
        <f t="shared" si="259"/>
        <v/>
      </c>
      <c r="AX664" s="35" t="str">
        <f t="shared" si="260"/>
        <v/>
      </c>
      <c r="AY664" s="35" t="str">
        <f>IF(SUMIF('7-市场业绩'!F:F,AC664,'7-市场业绩'!I:I)&gt;0,"学习卡","老结算")</f>
        <v>老结算</v>
      </c>
      <c r="AZ664" s="35" t="str">
        <f t="shared" si="261"/>
        <v/>
      </c>
      <c r="BA664" s="35" t="str">
        <f t="shared" si="262"/>
        <v>无</v>
      </c>
      <c r="BB664" s="35" t="str">
        <f t="shared" si="263"/>
        <v/>
      </c>
      <c r="BC664" s="35" t="str">
        <f t="shared" si="264"/>
        <v/>
      </c>
      <c r="BD664" s="35" t="str">
        <f t="shared" si="265"/>
        <v>无</v>
      </c>
      <c r="BE664" s="35" t="str">
        <f>IFERROR(LOOKUP(1,-FIND({"创始会员","国际领袖课程","国内领袖课程","1期秒杀","游学免费读","买三送二","2折秒杀"},AB664),{"创始会员","国际领袖课程","国内领袖课程","1期秒杀","游学免费读","买三送二","2折秒杀"}),"")</f>
        <v/>
      </c>
      <c r="BH664" s="27">
        <v>42552</v>
      </c>
    </row>
    <row r="665" spans="1:60" ht="15" customHeight="1">
      <c r="A665" s="31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08"/>
      <c r="M665" s="208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35" t="str">
        <f t="shared" si="242"/>
        <v/>
      </c>
      <c r="AD665" s="36">
        <f t="shared" si="243"/>
        <v>0</v>
      </c>
      <c r="AE665" s="35" t="str">
        <f t="shared" si="244"/>
        <v/>
      </c>
      <c r="AF665" s="24"/>
      <c r="AG665" s="40">
        <f t="shared" si="245"/>
        <v>0</v>
      </c>
      <c r="AH665" s="36">
        <f t="shared" si="246"/>
        <v>0</v>
      </c>
      <c r="AI665" s="36">
        <f t="shared" si="247"/>
        <v>0</v>
      </c>
      <c r="AJ665" s="35" t="str">
        <f t="shared" si="248"/>
        <v/>
      </c>
      <c r="AK665" s="35" t="str">
        <f t="shared" si="249"/>
        <v/>
      </c>
      <c r="AL665" s="35" t="str">
        <f t="shared" si="250"/>
        <v/>
      </c>
      <c r="AM665" s="35" t="str">
        <f t="shared" si="251"/>
        <v/>
      </c>
      <c r="AN665" s="35" t="str">
        <f t="shared" si="252"/>
        <v/>
      </c>
      <c r="AO665" s="35" t="str">
        <f t="shared" si="253"/>
        <v/>
      </c>
      <c r="AP665" s="35" t="str">
        <f>IF(AJ665="","",VLOOKUP(AN665,[1]Sheet11!E:F,2,0))</f>
        <v/>
      </c>
      <c r="AQ665" s="35" t="str">
        <f>IF(AO665="拼单会员","5年",IF(AJ665="","",VLOOKUP(AM665&amp;AP665,[1]Sheet11!$J$3:$K$17,2)))</f>
        <v/>
      </c>
      <c r="AR665" s="35" t="str">
        <f t="shared" si="254"/>
        <v/>
      </c>
      <c r="AS665" s="35" t="str">
        <f t="shared" si="255"/>
        <v/>
      </c>
      <c r="AT665" s="35" t="str">
        <f t="shared" si="256"/>
        <v/>
      </c>
      <c r="AU665" s="35" t="str">
        <f t="shared" si="257"/>
        <v/>
      </c>
      <c r="AV665" s="35" t="str">
        <f t="shared" si="258"/>
        <v/>
      </c>
      <c r="AW665" s="35" t="str">
        <f t="shared" si="259"/>
        <v/>
      </c>
      <c r="AX665" s="35" t="str">
        <f t="shared" si="260"/>
        <v/>
      </c>
      <c r="AY665" s="35" t="str">
        <f>IF(SUMIF('7-市场业绩'!F:F,AC665,'7-市场业绩'!I:I)&gt;0,"学习卡","老结算")</f>
        <v>老结算</v>
      </c>
      <c r="AZ665" s="35" t="str">
        <f t="shared" si="261"/>
        <v/>
      </c>
      <c r="BA665" s="35" t="str">
        <f t="shared" si="262"/>
        <v>无</v>
      </c>
      <c r="BB665" s="35" t="str">
        <f t="shared" si="263"/>
        <v/>
      </c>
      <c r="BC665" s="35" t="str">
        <f t="shared" si="264"/>
        <v/>
      </c>
      <c r="BD665" s="35" t="str">
        <f t="shared" si="265"/>
        <v>无</v>
      </c>
      <c r="BE665" s="35" t="str">
        <f>IFERROR(LOOKUP(1,-FIND({"创始会员","国际领袖课程","国内领袖课程","1期秒杀","游学免费读","买三送二","2折秒杀"},AB665),{"创始会员","国际领袖课程","国内领袖课程","1期秒杀","游学免费读","买三送二","2折秒杀"}),"")</f>
        <v/>
      </c>
      <c r="BH665" s="27">
        <v>42552</v>
      </c>
    </row>
    <row r="666" spans="1:60" ht="15" customHeight="1">
      <c r="A666" s="31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08"/>
      <c r="M666" s="208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35" t="str">
        <f t="shared" si="242"/>
        <v/>
      </c>
      <c r="AD666" s="36">
        <f t="shared" si="243"/>
        <v>0</v>
      </c>
      <c r="AE666" s="35" t="str">
        <f t="shared" si="244"/>
        <v/>
      </c>
      <c r="AF666" s="24"/>
      <c r="AG666" s="40">
        <f t="shared" si="245"/>
        <v>0</v>
      </c>
      <c r="AH666" s="36">
        <f t="shared" si="246"/>
        <v>0</v>
      </c>
      <c r="AI666" s="36">
        <f t="shared" si="247"/>
        <v>0</v>
      </c>
      <c r="AJ666" s="35" t="str">
        <f t="shared" si="248"/>
        <v/>
      </c>
      <c r="AK666" s="35" t="str">
        <f t="shared" si="249"/>
        <v/>
      </c>
      <c r="AL666" s="35" t="str">
        <f t="shared" si="250"/>
        <v/>
      </c>
      <c r="AM666" s="35" t="str">
        <f t="shared" si="251"/>
        <v/>
      </c>
      <c r="AN666" s="35" t="str">
        <f t="shared" si="252"/>
        <v/>
      </c>
      <c r="AO666" s="35" t="str">
        <f t="shared" si="253"/>
        <v/>
      </c>
      <c r="AP666" s="35" t="str">
        <f>IF(AJ666="","",VLOOKUP(AN666,[1]Sheet11!E:F,2,0))</f>
        <v/>
      </c>
      <c r="AQ666" s="35" t="str">
        <f>IF(AO666="拼单会员","5年",IF(AJ666="","",VLOOKUP(AM666&amp;AP666,[1]Sheet11!$J$3:$K$17,2)))</f>
        <v/>
      </c>
      <c r="AR666" s="35" t="str">
        <f t="shared" si="254"/>
        <v/>
      </c>
      <c r="AS666" s="35" t="str">
        <f t="shared" si="255"/>
        <v/>
      </c>
      <c r="AT666" s="35" t="str">
        <f t="shared" si="256"/>
        <v/>
      </c>
      <c r="AU666" s="35" t="str">
        <f t="shared" si="257"/>
        <v/>
      </c>
      <c r="AV666" s="35" t="str">
        <f t="shared" si="258"/>
        <v/>
      </c>
      <c r="AW666" s="35" t="str">
        <f t="shared" si="259"/>
        <v/>
      </c>
      <c r="AX666" s="35" t="str">
        <f t="shared" si="260"/>
        <v/>
      </c>
      <c r="AY666" s="35" t="str">
        <f>IF(SUMIF('7-市场业绩'!F:F,AC666,'7-市场业绩'!I:I)&gt;0,"学习卡","老结算")</f>
        <v>老结算</v>
      </c>
      <c r="AZ666" s="35" t="str">
        <f t="shared" si="261"/>
        <v/>
      </c>
      <c r="BA666" s="35" t="str">
        <f t="shared" si="262"/>
        <v>无</v>
      </c>
      <c r="BB666" s="35" t="str">
        <f t="shared" si="263"/>
        <v/>
      </c>
      <c r="BC666" s="35" t="str">
        <f t="shared" si="264"/>
        <v/>
      </c>
      <c r="BD666" s="35" t="str">
        <f t="shared" si="265"/>
        <v>无</v>
      </c>
      <c r="BE666" s="35" t="str">
        <f>IFERROR(LOOKUP(1,-FIND({"创始会员","国际领袖课程","国内领袖课程","1期秒杀","游学免费读","买三送二","2折秒杀"},AB666),{"创始会员","国际领袖课程","国内领袖课程","1期秒杀","游学免费读","买三送二","2折秒杀"}),"")</f>
        <v/>
      </c>
      <c r="BH666" s="27">
        <v>42552</v>
      </c>
    </row>
    <row r="667" spans="1:60" ht="15" customHeight="1">
      <c r="A667" s="31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08"/>
      <c r="M667" s="208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35" t="str">
        <f t="shared" si="242"/>
        <v/>
      </c>
      <c r="AD667" s="36">
        <f t="shared" si="243"/>
        <v>0</v>
      </c>
      <c r="AE667" s="35" t="str">
        <f t="shared" si="244"/>
        <v/>
      </c>
      <c r="AF667" s="24"/>
      <c r="AG667" s="40">
        <f t="shared" si="245"/>
        <v>0</v>
      </c>
      <c r="AH667" s="36">
        <f t="shared" si="246"/>
        <v>0</v>
      </c>
      <c r="AI667" s="36">
        <f t="shared" si="247"/>
        <v>0</v>
      </c>
      <c r="AJ667" s="35" t="str">
        <f t="shared" si="248"/>
        <v/>
      </c>
      <c r="AK667" s="35" t="str">
        <f t="shared" si="249"/>
        <v/>
      </c>
      <c r="AL667" s="35" t="str">
        <f t="shared" si="250"/>
        <v/>
      </c>
      <c r="AM667" s="35" t="str">
        <f t="shared" si="251"/>
        <v/>
      </c>
      <c r="AN667" s="35" t="str">
        <f t="shared" si="252"/>
        <v/>
      </c>
      <c r="AO667" s="35" t="str">
        <f t="shared" si="253"/>
        <v/>
      </c>
      <c r="AP667" s="35" t="str">
        <f>IF(AJ667="","",VLOOKUP(AN667,[1]Sheet11!E:F,2,0))</f>
        <v/>
      </c>
      <c r="AQ667" s="35" t="str">
        <f>IF(AO667="拼单会员","5年",IF(AJ667="","",VLOOKUP(AM667&amp;AP667,[1]Sheet11!$J$3:$K$17,2)))</f>
        <v/>
      </c>
      <c r="AR667" s="35" t="str">
        <f t="shared" si="254"/>
        <v/>
      </c>
      <c r="AS667" s="35" t="str">
        <f t="shared" si="255"/>
        <v/>
      </c>
      <c r="AT667" s="35" t="str">
        <f t="shared" si="256"/>
        <v/>
      </c>
      <c r="AU667" s="35" t="str">
        <f t="shared" si="257"/>
        <v/>
      </c>
      <c r="AV667" s="35" t="str">
        <f t="shared" si="258"/>
        <v/>
      </c>
      <c r="AW667" s="35" t="str">
        <f t="shared" si="259"/>
        <v/>
      </c>
      <c r="AX667" s="35" t="str">
        <f t="shared" si="260"/>
        <v/>
      </c>
      <c r="AY667" s="35" t="str">
        <f>IF(SUMIF('7-市场业绩'!F:F,AC667,'7-市场业绩'!I:I)&gt;0,"学习卡","老结算")</f>
        <v>老结算</v>
      </c>
      <c r="AZ667" s="35" t="str">
        <f t="shared" si="261"/>
        <v/>
      </c>
      <c r="BA667" s="35" t="str">
        <f t="shared" si="262"/>
        <v>无</v>
      </c>
      <c r="BB667" s="35" t="str">
        <f t="shared" si="263"/>
        <v/>
      </c>
      <c r="BC667" s="35" t="str">
        <f t="shared" si="264"/>
        <v/>
      </c>
      <c r="BD667" s="35" t="str">
        <f t="shared" si="265"/>
        <v>无</v>
      </c>
      <c r="BE667" s="35" t="str">
        <f>IFERROR(LOOKUP(1,-FIND({"创始会员","国际领袖课程","国内领袖课程","1期秒杀","游学免费读","买三送二","2折秒杀"},AB667),{"创始会员","国际领袖课程","国内领袖课程","1期秒杀","游学免费读","买三送二","2折秒杀"}),"")</f>
        <v/>
      </c>
      <c r="BH667" s="27">
        <v>42552</v>
      </c>
    </row>
    <row r="668" spans="1:60" ht="15" customHeight="1">
      <c r="A668" s="31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08"/>
      <c r="M668" s="208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35" t="str">
        <f t="shared" si="242"/>
        <v/>
      </c>
      <c r="AD668" s="36">
        <f t="shared" si="243"/>
        <v>0</v>
      </c>
      <c r="AE668" s="35" t="str">
        <f t="shared" si="244"/>
        <v/>
      </c>
      <c r="AF668" s="24"/>
      <c r="AG668" s="40">
        <f t="shared" si="245"/>
        <v>0</v>
      </c>
      <c r="AH668" s="36">
        <f t="shared" si="246"/>
        <v>0</v>
      </c>
      <c r="AI668" s="36">
        <f t="shared" si="247"/>
        <v>0</v>
      </c>
      <c r="AJ668" s="35" t="str">
        <f t="shared" si="248"/>
        <v/>
      </c>
      <c r="AK668" s="35" t="str">
        <f t="shared" si="249"/>
        <v/>
      </c>
      <c r="AL668" s="35" t="str">
        <f t="shared" si="250"/>
        <v/>
      </c>
      <c r="AM668" s="35" t="str">
        <f t="shared" si="251"/>
        <v/>
      </c>
      <c r="AN668" s="35" t="str">
        <f t="shared" si="252"/>
        <v/>
      </c>
      <c r="AO668" s="35" t="str">
        <f t="shared" si="253"/>
        <v/>
      </c>
      <c r="AP668" s="35" t="str">
        <f>IF(AJ668="","",VLOOKUP(AN668,[1]Sheet11!E:F,2,0))</f>
        <v/>
      </c>
      <c r="AQ668" s="35" t="str">
        <f>IF(AO668="拼单会员","5年",IF(AJ668="","",VLOOKUP(AM668&amp;AP668,[1]Sheet11!$J$3:$K$17,2)))</f>
        <v/>
      </c>
      <c r="AR668" s="35" t="str">
        <f t="shared" si="254"/>
        <v/>
      </c>
      <c r="AS668" s="35" t="str">
        <f t="shared" si="255"/>
        <v/>
      </c>
      <c r="AT668" s="35" t="str">
        <f t="shared" si="256"/>
        <v/>
      </c>
      <c r="AU668" s="35" t="str">
        <f t="shared" si="257"/>
        <v/>
      </c>
      <c r="AV668" s="35" t="str">
        <f t="shared" si="258"/>
        <v/>
      </c>
      <c r="AW668" s="35" t="str">
        <f t="shared" si="259"/>
        <v/>
      </c>
      <c r="AX668" s="35" t="str">
        <f t="shared" si="260"/>
        <v/>
      </c>
      <c r="AY668" s="35" t="str">
        <f>IF(SUMIF('7-市场业绩'!F:F,AC668,'7-市场业绩'!I:I)&gt;0,"学习卡","老结算")</f>
        <v>老结算</v>
      </c>
      <c r="AZ668" s="35" t="str">
        <f t="shared" si="261"/>
        <v/>
      </c>
      <c r="BA668" s="35" t="str">
        <f t="shared" si="262"/>
        <v>无</v>
      </c>
      <c r="BB668" s="35" t="str">
        <f t="shared" si="263"/>
        <v/>
      </c>
      <c r="BC668" s="35" t="str">
        <f t="shared" si="264"/>
        <v/>
      </c>
      <c r="BD668" s="35" t="str">
        <f t="shared" si="265"/>
        <v>无</v>
      </c>
      <c r="BE668" s="35" t="str">
        <f>IFERROR(LOOKUP(1,-FIND({"创始会员","国际领袖课程","国内领袖课程","1期秒杀","游学免费读","买三送二","2折秒杀"},AB668),{"创始会员","国际领袖课程","国内领袖课程","1期秒杀","游学免费读","买三送二","2折秒杀"}),"")</f>
        <v/>
      </c>
      <c r="BH668" s="27">
        <v>42552</v>
      </c>
    </row>
    <row r="669" spans="1:60" ht="15" customHeight="1">
      <c r="A669" s="31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08"/>
      <c r="M669" s="208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35" t="str">
        <f t="shared" si="242"/>
        <v/>
      </c>
      <c r="AD669" s="36">
        <f t="shared" si="243"/>
        <v>0</v>
      </c>
      <c r="AE669" s="35" t="str">
        <f t="shared" si="244"/>
        <v/>
      </c>
      <c r="AF669" s="24"/>
      <c r="AG669" s="40">
        <f t="shared" si="245"/>
        <v>0</v>
      </c>
      <c r="AH669" s="36">
        <f t="shared" si="246"/>
        <v>0</v>
      </c>
      <c r="AI669" s="36">
        <f t="shared" si="247"/>
        <v>0</v>
      </c>
      <c r="AJ669" s="35" t="str">
        <f t="shared" si="248"/>
        <v/>
      </c>
      <c r="AK669" s="35" t="str">
        <f t="shared" si="249"/>
        <v/>
      </c>
      <c r="AL669" s="35" t="str">
        <f t="shared" si="250"/>
        <v/>
      </c>
      <c r="AM669" s="35" t="str">
        <f t="shared" si="251"/>
        <v/>
      </c>
      <c r="AN669" s="35" t="str">
        <f t="shared" si="252"/>
        <v/>
      </c>
      <c r="AO669" s="35" t="str">
        <f t="shared" si="253"/>
        <v/>
      </c>
      <c r="AP669" s="35" t="str">
        <f>IF(AJ669="","",VLOOKUP(AN669,[1]Sheet11!E:F,2,0))</f>
        <v/>
      </c>
      <c r="AQ669" s="35" t="str">
        <f>IF(AO669="拼单会员","5年",IF(AJ669="","",VLOOKUP(AM669&amp;AP669,[1]Sheet11!$J$3:$K$17,2)))</f>
        <v/>
      </c>
      <c r="AR669" s="35" t="str">
        <f t="shared" si="254"/>
        <v/>
      </c>
      <c r="AS669" s="35" t="str">
        <f t="shared" si="255"/>
        <v/>
      </c>
      <c r="AT669" s="35" t="str">
        <f t="shared" si="256"/>
        <v/>
      </c>
      <c r="AU669" s="35" t="str">
        <f t="shared" si="257"/>
        <v/>
      </c>
      <c r="AV669" s="35" t="str">
        <f t="shared" si="258"/>
        <v/>
      </c>
      <c r="AW669" s="35" t="str">
        <f t="shared" si="259"/>
        <v/>
      </c>
      <c r="AX669" s="35" t="str">
        <f t="shared" si="260"/>
        <v/>
      </c>
      <c r="AY669" s="35" t="str">
        <f>IF(SUMIF('7-市场业绩'!F:F,AC669,'7-市场业绩'!I:I)&gt;0,"学习卡","老结算")</f>
        <v>老结算</v>
      </c>
      <c r="AZ669" s="35" t="str">
        <f t="shared" si="261"/>
        <v/>
      </c>
      <c r="BA669" s="35" t="str">
        <f t="shared" si="262"/>
        <v>无</v>
      </c>
      <c r="BB669" s="35" t="str">
        <f t="shared" si="263"/>
        <v/>
      </c>
      <c r="BC669" s="35" t="str">
        <f t="shared" si="264"/>
        <v/>
      </c>
      <c r="BD669" s="35" t="str">
        <f t="shared" si="265"/>
        <v>无</v>
      </c>
      <c r="BE669" s="35" t="str">
        <f>IFERROR(LOOKUP(1,-FIND({"创始会员","国际领袖课程","国内领袖课程","1期秒杀","游学免费读","买三送二","2折秒杀"},AB669),{"创始会员","国际领袖课程","国内领袖课程","1期秒杀","游学免费读","买三送二","2折秒杀"}),"")</f>
        <v/>
      </c>
      <c r="BH669" s="27">
        <v>42552</v>
      </c>
    </row>
    <row r="670" spans="1:60" ht="15" customHeight="1">
      <c r="A670" s="31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08"/>
      <c r="M670" s="208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35" t="str">
        <f t="shared" si="242"/>
        <v/>
      </c>
      <c r="AD670" s="36">
        <f t="shared" si="243"/>
        <v>0</v>
      </c>
      <c r="AE670" s="35" t="str">
        <f t="shared" si="244"/>
        <v/>
      </c>
      <c r="AF670" s="24"/>
      <c r="AG670" s="40">
        <f t="shared" si="245"/>
        <v>0</v>
      </c>
      <c r="AH670" s="36">
        <f t="shared" si="246"/>
        <v>0</v>
      </c>
      <c r="AI670" s="36">
        <f t="shared" si="247"/>
        <v>0</v>
      </c>
      <c r="AJ670" s="35" t="str">
        <f t="shared" si="248"/>
        <v/>
      </c>
      <c r="AK670" s="35" t="str">
        <f t="shared" si="249"/>
        <v/>
      </c>
      <c r="AL670" s="35" t="str">
        <f t="shared" si="250"/>
        <v/>
      </c>
      <c r="AM670" s="35" t="str">
        <f t="shared" si="251"/>
        <v/>
      </c>
      <c r="AN670" s="35" t="str">
        <f t="shared" si="252"/>
        <v/>
      </c>
      <c r="AO670" s="35" t="str">
        <f t="shared" si="253"/>
        <v/>
      </c>
      <c r="AP670" s="35" t="str">
        <f>IF(AJ670="","",VLOOKUP(AN670,[1]Sheet11!E:F,2,0))</f>
        <v/>
      </c>
      <c r="AQ670" s="35" t="str">
        <f>IF(AO670="拼单会员","5年",IF(AJ670="","",VLOOKUP(AM670&amp;AP670,[1]Sheet11!$J$3:$K$17,2)))</f>
        <v/>
      </c>
      <c r="AR670" s="35" t="str">
        <f t="shared" si="254"/>
        <v/>
      </c>
      <c r="AS670" s="35" t="str">
        <f t="shared" si="255"/>
        <v/>
      </c>
      <c r="AT670" s="35" t="str">
        <f t="shared" si="256"/>
        <v/>
      </c>
      <c r="AU670" s="35" t="str">
        <f t="shared" si="257"/>
        <v/>
      </c>
      <c r="AV670" s="35" t="str">
        <f t="shared" si="258"/>
        <v/>
      </c>
      <c r="AW670" s="35" t="str">
        <f t="shared" si="259"/>
        <v/>
      </c>
      <c r="AX670" s="35" t="str">
        <f t="shared" si="260"/>
        <v/>
      </c>
      <c r="AY670" s="35" t="str">
        <f>IF(SUMIF('7-市场业绩'!F:F,AC670,'7-市场业绩'!I:I)&gt;0,"学习卡","老结算")</f>
        <v>老结算</v>
      </c>
      <c r="AZ670" s="35" t="str">
        <f t="shared" si="261"/>
        <v/>
      </c>
      <c r="BA670" s="35" t="str">
        <f t="shared" si="262"/>
        <v>无</v>
      </c>
      <c r="BB670" s="35" t="str">
        <f t="shared" si="263"/>
        <v/>
      </c>
      <c r="BC670" s="35" t="str">
        <f t="shared" si="264"/>
        <v/>
      </c>
      <c r="BD670" s="35" t="str">
        <f t="shared" si="265"/>
        <v>无</v>
      </c>
      <c r="BE670" s="35" t="str">
        <f>IFERROR(LOOKUP(1,-FIND({"创始会员","国际领袖课程","国内领袖课程","1期秒杀","游学免费读","买三送二","2折秒杀"},AB670),{"创始会员","国际领袖课程","国内领袖课程","1期秒杀","游学免费读","买三送二","2折秒杀"}),"")</f>
        <v/>
      </c>
      <c r="BH670" s="27">
        <v>42552</v>
      </c>
    </row>
    <row r="671" spans="1:60" ht="15" customHeight="1">
      <c r="A671" s="31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08"/>
      <c r="M671" s="208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35" t="str">
        <f t="shared" si="242"/>
        <v/>
      </c>
      <c r="AD671" s="36">
        <f t="shared" si="243"/>
        <v>0</v>
      </c>
      <c r="AE671" s="35" t="str">
        <f t="shared" si="244"/>
        <v/>
      </c>
      <c r="AF671" s="24"/>
      <c r="AG671" s="40">
        <f t="shared" si="245"/>
        <v>0</v>
      </c>
      <c r="AH671" s="36">
        <f t="shared" si="246"/>
        <v>0</v>
      </c>
      <c r="AI671" s="36">
        <f t="shared" si="247"/>
        <v>0</v>
      </c>
      <c r="AJ671" s="35" t="str">
        <f t="shared" si="248"/>
        <v/>
      </c>
      <c r="AK671" s="35" t="str">
        <f t="shared" si="249"/>
        <v/>
      </c>
      <c r="AL671" s="35" t="str">
        <f t="shared" si="250"/>
        <v/>
      </c>
      <c r="AM671" s="35" t="str">
        <f t="shared" si="251"/>
        <v/>
      </c>
      <c r="AN671" s="35" t="str">
        <f t="shared" si="252"/>
        <v/>
      </c>
      <c r="AO671" s="35" t="str">
        <f t="shared" si="253"/>
        <v/>
      </c>
      <c r="AP671" s="35" t="str">
        <f>IF(AJ671="","",VLOOKUP(AN671,[1]Sheet11!E:F,2,0))</f>
        <v/>
      </c>
      <c r="AQ671" s="35" t="str">
        <f>IF(AO671="拼单会员","5年",IF(AJ671="","",VLOOKUP(AM671&amp;AP671,[1]Sheet11!$J$3:$K$17,2)))</f>
        <v/>
      </c>
      <c r="AR671" s="35" t="str">
        <f t="shared" si="254"/>
        <v/>
      </c>
      <c r="AS671" s="35" t="str">
        <f t="shared" si="255"/>
        <v/>
      </c>
      <c r="AT671" s="35" t="str">
        <f t="shared" si="256"/>
        <v/>
      </c>
      <c r="AU671" s="35" t="str">
        <f t="shared" si="257"/>
        <v/>
      </c>
      <c r="AV671" s="35" t="str">
        <f t="shared" si="258"/>
        <v/>
      </c>
      <c r="AW671" s="35" t="str">
        <f t="shared" si="259"/>
        <v/>
      </c>
      <c r="AX671" s="35" t="str">
        <f t="shared" si="260"/>
        <v/>
      </c>
      <c r="AY671" s="35" t="str">
        <f>IF(SUMIF('7-市场业绩'!F:F,AC671,'7-市场业绩'!I:I)&gt;0,"学习卡","老结算")</f>
        <v>老结算</v>
      </c>
      <c r="AZ671" s="35" t="str">
        <f t="shared" si="261"/>
        <v/>
      </c>
      <c r="BA671" s="35" t="str">
        <f t="shared" si="262"/>
        <v>无</v>
      </c>
      <c r="BB671" s="35" t="str">
        <f t="shared" si="263"/>
        <v/>
      </c>
      <c r="BC671" s="35" t="str">
        <f t="shared" si="264"/>
        <v/>
      </c>
      <c r="BD671" s="35" t="str">
        <f t="shared" si="265"/>
        <v>无</v>
      </c>
      <c r="BE671" s="35" t="str">
        <f>IFERROR(LOOKUP(1,-FIND({"创始会员","国际领袖课程","国内领袖课程","1期秒杀","游学免费读","买三送二","2折秒杀"},AB671),{"创始会员","国际领袖课程","国内领袖课程","1期秒杀","游学免费读","买三送二","2折秒杀"}),"")</f>
        <v/>
      </c>
      <c r="BH671" s="27">
        <v>42552</v>
      </c>
    </row>
    <row r="672" spans="1:60" ht="15" customHeight="1">
      <c r="A672" s="31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08"/>
      <c r="M672" s="208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35" t="str">
        <f t="shared" si="242"/>
        <v/>
      </c>
      <c r="AD672" s="36">
        <f t="shared" si="243"/>
        <v>0</v>
      </c>
      <c r="AE672" s="35" t="str">
        <f t="shared" si="244"/>
        <v/>
      </c>
      <c r="AF672" s="24"/>
      <c r="AG672" s="40">
        <f t="shared" si="245"/>
        <v>0</v>
      </c>
      <c r="AH672" s="36">
        <f t="shared" si="246"/>
        <v>0</v>
      </c>
      <c r="AI672" s="36">
        <f t="shared" si="247"/>
        <v>0</v>
      </c>
      <c r="AJ672" s="35" t="str">
        <f t="shared" si="248"/>
        <v/>
      </c>
      <c r="AK672" s="35" t="str">
        <f t="shared" si="249"/>
        <v/>
      </c>
      <c r="AL672" s="35" t="str">
        <f t="shared" si="250"/>
        <v/>
      </c>
      <c r="AM672" s="35" t="str">
        <f t="shared" si="251"/>
        <v/>
      </c>
      <c r="AN672" s="35" t="str">
        <f t="shared" si="252"/>
        <v/>
      </c>
      <c r="AO672" s="35" t="str">
        <f t="shared" si="253"/>
        <v/>
      </c>
      <c r="AP672" s="35" t="str">
        <f>IF(AJ672="","",VLOOKUP(AN672,[1]Sheet11!E:F,2,0))</f>
        <v/>
      </c>
      <c r="AQ672" s="35" t="str">
        <f>IF(AO672="拼单会员","5年",IF(AJ672="","",VLOOKUP(AM672&amp;AP672,[1]Sheet11!$J$3:$K$17,2)))</f>
        <v/>
      </c>
      <c r="AR672" s="35" t="str">
        <f t="shared" si="254"/>
        <v/>
      </c>
      <c r="AS672" s="35" t="str">
        <f t="shared" si="255"/>
        <v/>
      </c>
      <c r="AT672" s="35" t="str">
        <f t="shared" si="256"/>
        <v/>
      </c>
      <c r="AU672" s="35" t="str">
        <f t="shared" si="257"/>
        <v/>
      </c>
      <c r="AV672" s="35" t="str">
        <f t="shared" si="258"/>
        <v/>
      </c>
      <c r="AW672" s="35" t="str">
        <f t="shared" si="259"/>
        <v/>
      </c>
      <c r="AX672" s="35" t="str">
        <f t="shared" si="260"/>
        <v/>
      </c>
      <c r="AY672" s="35" t="str">
        <f>IF(SUMIF('7-市场业绩'!F:F,AC672,'7-市场业绩'!I:I)&gt;0,"学习卡","老结算")</f>
        <v>老结算</v>
      </c>
      <c r="AZ672" s="35" t="str">
        <f t="shared" si="261"/>
        <v/>
      </c>
      <c r="BA672" s="35" t="str">
        <f t="shared" si="262"/>
        <v>无</v>
      </c>
      <c r="BB672" s="35" t="str">
        <f t="shared" si="263"/>
        <v/>
      </c>
      <c r="BC672" s="35" t="str">
        <f t="shared" si="264"/>
        <v/>
      </c>
      <c r="BD672" s="35" t="str">
        <f t="shared" si="265"/>
        <v>无</v>
      </c>
      <c r="BE672" s="35" t="str">
        <f>IFERROR(LOOKUP(1,-FIND({"创始会员","国际领袖课程","国内领袖课程","1期秒杀","游学免费读","买三送二","2折秒杀"},AB672),{"创始会员","国际领袖课程","国内领袖课程","1期秒杀","游学免费读","买三送二","2折秒杀"}),"")</f>
        <v/>
      </c>
      <c r="BH672" s="27">
        <v>42552</v>
      </c>
    </row>
    <row r="673" spans="1:60" ht="15" customHeight="1">
      <c r="A673" s="31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08"/>
      <c r="M673" s="208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35" t="str">
        <f t="shared" si="242"/>
        <v/>
      </c>
      <c r="AD673" s="36">
        <f t="shared" si="243"/>
        <v>0</v>
      </c>
      <c r="AE673" s="35" t="str">
        <f t="shared" si="244"/>
        <v/>
      </c>
      <c r="AF673" s="24"/>
      <c r="AG673" s="40">
        <f t="shared" si="245"/>
        <v>0</v>
      </c>
      <c r="AH673" s="36">
        <f t="shared" si="246"/>
        <v>0</v>
      </c>
      <c r="AI673" s="36">
        <f t="shared" si="247"/>
        <v>0</v>
      </c>
      <c r="AJ673" s="35" t="str">
        <f t="shared" si="248"/>
        <v/>
      </c>
      <c r="AK673" s="35" t="str">
        <f t="shared" si="249"/>
        <v/>
      </c>
      <c r="AL673" s="35" t="str">
        <f t="shared" si="250"/>
        <v/>
      </c>
      <c r="AM673" s="35" t="str">
        <f t="shared" si="251"/>
        <v/>
      </c>
      <c r="AN673" s="35" t="str">
        <f t="shared" si="252"/>
        <v/>
      </c>
      <c r="AO673" s="35" t="str">
        <f t="shared" si="253"/>
        <v/>
      </c>
      <c r="AP673" s="35" t="str">
        <f>IF(AJ673="","",VLOOKUP(AN673,[1]Sheet11!E:F,2,0))</f>
        <v/>
      </c>
      <c r="AQ673" s="35" t="str">
        <f>IF(AO673="拼单会员","5年",IF(AJ673="","",VLOOKUP(AM673&amp;AP673,[1]Sheet11!$J$3:$K$17,2)))</f>
        <v/>
      </c>
      <c r="AR673" s="35" t="str">
        <f t="shared" si="254"/>
        <v/>
      </c>
      <c r="AS673" s="35" t="str">
        <f t="shared" si="255"/>
        <v/>
      </c>
      <c r="AT673" s="35" t="str">
        <f t="shared" si="256"/>
        <v/>
      </c>
      <c r="AU673" s="35" t="str">
        <f t="shared" si="257"/>
        <v/>
      </c>
      <c r="AV673" s="35" t="str">
        <f t="shared" si="258"/>
        <v/>
      </c>
      <c r="AW673" s="35" t="str">
        <f t="shared" si="259"/>
        <v/>
      </c>
      <c r="AX673" s="35" t="str">
        <f t="shared" si="260"/>
        <v/>
      </c>
      <c r="AY673" s="35" t="str">
        <f>IF(SUMIF('7-市场业绩'!F:F,AC673,'7-市场业绩'!I:I)&gt;0,"学习卡","老结算")</f>
        <v>老结算</v>
      </c>
      <c r="AZ673" s="35" t="str">
        <f t="shared" si="261"/>
        <v/>
      </c>
      <c r="BA673" s="35" t="str">
        <f t="shared" si="262"/>
        <v>无</v>
      </c>
      <c r="BB673" s="35" t="str">
        <f t="shared" si="263"/>
        <v/>
      </c>
      <c r="BC673" s="35" t="str">
        <f t="shared" si="264"/>
        <v/>
      </c>
      <c r="BD673" s="35" t="str">
        <f t="shared" si="265"/>
        <v>无</v>
      </c>
      <c r="BE673" s="35" t="str">
        <f>IFERROR(LOOKUP(1,-FIND({"创始会员","国际领袖课程","国内领袖课程","1期秒杀","游学免费读","买三送二","2折秒杀"},AB673),{"创始会员","国际领袖课程","国内领袖课程","1期秒杀","游学免费读","买三送二","2折秒杀"}),"")</f>
        <v/>
      </c>
      <c r="BH673" s="27">
        <v>42552</v>
      </c>
    </row>
    <row r="674" spans="1:60" ht="15" customHeight="1">
      <c r="A674" s="31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08"/>
      <c r="M674" s="208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35" t="str">
        <f t="shared" si="242"/>
        <v/>
      </c>
      <c r="AD674" s="36">
        <f t="shared" si="243"/>
        <v>0</v>
      </c>
      <c r="AE674" s="35" t="str">
        <f t="shared" si="244"/>
        <v/>
      </c>
      <c r="AF674" s="24"/>
      <c r="AG674" s="40">
        <f t="shared" si="245"/>
        <v>0</v>
      </c>
      <c r="AH674" s="36">
        <f t="shared" si="246"/>
        <v>0</v>
      </c>
      <c r="AI674" s="36">
        <f t="shared" si="247"/>
        <v>0</v>
      </c>
      <c r="AJ674" s="35" t="str">
        <f t="shared" si="248"/>
        <v/>
      </c>
      <c r="AK674" s="35" t="str">
        <f t="shared" si="249"/>
        <v/>
      </c>
      <c r="AL674" s="35" t="str">
        <f t="shared" si="250"/>
        <v/>
      </c>
      <c r="AM674" s="35" t="str">
        <f t="shared" si="251"/>
        <v/>
      </c>
      <c r="AN674" s="35" t="str">
        <f t="shared" si="252"/>
        <v/>
      </c>
      <c r="AO674" s="35" t="str">
        <f t="shared" si="253"/>
        <v/>
      </c>
      <c r="AP674" s="35" t="str">
        <f>IF(AJ674="","",VLOOKUP(AN674,[1]Sheet11!E:F,2,0))</f>
        <v/>
      </c>
      <c r="AQ674" s="35" t="str">
        <f>IF(AO674="拼单会员","5年",IF(AJ674="","",VLOOKUP(AM674&amp;AP674,[1]Sheet11!$J$3:$K$17,2)))</f>
        <v/>
      </c>
      <c r="AR674" s="35" t="str">
        <f t="shared" si="254"/>
        <v/>
      </c>
      <c r="AS674" s="35" t="str">
        <f t="shared" si="255"/>
        <v/>
      </c>
      <c r="AT674" s="35" t="str">
        <f t="shared" si="256"/>
        <v/>
      </c>
      <c r="AU674" s="35" t="str">
        <f t="shared" si="257"/>
        <v/>
      </c>
      <c r="AV674" s="35" t="str">
        <f t="shared" si="258"/>
        <v/>
      </c>
      <c r="AW674" s="35" t="str">
        <f t="shared" si="259"/>
        <v/>
      </c>
      <c r="AX674" s="35" t="str">
        <f t="shared" si="260"/>
        <v/>
      </c>
      <c r="AY674" s="35" t="str">
        <f>IF(SUMIF('7-市场业绩'!F:F,AC674,'7-市场业绩'!I:I)&gt;0,"学习卡","老结算")</f>
        <v>老结算</v>
      </c>
      <c r="AZ674" s="35" t="str">
        <f t="shared" si="261"/>
        <v/>
      </c>
      <c r="BA674" s="35" t="str">
        <f t="shared" si="262"/>
        <v>无</v>
      </c>
      <c r="BB674" s="35" t="str">
        <f t="shared" si="263"/>
        <v/>
      </c>
      <c r="BC674" s="35" t="str">
        <f t="shared" si="264"/>
        <v/>
      </c>
      <c r="BD674" s="35" t="str">
        <f t="shared" si="265"/>
        <v>无</v>
      </c>
      <c r="BE674" s="35" t="str">
        <f>IFERROR(LOOKUP(1,-FIND({"创始会员","国际领袖课程","国内领袖课程","1期秒杀","游学免费读","买三送二","2折秒杀"},AB674),{"创始会员","国际领袖课程","国内领袖课程","1期秒杀","游学免费读","买三送二","2折秒杀"}),"")</f>
        <v/>
      </c>
      <c r="BH674" s="27">
        <v>42552</v>
      </c>
    </row>
    <row r="675" spans="1:60" ht="15" customHeight="1">
      <c r="A675" s="31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08"/>
      <c r="M675" s="208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35" t="str">
        <f t="shared" si="242"/>
        <v/>
      </c>
      <c r="AD675" s="36">
        <f t="shared" si="243"/>
        <v>0</v>
      </c>
      <c r="AE675" s="35" t="str">
        <f t="shared" si="244"/>
        <v/>
      </c>
      <c r="AF675" s="24"/>
      <c r="AG675" s="40">
        <f t="shared" si="245"/>
        <v>0</v>
      </c>
      <c r="AH675" s="36">
        <f t="shared" si="246"/>
        <v>0</v>
      </c>
      <c r="AI675" s="36">
        <f t="shared" si="247"/>
        <v>0</v>
      </c>
      <c r="AJ675" s="35" t="str">
        <f t="shared" si="248"/>
        <v/>
      </c>
      <c r="AK675" s="35" t="str">
        <f t="shared" si="249"/>
        <v/>
      </c>
      <c r="AL675" s="35" t="str">
        <f t="shared" si="250"/>
        <v/>
      </c>
      <c r="AM675" s="35" t="str">
        <f t="shared" si="251"/>
        <v/>
      </c>
      <c r="AN675" s="35" t="str">
        <f t="shared" si="252"/>
        <v/>
      </c>
      <c r="AO675" s="35" t="str">
        <f t="shared" si="253"/>
        <v/>
      </c>
      <c r="AP675" s="35" t="str">
        <f>IF(AJ675="","",VLOOKUP(AN675,[1]Sheet11!E:F,2,0))</f>
        <v/>
      </c>
      <c r="AQ675" s="35" t="str">
        <f>IF(AO675="拼单会员","5年",IF(AJ675="","",VLOOKUP(AM675&amp;AP675,[1]Sheet11!$J$3:$K$17,2)))</f>
        <v/>
      </c>
      <c r="AR675" s="35" t="str">
        <f t="shared" si="254"/>
        <v/>
      </c>
      <c r="AS675" s="35" t="str">
        <f t="shared" si="255"/>
        <v/>
      </c>
      <c r="AT675" s="35" t="str">
        <f t="shared" si="256"/>
        <v/>
      </c>
      <c r="AU675" s="35" t="str">
        <f t="shared" si="257"/>
        <v/>
      </c>
      <c r="AV675" s="35" t="str">
        <f t="shared" si="258"/>
        <v/>
      </c>
      <c r="AW675" s="35" t="str">
        <f t="shared" si="259"/>
        <v/>
      </c>
      <c r="AX675" s="35" t="str">
        <f t="shared" si="260"/>
        <v/>
      </c>
      <c r="AY675" s="35" t="str">
        <f>IF(SUMIF('7-市场业绩'!F:F,AC675,'7-市场业绩'!I:I)&gt;0,"学习卡","老结算")</f>
        <v>老结算</v>
      </c>
      <c r="AZ675" s="35" t="str">
        <f t="shared" si="261"/>
        <v/>
      </c>
      <c r="BA675" s="35" t="str">
        <f t="shared" si="262"/>
        <v>无</v>
      </c>
      <c r="BB675" s="35" t="str">
        <f t="shared" si="263"/>
        <v/>
      </c>
      <c r="BC675" s="35" t="str">
        <f t="shared" si="264"/>
        <v/>
      </c>
      <c r="BD675" s="35" t="str">
        <f t="shared" si="265"/>
        <v>无</v>
      </c>
      <c r="BE675" s="35" t="str">
        <f>IFERROR(LOOKUP(1,-FIND({"创始会员","国际领袖课程","国内领袖课程","1期秒杀","游学免费读","买三送二","2折秒杀"},AB675),{"创始会员","国际领袖课程","国内领袖课程","1期秒杀","游学免费读","买三送二","2折秒杀"}),"")</f>
        <v/>
      </c>
      <c r="BH675" s="27">
        <v>42552</v>
      </c>
    </row>
    <row r="676" spans="1:60" ht="15" customHeight="1">
      <c r="A676" s="31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08"/>
      <c r="M676" s="208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35" t="str">
        <f t="shared" si="242"/>
        <v/>
      </c>
      <c r="AD676" s="36">
        <f t="shared" si="243"/>
        <v>0</v>
      </c>
      <c r="AE676" s="35" t="str">
        <f t="shared" si="244"/>
        <v/>
      </c>
      <c r="AF676" s="24"/>
      <c r="AG676" s="40">
        <f t="shared" si="245"/>
        <v>0</v>
      </c>
      <c r="AH676" s="36">
        <f t="shared" si="246"/>
        <v>0</v>
      </c>
      <c r="AI676" s="36">
        <f t="shared" si="247"/>
        <v>0</v>
      </c>
      <c r="AJ676" s="35" t="str">
        <f t="shared" si="248"/>
        <v/>
      </c>
      <c r="AK676" s="35" t="str">
        <f t="shared" si="249"/>
        <v/>
      </c>
      <c r="AL676" s="35" t="str">
        <f t="shared" si="250"/>
        <v/>
      </c>
      <c r="AM676" s="35" t="str">
        <f t="shared" si="251"/>
        <v/>
      </c>
      <c r="AN676" s="35" t="str">
        <f t="shared" si="252"/>
        <v/>
      </c>
      <c r="AO676" s="35" t="str">
        <f t="shared" si="253"/>
        <v/>
      </c>
      <c r="AP676" s="35" t="str">
        <f>IF(AJ676="","",VLOOKUP(AN676,[1]Sheet11!E:F,2,0))</f>
        <v/>
      </c>
      <c r="AQ676" s="35" t="str">
        <f>IF(AO676="拼单会员","5年",IF(AJ676="","",VLOOKUP(AM676&amp;AP676,[1]Sheet11!$J$3:$K$17,2)))</f>
        <v/>
      </c>
      <c r="AR676" s="35" t="str">
        <f t="shared" si="254"/>
        <v/>
      </c>
      <c r="AS676" s="35" t="str">
        <f t="shared" si="255"/>
        <v/>
      </c>
      <c r="AT676" s="35" t="str">
        <f t="shared" si="256"/>
        <v/>
      </c>
      <c r="AU676" s="35" t="str">
        <f t="shared" si="257"/>
        <v/>
      </c>
      <c r="AV676" s="35" t="str">
        <f t="shared" si="258"/>
        <v/>
      </c>
      <c r="AW676" s="35" t="str">
        <f t="shared" si="259"/>
        <v/>
      </c>
      <c r="AX676" s="35" t="str">
        <f t="shared" si="260"/>
        <v/>
      </c>
      <c r="AY676" s="35" t="str">
        <f>IF(SUMIF('7-市场业绩'!F:F,AC676,'7-市场业绩'!I:I)&gt;0,"学习卡","老结算")</f>
        <v>老结算</v>
      </c>
      <c r="AZ676" s="35" t="str">
        <f t="shared" si="261"/>
        <v/>
      </c>
      <c r="BA676" s="35" t="str">
        <f t="shared" si="262"/>
        <v>无</v>
      </c>
      <c r="BB676" s="35" t="str">
        <f t="shared" si="263"/>
        <v/>
      </c>
      <c r="BC676" s="35" t="str">
        <f t="shared" si="264"/>
        <v/>
      </c>
      <c r="BD676" s="35" t="str">
        <f t="shared" si="265"/>
        <v>无</v>
      </c>
      <c r="BE676" s="35" t="str">
        <f>IFERROR(LOOKUP(1,-FIND({"创始会员","国际领袖课程","国内领袖课程","1期秒杀","游学免费读","买三送二","2折秒杀"},AB676),{"创始会员","国际领袖课程","国内领袖课程","1期秒杀","游学免费读","买三送二","2折秒杀"}),"")</f>
        <v/>
      </c>
      <c r="BH676" s="27">
        <v>42552</v>
      </c>
    </row>
    <row r="677" spans="1:60" ht="15" customHeight="1">
      <c r="A677" s="31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08"/>
      <c r="M677" s="208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35" t="str">
        <f t="shared" si="242"/>
        <v/>
      </c>
      <c r="AD677" s="36">
        <f t="shared" si="243"/>
        <v>0</v>
      </c>
      <c r="AE677" s="35" t="str">
        <f t="shared" si="244"/>
        <v/>
      </c>
      <c r="AF677" s="24"/>
      <c r="AG677" s="40">
        <f t="shared" si="245"/>
        <v>0</v>
      </c>
      <c r="AH677" s="36">
        <f t="shared" si="246"/>
        <v>0</v>
      </c>
      <c r="AI677" s="36">
        <f t="shared" si="247"/>
        <v>0</v>
      </c>
      <c r="AJ677" s="35" t="str">
        <f t="shared" si="248"/>
        <v/>
      </c>
      <c r="AK677" s="35" t="str">
        <f t="shared" si="249"/>
        <v/>
      </c>
      <c r="AL677" s="35" t="str">
        <f t="shared" si="250"/>
        <v/>
      </c>
      <c r="AM677" s="35" t="str">
        <f t="shared" si="251"/>
        <v/>
      </c>
      <c r="AN677" s="35" t="str">
        <f t="shared" si="252"/>
        <v/>
      </c>
      <c r="AO677" s="35" t="str">
        <f t="shared" si="253"/>
        <v/>
      </c>
      <c r="AP677" s="35" t="str">
        <f>IF(AJ677="","",VLOOKUP(AN677,[1]Sheet11!E:F,2,0))</f>
        <v/>
      </c>
      <c r="AQ677" s="35" t="str">
        <f>IF(AO677="拼单会员","5年",IF(AJ677="","",VLOOKUP(AM677&amp;AP677,[1]Sheet11!$J$3:$K$17,2)))</f>
        <v/>
      </c>
      <c r="AR677" s="35" t="str">
        <f t="shared" si="254"/>
        <v/>
      </c>
      <c r="AS677" s="35" t="str">
        <f t="shared" si="255"/>
        <v/>
      </c>
      <c r="AT677" s="35" t="str">
        <f t="shared" si="256"/>
        <v/>
      </c>
      <c r="AU677" s="35" t="str">
        <f t="shared" si="257"/>
        <v/>
      </c>
      <c r="AV677" s="35" t="str">
        <f t="shared" si="258"/>
        <v/>
      </c>
      <c r="AW677" s="35" t="str">
        <f t="shared" si="259"/>
        <v/>
      </c>
      <c r="AX677" s="35" t="str">
        <f t="shared" si="260"/>
        <v/>
      </c>
      <c r="AY677" s="35" t="str">
        <f>IF(SUMIF('7-市场业绩'!F:F,AC677,'7-市场业绩'!I:I)&gt;0,"学习卡","老结算")</f>
        <v>老结算</v>
      </c>
      <c r="AZ677" s="35" t="str">
        <f t="shared" si="261"/>
        <v/>
      </c>
      <c r="BA677" s="35" t="str">
        <f t="shared" si="262"/>
        <v>无</v>
      </c>
      <c r="BB677" s="35" t="str">
        <f t="shared" si="263"/>
        <v/>
      </c>
      <c r="BC677" s="35" t="str">
        <f t="shared" si="264"/>
        <v/>
      </c>
      <c r="BD677" s="35" t="str">
        <f t="shared" si="265"/>
        <v>无</v>
      </c>
      <c r="BE677" s="35" t="str">
        <f>IFERROR(LOOKUP(1,-FIND({"创始会员","国际领袖课程","国内领袖课程","1期秒杀","游学免费读","买三送二","2折秒杀"},AB677),{"创始会员","国际领袖课程","国内领袖课程","1期秒杀","游学免费读","买三送二","2折秒杀"}),"")</f>
        <v/>
      </c>
      <c r="BH677" s="27">
        <v>42552</v>
      </c>
    </row>
    <row r="678" spans="1:60" ht="15" customHeight="1">
      <c r="A678" s="31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08"/>
      <c r="M678" s="208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35" t="str">
        <f t="shared" si="242"/>
        <v/>
      </c>
      <c r="AD678" s="36">
        <f t="shared" si="243"/>
        <v>0</v>
      </c>
      <c r="AE678" s="35" t="str">
        <f t="shared" si="244"/>
        <v/>
      </c>
      <c r="AF678" s="24"/>
      <c r="AG678" s="40">
        <f t="shared" si="245"/>
        <v>0</v>
      </c>
      <c r="AH678" s="36">
        <f t="shared" si="246"/>
        <v>0</v>
      </c>
      <c r="AI678" s="36">
        <f t="shared" si="247"/>
        <v>0</v>
      </c>
      <c r="AJ678" s="35" t="str">
        <f t="shared" si="248"/>
        <v/>
      </c>
      <c r="AK678" s="35" t="str">
        <f t="shared" si="249"/>
        <v/>
      </c>
      <c r="AL678" s="35" t="str">
        <f t="shared" si="250"/>
        <v/>
      </c>
      <c r="AM678" s="35" t="str">
        <f t="shared" si="251"/>
        <v/>
      </c>
      <c r="AN678" s="35" t="str">
        <f t="shared" si="252"/>
        <v/>
      </c>
      <c r="AO678" s="35" t="str">
        <f t="shared" si="253"/>
        <v/>
      </c>
      <c r="AP678" s="35" t="str">
        <f>IF(AJ678="","",VLOOKUP(AN678,[1]Sheet11!E:F,2,0))</f>
        <v/>
      </c>
      <c r="AQ678" s="35" t="str">
        <f>IF(AO678="拼单会员","5年",IF(AJ678="","",VLOOKUP(AM678&amp;AP678,[1]Sheet11!$J$3:$K$17,2)))</f>
        <v/>
      </c>
      <c r="AR678" s="35" t="str">
        <f t="shared" si="254"/>
        <v/>
      </c>
      <c r="AS678" s="35" t="str">
        <f t="shared" si="255"/>
        <v/>
      </c>
      <c r="AT678" s="35" t="str">
        <f t="shared" si="256"/>
        <v/>
      </c>
      <c r="AU678" s="35" t="str">
        <f t="shared" si="257"/>
        <v/>
      </c>
      <c r="AV678" s="35" t="str">
        <f t="shared" si="258"/>
        <v/>
      </c>
      <c r="AW678" s="35" t="str">
        <f t="shared" si="259"/>
        <v/>
      </c>
      <c r="AX678" s="35" t="str">
        <f t="shared" si="260"/>
        <v/>
      </c>
      <c r="AY678" s="35" t="str">
        <f>IF(SUMIF('7-市场业绩'!F:F,AC678,'7-市场业绩'!I:I)&gt;0,"学习卡","老结算")</f>
        <v>老结算</v>
      </c>
      <c r="AZ678" s="35" t="str">
        <f t="shared" si="261"/>
        <v/>
      </c>
      <c r="BA678" s="35" t="str">
        <f t="shared" si="262"/>
        <v>无</v>
      </c>
      <c r="BB678" s="35" t="str">
        <f t="shared" si="263"/>
        <v/>
      </c>
      <c r="BC678" s="35" t="str">
        <f t="shared" si="264"/>
        <v/>
      </c>
      <c r="BD678" s="35" t="str">
        <f t="shared" si="265"/>
        <v>无</v>
      </c>
      <c r="BE678" s="35" t="str">
        <f>IFERROR(LOOKUP(1,-FIND({"创始会员","国际领袖课程","国内领袖课程","1期秒杀","游学免费读","买三送二","2折秒杀"},AB678),{"创始会员","国际领袖课程","国内领袖课程","1期秒杀","游学免费读","买三送二","2折秒杀"}),"")</f>
        <v/>
      </c>
      <c r="BH678" s="27">
        <v>42552</v>
      </c>
    </row>
    <row r="679" spans="1:60" ht="15" customHeight="1">
      <c r="A679" s="31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08"/>
      <c r="M679" s="208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35" t="str">
        <f t="shared" si="242"/>
        <v/>
      </c>
      <c r="AD679" s="36">
        <f t="shared" si="243"/>
        <v>0</v>
      </c>
      <c r="AE679" s="35" t="str">
        <f t="shared" si="244"/>
        <v/>
      </c>
      <c r="AF679" s="24"/>
      <c r="AG679" s="40">
        <f t="shared" si="245"/>
        <v>0</v>
      </c>
      <c r="AH679" s="36">
        <f t="shared" si="246"/>
        <v>0</v>
      </c>
      <c r="AI679" s="36">
        <f t="shared" si="247"/>
        <v>0</v>
      </c>
      <c r="AJ679" s="35" t="str">
        <f t="shared" si="248"/>
        <v/>
      </c>
      <c r="AK679" s="35" t="str">
        <f t="shared" si="249"/>
        <v/>
      </c>
      <c r="AL679" s="35" t="str">
        <f t="shared" si="250"/>
        <v/>
      </c>
      <c r="AM679" s="35" t="str">
        <f t="shared" si="251"/>
        <v/>
      </c>
      <c r="AN679" s="35" t="str">
        <f t="shared" si="252"/>
        <v/>
      </c>
      <c r="AO679" s="35" t="str">
        <f t="shared" si="253"/>
        <v/>
      </c>
      <c r="AP679" s="35" t="str">
        <f>IF(AJ679="","",VLOOKUP(AN679,[1]Sheet11!E:F,2,0))</f>
        <v/>
      </c>
      <c r="AQ679" s="35" t="str">
        <f>IF(AO679="拼单会员","5年",IF(AJ679="","",VLOOKUP(AM679&amp;AP679,[1]Sheet11!$J$3:$K$17,2)))</f>
        <v/>
      </c>
      <c r="AR679" s="35" t="str">
        <f t="shared" si="254"/>
        <v/>
      </c>
      <c r="AS679" s="35" t="str">
        <f t="shared" si="255"/>
        <v/>
      </c>
      <c r="AT679" s="35" t="str">
        <f t="shared" si="256"/>
        <v/>
      </c>
      <c r="AU679" s="35" t="str">
        <f t="shared" si="257"/>
        <v/>
      </c>
      <c r="AV679" s="35" t="str">
        <f t="shared" si="258"/>
        <v/>
      </c>
      <c r="AW679" s="35" t="str">
        <f t="shared" si="259"/>
        <v/>
      </c>
      <c r="AX679" s="35" t="str">
        <f t="shared" si="260"/>
        <v/>
      </c>
      <c r="AY679" s="35" t="str">
        <f>IF(SUMIF('7-市场业绩'!F:F,AC679,'7-市场业绩'!I:I)&gt;0,"学习卡","老结算")</f>
        <v>老结算</v>
      </c>
      <c r="AZ679" s="35" t="str">
        <f t="shared" si="261"/>
        <v/>
      </c>
      <c r="BA679" s="35" t="str">
        <f t="shared" si="262"/>
        <v>无</v>
      </c>
      <c r="BB679" s="35" t="str">
        <f t="shared" si="263"/>
        <v/>
      </c>
      <c r="BC679" s="35" t="str">
        <f t="shared" si="264"/>
        <v/>
      </c>
      <c r="BD679" s="35" t="str">
        <f t="shared" si="265"/>
        <v>无</v>
      </c>
      <c r="BE679" s="35" t="str">
        <f>IFERROR(LOOKUP(1,-FIND({"创始会员","国际领袖课程","国内领袖课程","1期秒杀","游学免费读","买三送二","2折秒杀"},AB679),{"创始会员","国际领袖课程","国内领袖课程","1期秒杀","游学免费读","买三送二","2折秒杀"}),"")</f>
        <v/>
      </c>
      <c r="BH679" s="27">
        <v>42552</v>
      </c>
    </row>
    <row r="680" spans="1:60" ht="15" customHeight="1">
      <c r="A680" s="31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08"/>
      <c r="M680" s="208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35" t="str">
        <f t="shared" si="242"/>
        <v/>
      </c>
      <c r="AD680" s="36">
        <f t="shared" si="243"/>
        <v>0</v>
      </c>
      <c r="AE680" s="35" t="str">
        <f t="shared" si="244"/>
        <v/>
      </c>
      <c r="AF680" s="24"/>
      <c r="AG680" s="40">
        <f t="shared" si="245"/>
        <v>0</v>
      </c>
      <c r="AH680" s="36">
        <f t="shared" si="246"/>
        <v>0</v>
      </c>
      <c r="AI680" s="36">
        <f t="shared" si="247"/>
        <v>0</v>
      </c>
      <c r="AJ680" s="35" t="str">
        <f t="shared" si="248"/>
        <v/>
      </c>
      <c r="AK680" s="35" t="str">
        <f t="shared" si="249"/>
        <v/>
      </c>
      <c r="AL680" s="35" t="str">
        <f t="shared" si="250"/>
        <v/>
      </c>
      <c r="AM680" s="35" t="str">
        <f t="shared" si="251"/>
        <v/>
      </c>
      <c r="AN680" s="35" t="str">
        <f t="shared" si="252"/>
        <v/>
      </c>
      <c r="AO680" s="35" t="str">
        <f t="shared" si="253"/>
        <v/>
      </c>
      <c r="AP680" s="35" t="str">
        <f>IF(AJ680="","",VLOOKUP(AN680,[1]Sheet11!E:F,2,0))</f>
        <v/>
      </c>
      <c r="AQ680" s="35" t="str">
        <f>IF(AO680="拼单会员","5年",IF(AJ680="","",VLOOKUP(AM680&amp;AP680,[1]Sheet11!$J$3:$K$17,2)))</f>
        <v/>
      </c>
      <c r="AR680" s="35" t="str">
        <f t="shared" si="254"/>
        <v/>
      </c>
      <c r="AS680" s="35" t="str">
        <f t="shared" si="255"/>
        <v/>
      </c>
      <c r="AT680" s="35" t="str">
        <f t="shared" si="256"/>
        <v/>
      </c>
      <c r="AU680" s="35" t="str">
        <f t="shared" si="257"/>
        <v/>
      </c>
      <c r="AV680" s="35" t="str">
        <f t="shared" si="258"/>
        <v/>
      </c>
      <c r="AW680" s="35" t="str">
        <f t="shared" si="259"/>
        <v/>
      </c>
      <c r="AX680" s="35" t="str">
        <f t="shared" si="260"/>
        <v/>
      </c>
      <c r="AY680" s="35" t="str">
        <f>IF(SUMIF('7-市场业绩'!F:F,AC680,'7-市场业绩'!I:I)&gt;0,"学习卡","老结算")</f>
        <v>老结算</v>
      </c>
      <c r="AZ680" s="35" t="str">
        <f t="shared" si="261"/>
        <v/>
      </c>
      <c r="BA680" s="35" t="str">
        <f t="shared" si="262"/>
        <v>无</v>
      </c>
      <c r="BB680" s="35" t="str">
        <f t="shared" si="263"/>
        <v/>
      </c>
      <c r="BC680" s="35" t="str">
        <f t="shared" si="264"/>
        <v/>
      </c>
      <c r="BD680" s="35" t="str">
        <f t="shared" si="265"/>
        <v>无</v>
      </c>
      <c r="BE680" s="35" t="str">
        <f>IFERROR(LOOKUP(1,-FIND({"创始会员","国际领袖课程","国内领袖课程","1期秒杀","游学免费读","买三送二","2折秒杀"},AB680),{"创始会员","国际领袖课程","国内领袖课程","1期秒杀","游学免费读","买三送二","2折秒杀"}),"")</f>
        <v/>
      </c>
      <c r="BH680" s="27">
        <v>42552</v>
      </c>
    </row>
    <row r="681" spans="1:60" ht="15" customHeight="1">
      <c r="A681" s="31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08"/>
      <c r="M681" s="208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35" t="str">
        <f t="shared" si="242"/>
        <v/>
      </c>
      <c r="AD681" s="36">
        <f t="shared" si="243"/>
        <v>0</v>
      </c>
      <c r="AE681" s="35" t="str">
        <f t="shared" si="244"/>
        <v/>
      </c>
      <c r="AF681" s="24"/>
      <c r="AG681" s="40">
        <f t="shared" si="245"/>
        <v>0</v>
      </c>
      <c r="AH681" s="36">
        <f t="shared" si="246"/>
        <v>0</v>
      </c>
      <c r="AI681" s="36">
        <f t="shared" si="247"/>
        <v>0</v>
      </c>
      <c r="AJ681" s="35" t="str">
        <f t="shared" si="248"/>
        <v/>
      </c>
      <c r="AK681" s="35" t="str">
        <f t="shared" si="249"/>
        <v/>
      </c>
      <c r="AL681" s="35" t="str">
        <f t="shared" si="250"/>
        <v/>
      </c>
      <c r="AM681" s="35" t="str">
        <f t="shared" si="251"/>
        <v/>
      </c>
      <c r="AN681" s="35" t="str">
        <f t="shared" si="252"/>
        <v/>
      </c>
      <c r="AO681" s="35" t="str">
        <f t="shared" si="253"/>
        <v/>
      </c>
      <c r="AP681" s="35" t="str">
        <f>IF(AJ681="","",VLOOKUP(AN681,[1]Sheet11!E:F,2,0))</f>
        <v/>
      </c>
      <c r="AQ681" s="35" t="str">
        <f>IF(AO681="拼单会员","5年",IF(AJ681="","",VLOOKUP(AM681&amp;AP681,[1]Sheet11!$J$3:$K$17,2)))</f>
        <v/>
      </c>
      <c r="AR681" s="35" t="str">
        <f t="shared" si="254"/>
        <v/>
      </c>
      <c r="AS681" s="35" t="str">
        <f t="shared" si="255"/>
        <v/>
      </c>
      <c r="AT681" s="35" t="str">
        <f t="shared" si="256"/>
        <v/>
      </c>
      <c r="AU681" s="35" t="str">
        <f t="shared" si="257"/>
        <v/>
      </c>
      <c r="AV681" s="35" t="str">
        <f t="shared" si="258"/>
        <v/>
      </c>
      <c r="AW681" s="35" t="str">
        <f t="shared" si="259"/>
        <v/>
      </c>
      <c r="AX681" s="35" t="str">
        <f t="shared" si="260"/>
        <v/>
      </c>
      <c r="AY681" s="35" t="str">
        <f>IF(SUMIF('7-市场业绩'!F:F,AC681,'7-市场业绩'!I:I)&gt;0,"学习卡","老结算")</f>
        <v>老结算</v>
      </c>
      <c r="AZ681" s="35" t="str">
        <f t="shared" si="261"/>
        <v/>
      </c>
      <c r="BA681" s="35" t="str">
        <f t="shared" si="262"/>
        <v>无</v>
      </c>
      <c r="BB681" s="35" t="str">
        <f t="shared" si="263"/>
        <v/>
      </c>
      <c r="BC681" s="35" t="str">
        <f t="shared" si="264"/>
        <v/>
      </c>
      <c r="BD681" s="35" t="str">
        <f t="shared" si="265"/>
        <v>无</v>
      </c>
      <c r="BE681" s="35" t="str">
        <f>IFERROR(LOOKUP(1,-FIND({"创始会员","国际领袖课程","国内领袖课程","1期秒杀","游学免费读","买三送二","2折秒杀"},AB681),{"创始会员","国际领袖课程","国内领袖课程","1期秒杀","游学免费读","买三送二","2折秒杀"}),"")</f>
        <v/>
      </c>
      <c r="BH681" s="27">
        <v>42552</v>
      </c>
    </row>
    <row r="682" spans="1:60" ht="15" customHeight="1">
      <c r="A682" s="31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08"/>
      <c r="M682" s="208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35" t="str">
        <f t="shared" si="242"/>
        <v/>
      </c>
      <c r="AD682" s="36">
        <f t="shared" si="243"/>
        <v>0</v>
      </c>
      <c r="AE682" s="35" t="str">
        <f t="shared" si="244"/>
        <v/>
      </c>
      <c r="AF682" s="24"/>
      <c r="AG682" s="40">
        <f t="shared" si="245"/>
        <v>0</v>
      </c>
      <c r="AH682" s="36">
        <f t="shared" si="246"/>
        <v>0</v>
      </c>
      <c r="AI682" s="36">
        <f t="shared" si="247"/>
        <v>0</v>
      </c>
      <c r="AJ682" s="35" t="str">
        <f t="shared" si="248"/>
        <v/>
      </c>
      <c r="AK682" s="35" t="str">
        <f t="shared" si="249"/>
        <v/>
      </c>
      <c r="AL682" s="35" t="str">
        <f t="shared" si="250"/>
        <v/>
      </c>
      <c r="AM682" s="35" t="str">
        <f t="shared" si="251"/>
        <v/>
      </c>
      <c r="AN682" s="35" t="str">
        <f t="shared" si="252"/>
        <v/>
      </c>
      <c r="AO682" s="35" t="str">
        <f t="shared" si="253"/>
        <v/>
      </c>
      <c r="AP682" s="35" t="str">
        <f>IF(AJ682="","",VLOOKUP(AN682,[1]Sheet11!E:F,2,0))</f>
        <v/>
      </c>
      <c r="AQ682" s="35" t="str">
        <f>IF(AO682="拼单会员","5年",IF(AJ682="","",VLOOKUP(AM682&amp;AP682,[1]Sheet11!$J$3:$K$17,2)))</f>
        <v/>
      </c>
      <c r="AR682" s="35" t="str">
        <f t="shared" si="254"/>
        <v/>
      </c>
      <c r="AS682" s="35" t="str">
        <f t="shared" si="255"/>
        <v/>
      </c>
      <c r="AT682" s="35" t="str">
        <f t="shared" si="256"/>
        <v/>
      </c>
      <c r="AU682" s="35" t="str">
        <f t="shared" si="257"/>
        <v/>
      </c>
      <c r="AV682" s="35" t="str">
        <f t="shared" si="258"/>
        <v/>
      </c>
      <c r="AW682" s="35" t="str">
        <f t="shared" si="259"/>
        <v/>
      </c>
      <c r="AX682" s="35" t="str">
        <f t="shared" si="260"/>
        <v/>
      </c>
      <c r="AY682" s="35" t="str">
        <f>IF(SUMIF('7-市场业绩'!F:F,AC682,'7-市场业绩'!I:I)&gt;0,"学习卡","老结算")</f>
        <v>老结算</v>
      </c>
      <c r="AZ682" s="35" t="str">
        <f t="shared" si="261"/>
        <v/>
      </c>
      <c r="BA682" s="35" t="str">
        <f t="shared" si="262"/>
        <v>无</v>
      </c>
      <c r="BB682" s="35" t="str">
        <f t="shared" si="263"/>
        <v/>
      </c>
      <c r="BC682" s="35" t="str">
        <f t="shared" si="264"/>
        <v/>
      </c>
      <c r="BD682" s="35" t="str">
        <f t="shared" si="265"/>
        <v>无</v>
      </c>
      <c r="BE682" s="35" t="str">
        <f>IFERROR(LOOKUP(1,-FIND({"创始会员","国际领袖课程","国内领袖课程","1期秒杀","游学免费读","买三送二","2折秒杀"},AB682),{"创始会员","国际领袖课程","国内领袖课程","1期秒杀","游学免费读","买三送二","2折秒杀"}),"")</f>
        <v/>
      </c>
      <c r="BH682" s="27">
        <v>42552</v>
      </c>
    </row>
    <row r="683" spans="1:60" ht="15" customHeight="1">
      <c r="A683" s="31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08"/>
      <c r="M683" s="208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35" t="str">
        <f t="shared" si="242"/>
        <v/>
      </c>
      <c r="AD683" s="36">
        <f t="shared" si="243"/>
        <v>0</v>
      </c>
      <c r="AE683" s="35" t="str">
        <f t="shared" si="244"/>
        <v/>
      </c>
      <c r="AF683" s="24"/>
      <c r="AG683" s="40">
        <f t="shared" si="245"/>
        <v>0</v>
      </c>
      <c r="AH683" s="36">
        <f t="shared" si="246"/>
        <v>0</v>
      </c>
      <c r="AI683" s="36">
        <f t="shared" si="247"/>
        <v>0</v>
      </c>
      <c r="AJ683" s="35" t="str">
        <f t="shared" si="248"/>
        <v/>
      </c>
      <c r="AK683" s="35" t="str">
        <f t="shared" si="249"/>
        <v/>
      </c>
      <c r="AL683" s="35" t="str">
        <f t="shared" si="250"/>
        <v/>
      </c>
      <c r="AM683" s="35" t="str">
        <f t="shared" si="251"/>
        <v/>
      </c>
      <c r="AN683" s="35" t="str">
        <f t="shared" si="252"/>
        <v/>
      </c>
      <c r="AO683" s="35" t="str">
        <f t="shared" si="253"/>
        <v/>
      </c>
      <c r="AP683" s="35" t="str">
        <f>IF(AJ683="","",VLOOKUP(AN683,[1]Sheet11!E:F,2,0))</f>
        <v/>
      </c>
      <c r="AQ683" s="35" t="str">
        <f>IF(AO683="拼单会员","5年",IF(AJ683="","",VLOOKUP(AM683&amp;AP683,[1]Sheet11!$J$3:$K$17,2)))</f>
        <v/>
      </c>
      <c r="AR683" s="35" t="str">
        <f t="shared" si="254"/>
        <v/>
      </c>
      <c r="AS683" s="35" t="str">
        <f t="shared" si="255"/>
        <v/>
      </c>
      <c r="AT683" s="35" t="str">
        <f t="shared" si="256"/>
        <v/>
      </c>
      <c r="AU683" s="35" t="str">
        <f t="shared" si="257"/>
        <v/>
      </c>
      <c r="AV683" s="35" t="str">
        <f t="shared" si="258"/>
        <v/>
      </c>
      <c r="AW683" s="35" t="str">
        <f t="shared" si="259"/>
        <v/>
      </c>
      <c r="AX683" s="35" t="str">
        <f t="shared" si="260"/>
        <v/>
      </c>
      <c r="AY683" s="35" t="str">
        <f>IF(SUMIF('7-市场业绩'!F:F,AC683,'7-市场业绩'!I:I)&gt;0,"学习卡","老结算")</f>
        <v>老结算</v>
      </c>
      <c r="AZ683" s="35" t="str">
        <f t="shared" si="261"/>
        <v/>
      </c>
      <c r="BA683" s="35" t="str">
        <f t="shared" si="262"/>
        <v>无</v>
      </c>
      <c r="BB683" s="35" t="str">
        <f t="shared" si="263"/>
        <v/>
      </c>
      <c r="BC683" s="35" t="str">
        <f t="shared" si="264"/>
        <v/>
      </c>
      <c r="BD683" s="35" t="str">
        <f t="shared" si="265"/>
        <v>无</v>
      </c>
      <c r="BE683" s="35" t="str">
        <f>IFERROR(LOOKUP(1,-FIND({"创始会员","国际领袖课程","国内领袖课程","1期秒杀","游学免费读","买三送二","2折秒杀"},AB683),{"创始会员","国际领袖课程","国内领袖课程","1期秒杀","游学免费读","买三送二","2折秒杀"}),"")</f>
        <v/>
      </c>
      <c r="BH683" s="27">
        <v>42552</v>
      </c>
    </row>
    <row r="684" spans="1:60" ht="15" customHeight="1">
      <c r="A684" s="31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08"/>
      <c r="M684" s="208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35" t="str">
        <f t="shared" si="242"/>
        <v/>
      </c>
      <c r="AD684" s="36">
        <f t="shared" si="243"/>
        <v>0</v>
      </c>
      <c r="AE684" s="35" t="str">
        <f t="shared" si="244"/>
        <v/>
      </c>
      <c r="AF684" s="24"/>
      <c r="AG684" s="40">
        <f t="shared" si="245"/>
        <v>0</v>
      </c>
      <c r="AH684" s="36">
        <f t="shared" si="246"/>
        <v>0</v>
      </c>
      <c r="AI684" s="36">
        <f t="shared" si="247"/>
        <v>0</v>
      </c>
      <c r="AJ684" s="35" t="str">
        <f t="shared" si="248"/>
        <v/>
      </c>
      <c r="AK684" s="35" t="str">
        <f t="shared" si="249"/>
        <v/>
      </c>
      <c r="AL684" s="35" t="str">
        <f t="shared" si="250"/>
        <v/>
      </c>
      <c r="AM684" s="35" t="str">
        <f t="shared" si="251"/>
        <v/>
      </c>
      <c r="AN684" s="35" t="str">
        <f t="shared" si="252"/>
        <v/>
      </c>
      <c r="AO684" s="35" t="str">
        <f t="shared" si="253"/>
        <v/>
      </c>
      <c r="AP684" s="35" t="str">
        <f>IF(AJ684="","",VLOOKUP(AN684,[1]Sheet11!E:F,2,0))</f>
        <v/>
      </c>
      <c r="AQ684" s="35" t="str">
        <f>IF(AO684="拼单会员","5年",IF(AJ684="","",VLOOKUP(AM684&amp;AP684,[1]Sheet11!$J$3:$K$17,2)))</f>
        <v/>
      </c>
      <c r="AR684" s="35" t="str">
        <f t="shared" si="254"/>
        <v/>
      </c>
      <c r="AS684" s="35" t="str">
        <f t="shared" si="255"/>
        <v/>
      </c>
      <c r="AT684" s="35" t="str">
        <f t="shared" si="256"/>
        <v/>
      </c>
      <c r="AU684" s="35" t="str">
        <f t="shared" si="257"/>
        <v/>
      </c>
      <c r="AV684" s="35" t="str">
        <f t="shared" si="258"/>
        <v/>
      </c>
      <c r="AW684" s="35" t="str">
        <f t="shared" si="259"/>
        <v/>
      </c>
      <c r="AX684" s="35" t="str">
        <f t="shared" si="260"/>
        <v/>
      </c>
      <c r="AY684" s="35" t="str">
        <f>IF(SUMIF('7-市场业绩'!F:F,AC684,'7-市场业绩'!I:I)&gt;0,"学习卡","老结算")</f>
        <v>老结算</v>
      </c>
      <c r="AZ684" s="35" t="str">
        <f t="shared" si="261"/>
        <v/>
      </c>
      <c r="BA684" s="35" t="str">
        <f t="shared" si="262"/>
        <v>无</v>
      </c>
      <c r="BB684" s="35" t="str">
        <f t="shared" si="263"/>
        <v/>
      </c>
      <c r="BC684" s="35" t="str">
        <f t="shared" si="264"/>
        <v/>
      </c>
      <c r="BD684" s="35" t="str">
        <f t="shared" si="265"/>
        <v>无</v>
      </c>
      <c r="BE684" s="35" t="str">
        <f>IFERROR(LOOKUP(1,-FIND({"创始会员","国际领袖课程","国内领袖课程","1期秒杀","游学免费读","买三送二","2折秒杀"},AB684),{"创始会员","国际领袖课程","国内领袖课程","1期秒杀","游学免费读","买三送二","2折秒杀"}),"")</f>
        <v/>
      </c>
      <c r="BH684" s="27">
        <v>42552</v>
      </c>
    </row>
    <row r="685" spans="1:60" ht="15" customHeight="1">
      <c r="A685" s="31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08"/>
      <c r="M685" s="208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35" t="str">
        <f t="shared" si="242"/>
        <v/>
      </c>
      <c r="AD685" s="36">
        <f t="shared" si="243"/>
        <v>0</v>
      </c>
      <c r="AE685" s="35" t="str">
        <f t="shared" si="244"/>
        <v/>
      </c>
      <c r="AF685" s="24"/>
      <c r="AG685" s="40">
        <f t="shared" si="245"/>
        <v>0</v>
      </c>
      <c r="AH685" s="36">
        <f t="shared" si="246"/>
        <v>0</v>
      </c>
      <c r="AI685" s="36">
        <f t="shared" si="247"/>
        <v>0</v>
      </c>
      <c r="AJ685" s="35" t="str">
        <f t="shared" si="248"/>
        <v/>
      </c>
      <c r="AK685" s="35" t="str">
        <f t="shared" si="249"/>
        <v/>
      </c>
      <c r="AL685" s="35" t="str">
        <f t="shared" si="250"/>
        <v/>
      </c>
      <c r="AM685" s="35" t="str">
        <f t="shared" si="251"/>
        <v/>
      </c>
      <c r="AN685" s="35" t="str">
        <f t="shared" si="252"/>
        <v/>
      </c>
      <c r="AO685" s="35" t="str">
        <f t="shared" si="253"/>
        <v/>
      </c>
      <c r="AP685" s="35" t="str">
        <f>IF(AJ685="","",VLOOKUP(AN685,[1]Sheet11!E:F,2,0))</f>
        <v/>
      </c>
      <c r="AQ685" s="35" t="str">
        <f>IF(AO685="拼单会员","5年",IF(AJ685="","",VLOOKUP(AM685&amp;AP685,[1]Sheet11!$J$3:$K$17,2)))</f>
        <v/>
      </c>
      <c r="AR685" s="35" t="str">
        <f t="shared" si="254"/>
        <v/>
      </c>
      <c r="AS685" s="35" t="str">
        <f t="shared" si="255"/>
        <v/>
      </c>
      <c r="AT685" s="35" t="str">
        <f t="shared" si="256"/>
        <v/>
      </c>
      <c r="AU685" s="35" t="str">
        <f t="shared" si="257"/>
        <v/>
      </c>
      <c r="AV685" s="35" t="str">
        <f t="shared" si="258"/>
        <v/>
      </c>
      <c r="AW685" s="35" t="str">
        <f t="shared" si="259"/>
        <v/>
      </c>
      <c r="AX685" s="35" t="str">
        <f t="shared" si="260"/>
        <v/>
      </c>
      <c r="AY685" s="35" t="str">
        <f>IF(SUMIF('7-市场业绩'!F:F,AC685,'7-市场业绩'!I:I)&gt;0,"学习卡","老结算")</f>
        <v>老结算</v>
      </c>
      <c r="AZ685" s="35" t="str">
        <f t="shared" si="261"/>
        <v/>
      </c>
      <c r="BA685" s="35" t="str">
        <f t="shared" si="262"/>
        <v>无</v>
      </c>
      <c r="BB685" s="35" t="str">
        <f t="shared" si="263"/>
        <v/>
      </c>
      <c r="BC685" s="35" t="str">
        <f t="shared" si="264"/>
        <v/>
      </c>
      <c r="BD685" s="35" t="str">
        <f t="shared" si="265"/>
        <v>无</v>
      </c>
      <c r="BE685" s="35" t="str">
        <f>IFERROR(LOOKUP(1,-FIND({"创始会员","国际领袖课程","国内领袖课程","1期秒杀","游学免费读","买三送二","2折秒杀"},AB685),{"创始会员","国际领袖课程","国内领袖课程","1期秒杀","游学免费读","买三送二","2折秒杀"}),"")</f>
        <v/>
      </c>
      <c r="BH685" s="27">
        <v>42552</v>
      </c>
    </row>
    <row r="686" spans="1:60" ht="15" customHeight="1">
      <c r="A686" s="31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08"/>
      <c r="M686" s="208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35" t="str">
        <f t="shared" si="242"/>
        <v/>
      </c>
      <c r="AD686" s="36">
        <f t="shared" si="243"/>
        <v>0</v>
      </c>
      <c r="AE686" s="35" t="str">
        <f t="shared" si="244"/>
        <v/>
      </c>
      <c r="AF686" s="24"/>
      <c r="AG686" s="40">
        <f t="shared" si="245"/>
        <v>0</v>
      </c>
      <c r="AH686" s="36">
        <f t="shared" si="246"/>
        <v>0</v>
      </c>
      <c r="AI686" s="36">
        <f t="shared" si="247"/>
        <v>0</v>
      </c>
      <c r="AJ686" s="35" t="str">
        <f t="shared" si="248"/>
        <v/>
      </c>
      <c r="AK686" s="35" t="str">
        <f t="shared" si="249"/>
        <v/>
      </c>
      <c r="AL686" s="35" t="str">
        <f t="shared" si="250"/>
        <v/>
      </c>
      <c r="AM686" s="35" t="str">
        <f t="shared" si="251"/>
        <v/>
      </c>
      <c r="AN686" s="35" t="str">
        <f t="shared" si="252"/>
        <v/>
      </c>
      <c r="AO686" s="35" t="str">
        <f t="shared" si="253"/>
        <v/>
      </c>
      <c r="AP686" s="35" t="str">
        <f>IF(AJ686="","",VLOOKUP(AN686,[1]Sheet11!E:F,2,0))</f>
        <v/>
      </c>
      <c r="AQ686" s="35" t="str">
        <f>IF(AO686="拼单会员","5年",IF(AJ686="","",VLOOKUP(AM686&amp;AP686,[1]Sheet11!$J$3:$K$17,2)))</f>
        <v/>
      </c>
      <c r="AR686" s="35" t="str">
        <f t="shared" si="254"/>
        <v/>
      </c>
      <c r="AS686" s="35" t="str">
        <f t="shared" si="255"/>
        <v/>
      </c>
      <c r="AT686" s="35" t="str">
        <f t="shared" si="256"/>
        <v/>
      </c>
      <c r="AU686" s="35" t="str">
        <f t="shared" si="257"/>
        <v/>
      </c>
      <c r="AV686" s="35" t="str">
        <f t="shared" si="258"/>
        <v/>
      </c>
      <c r="AW686" s="35" t="str">
        <f t="shared" si="259"/>
        <v/>
      </c>
      <c r="AX686" s="35" t="str">
        <f t="shared" si="260"/>
        <v/>
      </c>
      <c r="AY686" s="35" t="str">
        <f>IF(SUMIF('7-市场业绩'!F:F,AC686,'7-市场业绩'!I:I)&gt;0,"学习卡","老结算")</f>
        <v>老结算</v>
      </c>
      <c r="AZ686" s="35" t="str">
        <f t="shared" si="261"/>
        <v/>
      </c>
      <c r="BA686" s="35" t="str">
        <f t="shared" si="262"/>
        <v>无</v>
      </c>
      <c r="BB686" s="35" t="str">
        <f t="shared" si="263"/>
        <v/>
      </c>
      <c r="BC686" s="35" t="str">
        <f t="shared" si="264"/>
        <v/>
      </c>
      <c r="BD686" s="35" t="str">
        <f t="shared" si="265"/>
        <v>无</v>
      </c>
      <c r="BE686" s="35" t="str">
        <f>IFERROR(LOOKUP(1,-FIND({"创始会员","国际领袖课程","国内领袖课程","1期秒杀","游学免费读","买三送二","2折秒杀"},AB686),{"创始会员","国际领袖课程","国内领袖课程","1期秒杀","游学免费读","买三送二","2折秒杀"}),"")</f>
        <v/>
      </c>
      <c r="BH686" s="27">
        <v>42552</v>
      </c>
    </row>
    <row r="687" spans="1:60" ht="15" customHeight="1">
      <c r="A687" s="31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08"/>
      <c r="M687" s="208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35" t="str">
        <f t="shared" si="242"/>
        <v/>
      </c>
      <c r="AD687" s="36">
        <f t="shared" si="243"/>
        <v>0</v>
      </c>
      <c r="AE687" s="35" t="str">
        <f t="shared" si="244"/>
        <v/>
      </c>
      <c r="AF687" s="24"/>
      <c r="AG687" s="40">
        <f t="shared" si="245"/>
        <v>0</v>
      </c>
      <c r="AH687" s="36">
        <f t="shared" si="246"/>
        <v>0</v>
      </c>
      <c r="AI687" s="36">
        <f t="shared" si="247"/>
        <v>0</v>
      </c>
      <c r="AJ687" s="35" t="str">
        <f t="shared" si="248"/>
        <v/>
      </c>
      <c r="AK687" s="35" t="str">
        <f t="shared" si="249"/>
        <v/>
      </c>
      <c r="AL687" s="35" t="str">
        <f t="shared" si="250"/>
        <v/>
      </c>
      <c r="AM687" s="35" t="str">
        <f t="shared" si="251"/>
        <v/>
      </c>
      <c r="AN687" s="35" t="str">
        <f t="shared" si="252"/>
        <v/>
      </c>
      <c r="AO687" s="35" t="str">
        <f t="shared" si="253"/>
        <v/>
      </c>
      <c r="AP687" s="35" t="str">
        <f>IF(AJ687="","",VLOOKUP(AN687,[1]Sheet11!E:F,2,0))</f>
        <v/>
      </c>
      <c r="AQ687" s="35" t="str">
        <f>IF(AO687="拼单会员","5年",IF(AJ687="","",VLOOKUP(AM687&amp;AP687,[1]Sheet11!$J$3:$K$17,2)))</f>
        <v/>
      </c>
      <c r="AR687" s="35" t="str">
        <f t="shared" si="254"/>
        <v/>
      </c>
      <c r="AS687" s="35" t="str">
        <f t="shared" si="255"/>
        <v/>
      </c>
      <c r="AT687" s="35" t="str">
        <f t="shared" si="256"/>
        <v/>
      </c>
      <c r="AU687" s="35" t="str">
        <f t="shared" si="257"/>
        <v/>
      </c>
      <c r="AV687" s="35" t="str">
        <f t="shared" si="258"/>
        <v/>
      </c>
      <c r="AW687" s="35" t="str">
        <f t="shared" si="259"/>
        <v/>
      </c>
      <c r="AX687" s="35" t="str">
        <f t="shared" si="260"/>
        <v/>
      </c>
      <c r="AY687" s="35" t="str">
        <f>IF(SUMIF('7-市场业绩'!F:F,AC687,'7-市场业绩'!I:I)&gt;0,"学习卡","老结算")</f>
        <v>老结算</v>
      </c>
      <c r="AZ687" s="35" t="str">
        <f t="shared" si="261"/>
        <v/>
      </c>
      <c r="BA687" s="35" t="str">
        <f t="shared" si="262"/>
        <v>无</v>
      </c>
      <c r="BB687" s="35" t="str">
        <f t="shared" si="263"/>
        <v/>
      </c>
      <c r="BC687" s="35" t="str">
        <f t="shared" si="264"/>
        <v/>
      </c>
      <c r="BD687" s="35" t="str">
        <f t="shared" si="265"/>
        <v>无</v>
      </c>
      <c r="BE687" s="35" t="str">
        <f>IFERROR(LOOKUP(1,-FIND({"创始会员","国际领袖课程","国内领袖课程","1期秒杀","游学免费读","买三送二","2折秒杀"},AB687),{"创始会员","国际领袖课程","国内领袖课程","1期秒杀","游学免费读","买三送二","2折秒杀"}),"")</f>
        <v/>
      </c>
      <c r="BH687" s="27">
        <v>42552</v>
      </c>
    </row>
    <row r="688" spans="1:60" ht="15" customHeight="1">
      <c r="A688" s="31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08"/>
      <c r="M688" s="208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35" t="str">
        <f t="shared" si="242"/>
        <v/>
      </c>
      <c r="AD688" s="36">
        <f t="shared" si="243"/>
        <v>0</v>
      </c>
      <c r="AE688" s="35" t="str">
        <f t="shared" si="244"/>
        <v/>
      </c>
      <c r="AF688" s="24"/>
      <c r="AG688" s="40">
        <f t="shared" si="245"/>
        <v>0</v>
      </c>
      <c r="AH688" s="36">
        <f t="shared" si="246"/>
        <v>0</v>
      </c>
      <c r="AI688" s="36">
        <f t="shared" si="247"/>
        <v>0</v>
      </c>
      <c r="AJ688" s="35" t="str">
        <f t="shared" si="248"/>
        <v/>
      </c>
      <c r="AK688" s="35" t="str">
        <f t="shared" si="249"/>
        <v/>
      </c>
      <c r="AL688" s="35" t="str">
        <f t="shared" si="250"/>
        <v/>
      </c>
      <c r="AM688" s="35" t="str">
        <f t="shared" si="251"/>
        <v/>
      </c>
      <c r="AN688" s="35" t="str">
        <f t="shared" si="252"/>
        <v/>
      </c>
      <c r="AO688" s="35" t="str">
        <f t="shared" si="253"/>
        <v/>
      </c>
      <c r="AP688" s="35" t="str">
        <f>IF(AJ688="","",VLOOKUP(AN688,[1]Sheet11!E:F,2,0))</f>
        <v/>
      </c>
      <c r="AQ688" s="35" t="str">
        <f>IF(AO688="拼单会员","5年",IF(AJ688="","",VLOOKUP(AM688&amp;AP688,[1]Sheet11!$J$3:$K$17,2)))</f>
        <v/>
      </c>
      <c r="AR688" s="35" t="str">
        <f t="shared" si="254"/>
        <v/>
      </c>
      <c r="AS688" s="35" t="str">
        <f t="shared" si="255"/>
        <v/>
      </c>
      <c r="AT688" s="35" t="str">
        <f t="shared" si="256"/>
        <v/>
      </c>
      <c r="AU688" s="35" t="str">
        <f t="shared" si="257"/>
        <v/>
      </c>
      <c r="AV688" s="35" t="str">
        <f t="shared" si="258"/>
        <v/>
      </c>
      <c r="AW688" s="35" t="str">
        <f t="shared" si="259"/>
        <v/>
      </c>
      <c r="AX688" s="35" t="str">
        <f t="shared" si="260"/>
        <v/>
      </c>
      <c r="AY688" s="35" t="str">
        <f>IF(SUMIF('7-市场业绩'!F:F,AC688,'7-市场业绩'!I:I)&gt;0,"学习卡","老结算")</f>
        <v>老结算</v>
      </c>
      <c r="AZ688" s="35" t="str">
        <f t="shared" si="261"/>
        <v/>
      </c>
      <c r="BA688" s="35" t="str">
        <f t="shared" si="262"/>
        <v>无</v>
      </c>
      <c r="BB688" s="35" t="str">
        <f t="shared" si="263"/>
        <v/>
      </c>
      <c r="BC688" s="35" t="str">
        <f t="shared" si="264"/>
        <v/>
      </c>
      <c r="BD688" s="35" t="str">
        <f t="shared" si="265"/>
        <v>无</v>
      </c>
      <c r="BE688" s="35" t="str">
        <f>IFERROR(LOOKUP(1,-FIND({"创始会员","国际领袖课程","国内领袖课程","1期秒杀","游学免费读","买三送二","2折秒杀"},AB688),{"创始会员","国际领袖课程","国内领袖课程","1期秒杀","游学免费读","买三送二","2折秒杀"}),"")</f>
        <v/>
      </c>
      <c r="BH688" s="27">
        <v>42552</v>
      </c>
    </row>
    <row r="689" spans="1:60" ht="15" customHeight="1">
      <c r="A689" s="31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08"/>
      <c r="M689" s="208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35" t="str">
        <f t="shared" si="242"/>
        <v/>
      </c>
      <c r="AD689" s="36">
        <f t="shared" si="243"/>
        <v>0</v>
      </c>
      <c r="AE689" s="35" t="str">
        <f t="shared" si="244"/>
        <v/>
      </c>
      <c r="AF689" s="24"/>
      <c r="AG689" s="40">
        <f t="shared" si="245"/>
        <v>0</v>
      </c>
      <c r="AH689" s="36">
        <f t="shared" si="246"/>
        <v>0</v>
      </c>
      <c r="AI689" s="36">
        <f t="shared" si="247"/>
        <v>0</v>
      </c>
      <c r="AJ689" s="35" t="str">
        <f t="shared" si="248"/>
        <v/>
      </c>
      <c r="AK689" s="35" t="str">
        <f t="shared" si="249"/>
        <v/>
      </c>
      <c r="AL689" s="35" t="str">
        <f t="shared" si="250"/>
        <v/>
      </c>
      <c r="AM689" s="35" t="str">
        <f t="shared" si="251"/>
        <v/>
      </c>
      <c r="AN689" s="35" t="str">
        <f t="shared" si="252"/>
        <v/>
      </c>
      <c r="AO689" s="35" t="str">
        <f t="shared" si="253"/>
        <v/>
      </c>
      <c r="AP689" s="35" t="str">
        <f>IF(AJ689="","",VLOOKUP(AN689,[1]Sheet11!E:F,2,0))</f>
        <v/>
      </c>
      <c r="AQ689" s="35" t="str">
        <f>IF(AO689="拼单会员","5年",IF(AJ689="","",VLOOKUP(AM689&amp;AP689,[1]Sheet11!$J$3:$K$17,2)))</f>
        <v/>
      </c>
      <c r="AR689" s="35" t="str">
        <f t="shared" si="254"/>
        <v/>
      </c>
      <c r="AS689" s="35" t="str">
        <f t="shared" si="255"/>
        <v/>
      </c>
      <c r="AT689" s="35" t="str">
        <f t="shared" si="256"/>
        <v/>
      </c>
      <c r="AU689" s="35" t="str">
        <f t="shared" si="257"/>
        <v/>
      </c>
      <c r="AV689" s="35" t="str">
        <f t="shared" si="258"/>
        <v/>
      </c>
      <c r="AW689" s="35" t="str">
        <f t="shared" si="259"/>
        <v/>
      </c>
      <c r="AX689" s="35" t="str">
        <f t="shared" si="260"/>
        <v/>
      </c>
      <c r="AY689" s="35" t="str">
        <f>IF(SUMIF('7-市场业绩'!F:F,AC689,'7-市场业绩'!I:I)&gt;0,"学习卡","老结算")</f>
        <v>老结算</v>
      </c>
      <c r="AZ689" s="35" t="str">
        <f t="shared" si="261"/>
        <v/>
      </c>
      <c r="BA689" s="35" t="str">
        <f t="shared" si="262"/>
        <v>无</v>
      </c>
      <c r="BB689" s="35" t="str">
        <f t="shared" si="263"/>
        <v/>
      </c>
      <c r="BC689" s="35" t="str">
        <f t="shared" si="264"/>
        <v/>
      </c>
      <c r="BD689" s="35" t="str">
        <f t="shared" si="265"/>
        <v>无</v>
      </c>
      <c r="BE689" s="35" t="str">
        <f>IFERROR(LOOKUP(1,-FIND({"创始会员","国际领袖课程","国内领袖课程","1期秒杀","游学免费读","买三送二","2折秒杀"},AB689),{"创始会员","国际领袖课程","国内领袖课程","1期秒杀","游学免费读","买三送二","2折秒杀"}),"")</f>
        <v/>
      </c>
      <c r="BH689" s="27">
        <v>42552</v>
      </c>
    </row>
    <row r="690" spans="1:60" ht="15" customHeight="1">
      <c r="A690" s="31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08"/>
      <c r="M690" s="208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35" t="str">
        <f t="shared" si="242"/>
        <v/>
      </c>
      <c r="AD690" s="36">
        <f t="shared" si="243"/>
        <v>0</v>
      </c>
      <c r="AE690" s="35" t="str">
        <f t="shared" si="244"/>
        <v/>
      </c>
      <c r="AF690" s="24"/>
      <c r="AG690" s="40">
        <f t="shared" si="245"/>
        <v>0</v>
      </c>
      <c r="AH690" s="36">
        <f t="shared" si="246"/>
        <v>0</v>
      </c>
      <c r="AI690" s="36">
        <f t="shared" si="247"/>
        <v>0</v>
      </c>
      <c r="AJ690" s="35" t="str">
        <f t="shared" si="248"/>
        <v/>
      </c>
      <c r="AK690" s="35" t="str">
        <f t="shared" si="249"/>
        <v/>
      </c>
      <c r="AL690" s="35" t="str">
        <f t="shared" si="250"/>
        <v/>
      </c>
      <c r="AM690" s="35" t="str">
        <f t="shared" si="251"/>
        <v/>
      </c>
      <c r="AN690" s="35" t="str">
        <f t="shared" si="252"/>
        <v/>
      </c>
      <c r="AO690" s="35" t="str">
        <f t="shared" si="253"/>
        <v/>
      </c>
      <c r="AP690" s="35" t="str">
        <f>IF(AJ690="","",VLOOKUP(AN690,[1]Sheet11!E:F,2,0))</f>
        <v/>
      </c>
      <c r="AQ690" s="35" t="str">
        <f>IF(AO690="拼单会员","5年",IF(AJ690="","",VLOOKUP(AM690&amp;AP690,[1]Sheet11!$J$3:$K$17,2)))</f>
        <v/>
      </c>
      <c r="AR690" s="35" t="str">
        <f t="shared" si="254"/>
        <v/>
      </c>
      <c r="AS690" s="35" t="str">
        <f t="shared" si="255"/>
        <v/>
      </c>
      <c r="AT690" s="35" t="str">
        <f t="shared" si="256"/>
        <v/>
      </c>
      <c r="AU690" s="35" t="str">
        <f t="shared" si="257"/>
        <v/>
      </c>
      <c r="AV690" s="35" t="str">
        <f t="shared" si="258"/>
        <v/>
      </c>
      <c r="AW690" s="35" t="str">
        <f t="shared" si="259"/>
        <v/>
      </c>
      <c r="AX690" s="35" t="str">
        <f t="shared" si="260"/>
        <v/>
      </c>
      <c r="AY690" s="35" t="str">
        <f>IF(SUMIF('7-市场业绩'!F:F,AC690,'7-市场业绩'!I:I)&gt;0,"学习卡","老结算")</f>
        <v>老结算</v>
      </c>
      <c r="AZ690" s="35" t="str">
        <f t="shared" si="261"/>
        <v/>
      </c>
      <c r="BA690" s="35" t="str">
        <f t="shared" si="262"/>
        <v>无</v>
      </c>
      <c r="BB690" s="35" t="str">
        <f t="shared" si="263"/>
        <v/>
      </c>
      <c r="BC690" s="35" t="str">
        <f t="shared" si="264"/>
        <v/>
      </c>
      <c r="BD690" s="35" t="str">
        <f t="shared" si="265"/>
        <v>无</v>
      </c>
      <c r="BE690" s="35" t="str">
        <f>IFERROR(LOOKUP(1,-FIND({"创始会员","国际领袖课程","国内领袖课程","1期秒杀","游学免费读","买三送二","2折秒杀"},AB690),{"创始会员","国际领袖课程","国内领袖课程","1期秒杀","游学免费读","买三送二","2折秒杀"}),"")</f>
        <v/>
      </c>
      <c r="BH690" s="27">
        <v>42552</v>
      </c>
    </row>
    <row r="691" spans="1:60" ht="15" customHeight="1">
      <c r="A691" s="31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08"/>
      <c r="M691" s="208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35" t="str">
        <f t="shared" si="242"/>
        <v/>
      </c>
      <c r="AD691" s="36">
        <f t="shared" si="243"/>
        <v>0</v>
      </c>
      <c r="AE691" s="35" t="str">
        <f t="shared" si="244"/>
        <v/>
      </c>
      <c r="AF691" s="24"/>
      <c r="AG691" s="40">
        <f t="shared" si="245"/>
        <v>0</v>
      </c>
      <c r="AH691" s="36">
        <f t="shared" si="246"/>
        <v>0</v>
      </c>
      <c r="AI691" s="36">
        <f t="shared" si="247"/>
        <v>0</v>
      </c>
      <c r="AJ691" s="35" t="str">
        <f t="shared" si="248"/>
        <v/>
      </c>
      <c r="AK691" s="35" t="str">
        <f t="shared" si="249"/>
        <v/>
      </c>
      <c r="AL691" s="35" t="str">
        <f t="shared" si="250"/>
        <v/>
      </c>
      <c r="AM691" s="35" t="str">
        <f t="shared" si="251"/>
        <v/>
      </c>
      <c r="AN691" s="35" t="str">
        <f t="shared" si="252"/>
        <v/>
      </c>
      <c r="AO691" s="35" t="str">
        <f t="shared" si="253"/>
        <v/>
      </c>
      <c r="AP691" s="35" t="str">
        <f>IF(AJ691="","",VLOOKUP(AN691,[1]Sheet11!E:F,2,0))</f>
        <v/>
      </c>
      <c r="AQ691" s="35" t="str">
        <f>IF(AO691="拼单会员","5年",IF(AJ691="","",VLOOKUP(AM691&amp;AP691,[1]Sheet11!$J$3:$K$17,2)))</f>
        <v/>
      </c>
      <c r="AR691" s="35" t="str">
        <f t="shared" si="254"/>
        <v/>
      </c>
      <c r="AS691" s="35" t="str">
        <f t="shared" si="255"/>
        <v/>
      </c>
      <c r="AT691" s="35" t="str">
        <f t="shared" si="256"/>
        <v/>
      </c>
      <c r="AU691" s="35" t="str">
        <f t="shared" si="257"/>
        <v/>
      </c>
      <c r="AV691" s="35" t="str">
        <f t="shared" si="258"/>
        <v/>
      </c>
      <c r="AW691" s="35" t="str">
        <f t="shared" si="259"/>
        <v/>
      </c>
      <c r="AX691" s="35" t="str">
        <f t="shared" si="260"/>
        <v/>
      </c>
      <c r="AY691" s="35" t="str">
        <f>IF(SUMIF('7-市场业绩'!F:F,AC691,'7-市场业绩'!I:I)&gt;0,"学习卡","老结算")</f>
        <v>老结算</v>
      </c>
      <c r="AZ691" s="35" t="str">
        <f t="shared" si="261"/>
        <v/>
      </c>
      <c r="BA691" s="35" t="str">
        <f t="shared" si="262"/>
        <v>无</v>
      </c>
      <c r="BB691" s="35" t="str">
        <f t="shared" si="263"/>
        <v/>
      </c>
      <c r="BC691" s="35" t="str">
        <f t="shared" si="264"/>
        <v/>
      </c>
      <c r="BD691" s="35" t="str">
        <f t="shared" si="265"/>
        <v>无</v>
      </c>
      <c r="BE691" s="35" t="str">
        <f>IFERROR(LOOKUP(1,-FIND({"创始会员","国际领袖课程","国内领袖课程","1期秒杀","游学免费读","买三送二","2折秒杀"},AB691),{"创始会员","国际领袖课程","国内领袖课程","1期秒杀","游学免费读","买三送二","2折秒杀"}),"")</f>
        <v/>
      </c>
      <c r="BH691" s="27">
        <v>42552</v>
      </c>
    </row>
    <row r="692" spans="1:60" ht="15" customHeight="1">
      <c r="A692" s="31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08"/>
      <c r="M692" s="208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35" t="str">
        <f t="shared" si="242"/>
        <v/>
      </c>
      <c r="AD692" s="36">
        <f t="shared" si="243"/>
        <v>0</v>
      </c>
      <c r="AE692" s="35" t="str">
        <f t="shared" si="244"/>
        <v/>
      </c>
      <c r="AF692" s="24"/>
      <c r="AG692" s="40">
        <f t="shared" si="245"/>
        <v>0</v>
      </c>
      <c r="AH692" s="36">
        <f t="shared" si="246"/>
        <v>0</v>
      </c>
      <c r="AI692" s="36">
        <f t="shared" si="247"/>
        <v>0</v>
      </c>
      <c r="AJ692" s="35" t="str">
        <f t="shared" si="248"/>
        <v/>
      </c>
      <c r="AK692" s="35" t="str">
        <f t="shared" si="249"/>
        <v/>
      </c>
      <c r="AL692" s="35" t="str">
        <f t="shared" si="250"/>
        <v/>
      </c>
      <c r="AM692" s="35" t="str">
        <f t="shared" si="251"/>
        <v/>
      </c>
      <c r="AN692" s="35" t="str">
        <f t="shared" si="252"/>
        <v/>
      </c>
      <c r="AO692" s="35" t="str">
        <f t="shared" si="253"/>
        <v/>
      </c>
      <c r="AP692" s="35" t="str">
        <f>IF(AJ692="","",VLOOKUP(AN692,[1]Sheet11!E:F,2,0))</f>
        <v/>
      </c>
      <c r="AQ692" s="35" t="str">
        <f>IF(AO692="拼单会员","5年",IF(AJ692="","",VLOOKUP(AM692&amp;AP692,[1]Sheet11!$J$3:$K$17,2)))</f>
        <v/>
      </c>
      <c r="AR692" s="35" t="str">
        <f t="shared" si="254"/>
        <v/>
      </c>
      <c r="AS692" s="35" t="str">
        <f t="shared" si="255"/>
        <v/>
      </c>
      <c r="AT692" s="35" t="str">
        <f t="shared" si="256"/>
        <v/>
      </c>
      <c r="AU692" s="35" t="str">
        <f t="shared" si="257"/>
        <v/>
      </c>
      <c r="AV692" s="35" t="str">
        <f t="shared" si="258"/>
        <v/>
      </c>
      <c r="AW692" s="35" t="str">
        <f t="shared" si="259"/>
        <v/>
      </c>
      <c r="AX692" s="35" t="str">
        <f t="shared" si="260"/>
        <v/>
      </c>
      <c r="AY692" s="35" t="str">
        <f>IF(SUMIF('7-市场业绩'!F:F,AC692,'7-市场业绩'!I:I)&gt;0,"学习卡","老结算")</f>
        <v>老结算</v>
      </c>
      <c r="AZ692" s="35" t="str">
        <f t="shared" si="261"/>
        <v/>
      </c>
      <c r="BA692" s="35" t="str">
        <f t="shared" si="262"/>
        <v>无</v>
      </c>
      <c r="BB692" s="35" t="str">
        <f t="shared" si="263"/>
        <v/>
      </c>
      <c r="BC692" s="35" t="str">
        <f t="shared" si="264"/>
        <v/>
      </c>
      <c r="BD692" s="35" t="str">
        <f t="shared" si="265"/>
        <v>无</v>
      </c>
      <c r="BE692" s="35" t="str">
        <f>IFERROR(LOOKUP(1,-FIND({"创始会员","国际领袖课程","国内领袖课程","1期秒杀","游学免费读","买三送二","2折秒杀"},AB692),{"创始会员","国际领袖课程","国内领袖课程","1期秒杀","游学免费读","买三送二","2折秒杀"}),"")</f>
        <v/>
      </c>
      <c r="BH692" s="27">
        <v>42552</v>
      </c>
    </row>
    <row r="693" spans="1:60" ht="15" customHeight="1">
      <c r="A693" s="31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08"/>
      <c r="M693" s="208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35" t="str">
        <f t="shared" si="242"/>
        <v/>
      </c>
      <c r="AD693" s="36">
        <f t="shared" si="243"/>
        <v>0</v>
      </c>
      <c r="AE693" s="35" t="str">
        <f t="shared" si="244"/>
        <v/>
      </c>
      <c r="AF693" s="24"/>
      <c r="AG693" s="40">
        <f t="shared" si="245"/>
        <v>0</v>
      </c>
      <c r="AH693" s="36">
        <f t="shared" si="246"/>
        <v>0</v>
      </c>
      <c r="AI693" s="36">
        <f t="shared" si="247"/>
        <v>0</v>
      </c>
      <c r="AJ693" s="35" t="str">
        <f t="shared" si="248"/>
        <v/>
      </c>
      <c r="AK693" s="35" t="str">
        <f t="shared" si="249"/>
        <v/>
      </c>
      <c r="AL693" s="35" t="str">
        <f t="shared" si="250"/>
        <v/>
      </c>
      <c r="AM693" s="35" t="str">
        <f t="shared" si="251"/>
        <v/>
      </c>
      <c r="AN693" s="35" t="str">
        <f t="shared" si="252"/>
        <v/>
      </c>
      <c r="AO693" s="35" t="str">
        <f t="shared" si="253"/>
        <v/>
      </c>
      <c r="AP693" s="35" t="str">
        <f>IF(AJ693="","",VLOOKUP(AN693,[1]Sheet11!E:F,2,0))</f>
        <v/>
      </c>
      <c r="AQ693" s="35" t="str">
        <f>IF(AO693="拼单会员","5年",IF(AJ693="","",VLOOKUP(AM693&amp;AP693,[1]Sheet11!$J$3:$K$17,2)))</f>
        <v/>
      </c>
      <c r="AR693" s="35" t="str">
        <f t="shared" si="254"/>
        <v/>
      </c>
      <c r="AS693" s="35" t="str">
        <f t="shared" si="255"/>
        <v/>
      </c>
      <c r="AT693" s="35" t="str">
        <f t="shared" si="256"/>
        <v/>
      </c>
      <c r="AU693" s="35" t="str">
        <f t="shared" si="257"/>
        <v/>
      </c>
      <c r="AV693" s="35" t="str">
        <f t="shared" si="258"/>
        <v/>
      </c>
      <c r="AW693" s="35" t="str">
        <f t="shared" si="259"/>
        <v/>
      </c>
      <c r="AX693" s="35" t="str">
        <f t="shared" si="260"/>
        <v/>
      </c>
      <c r="AY693" s="35" t="str">
        <f>IF(SUMIF('7-市场业绩'!F:F,AC693,'7-市场业绩'!I:I)&gt;0,"学习卡","老结算")</f>
        <v>老结算</v>
      </c>
      <c r="AZ693" s="35" t="str">
        <f t="shared" si="261"/>
        <v/>
      </c>
      <c r="BA693" s="35" t="str">
        <f t="shared" si="262"/>
        <v>无</v>
      </c>
      <c r="BB693" s="35" t="str">
        <f t="shared" si="263"/>
        <v/>
      </c>
      <c r="BC693" s="35" t="str">
        <f t="shared" si="264"/>
        <v/>
      </c>
      <c r="BD693" s="35" t="str">
        <f t="shared" si="265"/>
        <v>无</v>
      </c>
      <c r="BE693" s="35" t="str">
        <f>IFERROR(LOOKUP(1,-FIND({"创始会员","国际领袖课程","国内领袖课程","1期秒杀","游学免费读","买三送二","2折秒杀"},AB693),{"创始会员","国际领袖课程","国内领袖课程","1期秒杀","游学免费读","买三送二","2折秒杀"}),"")</f>
        <v/>
      </c>
      <c r="BH693" s="27">
        <v>42552</v>
      </c>
    </row>
    <row r="694" spans="1:60" ht="15" customHeight="1">
      <c r="A694" s="31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08"/>
      <c r="M694" s="208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35" t="str">
        <f t="shared" si="242"/>
        <v/>
      </c>
      <c r="AD694" s="36">
        <f t="shared" si="243"/>
        <v>0</v>
      </c>
      <c r="AE694" s="35" t="str">
        <f t="shared" si="244"/>
        <v/>
      </c>
      <c r="AF694" s="24"/>
      <c r="AG694" s="40">
        <f t="shared" si="245"/>
        <v>0</v>
      </c>
      <c r="AH694" s="36">
        <f t="shared" si="246"/>
        <v>0</v>
      </c>
      <c r="AI694" s="36">
        <f t="shared" si="247"/>
        <v>0</v>
      </c>
      <c r="AJ694" s="35" t="str">
        <f t="shared" si="248"/>
        <v/>
      </c>
      <c r="AK694" s="35" t="str">
        <f t="shared" si="249"/>
        <v/>
      </c>
      <c r="AL694" s="35" t="str">
        <f t="shared" si="250"/>
        <v/>
      </c>
      <c r="AM694" s="35" t="str">
        <f t="shared" si="251"/>
        <v/>
      </c>
      <c r="AN694" s="35" t="str">
        <f t="shared" si="252"/>
        <v/>
      </c>
      <c r="AO694" s="35" t="str">
        <f t="shared" si="253"/>
        <v/>
      </c>
      <c r="AP694" s="35" t="str">
        <f>IF(AJ694="","",VLOOKUP(AN694,[1]Sheet11!E:F,2,0))</f>
        <v/>
      </c>
      <c r="AQ694" s="35" t="str">
        <f>IF(AO694="拼单会员","5年",IF(AJ694="","",VLOOKUP(AM694&amp;AP694,[1]Sheet11!$J$3:$K$17,2)))</f>
        <v/>
      </c>
      <c r="AR694" s="35" t="str">
        <f t="shared" si="254"/>
        <v/>
      </c>
      <c r="AS694" s="35" t="str">
        <f t="shared" si="255"/>
        <v/>
      </c>
      <c r="AT694" s="35" t="str">
        <f t="shared" si="256"/>
        <v/>
      </c>
      <c r="AU694" s="35" t="str">
        <f t="shared" si="257"/>
        <v/>
      </c>
      <c r="AV694" s="35" t="str">
        <f t="shared" si="258"/>
        <v/>
      </c>
      <c r="AW694" s="35" t="str">
        <f t="shared" si="259"/>
        <v/>
      </c>
      <c r="AX694" s="35" t="str">
        <f t="shared" si="260"/>
        <v/>
      </c>
      <c r="AY694" s="35" t="str">
        <f>IF(SUMIF('7-市场业绩'!F:F,AC694,'7-市场业绩'!I:I)&gt;0,"学习卡","老结算")</f>
        <v>老结算</v>
      </c>
      <c r="AZ694" s="35" t="str">
        <f t="shared" si="261"/>
        <v/>
      </c>
      <c r="BA694" s="35" t="str">
        <f t="shared" si="262"/>
        <v>无</v>
      </c>
      <c r="BB694" s="35" t="str">
        <f t="shared" si="263"/>
        <v/>
      </c>
      <c r="BC694" s="35" t="str">
        <f t="shared" si="264"/>
        <v/>
      </c>
      <c r="BD694" s="35" t="str">
        <f t="shared" si="265"/>
        <v>无</v>
      </c>
      <c r="BE694" s="35" t="str">
        <f>IFERROR(LOOKUP(1,-FIND({"创始会员","国际领袖课程","国内领袖课程","1期秒杀","游学免费读","买三送二","2折秒杀"},AB694),{"创始会员","国际领袖课程","国内领袖课程","1期秒杀","游学免费读","买三送二","2折秒杀"}),"")</f>
        <v/>
      </c>
      <c r="BH694" s="27">
        <v>42552</v>
      </c>
    </row>
    <row r="695" spans="1:60" ht="15" customHeight="1">
      <c r="A695" s="31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08"/>
      <c r="M695" s="208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35" t="str">
        <f t="shared" si="242"/>
        <v/>
      </c>
      <c r="AD695" s="36">
        <f t="shared" si="243"/>
        <v>0</v>
      </c>
      <c r="AE695" s="35" t="str">
        <f t="shared" si="244"/>
        <v/>
      </c>
      <c r="AF695" s="24"/>
      <c r="AG695" s="40">
        <f t="shared" si="245"/>
        <v>0</v>
      </c>
      <c r="AH695" s="36">
        <f t="shared" si="246"/>
        <v>0</v>
      </c>
      <c r="AI695" s="36">
        <f t="shared" si="247"/>
        <v>0</v>
      </c>
      <c r="AJ695" s="35" t="str">
        <f t="shared" si="248"/>
        <v/>
      </c>
      <c r="AK695" s="35" t="str">
        <f t="shared" si="249"/>
        <v/>
      </c>
      <c r="AL695" s="35" t="str">
        <f t="shared" si="250"/>
        <v/>
      </c>
      <c r="AM695" s="35" t="str">
        <f t="shared" si="251"/>
        <v/>
      </c>
      <c r="AN695" s="35" t="str">
        <f t="shared" si="252"/>
        <v/>
      </c>
      <c r="AO695" s="35" t="str">
        <f t="shared" si="253"/>
        <v/>
      </c>
      <c r="AP695" s="35" t="str">
        <f>IF(AJ695="","",VLOOKUP(AN695,[1]Sheet11!E:F,2,0))</f>
        <v/>
      </c>
      <c r="AQ695" s="35" t="str">
        <f>IF(AO695="拼单会员","5年",IF(AJ695="","",VLOOKUP(AM695&amp;AP695,[1]Sheet11!$J$3:$K$17,2)))</f>
        <v/>
      </c>
      <c r="AR695" s="35" t="str">
        <f t="shared" si="254"/>
        <v/>
      </c>
      <c r="AS695" s="35" t="str">
        <f t="shared" si="255"/>
        <v/>
      </c>
      <c r="AT695" s="35" t="str">
        <f t="shared" si="256"/>
        <v/>
      </c>
      <c r="AU695" s="35" t="str">
        <f t="shared" si="257"/>
        <v/>
      </c>
      <c r="AV695" s="35" t="str">
        <f t="shared" si="258"/>
        <v/>
      </c>
      <c r="AW695" s="35" t="str">
        <f t="shared" si="259"/>
        <v/>
      </c>
      <c r="AX695" s="35" t="str">
        <f t="shared" si="260"/>
        <v/>
      </c>
      <c r="AY695" s="35" t="str">
        <f>IF(SUMIF('7-市场业绩'!F:F,AC695,'7-市场业绩'!I:I)&gt;0,"学习卡","老结算")</f>
        <v>老结算</v>
      </c>
      <c r="AZ695" s="35" t="str">
        <f t="shared" si="261"/>
        <v/>
      </c>
      <c r="BA695" s="35" t="str">
        <f t="shared" si="262"/>
        <v>无</v>
      </c>
      <c r="BB695" s="35" t="str">
        <f t="shared" si="263"/>
        <v/>
      </c>
      <c r="BC695" s="35" t="str">
        <f t="shared" si="264"/>
        <v/>
      </c>
      <c r="BD695" s="35" t="str">
        <f t="shared" si="265"/>
        <v>无</v>
      </c>
      <c r="BE695" s="35" t="str">
        <f>IFERROR(LOOKUP(1,-FIND({"创始会员","国际领袖课程","国内领袖课程","1期秒杀","游学免费读","买三送二","2折秒杀"},AB695),{"创始会员","国际领袖课程","国内领袖课程","1期秒杀","游学免费读","买三送二","2折秒杀"}),"")</f>
        <v/>
      </c>
      <c r="BH695" s="27">
        <v>42552</v>
      </c>
    </row>
    <row r="696" spans="1:60" ht="15" customHeight="1">
      <c r="A696" s="31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08"/>
      <c r="M696" s="208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35" t="str">
        <f t="shared" si="242"/>
        <v/>
      </c>
      <c r="AD696" s="36">
        <f t="shared" si="243"/>
        <v>0</v>
      </c>
      <c r="AE696" s="35" t="str">
        <f t="shared" si="244"/>
        <v/>
      </c>
      <c r="AF696" s="24"/>
      <c r="AG696" s="40">
        <f t="shared" si="245"/>
        <v>0</v>
      </c>
      <c r="AH696" s="36">
        <f t="shared" si="246"/>
        <v>0</v>
      </c>
      <c r="AI696" s="36">
        <f t="shared" si="247"/>
        <v>0</v>
      </c>
      <c r="AJ696" s="35" t="str">
        <f t="shared" si="248"/>
        <v/>
      </c>
      <c r="AK696" s="35" t="str">
        <f t="shared" si="249"/>
        <v/>
      </c>
      <c r="AL696" s="35" t="str">
        <f t="shared" si="250"/>
        <v/>
      </c>
      <c r="AM696" s="35" t="str">
        <f t="shared" si="251"/>
        <v/>
      </c>
      <c r="AN696" s="35" t="str">
        <f t="shared" si="252"/>
        <v/>
      </c>
      <c r="AO696" s="35" t="str">
        <f t="shared" si="253"/>
        <v/>
      </c>
      <c r="AP696" s="35" t="str">
        <f>IF(AJ696="","",VLOOKUP(AN696,[1]Sheet11!E:F,2,0))</f>
        <v/>
      </c>
      <c r="AQ696" s="35" t="str">
        <f>IF(AO696="拼单会员","5年",IF(AJ696="","",VLOOKUP(AM696&amp;AP696,[1]Sheet11!$J$3:$K$17,2)))</f>
        <v/>
      </c>
      <c r="AR696" s="35" t="str">
        <f t="shared" si="254"/>
        <v/>
      </c>
      <c r="AS696" s="35" t="str">
        <f t="shared" si="255"/>
        <v/>
      </c>
      <c r="AT696" s="35" t="str">
        <f t="shared" si="256"/>
        <v/>
      </c>
      <c r="AU696" s="35" t="str">
        <f t="shared" si="257"/>
        <v/>
      </c>
      <c r="AV696" s="35" t="str">
        <f t="shared" si="258"/>
        <v/>
      </c>
      <c r="AW696" s="35" t="str">
        <f t="shared" si="259"/>
        <v/>
      </c>
      <c r="AX696" s="35" t="str">
        <f t="shared" si="260"/>
        <v/>
      </c>
      <c r="AY696" s="35" t="str">
        <f>IF(SUMIF('7-市场业绩'!F:F,AC696,'7-市场业绩'!I:I)&gt;0,"学习卡","老结算")</f>
        <v>老结算</v>
      </c>
      <c r="AZ696" s="35" t="str">
        <f t="shared" si="261"/>
        <v/>
      </c>
      <c r="BA696" s="35" t="str">
        <f t="shared" si="262"/>
        <v>无</v>
      </c>
      <c r="BB696" s="35" t="str">
        <f t="shared" si="263"/>
        <v/>
      </c>
      <c r="BC696" s="35" t="str">
        <f t="shared" si="264"/>
        <v/>
      </c>
      <c r="BD696" s="35" t="str">
        <f t="shared" si="265"/>
        <v>无</v>
      </c>
      <c r="BE696" s="35" t="str">
        <f>IFERROR(LOOKUP(1,-FIND({"创始会员","国际领袖课程","国内领袖课程","1期秒杀","游学免费读","买三送二","2折秒杀"},AB696),{"创始会员","国际领袖课程","国内领袖课程","1期秒杀","游学免费读","买三送二","2折秒杀"}),"")</f>
        <v/>
      </c>
      <c r="BH696" s="27">
        <v>42552</v>
      </c>
    </row>
    <row r="697" spans="1:60" ht="15" customHeight="1">
      <c r="A697" s="31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08"/>
      <c r="M697" s="208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35" t="str">
        <f t="shared" si="242"/>
        <v/>
      </c>
      <c r="AD697" s="36">
        <f t="shared" si="243"/>
        <v>0</v>
      </c>
      <c r="AE697" s="35" t="str">
        <f t="shared" si="244"/>
        <v/>
      </c>
      <c r="AF697" s="24"/>
      <c r="AG697" s="40">
        <f t="shared" si="245"/>
        <v>0</v>
      </c>
      <c r="AH697" s="36">
        <f t="shared" si="246"/>
        <v>0</v>
      </c>
      <c r="AI697" s="36">
        <f t="shared" si="247"/>
        <v>0</v>
      </c>
      <c r="AJ697" s="35" t="str">
        <f t="shared" si="248"/>
        <v/>
      </c>
      <c r="AK697" s="35" t="str">
        <f t="shared" si="249"/>
        <v/>
      </c>
      <c r="AL697" s="35" t="str">
        <f t="shared" si="250"/>
        <v/>
      </c>
      <c r="AM697" s="35" t="str">
        <f t="shared" si="251"/>
        <v/>
      </c>
      <c r="AN697" s="35" t="str">
        <f t="shared" si="252"/>
        <v/>
      </c>
      <c r="AO697" s="35" t="str">
        <f t="shared" si="253"/>
        <v/>
      </c>
      <c r="AP697" s="35" t="str">
        <f>IF(AJ697="","",VLOOKUP(AN697,[1]Sheet11!E:F,2,0))</f>
        <v/>
      </c>
      <c r="AQ697" s="35" t="str">
        <f>IF(AO697="拼单会员","5年",IF(AJ697="","",VLOOKUP(AM697&amp;AP697,[1]Sheet11!$J$3:$K$17,2)))</f>
        <v/>
      </c>
      <c r="AR697" s="35" t="str">
        <f t="shared" si="254"/>
        <v/>
      </c>
      <c r="AS697" s="35" t="str">
        <f t="shared" si="255"/>
        <v/>
      </c>
      <c r="AT697" s="35" t="str">
        <f t="shared" si="256"/>
        <v/>
      </c>
      <c r="AU697" s="35" t="str">
        <f t="shared" si="257"/>
        <v/>
      </c>
      <c r="AV697" s="35" t="str">
        <f t="shared" si="258"/>
        <v/>
      </c>
      <c r="AW697" s="35" t="str">
        <f t="shared" si="259"/>
        <v/>
      </c>
      <c r="AX697" s="35" t="str">
        <f t="shared" si="260"/>
        <v/>
      </c>
      <c r="AY697" s="35" t="str">
        <f>IF(SUMIF('7-市场业绩'!F:F,AC697,'7-市场业绩'!I:I)&gt;0,"学习卡","老结算")</f>
        <v>老结算</v>
      </c>
      <c r="AZ697" s="35" t="str">
        <f t="shared" si="261"/>
        <v/>
      </c>
      <c r="BA697" s="35" t="str">
        <f t="shared" si="262"/>
        <v>无</v>
      </c>
      <c r="BB697" s="35" t="str">
        <f t="shared" si="263"/>
        <v/>
      </c>
      <c r="BC697" s="35" t="str">
        <f t="shared" si="264"/>
        <v/>
      </c>
      <c r="BD697" s="35" t="str">
        <f t="shared" si="265"/>
        <v>无</v>
      </c>
      <c r="BE697" s="35" t="str">
        <f>IFERROR(LOOKUP(1,-FIND({"创始会员","国际领袖课程","国内领袖课程","1期秒杀","游学免费读","买三送二","2折秒杀"},AB697),{"创始会员","国际领袖课程","国内领袖课程","1期秒杀","游学免费读","买三送二","2折秒杀"}),"")</f>
        <v/>
      </c>
      <c r="BH697" s="27">
        <v>42552</v>
      </c>
    </row>
    <row r="698" spans="1:60" ht="15" customHeight="1">
      <c r="A698" s="31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08"/>
      <c r="M698" s="208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35" t="str">
        <f t="shared" si="242"/>
        <v/>
      </c>
      <c r="AD698" s="36">
        <f t="shared" si="243"/>
        <v>0</v>
      </c>
      <c r="AE698" s="35" t="str">
        <f t="shared" si="244"/>
        <v/>
      </c>
      <c r="AF698" s="24"/>
      <c r="AG698" s="40">
        <f t="shared" si="245"/>
        <v>0</v>
      </c>
      <c r="AH698" s="36">
        <f t="shared" si="246"/>
        <v>0</v>
      </c>
      <c r="AI698" s="36">
        <f t="shared" si="247"/>
        <v>0</v>
      </c>
      <c r="AJ698" s="35" t="str">
        <f t="shared" si="248"/>
        <v/>
      </c>
      <c r="AK698" s="35" t="str">
        <f t="shared" si="249"/>
        <v/>
      </c>
      <c r="AL698" s="35" t="str">
        <f t="shared" si="250"/>
        <v/>
      </c>
      <c r="AM698" s="35" t="str">
        <f t="shared" si="251"/>
        <v/>
      </c>
      <c r="AN698" s="35" t="str">
        <f t="shared" si="252"/>
        <v/>
      </c>
      <c r="AO698" s="35" t="str">
        <f t="shared" si="253"/>
        <v/>
      </c>
      <c r="AP698" s="35" t="str">
        <f>IF(AJ698="","",VLOOKUP(AN698,[1]Sheet11!E:F,2,0))</f>
        <v/>
      </c>
      <c r="AQ698" s="35" t="str">
        <f>IF(AO698="拼单会员","5年",IF(AJ698="","",VLOOKUP(AM698&amp;AP698,[1]Sheet11!$J$3:$K$17,2)))</f>
        <v/>
      </c>
      <c r="AR698" s="35" t="str">
        <f t="shared" si="254"/>
        <v/>
      </c>
      <c r="AS698" s="35" t="str">
        <f t="shared" si="255"/>
        <v/>
      </c>
      <c r="AT698" s="35" t="str">
        <f t="shared" si="256"/>
        <v/>
      </c>
      <c r="AU698" s="35" t="str">
        <f t="shared" si="257"/>
        <v/>
      </c>
      <c r="AV698" s="35" t="str">
        <f t="shared" si="258"/>
        <v/>
      </c>
      <c r="AW698" s="35" t="str">
        <f t="shared" si="259"/>
        <v/>
      </c>
      <c r="AX698" s="35" t="str">
        <f t="shared" si="260"/>
        <v/>
      </c>
      <c r="AY698" s="35" t="str">
        <f>IF(SUMIF('7-市场业绩'!F:F,AC698,'7-市场业绩'!I:I)&gt;0,"学习卡","老结算")</f>
        <v>老结算</v>
      </c>
      <c r="AZ698" s="35" t="str">
        <f t="shared" si="261"/>
        <v/>
      </c>
      <c r="BA698" s="35" t="str">
        <f t="shared" si="262"/>
        <v>无</v>
      </c>
      <c r="BB698" s="35" t="str">
        <f t="shared" si="263"/>
        <v/>
      </c>
      <c r="BC698" s="35" t="str">
        <f t="shared" si="264"/>
        <v/>
      </c>
      <c r="BD698" s="35" t="str">
        <f t="shared" si="265"/>
        <v>无</v>
      </c>
      <c r="BE698" s="35" t="str">
        <f>IFERROR(LOOKUP(1,-FIND({"创始会员","国际领袖课程","国内领袖课程","1期秒杀","游学免费读","买三送二","2折秒杀"},AB698),{"创始会员","国际领袖课程","国内领袖课程","1期秒杀","游学免费读","买三送二","2折秒杀"}),"")</f>
        <v/>
      </c>
      <c r="BH698" s="27">
        <v>42552</v>
      </c>
    </row>
    <row r="699" spans="1:60" ht="15" customHeight="1">
      <c r="A699" s="31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08"/>
      <c r="M699" s="208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35" t="str">
        <f t="shared" si="242"/>
        <v/>
      </c>
      <c r="AD699" s="36">
        <f t="shared" si="243"/>
        <v>0</v>
      </c>
      <c r="AE699" s="35" t="str">
        <f t="shared" si="244"/>
        <v/>
      </c>
      <c r="AF699" s="24"/>
      <c r="AG699" s="40">
        <f t="shared" si="245"/>
        <v>0</v>
      </c>
      <c r="AH699" s="36">
        <f t="shared" si="246"/>
        <v>0</v>
      </c>
      <c r="AI699" s="36">
        <f t="shared" si="247"/>
        <v>0</v>
      </c>
      <c r="AJ699" s="35" t="str">
        <f t="shared" si="248"/>
        <v/>
      </c>
      <c r="AK699" s="35" t="str">
        <f t="shared" si="249"/>
        <v/>
      </c>
      <c r="AL699" s="35" t="str">
        <f t="shared" si="250"/>
        <v/>
      </c>
      <c r="AM699" s="35" t="str">
        <f t="shared" si="251"/>
        <v/>
      </c>
      <c r="AN699" s="35" t="str">
        <f t="shared" si="252"/>
        <v/>
      </c>
      <c r="AO699" s="35" t="str">
        <f t="shared" si="253"/>
        <v/>
      </c>
      <c r="AP699" s="35" t="str">
        <f>IF(AJ699="","",VLOOKUP(AN699,[1]Sheet11!E:F,2,0))</f>
        <v/>
      </c>
      <c r="AQ699" s="35" t="str">
        <f>IF(AO699="拼单会员","5年",IF(AJ699="","",VLOOKUP(AM699&amp;AP699,[1]Sheet11!$J$3:$K$17,2)))</f>
        <v/>
      </c>
      <c r="AR699" s="35" t="str">
        <f t="shared" si="254"/>
        <v/>
      </c>
      <c r="AS699" s="35" t="str">
        <f t="shared" si="255"/>
        <v/>
      </c>
      <c r="AT699" s="35" t="str">
        <f t="shared" si="256"/>
        <v/>
      </c>
      <c r="AU699" s="35" t="str">
        <f t="shared" si="257"/>
        <v/>
      </c>
      <c r="AV699" s="35" t="str">
        <f t="shared" si="258"/>
        <v/>
      </c>
      <c r="AW699" s="35" t="str">
        <f t="shared" si="259"/>
        <v/>
      </c>
      <c r="AX699" s="35" t="str">
        <f t="shared" si="260"/>
        <v/>
      </c>
      <c r="AY699" s="35" t="str">
        <f>IF(SUMIF('7-市场业绩'!F:F,AC699,'7-市场业绩'!I:I)&gt;0,"学习卡","老结算")</f>
        <v>老结算</v>
      </c>
      <c r="AZ699" s="35" t="str">
        <f t="shared" si="261"/>
        <v/>
      </c>
      <c r="BA699" s="35" t="str">
        <f t="shared" si="262"/>
        <v>无</v>
      </c>
      <c r="BB699" s="35" t="str">
        <f t="shared" si="263"/>
        <v/>
      </c>
      <c r="BC699" s="35" t="str">
        <f t="shared" si="264"/>
        <v/>
      </c>
      <c r="BD699" s="35" t="str">
        <f t="shared" si="265"/>
        <v>无</v>
      </c>
      <c r="BE699" s="35" t="str">
        <f>IFERROR(LOOKUP(1,-FIND({"创始会员","国际领袖课程","国内领袖课程","1期秒杀","游学免费读","买三送二","2折秒杀"},AB699),{"创始会员","国际领袖课程","国内领袖课程","1期秒杀","游学免费读","买三送二","2折秒杀"}),"")</f>
        <v/>
      </c>
      <c r="BH699" s="27">
        <v>42552</v>
      </c>
    </row>
    <row r="700" spans="1:60" ht="15" customHeight="1">
      <c r="A700" s="31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08"/>
      <c r="M700" s="208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35" t="str">
        <f t="shared" si="242"/>
        <v/>
      </c>
      <c r="AD700" s="36">
        <f t="shared" si="243"/>
        <v>0</v>
      </c>
      <c r="AE700" s="35" t="str">
        <f t="shared" si="244"/>
        <v/>
      </c>
      <c r="AF700" s="24"/>
      <c r="AG700" s="40">
        <f t="shared" si="245"/>
        <v>0</v>
      </c>
      <c r="AH700" s="36">
        <f t="shared" si="246"/>
        <v>0</v>
      </c>
      <c r="AI700" s="36">
        <f t="shared" si="247"/>
        <v>0</v>
      </c>
      <c r="AJ700" s="35" t="str">
        <f t="shared" si="248"/>
        <v/>
      </c>
      <c r="AK700" s="35" t="str">
        <f t="shared" si="249"/>
        <v/>
      </c>
      <c r="AL700" s="35" t="str">
        <f t="shared" si="250"/>
        <v/>
      </c>
      <c r="AM700" s="35" t="str">
        <f t="shared" si="251"/>
        <v/>
      </c>
      <c r="AN700" s="35" t="str">
        <f t="shared" si="252"/>
        <v/>
      </c>
      <c r="AO700" s="35" t="str">
        <f t="shared" si="253"/>
        <v/>
      </c>
      <c r="AP700" s="35" t="str">
        <f>IF(AJ700="","",VLOOKUP(AN700,[1]Sheet11!E:F,2,0))</f>
        <v/>
      </c>
      <c r="AQ700" s="35" t="str">
        <f>IF(AO700="拼单会员","5年",IF(AJ700="","",VLOOKUP(AM700&amp;AP700,[1]Sheet11!$J$3:$K$17,2)))</f>
        <v/>
      </c>
      <c r="AR700" s="35" t="str">
        <f t="shared" si="254"/>
        <v/>
      </c>
      <c r="AS700" s="35" t="str">
        <f t="shared" si="255"/>
        <v/>
      </c>
      <c r="AT700" s="35" t="str">
        <f t="shared" si="256"/>
        <v/>
      </c>
      <c r="AU700" s="35" t="str">
        <f t="shared" si="257"/>
        <v/>
      </c>
      <c r="AV700" s="35" t="str">
        <f t="shared" si="258"/>
        <v/>
      </c>
      <c r="AW700" s="35" t="str">
        <f t="shared" si="259"/>
        <v/>
      </c>
      <c r="AX700" s="35" t="str">
        <f t="shared" si="260"/>
        <v/>
      </c>
      <c r="AY700" s="35" t="str">
        <f>IF(SUMIF('7-市场业绩'!F:F,AC700,'7-市场业绩'!I:I)&gt;0,"学习卡","老结算")</f>
        <v>老结算</v>
      </c>
      <c r="AZ700" s="35" t="str">
        <f t="shared" si="261"/>
        <v/>
      </c>
      <c r="BA700" s="35" t="str">
        <f t="shared" si="262"/>
        <v>无</v>
      </c>
      <c r="BB700" s="35" t="str">
        <f t="shared" si="263"/>
        <v/>
      </c>
      <c r="BC700" s="35" t="str">
        <f t="shared" si="264"/>
        <v/>
      </c>
      <c r="BD700" s="35" t="str">
        <f t="shared" si="265"/>
        <v>无</v>
      </c>
      <c r="BE700" s="35" t="str">
        <f>IFERROR(LOOKUP(1,-FIND({"创始会员","国际领袖课程","国内领袖课程","1期秒杀","游学免费读","买三送二","2折秒杀"},AB700),{"创始会员","国际领袖课程","国内领袖课程","1期秒杀","游学免费读","买三送二","2折秒杀"}),"")</f>
        <v/>
      </c>
      <c r="BH700" s="27">
        <v>42552</v>
      </c>
    </row>
    <row r="701" spans="1:60" ht="15" customHeight="1">
      <c r="A701" s="31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08"/>
      <c r="M701" s="208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35" t="str">
        <f t="shared" si="242"/>
        <v/>
      </c>
      <c r="AD701" s="36">
        <f t="shared" si="243"/>
        <v>0</v>
      </c>
      <c r="AE701" s="35" t="str">
        <f t="shared" si="244"/>
        <v/>
      </c>
      <c r="AF701" s="24"/>
      <c r="AG701" s="40">
        <f t="shared" si="245"/>
        <v>0</v>
      </c>
      <c r="AH701" s="36">
        <f t="shared" si="246"/>
        <v>0</v>
      </c>
      <c r="AI701" s="36">
        <f t="shared" si="247"/>
        <v>0</v>
      </c>
      <c r="AJ701" s="35" t="str">
        <f t="shared" si="248"/>
        <v/>
      </c>
      <c r="AK701" s="35" t="str">
        <f t="shared" si="249"/>
        <v/>
      </c>
      <c r="AL701" s="35" t="str">
        <f t="shared" si="250"/>
        <v/>
      </c>
      <c r="AM701" s="35" t="str">
        <f t="shared" si="251"/>
        <v/>
      </c>
      <c r="AN701" s="35" t="str">
        <f t="shared" si="252"/>
        <v/>
      </c>
      <c r="AO701" s="35" t="str">
        <f t="shared" si="253"/>
        <v/>
      </c>
      <c r="AP701" s="35" t="str">
        <f>IF(AJ701="","",VLOOKUP(AN701,[1]Sheet11!E:F,2,0))</f>
        <v/>
      </c>
      <c r="AQ701" s="35" t="str">
        <f>IF(AO701="拼单会员","5年",IF(AJ701="","",VLOOKUP(AM701&amp;AP701,[1]Sheet11!$J$3:$K$17,2)))</f>
        <v/>
      </c>
      <c r="AR701" s="35" t="str">
        <f t="shared" si="254"/>
        <v/>
      </c>
      <c r="AS701" s="35" t="str">
        <f t="shared" si="255"/>
        <v/>
      </c>
      <c r="AT701" s="35" t="str">
        <f t="shared" si="256"/>
        <v/>
      </c>
      <c r="AU701" s="35" t="str">
        <f t="shared" si="257"/>
        <v/>
      </c>
      <c r="AV701" s="35" t="str">
        <f t="shared" si="258"/>
        <v/>
      </c>
      <c r="AW701" s="35" t="str">
        <f t="shared" si="259"/>
        <v/>
      </c>
      <c r="AX701" s="35" t="str">
        <f t="shared" si="260"/>
        <v/>
      </c>
      <c r="AY701" s="35" t="str">
        <f>IF(SUMIF('7-市场业绩'!F:F,AC701,'7-市场业绩'!I:I)&gt;0,"学习卡","老结算")</f>
        <v>老结算</v>
      </c>
      <c r="AZ701" s="35" t="str">
        <f t="shared" si="261"/>
        <v/>
      </c>
      <c r="BA701" s="35" t="str">
        <f t="shared" si="262"/>
        <v>无</v>
      </c>
      <c r="BB701" s="35" t="str">
        <f t="shared" si="263"/>
        <v/>
      </c>
      <c r="BC701" s="35" t="str">
        <f t="shared" si="264"/>
        <v/>
      </c>
      <c r="BD701" s="35" t="str">
        <f t="shared" si="265"/>
        <v>无</v>
      </c>
      <c r="BE701" s="35" t="str">
        <f>IFERROR(LOOKUP(1,-FIND({"创始会员","国际领袖课程","国内领袖课程","1期秒杀","游学免费读","买三送二","2折秒杀"},AB701),{"创始会员","国际领袖课程","国内领袖课程","1期秒杀","游学免费读","买三送二","2折秒杀"}),"")</f>
        <v/>
      </c>
      <c r="BH701" s="27">
        <v>42552</v>
      </c>
    </row>
    <row r="702" spans="1:60" ht="15" customHeight="1">
      <c r="A702" s="31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08"/>
      <c r="M702" s="208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35" t="str">
        <f t="shared" si="242"/>
        <v/>
      </c>
      <c r="AD702" s="36">
        <f t="shared" si="243"/>
        <v>0</v>
      </c>
      <c r="AE702" s="35" t="str">
        <f t="shared" si="244"/>
        <v/>
      </c>
      <c r="AF702" s="24"/>
      <c r="AG702" s="40">
        <f t="shared" si="245"/>
        <v>0</v>
      </c>
      <c r="AH702" s="36">
        <f t="shared" si="246"/>
        <v>0</v>
      </c>
      <c r="AI702" s="36">
        <f t="shared" si="247"/>
        <v>0</v>
      </c>
      <c r="AJ702" s="35" t="str">
        <f t="shared" si="248"/>
        <v/>
      </c>
      <c r="AK702" s="35" t="str">
        <f t="shared" si="249"/>
        <v/>
      </c>
      <c r="AL702" s="35" t="str">
        <f t="shared" si="250"/>
        <v/>
      </c>
      <c r="AM702" s="35" t="str">
        <f t="shared" si="251"/>
        <v/>
      </c>
      <c r="AN702" s="35" t="str">
        <f t="shared" si="252"/>
        <v/>
      </c>
      <c r="AO702" s="35" t="str">
        <f t="shared" si="253"/>
        <v/>
      </c>
      <c r="AP702" s="35" t="str">
        <f>IF(AJ702="","",VLOOKUP(AN702,[1]Sheet11!E:F,2,0))</f>
        <v/>
      </c>
      <c r="AQ702" s="35" t="str">
        <f>IF(AO702="拼单会员","5年",IF(AJ702="","",VLOOKUP(AM702&amp;AP702,[1]Sheet11!$J$3:$K$17,2)))</f>
        <v/>
      </c>
      <c r="AR702" s="35" t="str">
        <f t="shared" si="254"/>
        <v/>
      </c>
      <c r="AS702" s="35" t="str">
        <f t="shared" si="255"/>
        <v/>
      </c>
      <c r="AT702" s="35" t="str">
        <f t="shared" si="256"/>
        <v/>
      </c>
      <c r="AU702" s="35" t="str">
        <f t="shared" si="257"/>
        <v/>
      </c>
      <c r="AV702" s="35" t="str">
        <f t="shared" si="258"/>
        <v/>
      </c>
      <c r="AW702" s="35" t="str">
        <f t="shared" si="259"/>
        <v/>
      </c>
      <c r="AX702" s="35" t="str">
        <f t="shared" si="260"/>
        <v/>
      </c>
      <c r="AY702" s="35" t="str">
        <f>IF(SUMIF('7-市场业绩'!F:F,AC702,'7-市场业绩'!I:I)&gt;0,"学习卡","老结算")</f>
        <v>老结算</v>
      </c>
      <c r="AZ702" s="35" t="str">
        <f t="shared" si="261"/>
        <v/>
      </c>
      <c r="BA702" s="35" t="str">
        <f t="shared" si="262"/>
        <v>无</v>
      </c>
      <c r="BB702" s="35" t="str">
        <f t="shared" si="263"/>
        <v/>
      </c>
      <c r="BC702" s="35" t="str">
        <f t="shared" si="264"/>
        <v/>
      </c>
      <c r="BD702" s="35" t="str">
        <f t="shared" si="265"/>
        <v>无</v>
      </c>
      <c r="BE702" s="35" t="str">
        <f>IFERROR(LOOKUP(1,-FIND({"创始会员","国际领袖课程","国内领袖课程","1期秒杀","游学免费读","买三送二","2折秒杀"},AB702),{"创始会员","国际领袖课程","国内领袖课程","1期秒杀","游学免费读","买三送二","2折秒杀"}),"")</f>
        <v/>
      </c>
      <c r="BH702" s="27">
        <v>42552</v>
      </c>
    </row>
    <row r="703" spans="1:60" ht="15" customHeight="1">
      <c r="A703" s="31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08"/>
      <c r="M703" s="208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35" t="str">
        <f t="shared" si="242"/>
        <v/>
      </c>
      <c r="AD703" s="36">
        <f t="shared" si="243"/>
        <v>0</v>
      </c>
      <c r="AE703" s="35" t="str">
        <f t="shared" si="244"/>
        <v/>
      </c>
      <c r="AF703" s="24"/>
      <c r="AG703" s="40">
        <f t="shared" si="245"/>
        <v>0</v>
      </c>
      <c r="AH703" s="36">
        <f t="shared" si="246"/>
        <v>0</v>
      </c>
      <c r="AI703" s="36">
        <f t="shared" si="247"/>
        <v>0</v>
      </c>
      <c r="AJ703" s="35" t="str">
        <f t="shared" si="248"/>
        <v/>
      </c>
      <c r="AK703" s="35" t="str">
        <f t="shared" si="249"/>
        <v/>
      </c>
      <c r="AL703" s="35" t="str">
        <f t="shared" si="250"/>
        <v/>
      </c>
      <c r="AM703" s="35" t="str">
        <f t="shared" si="251"/>
        <v/>
      </c>
      <c r="AN703" s="35" t="str">
        <f t="shared" si="252"/>
        <v/>
      </c>
      <c r="AO703" s="35" t="str">
        <f t="shared" si="253"/>
        <v/>
      </c>
      <c r="AP703" s="35" t="str">
        <f>IF(AJ703="","",VLOOKUP(AN703,[1]Sheet11!E:F,2,0))</f>
        <v/>
      </c>
      <c r="AQ703" s="35" t="str">
        <f>IF(AO703="拼单会员","5年",IF(AJ703="","",VLOOKUP(AM703&amp;AP703,[1]Sheet11!$J$3:$K$17,2)))</f>
        <v/>
      </c>
      <c r="AR703" s="35" t="str">
        <f t="shared" si="254"/>
        <v/>
      </c>
      <c r="AS703" s="35" t="str">
        <f t="shared" si="255"/>
        <v/>
      </c>
      <c r="AT703" s="35" t="str">
        <f t="shared" si="256"/>
        <v/>
      </c>
      <c r="AU703" s="35" t="str">
        <f t="shared" si="257"/>
        <v/>
      </c>
      <c r="AV703" s="35" t="str">
        <f t="shared" si="258"/>
        <v/>
      </c>
      <c r="AW703" s="35" t="str">
        <f t="shared" si="259"/>
        <v/>
      </c>
      <c r="AX703" s="35" t="str">
        <f t="shared" si="260"/>
        <v/>
      </c>
      <c r="AY703" s="35" t="str">
        <f>IF(SUMIF('7-市场业绩'!F:F,AC703,'7-市场业绩'!I:I)&gt;0,"学习卡","老结算")</f>
        <v>老结算</v>
      </c>
      <c r="AZ703" s="35" t="str">
        <f t="shared" si="261"/>
        <v/>
      </c>
      <c r="BA703" s="35" t="str">
        <f t="shared" si="262"/>
        <v>无</v>
      </c>
      <c r="BB703" s="35" t="str">
        <f t="shared" si="263"/>
        <v/>
      </c>
      <c r="BC703" s="35" t="str">
        <f t="shared" si="264"/>
        <v/>
      </c>
      <c r="BD703" s="35" t="str">
        <f t="shared" si="265"/>
        <v>无</v>
      </c>
      <c r="BE703" s="35" t="str">
        <f>IFERROR(LOOKUP(1,-FIND({"创始会员","国际领袖课程","国内领袖课程","1期秒杀","游学免费读","买三送二","2折秒杀"},AB703),{"创始会员","国际领袖课程","国内领袖课程","1期秒杀","游学免费读","买三送二","2折秒杀"}),"")</f>
        <v/>
      </c>
      <c r="BH703" s="27">
        <v>42552</v>
      </c>
    </row>
    <row r="704" spans="1:60" ht="15" customHeight="1">
      <c r="A704" s="31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08"/>
      <c r="M704" s="208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35" t="str">
        <f t="shared" si="242"/>
        <v/>
      </c>
      <c r="AD704" s="36">
        <f t="shared" si="243"/>
        <v>0</v>
      </c>
      <c r="AE704" s="35" t="str">
        <f t="shared" si="244"/>
        <v/>
      </c>
      <c r="AF704" s="24"/>
      <c r="AG704" s="40">
        <f t="shared" si="245"/>
        <v>0</v>
      </c>
      <c r="AH704" s="36">
        <f t="shared" si="246"/>
        <v>0</v>
      </c>
      <c r="AI704" s="36">
        <f t="shared" si="247"/>
        <v>0</v>
      </c>
      <c r="AJ704" s="35" t="str">
        <f t="shared" si="248"/>
        <v/>
      </c>
      <c r="AK704" s="35" t="str">
        <f t="shared" si="249"/>
        <v/>
      </c>
      <c r="AL704" s="35" t="str">
        <f t="shared" si="250"/>
        <v/>
      </c>
      <c r="AM704" s="35" t="str">
        <f t="shared" si="251"/>
        <v/>
      </c>
      <c r="AN704" s="35" t="str">
        <f t="shared" si="252"/>
        <v/>
      </c>
      <c r="AO704" s="35" t="str">
        <f t="shared" si="253"/>
        <v/>
      </c>
      <c r="AP704" s="35" t="str">
        <f>IF(AJ704="","",VLOOKUP(AN704,[1]Sheet11!E:F,2,0))</f>
        <v/>
      </c>
      <c r="AQ704" s="35" t="str">
        <f>IF(AO704="拼单会员","5年",IF(AJ704="","",VLOOKUP(AM704&amp;AP704,[1]Sheet11!$J$3:$K$17,2)))</f>
        <v/>
      </c>
      <c r="AR704" s="35" t="str">
        <f t="shared" si="254"/>
        <v/>
      </c>
      <c r="AS704" s="35" t="str">
        <f t="shared" si="255"/>
        <v/>
      </c>
      <c r="AT704" s="35" t="str">
        <f t="shared" si="256"/>
        <v/>
      </c>
      <c r="AU704" s="35" t="str">
        <f t="shared" si="257"/>
        <v/>
      </c>
      <c r="AV704" s="35" t="str">
        <f t="shared" si="258"/>
        <v/>
      </c>
      <c r="AW704" s="35" t="str">
        <f t="shared" si="259"/>
        <v/>
      </c>
      <c r="AX704" s="35" t="str">
        <f t="shared" si="260"/>
        <v/>
      </c>
      <c r="AY704" s="35" t="str">
        <f>IF(SUMIF('7-市场业绩'!F:F,AC704,'7-市场业绩'!I:I)&gt;0,"学习卡","老结算")</f>
        <v>老结算</v>
      </c>
      <c r="AZ704" s="35" t="str">
        <f t="shared" si="261"/>
        <v/>
      </c>
      <c r="BA704" s="35" t="str">
        <f t="shared" si="262"/>
        <v>无</v>
      </c>
      <c r="BB704" s="35" t="str">
        <f t="shared" si="263"/>
        <v/>
      </c>
      <c r="BC704" s="35" t="str">
        <f t="shared" si="264"/>
        <v/>
      </c>
      <c r="BD704" s="35" t="str">
        <f t="shared" si="265"/>
        <v>无</v>
      </c>
      <c r="BE704" s="35" t="str">
        <f>IFERROR(LOOKUP(1,-FIND({"创始会员","国际领袖课程","国内领袖课程","1期秒杀","游学免费读","买三送二","2折秒杀"},AB704),{"创始会员","国际领袖课程","国内领袖课程","1期秒杀","游学免费读","买三送二","2折秒杀"}),"")</f>
        <v/>
      </c>
      <c r="BH704" s="27">
        <v>42552</v>
      </c>
    </row>
    <row r="705" spans="1:60" ht="15" customHeight="1">
      <c r="A705" s="31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08"/>
      <c r="M705" s="208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35" t="str">
        <f t="shared" si="242"/>
        <v/>
      </c>
      <c r="AD705" s="36">
        <f t="shared" si="243"/>
        <v>0</v>
      </c>
      <c r="AE705" s="35" t="str">
        <f t="shared" si="244"/>
        <v/>
      </c>
      <c r="AF705" s="24"/>
      <c r="AG705" s="40">
        <f t="shared" si="245"/>
        <v>0</v>
      </c>
      <c r="AH705" s="36">
        <f t="shared" si="246"/>
        <v>0</v>
      </c>
      <c r="AI705" s="36">
        <f t="shared" si="247"/>
        <v>0</v>
      </c>
      <c r="AJ705" s="35" t="str">
        <f t="shared" si="248"/>
        <v/>
      </c>
      <c r="AK705" s="35" t="str">
        <f t="shared" si="249"/>
        <v/>
      </c>
      <c r="AL705" s="35" t="str">
        <f t="shared" si="250"/>
        <v/>
      </c>
      <c r="AM705" s="35" t="str">
        <f t="shared" si="251"/>
        <v/>
      </c>
      <c r="AN705" s="35" t="str">
        <f t="shared" si="252"/>
        <v/>
      </c>
      <c r="AO705" s="35" t="str">
        <f t="shared" si="253"/>
        <v/>
      </c>
      <c r="AP705" s="35" t="str">
        <f>IF(AJ705="","",VLOOKUP(AN705,[1]Sheet11!E:F,2,0))</f>
        <v/>
      </c>
      <c r="AQ705" s="35" t="str">
        <f>IF(AO705="拼单会员","5年",IF(AJ705="","",VLOOKUP(AM705&amp;AP705,[1]Sheet11!$J$3:$K$17,2)))</f>
        <v/>
      </c>
      <c r="AR705" s="35" t="str">
        <f t="shared" si="254"/>
        <v/>
      </c>
      <c r="AS705" s="35" t="str">
        <f t="shared" si="255"/>
        <v/>
      </c>
      <c r="AT705" s="35" t="str">
        <f t="shared" si="256"/>
        <v/>
      </c>
      <c r="AU705" s="35" t="str">
        <f t="shared" si="257"/>
        <v/>
      </c>
      <c r="AV705" s="35" t="str">
        <f t="shared" si="258"/>
        <v/>
      </c>
      <c r="AW705" s="35" t="str">
        <f t="shared" si="259"/>
        <v/>
      </c>
      <c r="AX705" s="35" t="str">
        <f t="shared" si="260"/>
        <v/>
      </c>
      <c r="AY705" s="35" t="str">
        <f>IF(SUMIF('7-市场业绩'!F:F,AC705,'7-市场业绩'!I:I)&gt;0,"学习卡","老结算")</f>
        <v>老结算</v>
      </c>
      <c r="AZ705" s="35" t="str">
        <f t="shared" si="261"/>
        <v/>
      </c>
      <c r="BA705" s="35" t="str">
        <f t="shared" si="262"/>
        <v>无</v>
      </c>
      <c r="BB705" s="35" t="str">
        <f t="shared" si="263"/>
        <v/>
      </c>
      <c r="BC705" s="35" t="str">
        <f t="shared" si="264"/>
        <v/>
      </c>
      <c r="BD705" s="35" t="str">
        <f t="shared" si="265"/>
        <v>无</v>
      </c>
      <c r="BE705" s="35" t="str">
        <f>IFERROR(LOOKUP(1,-FIND({"创始会员","国际领袖课程","国内领袖课程","1期秒杀","游学免费读","买三送二","2折秒杀"},AB705),{"创始会员","国际领袖课程","国内领袖课程","1期秒杀","游学免费读","买三送二","2折秒杀"}),"")</f>
        <v/>
      </c>
      <c r="BH705" s="27">
        <v>42552</v>
      </c>
    </row>
    <row r="706" spans="1:60" ht="15" customHeight="1">
      <c r="A706" s="31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08"/>
      <c r="M706" s="208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35" t="str">
        <f t="shared" si="242"/>
        <v/>
      </c>
      <c r="AD706" s="36">
        <f t="shared" si="243"/>
        <v>0</v>
      </c>
      <c r="AE706" s="35" t="str">
        <f t="shared" si="244"/>
        <v/>
      </c>
      <c r="AF706" s="24"/>
      <c r="AG706" s="40">
        <f t="shared" si="245"/>
        <v>0</v>
      </c>
      <c r="AH706" s="36">
        <f t="shared" si="246"/>
        <v>0</v>
      </c>
      <c r="AI706" s="36">
        <f t="shared" si="247"/>
        <v>0</v>
      </c>
      <c r="AJ706" s="35" t="str">
        <f t="shared" si="248"/>
        <v/>
      </c>
      <c r="AK706" s="35" t="str">
        <f t="shared" si="249"/>
        <v/>
      </c>
      <c r="AL706" s="35" t="str">
        <f t="shared" si="250"/>
        <v/>
      </c>
      <c r="AM706" s="35" t="str">
        <f t="shared" si="251"/>
        <v/>
      </c>
      <c r="AN706" s="35" t="str">
        <f t="shared" si="252"/>
        <v/>
      </c>
      <c r="AO706" s="35" t="str">
        <f t="shared" si="253"/>
        <v/>
      </c>
      <c r="AP706" s="35" t="str">
        <f>IF(AJ706="","",VLOOKUP(AN706,[1]Sheet11!E:F,2,0))</f>
        <v/>
      </c>
      <c r="AQ706" s="35" t="str">
        <f>IF(AO706="拼单会员","5年",IF(AJ706="","",VLOOKUP(AM706&amp;AP706,[1]Sheet11!$J$3:$K$17,2)))</f>
        <v/>
      </c>
      <c r="AR706" s="35" t="str">
        <f t="shared" si="254"/>
        <v/>
      </c>
      <c r="AS706" s="35" t="str">
        <f t="shared" si="255"/>
        <v/>
      </c>
      <c r="AT706" s="35" t="str">
        <f t="shared" si="256"/>
        <v/>
      </c>
      <c r="AU706" s="35" t="str">
        <f t="shared" si="257"/>
        <v/>
      </c>
      <c r="AV706" s="35" t="str">
        <f t="shared" si="258"/>
        <v/>
      </c>
      <c r="AW706" s="35" t="str">
        <f t="shared" si="259"/>
        <v/>
      </c>
      <c r="AX706" s="35" t="str">
        <f t="shared" si="260"/>
        <v/>
      </c>
      <c r="AY706" s="35" t="str">
        <f>IF(SUMIF('7-市场业绩'!F:F,AC706,'7-市场业绩'!I:I)&gt;0,"学习卡","老结算")</f>
        <v>老结算</v>
      </c>
      <c r="AZ706" s="35" t="str">
        <f t="shared" si="261"/>
        <v/>
      </c>
      <c r="BA706" s="35" t="str">
        <f t="shared" si="262"/>
        <v>无</v>
      </c>
      <c r="BB706" s="35" t="str">
        <f t="shared" si="263"/>
        <v/>
      </c>
      <c r="BC706" s="35" t="str">
        <f t="shared" si="264"/>
        <v/>
      </c>
      <c r="BD706" s="35" t="str">
        <f t="shared" si="265"/>
        <v>无</v>
      </c>
      <c r="BE706" s="35" t="str">
        <f>IFERROR(LOOKUP(1,-FIND({"创始会员","国际领袖课程","国内领袖课程","1期秒杀","游学免费读","买三送二","2折秒杀"},AB706),{"创始会员","国际领袖课程","国内领袖课程","1期秒杀","游学免费读","买三送二","2折秒杀"}),"")</f>
        <v/>
      </c>
      <c r="BH706" s="27">
        <v>42552</v>
      </c>
    </row>
    <row r="707" spans="1:60" ht="15" customHeight="1">
      <c r="A707" s="31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08"/>
      <c r="M707" s="208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35" t="str">
        <f t="shared" ref="AC707:AC770" si="266">SUBSTITUTE(SUBSTITUTE(SUBSTITUTE(SUBSTITUTE(SUBSTITUTE(SUBSTITUTE(AA707,"(主签单人)",""),"(03-客户接待员)",""),"（金牌）",""),"（会员学员）",""),"金牌",""),"金牌学员","")</f>
        <v/>
      </c>
      <c r="AD707" s="36">
        <f t="shared" ref="AD707:AD770" si="267">IFERROR(VALUE(MID(H707,FIND("(",H707)+1,FIND(")",H707)-FIND("(",H707)-2)),0)</f>
        <v>0</v>
      </c>
      <c r="AE707" s="35" t="str">
        <f t="shared" ref="AE707:AE770" si="268">IF(AJ707="","",MID(AB707,FIND("@",SUBSTITUTE(AB707,"／","@",6))+5,FIND("@",SUBSTITUTE(AB707,"／","@",7))-FIND("@",SUBSTITUTE(AB707,"／","@",6))-5))</f>
        <v/>
      </c>
      <c r="AF707" s="24"/>
      <c r="AG707" s="40">
        <f t="shared" ref="AG707:AG770" si="269">IFERROR(VALUE(MID(AB707,FIND("@",SUBSTITUTE(AB707,"：","@",1))+1,FIND("@",SUBSTITUTE(AB707,"）","@",1))-FIND("@",SUBSTITUTE(AB707,"：","@",1))-1)),0)</f>
        <v>0</v>
      </c>
      <c r="AH707" s="36">
        <f t="shared" ref="AH707:AH770" si="270">IFERROR(IF(AND(IFERROR(FIND("预缴定金",AB707),0)=0,H707=""),M707,VALUE(MID(AB707,FIND("@",SUBSTITUTE(AB707,"：","@",2))+1,FIND("@",SUBSTITUTE(AB707,"）","@",2))-FIND("@",SUBSTITUTE(AB707,"：","@",2))-1))),0)</f>
        <v>0</v>
      </c>
      <c r="AI707" s="36">
        <f t="shared" ref="AI707:AI770" si="271">M707-AH707</f>
        <v>0</v>
      </c>
      <c r="AJ707" s="35" t="str">
        <f t="shared" ref="AJ707:AJ770" si="272">IF(OR(V707="退费",V707="结转",W707="",W707="结转学费",W707="老带新返现"),"",IF(OR(AI707&lt;=0,AND(IFERROR(FIND("预缴定金",AB707),0)=0,H707="")),"",LEFT(AB707,FIND("／",AB707)-1)))</f>
        <v/>
      </c>
      <c r="AK707" s="35" t="str">
        <f t="shared" ref="AK707:AK770" si="273">IF(AJ707="","",LEFT(AB707,2))</f>
        <v/>
      </c>
      <c r="AL707" s="35" t="str">
        <f t="shared" ref="AL707:AL770" si="274">IF(AJ707="","",MID(AB707,3,2))</f>
        <v/>
      </c>
      <c r="AM707" s="35" t="str">
        <f t="shared" ref="AM707:AM770" si="275">IF(AJ707="","",MID(AB707,5,2))</f>
        <v/>
      </c>
      <c r="AN707" s="35" t="str">
        <f t="shared" ref="AN707:AN770" si="276">IF(AJ707="","",MIDB(AJ707,SEARCHB("?",AJ707),2*LEN(AJ707)-LENB(AJ707)+2))</f>
        <v/>
      </c>
      <c r="AO707" s="35" t="str">
        <f t="shared" ref="AO707:AO770" si="277">IF(AJ707="","",RIGHT(MIDB(AJ707,SEARCHB("?",AJ707),20),LENB(MIDB(AJ707,SEARCHB("?",AJ707),20))-LEN(MIDB(AJ707,SEARCHB("?",AJ707),20))-1))</f>
        <v/>
      </c>
      <c r="AP707" s="35" t="str">
        <f>IF(AJ707="","",VLOOKUP(AN707,[1]Sheet11!E:F,2,0))</f>
        <v/>
      </c>
      <c r="AQ707" s="35" t="str">
        <f>IF(AO707="拼单会员","5年",IF(AJ707="","",VLOOKUP(AM707&amp;AP707,[1]Sheet11!$J$3:$K$17,2)))</f>
        <v/>
      </c>
      <c r="AR707" s="35" t="str">
        <f t="shared" ref="AR707:AR770" si="278">IF(AJ707="","",VLOOKUP(AO707,BP:BQ,2,0))</f>
        <v/>
      </c>
      <c r="AS707" s="35" t="str">
        <f t="shared" ref="AS707:AS770" si="279">IF(AJ707="","",MID(AB707,FIND("@",SUBSTITUTE(AB707,"／","@",5))+8,10))</f>
        <v/>
      </c>
      <c r="AT707" s="35" t="str">
        <f t="shared" ref="AT707:AT770" si="280">IF(AJ707="","",IF(AK707="新生","新生",IF((AS707-$BH$2)&gt;0,"1年追补","老生")))</f>
        <v/>
      </c>
      <c r="AU707" s="35" t="str">
        <f t="shared" ref="AU707:AU770" si="281">IF(AJ707="","",IF(OR(AT707="新生",AT707="1年追补"),"新生","老生"))</f>
        <v/>
      </c>
      <c r="AV707" s="35" t="str">
        <f t="shared" ref="AV707:AV770" si="282">IF(AJ707="","",IF(AND(BE707="1期秒杀",AK707="新生"),"1期秒杀",IF(AND(BE707="1期秒杀",AT707="1年追补"),"1期秒杀",IF(AND(BE707="游学免费读",AK707="新生"),"游学免费读",IF(AND(BE707="游学免费读",AT707="1年追补"),"游学免费读",IF(AND(BE707="买三送二",AK707="新生"),"买三送二",IF(AND(BE707="买三送二",AT707="1年追补"),"买三送二",IF(AND(BE707="2折秒杀",AK707="新生"),"新生小学国际班1年",IF(AND(BE707="2折秒杀",AT707="1年追补"),"新生小学国际班1年",IF(OR(BE707="国际领袖课程",BE707="国内领袖课程"),BE707,IF(AND(BE707="创始会员",AU707="老生",AR707="游学会员"),"老生创始会员游学会员",IF(AND(AR707="国际班",AU707="新生"),AU707&amp;AM707&amp;AR707&amp;AQ707,AU707&amp;AR707))))))))))))</f>
        <v/>
      </c>
      <c r="AW707" s="35" t="str">
        <f t="shared" ref="AW707:AW770" si="283">IF(AJ707="","",VLOOKUP(AO707,BP:BR,3,0))</f>
        <v/>
      </c>
      <c r="AX707" s="35" t="str">
        <f t="shared" ref="AX707:AX770" si="284">AT707&amp;AW707</f>
        <v/>
      </c>
      <c r="AY707" s="35" t="str">
        <f>IF(SUMIF('7-市场业绩'!F:F,AC707,'7-市场业绩'!I:I)&gt;0,"学习卡","老结算")</f>
        <v>老结算</v>
      </c>
      <c r="AZ707" s="35" t="str">
        <f t="shared" ref="AZ707:AZ770" si="285">IF(AY707="学习卡",AV707,AX707)</f>
        <v/>
      </c>
      <c r="BA707" s="35" t="str">
        <f t="shared" ref="BA707:BA770" si="286">IFERROR(MID(AB707,FIND("@",SUBSTITUTE(AB707,"／","@",3))+6,FIND("@",SUBSTITUTE(AB707,"／","@",4))-FIND("@",SUBSTITUTE(AB707,"／","@",3))-6),"无")</f>
        <v>无</v>
      </c>
      <c r="BB707" s="35" t="str">
        <f t="shared" ref="BB707:BB770" si="287">IFERROR(MID(AB707,FIND("@",SUBSTITUTE(AB707,"：","@",6))+1,FIND("@",SUBSTITUTE(AB707,"-","@",8))-FIND("@",SUBSTITUTE(AB707,"：","@",6))-1),"")</f>
        <v/>
      </c>
      <c r="BC707" s="35" t="str">
        <f t="shared" ref="BC707:BC770" si="288">IFERROR(MID(AB707,FIND("@",SUBSTITUTE(AB707,"：","@",6))+1,FIND("@",SUBSTITUTE(AB707,"-","@",8))-FIND("@",SUBSTITUTE(AB707,"：","@",6))-1),"")</f>
        <v/>
      </c>
      <c r="BD707" s="35" t="str">
        <f t="shared" ref="BD707:BD770" si="289">IFERROR(MID(AB707,FIND("@",SUBSTITUTE(AB707,"：","@",4))+1,FIND("@",SUBSTITUTE(AB707,"）","@",6))-FIND("@",SUBSTITUTE(AB707,"：","@",4))-1),"无")</f>
        <v>无</v>
      </c>
      <c r="BE707" s="35" t="str">
        <f>IFERROR(LOOKUP(1,-FIND({"创始会员","国际领袖课程","国内领袖课程","1期秒杀","游学免费读","买三送二","2折秒杀"},AB707),{"创始会员","国际领袖课程","国内领袖课程","1期秒杀","游学免费读","买三送二","2折秒杀"}),"")</f>
        <v/>
      </c>
      <c r="BH707" s="27">
        <v>42552</v>
      </c>
    </row>
    <row r="708" spans="1:60" ht="15" customHeight="1">
      <c r="A708" s="31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08"/>
      <c r="M708" s="208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35" t="str">
        <f t="shared" si="266"/>
        <v/>
      </c>
      <c r="AD708" s="36">
        <f t="shared" si="267"/>
        <v>0</v>
      </c>
      <c r="AE708" s="35" t="str">
        <f t="shared" si="268"/>
        <v/>
      </c>
      <c r="AF708" s="24"/>
      <c r="AG708" s="40">
        <f t="shared" si="269"/>
        <v>0</v>
      </c>
      <c r="AH708" s="36">
        <f t="shared" si="270"/>
        <v>0</v>
      </c>
      <c r="AI708" s="36">
        <f t="shared" si="271"/>
        <v>0</v>
      </c>
      <c r="AJ708" s="35" t="str">
        <f t="shared" si="272"/>
        <v/>
      </c>
      <c r="AK708" s="35" t="str">
        <f t="shared" si="273"/>
        <v/>
      </c>
      <c r="AL708" s="35" t="str">
        <f t="shared" si="274"/>
        <v/>
      </c>
      <c r="AM708" s="35" t="str">
        <f t="shared" si="275"/>
        <v/>
      </c>
      <c r="AN708" s="35" t="str">
        <f t="shared" si="276"/>
        <v/>
      </c>
      <c r="AO708" s="35" t="str">
        <f t="shared" si="277"/>
        <v/>
      </c>
      <c r="AP708" s="35" t="str">
        <f>IF(AJ708="","",VLOOKUP(AN708,[1]Sheet11!E:F,2,0))</f>
        <v/>
      </c>
      <c r="AQ708" s="35" t="str">
        <f>IF(AO708="拼单会员","5年",IF(AJ708="","",VLOOKUP(AM708&amp;AP708,[1]Sheet11!$J$3:$K$17,2)))</f>
        <v/>
      </c>
      <c r="AR708" s="35" t="str">
        <f t="shared" si="278"/>
        <v/>
      </c>
      <c r="AS708" s="35" t="str">
        <f t="shared" si="279"/>
        <v/>
      </c>
      <c r="AT708" s="35" t="str">
        <f t="shared" si="280"/>
        <v/>
      </c>
      <c r="AU708" s="35" t="str">
        <f t="shared" si="281"/>
        <v/>
      </c>
      <c r="AV708" s="35" t="str">
        <f t="shared" si="282"/>
        <v/>
      </c>
      <c r="AW708" s="35" t="str">
        <f t="shared" si="283"/>
        <v/>
      </c>
      <c r="AX708" s="35" t="str">
        <f t="shared" si="284"/>
        <v/>
      </c>
      <c r="AY708" s="35" t="str">
        <f>IF(SUMIF('7-市场业绩'!F:F,AC708,'7-市场业绩'!I:I)&gt;0,"学习卡","老结算")</f>
        <v>老结算</v>
      </c>
      <c r="AZ708" s="35" t="str">
        <f t="shared" si="285"/>
        <v/>
      </c>
      <c r="BA708" s="35" t="str">
        <f t="shared" si="286"/>
        <v>无</v>
      </c>
      <c r="BB708" s="35" t="str">
        <f t="shared" si="287"/>
        <v/>
      </c>
      <c r="BC708" s="35" t="str">
        <f t="shared" si="288"/>
        <v/>
      </c>
      <c r="BD708" s="35" t="str">
        <f t="shared" si="289"/>
        <v>无</v>
      </c>
      <c r="BE708" s="35" t="str">
        <f>IFERROR(LOOKUP(1,-FIND({"创始会员","国际领袖课程","国内领袖课程","1期秒杀","游学免费读","买三送二","2折秒杀"},AB708),{"创始会员","国际领袖课程","国内领袖课程","1期秒杀","游学免费读","买三送二","2折秒杀"}),"")</f>
        <v/>
      </c>
      <c r="BH708" s="27">
        <v>42552</v>
      </c>
    </row>
    <row r="709" spans="1:60" ht="15" customHeight="1">
      <c r="A709" s="31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08"/>
      <c r="M709" s="208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35" t="str">
        <f t="shared" si="266"/>
        <v/>
      </c>
      <c r="AD709" s="36">
        <f t="shared" si="267"/>
        <v>0</v>
      </c>
      <c r="AE709" s="35" t="str">
        <f t="shared" si="268"/>
        <v/>
      </c>
      <c r="AF709" s="24"/>
      <c r="AG709" s="40">
        <f t="shared" si="269"/>
        <v>0</v>
      </c>
      <c r="AH709" s="36">
        <f t="shared" si="270"/>
        <v>0</v>
      </c>
      <c r="AI709" s="36">
        <f t="shared" si="271"/>
        <v>0</v>
      </c>
      <c r="AJ709" s="35" t="str">
        <f t="shared" si="272"/>
        <v/>
      </c>
      <c r="AK709" s="35" t="str">
        <f t="shared" si="273"/>
        <v/>
      </c>
      <c r="AL709" s="35" t="str">
        <f t="shared" si="274"/>
        <v/>
      </c>
      <c r="AM709" s="35" t="str">
        <f t="shared" si="275"/>
        <v/>
      </c>
      <c r="AN709" s="35" t="str">
        <f t="shared" si="276"/>
        <v/>
      </c>
      <c r="AO709" s="35" t="str">
        <f t="shared" si="277"/>
        <v/>
      </c>
      <c r="AP709" s="35" t="str">
        <f>IF(AJ709="","",VLOOKUP(AN709,[1]Sheet11!E:F,2,0))</f>
        <v/>
      </c>
      <c r="AQ709" s="35" t="str">
        <f>IF(AO709="拼单会员","5年",IF(AJ709="","",VLOOKUP(AM709&amp;AP709,[1]Sheet11!$J$3:$K$17,2)))</f>
        <v/>
      </c>
      <c r="AR709" s="35" t="str">
        <f t="shared" si="278"/>
        <v/>
      </c>
      <c r="AS709" s="35" t="str">
        <f t="shared" si="279"/>
        <v/>
      </c>
      <c r="AT709" s="35" t="str">
        <f t="shared" si="280"/>
        <v/>
      </c>
      <c r="AU709" s="35" t="str">
        <f t="shared" si="281"/>
        <v/>
      </c>
      <c r="AV709" s="35" t="str">
        <f t="shared" si="282"/>
        <v/>
      </c>
      <c r="AW709" s="35" t="str">
        <f t="shared" si="283"/>
        <v/>
      </c>
      <c r="AX709" s="35" t="str">
        <f t="shared" si="284"/>
        <v/>
      </c>
      <c r="AY709" s="35" t="str">
        <f>IF(SUMIF('7-市场业绩'!F:F,AC709,'7-市场业绩'!I:I)&gt;0,"学习卡","老结算")</f>
        <v>老结算</v>
      </c>
      <c r="AZ709" s="35" t="str">
        <f t="shared" si="285"/>
        <v/>
      </c>
      <c r="BA709" s="35" t="str">
        <f t="shared" si="286"/>
        <v>无</v>
      </c>
      <c r="BB709" s="35" t="str">
        <f t="shared" si="287"/>
        <v/>
      </c>
      <c r="BC709" s="35" t="str">
        <f t="shared" si="288"/>
        <v/>
      </c>
      <c r="BD709" s="35" t="str">
        <f t="shared" si="289"/>
        <v>无</v>
      </c>
      <c r="BE709" s="35" t="str">
        <f>IFERROR(LOOKUP(1,-FIND({"创始会员","国际领袖课程","国内领袖课程","1期秒杀","游学免费读","买三送二","2折秒杀"},AB709),{"创始会员","国际领袖课程","国内领袖课程","1期秒杀","游学免费读","买三送二","2折秒杀"}),"")</f>
        <v/>
      </c>
      <c r="BH709" s="27">
        <v>42552</v>
      </c>
    </row>
    <row r="710" spans="1:60" ht="15" customHeight="1">
      <c r="A710" s="31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08"/>
      <c r="M710" s="208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35" t="str">
        <f t="shared" si="266"/>
        <v/>
      </c>
      <c r="AD710" s="36">
        <f t="shared" si="267"/>
        <v>0</v>
      </c>
      <c r="AE710" s="35" t="str">
        <f t="shared" si="268"/>
        <v/>
      </c>
      <c r="AF710" s="24"/>
      <c r="AG710" s="40">
        <f t="shared" si="269"/>
        <v>0</v>
      </c>
      <c r="AH710" s="36">
        <f t="shared" si="270"/>
        <v>0</v>
      </c>
      <c r="AI710" s="36">
        <f t="shared" si="271"/>
        <v>0</v>
      </c>
      <c r="AJ710" s="35" t="str">
        <f t="shared" si="272"/>
        <v/>
      </c>
      <c r="AK710" s="35" t="str">
        <f t="shared" si="273"/>
        <v/>
      </c>
      <c r="AL710" s="35" t="str">
        <f t="shared" si="274"/>
        <v/>
      </c>
      <c r="AM710" s="35" t="str">
        <f t="shared" si="275"/>
        <v/>
      </c>
      <c r="AN710" s="35" t="str">
        <f t="shared" si="276"/>
        <v/>
      </c>
      <c r="AO710" s="35" t="str">
        <f t="shared" si="277"/>
        <v/>
      </c>
      <c r="AP710" s="35" t="str">
        <f>IF(AJ710="","",VLOOKUP(AN710,[1]Sheet11!E:F,2,0))</f>
        <v/>
      </c>
      <c r="AQ710" s="35" t="str">
        <f>IF(AO710="拼单会员","5年",IF(AJ710="","",VLOOKUP(AM710&amp;AP710,[1]Sheet11!$J$3:$K$17,2)))</f>
        <v/>
      </c>
      <c r="AR710" s="35" t="str">
        <f t="shared" si="278"/>
        <v/>
      </c>
      <c r="AS710" s="35" t="str">
        <f t="shared" si="279"/>
        <v/>
      </c>
      <c r="AT710" s="35" t="str">
        <f t="shared" si="280"/>
        <v/>
      </c>
      <c r="AU710" s="35" t="str">
        <f t="shared" si="281"/>
        <v/>
      </c>
      <c r="AV710" s="35" t="str">
        <f t="shared" si="282"/>
        <v/>
      </c>
      <c r="AW710" s="35" t="str">
        <f t="shared" si="283"/>
        <v/>
      </c>
      <c r="AX710" s="35" t="str">
        <f t="shared" si="284"/>
        <v/>
      </c>
      <c r="AY710" s="35" t="str">
        <f>IF(SUMIF('7-市场业绩'!F:F,AC710,'7-市场业绩'!I:I)&gt;0,"学习卡","老结算")</f>
        <v>老结算</v>
      </c>
      <c r="AZ710" s="35" t="str">
        <f t="shared" si="285"/>
        <v/>
      </c>
      <c r="BA710" s="35" t="str">
        <f t="shared" si="286"/>
        <v>无</v>
      </c>
      <c r="BB710" s="35" t="str">
        <f t="shared" si="287"/>
        <v/>
      </c>
      <c r="BC710" s="35" t="str">
        <f t="shared" si="288"/>
        <v/>
      </c>
      <c r="BD710" s="35" t="str">
        <f t="shared" si="289"/>
        <v>无</v>
      </c>
      <c r="BE710" s="35" t="str">
        <f>IFERROR(LOOKUP(1,-FIND({"创始会员","国际领袖课程","国内领袖课程","1期秒杀","游学免费读","买三送二","2折秒杀"},AB710),{"创始会员","国际领袖课程","国内领袖课程","1期秒杀","游学免费读","买三送二","2折秒杀"}),"")</f>
        <v/>
      </c>
      <c r="BH710" s="27">
        <v>42552</v>
      </c>
    </row>
    <row r="711" spans="1:60" ht="15" customHeight="1">
      <c r="A711" s="31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08"/>
      <c r="M711" s="208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35" t="str">
        <f t="shared" si="266"/>
        <v/>
      </c>
      <c r="AD711" s="36">
        <f t="shared" si="267"/>
        <v>0</v>
      </c>
      <c r="AE711" s="35" t="str">
        <f t="shared" si="268"/>
        <v/>
      </c>
      <c r="AF711" s="24"/>
      <c r="AG711" s="40">
        <f t="shared" si="269"/>
        <v>0</v>
      </c>
      <c r="AH711" s="36">
        <f t="shared" si="270"/>
        <v>0</v>
      </c>
      <c r="AI711" s="36">
        <f t="shared" si="271"/>
        <v>0</v>
      </c>
      <c r="AJ711" s="35" t="str">
        <f t="shared" si="272"/>
        <v/>
      </c>
      <c r="AK711" s="35" t="str">
        <f t="shared" si="273"/>
        <v/>
      </c>
      <c r="AL711" s="35" t="str">
        <f t="shared" si="274"/>
        <v/>
      </c>
      <c r="AM711" s="35" t="str">
        <f t="shared" si="275"/>
        <v/>
      </c>
      <c r="AN711" s="35" t="str">
        <f t="shared" si="276"/>
        <v/>
      </c>
      <c r="AO711" s="35" t="str">
        <f t="shared" si="277"/>
        <v/>
      </c>
      <c r="AP711" s="35" t="str">
        <f>IF(AJ711="","",VLOOKUP(AN711,[1]Sheet11!E:F,2,0))</f>
        <v/>
      </c>
      <c r="AQ711" s="35" t="str">
        <f>IF(AO711="拼单会员","5年",IF(AJ711="","",VLOOKUP(AM711&amp;AP711,[1]Sheet11!$J$3:$K$17,2)))</f>
        <v/>
      </c>
      <c r="AR711" s="35" t="str">
        <f t="shared" si="278"/>
        <v/>
      </c>
      <c r="AS711" s="35" t="str">
        <f t="shared" si="279"/>
        <v/>
      </c>
      <c r="AT711" s="35" t="str">
        <f t="shared" si="280"/>
        <v/>
      </c>
      <c r="AU711" s="35" t="str">
        <f t="shared" si="281"/>
        <v/>
      </c>
      <c r="AV711" s="35" t="str">
        <f t="shared" si="282"/>
        <v/>
      </c>
      <c r="AW711" s="35" t="str">
        <f t="shared" si="283"/>
        <v/>
      </c>
      <c r="AX711" s="35" t="str">
        <f t="shared" si="284"/>
        <v/>
      </c>
      <c r="AY711" s="35" t="str">
        <f>IF(SUMIF('7-市场业绩'!F:F,AC711,'7-市场业绩'!I:I)&gt;0,"学习卡","老结算")</f>
        <v>老结算</v>
      </c>
      <c r="AZ711" s="35" t="str">
        <f t="shared" si="285"/>
        <v/>
      </c>
      <c r="BA711" s="35" t="str">
        <f t="shared" si="286"/>
        <v>无</v>
      </c>
      <c r="BB711" s="35" t="str">
        <f t="shared" si="287"/>
        <v/>
      </c>
      <c r="BC711" s="35" t="str">
        <f t="shared" si="288"/>
        <v/>
      </c>
      <c r="BD711" s="35" t="str">
        <f t="shared" si="289"/>
        <v>无</v>
      </c>
      <c r="BE711" s="35" t="str">
        <f>IFERROR(LOOKUP(1,-FIND({"创始会员","国际领袖课程","国内领袖课程","1期秒杀","游学免费读","买三送二","2折秒杀"},AB711),{"创始会员","国际领袖课程","国内领袖课程","1期秒杀","游学免费读","买三送二","2折秒杀"}),"")</f>
        <v/>
      </c>
      <c r="BH711" s="27">
        <v>42552</v>
      </c>
    </row>
    <row r="712" spans="1:60" ht="15" customHeight="1">
      <c r="A712" s="31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08"/>
      <c r="M712" s="208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35" t="str">
        <f t="shared" si="266"/>
        <v/>
      </c>
      <c r="AD712" s="36">
        <f t="shared" si="267"/>
        <v>0</v>
      </c>
      <c r="AE712" s="35" t="str">
        <f t="shared" si="268"/>
        <v/>
      </c>
      <c r="AF712" s="24"/>
      <c r="AG712" s="40">
        <f t="shared" si="269"/>
        <v>0</v>
      </c>
      <c r="AH712" s="36">
        <f t="shared" si="270"/>
        <v>0</v>
      </c>
      <c r="AI712" s="36">
        <f t="shared" si="271"/>
        <v>0</v>
      </c>
      <c r="AJ712" s="35" t="str">
        <f t="shared" si="272"/>
        <v/>
      </c>
      <c r="AK712" s="35" t="str">
        <f t="shared" si="273"/>
        <v/>
      </c>
      <c r="AL712" s="35" t="str">
        <f t="shared" si="274"/>
        <v/>
      </c>
      <c r="AM712" s="35" t="str">
        <f t="shared" si="275"/>
        <v/>
      </c>
      <c r="AN712" s="35" t="str">
        <f t="shared" si="276"/>
        <v/>
      </c>
      <c r="AO712" s="35" t="str">
        <f t="shared" si="277"/>
        <v/>
      </c>
      <c r="AP712" s="35" t="str">
        <f>IF(AJ712="","",VLOOKUP(AN712,[1]Sheet11!E:F,2,0))</f>
        <v/>
      </c>
      <c r="AQ712" s="35" t="str">
        <f>IF(AO712="拼单会员","5年",IF(AJ712="","",VLOOKUP(AM712&amp;AP712,[1]Sheet11!$J$3:$K$17,2)))</f>
        <v/>
      </c>
      <c r="AR712" s="35" t="str">
        <f t="shared" si="278"/>
        <v/>
      </c>
      <c r="AS712" s="35" t="str">
        <f t="shared" si="279"/>
        <v/>
      </c>
      <c r="AT712" s="35" t="str">
        <f t="shared" si="280"/>
        <v/>
      </c>
      <c r="AU712" s="35" t="str">
        <f t="shared" si="281"/>
        <v/>
      </c>
      <c r="AV712" s="35" t="str">
        <f t="shared" si="282"/>
        <v/>
      </c>
      <c r="AW712" s="35" t="str">
        <f t="shared" si="283"/>
        <v/>
      </c>
      <c r="AX712" s="35" t="str">
        <f t="shared" si="284"/>
        <v/>
      </c>
      <c r="AY712" s="35" t="str">
        <f>IF(SUMIF('7-市场业绩'!F:F,AC712,'7-市场业绩'!I:I)&gt;0,"学习卡","老结算")</f>
        <v>老结算</v>
      </c>
      <c r="AZ712" s="35" t="str">
        <f t="shared" si="285"/>
        <v/>
      </c>
      <c r="BA712" s="35" t="str">
        <f t="shared" si="286"/>
        <v>无</v>
      </c>
      <c r="BB712" s="35" t="str">
        <f t="shared" si="287"/>
        <v/>
      </c>
      <c r="BC712" s="35" t="str">
        <f t="shared" si="288"/>
        <v/>
      </c>
      <c r="BD712" s="35" t="str">
        <f t="shared" si="289"/>
        <v>无</v>
      </c>
      <c r="BE712" s="35" t="str">
        <f>IFERROR(LOOKUP(1,-FIND({"创始会员","国际领袖课程","国内领袖课程","1期秒杀","游学免费读","买三送二","2折秒杀"},AB712),{"创始会员","国际领袖课程","国内领袖课程","1期秒杀","游学免费读","买三送二","2折秒杀"}),"")</f>
        <v/>
      </c>
      <c r="BH712" s="27">
        <v>42552</v>
      </c>
    </row>
    <row r="713" spans="1:60" ht="15" customHeight="1">
      <c r="A713" s="31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08"/>
      <c r="M713" s="208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35" t="str">
        <f t="shared" si="266"/>
        <v/>
      </c>
      <c r="AD713" s="36">
        <f t="shared" si="267"/>
        <v>0</v>
      </c>
      <c r="AE713" s="35" t="str">
        <f t="shared" si="268"/>
        <v/>
      </c>
      <c r="AF713" s="24"/>
      <c r="AG713" s="40">
        <f t="shared" si="269"/>
        <v>0</v>
      </c>
      <c r="AH713" s="36">
        <f t="shared" si="270"/>
        <v>0</v>
      </c>
      <c r="AI713" s="36">
        <f t="shared" si="271"/>
        <v>0</v>
      </c>
      <c r="AJ713" s="35" t="str">
        <f t="shared" si="272"/>
        <v/>
      </c>
      <c r="AK713" s="35" t="str">
        <f t="shared" si="273"/>
        <v/>
      </c>
      <c r="AL713" s="35" t="str">
        <f t="shared" si="274"/>
        <v/>
      </c>
      <c r="AM713" s="35" t="str">
        <f t="shared" si="275"/>
        <v/>
      </c>
      <c r="AN713" s="35" t="str">
        <f t="shared" si="276"/>
        <v/>
      </c>
      <c r="AO713" s="35" t="str">
        <f t="shared" si="277"/>
        <v/>
      </c>
      <c r="AP713" s="35" t="str">
        <f>IF(AJ713="","",VLOOKUP(AN713,[1]Sheet11!E:F,2,0))</f>
        <v/>
      </c>
      <c r="AQ713" s="35" t="str">
        <f>IF(AO713="拼单会员","5年",IF(AJ713="","",VLOOKUP(AM713&amp;AP713,[1]Sheet11!$J$3:$K$17,2)))</f>
        <v/>
      </c>
      <c r="AR713" s="35" t="str">
        <f t="shared" si="278"/>
        <v/>
      </c>
      <c r="AS713" s="35" t="str">
        <f t="shared" si="279"/>
        <v/>
      </c>
      <c r="AT713" s="35" t="str">
        <f t="shared" si="280"/>
        <v/>
      </c>
      <c r="AU713" s="35" t="str">
        <f t="shared" si="281"/>
        <v/>
      </c>
      <c r="AV713" s="35" t="str">
        <f t="shared" si="282"/>
        <v/>
      </c>
      <c r="AW713" s="35" t="str">
        <f t="shared" si="283"/>
        <v/>
      </c>
      <c r="AX713" s="35" t="str">
        <f t="shared" si="284"/>
        <v/>
      </c>
      <c r="AY713" s="35" t="str">
        <f>IF(SUMIF('7-市场业绩'!F:F,AC713,'7-市场业绩'!I:I)&gt;0,"学习卡","老结算")</f>
        <v>老结算</v>
      </c>
      <c r="AZ713" s="35" t="str">
        <f t="shared" si="285"/>
        <v/>
      </c>
      <c r="BA713" s="35" t="str">
        <f t="shared" si="286"/>
        <v>无</v>
      </c>
      <c r="BB713" s="35" t="str">
        <f t="shared" si="287"/>
        <v/>
      </c>
      <c r="BC713" s="35" t="str">
        <f t="shared" si="288"/>
        <v/>
      </c>
      <c r="BD713" s="35" t="str">
        <f t="shared" si="289"/>
        <v>无</v>
      </c>
      <c r="BE713" s="35" t="str">
        <f>IFERROR(LOOKUP(1,-FIND({"创始会员","国际领袖课程","国内领袖课程","1期秒杀","游学免费读","买三送二","2折秒杀"},AB713),{"创始会员","国际领袖课程","国内领袖课程","1期秒杀","游学免费读","买三送二","2折秒杀"}),"")</f>
        <v/>
      </c>
      <c r="BH713" s="27">
        <v>42552</v>
      </c>
    </row>
    <row r="714" spans="1:60" ht="15" customHeight="1">
      <c r="A714" s="31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08"/>
      <c r="M714" s="208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35" t="str">
        <f t="shared" si="266"/>
        <v/>
      </c>
      <c r="AD714" s="36">
        <f t="shared" si="267"/>
        <v>0</v>
      </c>
      <c r="AE714" s="35" t="str">
        <f t="shared" si="268"/>
        <v/>
      </c>
      <c r="AF714" s="24"/>
      <c r="AG714" s="40">
        <f t="shared" si="269"/>
        <v>0</v>
      </c>
      <c r="AH714" s="36">
        <f t="shared" si="270"/>
        <v>0</v>
      </c>
      <c r="AI714" s="36">
        <f t="shared" si="271"/>
        <v>0</v>
      </c>
      <c r="AJ714" s="35" t="str">
        <f t="shared" si="272"/>
        <v/>
      </c>
      <c r="AK714" s="35" t="str">
        <f t="shared" si="273"/>
        <v/>
      </c>
      <c r="AL714" s="35" t="str">
        <f t="shared" si="274"/>
        <v/>
      </c>
      <c r="AM714" s="35" t="str">
        <f t="shared" si="275"/>
        <v/>
      </c>
      <c r="AN714" s="35" t="str">
        <f t="shared" si="276"/>
        <v/>
      </c>
      <c r="AO714" s="35" t="str">
        <f t="shared" si="277"/>
        <v/>
      </c>
      <c r="AP714" s="35" t="str">
        <f>IF(AJ714="","",VLOOKUP(AN714,[1]Sheet11!E:F,2,0))</f>
        <v/>
      </c>
      <c r="AQ714" s="35" t="str">
        <f>IF(AO714="拼单会员","5年",IF(AJ714="","",VLOOKUP(AM714&amp;AP714,[1]Sheet11!$J$3:$K$17,2)))</f>
        <v/>
      </c>
      <c r="AR714" s="35" t="str">
        <f t="shared" si="278"/>
        <v/>
      </c>
      <c r="AS714" s="35" t="str">
        <f t="shared" si="279"/>
        <v/>
      </c>
      <c r="AT714" s="35" t="str">
        <f t="shared" si="280"/>
        <v/>
      </c>
      <c r="AU714" s="35" t="str">
        <f t="shared" si="281"/>
        <v/>
      </c>
      <c r="AV714" s="35" t="str">
        <f t="shared" si="282"/>
        <v/>
      </c>
      <c r="AW714" s="35" t="str">
        <f t="shared" si="283"/>
        <v/>
      </c>
      <c r="AX714" s="35" t="str">
        <f t="shared" si="284"/>
        <v/>
      </c>
      <c r="AY714" s="35" t="str">
        <f>IF(SUMIF('7-市场业绩'!F:F,AC714,'7-市场业绩'!I:I)&gt;0,"学习卡","老结算")</f>
        <v>老结算</v>
      </c>
      <c r="AZ714" s="35" t="str">
        <f t="shared" si="285"/>
        <v/>
      </c>
      <c r="BA714" s="35" t="str">
        <f t="shared" si="286"/>
        <v>无</v>
      </c>
      <c r="BB714" s="35" t="str">
        <f t="shared" si="287"/>
        <v/>
      </c>
      <c r="BC714" s="35" t="str">
        <f t="shared" si="288"/>
        <v/>
      </c>
      <c r="BD714" s="35" t="str">
        <f t="shared" si="289"/>
        <v>无</v>
      </c>
      <c r="BE714" s="35" t="str">
        <f>IFERROR(LOOKUP(1,-FIND({"创始会员","国际领袖课程","国内领袖课程","1期秒杀","游学免费读","买三送二","2折秒杀"},AB714),{"创始会员","国际领袖课程","国内领袖课程","1期秒杀","游学免费读","买三送二","2折秒杀"}),"")</f>
        <v/>
      </c>
      <c r="BH714" s="27">
        <v>42552</v>
      </c>
    </row>
    <row r="715" spans="1:60" ht="15" customHeight="1">
      <c r="A715" s="31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08"/>
      <c r="M715" s="208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35" t="str">
        <f t="shared" si="266"/>
        <v/>
      </c>
      <c r="AD715" s="36">
        <f t="shared" si="267"/>
        <v>0</v>
      </c>
      <c r="AE715" s="35" t="str">
        <f t="shared" si="268"/>
        <v/>
      </c>
      <c r="AF715" s="24"/>
      <c r="AG715" s="40">
        <f t="shared" si="269"/>
        <v>0</v>
      </c>
      <c r="AH715" s="36">
        <f t="shared" si="270"/>
        <v>0</v>
      </c>
      <c r="AI715" s="36">
        <f t="shared" si="271"/>
        <v>0</v>
      </c>
      <c r="AJ715" s="35" t="str">
        <f t="shared" si="272"/>
        <v/>
      </c>
      <c r="AK715" s="35" t="str">
        <f t="shared" si="273"/>
        <v/>
      </c>
      <c r="AL715" s="35" t="str">
        <f t="shared" si="274"/>
        <v/>
      </c>
      <c r="AM715" s="35" t="str">
        <f t="shared" si="275"/>
        <v/>
      </c>
      <c r="AN715" s="35" t="str">
        <f t="shared" si="276"/>
        <v/>
      </c>
      <c r="AO715" s="35" t="str">
        <f t="shared" si="277"/>
        <v/>
      </c>
      <c r="AP715" s="35" t="str">
        <f>IF(AJ715="","",VLOOKUP(AN715,[1]Sheet11!E:F,2,0))</f>
        <v/>
      </c>
      <c r="AQ715" s="35" t="str">
        <f>IF(AO715="拼单会员","5年",IF(AJ715="","",VLOOKUP(AM715&amp;AP715,[1]Sheet11!$J$3:$K$17,2)))</f>
        <v/>
      </c>
      <c r="AR715" s="35" t="str">
        <f t="shared" si="278"/>
        <v/>
      </c>
      <c r="AS715" s="35" t="str">
        <f t="shared" si="279"/>
        <v/>
      </c>
      <c r="AT715" s="35" t="str">
        <f t="shared" si="280"/>
        <v/>
      </c>
      <c r="AU715" s="35" t="str">
        <f t="shared" si="281"/>
        <v/>
      </c>
      <c r="AV715" s="35" t="str">
        <f t="shared" si="282"/>
        <v/>
      </c>
      <c r="AW715" s="35" t="str">
        <f t="shared" si="283"/>
        <v/>
      </c>
      <c r="AX715" s="35" t="str">
        <f t="shared" si="284"/>
        <v/>
      </c>
      <c r="AY715" s="35" t="str">
        <f>IF(SUMIF('7-市场业绩'!F:F,AC715,'7-市场业绩'!I:I)&gt;0,"学习卡","老结算")</f>
        <v>老结算</v>
      </c>
      <c r="AZ715" s="35" t="str">
        <f t="shared" si="285"/>
        <v/>
      </c>
      <c r="BA715" s="35" t="str">
        <f t="shared" si="286"/>
        <v>无</v>
      </c>
      <c r="BB715" s="35" t="str">
        <f t="shared" si="287"/>
        <v/>
      </c>
      <c r="BC715" s="35" t="str">
        <f t="shared" si="288"/>
        <v/>
      </c>
      <c r="BD715" s="35" t="str">
        <f t="shared" si="289"/>
        <v>无</v>
      </c>
      <c r="BE715" s="35" t="str">
        <f>IFERROR(LOOKUP(1,-FIND({"创始会员","国际领袖课程","国内领袖课程","1期秒杀","游学免费读","买三送二","2折秒杀"},AB715),{"创始会员","国际领袖课程","国内领袖课程","1期秒杀","游学免费读","买三送二","2折秒杀"}),"")</f>
        <v/>
      </c>
      <c r="BH715" s="27">
        <v>42552</v>
      </c>
    </row>
    <row r="716" spans="1:60" ht="15" customHeight="1">
      <c r="A716" s="31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08"/>
      <c r="M716" s="208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35" t="str">
        <f t="shared" si="266"/>
        <v/>
      </c>
      <c r="AD716" s="36">
        <f t="shared" si="267"/>
        <v>0</v>
      </c>
      <c r="AE716" s="35" t="str">
        <f t="shared" si="268"/>
        <v/>
      </c>
      <c r="AF716" s="24"/>
      <c r="AG716" s="40">
        <f t="shared" si="269"/>
        <v>0</v>
      </c>
      <c r="AH716" s="36">
        <f t="shared" si="270"/>
        <v>0</v>
      </c>
      <c r="AI716" s="36">
        <f t="shared" si="271"/>
        <v>0</v>
      </c>
      <c r="AJ716" s="35" t="str">
        <f t="shared" si="272"/>
        <v/>
      </c>
      <c r="AK716" s="35" t="str">
        <f t="shared" si="273"/>
        <v/>
      </c>
      <c r="AL716" s="35" t="str">
        <f t="shared" si="274"/>
        <v/>
      </c>
      <c r="AM716" s="35" t="str">
        <f t="shared" si="275"/>
        <v/>
      </c>
      <c r="AN716" s="35" t="str">
        <f t="shared" si="276"/>
        <v/>
      </c>
      <c r="AO716" s="35" t="str">
        <f t="shared" si="277"/>
        <v/>
      </c>
      <c r="AP716" s="35" t="str">
        <f>IF(AJ716="","",VLOOKUP(AN716,[1]Sheet11!E:F,2,0))</f>
        <v/>
      </c>
      <c r="AQ716" s="35" t="str">
        <f>IF(AO716="拼单会员","5年",IF(AJ716="","",VLOOKUP(AM716&amp;AP716,[1]Sheet11!$J$3:$K$17,2)))</f>
        <v/>
      </c>
      <c r="AR716" s="35" t="str">
        <f t="shared" si="278"/>
        <v/>
      </c>
      <c r="AS716" s="35" t="str">
        <f t="shared" si="279"/>
        <v/>
      </c>
      <c r="AT716" s="35" t="str">
        <f t="shared" si="280"/>
        <v/>
      </c>
      <c r="AU716" s="35" t="str">
        <f t="shared" si="281"/>
        <v/>
      </c>
      <c r="AV716" s="35" t="str">
        <f t="shared" si="282"/>
        <v/>
      </c>
      <c r="AW716" s="35" t="str">
        <f t="shared" si="283"/>
        <v/>
      </c>
      <c r="AX716" s="35" t="str">
        <f t="shared" si="284"/>
        <v/>
      </c>
      <c r="AY716" s="35" t="str">
        <f>IF(SUMIF('7-市场业绩'!F:F,AC716,'7-市场业绩'!I:I)&gt;0,"学习卡","老结算")</f>
        <v>老结算</v>
      </c>
      <c r="AZ716" s="35" t="str">
        <f t="shared" si="285"/>
        <v/>
      </c>
      <c r="BA716" s="35" t="str">
        <f t="shared" si="286"/>
        <v>无</v>
      </c>
      <c r="BB716" s="35" t="str">
        <f t="shared" si="287"/>
        <v/>
      </c>
      <c r="BC716" s="35" t="str">
        <f t="shared" si="288"/>
        <v/>
      </c>
      <c r="BD716" s="35" t="str">
        <f t="shared" si="289"/>
        <v>无</v>
      </c>
      <c r="BE716" s="35" t="str">
        <f>IFERROR(LOOKUP(1,-FIND({"创始会员","国际领袖课程","国内领袖课程","1期秒杀","游学免费读","买三送二","2折秒杀"},AB716),{"创始会员","国际领袖课程","国内领袖课程","1期秒杀","游学免费读","买三送二","2折秒杀"}),"")</f>
        <v/>
      </c>
      <c r="BH716" s="27">
        <v>42552</v>
      </c>
    </row>
    <row r="717" spans="1:60" ht="15" customHeight="1">
      <c r="A717" s="31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08"/>
      <c r="M717" s="208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35" t="str">
        <f t="shared" si="266"/>
        <v/>
      </c>
      <c r="AD717" s="36">
        <f t="shared" si="267"/>
        <v>0</v>
      </c>
      <c r="AE717" s="35" t="str">
        <f t="shared" si="268"/>
        <v/>
      </c>
      <c r="AF717" s="24"/>
      <c r="AG717" s="40">
        <f t="shared" si="269"/>
        <v>0</v>
      </c>
      <c r="AH717" s="36">
        <f t="shared" si="270"/>
        <v>0</v>
      </c>
      <c r="AI717" s="36">
        <f t="shared" si="271"/>
        <v>0</v>
      </c>
      <c r="AJ717" s="35" t="str">
        <f t="shared" si="272"/>
        <v/>
      </c>
      <c r="AK717" s="35" t="str">
        <f t="shared" si="273"/>
        <v/>
      </c>
      <c r="AL717" s="35" t="str">
        <f t="shared" si="274"/>
        <v/>
      </c>
      <c r="AM717" s="35" t="str">
        <f t="shared" si="275"/>
        <v/>
      </c>
      <c r="AN717" s="35" t="str">
        <f t="shared" si="276"/>
        <v/>
      </c>
      <c r="AO717" s="35" t="str">
        <f t="shared" si="277"/>
        <v/>
      </c>
      <c r="AP717" s="35" t="str">
        <f>IF(AJ717="","",VLOOKUP(AN717,[1]Sheet11!E:F,2,0))</f>
        <v/>
      </c>
      <c r="AQ717" s="35" t="str">
        <f>IF(AO717="拼单会员","5年",IF(AJ717="","",VLOOKUP(AM717&amp;AP717,[1]Sheet11!$J$3:$K$17,2)))</f>
        <v/>
      </c>
      <c r="AR717" s="35" t="str">
        <f t="shared" si="278"/>
        <v/>
      </c>
      <c r="AS717" s="35" t="str">
        <f t="shared" si="279"/>
        <v/>
      </c>
      <c r="AT717" s="35" t="str">
        <f t="shared" si="280"/>
        <v/>
      </c>
      <c r="AU717" s="35" t="str">
        <f t="shared" si="281"/>
        <v/>
      </c>
      <c r="AV717" s="35" t="str">
        <f t="shared" si="282"/>
        <v/>
      </c>
      <c r="AW717" s="35" t="str">
        <f t="shared" si="283"/>
        <v/>
      </c>
      <c r="AX717" s="35" t="str">
        <f t="shared" si="284"/>
        <v/>
      </c>
      <c r="AY717" s="35" t="str">
        <f>IF(SUMIF('7-市场业绩'!F:F,AC717,'7-市场业绩'!I:I)&gt;0,"学习卡","老结算")</f>
        <v>老结算</v>
      </c>
      <c r="AZ717" s="35" t="str">
        <f t="shared" si="285"/>
        <v/>
      </c>
      <c r="BA717" s="35" t="str">
        <f t="shared" si="286"/>
        <v>无</v>
      </c>
      <c r="BB717" s="35" t="str">
        <f t="shared" si="287"/>
        <v/>
      </c>
      <c r="BC717" s="35" t="str">
        <f t="shared" si="288"/>
        <v/>
      </c>
      <c r="BD717" s="35" t="str">
        <f t="shared" si="289"/>
        <v>无</v>
      </c>
      <c r="BE717" s="35" t="str">
        <f>IFERROR(LOOKUP(1,-FIND({"创始会员","国际领袖课程","国内领袖课程","1期秒杀","游学免费读","买三送二","2折秒杀"},AB717),{"创始会员","国际领袖课程","国内领袖课程","1期秒杀","游学免费读","买三送二","2折秒杀"}),"")</f>
        <v/>
      </c>
      <c r="BH717" s="27">
        <v>42552</v>
      </c>
    </row>
    <row r="718" spans="1:60" ht="15" customHeight="1">
      <c r="A718" s="31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08"/>
      <c r="M718" s="208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35" t="str">
        <f t="shared" si="266"/>
        <v/>
      </c>
      <c r="AD718" s="36">
        <f t="shared" si="267"/>
        <v>0</v>
      </c>
      <c r="AE718" s="35" t="str">
        <f t="shared" si="268"/>
        <v/>
      </c>
      <c r="AF718" s="24"/>
      <c r="AG718" s="40">
        <f t="shared" si="269"/>
        <v>0</v>
      </c>
      <c r="AH718" s="36">
        <f t="shared" si="270"/>
        <v>0</v>
      </c>
      <c r="AI718" s="36">
        <f t="shared" si="271"/>
        <v>0</v>
      </c>
      <c r="AJ718" s="35" t="str">
        <f t="shared" si="272"/>
        <v/>
      </c>
      <c r="AK718" s="35" t="str">
        <f t="shared" si="273"/>
        <v/>
      </c>
      <c r="AL718" s="35" t="str">
        <f t="shared" si="274"/>
        <v/>
      </c>
      <c r="AM718" s="35" t="str">
        <f t="shared" si="275"/>
        <v/>
      </c>
      <c r="AN718" s="35" t="str">
        <f t="shared" si="276"/>
        <v/>
      </c>
      <c r="AO718" s="35" t="str">
        <f t="shared" si="277"/>
        <v/>
      </c>
      <c r="AP718" s="35" t="str">
        <f>IF(AJ718="","",VLOOKUP(AN718,[1]Sheet11!E:F,2,0))</f>
        <v/>
      </c>
      <c r="AQ718" s="35" t="str">
        <f>IF(AO718="拼单会员","5年",IF(AJ718="","",VLOOKUP(AM718&amp;AP718,[1]Sheet11!$J$3:$K$17,2)))</f>
        <v/>
      </c>
      <c r="AR718" s="35" t="str">
        <f t="shared" si="278"/>
        <v/>
      </c>
      <c r="AS718" s="35" t="str">
        <f t="shared" si="279"/>
        <v/>
      </c>
      <c r="AT718" s="35" t="str">
        <f t="shared" si="280"/>
        <v/>
      </c>
      <c r="AU718" s="35" t="str">
        <f t="shared" si="281"/>
        <v/>
      </c>
      <c r="AV718" s="35" t="str">
        <f t="shared" si="282"/>
        <v/>
      </c>
      <c r="AW718" s="35" t="str">
        <f t="shared" si="283"/>
        <v/>
      </c>
      <c r="AX718" s="35" t="str">
        <f t="shared" si="284"/>
        <v/>
      </c>
      <c r="AY718" s="35" t="str">
        <f>IF(SUMIF('7-市场业绩'!F:F,AC718,'7-市场业绩'!I:I)&gt;0,"学习卡","老结算")</f>
        <v>老结算</v>
      </c>
      <c r="AZ718" s="35" t="str">
        <f t="shared" si="285"/>
        <v/>
      </c>
      <c r="BA718" s="35" t="str">
        <f t="shared" si="286"/>
        <v>无</v>
      </c>
      <c r="BB718" s="35" t="str">
        <f t="shared" si="287"/>
        <v/>
      </c>
      <c r="BC718" s="35" t="str">
        <f t="shared" si="288"/>
        <v/>
      </c>
      <c r="BD718" s="35" t="str">
        <f t="shared" si="289"/>
        <v>无</v>
      </c>
      <c r="BE718" s="35" t="str">
        <f>IFERROR(LOOKUP(1,-FIND({"创始会员","国际领袖课程","国内领袖课程","1期秒杀","游学免费读","买三送二","2折秒杀"},AB718),{"创始会员","国际领袖课程","国内领袖课程","1期秒杀","游学免费读","买三送二","2折秒杀"}),"")</f>
        <v/>
      </c>
      <c r="BH718" s="27">
        <v>42552</v>
      </c>
    </row>
    <row r="719" spans="1:60" ht="15" customHeight="1">
      <c r="A719" s="31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08"/>
      <c r="M719" s="208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35" t="str">
        <f t="shared" si="266"/>
        <v/>
      </c>
      <c r="AD719" s="36">
        <f t="shared" si="267"/>
        <v>0</v>
      </c>
      <c r="AE719" s="35" t="str">
        <f t="shared" si="268"/>
        <v/>
      </c>
      <c r="AF719" s="24"/>
      <c r="AG719" s="40">
        <f t="shared" si="269"/>
        <v>0</v>
      </c>
      <c r="AH719" s="36">
        <f t="shared" si="270"/>
        <v>0</v>
      </c>
      <c r="AI719" s="36">
        <f t="shared" si="271"/>
        <v>0</v>
      </c>
      <c r="AJ719" s="35" t="str">
        <f t="shared" si="272"/>
        <v/>
      </c>
      <c r="AK719" s="35" t="str">
        <f t="shared" si="273"/>
        <v/>
      </c>
      <c r="AL719" s="35" t="str">
        <f t="shared" si="274"/>
        <v/>
      </c>
      <c r="AM719" s="35" t="str">
        <f t="shared" si="275"/>
        <v/>
      </c>
      <c r="AN719" s="35" t="str">
        <f t="shared" si="276"/>
        <v/>
      </c>
      <c r="AO719" s="35" t="str">
        <f t="shared" si="277"/>
        <v/>
      </c>
      <c r="AP719" s="35" t="str">
        <f>IF(AJ719="","",VLOOKUP(AN719,[1]Sheet11!E:F,2,0))</f>
        <v/>
      </c>
      <c r="AQ719" s="35" t="str">
        <f>IF(AO719="拼单会员","5年",IF(AJ719="","",VLOOKUP(AM719&amp;AP719,[1]Sheet11!$J$3:$K$17,2)))</f>
        <v/>
      </c>
      <c r="AR719" s="35" t="str">
        <f t="shared" si="278"/>
        <v/>
      </c>
      <c r="AS719" s="35" t="str">
        <f t="shared" si="279"/>
        <v/>
      </c>
      <c r="AT719" s="35" t="str">
        <f t="shared" si="280"/>
        <v/>
      </c>
      <c r="AU719" s="35" t="str">
        <f t="shared" si="281"/>
        <v/>
      </c>
      <c r="AV719" s="35" t="str">
        <f t="shared" si="282"/>
        <v/>
      </c>
      <c r="AW719" s="35" t="str">
        <f t="shared" si="283"/>
        <v/>
      </c>
      <c r="AX719" s="35" t="str">
        <f t="shared" si="284"/>
        <v/>
      </c>
      <c r="AY719" s="35" t="str">
        <f>IF(SUMIF('7-市场业绩'!F:F,AC719,'7-市场业绩'!I:I)&gt;0,"学习卡","老结算")</f>
        <v>老结算</v>
      </c>
      <c r="AZ719" s="35" t="str">
        <f t="shared" si="285"/>
        <v/>
      </c>
      <c r="BA719" s="35" t="str">
        <f t="shared" si="286"/>
        <v>无</v>
      </c>
      <c r="BB719" s="35" t="str">
        <f t="shared" si="287"/>
        <v/>
      </c>
      <c r="BC719" s="35" t="str">
        <f t="shared" si="288"/>
        <v/>
      </c>
      <c r="BD719" s="35" t="str">
        <f t="shared" si="289"/>
        <v>无</v>
      </c>
      <c r="BE719" s="35" t="str">
        <f>IFERROR(LOOKUP(1,-FIND({"创始会员","国际领袖课程","国内领袖课程","1期秒杀","游学免费读","买三送二","2折秒杀"},AB719),{"创始会员","国际领袖课程","国内领袖课程","1期秒杀","游学免费读","买三送二","2折秒杀"}),"")</f>
        <v/>
      </c>
      <c r="BH719" s="27">
        <v>42552</v>
      </c>
    </row>
    <row r="720" spans="1:60" ht="15" customHeight="1">
      <c r="A720" s="31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08"/>
      <c r="M720" s="208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35" t="str">
        <f t="shared" si="266"/>
        <v/>
      </c>
      <c r="AD720" s="36">
        <f t="shared" si="267"/>
        <v>0</v>
      </c>
      <c r="AE720" s="35" t="str">
        <f t="shared" si="268"/>
        <v/>
      </c>
      <c r="AF720" s="24"/>
      <c r="AG720" s="40">
        <f t="shared" si="269"/>
        <v>0</v>
      </c>
      <c r="AH720" s="36">
        <f t="shared" si="270"/>
        <v>0</v>
      </c>
      <c r="AI720" s="36">
        <f t="shared" si="271"/>
        <v>0</v>
      </c>
      <c r="AJ720" s="35" t="str">
        <f t="shared" si="272"/>
        <v/>
      </c>
      <c r="AK720" s="35" t="str">
        <f t="shared" si="273"/>
        <v/>
      </c>
      <c r="AL720" s="35" t="str">
        <f t="shared" si="274"/>
        <v/>
      </c>
      <c r="AM720" s="35" t="str">
        <f t="shared" si="275"/>
        <v/>
      </c>
      <c r="AN720" s="35" t="str">
        <f t="shared" si="276"/>
        <v/>
      </c>
      <c r="AO720" s="35" t="str">
        <f t="shared" si="277"/>
        <v/>
      </c>
      <c r="AP720" s="35" t="str">
        <f>IF(AJ720="","",VLOOKUP(AN720,[1]Sheet11!E:F,2,0))</f>
        <v/>
      </c>
      <c r="AQ720" s="35" t="str">
        <f>IF(AO720="拼单会员","5年",IF(AJ720="","",VLOOKUP(AM720&amp;AP720,[1]Sheet11!$J$3:$K$17,2)))</f>
        <v/>
      </c>
      <c r="AR720" s="35" t="str">
        <f t="shared" si="278"/>
        <v/>
      </c>
      <c r="AS720" s="35" t="str">
        <f t="shared" si="279"/>
        <v/>
      </c>
      <c r="AT720" s="35" t="str">
        <f t="shared" si="280"/>
        <v/>
      </c>
      <c r="AU720" s="35" t="str">
        <f t="shared" si="281"/>
        <v/>
      </c>
      <c r="AV720" s="35" t="str">
        <f t="shared" si="282"/>
        <v/>
      </c>
      <c r="AW720" s="35" t="str">
        <f t="shared" si="283"/>
        <v/>
      </c>
      <c r="AX720" s="35" t="str">
        <f t="shared" si="284"/>
        <v/>
      </c>
      <c r="AY720" s="35" t="str">
        <f>IF(SUMIF('7-市场业绩'!F:F,AC720,'7-市场业绩'!I:I)&gt;0,"学习卡","老结算")</f>
        <v>老结算</v>
      </c>
      <c r="AZ720" s="35" t="str">
        <f t="shared" si="285"/>
        <v/>
      </c>
      <c r="BA720" s="35" t="str">
        <f t="shared" si="286"/>
        <v>无</v>
      </c>
      <c r="BB720" s="35" t="str">
        <f t="shared" si="287"/>
        <v/>
      </c>
      <c r="BC720" s="35" t="str">
        <f t="shared" si="288"/>
        <v/>
      </c>
      <c r="BD720" s="35" t="str">
        <f t="shared" si="289"/>
        <v>无</v>
      </c>
      <c r="BE720" s="35" t="str">
        <f>IFERROR(LOOKUP(1,-FIND({"创始会员","国际领袖课程","国内领袖课程","1期秒杀","游学免费读","买三送二","2折秒杀"},AB720),{"创始会员","国际领袖课程","国内领袖课程","1期秒杀","游学免费读","买三送二","2折秒杀"}),"")</f>
        <v/>
      </c>
      <c r="BH720" s="27">
        <v>42552</v>
      </c>
    </row>
    <row r="721" spans="1:60" ht="15" customHeight="1">
      <c r="A721" s="31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08"/>
      <c r="M721" s="208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35" t="str">
        <f t="shared" si="266"/>
        <v/>
      </c>
      <c r="AD721" s="36">
        <f t="shared" si="267"/>
        <v>0</v>
      </c>
      <c r="AE721" s="35" t="str">
        <f t="shared" si="268"/>
        <v/>
      </c>
      <c r="AF721" s="24"/>
      <c r="AG721" s="40">
        <f t="shared" si="269"/>
        <v>0</v>
      </c>
      <c r="AH721" s="36">
        <f t="shared" si="270"/>
        <v>0</v>
      </c>
      <c r="AI721" s="36">
        <f t="shared" si="271"/>
        <v>0</v>
      </c>
      <c r="AJ721" s="35" t="str">
        <f t="shared" si="272"/>
        <v/>
      </c>
      <c r="AK721" s="35" t="str">
        <f t="shared" si="273"/>
        <v/>
      </c>
      <c r="AL721" s="35" t="str">
        <f t="shared" si="274"/>
        <v/>
      </c>
      <c r="AM721" s="35" t="str">
        <f t="shared" si="275"/>
        <v/>
      </c>
      <c r="AN721" s="35" t="str">
        <f t="shared" si="276"/>
        <v/>
      </c>
      <c r="AO721" s="35" t="str">
        <f t="shared" si="277"/>
        <v/>
      </c>
      <c r="AP721" s="35" t="str">
        <f>IF(AJ721="","",VLOOKUP(AN721,[1]Sheet11!E:F,2,0))</f>
        <v/>
      </c>
      <c r="AQ721" s="35" t="str">
        <f>IF(AO721="拼单会员","5年",IF(AJ721="","",VLOOKUP(AM721&amp;AP721,[1]Sheet11!$J$3:$K$17,2)))</f>
        <v/>
      </c>
      <c r="AR721" s="35" t="str">
        <f t="shared" si="278"/>
        <v/>
      </c>
      <c r="AS721" s="35" t="str">
        <f t="shared" si="279"/>
        <v/>
      </c>
      <c r="AT721" s="35" t="str">
        <f t="shared" si="280"/>
        <v/>
      </c>
      <c r="AU721" s="35" t="str">
        <f t="shared" si="281"/>
        <v/>
      </c>
      <c r="AV721" s="35" t="str">
        <f t="shared" si="282"/>
        <v/>
      </c>
      <c r="AW721" s="35" t="str">
        <f t="shared" si="283"/>
        <v/>
      </c>
      <c r="AX721" s="35" t="str">
        <f t="shared" si="284"/>
        <v/>
      </c>
      <c r="AY721" s="35" t="str">
        <f>IF(SUMIF('7-市场业绩'!F:F,AC721,'7-市场业绩'!I:I)&gt;0,"学习卡","老结算")</f>
        <v>老结算</v>
      </c>
      <c r="AZ721" s="35" t="str">
        <f t="shared" si="285"/>
        <v/>
      </c>
      <c r="BA721" s="35" t="str">
        <f t="shared" si="286"/>
        <v>无</v>
      </c>
      <c r="BB721" s="35" t="str">
        <f t="shared" si="287"/>
        <v/>
      </c>
      <c r="BC721" s="35" t="str">
        <f t="shared" si="288"/>
        <v/>
      </c>
      <c r="BD721" s="35" t="str">
        <f t="shared" si="289"/>
        <v>无</v>
      </c>
      <c r="BE721" s="35" t="str">
        <f>IFERROR(LOOKUP(1,-FIND({"创始会员","国际领袖课程","国内领袖课程","1期秒杀","游学免费读","买三送二","2折秒杀"},AB721),{"创始会员","国际领袖课程","国内领袖课程","1期秒杀","游学免费读","买三送二","2折秒杀"}),"")</f>
        <v/>
      </c>
      <c r="BH721" s="27">
        <v>42552</v>
      </c>
    </row>
    <row r="722" spans="1:60" ht="15" customHeight="1">
      <c r="A722" s="31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08"/>
      <c r="M722" s="208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35" t="str">
        <f t="shared" si="266"/>
        <v/>
      </c>
      <c r="AD722" s="36">
        <f t="shared" si="267"/>
        <v>0</v>
      </c>
      <c r="AE722" s="35" t="str">
        <f t="shared" si="268"/>
        <v/>
      </c>
      <c r="AF722" s="24"/>
      <c r="AG722" s="40">
        <f t="shared" si="269"/>
        <v>0</v>
      </c>
      <c r="AH722" s="36">
        <f t="shared" si="270"/>
        <v>0</v>
      </c>
      <c r="AI722" s="36">
        <f t="shared" si="271"/>
        <v>0</v>
      </c>
      <c r="AJ722" s="35" t="str">
        <f t="shared" si="272"/>
        <v/>
      </c>
      <c r="AK722" s="35" t="str">
        <f t="shared" si="273"/>
        <v/>
      </c>
      <c r="AL722" s="35" t="str">
        <f t="shared" si="274"/>
        <v/>
      </c>
      <c r="AM722" s="35" t="str">
        <f t="shared" si="275"/>
        <v/>
      </c>
      <c r="AN722" s="35" t="str">
        <f t="shared" si="276"/>
        <v/>
      </c>
      <c r="AO722" s="35" t="str">
        <f t="shared" si="277"/>
        <v/>
      </c>
      <c r="AP722" s="35" t="str">
        <f>IF(AJ722="","",VLOOKUP(AN722,[1]Sheet11!E:F,2,0))</f>
        <v/>
      </c>
      <c r="AQ722" s="35" t="str">
        <f>IF(AO722="拼单会员","5年",IF(AJ722="","",VLOOKUP(AM722&amp;AP722,[1]Sheet11!$J$3:$K$17,2)))</f>
        <v/>
      </c>
      <c r="AR722" s="35" t="str">
        <f t="shared" si="278"/>
        <v/>
      </c>
      <c r="AS722" s="35" t="str">
        <f t="shared" si="279"/>
        <v/>
      </c>
      <c r="AT722" s="35" t="str">
        <f t="shared" si="280"/>
        <v/>
      </c>
      <c r="AU722" s="35" t="str">
        <f t="shared" si="281"/>
        <v/>
      </c>
      <c r="AV722" s="35" t="str">
        <f t="shared" si="282"/>
        <v/>
      </c>
      <c r="AW722" s="35" t="str">
        <f t="shared" si="283"/>
        <v/>
      </c>
      <c r="AX722" s="35" t="str">
        <f t="shared" si="284"/>
        <v/>
      </c>
      <c r="AY722" s="35" t="str">
        <f>IF(SUMIF('7-市场业绩'!F:F,AC722,'7-市场业绩'!I:I)&gt;0,"学习卡","老结算")</f>
        <v>老结算</v>
      </c>
      <c r="AZ722" s="35" t="str">
        <f t="shared" si="285"/>
        <v/>
      </c>
      <c r="BA722" s="35" t="str">
        <f t="shared" si="286"/>
        <v>无</v>
      </c>
      <c r="BB722" s="35" t="str">
        <f t="shared" si="287"/>
        <v/>
      </c>
      <c r="BC722" s="35" t="str">
        <f t="shared" si="288"/>
        <v/>
      </c>
      <c r="BD722" s="35" t="str">
        <f t="shared" si="289"/>
        <v>无</v>
      </c>
      <c r="BE722" s="35" t="str">
        <f>IFERROR(LOOKUP(1,-FIND({"创始会员","国际领袖课程","国内领袖课程","1期秒杀","游学免费读","买三送二","2折秒杀"},AB722),{"创始会员","国际领袖课程","国内领袖课程","1期秒杀","游学免费读","买三送二","2折秒杀"}),"")</f>
        <v/>
      </c>
      <c r="BH722" s="27">
        <v>42552</v>
      </c>
    </row>
    <row r="723" spans="1:60" ht="15" customHeight="1">
      <c r="A723" s="31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08"/>
      <c r="M723" s="208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35" t="str">
        <f t="shared" si="266"/>
        <v/>
      </c>
      <c r="AD723" s="36">
        <f t="shared" si="267"/>
        <v>0</v>
      </c>
      <c r="AE723" s="35" t="str">
        <f t="shared" si="268"/>
        <v/>
      </c>
      <c r="AF723" s="24"/>
      <c r="AG723" s="40">
        <f t="shared" si="269"/>
        <v>0</v>
      </c>
      <c r="AH723" s="36">
        <f t="shared" si="270"/>
        <v>0</v>
      </c>
      <c r="AI723" s="36">
        <f t="shared" si="271"/>
        <v>0</v>
      </c>
      <c r="AJ723" s="35" t="str">
        <f t="shared" si="272"/>
        <v/>
      </c>
      <c r="AK723" s="35" t="str">
        <f t="shared" si="273"/>
        <v/>
      </c>
      <c r="AL723" s="35" t="str">
        <f t="shared" si="274"/>
        <v/>
      </c>
      <c r="AM723" s="35" t="str">
        <f t="shared" si="275"/>
        <v/>
      </c>
      <c r="AN723" s="35" t="str">
        <f t="shared" si="276"/>
        <v/>
      </c>
      <c r="AO723" s="35" t="str">
        <f t="shared" si="277"/>
        <v/>
      </c>
      <c r="AP723" s="35" t="str">
        <f>IF(AJ723="","",VLOOKUP(AN723,[1]Sheet11!E:F,2,0))</f>
        <v/>
      </c>
      <c r="AQ723" s="35" t="str">
        <f>IF(AO723="拼单会员","5年",IF(AJ723="","",VLOOKUP(AM723&amp;AP723,[1]Sheet11!$J$3:$K$17,2)))</f>
        <v/>
      </c>
      <c r="AR723" s="35" t="str">
        <f t="shared" si="278"/>
        <v/>
      </c>
      <c r="AS723" s="35" t="str">
        <f t="shared" si="279"/>
        <v/>
      </c>
      <c r="AT723" s="35" t="str">
        <f t="shared" si="280"/>
        <v/>
      </c>
      <c r="AU723" s="35" t="str">
        <f t="shared" si="281"/>
        <v/>
      </c>
      <c r="AV723" s="35" t="str">
        <f t="shared" si="282"/>
        <v/>
      </c>
      <c r="AW723" s="35" t="str">
        <f t="shared" si="283"/>
        <v/>
      </c>
      <c r="AX723" s="35" t="str">
        <f t="shared" si="284"/>
        <v/>
      </c>
      <c r="AY723" s="35" t="str">
        <f>IF(SUMIF('7-市场业绩'!F:F,AC723,'7-市场业绩'!I:I)&gt;0,"学习卡","老结算")</f>
        <v>老结算</v>
      </c>
      <c r="AZ723" s="35" t="str">
        <f t="shared" si="285"/>
        <v/>
      </c>
      <c r="BA723" s="35" t="str">
        <f t="shared" si="286"/>
        <v>无</v>
      </c>
      <c r="BB723" s="35" t="str">
        <f t="shared" si="287"/>
        <v/>
      </c>
      <c r="BC723" s="35" t="str">
        <f t="shared" si="288"/>
        <v/>
      </c>
      <c r="BD723" s="35" t="str">
        <f t="shared" si="289"/>
        <v>无</v>
      </c>
      <c r="BE723" s="35" t="str">
        <f>IFERROR(LOOKUP(1,-FIND({"创始会员","国际领袖课程","国内领袖课程","1期秒杀","游学免费读","买三送二","2折秒杀"},AB723),{"创始会员","国际领袖课程","国内领袖课程","1期秒杀","游学免费读","买三送二","2折秒杀"}),"")</f>
        <v/>
      </c>
      <c r="BH723" s="27">
        <v>42552</v>
      </c>
    </row>
    <row r="724" spans="1:60" ht="15" customHeight="1">
      <c r="A724" s="31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08"/>
      <c r="M724" s="208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35" t="str">
        <f t="shared" si="266"/>
        <v/>
      </c>
      <c r="AD724" s="36">
        <f t="shared" si="267"/>
        <v>0</v>
      </c>
      <c r="AE724" s="35" t="str">
        <f t="shared" si="268"/>
        <v/>
      </c>
      <c r="AF724" s="24"/>
      <c r="AG724" s="40">
        <f t="shared" si="269"/>
        <v>0</v>
      </c>
      <c r="AH724" s="36">
        <f t="shared" si="270"/>
        <v>0</v>
      </c>
      <c r="AI724" s="36">
        <f t="shared" si="271"/>
        <v>0</v>
      </c>
      <c r="AJ724" s="35" t="str">
        <f t="shared" si="272"/>
        <v/>
      </c>
      <c r="AK724" s="35" t="str">
        <f t="shared" si="273"/>
        <v/>
      </c>
      <c r="AL724" s="35" t="str">
        <f t="shared" si="274"/>
        <v/>
      </c>
      <c r="AM724" s="35" t="str">
        <f t="shared" si="275"/>
        <v/>
      </c>
      <c r="AN724" s="35" t="str">
        <f t="shared" si="276"/>
        <v/>
      </c>
      <c r="AO724" s="35" t="str">
        <f t="shared" si="277"/>
        <v/>
      </c>
      <c r="AP724" s="35" t="str">
        <f>IF(AJ724="","",VLOOKUP(AN724,[1]Sheet11!E:F,2,0))</f>
        <v/>
      </c>
      <c r="AQ724" s="35" t="str">
        <f>IF(AO724="拼单会员","5年",IF(AJ724="","",VLOOKUP(AM724&amp;AP724,[1]Sheet11!$J$3:$K$17,2)))</f>
        <v/>
      </c>
      <c r="AR724" s="35" t="str">
        <f t="shared" si="278"/>
        <v/>
      </c>
      <c r="AS724" s="35" t="str">
        <f t="shared" si="279"/>
        <v/>
      </c>
      <c r="AT724" s="35" t="str">
        <f t="shared" si="280"/>
        <v/>
      </c>
      <c r="AU724" s="35" t="str">
        <f t="shared" si="281"/>
        <v/>
      </c>
      <c r="AV724" s="35" t="str">
        <f t="shared" si="282"/>
        <v/>
      </c>
      <c r="AW724" s="35" t="str">
        <f t="shared" si="283"/>
        <v/>
      </c>
      <c r="AX724" s="35" t="str">
        <f t="shared" si="284"/>
        <v/>
      </c>
      <c r="AY724" s="35" t="str">
        <f>IF(SUMIF('7-市场业绩'!F:F,AC724,'7-市场业绩'!I:I)&gt;0,"学习卡","老结算")</f>
        <v>老结算</v>
      </c>
      <c r="AZ724" s="35" t="str">
        <f t="shared" si="285"/>
        <v/>
      </c>
      <c r="BA724" s="35" t="str">
        <f t="shared" si="286"/>
        <v>无</v>
      </c>
      <c r="BB724" s="35" t="str">
        <f t="shared" si="287"/>
        <v/>
      </c>
      <c r="BC724" s="35" t="str">
        <f t="shared" si="288"/>
        <v/>
      </c>
      <c r="BD724" s="35" t="str">
        <f t="shared" si="289"/>
        <v>无</v>
      </c>
      <c r="BE724" s="35" t="str">
        <f>IFERROR(LOOKUP(1,-FIND({"创始会员","国际领袖课程","国内领袖课程","1期秒杀","游学免费读","买三送二","2折秒杀"},AB724),{"创始会员","国际领袖课程","国内领袖课程","1期秒杀","游学免费读","买三送二","2折秒杀"}),"")</f>
        <v/>
      </c>
      <c r="BH724" s="27">
        <v>42552</v>
      </c>
    </row>
    <row r="725" spans="1:60" ht="15" customHeight="1">
      <c r="A725" s="31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08"/>
      <c r="M725" s="208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35" t="str">
        <f t="shared" si="266"/>
        <v/>
      </c>
      <c r="AD725" s="36">
        <f t="shared" si="267"/>
        <v>0</v>
      </c>
      <c r="AE725" s="35" t="str">
        <f t="shared" si="268"/>
        <v/>
      </c>
      <c r="AF725" s="24"/>
      <c r="AG725" s="40">
        <f t="shared" si="269"/>
        <v>0</v>
      </c>
      <c r="AH725" s="36">
        <f t="shared" si="270"/>
        <v>0</v>
      </c>
      <c r="AI725" s="36">
        <f t="shared" si="271"/>
        <v>0</v>
      </c>
      <c r="AJ725" s="35" t="str">
        <f t="shared" si="272"/>
        <v/>
      </c>
      <c r="AK725" s="35" t="str">
        <f t="shared" si="273"/>
        <v/>
      </c>
      <c r="AL725" s="35" t="str">
        <f t="shared" si="274"/>
        <v/>
      </c>
      <c r="AM725" s="35" t="str">
        <f t="shared" si="275"/>
        <v/>
      </c>
      <c r="AN725" s="35" t="str">
        <f t="shared" si="276"/>
        <v/>
      </c>
      <c r="AO725" s="35" t="str">
        <f t="shared" si="277"/>
        <v/>
      </c>
      <c r="AP725" s="35" t="str">
        <f>IF(AJ725="","",VLOOKUP(AN725,[1]Sheet11!E:F,2,0))</f>
        <v/>
      </c>
      <c r="AQ725" s="35" t="str">
        <f>IF(AO725="拼单会员","5年",IF(AJ725="","",VLOOKUP(AM725&amp;AP725,[1]Sheet11!$J$3:$K$17,2)))</f>
        <v/>
      </c>
      <c r="AR725" s="35" t="str">
        <f t="shared" si="278"/>
        <v/>
      </c>
      <c r="AS725" s="35" t="str">
        <f t="shared" si="279"/>
        <v/>
      </c>
      <c r="AT725" s="35" t="str">
        <f t="shared" si="280"/>
        <v/>
      </c>
      <c r="AU725" s="35" t="str">
        <f t="shared" si="281"/>
        <v/>
      </c>
      <c r="AV725" s="35" t="str">
        <f t="shared" si="282"/>
        <v/>
      </c>
      <c r="AW725" s="35" t="str">
        <f t="shared" si="283"/>
        <v/>
      </c>
      <c r="AX725" s="35" t="str">
        <f t="shared" si="284"/>
        <v/>
      </c>
      <c r="AY725" s="35" t="str">
        <f>IF(SUMIF('7-市场业绩'!F:F,AC725,'7-市场业绩'!I:I)&gt;0,"学习卡","老结算")</f>
        <v>老结算</v>
      </c>
      <c r="AZ725" s="35" t="str">
        <f t="shared" si="285"/>
        <v/>
      </c>
      <c r="BA725" s="35" t="str">
        <f t="shared" si="286"/>
        <v>无</v>
      </c>
      <c r="BB725" s="35" t="str">
        <f t="shared" si="287"/>
        <v/>
      </c>
      <c r="BC725" s="35" t="str">
        <f t="shared" si="288"/>
        <v/>
      </c>
      <c r="BD725" s="35" t="str">
        <f t="shared" si="289"/>
        <v>无</v>
      </c>
      <c r="BE725" s="35" t="str">
        <f>IFERROR(LOOKUP(1,-FIND({"创始会员","国际领袖课程","国内领袖课程","1期秒杀","游学免费读","买三送二","2折秒杀"},AB725),{"创始会员","国际领袖课程","国内领袖课程","1期秒杀","游学免费读","买三送二","2折秒杀"}),"")</f>
        <v/>
      </c>
      <c r="BH725" s="27">
        <v>42552</v>
      </c>
    </row>
    <row r="726" spans="1:60" ht="15" customHeight="1">
      <c r="A726" s="31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08"/>
      <c r="M726" s="208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35" t="str">
        <f t="shared" si="266"/>
        <v/>
      </c>
      <c r="AD726" s="36">
        <f t="shared" si="267"/>
        <v>0</v>
      </c>
      <c r="AE726" s="35" t="str">
        <f t="shared" si="268"/>
        <v/>
      </c>
      <c r="AF726" s="24"/>
      <c r="AG726" s="40">
        <f t="shared" si="269"/>
        <v>0</v>
      </c>
      <c r="AH726" s="36">
        <f t="shared" si="270"/>
        <v>0</v>
      </c>
      <c r="AI726" s="36">
        <f t="shared" si="271"/>
        <v>0</v>
      </c>
      <c r="AJ726" s="35" t="str">
        <f t="shared" si="272"/>
        <v/>
      </c>
      <c r="AK726" s="35" t="str">
        <f t="shared" si="273"/>
        <v/>
      </c>
      <c r="AL726" s="35" t="str">
        <f t="shared" si="274"/>
        <v/>
      </c>
      <c r="AM726" s="35" t="str">
        <f t="shared" si="275"/>
        <v/>
      </c>
      <c r="AN726" s="35" t="str">
        <f t="shared" si="276"/>
        <v/>
      </c>
      <c r="AO726" s="35" t="str">
        <f t="shared" si="277"/>
        <v/>
      </c>
      <c r="AP726" s="35" t="str">
        <f>IF(AJ726="","",VLOOKUP(AN726,[1]Sheet11!E:F,2,0))</f>
        <v/>
      </c>
      <c r="AQ726" s="35" t="str">
        <f>IF(AO726="拼单会员","5年",IF(AJ726="","",VLOOKUP(AM726&amp;AP726,[1]Sheet11!$J$3:$K$17,2)))</f>
        <v/>
      </c>
      <c r="AR726" s="35" t="str">
        <f t="shared" si="278"/>
        <v/>
      </c>
      <c r="AS726" s="35" t="str">
        <f t="shared" si="279"/>
        <v/>
      </c>
      <c r="AT726" s="35" t="str">
        <f t="shared" si="280"/>
        <v/>
      </c>
      <c r="AU726" s="35" t="str">
        <f t="shared" si="281"/>
        <v/>
      </c>
      <c r="AV726" s="35" t="str">
        <f t="shared" si="282"/>
        <v/>
      </c>
      <c r="AW726" s="35" t="str">
        <f t="shared" si="283"/>
        <v/>
      </c>
      <c r="AX726" s="35" t="str">
        <f t="shared" si="284"/>
        <v/>
      </c>
      <c r="AY726" s="35" t="str">
        <f>IF(SUMIF('7-市场业绩'!F:F,AC726,'7-市场业绩'!I:I)&gt;0,"学习卡","老结算")</f>
        <v>老结算</v>
      </c>
      <c r="AZ726" s="35" t="str">
        <f t="shared" si="285"/>
        <v/>
      </c>
      <c r="BA726" s="35" t="str">
        <f t="shared" si="286"/>
        <v>无</v>
      </c>
      <c r="BB726" s="35" t="str">
        <f t="shared" si="287"/>
        <v/>
      </c>
      <c r="BC726" s="35" t="str">
        <f t="shared" si="288"/>
        <v/>
      </c>
      <c r="BD726" s="35" t="str">
        <f t="shared" si="289"/>
        <v>无</v>
      </c>
      <c r="BE726" s="35" t="str">
        <f>IFERROR(LOOKUP(1,-FIND({"创始会员","国际领袖课程","国内领袖课程","1期秒杀","游学免费读","买三送二","2折秒杀"},AB726),{"创始会员","国际领袖课程","国内领袖课程","1期秒杀","游学免费读","买三送二","2折秒杀"}),"")</f>
        <v/>
      </c>
      <c r="BH726" s="27">
        <v>42552</v>
      </c>
    </row>
    <row r="727" spans="1:60" ht="15" customHeight="1">
      <c r="A727" s="31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08"/>
      <c r="M727" s="208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35" t="str">
        <f t="shared" si="266"/>
        <v/>
      </c>
      <c r="AD727" s="36">
        <f t="shared" si="267"/>
        <v>0</v>
      </c>
      <c r="AE727" s="35" t="str">
        <f t="shared" si="268"/>
        <v/>
      </c>
      <c r="AF727" s="24"/>
      <c r="AG727" s="40">
        <f t="shared" si="269"/>
        <v>0</v>
      </c>
      <c r="AH727" s="36">
        <f t="shared" si="270"/>
        <v>0</v>
      </c>
      <c r="AI727" s="36">
        <f t="shared" si="271"/>
        <v>0</v>
      </c>
      <c r="AJ727" s="35" t="str">
        <f t="shared" si="272"/>
        <v/>
      </c>
      <c r="AK727" s="35" t="str">
        <f t="shared" si="273"/>
        <v/>
      </c>
      <c r="AL727" s="35" t="str">
        <f t="shared" si="274"/>
        <v/>
      </c>
      <c r="AM727" s="35" t="str">
        <f t="shared" si="275"/>
        <v/>
      </c>
      <c r="AN727" s="35" t="str">
        <f t="shared" si="276"/>
        <v/>
      </c>
      <c r="AO727" s="35" t="str">
        <f t="shared" si="277"/>
        <v/>
      </c>
      <c r="AP727" s="35" t="str">
        <f>IF(AJ727="","",VLOOKUP(AN727,[1]Sheet11!E:F,2,0))</f>
        <v/>
      </c>
      <c r="AQ727" s="35" t="str">
        <f>IF(AO727="拼单会员","5年",IF(AJ727="","",VLOOKUP(AM727&amp;AP727,[1]Sheet11!$J$3:$K$17,2)))</f>
        <v/>
      </c>
      <c r="AR727" s="35" t="str">
        <f t="shared" si="278"/>
        <v/>
      </c>
      <c r="AS727" s="35" t="str">
        <f t="shared" si="279"/>
        <v/>
      </c>
      <c r="AT727" s="35" t="str">
        <f t="shared" si="280"/>
        <v/>
      </c>
      <c r="AU727" s="35" t="str">
        <f t="shared" si="281"/>
        <v/>
      </c>
      <c r="AV727" s="35" t="str">
        <f t="shared" si="282"/>
        <v/>
      </c>
      <c r="AW727" s="35" t="str">
        <f t="shared" si="283"/>
        <v/>
      </c>
      <c r="AX727" s="35" t="str">
        <f t="shared" si="284"/>
        <v/>
      </c>
      <c r="AY727" s="35" t="str">
        <f>IF(SUMIF('7-市场业绩'!F:F,AC727,'7-市场业绩'!I:I)&gt;0,"学习卡","老结算")</f>
        <v>老结算</v>
      </c>
      <c r="AZ727" s="35" t="str">
        <f t="shared" si="285"/>
        <v/>
      </c>
      <c r="BA727" s="35" t="str">
        <f t="shared" si="286"/>
        <v>无</v>
      </c>
      <c r="BB727" s="35" t="str">
        <f t="shared" si="287"/>
        <v/>
      </c>
      <c r="BC727" s="35" t="str">
        <f t="shared" si="288"/>
        <v/>
      </c>
      <c r="BD727" s="35" t="str">
        <f t="shared" si="289"/>
        <v>无</v>
      </c>
      <c r="BE727" s="35" t="str">
        <f>IFERROR(LOOKUP(1,-FIND({"创始会员","国际领袖课程","国内领袖课程","1期秒杀","游学免费读","买三送二","2折秒杀"},AB727),{"创始会员","国际领袖课程","国内领袖课程","1期秒杀","游学免费读","买三送二","2折秒杀"}),"")</f>
        <v/>
      </c>
      <c r="BH727" s="27">
        <v>42552</v>
      </c>
    </row>
    <row r="728" spans="1:60" ht="15" customHeight="1">
      <c r="A728" s="31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08"/>
      <c r="M728" s="208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35" t="str">
        <f t="shared" si="266"/>
        <v/>
      </c>
      <c r="AD728" s="36">
        <f t="shared" si="267"/>
        <v>0</v>
      </c>
      <c r="AE728" s="35" t="str">
        <f t="shared" si="268"/>
        <v/>
      </c>
      <c r="AF728" s="24"/>
      <c r="AG728" s="40">
        <f t="shared" si="269"/>
        <v>0</v>
      </c>
      <c r="AH728" s="36">
        <f t="shared" si="270"/>
        <v>0</v>
      </c>
      <c r="AI728" s="36">
        <f t="shared" si="271"/>
        <v>0</v>
      </c>
      <c r="AJ728" s="35" t="str">
        <f t="shared" si="272"/>
        <v/>
      </c>
      <c r="AK728" s="35" t="str">
        <f t="shared" si="273"/>
        <v/>
      </c>
      <c r="AL728" s="35" t="str">
        <f t="shared" si="274"/>
        <v/>
      </c>
      <c r="AM728" s="35" t="str">
        <f t="shared" si="275"/>
        <v/>
      </c>
      <c r="AN728" s="35" t="str">
        <f t="shared" si="276"/>
        <v/>
      </c>
      <c r="AO728" s="35" t="str">
        <f t="shared" si="277"/>
        <v/>
      </c>
      <c r="AP728" s="35" t="str">
        <f>IF(AJ728="","",VLOOKUP(AN728,[1]Sheet11!E:F,2,0))</f>
        <v/>
      </c>
      <c r="AQ728" s="35" t="str">
        <f>IF(AO728="拼单会员","5年",IF(AJ728="","",VLOOKUP(AM728&amp;AP728,[1]Sheet11!$J$3:$K$17,2)))</f>
        <v/>
      </c>
      <c r="AR728" s="35" t="str">
        <f t="shared" si="278"/>
        <v/>
      </c>
      <c r="AS728" s="35" t="str">
        <f t="shared" si="279"/>
        <v/>
      </c>
      <c r="AT728" s="35" t="str">
        <f t="shared" si="280"/>
        <v/>
      </c>
      <c r="AU728" s="35" t="str">
        <f t="shared" si="281"/>
        <v/>
      </c>
      <c r="AV728" s="35" t="str">
        <f t="shared" si="282"/>
        <v/>
      </c>
      <c r="AW728" s="35" t="str">
        <f t="shared" si="283"/>
        <v/>
      </c>
      <c r="AX728" s="35" t="str">
        <f t="shared" si="284"/>
        <v/>
      </c>
      <c r="AY728" s="35" t="str">
        <f>IF(SUMIF('7-市场业绩'!F:F,AC728,'7-市场业绩'!I:I)&gt;0,"学习卡","老结算")</f>
        <v>老结算</v>
      </c>
      <c r="AZ728" s="35" t="str">
        <f t="shared" si="285"/>
        <v/>
      </c>
      <c r="BA728" s="35" t="str">
        <f t="shared" si="286"/>
        <v>无</v>
      </c>
      <c r="BB728" s="35" t="str">
        <f t="shared" si="287"/>
        <v/>
      </c>
      <c r="BC728" s="35" t="str">
        <f t="shared" si="288"/>
        <v/>
      </c>
      <c r="BD728" s="35" t="str">
        <f t="shared" si="289"/>
        <v>无</v>
      </c>
      <c r="BE728" s="35" t="str">
        <f>IFERROR(LOOKUP(1,-FIND({"创始会员","国际领袖课程","国内领袖课程","1期秒杀","游学免费读","买三送二","2折秒杀"},AB728),{"创始会员","国际领袖课程","国内领袖课程","1期秒杀","游学免费读","买三送二","2折秒杀"}),"")</f>
        <v/>
      </c>
      <c r="BH728" s="27">
        <v>42552</v>
      </c>
    </row>
    <row r="729" spans="1:60" ht="15" customHeight="1">
      <c r="A729" s="31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08"/>
      <c r="M729" s="208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35" t="str">
        <f t="shared" si="266"/>
        <v/>
      </c>
      <c r="AD729" s="36">
        <f t="shared" si="267"/>
        <v>0</v>
      </c>
      <c r="AE729" s="35" t="str">
        <f t="shared" si="268"/>
        <v/>
      </c>
      <c r="AF729" s="24"/>
      <c r="AG729" s="40">
        <f t="shared" si="269"/>
        <v>0</v>
      </c>
      <c r="AH729" s="36">
        <f t="shared" si="270"/>
        <v>0</v>
      </c>
      <c r="AI729" s="36">
        <f t="shared" si="271"/>
        <v>0</v>
      </c>
      <c r="AJ729" s="35" t="str">
        <f t="shared" si="272"/>
        <v/>
      </c>
      <c r="AK729" s="35" t="str">
        <f t="shared" si="273"/>
        <v/>
      </c>
      <c r="AL729" s="35" t="str">
        <f t="shared" si="274"/>
        <v/>
      </c>
      <c r="AM729" s="35" t="str">
        <f t="shared" si="275"/>
        <v/>
      </c>
      <c r="AN729" s="35" t="str">
        <f t="shared" si="276"/>
        <v/>
      </c>
      <c r="AO729" s="35" t="str">
        <f t="shared" si="277"/>
        <v/>
      </c>
      <c r="AP729" s="35" t="str">
        <f>IF(AJ729="","",VLOOKUP(AN729,[1]Sheet11!E:F,2,0))</f>
        <v/>
      </c>
      <c r="AQ729" s="35" t="str">
        <f>IF(AO729="拼单会员","5年",IF(AJ729="","",VLOOKUP(AM729&amp;AP729,[1]Sheet11!$J$3:$K$17,2)))</f>
        <v/>
      </c>
      <c r="AR729" s="35" t="str">
        <f t="shared" si="278"/>
        <v/>
      </c>
      <c r="AS729" s="35" t="str">
        <f t="shared" si="279"/>
        <v/>
      </c>
      <c r="AT729" s="35" t="str">
        <f t="shared" si="280"/>
        <v/>
      </c>
      <c r="AU729" s="35" t="str">
        <f t="shared" si="281"/>
        <v/>
      </c>
      <c r="AV729" s="35" t="str">
        <f t="shared" si="282"/>
        <v/>
      </c>
      <c r="AW729" s="35" t="str">
        <f t="shared" si="283"/>
        <v/>
      </c>
      <c r="AX729" s="35" t="str">
        <f t="shared" si="284"/>
        <v/>
      </c>
      <c r="AY729" s="35" t="str">
        <f>IF(SUMIF('7-市场业绩'!F:F,AC729,'7-市场业绩'!I:I)&gt;0,"学习卡","老结算")</f>
        <v>老结算</v>
      </c>
      <c r="AZ729" s="35" t="str">
        <f t="shared" si="285"/>
        <v/>
      </c>
      <c r="BA729" s="35" t="str">
        <f t="shared" si="286"/>
        <v>无</v>
      </c>
      <c r="BB729" s="35" t="str">
        <f t="shared" si="287"/>
        <v/>
      </c>
      <c r="BC729" s="35" t="str">
        <f t="shared" si="288"/>
        <v/>
      </c>
      <c r="BD729" s="35" t="str">
        <f t="shared" si="289"/>
        <v>无</v>
      </c>
      <c r="BE729" s="35" t="str">
        <f>IFERROR(LOOKUP(1,-FIND({"创始会员","国际领袖课程","国内领袖课程","1期秒杀","游学免费读","买三送二","2折秒杀"},AB729),{"创始会员","国际领袖课程","国内领袖课程","1期秒杀","游学免费读","买三送二","2折秒杀"}),"")</f>
        <v/>
      </c>
      <c r="BH729" s="27">
        <v>42552</v>
      </c>
    </row>
    <row r="730" spans="1:60" ht="15" customHeight="1">
      <c r="A730" s="31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08"/>
      <c r="M730" s="208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35" t="str">
        <f t="shared" si="266"/>
        <v/>
      </c>
      <c r="AD730" s="36">
        <f t="shared" si="267"/>
        <v>0</v>
      </c>
      <c r="AE730" s="35" t="str">
        <f t="shared" si="268"/>
        <v/>
      </c>
      <c r="AF730" s="24"/>
      <c r="AG730" s="40">
        <f t="shared" si="269"/>
        <v>0</v>
      </c>
      <c r="AH730" s="36">
        <f t="shared" si="270"/>
        <v>0</v>
      </c>
      <c r="AI730" s="36">
        <f t="shared" si="271"/>
        <v>0</v>
      </c>
      <c r="AJ730" s="35" t="str">
        <f t="shared" si="272"/>
        <v/>
      </c>
      <c r="AK730" s="35" t="str">
        <f t="shared" si="273"/>
        <v/>
      </c>
      <c r="AL730" s="35" t="str">
        <f t="shared" si="274"/>
        <v/>
      </c>
      <c r="AM730" s="35" t="str">
        <f t="shared" si="275"/>
        <v/>
      </c>
      <c r="AN730" s="35" t="str">
        <f t="shared" si="276"/>
        <v/>
      </c>
      <c r="AO730" s="35" t="str">
        <f t="shared" si="277"/>
        <v/>
      </c>
      <c r="AP730" s="35" t="str">
        <f>IF(AJ730="","",VLOOKUP(AN730,[1]Sheet11!E:F,2,0))</f>
        <v/>
      </c>
      <c r="AQ730" s="35" t="str">
        <f>IF(AO730="拼单会员","5年",IF(AJ730="","",VLOOKUP(AM730&amp;AP730,[1]Sheet11!$J$3:$K$17,2)))</f>
        <v/>
      </c>
      <c r="AR730" s="35" t="str">
        <f t="shared" si="278"/>
        <v/>
      </c>
      <c r="AS730" s="35" t="str">
        <f t="shared" si="279"/>
        <v/>
      </c>
      <c r="AT730" s="35" t="str">
        <f t="shared" si="280"/>
        <v/>
      </c>
      <c r="AU730" s="35" t="str">
        <f t="shared" si="281"/>
        <v/>
      </c>
      <c r="AV730" s="35" t="str">
        <f t="shared" si="282"/>
        <v/>
      </c>
      <c r="AW730" s="35" t="str">
        <f t="shared" si="283"/>
        <v/>
      </c>
      <c r="AX730" s="35" t="str">
        <f t="shared" si="284"/>
        <v/>
      </c>
      <c r="AY730" s="35" t="str">
        <f>IF(SUMIF('7-市场业绩'!F:F,AC730,'7-市场业绩'!I:I)&gt;0,"学习卡","老结算")</f>
        <v>老结算</v>
      </c>
      <c r="AZ730" s="35" t="str">
        <f t="shared" si="285"/>
        <v/>
      </c>
      <c r="BA730" s="35" t="str">
        <f t="shared" si="286"/>
        <v>无</v>
      </c>
      <c r="BB730" s="35" t="str">
        <f t="shared" si="287"/>
        <v/>
      </c>
      <c r="BC730" s="35" t="str">
        <f t="shared" si="288"/>
        <v/>
      </c>
      <c r="BD730" s="35" t="str">
        <f t="shared" si="289"/>
        <v>无</v>
      </c>
      <c r="BE730" s="35" t="str">
        <f>IFERROR(LOOKUP(1,-FIND({"创始会员","国际领袖课程","国内领袖课程","1期秒杀","游学免费读","买三送二","2折秒杀"},AB730),{"创始会员","国际领袖课程","国内领袖课程","1期秒杀","游学免费读","买三送二","2折秒杀"}),"")</f>
        <v/>
      </c>
      <c r="BH730" s="27">
        <v>42552</v>
      </c>
    </row>
    <row r="731" spans="1:60" ht="15" customHeight="1">
      <c r="A731" s="31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08"/>
      <c r="M731" s="208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35" t="str">
        <f t="shared" si="266"/>
        <v/>
      </c>
      <c r="AD731" s="36">
        <f t="shared" si="267"/>
        <v>0</v>
      </c>
      <c r="AE731" s="35" t="str">
        <f t="shared" si="268"/>
        <v/>
      </c>
      <c r="AF731" s="24"/>
      <c r="AG731" s="40">
        <f t="shared" si="269"/>
        <v>0</v>
      </c>
      <c r="AH731" s="36">
        <f t="shared" si="270"/>
        <v>0</v>
      </c>
      <c r="AI731" s="36">
        <f t="shared" si="271"/>
        <v>0</v>
      </c>
      <c r="AJ731" s="35" t="str">
        <f t="shared" si="272"/>
        <v/>
      </c>
      <c r="AK731" s="35" t="str">
        <f t="shared" si="273"/>
        <v/>
      </c>
      <c r="AL731" s="35" t="str">
        <f t="shared" si="274"/>
        <v/>
      </c>
      <c r="AM731" s="35" t="str">
        <f t="shared" si="275"/>
        <v/>
      </c>
      <c r="AN731" s="35" t="str">
        <f t="shared" si="276"/>
        <v/>
      </c>
      <c r="AO731" s="35" t="str">
        <f t="shared" si="277"/>
        <v/>
      </c>
      <c r="AP731" s="35" t="str">
        <f>IF(AJ731="","",VLOOKUP(AN731,[1]Sheet11!E:F,2,0))</f>
        <v/>
      </c>
      <c r="AQ731" s="35" t="str">
        <f>IF(AO731="拼单会员","5年",IF(AJ731="","",VLOOKUP(AM731&amp;AP731,[1]Sheet11!$J$3:$K$17,2)))</f>
        <v/>
      </c>
      <c r="AR731" s="35" t="str">
        <f t="shared" si="278"/>
        <v/>
      </c>
      <c r="AS731" s="35" t="str">
        <f t="shared" si="279"/>
        <v/>
      </c>
      <c r="AT731" s="35" t="str">
        <f t="shared" si="280"/>
        <v/>
      </c>
      <c r="AU731" s="35" t="str">
        <f t="shared" si="281"/>
        <v/>
      </c>
      <c r="AV731" s="35" t="str">
        <f t="shared" si="282"/>
        <v/>
      </c>
      <c r="AW731" s="35" t="str">
        <f t="shared" si="283"/>
        <v/>
      </c>
      <c r="AX731" s="35" t="str">
        <f t="shared" si="284"/>
        <v/>
      </c>
      <c r="AY731" s="35" t="str">
        <f>IF(SUMIF('7-市场业绩'!F:F,AC731,'7-市场业绩'!I:I)&gt;0,"学习卡","老结算")</f>
        <v>老结算</v>
      </c>
      <c r="AZ731" s="35" t="str">
        <f t="shared" si="285"/>
        <v/>
      </c>
      <c r="BA731" s="35" t="str">
        <f t="shared" si="286"/>
        <v>无</v>
      </c>
      <c r="BB731" s="35" t="str">
        <f t="shared" si="287"/>
        <v/>
      </c>
      <c r="BC731" s="35" t="str">
        <f t="shared" si="288"/>
        <v/>
      </c>
      <c r="BD731" s="35" t="str">
        <f t="shared" si="289"/>
        <v>无</v>
      </c>
      <c r="BE731" s="35" t="str">
        <f>IFERROR(LOOKUP(1,-FIND({"创始会员","国际领袖课程","国内领袖课程","1期秒杀","游学免费读","买三送二","2折秒杀"},AB731),{"创始会员","国际领袖课程","国内领袖课程","1期秒杀","游学免费读","买三送二","2折秒杀"}),"")</f>
        <v/>
      </c>
      <c r="BH731" s="27">
        <v>42552</v>
      </c>
    </row>
    <row r="732" spans="1:60" ht="15" customHeight="1">
      <c r="A732" s="31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08"/>
      <c r="M732" s="208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35" t="str">
        <f t="shared" si="266"/>
        <v/>
      </c>
      <c r="AD732" s="36">
        <f t="shared" si="267"/>
        <v>0</v>
      </c>
      <c r="AE732" s="35" t="str">
        <f t="shared" si="268"/>
        <v/>
      </c>
      <c r="AF732" s="24"/>
      <c r="AG732" s="40">
        <f t="shared" si="269"/>
        <v>0</v>
      </c>
      <c r="AH732" s="36">
        <f t="shared" si="270"/>
        <v>0</v>
      </c>
      <c r="AI732" s="36">
        <f t="shared" si="271"/>
        <v>0</v>
      </c>
      <c r="AJ732" s="35" t="str">
        <f t="shared" si="272"/>
        <v/>
      </c>
      <c r="AK732" s="35" t="str">
        <f t="shared" si="273"/>
        <v/>
      </c>
      <c r="AL732" s="35" t="str">
        <f t="shared" si="274"/>
        <v/>
      </c>
      <c r="AM732" s="35" t="str">
        <f t="shared" si="275"/>
        <v/>
      </c>
      <c r="AN732" s="35" t="str">
        <f t="shared" si="276"/>
        <v/>
      </c>
      <c r="AO732" s="35" t="str">
        <f t="shared" si="277"/>
        <v/>
      </c>
      <c r="AP732" s="35" t="str">
        <f>IF(AJ732="","",VLOOKUP(AN732,[1]Sheet11!E:F,2,0))</f>
        <v/>
      </c>
      <c r="AQ732" s="35" t="str">
        <f>IF(AO732="拼单会员","5年",IF(AJ732="","",VLOOKUP(AM732&amp;AP732,[1]Sheet11!$J$3:$K$17,2)))</f>
        <v/>
      </c>
      <c r="AR732" s="35" t="str">
        <f t="shared" si="278"/>
        <v/>
      </c>
      <c r="AS732" s="35" t="str">
        <f t="shared" si="279"/>
        <v/>
      </c>
      <c r="AT732" s="35" t="str">
        <f t="shared" si="280"/>
        <v/>
      </c>
      <c r="AU732" s="35" t="str">
        <f t="shared" si="281"/>
        <v/>
      </c>
      <c r="AV732" s="35" t="str">
        <f t="shared" si="282"/>
        <v/>
      </c>
      <c r="AW732" s="35" t="str">
        <f t="shared" si="283"/>
        <v/>
      </c>
      <c r="AX732" s="35" t="str">
        <f t="shared" si="284"/>
        <v/>
      </c>
      <c r="AY732" s="35" t="str">
        <f>IF(SUMIF('7-市场业绩'!F:F,AC732,'7-市场业绩'!I:I)&gt;0,"学习卡","老结算")</f>
        <v>老结算</v>
      </c>
      <c r="AZ732" s="35" t="str">
        <f t="shared" si="285"/>
        <v/>
      </c>
      <c r="BA732" s="35" t="str">
        <f t="shared" si="286"/>
        <v>无</v>
      </c>
      <c r="BB732" s="35" t="str">
        <f t="shared" si="287"/>
        <v/>
      </c>
      <c r="BC732" s="35" t="str">
        <f t="shared" si="288"/>
        <v/>
      </c>
      <c r="BD732" s="35" t="str">
        <f t="shared" si="289"/>
        <v>无</v>
      </c>
      <c r="BE732" s="35" t="str">
        <f>IFERROR(LOOKUP(1,-FIND({"创始会员","国际领袖课程","国内领袖课程","1期秒杀","游学免费读","买三送二","2折秒杀"},AB732),{"创始会员","国际领袖课程","国内领袖课程","1期秒杀","游学免费读","买三送二","2折秒杀"}),"")</f>
        <v/>
      </c>
      <c r="BH732" s="27">
        <v>42552</v>
      </c>
    </row>
    <row r="733" spans="1:60" ht="15" customHeight="1">
      <c r="A733" s="31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08"/>
      <c r="M733" s="208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35" t="str">
        <f t="shared" si="266"/>
        <v/>
      </c>
      <c r="AD733" s="36">
        <f t="shared" si="267"/>
        <v>0</v>
      </c>
      <c r="AE733" s="35" t="str">
        <f t="shared" si="268"/>
        <v/>
      </c>
      <c r="AF733" s="24"/>
      <c r="AG733" s="40">
        <f t="shared" si="269"/>
        <v>0</v>
      </c>
      <c r="AH733" s="36">
        <f t="shared" si="270"/>
        <v>0</v>
      </c>
      <c r="AI733" s="36">
        <f t="shared" si="271"/>
        <v>0</v>
      </c>
      <c r="AJ733" s="35" t="str">
        <f t="shared" si="272"/>
        <v/>
      </c>
      <c r="AK733" s="35" t="str">
        <f t="shared" si="273"/>
        <v/>
      </c>
      <c r="AL733" s="35" t="str">
        <f t="shared" si="274"/>
        <v/>
      </c>
      <c r="AM733" s="35" t="str">
        <f t="shared" si="275"/>
        <v/>
      </c>
      <c r="AN733" s="35" t="str">
        <f t="shared" si="276"/>
        <v/>
      </c>
      <c r="AO733" s="35" t="str">
        <f t="shared" si="277"/>
        <v/>
      </c>
      <c r="AP733" s="35" t="str">
        <f>IF(AJ733="","",VLOOKUP(AN733,[1]Sheet11!E:F,2,0))</f>
        <v/>
      </c>
      <c r="AQ733" s="35" t="str">
        <f>IF(AO733="拼单会员","5年",IF(AJ733="","",VLOOKUP(AM733&amp;AP733,[1]Sheet11!$J$3:$K$17,2)))</f>
        <v/>
      </c>
      <c r="AR733" s="35" t="str">
        <f t="shared" si="278"/>
        <v/>
      </c>
      <c r="AS733" s="35" t="str">
        <f t="shared" si="279"/>
        <v/>
      </c>
      <c r="AT733" s="35" t="str">
        <f t="shared" si="280"/>
        <v/>
      </c>
      <c r="AU733" s="35" t="str">
        <f t="shared" si="281"/>
        <v/>
      </c>
      <c r="AV733" s="35" t="str">
        <f t="shared" si="282"/>
        <v/>
      </c>
      <c r="AW733" s="35" t="str">
        <f t="shared" si="283"/>
        <v/>
      </c>
      <c r="AX733" s="35" t="str">
        <f t="shared" si="284"/>
        <v/>
      </c>
      <c r="AY733" s="35" t="str">
        <f>IF(SUMIF('7-市场业绩'!F:F,AC733,'7-市场业绩'!I:I)&gt;0,"学习卡","老结算")</f>
        <v>老结算</v>
      </c>
      <c r="AZ733" s="35" t="str">
        <f t="shared" si="285"/>
        <v/>
      </c>
      <c r="BA733" s="35" t="str">
        <f t="shared" si="286"/>
        <v>无</v>
      </c>
      <c r="BB733" s="35" t="str">
        <f t="shared" si="287"/>
        <v/>
      </c>
      <c r="BC733" s="35" t="str">
        <f t="shared" si="288"/>
        <v/>
      </c>
      <c r="BD733" s="35" t="str">
        <f t="shared" si="289"/>
        <v>无</v>
      </c>
      <c r="BE733" s="35" t="str">
        <f>IFERROR(LOOKUP(1,-FIND({"创始会员","国际领袖课程","国内领袖课程","1期秒杀","游学免费读","买三送二","2折秒杀"},AB733),{"创始会员","国际领袖课程","国内领袖课程","1期秒杀","游学免费读","买三送二","2折秒杀"}),"")</f>
        <v/>
      </c>
      <c r="BH733" s="27">
        <v>42552</v>
      </c>
    </row>
    <row r="734" spans="1:60" ht="15" customHeight="1">
      <c r="A734" s="31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08"/>
      <c r="M734" s="208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35" t="str">
        <f t="shared" si="266"/>
        <v/>
      </c>
      <c r="AD734" s="36">
        <f t="shared" si="267"/>
        <v>0</v>
      </c>
      <c r="AE734" s="35" t="str">
        <f t="shared" si="268"/>
        <v/>
      </c>
      <c r="AF734" s="24"/>
      <c r="AG734" s="40">
        <f t="shared" si="269"/>
        <v>0</v>
      </c>
      <c r="AH734" s="36">
        <f t="shared" si="270"/>
        <v>0</v>
      </c>
      <c r="AI734" s="36">
        <f t="shared" si="271"/>
        <v>0</v>
      </c>
      <c r="AJ734" s="35" t="str">
        <f t="shared" si="272"/>
        <v/>
      </c>
      <c r="AK734" s="35" t="str">
        <f t="shared" si="273"/>
        <v/>
      </c>
      <c r="AL734" s="35" t="str">
        <f t="shared" si="274"/>
        <v/>
      </c>
      <c r="AM734" s="35" t="str">
        <f t="shared" si="275"/>
        <v/>
      </c>
      <c r="AN734" s="35" t="str">
        <f t="shared" si="276"/>
        <v/>
      </c>
      <c r="AO734" s="35" t="str">
        <f t="shared" si="277"/>
        <v/>
      </c>
      <c r="AP734" s="35" t="str">
        <f>IF(AJ734="","",VLOOKUP(AN734,[1]Sheet11!E:F,2,0))</f>
        <v/>
      </c>
      <c r="AQ734" s="35" t="str">
        <f>IF(AO734="拼单会员","5年",IF(AJ734="","",VLOOKUP(AM734&amp;AP734,[1]Sheet11!$J$3:$K$17,2)))</f>
        <v/>
      </c>
      <c r="AR734" s="35" t="str">
        <f t="shared" si="278"/>
        <v/>
      </c>
      <c r="AS734" s="35" t="str">
        <f t="shared" si="279"/>
        <v/>
      </c>
      <c r="AT734" s="35" t="str">
        <f t="shared" si="280"/>
        <v/>
      </c>
      <c r="AU734" s="35" t="str">
        <f t="shared" si="281"/>
        <v/>
      </c>
      <c r="AV734" s="35" t="str">
        <f t="shared" si="282"/>
        <v/>
      </c>
      <c r="AW734" s="35" t="str">
        <f t="shared" si="283"/>
        <v/>
      </c>
      <c r="AX734" s="35" t="str">
        <f t="shared" si="284"/>
        <v/>
      </c>
      <c r="AY734" s="35" t="str">
        <f>IF(SUMIF('7-市场业绩'!F:F,AC734,'7-市场业绩'!I:I)&gt;0,"学习卡","老结算")</f>
        <v>老结算</v>
      </c>
      <c r="AZ734" s="35" t="str">
        <f t="shared" si="285"/>
        <v/>
      </c>
      <c r="BA734" s="35" t="str">
        <f t="shared" si="286"/>
        <v>无</v>
      </c>
      <c r="BB734" s="35" t="str">
        <f t="shared" si="287"/>
        <v/>
      </c>
      <c r="BC734" s="35" t="str">
        <f t="shared" si="288"/>
        <v/>
      </c>
      <c r="BD734" s="35" t="str">
        <f t="shared" si="289"/>
        <v>无</v>
      </c>
      <c r="BE734" s="35" t="str">
        <f>IFERROR(LOOKUP(1,-FIND({"创始会员","国际领袖课程","国内领袖课程","1期秒杀","游学免费读","买三送二","2折秒杀"},AB734),{"创始会员","国际领袖课程","国内领袖课程","1期秒杀","游学免费读","买三送二","2折秒杀"}),"")</f>
        <v/>
      </c>
      <c r="BH734" s="27">
        <v>42552</v>
      </c>
    </row>
    <row r="735" spans="1:60" ht="15" customHeight="1">
      <c r="A735" s="31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08"/>
      <c r="M735" s="208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35" t="str">
        <f t="shared" si="266"/>
        <v/>
      </c>
      <c r="AD735" s="36">
        <f t="shared" si="267"/>
        <v>0</v>
      </c>
      <c r="AE735" s="35" t="str">
        <f t="shared" si="268"/>
        <v/>
      </c>
      <c r="AF735" s="24"/>
      <c r="AG735" s="40">
        <f t="shared" si="269"/>
        <v>0</v>
      </c>
      <c r="AH735" s="36">
        <f t="shared" si="270"/>
        <v>0</v>
      </c>
      <c r="AI735" s="36">
        <f t="shared" si="271"/>
        <v>0</v>
      </c>
      <c r="AJ735" s="35" t="str">
        <f t="shared" si="272"/>
        <v/>
      </c>
      <c r="AK735" s="35" t="str">
        <f t="shared" si="273"/>
        <v/>
      </c>
      <c r="AL735" s="35" t="str">
        <f t="shared" si="274"/>
        <v/>
      </c>
      <c r="AM735" s="35" t="str">
        <f t="shared" si="275"/>
        <v/>
      </c>
      <c r="AN735" s="35" t="str">
        <f t="shared" si="276"/>
        <v/>
      </c>
      <c r="AO735" s="35" t="str">
        <f t="shared" si="277"/>
        <v/>
      </c>
      <c r="AP735" s="35" t="str">
        <f>IF(AJ735="","",VLOOKUP(AN735,[1]Sheet11!E:F,2,0))</f>
        <v/>
      </c>
      <c r="AQ735" s="35" t="str">
        <f>IF(AO735="拼单会员","5年",IF(AJ735="","",VLOOKUP(AM735&amp;AP735,[1]Sheet11!$J$3:$K$17,2)))</f>
        <v/>
      </c>
      <c r="AR735" s="35" t="str">
        <f t="shared" si="278"/>
        <v/>
      </c>
      <c r="AS735" s="35" t="str">
        <f t="shared" si="279"/>
        <v/>
      </c>
      <c r="AT735" s="35" t="str">
        <f t="shared" si="280"/>
        <v/>
      </c>
      <c r="AU735" s="35" t="str">
        <f t="shared" si="281"/>
        <v/>
      </c>
      <c r="AV735" s="35" t="str">
        <f t="shared" si="282"/>
        <v/>
      </c>
      <c r="AW735" s="35" t="str">
        <f t="shared" si="283"/>
        <v/>
      </c>
      <c r="AX735" s="35" t="str">
        <f t="shared" si="284"/>
        <v/>
      </c>
      <c r="AY735" s="35" t="str">
        <f>IF(SUMIF('7-市场业绩'!F:F,AC735,'7-市场业绩'!I:I)&gt;0,"学习卡","老结算")</f>
        <v>老结算</v>
      </c>
      <c r="AZ735" s="35" t="str">
        <f t="shared" si="285"/>
        <v/>
      </c>
      <c r="BA735" s="35" t="str">
        <f t="shared" si="286"/>
        <v>无</v>
      </c>
      <c r="BB735" s="35" t="str">
        <f t="shared" si="287"/>
        <v/>
      </c>
      <c r="BC735" s="35" t="str">
        <f t="shared" si="288"/>
        <v/>
      </c>
      <c r="BD735" s="35" t="str">
        <f t="shared" si="289"/>
        <v>无</v>
      </c>
      <c r="BE735" s="35" t="str">
        <f>IFERROR(LOOKUP(1,-FIND({"创始会员","国际领袖课程","国内领袖课程","1期秒杀","游学免费读","买三送二","2折秒杀"},AB735),{"创始会员","国际领袖课程","国内领袖课程","1期秒杀","游学免费读","买三送二","2折秒杀"}),"")</f>
        <v/>
      </c>
      <c r="BH735" s="27">
        <v>42552</v>
      </c>
    </row>
    <row r="736" spans="1:60" ht="15" customHeight="1">
      <c r="A736" s="31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08"/>
      <c r="M736" s="208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35" t="str">
        <f t="shared" si="266"/>
        <v/>
      </c>
      <c r="AD736" s="36">
        <f t="shared" si="267"/>
        <v>0</v>
      </c>
      <c r="AE736" s="35" t="str">
        <f t="shared" si="268"/>
        <v/>
      </c>
      <c r="AF736" s="24"/>
      <c r="AG736" s="40">
        <f t="shared" si="269"/>
        <v>0</v>
      </c>
      <c r="AH736" s="36">
        <f t="shared" si="270"/>
        <v>0</v>
      </c>
      <c r="AI736" s="36">
        <f t="shared" si="271"/>
        <v>0</v>
      </c>
      <c r="AJ736" s="35" t="str">
        <f t="shared" si="272"/>
        <v/>
      </c>
      <c r="AK736" s="35" t="str">
        <f t="shared" si="273"/>
        <v/>
      </c>
      <c r="AL736" s="35" t="str">
        <f t="shared" si="274"/>
        <v/>
      </c>
      <c r="AM736" s="35" t="str">
        <f t="shared" si="275"/>
        <v/>
      </c>
      <c r="AN736" s="35" t="str">
        <f t="shared" si="276"/>
        <v/>
      </c>
      <c r="AO736" s="35" t="str">
        <f t="shared" si="277"/>
        <v/>
      </c>
      <c r="AP736" s="35" t="str">
        <f>IF(AJ736="","",VLOOKUP(AN736,[1]Sheet11!E:F,2,0))</f>
        <v/>
      </c>
      <c r="AQ736" s="35" t="str">
        <f>IF(AO736="拼单会员","5年",IF(AJ736="","",VLOOKUP(AM736&amp;AP736,[1]Sheet11!$J$3:$K$17,2)))</f>
        <v/>
      </c>
      <c r="AR736" s="35" t="str">
        <f t="shared" si="278"/>
        <v/>
      </c>
      <c r="AS736" s="35" t="str">
        <f t="shared" si="279"/>
        <v/>
      </c>
      <c r="AT736" s="35" t="str">
        <f t="shared" si="280"/>
        <v/>
      </c>
      <c r="AU736" s="35" t="str">
        <f t="shared" si="281"/>
        <v/>
      </c>
      <c r="AV736" s="35" t="str">
        <f t="shared" si="282"/>
        <v/>
      </c>
      <c r="AW736" s="35" t="str">
        <f t="shared" si="283"/>
        <v/>
      </c>
      <c r="AX736" s="35" t="str">
        <f t="shared" si="284"/>
        <v/>
      </c>
      <c r="AY736" s="35" t="str">
        <f>IF(SUMIF('7-市场业绩'!F:F,AC736,'7-市场业绩'!I:I)&gt;0,"学习卡","老结算")</f>
        <v>老结算</v>
      </c>
      <c r="AZ736" s="35" t="str">
        <f t="shared" si="285"/>
        <v/>
      </c>
      <c r="BA736" s="35" t="str">
        <f t="shared" si="286"/>
        <v>无</v>
      </c>
      <c r="BB736" s="35" t="str">
        <f t="shared" si="287"/>
        <v/>
      </c>
      <c r="BC736" s="35" t="str">
        <f t="shared" si="288"/>
        <v/>
      </c>
      <c r="BD736" s="35" t="str">
        <f t="shared" si="289"/>
        <v>无</v>
      </c>
      <c r="BE736" s="35" t="str">
        <f>IFERROR(LOOKUP(1,-FIND({"创始会员","国际领袖课程","国内领袖课程","1期秒杀","游学免费读","买三送二","2折秒杀"},AB736),{"创始会员","国际领袖课程","国内领袖课程","1期秒杀","游学免费读","买三送二","2折秒杀"}),"")</f>
        <v/>
      </c>
      <c r="BH736" s="27">
        <v>42552</v>
      </c>
    </row>
    <row r="737" spans="1:60" ht="15" customHeight="1">
      <c r="A737" s="31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08"/>
      <c r="M737" s="208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35" t="str">
        <f t="shared" si="266"/>
        <v/>
      </c>
      <c r="AD737" s="36">
        <f t="shared" si="267"/>
        <v>0</v>
      </c>
      <c r="AE737" s="35" t="str">
        <f t="shared" si="268"/>
        <v/>
      </c>
      <c r="AF737" s="24"/>
      <c r="AG737" s="40">
        <f t="shared" si="269"/>
        <v>0</v>
      </c>
      <c r="AH737" s="36">
        <f t="shared" si="270"/>
        <v>0</v>
      </c>
      <c r="AI737" s="36">
        <f t="shared" si="271"/>
        <v>0</v>
      </c>
      <c r="AJ737" s="35" t="str">
        <f t="shared" si="272"/>
        <v/>
      </c>
      <c r="AK737" s="35" t="str">
        <f t="shared" si="273"/>
        <v/>
      </c>
      <c r="AL737" s="35" t="str">
        <f t="shared" si="274"/>
        <v/>
      </c>
      <c r="AM737" s="35" t="str">
        <f t="shared" si="275"/>
        <v/>
      </c>
      <c r="AN737" s="35" t="str">
        <f t="shared" si="276"/>
        <v/>
      </c>
      <c r="AO737" s="35" t="str">
        <f t="shared" si="277"/>
        <v/>
      </c>
      <c r="AP737" s="35" t="str">
        <f>IF(AJ737="","",VLOOKUP(AN737,[1]Sheet11!E:F,2,0))</f>
        <v/>
      </c>
      <c r="AQ737" s="35" t="str">
        <f>IF(AO737="拼单会员","5年",IF(AJ737="","",VLOOKUP(AM737&amp;AP737,[1]Sheet11!$J$3:$K$17,2)))</f>
        <v/>
      </c>
      <c r="AR737" s="35" t="str">
        <f t="shared" si="278"/>
        <v/>
      </c>
      <c r="AS737" s="35" t="str">
        <f t="shared" si="279"/>
        <v/>
      </c>
      <c r="AT737" s="35" t="str">
        <f t="shared" si="280"/>
        <v/>
      </c>
      <c r="AU737" s="35" t="str">
        <f t="shared" si="281"/>
        <v/>
      </c>
      <c r="AV737" s="35" t="str">
        <f t="shared" si="282"/>
        <v/>
      </c>
      <c r="AW737" s="35" t="str">
        <f t="shared" si="283"/>
        <v/>
      </c>
      <c r="AX737" s="35" t="str">
        <f t="shared" si="284"/>
        <v/>
      </c>
      <c r="AY737" s="35" t="str">
        <f>IF(SUMIF('7-市场业绩'!F:F,AC737,'7-市场业绩'!I:I)&gt;0,"学习卡","老结算")</f>
        <v>老结算</v>
      </c>
      <c r="AZ737" s="35" t="str">
        <f t="shared" si="285"/>
        <v/>
      </c>
      <c r="BA737" s="35" t="str">
        <f t="shared" si="286"/>
        <v>无</v>
      </c>
      <c r="BB737" s="35" t="str">
        <f t="shared" si="287"/>
        <v/>
      </c>
      <c r="BC737" s="35" t="str">
        <f t="shared" si="288"/>
        <v/>
      </c>
      <c r="BD737" s="35" t="str">
        <f t="shared" si="289"/>
        <v>无</v>
      </c>
      <c r="BE737" s="35" t="str">
        <f>IFERROR(LOOKUP(1,-FIND({"创始会员","国际领袖课程","国内领袖课程","1期秒杀","游学免费读","买三送二","2折秒杀"},AB737),{"创始会员","国际领袖课程","国内领袖课程","1期秒杀","游学免费读","买三送二","2折秒杀"}),"")</f>
        <v/>
      </c>
      <c r="BH737" s="27">
        <v>42552</v>
      </c>
    </row>
    <row r="738" spans="1:60" ht="15" customHeight="1">
      <c r="A738" s="31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08"/>
      <c r="M738" s="208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35" t="str">
        <f t="shared" si="266"/>
        <v/>
      </c>
      <c r="AD738" s="36">
        <f t="shared" si="267"/>
        <v>0</v>
      </c>
      <c r="AE738" s="35" t="str">
        <f t="shared" si="268"/>
        <v/>
      </c>
      <c r="AF738" s="24"/>
      <c r="AG738" s="40">
        <f t="shared" si="269"/>
        <v>0</v>
      </c>
      <c r="AH738" s="36">
        <f t="shared" si="270"/>
        <v>0</v>
      </c>
      <c r="AI738" s="36">
        <f t="shared" si="271"/>
        <v>0</v>
      </c>
      <c r="AJ738" s="35" t="str">
        <f t="shared" si="272"/>
        <v/>
      </c>
      <c r="AK738" s="35" t="str">
        <f t="shared" si="273"/>
        <v/>
      </c>
      <c r="AL738" s="35" t="str">
        <f t="shared" si="274"/>
        <v/>
      </c>
      <c r="AM738" s="35" t="str">
        <f t="shared" si="275"/>
        <v/>
      </c>
      <c r="AN738" s="35" t="str">
        <f t="shared" si="276"/>
        <v/>
      </c>
      <c r="AO738" s="35" t="str">
        <f t="shared" si="277"/>
        <v/>
      </c>
      <c r="AP738" s="35" t="str">
        <f>IF(AJ738="","",VLOOKUP(AN738,[1]Sheet11!E:F,2,0))</f>
        <v/>
      </c>
      <c r="AQ738" s="35" t="str">
        <f>IF(AO738="拼单会员","5年",IF(AJ738="","",VLOOKUP(AM738&amp;AP738,[1]Sheet11!$J$3:$K$17,2)))</f>
        <v/>
      </c>
      <c r="AR738" s="35" t="str">
        <f t="shared" si="278"/>
        <v/>
      </c>
      <c r="AS738" s="35" t="str">
        <f t="shared" si="279"/>
        <v/>
      </c>
      <c r="AT738" s="35" t="str">
        <f t="shared" si="280"/>
        <v/>
      </c>
      <c r="AU738" s="35" t="str">
        <f t="shared" si="281"/>
        <v/>
      </c>
      <c r="AV738" s="35" t="str">
        <f t="shared" si="282"/>
        <v/>
      </c>
      <c r="AW738" s="35" t="str">
        <f t="shared" si="283"/>
        <v/>
      </c>
      <c r="AX738" s="35" t="str">
        <f t="shared" si="284"/>
        <v/>
      </c>
      <c r="AY738" s="35" t="str">
        <f>IF(SUMIF('7-市场业绩'!F:F,AC738,'7-市场业绩'!I:I)&gt;0,"学习卡","老结算")</f>
        <v>老结算</v>
      </c>
      <c r="AZ738" s="35" t="str">
        <f t="shared" si="285"/>
        <v/>
      </c>
      <c r="BA738" s="35" t="str">
        <f t="shared" si="286"/>
        <v>无</v>
      </c>
      <c r="BB738" s="35" t="str">
        <f t="shared" si="287"/>
        <v/>
      </c>
      <c r="BC738" s="35" t="str">
        <f t="shared" si="288"/>
        <v/>
      </c>
      <c r="BD738" s="35" t="str">
        <f t="shared" si="289"/>
        <v>无</v>
      </c>
      <c r="BE738" s="35" t="str">
        <f>IFERROR(LOOKUP(1,-FIND({"创始会员","国际领袖课程","国内领袖课程","1期秒杀","游学免费读","买三送二","2折秒杀"},AB738),{"创始会员","国际领袖课程","国内领袖课程","1期秒杀","游学免费读","买三送二","2折秒杀"}),"")</f>
        <v/>
      </c>
      <c r="BH738" s="27">
        <v>42552</v>
      </c>
    </row>
    <row r="739" spans="1:60" ht="15" customHeight="1">
      <c r="A739" s="31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08"/>
      <c r="M739" s="208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35" t="str">
        <f t="shared" si="266"/>
        <v/>
      </c>
      <c r="AD739" s="36">
        <f t="shared" si="267"/>
        <v>0</v>
      </c>
      <c r="AE739" s="35" t="str">
        <f t="shared" si="268"/>
        <v/>
      </c>
      <c r="AF739" s="24"/>
      <c r="AG739" s="40">
        <f t="shared" si="269"/>
        <v>0</v>
      </c>
      <c r="AH739" s="36">
        <f t="shared" si="270"/>
        <v>0</v>
      </c>
      <c r="AI739" s="36">
        <f t="shared" si="271"/>
        <v>0</v>
      </c>
      <c r="AJ739" s="35" t="str">
        <f t="shared" si="272"/>
        <v/>
      </c>
      <c r="AK739" s="35" t="str">
        <f t="shared" si="273"/>
        <v/>
      </c>
      <c r="AL739" s="35" t="str">
        <f t="shared" si="274"/>
        <v/>
      </c>
      <c r="AM739" s="35" t="str">
        <f t="shared" si="275"/>
        <v/>
      </c>
      <c r="AN739" s="35" t="str">
        <f t="shared" si="276"/>
        <v/>
      </c>
      <c r="AO739" s="35" t="str">
        <f t="shared" si="277"/>
        <v/>
      </c>
      <c r="AP739" s="35" t="str">
        <f>IF(AJ739="","",VLOOKUP(AN739,[1]Sheet11!E:F,2,0))</f>
        <v/>
      </c>
      <c r="AQ739" s="35" t="str">
        <f>IF(AO739="拼单会员","5年",IF(AJ739="","",VLOOKUP(AM739&amp;AP739,[1]Sheet11!$J$3:$K$17,2)))</f>
        <v/>
      </c>
      <c r="AR739" s="35" t="str">
        <f t="shared" si="278"/>
        <v/>
      </c>
      <c r="AS739" s="35" t="str">
        <f t="shared" si="279"/>
        <v/>
      </c>
      <c r="AT739" s="35" t="str">
        <f t="shared" si="280"/>
        <v/>
      </c>
      <c r="AU739" s="35" t="str">
        <f t="shared" si="281"/>
        <v/>
      </c>
      <c r="AV739" s="35" t="str">
        <f t="shared" si="282"/>
        <v/>
      </c>
      <c r="AW739" s="35" t="str">
        <f t="shared" si="283"/>
        <v/>
      </c>
      <c r="AX739" s="35" t="str">
        <f t="shared" si="284"/>
        <v/>
      </c>
      <c r="AY739" s="35" t="str">
        <f>IF(SUMIF('7-市场业绩'!F:F,AC739,'7-市场业绩'!I:I)&gt;0,"学习卡","老结算")</f>
        <v>老结算</v>
      </c>
      <c r="AZ739" s="35" t="str">
        <f t="shared" si="285"/>
        <v/>
      </c>
      <c r="BA739" s="35" t="str">
        <f t="shared" si="286"/>
        <v>无</v>
      </c>
      <c r="BB739" s="35" t="str">
        <f t="shared" si="287"/>
        <v/>
      </c>
      <c r="BC739" s="35" t="str">
        <f t="shared" si="288"/>
        <v/>
      </c>
      <c r="BD739" s="35" t="str">
        <f t="shared" si="289"/>
        <v>无</v>
      </c>
      <c r="BE739" s="35" t="str">
        <f>IFERROR(LOOKUP(1,-FIND({"创始会员","国际领袖课程","国内领袖课程","1期秒杀","游学免费读","买三送二","2折秒杀"},AB739),{"创始会员","国际领袖课程","国内领袖课程","1期秒杀","游学免费读","买三送二","2折秒杀"}),"")</f>
        <v/>
      </c>
      <c r="BH739" s="27">
        <v>42552</v>
      </c>
    </row>
    <row r="740" spans="1:60" ht="15" customHeight="1">
      <c r="A740" s="31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08"/>
      <c r="M740" s="208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35" t="str">
        <f t="shared" si="266"/>
        <v/>
      </c>
      <c r="AD740" s="36">
        <f t="shared" si="267"/>
        <v>0</v>
      </c>
      <c r="AE740" s="35" t="str">
        <f t="shared" si="268"/>
        <v/>
      </c>
      <c r="AF740" s="24"/>
      <c r="AG740" s="40">
        <f t="shared" si="269"/>
        <v>0</v>
      </c>
      <c r="AH740" s="36">
        <f t="shared" si="270"/>
        <v>0</v>
      </c>
      <c r="AI740" s="36">
        <f t="shared" si="271"/>
        <v>0</v>
      </c>
      <c r="AJ740" s="35" t="str">
        <f t="shared" si="272"/>
        <v/>
      </c>
      <c r="AK740" s="35" t="str">
        <f t="shared" si="273"/>
        <v/>
      </c>
      <c r="AL740" s="35" t="str">
        <f t="shared" si="274"/>
        <v/>
      </c>
      <c r="AM740" s="35" t="str">
        <f t="shared" si="275"/>
        <v/>
      </c>
      <c r="AN740" s="35" t="str">
        <f t="shared" si="276"/>
        <v/>
      </c>
      <c r="AO740" s="35" t="str">
        <f t="shared" si="277"/>
        <v/>
      </c>
      <c r="AP740" s="35" t="str">
        <f>IF(AJ740="","",VLOOKUP(AN740,[1]Sheet11!E:F,2,0))</f>
        <v/>
      </c>
      <c r="AQ740" s="35" t="str">
        <f>IF(AO740="拼单会员","5年",IF(AJ740="","",VLOOKUP(AM740&amp;AP740,[1]Sheet11!$J$3:$K$17,2)))</f>
        <v/>
      </c>
      <c r="AR740" s="35" t="str">
        <f t="shared" si="278"/>
        <v/>
      </c>
      <c r="AS740" s="35" t="str">
        <f t="shared" si="279"/>
        <v/>
      </c>
      <c r="AT740" s="35" t="str">
        <f t="shared" si="280"/>
        <v/>
      </c>
      <c r="AU740" s="35" t="str">
        <f t="shared" si="281"/>
        <v/>
      </c>
      <c r="AV740" s="35" t="str">
        <f t="shared" si="282"/>
        <v/>
      </c>
      <c r="AW740" s="35" t="str">
        <f t="shared" si="283"/>
        <v/>
      </c>
      <c r="AX740" s="35" t="str">
        <f t="shared" si="284"/>
        <v/>
      </c>
      <c r="AY740" s="35" t="str">
        <f>IF(SUMIF('7-市场业绩'!F:F,AC740,'7-市场业绩'!I:I)&gt;0,"学习卡","老结算")</f>
        <v>老结算</v>
      </c>
      <c r="AZ740" s="35" t="str">
        <f t="shared" si="285"/>
        <v/>
      </c>
      <c r="BA740" s="35" t="str">
        <f t="shared" si="286"/>
        <v>无</v>
      </c>
      <c r="BB740" s="35" t="str">
        <f t="shared" si="287"/>
        <v/>
      </c>
      <c r="BC740" s="35" t="str">
        <f t="shared" si="288"/>
        <v/>
      </c>
      <c r="BD740" s="35" t="str">
        <f t="shared" si="289"/>
        <v>无</v>
      </c>
      <c r="BE740" s="35" t="str">
        <f>IFERROR(LOOKUP(1,-FIND({"创始会员","国际领袖课程","国内领袖课程","1期秒杀","游学免费读","买三送二","2折秒杀"},AB740),{"创始会员","国际领袖课程","国内领袖课程","1期秒杀","游学免费读","买三送二","2折秒杀"}),"")</f>
        <v/>
      </c>
      <c r="BH740" s="27">
        <v>42552</v>
      </c>
    </row>
    <row r="741" spans="1:60" ht="15" customHeight="1">
      <c r="A741" s="31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08"/>
      <c r="M741" s="208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35" t="str">
        <f t="shared" si="266"/>
        <v/>
      </c>
      <c r="AD741" s="36">
        <f t="shared" si="267"/>
        <v>0</v>
      </c>
      <c r="AE741" s="35" t="str">
        <f t="shared" si="268"/>
        <v/>
      </c>
      <c r="AF741" s="24"/>
      <c r="AG741" s="40">
        <f t="shared" si="269"/>
        <v>0</v>
      </c>
      <c r="AH741" s="36">
        <f t="shared" si="270"/>
        <v>0</v>
      </c>
      <c r="AI741" s="36">
        <f t="shared" si="271"/>
        <v>0</v>
      </c>
      <c r="AJ741" s="35" t="str">
        <f t="shared" si="272"/>
        <v/>
      </c>
      <c r="AK741" s="35" t="str">
        <f t="shared" si="273"/>
        <v/>
      </c>
      <c r="AL741" s="35" t="str">
        <f t="shared" si="274"/>
        <v/>
      </c>
      <c r="AM741" s="35" t="str">
        <f t="shared" si="275"/>
        <v/>
      </c>
      <c r="AN741" s="35" t="str">
        <f t="shared" si="276"/>
        <v/>
      </c>
      <c r="AO741" s="35" t="str">
        <f t="shared" si="277"/>
        <v/>
      </c>
      <c r="AP741" s="35" t="str">
        <f>IF(AJ741="","",VLOOKUP(AN741,[1]Sheet11!E:F,2,0))</f>
        <v/>
      </c>
      <c r="AQ741" s="35" t="str">
        <f>IF(AO741="拼单会员","5年",IF(AJ741="","",VLOOKUP(AM741&amp;AP741,[1]Sheet11!$J$3:$K$17,2)))</f>
        <v/>
      </c>
      <c r="AR741" s="35" t="str">
        <f t="shared" si="278"/>
        <v/>
      </c>
      <c r="AS741" s="35" t="str">
        <f t="shared" si="279"/>
        <v/>
      </c>
      <c r="AT741" s="35" t="str">
        <f t="shared" si="280"/>
        <v/>
      </c>
      <c r="AU741" s="35" t="str">
        <f t="shared" si="281"/>
        <v/>
      </c>
      <c r="AV741" s="35" t="str">
        <f t="shared" si="282"/>
        <v/>
      </c>
      <c r="AW741" s="35" t="str">
        <f t="shared" si="283"/>
        <v/>
      </c>
      <c r="AX741" s="35" t="str">
        <f t="shared" si="284"/>
        <v/>
      </c>
      <c r="AY741" s="35" t="str">
        <f>IF(SUMIF('7-市场业绩'!F:F,AC741,'7-市场业绩'!I:I)&gt;0,"学习卡","老结算")</f>
        <v>老结算</v>
      </c>
      <c r="AZ741" s="35" t="str">
        <f t="shared" si="285"/>
        <v/>
      </c>
      <c r="BA741" s="35" t="str">
        <f t="shared" si="286"/>
        <v>无</v>
      </c>
      <c r="BB741" s="35" t="str">
        <f t="shared" si="287"/>
        <v/>
      </c>
      <c r="BC741" s="35" t="str">
        <f t="shared" si="288"/>
        <v/>
      </c>
      <c r="BD741" s="35" t="str">
        <f t="shared" si="289"/>
        <v>无</v>
      </c>
      <c r="BE741" s="35" t="str">
        <f>IFERROR(LOOKUP(1,-FIND({"创始会员","国际领袖课程","国内领袖课程","1期秒杀","游学免费读","买三送二","2折秒杀"},AB741),{"创始会员","国际领袖课程","国内领袖课程","1期秒杀","游学免费读","买三送二","2折秒杀"}),"")</f>
        <v/>
      </c>
      <c r="BH741" s="27">
        <v>42552</v>
      </c>
    </row>
    <row r="742" spans="1:60" ht="15" customHeight="1">
      <c r="A742" s="31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08"/>
      <c r="M742" s="208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35" t="str">
        <f t="shared" si="266"/>
        <v/>
      </c>
      <c r="AD742" s="36">
        <f t="shared" si="267"/>
        <v>0</v>
      </c>
      <c r="AE742" s="35" t="str">
        <f t="shared" si="268"/>
        <v/>
      </c>
      <c r="AF742" s="24"/>
      <c r="AG742" s="40">
        <f t="shared" si="269"/>
        <v>0</v>
      </c>
      <c r="AH742" s="36">
        <f t="shared" si="270"/>
        <v>0</v>
      </c>
      <c r="AI742" s="36">
        <f t="shared" si="271"/>
        <v>0</v>
      </c>
      <c r="AJ742" s="35" t="str">
        <f t="shared" si="272"/>
        <v/>
      </c>
      <c r="AK742" s="35" t="str">
        <f t="shared" si="273"/>
        <v/>
      </c>
      <c r="AL742" s="35" t="str">
        <f t="shared" si="274"/>
        <v/>
      </c>
      <c r="AM742" s="35" t="str">
        <f t="shared" si="275"/>
        <v/>
      </c>
      <c r="AN742" s="35" t="str">
        <f t="shared" si="276"/>
        <v/>
      </c>
      <c r="AO742" s="35" t="str">
        <f t="shared" si="277"/>
        <v/>
      </c>
      <c r="AP742" s="35" t="str">
        <f>IF(AJ742="","",VLOOKUP(AN742,[1]Sheet11!E:F,2,0))</f>
        <v/>
      </c>
      <c r="AQ742" s="35" t="str">
        <f>IF(AO742="拼单会员","5年",IF(AJ742="","",VLOOKUP(AM742&amp;AP742,[1]Sheet11!$J$3:$K$17,2)))</f>
        <v/>
      </c>
      <c r="AR742" s="35" t="str">
        <f t="shared" si="278"/>
        <v/>
      </c>
      <c r="AS742" s="35" t="str">
        <f t="shared" si="279"/>
        <v/>
      </c>
      <c r="AT742" s="35" t="str">
        <f t="shared" si="280"/>
        <v/>
      </c>
      <c r="AU742" s="35" t="str">
        <f t="shared" si="281"/>
        <v/>
      </c>
      <c r="AV742" s="35" t="str">
        <f t="shared" si="282"/>
        <v/>
      </c>
      <c r="AW742" s="35" t="str">
        <f t="shared" si="283"/>
        <v/>
      </c>
      <c r="AX742" s="35" t="str">
        <f t="shared" si="284"/>
        <v/>
      </c>
      <c r="AY742" s="35" t="str">
        <f>IF(SUMIF('7-市场业绩'!F:F,AC742,'7-市场业绩'!I:I)&gt;0,"学习卡","老结算")</f>
        <v>老结算</v>
      </c>
      <c r="AZ742" s="35" t="str">
        <f t="shared" si="285"/>
        <v/>
      </c>
      <c r="BA742" s="35" t="str">
        <f t="shared" si="286"/>
        <v>无</v>
      </c>
      <c r="BB742" s="35" t="str">
        <f t="shared" si="287"/>
        <v/>
      </c>
      <c r="BC742" s="35" t="str">
        <f t="shared" si="288"/>
        <v/>
      </c>
      <c r="BD742" s="35" t="str">
        <f t="shared" si="289"/>
        <v>无</v>
      </c>
      <c r="BE742" s="35" t="str">
        <f>IFERROR(LOOKUP(1,-FIND({"创始会员","国际领袖课程","国内领袖课程","1期秒杀","游学免费读","买三送二","2折秒杀"},AB742),{"创始会员","国际领袖课程","国内领袖课程","1期秒杀","游学免费读","买三送二","2折秒杀"}),"")</f>
        <v/>
      </c>
      <c r="BH742" s="27">
        <v>42552</v>
      </c>
    </row>
    <row r="743" spans="1:60" ht="15" customHeight="1">
      <c r="A743" s="31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08"/>
      <c r="M743" s="208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35" t="str">
        <f t="shared" si="266"/>
        <v/>
      </c>
      <c r="AD743" s="36">
        <f t="shared" si="267"/>
        <v>0</v>
      </c>
      <c r="AE743" s="35" t="str">
        <f t="shared" si="268"/>
        <v/>
      </c>
      <c r="AF743" s="24"/>
      <c r="AG743" s="40">
        <f t="shared" si="269"/>
        <v>0</v>
      </c>
      <c r="AH743" s="36">
        <f t="shared" si="270"/>
        <v>0</v>
      </c>
      <c r="AI743" s="36">
        <f t="shared" si="271"/>
        <v>0</v>
      </c>
      <c r="AJ743" s="35" t="str">
        <f t="shared" si="272"/>
        <v/>
      </c>
      <c r="AK743" s="35" t="str">
        <f t="shared" si="273"/>
        <v/>
      </c>
      <c r="AL743" s="35" t="str">
        <f t="shared" si="274"/>
        <v/>
      </c>
      <c r="AM743" s="35" t="str">
        <f t="shared" si="275"/>
        <v/>
      </c>
      <c r="AN743" s="35" t="str">
        <f t="shared" si="276"/>
        <v/>
      </c>
      <c r="AO743" s="35" t="str">
        <f t="shared" si="277"/>
        <v/>
      </c>
      <c r="AP743" s="35" t="str">
        <f>IF(AJ743="","",VLOOKUP(AN743,[1]Sheet11!E:F,2,0))</f>
        <v/>
      </c>
      <c r="AQ743" s="35" t="str">
        <f>IF(AO743="拼单会员","5年",IF(AJ743="","",VLOOKUP(AM743&amp;AP743,[1]Sheet11!$J$3:$K$17,2)))</f>
        <v/>
      </c>
      <c r="AR743" s="35" t="str">
        <f t="shared" si="278"/>
        <v/>
      </c>
      <c r="AS743" s="35" t="str">
        <f t="shared" si="279"/>
        <v/>
      </c>
      <c r="AT743" s="35" t="str">
        <f t="shared" si="280"/>
        <v/>
      </c>
      <c r="AU743" s="35" t="str">
        <f t="shared" si="281"/>
        <v/>
      </c>
      <c r="AV743" s="35" t="str">
        <f t="shared" si="282"/>
        <v/>
      </c>
      <c r="AW743" s="35" t="str">
        <f t="shared" si="283"/>
        <v/>
      </c>
      <c r="AX743" s="35" t="str">
        <f t="shared" si="284"/>
        <v/>
      </c>
      <c r="AY743" s="35" t="str">
        <f>IF(SUMIF('7-市场业绩'!F:F,AC743,'7-市场业绩'!I:I)&gt;0,"学习卡","老结算")</f>
        <v>老结算</v>
      </c>
      <c r="AZ743" s="35" t="str">
        <f t="shared" si="285"/>
        <v/>
      </c>
      <c r="BA743" s="35" t="str">
        <f t="shared" si="286"/>
        <v>无</v>
      </c>
      <c r="BB743" s="35" t="str">
        <f t="shared" si="287"/>
        <v/>
      </c>
      <c r="BC743" s="35" t="str">
        <f t="shared" si="288"/>
        <v/>
      </c>
      <c r="BD743" s="35" t="str">
        <f t="shared" si="289"/>
        <v>无</v>
      </c>
      <c r="BE743" s="35" t="str">
        <f>IFERROR(LOOKUP(1,-FIND({"创始会员","国际领袖课程","国内领袖课程","1期秒杀","游学免费读","买三送二","2折秒杀"},AB743),{"创始会员","国际领袖课程","国内领袖课程","1期秒杀","游学免费读","买三送二","2折秒杀"}),"")</f>
        <v/>
      </c>
      <c r="BH743" s="27">
        <v>42552</v>
      </c>
    </row>
    <row r="744" spans="1:60" ht="15" customHeight="1">
      <c r="A744" s="31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08"/>
      <c r="M744" s="208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35" t="str">
        <f t="shared" si="266"/>
        <v/>
      </c>
      <c r="AD744" s="36">
        <f t="shared" si="267"/>
        <v>0</v>
      </c>
      <c r="AE744" s="35" t="str">
        <f t="shared" si="268"/>
        <v/>
      </c>
      <c r="AF744" s="24"/>
      <c r="AG744" s="40">
        <f t="shared" si="269"/>
        <v>0</v>
      </c>
      <c r="AH744" s="36">
        <f t="shared" si="270"/>
        <v>0</v>
      </c>
      <c r="AI744" s="36">
        <f t="shared" si="271"/>
        <v>0</v>
      </c>
      <c r="AJ744" s="35" t="str">
        <f t="shared" si="272"/>
        <v/>
      </c>
      <c r="AK744" s="35" t="str">
        <f t="shared" si="273"/>
        <v/>
      </c>
      <c r="AL744" s="35" t="str">
        <f t="shared" si="274"/>
        <v/>
      </c>
      <c r="AM744" s="35" t="str">
        <f t="shared" si="275"/>
        <v/>
      </c>
      <c r="AN744" s="35" t="str">
        <f t="shared" si="276"/>
        <v/>
      </c>
      <c r="AO744" s="35" t="str">
        <f t="shared" si="277"/>
        <v/>
      </c>
      <c r="AP744" s="35" t="str">
        <f>IF(AJ744="","",VLOOKUP(AN744,[1]Sheet11!E:F,2,0))</f>
        <v/>
      </c>
      <c r="AQ744" s="35" t="str">
        <f>IF(AO744="拼单会员","5年",IF(AJ744="","",VLOOKUP(AM744&amp;AP744,[1]Sheet11!$J$3:$K$17,2)))</f>
        <v/>
      </c>
      <c r="AR744" s="35" t="str">
        <f t="shared" si="278"/>
        <v/>
      </c>
      <c r="AS744" s="35" t="str">
        <f t="shared" si="279"/>
        <v/>
      </c>
      <c r="AT744" s="35" t="str">
        <f t="shared" si="280"/>
        <v/>
      </c>
      <c r="AU744" s="35" t="str">
        <f t="shared" si="281"/>
        <v/>
      </c>
      <c r="AV744" s="35" t="str">
        <f t="shared" si="282"/>
        <v/>
      </c>
      <c r="AW744" s="35" t="str">
        <f t="shared" si="283"/>
        <v/>
      </c>
      <c r="AX744" s="35" t="str">
        <f t="shared" si="284"/>
        <v/>
      </c>
      <c r="AY744" s="35" t="str">
        <f>IF(SUMIF('7-市场业绩'!F:F,AC744,'7-市场业绩'!I:I)&gt;0,"学习卡","老结算")</f>
        <v>老结算</v>
      </c>
      <c r="AZ744" s="35" t="str">
        <f t="shared" si="285"/>
        <v/>
      </c>
      <c r="BA744" s="35" t="str">
        <f t="shared" si="286"/>
        <v>无</v>
      </c>
      <c r="BB744" s="35" t="str">
        <f t="shared" si="287"/>
        <v/>
      </c>
      <c r="BC744" s="35" t="str">
        <f t="shared" si="288"/>
        <v/>
      </c>
      <c r="BD744" s="35" t="str">
        <f t="shared" si="289"/>
        <v>无</v>
      </c>
      <c r="BE744" s="35" t="str">
        <f>IFERROR(LOOKUP(1,-FIND({"创始会员","国际领袖课程","国内领袖课程","1期秒杀","游学免费读","买三送二","2折秒杀"},AB744),{"创始会员","国际领袖课程","国内领袖课程","1期秒杀","游学免费读","买三送二","2折秒杀"}),"")</f>
        <v/>
      </c>
      <c r="BH744" s="27">
        <v>42552</v>
      </c>
    </row>
    <row r="745" spans="1:60" ht="15" customHeight="1">
      <c r="A745" s="31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08"/>
      <c r="M745" s="208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35" t="str">
        <f t="shared" si="266"/>
        <v/>
      </c>
      <c r="AD745" s="36">
        <f t="shared" si="267"/>
        <v>0</v>
      </c>
      <c r="AE745" s="35" t="str">
        <f t="shared" si="268"/>
        <v/>
      </c>
      <c r="AF745" s="24"/>
      <c r="AG745" s="40">
        <f t="shared" si="269"/>
        <v>0</v>
      </c>
      <c r="AH745" s="36">
        <f t="shared" si="270"/>
        <v>0</v>
      </c>
      <c r="AI745" s="36">
        <f t="shared" si="271"/>
        <v>0</v>
      </c>
      <c r="AJ745" s="35" t="str">
        <f t="shared" si="272"/>
        <v/>
      </c>
      <c r="AK745" s="35" t="str">
        <f t="shared" si="273"/>
        <v/>
      </c>
      <c r="AL745" s="35" t="str">
        <f t="shared" si="274"/>
        <v/>
      </c>
      <c r="AM745" s="35" t="str">
        <f t="shared" si="275"/>
        <v/>
      </c>
      <c r="AN745" s="35" t="str">
        <f t="shared" si="276"/>
        <v/>
      </c>
      <c r="AO745" s="35" t="str">
        <f t="shared" si="277"/>
        <v/>
      </c>
      <c r="AP745" s="35" t="str">
        <f>IF(AJ745="","",VLOOKUP(AN745,[1]Sheet11!E:F,2,0))</f>
        <v/>
      </c>
      <c r="AQ745" s="35" t="str">
        <f>IF(AO745="拼单会员","5年",IF(AJ745="","",VLOOKUP(AM745&amp;AP745,[1]Sheet11!$J$3:$K$17,2)))</f>
        <v/>
      </c>
      <c r="AR745" s="35" t="str">
        <f t="shared" si="278"/>
        <v/>
      </c>
      <c r="AS745" s="35" t="str">
        <f t="shared" si="279"/>
        <v/>
      </c>
      <c r="AT745" s="35" t="str">
        <f t="shared" si="280"/>
        <v/>
      </c>
      <c r="AU745" s="35" t="str">
        <f t="shared" si="281"/>
        <v/>
      </c>
      <c r="AV745" s="35" t="str">
        <f t="shared" si="282"/>
        <v/>
      </c>
      <c r="AW745" s="35" t="str">
        <f t="shared" si="283"/>
        <v/>
      </c>
      <c r="AX745" s="35" t="str">
        <f t="shared" si="284"/>
        <v/>
      </c>
      <c r="AY745" s="35" t="str">
        <f>IF(SUMIF('7-市场业绩'!F:F,AC745,'7-市场业绩'!I:I)&gt;0,"学习卡","老结算")</f>
        <v>老结算</v>
      </c>
      <c r="AZ745" s="35" t="str">
        <f t="shared" si="285"/>
        <v/>
      </c>
      <c r="BA745" s="35" t="str">
        <f t="shared" si="286"/>
        <v>无</v>
      </c>
      <c r="BB745" s="35" t="str">
        <f t="shared" si="287"/>
        <v/>
      </c>
      <c r="BC745" s="35" t="str">
        <f t="shared" si="288"/>
        <v/>
      </c>
      <c r="BD745" s="35" t="str">
        <f t="shared" si="289"/>
        <v>无</v>
      </c>
      <c r="BE745" s="35" t="str">
        <f>IFERROR(LOOKUP(1,-FIND({"创始会员","国际领袖课程","国内领袖课程","1期秒杀","游学免费读","买三送二","2折秒杀"},AB745),{"创始会员","国际领袖课程","国内领袖课程","1期秒杀","游学免费读","买三送二","2折秒杀"}),"")</f>
        <v/>
      </c>
      <c r="BH745" s="27">
        <v>42552</v>
      </c>
    </row>
    <row r="746" spans="1:60" ht="15" customHeight="1">
      <c r="A746" s="31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08"/>
      <c r="M746" s="208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35" t="str">
        <f t="shared" si="266"/>
        <v/>
      </c>
      <c r="AD746" s="36">
        <f t="shared" si="267"/>
        <v>0</v>
      </c>
      <c r="AE746" s="35" t="str">
        <f t="shared" si="268"/>
        <v/>
      </c>
      <c r="AF746" s="24"/>
      <c r="AG746" s="40">
        <f t="shared" si="269"/>
        <v>0</v>
      </c>
      <c r="AH746" s="36">
        <f t="shared" si="270"/>
        <v>0</v>
      </c>
      <c r="AI746" s="36">
        <f t="shared" si="271"/>
        <v>0</v>
      </c>
      <c r="AJ746" s="35" t="str">
        <f t="shared" si="272"/>
        <v/>
      </c>
      <c r="AK746" s="35" t="str">
        <f t="shared" si="273"/>
        <v/>
      </c>
      <c r="AL746" s="35" t="str">
        <f t="shared" si="274"/>
        <v/>
      </c>
      <c r="AM746" s="35" t="str">
        <f t="shared" si="275"/>
        <v/>
      </c>
      <c r="AN746" s="35" t="str">
        <f t="shared" si="276"/>
        <v/>
      </c>
      <c r="AO746" s="35" t="str">
        <f t="shared" si="277"/>
        <v/>
      </c>
      <c r="AP746" s="35" t="str">
        <f>IF(AJ746="","",VLOOKUP(AN746,[1]Sheet11!E:F,2,0))</f>
        <v/>
      </c>
      <c r="AQ746" s="35" t="str">
        <f>IF(AO746="拼单会员","5年",IF(AJ746="","",VLOOKUP(AM746&amp;AP746,[1]Sheet11!$J$3:$K$17,2)))</f>
        <v/>
      </c>
      <c r="AR746" s="35" t="str">
        <f t="shared" si="278"/>
        <v/>
      </c>
      <c r="AS746" s="35" t="str">
        <f t="shared" si="279"/>
        <v/>
      </c>
      <c r="AT746" s="35" t="str">
        <f t="shared" si="280"/>
        <v/>
      </c>
      <c r="AU746" s="35" t="str">
        <f t="shared" si="281"/>
        <v/>
      </c>
      <c r="AV746" s="35" t="str">
        <f t="shared" si="282"/>
        <v/>
      </c>
      <c r="AW746" s="35" t="str">
        <f t="shared" si="283"/>
        <v/>
      </c>
      <c r="AX746" s="35" t="str">
        <f t="shared" si="284"/>
        <v/>
      </c>
      <c r="AY746" s="35" t="str">
        <f>IF(SUMIF('7-市场业绩'!F:F,AC746,'7-市场业绩'!I:I)&gt;0,"学习卡","老结算")</f>
        <v>老结算</v>
      </c>
      <c r="AZ746" s="35" t="str">
        <f t="shared" si="285"/>
        <v/>
      </c>
      <c r="BA746" s="35" t="str">
        <f t="shared" si="286"/>
        <v>无</v>
      </c>
      <c r="BB746" s="35" t="str">
        <f t="shared" si="287"/>
        <v/>
      </c>
      <c r="BC746" s="35" t="str">
        <f t="shared" si="288"/>
        <v/>
      </c>
      <c r="BD746" s="35" t="str">
        <f t="shared" si="289"/>
        <v>无</v>
      </c>
      <c r="BE746" s="35" t="str">
        <f>IFERROR(LOOKUP(1,-FIND({"创始会员","国际领袖课程","国内领袖课程","1期秒杀","游学免费读","买三送二","2折秒杀"},AB746),{"创始会员","国际领袖课程","国内领袖课程","1期秒杀","游学免费读","买三送二","2折秒杀"}),"")</f>
        <v/>
      </c>
      <c r="BH746" s="27">
        <v>42552</v>
      </c>
    </row>
    <row r="747" spans="1:60" ht="15" customHeight="1">
      <c r="A747" s="31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08"/>
      <c r="M747" s="208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35" t="str">
        <f t="shared" si="266"/>
        <v/>
      </c>
      <c r="AD747" s="36">
        <f t="shared" si="267"/>
        <v>0</v>
      </c>
      <c r="AE747" s="35" t="str">
        <f t="shared" si="268"/>
        <v/>
      </c>
      <c r="AF747" s="24"/>
      <c r="AG747" s="40">
        <f t="shared" si="269"/>
        <v>0</v>
      </c>
      <c r="AH747" s="36">
        <f t="shared" si="270"/>
        <v>0</v>
      </c>
      <c r="AI747" s="36">
        <f t="shared" si="271"/>
        <v>0</v>
      </c>
      <c r="AJ747" s="35" t="str">
        <f t="shared" si="272"/>
        <v/>
      </c>
      <c r="AK747" s="35" t="str">
        <f t="shared" si="273"/>
        <v/>
      </c>
      <c r="AL747" s="35" t="str">
        <f t="shared" si="274"/>
        <v/>
      </c>
      <c r="AM747" s="35" t="str">
        <f t="shared" si="275"/>
        <v/>
      </c>
      <c r="AN747" s="35" t="str">
        <f t="shared" si="276"/>
        <v/>
      </c>
      <c r="AO747" s="35" t="str">
        <f t="shared" si="277"/>
        <v/>
      </c>
      <c r="AP747" s="35" t="str">
        <f>IF(AJ747="","",VLOOKUP(AN747,[1]Sheet11!E:F,2,0))</f>
        <v/>
      </c>
      <c r="AQ747" s="35" t="str">
        <f>IF(AO747="拼单会员","5年",IF(AJ747="","",VLOOKUP(AM747&amp;AP747,[1]Sheet11!$J$3:$K$17,2)))</f>
        <v/>
      </c>
      <c r="AR747" s="35" t="str">
        <f t="shared" si="278"/>
        <v/>
      </c>
      <c r="AS747" s="35" t="str">
        <f t="shared" si="279"/>
        <v/>
      </c>
      <c r="AT747" s="35" t="str">
        <f t="shared" si="280"/>
        <v/>
      </c>
      <c r="AU747" s="35" t="str">
        <f t="shared" si="281"/>
        <v/>
      </c>
      <c r="AV747" s="35" t="str">
        <f t="shared" si="282"/>
        <v/>
      </c>
      <c r="AW747" s="35" t="str">
        <f t="shared" si="283"/>
        <v/>
      </c>
      <c r="AX747" s="35" t="str">
        <f t="shared" si="284"/>
        <v/>
      </c>
      <c r="AY747" s="35" t="str">
        <f>IF(SUMIF('7-市场业绩'!F:F,AC747,'7-市场业绩'!I:I)&gt;0,"学习卡","老结算")</f>
        <v>老结算</v>
      </c>
      <c r="AZ747" s="35" t="str">
        <f t="shared" si="285"/>
        <v/>
      </c>
      <c r="BA747" s="35" t="str">
        <f t="shared" si="286"/>
        <v>无</v>
      </c>
      <c r="BB747" s="35" t="str">
        <f t="shared" si="287"/>
        <v/>
      </c>
      <c r="BC747" s="35" t="str">
        <f t="shared" si="288"/>
        <v/>
      </c>
      <c r="BD747" s="35" t="str">
        <f t="shared" si="289"/>
        <v>无</v>
      </c>
      <c r="BE747" s="35" t="str">
        <f>IFERROR(LOOKUP(1,-FIND({"创始会员","国际领袖课程","国内领袖课程","1期秒杀","游学免费读","买三送二","2折秒杀"},AB747),{"创始会员","国际领袖课程","国内领袖课程","1期秒杀","游学免费读","买三送二","2折秒杀"}),"")</f>
        <v/>
      </c>
      <c r="BH747" s="27">
        <v>42552</v>
      </c>
    </row>
    <row r="748" spans="1:60" ht="15" customHeight="1">
      <c r="A748" s="31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08"/>
      <c r="M748" s="208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35" t="str">
        <f t="shared" si="266"/>
        <v/>
      </c>
      <c r="AD748" s="36">
        <f t="shared" si="267"/>
        <v>0</v>
      </c>
      <c r="AE748" s="35" t="str">
        <f t="shared" si="268"/>
        <v/>
      </c>
      <c r="AF748" s="24"/>
      <c r="AG748" s="40">
        <f t="shared" si="269"/>
        <v>0</v>
      </c>
      <c r="AH748" s="36">
        <f t="shared" si="270"/>
        <v>0</v>
      </c>
      <c r="AI748" s="36">
        <f t="shared" si="271"/>
        <v>0</v>
      </c>
      <c r="AJ748" s="35" t="str">
        <f t="shared" si="272"/>
        <v/>
      </c>
      <c r="AK748" s="35" t="str">
        <f t="shared" si="273"/>
        <v/>
      </c>
      <c r="AL748" s="35" t="str">
        <f t="shared" si="274"/>
        <v/>
      </c>
      <c r="AM748" s="35" t="str">
        <f t="shared" si="275"/>
        <v/>
      </c>
      <c r="AN748" s="35" t="str">
        <f t="shared" si="276"/>
        <v/>
      </c>
      <c r="AO748" s="35" t="str">
        <f t="shared" si="277"/>
        <v/>
      </c>
      <c r="AP748" s="35" t="str">
        <f>IF(AJ748="","",VLOOKUP(AN748,[1]Sheet11!E:F,2,0))</f>
        <v/>
      </c>
      <c r="AQ748" s="35" t="str">
        <f>IF(AO748="拼单会员","5年",IF(AJ748="","",VLOOKUP(AM748&amp;AP748,[1]Sheet11!$J$3:$K$17,2)))</f>
        <v/>
      </c>
      <c r="AR748" s="35" t="str">
        <f t="shared" si="278"/>
        <v/>
      </c>
      <c r="AS748" s="35" t="str">
        <f t="shared" si="279"/>
        <v/>
      </c>
      <c r="AT748" s="35" t="str">
        <f t="shared" si="280"/>
        <v/>
      </c>
      <c r="AU748" s="35" t="str">
        <f t="shared" si="281"/>
        <v/>
      </c>
      <c r="AV748" s="35" t="str">
        <f t="shared" si="282"/>
        <v/>
      </c>
      <c r="AW748" s="35" t="str">
        <f t="shared" si="283"/>
        <v/>
      </c>
      <c r="AX748" s="35" t="str">
        <f t="shared" si="284"/>
        <v/>
      </c>
      <c r="AY748" s="35" t="str">
        <f>IF(SUMIF('7-市场业绩'!F:F,AC748,'7-市场业绩'!I:I)&gt;0,"学习卡","老结算")</f>
        <v>老结算</v>
      </c>
      <c r="AZ748" s="35" t="str">
        <f t="shared" si="285"/>
        <v/>
      </c>
      <c r="BA748" s="35" t="str">
        <f t="shared" si="286"/>
        <v>无</v>
      </c>
      <c r="BB748" s="35" t="str">
        <f t="shared" si="287"/>
        <v/>
      </c>
      <c r="BC748" s="35" t="str">
        <f t="shared" si="288"/>
        <v/>
      </c>
      <c r="BD748" s="35" t="str">
        <f t="shared" si="289"/>
        <v>无</v>
      </c>
      <c r="BE748" s="35" t="str">
        <f>IFERROR(LOOKUP(1,-FIND({"创始会员","国际领袖课程","国内领袖课程","1期秒杀","游学免费读","买三送二","2折秒杀"},AB748),{"创始会员","国际领袖课程","国内领袖课程","1期秒杀","游学免费读","买三送二","2折秒杀"}),"")</f>
        <v/>
      </c>
      <c r="BH748" s="27">
        <v>42552</v>
      </c>
    </row>
    <row r="749" spans="1:60" ht="15" customHeight="1">
      <c r="A749" s="31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08"/>
      <c r="M749" s="208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35" t="str">
        <f t="shared" si="266"/>
        <v/>
      </c>
      <c r="AD749" s="36">
        <f t="shared" si="267"/>
        <v>0</v>
      </c>
      <c r="AE749" s="35" t="str">
        <f t="shared" si="268"/>
        <v/>
      </c>
      <c r="AF749" s="24"/>
      <c r="AG749" s="40">
        <f t="shared" si="269"/>
        <v>0</v>
      </c>
      <c r="AH749" s="36">
        <f t="shared" si="270"/>
        <v>0</v>
      </c>
      <c r="AI749" s="36">
        <f t="shared" si="271"/>
        <v>0</v>
      </c>
      <c r="AJ749" s="35" t="str">
        <f t="shared" si="272"/>
        <v/>
      </c>
      <c r="AK749" s="35" t="str">
        <f t="shared" si="273"/>
        <v/>
      </c>
      <c r="AL749" s="35" t="str">
        <f t="shared" si="274"/>
        <v/>
      </c>
      <c r="AM749" s="35" t="str">
        <f t="shared" si="275"/>
        <v/>
      </c>
      <c r="AN749" s="35" t="str">
        <f t="shared" si="276"/>
        <v/>
      </c>
      <c r="AO749" s="35" t="str">
        <f t="shared" si="277"/>
        <v/>
      </c>
      <c r="AP749" s="35" t="str">
        <f>IF(AJ749="","",VLOOKUP(AN749,[1]Sheet11!E:F,2,0))</f>
        <v/>
      </c>
      <c r="AQ749" s="35" t="str">
        <f>IF(AO749="拼单会员","5年",IF(AJ749="","",VLOOKUP(AM749&amp;AP749,[1]Sheet11!$J$3:$K$17,2)))</f>
        <v/>
      </c>
      <c r="AR749" s="35" t="str">
        <f t="shared" si="278"/>
        <v/>
      </c>
      <c r="AS749" s="35" t="str">
        <f t="shared" si="279"/>
        <v/>
      </c>
      <c r="AT749" s="35" t="str">
        <f t="shared" si="280"/>
        <v/>
      </c>
      <c r="AU749" s="35" t="str">
        <f t="shared" si="281"/>
        <v/>
      </c>
      <c r="AV749" s="35" t="str">
        <f t="shared" si="282"/>
        <v/>
      </c>
      <c r="AW749" s="35" t="str">
        <f t="shared" si="283"/>
        <v/>
      </c>
      <c r="AX749" s="35" t="str">
        <f t="shared" si="284"/>
        <v/>
      </c>
      <c r="AY749" s="35" t="str">
        <f>IF(SUMIF('7-市场业绩'!F:F,AC749,'7-市场业绩'!I:I)&gt;0,"学习卡","老结算")</f>
        <v>老结算</v>
      </c>
      <c r="AZ749" s="35" t="str">
        <f t="shared" si="285"/>
        <v/>
      </c>
      <c r="BA749" s="35" t="str">
        <f t="shared" si="286"/>
        <v>无</v>
      </c>
      <c r="BB749" s="35" t="str">
        <f t="shared" si="287"/>
        <v/>
      </c>
      <c r="BC749" s="35" t="str">
        <f t="shared" si="288"/>
        <v/>
      </c>
      <c r="BD749" s="35" t="str">
        <f t="shared" si="289"/>
        <v>无</v>
      </c>
      <c r="BE749" s="35" t="str">
        <f>IFERROR(LOOKUP(1,-FIND({"创始会员","国际领袖课程","国内领袖课程","1期秒杀","游学免费读","买三送二","2折秒杀"},AB749),{"创始会员","国际领袖课程","国内领袖课程","1期秒杀","游学免费读","买三送二","2折秒杀"}),"")</f>
        <v/>
      </c>
      <c r="BH749" s="27">
        <v>42552</v>
      </c>
    </row>
    <row r="750" spans="1:60" ht="15" customHeight="1">
      <c r="A750" s="31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08"/>
      <c r="M750" s="208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35" t="str">
        <f t="shared" si="266"/>
        <v/>
      </c>
      <c r="AD750" s="36">
        <f t="shared" si="267"/>
        <v>0</v>
      </c>
      <c r="AE750" s="35" t="str">
        <f t="shared" si="268"/>
        <v/>
      </c>
      <c r="AF750" s="24"/>
      <c r="AG750" s="40">
        <f t="shared" si="269"/>
        <v>0</v>
      </c>
      <c r="AH750" s="36">
        <f t="shared" si="270"/>
        <v>0</v>
      </c>
      <c r="AI750" s="36">
        <f t="shared" si="271"/>
        <v>0</v>
      </c>
      <c r="AJ750" s="35" t="str">
        <f t="shared" si="272"/>
        <v/>
      </c>
      <c r="AK750" s="35" t="str">
        <f t="shared" si="273"/>
        <v/>
      </c>
      <c r="AL750" s="35" t="str">
        <f t="shared" si="274"/>
        <v/>
      </c>
      <c r="AM750" s="35" t="str">
        <f t="shared" si="275"/>
        <v/>
      </c>
      <c r="AN750" s="35" t="str">
        <f t="shared" si="276"/>
        <v/>
      </c>
      <c r="AO750" s="35" t="str">
        <f t="shared" si="277"/>
        <v/>
      </c>
      <c r="AP750" s="35" t="str">
        <f>IF(AJ750="","",VLOOKUP(AN750,[1]Sheet11!E:F,2,0))</f>
        <v/>
      </c>
      <c r="AQ750" s="35" t="str">
        <f>IF(AO750="拼单会员","5年",IF(AJ750="","",VLOOKUP(AM750&amp;AP750,[1]Sheet11!$J$3:$K$17,2)))</f>
        <v/>
      </c>
      <c r="AR750" s="35" t="str">
        <f t="shared" si="278"/>
        <v/>
      </c>
      <c r="AS750" s="35" t="str">
        <f t="shared" si="279"/>
        <v/>
      </c>
      <c r="AT750" s="35" t="str">
        <f t="shared" si="280"/>
        <v/>
      </c>
      <c r="AU750" s="35" t="str">
        <f t="shared" si="281"/>
        <v/>
      </c>
      <c r="AV750" s="35" t="str">
        <f t="shared" si="282"/>
        <v/>
      </c>
      <c r="AW750" s="35" t="str">
        <f t="shared" si="283"/>
        <v/>
      </c>
      <c r="AX750" s="35" t="str">
        <f t="shared" si="284"/>
        <v/>
      </c>
      <c r="AY750" s="35" t="str">
        <f>IF(SUMIF('7-市场业绩'!F:F,AC750,'7-市场业绩'!I:I)&gt;0,"学习卡","老结算")</f>
        <v>老结算</v>
      </c>
      <c r="AZ750" s="35" t="str">
        <f t="shared" si="285"/>
        <v/>
      </c>
      <c r="BA750" s="35" t="str">
        <f t="shared" si="286"/>
        <v>无</v>
      </c>
      <c r="BB750" s="35" t="str">
        <f t="shared" si="287"/>
        <v/>
      </c>
      <c r="BC750" s="35" t="str">
        <f t="shared" si="288"/>
        <v/>
      </c>
      <c r="BD750" s="35" t="str">
        <f t="shared" si="289"/>
        <v>无</v>
      </c>
      <c r="BE750" s="35" t="str">
        <f>IFERROR(LOOKUP(1,-FIND({"创始会员","国际领袖课程","国内领袖课程","1期秒杀","游学免费读","买三送二","2折秒杀"},AB750),{"创始会员","国际领袖课程","国内领袖课程","1期秒杀","游学免费读","买三送二","2折秒杀"}),"")</f>
        <v/>
      </c>
      <c r="BH750" s="27">
        <v>42552</v>
      </c>
    </row>
    <row r="751" spans="1:60" ht="15" customHeight="1">
      <c r="A751" s="31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08"/>
      <c r="M751" s="208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35" t="str">
        <f t="shared" si="266"/>
        <v/>
      </c>
      <c r="AD751" s="36">
        <f t="shared" si="267"/>
        <v>0</v>
      </c>
      <c r="AE751" s="35" t="str">
        <f t="shared" si="268"/>
        <v/>
      </c>
      <c r="AF751" s="24"/>
      <c r="AG751" s="40">
        <f t="shared" si="269"/>
        <v>0</v>
      </c>
      <c r="AH751" s="36">
        <f t="shared" si="270"/>
        <v>0</v>
      </c>
      <c r="AI751" s="36">
        <f t="shared" si="271"/>
        <v>0</v>
      </c>
      <c r="AJ751" s="35" t="str">
        <f t="shared" si="272"/>
        <v/>
      </c>
      <c r="AK751" s="35" t="str">
        <f t="shared" si="273"/>
        <v/>
      </c>
      <c r="AL751" s="35" t="str">
        <f t="shared" si="274"/>
        <v/>
      </c>
      <c r="AM751" s="35" t="str">
        <f t="shared" si="275"/>
        <v/>
      </c>
      <c r="AN751" s="35" t="str">
        <f t="shared" si="276"/>
        <v/>
      </c>
      <c r="AO751" s="35" t="str">
        <f t="shared" si="277"/>
        <v/>
      </c>
      <c r="AP751" s="35" t="str">
        <f>IF(AJ751="","",VLOOKUP(AN751,[1]Sheet11!E:F,2,0))</f>
        <v/>
      </c>
      <c r="AQ751" s="35" t="str">
        <f>IF(AO751="拼单会员","5年",IF(AJ751="","",VLOOKUP(AM751&amp;AP751,[1]Sheet11!$J$3:$K$17,2)))</f>
        <v/>
      </c>
      <c r="AR751" s="35" t="str">
        <f t="shared" si="278"/>
        <v/>
      </c>
      <c r="AS751" s="35" t="str">
        <f t="shared" si="279"/>
        <v/>
      </c>
      <c r="AT751" s="35" t="str">
        <f t="shared" si="280"/>
        <v/>
      </c>
      <c r="AU751" s="35" t="str">
        <f t="shared" si="281"/>
        <v/>
      </c>
      <c r="AV751" s="35" t="str">
        <f t="shared" si="282"/>
        <v/>
      </c>
      <c r="AW751" s="35" t="str">
        <f t="shared" si="283"/>
        <v/>
      </c>
      <c r="AX751" s="35" t="str">
        <f t="shared" si="284"/>
        <v/>
      </c>
      <c r="AY751" s="35" t="str">
        <f>IF(SUMIF('7-市场业绩'!F:F,AC751,'7-市场业绩'!I:I)&gt;0,"学习卡","老结算")</f>
        <v>老结算</v>
      </c>
      <c r="AZ751" s="35" t="str">
        <f t="shared" si="285"/>
        <v/>
      </c>
      <c r="BA751" s="35" t="str">
        <f t="shared" si="286"/>
        <v>无</v>
      </c>
      <c r="BB751" s="35" t="str">
        <f t="shared" si="287"/>
        <v/>
      </c>
      <c r="BC751" s="35" t="str">
        <f t="shared" si="288"/>
        <v/>
      </c>
      <c r="BD751" s="35" t="str">
        <f t="shared" si="289"/>
        <v>无</v>
      </c>
      <c r="BE751" s="35" t="str">
        <f>IFERROR(LOOKUP(1,-FIND({"创始会员","国际领袖课程","国内领袖课程","1期秒杀","游学免费读","买三送二","2折秒杀"},AB751),{"创始会员","国际领袖课程","国内领袖课程","1期秒杀","游学免费读","买三送二","2折秒杀"}),"")</f>
        <v/>
      </c>
      <c r="BH751" s="27">
        <v>42552</v>
      </c>
    </row>
    <row r="752" spans="1:60" ht="15" customHeight="1">
      <c r="A752" s="31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08"/>
      <c r="M752" s="208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35" t="str">
        <f t="shared" si="266"/>
        <v/>
      </c>
      <c r="AD752" s="36">
        <f t="shared" si="267"/>
        <v>0</v>
      </c>
      <c r="AE752" s="35" t="str">
        <f t="shared" si="268"/>
        <v/>
      </c>
      <c r="AF752" s="24"/>
      <c r="AG752" s="40">
        <f t="shared" si="269"/>
        <v>0</v>
      </c>
      <c r="AH752" s="36">
        <f t="shared" si="270"/>
        <v>0</v>
      </c>
      <c r="AI752" s="36">
        <f t="shared" si="271"/>
        <v>0</v>
      </c>
      <c r="AJ752" s="35" t="str">
        <f t="shared" si="272"/>
        <v/>
      </c>
      <c r="AK752" s="35" t="str">
        <f t="shared" si="273"/>
        <v/>
      </c>
      <c r="AL752" s="35" t="str">
        <f t="shared" si="274"/>
        <v/>
      </c>
      <c r="AM752" s="35" t="str">
        <f t="shared" si="275"/>
        <v/>
      </c>
      <c r="AN752" s="35" t="str">
        <f t="shared" si="276"/>
        <v/>
      </c>
      <c r="AO752" s="35" t="str">
        <f t="shared" si="277"/>
        <v/>
      </c>
      <c r="AP752" s="35" t="str">
        <f>IF(AJ752="","",VLOOKUP(AN752,[1]Sheet11!E:F,2,0))</f>
        <v/>
      </c>
      <c r="AQ752" s="35" t="str">
        <f>IF(AO752="拼单会员","5年",IF(AJ752="","",VLOOKUP(AM752&amp;AP752,[1]Sheet11!$J$3:$K$17,2)))</f>
        <v/>
      </c>
      <c r="AR752" s="35" t="str">
        <f t="shared" si="278"/>
        <v/>
      </c>
      <c r="AS752" s="35" t="str">
        <f t="shared" si="279"/>
        <v/>
      </c>
      <c r="AT752" s="35" t="str">
        <f t="shared" si="280"/>
        <v/>
      </c>
      <c r="AU752" s="35" t="str">
        <f t="shared" si="281"/>
        <v/>
      </c>
      <c r="AV752" s="35" t="str">
        <f t="shared" si="282"/>
        <v/>
      </c>
      <c r="AW752" s="35" t="str">
        <f t="shared" si="283"/>
        <v/>
      </c>
      <c r="AX752" s="35" t="str">
        <f t="shared" si="284"/>
        <v/>
      </c>
      <c r="AY752" s="35" t="str">
        <f>IF(SUMIF('7-市场业绩'!F:F,AC752,'7-市场业绩'!I:I)&gt;0,"学习卡","老结算")</f>
        <v>老结算</v>
      </c>
      <c r="AZ752" s="35" t="str">
        <f t="shared" si="285"/>
        <v/>
      </c>
      <c r="BA752" s="35" t="str">
        <f t="shared" si="286"/>
        <v>无</v>
      </c>
      <c r="BB752" s="35" t="str">
        <f t="shared" si="287"/>
        <v/>
      </c>
      <c r="BC752" s="35" t="str">
        <f t="shared" si="288"/>
        <v/>
      </c>
      <c r="BD752" s="35" t="str">
        <f t="shared" si="289"/>
        <v>无</v>
      </c>
      <c r="BE752" s="35" t="str">
        <f>IFERROR(LOOKUP(1,-FIND({"创始会员","国际领袖课程","国内领袖课程","1期秒杀","游学免费读","买三送二","2折秒杀"},AB752),{"创始会员","国际领袖课程","国内领袖课程","1期秒杀","游学免费读","买三送二","2折秒杀"}),"")</f>
        <v/>
      </c>
      <c r="BH752" s="27">
        <v>42552</v>
      </c>
    </row>
    <row r="753" spans="1:60" ht="15" customHeight="1">
      <c r="A753" s="31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08"/>
      <c r="M753" s="208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35" t="str">
        <f t="shared" si="266"/>
        <v/>
      </c>
      <c r="AD753" s="36">
        <f t="shared" si="267"/>
        <v>0</v>
      </c>
      <c r="AE753" s="35" t="str">
        <f t="shared" si="268"/>
        <v/>
      </c>
      <c r="AF753" s="24"/>
      <c r="AG753" s="40">
        <f t="shared" si="269"/>
        <v>0</v>
      </c>
      <c r="AH753" s="36">
        <f t="shared" si="270"/>
        <v>0</v>
      </c>
      <c r="AI753" s="36">
        <f t="shared" si="271"/>
        <v>0</v>
      </c>
      <c r="AJ753" s="35" t="str">
        <f t="shared" si="272"/>
        <v/>
      </c>
      <c r="AK753" s="35" t="str">
        <f t="shared" si="273"/>
        <v/>
      </c>
      <c r="AL753" s="35" t="str">
        <f t="shared" si="274"/>
        <v/>
      </c>
      <c r="AM753" s="35" t="str">
        <f t="shared" si="275"/>
        <v/>
      </c>
      <c r="AN753" s="35" t="str">
        <f t="shared" si="276"/>
        <v/>
      </c>
      <c r="AO753" s="35" t="str">
        <f t="shared" si="277"/>
        <v/>
      </c>
      <c r="AP753" s="35" t="str">
        <f>IF(AJ753="","",VLOOKUP(AN753,[1]Sheet11!E:F,2,0))</f>
        <v/>
      </c>
      <c r="AQ753" s="35" t="str">
        <f>IF(AO753="拼单会员","5年",IF(AJ753="","",VLOOKUP(AM753&amp;AP753,[1]Sheet11!$J$3:$K$17,2)))</f>
        <v/>
      </c>
      <c r="AR753" s="35" t="str">
        <f t="shared" si="278"/>
        <v/>
      </c>
      <c r="AS753" s="35" t="str">
        <f t="shared" si="279"/>
        <v/>
      </c>
      <c r="AT753" s="35" t="str">
        <f t="shared" si="280"/>
        <v/>
      </c>
      <c r="AU753" s="35" t="str">
        <f t="shared" si="281"/>
        <v/>
      </c>
      <c r="AV753" s="35" t="str">
        <f t="shared" si="282"/>
        <v/>
      </c>
      <c r="AW753" s="35" t="str">
        <f t="shared" si="283"/>
        <v/>
      </c>
      <c r="AX753" s="35" t="str">
        <f t="shared" si="284"/>
        <v/>
      </c>
      <c r="AY753" s="35" t="str">
        <f>IF(SUMIF('7-市场业绩'!F:F,AC753,'7-市场业绩'!I:I)&gt;0,"学习卡","老结算")</f>
        <v>老结算</v>
      </c>
      <c r="AZ753" s="35" t="str">
        <f t="shared" si="285"/>
        <v/>
      </c>
      <c r="BA753" s="35" t="str">
        <f t="shared" si="286"/>
        <v>无</v>
      </c>
      <c r="BB753" s="35" t="str">
        <f t="shared" si="287"/>
        <v/>
      </c>
      <c r="BC753" s="35" t="str">
        <f t="shared" si="288"/>
        <v/>
      </c>
      <c r="BD753" s="35" t="str">
        <f t="shared" si="289"/>
        <v>无</v>
      </c>
      <c r="BE753" s="35" t="str">
        <f>IFERROR(LOOKUP(1,-FIND({"创始会员","国际领袖课程","国内领袖课程","1期秒杀","游学免费读","买三送二","2折秒杀"},AB753),{"创始会员","国际领袖课程","国内领袖课程","1期秒杀","游学免费读","买三送二","2折秒杀"}),"")</f>
        <v/>
      </c>
      <c r="BH753" s="27">
        <v>42552</v>
      </c>
    </row>
    <row r="754" spans="1:60" ht="15" customHeight="1">
      <c r="A754" s="31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08"/>
      <c r="M754" s="208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35" t="str">
        <f t="shared" si="266"/>
        <v/>
      </c>
      <c r="AD754" s="36">
        <f t="shared" si="267"/>
        <v>0</v>
      </c>
      <c r="AE754" s="35" t="str">
        <f t="shared" si="268"/>
        <v/>
      </c>
      <c r="AF754" s="24"/>
      <c r="AG754" s="40">
        <f t="shared" si="269"/>
        <v>0</v>
      </c>
      <c r="AH754" s="36">
        <f t="shared" si="270"/>
        <v>0</v>
      </c>
      <c r="AI754" s="36">
        <f t="shared" si="271"/>
        <v>0</v>
      </c>
      <c r="AJ754" s="35" t="str">
        <f t="shared" si="272"/>
        <v/>
      </c>
      <c r="AK754" s="35" t="str">
        <f t="shared" si="273"/>
        <v/>
      </c>
      <c r="AL754" s="35" t="str">
        <f t="shared" si="274"/>
        <v/>
      </c>
      <c r="AM754" s="35" t="str">
        <f t="shared" si="275"/>
        <v/>
      </c>
      <c r="AN754" s="35" t="str">
        <f t="shared" si="276"/>
        <v/>
      </c>
      <c r="AO754" s="35" t="str">
        <f t="shared" si="277"/>
        <v/>
      </c>
      <c r="AP754" s="35" t="str">
        <f>IF(AJ754="","",VLOOKUP(AN754,[1]Sheet11!E:F,2,0))</f>
        <v/>
      </c>
      <c r="AQ754" s="35" t="str">
        <f>IF(AO754="拼单会员","5年",IF(AJ754="","",VLOOKUP(AM754&amp;AP754,[1]Sheet11!$J$3:$K$17,2)))</f>
        <v/>
      </c>
      <c r="AR754" s="35" t="str">
        <f t="shared" si="278"/>
        <v/>
      </c>
      <c r="AS754" s="35" t="str">
        <f t="shared" si="279"/>
        <v/>
      </c>
      <c r="AT754" s="35" t="str">
        <f t="shared" si="280"/>
        <v/>
      </c>
      <c r="AU754" s="35" t="str">
        <f t="shared" si="281"/>
        <v/>
      </c>
      <c r="AV754" s="35" t="str">
        <f t="shared" si="282"/>
        <v/>
      </c>
      <c r="AW754" s="35" t="str">
        <f t="shared" si="283"/>
        <v/>
      </c>
      <c r="AX754" s="35" t="str">
        <f t="shared" si="284"/>
        <v/>
      </c>
      <c r="AY754" s="35" t="str">
        <f>IF(SUMIF('7-市场业绩'!F:F,AC754,'7-市场业绩'!I:I)&gt;0,"学习卡","老结算")</f>
        <v>老结算</v>
      </c>
      <c r="AZ754" s="35" t="str">
        <f t="shared" si="285"/>
        <v/>
      </c>
      <c r="BA754" s="35" t="str">
        <f t="shared" si="286"/>
        <v>无</v>
      </c>
      <c r="BB754" s="35" t="str">
        <f t="shared" si="287"/>
        <v/>
      </c>
      <c r="BC754" s="35" t="str">
        <f t="shared" si="288"/>
        <v/>
      </c>
      <c r="BD754" s="35" t="str">
        <f t="shared" si="289"/>
        <v>无</v>
      </c>
      <c r="BE754" s="35" t="str">
        <f>IFERROR(LOOKUP(1,-FIND({"创始会员","国际领袖课程","国内领袖课程","1期秒杀","游学免费读","买三送二","2折秒杀"},AB754),{"创始会员","国际领袖课程","国内领袖课程","1期秒杀","游学免费读","买三送二","2折秒杀"}),"")</f>
        <v/>
      </c>
      <c r="BH754" s="27">
        <v>42552</v>
      </c>
    </row>
    <row r="755" spans="1:60" ht="15" customHeight="1">
      <c r="A755" s="31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08"/>
      <c r="M755" s="208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35" t="str">
        <f t="shared" si="266"/>
        <v/>
      </c>
      <c r="AD755" s="36">
        <f t="shared" si="267"/>
        <v>0</v>
      </c>
      <c r="AE755" s="35" t="str">
        <f t="shared" si="268"/>
        <v/>
      </c>
      <c r="AF755" s="24"/>
      <c r="AG755" s="40">
        <f t="shared" si="269"/>
        <v>0</v>
      </c>
      <c r="AH755" s="36">
        <f t="shared" si="270"/>
        <v>0</v>
      </c>
      <c r="AI755" s="36">
        <f t="shared" si="271"/>
        <v>0</v>
      </c>
      <c r="AJ755" s="35" t="str">
        <f t="shared" si="272"/>
        <v/>
      </c>
      <c r="AK755" s="35" t="str">
        <f t="shared" si="273"/>
        <v/>
      </c>
      <c r="AL755" s="35" t="str">
        <f t="shared" si="274"/>
        <v/>
      </c>
      <c r="AM755" s="35" t="str">
        <f t="shared" si="275"/>
        <v/>
      </c>
      <c r="AN755" s="35" t="str">
        <f t="shared" si="276"/>
        <v/>
      </c>
      <c r="AO755" s="35" t="str">
        <f t="shared" si="277"/>
        <v/>
      </c>
      <c r="AP755" s="35" t="str">
        <f>IF(AJ755="","",VLOOKUP(AN755,[1]Sheet11!E:F,2,0))</f>
        <v/>
      </c>
      <c r="AQ755" s="35" t="str">
        <f>IF(AO755="拼单会员","5年",IF(AJ755="","",VLOOKUP(AM755&amp;AP755,[1]Sheet11!$J$3:$K$17,2)))</f>
        <v/>
      </c>
      <c r="AR755" s="35" t="str">
        <f t="shared" si="278"/>
        <v/>
      </c>
      <c r="AS755" s="35" t="str">
        <f t="shared" si="279"/>
        <v/>
      </c>
      <c r="AT755" s="35" t="str">
        <f t="shared" si="280"/>
        <v/>
      </c>
      <c r="AU755" s="35" t="str">
        <f t="shared" si="281"/>
        <v/>
      </c>
      <c r="AV755" s="35" t="str">
        <f t="shared" si="282"/>
        <v/>
      </c>
      <c r="AW755" s="35" t="str">
        <f t="shared" si="283"/>
        <v/>
      </c>
      <c r="AX755" s="35" t="str">
        <f t="shared" si="284"/>
        <v/>
      </c>
      <c r="AY755" s="35" t="str">
        <f>IF(SUMIF('7-市场业绩'!F:F,AC755,'7-市场业绩'!I:I)&gt;0,"学习卡","老结算")</f>
        <v>老结算</v>
      </c>
      <c r="AZ755" s="35" t="str">
        <f t="shared" si="285"/>
        <v/>
      </c>
      <c r="BA755" s="35" t="str">
        <f t="shared" si="286"/>
        <v>无</v>
      </c>
      <c r="BB755" s="35" t="str">
        <f t="shared" si="287"/>
        <v/>
      </c>
      <c r="BC755" s="35" t="str">
        <f t="shared" si="288"/>
        <v/>
      </c>
      <c r="BD755" s="35" t="str">
        <f t="shared" si="289"/>
        <v>无</v>
      </c>
      <c r="BE755" s="35" t="str">
        <f>IFERROR(LOOKUP(1,-FIND({"创始会员","国际领袖课程","国内领袖课程","1期秒杀","游学免费读","买三送二","2折秒杀"},AB755),{"创始会员","国际领袖课程","国内领袖课程","1期秒杀","游学免费读","买三送二","2折秒杀"}),"")</f>
        <v/>
      </c>
      <c r="BH755" s="27">
        <v>42552</v>
      </c>
    </row>
    <row r="756" spans="1:60" ht="15" customHeight="1">
      <c r="A756" s="31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08"/>
      <c r="M756" s="208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35" t="str">
        <f t="shared" si="266"/>
        <v/>
      </c>
      <c r="AD756" s="36">
        <f t="shared" si="267"/>
        <v>0</v>
      </c>
      <c r="AE756" s="35" t="str">
        <f t="shared" si="268"/>
        <v/>
      </c>
      <c r="AF756" s="24"/>
      <c r="AG756" s="40">
        <f t="shared" si="269"/>
        <v>0</v>
      </c>
      <c r="AH756" s="36">
        <f t="shared" si="270"/>
        <v>0</v>
      </c>
      <c r="AI756" s="36">
        <f t="shared" si="271"/>
        <v>0</v>
      </c>
      <c r="AJ756" s="35" t="str">
        <f t="shared" si="272"/>
        <v/>
      </c>
      <c r="AK756" s="35" t="str">
        <f t="shared" si="273"/>
        <v/>
      </c>
      <c r="AL756" s="35" t="str">
        <f t="shared" si="274"/>
        <v/>
      </c>
      <c r="AM756" s="35" t="str">
        <f t="shared" si="275"/>
        <v/>
      </c>
      <c r="AN756" s="35" t="str">
        <f t="shared" si="276"/>
        <v/>
      </c>
      <c r="AO756" s="35" t="str">
        <f t="shared" si="277"/>
        <v/>
      </c>
      <c r="AP756" s="35" t="str">
        <f>IF(AJ756="","",VLOOKUP(AN756,[1]Sheet11!E:F,2,0))</f>
        <v/>
      </c>
      <c r="AQ756" s="35" t="str">
        <f>IF(AO756="拼单会员","5年",IF(AJ756="","",VLOOKUP(AM756&amp;AP756,[1]Sheet11!$J$3:$K$17,2)))</f>
        <v/>
      </c>
      <c r="AR756" s="35" t="str">
        <f t="shared" si="278"/>
        <v/>
      </c>
      <c r="AS756" s="35" t="str">
        <f t="shared" si="279"/>
        <v/>
      </c>
      <c r="AT756" s="35" t="str">
        <f t="shared" si="280"/>
        <v/>
      </c>
      <c r="AU756" s="35" t="str">
        <f t="shared" si="281"/>
        <v/>
      </c>
      <c r="AV756" s="35" t="str">
        <f t="shared" si="282"/>
        <v/>
      </c>
      <c r="AW756" s="35" t="str">
        <f t="shared" si="283"/>
        <v/>
      </c>
      <c r="AX756" s="35" t="str">
        <f t="shared" si="284"/>
        <v/>
      </c>
      <c r="AY756" s="35" t="str">
        <f>IF(SUMIF('7-市场业绩'!F:F,AC756,'7-市场业绩'!I:I)&gt;0,"学习卡","老结算")</f>
        <v>老结算</v>
      </c>
      <c r="AZ756" s="35" t="str">
        <f t="shared" si="285"/>
        <v/>
      </c>
      <c r="BA756" s="35" t="str">
        <f t="shared" si="286"/>
        <v>无</v>
      </c>
      <c r="BB756" s="35" t="str">
        <f t="shared" si="287"/>
        <v/>
      </c>
      <c r="BC756" s="35" t="str">
        <f t="shared" si="288"/>
        <v/>
      </c>
      <c r="BD756" s="35" t="str">
        <f t="shared" si="289"/>
        <v>无</v>
      </c>
      <c r="BE756" s="35" t="str">
        <f>IFERROR(LOOKUP(1,-FIND({"创始会员","国际领袖课程","国内领袖课程","1期秒杀","游学免费读","买三送二","2折秒杀"},AB756),{"创始会员","国际领袖课程","国内领袖课程","1期秒杀","游学免费读","买三送二","2折秒杀"}),"")</f>
        <v/>
      </c>
      <c r="BH756" s="27">
        <v>42552</v>
      </c>
    </row>
    <row r="757" spans="1:60" ht="15" customHeight="1">
      <c r="A757" s="31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08"/>
      <c r="M757" s="208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35" t="str">
        <f t="shared" si="266"/>
        <v/>
      </c>
      <c r="AD757" s="36">
        <f t="shared" si="267"/>
        <v>0</v>
      </c>
      <c r="AE757" s="35" t="str">
        <f t="shared" si="268"/>
        <v/>
      </c>
      <c r="AF757" s="24"/>
      <c r="AG757" s="40">
        <f t="shared" si="269"/>
        <v>0</v>
      </c>
      <c r="AH757" s="36">
        <f t="shared" si="270"/>
        <v>0</v>
      </c>
      <c r="AI757" s="36">
        <f t="shared" si="271"/>
        <v>0</v>
      </c>
      <c r="AJ757" s="35" t="str">
        <f t="shared" si="272"/>
        <v/>
      </c>
      <c r="AK757" s="35" t="str">
        <f t="shared" si="273"/>
        <v/>
      </c>
      <c r="AL757" s="35" t="str">
        <f t="shared" si="274"/>
        <v/>
      </c>
      <c r="AM757" s="35" t="str">
        <f t="shared" si="275"/>
        <v/>
      </c>
      <c r="AN757" s="35" t="str">
        <f t="shared" si="276"/>
        <v/>
      </c>
      <c r="AO757" s="35" t="str">
        <f t="shared" si="277"/>
        <v/>
      </c>
      <c r="AP757" s="35" t="str">
        <f>IF(AJ757="","",VLOOKUP(AN757,[1]Sheet11!E:F,2,0))</f>
        <v/>
      </c>
      <c r="AQ757" s="35" t="str">
        <f>IF(AO757="拼单会员","5年",IF(AJ757="","",VLOOKUP(AM757&amp;AP757,[1]Sheet11!$J$3:$K$17,2)))</f>
        <v/>
      </c>
      <c r="AR757" s="35" t="str">
        <f t="shared" si="278"/>
        <v/>
      </c>
      <c r="AS757" s="35" t="str">
        <f t="shared" si="279"/>
        <v/>
      </c>
      <c r="AT757" s="35" t="str">
        <f t="shared" si="280"/>
        <v/>
      </c>
      <c r="AU757" s="35" t="str">
        <f t="shared" si="281"/>
        <v/>
      </c>
      <c r="AV757" s="35" t="str">
        <f t="shared" si="282"/>
        <v/>
      </c>
      <c r="AW757" s="35" t="str">
        <f t="shared" si="283"/>
        <v/>
      </c>
      <c r="AX757" s="35" t="str">
        <f t="shared" si="284"/>
        <v/>
      </c>
      <c r="AY757" s="35" t="str">
        <f>IF(SUMIF('7-市场业绩'!F:F,AC757,'7-市场业绩'!I:I)&gt;0,"学习卡","老结算")</f>
        <v>老结算</v>
      </c>
      <c r="AZ757" s="35" t="str">
        <f t="shared" si="285"/>
        <v/>
      </c>
      <c r="BA757" s="35" t="str">
        <f t="shared" si="286"/>
        <v>无</v>
      </c>
      <c r="BB757" s="35" t="str">
        <f t="shared" si="287"/>
        <v/>
      </c>
      <c r="BC757" s="35" t="str">
        <f t="shared" si="288"/>
        <v/>
      </c>
      <c r="BD757" s="35" t="str">
        <f t="shared" si="289"/>
        <v>无</v>
      </c>
      <c r="BE757" s="35" t="str">
        <f>IFERROR(LOOKUP(1,-FIND({"创始会员","国际领袖课程","国内领袖课程","1期秒杀","游学免费读","买三送二","2折秒杀"},AB757),{"创始会员","国际领袖课程","国内领袖课程","1期秒杀","游学免费读","买三送二","2折秒杀"}),"")</f>
        <v/>
      </c>
      <c r="BH757" s="27">
        <v>42552</v>
      </c>
    </row>
    <row r="758" spans="1:60" ht="15" customHeight="1">
      <c r="A758" s="31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08"/>
      <c r="M758" s="208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35" t="str">
        <f t="shared" si="266"/>
        <v/>
      </c>
      <c r="AD758" s="36">
        <f t="shared" si="267"/>
        <v>0</v>
      </c>
      <c r="AE758" s="35" t="str">
        <f t="shared" si="268"/>
        <v/>
      </c>
      <c r="AF758" s="24"/>
      <c r="AG758" s="40">
        <f t="shared" si="269"/>
        <v>0</v>
      </c>
      <c r="AH758" s="36">
        <f t="shared" si="270"/>
        <v>0</v>
      </c>
      <c r="AI758" s="36">
        <f t="shared" si="271"/>
        <v>0</v>
      </c>
      <c r="AJ758" s="35" t="str">
        <f t="shared" si="272"/>
        <v/>
      </c>
      <c r="AK758" s="35" t="str">
        <f t="shared" si="273"/>
        <v/>
      </c>
      <c r="AL758" s="35" t="str">
        <f t="shared" si="274"/>
        <v/>
      </c>
      <c r="AM758" s="35" t="str">
        <f t="shared" si="275"/>
        <v/>
      </c>
      <c r="AN758" s="35" t="str">
        <f t="shared" si="276"/>
        <v/>
      </c>
      <c r="AO758" s="35" t="str">
        <f t="shared" si="277"/>
        <v/>
      </c>
      <c r="AP758" s="35" t="str">
        <f>IF(AJ758="","",VLOOKUP(AN758,[1]Sheet11!E:F,2,0))</f>
        <v/>
      </c>
      <c r="AQ758" s="35" t="str">
        <f>IF(AO758="拼单会员","5年",IF(AJ758="","",VLOOKUP(AM758&amp;AP758,[1]Sheet11!$J$3:$K$17,2)))</f>
        <v/>
      </c>
      <c r="AR758" s="35" t="str">
        <f t="shared" si="278"/>
        <v/>
      </c>
      <c r="AS758" s="35" t="str">
        <f t="shared" si="279"/>
        <v/>
      </c>
      <c r="AT758" s="35" t="str">
        <f t="shared" si="280"/>
        <v/>
      </c>
      <c r="AU758" s="35" t="str">
        <f t="shared" si="281"/>
        <v/>
      </c>
      <c r="AV758" s="35" t="str">
        <f t="shared" si="282"/>
        <v/>
      </c>
      <c r="AW758" s="35" t="str">
        <f t="shared" si="283"/>
        <v/>
      </c>
      <c r="AX758" s="35" t="str">
        <f t="shared" si="284"/>
        <v/>
      </c>
      <c r="AY758" s="35" t="str">
        <f>IF(SUMIF('7-市场业绩'!F:F,AC758,'7-市场业绩'!I:I)&gt;0,"学习卡","老结算")</f>
        <v>老结算</v>
      </c>
      <c r="AZ758" s="35" t="str">
        <f t="shared" si="285"/>
        <v/>
      </c>
      <c r="BA758" s="35" t="str">
        <f t="shared" si="286"/>
        <v>无</v>
      </c>
      <c r="BB758" s="35" t="str">
        <f t="shared" si="287"/>
        <v/>
      </c>
      <c r="BC758" s="35" t="str">
        <f t="shared" si="288"/>
        <v/>
      </c>
      <c r="BD758" s="35" t="str">
        <f t="shared" si="289"/>
        <v>无</v>
      </c>
      <c r="BE758" s="35" t="str">
        <f>IFERROR(LOOKUP(1,-FIND({"创始会员","国际领袖课程","国内领袖课程","1期秒杀","游学免费读","买三送二","2折秒杀"},AB758),{"创始会员","国际领袖课程","国内领袖课程","1期秒杀","游学免费读","买三送二","2折秒杀"}),"")</f>
        <v/>
      </c>
      <c r="BH758" s="27">
        <v>42552</v>
      </c>
    </row>
    <row r="759" spans="1:60" ht="15" customHeight="1">
      <c r="A759" s="31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08"/>
      <c r="M759" s="208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35" t="str">
        <f t="shared" si="266"/>
        <v/>
      </c>
      <c r="AD759" s="36">
        <f t="shared" si="267"/>
        <v>0</v>
      </c>
      <c r="AE759" s="35" t="str">
        <f t="shared" si="268"/>
        <v/>
      </c>
      <c r="AF759" s="24"/>
      <c r="AG759" s="40">
        <f t="shared" si="269"/>
        <v>0</v>
      </c>
      <c r="AH759" s="36">
        <f t="shared" si="270"/>
        <v>0</v>
      </c>
      <c r="AI759" s="36">
        <f t="shared" si="271"/>
        <v>0</v>
      </c>
      <c r="AJ759" s="35" t="str">
        <f t="shared" si="272"/>
        <v/>
      </c>
      <c r="AK759" s="35" t="str">
        <f t="shared" si="273"/>
        <v/>
      </c>
      <c r="AL759" s="35" t="str">
        <f t="shared" si="274"/>
        <v/>
      </c>
      <c r="AM759" s="35" t="str">
        <f t="shared" si="275"/>
        <v/>
      </c>
      <c r="AN759" s="35" t="str">
        <f t="shared" si="276"/>
        <v/>
      </c>
      <c r="AO759" s="35" t="str">
        <f t="shared" si="277"/>
        <v/>
      </c>
      <c r="AP759" s="35" t="str">
        <f>IF(AJ759="","",VLOOKUP(AN759,[1]Sheet11!E:F,2,0))</f>
        <v/>
      </c>
      <c r="AQ759" s="35" t="str">
        <f>IF(AO759="拼单会员","5年",IF(AJ759="","",VLOOKUP(AM759&amp;AP759,[1]Sheet11!$J$3:$K$17,2)))</f>
        <v/>
      </c>
      <c r="AR759" s="35" t="str">
        <f t="shared" si="278"/>
        <v/>
      </c>
      <c r="AS759" s="35" t="str">
        <f t="shared" si="279"/>
        <v/>
      </c>
      <c r="AT759" s="35" t="str">
        <f t="shared" si="280"/>
        <v/>
      </c>
      <c r="AU759" s="35" t="str">
        <f t="shared" si="281"/>
        <v/>
      </c>
      <c r="AV759" s="35" t="str">
        <f t="shared" si="282"/>
        <v/>
      </c>
      <c r="AW759" s="35" t="str">
        <f t="shared" si="283"/>
        <v/>
      </c>
      <c r="AX759" s="35" t="str">
        <f t="shared" si="284"/>
        <v/>
      </c>
      <c r="AY759" s="35" t="str">
        <f>IF(SUMIF('7-市场业绩'!F:F,AC759,'7-市场业绩'!I:I)&gt;0,"学习卡","老结算")</f>
        <v>老结算</v>
      </c>
      <c r="AZ759" s="35" t="str">
        <f t="shared" si="285"/>
        <v/>
      </c>
      <c r="BA759" s="35" t="str">
        <f t="shared" si="286"/>
        <v>无</v>
      </c>
      <c r="BB759" s="35" t="str">
        <f t="shared" si="287"/>
        <v/>
      </c>
      <c r="BC759" s="35" t="str">
        <f t="shared" si="288"/>
        <v/>
      </c>
      <c r="BD759" s="35" t="str">
        <f t="shared" si="289"/>
        <v>无</v>
      </c>
      <c r="BE759" s="35" t="str">
        <f>IFERROR(LOOKUP(1,-FIND({"创始会员","国际领袖课程","国内领袖课程","1期秒杀","游学免费读","买三送二","2折秒杀"},AB759),{"创始会员","国际领袖课程","国内领袖课程","1期秒杀","游学免费读","买三送二","2折秒杀"}),"")</f>
        <v/>
      </c>
      <c r="BH759" s="27">
        <v>42552</v>
      </c>
    </row>
    <row r="760" spans="1:60" ht="15" customHeight="1">
      <c r="A760" s="31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08"/>
      <c r="M760" s="208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35" t="str">
        <f t="shared" si="266"/>
        <v/>
      </c>
      <c r="AD760" s="36">
        <f t="shared" si="267"/>
        <v>0</v>
      </c>
      <c r="AE760" s="35" t="str">
        <f t="shared" si="268"/>
        <v/>
      </c>
      <c r="AF760" s="24"/>
      <c r="AG760" s="40">
        <f t="shared" si="269"/>
        <v>0</v>
      </c>
      <c r="AH760" s="36">
        <f t="shared" si="270"/>
        <v>0</v>
      </c>
      <c r="AI760" s="36">
        <f t="shared" si="271"/>
        <v>0</v>
      </c>
      <c r="AJ760" s="35" t="str">
        <f t="shared" si="272"/>
        <v/>
      </c>
      <c r="AK760" s="35" t="str">
        <f t="shared" si="273"/>
        <v/>
      </c>
      <c r="AL760" s="35" t="str">
        <f t="shared" si="274"/>
        <v/>
      </c>
      <c r="AM760" s="35" t="str">
        <f t="shared" si="275"/>
        <v/>
      </c>
      <c r="AN760" s="35" t="str">
        <f t="shared" si="276"/>
        <v/>
      </c>
      <c r="AO760" s="35" t="str">
        <f t="shared" si="277"/>
        <v/>
      </c>
      <c r="AP760" s="35" t="str">
        <f>IF(AJ760="","",VLOOKUP(AN760,[1]Sheet11!E:F,2,0))</f>
        <v/>
      </c>
      <c r="AQ760" s="35" t="str">
        <f>IF(AO760="拼单会员","5年",IF(AJ760="","",VLOOKUP(AM760&amp;AP760,[1]Sheet11!$J$3:$K$17,2)))</f>
        <v/>
      </c>
      <c r="AR760" s="35" t="str">
        <f t="shared" si="278"/>
        <v/>
      </c>
      <c r="AS760" s="35" t="str">
        <f t="shared" si="279"/>
        <v/>
      </c>
      <c r="AT760" s="35" t="str">
        <f t="shared" si="280"/>
        <v/>
      </c>
      <c r="AU760" s="35" t="str">
        <f t="shared" si="281"/>
        <v/>
      </c>
      <c r="AV760" s="35" t="str">
        <f t="shared" si="282"/>
        <v/>
      </c>
      <c r="AW760" s="35" t="str">
        <f t="shared" si="283"/>
        <v/>
      </c>
      <c r="AX760" s="35" t="str">
        <f t="shared" si="284"/>
        <v/>
      </c>
      <c r="AY760" s="35" t="str">
        <f>IF(SUMIF('7-市场业绩'!F:F,AC760,'7-市场业绩'!I:I)&gt;0,"学习卡","老结算")</f>
        <v>老结算</v>
      </c>
      <c r="AZ760" s="35" t="str">
        <f t="shared" si="285"/>
        <v/>
      </c>
      <c r="BA760" s="35" t="str">
        <f t="shared" si="286"/>
        <v>无</v>
      </c>
      <c r="BB760" s="35" t="str">
        <f t="shared" si="287"/>
        <v/>
      </c>
      <c r="BC760" s="35" t="str">
        <f t="shared" si="288"/>
        <v/>
      </c>
      <c r="BD760" s="35" t="str">
        <f t="shared" si="289"/>
        <v>无</v>
      </c>
      <c r="BE760" s="35" t="str">
        <f>IFERROR(LOOKUP(1,-FIND({"创始会员","国际领袖课程","国内领袖课程","1期秒杀","游学免费读","买三送二","2折秒杀"},AB760),{"创始会员","国际领袖课程","国内领袖课程","1期秒杀","游学免费读","买三送二","2折秒杀"}),"")</f>
        <v/>
      </c>
      <c r="BH760" s="27">
        <v>42552</v>
      </c>
    </row>
    <row r="761" spans="1:60" ht="15" customHeight="1">
      <c r="A761" s="31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08"/>
      <c r="M761" s="208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35" t="str">
        <f t="shared" si="266"/>
        <v/>
      </c>
      <c r="AD761" s="36">
        <f t="shared" si="267"/>
        <v>0</v>
      </c>
      <c r="AE761" s="35" t="str">
        <f t="shared" si="268"/>
        <v/>
      </c>
      <c r="AF761" s="24"/>
      <c r="AG761" s="40">
        <f t="shared" si="269"/>
        <v>0</v>
      </c>
      <c r="AH761" s="36">
        <f t="shared" si="270"/>
        <v>0</v>
      </c>
      <c r="AI761" s="36">
        <f t="shared" si="271"/>
        <v>0</v>
      </c>
      <c r="AJ761" s="35" t="str">
        <f t="shared" si="272"/>
        <v/>
      </c>
      <c r="AK761" s="35" t="str">
        <f t="shared" si="273"/>
        <v/>
      </c>
      <c r="AL761" s="35" t="str">
        <f t="shared" si="274"/>
        <v/>
      </c>
      <c r="AM761" s="35" t="str">
        <f t="shared" si="275"/>
        <v/>
      </c>
      <c r="AN761" s="35" t="str">
        <f t="shared" si="276"/>
        <v/>
      </c>
      <c r="AO761" s="35" t="str">
        <f t="shared" si="277"/>
        <v/>
      </c>
      <c r="AP761" s="35" t="str">
        <f>IF(AJ761="","",VLOOKUP(AN761,[1]Sheet11!E:F,2,0))</f>
        <v/>
      </c>
      <c r="AQ761" s="35" t="str">
        <f>IF(AO761="拼单会员","5年",IF(AJ761="","",VLOOKUP(AM761&amp;AP761,[1]Sheet11!$J$3:$K$17,2)))</f>
        <v/>
      </c>
      <c r="AR761" s="35" t="str">
        <f t="shared" si="278"/>
        <v/>
      </c>
      <c r="AS761" s="35" t="str">
        <f t="shared" si="279"/>
        <v/>
      </c>
      <c r="AT761" s="35" t="str">
        <f t="shared" si="280"/>
        <v/>
      </c>
      <c r="AU761" s="35" t="str">
        <f t="shared" si="281"/>
        <v/>
      </c>
      <c r="AV761" s="35" t="str">
        <f t="shared" si="282"/>
        <v/>
      </c>
      <c r="AW761" s="35" t="str">
        <f t="shared" si="283"/>
        <v/>
      </c>
      <c r="AX761" s="35" t="str">
        <f t="shared" si="284"/>
        <v/>
      </c>
      <c r="AY761" s="35" t="str">
        <f>IF(SUMIF('7-市场业绩'!F:F,AC761,'7-市场业绩'!I:I)&gt;0,"学习卡","老结算")</f>
        <v>老结算</v>
      </c>
      <c r="AZ761" s="35" t="str">
        <f t="shared" si="285"/>
        <v/>
      </c>
      <c r="BA761" s="35" t="str">
        <f t="shared" si="286"/>
        <v>无</v>
      </c>
      <c r="BB761" s="35" t="str">
        <f t="shared" si="287"/>
        <v/>
      </c>
      <c r="BC761" s="35" t="str">
        <f t="shared" si="288"/>
        <v/>
      </c>
      <c r="BD761" s="35" t="str">
        <f t="shared" si="289"/>
        <v>无</v>
      </c>
      <c r="BE761" s="35" t="str">
        <f>IFERROR(LOOKUP(1,-FIND({"创始会员","国际领袖课程","国内领袖课程","1期秒杀","游学免费读","买三送二","2折秒杀"},AB761),{"创始会员","国际领袖课程","国内领袖课程","1期秒杀","游学免费读","买三送二","2折秒杀"}),"")</f>
        <v/>
      </c>
      <c r="BH761" s="27">
        <v>42552</v>
      </c>
    </row>
    <row r="762" spans="1:60" ht="15" customHeight="1">
      <c r="A762" s="31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08"/>
      <c r="M762" s="208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35" t="str">
        <f t="shared" si="266"/>
        <v/>
      </c>
      <c r="AD762" s="36">
        <f t="shared" si="267"/>
        <v>0</v>
      </c>
      <c r="AE762" s="35" t="str">
        <f t="shared" si="268"/>
        <v/>
      </c>
      <c r="AF762" s="24"/>
      <c r="AG762" s="40">
        <f t="shared" si="269"/>
        <v>0</v>
      </c>
      <c r="AH762" s="36">
        <f t="shared" si="270"/>
        <v>0</v>
      </c>
      <c r="AI762" s="36">
        <f t="shared" si="271"/>
        <v>0</v>
      </c>
      <c r="AJ762" s="35" t="str">
        <f t="shared" si="272"/>
        <v/>
      </c>
      <c r="AK762" s="35" t="str">
        <f t="shared" si="273"/>
        <v/>
      </c>
      <c r="AL762" s="35" t="str">
        <f t="shared" si="274"/>
        <v/>
      </c>
      <c r="AM762" s="35" t="str">
        <f t="shared" si="275"/>
        <v/>
      </c>
      <c r="AN762" s="35" t="str">
        <f t="shared" si="276"/>
        <v/>
      </c>
      <c r="AO762" s="35" t="str">
        <f t="shared" si="277"/>
        <v/>
      </c>
      <c r="AP762" s="35" t="str">
        <f>IF(AJ762="","",VLOOKUP(AN762,[1]Sheet11!E:F,2,0))</f>
        <v/>
      </c>
      <c r="AQ762" s="35" t="str">
        <f>IF(AO762="拼单会员","5年",IF(AJ762="","",VLOOKUP(AM762&amp;AP762,[1]Sheet11!$J$3:$K$17,2)))</f>
        <v/>
      </c>
      <c r="AR762" s="35" t="str">
        <f t="shared" si="278"/>
        <v/>
      </c>
      <c r="AS762" s="35" t="str">
        <f t="shared" si="279"/>
        <v/>
      </c>
      <c r="AT762" s="35" t="str">
        <f t="shared" si="280"/>
        <v/>
      </c>
      <c r="AU762" s="35" t="str">
        <f t="shared" si="281"/>
        <v/>
      </c>
      <c r="AV762" s="35" t="str">
        <f t="shared" si="282"/>
        <v/>
      </c>
      <c r="AW762" s="35" t="str">
        <f t="shared" si="283"/>
        <v/>
      </c>
      <c r="AX762" s="35" t="str">
        <f t="shared" si="284"/>
        <v/>
      </c>
      <c r="AY762" s="35" t="str">
        <f>IF(SUMIF('7-市场业绩'!F:F,AC762,'7-市场业绩'!I:I)&gt;0,"学习卡","老结算")</f>
        <v>老结算</v>
      </c>
      <c r="AZ762" s="35" t="str">
        <f t="shared" si="285"/>
        <v/>
      </c>
      <c r="BA762" s="35" t="str">
        <f t="shared" si="286"/>
        <v>无</v>
      </c>
      <c r="BB762" s="35" t="str">
        <f t="shared" si="287"/>
        <v/>
      </c>
      <c r="BC762" s="35" t="str">
        <f t="shared" si="288"/>
        <v/>
      </c>
      <c r="BD762" s="35" t="str">
        <f t="shared" si="289"/>
        <v>无</v>
      </c>
      <c r="BE762" s="35" t="str">
        <f>IFERROR(LOOKUP(1,-FIND({"创始会员","国际领袖课程","国内领袖课程","1期秒杀","游学免费读","买三送二","2折秒杀"},AB762),{"创始会员","国际领袖课程","国内领袖课程","1期秒杀","游学免费读","买三送二","2折秒杀"}),"")</f>
        <v/>
      </c>
      <c r="BH762" s="27">
        <v>42552</v>
      </c>
    </row>
    <row r="763" spans="1:60" ht="15" customHeight="1">
      <c r="A763" s="31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08"/>
      <c r="M763" s="208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35" t="str">
        <f t="shared" si="266"/>
        <v/>
      </c>
      <c r="AD763" s="36">
        <f t="shared" si="267"/>
        <v>0</v>
      </c>
      <c r="AE763" s="35" t="str">
        <f t="shared" si="268"/>
        <v/>
      </c>
      <c r="AF763" s="24"/>
      <c r="AG763" s="40">
        <f t="shared" si="269"/>
        <v>0</v>
      </c>
      <c r="AH763" s="36">
        <f t="shared" si="270"/>
        <v>0</v>
      </c>
      <c r="AI763" s="36">
        <f t="shared" si="271"/>
        <v>0</v>
      </c>
      <c r="AJ763" s="35" t="str">
        <f t="shared" si="272"/>
        <v/>
      </c>
      <c r="AK763" s="35" t="str">
        <f t="shared" si="273"/>
        <v/>
      </c>
      <c r="AL763" s="35" t="str">
        <f t="shared" si="274"/>
        <v/>
      </c>
      <c r="AM763" s="35" t="str">
        <f t="shared" si="275"/>
        <v/>
      </c>
      <c r="AN763" s="35" t="str">
        <f t="shared" si="276"/>
        <v/>
      </c>
      <c r="AO763" s="35" t="str">
        <f t="shared" si="277"/>
        <v/>
      </c>
      <c r="AP763" s="35" t="str">
        <f>IF(AJ763="","",VLOOKUP(AN763,[1]Sheet11!E:F,2,0))</f>
        <v/>
      </c>
      <c r="AQ763" s="35" t="str">
        <f>IF(AO763="拼单会员","5年",IF(AJ763="","",VLOOKUP(AM763&amp;AP763,[1]Sheet11!$J$3:$K$17,2)))</f>
        <v/>
      </c>
      <c r="AR763" s="35" t="str">
        <f t="shared" si="278"/>
        <v/>
      </c>
      <c r="AS763" s="35" t="str">
        <f t="shared" si="279"/>
        <v/>
      </c>
      <c r="AT763" s="35" t="str">
        <f t="shared" si="280"/>
        <v/>
      </c>
      <c r="AU763" s="35" t="str">
        <f t="shared" si="281"/>
        <v/>
      </c>
      <c r="AV763" s="35" t="str">
        <f t="shared" si="282"/>
        <v/>
      </c>
      <c r="AW763" s="35" t="str">
        <f t="shared" si="283"/>
        <v/>
      </c>
      <c r="AX763" s="35" t="str">
        <f t="shared" si="284"/>
        <v/>
      </c>
      <c r="AY763" s="35" t="str">
        <f>IF(SUMIF('7-市场业绩'!F:F,AC763,'7-市场业绩'!I:I)&gt;0,"学习卡","老结算")</f>
        <v>老结算</v>
      </c>
      <c r="AZ763" s="35" t="str">
        <f t="shared" si="285"/>
        <v/>
      </c>
      <c r="BA763" s="35" t="str">
        <f t="shared" si="286"/>
        <v>无</v>
      </c>
      <c r="BB763" s="35" t="str">
        <f t="shared" si="287"/>
        <v/>
      </c>
      <c r="BC763" s="35" t="str">
        <f t="shared" si="288"/>
        <v/>
      </c>
      <c r="BD763" s="35" t="str">
        <f t="shared" si="289"/>
        <v>无</v>
      </c>
      <c r="BE763" s="35" t="str">
        <f>IFERROR(LOOKUP(1,-FIND({"创始会员","国际领袖课程","国内领袖课程","1期秒杀","游学免费读","买三送二","2折秒杀"},AB763),{"创始会员","国际领袖课程","国内领袖课程","1期秒杀","游学免费读","买三送二","2折秒杀"}),"")</f>
        <v/>
      </c>
      <c r="BH763" s="27">
        <v>42552</v>
      </c>
    </row>
    <row r="764" spans="1:60" ht="15" customHeight="1">
      <c r="A764" s="31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08"/>
      <c r="M764" s="208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35" t="str">
        <f t="shared" si="266"/>
        <v/>
      </c>
      <c r="AD764" s="36">
        <f t="shared" si="267"/>
        <v>0</v>
      </c>
      <c r="AE764" s="35" t="str">
        <f t="shared" si="268"/>
        <v/>
      </c>
      <c r="AF764" s="24"/>
      <c r="AG764" s="40">
        <f t="shared" si="269"/>
        <v>0</v>
      </c>
      <c r="AH764" s="36">
        <f t="shared" si="270"/>
        <v>0</v>
      </c>
      <c r="AI764" s="36">
        <f t="shared" si="271"/>
        <v>0</v>
      </c>
      <c r="AJ764" s="35" t="str">
        <f t="shared" si="272"/>
        <v/>
      </c>
      <c r="AK764" s="35" t="str">
        <f t="shared" si="273"/>
        <v/>
      </c>
      <c r="AL764" s="35" t="str">
        <f t="shared" si="274"/>
        <v/>
      </c>
      <c r="AM764" s="35" t="str">
        <f t="shared" si="275"/>
        <v/>
      </c>
      <c r="AN764" s="35" t="str">
        <f t="shared" si="276"/>
        <v/>
      </c>
      <c r="AO764" s="35" t="str">
        <f t="shared" si="277"/>
        <v/>
      </c>
      <c r="AP764" s="35" t="str">
        <f>IF(AJ764="","",VLOOKUP(AN764,[1]Sheet11!E:F,2,0))</f>
        <v/>
      </c>
      <c r="AQ764" s="35" t="str">
        <f>IF(AO764="拼单会员","5年",IF(AJ764="","",VLOOKUP(AM764&amp;AP764,[1]Sheet11!$J$3:$K$17,2)))</f>
        <v/>
      </c>
      <c r="AR764" s="35" t="str">
        <f t="shared" si="278"/>
        <v/>
      </c>
      <c r="AS764" s="35" t="str">
        <f t="shared" si="279"/>
        <v/>
      </c>
      <c r="AT764" s="35" t="str">
        <f t="shared" si="280"/>
        <v/>
      </c>
      <c r="AU764" s="35" t="str">
        <f t="shared" si="281"/>
        <v/>
      </c>
      <c r="AV764" s="35" t="str">
        <f t="shared" si="282"/>
        <v/>
      </c>
      <c r="AW764" s="35" t="str">
        <f t="shared" si="283"/>
        <v/>
      </c>
      <c r="AX764" s="35" t="str">
        <f t="shared" si="284"/>
        <v/>
      </c>
      <c r="AY764" s="35" t="str">
        <f>IF(SUMIF('7-市场业绩'!F:F,AC764,'7-市场业绩'!I:I)&gt;0,"学习卡","老结算")</f>
        <v>老结算</v>
      </c>
      <c r="AZ764" s="35" t="str">
        <f t="shared" si="285"/>
        <v/>
      </c>
      <c r="BA764" s="35" t="str">
        <f t="shared" si="286"/>
        <v>无</v>
      </c>
      <c r="BB764" s="35" t="str">
        <f t="shared" si="287"/>
        <v/>
      </c>
      <c r="BC764" s="35" t="str">
        <f t="shared" si="288"/>
        <v/>
      </c>
      <c r="BD764" s="35" t="str">
        <f t="shared" si="289"/>
        <v>无</v>
      </c>
      <c r="BE764" s="35" t="str">
        <f>IFERROR(LOOKUP(1,-FIND({"创始会员","国际领袖课程","国内领袖课程","1期秒杀","游学免费读","买三送二","2折秒杀"},AB764),{"创始会员","国际领袖课程","国内领袖课程","1期秒杀","游学免费读","买三送二","2折秒杀"}),"")</f>
        <v/>
      </c>
      <c r="BH764" s="27">
        <v>42552</v>
      </c>
    </row>
    <row r="765" spans="1:60" ht="15" customHeight="1">
      <c r="A765" s="31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08"/>
      <c r="M765" s="208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35" t="str">
        <f t="shared" si="266"/>
        <v/>
      </c>
      <c r="AD765" s="36">
        <f t="shared" si="267"/>
        <v>0</v>
      </c>
      <c r="AE765" s="35" t="str">
        <f t="shared" si="268"/>
        <v/>
      </c>
      <c r="AF765" s="24"/>
      <c r="AG765" s="40">
        <f t="shared" si="269"/>
        <v>0</v>
      </c>
      <c r="AH765" s="36">
        <f t="shared" si="270"/>
        <v>0</v>
      </c>
      <c r="AI765" s="36">
        <f t="shared" si="271"/>
        <v>0</v>
      </c>
      <c r="AJ765" s="35" t="str">
        <f t="shared" si="272"/>
        <v/>
      </c>
      <c r="AK765" s="35" t="str">
        <f t="shared" si="273"/>
        <v/>
      </c>
      <c r="AL765" s="35" t="str">
        <f t="shared" si="274"/>
        <v/>
      </c>
      <c r="AM765" s="35" t="str">
        <f t="shared" si="275"/>
        <v/>
      </c>
      <c r="AN765" s="35" t="str">
        <f t="shared" si="276"/>
        <v/>
      </c>
      <c r="AO765" s="35" t="str">
        <f t="shared" si="277"/>
        <v/>
      </c>
      <c r="AP765" s="35" t="str">
        <f>IF(AJ765="","",VLOOKUP(AN765,[1]Sheet11!E:F,2,0))</f>
        <v/>
      </c>
      <c r="AQ765" s="35" t="str">
        <f>IF(AO765="拼单会员","5年",IF(AJ765="","",VLOOKUP(AM765&amp;AP765,[1]Sheet11!$J$3:$K$17,2)))</f>
        <v/>
      </c>
      <c r="AR765" s="35" t="str">
        <f t="shared" si="278"/>
        <v/>
      </c>
      <c r="AS765" s="35" t="str">
        <f t="shared" si="279"/>
        <v/>
      </c>
      <c r="AT765" s="35" t="str">
        <f t="shared" si="280"/>
        <v/>
      </c>
      <c r="AU765" s="35" t="str">
        <f t="shared" si="281"/>
        <v/>
      </c>
      <c r="AV765" s="35" t="str">
        <f t="shared" si="282"/>
        <v/>
      </c>
      <c r="AW765" s="35" t="str">
        <f t="shared" si="283"/>
        <v/>
      </c>
      <c r="AX765" s="35" t="str">
        <f t="shared" si="284"/>
        <v/>
      </c>
      <c r="AY765" s="35" t="str">
        <f>IF(SUMIF('7-市场业绩'!F:F,AC765,'7-市场业绩'!I:I)&gt;0,"学习卡","老结算")</f>
        <v>老结算</v>
      </c>
      <c r="AZ765" s="35" t="str">
        <f t="shared" si="285"/>
        <v/>
      </c>
      <c r="BA765" s="35" t="str">
        <f t="shared" si="286"/>
        <v>无</v>
      </c>
      <c r="BB765" s="35" t="str">
        <f t="shared" si="287"/>
        <v/>
      </c>
      <c r="BC765" s="35" t="str">
        <f t="shared" si="288"/>
        <v/>
      </c>
      <c r="BD765" s="35" t="str">
        <f t="shared" si="289"/>
        <v>无</v>
      </c>
      <c r="BE765" s="35" t="str">
        <f>IFERROR(LOOKUP(1,-FIND({"创始会员","国际领袖课程","国内领袖课程","1期秒杀","游学免费读","买三送二","2折秒杀"},AB765),{"创始会员","国际领袖课程","国内领袖课程","1期秒杀","游学免费读","买三送二","2折秒杀"}),"")</f>
        <v/>
      </c>
      <c r="BH765" s="27">
        <v>42552</v>
      </c>
    </row>
    <row r="766" spans="1:60" ht="15" customHeight="1">
      <c r="A766" s="31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08"/>
      <c r="M766" s="208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35" t="str">
        <f t="shared" si="266"/>
        <v/>
      </c>
      <c r="AD766" s="36">
        <f t="shared" si="267"/>
        <v>0</v>
      </c>
      <c r="AE766" s="35" t="str">
        <f t="shared" si="268"/>
        <v/>
      </c>
      <c r="AF766" s="24"/>
      <c r="AG766" s="40">
        <f t="shared" si="269"/>
        <v>0</v>
      </c>
      <c r="AH766" s="36">
        <f t="shared" si="270"/>
        <v>0</v>
      </c>
      <c r="AI766" s="36">
        <f t="shared" si="271"/>
        <v>0</v>
      </c>
      <c r="AJ766" s="35" t="str">
        <f t="shared" si="272"/>
        <v/>
      </c>
      <c r="AK766" s="35" t="str">
        <f t="shared" si="273"/>
        <v/>
      </c>
      <c r="AL766" s="35" t="str">
        <f t="shared" si="274"/>
        <v/>
      </c>
      <c r="AM766" s="35" t="str">
        <f t="shared" si="275"/>
        <v/>
      </c>
      <c r="AN766" s="35" t="str">
        <f t="shared" si="276"/>
        <v/>
      </c>
      <c r="AO766" s="35" t="str">
        <f t="shared" si="277"/>
        <v/>
      </c>
      <c r="AP766" s="35" t="str">
        <f>IF(AJ766="","",VLOOKUP(AN766,[1]Sheet11!E:F,2,0))</f>
        <v/>
      </c>
      <c r="AQ766" s="35" t="str">
        <f>IF(AO766="拼单会员","5年",IF(AJ766="","",VLOOKUP(AM766&amp;AP766,[1]Sheet11!$J$3:$K$17,2)))</f>
        <v/>
      </c>
      <c r="AR766" s="35" t="str">
        <f t="shared" si="278"/>
        <v/>
      </c>
      <c r="AS766" s="35" t="str">
        <f t="shared" si="279"/>
        <v/>
      </c>
      <c r="AT766" s="35" t="str">
        <f t="shared" si="280"/>
        <v/>
      </c>
      <c r="AU766" s="35" t="str">
        <f t="shared" si="281"/>
        <v/>
      </c>
      <c r="AV766" s="35" t="str">
        <f t="shared" si="282"/>
        <v/>
      </c>
      <c r="AW766" s="35" t="str">
        <f t="shared" si="283"/>
        <v/>
      </c>
      <c r="AX766" s="35" t="str">
        <f t="shared" si="284"/>
        <v/>
      </c>
      <c r="AY766" s="35" t="str">
        <f>IF(SUMIF('7-市场业绩'!F:F,AC766,'7-市场业绩'!I:I)&gt;0,"学习卡","老结算")</f>
        <v>老结算</v>
      </c>
      <c r="AZ766" s="35" t="str">
        <f t="shared" si="285"/>
        <v/>
      </c>
      <c r="BA766" s="35" t="str">
        <f t="shared" si="286"/>
        <v>无</v>
      </c>
      <c r="BB766" s="35" t="str">
        <f t="shared" si="287"/>
        <v/>
      </c>
      <c r="BC766" s="35" t="str">
        <f t="shared" si="288"/>
        <v/>
      </c>
      <c r="BD766" s="35" t="str">
        <f t="shared" si="289"/>
        <v>无</v>
      </c>
      <c r="BE766" s="35" t="str">
        <f>IFERROR(LOOKUP(1,-FIND({"创始会员","国际领袖课程","国内领袖课程","1期秒杀","游学免费读","买三送二","2折秒杀"},AB766),{"创始会员","国际领袖课程","国内领袖课程","1期秒杀","游学免费读","买三送二","2折秒杀"}),"")</f>
        <v/>
      </c>
      <c r="BH766" s="27">
        <v>42552</v>
      </c>
    </row>
    <row r="767" spans="1:60" ht="15" customHeight="1">
      <c r="A767" s="31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08"/>
      <c r="M767" s="208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35" t="str">
        <f t="shared" si="266"/>
        <v/>
      </c>
      <c r="AD767" s="36">
        <f t="shared" si="267"/>
        <v>0</v>
      </c>
      <c r="AE767" s="35" t="str">
        <f t="shared" si="268"/>
        <v/>
      </c>
      <c r="AF767" s="24"/>
      <c r="AG767" s="40">
        <f t="shared" si="269"/>
        <v>0</v>
      </c>
      <c r="AH767" s="36">
        <f t="shared" si="270"/>
        <v>0</v>
      </c>
      <c r="AI767" s="36">
        <f t="shared" si="271"/>
        <v>0</v>
      </c>
      <c r="AJ767" s="35" t="str">
        <f t="shared" si="272"/>
        <v/>
      </c>
      <c r="AK767" s="35" t="str">
        <f t="shared" si="273"/>
        <v/>
      </c>
      <c r="AL767" s="35" t="str">
        <f t="shared" si="274"/>
        <v/>
      </c>
      <c r="AM767" s="35" t="str">
        <f t="shared" si="275"/>
        <v/>
      </c>
      <c r="AN767" s="35" t="str">
        <f t="shared" si="276"/>
        <v/>
      </c>
      <c r="AO767" s="35" t="str">
        <f t="shared" si="277"/>
        <v/>
      </c>
      <c r="AP767" s="35" t="str">
        <f>IF(AJ767="","",VLOOKUP(AN767,[1]Sheet11!E:F,2,0))</f>
        <v/>
      </c>
      <c r="AQ767" s="35" t="str">
        <f>IF(AO767="拼单会员","5年",IF(AJ767="","",VLOOKUP(AM767&amp;AP767,[1]Sheet11!$J$3:$K$17,2)))</f>
        <v/>
      </c>
      <c r="AR767" s="35" t="str">
        <f t="shared" si="278"/>
        <v/>
      </c>
      <c r="AS767" s="35" t="str">
        <f t="shared" si="279"/>
        <v/>
      </c>
      <c r="AT767" s="35" t="str">
        <f t="shared" si="280"/>
        <v/>
      </c>
      <c r="AU767" s="35" t="str">
        <f t="shared" si="281"/>
        <v/>
      </c>
      <c r="AV767" s="35" t="str">
        <f t="shared" si="282"/>
        <v/>
      </c>
      <c r="AW767" s="35" t="str">
        <f t="shared" si="283"/>
        <v/>
      </c>
      <c r="AX767" s="35" t="str">
        <f t="shared" si="284"/>
        <v/>
      </c>
      <c r="AY767" s="35" t="str">
        <f>IF(SUMIF('7-市场业绩'!F:F,AC767,'7-市场业绩'!I:I)&gt;0,"学习卡","老结算")</f>
        <v>老结算</v>
      </c>
      <c r="AZ767" s="35" t="str">
        <f t="shared" si="285"/>
        <v/>
      </c>
      <c r="BA767" s="35" t="str">
        <f t="shared" si="286"/>
        <v>无</v>
      </c>
      <c r="BB767" s="35" t="str">
        <f t="shared" si="287"/>
        <v/>
      </c>
      <c r="BC767" s="35" t="str">
        <f t="shared" si="288"/>
        <v/>
      </c>
      <c r="BD767" s="35" t="str">
        <f t="shared" si="289"/>
        <v>无</v>
      </c>
      <c r="BE767" s="35" t="str">
        <f>IFERROR(LOOKUP(1,-FIND({"创始会员","国际领袖课程","国内领袖课程","1期秒杀","游学免费读","买三送二","2折秒杀"},AB767),{"创始会员","国际领袖课程","国内领袖课程","1期秒杀","游学免费读","买三送二","2折秒杀"}),"")</f>
        <v/>
      </c>
      <c r="BH767" s="27">
        <v>42552</v>
      </c>
    </row>
    <row r="768" spans="1:60" ht="15" customHeight="1">
      <c r="A768" s="31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08"/>
      <c r="M768" s="208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35" t="str">
        <f t="shared" si="266"/>
        <v/>
      </c>
      <c r="AD768" s="36">
        <f t="shared" si="267"/>
        <v>0</v>
      </c>
      <c r="AE768" s="35" t="str">
        <f t="shared" si="268"/>
        <v/>
      </c>
      <c r="AF768" s="24"/>
      <c r="AG768" s="40">
        <f t="shared" si="269"/>
        <v>0</v>
      </c>
      <c r="AH768" s="36">
        <f t="shared" si="270"/>
        <v>0</v>
      </c>
      <c r="AI768" s="36">
        <f t="shared" si="271"/>
        <v>0</v>
      </c>
      <c r="AJ768" s="35" t="str">
        <f t="shared" si="272"/>
        <v/>
      </c>
      <c r="AK768" s="35" t="str">
        <f t="shared" si="273"/>
        <v/>
      </c>
      <c r="AL768" s="35" t="str">
        <f t="shared" si="274"/>
        <v/>
      </c>
      <c r="AM768" s="35" t="str">
        <f t="shared" si="275"/>
        <v/>
      </c>
      <c r="AN768" s="35" t="str">
        <f t="shared" si="276"/>
        <v/>
      </c>
      <c r="AO768" s="35" t="str">
        <f t="shared" si="277"/>
        <v/>
      </c>
      <c r="AP768" s="35" t="str">
        <f>IF(AJ768="","",VLOOKUP(AN768,[1]Sheet11!E:F,2,0))</f>
        <v/>
      </c>
      <c r="AQ768" s="35" t="str">
        <f>IF(AO768="拼单会员","5年",IF(AJ768="","",VLOOKUP(AM768&amp;AP768,[1]Sheet11!$J$3:$K$17,2)))</f>
        <v/>
      </c>
      <c r="AR768" s="35" t="str">
        <f t="shared" si="278"/>
        <v/>
      </c>
      <c r="AS768" s="35" t="str">
        <f t="shared" si="279"/>
        <v/>
      </c>
      <c r="AT768" s="35" t="str">
        <f t="shared" si="280"/>
        <v/>
      </c>
      <c r="AU768" s="35" t="str">
        <f t="shared" si="281"/>
        <v/>
      </c>
      <c r="AV768" s="35" t="str">
        <f t="shared" si="282"/>
        <v/>
      </c>
      <c r="AW768" s="35" t="str">
        <f t="shared" si="283"/>
        <v/>
      </c>
      <c r="AX768" s="35" t="str">
        <f t="shared" si="284"/>
        <v/>
      </c>
      <c r="AY768" s="35" t="str">
        <f>IF(SUMIF('7-市场业绩'!F:F,AC768,'7-市场业绩'!I:I)&gt;0,"学习卡","老结算")</f>
        <v>老结算</v>
      </c>
      <c r="AZ768" s="35" t="str">
        <f t="shared" si="285"/>
        <v/>
      </c>
      <c r="BA768" s="35" t="str">
        <f t="shared" si="286"/>
        <v>无</v>
      </c>
      <c r="BB768" s="35" t="str">
        <f t="shared" si="287"/>
        <v/>
      </c>
      <c r="BC768" s="35" t="str">
        <f t="shared" si="288"/>
        <v/>
      </c>
      <c r="BD768" s="35" t="str">
        <f t="shared" si="289"/>
        <v>无</v>
      </c>
      <c r="BE768" s="35" t="str">
        <f>IFERROR(LOOKUP(1,-FIND({"创始会员","国际领袖课程","国内领袖课程","1期秒杀","游学免费读","买三送二","2折秒杀"},AB768),{"创始会员","国际领袖课程","国内领袖课程","1期秒杀","游学免费读","买三送二","2折秒杀"}),"")</f>
        <v/>
      </c>
      <c r="BH768" s="27">
        <v>42552</v>
      </c>
    </row>
    <row r="769" spans="1:60" ht="15" customHeight="1">
      <c r="A769" s="31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08"/>
      <c r="M769" s="208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35" t="str">
        <f t="shared" si="266"/>
        <v/>
      </c>
      <c r="AD769" s="36">
        <f t="shared" si="267"/>
        <v>0</v>
      </c>
      <c r="AE769" s="35" t="str">
        <f t="shared" si="268"/>
        <v/>
      </c>
      <c r="AF769" s="24"/>
      <c r="AG769" s="40">
        <f t="shared" si="269"/>
        <v>0</v>
      </c>
      <c r="AH769" s="36">
        <f t="shared" si="270"/>
        <v>0</v>
      </c>
      <c r="AI769" s="36">
        <f t="shared" si="271"/>
        <v>0</v>
      </c>
      <c r="AJ769" s="35" t="str">
        <f t="shared" si="272"/>
        <v/>
      </c>
      <c r="AK769" s="35" t="str">
        <f t="shared" si="273"/>
        <v/>
      </c>
      <c r="AL769" s="35" t="str">
        <f t="shared" si="274"/>
        <v/>
      </c>
      <c r="AM769" s="35" t="str">
        <f t="shared" si="275"/>
        <v/>
      </c>
      <c r="AN769" s="35" t="str">
        <f t="shared" si="276"/>
        <v/>
      </c>
      <c r="AO769" s="35" t="str">
        <f t="shared" si="277"/>
        <v/>
      </c>
      <c r="AP769" s="35" t="str">
        <f>IF(AJ769="","",VLOOKUP(AN769,[1]Sheet11!E:F,2,0))</f>
        <v/>
      </c>
      <c r="AQ769" s="35" t="str">
        <f>IF(AO769="拼单会员","5年",IF(AJ769="","",VLOOKUP(AM769&amp;AP769,[1]Sheet11!$J$3:$K$17,2)))</f>
        <v/>
      </c>
      <c r="AR769" s="35" t="str">
        <f t="shared" si="278"/>
        <v/>
      </c>
      <c r="AS769" s="35" t="str">
        <f t="shared" si="279"/>
        <v/>
      </c>
      <c r="AT769" s="35" t="str">
        <f t="shared" si="280"/>
        <v/>
      </c>
      <c r="AU769" s="35" t="str">
        <f t="shared" si="281"/>
        <v/>
      </c>
      <c r="AV769" s="35" t="str">
        <f t="shared" si="282"/>
        <v/>
      </c>
      <c r="AW769" s="35" t="str">
        <f t="shared" si="283"/>
        <v/>
      </c>
      <c r="AX769" s="35" t="str">
        <f t="shared" si="284"/>
        <v/>
      </c>
      <c r="AY769" s="35" t="str">
        <f>IF(SUMIF('7-市场业绩'!F:F,AC769,'7-市场业绩'!I:I)&gt;0,"学习卡","老结算")</f>
        <v>老结算</v>
      </c>
      <c r="AZ769" s="35" t="str">
        <f t="shared" si="285"/>
        <v/>
      </c>
      <c r="BA769" s="35" t="str">
        <f t="shared" si="286"/>
        <v>无</v>
      </c>
      <c r="BB769" s="35" t="str">
        <f t="shared" si="287"/>
        <v/>
      </c>
      <c r="BC769" s="35" t="str">
        <f t="shared" si="288"/>
        <v/>
      </c>
      <c r="BD769" s="35" t="str">
        <f t="shared" si="289"/>
        <v>无</v>
      </c>
      <c r="BE769" s="35" t="str">
        <f>IFERROR(LOOKUP(1,-FIND({"创始会员","国际领袖课程","国内领袖课程","1期秒杀","游学免费读","买三送二","2折秒杀"},AB769),{"创始会员","国际领袖课程","国内领袖课程","1期秒杀","游学免费读","买三送二","2折秒杀"}),"")</f>
        <v/>
      </c>
      <c r="BH769" s="27">
        <v>42552</v>
      </c>
    </row>
    <row r="770" spans="1:60" ht="15" customHeight="1">
      <c r="A770" s="31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08"/>
      <c r="M770" s="208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35" t="str">
        <f t="shared" si="266"/>
        <v/>
      </c>
      <c r="AD770" s="36">
        <f t="shared" si="267"/>
        <v>0</v>
      </c>
      <c r="AE770" s="35" t="str">
        <f t="shared" si="268"/>
        <v/>
      </c>
      <c r="AF770" s="24"/>
      <c r="AG770" s="40">
        <f t="shared" si="269"/>
        <v>0</v>
      </c>
      <c r="AH770" s="36">
        <f t="shared" si="270"/>
        <v>0</v>
      </c>
      <c r="AI770" s="36">
        <f t="shared" si="271"/>
        <v>0</v>
      </c>
      <c r="AJ770" s="35" t="str">
        <f t="shared" si="272"/>
        <v/>
      </c>
      <c r="AK770" s="35" t="str">
        <f t="shared" si="273"/>
        <v/>
      </c>
      <c r="AL770" s="35" t="str">
        <f t="shared" si="274"/>
        <v/>
      </c>
      <c r="AM770" s="35" t="str">
        <f t="shared" si="275"/>
        <v/>
      </c>
      <c r="AN770" s="35" t="str">
        <f t="shared" si="276"/>
        <v/>
      </c>
      <c r="AO770" s="35" t="str">
        <f t="shared" si="277"/>
        <v/>
      </c>
      <c r="AP770" s="35" t="str">
        <f>IF(AJ770="","",VLOOKUP(AN770,[1]Sheet11!E:F,2,0))</f>
        <v/>
      </c>
      <c r="AQ770" s="35" t="str">
        <f>IF(AO770="拼单会员","5年",IF(AJ770="","",VLOOKUP(AM770&amp;AP770,[1]Sheet11!$J$3:$K$17,2)))</f>
        <v/>
      </c>
      <c r="AR770" s="35" t="str">
        <f t="shared" si="278"/>
        <v/>
      </c>
      <c r="AS770" s="35" t="str">
        <f t="shared" si="279"/>
        <v/>
      </c>
      <c r="AT770" s="35" t="str">
        <f t="shared" si="280"/>
        <v/>
      </c>
      <c r="AU770" s="35" t="str">
        <f t="shared" si="281"/>
        <v/>
      </c>
      <c r="AV770" s="35" t="str">
        <f t="shared" si="282"/>
        <v/>
      </c>
      <c r="AW770" s="35" t="str">
        <f t="shared" si="283"/>
        <v/>
      </c>
      <c r="AX770" s="35" t="str">
        <f t="shared" si="284"/>
        <v/>
      </c>
      <c r="AY770" s="35" t="str">
        <f>IF(SUMIF('7-市场业绩'!F:F,AC770,'7-市场业绩'!I:I)&gt;0,"学习卡","老结算")</f>
        <v>老结算</v>
      </c>
      <c r="AZ770" s="35" t="str">
        <f t="shared" si="285"/>
        <v/>
      </c>
      <c r="BA770" s="35" t="str">
        <f t="shared" si="286"/>
        <v>无</v>
      </c>
      <c r="BB770" s="35" t="str">
        <f t="shared" si="287"/>
        <v/>
      </c>
      <c r="BC770" s="35" t="str">
        <f t="shared" si="288"/>
        <v/>
      </c>
      <c r="BD770" s="35" t="str">
        <f t="shared" si="289"/>
        <v>无</v>
      </c>
      <c r="BE770" s="35" t="str">
        <f>IFERROR(LOOKUP(1,-FIND({"创始会员","国际领袖课程","国内领袖课程","1期秒杀","游学免费读","买三送二","2折秒杀"},AB770),{"创始会员","国际领袖课程","国内领袖课程","1期秒杀","游学免费读","买三送二","2折秒杀"}),"")</f>
        <v/>
      </c>
      <c r="BH770" s="27">
        <v>42552</v>
      </c>
    </row>
    <row r="771" spans="1:60" ht="15" customHeight="1">
      <c r="A771" s="31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08"/>
      <c r="M771" s="208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35" t="str">
        <f t="shared" ref="AC771:AC834" si="290">SUBSTITUTE(SUBSTITUTE(SUBSTITUTE(SUBSTITUTE(SUBSTITUTE(SUBSTITUTE(AA771,"(主签单人)",""),"(03-客户接待员)",""),"（金牌）",""),"（会员学员）",""),"金牌",""),"金牌学员","")</f>
        <v/>
      </c>
      <c r="AD771" s="36">
        <f t="shared" ref="AD771:AD834" si="291">IFERROR(VALUE(MID(H771,FIND("(",H771)+1,FIND(")",H771)-FIND("(",H771)-2)),0)</f>
        <v>0</v>
      </c>
      <c r="AE771" s="35" t="str">
        <f t="shared" ref="AE771:AE834" si="292">IF(AJ771="","",MID(AB771,FIND("@",SUBSTITUTE(AB771,"／","@",6))+5,FIND("@",SUBSTITUTE(AB771,"／","@",7))-FIND("@",SUBSTITUTE(AB771,"／","@",6))-5))</f>
        <v/>
      </c>
      <c r="AF771" s="24"/>
      <c r="AG771" s="40">
        <f t="shared" ref="AG771:AG834" si="293">IFERROR(VALUE(MID(AB771,FIND("@",SUBSTITUTE(AB771,"：","@",1))+1,FIND("@",SUBSTITUTE(AB771,"）","@",1))-FIND("@",SUBSTITUTE(AB771,"：","@",1))-1)),0)</f>
        <v>0</v>
      </c>
      <c r="AH771" s="36">
        <f t="shared" ref="AH771:AH834" si="294">IFERROR(IF(AND(IFERROR(FIND("预缴定金",AB771),0)=0,H771=""),M771,VALUE(MID(AB771,FIND("@",SUBSTITUTE(AB771,"：","@",2))+1,FIND("@",SUBSTITUTE(AB771,"）","@",2))-FIND("@",SUBSTITUTE(AB771,"：","@",2))-1))),0)</f>
        <v>0</v>
      </c>
      <c r="AI771" s="36">
        <f t="shared" ref="AI771:AI834" si="295">M771-AH771</f>
        <v>0</v>
      </c>
      <c r="AJ771" s="35" t="str">
        <f t="shared" ref="AJ771:AJ834" si="296">IF(OR(V771="退费",V771="结转",W771="",W771="结转学费",W771="老带新返现"),"",IF(OR(AI771&lt;=0,AND(IFERROR(FIND("预缴定金",AB771),0)=0,H771="")),"",LEFT(AB771,FIND("／",AB771)-1)))</f>
        <v/>
      </c>
      <c r="AK771" s="35" t="str">
        <f t="shared" ref="AK771:AK834" si="297">IF(AJ771="","",LEFT(AB771,2))</f>
        <v/>
      </c>
      <c r="AL771" s="35" t="str">
        <f t="shared" ref="AL771:AL834" si="298">IF(AJ771="","",MID(AB771,3,2))</f>
        <v/>
      </c>
      <c r="AM771" s="35" t="str">
        <f t="shared" ref="AM771:AM834" si="299">IF(AJ771="","",MID(AB771,5,2))</f>
        <v/>
      </c>
      <c r="AN771" s="35" t="str">
        <f t="shared" ref="AN771:AN834" si="300">IF(AJ771="","",MIDB(AJ771,SEARCHB("?",AJ771),2*LEN(AJ771)-LENB(AJ771)+2))</f>
        <v/>
      </c>
      <c r="AO771" s="35" t="str">
        <f t="shared" ref="AO771:AO834" si="301">IF(AJ771="","",RIGHT(MIDB(AJ771,SEARCHB("?",AJ771),20),LENB(MIDB(AJ771,SEARCHB("?",AJ771),20))-LEN(MIDB(AJ771,SEARCHB("?",AJ771),20))-1))</f>
        <v/>
      </c>
      <c r="AP771" s="35" t="str">
        <f>IF(AJ771="","",VLOOKUP(AN771,[1]Sheet11!E:F,2,0))</f>
        <v/>
      </c>
      <c r="AQ771" s="35" t="str">
        <f>IF(AO771="拼单会员","5年",IF(AJ771="","",VLOOKUP(AM771&amp;AP771,[1]Sheet11!$J$3:$K$17,2)))</f>
        <v/>
      </c>
      <c r="AR771" s="35" t="str">
        <f t="shared" ref="AR771:AR834" si="302">IF(AJ771="","",VLOOKUP(AO771,BP:BQ,2,0))</f>
        <v/>
      </c>
      <c r="AS771" s="35" t="str">
        <f t="shared" ref="AS771:AS834" si="303">IF(AJ771="","",MID(AB771,FIND("@",SUBSTITUTE(AB771,"／","@",5))+8,10))</f>
        <v/>
      </c>
      <c r="AT771" s="35" t="str">
        <f t="shared" ref="AT771:AT834" si="304">IF(AJ771="","",IF(AK771="新生","新生",IF((AS771-$BH$2)&gt;0,"1年追补","老生")))</f>
        <v/>
      </c>
      <c r="AU771" s="35" t="str">
        <f t="shared" ref="AU771:AU834" si="305">IF(AJ771="","",IF(OR(AT771="新生",AT771="1年追补"),"新生","老生"))</f>
        <v/>
      </c>
      <c r="AV771" s="35" t="str">
        <f t="shared" ref="AV771:AV834" si="306">IF(AJ771="","",IF(AND(BE771="1期秒杀",AK771="新生"),"1期秒杀",IF(AND(BE771="1期秒杀",AT771="1年追补"),"1期秒杀",IF(AND(BE771="游学免费读",AK771="新生"),"游学免费读",IF(AND(BE771="游学免费读",AT771="1年追补"),"游学免费读",IF(AND(BE771="买三送二",AK771="新生"),"买三送二",IF(AND(BE771="买三送二",AT771="1年追补"),"买三送二",IF(AND(BE771="2折秒杀",AK771="新生"),"新生小学国际班1年",IF(AND(BE771="2折秒杀",AT771="1年追补"),"新生小学国际班1年",IF(OR(BE771="国际领袖课程",BE771="国内领袖课程"),BE771,IF(AND(BE771="创始会员",AU771="老生",AR771="游学会员"),"老生创始会员游学会员",IF(AND(AR771="国际班",AU771="新生"),AU771&amp;AM771&amp;AR771&amp;AQ771,AU771&amp;AR771))))))))))))</f>
        <v/>
      </c>
      <c r="AW771" s="35" t="str">
        <f t="shared" ref="AW771:AW834" si="307">IF(AJ771="","",VLOOKUP(AO771,BP:BR,3,0))</f>
        <v/>
      </c>
      <c r="AX771" s="35" t="str">
        <f t="shared" ref="AX771:AX834" si="308">AT771&amp;AW771</f>
        <v/>
      </c>
      <c r="AY771" s="35" t="str">
        <f>IF(SUMIF('7-市场业绩'!F:F,AC771,'7-市场业绩'!I:I)&gt;0,"学习卡","老结算")</f>
        <v>老结算</v>
      </c>
      <c r="AZ771" s="35" t="str">
        <f t="shared" ref="AZ771:AZ834" si="309">IF(AY771="学习卡",AV771,AX771)</f>
        <v/>
      </c>
      <c r="BA771" s="35" t="str">
        <f t="shared" ref="BA771:BA834" si="310">IFERROR(MID(AB771,FIND("@",SUBSTITUTE(AB771,"／","@",3))+6,FIND("@",SUBSTITUTE(AB771,"／","@",4))-FIND("@",SUBSTITUTE(AB771,"／","@",3))-6),"无")</f>
        <v>无</v>
      </c>
      <c r="BB771" s="35" t="str">
        <f t="shared" ref="BB771:BB834" si="311">IFERROR(MID(AB771,FIND("@",SUBSTITUTE(AB771,"：","@",6))+1,FIND("@",SUBSTITUTE(AB771,"-","@",8))-FIND("@",SUBSTITUTE(AB771,"：","@",6))-1),"")</f>
        <v/>
      </c>
      <c r="BC771" s="35" t="str">
        <f t="shared" ref="BC771:BC834" si="312">IFERROR(MID(AB771,FIND("@",SUBSTITUTE(AB771,"：","@",6))+1,FIND("@",SUBSTITUTE(AB771,"-","@",8))-FIND("@",SUBSTITUTE(AB771,"：","@",6))-1),"")</f>
        <v/>
      </c>
      <c r="BD771" s="35" t="str">
        <f t="shared" ref="BD771:BD834" si="313">IFERROR(MID(AB771,FIND("@",SUBSTITUTE(AB771,"：","@",4))+1,FIND("@",SUBSTITUTE(AB771,"）","@",6))-FIND("@",SUBSTITUTE(AB771,"：","@",4))-1),"无")</f>
        <v>无</v>
      </c>
      <c r="BE771" s="35" t="str">
        <f>IFERROR(LOOKUP(1,-FIND({"创始会员","国际领袖课程","国内领袖课程","1期秒杀","游学免费读","买三送二","2折秒杀"},AB771),{"创始会员","国际领袖课程","国内领袖课程","1期秒杀","游学免费读","买三送二","2折秒杀"}),"")</f>
        <v/>
      </c>
      <c r="BH771" s="27">
        <v>42552</v>
      </c>
    </row>
    <row r="772" spans="1:60" ht="15" customHeight="1">
      <c r="A772" s="31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08"/>
      <c r="M772" s="208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35" t="str">
        <f t="shared" si="290"/>
        <v/>
      </c>
      <c r="AD772" s="36">
        <f t="shared" si="291"/>
        <v>0</v>
      </c>
      <c r="AE772" s="35" t="str">
        <f t="shared" si="292"/>
        <v/>
      </c>
      <c r="AF772" s="24"/>
      <c r="AG772" s="40">
        <f t="shared" si="293"/>
        <v>0</v>
      </c>
      <c r="AH772" s="36">
        <f t="shared" si="294"/>
        <v>0</v>
      </c>
      <c r="AI772" s="36">
        <f t="shared" si="295"/>
        <v>0</v>
      </c>
      <c r="AJ772" s="35" t="str">
        <f t="shared" si="296"/>
        <v/>
      </c>
      <c r="AK772" s="35" t="str">
        <f t="shared" si="297"/>
        <v/>
      </c>
      <c r="AL772" s="35" t="str">
        <f t="shared" si="298"/>
        <v/>
      </c>
      <c r="AM772" s="35" t="str">
        <f t="shared" si="299"/>
        <v/>
      </c>
      <c r="AN772" s="35" t="str">
        <f t="shared" si="300"/>
        <v/>
      </c>
      <c r="AO772" s="35" t="str">
        <f t="shared" si="301"/>
        <v/>
      </c>
      <c r="AP772" s="35" t="str">
        <f>IF(AJ772="","",VLOOKUP(AN772,[1]Sheet11!E:F,2,0))</f>
        <v/>
      </c>
      <c r="AQ772" s="35" t="str">
        <f>IF(AO772="拼单会员","5年",IF(AJ772="","",VLOOKUP(AM772&amp;AP772,[1]Sheet11!$J$3:$K$17,2)))</f>
        <v/>
      </c>
      <c r="AR772" s="35" t="str">
        <f t="shared" si="302"/>
        <v/>
      </c>
      <c r="AS772" s="35" t="str">
        <f t="shared" si="303"/>
        <v/>
      </c>
      <c r="AT772" s="35" t="str">
        <f t="shared" si="304"/>
        <v/>
      </c>
      <c r="AU772" s="35" t="str">
        <f t="shared" si="305"/>
        <v/>
      </c>
      <c r="AV772" s="35" t="str">
        <f t="shared" si="306"/>
        <v/>
      </c>
      <c r="AW772" s="35" t="str">
        <f t="shared" si="307"/>
        <v/>
      </c>
      <c r="AX772" s="35" t="str">
        <f t="shared" si="308"/>
        <v/>
      </c>
      <c r="AY772" s="35" t="str">
        <f>IF(SUMIF('7-市场业绩'!F:F,AC772,'7-市场业绩'!I:I)&gt;0,"学习卡","老结算")</f>
        <v>老结算</v>
      </c>
      <c r="AZ772" s="35" t="str">
        <f t="shared" si="309"/>
        <v/>
      </c>
      <c r="BA772" s="35" t="str">
        <f t="shared" si="310"/>
        <v>无</v>
      </c>
      <c r="BB772" s="35" t="str">
        <f t="shared" si="311"/>
        <v/>
      </c>
      <c r="BC772" s="35" t="str">
        <f t="shared" si="312"/>
        <v/>
      </c>
      <c r="BD772" s="35" t="str">
        <f t="shared" si="313"/>
        <v>无</v>
      </c>
      <c r="BE772" s="35" t="str">
        <f>IFERROR(LOOKUP(1,-FIND({"创始会员","国际领袖课程","国内领袖课程","1期秒杀","游学免费读","买三送二","2折秒杀"},AB772),{"创始会员","国际领袖课程","国内领袖课程","1期秒杀","游学免费读","买三送二","2折秒杀"}),"")</f>
        <v/>
      </c>
      <c r="BH772" s="27">
        <v>42552</v>
      </c>
    </row>
    <row r="773" spans="1:60" ht="15" customHeight="1">
      <c r="A773" s="31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08"/>
      <c r="M773" s="208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35" t="str">
        <f t="shared" si="290"/>
        <v/>
      </c>
      <c r="AD773" s="36">
        <f t="shared" si="291"/>
        <v>0</v>
      </c>
      <c r="AE773" s="35" t="str">
        <f t="shared" si="292"/>
        <v/>
      </c>
      <c r="AF773" s="24"/>
      <c r="AG773" s="40">
        <f t="shared" si="293"/>
        <v>0</v>
      </c>
      <c r="AH773" s="36">
        <f t="shared" si="294"/>
        <v>0</v>
      </c>
      <c r="AI773" s="36">
        <f t="shared" si="295"/>
        <v>0</v>
      </c>
      <c r="AJ773" s="35" t="str">
        <f t="shared" si="296"/>
        <v/>
      </c>
      <c r="AK773" s="35" t="str">
        <f t="shared" si="297"/>
        <v/>
      </c>
      <c r="AL773" s="35" t="str">
        <f t="shared" si="298"/>
        <v/>
      </c>
      <c r="AM773" s="35" t="str">
        <f t="shared" si="299"/>
        <v/>
      </c>
      <c r="AN773" s="35" t="str">
        <f t="shared" si="300"/>
        <v/>
      </c>
      <c r="AO773" s="35" t="str">
        <f t="shared" si="301"/>
        <v/>
      </c>
      <c r="AP773" s="35" t="str">
        <f>IF(AJ773="","",VLOOKUP(AN773,[1]Sheet11!E:F,2,0))</f>
        <v/>
      </c>
      <c r="AQ773" s="35" t="str">
        <f>IF(AO773="拼单会员","5年",IF(AJ773="","",VLOOKUP(AM773&amp;AP773,[1]Sheet11!$J$3:$K$17,2)))</f>
        <v/>
      </c>
      <c r="AR773" s="35" t="str">
        <f t="shared" si="302"/>
        <v/>
      </c>
      <c r="AS773" s="35" t="str">
        <f t="shared" si="303"/>
        <v/>
      </c>
      <c r="AT773" s="35" t="str">
        <f t="shared" si="304"/>
        <v/>
      </c>
      <c r="AU773" s="35" t="str">
        <f t="shared" si="305"/>
        <v/>
      </c>
      <c r="AV773" s="35" t="str">
        <f t="shared" si="306"/>
        <v/>
      </c>
      <c r="AW773" s="35" t="str">
        <f t="shared" si="307"/>
        <v/>
      </c>
      <c r="AX773" s="35" t="str">
        <f t="shared" si="308"/>
        <v/>
      </c>
      <c r="AY773" s="35" t="str">
        <f>IF(SUMIF('7-市场业绩'!F:F,AC773,'7-市场业绩'!I:I)&gt;0,"学习卡","老结算")</f>
        <v>老结算</v>
      </c>
      <c r="AZ773" s="35" t="str">
        <f t="shared" si="309"/>
        <v/>
      </c>
      <c r="BA773" s="35" t="str">
        <f t="shared" si="310"/>
        <v>无</v>
      </c>
      <c r="BB773" s="35" t="str">
        <f t="shared" si="311"/>
        <v/>
      </c>
      <c r="BC773" s="35" t="str">
        <f t="shared" si="312"/>
        <v/>
      </c>
      <c r="BD773" s="35" t="str">
        <f t="shared" si="313"/>
        <v>无</v>
      </c>
      <c r="BE773" s="35" t="str">
        <f>IFERROR(LOOKUP(1,-FIND({"创始会员","国际领袖课程","国内领袖课程","1期秒杀","游学免费读","买三送二","2折秒杀"},AB773),{"创始会员","国际领袖课程","国内领袖课程","1期秒杀","游学免费读","买三送二","2折秒杀"}),"")</f>
        <v/>
      </c>
      <c r="BH773" s="27">
        <v>42552</v>
      </c>
    </row>
    <row r="774" spans="1:60" ht="15" customHeight="1">
      <c r="A774" s="31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08"/>
      <c r="M774" s="208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35" t="str">
        <f t="shared" si="290"/>
        <v/>
      </c>
      <c r="AD774" s="36">
        <f t="shared" si="291"/>
        <v>0</v>
      </c>
      <c r="AE774" s="35" t="str">
        <f t="shared" si="292"/>
        <v/>
      </c>
      <c r="AF774" s="24"/>
      <c r="AG774" s="40">
        <f t="shared" si="293"/>
        <v>0</v>
      </c>
      <c r="AH774" s="36">
        <f t="shared" si="294"/>
        <v>0</v>
      </c>
      <c r="AI774" s="36">
        <f t="shared" si="295"/>
        <v>0</v>
      </c>
      <c r="AJ774" s="35" t="str">
        <f t="shared" si="296"/>
        <v/>
      </c>
      <c r="AK774" s="35" t="str">
        <f t="shared" si="297"/>
        <v/>
      </c>
      <c r="AL774" s="35" t="str">
        <f t="shared" si="298"/>
        <v/>
      </c>
      <c r="AM774" s="35" t="str">
        <f t="shared" si="299"/>
        <v/>
      </c>
      <c r="AN774" s="35" t="str">
        <f t="shared" si="300"/>
        <v/>
      </c>
      <c r="AO774" s="35" t="str">
        <f t="shared" si="301"/>
        <v/>
      </c>
      <c r="AP774" s="35" t="str">
        <f>IF(AJ774="","",VLOOKUP(AN774,[1]Sheet11!E:F,2,0))</f>
        <v/>
      </c>
      <c r="AQ774" s="35" t="str">
        <f>IF(AO774="拼单会员","5年",IF(AJ774="","",VLOOKUP(AM774&amp;AP774,[1]Sheet11!$J$3:$K$17,2)))</f>
        <v/>
      </c>
      <c r="AR774" s="35" t="str">
        <f t="shared" si="302"/>
        <v/>
      </c>
      <c r="AS774" s="35" t="str">
        <f t="shared" si="303"/>
        <v/>
      </c>
      <c r="AT774" s="35" t="str">
        <f t="shared" si="304"/>
        <v/>
      </c>
      <c r="AU774" s="35" t="str">
        <f t="shared" si="305"/>
        <v/>
      </c>
      <c r="AV774" s="35" t="str">
        <f t="shared" si="306"/>
        <v/>
      </c>
      <c r="AW774" s="35" t="str">
        <f t="shared" si="307"/>
        <v/>
      </c>
      <c r="AX774" s="35" t="str">
        <f t="shared" si="308"/>
        <v/>
      </c>
      <c r="AY774" s="35" t="str">
        <f>IF(SUMIF('7-市场业绩'!F:F,AC774,'7-市场业绩'!I:I)&gt;0,"学习卡","老结算")</f>
        <v>老结算</v>
      </c>
      <c r="AZ774" s="35" t="str">
        <f t="shared" si="309"/>
        <v/>
      </c>
      <c r="BA774" s="35" t="str">
        <f t="shared" si="310"/>
        <v>无</v>
      </c>
      <c r="BB774" s="35" t="str">
        <f t="shared" si="311"/>
        <v/>
      </c>
      <c r="BC774" s="35" t="str">
        <f t="shared" si="312"/>
        <v/>
      </c>
      <c r="BD774" s="35" t="str">
        <f t="shared" si="313"/>
        <v>无</v>
      </c>
      <c r="BE774" s="35" t="str">
        <f>IFERROR(LOOKUP(1,-FIND({"创始会员","国际领袖课程","国内领袖课程","1期秒杀","游学免费读","买三送二","2折秒杀"},AB774),{"创始会员","国际领袖课程","国内领袖课程","1期秒杀","游学免费读","买三送二","2折秒杀"}),"")</f>
        <v/>
      </c>
      <c r="BH774" s="27">
        <v>42552</v>
      </c>
    </row>
    <row r="775" spans="1:60" ht="15" customHeight="1">
      <c r="A775" s="31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08"/>
      <c r="M775" s="208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35" t="str">
        <f t="shared" si="290"/>
        <v/>
      </c>
      <c r="AD775" s="36">
        <f t="shared" si="291"/>
        <v>0</v>
      </c>
      <c r="AE775" s="35" t="str">
        <f t="shared" si="292"/>
        <v/>
      </c>
      <c r="AF775" s="24"/>
      <c r="AG775" s="40">
        <f t="shared" si="293"/>
        <v>0</v>
      </c>
      <c r="AH775" s="36">
        <f t="shared" si="294"/>
        <v>0</v>
      </c>
      <c r="AI775" s="36">
        <f t="shared" si="295"/>
        <v>0</v>
      </c>
      <c r="AJ775" s="35" t="str">
        <f t="shared" si="296"/>
        <v/>
      </c>
      <c r="AK775" s="35" t="str">
        <f t="shared" si="297"/>
        <v/>
      </c>
      <c r="AL775" s="35" t="str">
        <f t="shared" si="298"/>
        <v/>
      </c>
      <c r="AM775" s="35" t="str">
        <f t="shared" si="299"/>
        <v/>
      </c>
      <c r="AN775" s="35" t="str">
        <f t="shared" si="300"/>
        <v/>
      </c>
      <c r="AO775" s="35" t="str">
        <f t="shared" si="301"/>
        <v/>
      </c>
      <c r="AP775" s="35" t="str">
        <f>IF(AJ775="","",VLOOKUP(AN775,[1]Sheet11!E:F,2,0))</f>
        <v/>
      </c>
      <c r="AQ775" s="35" t="str">
        <f>IF(AO775="拼单会员","5年",IF(AJ775="","",VLOOKUP(AM775&amp;AP775,[1]Sheet11!$J$3:$K$17,2)))</f>
        <v/>
      </c>
      <c r="AR775" s="35" t="str">
        <f t="shared" si="302"/>
        <v/>
      </c>
      <c r="AS775" s="35" t="str">
        <f t="shared" si="303"/>
        <v/>
      </c>
      <c r="AT775" s="35" t="str">
        <f t="shared" si="304"/>
        <v/>
      </c>
      <c r="AU775" s="35" t="str">
        <f t="shared" si="305"/>
        <v/>
      </c>
      <c r="AV775" s="35" t="str">
        <f t="shared" si="306"/>
        <v/>
      </c>
      <c r="AW775" s="35" t="str">
        <f t="shared" si="307"/>
        <v/>
      </c>
      <c r="AX775" s="35" t="str">
        <f t="shared" si="308"/>
        <v/>
      </c>
      <c r="AY775" s="35" t="str">
        <f>IF(SUMIF('7-市场业绩'!F:F,AC775,'7-市场业绩'!I:I)&gt;0,"学习卡","老结算")</f>
        <v>老结算</v>
      </c>
      <c r="AZ775" s="35" t="str">
        <f t="shared" si="309"/>
        <v/>
      </c>
      <c r="BA775" s="35" t="str">
        <f t="shared" si="310"/>
        <v>无</v>
      </c>
      <c r="BB775" s="35" t="str">
        <f t="shared" si="311"/>
        <v/>
      </c>
      <c r="BC775" s="35" t="str">
        <f t="shared" si="312"/>
        <v/>
      </c>
      <c r="BD775" s="35" t="str">
        <f t="shared" si="313"/>
        <v>无</v>
      </c>
      <c r="BE775" s="35" t="str">
        <f>IFERROR(LOOKUP(1,-FIND({"创始会员","国际领袖课程","国内领袖课程","1期秒杀","游学免费读","买三送二","2折秒杀"},AB775),{"创始会员","国际领袖课程","国内领袖课程","1期秒杀","游学免费读","买三送二","2折秒杀"}),"")</f>
        <v/>
      </c>
      <c r="BH775" s="27">
        <v>42552</v>
      </c>
    </row>
    <row r="776" spans="1:60" ht="15" customHeight="1">
      <c r="A776" s="31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08"/>
      <c r="M776" s="208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35" t="str">
        <f t="shared" si="290"/>
        <v/>
      </c>
      <c r="AD776" s="36">
        <f t="shared" si="291"/>
        <v>0</v>
      </c>
      <c r="AE776" s="35" t="str">
        <f t="shared" si="292"/>
        <v/>
      </c>
      <c r="AF776" s="24"/>
      <c r="AG776" s="40">
        <f t="shared" si="293"/>
        <v>0</v>
      </c>
      <c r="AH776" s="36">
        <f t="shared" si="294"/>
        <v>0</v>
      </c>
      <c r="AI776" s="36">
        <f t="shared" si="295"/>
        <v>0</v>
      </c>
      <c r="AJ776" s="35" t="str">
        <f t="shared" si="296"/>
        <v/>
      </c>
      <c r="AK776" s="35" t="str">
        <f t="shared" si="297"/>
        <v/>
      </c>
      <c r="AL776" s="35" t="str">
        <f t="shared" si="298"/>
        <v/>
      </c>
      <c r="AM776" s="35" t="str">
        <f t="shared" si="299"/>
        <v/>
      </c>
      <c r="AN776" s="35" t="str">
        <f t="shared" si="300"/>
        <v/>
      </c>
      <c r="AO776" s="35" t="str">
        <f t="shared" si="301"/>
        <v/>
      </c>
      <c r="AP776" s="35" t="str">
        <f>IF(AJ776="","",VLOOKUP(AN776,[1]Sheet11!E:F,2,0))</f>
        <v/>
      </c>
      <c r="AQ776" s="35" t="str">
        <f>IF(AO776="拼单会员","5年",IF(AJ776="","",VLOOKUP(AM776&amp;AP776,[1]Sheet11!$J$3:$K$17,2)))</f>
        <v/>
      </c>
      <c r="AR776" s="35" t="str">
        <f t="shared" si="302"/>
        <v/>
      </c>
      <c r="AS776" s="35" t="str">
        <f t="shared" si="303"/>
        <v/>
      </c>
      <c r="AT776" s="35" t="str">
        <f t="shared" si="304"/>
        <v/>
      </c>
      <c r="AU776" s="35" t="str">
        <f t="shared" si="305"/>
        <v/>
      </c>
      <c r="AV776" s="35" t="str">
        <f t="shared" si="306"/>
        <v/>
      </c>
      <c r="AW776" s="35" t="str">
        <f t="shared" si="307"/>
        <v/>
      </c>
      <c r="AX776" s="35" t="str">
        <f t="shared" si="308"/>
        <v/>
      </c>
      <c r="AY776" s="35" t="str">
        <f>IF(SUMIF('7-市场业绩'!F:F,AC776,'7-市场业绩'!I:I)&gt;0,"学习卡","老结算")</f>
        <v>老结算</v>
      </c>
      <c r="AZ776" s="35" t="str">
        <f t="shared" si="309"/>
        <v/>
      </c>
      <c r="BA776" s="35" t="str">
        <f t="shared" si="310"/>
        <v>无</v>
      </c>
      <c r="BB776" s="35" t="str">
        <f t="shared" si="311"/>
        <v/>
      </c>
      <c r="BC776" s="35" t="str">
        <f t="shared" si="312"/>
        <v/>
      </c>
      <c r="BD776" s="35" t="str">
        <f t="shared" si="313"/>
        <v>无</v>
      </c>
      <c r="BE776" s="35" t="str">
        <f>IFERROR(LOOKUP(1,-FIND({"创始会员","国际领袖课程","国内领袖课程","1期秒杀","游学免费读","买三送二","2折秒杀"},AB776),{"创始会员","国际领袖课程","国内领袖课程","1期秒杀","游学免费读","买三送二","2折秒杀"}),"")</f>
        <v/>
      </c>
      <c r="BH776" s="27">
        <v>42552</v>
      </c>
    </row>
    <row r="777" spans="1:60" ht="15" customHeight="1">
      <c r="A777" s="31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08"/>
      <c r="M777" s="208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35" t="str">
        <f t="shared" si="290"/>
        <v/>
      </c>
      <c r="AD777" s="36">
        <f t="shared" si="291"/>
        <v>0</v>
      </c>
      <c r="AE777" s="35" t="str">
        <f t="shared" si="292"/>
        <v/>
      </c>
      <c r="AF777" s="24"/>
      <c r="AG777" s="40">
        <f t="shared" si="293"/>
        <v>0</v>
      </c>
      <c r="AH777" s="36">
        <f t="shared" si="294"/>
        <v>0</v>
      </c>
      <c r="AI777" s="36">
        <f t="shared" si="295"/>
        <v>0</v>
      </c>
      <c r="AJ777" s="35" t="str">
        <f t="shared" si="296"/>
        <v/>
      </c>
      <c r="AK777" s="35" t="str">
        <f t="shared" si="297"/>
        <v/>
      </c>
      <c r="AL777" s="35" t="str">
        <f t="shared" si="298"/>
        <v/>
      </c>
      <c r="AM777" s="35" t="str">
        <f t="shared" si="299"/>
        <v/>
      </c>
      <c r="AN777" s="35" t="str">
        <f t="shared" si="300"/>
        <v/>
      </c>
      <c r="AO777" s="35" t="str">
        <f t="shared" si="301"/>
        <v/>
      </c>
      <c r="AP777" s="35" t="str">
        <f>IF(AJ777="","",VLOOKUP(AN777,[1]Sheet11!E:F,2,0))</f>
        <v/>
      </c>
      <c r="AQ777" s="35" t="str">
        <f>IF(AO777="拼单会员","5年",IF(AJ777="","",VLOOKUP(AM777&amp;AP777,[1]Sheet11!$J$3:$K$17,2)))</f>
        <v/>
      </c>
      <c r="AR777" s="35" t="str">
        <f t="shared" si="302"/>
        <v/>
      </c>
      <c r="AS777" s="35" t="str">
        <f t="shared" si="303"/>
        <v/>
      </c>
      <c r="AT777" s="35" t="str">
        <f t="shared" si="304"/>
        <v/>
      </c>
      <c r="AU777" s="35" t="str">
        <f t="shared" si="305"/>
        <v/>
      </c>
      <c r="AV777" s="35" t="str">
        <f t="shared" si="306"/>
        <v/>
      </c>
      <c r="AW777" s="35" t="str">
        <f t="shared" si="307"/>
        <v/>
      </c>
      <c r="AX777" s="35" t="str">
        <f t="shared" si="308"/>
        <v/>
      </c>
      <c r="AY777" s="35" t="str">
        <f>IF(SUMIF('7-市场业绩'!F:F,AC777,'7-市场业绩'!I:I)&gt;0,"学习卡","老结算")</f>
        <v>老结算</v>
      </c>
      <c r="AZ777" s="35" t="str">
        <f t="shared" si="309"/>
        <v/>
      </c>
      <c r="BA777" s="35" t="str">
        <f t="shared" si="310"/>
        <v>无</v>
      </c>
      <c r="BB777" s="35" t="str">
        <f t="shared" si="311"/>
        <v/>
      </c>
      <c r="BC777" s="35" t="str">
        <f t="shared" si="312"/>
        <v/>
      </c>
      <c r="BD777" s="35" t="str">
        <f t="shared" si="313"/>
        <v>无</v>
      </c>
      <c r="BE777" s="35" t="str">
        <f>IFERROR(LOOKUP(1,-FIND({"创始会员","国际领袖课程","国内领袖课程","1期秒杀","游学免费读","买三送二","2折秒杀"},AB777),{"创始会员","国际领袖课程","国内领袖课程","1期秒杀","游学免费读","买三送二","2折秒杀"}),"")</f>
        <v/>
      </c>
      <c r="BH777" s="27">
        <v>42552</v>
      </c>
    </row>
    <row r="778" spans="1:60" ht="15" customHeight="1">
      <c r="A778" s="31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08"/>
      <c r="M778" s="208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35" t="str">
        <f t="shared" si="290"/>
        <v/>
      </c>
      <c r="AD778" s="36">
        <f t="shared" si="291"/>
        <v>0</v>
      </c>
      <c r="AE778" s="35" t="str">
        <f t="shared" si="292"/>
        <v/>
      </c>
      <c r="AF778" s="24"/>
      <c r="AG778" s="40">
        <f t="shared" si="293"/>
        <v>0</v>
      </c>
      <c r="AH778" s="36">
        <f t="shared" si="294"/>
        <v>0</v>
      </c>
      <c r="AI778" s="36">
        <f t="shared" si="295"/>
        <v>0</v>
      </c>
      <c r="AJ778" s="35" t="str">
        <f t="shared" si="296"/>
        <v/>
      </c>
      <c r="AK778" s="35" t="str">
        <f t="shared" si="297"/>
        <v/>
      </c>
      <c r="AL778" s="35" t="str">
        <f t="shared" si="298"/>
        <v/>
      </c>
      <c r="AM778" s="35" t="str">
        <f t="shared" si="299"/>
        <v/>
      </c>
      <c r="AN778" s="35" t="str">
        <f t="shared" si="300"/>
        <v/>
      </c>
      <c r="AO778" s="35" t="str">
        <f t="shared" si="301"/>
        <v/>
      </c>
      <c r="AP778" s="35" t="str">
        <f>IF(AJ778="","",VLOOKUP(AN778,[1]Sheet11!E:F,2,0))</f>
        <v/>
      </c>
      <c r="AQ778" s="35" t="str">
        <f>IF(AO778="拼单会员","5年",IF(AJ778="","",VLOOKUP(AM778&amp;AP778,[1]Sheet11!$J$3:$K$17,2)))</f>
        <v/>
      </c>
      <c r="AR778" s="35" t="str">
        <f t="shared" si="302"/>
        <v/>
      </c>
      <c r="AS778" s="35" t="str">
        <f t="shared" si="303"/>
        <v/>
      </c>
      <c r="AT778" s="35" t="str">
        <f t="shared" si="304"/>
        <v/>
      </c>
      <c r="AU778" s="35" t="str">
        <f t="shared" si="305"/>
        <v/>
      </c>
      <c r="AV778" s="35" t="str">
        <f t="shared" si="306"/>
        <v/>
      </c>
      <c r="AW778" s="35" t="str">
        <f t="shared" si="307"/>
        <v/>
      </c>
      <c r="AX778" s="35" t="str">
        <f t="shared" si="308"/>
        <v/>
      </c>
      <c r="AY778" s="35" t="str">
        <f>IF(SUMIF('7-市场业绩'!F:F,AC778,'7-市场业绩'!I:I)&gt;0,"学习卡","老结算")</f>
        <v>老结算</v>
      </c>
      <c r="AZ778" s="35" t="str">
        <f t="shared" si="309"/>
        <v/>
      </c>
      <c r="BA778" s="35" t="str">
        <f t="shared" si="310"/>
        <v>无</v>
      </c>
      <c r="BB778" s="35" t="str">
        <f t="shared" si="311"/>
        <v/>
      </c>
      <c r="BC778" s="35" t="str">
        <f t="shared" si="312"/>
        <v/>
      </c>
      <c r="BD778" s="35" t="str">
        <f t="shared" si="313"/>
        <v>无</v>
      </c>
      <c r="BE778" s="35" t="str">
        <f>IFERROR(LOOKUP(1,-FIND({"创始会员","国际领袖课程","国内领袖课程","1期秒杀","游学免费读","买三送二","2折秒杀"},AB778),{"创始会员","国际领袖课程","国内领袖课程","1期秒杀","游学免费读","买三送二","2折秒杀"}),"")</f>
        <v/>
      </c>
      <c r="BH778" s="27">
        <v>42552</v>
      </c>
    </row>
    <row r="779" spans="1:60" ht="15" customHeight="1">
      <c r="A779" s="31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08"/>
      <c r="M779" s="208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35" t="str">
        <f t="shared" si="290"/>
        <v/>
      </c>
      <c r="AD779" s="36">
        <f t="shared" si="291"/>
        <v>0</v>
      </c>
      <c r="AE779" s="35" t="str">
        <f t="shared" si="292"/>
        <v/>
      </c>
      <c r="AF779" s="24"/>
      <c r="AG779" s="40">
        <f t="shared" si="293"/>
        <v>0</v>
      </c>
      <c r="AH779" s="36">
        <f t="shared" si="294"/>
        <v>0</v>
      </c>
      <c r="AI779" s="36">
        <f t="shared" si="295"/>
        <v>0</v>
      </c>
      <c r="AJ779" s="35" t="str">
        <f t="shared" si="296"/>
        <v/>
      </c>
      <c r="AK779" s="35" t="str">
        <f t="shared" si="297"/>
        <v/>
      </c>
      <c r="AL779" s="35" t="str">
        <f t="shared" si="298"/>
        <v/>
      </c>
      <c r="AM779" s="35" t="str">
        <f t="shared" si="299"/>
        <v/>
      </c>
      <c r="AN779" s="35" t="str">
        <f t="shared" si="300"/>
        <v/>
      </c>
      <c r="AO779" s="35" t="str">
        <f t="shared" si="301"/>
        <v/>
      </c>
      <c r="AP779" s="35" t="str">
        <f>IF(AJ779="","",VLOOKUP(AN779,[1]Sheet11!E:F,2,0))</f>
        <v/>
      </c>
      <c r="AQ779" s="35" t="str">
        <f>IF(AO779="拼单会员","5年",IF(AJ779="","",VLOOKUP(AM779&amp;AP779,[1]Sheet11!$J$3:$K$17,2)))</f>
        <v/>
      </c>
      <c r="AR779" s="35" t="str">
        <f t="shared" si="302"/>
        <v/>
      </c>
      <c r="AS779" s="35" t="str">
        <f t="shared" si="303"/>
        <v/>
      </c>
      <c r="AT779" s="35" t="str">
        <f t="shared" si="304"/>
        <v/>
      </c>
      <c r="AU779" s="35" t="str">
        <f t="shared" si="305"/>
        <v/>
      </c>
      <c r="AV779" s="35" t="str">
        <f t="shared" si="306"/>
        <v/>
      </c>
      <c r="AW779" s="35" t="str">
        <f t="shared" si="307"/>
        <v/>
      </c>
      <c r="AX779" s="35" t="str">
        <f t="shared" si="308"/>
        <v/>
      </c>
      <c r="AY779" s="35" t="str">
        <f>IF(SUMIF('7-市场业绩'!F:F,AC779,'7-市场业绩'!I:I)&gt;0,"学习卡","老结算")</f>
        <v>老结算</v>
      </c>
      <c r="AZ779" s="35" t="str">
        <f t="shared" si="309"/>
        <v/>
      </c>
      <c r="BA779" s="35" t="str">
        <f t="shared" si="310"/>
        <v>无</v>
      </c>
      <c r="BB779" s="35" t="str">
        <f t="shared" si="311"/>
        <v/>
      </c>
      <c r="BC779" s="35" t="str">
        <f t="shared" si="312"/>
        <v/>
      </c>
      <c r="BD779" s="35" t="str">
        <f t="shared" si="313"/>
        <v>无</v>
      </c>
      <c r="BE779" s="35" t="str">
        <f>IFERROR(LOOKUP(1,-FIND({"创始会员","国际领袖课程","国内领袖课程","1期秒杀","游学免费读","买三送二","2折秒杀"},AB779),{"创始会员","国际领袖课程","国内领袖课程","1期秒杀","游学免费读","买三送二","2折秒杀"}),"")</f>
        <v/>
      </c>
      <c r="BH779" s="27">
        <v>42552</v>
      </c>
    </row>
    <row r="780" spans="1:60" ht="15" customHeight="1">
      <c r="A780" s="31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08"/>
      <c r="M780" s="208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35" t="str">
        <f t="shared" si="290"/>
        <v/>
      </c>
      <c r="AD780" s="36">
        <f t="shared" si="291"/>
        <v>0</v>
      </c>
      <c r="AE780" s="35" t="str">
        <f t="shared" si="292"/>
        <v/>
      </c>
      <c r="AF780" s="24"/>
      <c r="AG780" s="40">
        <f t="shared" si="293"/>
        <v>0</v>
      </c>
      <c r="AH780" s="36">
        <f t="shared" si="294"/>
        <v>0</v>
      </c>
      <c r="AI780" s="36">
        <f t="shared" si="295"/>
        <v>0</v>
      </c>
      <c r="AJ780" s="35" t="str">
        <f t="shared" si="296"/>
        <v/>
      </c>
      <c r="AK780" s="35" t="str">
        <f t="shared" si="297"/>
        <v/>
      </c>
      <c r="AL780" s="35" t="str">
        <f t="shared" si="298"/>
        <v/>
      </c>
      <c r="AM780" s="35" t="str">
        <f t="shared" si="299"/>
        <v/>
      </c>
      <c r="AN780" s="35" t="str">
        <f t="shared" si="300"/>
        <v/>
      </c>
      <c r="AO780" s="35" t="str">
        <f t="shared" si="301"/>
        <v/>
      </c>
      <c r="AP780" s="35" t="str">
        <f>IF(AJ780="","",VLOOKUP(AN780,[1]Sheet11!E:F,2,0))</f>
        <v/>
      </c>
      <c r="AQ780" s="35" t="str">
        <f>IF(AO780="拼单会员","5年",IF(AJ780="","",VLOOKUP(AM780&amp;AP780,[1]Sheet11!$J$3:$K$17,2)))</f>
        <v/>
      </c>
      <c r="AR780" s="35" t="str">
        <f t="shared" si="302"/>
        <v/>
      </c>
      <c r="AS780" s="35" t="str">
        <f t="shared" si="303"/>
        <v/>
      </c>
      <c r="AT780" s="35" t="str">
        <f t="shared" si="304"/>
        <v/>
      </c>
      <c r="AU780" s="35" t="str">
        <f t="shared" si="305"/>
        <v/>
      </c>
      <c r="AV780" s="35" t="str">
        <f t="shared" si="306"/>
        <v/>
      </c>
      <c r="AW780" s="35" t="str">
        <f t="shared" si="307"/>
        <v/>
      </c>
      <c r="AX780" s="35" t="str">
        <f t="shared" si="308"/>
        <v/>
      </c>
      <c r="AY780" s="35" t="str">
        <f>IF(SUMIF('7-市场业绩'!F:F,AC780,'7-市场业绩'!I:I)&gt;0,"学习卡","老结算")</f>
        <v>老结算</v>
      </c>
      <c r="AZ780" s="35" t="str">
        <f t="shared" si="309"/>
        <v/>
      </c>
      <c r="BA780" s="35" t="str">
        <f t="shared" si="310"/>
        <v>无</v>
      </c>
      <c r="BB780" s="35" t="str">
        <f t="shared" si="311"/>
        <v/>
      </c>
      <c r="BC780" s="35" t="str">
        <f t="shared" si="312"/>
        <v/>
      </c>
      <c r="BD780" s="35" t="str">
        <f t="shared" si="313"/>
        <v>无</v>
      </c>
      <c r="BE780" s="35" t="str">
        <f>IFERROR(LOOKUP(1,-FIND({"创始会员","国际领袖课程","国内领袖课程","1期秒杀","游学免费读","买三送二","2折秒杀"},AB780),{"创始会员","国际领袖课程","国内领袖课程","1期秒杀","游学免费读","买三送二","2折秒杀"}),"")</f>
        <v/>
      </c>
      <c r="BH780" s="27">
        <v>42552</v>
      </c>
    </row>
    <row r="781" spans="1:60" ht="15" customHeight="1">
      <c r="A781" s="31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08"/>
      <c r="M781" s="208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35" t="str">
        <f t="shared" si="290"/>
        <v/>
      </c>
      <c r="AD781" s="36">
        <f t="shared" si="291"/>
        <v>0</v>
      </c>
      <c r="AE781" s="35" t="str">
        <f t="shared" si="292"/>
        <v/>
      </c>
      <c r="AF781" s="24"/>
      <c r="AG781" s="40">
        <f t="shared" si="293"/>
        <v>0</v>
      </c>
      <c r="AH781" s="36">
        <f t="shared" si="294"/>
        <v>0</v>
      </c>
      <c r="AI781" s="36">
        <f t="shared" si="295"/>
        <v>0</v>
      </c>
      <c r="AJ781" s="35" t="str">
        <f t="shared" si="296"/>
        <v/>
      </c>
      <c r="AK781" s="35" t="str">
        <f t="shared" si="297"/>
        <v/>
      </c>
      <c r="AL781" s="35" t="str">
        <f t="shared" si="298"/>
        <v/>
      </c>
      <c r="AM781" s="35" t="str">
        <f t="shared" si="299"/>
        <v/>
      </c>
      <c r="AN781" s="35" t="str">
        <f t="shared" si="300"/>
        <v/>
      </c>
      <c r="AO781" s="35" t="str">
        <f t="shared" si="301"/>
        <v/>
      </c>
      <c r="AP781" s="35" t="str">
        <f>IF(AJ781="","",VLOOKUP(AN781,[1]Sheet11!E:F,2,0))</f>
        <v/>
      </c>
      <c r="AQ781" s="35" t="str">
        <f>IF(AO781="拼单会员","5年",IF(AJ781="","",VLOOKUP(AM781&amp;AP781,[1]Sheet11!$J$3:$K$17,2)))</f>
        <v/>
      </c>
      <c r="AR781" s="35" t="str">
        <f t="shared" si="302"/>
        <v/>
      </c>
      <c r="AS781" s="35" t="str">
        <f t="shared" si="303"/>
        <v/>
      </c>
      <c r="AT781" s="35" t="str">
        <f t="shared" si="304"/>
        <v/>
      </c>
      <c r="AU781" s="35" t="str">
        <f t="shared" si="305"/>
        <v/>
      </c>
      <c r="AV781" s="35" t="str">
        <f t="shared" si="306"/>
        <v/>
      </c>
      <c r="AW781" s="35" t="str">
        <f t="shared" si="307"/>
        <v/>
      </c>
      <c r="AX781" s="35" t="str">
        <f t="shared" si="308"/>
        <v/>
      </c>
      <c r="AY781" s="35" t="str">
        <f>IF(SUMIF('7-市场业绩'!F:F,AC781,'7-市场业绩'!I:I)&gt;0,"学习卡","老结算")</f>
        <v>老结算</v>
      </c>
      <c r="AZ781" s="35" t="str">
        <f t="shared" si="309"/>
        <v/>
      </c>
      <c r="BA781" s="35" t="str">
        <f t="shared" si="310"/>
        <v>无</v>
      </c>
      <c r="BB781" s="35" t="str">
        <f t="shared" si="311"/>
        <v/>
      </c>
      <c r="BC781" s="35" t="str">
        <f t="shared" si="312"/>
        <v/>
      </c>
      <c r="BD781" s="35" t="str">
        <f t="shared" si="313"/>
        <v>无</v>
      </c>
      <c r="BE781" s="35" t="str">
        <f>IFERROR(LOOKUP(1,-FIND({"创始会员","国际领袖课程","国内领袖课程","1期秒杀","游学免费读","买三送二","2折秒杀"},AB781),{"创始会员","国际领袖课程","国内领袖课程","1期秒杀","游学免费读","买三送二","2折秒杀"}),"")</f>
        <v/>
      </c>
      <c r="BH781" s="27">
        <v>42552</v>
      </c>
    </row>
    <row r="782" spans="1:60" ht="15" customHeight="1">
      <c r="A782" s="31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08"/>
      <c r="M782" s="208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35" t="str">
        <f t="shared" si="290"/>
        <v/>
      </c>
      <c r="AD782" s="36">
        <f t="shared" si="291"/>
        <v>0</v>
      </c>
      <c r="AE782" s="35" t="str">
        <f t="shared" si="292"/>
        <v/>
      </c>
      <c r="AF782" s="24"/>
      <c r="AG782" s="40">
        <f t="shared" si="293"/>
        <v>0</v>
      </c>
      <c r="AH782" s="36">
        <f t="shared" si="294"/>
        <v>0</v>
      </c>
      <c r="AI782" s="36">
        <f t="shared" si="295"/>
        <v>0</v>
      </c>
      <c r="AJ782" s="35" t="str">
        <f t="shared" si="296"/>
        <v/>
      </c>
      <c r="AK782" s="35" t="str">
        <f t="shared" si="297"/>
        <v/>
      </c>
      <c r="AL782" s="35" t="str">
        <f t="shared" si="298"/>
        <v/>
      </c>
      <c r="AM782" s="35" t="str">
        <f t="shared" si="299"/>
        <v/>
      </c>
      <c r="AN782" s="35" t="str">
        <f t="shared" si="300"/>
        <v/>
      </c>
      <c r="AO782" s="35" t="str">
        <f t="shared" si="301"/>
        <v/>
      </c>
      <c r="AP782" s="35" t="str">
        <f>IF(AJ782="","",VLOOKUP(AN782,[1]Sheet11!E:F,2,0))</f>
        <v/>
      </c>
      <c r="AQ782" s="35" t="str">
        <f>IF(AO782="拼单会员","5年",IF(AJ782="","",VLOOKUP(AM782&amp;AP782,[1]Sheet11!$J$3:$K$17,2)))</f>
        <v/>
      </c>
      <c r="AR782" s="35" t="str">
        <f t="shared" si="302"/>
        <v/>
      </c>
      <c r="AS782" s="35" t="str">
        <f t="shared" si="303"/>
        <v/>
      </c>
      <c r="AT782" s="35" t="str">
        <f t="shared" si="304"/>
        <v/>
      </c>
      <c r="AU782" s="35" t="str">
        <f t="shared" si="305"/>
        <v/>
      </c>
      <c r="AV782" s="35" t="str">
        <f t="shared" si="306"/>
        <v/>
      </c>
      <c r="AW782" s="35" t="str">
        <f t="shared" si="307"/>
        <v/>
      </c>
      <c r="AX782" s="35" t="str">
        <f t="shared" si="308"/>
        <v/>
      </c>
      <c r="AY782" s="35" t="str">
        <f>IF(SUMIF('7-市场业绩'!F:F,AC782,'7-市场业绩'!I:I)&gt;0,"学习卡","老结算")</f>
        <v>老结算</v>
      </c>
      <c r="AZ782" s="35" t="str">
        <f t="shared" si="309"/>
        <v/>
      </c>
      <c r="BA782" s="35" t="str">
        <f t="shared" si="310"/>
        <v>无</v>
      </c>
      <c r="BB782" s="35" t="str">
        <f t="shared" si="311"/>
        <v/>
      </c>
      <c r="BC782" s="35" t="str">
        <f t="shared" si="312"/>
        <v/>
      </c>
      <c r="BD782" s="35" t="str">
        <f t="shared" si="313"/>
        <v>无</v>
      </c>
      <c r="BE782" s="35" t="str">
        <f>IFERROR(LOOKUP(1,-FIND({"创始会员","国际领袖课程","国内领袖课程","1期秒杀","游学免费读","买三送二","2折秒杀"},AB782),{"创始会员","国际领袖课程","国内领袖课程","1期秒杀","游学免费读","买三送二","2折秒杀"}),"")</f>
        <v/>
      </c>
      <c r="BH782" s="27">
        <v>42552</v>
      </c>
    </row>
    <row r="783" spans="1:60" ht="15" customHeight="1">
      <c r="A783" s="31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08"/>
      <c r="M783" s="208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35" t="str">
        <f t="shared" si="290"/>
        <v/>
      </c>
      <c r="AD783" s="36">
        <f t="shared" si="291"/>
        <v>0</v>
      </c>
      <c r="AE783" s="35" t="str">
        <f t="shared" si="292"/>
        <v/>
      </c>
      <c r="AF783" s="24"/>
      <c r="AG783" s="40">
        <f t="shared" si="293"/>
        <v>0</v>
      </c>
      <c r="AH783" s="36">
        <f t="shared" si="294"/>
        <v>0</v>
      </c>
      <c r="AI783" s="36">
        <f t="shared" si="295"/>
        <v>0</v>
      </c>
      <c r="AJ783" s="35" t="str">
        <f t="shared" si="296"/>
        <v/>
      </c>
      <c r="AK783" s="35" t="str">
        <f t="shared" si="297"/>
        <v/>
      </c>
      <c r="AL783" s="35" t="str">
        <f t="shared" si="298"/>
        <v/>
      </c>
      <c r="AM783" s="35" t="str">
        <f t="shared" si="299"/>
        <v/>
      </c>
      <c r="AN783" s="35" t="str">
        <f t="shared" si="300"/>
        <v/>
      </c>
      <c r="AO783" s="35" t="str">
        <f t="shared" si="301"/>
        <v/>
      </c>
      <c r="AP783" s="35" t="str">
        <f>IF(AJ783="","",VLOOKUP(AN783,[1]Sheet11!E:F,2,0))</f>
        <v/>
      </c>
      <c r="AQ783" s="35" t="str">
        <f>IF(AO783="拼单会员","5年",IF(AJ783="","",VLOOKUP(AM783&amp;AP783,[1]Sheet11!$J$3:$K$17,2)))</f>
        <v/>
      </c>
      <c r="AR783" s="35" t="str">
        <f t="shared" si="302"/>
        <v/>
      </c>
      <c r="AS783" s="35" t="str">
        <f t="shared" si="303"/>
        <v/>
      </c>
      <c r="AT783" s="35" t="str">
        <f t="shared" si="304"/>
        <v/>
      </c>
      <c r="AU783" s="35" t="str">
        <f t="shared" si="305"/>
        <v/>
      </c>
      <c r="AV783" s="35" t="str">
        <f t="shared" si="306"/>
        <v/>
      </c>
      <c r="AW783" s="35" t="str">
        <f t="shared" si="307"/>
        <v/>
      </c>
      <c r="AX783" s="35" t="str">
        <f t="shared" si="308"/>
        <v/>
      </c>
      <c r="AY783" s="35" t="str">
        <f>IF(SUMIF('7-市场业绩'!F:F,AC783,'7-市场业绩'!I:I)&gt;0,"学习卡","老结算")</f>
        <v>老结算</v>
      </c>
      <c r="AZ783" s="35" t="str">
        <f t="shared" si="309"/>
        <v/>
      </c>
      <c r="BA783" s="35" t="str">
        <f t="shared" si="310"/>
        <v>无</v>
      </c>
      <c r="BB783" s="35" t="str">
        <f t="shared" si="311"/>
        <v/>
      </c>
      <c r="BC783" s="35" t="str">
        <f t="shared" si="312"/>
        <v/>
      </c>
      <c r="BD783" s="35" t="str">
        <f t="shared" si="313"/>
        <v>无</v>
      </c>
      <c r="BE783" s="35" t="str">
        <f>IFERROR(LOOKUP(1,-FIND({"创始会员","国际领袖课程","国内领袖课程","1期秒杀","游学免费读","买三送二","2折秒杀"},AB783),{"创始会员","国际领袖课程","国内领袖课程","1期秒杀","游学免费读","买三送二","2折秒杀"}),"")</f>
        <v/>
      </c>
      <c r="BH783" s="27">
        <v>42552</v>
      </c>
    </row>
    <row r="784" spans="1:60" ht="15" customHeight="1">
      <c r="A784" s="31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08"/>
      <c r="M784" s="208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35" t="str">
        <f t="shared" si="290"/>
        <v/>
      </c>
      <c r="AD784" s="36">
        <f t="shared" si="291"/>
        <v>0</v>
      </c>
      <c r="AE784" s="35" t="str">
        <f t="shared" si="292"/>
        <v/>
      </c>
      <c r="AF784" s="24"/>
      <c r="AG784" s="40">
        <f t="shared" si="293"/>
        <v>0</v>
      </c>
      <c r="AH784" s="36">
        <f t="shared" si="294"/>
        <v>0</v>
      </c>
      <c r="AI784" s="36">
        <f t="shared" si="295"/>
        <v>0</v>
      </c>
      <c r="AJ784" s="35" t="str">
        <f t="shared" si="296"/>
        <v/>
      </c>
      <c r="AK784" s="35" t="str">
        <f t="shared" si="297"/>
        <v/>
      </c>
      <c r="AL784" s="35" t="str">
        <f t="shared" si="298"/>
        <v/>
      </c>
      <c r="AM784" s="35" t="str">
        <f t="shared" si="299"/>
        <v/>
      </c>
      <c r="AN784" s="35" t="str">
        <f t="shared" si="300"/>
        <v/>
      </c>
      <c r="AO784" s="35" t="str">
        <f t="shared" si="301"/>
        <v/>
      </c>
      <c r="AP784" s="35" t="str">
        <f>IF(AJ784="","",VLOOKUP(AN784,[1]Sheet11!E:F,2,0))</f>
        <v/>
      </c>
      <c r="AQ784" s="35" t="str">
        <f>IF(AO784="拼单会员","5年",IF(AJ784="","",VLOOKUP(AM784&amp;AP784,[1]Sheet11!$J$3:$K$17,2)))</f>
        <v/>
      </c>
      <c r="AR784" s="35" t="str">
        <f t="shared" si="302"/>
        <v/>
      </c>
      <c r="AS784" s="35" t="str">
        <f t="shared" si="303"/>
        <v/>
      </c>
      <c r="AT784" s="35" t="str">
        <f t="shared" si="304"/>
        <v/>
      </c>
      <c r="AU784" s="35" t="str">
        <f t="shared" si="305"/>
        <v/>
      </c>
      <c r="AV784" s="35" t="str">
        <f t="shared" si="306"/>
        <v/>
      </c>
      <c r="AW784" s="35" t="str">
        <f t="shared" si="307"/>
        <v/>
      </c>
      <c r="AX784" s="35" t="str">
        <f t="shared" si="308"/>
        <v/>
      </c>
      <c r="AY784" s="35" t="str">
        <f>IF(SUMIF('7-市场业绩'!F:F,AC784,'7-市场业绩'!I:I)&gt;0,"学习卡","老结算")</f>
        <v>老结算</v>
      </c>
      <c r="AZ784" s="35" t="str">
        <f t="shared" si="309"/>
        <v/>
      </c>
      <c r="BA784" s="35" t="str">
        <f t="shared" si="310"/>
        <v>无</v>
      </c>
      <c r="BB784" s="35" t="str">
        <f t="shared" si="311"/>
        <v/>
      </c>
      <c r="BC784" s="35" t="str">
        <f t="shared" si="312"/>
        <v/>
      </c>
      <c r="BD784" s="35" t="str">
        <f t="shared" si="313"/>
        <v>无</v>
      </c>
      <c r="BE784" s="35" t="str">
        <f>IFERROR(LOOKUP(1,-FIND({"创始会员","国际领袖课程","国内领袖课程","1期秒杀","游学免费读","买三送二","2折秒杀"},AB784),{"创始会员","国际领袖课程","国内领袖课程","1期秒杀","游学免费读","买三送二","2折秒杀"}),"")</f>
        <v/>
      </c>
      <c r="BH784" s="27">
        <v>42552</v>
      </c>
    </row>
    <row r="785" spans="1:60" ht="15" customHeight="1">
      <c r="A785" s="31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08"/>
      <c r="M785" s="208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35" t="str">
        <f t="shared" si="290"/>
        <v/>
      </c>
      <c r="AD785" s="36">
        <f t="shared" si="291"/>
        <v>0</v>
      </c>
      <c r="AE785" s="35" t="str">
        <f t="shared" si="292"/>
        <v/>
      </c>
      <c r="AF785" s="24"/>
      <c r="AG785" s="40">
        <f t="shared" si="293"/>
        <v>0</v>
      </c>
      <c r="AH785" s="36">
        <f t="shared" si="294"/>
        <v>0</v>
      </c>
      <c r="AI785" s="36">
        <f t="shared" si="295"/>
        <v>0</v>
      </c>
      <c r="AJ785" s="35" t="str">
        <f t="shared" si="296"/>
        <v/>
      </c>
      <c r="AK785" s="35" t="str">
        <f t="shared" si="297"/>
        <v/>
      </c>
      <c r="AL785" s="35" t="str">
        <f t="shared" si="298"/>
        <v/>
      </c>
      <c r="AM785" s="35" t="str">
        <f t="shared" si="299"/>
        <v/>
      </c>
      <c r="AN785" s="35" t="str">
        <f t="shared" si="300"/>
        <v/>
      </c>
      <c r="AO785" s="35" t="str">
        <f t="shared" si="301"/>
        <v/>
      </c>
      <c r="AP785" s="35" t="str">
        <f>IF(AJ785="","",VLOOKUP(AN785,[1]Sheet11!E:F,2,0))</f>
        <v/>
      </c>
      <c r="AQ785" s="35" t="str">
        <f>IF(AO785="拼单会员","5年",IF(AJ785="","",VLOOKUP(AM785&amp;AP785,[1]Sheet11!$J$3:$K$17,2)))</f>
        <v/>
      </c>
      <c r="AR785" s="35" t="str">
        <f t="shared" si="302"/>
        <v/>
      </c>
      <c r="AS785" s="35" t="str">
        <f t="shared" si="303"/>
        <v/>
      </c>
      <c r="AT785" s="35" t="str">
        <f t="shared" si="304"/>
        <v/>
      </c>
      <c r="AU785" s="35" t="str">
        <f t="shared" si="305"/>
        <v/>
      </c>
      <c r="AV785" s="35" t="str">
        <f t="shared" si="306"/>
        <v/>
      </c>
      <c r="AW785" s="35" t="str">
        <f t="shared" si="307"/>
        <v/>
      </c>
      <c r="AX785" s="35" t="str">
        <f t="shared" si="308"/>
        <v/>
      </c>
      <c r="AY785" s="35" t="str">
        <f>IF(SUMIF('7-市场业绩'!F:F,AC785,'7-市场业绩'!I:I)&gt;0,"学习卡","老结算")</f>
        <v>老结算</v>
      </c>
      <c r="AZ785" s="35" t="str">
        <f t="shared" si="309"/>
        <v/>
      </c>
      <c r="BA785" s="35" t="str">
        <f t="shared" si="310"/>
        <v>无</v>
      </c>
      <c r="BB785" s="35" t="str">
        <f t="shared" si="311"/>
        <v/>
      </c>
      <c r="BC785" s="35" t="str">
        <f t="shared" si="312"/>
        <v/>
      </c>
      <c r="BD785" s="35" t="str">
        <f t="shared" si="313"/>
        <v>无</v>
      </c>
      <c r="BE785" s="35" t="str">
        <f>IFERROR(LOOKUP(1,-FIND({"创始会员","国际领袖课程","国内领袖课程","1期秒杀","游学免费读","买三送二","2折秒杀"},AB785),{"创始会员","国际领袖课程","国内领袖课程","1期秒杀","游学免费读","买三送二","2折秒杀"}),"")</f>
        <v/>
      </c>
      <c r="BH785" s="27">
        <v>42552</v>
      </c>
    </row>
    <row r="786" spans="1:60" ht="15" customHeight="1">
      <c r="A786" s="31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08"/>
      <c r="M786" s="208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35" t="str">
        <f t="shared" si="290"/>
        <v/>
      </c>
      <c r="AD786" s="36">
        <f t="shared" si="291"/>
        <v>0</v>
      </c>
      <c r="AE786" s="35" t="str">
        <f t="shared" si="292"/>
        <v/>
      </c>
      <c r="AF786" s="24"/>
      <c r="AG786" s="40">
        <f t="shared" si="293"/>
        <v>0</v>
      </c>
      <c r="AH786" s="36">
        <f t="shared" si="294"/>
        <v>0</v>
      </c>
      <c r="AI786" s="36">
        <f t="shared" si="295"/>
        <v>0</v>
      </c>
      <c r="AJ786" s="35" t="str">
        <f t="shared" si="296"/>
        <v/>
      </c>
      <c r="AK786" s="35" t="str">
        <f t="shared" si="297"/>
        <v/>
      </c>
      <c r="AL786" s="35" t="str">
        <f t="shared" si="298"/>
        <v/>
      </c>
      <c r="AM786" s="35" t="str">
        <f t="shared" si="299"/>
        <v/>
      </c>
      <c r="AN786" s="35" t="str">
        <f t="shared" si="300"/>
        <v/>
      </c>
      <c r="AO786" s="35" t="str">
        <f t="shared" si="301"/>
        <v/>
      </c>
      <c r="AP786" s="35" t="str">
        <f>IF(AJ786="","",VLOOKUP(AN786,[1]Sheet11!E:F,2,0))</f>
        <v/>
      </c>
      <c r="AQ786" s="35" t="str">
        <f>IF(AO786="拼单会员","5年",IF(AJ786="","",VLOOKUP(AM786&amp;AP786,[1]Sheet11!$J$3:$K$17,2)))</f>
        <v/>
      </c>
      <c r="AR786" s="35" t="str">
        <f t="shared" si="302"/>
        <v/>
      </c>
      <c r="AS786" s="35" t="str">
        <f t="shared" si="303"/>
        <v/>
      </c>
      <c r="AT786" s="35" t="str">
        <f t="shared" si="304"/>
        <v/>
      </c>
      <c r="AU786" s="35" t="str">
        <f t="shared" si="305"/>
        <v/>
      </c>
      <c r="AV786" s="35" t="str">
        <f t="shared" si="306"/>
        <v/>
      </c>
      <c r="AW786" s="35" t="str">
        <f t="shared" si="307"/>
        <v/>
      </c>
      <c r="AX786" s="35" t="str">
        <f t="shared" si="308"/>
        <v/>
      </c>
      <c r="AY786" s="35" t="str">
        <f>IF(SUMIF('7-市场业绩'!F:F,AC786,'7-市场业绩'!I:I)&gt;0,"学习卡","老结算")</f>
        <v>老结算</v>
      </c>
      <c r="AZ786" s="35" t="str">
        <f t="shared" si="309"/>
        <v/>
      </c>
      <c r="BA786" s="35" t="str">
        <f t="shared" si="310"/>
        <v>无</v>
      </c>
      <c r="BB786" s="35" t="str">
        <f t="shared" si="311"/>
        <v/>
      </c>
      <c r="BC786" s="35" t="str">
        <f t="shared" si="312"/>
        <v/>
      </c>
      <c r="BD786" s="35" t="str">
        <f t="shared" si="313"/>
        <v>无</v>
      </c>
      <c r="BE786" s="35" t="str">
        <f>IFERROR(LOOKUP(1,-FIND({"创始会员","国际领袖课程","国内领袖课程","1期秒杀","游学免费读","买三送二","2折秒杀"},AB786),{"创始会员","国际领袖课程","国内领袖课程","1期秒杀","游学免费读","买三送二","2折秒杀"}),"")</f>
        <v/>
      </c>
      <c r="BH786" s="27">
        <v>42552</v>
      </c>
    </row>
    <row r="787" spans="1:60" ht="15" customHeight="1">
      <c r="A787" s="31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08"/>
      <c r="M787" s="208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35" t="str">
        <f t="shared" si="290"/>
        <v/>
      </c>
      <c r="AD787" s="36">
        <f t="shared" si="291"/>
        <v>0</v>
      </c>
      <c r="AE787" s="35" t="str">
        <f t="shared" si="292"/>
        <v/>
      </c>
      <c r="AF787" s="24"/>
      <c r="AG787" s="40">
        <f t="shared" si="293"/>
        <v>0</v>
      </c>
      <c r="AH787" s="36">
        <f t="shared" si="294"/>
        <v>0</v>
      </c>
      <c r="AI787" s="36">
        <f t="shared" si="295"/>
        <v>0</v>
      </c>
      <c r="AJ787" s="35" t="str">
        <f t="shared" si="296"/>
        <v/>
      </c>
      <c r="AK787" s="35" t="str">
        <f t="shared" si="297"/>
        <v/>
      </c>
      <c r="AL787" s="35" t="str">
        <f t="shared" si="298"/>
        <v/>
      </c>
      <c r="AM787" s="35" t="str">
        <f t="shared" si="299"/>
        <v/>
      </c>
      <c r="AN787" s="35" t="str">
        <f t="shared" si="300"/>
        <v/>
      </c>
      <c r="AO787" s="35" t="str">
        <f t="shared" si="301"/>
        <v/>
      </c>
      <c r="AP787" s="35" t="str">
        <f>IF(AJ787="","",VLOOKUP(AN787,[1]Sheet11!E:F,2,0))</f>
        <v/>
      </c>
      <c r="AQ787" s="35" t="str">
        <f>IF(AO787="拼单会员","5年",IF(AJ787="","",VLOOKUP(AM787&amp;AP787,[1]Sheet11!$J$3:$K$17,2)))</f>
        <v/>
      </c>
      <c r="AR787" s="35" t="str">
        <f t="shared" si="302"/>
        <v/>
      </c>
      <c r="AS787" s="35" t="str">
        <f t="shared" si="303"/>
        <v/>
      </c>
      <c r="AT787" s="35" t="str">
        <f t="shared" si="304"/>
        <v/>
      </c>
      <c r="AU787" s="35" t="str">
        <f t="shared" si="305"/>
        <v/>
      </c>
      <c r="AV787" s="35" t="str">
        <f t="shared" si="306"/>
        <v/>
      </c>
      <c r="AW787" s="35" t="str">
        <f t="shared" si="307"/>
        <v/>
      </c>
      <c r="AX787" s="35" t="str">
        <f t="shared" si="308"/>
        <v/>
      </c>
      <c r="AY787" s="35" t="str">
        <f>IF(SUMIF('7-市场业绩'!F:F,AC787,'7-市场业绩'!I:I)&gt;0,"学习卡","老结算")</f>
        <v>老结算</v>
      </c>
      <c r="AZ787" s="35" t="str">
        <f t="shared" si="309"/>
        <v/>
      </c>
      <c r="BA787" s="35" t="str">
        <f t="shared" si="310"/>
        <v>无</v>
      </c>
      <c r="BB787" s="35" t="str">
        <f t="shared" si="311"/>
        <v/>
      </c>
      <c r="BC787" s="35" t="str">
        <f t="shared" si="312"/>
        <v/>
      </c>
      <c r="BD787" s="35" t="str">
        <f t="shared" si="313"/>
        <v>无</v>
      </c>
      <c r="BE787" s="35" t="str">
        <f>IFERROR(LOOKUP(1,-FIND({"创始会员","国际领袖课程","国内领袖课程","1期秒杀","游学免费读","买三送二","2折秒杀"},AB787),{"创始会员","国际领袖课程","国内领袖课程","1期秒杀","游学免费读","买三送二","2折秒杀"}),"")</f>
        <v/>
      </c>
      <c r="BH787" s="27">
        <v>42552</v>
      </c>
    </row>
    <row r="788" spans="1:60" ht="15" customHeight="1">
      <c r="A788" s="31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08"/>
      <c r="M788" s="208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35" t="str">
        <f t="shared" si="290"/>
        <v/>
      </c>
      <c r="AD788" s="36">
        <f t="shared" si="291"/>
        <v>0</v>
      </c>
      <c r="AE788" s="35" t="str">
        <f t="shared" si="292"/>
        <v/>
      </c>
      <c r="AF788" s="24"/>
      <c r="AG788" s="40">
        <f t="shared" si="293"/>
        <v>0</v>
      </c>
      <c r="AH788" s="36">
        <f t="shared" si="294"/>
        <v>0</v>
      </c>
      <c r="AI788" s="36">
        <f t="shared" si="295"/>
        <v>0</v>
      </c>
      <c r="AJ788" s="35" t="str">
        <f t="shared" si="296"/>
        <v/>
      </c>
      <c r="AK788" s="35" t="str">
        <f t="shared" si="297"/>
        <v/>
      </c>
      <c r="AL788" s="35" t="str">
        <f t="shared" si="298"/>
        <v/>
      </c>
      <c r="AM788" s="35" t="str">
        <f t="shared" si="299"/>
        <v/>
      </c>
      <c r="AN788" s="35" t="str">
        <f t="shared" si="300"/>
        <v/>
      </c>
      <c r="AO788" s="35" t="str">
        <f t="shared" si="301"/>
        <v/>
      </c>
      <c r="AP788" s="35" t="str">
        <f>IF(AJ788="","",VLOOKUP(AN788,[1]Sheet11!E:F,2,0))</f>
        <v/>
      </c>
      <c r="AQ788" s="35" t="str">
        <f>IF(AO788="拼单会员","5年",IF(AJ788="","",VLOOKUP(AM788&amp;AP788,[1]Sheet11!$J$3:$K$17,2)))</f>
        <v/>
      </c>
      <c r="AR788" s="35" t="str">
        <f t="shared" si="302"/>
        <v/>
      </c>
      <c r="AS788" s="35" t="str">
        <f t="shared" si="303"/>
        <v/>
      </c>
      <c r="AT788" s="35" t="str">
        <f t="shared" si="304"/>
        <v/>
      </c>
      <c r="AU788" s="35" t="str">
        <f t="shared" si="305"/>
        <v/>
      </c>
      <c r="AV788" s="35" t="str">
        <f t="shared" si="306"/>
        <v/>
      </c>
      <c r="AW788" s="35" t="str">
        <f t="shared" si="307"/>
        <v/>
      </c>
      <c r="AX788" s="35" t="str">
        <f t="shared" si="308"/>
        <v/>
      </c>
      <c r="AY788" s="35" t="str">
        <f>IF(SUMIF('7-市场业绩'!F:F,AC788,'7-市场业绩'!I:I)&gt;0,"学习卡","老结算")</f>
        <v>老结算</v>
      </c>
      <c r="AZ788" s="35" t="str">
        <f t="shared" si="309"/>
        <v/>
      </c>
      <c r="BA788" s="35" t="str">
        <f t="shared" si="310"/>
        <v>无</v>
      </c>
      <c r="BB788" s="35" t="str">
        <f t="shared" si="311"/>
        <v/>
      </c>
      <c r="BC788" s="35" t="str">
        <f t="shared" si="312"/>
        <v/>
      </c>
      <c r="BD788" s="35" t="str">
        <f t="shared" si="313"/>
        <v>无</v>
      </c>
      <c r="BE788" s="35" t="str">
        <f>IFERROR(LOOKUP(1,-FIND({"创始会员","国际领袖课程","国内领袖课程","1期秒杀","游学免费读","买三送二","2折秒杀"},AB788),{"创始会员","国际领袖课程","国内领袖课程","1期秒杀","游学免费读","买三送二","2折秒杀"}),"")</f>
        <v/>
      </c>
      <c r="BH788" s="27">
        <v>42552</v>
      </c>
    </row>
    <row r="789" spans="1:60" ht="15" customHeight="1">
      <c r="A789" s="31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08"/>
      <c r="M789" s="208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35" t="str">
        <f t="shared" si="290"/>
        <v/>
      </c>
      <c r="AD789" s="36">
        <f t="shared" si="291"/>
        <v>0</v>
      </c>
      <c r="AE789" s="35" t="str">
        <f t="shared" si="292"/>
        <v/>
      </c>
      <c r="AF789" s="24"/>
      <c r="AG789" s="40">
        <f t="shared" si="293"/>
        <v>0</v>
      </c>
      <c r="AH789" s="36">
        <f t="shared" si="294"/>
        <v>0</v>
      </c>
      <c r="AI789" s="36">
        <f t="shared" si="295"/>
        <v>0</v>
      </c>
      <c r="AJ789" s="35" t="str">
        <f t="shared" si="296"/>
        <v/>
      </c>
      <c r="AK789" s="35" t="str">
        <f t="shared" si="297"/>
        <v/>
      </c>
      <c r="AL789" s="35" t="str">
        <f t="shared" si="298"/>
        <v/>
      </c>
      <c r="AM789" s="35" t="str">
        <f t="shared" si="299"/>
        <v/>
      </c>
      <c r="AN789" s="35" t="str">
        <f t="shared" si="300"/>
        <v/>
      </c>
      <c r="AO789" s="35" t="str">
        <f t="shared" si="301"/>
        <v/>
      </c>
      <c r="AP789" s="35" t="str">
        <f>IF(AJ789="","",VLOOKUP(AN789,[1]Sheet11!E:F,2,0))</f>
        <v/>
      </c>
      <c r="AQ789" s="35" t="str">
        <f>IF(AO789="拼单会员","5年",IF(AJ789="","",VLOOKUP(AM789&amp;AP789,[1]Sheet11!$J$3:$K$17,2)))</f>
        <v/>
      </c>
      <c r="AR789" s="35" t="str">
        <f t="shared" si="302"/>
        <v/>
      </c>
      <c r="AS789" s="35" t="str">
        <f t="shared" si="303"/>
        <v/>
      </c>
      <c r="AT789" s="35" t="str">
        <f t="shared" si="304"/>
        <v/>
      </c>
      <c r="AU789" s="35" t="str">
        <f t="shared" si="305"/>
        <v/>
      </c>
      <c r="AV789" s="35" t="str">
        <f t="shared" si="306"/>
        <v/>
      </c>
      <c r="AW789" s="35" t="str">
        <f t="shared" si="307"/>
        <v/>
      </c>
      <c r="AX789" s="35" t="str">
        <f t="shared" si="308"/>
        <v/>
      </c>
      <c r="AY789" s="35" t="str">
        <f>IF(SUMIF('7-市场业绩'!F:F,AC789,'7-市场业绩'!I:I)&gt;0,"学习卡","老结算")</f>
        <v>老结算</v>
      </c>
      <c r="AZ789" s="35" t="str">
        <f t="shared" si="309"/>
        <v/>
      </c>
      <c r="BA789" s="35" t="str">
        <f t="shared" si="310"/>
        <v>无</v>
      </c>
      <c r="BB789" s="35" t="str">
        <f t="shared" si="311"/>
        <v/>
      </c>
      <c r="BC789" s="35" t="str">
        <f t="shared" si="312"/>
        <v/>
      </c>
      <c r="BD789" s="35" t="str">
        <f t="shared" si="313"/>
        <v>无</v>
      </c>
      <c r="BE789" s="35" t="str">
        <f>IFERROR(LOOKUP(1,-FIND({"创始会员","国际领袖课程","国内领袖课程","1期秒杀","游学免费读","买三送二","2折秒杀"},AB789),{"创始会员","国际领袖课程","国内领袖课程","1期秒杀","游学免费读","买三送二","2折秒杀"}),"")</f>
        <v/>
      </c>
      <c r="BH789" s="27">
        <v>42552</v>
      </c>
    </row>
    <row r="790" spans="1:60" ht="15" customHeight="1">
      <c r="A790" s="31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08"/>
      <c r="M790" s="208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35" t="str">
        <f t="shared" si="290"/>
        <v/>
      </c>
      <c r="AD790" s="36">
        <f t="shared" si="291"/>
        <v>0</v>
      </c>
      <c r="AE790" s="35" t="str">
        <f t="shared" si="292"/>
        <v/>
      </c>
      <c r="AF790" s="24"/>
      <c r="AG790" s="40">
        <f t="shared" si="293"/>
        <v>0</v>
      </c>
      <c r="AH790" s="36">
        <f t="shared" si="294"/>
        <v>0</v>
      </c>
      <c r="AI790" s="36">
        <f t="shared" si="295"/>
        <v>0</v>
      </c>
      <c r="AJ790" s="35" t="str">
        <f t="shared" si="296"/>
        <v/>
      </c>
      <c r="AK790" s="35" t="str">
        <f t="shared" si="297"/>
        <v/>
      </c>
      <c r="AL790" s="35" t="str">
        <f t="shared" si="298"/>
        <v/>
      </c>
      <c r="AM790" s="35" t="str">
        <f t="shared" si="299"/>
        <v/>
      </c>
      <c r="AN790" s="35" t="str">
        <f t="shared" si="300"/>
        <v/>
      </c>
      <c r="AO790" s="35" t="str">
        <f t="shared" si="301"/>
        <v/>
      </c>
      <c r="AP790" s="35" t="str">
        <f>IF(AJ790="","",VLOOKUP(AN790,[1]Sheet11!E:F,2,0))</f>
        <v/>
      </c>
      <c r="AQ790" s="35" t="str">
        <f>IF(AO790="拼单会员","5年",IF(AJ790="","",VLOOKUP(AM790&amp;AP790,[1]Sheet11!$J$3:$K$17,2)))</f>
        <v/>
      </c>
      <c r="AR790" s="35" t="str">
        <f t="shared" si="302"/>
        <v/>
      </c>
      <c r="AS790" s="35" t="str">
        <f t="shared" si="303"/>
        <v/>
      </c>
      <c r="AT790" s="35" t="str">
        <f t="shared" si="304"/>
        <v/>
      </c>
      <c r="AU790" s="35" t="str">
        <f t="shared" si="305"/>
        <v/>
      </c>
      <c r="AV790" s="35" t="str">
        <f t="shared" si="306"/>
        <v/>
      </c>
      <c r="AW790" s="35" t="str">
        <f t="shared" si="307"/>
        <v/>
      </c>
      <c r="AX790" s="35" t="str">
        <f t="shared" si="308"/>
        <v/>
      </c>
      <c r="AY790" s="35" t="str">
        <f>IF(SUMIF('7-市场业绩'!F:F,AC790,'7-市场业绩'!I:I)&gt;0,"学习卡","老结算")</f>
        <v>老结算</v>
      </c>
      <c r="AZ790" s="35" t="str">
        <f t="shared" si="309"/>
        <v/>
      </c>
      <c r="BA790" s="35" t="str">
        <f t="shared" si="310"/>
        <v>无</v>
      </c>
      <c r="BB790" s="35" t="str">
        <f t="shared" si="311"/>
        <v/>
      </c>
      <c r="BC790" s="35" t="str">
        <f t="shared" si="312"/>
        <v/>
      </c>
      <c r="BD790" s="35" t="str">
        <f t="shared" si="313"/>
        <v>无</v>
      </c>
      <c r="BE790" s="35" t="str">
        <f>IFERROR(LOOKUP(1,-FIND({"创始会员","国际领袖课程","国内领袖课程","1期秒杀","游学免费读","买三送二","2折秒杀"},AB790),{"创始会员","国际领袖课程","国内领袖课程","1期秒杀","游学免费读","买三送二","2折秒杀"}),"")</f>
        <v/>
      </c>
      <c r="BH790" s="27">
        <v>42552</v>
      </c>
    </row>
    <row r="791" spans="1:60" ht="15" customHeight="1">
      <c r="A791" s="31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08"/>
      <c r="M791" s="208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35" t="str">
        <f t="shared" si="290"/>
        <v/>
      </c>
      <c r="AD791" s="36">
        <f t="shared" si="291"/>
        <v>0</v>
      </c>
      <c r="AE791" s="35" t="str">
        <f t="shared" si="292"/>
        <v/>
      </c>
      <c r="AF791" s="24"/>
      <c r="AG791" s="40">
        <f t="shared" si="293"/>
        <v>0</v>
      </c>
      <c r="AH791" s="36">
        <f t="shared" si="294"/>
        <v>0</v>
      </c>
      <c r="AI791" s="36">
        <f t="shared" si="295"/>
        <v>0</v>
      </c>
      <c r="AJ791" s="35" t="str">
        <f t="shared" si="296"/>
        <v/>
      </c>
      <c r="AK791" s="35" t="str">
        <f t="shared" si="297"/>
        <v/>
      </c>
      <c r="AL791" s="35" t="str">
        <f t="shared" si="298"/>
        <v/>
      </c>
      <c r="AM791" s="35" t="str">
        <f t="shared" si="299"/>
        <v/>
      </c>
      <c r="AN791" s="35" t="str">
        <f t="shared" si="300"/>
        <v/>
      </c>
      <c r="AO791" s="35" t="str">
        <f t="shared" si="301"/>
        <v/>
      </c>
      <c r="AP791" s="35" t="str">
        <f>IF(AJ791="","",VLOOKUP(AN791,[1]Sheet11!E:F,2,0))</f>
        <v/>
      </c>
      <c r="AQ791" s="35" t="str">
        <f>IF(AO791="拼单会员","5年",IF(AJ791="","",VLOOKUP(AM791&amp;AP791,[1]Sheet11!$J$3:$K$17,2)))</f>
        <v/>
      </c>
      <c r="AR791" s="35" t="str">
        <f t="shared" si="302"/>
        <v/>
      </c>
      <c r="AS791" s="35" t="str">
        <f t="shared" si="303"/>
        <v/>
      </c>
      <c r="AT791" s="35" t="str">
        <f t="shared" si="304"/>
        <v/>
      </c>
      <c r="AU791" s="35" t="str">
        <f t="shared" si="305"/>
        <v/>
      </c>
      <c r="AV791" s="35" t="str">
        <f t="shared" si="306"/>
        <v/>
      </c>
      <c r="AW791" s="35" t="str">
        <f t="shared" si="307"/>
        <v/>
      </c>
      <c r="AX791" s="35" t="str">
        <f t="shared" si="308"/>
        <v/>
      </c>
      <c r="AY791" s="35" t="str">
        <f>IF(SUMIF('7-市场业绩'!F:F,AC791,'7-市场业绩'!I:I)&gt;0,"学习卡","老结算")</f>
        <v>老结算</v>
      </c>
      <c r="AZ791" s="35" t="str">
        <f t="shared" si="309"/>
        <v/>
      </c>
      <c r="BA791" s="35" t="str">
        <f t="shared" si="310"/>
        <v>无</v>
      </c>
      <c r="BB791" s="35" t="str">
        <f t="shared" si="311"/>
        <v/>
      </c>
      <c r="BC791" s="35" t="str">
        <f t="shared" si="312"/>
        <v/>
      </c>
      <c r="BD791" s="35" t="str">
        <f t="shared" si="313"/>
        <v>无</v>
      </c>
      <c r="BE791" s="35" t="str">
        <f>IFERROR(LOOKUP(1,-FIND({"创始会员","国际领袖课程","国内领袖课程","1期秒杀","游学免费读","买三送二","2折秒杀"},AB791),{"创始会员","国际领袖课程","国内领袖课程","1期秒杀","游学免费读","买三送二","2折秒杀"}),"")</f>
        <v/>
      </c>
      <c r="BH791" s="27">
        <v>42552</v>
      </c>
    </row>
    <row r="792" spans="1:60" ht="15" customHeight="1">
      <c r="A792" s="31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08"/>
      <c r="M792" s="208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35" t="str">
        <f t="shared" si="290"/>
        <v/>
      </c>
      <c r="AD792" s="36">
        <f t="shared" si="291"/>
        <v>0</v>
      </c>
      <c r="AE792" s="35" t="str">
        <f t="shared" si="292"/>
        <v/>
      </c>
      <c r="AF792" s="24"/>
      <c r="AG792" s="40">
        <f t="shared" si="293"/>
        <v>0</v>
      </c>
      <c r="AH792" s="36">
        <f t="shared" si="294"/>
        <v>0</v>
      </c>
      <c r="AI792" s="36">
        <f t="shared" si="295"/>
        <v>0</v>
      </c>
      <c r="AJ792" s="35" t="str">
        <f t="shared" si="296"/>
        <v/>
      </c>
      <c r="AK792" s="35" t="str">
        <f t="shared" si="297"/>
        <v/>
      </c>
      <c r="AL792" s="35" t="str">
        <f t="shared" si="298"/>
        <v/>
      </c>
      <c r="AM792" s="35" t="str">
        <f t="shared" si="299"/>
        <v/>
      </c>
      <c r="AN792" s="35" t="str">
        <f t="shared" si="300"/>
        <v/>
      </c>
      <c r="AO792" s="35" t="str">
        <f t="shared" si="301"/>
        <v/>
      </c>
      <c r="AP792" s="35" t="str">
        <f>IF(AJ792="","",VLOOKUP(AN792,[1]Sheet11!E:F,2,0))</f>
        <v/>
      </c>
      <c r="AQ792" s="35" t="str">
        <f>IF(AO792="拼单会员","5年",IF(AJ792="","",VLOOKUP(AM792&amp;AP792,[1]Sheet11!$J$3:$K$17,2)))</f>
        <v/>
      </c>
      <c r="AR792" s="35" t="str">
        <f t="shared" si="302"/>
        <v/>
      </c>
      <c r="AS792" s="35" t="str">
        <f t="shared" si="303"/>
        <v/>
      </c>
      <c r="AT792" s="35" t="str">
        <f t="shared" si="304"/>
        <v/>
      </c>
      <c r="AU792" s="35" t="str">
        <f t="shared" si="305"/>
        <v/>
      </c>
      <c r="AV792" s="35" t="str">
        <f t="shared" si="306"/>
        <v/>
      </c>
      <c r="AW792" s="35" t="str">
        <f t="shared" si="307"/>
        <v/>
      </c>
      <c r="AX792" s="35" t="str">
        <f t="shared" si="308"/>
        <v/>
      </c>
      <c r="AY792" s="35" t="str">
        <f>IF(SUMIF('7-市场业绩'!F:F,AC792,'7-市场业绩'!I:I)&gt;0,"学习卡","老结算")</f>
        <v>老结算</v>
      </c>
      <c r="AZ792" s="35" t="str">
        <f t="shared" si="309"/>
        <v/>
      </c>
      <c r="BA792" s="35" t="str">
        <f t="shared" si="310"/>
        <v>无</v>
      </c>
      <c r="BB792" s="35" t="str">
        <f t="shared" si="311"/>
        <v/>
      </c>
      <c r="BC792" s="35" t="str">
        <f t="shared" si="312"/>
        <v/>
      </c>
      <c r="BD792" s="35" t="str">
        <f t="shared" si="313"/>
        <v>无</v>
      </c>
      <c r="BE792" s="35" t="str">
        <f>IFERROR(LOOKUP(1,-FIND({"创始会员","国际领袖课程","国内领袖课程","1期秒杀","游学免费读","买三送二","2折秒杀"},AB792),{"创始会员","国际领袖课程","国内领袖课程","1期秒杀","游学免费读","买三送二","2折秒杀"}),"")</f>
        <v/>
      </c>
      <c r="BH792" s="27">
        <v>42552</v>
      </c>
    </row>
    <row r="793" spans="1:60" ht="15" customHeight="1">
      <c r="A793" s="31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08"/>
      <c r="M793" s="208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35" t="str">
        <f t="shared" si="290"/>
        <v/>
      </c>
      <c r="AD793" s="36">
        <f t="shared" si="291"/>
        <v>0</v>
      </c>
      <c r="AE793" s="35" t="str">
        <f t="shared" si="292"/>
        <v/>
      </c>
      <c r="AF793" s="24"/>
      <c r="AG793" s="40">
        <f t="shared" si="293"/>
        <v>0</v>
      </c>
      <c r="AH793" s="36">
        <f t="shared" si="294"/>
        <v>0</v>
      </c>
      <c r="AI793" s="36">
        <f t="shared" si="295"/>
        <v>0</v>
      </c>
      <c r="AJ793" s="35" t="str">
        <f t="shared" si="296"/>
        <v/>
      </c>
      <c r="AK793" s="35" t="str">
        <f t="shared" si="297"/>
        <v/>
      </c>
      <c r="AL793" s="35" t="str">
        <f t="shared" si="298"/>
        <v/>
      </c>
      <c r="AM793" s="35" t="str">
        <f t="shared" si="299"/>
        <v/>
      </c>
      <c r="AN793" s="35" t="str">
        <f t="shared" si="300"/>
        <v/>
      </c>
      <c r="AO793" s="35" t="str">
        <f t="shared" si="301"/>
        <v/>
      </c>
      <c r="AP793" s="35" t="str">
        <f>IF(AJ793="","",VLOOKUP(AN793,[1]Sheet11!E:F,2,0))</f>
        <v/>
      </c>
      <c r="AQ793" s="35" t="str">
        <f>IF(AO793="拼单会员","5年",IF(AJ793="","",VLOOKUP(AM793&amp;AP793,[1]Sheet11!$J$3:$K$17,2)))</f>
        <v/>
      </c>
      <c r="AR793" s="35" t="str">
        <f t="shared" si="302"/>
        <v/>
      </c>
      <c r="AS793" s="35" t="str">
        <f t="shared" si="303"/>
        <v/>
      </c>
      <c r="AT793" s="35" t="str">
        <f t="shared" si="304"/>
        <v/>
      </c>
      <c r="AU793" s="35" t="str">
        <f t="shared" si="305"/>
        <v/>
      </c>
      <c r="AV793" s="35" t="str">
        <f t="shared" si="306"/>
        <v/>
      </c>
      <c r="AW793" s="35" t="str">
        <f t="shared" si="307"/>
        <v/>
      </c>
      <c r="AX793" s="35" t="str">
        <f t="shared" si="308"/>
        <v/>
      </c>
      <c r="AY793" s="35" t="str">
        <f>IF(SUMIF('7-市场业绩'!F:F,AC793,'7-市场业绩'!I:I)&gt;0,"学习卡","老结算")</f>
        <v>老结算</v>
      </c>
      <c r="AZ793" s="35" t="str">
        <f t="shared" si="309"/>
        <v/>
      </c>
      <c r="BA793" s="35" t="str">
        <f t="shared" si="310"/>
        <v>无</v>
      </c>
      <c r="BB793" s="35" t="str">
        <f t="shared" si="311"/>
        <v/>
      </c>
      <c r="BC793" s="35" t="str">
        <f t="shared" si="312"/>
        <v/>
      </c>
      <c r="BD793" s="35" t="str">
        <f t="shared" si="313"/>
        <v>无</v>
      </c>
      <c r="BE793" s="35" t="str">
        <f>IFERROR(LOOKUP(1,-FIND({"创始会员","国际领袖课程","国内领袖课程","1期秒杀","游学免费读","买三送二","2折秒杀"},AB793),{"创始会员","国际领袖课程","国内领袖课程","1期秒杀","游学免费读","买三送二","2折秒杀"}),"")</f>
        <v/>
      </c>
      <c r="BH793" s="27">
        <v>42552</v>
      </c>
    </row>
    <row r="794" spans="1:60" ht="15" customHeight="1">
      <c r="A794" s="31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08"/>
      <c r="M794" s="208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35" t="str">
        <f t="shared" si="290"/>
        <v/>
      </c>
      <c r="AD794" s="36">
        <f t="shared" si="291"/>
        <v>0</v>
      </c>
      <c r="AE794" s="35" t="str">
        <f t="shared" si="292"/>
        <v/>
      </c>
      <c r="AF794" s="24"/>
      <c r="AG794" s="40">
        <f t="shared" si="293"/>
        <v>0</v>
      </c>
      <c r="AH794" s="36">
        <f t="shared" si="294"/>
        <v>0</v>
      </c>
      <c r="AI794" s="36">
        <f t="shared" si="295"/>
        <v>0</v>
      </c>
      <c r="AJ794" s="35" t="str">
        <f t="shared" si="296"/>
        <v/>
      </c>
      <c r="AK794" s="35" t="str">
        <f t="shared" si="297"/>
        <v/>
      </c>
      <c r="AL794" s="35" t="str">
        <f t="shared" si="298"/>
        <v/>
      </c>
      <c r="AM794" s="35" t="str">
        <f t="shared" si="299"/>
        <v/>
      </c>
      <c r="AN794" s="35" t="str">
        <f t="shared" si="300"/>
        <v/>
      </c>
      <c r="AO794" s="35" t="str">
        <f t="shared" si="301"/>
        <v/>
      </c>
      <c r="AP794" s="35" t="str">
        <f>IF(AJ794="","",VLOOKUP(AN794,[1]Sheet11!E:F,2,0))</f>
        <v/>
      </c>
      <c r="AQ794" s="35" t="str">
        <f>IF(AO794="拼单会员","5年",IF(AJ794="","",VLOOKUP(AM794&amp;AP794,[1]Sheet11!$J$3:$K$17,2)))</f>
        <v/>
      </c>
      <c r="AR794" s="35" t="str">
        <f t="shared" si="302"/>
        <v/>
      </c>
      <c r="AS794" s="35" t="str">
        <f t="shared" si="303"/>
        <v/>
      </c>
      <c r="AT794" s="35" t="str">
        <f t="shared" si="304"/>
        <v/>
      </c>
      <c r="AU794" s="35" t="str">
        <f t="shared" si="305"/>
        <v/>
      </c>
      <c r="AV794" s="35" t="str">
        <f t="shared" si="306"/>
        <v/>
      </c>
      <c r="AW794" s="35" t="str">
        <f t="shared" si="307"/>
        <v/>
      </c>
      <c r="AX794" s="35" t="str">
        <f t="shared" si="308"/>
        <v/>
      </c>
      <c r="AY794" s="35" t="str">
        <f>IF(SUMIF('7-市场业绩'!F:F,AC794,'7-市场业绩'!I:I)&gt;0,"学习卡","老结算")</f>
        <v>老结算</v>
      </c>
      <c r="AZ794" s="35" t="str">
        <f t="shared" si="309"/>
        <v/>
      </c>
      <c r="BA794" s="35" t="str">
        <f t="shared" si="310"/>
        <v>无</v>
      </c>
      <c r="BB794" s="35" t="str">
        <f t="shared" si="311"/>
        <v/>
      </c>
      <c r="BC794" s="35" t="str">
        <f t="shared" si="312"/>
        <v/>
      </c>
      <c r="BD794" s="35" t="str">
        <f t="shared" si="313"/>
        <v>无</v>
      </c>
      <c r="BE794" s="35" t="str">
        <f>IFERROR(LOOKUP(1,-FIND({"创始会员","国际领袖课程","国内领袖课程","1期秒杀","游学免费读","买三送二","2折秒杀"},AB794),{"创始会员","国际领袖课程","国内领袖课程","1期秒杀","游学免费读","买三送二","2折秒杀"}),"")</f>
        <v/>
      </c>
      <c r="BH794" s="27">
        <v>42552</v>
      </c>
    </row>
    <row r="795" spans="1:60" ht="15" customHeight="1">
      <c r="A795" s="31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08"/>
      <c r="M795" s="208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35" t="str">
        <f t="shared" si="290"/>
        <v/>
      </c>
      <c r="AD795" s="36">
        <f t="shared" si="291"/>
        <v>0</v>
      </c>
      <c r="AE795" s="35" t="str">
        <f t="shared" si="292"/>
        <v/>
      </c>
      <c r="AF795" s="24"/>
      <c r="AG795" s="40">
        <f t="shared" si="293"/>
        <v>0</v>
      </c>
      <c r="AH795" s="36">
        <f t="shared" si="294"/>
        <v>0</v>
      </c>
      <c r="AI795" s="36">
        <f t="shared" si="295"/>
        <v>0</v>
      </c>
      <c r="AJ795" s="35" t="str">
        <f t="shared" si="296"/>
        <v/>
      </c>
      <c r="AK795" s="35" t="str">
        <f t="shared" si="297"/>
        <v/>
      </c>
      <c r="AL795" s="35" t="str">
        <f t="shared" si="298"/>
        <v/>
      </c>
      <c r="AM795" s="35" t="str">
        <f t="shared" si="299"/>
        <v/>
      </c>
      <c r="AN795" s="35" t="str">
        <f t="shared" si="300"/>
        <v/>
      </c>
      <c r="AO795" s="35" t="str">
        <f t="shared" si="301"/>
        <v/>
      </c>
      <c r="AP795" s="35" t="str">
        <f>IF(AJ795="","",VLOOKUP(AN795,[1]Sheet11!E:F,2,0))</f>
        <v/>
      </c>
      <c r="AQ795" s="35" t="str">
        <f>IF(AO795="拼单会员","5年",IF(AJ795="","",VLOOKUP(AM795&amp;AP795,[1]Sheet11!$J$3:$K$17,2)))</f>
        <v/>
      </c>
      <c r="AR795" s="35" t="str">
        <f t="shared" si="302"/>
        <v/>
      </c>
      <c r="AS795" s="35" t="str">
        <f t="shared" si="303"/>
        <v/>
      </c>
      <c r="AT795" s="35" t="str">
        <f t="shared" si="304"/>
        <v/>
      </c>
      <c r="AU795" s="35" t="str">
        <f t="shared" si="305"/>
        <v/>
      </c>
      <c r="AV795" s="35" t="str">
        <f t="shared" si="306"/>
        <v/>
      </c>
      <c r="AW795" s="35" t="str">
        <f t="shared" si="307"/>
        <v/>
      </c>
      <c r="AX795" s="35" t="str">
        <f t="shared" si="308"/>
        <v/>
      </c>
      <c r="AY795" s="35" t="str">
        <f>IF(SUMIF('7-市场业绩'!F:F,AC795,'7-市场业绩'!I:I)&gt;0,"学习卡","老结算")</f>
        <v>老结算</v>
      </c>
      <c r="AZ795" s="35" t="str">
        <f t="shared" si="309"/>
        <v/>
      </c>
      <c r="BA795" s="35" t="str">
        <f t="shared" si="310"/>
        <v>无</v>
      </c>
      <c r="BB795" s="35" t="str">
        <f t="shared" si="311"/>
        <v/>
      </c>
      <c r="BC795" s="35" t="str">
        <f t="shared" si="312"/>
        <v/>
      </c>
      <c r="BD795" s="35" t="str">
        <f t="shared" si="313"/>
        <v>无</v>
      </c>
      <c r="BE795" s="35" t="str">
        <f>IFERROR(LOOKUP(1,-FIND({"创始会员","国际领袖课程","国内领袖课程","1期秒杀","游学免费读","买三送二","2折秒杀"},AB795),{"创始会员","国际领袖课程","国内领袖课程","1期秒杀","游学免费读","买三送二","2折秒杀"}),"")</f>
        <v/>
      </c>
      <c r="BH795" s="27">
        <v>42552</v>
      </c>
    </row>
    <row r="796" spans="1:60" ht="15" customHeight="1">
      <c r="A796" s="31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08"/>
      <c r="M796" s="208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35" t="str">
        <f t="shared" si="290"/>
        <v/>
      </c>
      <c r="AD796" s="36">
        <f t="shared" si="291"/>
        <v>0</v>
      </c>
      <c r="AE796" s="35" t="str">
        <f t="shared" si="292"/>
        <v/>
      </c>
      <c r="AF796" s="24"/>
      <c r="AG796" s="40">
        <f t="shared" si="293"/>
        <v>0</v>
      </c>
      <c r="AH796" s="36">
        <f t="shared" si="294"/>
        <v>0</v>
      </c>
      <c r="AI796" s="36">
        <f t="shared" si="295"/>
        <v>0</v>
      </c>
      <c r="AJ796" s="35" t="str">
        <f t="shared" si="296"/>
        <v/>
      </c>
      <c r="AK796" s="35" t="str">
        <f t="shared" si="297"/>
        <v/>
      </c>
      <c r="AL796" s="35" t="str">
        <f t="shared" si="298"/>
        <v/>
      </c>
      <c r="AM796" s="35" t="str">
        <f t="shared" si="299"/>
        <v/>
      </c>
      <c r="AN796" s="35" t="str">
        <f t="shared" si="300"/>
        <v/>
      </c>
      <c r="AO796" s="35" t="str">
        <f t="shared" si="301"/>
        <v/>
      </c>
      <c r="AP796" s="35" t="str">
        <f>IF(AJ796="","",VLOOKUP(AN796,[1]Sheet11!E:F,2,0))</f>
        <v/>
      </c>
      <c r="AQ796" s="35" t="str">
        <f>IF(AO796="拼单会员","5年",IF(AJ796="","",VLOOKUP(AM796&amp;AP796,[1]Sheet11!$J$3:$K$17,2)))</f>
        <v/>
      </c>
      <c r="AR796" s="35" t="str">
        <f t="shared" si="302"/>
        <v/>
      </c>
      <c r="AS796" s="35" t="str">
        <f t="shared" si="303"/>
        <v/>
      </c>
      <c r="AT796" s="35" t="str">
        <f t="shared" si="304"/>
        <v/>
      </c>
      <c r="AU796" s="35" t="str">
        <f t="shared" si="305"/>
        <v/>
      </c>
      <c r="AV796" s="35" t="str">
        <f t="shared" si="306"/>
        <v/>
      </c>
      <c r="AW796" s="35" t="str">
        <f t="shared" si="307"/>
        <v/>
      </c>
      <c r="AX796" s="35" t="str">
        <f t="shared" si="308"/>
        <v/>
      </c>
      <c r="AY796" s="35" t="str">
        <f>IF(SUMIF('7-市场业绩'!F:F,AC796,'7-市场业绩'!I:I)&gt;0,"学习卡","老结算")</f>
        <v>老结算</v>
      </c>
      <c r="AZ796" s="35" t="str">
        <f t="shared" si="309"/>
        <v/>
      </c>
      <c r="BA796" s="35" t="str">
        <f t="shared" si="310"/>
        <v>无</v>
      </c>
      <c r="BB796" s="35" t="str">
        <f t="shared" si="311"/>
        <v/>
      </c>
      <c r="BC796" s="35" t="str">
        <f t="shared" si="312"/>
        <v/>
      </c>
      <c r="BD796" s="35" t="str">
        <f t="shared" si="313"/>
        <v>无</v>
      </c>
      <c r="BE796" s="35" t="str">
        <f>IFERROR(LOOKUP(1,-FIND({"创始会员","国际领袖课程","国内领袖课程","1期秒杀","游学免费读","买三送二","2折秒杀"},AB796),{"创始会员","国际领袖课程","国内领袖课程","1期秒杀","游学免费读","买三送二","2折秒杀"}),"")</f>
        <v/>
      </c>
      <c r="BH796" s="27">
        <v>42552</v>
      </c>
    </row>
    <row r="797" spans="1:60" ht="15" customHeight="1">
      <c r="A797" s="31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08"/>
      <c r="M797" s="208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35" t="str">
        <f t="shared" si="290"/>
        <v/>
      </c>
      <c r="AD797" s="36">
        <f t="shared" si="291"/>
        <v>0</v>
      </c>
      <c r="AE797" s="35" t="str">
        <f t="shared" si="292"/>
        <v/>
      </c>
      <c r="AF797" s="24"/>
      <c r="AG797" s="40">
        <f t="shared" si="293"/>
        <v>0</v>
      </c>
      <c r="AH797" s="36">
        <f t="shared" si="294"/>
        <v>0</v>
      </c>
      <c r="AI797" s="36">
        <f t="shared" si="295"/>
        <v>0</v>
      </c>
      <c r="AJ797" s="35" t="str">
        <f t="shared" si="296"/>
        <v/>
      </c>
      <c r="AK797" s="35" t="str">
        <f t="shared" si="297"/>
        <v/>
      </c>
      <c r="AL797" s="35" t="str">
        <f t="shared" si="298"/>
        <v/>
      </c>
      <c r="AM797" s="35" t="str">
        <f t="shared" si="299"/>
        <v/>
      </c>
      <c r="AN797" s="35" t="str">
        <f t="shared" si="300"/>
        <v/>
      </c>
      <c r="AO797" s="35" t="str">
        <f t="shared" si="301"/>
        <v/>
      </c>
      <c r="AP797" s="35" t="str">
        <f>IF(AJ797="","",VLOOKUP(AN797,[1]Sheet11!E:F,2,0))</f>
        <v/>
      </c>
      <c r="AQ797" s="35" t="str">
        <f>IF(AO797="拼单会员","5年",IF(AJ797="","",VLOOKUP(AM797&amp;AP797,[1]Sheet11!$J$3:$K$17,2)))</f>
        <v/>
      </c>
      <c r="AR797" s="35" t="str">
        <f t="shared" si="302"/>
        <v/>
      </c>
      <c r="AS797" s="35" t="str">
        <f t="shared" si="303"/>
        <v/>
      </c>
      <c r="AT797" s="35" t="str">
        <f t="shared" si="304"/>
        <v/>
      </c>
      <c r="AU797" s="35" t="str">
        <f t="shared" si="305"/>
        <v/>
      </c>
      <c r="AV797" s="35" t="str">
        <f t="shared" si="306"/>
        <v/>
      </c>
      <c r="AW797" s="35" t="str">
        <f t="shared" si="307"/>
        <v/>
      </c>
      <c r="AX797" s="35" t="str">
        <f t="shared" si="308"/>
        <v/>
      </c>
      <c r="AY797" s="35" t="str">
        <f>IF(SUMIF('7-市场业绩'!F:F,AC797,'7-市场业绩'!I:I)&gt;0,"学习卡","老结算")</f>
        <v>老结算</v>
      </c>
      <c r="AZ797" s="35" t="str">
        <f t="shared" si="309"/>
        <v/>
      </c>
      <c r="BA797" s="35" t="str">
        <f t="shared" si="310"/>
        <v>无</v>
      </c>
      <c r="BB797" s="35" t="str">
        <f t="shared" si="311"/>
        <v/>
      </c>
      <c r="BC797" s="35" t="str">
        <f t="shared" si="312"/>
        <v/>
      </c>
      <c r="BD797" s="35" t="str">
        <f t="shared" si="313"/>
        <v>无</v>
      </c>
      <c r="BE797" s="35" t="str">
        <f>IFERROR(LOOKUP(1,-FIND({"创始会员","国际领袖课程","国内领袖课程","1期秒杀","游学免费读","买三送二","2折秒杀"},AB797),{"创始会员","国际领袖课程","国内领袖课程","1期秒杀","游学免费读","买三送二","2折秒杀"}),"")</f>
        <v/>
      </c>
      <c r="BH797" s="27">
        <v>42552</v>
      </c>
    </row>
    <row r="798" spans="1:60" ht="15" customHeight="1">
      <c r="A798" s="31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08"/>
      <c r="M798" s="208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35" t="str">
        <f t="shared" si="290"/>
        <v/>
      </c>
      <c r="AD798" s="36">
        <f t="shared" si="291"/>
        <v>0</v>
      </c>
      <c r="AE798" s="35" t="str">
        <f t="shared" si="292"/>
        <v/>
      </c>
      <c r="AF798" s="24"/>
      <c r="AG798" s="40">
        <f t="shared" si="293"/>
        <v>0</v>
      </c>
      <c r="AH798" s="36">
        <f t="shared" si="294"/>
        <v>0</v>
      </c>
      <c r="AI798" s="36">
        <f t="shared" si="295"/>
        <v>0</v>
      </c>
      <c r="AJ798" s="35" t="str">
        <f t="shared" si="296"/>
        <v/>
      </c>
      <c r="AK798" s="35" t="str">
        <f t="shared" si="297"/>
        <v/>
      </c>
      <c r="AL798" s="35" t="str">
        <f t="shared" si="298"/>
        <v/>
      </c>
      <c r="AM798" s="35" t="str">
        <f t="shared" si="299"/>
        <v/>
      </c>
      <c r="AN798" s="35" t="str">
        <f t="shared" si="300"/>
        <v/>
      </c>
      <c r="AO798" s="35" t="str">
        <f t="shared" si="301"/>
        <v/>
      </c>
      <c r="AP798" s="35" t="str">
        <f>IF(AJ798="","",VLOOKUP(AN798,[1]Sheet11!E:F,2,0))</f>
        <v/>
      </c>
      <c r="AQ798" s="35" t="str">
        <f>IF(AO798="拼单会员","5年",IF(AJ798="","",VLOOKUP(AM798&amp;AP798,[1]Sheet11!$J$3:$K$17,2)))</f>
        <v/>
      </c>
      <c r="AR798" s="35" t="str">
        <f t="shared" si="302"/>
        <v/>
      </c>
      <c r="AS798" s="35" t="str">
        <f t="shared" si="303"/>
        <v/>
      </c>
      <c r="AT798" s="35" t="str">
        <f t="shared" si="304"/>
        <v/>
      </c>
      <c r="AU798" s="35" t="str">
        <f t="shared" si="305"/>
        <v/>
      </c>
      <c r="AV798" s="35" t="str">
        <f t="shared" si="306"/>
        <v/>
      </c>
      <c r="AW798" s="35" t="str">
        <f t="shared" si="307"/>
        <v/>
      </c>
      <c r="AX798" s="35" t="str">
        <f t="shared" si="308"/>
        <v/>
      </c>
      <c r="AY798" s="35" t="str">
        <f>IF(SUMIF('7-市场业绩'!F:F,AC798,'7-市场业绩'!I:I)&gt;0,"学习卡","老结算")</f>
        <v>老结算</v>
      </c>
      <c r="AZ798" s="35" t="str">
        <f t="shared" si="309"/>
        <v/>
      </c>
      <c r="BA798" s="35" t="str">
        <f t="shared" si="310"/>
        <v>无</v>
      </c>
      <c r="BB798" s="35" t="str">
        <f t="shared" si="311"/>
        <v/>
      </c>
      <c r="BC798" s="35" t="str">
        <f t="shared" si="312"/>
        <v/>
      </c>
      <c r="BD798" s="35" t="str">
        <f t="shared" si="313"/>
        <v>无</v>
      </c>
      <c r="BE798" s="35" t="str">
        <f>IFERROR(LOOKUP(1,-FIND({"创始会员","国际领袖课程","国内领袖课程","1期秒杀","游学免费读","买三送二","2折秒杀"},AB798),{"创始会员","国际领袖课程","国内领袖课程","1期秒杀","游学免费读","买三送二","2折秒杀"}),"")</f>
        <v/>
      </c>
      <c r="BH798" s="27">
        <v>42552</v>
      </c>
    </row>
    <row r="799" spans="1:60" ht="15" customHeight="1">
      <c r="A799" s="31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08"/>
      <c r="M799" s="208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35" t="str">
        <f t="shared" si="290"/>
        <v/>
      </c>
      <c r="AD799" s="36">
        <f t="shared" si="291"/>
        <v>0</v>
      </c>
      <c r="AE799" s="35" t="str">
        <f t="shared" si="292"/>
        <v/>
      </c>
      <c r="AF799" s="24"/>
      <c r="AG799" s="40">
        <f t="shared" si="293"/>
        <v>0</v>
      </c>
      <c r="AH799" s="36">
        <f t="shared" si="294"/>
        <v>0</v>
      </c>
      <c r="AI799" s="36">
        <f t="shared" si="295"/>
        <v>0</v>
      </c>
      <c r="AJ799" s="35" t="str">
        <f t="shared" si="296"/>
        <v/>
      </c>
      <c r="AK799" s="35" t="str">
        <f t="shared" si="297"/>
        <v/>
      </c>
      <c r="AL799" s="35" t="str">
        <f t="shared" si="298"/>
        <v/>
      </c>
      <c r="AM799" s="35" t="str">
        <f t="shared" si="299"/>
        <v/>
      </c>
      <c r="AN799" s="35" t="str">
        <f t="shared" si="300"/>
        <v/>
      </c>
      <c r="AO799" s="35" t="str">
        <f t="shared" si="301"/>
        <v/>
      </c>
      <c r="AP799" s="35" t="str">
        <f>IF(AJ799="","",VLOOKUP(AN799,[1]Sheet11!E:F,2,0))</f>
        <v/>
      </c>
      <c r="AQ799" s="35" t="str">
        <f>IF(AO799="拼单会员","5年",IF(AJ799="","",VLOOKUP(AM799&amp;AP799,[1]Sheet11!$J$3:$K$17,2)))</f>
        <v/>
      </c>
      <c r="AR799" s="35" t="str">
        <f t="shared" si="302"/>
        <v/>
      </c>
      <c r="AS799" s="35" t="str">
        <f t="shared" si="303"/>
        <v/>
      </c>
      <c r="AT799" s="35" t="str">
        <f t="shared" si="304"/>
        <v/>
      </c>
      <c r="AU799" s="35" t="str">
        <f t="shared" si="305"/>
        <v/>
      </c>
      <c r="AV799" s="35" t="str">
        <f t="shared" si="306"/>
        <v/>
      </c>
      <c r="AW799" s="35" t="str">
        <f t="shared" si="307"/>
        <v/>
      </c>
      <c r="AX799" s="35" t="str">
        <f t="shared" si="308"/>
        <v/>
      </c>
      <c r="AY799" s="35" t="str">
        <f>IF(SUMIF('7-市场业绩'!F:F,AC799,'7-市场业绩'!I:I)&gt;0,"学习卡","老结算")</f>
        <v>老结算</v>
      </c>
      <c r="AZ799" s="35" t="str">
        <f t="shared" si="309"/>
        <v/>
      </c>
      <c r="BA799" s="35" t="str">
        <f t="shared" si="310"/>
        <v>无</v>
      </c>
      <c r="BB799" s="35" t="str">
        <f t="shared" si="311"/>
        <v/>
      </c>
      <c r="BC799" s="35" t="str">
        <f t="shared" si="312"/>
        <v/>
      </c>
      <c r="BD799" s="35" t="str">
        <f t="shared" si="313"/>
        <v>无</v>
      </c>
      <c r="BE799" s="35" t="str">
        <f>IFERROR(LOOKUP(1,-FIND({"创始会员","国际领袖课程","国内领袖课程","1期秒杀","游学免费读","买三送二","2折秒杀"},AB799),{"创始会员","国际领袖课程","国内领袖课程","1期秒杀","游学免费读","买三送二","2折秒杀"}),"")</f>
        <v/>
      </c>
      <c r="BH799" s="27">
        <v>42552</v>
      </c>
    </row>
    <row r="800" spans="1:60" ht="15" customHeight="1">
      <c r="A800" s="31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08"/>
      <c r="M800" s="208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35" t="str">
        <f t="shared" si="290"/>
        <v/>
      </c>
      <c r="AD800" s="36">
        <f t="shared" si="291"/>
        <v>0</v>
      </c>
      <c r="AE800" s="35" t="str">
        <f t="shared" si="292"/>
        <v/>
      </c>
      <c r="AF800" s="24"/>
      <c r="AG800" s="40">
        <f t="shared" si="293"/>
        <v>0</v>
      </c>
      <c r="AH800" s="36">
        <f t="shared" si="294"/>
        <v>0</v>
      </c>
      <c r="AI800" s="36">
        <f t="shared" si="295"/>
        <v>0</v>
      </c>
      <c r="AJ800" s="35" t="str">
        <f t="shared" si="296"/>
        <v/>
      </c>
      <c r="AK800" s="35" t="str">
        <f t="shared" si="297"/>
        <v/>
      </c>
      <c r="AL800" s="35" t="str">
        <f t="shared" si="298"/>
        <v/>
      </c>
      <c r="AM800" s="35" t="str">
        <f t="shared" si="299"/>
        <v/>
      </c>
      <c r="AN800" s="35" t="str">
        <f t="shared" si="300"/>
        <v/>
      </c>
      <c r="AO800" s="35" t="str">
        <f t="shared" si="301"/>
        <v/>
      </c>
      <c r="AP800" s="35" t="str">
        <f>IF(AJ800="","",VLOOKUP(AN800,[1]Sheet11!E:F,2,0))</f>
        <v/>
      </c>
      <c r="AQ800" s="35" t="str">
        <f>IF(AO800="拼单会员","5年",IF(AJ800="","",VLOOKUP(AM800&amp;AP800,[1]Sheet11!$J$3:$K$17,2)))</f>
        <v/>
      </c>
      <c r="AR800" s="35" t="str">
        <f t="shared" si="302"/>
        <v/>
      </c>
      <c r="AS800" s="35" t="str">
        <f t="shared" si="303"/>
        <v/>
      </c>
      <c r="AT800" s="35" t="str">
        <f t="shared" si="304"/>
        <v/>
      </c>
      <c r="AU800" s="35" t="str">
        <f t="shared" si="305"/>
        <v/>
      </c>
      <c r="AV800" s="35" t="str">
        <f t="shared" si="306"/>
        <v/>
      </c>
      <c r="AW800" s="35" t="str">
        <f t="shared" si="307"/>
        <v/>
      </c>
      <c r="AX800" s="35" t="str">
        <f t="shared" si="308"/>
        <v/>
      </c>
      <c r="AY800" s="35" t="str">
        <f>IF(SUMIF('7-市场业绩'!F:F,AC800,'7-市场业绩'!I:I)&gt;0,"学习卡","老结算")</f>
        <v>老结算</v>
      </c>
      <c r="AZ800" s="35" t="str">
        <f t="shared" si="309"/>
        <v/>
      </c>
      <c r="BA800" s="35" t="str">
        <f t="shared" si="310"/>
        <v>无</v>
      </c>
      <c r="BB800" s="35" t="str">
        <f t="shared" si="311"/>
        <v/>
      </c>
      <c r="BC800" s="35" t="str">
        <f t="shared" si="312"/>
        <v/>
      </c>
      <c r="BD800" s="35" t="str">
        <f t="shared" si="313"/>
        <v>无</v>
      </c>
      <c r="BE800" s="35" t="str">
        <f>IFERROR(LOOKUP(1,-FIND({"创始会员","国际领袖课程","国内领袖课程","1期秒杀","游学免费读","买三送二","2折秒杀"},AB800),{"创始会员","国际领袖课程","国内领袖课程","1期秒杀","游学免费读","买三送二","2折秒杀"}),"")</f>
        <v/>
      </c>
      <c r="BH800" s="27">
        <v>42552</v>
      </c>
    </row>
    <row r="801" spans="1:60" ht="15" customHeight="1">
      <c r="A801" s="31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08"/>
      <c r="M801" s="208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35" t="str">
        <f t="shared" si="290"/>
        <v/>
      </c>
      <c r="AD801" s="36">
        <f t="shared" si="291"/>
        <v>0</v>
      </c>
      <c r="AE801" s="35" t="str">
        <f t="shared" si="292"/>
        <v/>
      </c>
      <c r="AF801" s="24"/>
      <c r="AG801" s="40">
        <f t="shared" si="293"/>
        <v>0</v>
      </c>
      <c r="AH801" s="36">
        <f t="shared" si="294"/>
        <v>0</v>
      </c>
      <c r="AI801" s="36">
        <f t="shared" si="295"/>
        <v>0</v>
      </c>
      <c r="AJ801" s="35" t="str">
        <f t="shared" si="296"/>
        <v/>
      </c>
      <c r="AK801" s="35" t="str">
        <f t="shared" si="297"/>
        <v/>
      </c>
      <c r="AL801" s="35" t="str">
        <f t="shared" si="298"/>
        <v/>
      </c>
      <c r="AM801" s="35" t="str">
        <f t="shared" si="299"/>
        <v/>
      </c>
      <c r="AN801" s="35" t="str">
        <f t="shared" si="300"/>
        <v/>
      </c>
      <c r="AO801" s="35" t="str">
        <f t="shared" si="301"/>
        <v/>
      </c>
      <c r="AP801" s="35" t="str">
        <f>IF(AJ801="","",VLOOKUP(AN801,[1]Sheet11!E:F,2,0))</f>
        <v/>
      </c>
      <c r="AQ801" s="35" t="str">
        <f>IF(AO801="拼单会员","5年",IF(AJ801="","",VLOOKUP(AM801&amp;AP801,[1]Sheet11!$J$3:$K$17,2)))</f>
        <v/>
      </c>
      <c r="AR801" s="35" t="str">
        <f t="shared" si="302"/>
        <v/>
      </c>
      <c r="AS801" s="35" t="str">
        <f t="shared" si="303"/>
        <v/>
      </c>
      <c r="AT801" s="35" t="str">
        <f t="shared" si="304"/>
        <v/>
      </c>
      <c r="AU801" s="35" t="str">
        <f t="shared" si="305"/>
        <v/>
      </c>
      <c r="AV801" s="35" t="str">
        <f t="shared" si="306"/>
        <v/>
      </c>
      <c r="AW801" s="35" t="str">
        <f t="shared" si="307"/>
        <v/>
      </c>
      <c r="AX801" s="35" t="str">
        <f t="shared" si="308"/>
        <v/>
      </c>
      <c r="AY801" s="35" t="str">
        <f>IF(SUMIF('7-市场业绩'!F:F,AC801,'7-市场业绩'!I:I)&gt;0,"学习卡","老结算")</f>
        <v>老结算</v>
      </c>
      <c r="AZ801" s="35" t="str">
        <f t="shared" si="309"/>
        <v/>
      </c>
      <c r="BA801" s="35" t="str">
        <f t="shared" si="310"/>
        <v>无</v>
      </c>
      <c r="BB801" s="35" t="str">
        <f t="shared" si="311"/>
        <v/>
      </c>
      <c r="BC801" s="35" t="str">
        <f t="shared" si="312"/>
        <v/>
      </c>
      <c r="BD801" s="35" t="str">
        <f t="shared" si="313"/>
        <v>无</v>
      </c>
      <c r="BE801" s="35" t="str">
        <f>IFERROR(LOOKUP(1,-FIND({"创始会员","国际领袖课程","国内领袖课程","1期秒杀","游学免费读","买三送二","2折秒杀"},AB801),{"创始会员","国际领袖课程","国内领袖课程","1期秒杀","游学免费读","买三送二","2折秒杀"}),"")</f>
        <v/>
      </c>
      <c r="BH801" s="27">
        <v>42552</v>
      </c>
    </row>
    <row r="802" spans="1:60" ht="15" customHeight="1">
      <c r="A802" s="31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08"/>
      <c r="M802" s="208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35" t="str">
        <f t="shared" si="290"/>
        <v/>
      </c>
      <c r="AD802" s="36">
        <f t="shared" si="291"/>
        <v>0</v>
      </c>
      <c r="AE802" s="35" t="str">
        <f t="shared" si="292"/>
        <v/>
      </c>
      <c r="AF802" s="24"/>
      <c r="AG802" s="40">
        <f t="shared" si="293"/>
        <v>0</v>
      </c>
      <c r="AH802" s="36">
        <f t="shared" si="294"/>
        <v>0</v>
      </c>
      <c r="AI802" s="36">
        <f t="shared" si="295"/>
        <v>0</v>
      </c>
      <c r="AJ802" s="35" t="str">
        <f t="shared" si="296"/>
        <v/>
      </c>
      <c r="AK802" s="35" t="str">
        <f t="shared" si="297"/>
        <v/>
      </c>
      <c r="AL802" s="35" t="str">
        <f t="shared" si="298"/>
        <v/>
      </c>
      <c r="AM802" s="35" t="str">
        <f t="shared" si="299"/>
        <v/>
      </c>
      <c r="AN802" s="35" t="str">
        <f t="shared" si="300"/>
        <v/>
      </c>
      <c r="AO802" s="35" t="str">
        <f t="shared" si="301"/>
        <v/>
      </c>
      <c r="AP802" s="35" t="str">
        <f>IF(AJ802="","",VLOOKUP(AN802,[1]Sheet11!E:F,2,0))</f>
        <v/>
      </c>
      <c r="AQ802" s="35" t="str">
        <f>IF(AO802="拼单会员","5年",IF(AJ802="","",VLOOKUP(AM802&amp;AP802,[1]Sheet11!$J$3:$K$17,2)))</f>
        <v/>
      </c>
      <c r="AR802" s="35" t="str">
        <f t="shared" si="302"/>
        <v/>
      </c>
      <c r="AS802" s="35" t="str">
        <f t="shared" si="303"/>
        <v/>
      </c>
      <c r="AT802" s="35" t="str">
        <f t="shared" si="304"/>
        <v/>
      </c>
      <c r="AU802" s="35" t="str">
        <f t="shared" si="305"/>
        <v/>
      </c>
      <c r="AV802" s="35" t="str">
        <f t="shared" si="306"/>
        <v/>
      </c>
      <c r="AW802" s="35" t="str">
        <f t="shared" si="307"/>
        <v/>
      </c>
      <c r="AX802" s="35" t="str">
        <f t="shared" si="308"/>
        <v/>
      </c>
      <c r="AY802" s="35" t="str">
        <f>IF(SUMIF('7-市场业绩'!F:F,AC802,'7-市场业绩'!I:I)&gt;0,"学习卡","老结算")</f>
        <v>老结算</v>
      </c>
      <c r="AZ802" s="35" t="str">
        <f t="shared" si="309"/>
        <v/>
      </c>
      <c r="BA802" s="35" t="str">
        <f t="shared" si="310"/>
        <v>无</v>
      </c>
      <c r="BB802" s="35" t="str">
        <f t="shared" si="311"/>
        <v/>
      </c>
      <c r="BC802" s="35" t="str">
        <f t="shared" si="312"/>
        <v/>
      </c>
      <c r="BD802" s="35" t="str">
        <f t="shared" si="313"/>
        <v>无</v>
      </c>
      <c r="BE802" s="35" t="str">
        <f>IFERROR(LOOKUP(1,-FIND({"创始会员","国际领袖课程","国内领袖课程","1期秒杀","游学免费读","买三送二","2折秒杀"},AB802),{"创始会员","国际领袖课程","国内领袖课程","1期秒杀","游学免费读","买三送二","2折秒杀"}),"")</f>
        <v/>
      </c>
      <c r="BH802" s="27">
        <v>42552</v>
      </c>
    </row>
    <row r="803" spans="1:60" ht="15" customHeight="1">
      <c r="A803" s="31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08"/>
      <c r="M803" s="208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35" t="str">
        <f t="shared" si="290"/>
        <v/>
      </c>
      <c r="AD803" s="36">
        <f t="shared" si="291"/>
        <v>0</v>
      </c>
      <c r="AE803" s="35" t="str">
        <f t="shared" si="292"/>
        <v/>
      </c>
      <c r="AF803" s="24"/>
      <c r="AG803" s="40">
        <f t="shared" si="293"/>
        <v>0</v>
      </c>
      <c r="AH803" s="36">
        <f t="shared" si="294"/>
        <v>0</v>
      </c>
      <c r="AI803" s="36">
        <f t="shared" si="295"/>
        <v>0</v>
      </c>
      <c r="AJ803" s="35" t="str">
        <f t="shared" si="296"/>
        <v/>
      </c>
      <c r="AK803" s="35" t="str">
        <f t="shared" si="297"/>
        <v/>
      </c>
      <c r="AL803" s="35" t="str">
        <f t="shared" si="298"/>
        <v/>
      </c>
      <c r="AM803" s="35" t="str">
        <f t="shared" si="299"/>
        <v/>
      </c>
      <c r="AN803" s="35" t="str">
        <f t="shared" si="300"/>
        <v/>
      </c>
      <c r="AO803" s="35" t="str">
        <f t="shared" si="301"/>
        <v/>
      </c>
      <c r="AP803" s="35" t="str">
        <f>IF(AJ803="","",VLOOKUP(AN803,[1]Sheet11!E:F,2,0))</f>
        <v/>
      </c>
      <c r="AQ803" s="35" t="str">
        <f>IF(AO803="拼单会员","5年",IF(AJ803="","",VLOOKUP(AM803&amp;AP803,[1]Sheet11!$J$3:$K$17,2)))</f>
        <v/>
      </c>
      <c r="AR803" s="35" t="str">
        <f t="shared" si="302"/>
        <v/>
      </c>
      <c r="AS803" s="35" t="str">
        <f t="shared" si="303"/>
        <v/>
      </c>
      <c r="AT803" s="35" t="str">
        <f t="shared" si="304"/>
        <v/>
      </c>
      <c r="AU803" s="35" t="str">
        <f t="shared" si="305"/>
        <v/>
      </c>
      <c r="AV803" s="35" t="str">
        <f t="shared" si="306"/>
        <v/>
      </c>
      <c r="AW803" s="35" t="str">
        <f t="shared" si="307"/>
        <v/>
      </c>
      <c r="AX803" s="35" t="str">
        <f t="shared" si="308"/>
        <v/>
      </c>
      <c r="AY803" s="35" t="str">
        <f>IF(SUMIF('7-市场业绩'!F:F,AC803,'7-市场业绩'!I:I)&gt;0,"学习卡","老结算")</f>
        <v>老结算</v>
      </c>
      <c r="AZ803" s="35" t="str">
        <f t="shared" si="309"/>
        <v/>
      </c>
      <c r="BA803" s="35" t="str">
        <f t="shared" si="310"/>
        <v>无</v>
      </c>
      <c r="BB803" s="35" t="str">
        <f t="shared" si="311"/>
        <v/>
      </c>
      <c r="BC803" s="35" t="str">
        <f t="shared" si="312"/>
        <v/>
      </c>
      <c r="BD803" s="35" t="str">
        <f t="shared" si="313"/>
        <v>无</v>
      </c>
      <c r="BE803" s="35" t="str">
        <f>IFERROR(LOOKUP(1,-FIND({"创始会员","国际领袖课程","国内领袖课程","1期秒杀","游学免费读","买三送二","2折秒杀"},AB803),{"创始会员","国际领袖课程","国内领袖课程","1期秒杀","游学免费读","买三送二","2折秒杀"}),"")</f>
        <v/>
      </c>
      <c r="BH803" s="27">
        <v>42552</v>
      </c>
    </row>
    <row r="804" spans="1:60" ht="15" customHeight="1">
      <c r="A804" s="31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08"/>
      <c r="M804" s="208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35" t="str">
        <f t="shared" si="290"/>
        <v/>
      </c>
      <c r="AD804" s="36">
        <f t="shared" si="291"/>
        <v>0</v>
      </c>
      <c r="AE804" s="35" t="str">
        <f t="shared" si="292"/>
        <v/>
      </c>
      <c r="AF804" s="24"/>
      <c r="AG804" s="40">
        <f t="shared" si="293"/>
        <v>0</v>
      </c>
      <c r="AH804" s="36">
        <f t="shared" si="294"/>
        <v>0</v>
      </c>
      <c r="AI804" s="36">
        <f t="shared" si="295"/>
        <v>0</v>
      </c>
      <c r="AJ804" s="35" t="str">
        <f t="shared" si="296"/>
        <v/>
      </c>
      <c r="AK804" s="35" t="str">
        <f t="shared" si="297"/>
        <v/>
      </c>
      <c r="AL804" s="35" t="str">
        <f t="shared" si="298"/>
        <v/>
      </c>
      <c r="AM804" s="35" t="str">
        <f t="shared" si="299"/>
        <v/>
      </c>
      <c r="AN804" s="35" t="str">
        <f t="shared" si="300"/>
        <v/>
      </c>
      <c r="AO804" s="35" t="str">
        <f t="shared" si="301"/>
        <v/>
      </c>
      <c r="AP804" s="35" t="str">
        <f>IF(AJ804="","",VLOOKUP(AN804,[1]Sheet11!E:F,2,0))</f>
        <v/>
      </c>
      <c r="AQ804" s="35" t="str">
        <f>IF(AO804="拼单会员","5年",IF(AJ804="","",VLOOKUP(AM804&amp;AP804,[1]Sheet11!$J$3:$K$17,2)))</f>
        <v/>
      </c>
      <c r="AR804" s="35" t="str">
        <f t="shared" si="302"/>
        <v/>
      </c>
      <c r="AS804" s="35" t="str">
        <f t="shared" si="303"/>
        <v/>
      </c>
      <c r="AT804" s="35" t="str">
        <f t="shared" si="304"/>
        <v/>
      </c>
      <c r="AU804" s="35" t="str">
        <f t="shared" si="305"/>
        <v/>
      </c>
      <c r="AV804" s="35" t="str">
        <f t="shared" si="306"/>
        <v/>
      </c>
      <c r="AW804" s="35" t="str">
        <f t="shared" si="307"/>
        <v/>
      </c>
      <c r="AX804" s="35" t="str">
        <f t="shared" si="308"/>
        <v/>
      </c>
      <c r="AY804" s="35" t="str">
        <f>IF(SUMIF('7-市场业绩'!F:F,AC804,'7-市场业绩'!I:I)&gt;0,"学习卡","老结算")</f>
        <v>老结算</v>
      </c>
      <c r="AZ804" s="35" t="str">
        <f t="shared" si="309"/>
        <v/>
      </c>
      <c r="BA804" s="35" t="str">
        <f t="shared" si="310"/>
        <v>无</v>
      </c>
      <c r="BB804" s="35" t="str">
        <f t="shared" si="311"/>
        <v/>
      </c>
      <c r="BC804" s="35" t="str">
        <f t="shared" si="312"/>
        <v/>
      </c>
      <c r="BD804" s="35" t="str">
        <f t="shared" si="313"/>
        <v>无</v>
      </c>
      <c r="BE804" s="35" t="str">
        <f>IFERROR(LOOKUP(1,-FIND({"创始会员","国际领袖课程","国内领袖课程","1期秒杀","游学免费读","买三送二","2折秒杀"},AB804),{"创始会员","国际领袖课程","国内领袖课程","1期秒杀","游学免费读","买三送二","2折秒杀"}),"")</f>
        <v/>
      </c>
      <c r="BH804" s="27">
        <v>42552</v>
      </c>
    </row>
    <row r="805" spans="1:60" ht="15" customHeight="1">
      <c r="A805" s="31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08"/>
      <c r="M805" s="208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35" t="str">
        <f t="shared" si="290"/>
        <v/>
      </c>
      <c r="AD805" s="36">
        <f t="shared" si="291"/>
        <v>0</v>
      </c>
      <c r="AE805" s="35" t="str">
        <f t="shared" si="292"/>
        <v/>
      </c>
      <c r="AF805" s="24"/>
      <c r="AG805" s="40">
        <f t="shared" si="293"/>
        <v>0</v>
      </c>
      <c r="AH805" s="36">
        <f t="shared" si="294"/>
        <v>0</v>
      </c>
      <c r="AI805" s="36">
        <f t="shared" si="295"/>
        <v>0</v>
      </c>
      <c r="AJ805" s="35" t="str">
        <f t="shared" si="296"/>
        <v/>
      </c>
      <c r="AK805" s="35" t="str">
        <f t="shared" si="297"/>
        <v/>
      </c>
      <c r="AL805" s="35" t="str">
        <f t="shared" si="298"/>
        <v/>
      </c>
      <c r="AM805" s="35" t="str">
        <f t="shared" si="299"/>
        <v/>
      </c>
      <c r="AN805" s="35" t="str">
        <f t="shared" si="300"/>
        <v/>
      </c>
      <c r="AO805" s="35" t="str">
        <f t="shared" si="301"/>
        <v/>
      </c>
      <c r="AP805" s="35" t="str">
        <f>IF(AJ805="","",VLOOKUP(AN805,[1]Sheet11!E:F,2,0))</f>
        <v/>
      </c>
      <c r="AQ805" s="35" t="str">
        <f>IF(AO805="拼单会员","5年",IF(AJ805="","",VLOOKUP(AM805&amp;AP805,[1]Sheet11!$J$3:$K$17,2)))</f>
        <v/>
      </c>
      <c r="AR805" s="35" t="str">
        <f t="shared" si="302"/>
        <v/>
      </c>
      <c r="AS805" s="35" t="str">
        <f t="shared" si="303"/>
        <v/>
      </c>
      <c r="AT805" s="35" t="str">
        <f t="shared" si="304"/>
        <v/>
      </c>
      <c r="AU805" s="35" t="str">
        <f t="shared" si="305"/>
        <v/>
      </c>
      <c r="AV805" s="35" t="str">
        <f t="shared" si="306"/>
        <v/>
      </c>
      <c r="AW805" s="35" t="str">
        <f t="shared" si="307"/>
        <v/>
      </c>
      <c r="AX805" s="35" t="str">
        <f t="shared" si="308"/>
        <v/>
      </c>
      <c r="AY805" s="35" t="str">
        <f>IF(SUMIF('7-市场业绩'!F:F,AC805,'7-市场业绩'!I:I)&gt;0,"学习卡","老结算")</f>
        <v>老结算</v>
      </c>
      <c r="AZ805" s="35" t="str">
        <f t="shared" si="309"/>
        <v/>
      </c>
      <c r="BA805" s="35" t="str">
        <f t="shared" si="310"/>
        <v>无</v>
      </c>
      <c r="BB805" s="35" t="str">
        <f t="shared" si="311"/>
        <v/>
      </c>
      <c r="BC805" s="35" t="str">
        <f t="shared" si="312"/>
        <v/>
      </c>
      <c r="BD805" s="35" t="str">
        <f t="shared" si="313"/>
        <v>无</v>
      </c>
      <c r="BE805" s="35" t="str">
        <f>IFERROR(LOOKUP(1,-FIND({"创始会员","国际领袖课程","国内领袖课程","1期秒杀","游学免费读","买三送二","2折秒杀"},AB805),{"创始会员","国际领袖课程","国内领袖课程","1期秒杀","游学免费读","买三送二","2折秒杀"}),"")</f>
        <v/>
      </c>
      <c r="BH805" s="27">
        <v>42552</v>
      </c>
    </row>
    <row r="806" spans="1:60" ht="15" customHeight="1">
      <c r="A806" s="31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08"/>
      <c r="M806" s="208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35" t="str">
        <f t="shared" si="290"/>
        <v/>
      </c>
      <c r="AD806" s="36">
        <f t="shared" si="291"/>
        <v>0</v>
      </c>
      <c r="AE806" s="35" t="str">
        <f t="shared" si="292"/>
        <v/>
      </c>
      <c r="AF806" s="24"/>
      <c r="AG806" s="40">
        <f t="shared" si="293"/>
        <v>0</v>
      </c>
      <c r="AH806" s="36">
        <f t="shared" si="294"/>
        <v>0</v>
      </c>
      <c r="AI806" s="36">
        <f t="shared" si="295"/>
        <v>0</v>
      </c>
      <c r="AJ806" s="35" t="str">
        <f t="shared" si="296"/>
        <v/>
      </c>
      <c r="AK806" s="35" t="str">
        <f t="shared" si="297"/>
        <v/>
      </c>
      <c r="AL806" s="35" t="str">
        <f t="shared" si="298"/>
        <v/>
      </c>
      <c r="AM806" s="35" t="str">
        <f t="shared" si="299"/>
        <v/>
      </c>
      <c r="AN806" s="35" t="str">
        <f t="shared" si="300"/>
        <v/>
      </c>
      <c r="AO806" s="35" t="str">
        <f t="shared" si="301"/>
        <v/>
      </c>
      <c r="AP806" s="35" t="str">
        <f>IF(AJ806="","",VLOOKUP(AN806,[1]Sheet11!E:F,2,0))</f>
        <v/>
      </c>
      <c r="AQ806" s="35" t="str">
        <f>IF(AO806="拼单会员","5年",IF(AJ806="","",VLOOKUP(AM806&amp;AP806,[1]Sheet11!$J$3:$K$17,2)))</f>
        <v/>
      </c>
      <c r="AR806" s="35" t="str">
        <f t="shared" si="302"/>
        <v/>
      </c>
      <c r="AS806" s="35" t="str">
        <f t="shared" si="303"/>
        <v/>
      </c>
      <c r="AT806" s="35" t="str">
        <f t="shared" si="304"/>
        <v/>
      </c>
      <c r="AU806" s="35" t="str">
        <f t="shared" si="305"/>
        <v/>
      </c>
      <c r="AV806" s="35" t="str">
        <f t="shared" si="306"/>
        <v/>
      </c>
      <c r="AW806" s="35" t="str">
        <f t="shared" si="307"/>
        <v/>
      </c>
      <c r="AX806" s="35" t="str">
        <f t="shared" si="308"/>
        <v/>
      </c>
      <c r="AY806" s="35" t="str">
        <f>IF(SUMIF('7-市场业绩'!F:F,AC806,'7-市场业绩'!I:I)&gt;0,"学习卡","老结算")</f>
        <v>老结算</v>
      </c>
      <c r="AZ806" s="35" t="str">
        <f t="shared" si="309"/>
        <v/>
      </c>
      <c r="BA806" s="35" t="str">
        <f t="shared" si="310"/>
        <v>无</v>
      </c>
      <c r="BB806" s="35" t="str">
        <f t="shared" si="311"/>
        <v/>
      </c>
      <c r="BC806" s="35" t="str">
        <f t="shared" si="312"/>
        <v/>
      </c>
      <c r="BD806" s="35" t="str">
        <f t="shared" si="313"/>
        <v>无</v>
      </c>
      <c r="BE806" s="35" t="str">
        <f>IFERROR(LOOKUP(1,-FIND({"创始会员","国际领袖课程","国内领袖课程","1期秒杀","游学免费读","买三送二","2折秒杀"},AB806),{"创始会员","国际领袖课程","国内领袖课程","1期秒杀","游学免费读","买三送二","2折秒杀"}),"")</f>
        <v/>
      </c>
      <c r="BH806" s="27">
        <v>42552</v>
      </c>
    </row>
    <row r="807" spans="1:60" ht="15" customHeight="1">
      <c r="A807" s="31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08"/>
      <c r="M807" s="208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35" t="str">
        <f t="shared" si="290"/>
        <v/>
      </c>
      <c r="AD807" s="36">
        <f t="shared" si="291"/>
        <v>0</v>
      </c>
      <c r="AE807" s="35" t="str">
        <f t="shared" si="292"/>
        <v/>
      </c>
      <c r="AF807" s="24"/>
      <c r="AG807" s="40">
        <f t="shared" si="293"/>
        <v>0</v>
      </c>
      <c r="AH807" s="36">
        <f t="shared" si="294"/>
        <v>0</v>
      </c>
      <c r="AI807" s="36">
        <f t="shared" si="295"/>
        <v>0</v>
      </c>
      <c r="AJ807" s="35" t="str">
        <f t="shared" si="296"/>
        <v/>
      </c>
      <c r="AK807" s="35" t="str">
        <f t="shared" si="297"/>
        <v/>
      </c>
      <c r="AL807" s="35" t="str">
        <f t="shared" si="298"/>
        <v/>
      </c>
      <c r="AM807" s="35" t="str">
        <f t="shared" si="299"/>
        <v/>
      </c>
      <c r="AN807" s="35" t="str">
        <f t="shared" si="300"/>
        <v/>
      </c>
      <c r="AO807" s="35" t="str">
        <f t="shared" si="301"/>
        <v/>
      </c>
      <c r="AP807" s="35" t="str">
        <f>IF(AJ807="","",VLOOKUP(AN807,[1]Sheet11!E:F,2,0))</f>
        <v/>
      </c>
      <c r="AQ807" s="35" t="str">
        <f>IF(AO807="拼单会员","5年",IF(AJ807="","",VLOOKUP(AM807&amp;AP807,[1]Sheet11!$J$3:$K$17,2)))</f>
        <v/>
      </c>
      <c r="AR807" s="35" t="str">
        <f t="shared" si="302"/>
        <v/>
      </c>
      <c r="AS807" s="35" t="str">
        <f t="shared" si="303"/>
        <v/>
      </c>
      <c r="AT807" s="35" t="str">
        <f t="shared" si="304"/>
        <v/>
      </c>
      <c r="AU807" s="35" t="str">
        <f t="shared" si="305"/>
        <v/>
      </c>
      <c r="AV807" s="35" t="str">
        <f t="shared" si="306"/>
        <v/>
      </c>
      <c r="AW807" s="35" t="str">
        <f t="shared" si="307"/>
        <v/>
      </c>
      <c r="AX807" s="35" t="str">
        <f t="shared" si="308"/>
        <v/>
      </c>
      <c r="AY807" s="35" t="str">
        <f>IF(SUMIF('7-市场业绩'!F:F,AC807,'7-市场业绩'!I:I)&gt;0,"学习卡","老结算")</f>
        <v>老结算</v>
      </c>
      <c r="AZ807" s="35" t="str">
        <f t="shared" si="309"/>
        <v/>
      </c>
      <c r="BA807" s="35" t="str">
        <f t="shared" si="310"/>
        <v>无</v>
      </c>
      <c r="BB807" s="35" t="str">
        <f t="shared" si="311"/>
        <v/>
      </c>
      <c r="BC807" s="35" t="str">
        <f t="shared" si="312"/>
        <v/>
      </c>
      <c r="BD807" s="35" t="str">
        <f t="shared" si="313"/>
        <v>无</v>
      </c>
      <c r="BE807" s="35" t="str">
        <f>IFERROR(LOOKUP(1,-FIND({"创始会员","国际领袖课程","国内领袖课程","1期秒杀","游学免费读","买三送二","2折秒杀"},AB807),{"创始会员","国际领袖课程","国内领袖课程","1期秒杀","游学免费读","买三送二","2折秒杀"}),"")</f>
        <v/>
      </c>
      <c r="BH807" s="27">
        <v>42552</v>
      </c>
    </row>
    <row r="808" spans="1:60" ht="15" customHeight="1">
      <c r="A808" s="31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08"/>
      <c r="M808" s="208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35" t="str">
        <f t="shared" si="290"/>
        <v/>
      </c>
      <c r="AD808" s="36">
        <f t="shared" si="291"/>
        <v>0</v>
      </c>
      <c r="AE808" s="35" t="str">
        <f t="shared" si="292"/>
        <v/>
      </c>
      <c r="AF808" s="24"/>
      <c r="AG808" s="40">
        <f t="shared" si="293"/>
        <v>0</v>
      </c>
      <c r="AH808" s="36">
        <f t="shared" si="294"/>
        <v>0</v>
      </c>
      <c r="AI808" s="36">
        <f t="shared" si="295"/>
        <v>0</v>
      </c>
      <c r="AJ808" s="35" t="str">
        <f t="shared" si="296"/>
        <v/>
      </c>
      <c r="AK808" s="35" t="str">
        <f t="shared" si="297"/>
        <v/>
      </c>
      <c r="AL808" s="35" t="str">
        <f t="shared" si="298"/>
        <v/>
      </c>
      <c r="AM808" s="35" t="str">
        <f t="shared" si="299"/>
        <v/>
      </c>
      <c r="AN808" s="35" t="str">
        <f t="shared" si="300"/>
        <v/>
      </c>
      <c r="AO808" s="35" t="str">
        <f t="shared" si="301"/>
        <v/>
      </c>
      <c r="AP808" s="35" t="str">
        <f>IF(AJ808="","",VLOOKUP(AN808,[1]Sheet11!E:F,2,0))</f>
        <v/>
      </c>
      <c r="AQ808" s="35" t="str">
        <f>IF(AO808="拼单会员","5年",IF(AJ808="","",VLOOKUP(AM808&amp;AP808,[1]Sheet11!$J$3:$K$17,2)))</f>
        <v/>
      </c>
      <c r="AR808" s="35" t="str">
        <f t="shared" si="302"/>
        <v/>
      </c>
      <c r="AS808" s="35" t="str">
        <f t="shared" si="303"/>
        <v/>
      </c>
      <c r="AT808" s="35" t="str">
        <f t="shared" si="304"/>
        <v/>
      </c>
      <c r="AU808" s="35" t="str">
        <f t="shared" si="305"/>
        <v/>
      </c>
      <c r="AV808" s="35" t="str">
        <f t="shared" si="306"/>
        <v/>
      </c>
      <c r="AW808" s="35" t="str">
        <f t="shared" si="307"/>
        <v/>
      </c>
      <c r="AX808" s="35" t="str">
        <f t="shared" si="308"/>
        <v/>
      </c>
      <c r="AY808" s="35" t="str">
        <f>IF(SUMIF('7-市场业绩'!F:F,AC808,'7-市场业绩'!I:I)&gt;0,"学习卡","老结算")</f>
        <v>老结算</v>
      </c>
      <c r="AZ808" s="35" t="str">
        <f t="shared" si="309"/>
        <v/>
      </c>
      <c r="BA808" s="35" t="str">
        <f t="shared" si="310"/>
        <v>无</v>
      </c>
      <c r="BB808" s="35" t="str">
        <f t="shared" si="311"/>
        <v/>
      </c>
      <c r="BC808" s="35" t="str">
        <f t="shared" si="312"/>
        <v/>
      </c>
      <c r="BD808" s="35" t="str">
        <f t="shared" si="313"/>
        <v>无</v>
      </c>
      <c r="BE808" s="35" t="str">
        <f>IFERROR(LOOKUP(1,-FIND({"创始会员","国际领袖课程","国内领袖课程","1期秒杀","游学免费读","买三送二","2折秒杀"},AB808),{"创始会员","国际领袖课程","国内领袖课程","1期秒杀","游学免费读","买三送二","2折秒杀"}),"")</f>
        <v/>
      </c>
      <c r="BH808" s="27">
        <v>42552</v>
      </c>
    </row>
    <row r="809" spans="1:60" ht="15" customHeight="1">
      <c r="A809" s="31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08"/>
      <c r="M809" s="208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35" t="str">
        <f t="shared" si="290"/>
        <v/>
      </c>
      <c r="AD809" s="36">
        <f t="shared" si="291"/>
        <v>0</v>
      </c>
      <c r="AE809" s="35" t="str">
        <f t="shared" si="292"/>
        <v/>
      </c>
      <c r="AF809" s="24"/>
      <c r="AG809" s="40">
        <f t="shared" si="293"/>
        <v>0</v>
      </c>
      <c r="AH809" s="36">
        <f t="shared" si="294"/>
        <v>0</v>
      </c>
      <c r="AI809" s="36">
        <f t="shared" si="295"/>
        <v>0</v>
      </c>
      <c r="AJ809" s="35" t="str">
        <f t="shared" si="296"/>
        <v/>
      </c>
      <c r="AK809" s="35" t="str">
        <f t="shared" si="297"/>
        <v/>
      </c>
      <c r="AL809" s="35" t="str">
        <f t="shared" si="298"/>
        <v/>
      </c>
      <c r="AM809" s="35" t="str">
        <f t="shared" si="299"/>
        <v/>
      </c>
      <c r="AN809" s="35" t="str">
        <f t="shared" si="300"/>
        <v/>
      </c>
      <c r="AO809" s="35" t="str">
        <f t="shared" si="301"/>
        <v/>
      </c>
      <c r="AP809" s="35" t="str">
        <f>IF(AJ809="","",VLOOKUP(AN809,[1]Sheet11!E:F,2,0))</f>
        <v/>
      </c>
      <c r="AQ809" s="35" t="str">
        <f>IF(AO809="拼单会员","5年",IF(AJ809="","",VLOOKUP(AM809&amp;AP809,[1]Sheet11!$J$3:$K$17,2)))</f>
        <v/>
      </c>
      <c r="AR809" s="35" t="str">
        <f t="shared" si="302"/>
        <v/>
      </c>
      <c r="AS809" s="35" t="str">
        <f t="shared" si="303"/>
        <v/>
      </c>
      <c r="AT809" s="35" t="str">
        <f t="shared" si="304"/>
        <v/>
      </c>
      <c r="AU809" s="35" t="str">
        <f t="shared" si="305"/>
        <v/>
      </c>
      <c r="AV809" s="35" t="str">
        <f t="shared" si="306"/>
        <v/>
      </c>
      <c r="AW809" s="35" t="str">
        <f t="shared" si="307"/>
        <v/>
      </c>
      <c r="AX809" s="35" t="str">
        <f t="shared" si="308"/>
        <v/>
      </c>
      <c r="AY809" s="35" t="str">
        <f>IF(SUMIF('7-市场业绩'!F:F,AC809,'7-市场业绩'!I:I)&gt;0,"学习卡","老结算")</f>
        <v>老结算</v>
      </c>
      <c r="AZ809" s="35" t="str">
        <f t="shared" si="309"/>
        <v/>
      </c>
      <c r="BA809" s="35" t="str">
        <f t="shared" si="310"/>
        <v>无</v>
      </c>
      <c r="BB809" s="35" t="str">
        <f t="shared" si="311"/>
        <v/>
      </c>
      <c r="BC809" s="35" t="str">
        <f t="shared" si="312"/>
        <v/>
      </c>
      <c r="BD809" s="35" t="str">
        <f t="shared" si="313"/>
        <v>无</v>
      </c>
      <c r="BE809" s="35" t="str">
        <f>IFERROR(LOOKUP(1,-FIND({"创始会员","国际领袖课程","国内领袖课程","1期秒杀","游学免费读","买三送二","2折秒杀"},AB809),{"创始会员","国际领袖课程","国内领袖课程","1期秒杀","游学免费读","买三送二","2折秒杀"}),"")</f>
        <v/>
      </c>
      <c r="BH809" s="27">
        <v>42552</v>
      </c>
    </row>
    <row r="810" spans="1:60" ht="15" customHeight="1">
      <c r="A810" s="31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08"/>
      <c r="M810" s="208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35" t="str">
        <f t="shared" si="290"/>
        <v/>
      </c>
      <c r="AD810" s="36">
        <f t="shared" si="291"/>
        <v>0</v>
      </c>
      <c r="AE810" s="35" t="str">
        <f t="shared" si="292"/>
        <v/>
      </c>
      <c r="AF810" s="24"/>
      <c r="AG810" s="40">
        <f t="shared" si="293"/>
        <v>0</v>
      </c>
      <c r="AH810" s="36">
        <f t="shared" si="294"/>
        <v>0</v>
      </c>
      <c r="AI810" s="36">
        <f t="shared" si="295"/>
        <v>0</v>
      </c>
      <c r="AJ810" s="35" t="str">
        <f t="shared" si="296"/>
        <v/>
      </c>
      <c r="AK810" s="35" t="str">
        <f t="shared" si="297"/>
        <v/>
      </c>
      <c r="AL810" s="35" t="str">
        <f t="shared" si="298"/>
        <v/>
      </c>
      <c r="AM810" s="35" t="str">
        <f t="shared" si="299"/>
        <v/>
      </c>
      <c r="AN810" s="35" t="str">
        <f t="shared" si="300"/>
        <v/>
      </c>
      <c r="AO810" s="35" t="str">
        <f t="shared" si="301"/>
        <v/>
      </c>
      <c r="AP810" s="35" t="str">
        <f>IF(AJ810="","",VLOOKUP(AN810,[1]Sheet11!E:F,2,0))</f>
        <v/>
      </c>
      <c r="AQ810" s="35" t="str">
        <f>IF(AO810="拼单会员","5年",IF(AJ810="","",VLOOKUP(AM810&amp;AP810,[1]Sheet11!$J$3:$K$17,2)))</f>
        <v/>
      </c>
      <c r="AR810" s="35" t="str">
        <f t="shared" si="302"/>
        <v/>
      </c>
      <c r="AS810" s="35" t="str">
        <f t="shared" si="303"/>
        <v/>
      </c>
      <c r="AT810" s="35" t="str">
        <f t="shared" si="304"/>
        <v/>
      </c>
      <c r="AU810" s="35" t="str">
        <f t="shared" si="305"/>
        <v/>
      </c>
      <c r="AV810" s="35" t="str">
        <f t="shared" si="306"/>
        <v/>
      </c>
      <c r="AW810" s="35" t="str">
        <f t="shared" si="307"/>
        <v/>
      </c>
      <c r="AX810" s="35" t="str">
        <f t="shared" si="308"/>
        <v/>
      </c>
      <c r="AY810" s="35" t="str">
        <f>IF(SUMIF('7-市场业绩'!F:F,AC810,'7-市场业绩'!I:I)&gt;0,"学习卡","老结算")</f>
        <v>老结算</v>
      </c>
      <c r="AZ810" s="35" t="str">
        <f t="shared" si="309"/>
        <v/>
      </c>
      <c r="BA810" s="35" t="str">
        <f t="shared" si="310"/>
        <v>无</v>
      </c>
      <c r="BB810" s="35" t="str">
        <f t="shared" si="311"/>
        <v/>
      </c>
      <c r="BC810" s="35" t="str">
        <f t="shared" si="312"/>
        <v/>
      </c>
      <c r="BD810" s="35" t="str">
        <f t="shared" si="313"/>
        <v>无</v>
      </c>
      <c r="BE810" s="35" t="str">
        <f>IFERROR(LOOKUP(1,-FIND({"创始会员","国际领袖课程","国内领袖课程","1期秒杀","游学免费读","买三送二","2折秒杀"},AB810),{"创始会员","国际领袖课程","国内领袖课程","1期秒杀","游学免费读","买三送二","2折秒杀"}),"")</f>
        <v/>
      </c>
      <c r="BH810" s="27">
        <v>42552</v>
      </c>
    </row>
    <row r="811" spans="1:60" ht="15" customHeight="1">
      <c r="A811" s="31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08"/>
      <c r="M811" s="208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35" t="str">
        <f t="shared" si="290"/>
        <v/>
      </c>
      <c r="AD811" s="36">
        <f t="shared" si="291"/>
        <v>0</v>
      </c>
      <c r="AE811" s="35" t="str">
        <f t="shared" si="292"/>
        <v/>
      </c>
      <c r="AF811" s="24"/>
      <c r="AG811" s="40">
        <f t="shared" si="293"/>
        <v>0</v>
      </c>
      <c r="AH811" s="36">
        <f t="shared" si="294"/>
        <v>0</v>
      </c>
      <c r="AI811" s="36">
        <f t="shared" si="295"/>
        <v>0</v>
      </c>
      <c r="AJ811" s="35" t="str">
        <f t="shared" si="296"/>
        <v/>
      </c>
      <c r="AK811" s="35" t="str">
        <f t="shared" si="297"/>
        <v/>
      </c>
      <c r="AL811" s="35" t="str">
        <f t="shared" si="298"/>
        <v/>
      </c>
      <c r="AM811" s="35" t="str">
        <f t="shared" si="299"/>
        <v/>
      </c>
      <c r="AN811" s="35" t="str">
        <f t="shared" si="300"/>
        <v/>
      </c>
      <c r="AO811" s="35" t="str">
        <f t="shared" si="301"/>
        <v/>
      </c>
      <c r="AP811" s="35" t="str">
        <f>IF(AJ811="","",VLOOKUP(AN811,[1]Sheet11!E:F,2,0))</f>
        <v/>
      </c>
      <c r="AQ811" s="35" t="str">
        <f>IF(AO811="拼单会员","5年",IF(AJ811="","",VLOOKUP(AM811&amp;AP811,[1]Sheet11!$J$3:$K$17,2)))</f>
        <v/>
      </c>
      <c r="AR811" s="35" t="str">
        <f t="shared" si="302"/>
        <v/>
      </c>
      <c r="AS811" s="35" t="str">
        <f t="shared" si="303"/>
        <v/>
      </c>
      <c r="AT811" s="35" t="str">
        <f t="shared" si="304"/>
        <v/>
      </c>
      <c r="AU811" s="35" t="str">
        <f t="shared" si="305"/>
        <v/>
      </c>
      <c r="AV811" s="35" t="str">
        <f t="shared" si="306"/>
        <v/>
      </c>
      <c r="AW811" s="35" t="str">
        <f t="shared" si="307"/>
        <v/>
      </c>
      <c r="AX811" s="35" t="str">
        <f t="shared" si="308"/>
        <v/>
      </c>
      <c r="AY811" s="35" t="str">
        <f>IF(SUMIF('7-市场业绩'!F:F,AC811,'7-市场业绩'!I:I)&gt;0,"学习卡","老结算")</f>
        <v>老结算</v>
      </c>
      <c r="AZ811" s="35" t="str">
        <f t="shared" si="309"/>
        <v/>
      </c>
      <c r="BA811" s="35" t="str">
        <f t="shared" si="310"/>
        <v>无</v>
      </c>
      <c r="BB811" s="35" t="str">
        <f t="shared" si="311"/>
        <v/>
      </c>
      <c r="BC811" s="35" t="str">
        <f t="shared" si="312"/>
        <v/>
      </c>
      <c r="BD811" s="35" t="str">
        <f t="shared" si="313"/>
        <v>无</v>
      </c>
      <c r="BE811" s="35" t="str">
        <f>IFERROR(LOOKUP(1,-FIND({"创始会员","国际领袖课程","国内领袖课程","1期秒杀","游学免费读","买三送二","2折秒杀"},AB811),{"创始会员","国际领袖课程","国内领袖课程","1期秒杀","游学免费读","买三送二","2折秒杀"}),"")</f>
        <v/>
      </c>
      <c r="BH811" s="27">
        <v>42552</v>
      </c>
    </row>
    <row r="812" spans="1:60" ht="15" customHeight="1">
      <c r="A812" s="31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08"/>
      <c r="M812" s="208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35" t="str">
        <f t="shared" si="290"/>
        <v/>
      </c>
      <c r="AD812" s="36">
        <f t="shared" si="291"/>
        <v>0</v>
      </c>
      <c r="AE812" s="35" t="str">
        <f t="shared" si="292"/>
        <v/>
      </c>
      <c r="AF812" s="24"/>
      <c r="AG812" s="40">
        <f t="shared" si="293"/>
        <v>0</v>
      </c>
      <c r="AH812" s="36">
        <f t="shared" si="294"/>
        <v>0</v>
      </c>
      <c r="AI812" s="36">
        <f t="shared" si="295"/>
        <v>0</v>
      </c>
      <c r="AJ812" s="35" t="str">
        <f t="shared" si="296"/>
        <v/>
      </c>
      <c r="AK812" s="35" t="str">
        <f t="shared" si="297"/>
        <v/>
      </c>
      <c r="AL812" s="35" t="str">
        <f t="shared" si="298"/>
        <v/>
      </c>
      <c r="AM812" s="35" t="str">
        <f t="shared" si="299"/>
        <v/>
      </c>
      <c r="AN812" s="35" t="str">
        <f t="shared" si="300"/>
        <v/>
      </c>
      <c r="AO812" s="35" t="str">
        <f t="shared" si="301"/>
        <v/>
      </c>
      <c r="AP812" s="35" t="str">
        <f>IF(AJ812="","",VLOOKUP(AN812,[1]Sheet11!E:F,2,0))</f>
        <v/>
      </c>
      <c r="AQ812" s="35" t="str">
        <f>IF(AO812="拼单会员","5年",IF(AJ812="","",VLOOKUP(AM812&amp;AP812,[1]Sheet11!$J$3:$K$17,2)))</f>
        <v/>
      </c>
      <c r="AR812" s="35" t="str">
        <f t="shared" si="302"/>
        <v/>
      </c>
      <c r="AS812" s="35" t="str">
        <f t="shared" si="303"/>
        <v/>
      </c>
      <c r="AT812" s="35" t="str">
        <f t="shared" si="304"/>
        <v/>
      </c>
      <c r="AU812" s="35" t="str">
        <f t="shared" si="305"/>
        <v/>
      </c>
      <c r="AV812" s="35" t="str">
        <f t="shared" si="306"/>
        <v/>
      </c>
      <c r="AW812" s="35" t="str">
        <f t="shared" si="307"/>
        <v/>
      </c>
      <c r="AX812" s="35" t="str">
        <f t="shared" si="308"/>
        <v/>
      </c>
      <c r="AY812" s="35" t="str">
        <f>IF(SUMIF('7-市场业绩'!F:F,AC812,'7-市场业绩'!I:I)&gt;0,"学习卡","老结算")</f>
        <v>老结算</v>
      </c>
      <c r="AZ812" s="35" t="str">
        <f t="shared" si="309"/>
        <v/>
      </c>
      <c r="BA812" s="35" t="str">
        <f t="shared" si="310"/>
        <v>无</v>
      </c>
      <c r="BB812" s="35" t="str">
        <f t="shared" si="311"/>
        <v/>
      </c>
      <c r="BC812" s="35" t="str">
        <f t="shared" si="312"/>
        <v/>
      </c>
      <c r="BD812" s="35" t="str">
        <f t="shared" si="313"/>
        <v>无</v>
      </c>
      <c r="BE812" s="35" t="str">
        <f>IFERROR(LOOKUP(1,-FIND({"创始会员","国际领袖课程","国内领袖课程","1期秒杀","游学免费读","买三送二","2折秒杀"},AB812),{"创始会员","国际领袖课程","国内领袖课程","1期秒杀","游学免费读","买三送二","2折秒杀"}),"")</f>
        <v/>
      </c>
      <c r="BH812" s="27">
        <v>42552</v>
      </c>
    </row>
    <row r="813" spans="1:60" ht="15" customHeight="1">
      <c r="A813" s="31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08"/>
      <c r="M813" s="208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35" t="str">
        <f t="shared" si="290"/>
        <v/>
      </c>
      <c r="AD813" s="36">
        <f t="shared" si="291"/>
        <v>0</v>
      </c>
      <c r="AE813" s="35" t="str">
        <f t="shared" si="292"/>
        <v/>
      </c>
      <c r="AF813" s="24"/>
      <c r="AG813" s="40">
        <f t="shared" si="293"/>
        <v>0</v>
      </c>
      <c r="AH813" s="36">
        <f t="shared" si="294"/>
        <v>0</v>
      </c>
      <c r="AI813" s="36">
        <f t="shared" si="295"/>
        <v>0</v>
      </c>
      <c r="AJ813" s="35" t="str">
        <f t="shared" si="296"/>
        <v/>
      </c>
      <c r="AK813" s="35" t="str">
        <f t="shared" si="297"/>
        <v/>
      </c>
      <c r="AL813" s="35" t="str">
        <f t="shared" si="298"/>
        <v/>
      </c>
      <c r="AM813" s="35" t="str">
        <f t="shared" si="299"/>
        <v/>
      </c>
      <c r="AN813" s="35" t="str">
        <f t="shared" si="300"/>
        <v/>
      </c>
      <c r="AO813" s="35" t="str">
        <f t="shared" si="301"/>
        <v/>
      </c>
      <c r="AP813" s="35" t="str">
        <f>IF(AJ813="","",VLOOKUP(AN813,[1]Sheet11!E:F,2,0))</f>
        <v/>
      </c>
      <c r="AQ813" s="35" t="str">
        <f>IF(AO813="拼单会员","5年",IF(AJ813="","",VLOOKUP(AM813&amp;AP813,[1]Sheet11!$J$3:$K$17,2)))</f>
        <v/>
      </c>
      <c r="AR813" s="35" t="str">
        <f t="shared" si="302"/>
        <v/>
      </c>
      <c r="AS813" s="35" t="str">
        <f t="shared" si="303"/>
        <v/>
      </c>
      <c r="AT813" s="35" t="str">
        <f t="shared" si="304"/>
        <v/>
      </c>
      <c r="AU813" s="35" t="str">
        <f t="shared" si="305"/>
        <v/>
      </c>
      <c r="AV813" s="35" t="str">
        <f t="shared" si="306"/>
        <v/>
      </c>
      <c r="AW813" s="35" t="str">
        <f t="shared" si="307"/>
        <v/>
      </c>
      <c r="AX813" s="35" t="str">
        <f t="shared" si="308"/>
        <v/>
      </c>
      <c r="AY813" s="35" t="str">
        <f>IF(SUMIF('7-市场业绩'!F:F,AC813,'7-市场业绩'!I:I)&gt;0,"学习卡","老结算")</f>
        <v>老结算</v>
      </c>
      <c r="AZ813" s="35" t="str">
        <f t="shared" si="309"/>
        <v/>
      </c>
      <c r="BA813" s="35" t="str">
        <f t="shared" si="310"/>
        <v>无</v>
      </c>
      <c r="BB813" s="35" t="str">
        <f t="shared" si="311"/>
        <v/>
      </c>
      <c r="BC813" s="35" t="str">
        <f t="shared" si="312"/>
        <v/>
      </c>
      <c r="BD813" s="35" t="str">
        <f t="shared" si="313"/>
        <v>无</v>
      </c>
      <c r="BE813" s="35" t="str">
        <f>IFERROR(LOOKUP(1,-FIND({"创始会员","国际领袖课程","国内领袖课程","1期秒杀","游学免费读","买三送二","2折秒杀"},AB813),{"创始会员","国际领袖课程","国内领袖课程","1期秒杀","游学免费读","买三送二","2折秒杀"}),"")</f>
        <v/>
      </c>
      <c r="BH813" s="27">
        <v>42552</v>
      </c>
    </row>
    <row r="814" spans="1:60" ht="15" customHeight="1">
      <c r="A814" s="31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08"/>
      <c r="M814" s="208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35" t="str">
        <f t="shared" si="290"/>
        <v/>
      </c>
      <c r="AD814" s="36">
        <f t="shared" si="291"/>
        <v>0</v>
      </c>
      <c r="AE814" s="35" t="str">
        <f t="shared" si="292"/>
        <v/>
      </c>
      <c r="AF814" s="24"/>
      <c r="AG814" s="40">
        <f t="shared" si="293"/>
        <v>0</v>
      </c>
      <c r="AH814" s="36">
        <f t="shared" si="294"/>
        <v>0</v>
      </c>
      <c r="AI814" s="36">
        <f t="shared" si="295"/>
        <v>0</v>
      </c>
      <c r="AJ814" s="35" t="str">
        <f t="shared" si="296"/>
        <v/>
      </c>
      <c r="AK814" s="35" t="str">
        <f t="shared" si="297"/>
        <v/>
      </c>
      <c r="AL814" s="35" t="str">
        <f t="shared" si="298"/>
        <v/>
      </c>
      <c r="AM814" s="35" t="str">
        <f t="shared" si="299"/>
        <v/>
      </c>
      <c r="AN814" s="35" t="str">
        <f t="shared" si="300"/>
        <v/>
      </c>
      <c r="AO814" s="35" t="str">
        <f t="shared" si="301"/>
        <v/>
      </c>
      <c r="AP814" s="35" t="str">
        <f>IF(AJ814="","",VLOOKUP(AN814,[1]Sheet11!E:F,2,0))</f>
        <v/>
      </c>
      <c r="AQ814" s="35" t="str">
        <f>IF(AO814="拼单会员","5年",IF(AJ814="","",VLOOKUP(AM814&amp;AP814,[1]Sheet11!$J$3:$K$17,2)))</f>
        <v/>
      </c>
      <c r="AR814" s="35" t="str">
        <f t="shared" si="302"/>
        <v/>
      </c>
      <c r="AS814" s="35" t="str">
        <f t="shared" si="303"/>
        <v/>
      </c>
      <c r="AT814" s="35" t="str">
        <f t="shared" si="304"/>
        <v/>
      </c>
      <c r="AU814" s="35" t="str">
        <f t="shared" si="305"/>
        <v/>
      </c>
      <c r="AV814" s="35" t="str">
        <f t="shared" si="306"/>
        <v/>
      </c>
      <c r="AW814" s="35" t="str">
        <f t="shared" si="307"/>
        <v/>
      </c>
      <c r="AX814" s="35" t="str">
        <f t="shared" si="308"/>
        <v/>
      </c>
      <c r="AY814" s="35" t="str">
        <f>IF(SUMIF('7-市场业绩'!F:F,AC814,'7-市场业绩'!I:I)&gt;0,"学习卡","老结算")</f>
        <v>老结算</v>
      </c>
      <c r="AZ814" s="35" t="str">
        <f t="shared" si="309"/>
        <v/>
      </c>
      <c r="BA814" s="35" t="str">
        <f t="shared" si="310"/>
        <v>无</v>
      </c>
      <c r="BB814" s="35" t="str">
        <f t="shared" si="311"/>
        <v/>
      </c>
      <c r="BC814" s="35" t="str">
        <f t="shared" si="312"/>
        <v/>
      </c>
      <c r="BD814" s="35" t="str">
        <f t="shared" si="313"/>
        <v>无</v>
      </c>
      <c r="BE814" s="35" t="str">
        <f>IFERROR(LOOKUP(1,-FIND({"创始会员","国际领袖课程","国内领袖课程","1期秒杀","游学免费读","买三送二","2折秒杀"},AB814),{"创始会员","国际领袖课程","国内领袖课程","1期秒杀","游学免费读","买三送二","2折秒杀"}),"")</f>
        <v/>
      </c>
      <c r="BH814" s="27">
        <v>42552</v>
      </c>
    </row>
    <row r="815" spans="1:60" ht="15" customHeight="1">
      <c r="A815" s="31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08"/>
      <c r="M815" s="208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35" t="str">
        <f t="shared" si="290"/>
        <v/>
      </c>
      <c r="AD815" s="36">
        <f t="shared" si="291"/>
        <v>0</v>
      </c>
      <c r="AE815" s="35" t="str">
        <f t="shared" si="292"/>
        <v/>
      </c>
      <c r="AF815" s="24"/>
      <c r="AG815" s="40">
        <f t="shared" si="293"/>
        <v>0</v>
      </c>
      <c r="AH815" s="36">
        <f t="shared" si="294"/>
        <v>0</v>
      </c>
      <c r="AI815" s="36">
        <f t="shared" si="295"/>
        <v>0</v>
      </c>
      <c r="AJ815" s="35" t="str">
        <f t="shared" si="296"/>
        <v/>
      </c>
      <c r="AK815" s="35" t="str">
        <f t="shared" si="297"/>
        <v/>
      </c>
      <c r="AL815" s="35" t="str">
        <f t="shared" si="298"/>
        <v/>
      </c>
      <c r="AM815" s="35" t="str">
        <f t="shared" si="299"/>
        <v/>
      </c>
      <c r="AN815" s="35" t="str">
        <f t="shared" si="300"/>
        <v/>
      </c>
      <c r="AO815" s="35" t="str">
        <f t="shared" si="301"/>
        <v/>
      </c>
      <c r="AP815" s="35" t="str">
        <f>IF(AJ815="","",VLOOKUP(AN815,[1]Sheet11!E:F,2,0))</f>
        <v/>
      </c>
      <c r="AQ815" s="35" t="str">
        <f>IF(AO815="拼单会员","5年",IF(AJ815="","",VLOOKUP(AM815&amp;AP815,[1]Sheet11!$J$3:$K$17,2)))</f>
        <v/>
      </c>
      <c r="AR815" s="35" t="str">
        <f t="shared" si="302"/>
        <v/>
      </c>
      <c r="AS815" s="35" t="str">
        <f t="shared" si="303"/>
        <v/>
      </c>
      <c r="AT815" s="35" t="str">
        <f t="shared" si="304"/>
        <v/>
      </c>
      <c r="AU815" s="35" t="str">
        <f t="shared" si="305"/>
        <v/>
      </c>
      <c r="AV815" s="35" t="str">
        <f t="shared" si="306"/>
        <v/>
      </c>
      <c r="AW815" s="35" t="str">
        <f t="shared" si="307"/>
        <v/>
      </c>
      <c r="AX815" s="35" t="str">
        <f t="shared" si="308"/>
        <v/>
      </c>
      <c r="AY815" s="35" t="str">
        <f>IF(SUMIF('7-市场业绩'!F:F,AC815,'7-市场业绩'!I:I)&gt;0,"学习卡","老结算")</f>
        <v>老结算</v>
      </c>
      <c r="AZ815" s="35" t="str">
        <f t="shared" si="309"/>
        <v/>
      </c>
      <c r="BA815" s="35" t="str">
        <f t="shared" si="310"/>
        <v>无</v>
      </c>
      <c r="BB815" s="35" t="str">
        <f t="shared" si="311"/>
        <v/>
      </c>
      <c r="BC815" s="35" t="str">
        <f t="shared" si="312"/>
        <v/>
      </c>
      <c r="BD815" s="35" t="str">
        <f t="shared" si="313"/>
        <v>无</v>
      </c>
      <c r="BE815" s="35" t="str">
        <f>IFERROR(LOOKUP(1,-FIND({"创始会员","国际领袖课程","国内领袖课程","1期秒杀","游学免费读","买三送二","2折秒杀"},AB815),{"创始会员","国际领袖课程","国内领袖课程","1期秒杀","游学免费读","买三送二","2折秒杀"}),"")</f>
        <v/>
      </c>
      <c r="BH815" s="27">
        <v>42552</v>
      </c>
    </row>
    <row r="816" spans="1:60" ht="15" customHeight="1">
      <c r="A816" s="31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08"/>
      <c r="M816" s="208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35" t="str">
        <f t="shared" si="290"/>
        <v/>
      </c>
      <c r="AD816" s="36">
        <f t="shared" si="291"/>
        <v>0</v>
      </c>
      <c r="AE816" s="35" t="str">
        <f t="shared" si="292"/>
        <v/>
      </c>
      <c r="AF816" s="24"/>
      <c r="AG816" s="40">
        <f t="shared" si="293"/>
        <v>0</v>
      </c>
      <c r="AH816" s="36">
        <f t="shared" si="294"/>
        <v>0</v>
      </c>
      <c r="AI816" s="36">
        <f t="shared" si="295"/>
        <v>0</v>
      </c>
      <c r="AJ816" s="35" t="str">
        <f t="shared" si="296"/>
        <v/>
      </c>
      <c r="AK816" s="35" t="str">
        <f t="shared" si="297"/>
        <v/>
      </c>
      <c r="AL816" s="35" t="str">
        <f t="shared" si="298"/>
        <v/>
      </c>
      <c r="AM816" s="35" t="str">
        <f t="shared" si="299"/>
        <v/>
      </c>
      <c r="AN816" s="35" t="str">
        <f t="shared" si="300"/>
        <v/>
      </c>
      <c r="AO816" s="35" t="str">
        <f t="shared" si="301"/>
        <v/>
      </c>
      <c r="AP816" s="35" t="str">
        <f>IF(AJ816="","",VLOOKUP(AN816,[1]Sheet11!E:F,2,0))</f>
        <v/>
      </c>
      <c r="AQ816" s="35" t="str">
        <f>IF(AO816="拼单会员","5年",IF(AJ816="","",VLOOKUP(AM816&amp;AP816,[1]Sheet11!$J$3:$K$17,2)))</f>
        <v/>
      </c>
      <c r="AR816" s="35" t="str">
        <f t="shared" si="302"/>
        <v/>
      </c>
      <c r="AS816" s="35" t="str">
        <f t="shared" si="303"/>
        <v/>
      </c>
      <c r="AT816" s="35" t="str">
        <f t="shared" si="304"/>
        <v/>
      </c>
      <c r="AU816" s="35" t="str">
        <f t="shared" si="305"/>
        <v/>
      </c>
      <c r="AV816" s="35" t="str">
        <f t="shared" si="306"/>
        <v/>
      </c>
      <c r="AW816" s="35" t="str">
        <f t="shared" si="307"/>
        <v/>
      </c>
      <c r="AX816" s="35" t="str">
        <f t="shared" si="308"/>
        <v/>
      </c>
      <c r="AY816" s="35" t="str">
        <f>IF(SUMIF('7-市场业绩'!F:F,AC816,'7-市场业绩'!I:I)&gt;0,"学习卡","老结算")</f>
        <v>老结算</v>
      </c>
      <c r="AZ816" s="35" t="str">
        <f t="shared" si="309"/>
        <v/>
      </c>
      <c r="BA816" s="35" t="str">
        <f t="shared" si="310"/>
        <v>无</v>
      </c>
      <c r="BB816" s="35" t="str">
        <f t="shared" si="311"/>
        <v/>
      </c>
      <c r="BC816" s="35" t="str">
        <f t="shared" si="312"/>
        <v/>
      </c>
      <c r="BD816" s="35" t="str">
        <f t="shared" si="313"/>
        <v>无</v>
      </c>
      <c r="BE816" s="35" t="str">
        <f>IFERROR(LOOKUP(1,-FIND({"创始会员","国际领袖课程","国内领袖课程","1期秒杀","游学免费读","买三送二","2折秒杀"},AB816),{"创始会员","国际领袖课程","国内领袖课程","1期秒杀","游学免费读","买三送二","2折秒杀"}),"")</f>
        <v/>
      </c>
      <c r="BH816" s="27">
        <v>42552</v>
      </c>
    </row>
    <row r="817" spans="1:60" ht="15" customHeight="1">
      <c r="A817" s="31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08"/>
      <c r="M817" s="208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35" t="str">
        <f t="shared" si="290"/>
        <v/>
      </c>
      <c r="AD817" s="36">
        <f t="shared" si="291"/>
        <v>0</v>
      </c>
      <c r="AE817" s="35" t="str">
        <f t="shared" si="292"/>
        <v/>
      </c>
      <c r="AF817" s="24"/>
      <c r="AG817" s="40">
        <f t="shared" si="293"/>
        <v>0</v>
      </c>
      <c r="AH817" s="36">
        <f t="shared" si="294"/>
        <v>0</v>
      </c>
      <c r="AI817" s="36">
        <f t="shared" si="295"/>
        <v>0</v>
      </c>
      <c r="AJ817" s="35" t="str">
        <f t="shared" si="296"/>
        <v/>
      </c>
      <c r="AK817" s="35" t="str">
        <f t="shared" si="297"/>
        <v/>
      </c>
      <c r="AL817" s="35" t="str">
        <f t="shared" si="298"/>
        <v/>
      </c>
      <c r="AM817" s="35" t="str">
        <f t="shared" si="299"/>
        <v/>
      </c>
      <c r="AN817" s="35" t="str">
        <f t="shared" si="300"/>
        <v/>
      </c>
      <c r="AO817" s="35" t="str">
        <f t="shared" si="301"/>
        <v/>
      </c>
      <c r="AP817" s="35" t="str">
        <f>IF(AJ817="","",VLOOKUP(AN817,[1]Sheet11!E:F,2,0))</f>
        <v/>
      </c>
      <c r="AQ817" s="35" t="str">
        <f>IF(AO817="拼单会员","5年",IF(AJ817="","",VLOOKUP(AM817&amp;AP817,[1]Sheet11!$J$3:$K$17,2)))</f>
        <v/>
      </c>
      <c r="AR817" s="35" t="str">
        <f t="shared" si="302"/>
        <v/>
      </c>
      <c r="AS817" s="35" t="str">
        <f t="shared" si="303"/>
        <v/>
      </c>
      <c r="AT817" s="35" t="str">
        <f t="shared" si="304"/>
        <v/>
      </c>
      <c r="AU817" s="35" t="str">
        <f t="shared" si="305"/>
        <v/>
      </c>
      <c r="AV817" s="35" t="str">
        <f t="shared" si="306"/>
        <v/>
      </c>
      <c r="AW817" s="35" t="str">
        <f t="shared" si="307"/>
        <v/>
      </c>
      <c r="AX817" s="35" t="str">
        <f t="shared" si="308"/>
        <v/>
      </c>
      <c r="AY817" s="35" t="str">
        <f>IF(SUMIF('7-市场业绩'!F:F,AC817,'7-市场业绩'!I:I)&gt;0,"学习卡","老结算")</f>
        <v>老结算</v>
      </c>
      <c r="AZ817" s="35" t="str">
        <f t="shared" si="309"/>
        <v/>
      </c>
      <c r="BA817" s="35" t="str">
        <f t="shared" si="310"/>
        <v>无</v>
      </c>
      <c r="BB817" s="35" t="str">
        <f t="shared" si="311"/>
        <v/>
      </c>
      <c r="BC817" s="35" t="str">
        <f t="shared" si="312"/>
        <v/>
      </c>
      <c r="BD817" s="35" t="str">
        <f t="shared" si="313"/>
        <v>无</v>
      </c>
      <c r="BE817" s="35" t="str">
        <f>IFERROR(LOOKUP(1,-FIND({"创始会员","国际领袖课程","国内领袖课程","1期秒杀","游学免费读","买三送二","2折秒杀"},AB817),{"创始会员","国际领袖课程","国内领袖课程","1期秒杀","游学免费读","买三送二","2折秒杀"}),"")</f>
        <v/>
      </c>
      <c r="BH817" s="27">
        <v>42552</v>
      </c>
    </row>
    <row r="818" spans="1:60" ht="15" customHeight="1">
      <c r="A818" s="31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08"/>
      <c r="M818" s="208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35" t="str">
        <f t="shared" si="290"/>
        <v/>
      </c>
      <c r="AD818" s="36">
        <f t="shared" si="291"/>
        <v>0</v>
      </c>
      <c r="AE818" s="35" t="str">
        <f t="shared" si="292"/>
        <v/>
      </c>
      <c r="AF818" s="24"/>
      <c r="AG818" s="40">
        <f t="shared" si="293"/>
        <v>0</v>
      </c>
      <c r="AH818" s="36">
        <f t="shared" si="294"/>
        <v>0</v>
      </c>
      <c r="AI818" s="36">
        <f t="shared" si="295"/>
        <v>0</v>
      </c>
      <c r="AJ818" s="35" t="str">
        <f t="shared" si="296"/>
        <v/>
      </c>
      <c r="AK818" s="35" t="str">
        <f t="shared" si="297"/>
        <v/>
      </c>
      <c r="AL818" s="35" t="str">
        <f t="shared" si="298"/>
        <v/>
      </c>
      <c r="AM818" s="35" t="str">
        <f t="shared" si="299"/>
        <v/>
      </c>
      <c r="AN818" s="35" t="str">
        <f t="shared" si="300"/>
        <v/>
      </c>
      <c r="AO818" s="35" t="str">
        <f t="shared" si="301"/>
        <v/>
      </c>
      <c r="AP818" s="35" t="str">
        <f>IF(AJ818="","",VLOOKUP(AN818,[1]Sheet11!E:F,2,0))</f>
        <v/>
      </c>
      <c r="AQ818" s="35" t="str">
        <f>IF(AO818="拼单会员","5年",IF(AJ818="","",VLOOKUP(AM818&amp;AP818,[1]Sheet11!$J$3:$K$17,2)))</f>
        <v/>
      </c>
      <c r="AR818" s="35" t="str">
        <f t="shared" si="302"/>
        <v/>
      </c>
      <c r="AS818" s="35" t="str">
        <f t="shared" si="303"/>
        <v/>
      </c>
      <c r="AT818" s="35" t="str">
        <f t="shared" si="304"/>
        <v/>
      </c>
      <c r="AU818" s="35" t="str">
        <f t="shared" si="305"/>
        <v/>
      </c>
      <c r="AV818" s="35" t="str">
        <f t="shared" si="306"/>
        <v/>
      </c>
      <c r="AW818" s="35" t="str">
        <f t="shared" si="307"/>
        <v/>
      </c>
      <c r="AX818" s="35" t="str">
        <f t="shared" si="308"/>
        <v/>
      </c>
      <c r="AY818" s="35" t="str">
        <f>IF(SUMIF('7-市场业绩'!F:F,AC818,'7-市场业绩'!I:I)&gt;0,"学习卡","老结算")</f>
        <v>老结算</v>
      </c>
      <c r="AZ818" s="35" t="str">
        <f t="shared" si="309"/>
        <v/>
      </c>
      <c r="BA818" s="35" t="str">
        <f t="shared" si="310"/>
        <v>无</v>
      </c>
      <c r="BB818" s="35" t="str">
        <f t="shared" si="311"/>
        <v/>
      </c>
      <c r="BC818" s="35" t="str">
        <f t="shared" si="312"/>
        <v/>
      </c>
      <c r="BD818" s="35" t="str">
        <f t="shared" si="313"/>
        <v>无</v>
      </c>
      <c r="BE818" s="35" t="str">
        <f>IFERROR(LOOKUP(1,-FIND({"创始会员","国际领袖课程","国内领袖课程","1期秒杀","游学免费读","买三送二","2折秒杀"},AB818),{"创始会员","国际领袖课程","国内领袖课程","1期秒杀","游学免费读","买三送二","2折秒杀"}),"")</f>
        <v/>
      </c>
      <c r="BH818" s="27">
        <v>42552</v>
      </c>
    </row>
    <row r="819" spans="1:60" ht="15" customHeight="1">
      <c r="A819" s="31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08"/>
      <c r="M819" s="208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35" t="str">
        <f t="shared" si="290"/>
        <v/>
      </c>
      <c r="AD819" s="36">
        <f t="shared" si="291"/>
        <v>0</v>
      </c>
      <c r="AE819" s="35" t="str">
        <f t="shared" si="292"/>
        <v/>
      </c>
      <c r="AF819" s="24"/>
      <c r="AG819" s="40">
        <f t="shared" si="293"/>
        <v>0</v>
      </c>
      <c r="AH819" s="36">
        <f t="shared" si="294"/>
        <v>0</v>
      </c>
      <c r="AI819" s="36">
        <f t="shared" si="295"/>
        <v>0</v>
      </c>
      <c r="AJ819" s="35" t="str">
        <f t="shared" si="296"/>
        <v/>
      </c>
      <c r="AK819" s="35" t="str">
        <f t="shared" si="297"/>
        <v/>
      </c>
      <c r="AL819" s="35" t="str">
        <f t="shared" si="298"/>
        <v/>
      </c>
      <c r="AM819" s="35" t="str">
        <f t="shared" si="299"/>
        <v/>
      </c>
      <c r="AN819" s="35" t="str">
        <f t="shared" si="300"/>
        <v/>
      </c>
      <c r="AO819" s="35" t="str">
        <f t="shared" si="301"/>
        <v/>
      </c>
      <c r="AP819" s="35" t="str">
        <f>IF(AJ819="","",VLOOKUP(AN819,[1]Sheet11!E:F,2,0))</f>
        <v/>
      </c>
      <c r="AQ819" s="35" t="str">
        <f>IF(AO819="拼单会员","5年",IF(AJ819="","",VLOOKUP(AM819&amp;AP819,[1]Sheet11!$J$3:$K$17,2)))</f>
        <v/>
      </c>
      <c r="AR819" s="35" t="str">
        <f t="shared" si="302"/>
        <v/>
      </c>
      <c r="AS819" s="35" t="str">
        <f t="shared" si="303"/>
        <v/>
      </c>
      <c r="AT819" s="35" t="str">
        <f t="shared" si="304"/>
        <v/>
      </c>
      <c r="AU819" s="35" t="str">
        <f t="shared" si="305"/>
        <v/>
      </c>
      <c r="AV819" s="35" t="str">
        <f t="shared" si="306"/>
        <v/>
      </c>
      <c r="AW819" s="35" t="str">
        <f t="shared" si="307"/>
        <v/>
      </c>
      <c r="AX819" s="35" t="str">
        <f t="shared" si="308"/>
        <v/>
      </c>
      <c r="AY819" s="35" t="str">
        <f>IF(SUMIF('7-市场业绩'!F:F,AC819,'7-市场业绩'!I:I)&gt;0,"学习卡","老结算")</f>
        <v>老结算</v>
      </c>
      <c r="AZ819" s="35" t="str">
        <f t="shared" si="309"/>
        <v/>
      </c>
      <c r="BA819" s="35" t="str">
        <f t="shared" si="310"/>
        <v>无</v>
      </c>
      <c r="BB819" s="35" t="str">
        <f t="shared" si="311"/>
        <v/>
      </c>
      <c r="BC819" s="35" t="str">
        <f t="shared" si="312"/>
        <v/>
      </c>
      <c r="BD819" s="35" t="str">
        <f t="shared" si="313"/>
        <v>无</v>
      </c>
      <c r="BE819" s="35" t="str">
        <f>IFERROR(LOOKUP(1,-FIND({"创始会员","国际领袖课程","国内领袖课程","1期秒杀","游学免费读","买三送二","2折秒杀"},AB819),{"创始会员","国际领袖课程","国内领袖课程","1期秒杀","游学免费读","买三送二","2折秒杀"}),"")</f>
        <v/>
      </c>
      <c r="BH819" s="27">
        <v>42552</v>
      </c>
    </row>
    <row r="820" spans="1:60" ht="15" customHeight="1">
      <c r="A820" s="31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08"/>
      <c r="M820" s="208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35" t="str">
        <f t="shared" si="290"/>
        <v/>
      </c>
      <c r="AD820" s="36">
        <f t="shared" si="291"/>
        <v>0</v>
      </c>
      <c r="AE820" s="35" t="str">
        <f t="shared" si="292"/>
        <v/>
      </c>
      <c r="AF820" s="24"/>
      <c r="AG820" s="40">
        <f t="shared" si="293"/>
        <v>0</v>
      </c>
      <c r="AH820" s="36">
        <f t="shared" si="294"/>
        <v>0</v>
      </c>
      <c r="AI820" s="36">
        <f t="shared" si="295"/>
        <v>0</v>
      </c>
      <c r="AJ820" s="35" t="str">
        <f t="shared" si="296"/>
        <v/>
      </c>
      <c r="AK820" s="35" t="str">
        <f t="shared" si="297"/>
        <v/>
      </c>
      <c r="AL820" s="35" t="str">
        <f t="shared" si="298"/>
        <v/>
      </c>
      <c r="AM820" s="35" t="str">
        <f t="shared" si="299"/>
        <v/>
      </c>
      <c r="AN820" s="35" t="str">
        <f t="shared" si="300"/>
        <v/>
      </c>
      <c r="AO820" s="35" t="str">
        <f t="shared" si="301"/>
        <v/>
      </c>
      <c r="AP820" s="35" t="str">
        <f>IF(AJ820="","",VLOOKUP(AN820,[1]Sheet11!E:F,2,0))</f>
        <v/>
      </c>
      <c r="AQ820" s="35" t="str">
        <f>IF(AO820="拼单会员","5年",IF(AJ820="","",VLOOKUP(AM820&amp;AP820,[1]Sheet11!$J$3:$K$17,2)))</f>
        <v/>
      </c>
      <c r="AR820" s="35" t="str">
        <f t="shared" si="302"/>
        <v/>
      </c>
      <c r="AS820" s="35" t="str">
        <f t="shared" si="303"/>
        <v/>
      </c>
      <c r="AT820" s="35" t="str">
        <f t="shared" si="304"/>
        <v/>
      </c>
      <c r="AU820" s="35" t="str">
        <f t="shared" si="305"/>
        <v/>
      </c>
      <c r="AV820" s="35" t="str">
        <f t="shared" si="306"/>
        <v/>
      </c>
      <c r="AW820" s="35" t="str">
        <f t="shared" si="307"/>
        <v/>
      </c>
      <c r="AX820" s="35" t="str">
        <f t="shared" si="308"/>
        <v/>
      </c>
      <c r="AY820" s="35" t="str">
        <f>IF(SUMIF('7-市场业绩'!F:F,AC820,'7-市场业绩'!I:I)&gt;0,"学习卡","老结算")</f>
        <v>老结算</v>
      </c>
      <c r="AZ820" s="35" t="str">
        <f t="shared" si="309"/>
        <v/>
      </c>
      <c r="BA820" s="35" t="str">
        <f t="shared" si="310"/>
        <v>无</v>
      </c>
      <c r="BB820" s="35" t="str">
        <f t="shared" si="311"/>
        <v/>
      </c>
      <c r="BC820" s="35" t="str">
        <f t="shared" si="312"/>
        <v/>
      </c>
      <c r="BD820" s="35" t="str">
        <f t="shared" si="313"/>
        <v>无</v>
      </c>
      <c r="BE820" s="35" t="str">
        <f>IFERROR(LOOKUP(1,-FIND({"创始会员","国际领袖课程","国内领袖课程","1期秒杀","游学免费读","买三送二","2折秒杀"},AB820),{"创始会员","国际领袖课程","国内领袖课程","1期秒杀","游学免费读","买三送二","2折秒杀"}),"")</f>
        <v/>
      </c>
      <c r="BH820" s="27">
        <v>42552</v>
      </c>
    </row>
    <row r="821" spans="1:60" ht="15" customHeight="1">
      <c r="A821" s="31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08"/>
      <c r="M821" s="208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35" t="str">
        <f t="shared" si="290"/>
        <v/>
      </c>
      <c r="AD821" s="36">
        <f t="shared" si="291"/>
        <v>0</v>
      </c>
      <c r="AE821" s="35" t="str">
        <f t="shared" si="292"/>
        <v/>
      </c>
      <c r="AF821" s="24"/>
      <c r="AG821" s="40">
        <f t="shared" si="293"/>
        <v>0</v>
      </c>
      <c r="AH821" s="36">
        <f t="shared" si="294"/>
        <v>0</v>
      </c>
      <c r="AI821" s="36">
        <f t="shared" si="295"/>
        <v>0</v>
      </c>
      <c r="AJ821" s="35" t="str">
        <f t="shared" si="296"/>
        <v/>
      </c>
      <c r="AK821" s="35" t="str">
        <f t="shared" si="297"/>
        <v/>
      </c>
      <c r="AL821" s="35" t="str">
        <f t="shared" si="298"/>
        <v/>
      </c>
      <c r="AM821" s="35" t="str">
        <f t="shared" si="299"/>
        <v/>
      </c>
      <c r="AN821" s="35" t="str">
        <f t="shared" si="300"/>
        <v/>
      </c>
      <c r="AO821" s="35" t="str">
        <f t="shared" si="301"/>
        <v/>
      </c>
      <c r="AP821" s="35" t="str">
        <f>IF(AJ821="","",VLOOKUP(AN821,[1]Sheet11!E:F,2,0))</f>
        <v/>
      </c>
      <c r="AQ821" s="35" t="str">
        <f>IF(AO821="拼单会员","5年",IF(AJ821="","",VLOOKUP(AM821&amp;AP821,[1]Sheet11!$J$3:$K$17,2)))</f>
        <v/>
      </c>
      <c r="AR821" s="35" t="str">
        <f t="shared" si="302"/>
        <v/>
      </c>
      <c r="AS821" s="35" t="str">
        <f t="shared" si="303"/>
        <v/>
      </c>
      <c r="AT821" s="35" t="str">
        <f t="shared" si="304"/>
        <v/>
      </c>
      <c r="AU821" s="35" t="str">
        <f t="shared" si="305"/>
        <v/>
      </c>
      <c r="AV821" s="35" t="str">
        <f t="shared" si="306"/>
        <v/>
      </c>
      <c r="AW821" s="35" t="str">
        <f t="shared" si="307"/>
        <v/>
      </c>
      <c r="AX821" s="35" t="str">
        <f t="shared" si="308"/>
        <v/>
      </c>
      <c r="AY821" s="35" t="str">
        <f>IF(SUMIF('7-市场业绩'!F:F,AC821,'7-市场业绩'!I:I)&gt;0,"学习卡","老结算")</f>
        <v>老结算</v>
      </c>
      <c r="AZ821" s="35" t="str">
        <f t="shared" si="309"/>
        <v/>
      </c>
      <c r="BA821" s="35" t="str">
        <f t="shared" si="310"/>
        <v>无</v>
      </c>
      <c r="BB821" s="35" t="str">
        <f t="shared" si="311"/>
        <v/>
      </c>
      <c r="BC821" s="35" t="str">
        <f t="shared" si="312"/>
        <v/>
      </c>
      <c r="BD821" s="35" t="str">
        <f t="shared" si="313"/>
        <v>无</v>
      </c>
      <c r="BE821" s="35" t="str">
        <f>IFERROR(LOOKUP(1,-FIND({"创始会员","国际领袖课程","国内领袖课程","1期秒杀","游学免费读","买三送二","2折秒杀"},AB821),{"创始会员","国际领袖课程","国内领袖课程","1期秒杀","游学免费读","买三送二","2折秒杀"}),"")</f>
        <v/>
      </c>
      <c r="BH821" s="27">
        <v>42552</v>
      </c>
    </row>
    <row r="822" spans="1:60" ht="15" customHeight="1">
      <c r="A822" s="31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08"/>
      <c r="M822" s="208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35" t="str">
        <f t="shared" si="290"/>
        <v/>
      </c>
      <c r="AD822" s="36">
        <f t="shared" si="291"/>
        <v>0</v>
      </c>
      <c r="AE822" s="35" t="str">
        <f t="shared" si="292"/>
        <v/>
      </c>
      <c r="AF822" s="24"/>
      <c r="AG822" s="40">
        <f t="shared" si="293"/>
        <v>0</v>
      </c>
      <c r="AH822" s="36">
        <f t="shared" si="294"/>
        <v>0</v>
      </c>
      <c r="AI822" s="36">
        <f t="shared" si="295"/>
        <v>0</v>
      </c>
      <c r="AJ822" s="35" t="str">
        <f t="shared" si="296"/>
        <v/>
      </c>
      <c r="AK822" s="35" t="str">
        <f t="shared" si="297"/>
        <v/>
      </c>
      <c r="AL822" s="35" t="str">
        <f t="shared" si="298"/>
        <v/>
      </c>
      <c r="AM822" s="35" t="str">
        <f t="shared" si="299"/>
        <v/>
      </c>
      <c r="AN822" s="35" t="str">
        <f t="shared" si="300"/>
        <v/>
      </c>
      <c r="AO822" s="35" t="str">
        <f t="shared" si="301"/>
        <v/>
      </c>
      <c r="AP822" s="35" t="str">
        <f>IF(AJ822="","",VLOOKUP(AN822,[1]Sheet11!E:F,2,0))</f>
        <v/>
      </c>
      <c r="AQ822" s="35" t="str">
        <f>IF(AO822="拼单会员","5年",IF(AJ822="","",VLOOKUP(AM822&amp;AP822,[1]Sheet11!$J$3:$K$17,2)))</f>
        <v/>
      </c>
      <c r="AR822" s="35" t="str">
        <f t="shared" si="302"/>
        <v/>
      </c>
      <c r="AS822" s="35" t="str">
        <f t="shared" si="303"/>
        <v/>
      </c>
      <c r="AT822" s="35" t="str">
        <f t="shared" si="304"/>
        <v/>
      </c>
      <c r="AU822" s="35" t="str">
        <f t="shared" si="305"/>
        <v/>
      </c>
      <c r="AV822" s="35" t="str">
        <f t="shared" si="306"/>
        <v/>
      </c>
      <c r="AW822" s="35" t="str">
        <f t="shared" si="307"/>
        <v/>
      </c>
      <c r="AX822" s="35" t="str">
        <f t="shared" si="308"/>
        <v/>
      </c>
      <c r="AY822" s="35" t="str">
        <f>IF(SUMIF('7-市场业绩'!F:F,AC822,'7-市场业绩'!I:I)&gt;0,"学习卡","老结算")</f>
        <v>老结算</v>
      </c>
      <c r="AZ822" s="35" t="str">
        <f t="shared" si="309"/>
        <v/>
      </c>
      <c r="BA822" s="35" t="str">
        <f t="shared" si="310"/>
        <v>无</v>
      </c>
      <c r="BB822" s="35" t="str">
        <f t="shared" si="311"/>
        <v/>
      </c>
      <c r="BC822" s="35" t="str">
        <f t="shared" si="312"/>
        <v/>
      </c>
      <c r="BD822" s="35" t="str">
        <f t="shared" si="313"/>
        <v>无</v>
      </c>
      <c r="BE822" s="35" t="str">
        <f>IFERROR(LOOKUP(1,-FIND({"创始会员","国际领袖课程","国内领袖课程","1期秒杀","游学免费读","买三送二","2折秒杀"},AB822),{"创始会员","国际领袖课程","国内领袖课程","1期秒杀","游学免费读","买三送二","2折秒杀"}),"")</f>
        <v/>
      </c>
      <c r="BH822" s="27">
        <v>42552</v>
      </c>
    </row>
    <row r="823" spans="1:60" ht="15" customHeight="1">
      <c r="A823" s="31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08"/>
      <c r="M823" s="208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35" t="str">
        <f t="shared" si="290"/>
        <v/>
      </c>
      <c r="AD823" s="36">
        <f t="shared" si="291"/>
        <v>0</v>
      </c>
      <c r="AE823" s="35" t="str">
        <f t="shared" si="292"/>
        <v/>
      </c>
      <c r="AF823" s="24"/>
      <c r="AG823" s="40">
        <f t="shared" si="293"/>
        <v>0</v>
      </c>
      <c r="AH823" s="36">
        <f t="shared" si="294"/>
        <v>0</v>
      </c>
      <c r="AI823" s="36">
        <f t="shared" si="295"/>
        <v>0</v>
      </c>
      <c r="AJ823" s="35" t="str">
        <f t="shared" si="296"/>
        <v/>
      </c>
      <c r="AK823" s="35" t="str">
        <f t="shared" si="297"/>
        <v/>
      </c>
      <c r="AL823" s="35" t="str">
        <f t="shared" si="298"/>
        <v/>
      </c>
      <c r="AM823" s="35" t="str">
        <f t="shared" si="299"/>
        <v/>
      </c>
      <c r="AN823" s="35" t="str">
        <f t="shared" si="300"/>
        <v/>
      </c>
      <c r="AO823" s="35" t="str">
        <f t="shared" si="301"/>
        <v/>
      </c>
      <c r="AP823" s="35" t="str">
        <f>IF(AJ823="","",VLOOKUP(AN823,[1]Sheet11!E:F,2,0))</f>
        <v/>
      </c>
      <c r="AQ823" s="35" t="str">
        <f>IF(AO823="拼单会员","5年",IF(AJ823="","",VLOOKUP(AM823&amp;AP823,[1]Sheet11!$J$3:$K$17,2)))</f>
        <v/>
      </c>
      <c r="AR823" s="35" t="str">
        <f t="shared" si="302"/>
        <v/>
      </c>
      <c r="AS823" s="35" t="str">
        <f t="shared" si="303"/>
        <v/>
      </c>
      <c r="AT823" s="35" t="str">
        <f t="shared" si="304"/>
        <v/>
      </c>
      <c r="AU823" s="35" t="str">
        <f t="shared" si="305"/>
        <v/>
      </c>
      <c r="AV823" s="35" t="str">
        <f t="shared" si="306"/>
        <v/>
      </c>
      <c r="AW823" s="35" t="str">
        <f t="shared" si="307"/>
        <v/>
      </c>
      <c r="AX823" s="35" t="str">
        <f t="shared" si="308"/>
        <v/>
      </c>
      <c r="AY823" s="35" t="str">
        <f>IF(SUMIF('7-市场业绩'!F:F,AC823,'7-市场业绩'!I:I)&gt;0,"学习卡","老结算")</f>
        <v>老结算</v>
      </c>
      <c r="AZ823" s="35" t="str">
        <f t="shared" si="309"/>
        <v/>
      </c>
      <c r="BA823" s="35" t="str">
        <f t="shared" si="310"/>
        <v>无</v>
      </c>
      <c r="BB823" s="35" t="str">
        <f t="shared" si="311"/>
        <v/>
      </c>
      <c r="BC823" s="35" t="str">
        <f t="shared" si="312"/>
        <v/>
      </c>
      <c r="BD823" s="35" t="str">
        <f t="shared" si="313"/>
        <v>无</v>
      </c>
      <c r="BE823" s="35" t="str">
        <f>IFERROR(LOOKUP(1,-FIND({"创始会员","国际领袖课程","国内领袖课程","1期秒杀","游学免费读","买三送二","2折秒杀"},AB823),{"创始会员","国际领袖课程","国内领袖课程","1期秒杀","游学免费读","买三送二","2折秒杀"}),"")</f>
        <v/>
      </c>
      <c r="BH823" s="27">
        <v>42552</v>
      </c>
    </row>
    <row r="824" spans="1:60" ht="15" customHeight="1">
      <c r="A824" s="31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08"/>
      <c r="M824" s="208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35" t="str">
        <f t="shared" si="290"/>
        <v/>
      </c>
      <c r="AD824" s="36">
        <f t="shared" si="291"/>
        <v>0</v>
      </c>
      <c r="AE824" s="35" t="str">
        <f t="shared" si="292"/>
        <v/>
      </c>
      <c r="AF824" s="24"/>
      <c r="AG824" s="40">
        <f t="shared" si="293"/>
        <v>0</v>
      </c>
      <c r="AH824" s="36">
        <f t="shared" si="294"/>
        <v>0</v>
      </c>
      <c r="AI824" s="36">
        <f t="shared" si="295"/>
        <v>0</v>
      </c>
      <c r="AJ824" s="35" t="str">
        <f t="shared" si="296"/>
        <v/>
      </c>
      <c r="AK824" s="35" t="str">
        <f t="shared" si="297"/>
        <v/>
      </c>
      <c r="AL824" s="35" t="str">
        <f t="shared" si="298"/>
        <v/>
      </c>
      <c r="AM824" s="35" t="str">
        <f t="shared" si="299"/>
        <v/>
      </c>
      <c r="AN824" s="35" t="str">
        <f t="shared" si="300"/>
        <v/>
      </c>
      <c r="AO824" s="35" t="str">
        <f t="shared" si="301"/>
        <v/>
      </c>
      <c r="AP824" s="35" t="str">
        <f>IF(AJ824="","",VLOOKUP(AN824,[1]Sheet11!E:F,2,0))</f>
        <v/>
      </c>
      <c r="AQ824" s="35" t="str">
        <f>IF(AO824="拼单会员","5年",IF(AJ824="","",VLOOKUP(AM824&amp;AP824,[1]Sheet11!$J$3:$K$17,2)))</f>
        <v/>
      </c>
      <c r="AR824" s="35" t="str">
        <f t="shared" si="302"/>
        <v/>
      </c>
      <c r="AS824" s="35" t="str">
        <f t="shared" si="303"/>
        <v/>
      </c>
      <c r="AT824" s="35" t="str">
        <f t="shared" si="304"/>
        <v/>
      </c>
      <c r="AU824" s="35" t="str">
        <f t="shared" si="305"/>
        <v/>
      </c>
      <c r="AV824" s="35" t="str">
        <f t="shared" si="306"/>
        <v/>
      </c>
      <c r="AW824" s="35" t="str">
        <f t="shared" si="307"/>
        <v/>
      </c>
      <c r="AX824" s="35" t="str">
        <f t="shared" si="308"/>
        <v/>
      </c>
      <c r="AY824" s="35" t="str">
        <f>IF(SUMIF('7-市场业绩'!F:F,AC824,'7-市场业绩'!I:I)&gt;0,"学习卡","老结算")</f>
        <v>老结算</v>
      </c>
      <c r="AZ824" s="35" t="str">
        <f t="shared" si="309"/>
        <v/>
      </c>
      <c r="BA824" s="35" t="str">
        <f t="shared" si="310"/>
        <v>无</v>
      </c>
      <c r="BB824" s="35" t="str">
        <f t="shared" si="311"/>
        <v/>
      </c>
      <c r="BC824" s="35" t="str">
        <f t="shared" si="312"/>
        <v/>
      </c>
      <c r="BD824" s="35" t="str">
        <f t="shared" si="313"/>
        <v>无</v>
      </c>
      <c r="BE824" s="35" t="str">
        <f>IFERROR(LOOKUP(1,-FIND({"创始会员","国际领袖课程","国内领袖课程","1期秒杀","游学免费读","买三送二","2折秒杀"},AB824),{"创始会员","国际领袖课程","国内领袖课程","1期秒杀","游学免费读","买三送二","2折秒杀"}),"")</f>
        <v/>
      </c>
      <c r="BH824" s="27">
        <v>42552</v>
      </c>
    </row>
    <row r="825" spans="1:60" ht="15" customHeight="1">
      <c r="A825" s="31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08"/>
      <c r="M825" s="208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35" t="str">
        <f t="shared" si="290"/>
        <v/>
      </c>
      <c r="AD825" s="36">
        <f t="shared" si="291"/>
        <v>0</v>
      </c>
      <c r="AE825" s="35" t="str">
        <f t="shared" si="292"/>
        <v/>
      </c>
      <c r="AF825" s="24"/>
      <c r="AG825" s="40">
        <f t="shared" si="293"/>
        <v>0</v>
      </c>
      <c r="AH825" s="36">
        <f t="shared" si="294"/>
        <v>0</v>
      </c>
      <c r="AI825" s="36">
        <f t="shared" si="295"/>
        <v>0</v>
      </c>
      <c r="AJ825" s="35" t="str">
        <f t="shared" si="296"/>
        <v/>
      </c>
      <c r="AK825" s="35" t="str">
        <f t="shared" si="297"/>
        <v/>
      </c>
      <c r="AL825" s="35" t="str">
        <f t="shared" si="298"/>
        <v/>
      </c>
      <c r="AM825" s="35" t="str">
        <f t="shared" si="299"/>
        <v/>
      </c>
      <c r="AN825" s="35" t="str">
        <f t="shared" si="300"/>
        <v/>
      </c>
      <c r="AO825" s="35" t="str">
        <f t="shared" si="301"/>
        <v/>
      </c>
      <c r="AP825" s="35" t="str">
        <f>IF(AJ825="","",VLOOKUP(AN825,[1]Sheet11!E:F,2,0))</f>
        <v/>
      </c>
      <c r="AQ825" s="35" t="str">
        <f>IF(AO825="拼单会员","5年",IF(AJ825="","",VLOOKUP(AM825&amp;AP825,[1]Sheet11!$J$3:$K$17,2)))</f>
        <v/>
      </c>
      <c r="AR825" s="35" t="str">
        <f t="shared" si="302"/>
        <v/>
      </c>
      <c r="AS825" s="35" t="str">
        <f t="shared" si="303"/>
        <v/>
      </c>
      <c r="AT825" s="35" t="str">
        <f t="shared" si="304"/>
        <v/>
      </c>
      <c r="AU825" s="35" t="str">
        <f t="shared" si="305"/>
        <v/>
      </c>
      <c r="AV825" s="35" t="str">
        <f t="shared" si="306"/>
        <v/>
      </c>
      <c r="AW825" s="35" t="str">
        <f t="shared" si="307"/>
        <v/>
      </c>
      <c r="AX825" s="35" t="str">
        <f t="shared" si="308"/>
        <v/>
      </c>
      <c r="AY825" s="35" t="str">
        <f>IF(SUMIF('7-市场业绩'!F:F,AC825,'7-市场业绩'!I:I)&gt;0,"学习卡","老结算")</f>
        <v>老结算</v>
      </c>
      <c r="AZ825" s="35" t="str">
        <f t="shared" si="309"/>
        <v/>
      </c>
      <c r="BA825" s="35" t="str">
        <f t="shared" si="310"/>
        <v>无</v>
      </c>
      <c r="BB825" s="35" t="str">
        <f t="shared" si="311"/>
        <v/>
      </c>
      <c r="BC825" s="35" t="str">
        <f t="shared" si="312"/>
        <v/>
      </c>
      <c r="BD825" s="35" t="str">
        <f t="shared" si="313"/>
        <v>无</v>
      </c>
      <c r="BE825" s="35" t="str">
        <f>IFERROR(LOOKUP(1,-FIND({"创始会员","国际领袖课程","国内领袖课程","1期秒杀","游学免费读","买三送二","2折秒杀"},AB825),{"创始会员","国际领袖课程","国内领袖课程","1期秒杀","游学免费读","买三送二","2折秒杀"}),"")</f>
        <v/>
      </c>
      <c r="BH825" s="27">
        <v>42552</v>
      </c>
    </row>
    <row r="826" spans="1:60" ht="15" customHeight="1">
      <c r="A826" s="31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08"/>
      <c r="M826" s="208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35" t="str">
        <f t="shared" si="290"/>
        <v/>
      </c>
      <c r="AD826" s="36">
        <f t="shared" si="291"/>
        <v>0</v>
      </c>
      <c r="AE826" s="35" t="str">
        <f t="shared" si="292"/>
        <v/>
      </c>
      <c r="AF826" s="24"/>
      <c r="AG826" s="40">
        <f t="shared" si="293"/>
        <v>0</v>
      </c>
      <c r="AH826" s="36">
        <f t="shared" si="294"/>
        <v>0</v>
      </c>
      <c r="AI826" s="36">
        <f t="shared" si="295"/>
        <v>0</v>
      </c>
      <c r="AJ826" s="35" t="str">
        <f t="shared" si="296"/>
        <v/>
      </c>
      <c r="AK826" s="35" t="str">
        <f t="shared" si="297"/>
        <v/>
      </c>
      <c r="AL826" s="35" t="str">
        <f t="shared" si="298"/>
        <v/>
      </c>
      <c r="AM826" s="35" t="str">
        <f t="shared" si="299"/>
        <v/>
      </c>
      <c r="AN826" s="35" t="str">
        <f t="shared" si="300"/>
        <v/>
      </c>
      <c r="AO826" s="35" t="str">
        <f t="shared" si="301"/>
        <v/>
      </c>
      <c r="AP826" s="35" t="str">
        <f>IF(AJ826="","",VLOOKUP(AN826,[1]Sheet11!E:F,2,0))</f>
        <v/>
      </c>
      <c r="AQ826" s="35" t="str">
        <f>IF(AO826="拼单会员","5年",IF(AJ826="","",VLOOKUP(AM826&amp;AP826,[1]Sheet11!$J$3:$K$17,2)))</f>
        <v/>
      </c>
      <c r="AR826" s="35" t="str">
        <f t="shared" si="302"/>
        <v/>
      </c>
      <c r="AS826" s="35" t="str">
        <f t="shared" si="303"/>
        <v/>
      </c>
      <c r="AT826" s="35" t="str">
        <f t="shared" si="304"/>
        <v/>
      </c>
      <c r="AU826" s="35" t="str">
        <f t="shared" si="305"/>
        <v/>
      </c>
      <c r="AV826" s="35" t="str">
        <f t="shared" si="306"/>
        <v/>
      </c>
      <c r="AW826" s="35" t="str">
        <f t="shared" si="307"/>
        <v/>
      </c>
      <c r="AX826" s="35" t="str">
        <f t="shared" si="308"/>
        <v/>
      </c>
      <c r="AY826" s="35" t="str">
        <f>IF(SUMIF('7-市场业绩'!F:F,AC826,'7-市场业绩'!I:I)&gt;0,"学习卡","老结算")</f>
        <v>老结算</v>
      </c>
      <c r="AZ826" s="35" t="str">
        <f t="shared" si="309"/>
        <v/>
      </c>
      <c r="BA826" s="35" t="str">
        <f t="shared" si="310"/>
        <v>无</v>
      </c>
      <c r="BB826" s="35" t="str">
        <f t="shared" si="311"/>
        <v/>
      </c>
      <c r="BC826" s="35" t="str">
        <f t="shared" si="312"/>
        <v/>
      </c>
      <c r="BD826" s="35" t="str">
        <f t="shared" si="313"/>
        <v>无</v>
      </c>
      <c r="BE826" s="35" t="str">
        <f>IFERROR(LOOKUP(1,-FIND({"创始会员","国际领袖课程","国内领袖课程","1期秒杀","游学免费读","买三送二","2折秒杀"},AB826),{"创始会员","国际领袖课程","国内领袖课程","1期秒杀","游学免费读","买三送二","2折秒杀"}),"")</f>
        <v/>
      </c>
      <c r="BH826" s="27">
        <v>42552</v>
      </c>
    </row>
    <row r="827" spans="1:60" ht="15" customHeight="1">
      <c r="A827" s="31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08"/>
      <c r="M827" s="208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35" t="str">
        <f t="shared" si="290"/>
        <v/>
      </c>
      <c r="AD827" s="36">
        <f t="shared" si="291"/>
        <v>0</v>
      </c>
      <c r="AE827" s="35" t="str">
        <f t="shared" si="292"/>
        <v/>
      </c>
      <c r="AF827" s="24"/>
      <c r="AG827" s="40">
        <f t="shared" si="293"/>
        <v>0</v>
      </c>
      <c r="AH827" s="36">
        <f t="shared" si="294"/>
        <v>0</v>
      </c>
      <c r="AI827" s="36">
        <f t="shared" si="295"/>
        <v>0</v>
      </c>
      <c r="AJ827" s="35" t="str">
        <f t="shared" si="296"/>
        <v/>
      </c>
      <c r="AK827" s="35" t="str">
        <f t="shared" si="297"/>
        <v/>
      </c>
      <c r="AL827" s="35" t="str">
        <f t="shared" si="298"/>
        <v/>
      </c>
      <c r="AM827" s="35" t="str">
        <f t="shared" si="299"/>
        <v/>
      </c>
      <c r="AN827" s="35" t="str">
        <f t="shared" si="300"/>
        <v/>
      </c>
      <c r="AO827" s="35" t="str">
        <f t="shared" si="301"/>
        <v/>
      </c>
      <c r="AP827" s="35" t="str">
        <f>IF(AJ827="","",VLOOKUP(AN827,[1]Sheet11!E:F,2,0))</f>
        <v/>
      </c>
      <c r="AQ827" s="35" t="str">
        <f>IF(AO827="拼单会员","5年",IF(AJ827="","",VLOOKUP(AM827&amp;AP827,[1]Sheet11!$J$3:$K$17,2)))</f>
        <v/>
      </c>
      <c r="AR827" s="35" t="str">
        <f t="shared" si="302"/>
        <v/>
      </c>
      <c r="AS827" s="35" t="str">
        <f t="shared" si="303"/>
        <v/>
      </c>
      <c r="AT827" s="35" t="str">
        <f t="shared" si="304"/>
        <v/>
      </c>
      <c r="AU827" s="35" t="str">
        <f t="shared" si="305"/>
        <v/>
      </c>
      <c r="AV827" s="35" t="str">
        <f t="shared" si="306"/>
        <v/>
      </c>
      <c r="AW827" s="35" t="str">
        <f t="shared" si="307"/>
        <v/>
      </c>
      <c r="AX827" s="35" t="str">
        <f t="shared" si="308"/>
        <v/>
      </c>
      <c r="AY827" s="35" t="str">
        <f>IF(SUMIF('7-市场业绩'!F:F,AC827,'7-市场业绩'!I:I)&gt;0,"学习卡","老结算")</f>
        <v>老结算</v>
      </c>
      <c r="AZ827" s="35" t="str">
        <f t="shared" si="309"/>
        <v/>
      </c>
      <c r="BA827" s="35" t="str">
        <f t="shared" si="310"/>
        <v>无</v>
      </c>
      <c r="BB827" s="35" t="str">
        <f t="shared" si="311"/>
        <v/>
      </c>
      <c r="BC827" s="35" t="str">
        <f t="shared" si="312"/>
        <v/>
      </c>
      <c r="BD827" s="35" t="str">
        <f t="shared" si="313"/>
        <v>无</v>
      </c>
      <c r="BE827" s="35" t="str">
        <f>IFERROR(LOOKUP(1,-FIND({"创始会员","国际领袖课程","国内领袖课程","1期秒杀","游学免费读","买三送二","2折秒杀"},AB827),{"创始会员","国际领袖课程","国内领袖课程","1期秒杀","游学免费读","买三送二","2折秒杀"}),"")</f>
        <v/>
      </c>
      <c r="BH827" s="27">
        <v>42552</v>
      </c>
    </row>
    <row r="828" spans="1:60" ht="15" customHeight="1">
      <c r="A828" s="31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08"/>
      <c r="M828" s="208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35" t="str">
        <f t="shared" si="290"/>
        <v/>
      </c>
      <c r="AD828" s="36">
        <f t="shared" si="291"/>
        <v>0</v>
      </c>
      <c r="AE828" s="35" t="str">
        <f t="shared" si="292"/>
        <v/>
      </c>
      <c r="AF828" s="24"/>
      <c r="AG828" s="40">
        <f t="shared" si="293"/>
        <v>0</v>
      </c>
      <c r="AH828" s="36">
        <f t="shared" si="294"/>
        <v>0</v>
      </c>
      <c r="AI828" s="36">
        <f t="shared" si="295"/>
        <v>0</v>
      </c>
      <c r="AJ828" s="35" t="str">
        <f t="shared" si="296"/>
        <v/>
      </c>
      <c r="AK828" s="35" t="str">
        <f t="shared" si="297"/>
        <v/>
      </c>
      <c r="AL828" s="35" t="str">
        <f t="shared" si="298"/>
        <v/>
      </c>
      <c r="AM828" s="35" t="str">
        <f t="shared" si="299"/>
        <v/>
      </c>
      <c r="AN828" s="35" t="str">
        <f t="shared" si="300"/>
        <v/>
      </c>
      <c r="AO828" s="35" t="str">
        <f t="shared" si="301"/>
        <v/>
      </c>
      <c r="AP828" s="35" t="str">
        <f>IF(AJ828="","",VLOOKUP(AN828,[1]Sheet11!E:F,2,0))</f>
        <v/>
      </c>
      <c r="AQ828" s="35" t="str">
        <f>IF(AO828="拼单会员","5年",IF(AJ828="","",VLOOKUP(AM828&amp;AP828,[1]Sheet11!$J$3:$K$17,2)))</f>
        <v/>
      </c>
      <c r="AR828" s="35" t="str">
        <f t="shared" si="302"/>
        <v/>
      </c>
      <c r="AS828" s="35" t="str">
        <f t="shared" si="303"/>
        <v/>
      </c>
      <c r="AT828" s="35" t="str">
        <f t="shared" si="304"/>
        <v/>
      </c>
      <c r="AU828" s="35" t="str">
        <f t="shared" si="305"/>
        <v/>
      </c>
      <c r="AV828" s="35" t="str">
        <f t="shared" si="306"/>
        <v/>
      </c>
      <c r="AW828" s="35" t="str">
        <f t="shared" si="307"/>
        <v/>
      </c>
      <c r="AX828" s="35" t="str">
        <f t="shared" si="308"/>
        <v/>
      </c>
      <c r="AY828" s="35" t="str">
        <f>IF(SUMIF('7-市场业绩'!F:F,AC828,'7-市场业绩'!I:I)&gt;0,"学习卡","老结算")</f>
        <v>老结算</v>
      </c>
      <c r="AZ828" s="35" t="str">
        <f t="shared" si="309"/>
        <v/>
      </c>
      <c r="BA828" s="35" t="str">
        <f t="shared" si="310"/>
        <v>无</v>
      </c>
      <c r="BB828" s="35" t="str">
        <f t="shared" si="311"/>
        <v/>
      </c>
      <c r="BC828" s="35" t="str">
        <f t="shared" si="312"/>
        <v/>
      </c>
      <c r="BD828" s="35" t="str">
        <f t="shared" si="313"/>
        <v>无</v>
      </c>
      <c r="BE828" s="35" t="str">
        <f>IFERROR(LOOKUP(1,-FIND({"创始会员","国际领袖课程","国内领袖课程","1期秒杀","游学免费读","买三送二","2折秒杀"},AB828),{"创始会员","国际领袖课程","国内领袖课程","1期秒杀","游学免费读","买三送二","2折秒杀"}),"")</f>
        <v/>
      </c>
      <c r="BH828" s="27">
        <v>42552</v>
      </c>
    </row>
    <row r="829" spans="1:60" ht="15" customHeight="1">
      <c r="A829" s="31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08"/>
      <c r="M829" s="208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35" t="str">
        <f t="shared" si="290"/>
        <v/>
      </c>
      <c r="AD829" s="36">
        <f t="shared" si="291"/>
        <v>0</v>
      </c>
      <c r="AE829" s="35" t="str">
        <f t="shared" si="292"/>
        <v/>
      </c>
      <c r="AF829" s="24"/>
      <c r="AG829" s="40">
        <f t="shared" si="293"/>
        <v>0</v>
      </c>
      <c r="AH829" s="36">
        <f t="shared" si="294"/>
        <v>0</v>
      </c>
      <c r="AI829" s="36">
        <f t="shared" si="295"/>
        <v>0</v>
      </c>
      <c r="AJ829" s="35" t="str">
        <f t="shared" si="296"/>
        <v/>
      </c>
      <c r="AK829" s="35" t="str">
        <f t="shared" si="297"/>
        <v/>
      </c>
      <c r="AL829" s="35" t="str">
        <f t="shared" si="298"/>
        <v/>
      </c>
      <c r="AM829" s="35" t="str">
        <f t="shared" si="299"/>
        <v/>
      </c>
      <c r="AN829" s="35" t="str">
        <f t="shared" si="300"/>
        <v/>
      </c>
      <c r="AO829" s="35" t="str">
        <f t="shared" si="301"/>
        <v/>
      </c>
      <c r="AP829" s="35" t="str">
        <f>IF(AJ829="","",VLOOKUP(AN829,[1]Sheet11!E:F,2,0))</f>
        <v/>
      </c>
      <c r="AQ829" s="35" t="str">
        <f>IF(AO829="拼单会员","5年",IF(AJ829="","",VLOOKUP(AM829&amp;AP829,[1]Sheet11!$J$3:$K$17,2)))</f>
        <v/>
      </c>
      <c r="AR829" s="35" t="str">
        <f t="shared" si="302"/>
        <v/>
      </c>
      <c r="AS829" s="35" t="str">
        <f t="shared" si="303"/>
        <v/>
      </c>
      <c r="AT829" s="35" t="str">
        <f t="shared" si="304"/>
        <v/>
      </c>
      <c r="AU829" s="35" t="str">
        <f t="shared" si="305"/>
        <v/>
      </c>
      <c r="AV829" s="35" t="str">
        <f t="shared" si="306"/>
        <v/>
      </c>
      <c r="AW829" s="35" t="str">
        <f t="shared" si="307"/>
        <v/>
      </c>
      <c r="AX829" s="35" t="str">
        <f t="shared" si="308"/>
        <v/>
      </c>
      <c r="AY829" s="35" t="str">
        <f>IF(SUMIF('7-市场业绩'!F:F,AC829,'7-市场业绩'!I:I)&gt;0,"学习卡","老结算")</f>
        <v>老结算</v>
      </c>
      <c r="AZ829" s="35" t="str">
        <f t="shared" si="309"/>
        <v/>
      </c>
      <c r="BA829" s="35" t="str">
        <f t="shared" si="310"/>
        <v>无</v>
      </c>
      <c r="BB829" s="35" t="str">
        <f t="shared" si="311"/>
        <v/>
      </c>
      <c r="BC829" s="35" t="str">
        <f t="shared" si="312"/>
        <v/>
      </c>
      <c r="BD829" s="35" t="str">
        <f t="shared" si="313"/>
        <v>无</v>
      </c>
      <c r="BE829" s="35" t="str">
        <f>IFERROR(LOOKUP(1,-FIND({"创始会员","国际领袖课程","国内领袖课程","1期秒杀","游学免费读","买三送二","2折秒杀"},AB829),{"创始会员","国际领袖课程","国内领袖课程","1期秒杀","游学免费读","买三送二","2折秒杀"}),"")</f>
        <v/>
      </c>
      <c r="BH829" s="27">
        <v>42552</v>
      </c>
    </row>
    <row r="830" spans="1:60" ht="15" customHeight="1">
      <c r="A830" s="31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08"/>
      <c r="M830" s="208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35" t="str">
        <f t="shared" si="290"/>
        <v/>
      </c>
      <c r="AD830" s="36">
        <f t="shared" si="291"/>
        <v>0</v>
      </c>
      <c r="AE830" s="35" t="str">
        <f t="shared" si="292"/>
        <v/>
      </c>
      <c r="AF830" s="24"/>
      <c r="AG830" s="40">
        <f t="shared" si="293"/>
        <v>0</v>
      </c>
      <c r="AH830" s="36">
        <f t="shared" si="294"/>
        <v>0</v>
      </c>
      <c r="AI830" s="36">
        <f t="shared" si="295"/>
        <v>0</v>
      </c>
      <c r="AJ830" s="35" t="str">
        <f t="shared" si="296"/>
        <v/>
      </c>
      <c r="AK830" s="35" t="str">
        <f t="shared" si="297"/>
        <v/>
      </c>
      <c r="AL830" s="35" t="str">
        <f t="shared" si="298"/>
        <v/>
      </c>
      <c r="AM830" s="35" t="str">
        <f t="shared" si="299"/>
        <v/>
      </c>
      <c r="AN830" s="35" t="str">
        <f t="shared" si="300"/>
        <v/>
      </c>
      <c r="AO830" s="35" t="str">
        <f t="shared" si="301"/>
        <v/>
      </c>
      <c r="AP830" s="35" t="str">
        <f>IF(AJ830="","",VLOOKUP(AN830,[1]Sheet11!E:F,2,0))</f>
        <v/>
      </c>
      <c r="AQ830" s="35" t="str">
        <f>IF(AO830="拼单会员","5年",IF(AJ830="","",VLOOKUP(AM830&amp;AP830,[1]Sheet11!$J$3:$K$17,2)))</f>
        <v/>
      </c>
      <c r="AR830" s="35" t="str">
        <f t="shared" si="302"/>
        <v/>
      </c>
      <c r="AS830" s="35" t="str">
        <f t="shared" si="303"/>
        <v/>
      </c>
      <c r="AT830" s="35" t="str">
        <f t="shared" si="304"/>
        <v/>
      </c>
      <c r="AU830" s="35" t="str">
        <f t="shared" si="305"/>
        <v/>
      </c>
      <c r="AV830" s="35" t="str">
        <f t="shared" si="306"/>
        <v/>
      </c>
      <c r="AW830" s="35" t="str">
        <f t="shared" si="307"/>
        <v/>
      </c>
      <c r="AX830" s="35" t="str">
        <f t="shared" si="308"/>
        <v/>
      </c>
      <c r="AY830" s="35" t="str">
        <f>IF(SUMIF('7-市场业绩'!F:F,AC830,'7-市场业绩'!I:I)&gt;0,"学习卡","老结算")</f>
        <v>老结算</v>
      </c>
      <c r="AZ830" s="35" t="str">
        <f t="shared" si="309"/>
        <v/>
      </c>
      <c r="BA830" s="35" t="str">
        <f t="shared" si="310"/>
        <v>无</v>
      </c>
      <c r="BB830" s="35" t="str">
        <f t="shared" si="311"/>
        <v/>
      </c>
      <c r="BC830" s="35" t="str">
        <f t="shared" si="312"/>
        <v/>
      </c>
      <c r="BD830" s="35" t="str">
        <f t="shared" si="313"/>
        <v>无</v>
      </c>
      <c r="BE830" s="35" t="str">
        <f>IFERROR(LOOKUP(1,-FIND({"创始会员","国际领袖课程","国内领袖课程","1期秒杀","游学免费读","买三送二","2折秒杀"},AB830),{"创始会员","国际领袖课程","国内领袖课程","1期秒杀","游学免费读","买三送二","2折秒杀"}),"")</f>
        <v/>
      </c>
      <c r="BH830" s="27">
        <v>42552</v>
      </c>
    </row>
    <row r="831" spans="1:60" ht="15" customHeight="1">
      <c r="A831" s="31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08"/>
      <c r="M831" s="208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35" t="str">
        <f t="shared" si="290"/>
        <v/>
      </c>
      <c r="AD831" s="36">
        <f t="shared" si="291"/>
        <v>0</v>
      </c>
      <c r="AE831" s="35" t="str">
        <f t="shared" si="292"/>
        <v/>
      </c>
      <c r="AF831" s="24"/>
      <c r="AG831" s="40">
        <f t="shared" si="293"/>
        <v>0</v>
      </c>
      <c r="AH831" s="36">
        <f t="shared" si="294"/>
        <v>0</v>
      </c>
      <c r="AI831" s="36">
        <f t="shared" si="295"/>
        <v>0</v>
      </c>
      <c r="AJ831" s="35" t="str">
        <f t="shared" si="296"/>
        <v/>
      </c>
      <c r="AK831" s="35" t="str">
        <f t="shared" si="297"/>
        <v/>
      </c>
      <c r="AL831" s="35" t="str">
        <f t="shared" si="298"/>
        <v/>
      </c>
      <c r="AM831" s="35" t="str">
        <f t="shared" si="299"/>
        <v/>
      </c>
      <c r="AN831" s="35" t="str">
        <f t="shared" si="300"/>
        <v/>
      </c>
      <c r="AO831" s="35" t="str">
        <f t="shared" si="301"/>
        <v/>
      </c>
      <c r="AP831" s="35" t="str">
        <f>IF(AJ831="","",VLOOKUP(AN831,[1]Sheet11!E:F,2,0))</f>
        <v/>
      </c>
      <c r="AQ831" s="35" t="str">
        <f>IF(AO831="拼单会员","5年",IF(AJ831="","",VLOOKUP(AM831&amp;AP831,[1]Sheet11!$J$3:$K$17,2)))</f>
        <v/>
      </c>
      <c r="AR831" s="35" t="str">
        <f t="shared" si="302"/>
        <v/>
      </c>
      <c r="AS831" s="35" t="str">
        <f t="shared" si="303"/>
        <v/>
      </c>
      <c r="AT831" s="35" t="str">
        <f t="shared" si="304"/>
        <v/>
      </c>
      <c r="AU831" s="35" t="str">
        <f t="shared" si="305"/>
        <v/>
      </c>
      <c r="AV831" s="35" t="str">
        <f t="shared" si="306"/>
        <v/>
      </c>
      <c r="AW831" s="35" t="str">
        <f t="shared" si="307"/>
        <v/>
      </c>
      <c r="AX831" s="35" t="str">
        <f t="shared" si="308"/>
        <v/>
      </c>
      <c r="AY831" s="35" t="str">
        <f>IF(SUMIF('7-市场业绩'!F:F,AC831,'7-市场业绩'!I:I)&gt;0,"学习卡","老结算")</f>
        <v>老结算</v>
      </c>
      <c r="AZ831" s="35" t="str">
        <f t="shared" si="309"/>
        <v/>
      </c>
      <c r="BA831" s="35" t="str">
        <f t="shared" si="310"/>
        <v>无</v>
      </c>
      <c r="BB831" s="35" t="str">
        <f t="shared" si="311"/>
        <v/>
      </c>
      <c r="BC831" s="35" t="str">
        <f t="shared" si="312"/>
        <v/>
      </c>
      <c r="BD831" s="35" t="str">
        <f t="shared" si="313"/>
        <v>无</v>
      </c>
      <c r="BE831" s="35" t="str">
        <f>IFERROR(LOOKUP(1,-FIND({"创始会员","国际领袖课程","国内领袖课程","1期秒杀","游学免费读","买三送二","2折秒杀"},AB831),{"创始会员","国际领袖课程","国内领袖课程","1期秒杀","游学免费读","买三送二","2折秒杀"}),"")</f>
        <v/>
      </c>
      <c r="BH831" s="27">
        <v>42552</v>
      </c>
    </row>
    <row r="832" spans="1:60" ht="15" customHeight="1">
      <c r="A832" s="31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08"/>
      <c r="M832" s="208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35" t="str">
        <f t="shared" si="290"/>
        <v/>
      </c>
      <c r="AD832" s="36">
        <f t="shared" si="291"/>
        <v>0</v>
      </c>
      <c r="AE832" s="35" t="str">
        <f t="shared" si="292"/>
        <v/>
      </c>
      <c r="AF832" s="24"/>
      <c r="AG832" s="40">
        <f t="shared" si="293"/>
        <v>0</v>
      </c>
      <c r="AH832" s="36">
        <f t="shared" si="294"/>
        <v>0</v>
      </c>
      <c r="AI832" s="36">
        <f t="shared" si="295"/>
        <v>0</v>
      </c>
      <c r="AJ832" s="35" t="str">
        <f t="shared" si="296"/>
        <v/>
      </c>
      <c r="AK832" s="35" t="str">
        <f t="shared" si="297"/>
        <v/>
      </c>
      <c r="AL832" s="35" t="str">
        <f t="shared" si="298"/>
        <v/>
      </c>
      <c r="AM832" s="35" t="str">
        <f t="shared" si="299"/>
        <v/>
      </c>
      <c r="AN832" s="35" t="str">
        <f t="shared" si="300"/>
        <v/>
      </c>
      <c r="AO832" s="35" t="str">
        <f t="shared" si="301"/>
        <v/>
      </c>
      <c r="AP832" s="35" t="str">
        <f>IF(AJ832="","",VLOOKUP(AN832,[1]Sheet11!E:F,2,0))</f>
        <v/>
      </c>
      <c r="AQ832" s="35" t="str">
        <f>IF(AO832="拼单会员","5年",IF(AJ832="","",VLOOKUP(AM832&amp;AP832,[1]Sheet11!$J$3:$K$17,2)))</f>
        <v/>
      </c>
      <c r="AR832" s="35" t="str">
        <f t="shared" si="302"/>
        <v/>
      </c>
      <c r="AS832" s="35" t="str">
        <f t="shared" si="303"/>
        <v/>
      </c>
      <c r="AT832" s="35" t="str">
        <f t="shared" si="304"/>
        <v/>
      </c>
      <c r="AU832" s="35" t="str">
        <f t="shared" si="305"/>
        <v/>
      </c>
      <c r="AV832" s="35" t="str">
        <f t="shared" si="306"/>
        <v/>
      </c>
      <c r="AW832" s="35" t="str">
        <f t="shared" si="307"/>
        <v/>
      </c>
      <c r="AX832" s="35" t="str">
        <f t="shared" si="308"/>
        <v/>
      </c>
      <c r="AY832" s="35" t="str">
        <f>IF(SUMIF('7-市场业绩'!F:F,AC832,'7-市场业绩'!I:I)&gt;0,"学习卡","老结算")</f>
        <v>老结算</v>
      </c>
      <c r="AZ832" s="35" t="str">
        <f t="shared" si="309"/>
        <v/>
      </c>
      <c r="BA832" s="35" t="str">
        <f t="shared" si="310"/>
        <v>无</v>
      </c>
      <c r="BB832" s="35" t="str">
        <f t="shared" si="311"/>
        <v/>
      </c>
      <c r="BC832" s="35" t="str">
        <f t="shared" si="312"/>
        <v/>
      </c>
      <c r="BD832" s="35" t="str">
        <f t="shared" si="313"/>
        <v>无</v>
      </c>
      <c r="BE832" s="35" t="str">
        <f>IFERROR(LOOKUP(1,-FIND({"创始会员","国际领袖课程","国内领袖课程","1期秒杀","游学免费读","买三送二","2折秒杀"},AB832),{"创始会员","国际领袖课程","国内领袖课程","1期秒杀","游学免费读","买三送二","2折秒杀"}),"")</f>
        <v/>
      </c>
      <c r="BH832" s="27">
        <v>42552</v>
      </c>
    </row>
    <row r="833" spans="1:60" ht="15" customHeight="1">
      <c r="A833" s="31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08"/>
      <c r="M833" s="208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35" t="str">
        <f t="shared" si="290"/>
        <v/>
      </c>
      <c r="AD833" s="36">
        <f t="shared" si="291"/>
        <v>0</v>
      </c>
      <c r="AE833" s="35" t="str">
        <f t="shared" si="292"/>
        <v/>
      </c>
      <c r="AF833" s="24"/>
      <c r="AG833" s="40">
        <f t="shared" si="293"/>
        <v>0</v>
      </c>
      <c r="AH833" s="36">
        <f t="shared" si="294"/>
        <v>0</v>
      </c>
      <c r="AI833" s="36">
        <f t="shared" si="295"/>
        <v>0</v>
      </c>
      <c r="AJ833" s="35" t="str">
        <f t="shared" si="296"/>
        <v/>
      </c>
      <c r="AK833" s="35" t="str">
        <f t="shared" si="297"/>
        <v/>
      </c>
      <c r="AL833" s="35" t="str">
        <f t="shared" si="298"/>
        <v/>
      </c>
      <c r="AM833" s="35" t="str">
        <f t="shared" si="299"/>
        <v/>
      </c>
      <c r="AN833" s="35" t="str">
        <f t="shared" si="300"/>
        <v/>
      </c>
      <c r="AO833" s="35" t="str">
        <f t="shared" si="301"/>
        <v/>
      </c>
      <c r="AP833" s="35" t="str">
        <f>IF(AJ833="","",VLOOKUP(AN833,[1]Sheet11!E:F,2,0))</f>
        <v/>
      </c>
      <c r="AQ833" s="35" t="str">
        <f>IF(AO833="拼单会员","5年",IF(AJ833="","",VLOOKUP(AM833&amp;AP833,[1]Sheet11!$J$3:$K$17,2)))</f>
        <v/>
      </c>
      <c r="AR833" s="35" t="str">
        <f t="shared" si="302"/>
        <v/>
      </c>
      <c r="AS833" s="35" t="str">
        <f t="shared" si="303"/>
        <v/>
      </c>
      <c r="AT833" s="35" t="str">
        <f t="shared" si="304"/>
        <v/>
      </c>
      <c r="AU833" s="35" t="str">
        <f t="shared" si="305"/>
        <v/>
      </c>
      <c r="AV833" s="35" t="str">
        <f t="shared" si="306"/>
        <v/>
      </c>
      <c r="AW833" s="35" t="str">
        <f t="shared" si="307"/>
        <v/>
      </c>
      <c r="AX833" s="35" t="str">
        <f t="shared" si="308"/>
        <v/>
      </c>
      <c r="AY833" s="35" t="str">
        <f>IF(SUMIF('7-市场业绩'!F:F,AC833,'7-市场业绩'!I:I)&gt;0,"学习卡","老结算")</f>
        <v>老结算</v>
      </c>
      <c r="AZ833" s="35" t="str">
        <f t="shared" si="309"/>
        <v/>
      </c>
      <c r="BA833" s="35" t="str">
        <f t="shared" si="310"/>
        <v>无</v>
      </c>
      <c r="BB833" s="35" t="str">
        <f t="shared" si="311"/>
        <v/>
      </c>
      <c r="BC833" s="35" t="str">
        <f t="shared" si="312"/>
        <v/>
      </c>
      <c r="BD833" s="35" t="str">
        <f t="shared" si="313"/>
        <v>无</v>
      </c>
      <c r="BE833" s="35" t="str">
        <f>IFERROR(LOOKUP(1,-FIND({"创始会员","国际领袖课程","国内领袖课程","1期秒杀","游学免费读","买三送二","2折秒杀"},AB833),{"创始会员","国际领袖课程","国内领袖课程","1期秒杀","游学免费读","买三送二","2折秒杀"}),"")</f>
        <v/>
      </c>
      <c r="BH833" s="27">
        <v>42552</v>
      </c>
    </row>
    <row r="834" spans="1:60" ht="15" customHeight="1">
      <c r="A834" s="31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08"/>
      <c r="M834" s="208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35" t="str">
        <f t="shared" si="290"/>
        <v/>
      </c>
      <c r="AD834" s="36">
        <f t="shared" si="291"/>
        <v>0</v>
      </c>
      <c r="AE834" s="35" t="str">
        <f t="shared" si="292"/>
        <v/>
      </c>
      <c r="AF834" s="24"/>
      <c r="AG834" s="40">
        <f t="shared" si="293"/>
        <v>0</v>
      </c>
      <c r="AH834" s="36">
        <f t="shared" si="294"/>
        <v>0</v>
      </c>
      <c r="AI834" s="36">
        <f t="shared" si="295"/>
        <v>0</v>
      </c>
      <c r="AJ834" s="35" t="str">
        <f t="shared" si="296"/>
        <v/>
      </c>
      <c r="AK834" s="35" t="str">
        <f t="shared" si="297"/>
        <v/>
      </c>
      <c r="AL834" s="35" t="str">
        <f t="shared" si="298"/>
        <v/>
      </c>
      <c r="AM834" s="35" t="str">
        <f t="shared" si="299"/>
        <v/>
      </c>
      <c r="AN834" s="35" t="str">
        <f t="shared" si="300"/>
        <v/>
      </c>
      <c r="AO834" s="35" t="str">
        <f t="shared" si="301"/>
        <v/>
      </c>
      <c r="AP834" s="35" t="str">
        <f>IF(AJ834="","",VLOOKUP(AN834,[1]Sheet11!E:F,2,0))</f>
        <v/>
      </c>
      <c r="AQ834" s="35" t="str">
        <f>IF(AO834="拼单会员","5年",IF(AJ834="","",VLOOKUP(AM834&amp;AP834,[1]Sheet11!$J$3:$K$17,2)))</f>
        <v/>
      </c>
      <c r="AR834" s="35" t="str">
        <f t="shared" si="302"/>
        <v/>
      </c>
      <c r="AS834" s="35" t="str">
        <f t="shared" si="303"/>
        <v/>
      </c>
      <c r="AT834" s="35" t="str">
        <f t="shared" si="304"/>
        <v/>
      </c>
      <c r="AU834" s="35" t="str">
        <f t="shared" si="305"/>
        <v/>
      </c>
      <c r="AV834" s="35" t="str">
        <f t="shared" si="306"/>
        <v/>
      </c>
      <c r="AW834" s="35" t="str">
        <f t="shared" si="307"/>
        <v/>
      </c>
      <c r="AX834" s="35" t="str">
        <f t="shared" si="308"/>
        <v/>
      </c>
      <c r="AY834" s="35" t="str">
        <f>IF(SUMIF('7-市场业绩'!F:F,AC834,'7-市场业绩'!I:I)&gt;0,"学习卡","老结算")</f>
        <v>老结算</v>
      </c>
      <c r="AZ834" s="35" t="str">
        <f t="shared" si="309"/>
        <v/>
      </c>
      <c r="BA834" s="35" t="str">
        <f t="shared" si="310"/>
        <v>无</v>
      </c>
      <c r="BB834" s="35" t="str">
        <f t="shared" si="311"/>
        <v/>
      </c>
      <c r="BC834" s="35" t="str">
        <f t="shared" si="312"/>
        <v/>
      </c>
      <c r="BD834" s="35" t="str">
        <f t="shared" si="313"/>
        <v>无</v>
      </c>
      <c r="BE834" s="35" t="str">
        <f>IFERROR(LOOKUP(1,-FIND({"创始会员","国际领袖课程","国内领袖课程","1期秒杀","游学免费读","买三送二","2折秒杀"},AB834),{"创始会员","国际领袖课程","国内领袖课程","1期秒杀","游学免费读","买三送二","2折秒杀"}),"")</f>
        <v/>
      </c>
      <c r="BH834" s="27">
        <v>42552</v>
      </c>
    </row>
    <row r="835" spans="1:60" ht="15" customHeight="1">
      <c r="A835" s="31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08"/>
      <c r="M835" s="208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35" t="str">
        <f t="shared" ref="AC835:AC898" si="314">SUBSTITUTE(SUBSTITUTE(SUBSTITUTE(SUBSTITUTE(SUBSTITUTE(SUBSTITUTE(AA835,"(主签单人)",""),"(03-客户接待员)",""),"（金牌）",""),"（会员学员）",""),"金牌",""),"金牌学员","")</f>
        <v/>
      </c>
      <c r="AD835" s="36">
        <f t="shared" ref="AD835:AD898" si="315">IFERROR(VALUE(MID(H835,FIND("(",H835)+1,FIND(")",H835)-FIND("(",H835)-2)),0)</f>
        <v>0</v>
      </c>
      <c r="AE835" s="35" t="str">
        <f t="shared" ref="AE835:AE898" si="316">IF(AJ835="","",MID(AB835,FIND("@",SUBSTITUTE(AB835,"／","@",6))+5,FIND("@",SUBSTITUTE(AB835,"／","@",7))-FIND("@",SUBSTITUTE(AB835,"／","@",6))-5))</f>
        <v/>
      </c>
      <c r="AF835" s="24"/>
      <c r="AG835" s="40">
        <f t="shared" ref="AG835:AG898" si="317">IFERROR(VALUE(MID(AB835,FIND("@",SUBSTITUTE(AB835,"：","@",1))+1,FIND("@",SUBSTITUTE(AB835,"）","@",1))-FIND("@",SUBSTITUTE(AB835,"：","@",1))-1)),0)</f>
        <v>0</v>
      </c>
      <c r="AH835" s="36">
        <f t="shared" ref="AH835:AH898" si="318">IFERROR(IF(AND(IFERROR(FIND("预缴定金",AB835),0)=0,H835=""),M835,VALUE(MID(AB835,FIND("@",SUBSTITUTE(AB835,"：","@",2))+1,FIND("@",SUBSTITUTE(AB835,"）","@",2))-FIND("@",SUBSTITUTE(AB835,"：","@",2))-1))),0)</f>
        <v>0</v>
      </c>
      <c r="AI835" s="36">
        <f t="shared" ref="AI835:AI898" si="319">M835-AH835</f>
        <v>0</v>
      </c>
      <c r="AJ835" s="35" t="str">
        <f t="shared" ref="AJ835:AJ898" si="320">IF(OR(V835="退费",V835="结转",W835="",W835="结转学费",W835="老带新返现"),"",IF(OR(AI835&lt;=0,AND(IFERROR(FIND("预缴定金",AB835),0)=0,H835="")),"",LEFT(AB835,FIND("／",AB835)-1)))</f>
        <v/>
      </c>
      <c r="AK835" s="35" t="str">
        <f t="shared" ref="AK835:AK898" si="321">IF(AJ835="","",LEFT(AB835,2))</f>
        <v/>
      </c>
      <c r="AL835" s="35" t="str">
        <f t="shared" ref="AL835:AL898" si="322">IF(AJ835="","",MID(AB835,3,2))</f>
        <v/>
      </c>
      <c r="AM835" s="35" t="str">
        <f t="shared" ref="AM835:AM898" si="323">IF(AJ835="","",MID(AB835,5,2))</f>
        <v/>
      </c>
      <c r="AN835" s="35" t="str">
        <f t="shared" ref="AN835:AN898" si="324">IF(AJ835="","",MIDB(AJ835,SEARCHB("?",AJ835),2*LEN(AJ835)-LENB(AJ835)+2))</f>
        <v/>
      </c>
      <c r="AO835" s="35" t="str">
        <f t="shared" ref="AO835:AO898" si="325">IF(AJ835="","",RIGHT(MIDB(AJ835,SEARCHB("?",AJ835),20),LENB(MIDB(AJ835,SEARCHB("?",AJ835),20))-LEN(MIDB(AJ835,SEARCHB("?",AJ835),20))-1))</f>
        <v/>
      </c>
      <c r="AP835" s="35" t="str">
        <f>IF(AJ835="","",VLOOKUP(AN835,[1]Sheet11!E:F,2,0))</f>
        <v/>
      </c>
      <c r="AQ835" s="35" t="str">
        <f>IF(AO835="拼单会员","5年",IF(AJ835="","",VLOOKUP(AM835&amp;AP835,[1]Sheet11!$J$3:$K$17,2)))</f>
        <v/>
      </c>
      <c r="AR835" s="35" t="str">
        <f t="shared" ref="AR835:AR898" si="326">IF(AJ835="","",VLOOKUP(AO835,BP:BQ,2,0))</f>
        <v/>
      </c>
      <c r="AS835" s="35" t="str">
        <f t="shared" ref="AS835:AS898" si="327">IF(AJ835="","",MID(AB835,FIND("@",SUBSTITUTE(AB835,"／","@",5))+8,10))</f>
        <v/>
      </c>
      <c r="AT835" s="35" t="str">
        <f t="shared" ref="AT835:AT898" si="328">IF(AJ835="","",IF(AK835="新生","新生",IF((AS835-$BH$2)&gt;0,"1年追补","老生")))</f>
        <v/>
      </c>
      <c r="AU835" s="35" t="str">
        <f t="shared" ref="AU835:AU898" si="329">IF(AJ835="","",IF(OR(AT835="新生",AT835="1年追补"),"新生","老生"))</f>
        <v/>
      </c>
      <c r="AV835" s="35" t="str">
        <f t="shared" ref="AV835:AV898" si="330">IF(AJ835="","",IF(AND(BE835="1期秒杀",AK835="新生"),"1期秒杀",IF(AND(BE835="1期秒杀",AT835="1年追补"),"1期秒杀",IF(AND(BE835="游学免费读",AK835="新生"),"游学免费读",IF(AND(BE835="游学免费读",AT835="1年追补"),"游学免费读",IF(AND(BE835="买三送二",AK835="新生"),"买三送二",IF(AND(BE835="买三送二",AT835="1年追补"),"买三送二",IF(AND(BE835="2折秒杀",AK835="新生"),"新生小学国际班1年",IF(AND(BE835="2折秒杀",AT835="1年追补"),"新生小学国际班1年",IF(OR(BE835="国际领袖课程",BE835="国内领袖课程"),BE835,IF(AND(BE835="创始会员",AU835="老生",AR835="游学会员"),"老生创始会员游学会员",IF(AND(AR835="国际班",AU835="新生"),AU835&amp;AM835&amp;AR835&amp;AQ835,AU835&amp;AR835))))))))))))</f>
        <v/>
      </c>
      <c r="AW835" s="35" t="str">
        <f t="shared" ref="AW835:AW898" si="331">IF(AJ835="","",VLOOKUP(AO835,BP:BR,3,0))</f>
        <v/>
      </c>
      <c r="AX835" s="35" t="str">
        <f t="shared" ref="AX835:AX898" si="332">AT835&amp;AW835</f>
        <v/>
      </c>
      <c r="AY835" s="35" t="str">
        <f>IF(SUMIF('7-市场业绩'!F:F,AC835,'7-市场业绩'!I:I)&gt;0,"学习卡","老结算")</f>
        <v>老结算</v>
      </c>
      <c r="AZ835" s="35" t="str">
        <f t="shared" ref="AZ835:AZ898" si="333">IF(AY835="学习卡",AV835,AX835)</f>
        <v/>
      </c>
      <c r="BA835" s="35" t="str">
        <f t="shared" ref="BA835:BA898" si="334">IFERROR(MID(AB835,FIND("@",SUBSTITUTE(AB835,"／","@",3))+6,FIND("@",SUBSTITUTE(AB835,"／","@",4))-FIND("@",SUBSTITUTE(AB835,"／","@",3))-6),"无")</f>
        <v>无</v>
      </c>
      <c r="BB835" s="35" t="str">
        <f t="shared" ref="BB835:BB898" si="335">IFERROR(MID(AB835,FIND("@",SUBSTITUTE(AB835,"：","@",6))+1,FIND("@",SUBSTITUTE(AB835,"-","@",8))-FIND("@",SUBSTITUTE(AB835,"：","@",6))-1),"")</f>
        <v/>
      </c>
      <c r="BC835" s="35" t="str">
        <f t="shared" ref="BC835:BC898" si="336">IFERROR(MID(AB835,FIND("@",SUBSTITUTE(AB835,"：","@",6))+1,FIND("@",SUBSTITUTE(AB835,"-","@",8))-FIND("@",SUBSTITUTE(AB835,"：","@",6))-1),"")</f>
        <v/>
      </c>
      <c r="BD835" s="35" t="str">
        <f t="shared" ref="BD835:BD898" si="337">IFERROR(MID(AB835,FIND("@",SUBSTITUTE(AB835,"：","@",4))+1,FIND("@",SUBSTITUTE(AB835,"）","@",6))-FIND("@",SUBSTITUTE(AB835,"：","@",4))-1),"无")</f>
        <v>无</v>
      </c>
      <c r="BE835" s="35" t="str">
        <f>IFERROR(LOOKUP(1,-FIND({"创始会员","国际领袖课程","国内领袖课程","1期秒杀","游学免费读","买三送二","2折秒杀"},AB835),{"创始会员","国际领袖课程","国内领袖课程","1期秒杀","游学免费读","买三送二","2折秒杀"}),"")</f>
        <v/>
      </c>
      <c r="BH835" s="27">
        <v>42552</v>
      </c>
    </row>
    <row r="836" spans="1:60" ht="15" customHeight="1">
      <c r="A836" s="31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08"/>
      <c r="M836" s="208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35" t="str">
        <f t="shared" si="314"/>
        <v/>
      </c>
      <c r="AD836" s="36">
        <f t="shared" si="315"/>
        <v>0</v>
      </c>
      <c r="AE836" s="35" t="str">
        <f t="shared" si="316"/>
        <v/>
      </c>
      <c r="AF836" s="24"/>
      <c r="AG836" s="40">
        <f t="shared" si="317"/>
        <v>0</v>
      </c>
      <c r="AH836" s="36">
        <f t="shared" si="318"/>
        <v>0</v>
      </c>
      <c r="AI836" s="36">
        <f t="shared" si="319"/>
        <v>0</v>
      </c>
      <c r="AJ836" s="35" t="str">
        <f t="shared" si="320"/>
        <v/>
      </c>
      <c r="AK836" s="35" t="str">
        <f t="shared" si="321"/>
        <v/>
      </c>
      <c r="AL836" s="35" t="str">
        <f t="shared" si="322"/>
        <v/>
      </c>
      <c r="AM836" s="35" t="str">
        <f t="shared" si="323"/>
        <v/>
      </c>
      <c r="AN836" s="35" t="str">
        <f t="shared" si="324"/>
        <v/>
      </c>
      <c r="AO836" s="35" t="str">
        <f t="shared" si="325"/>
        <v/>
      </c>
      <c r="AP836" s="35" t="str">
        <f>IF(AJ836="","",VLOOKUP(AN836,[1]Sheet11!E:F,2,0))</f>
        <v/>
      </c>
      <c r="AQ836" s="35" t="str">
        <f>IF(AO836="拼单会员","5年",IF(AJ836="","",VLOOKUP(AM836&amp;AP836,[1]Sheet11!$J$3:$K$17,2)))</f>
        <v/>
      </c>
      <c r="AR836" s="35" t="str">
        <f t="shared" si="326"/>
        <v/>
      </c>
      <c r="AS836" s="35" t="str">
        <f t="shared" si="327"/>
        <v/>
      </c>
      <c r="AT836" s="35" t="str">
        <f t="shared" si="328"/>
        <v/>
      </c>
      <c r="AU836" s="35" t="str">
        <f t="shared" si="329"/>
        <v/>
      </c>
      <c r="AV836" s="35" t="str">
        <f t="shared" si="330"/>
        <v/>
      </c>
      <c r="AW836" s="35" t="str">
        <f t="shared" si="331"/>
        <v/>
      </c>
      <c r="AX836" s="35" t="str">
        <f t="shared" si="332"/>
        <v/>
      </c>
      <c r="AY836" s="35" t="str">
        <f>IF(SUMIF('7-市场业绩'!F:F,AC836,'7-市场业绩'!I:I)&gt;0,"学习卡","老结算")</f>
        <v>老结算</v>
      </c>
      <c r="AZ836" s="35" t="str">
        <f t="shared" si="333"/>
        <v/>
      </c>
      <c r="BA836" s="35" t="str">
        <f t="shared" si="334"/>
        <v>无</v>
      </c>
      <c r="BB836" s="35" t="str">
        <f t="shared" si="335"/>
        <v/>
      </c>
      <c r="BC836" s="35" t="str">
        <f t="shared" si="336"/>
        <v/>
      </c>
      <c r="BD836" s="35" t="str">
        <f t="shared" si="337"/>
        <v>无</v>
      </c>
      <c r="BE836" s="35" t="str">
        <f>IFERROR(LOOKUP(1,-FIND({"创始会员","国际领袖课程","国内领袖课程","1期秒杀","游学免费读","买三送二","2折秒杀"},AB836),{"创始会员","国际领袖课程","国内领袖课程","1期秒杀","游学免费读","买三送二","2折秒杀"}),"")</f>
        <v/>
      </c>
      <c r="BH836" s="27">
        <v>42552</v>
      </c>
    </row>
    <row r="837" spans="1:60" ht="15" customHeight="1">
      <c r="A837" s="31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08"/>
      <c r="M837" s="208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35" t="str">
        <f t="shared" si="314"/>
        <v/>
      </c>
      <c r="AD837" s="36">
        <f t="shared" si="315"/>
        <v>0</v>
      </c>
      <c r="AE837" s="35" t="str">
        <f t="shared" si="316"/>
        <v/>
      </c>
      <c r="AF837" s="24"/>
      <c r="AG837" s="40">
        <f t="shared" si="317"/>
        <v>0</v>
      </c>
      <c r="AH837" s="36">
        <f t="shared" si="318"/>
        <v>0</v>
      </c>
      <c r="AI837" s="36">
        <f t="shared" si="319"/>
        <v>0</v>
      </c>
      <c r="AJ837" s="35" t="str">
        <f t="shared" si="320"/>
        <v/>
      </c>
      <c r="AK837" s="35" t="str">
        <f t="shared" si="321"/>
        <v/>
      </c>
      <c r="AL837" s="35" t="str">
        <f t="shared" si="322"/>
        <v/>
      </c>
      <c r="AM837" s="35" t="str">
        <f t="shared" si="323"/>
        <v/>
      </c>
      <c r="AN837" s="35" t="str">
        <f t="shared" si="324"/>
        <v/>
      </c>
      <c r="AO837" s="35" t="str">
        <f t="shared" si="325"/>
        <v/>
      </c>
      <c r="AP837" s="35" t="str">
        <f>IF(AJ837="","",VLOOKUP(AN837,[1]Sheet11!E:F,2,0))</f>
        <v/>
      </c>
      <c r="AQ837" s="35" t="str">
        <f>IF(AO837="拼单会员","5年",IF(AJ837="","",VLOOKUP(AM837&amp;AP837,[1]Sheet11!$J$3:$K$17,2)))</f>
        <v/>
      </c>
      <c r="AR837" s="35" t="str">
        <f t="shared" si="326"/>
        <v/>
      </c>
      <c r="AS837" s="35" t="str">
        <f t="shared" si="327"/>
        <v/>
      </c>
      <c r="AT837" s="35" t="str">
        <f t="shared" si="328"/>
        <v/>
      </c>
      <c r="AU837" s="35" t="str">
        <f t="shared" si="329"/>
        <v/>
      </c>
      <c r="AV837" s="35" t="str">
        <f t="shared" si="330"/>
        <v/>
      </c>
      <c r="AW837" s="35" t="str">
        <f t="shared" si="331"/>
        <v/>
      </c>
      <c r="AX837" s="35" t="str">
        <f t="shared" si="332"/>
        <v/>
      </c>
      <c r="AY837" s="35" t="str">
        <f>IF(SUMIF('7-市场业绩'!F:F,AC837,'7-市场业绩'!I:I)&gt;0,"学习卡","老结算")</f>
        <v>老结算</v>
      </c>
      <c r="AZ837" s="35" t="str">
        <f t="shared" si="333"/>
        <v/>
      </c>
      <c r="BA837" s="35" t="str">
        <f t="shared" si="334"/>
        <v>无</v>
      </c>
      <c r="BB837" s="35" t="str">
        <f t="shared" si="335"/>
        <v/>
      </c>
      <c r="BC837" s="35" t="str">
        <f t="shared" si="336"/>
        <v/>
      </c>
      <c r="BD837" s="35" t="str">
        <f t="shared" si="337"/>
        <v>无</v>
      </c>
      <c r="BE837" s="35" t="str">
        <f>IFERROR(LOOKUP(1,-FIND({"创始会员","国际领袖课程","国内领袖课程","1期秒杀","游学免费读","买三送二","2折秒杀"},AB837),{"创始会员","国际领袖课程","国内领袖课程","1期秒杀","游学免费读","买三送二","2折秒杀"}),"")</f>
        <v/>
      </c>
      <c r="BH837" s="27">
        <v>42552</v>
      </c>
    </row>
    <row r="838" spans="1:60" ht="15" customHeight="1">
      <c r="A838" s="31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08"/>
      <c r="M838" s="208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35" t="str">
        <f t="shared" si="314"/>
        <v/>
      </c>
      <c r="AD838" s="36">
        <f t="shared" si="315"/>
        <v>0</v>
      </c>
      <c r="AE838" s="35" t="str">
        <f t="shared" si="316"/>
        <v/>
      </c>
      <c r="AF838" s="24"/>
      <c r="AG838" s="40">
        <f t="shared" si="317"/>
        <v>0</v>
      </c>
      <c r="AH838" s="36">
        <f t="shared" si="318"/>
        <v>0</v>
      </c>
      <c r="AI838" s="36">
        <f t="shared" si="319"/>
        <v>0</v>
      </c>
      <c r="AJ838" s="35" t="str">
        <f t="shared" si="320"/>
        <v/>
      </c>
      <c r="AK838" s="35" t="str">
        <f t="shared" si="321"/>
        <v/>
      </c>
      <c r="AL838" s="35" t="str">
        <f t="shared" si="322"/>
        <v/>
      </c>
      <c r="AM838" s="35" t="str">
        <f t="shared" si="323"/>
        <v/>
      </c>
      <c r="AN838" s="35" t="str">
        <f t="shared" si="324"/>
        <v/>
      </c>
      <c r="AO838" s="35" t="str">
        <f t="shared" si="325"/>
        <v/>
      </c>
      <c r="AP838" s="35" t="str">
        <f>IF(AJ838="","",VLOOKUP(AN838,[1]Sheet11!E:F,2,0))</f>
        <v/>
      </c>
      <c r="AQ838" s="35" t="str">
        <f>IF(AO838="拼单会员","5年",IF(AJ838="","",VLOOKUP(AM838&amp;AP838,[1]Sheet11!$J$3:$K$17,2)))</f>
        <v/>
      </c>
      <c r="AR838" s="35" t="str">
        <f t="shared" si="326"/>
        <v/>
      </c>
      <c r="AS838" s="35" t="str">
        <f t="shared" si="327"/>
        <v/>
      </c>
      <c r="AT838" s="35" t="str">
        <f t="shared" si="328"/>
        <v/>
      </c>
      <c r="AU838" s="35" t="str">
        <f t="shared" si="329"/>
        <v/>
      </c>
      <c r="AV838" s="35" t="str">
        <f t="shared" si="330"/>
        <v/>
      </c>
      <c r="AW838" s="35" t="str">
        <f t="shared" si="331"/>
        <v/>
      </c>
      <c r="AX838" s="35" t="str">
        <f t="shared" si="332"/>
        <v/>
      </c>
      <c r="AY838" s="35" t="str">
        <f>IF(SUMIF('7-市场业绩'!F:F,AC838,'7-市场业绩'!I:I)&gt;0,"学习卡","老结算")</f>
        <v>老结算</v>
      </c>
      <c r="AZ838" s="35" t="str">
        <f t="shared" si="333"/>
        <v/>
      </c>
      <c r="BA838" s="35" t="str">
        <f t="shared" si="334"/>
        <v>无</v>
      </c>
      <c r="BB838" s="35" t="str">
        <f t="shared" si="335"/>
        <v/>
      </c>
      <c r="BC838" s="35" t="str">
        <f t="shared" si="336"/>
        <v/>
      </c>
      <c r="BD838" s="35" t="str">
        <f t="shared" si="337"/>
        <v>无</v>
      </c>
      <c r="BE838" s="35" t="str">
        <f>IFERROR(LOOKUP(1,-FIND({"创始会员","国际领袖课程","国内领袖课程","1期秒杀","游学免费读","买三送二","2折秒杀"},AB838),{"创始会员","国际领袖课程","国内领袖课程","1期秒杀","游学免费读","买三送二","2折秒杀"}),"")</f>
        <v/>
      </c>
      <c r="BH838" s="27">
        <v>42552</v>
      </c>
    </row>
    <row r="839" spans="1:60" ht="15" customHeight="1">
      <c r="A839" s="31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08"/>
      <c r="M839" s="208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35" t="str">
        <f t="shared" si="314"/>
        <v/>
      </c>
      <c r="AD839" s="36">
        <f t="shared" si="315"/>
        <v>0</v>
      </c>
      <c r="AE839" s="35" t="str">
        <f t="shared" si="316"/>
        <v/>
      </c>
      <c r="AF839" s="24"/>
      <c r="AG839" s="40">
        <f t="shared" si="317"/>
        <v>0</v>
      </c>
      <c r="AH839" s="36">
        <f t="shared" si="318"/>
        <v>0</v>
      </c>
      <c r="AI839" s="36">
        <f t="shared" si="319"/>
        <v>0</v>
      </c>
      <c r="AJ839" s="35" t="str">
        <f t="shared" si="320"/>
        <v/>
      </c>
      <c r="AK839" s="35" t="str">
        <f t="shared" si="321"/>
        <v/>
      </c>
      <c r="AL839" s="35" t="str">
        <f t="shared" si="322"/>
        <v/>
      </c>
      <c r="AM839" s="35" t="str">
        <f t="shared" si="323"/>
        <v/>
      </c>
      <c r="AN839" s="35" t="str">
        <f t="shared" si="324"/>
        <v/>
      </c>
      <c r="AO839" s="35" t="str">
        <f t="shared" si="325"/>
        <v/>
      </c>
      <c r="AP839" s="35" t="str">
        <f>IF(AJ839="","",VLOOKUP(AN839,[1]Sheet11!E:F,2,0))</f>
        <v/>
      </c>
      <c r="AQ839" s="35" t="str">
        <f>IF(AO839="拼单会员","5年",IF(AJ839="","",VLOOKUP(AM839&amp;AP839,[1]Sheet11!$J$3:$K$17,2)))</f>
        <v/>
      </c>
      <c r="AR839" s="35" t="str">
        <f t="shared" si="326"/>
        <v/>
      </c>
      <c r="AS839" s="35" t="str">
        <f t="shared" si="327"/>
        <v/>
      </c>
      <c r="AT839" s="35" t="str">
        <f t="shared" si="328"/>
        <v/>
      </c>
      <c r="AU839" s="35" t="str">
        <f t="shared" si="329"/>
        <v/>
      </c>
      <c r="AV839" s="35" t="str">
        <f t="shared" si="330"/>
        <v/>
      </c>
      <c r="AW839" s="35" t="str">
        <f t="shared" si="331"/>
        <v/>
      </c>
      <c r="AX839" s="35" t="str">
        <f t="shared" si="332"/>
        <v/>
      </c>
      <c r="AY839" s="35" t="str">
        <f>IF(SUMIF('7-市场业绩'!F:F,AC839,'7-市场业绩'!I:I)&gt;0,"学习卡","老结算")</f>
        <v>老结算</v>
      </c>
      <c r="AZ839" s="35" t="str">
        <f t="shared" si="333"/>
        <v/>
      </c>
      <c r="BA839" s="35" t="str">
        <f t="shared" si="334"/>
        <v>无</v>
      </c>
      <c r="BB839" s="35" t="str">
        <f t="shared" si="335"/>
        <v/>
      </c>
      <c r="BC839" s="35" t="str">
        <f t="shared" si="336"/>
        <v/>
      </c>
      <c r="BD839" s="35" t="str">
        <f t="shared" si="337"/>
        <v>无</v>
      </c>
      <c r="BE839" s="35" t="str">
        <f>IFERROR(LOOKUP(1,-FIND({"创始会员","国际领袖课程","国内领袖课程","1期秒杀","游学免费读","买三送二","2折秒杀"},AB839),{"创始会员","国际领袖课程","国内领袖课程","1期秒杀","游学免费读","买三送二","2折秒杀"}),"")</f>
        <v/>
      </c>
      <c r="BH839" s="27">
        <v>42552</v>
      </c>
    </row>
    <row r="840" spans="1:60" ht="15" customHeight="1">
      <c r="A840" s="31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08"/>
      <c r="M840" s="208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35" t="str">
        <f t="shared" si="314"/>
        <v/>
      </c>
      <c r="AD840" s="36">
        <f t="shared" si="315"/>
        <v>0</v>
      </c>
      <c r="AE840" s="35" t="str">
        <f t="shared" si="316"/>
        <v/>
      </c>
      <c r="AF840" s="24"/>
      <c r="AG840" s="40">
        <f t="shared" si="317"/>
        <v>0</v>
      </c>
      <c r="AH840" s="36">
        <f t="shared" si="318"/>
        <v>0</v>
      </c>
      <c r="AI840" s="36">
        <f t="shared" si="319"/>
        <v>0</v>
      </c>
      <c r="AJ840" s="35" t="str">
        <f t="shared" si="320"/>
        <v/>
      </c>
      <c r="AK840" s="35" t="str">
        <f t="shared" si="321"/>
        <v/>
      </c>
      <c r="AL840" s="35" t="str">
        <f t="shared" si="322"/>
        <v/>
      </c>
      <c r="AM840" s="35" t="str">
        <f t="shared" si="323"/>
        <v/>
      </c>
      <c r="AN840" s="35" t="str">
        <f t="shared" si="324"/>
        <v/>
      </c>
      <c r="AO840" s="35" t="str">
        <f t="shared" si="325"/>
        <v/>
      </c>
      <c r="AP840" s="35" t="str">
        <f>IF(AJ840="","",VLOOKUP(AN840,[1]Sheet11!E:F,2,0))</f>
        <v/>
      </c>
      <c r="AQ840" s="35" t="str">
        <f>IF(AO840="拼单会员","5年",IF(AJ840="","",VLOOKUP(AM840&amp;AP840,[1]Sheet11!$J$3:$K$17,2)))</f>
        <v/>
      </c>
      <c r="AR840" s="35" t="str">
        <f t="shared" si="326"/>
        <v/>
      </c>
      <c r="AS840" s="35" t="str">
        <f t="shared" si="327"/>
        <v/>
      </c>
      <c r="AT840" s="35" t="str">
        <f t="shared" si="328"/>
        <v/>
      </c>
      <c r="AU840" s="35" t="str">
        <f t="shared" si="329"/>
        <v/>
      </c>
      <c r="AV840" s="35" t="str">
        <f t="shared" si="330"/>
        <v/>
      </c>
      <c r="AW840" s="35" t="str">
        <f t="shared" si="331"/>
        <v/>
      </c>
      <c r="AX840" s="35" t="str">
        <f t="shared" si="332"/>
        <v/>
      </c>
      <c r="AY840" s="35" t="str">
        <f>IF(SUMIF('7-市场业绩'!F:F,AC840,'7-市场业绩'!I:I)&gt;0,"学习卡","老结算")</f>
        <v>老结算</v>
      </c>
      <c r="AZ840" s="35" t="str">
        <f t="shared" si="333"/>
        <v/>
      </c>
      <c r="BA840" s="35" t="str">
        <f t="shared" si="334"/>
        <v>无</v>
      </c>
      <c r="BB840" s="35" t="str">
        <f t="shared" si="335"/>
        <v/>
      </c>
      <c r="BC840" s="35" t="str">
        <f t="shared" si="336"/>
        <v/>
      </c>
      <c r="BD840" s="35" t="str">
        <f t="shared" si="337"/>
        <v>无</v>
      </c>
      <c r="BE840" s="35" t="str">
        <f>IFERROR(LOOKUP(1,-FIND({"创始会员","国际领袖课程","国内领袖课程","1期秒杀","游学免费读","买三送二","2折秒杀"},AB840),{"创始会员","国际领袖课程","国内领袖课程","1期秒杀","游学免费读","买三送二","2折秒杀"}),"")</f>
        <v/>
      </c>
      <c r="BH840" s="27">
        <v>42552</v>
      </c>
    </row>
    <row r="841" spans="1:60" ht="15" customHeight="1">
      <c r="A841" s="31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08"/>
      <c r="M841" s="208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35" t="str">
        <f t="shared" si="314"/>
        <v/>
      </c>
      <c r="AD841" s="36">
        <f t="shared" si="315"/>
        <v>0</v>
      </c>
      <c r="AE841" s="35" t="str">
        <f t="shared" si="316"/>
        <v/>
      </c>
      <c r="AF841" s="24"/>
      <c r="AG841" s="40">
        <f t="shared" si="317"/>
        <v>0</v>
      </c>
      <c r="AH841" s="36">
        <f t="shared" si="318"/>
        <v>0</v>
      </c>
      <c r="AI841" s="36">
        <f t="shared" si="319"/>
        <v>0</v>
      </c>
      <c r="AJ841" s="35" t="str">
        <f t="shared" si="320"/>
        <v/>
      </c>
      <c r="AK841" s="35" t="str">
        <f t="shared" si="321"/>
        <v/>
      </c>
      <c r="AL841" s="35" t="str">
        <f t="shared" si="322"/>
        <v/>
      </c>
      <c r="AM841" s="35" t="str">
        <f t="shared" si="323"/>
        <v/>
      </c>
      <c r="AN841" s="35" t="str">
        <f t="shared" si="324"/>
        <v/>
      </c>
      <c r="AO841" s="35" t="str">
        <f t="shared" si="325"/>
        <v/>
      </c>
      <c r="AP841" s="35" t="str">
        <f>IF(AJ841="","",VLOOKUP(AN841,[1]Sheet11!E:F,2,0))</f>
        <v/>
      </c>
      <c r="AQ841" s="35" t="str">
        <f>IF(AO841="拼单会员","5年",IF(AJ841="","",VLOOKUP(AM841&amp;AP841,[1]Sheet11!$J$3:$K$17,2)))</f>
        <v/>
      </c>
      <c r="AR841" s="35" t="str">
        <f t="shared" si="326"/>
        <v/>
      </c>
      <c r="AS841" s="35" t="str">
        <f t="shared" si="327"/>
        <v/>
      </c>
      <c r="AT841" s="35" t="str">
        <f t="shared" si="328"/>
        <v/>
      </c>
      <c r="AU841" s="35" t="str">
        <f t="shared" si="329"/>
        <v/>
      </c>
      <c r="AV841" s="35" t="str">
        <f t="shared" si="330"/>
        <v/>
      </c>
      <c r="AW841" s="35" t="str">
        <f t="shared" si="331"/>
        <v/>
      </c>
      <c r="AX841" s="35" t="str">
        <f t="shared" si="332"/>
        <v/>
      </c>
      <c r="AY841" s="35" t="str">
        <f>IF(SUMIF('7-市场业绩'!F:F,AC841,'7-市场业绩'!I:I)&gt;0,"学习卡","老结算")</f>
        <v>老结算</v>
      </c>
      <c r="AZ841" s="35" t="str">
        <f t="shared" si="333"/>
        <v/>
      </c>
      <c r="BA841" s="35" t="str">
        <f t="shared" si="334"/>
        <v>无</v>
      </c>
      <c r="BB841" s="35" t="str">
        <f t="shared" si="335"/>
        <v/>
      </c>
      <c r="BC841" s="35" t="str">
        <f t="shared" si="336"/>
        <v/>
      </c>
      <c r="BD841" s="35" t="str">
        <f t="shared" si="337"/>
        <v>无</v>
      </c>
      <c r="BE841" s="35" t="str">
        <f>IFERROR(LOOKUP(1,-FIND({"创始会员","国际领袖课程","国内领袖课程","1期秒杀","游学免费读","买三送二","2折秒杀"},AB841),{"创始会员","国际领袖课程","国内领袖课程","1期秒杀","游学免费读","买三送二","2折秒杀"}),"")</f>
        <v/>
      </c>
      <c r="BH841" s="27">
        <v>42552</v>
      </c>
    </row>
    <row r="842" spans="1:60" ht="15" customHeight="1">
      <c r="A842" s="31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08"/>
      <c r="M842" s="208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35" t="str">
        <f t="shared" si="314"/>
        <v/>
      </c>
      <c r="AD842" s="36">
        <f t="shared" si="315"/>
        <v>0</v>
      </c>
      <c r="AE842" s="35" t="str">
        <f t="shared" si="316"/>
        <v/>
      </c>
      <c r="AF842" s="24"/>
      <c r="AG842" s="40">
        <f t="shared" si="317"/>
        <v>0</v>
      </c>
      <c r="AH842" s="36">
        <f t="shared" si="318"/>
        <v>0</v>
      </c>
      <c r="AI842" s="36">
        <f t="shared" si="319"/>
        <v>0</v>
      </c>
      <c r="AJ842" s="35" t="str">
        <f t="shared" si="320"/>
        <v/>
      </c>
      <c r="AK842" s="35" t="str">
        <f t="shared" si="321"/>
        <v/>
      </c>
      <c r="AL842" s="35" t="str">
        <f t="shared" si="322"/>
        <v/>
      </c>
      <c r="AM842" s="35" t="str">
        <f t="shared" si="323"/>
        <v/>
      </c>
      <c r="AN842" s="35" t="str">
        <f t="shared" si="324"/>
        <v/>
      </c>
      <c r="AO842" s="35" t="str">
        <f t="shared" si="325"/>
        <v/>
      </c>
      <c r="AP842" s="35" t="str">
        <f>IF(AJ842="","",VLOOKUP(AN842,[1]Sheet11!E:F,2,0))</f>
        <v/>
      </c>
      <c r="AQ842" s="35" t="str">
        <f>IF(AO842="拼单会员","5年",IF(AJ842="","",VLOOKUP(AM842&amp;AP842,[1]Sheet11!$J$3:$K$17,2)))</f>
        <v/>
      </c>
      <c r="AR842" s="35" t="str">
        <f t="shared" si="326"/>
        <v/>
      </c>
      <c r="AS842" s="35" t="str">
        <f t="shared" si="327"/>
        <v/>
      </c>
      <c r="AT842" s="35" t="str">
        <f t="shared" si="328"/>
        <v/>
      </c>
      <c r="AU842" s="35" t="str">
        <f t="shared" si="329"/>
        <v/>
      </c>
      <c r="AV842" s="35" t="str">
        <f t="shared" si="330"/>
        <v/>
      </c>
      <c r="AW842" s="35" t="str">
        <f t="shared" si="331"/>
        <v/>
      </c>
      <c r="AX842" s="35" t="str">
        <f t="shared" si="332"/>
        <v/>
      </c>
      <c r="AY842" s="35" t="str">
        <f>IF(SUMIF('7-市场业绩'!F:F,AC842,'7-市场业绩'!I:I)&gt;0,"学习卡","老结算")</f>
        <v>老结算</v>
      </c>
      <c r="AZ842" s="35" t="str">
        <f t="shared" si="333"/>
        <v/>
      </c>
      <c r="BA842" s="35" t="str">
        <f t="shared" si="334"/>
        <v>无</v>
      </c>
      <c r="BB842" s="35" t="str">
        <f t="shared" si="335"/>
        <v/>
      </c>
      <c r="BC842" s="35" t="str">
        <f t="shared" si="336"/>
        <v/>
      </c>
      <c r="BD842" s="35" t="str">
        <f t="shared" si="337"/>
        <v>无</v>
      </c>
      <c r="BE842" s="35" t="str">
        <f>IFERROR(LOOKUP(1,-FIND({"创始会员","国际领袖课程","国内领袖课程","1期秒杀","游学免费读","买三送二","2折秒杀"},AB842),{"创始会员","国际领袖课程","国内领袖课程","1期秒杀","游学免费读","买三送二","2折秒杀"}),"")</f>
        <v/>
      </c>
      <c r="BH842" s="27">
        <v>42552</v>
      </c>
    </row>
    <row r="843" spans="1:60" ht="15" customHeight="1">
      <c r="A843" s="31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08"/>
      <c r="M843" s="208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35" t="str">
        <f t="shared" si="314"/>
        <v/>
      </c>
      <c r="AD843" s="36">
        <f t="shared" si="315"/>
        <v>0</v>
      </c>
      <c r="AE843" s="35" t="str">
        <f t="shared" si="316"/>
        <v/>
      </c>
      <c r="AF843" s="24"/>
      <c r="AG843" s="40">
        <f t="shared" si="317"/>
        <v>0</v>
      </c>
      <c r="AH843" s="36">
        <f t="shared" si="318"/>
        <v>0</v>
      </c>
      <c r="AI843" s="36">
        <f t="shared" si="319"/>
        <v>0</v>
      </c>
      <c r="AJ843" s="35" t="str">
        <f t="shared" si="320"/>
        <v/>
      </c>
      <c r="AK843" s="35" t="str">
        <f t="shared" si="321"/>
        <v/>
      </c>
      <c r="AL843" s="35" t="str">
        <f t="shared" si="322"/>
        <v/>
      </c>
      <c r="AM843" s="35" t="str">
        <f t="shared" si="323"/>
        <v/>
      </c>
      <c r="AN843" s="35" t="str">
        <f t="shared" si="324"/>
        <v/>
      </c>
      <c r="AO843" s="35" t="str">
        <f t="shared" si="325"/>
        <v/>
      </c>
      <c r="AP843" s="35" t="str">
        <f>IF(AJ843="","",VLOOKUP(AN843,[1]Sheet11!E:F,2,0))</f>
        <v/>
      </c>
      <c r="AQ843" s="35" t="str">
        <f>IF(AO843="拼单会员","5年",IF(AJ843="","",VLOOKUP(AM843&amp;AP843,[1]Sheet11!$J$3:$K$17,2)))</f>
        <v/>
      </c>
      <c r="AR843" s="35" t="str">
        <f t="shared" si="326"/>
        <v/>
      </c>
      <c r="AS843" s="35" t="str">
        <f t="shared" si="327"/>
        <v/>
      </c>
      <c r="AT843" s="35" t="str">
        <f t="shared" si="328"/>
        <v/>
      </c>
      <c r="AU843" s="35" t="str">
        <f t="shared" si="329"/>
        <v/>
      </c>
      <c r="AV843" s="35" t="str">
        <f t="shared" si="330"/>
        <v/>
      </c>
      <c r="AW843" s="35" t="str">
        <f t="shared" si="331"/>
        <v/>
      </c>
      <c r="AX843" s="35" t="str">
        <f t="shared" si="332"/>
        <v/>
      </c>
      <c r="AY843" s="35" t="str">
        <f>IF(SUMIF('7-市场业绩'!F:F,AC843,'7-市场业绩'!I:I)&gt;0,"学习卡","老结算")</f>
        <v>老结算</v>
      </c>
      <c r="AZ843" s="35" t="str">
        <f t="shared" si="333"/>
        <v/>
      </c>
      <c r="BA843" s="35" t="str">
        <f t="shared" si="334"/>
        <v>无</v>
      </c>
      <c r="BB843" s="35" t="str">
        <f t="shared" si="335"/>
        <v/>
      </c>
      <c r="BC843" s="35" t="str">
        <f t="shared" si="336"/>
        <v/>
      </c>
      <c r="BD843" s="35" t="str">
        <f t="shared" si="337"/>
        <v>无</v>
      </c>
      <c r="BE843" s="35" t="str">
        <f>IFERROR(LOOKUP(1,-FIND({"创始会员","国际领袖课程","国内领袖课程","1期秒杀","游学免费读","买三送二","2折秒杀"},AB843),{"创始会员","国际领袖课程","国内领袖课程","1期秒杀","游学免费读","买三送二","2折秒杀"}),"")</f>
        <v/>
      </c>
      <c r="BH843" s="27">
        <v>42552</v>
      </c>
    </row>
    <row r="844" spans="1:60" ht="15" customHeight="1">
      <c r="A844" s="31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08"/>
      <c r="M844" s="208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35" t="str">
        <f t="shared" si="314"/>
        <v/>
      </c>
      <c r="AD844" s="36">
        <f t="shared" si="315"/>
        <v>0</v>
      </c>
      <c r="AE844" s="35" t="str">
        <f t="shared" si="316"/>
        <v/>
      </c>
      <c r="AF844" s="24"/>
      <c r="AG844" s="40">
        <f t="shared" si="317"/>
        <v>0</v>
      </c>
      <c r="AH844" s="36">
        <f t="shared" si="318"/>
        <v>0</v>
      </c>
      <c r="AI844" s="36">
        <f t="shared" si="319"/>
        <v>0</v>
      </c>
      <c r="AJ844" s="35" t="str">
        <f t="shared" si="320"/>
        <v/>
      </c>
      <c r="AK844" s="35" t="str">
        <f t="shared" si="321"/>
        <v/>
      </c>
      <c r="AL844" s="35" t="str">
        <f t="shared" si="322"/>
        <v/>
      </c>
      <c r="AM844" s="35" t="str">
        <f t="shared" si="323"/>
        <v/>
      </c>
      <c r="AN844" s="35" t="str">
        <f t="shared" si="324"/>
        <v/>
      </c>
      <c r="AO844" s="35" t="str">
        <f t="shared" si="325"/>
        <v/>
      </c>
      <c r="AP844" s="35" t="str">
        <f>IF(AJ844="","",VLOOKUP(AN844,[1]Sheet11!E:F,2,0))</f>
        <v/>
      </c>
      <c r="AQ844" s="35" t="str">
        <f>IF(AO844="拼单会员","5年",IF(AJ844="","",VLOOKUP(AM844&amp;AP844,[1]Sheet11!$J$3:$K$17,2)))</f>
        <v/>
      </c>
      <c r="AR844" s="35" t="str">
        <f t="shared" si="326"/>
        <v/>
      </c>
      <c r="AS844" s="35" t="str">
        <f t="shared" si="327"/>
        <v/>
      </c>
      <c r="AT844" s="35" t="str">
        <f t="shared" si="328"/>
        <v/>
      </c>
      <c r="AU844" s="35" t="str">
        <f t="shared" si="329"/>
        <v/>
      </c>
      <c r="AV844" s="35" t="str">
        <f t="shared" si="330"/>
        <v/>
      </c>
      <c r="AW844" s="35" t="str">
        <f t="shared" si="331"/>
        <v/>
      </c>
      <c r="AX844" s="35" t="str">
        <f t="shared" si="332"/>
        <v/>
      </c>
      <c r="AY844" s="35" t="str">
        <f>IF(SUMIF('7-市场业绩'!F:F,AC844,'7-市场业绩'!I:I)&gt;0,"学习卡","老结算")</f>
        <v>老结算</v>
      </c>
      <c r="AZ844" s="35" t="str">
        <f t="shared" si="333"/>
        <v/>
      </c>
      <c r="BA844" s="35" t="str">
        <f t="shared" si="334"/>
        <v>无</v>
      </c>
      <c r="BB844" s="35" t="str">
        <f t="shared" si="335"/>
        <v/>
      </c>
      <c r="BC844" s="35" t="str">
        <f t="shared" si="336"/>
        <v/>
      </c>
      <c r="BD844" s="35" t="str">
        <f t="shared" si="337"/>
        <v>无</v>
      </c>
      <c r="BE844" s="35" t="str">
        <f>IFERROR(LOOKUP(1,-FIND({"创始会员","国际领袖课程","国内领袖课程","1期秒杀","游学免费读","买三送二","2折秒杀"},AB844),{"创始会员","国际领袖课程","国内领袖课程","1期秒杀","游学免费读","买三送二","2折秒杀"}),"")</f>
        <v/>
      </c>
      <c r="BH844" s="27">
        <v>42552</v>
      </c>
    </row>
    <row r="845" spans="1:60" ht="15" customHeight="1">
      <c r="A845" s="31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08"/>
      <c r="M845" s="208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35" t="str">
        <f t="shared" si="314"/>
        <v/>
      </c>
      <c r="AD845" s="36">
        <f t="shared" si="315"/>
        <v>0</v>
      </c>
      <c r="AE845" s="35" t="str">
        <f t="shared" si="316"/>
        <v/>
      </c>
      <c r="AF845" s="24"/>
      <c r="AG845" s="40">
        <f t="shared" si="317"/>
        <v>0</v>
      </c>
      <c r="AH845" s="36">
        <f t="shared" si="318"/>
        <v>0</v>
      </c>
      <c r="AI845" s="36">
        <f t="shared" si="319"/>
        <v>0</v>
      </c>
      <c r="AJ845" s="35" t="str">
        <f t="shared" si="320"/>
        <v/>
      </c>
      <c r="AK845" s="35" t="str">
        <f t="shared" si="321"/>
        <v/>
      </c>
      <c r="AL845" s="35" t="str">
        <f t="shared" si="322"/>
        <v/>
      </c>
      <c r="AM845" s="35" t="str">
        <f t="shared" si="323"/>
        <v/>
      </c>
      <c r="AN845" s="35" t="str">
        <f t="shared" si="324"/>
        <v/>
      </c>
      <c r="AO845" s="35" t="str">
        <f t="shared" si="325"/>
        <v/>
      </c>
      <c r="AP845" s="35" t="str">
        <f>IF(AJ845="","",VLOOKUP(AN845,[1]Sheet11!E:F,2,0))</f>
        <v/>
      </c>
      <c r="AQ845" s="35" t="str">
        <f>IF(AO845="拼单会员","5年",IF(AJ845="","",VLOOKUP(AM845&amp;AP845,[1]Sheet11!$J$3:$K$17,2)))</f>
        <v/>
      </c>
      <c r="AR845" s="35" t="str">
        <f t="shared" si="326"/>
        <v/>
      </c>
      <c r="AS845" s="35" t="str">
        <f t="shared" si="327"/>
        <v/>
      </c>
      <c r="AT845" s="35" t="str">
        <f t="shared" si="328"/>
        <v/>
      </c>
      <c r="AU845" s="35" t="str">
        <f t="shared" si="329"/>
        <v/>
      </c>
      <c r="AV845" s="35" t="str">
        <f t="shared" si="330"/>
        <v/>
      </c>
      <c r="AW845" s="35" t="str">
        <f t="shared" si="331"/>
        <v/>
      </c>
      <c r="AX845" s="35" t="str">
        <f t="shared" si="332"/>
        <v/>
      </c>
      <c r="AY845" s="35" t="str">
        <f>IF(SUMIF('7-市场业绩'!F:F,AC845,'7-市场业绩'!I:I)&gt;0,"学习卡","老结算")</f>
        <v>老结算</v>
      </c>
      <c r="AZ845" s="35" t="str">
        <f t="shared" si="333"/>
        <v/>
      </c>
      <c r="BA845" s="35" t="str">
        <f t="shared" si="334"/>
        <v>无</v>
      </c>
      <c r="BB845" s="35" t="str">
        <f t="shared" si="335"/>
        <v/>
      </c>
      <c r="BC845" s="35" t="str">
        <f t="shared" si="336"/>
        <v/>
      </c>
      <c r="BD845" s="35" t="str">
        <f t="shared" si="337"/>
        <v>无</v>
      </c>
      <c r="BE845" s="35" t="str">
        <f>IFERROR(LOOKUP(1,-FIND({"创始会员","国际领袖课程","国内领袖课程","1期秒杀","游学免费读","买三送二","2折秒杀"},AB845),{"创始会员","国际领袖课程","国内领袖课程","1期秒杀","游学免费读","买三送二","2折秒杀"}),"")</f>
        <v/>
      </c>
      <c r="BH845" s="27">
        <v>42552</v>
      </c>
    </row>
    <row r="846" spans="1:60" ht="15" customHeight="1">
      <c r="A846" s="31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08"/>
      <c r="M846" s="208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35" t="str">
        <f t="shared" si="314"/>
        <v/>
      </c>
      <c r="AD846" s="36">
        <f t="shared" si="315"/>
        <v>0</v>
      </c>
      <c r="AE846" s="35" t="str">
        <f t="shared" si="316"/>
        <v/>
      </c>
      <c r="AF846" s="24"/>
      <c r="AG846" s="40">
        <f t="shared" si="317"/>
        <v>0</v>
      </c>
      <c r="AH846" s="36">
        <f t="shared" si="318"/>
        <v>0</v>
      </c>
      <c r="AI846" s="36">
        <f t="shared" si="319"/>
        <v>0</v>
      </c>
      <c r="AJ846" s="35" t="str">
        <f t="shared" si="320"/>
        <v/>
      </c>
      <c r="AK846" s="35" t="str">
        <f t="shared" si="321"/>
        <v/>
      </c>
      <c r="AL846" s="35" t="str">
        <f t="shared" si="322"/>
        <v/>
      </c>
      <c r="AM846" s="35" t="str">
        <f t="shared" si="323"/>
        <v/>
      </c>
      <c r="AN846" s="35" t="str">
        <f t="shared" si="324"/>
        <v/>
      </c>
      <c r="AO846" s="35" t="str">
        <f t="shared" si="325"/>
        <v/>
      </c>
      <c r="AP846" s="35" t="str">
        <f>IF(AJ846="","",VLOOKUP(AN846,[1]Sheet11!E:F,2,0))</f>
        <v/>
      </c>
      <c r="AQ846" s="35" t="str">
        <f>IF(AO846="拼单会员","5年",IF(AJ846="","",VLOOKUP(AM846&amp;AP846,[1]Sheet11!$J$3:$K$17,2)))</f>
        <v/>
      </c>
      <c r="AR846" s="35" t="str">
        <f t="shared" si="326"/>
        <v/>
      </c>
      <c r="AS846" s="35" t="str">
        <f t="shared" si="327"/>
        <v/>
      </c>
      <c r="AT846" s="35" t="str">
        <f t="shared" si="328"/>
        <v/>
      </c>
      <c r="AU846" s="35" t="str">
        <f t="shared" si="329"/>
        <v/>
      </c>
      <c r="AV846" s="35" t="str">
        <f t="shared" si="330"/>
        <v/>
      </c>
      <c r="AW846" s="35" t="str">
        <f t="shared" si="331"/>
        <v/>
      </c>
      <c r="AX846" s="35" t="str">
        <f t="shared" si="332"/>
        <v/>
      </c>
      <c r="AY846" s="35" t="str">
        <f>IF(SUMIF('7-市场业绩'!F:F,AC846,'7-市场业绩'!I:I)&gt;0,"学习卡","老结算")</f>
        <v>老结算</v>
      </c>
      <c r="AZ846" s="35" t="str">
        <f t="shared" si="333"/>
        <v/>
      </c>
      <c r="BA846" s="35" t="str">
        <f t="shared" si="334"/>
        <v>无</v>
      </c>
      <c r="BB846" s="35" t="str">
        <f t="shared" si="335"/>
        <v/>
      </c>
      <c r="BC846" s="35" t="str">
        <f t="shared" si="336"/>
        <v/>
      </c>
      <c r="BD846" s="35" t="str">
        <f t="shared" si="337"/>
        <v>无</v>
      </c>
      <c r="BE846" s="35" t="str">
        <f>IFERROR(LOOKUP(1,-FIND({"创始会员","国际领袖课程","国内领袖课程","1期秒杀","游学免费读","买三送二","2折秒杀"},AB846),{"创始会员","国际领袖课程","国内领袖课程","1期秒杀","游学免费读","买三送二","2折秒杀"}),"")</f>
        <v/>
      </c>
      <c r="BH846" s="27">
        <v>42552</v>
      </c>
    </row>
    <row r="847" spans="1:60" ht="15" customHeight="1">
      <c r="A847" s="31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08"/>
      <c r="M847" s="208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35" t="str">
        <f t="shared" si="314"/>
        <v/>
      </c>
      <c r="AD847" s="36">
        <f t="shared" si="315"/>
        <v>0</v>
      </c>
      <c r="AE847" s="35" t="str">
        <f t="shared" si="316"/>
        <v/>
      </c>
      <c r="AF847" s="24"/>
      <c r="AG847" s="40">
        <f t="shared" si="317"/>
        <v>0</v>
      </c>
      <c r="AH847" s="36">
        <f t="shared" si="318"/>
        <v>0</v>
      </c>
      <c r="AI847" s="36">
        <f t="shared" si="319"/>
        <v>0</v>
      </c>
      <c r="AJ847" s="35" t="str">
        <f t="shared" si="320"/>
        <v/>
      </c>
      <c r="AK847" s="35" t="str">
        <f t="shared" si="321"/>
        <v/>
      </c>
      <c r="AL847" s="35" t="str">
        <f t="shared" si="322"/>
        <v/>
      </c>
      <c r="AM847" s="35" t="str">
        <f t="shared" si="323"/>
        <v/>
      </c>
      <c r="AN847" s="35" t="str">
        <f t="shared" si="324"/>
        <v/>
      </c>
      <c r="AO847" s="35" t="str">
        <f t="shared" si="325"/>
        <v/>
      </c>
      <c r="AP847" s="35" t="str">
        <f>IF(AJ847="","",VLOOKUP(AN847,[1]Sheet11!E:F,2,0))</f>
        <v/>
      </c>
      <c r="AQ847" s="35" t="str">
        <f>IF(AO847="拼单会员","5年",IF(AJ847="","",VLOOKUP(AM847&amp;AP847,[1]Sheet11!$J$3:$K$17,2)))</f>
        <v/>
      </c>
      <c r="AR847" s="35" t="str">
        <f t="shared" si="326"/>
        <v/>
      </c>
      <c r="AS847" s="35" t="str">
        <f t="shared" si="327"/>
        <v/>
      </c>
      <c r="AT847" s="35" t="str">
        <f t="shared" si="328"/>
        <v/>
      </c>
      <c r="AU847" s="35" t="str">
        <f t="shared" si="329"/>
        <v/>
      </c>
      <c r="AV847" s="35" t="str">
        <f t="shared" si="330"/>
        <v/>
      </c>
      <c r="AW847" s="35" t="str">
        <f t="shared" si="331"/>
        <v/>
      </c>
      <c r="AX847" s="35" t="str">
        <f t="shared" si="332"/>
        <v/>
      </c>
      <c r="AY847" s="35" t="str">
        <f>IF(SUMIF('7-市场业绩'!F:F,AC847,'7-市场业绩'!I:I)&gt;0,"学习卡","老结算")</f>
        <v>老结算</v>
      </c>
      <c r="AZ847" s="35" t="str">
        <f t="shared" si="333"/>
        <v/>
      </c>
      <c r="BA847" s="35" t="str">
        <f t="shared" si="334"/>
        <v>无</v>
      </c>
      <c r="BB847" s="35" t="str">
        <f t="shared" si="335"/>
        <v/>
      </c>
      <c r="BC847" s="35" t="str">
        <f t="shared" si="336"/>
        <v/>
      </c>
      <c r="BD847" s="35" t="str">
        <f t="shared" si="337"/>
        <v>无</v>
      </c>
      <c r="BE847" s="35" t="str">
        <f>IFERROR(LOOKUP(1,-FIND({"创始会员","国际领袖课程","国内领袖课程","1期秒杀","游学免费读","买三送二","2折秒杀"},AB847),{"创始会员","国际领袖课程","国内领袖课程","1期秒杀","游学免费读","买三送二","2折秒杀"}),"")</f>
        <v/>
      </c>
      <c r="BH847" s="27">
        <v>42552</v>
      </c>
    </row>
    <row r="848" spans="1:60" ht="15" customHeight="1">
      <c r="A848" s="31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08"/>
      <c r="M848" s="208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35" t="str">
        <f t="shared" si="314"/>
        <v/>
      </c>
      <c r="AD848" s="36">
        <f t="shared" si="315"/>
        <v>0</v>
      </c>
      <c r="AE848" s="35" t="str">
        <f t="shared" si="316"/>
        <v/>
      </c>
      <c r="AF848" s="24"/>
      <c r="AG848" s="40">
        <f t="shared" si="317"/>
        <v>0</v>
      </c>
      <c r="AH848" s="36">
        <f t="shared" si="318"/>
        <v>0</v>
      </c>
      <c r="AI848" s="36">
        <f t="shared" si="319"/>
        <v>0</v>
      </c>
      <c r="AJ848" s="35" t="str">
        <f t="shared" si="320"/>
        <v/>
      </c>
      <c r="AK848" s="35" t="str">
        <f t="shared" si="321"/>
        <v/>
      </c>
      <c r="AL848" s="35" t="str">
        <f t="shared" si="322"/>
        <v/>
      </c>
      <c r="AM848" s="35" t="str">
        <f t="shared" si="323"/>
        <v/>
      </c>
      <c r="AN848" s="35" t="str">
        <f t="shared" si="324"/>
        <v/>
      </c>
      <c r="AO848" s="35" t="str">
        <f t="shared" si="325"/>
        <v/>
      </c>
      <c r="AP848" s="35" t="str">
        <f>IF(AJ848="","",VLOOKUP(AN848,[1]Sheet11!E:F,2,0))</f>
        <v/>
      </c>
      <c r="AQ848" s="35" t="str">
        <f>IF(AO848="拼单会员","5年",IF(AJ848="","",VLOOKUP(AM848&amp;AP848,[1]Sheet11!$J$3:$K$17,2)))</f>
        <v/>
      </c>
      <c r="AR848" s="35" t="str">
        <f t="shared" si="326"/>
        <v/>
      </c>
      <c r="AS848" s="35" t="str">
        <f t="shared" si="327"/>
        <v/>
      </c>
      <c r="AT848" s="35" t="str">
        <f t="shared" si="328"/>
        <v/>
      </c>
      <c r="AU848" s="35" t="str">
        <f t="shared" si="329"/>
        <v/>
      </c>
      <c r="AV848" s="35" t="str">
        <f t="shared" si="330"/>
        <v/>
      </c>
      <c r="AW848" s="35" t="str">
        <f t="shared" si="331"/>
        <v/>
      </c>
      <c r="AX848" s="35" t="str">
        <f t="shared" si="332"/>
        <v/>
      </c>
      <c r="AY848" s="35" t="str">
        <f>IF(SUMIF('7-市场业绩'!F:F,AC848,'7-市场业绩'!I:I)&gt;0,"学习卡","老结算")</f>
        <v>老结算</v>
      </c>
      <c r="AZ848" s="35" t="str">
        <f t="shared" si="333"/>
        <v/>
      </c>
      <c r="BA848" s="35" t="str">
        <f t="shared" si="334"/>
        <v>无</v>
      </c>
      <c r="BB848" s="35" t="str">
        <f t="shared" si="335"/>
        <v/>
      </c>
      <c r="BC848" s="35" t="str">
        <f t="shared" si="336"/>
        <v/>
      </c>
      <c r="BD848" s="35" t="str">
        <f t="shared" si="337"/>
        <v>无</v>
      </c>
      <c r="BE848" s="35" t="str">
        <f>IFERROR(LOOKUP(1,-FIND({"创始会员","国际领袖课程","国内领袖课程","1期秒杀","游学免费读","买三送二","2折秒杀"},AB848),{"创始会员","国际领袖课程","国内领袖课程","1期秒杀","游学免费读","买三送二","2折秒杀"}),"")</f>
        <v/>
      </c>
      <c r="BH848" s="27">
        <v>42552</v>
      </c>
    </row>
    <row r="849" spans="1:60" ht="15" customHeight="1">
      <c r="A849" s="31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08"/>
      <c r="M849" s="208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35" t="str">
        <f t="shared" si="314"/>
        <v/>
      </c>
      <c r="AD849" s="36">
        <f t="shared" si="315"/>
        <v>0</v>
      </c>
      <c r="AE849" s="35" t="str">
        <f t="shared" si="316"/>
        <v/>
      </c>
      <c r="AF849" s="24"/>
      <c r="AG849" s="40">
        <f t="shared" si="317"/>
        <v>0</v>
      </c>
      <c r="AH849" s="36">
        <f t="shared" si="318"/>
        <v>0</v>
      </c>
      <c r="AI849" s="36">
        <f t="shared" si="319"/>
        <v>0</v>
      </c>
      <c r="AJ849" s="35" t="str">
        <f t="shared" si="320"/>
        <v/>
      </c>
      <c r="AK849" s="35" t="str">
        <f t="shared" si="321"/>
        <v/>
      </c>
      <c r="AL849" s="35" t="str">
        <f t="shared" si="322"/>
        <v/>
      </c>
      <c r="AM849" s="35" t="str">
        <f t="shared" si="323"/>
        <v/>
      </c>
      <c r="AN849" s="35" t="str">
        <f t="shared" si="324"/>
        <v/>
      </c>
      <c r="AO849" s="35" t="str">
        <f t="shared" si="325"/>
        <v/>
      </c>
      <c r="AP849" s="35" t="str">
        <f>IF(AJ849="","",VLOOKUP(AN849,[1]Sheet11!E:F,2,0))</f>
        <v/>
      </c>
      <c r="AQ849" s="35" t="str">
        <f>IF(AO849="拼单会员","5年",IF(AJ849="","",VLOOKUP(AM849&amp;AP849,[1]Sheet11!$J$3:$K$17,2)))</f>
        <v/>
      </c>
      <c r="AR849" s="35" t="str">
        <f t="shared" si="326"/>
        <v/>
      </c>
      <c r="AS849" s="35" t="str">
        <f t="shared" si="327"/>
        <v/>
      </c>
      <c r="AT849" s="35" t="str">
        <f t="shared" si="328"/>
        <v/>
      </c>
      <c r="AU849" s="35" t="str">
        <f t="shared" si="329"/>
        <v/>
      </c>
      <c r="AV849" s="35" t="str">
        <f t="shared" si="330"/>
        <v/>
      </c>
      <c r="AW849" s="35" t="str">
        <f t="shared" si="331"/>
        <v/>
      </c>
      <c r="AX849" s="35" t="str">
        <f t="shared" si="332"/>
        <v/>
      </c>
      <c r="AY849" s="35" t="str">
        <f>IF(SUMIF('7-市场业绩'!F:F,AC849,'7-市场业绩'!I:I)&gt;0,"学习卡","老结算")</f>
        <v>老结算</v>
      </c>
      <c r="AZ849" s="35" t="str">
        <f t="shared" si="333"/>
        <v/>
      </c>
      <c r="BA849" s="35" t="str">
        <f t="shared" si="334"/>
        <v>无</v>
      </c>
      <c r="BB849" s="35" t="str">
        <f t="shared" si="335"/>
        <v/>
      </c>
      <c r="BC849" s="35" t="str">
        <f t="shared" si="336"/>
        <v/>
      </c>
      <c r="BD849" s="35" t="str">
        <f t="shared" si="337"/>
        <v>无</v>
      </c>
      <c r="BE849" s="35" t="str">
        <f>IFERROR(LOOKUP(1,-FIND({"创始会员","国际领袖课程","国内领袖课程","1期秒杀","游学免费读","买三送二","2折秒杀"},AB849),{"创始会员","国际领袖课程","国内领袖课程","1期秒杀","游学免费读","买三送二","2折秒杀"}),"")</f>
        <v/>
      </c>
      <c r="BH849" s="27">
        <v>42552</v>
      </c>
    </row>
    <row r="850" spans="1:60" ht="15" customHeight="1">
      <c r="A850" s="31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08"/>
      <c r="M850" s="208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35" t="str">
        <f t="shared" si="314"/>
        <v/>
      </c>
      <c r="AD850" s="36">
        <f t="shared" si="315"/>
        <v>0</v>
      </c>
      <c r="AE850" s="35" t="str">
        <f t="shared" si="316"/>
        <v/>
      </c>
      <c r="AF850" s="24"/>
      <c r="AG850" s="40">
        <f t="shared" si="317"/>
        <v>0</v>
      </c>
      <c r="AH850" s="36">
        <f t="shared" si="318"/>
        <v>0</v>
      </c>
      <c r="AI850" s="36">
        <f t="shared" si="319"/>
        <v>0</v>
      </c>
      <c r="AJ850" s="35" t="str">
        <f t="shared" si="320"/>
        <v/>
      </c>
      <c r="AK850" s="35" t="str">
        <f t="shared" si="321"/>
        <v/>
      </c>
      <c r="AL850" s="35" t="str">
        <f t="shared" si="322"/>
        <v/>
      </c>
      <c r="AM850" s="35" t="str">
        <f t="shared" si="323"/>
        <v/>
      </c>
      <c r="AN850" s="35" t="str">
        <f t="shared" si="324"/>
        <v/>
      </c>
      <c r="AO850" s="35" t="str">
        <f t="shared" si="325"/>
        <v/>
      </c>
      <c r="AP850" s="35" t="str">
        <f>IF(AJ850="","",VLOOKUP(AN850,[1]Sheet11!E:F,2,0))</f>
        <v/>
      </c>
      <c r="AQ850" s="35" t="str">
        <f>IF(AO850="拼单会员","5年",IF(AJ850="","",VLOOKUP(AM850&amp;AP850,[1]Sheet11!$J$3:$K$17,2)))</f>
        <v/>
      </c>
      <c r="AR850" s="35" t="str">
        <f t="shared" si="326"/>
        <v/>
      </c>
      <c r="AS850" s="35" t="str">
        <f t="shared" si="327"/>
        <v/>
      </c>
      <c r="AT850" s="35" t="str">
        <f t="shared" si="328"/>
        <v/>
      </c>
      <c r="AU850" s="35" t="str">
        <f t="shared" si="329"/>
        <v/>
      </c>
      <c r="AV850" s="35" t="str">
        <f t="shared" si="330"/>
        <v/>
      </c>
      <c r="AW850" s="35" t="str">
        <f t="shared" si="331"/>
        <v/>
      </c>
      <c r="AX850" s="35" t="str">
        <f t="shared" si="332"/>
        <v/>
      </c>
      <c r="AY850" s="35" t="str">
        <f>IF(SUMIF('7-市场业绩'!F:F,AC850,'7-市场业绩'!I:I)&gt;0,"学习卡","老结算")</f>
        <v>老结算</v>
      </c>
      <c r="AZ850" s="35" t="str">
        <f t="shared" si="333"/>
        <v/>
      </c>
      <c r="BA850" s="35" t="str">
        <f t="shared" si="334"/>
        <v>无</v>
      </c>
      <c r="BB850" s="35" t="str">
        <f t="shared" si="335"/>
        <v/>
      </c>
      <c r="BC850" s="35" t="str">
        <f t="shared" si="336"/>
        <v/>
      </c>
      <c r="BD850" s="35" t="str">
        <f t="shared" si="337"/>
        <v>无</v>
      </c>
      <c r="BE850" s="35" t="str">
        <f>IFERROR(LOOKUP(1,-FIND({"创始会员","国际领袖课程","国内领袖课程","1期秒杀","游学免费读","买三送二","2折秒杀"},AB850),{"创始会员","国际领袖课程","国内领袖课程","1期秒杀","游学免费读","买三送二","2折秒杀"}),"")</f>
        <v/>
      </c>
      <c r="BH850" s="27">
        <v>42552</v>
      </c>
    </row>
    <row r="851" spans="1:60" ht="15" customHeight="1">
      <c r="A851" s="31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08"/>
      <c r="M851" s="208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35" t="str">
        <f t="shared" si="314"/>
        <v/>
      </c>
      <c r="AD851" s="36">
        <f t="shared" si="315"/>
        <v>0</v>
      </c>
      <c r="AE851" s="35" t="str">
        <f t="shared" si="316"/>
        <v/>
      </c>
      <c r="AF851" s="24"/>
      <c r="AG851" s="40">
        <f t="shared" si="317"/>
        <v>0</v>
      </c>
      <c r="AH851" s="36">
        <f t="shared" si="318"/>
        <v>0</v>
      </c>
      <c r="AI851" s="36">
        <f t="shared" si="319"/>
        <v>0</v>
      </c>
      <c r="AJ851" s="35" t="str">
        <f t="shared" si="320"/>
        <v/>
      </c>
      <c r="AK851" s="35" t="str">
        <f t="shared" si="321"/>
        <v/>
      </c>
      <c r="AL851" s="35" t="str">
        <f t="shared" si="322"/>
        <v/>
      </c>
      <c r="AM851" s="35" t="str">
        <f t="shared" si="323"/>
        <v/>
      </c>
      <c r="AN851" s="35" t="str">
        <f t="shared" si="324"/>
        <v/>
      </c>
      <c r="AO851" s="35" t="str">
        <f t="shared" si="325"/>
        <v/>
      </c>
      <c r="AP851" s="35" t="str">
        <f>IF(AJ851="","",VLOOKUP(AN851,[1]Sheet11!E:F,2,0))</f>
        <v/>
      </c>
      <c r="AQ851" s="35" t="str">
        <f>IF(AO851="拼单会员","5年",IF(AJ851="","",VLOOKUP(AM851&amp;AP851,[1]Sheet11!$J$3:$K$17,2)))</f>
        <v/>
      </c>
      <c r="AR851" s="35" t="str">
        <f t="shared" si="326"/>
        <v/>
      </c>
      <c r="AS851" s="35" t="str">
        <f t="shared" si="327"/>
        <v/>
      </c>
      <c r="AT851" s="35" t="str">
        <f t="shared" si="328"/>
        <v/>
      </c>
      <c r="AU851" s="35" t="str">
        <f t="shared" si="329"/>
        <v/>
      </c>
      <c r="AV851" s="35" t="str">
        <f t="shared" si="330"/>
        <v/>
      </c>
      <c r="AW851" s="35" t="str">
        <f t="shared" si="331"/>
        <v/>
      </c>
      <c r="AX851" s="35" t="str">
        <f t="shared" si="332"/>
        <v/>
      </c>
      <c r="AY851" s="35" t="str">
        <f>IF(SUMIF('7-市场业绩'!F:F,AC851,'7-市场业绩'!I:I)&gt;0,"学习卡","老结算")</f>
        <v>老结算</v>
      </c>
      <c r="AZ851" s="35" t="str">
        <f t="shared" si="333"/>
        <v/>
      </c>
      <c r="BA851" s="35" t="str">
        <f t="shared" si="334"/>
        <v>无</v>
      </c>
      <c r="BB851" s="35" t="str">
        <f t="shared" si="335"/>
        <v/>
      </c>
      <c r="BC851" s="35" t="str">
        <f t="shared" si="336"/>
        <v/>
      </c>
      <c r="BD851" s="35" t="str">
        <f t="shared" si="337"/>
        <v>无</v>
      </c>
      <c r="BE851" s="35" t="str">
        <f>IFERROR(LOOKUP(1,-FIND({"创始会员","国际领袖课程","国内领袖课程","1期秒杀","游学免费读","买三送二","2折秒杀"},AB851),{"创始会员","国际领袖课程","国内领袖课程","1期秒杀","游学免费读","买三送二","2折秒杀"}),"")</f>
        <v/>
      </c>
      <c r="BH851" s="27">
        <v>42552</v>
      </c>
    </row>
    <row r="852" spans="1:60" ht="15" customHeight="1">
      <c r="A852" s="31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08"/>
      <c r="M852" s="208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35" t="str">
        <f t="shared" si="314"/>
        <v/>
      </c>
      <c r="AD852" s="36">
        <f t="shared" si="315"/>
        <v>0</v>
      </c>
      <c r="AE852" s="35" t="str">
        <f t="shared" si="316"/>
        <v/>
      </c>
      <c r="AF852" s="24"/>
      <c r="AG852" s="40">
        <f t="shared" si="317"/>
        <v>0</v>
      </c>
      <c r="AH852" s="36">
        <f t="shared" si="318"/>
        <v>0</v>
      </c>
      <c r="AI852" s="36">
        <f t="shared" si="319"/>
        <v>0</v>
      </c>
      <c r="AJ852" s="35" t="str">
        <f t="shared" si="320"/>
        <v/>
      </c>
      <c r="AK852" s="35" t="str">
        <f t="shared" si="321"/>
        <v/>
      </c>
      <c r="AL852" s="35" t="str">
        <f t="shared" si="322"/>
        <v/>
      </c>
      <c r="AM852" s="35" t="str">
        <f t="shared" si="323"/>
        <v/>
      </c>
      <c r="AN852" s="35" t="str">
        <f t="shared" si="324"/>
        <v/>
      </c>
      <c r="AO852" s="35" t="str">
        <f t="shared" si="325"/>
        <v/>
      </c>
      <c r="AP852" s="35" t="str">
        <f>IF(AJ852="","",VLOOKUP(AN852,[1]Sheet11!E:F,2,0))</f>
        <v/>
      </c>
      <c r="AQ852" s="35" t="str">
        <f>IF(AO852="拼单会员","5年",IF(AJ852="","",VLOOKUP(AM852&amp;AP852,[1]Sheet11!$J$3:$K$17,2)))</f>
        <v/>
      </c>
      <c r="AR852" s="35" t="str">
        <f t="shared" si="326"/>
        <v/>
      </c>
      <c r="AS852" s="35" t="str">
        <f t="shared" si="327"/>
        <v/>
      </c>
      <c r="AT852" s="35" t="str">
        <f t="shared" si="328"/>
        <v/>
      </c>
      <c r="AU852" s="35" t="str">
        <f t="shared" si="329"/>
        <v/>
      </c>
      <c r="AV852" s="35" t="str">
        <f t="shared" si="330"/>
        <v/>
      </c>
      <c r="AW852" s="35" t="str">
        <f t="shared" si="331"/>
        <v/>
      </c>
      <c r="AX852" s="35" t="str">
        <f t="shared" si="332"/>
        <v/>
      </c>
      <c r="AY852" s="35" t="str">
        <f>IF(SUMIF('7-市场业绩'!F:F,AC852,'7-市场业绩'!I:I)&gt;0,"学习卡","老结算")</f>
        <v>老结算</v>
      </c>
      <c r="AZ852" s="35" t="str">
        <f t="shared" si="333"/>
        <v/>
      </c>
      <c r="BA852" s="35" t="str">
        <f t="shared" si="334"/>
        <v>无</v>
      </c>
      <c r="BB852" s="35" t="str">
        <f t="shared" si="335"/>
        <v/>
      </c>
      <c r="BC852" s="35" t="str">
        <f t="shared" si="336"/>
        <v/>
      </c>
      <c r="BD852" s="35" t="str">
        <f t="shared" si="337"/>
        <v>无</v>
      </c>
      <c r="BE852" s="35" t="str">
        <f>IFERROR(LOOKUP(1,-FIND({"创始会员","国际领袖课程","国内领袖课程","1期秒杀","游学免费读","买三送二","2折秒杀"},AB852),{"创始会员","国际领袖课程","国内领袖课程","1期秒杀","游学免费读","买三送二","2折秒杀"}),"")</f>
        <v/>
      </c>
      <c r="BH852" s="27">
        <v>42552</v>
      </c>
    </row>
    <row r="853" spans="1:60" ht="15" customHeight="1">
      <c r="A853" s="31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08"/>
      <c r="M853" s="208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35" t="str">
        <f t="shared" si="314"/>
        <v/>
      </c>
      <c r="AD853" s="36">
        <f t="shared" si="315"/>
        <v>0</v>
      </c>
      <c r="AE853" s="35" t="str">
        <f t="shared" si="316"/>
        <v/>
      </c>
      <c r="AF853" s="24"/>
      <c r="AG853" s="40">
        <f t="shared" si="317"/>
        <v>0</v>
      </c>
      <c r="AH853" s="36">
        <f t="shared" si="318"/>
        <v>0</v>
      </c>
      <c r="AI853" s="36">
        <f t="shared" si="319"/>
        <v>0</v>
      </c>
      <c r="AJ853" s="35" t="str">
        <f t="shared" si="320"/>
        <v/>
      </c>
      <c r="AK853" s="35" t="str">
        <f t="shared" si="321"/>
        <v/>
      </c>
      <c r="AL853" s="35" t="str">
        <f t="shared" si="322"/>
        <v/>
      </c>
      <c r="AM853" s="35" t="str">
        <f t="shared" si="323"/>
        <v/>
      </c>
      <c r="AN853" s="35" t="str">
        <f t="shared" si="324"/>
        <v/>
      </c>
      <c r="AO853" s="35" t="str">
        <f t="shared" si="325"/>
        <v/>
      </c>
      <c r="AP853" s="35" t="str">
        <f>IF(AJ853="","",VLOOKUP(AN853,[1]Sheet11!E:F,2,0))</f>
        <v/>
      </c>
      <c r="AQ853" s="35" t="str">
        <f>IF(AO853="拼单会员","5年",IF(AJ853="","",VLOOKUP(AM853&amp;AP853,[1]Sheet11!$J$3:$K$17,2)))</f>
        <v/>
      </c>
      <c r="AR853" s="35" t="str">
        <f t="shared" si="326"/>
        <v/>
      </c>
      <c r="AS853" s="35" t="str">
        <f t="shared" si="327"/>
        <v/>
      </c>
      <c r="AT853" s="35" t="str">
        <f t="shared" si="328"/>
        <v/>
      </c>
      <c r="AU853" s="35" t="str">
        <f t="shared" si="329"/>
        <v/>
      </c>
      <c r="AV853" s="35" t="str">
        <f t="shared" si="330"/>
        <v/>
      </c>
      <c r="AW853" s="35" t="str">
        <f t="shared" si="331"/>
        <v/>
      </c>
      <c r="AX853" s="35" t="str">
        <f t="shared" si="332"/>
        <v/>
      </c>
      <c r="AY853" s="35" t="str">
        <f>IF(SUMIF('7-市场业绩'!F:F,AC853,'7-市场业绩'!I:I)&gt;0,"学习卡","老结算")</f>
        <v>老结算</v>
      </c>
      <c r="AZ853" s="35" t="str">
        <f t="shared" si="333"/>
        <v/>
      </c>
      <c r="BA853" s="35" t="str">
        <f t="shared" si="334"/>
        <v>无</v>
      </c>
      <c r="BB853" s="35" t="str">
        <f t="shared" si="335"/>
        <v/>
      </c>
      <c r="BC853" s="35" t="str">
        <f t="shared" si="336"/>
        <v/>
      </c>
      <c r="BD853" s="35" t="str">
        <f t="shared" si="337"/>
        <v>无</v>
      </c>
      <c r="BE853" s="35" t="str">
        <f>IFERROR(LOOKUP(1,-FIND({"创始会员","国际领袖课程","国内领袖课程","1期秒杀","游学免费读","买三送二","2折秒杀"},AB853),{"创始会员","国际领袖课程","国内领袖课程","1期秒杀","游学免费读","买三送二","2折秒杀"}),"")</f>
        <v/>
      </c>
      <c r="BH853" s="27">
        <v>42552</v>
      </c>
    </row>
    <row r="854" spans="1:60" ht="15" customHeight="1">
      <c r="A854" s="31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08"/>
      <c r="M854" s="208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35" t="str">
        <f t="shared" si="314"/>
        <v/>
      </c>
      <c r="AD854" s="36">
        <f t="shared" si="315"/>
        <v>0</v>
      </c>
      <c r="AE854" s="35" t="str">
        <f t="shared" si="316"/>
        <v/>
      </c>
      <c r="AF854" s="24"/>
      <c r="AG854" s="40">
        <f t="shared" si="317"/>
        <v>0</v>
      </c>
      <c r="AH854" s="36">
        <f t="shared" si="318"/>
        <v>0</v>
      </c>
      <c r="AI854" s="36">
        <f t="shared" si="319"/>
        <v>0</v>
      </c>
      <c r="AJ854" s="35" t="str">
        <f t="shared" si="320"/>
        <v/>
      </c>
      <c r="AK854" s="35" t="str">
        <f t="shared" si="321"/>
        <v/>
      </c>
      <c r="AL854" s="35" t="str">
        <f t="shared" si="322"/>
        <v/>
      </c>
      <c r="AM854" s="35" t="str">
        <f t="shared" si="323"/>
        <v/>
      </c>
      <c r="AN854" s="35" t="str">
        <f t="shared" si="324"/>
        <v/>
      </c>
      <c r="AO854" s="35" t="str">
        <f t="shared" si="325"/>
        <v/>
      </c>
      <c r="AP854" s="35" t="str">
        <f>IF(AJ854="","",VLOOKUP(AN854,[1]Sheet11!E:F,2,0))</f>
        <v/>
      </c>
      <c r="AQ854" s="35" t="str">
        <f>IF(AO854="拼单会员","5年",IF(AJ854="","",VLOOKUP(AM854&amp;AP854,[1]Sheet11!$J$3:$K$17,2)))</f>
        <v/>
      </c>
      <c r="AR854" s="35" t="str">
        <f t="shared" si="326"/>
        <v/>
      </c>
      <c r="AS854" s="35" t="str">
        <f t="shared" si="327"/>
        <v/>
      </c>
      <c r="AT854" s="35" t="str">
        <f t="shared" si="328"/>
        <v/>
      </c>
      <c r="AU854" s="35" t="str">
        <f t="shared" si="329"/>
        <v/>
      </c>
      <c r="AV854" s="35" t="str">
        <f t="shared" si="330"/>
        <v/>
      </c>
      <c r="AW854" s="35" t="str">
        <f t="shared" si="331"/>
        <v/>
      </c>
      <c r="AX854" s="35" t="str">
        <f t="shared" si="332"/>
        <v/>
      </c>
      <c r="AY854" s="35" t="str">
        <f>IF(SUMIF('7-市场业绩'!F:F,AC854,'7-市场业绩'!I:I)&gt;0,"学习卡","老结算")</f>
        <v>老结算</v>
      </c>
      <c r="AZ854" s="35" t="str">
        <f t="shared" si="333"/>
        <v/>
      </c>
      <c r="BA854" s="35" t="str">
        <f t="shared" si="334"/>
        <v>无</v>
      </c>
      <c r="BB854" s="35" t="str">
        <f t="shared" si="335"/>
        <v/>
      </c>
      <c r="BC854" s="35" t="str">
        <f t="shared" si="336"/>
        <v/>
      </c>
      <c r="BD854" s="35" t="str">
        <f t="shared" si="337"/>
        <v>无</v>
      </c>
      <c r="BE854" s="35" t="str">
        <f>IFERROR(LOOKUP(1,-FIND({"创始会员","国际领袖课程","国内领袖课程","1期秒杀","游学免费读","买三送二","2折秒杀"},AB854),{"创始会员","国际领袖课程","国内领袖课程","1期秒杀","游学免费读","买三送二","2折秒杀"}),"")</f>
        <v/>
      </c>
      <c r="BH854" s="27">
        <v>42552</v>
      </c>
    </row>
    <row r="855" spans="1:60" ht="15" customHeight="1">
      <c r="A855" s="31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08"/>
      <c r="M855" s="208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35" t="str">
        <f t="shared" si="314"/>
        <v/>
      </c>
      <c r="AD855" s="36">
        <f t="shared" si="315"/>
        <v>0</v>
      </c>
      <c r="AE855" s="35" t="str">
        <f t="shared" si="316"/>
        <v/>
      </c>
      <c r="AF855" s="24"/>
      <c r="AG855" s="40">
        <f t="shared" si="317"/>
        <v>0</v>
      </c>
      <c r="AH855" s="36">
        <f t="shared" si="318"/>
        <v>0</v>
      </c>
      <c r="AI855" s="36">
        <f t="shared" si="319"/>
        <v>0</v>
      </c>
      <c r="AJ855" s="35" t="str">
        <f t="shared" si="320"/>
        <v/>
      </c>
      <c r="AK855" s="35" t="str">
        <f t="shared" si="321"/>
        <v/>
      </c>
      <c r="AL855" s="35" t="str">
        <f t="shared" si="322"/>
        <v/>
      </c>
      <c r="AM855" s="35" t="str">
        <f t="shared" si="323"/>
        <v/>
      </c>
      <c r="AN855" s="35" t="str">
        <f t="shared" si="324"/>
        <v/>
      </c>
      <c r="AO855" s="35" t="str">
        <f t="shared" si="325"/>
        <v/>
      </c>
      <c r="AP855" s="35" t="str">
        <f>IF(AJ855="","",VLOOKUP(AN855,[1]Sheet11!E:F,2,0))</f>
        <v/>
      </c>
      <c r="AQ855" s="35" t="str">
        <f>IF(AO855="拼单会员","5年",IF(AJ855="","",VLOOKUP(AM855&amp;AP855,[1]Sheet11!$J$3:$K$17,2)))</f>
        <v/>
      </c>
      <c r="AR855" s="35" t="str">
        <f t="shared" si="326"/>
        <v/>
      </c>
      <c r="AS855" s="35" t="str">
        <f t="shared" si="327"/>
        <v/>
      </c>
      <c r="AT855" s="35" t="str">
        <f t="shared" si="328"/>
        <v/>
      </c>
      <c r="AU855" s="35" t="str">
        <f t="shared" si="329"/>
        <v/>
      </c>
      <c r="AV855" s="35" t="str">
        <f t="shared" si="330"/>
        <v/>
      </c>
      <c r="AW855" s="35" t="str">
        <f t="shared" si="331"/>
        <v/>
      </c>
      <c r="AX855" s="35" t="str">
        <f t="shared" si="332"/>
        <v/>
      </c>
      <c r="AY855" s="35" t="str">
        <f>IF(SUMIF('7-市场业绩'!F:F,AC855,'7-市场业绩'!I:I)&gt;0,"学习卡","老结算")</f>
        <v>老结算</v>
      </c>
      <c r="AZ855" s="35" t="str">
        <f t="shared" si="333"/>
        <v/>
      </c>
      <c r="BA855" s="35" t="str">
        <f t="shared" si="334"/>
        <v>无</v>
      </c>
      <c r="BB855" s="35" t="str">
        <f t="shared" si="335"/>
        <v/>
      </c>
      <c r="BC855" s="35" t="str">
        <f t="shared" si="336"/>
        <v/>
      </c>
      <c r="BD855" s="35" t="str">
        <f t="shared" si="337"/>
        <v>无</v>
      </c>
      <c r="BE855" s="35" t="str">
        <f>IFERROR(LOOKUP(1,-FIND({"创始会员","国际领袖课程","国内领袖课程","1期秒杀","游学免费读","买三送二","2折秒杀"},AB855),{"创始会员","国际领袖课程","国内领袖课程","1期秒杀","游学免费读","买三送二","2折秒杀"}),"")</f>
        <v/>
      </c>
      <c r="BH855" s="27">
        <v>42552</v>
      </c>
    </row>
    <row r="856" spans="1:60" ht="15" customHeight="1">
      <c r="A856" s="31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08"/>
      <c r="M856" s="208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35" t="str">
        <f t="shared" si="314"/>
        <v/>
      </c>
      <c r="AD856" s="36">
        <f t="shared" si="315"/>
        <v>0</v>
      </c>
      <c r="AE856" s="35" t="str">
        <f t="shared" si="316"/>
        <v/>
      </c>
      <c r="AF856" s="24"/>
      <c r="AG856" s="40">
        <f t="shared" si="317"/>
        <v>0</v>
      </c>
      <c r="AH856" s="36">
        <f t="shared" si="318"/>
        <v>0</v>
      </c>
      <c r="AI856" s="36">
        <f t="shared" si="319"/>
        <v>0</v>
      </c>
      <c r="AJ856" s="35" t="str">
        <f t="shared" si="320"/>
        <v/>
      </c>
      <c r="AK856" s="35" t="str">
        <f t="shared" si="321"/>
        <v/>
      </c>
      <c r="AL856" s="35" t="str">
        <f t="shared" si="322"/>
        <v/>
      </c>
      <c r="AM856" s="35" t="str">
        <f t="shared" si="323"/>
        <v/>
      </c>
      <c r="AN856" s="35" t="str">
        <f t="shared" si="324"/>
        <v/>
      </c>
      <c r="AO856" s="35" t="str">
        <f t="shared" si="325"/>
        <v/>
      </c>
      <c r="AP856" s="35" t="str">
        <f>IF(AJ856="","",VLOOKUP(AN856,[1]Sheet11!E:F,2,0))</f>
        <v/>
      </c>
      <c r="AQ856" s="35" t="str">
        <f>IF(AO856="拼单会员","5年",IF(AJ856="","",VLOOKUP(AM856&amp;AP856,[1]Sheet11!$J$3:$K$17,2)))</f>
        <v/>
      </c>
      <c r="AR856" s="35" t="str">
        <f t="shared" si="326"/>
        <v/>
      </c>
      <c r="AS856" s="35" t="str">
        <f t="shared" si="327"/>
        <v/>
      </c>
      <c r="AT856" s="35" t="str">
        <f t="shared" si="328"/>
        <v/>
      </c>
      <c r="AU856" s="35" t="str">
        <f t="shared" si="329"/>
        <v/>
      </c>
      <c r="AV856" s="35" t="str">
        <f t="shared" si="330"/>
        <v/>
      </c>
      <c r="AW856" s="35" t="str">
        <f t="shared" si="331"/>
        <v/>
      </c>
      <c r="AX856" s="35" t="str">
        <f t="shared" si="332"/>
        <v/>
      </c>
      <c r="AY856" s="35" t="str">
        <f>IF(SUMIF('7-市场业绩'!F:F,AC856,'7-市场业绩'!I:I)&gt;0,"学习卡","老结算")</f>
        <v>老结算</v>
      </c>
      <c r="AZ856" s="35" t="str">
        <f t="shared" si="333"/>
        <v/>
      </c>
      <c r="BA856" s="35" t="str">
        <f t="shared" si="334"/>
        <v>无</v>
      </c>
      <c r="BB856" s="35" t="str">
        <f t="shared" si="335"/>
        <v/>
      </c>
      <c r="BC856" s="35" t="str">
        <f t="shared" si="336"/>
        <v/>
      </c>
      <c r="BD856" s="35" t="str">
        <f t="shared" si="337"/>
        <v>无</v>
      </c>
      <c r="BE856" s="35" t="str">
        <f>IFERROR(LOOKUP(1,-FIND({"创始会员","国际领袖课程","国内领袖课程","1期秒杀","游学免费读","买三送二","2折秒杀"},AB856),{"创始会员","国际领袖课程","国内领袖课程","1期秒杀","游学免费读","买三送二","2折秒杀"}),"")</f>
        <v/>
      </c>
      <c r="BH856" s="27">
        <v>42552</v>
      </c>
    </row>
    <row r="857" spans="1:60" ht="15" customHeight="1">
      <c r="A857" s="31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08"/>
      <c r="M857" s="208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35" t="str">
        <f t="shared" si="314"/>
        <v/>
      </c>
      <c r="AD857" s="36">
        <f t="shared" si="315"/>
        <v>0</v>
      </c>
      <c r="AE857" s="35" t="str">
        <f t="shared" si="316"/>
        <v/>
      </c>
      <c r="AF857" s="24"/>
      <c r="AG857" s="40">
        <f t="shared" si="317"/>
        <v>0</v>
      </c>
      <c r="AH857" s="36">
        <f t="shared" si="318"/>
        <v>0</v>
      </c>
      <c r="AI857" s="36">
        <f t="shared" si="319"/>
        <v>0</v>
      </c>
      <c r="AJ857" s="35" t="str">
        <f t="shared" si="320"/>
        <v/>
      </c>
      <c r="AK857" s="35" t="str">
        <f t="shared" si="321"/>
        <v/>
      </c>
      <c r="AL857" s="35" t="str">
        <f t="shared" si="322"/>
        <v/>
      </c>
      <c r="AM857" s="35" t="str">
        <f t="shared" si="323"/>
        <v/>
      </c>
      <c r="AN857" s="35" t="str">
        <f t="shared" si="324"/>
        <v/>
      </c>
      <c r="AO857" s="35" t="str">
        <f t="shared" si="325"/>
        <v/>
      </c>
      <c r="AP857" s="35" t="str">
        <f>IF(AJ857="","",VLOOKUP(AN857,[1]Sheet11!E:F,2,0))</f>
        <v/>
      </c>
      <c r="AQ857" s="35" t="str">
        <f>IF(AO857="拼单会员","5年",IF(AJ857="","",VLOOKUP(AM857&amp;AP857,[1]Sheet11!$J$3:$K$17,2)))</f>
        <v/>
      </c>
      <c r="AR857" s="35" t="str">
        <f t="shared" si="326"/>
        <v/>
      </c>
      <c r="AS857" s="35" t="str">
        <f t="shared" si="327"/>
        <v/>
      </c>
      <c r="AT857" s="35" t="str">
        <f t="shared" si="328"/>
        <v/>
      </c>
      <c r="AU857" s="35" t="str">
        <f t="shared" si="329"/>
        <v/>
      </c>
      <c r="AV857" s="35" t="str">
        <f t="shared" si="330"/>
        <v/>
      </c>
      <c r="AW857" s="35" t="str">
        <f t="shared" si="331"/>
        <v/>
      </c>
      <c r="AX857" s="35" t="str">
        <f t="shared" si="332"/>
        <v/>
      </c>
      <c r="AY857" s="35" t="str">
        <f>IF(SUMIF('7-市场业绩'!F:F,AC857,'7-市场业绩'!I:I)&gt;0,"学习卡","老结算")</f>
        <v>老结算</v>
      </c>
      <c r="AZ857" s="35" t="str">
        <f t="shared" si="333"/>
        <v/>
      </c>
      <c r="BA857" s="35" t="str">
        <f t="shared" si="334"/>
        <v>无</v>
      </c>
      <c r="BB857" s="35" t="str">
        <f t="shared" si="335"/>
        <v/>
      </c>
      <c r="BC857" s="35" t="str">
        <f t="shared" si="336"/>
        <v/>
      </c>
      <c r="BD857" s="35" t="str">
        <f t="shared" si="337"/>
        <v>无</v>
      </c>
      <c r="BE857" s="35" t="str">
        <f>IFERROR(LOOKUP(1,-FIND({"创始会员","国际领袖课程","国内领袖课程","1期秒杀","游学免费读","买三送二","2折秒杀"},AB857),{"创始会员","国际领袖课程","国内领袖课程","1期秒杀","游学免费读","买三送二","2折秒杀"}),"")</f>
        <v/>
      </c>
      <c r="BH857" s="27">
        <v>42552</v>
      </c>
    </row>
    <row r="858" spans="1:60" ht="15" customHeight="1">
      <c r="A858" s="31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08"/>
      <c r="M858" s="208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35" t="str">
        <f t="shared" si="314"/>
        <v/>
      </c>
      <c r="AD858" s="36">
        <f t="shared" si="315"/>
        <v>0</v>
      </c>
      <c r="AE858" s="35" t="str">
        <f t="shared" si="316"/>
        <v/>
      </c>
      <c r="AF858" s="24"/>
      <c r="AG858" s="40">
        <f t="shared" si="317"/>
        <v>0</v>
      </c>
      <c r="AH858" s="36">
        <f t="shared" si="318"/>
        <v>0</v>
      </c>
      <c r="AI858" s="36">
        <f t="shared" si="319"/>
        <v>0</v>
      </c>
      <c r="AJ858" s="35" t="str">
        <f t="shared" si="320"/>
        <v/>
      </c>
      <c r="AK858" s="35" t="str">
        <f t="shared" si="321"/>
        <v/>
      </c>
      <c r="AL858" s="35" t="str">
        <f t="shared" si="322"/>
        <v/>
      </c>
      <c r="AM858" s="35" t="str">
        <f t="shared" si="323"/>
        <v/>
      </c>
      <c r="AN858" s="35" t="str">
        <f t="shared" si="324"/>
        <v/>
      </c>
      <c r="AO858" s="35" t="str">
        <f t="shared" si="325"/>
        <v/>
      </c>
      <c r="AP858" s="35" t="str">
        <f>IF(AJ858="","",VLOOKUP(AN858,[1]Sheet11!E:F,2,0))</f>
        <v/>
      </c>
      <c r="AQ858" s="35" t="str">
        <f>IF(AO858="拼单会员","5年",IF(AJ858="","",VLOOKUP(AM858&amp;AP858,[1]Sheet11!$J$3:$K$17,2)))</f>
        <v/>
      </c>
      <c r="AR858" s="35" t="str">
        <f t="shared" si="326"/>
        <v/>
      </c>
      <c r="AS858" s="35" t="str">
        <f t="shared" si="327"/>
        <v/>
      </c>
      <c r="AT858" s="35" t="str">
        <f t="shared" si="328"/>
        <v/>
      </c>
      <c r="AU858" s="35" t="str">
        <f t="shared" si="329"/>
        <v/>
      </c>
      <c r="AV858" s="35" t="str">
        <f t="shared" si="330"/>
        <v/>
      </c>
      <c r="AW858" s="35" t="str">
        <f t="shared" si="331"/>
        <v/>
      </c>
      <c r="AX858" s="35" t="str">
        <f t="shared" si="332"/>
        <v/>
      </c>
      <c r="AY858" s="35" t="str">
        <f>IF(SUMIF('7-市场业绩'!F:F,AC858,'7-市场业绩'!I:I)&gt;0,"学习卡","老结算")</f>
        <v>老结算</v>
      </c>
      <c r="AZ858" s="35" t="str">
        <f t="shared" si="333"/>
        <v/>
      </c>
      <c r="BA858" s="35" t="str">
        <f t="shared" si="334"/>
        <v>无</v>
      </c>
      <c r="BB858" s="35" t="str">
        <f t="shared" si="335"/>
        <v/>
      </c>
      <c r="BC858" s="35" t="str">
        <f t="shared" si="336"/>
        <v/>
      </c>
      <c r="BD858" s="35" t="str">
        <f t="shared" si="337"/>
        <v>无</v>
      </c>
      <c r="BE858" s="35" t="str">
        <f>IFERROR(LOOKUP(1,-FIND({"创始会员","国际领袖课程","国内领袖课程","1期秒杀","游学免费读","买三送二","2折秒杀"},AB858),{"创始会员","国际领袖课程","国内领袖课程","1期秒杀","游学免费读","买三送二","2折秒杀"}),"")</f>
        <v/>
      </c>
      <c r="BH858" s="27">
        <v>42552</v>
      </c>
    </row>
    <row r="859" spans="1:60" ht="15" customHeight="1">
      <c r="A859" s="31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08"/>
      <c r="M859" s="208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35" t="str">
        <f t="shared" si="314"/>
        <v/>
      </c>
      <c r="AD859" s="36">
        <f t="shared" si="315"/>
        <v>0</v>
      </c>
      <c r="AE859" s="35" t="str">
        <f t="shared" si="316"/>
        <v/>
      </c>
      <c r="AF859" s="24"/>
      <c r="AG859" s="40">
        <f t="shared" si="317"/>
        <v>0</v>
      </c>
      <c r="AH859" s="36">
        <f t="shared" si="318"/>
        <v>0</v>
      </c>
      <c r="AI859" s="36">
        <f t="shared" si="319"/>
        <v>0</v>
      </c>
      <c r="AJ859" s="35" t="str">
        <f t="shared" si="320"/>
        <v/>
      </c>
      <c r="AK859" s="35" t="str">
        <f t="shared" si="321"/>
        <v/>
      </c>
      <c r="AL859" s="35" t="str">
        <f t="shared" si="322"/>
        <v/>
      </c>
      <c r="AM859" s="35" t="str">
        <f t="shared" si="323"/>
        <v/>
      </c>
      <c r="AN859" s="35" t="str">
        <f t="shared" si="324"/>
        <v/>
      </c>
      <c r="AO859" s="35" t="str">
        <f t="shared" si="325"/>
        <v/>
      </c>
      <c r="AP859" s="35" t="str">
        <f>IF(AJ859="","",VLOOKUP(AN859,[1]Sheet11!E:F,2,0))</f>
        <v/>
      </c>
      <c r="AQ859" s="35" t="str">
        <f>IF(AO859="拼单会员","5年",IF(AJ859="","",VLOOKUP(AM859&amp;AP859,[1]Sheet11!$J$3:$K$17,2)))</f>
        <v/>
      </c>
      <c r="AR859" s="35" t="str">
        <f t="shared" si="326"/>
        <v/>
      </c>
      <c r="AS859" s="35" t="str">
        <f t="shared" si="327"/>
        <v/>
      </c>
      <c r="AT859" s="35" t="str">
        <f t="shared" si="328"/>
        <v/>
      </c>
      <c r="AU859" s="35" t="str">
        <f t="shared" si="329"/>
        <v/>
      </c>
      <c r="AV859" s="35" t="str">
        <f t="shared" si="330"/>
        <v/>
      </c>
      <c r="AW859" s="35" t="str">
        <f t="shared" si="331"/>
        <v/>
      </c>
      <c r="AX859" s="35" t="str">
        <f t="shared" si="332"/>
        <v/>
      </c>
      <c r="AY859" s="35" t="str">
        <f>IF(SUMIF('7-市场业绩'!F:F,AC859,'7-市场业绩'!I:I)&gt;0,"学习卡","老结算")</f>
        <v>老结算</v>
      </c>
      <c r="AZ859" s="35" t="str">
        <f t="shared" si="333"/>
        <v/>
      </c>
      <c r="BA859" s="35" t="str">
        <f t="shared" si="334"/>
        <v>无</v>
      </c>
      <c r="BB859" s="35" t="str">
        <f t="shared" si="335"/>
        <v/>
      </c>
      <c r="BC859" s="35" t="str">
        <f t="shared" si="336"/>
        <v/>
      </c>
      <c r="BD859" s="35" t="str">
        <f t="shared" si="337"/>
        <v>无</v>
      </c>
      <c r="BE859" s="35" t="str">
        <f>IFERROR(LOOKUP(1,-FIND({"创始会员","国际领袖课程","国内领袖课程","1期秒杀","游学免费读","买三送二","2折秒杀"},AB859),{"创始会员","国际领袖课程","国内领袖课程","1期秒杀","游学免费读","买三送二","2折秒杀"}),"")</f>
        <v/>
      </c>
      <c r="BH859" s="27">
        <v>42552</v>
      </c>
    </row>
    <row r="860" spans="1:60" ht="15" customHeight="1">
      <c r="A860" s="31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08"/>
      <c r="M860" s="208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35" t="str">
        <f t="shared" si="314"/>
        <v/>
      </c>
      <c r="AD860" s="36">
        <f t="shared" si="315"/>
        <v>0</v>
      </c>
      <c r="AE860" s="35" t="str">
        <f t="shared" si="316"/>
        <v/>
      </c>
      <c r="AF860" s="24"/>
      <c r="AG860" s="40">
        <f t="shared" si="317"/>
        <v>0</v>
      </c>
      <c r="AH860" s="36">
        <f t="shared" si="318"/>
        <v>0</v>
      </c>
      <c r="AI860" s="36">
        <f t="shared" si="319"/>
        <v>0</v>
      </c>
      <c r="AJ860" s="35" t="str">
        <f t="shared" si="320"/>
        <v/>
      </c>
      <c r="AK860" s="35" t="str">
        <f t="shared" si="321"/>
        <v/>
      </c>
      <c r="AL860" s="35" t="str">
        <f t="shared" si="322"/>
        <v/>
      </c>
      <c r="AM860" s="35" t="str">
        <f t="shared" si="323"/>
        <v/>
      </c>
      <c r="AN860" s="35" t="str">
        <f t="shared" si="324"/>
        <v/>
      </c>
      <c r="AO860" s="35" t="str">
        <f t="shared" si="325"/>
        <v/>
      </c>
      <c r="AP860" s="35" t="str">
        <f>IF(AJ860="","",VLOOKUP(AN860,[1]Sheet11!E:F,2,0))</f>
        <v/>
      </c>
      <c r="AQ860" s="35" t="str">
        <f>IF(AO860="拼单会员","5年",IF(AJ860="","",VLOOKUP(AM860&amp;AP860,[1]Sheet11!$J$3:$K$17,2)))</f>
        <v/>
      </c>
      <c r="AR860" s="35" t="str">
        <f t="shared" si="326"/>
        <v/>
      </c>
      <c r="AS860" s="35" t="str">
        <f t="shared" si="327"/>
        <v/>
      </c>
      <c r="AT860" s="35" t="str">
        <f t="shared" si="328"/>
        <v/>
      </c>
      <c r="AU860" s="35" t="str">
        <f t="shared" si="329"/>
        <v/>
      </c>
      <c r="AV860" s="35" t="str">
        <f t="shared" si="330"/>
        <v/>
      </c>
      <c r="AW860" s="35" t="str">
        <f t="shared" si="331"/>
        <v/>
      </c>
      <c r="AX860" s="35" t="str">
        <f t="shared" si="332"/>
        <v/>
      </c>
      <c r="AY860" s="35" t="str">
        <f>IF(SUMIF('7-市场业绩'!F:F,AC860,'7-市场业绩'!I:I)&gt;0,"学习卡","老结算")</f>
        <v>老结算</v>
      </c>
      <c r="AZ860" s="35" t="str">
        <f t="shared" si="333"/>
        <v/>
      </c>
      <c r="BA860" s="35" t="str">
        <f t="shared" si="334"/>
        <v>无</v>
      </c>
      <c r="BB860" s="35" t="str">
        <f t="shared" si="335"/>
        <v/>
      </c>
      <c r="BC860" s="35" t="str">
        <f t="shared" si="336"/>
        <v/>
      </c>
      <c r="BD860" s="35" t="str">
        <f t="shared" si="337"/>
        <v>无</v>
      </c>
      <c r="BE860" s="35" t="str">
        <f>IFERROR(LOOKUP(1,-FIND({"创始会员","国际领袖课程","国内领袖课程","1期秒杀","游学免费读","买三送二","2折秒杀"},AB860),{"创始会员","国际领袖课程","国内领袖课程","1期秒杀","游学免费读","买三送二","2折秒杀"}),"")</f>
        <v/>
      </c>
      <c r="BH860" s="27">
        <v>42552</v>
      </c>
    </row>
    <row r="861" spans="1:60" ht="15" customHeight="1">
      <c r="A861" s="31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08"/>
      <c r="M861" s="208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35" t="str">
        <f t="shared" si="314"/>
        <v/>
      </c>
      <c r="AD861" s="36">
        <f t="shared" si="315"/>
        <v>0</v>
      </c>
      <c r="AE861" s="35" t="str">
        <f t="shared" si="316"/>
        <v/>
      </c>
      <c r="AF861" s="24"/>
      <c r="AG861" s="40">
        <f t="shared" si="317"/>
        <v>0</v>
      </c>
      <c r="AH861" s="36">
        <f t="shared" si="318"/>
        <v>0</v>
      </c>
      <c r="AI861" s="36">
        <f t="shared" si="319"/>
        <v>0</v>
      </c>
      <c r="AJ861" s="35" t="str">
        <f t="shared" si="320"/>
        <v/>
      </c>
      <c r="AK861" s="35" t="str">
        <f t="shared" si="321"/>
        <v/>
      </c>
      <c r="AL861" s="35" t="str">
        <f t="shared" si="322"/>
        <v/>
      </c>
      <c r="AM861" s="35" t="str">
        <f t="shared" si="323"/>
        <v/>
      </c>
      <c r="AN861" s="35" t="str">
        <f t="shared" si="324"/>
        <v/>
      </c>
      <c r="AO861" s="35" t="str">
        <f t="shared" si="325"/>
        <v/>
      </c>
      <c r="AP861" s="35" t="str">
        <f>IF(AJ861="","",VLOOKUP(AN861,[1]Sheet11!E:F,2,0))</f>
        <v/>
      </c>
      <c r="AQ861" s="35" t="str">
        <f>IF(AO861="拼单会员","5年",IF(AJ861="","",VLOOKUP(AM861&amp;AP861,[1]Sheet11!$J$3:$K$17,2)))</f>
        <v/>
      </c>
      <c r="AR861" s="35" t="str">
        <f t="shared" si="326"/>
        <v/>
      </c>
      <c r="AS861" s="35" t="str">
        <f t="shared" si="327"/>
        <v/>
      </c>
      <c r="AT861" s="35" t="str">
        <f t="shared" si="328"/>
        <v/>
      </c>
      <c r="AU861" s="35" t="str">
        <f t="shared" si="329"/>
        <v/>
      </c>
      <c r="AV861" s="35" t="str">
        <f t="shared" si="330"/>
        <v/>
      </c>
      <c r="AW861" s="35" t="str">
        <f t="shared" si="331"/>
        <v/>
      </c>
      <c r="AX861" s="35" t="str">
        <f t="shared" si="332"/>
        <v/>
      </c>
      <c r="AY861" s="35" t="str">
        <f>IF(SUMIF('7-市场业绩'!F:F,AC861,'7-市场业绩'!I:I)&gt;0,"学习卡","老结算")</f>
        <v>老结算</v>
      </c>
      <c r="AZ861" s="35" t="str">
        <f t="shared" si="333"/>
        <v/>
      </c>
      <c r="BA861" s="35" t="str">
        <f t="shared" si="334"/>
        <v>无</v>
      </c>
      <c r="BB861" s="35" t="str">
        <f t="shared" si="335"/>
        <v/>
      </c>
      <c r="BC861" s="35" t="str">
        <f t="shared" si="336"/>
        <v/>
      </c>
      <c r="BD861" s="35" t="str">
        <f t="shared" si="337"/>
        <v>无</v>
      </c>
      <c r="BE861" s="35" t="str">
        <f>IFERROR(LOOKUP(1,-FIND({"创始会员","国际领袖课程","国内领袖课程","1期秒杀","游学免费读","买三送二","2折秒杀"},AB861),{"创始会员","国际领袖课程","国内领袖课程","1期秒杀","游学免费读","买三送二","2折秒杀"}),"")</f>
        <v/>
      </c>
      <c r="BH861" s="27">
        <v>42552</v>
      </c>
    </row>
    <row r="862" spans="1:60" ht="15" customHeight="1">
      <c r="A862" s="31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08"/>
      <c r="M862" s="208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35" t="str">
        <f t="shared" si="314"/>
        <v/>
      </c>
      <c r="AD862" s="36">
        <f t="shared" si="315"/>
        <v>0</v>
      </c>
      <c r="AE862" s="35" t="str">
        <f t="shared" si="316"/>
        <v/>
      </c>
      <c r="AF862" s="24"/>
      <c r="AG862" s="40">
        <f t="shared" si="317"/>
        <v>0</v>
      </c>
      <c r="AH862" s="36">
        <f t="shared" si="318"/>
        <v>0</v>
      </c>
      <c r="AI862" s="36">
        <f t="shared" si="319"/>
        <v>0</v>
      </c>
      <c r="AJ862" s="35" t="str">
        <f t="shared" si="320"/>
        <v/>
      </c>
      <c r="AK862" s="35" t="str">
        <f t="shared" si="321"/>
        <v/>
      </c>
      <c r="AL862" s="35" t="str">
        <f t="shared" si="322"/>
        <v/>
      </c>
      <c r="AM862" s="35" t="str">
        <f t="shared" si="323"/>
        <v/>
      </c>
      <c r="AN862" s="35" t="str">
        <f t="shared" si="324"/>
        <v/>
      </c>
      <c r="AO862" s="35" t="str">
        <f t="shared" si="325"/>
        <v/>
      </c>
      <c r="AP862" s="35" t="str">
        <f>IF(AJ862="","",VLOOKUP(AN862,[1]Sheet11!E:F,2,0))</f>
        <v/>
      </c>
      <c r="AQ862" s="35" t="str">
        <f>IF(AO862="拼单会员","5年",IF(AJ862="","",VLOOKUP(AM862&amp;AP862,[1]Sheet11!$J$3:$K$17,2)))</f>
        <v/>
      </c>
      <c r="AR862" s="35" t="str">
        <f t="shared" si="326"/>
        <v/>
      </c>
      <c r="AS862" s="35" t="str">
        <f t="shared" si="327"/>
        <v/>
      </c>
      <c r="AT862" s="35" t="str">
        <f t="shared" si="328"/>
        <v/>
      </c>
      <c r="AU862" s="35" t="str">
        <f t="shared" si="329"/>
        <v/>
      </c>
      <c r="AV862" s="35" t="str">
        <f t="shared" si="330"/>
        <v/>
      </c>
      <c r="AW862" s="35" t="str">
        <f t="shared" si="331"/>
        <v/>
      </c>
      <c r="AX862" s="35" t="str">
        <f t="shared" si="332"/>
        <v/>
      </c>
      <c r="AY862" s="35" t="str">
        <f>IF(SUMIF('7-市场业绩'!F:F,AC862,'7-市场业绩'!I:I)&gt;0,"学习卡","老结算")</f>
        <v>老结算</v>
      </c>
      <c r="AZ862" s="35" t="str">
        <f t="shared" si="333"/>
        <v/>
      </c>
      <c r="BA862" s="35" t="str">
        <f t="shared" si="334"/>
        <v>无</v>
      </c>
      <c r="BB862" s="35" t="str">
        <f t="shared" si="335"/>
        <v/>
      </c>
      <c r="BC862" s="35" t="str">
        <f t="shared" si="336"/>
        <v/>
      </c>
      <c r="BD862" s="35" t="str">
        <f t="shared" si="337"/>
        <v>无</v>
      </c>
      <c r="BE862" s="35" t="str">
        <f>IFERROR(LOOKUP(1,-FIND({"创始会员","国际领袖课程","国内领袖课程","1期秒杀","游学免费读","买三送二","2折秒杀"},AB862),{"创始会员","国际领袖课程","国内领袖课程","1期秒杀","游学免费读","买三送二","2折秒杀"}),"")</f>
        <v/>
      </c>
      <c r="BH862" s="27">
        <v>42552</v>
      </c>
    </row>
    <row r="863" spans="1:60" ht="15" customHeight="1">
      <c r="A863" s="31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08"/>
      <c r="M863" s="208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35" t="str">
        <f t="shared" si="314"/>
        <v/>
      </c>
      <c r="AD863" s="36">
        <f t="shared" si="315"/>
        <v>0</v>
      </c>
      <c r="AE863" s="35" t="str">
        <f t="shared" si="316"/>
        <v/>
      </c>
      <c r="AF863" s="24"/>
      <c r="AG863" s="40">
        <f t="shared" si="317"/>
        <v>0</v>
      </c>
      <c r="AH863" s="36">
        <f t="shared" si="318"/>
        <v>0</v>
      </c>
      <c r="AI863" s="36">
        <f t="shared" si="319"/>
        <v>0</v>
      </c>
      <c r="AJ863" s="35" t="str">
        <f t="shared" si="320"/>
        <v/>
      </c>
      <c r="AK863" s="35" t="str">
        <f t="shared" si="321"/>
        <v/>
      </c>
      <c r="AL863" s="35" t="str">
        <f t="shared" si="322"/>
        <v/>
      </c>
      <c r="AM863" s="35" t="str">
        <f t="shared" si="323"/>
        <v/>
      </c>
      <c r="AN863" s="35" t="str">
        <f t="shared" si="324"/>
        <v/>
      </c>
      <c r="AO863" s="35" t="str">
        <f t="shared" si="325"/>
        <v/>
      </c>
      <c r="AP863" s="35" t="str">
        <f>IF(AJ863="","",VLOOKUP(AN863,[1]Sheet11!E:F,2,0))</f>
        <v/>
      </c>
      <c r="AQ863" s="35" t="str">
        <f>IF(AO863="拼单会员","5年",IF(AJ863="","",VLOOKUP(AM863&amp;AP863,[1]Sheet11!$J$3:$K$17,2)))</f>
        <v/>
      </c>
      <c r="AR863" s="35" t="str">
        <f t="shared" si="326"/>
        <v/>
      </c>
      <c r="AS863" s="35" t="str">
        <f t="shared" si="327"/>
        <v/>
      </c>
      <c r="AT863" s="35" t="str">
        <f t="shared" si="328"/>
        <v/>
      </c>
      <c r="AU863" s="35" t="str">
        <f t="shared" si="329"/>
        <v/>
      </c>
      <c r="AV863" s="35" t="str">
        <f t="shared" si="330"/>
        <v/>
      </c>
      <c r="AW863" s="35" t="str">
        <f t="shared" si="331"/>
        <v/>
      </c>
      <c r="AX863" s="35" t="str">
        <f t="shared" si="332"/>
        <v/>
      </c>
      <c r="AY863" s="35" t="str">
        <f>IF(SUMIF('7-市场业绩'!F:F,AC863,'7-市场业绩'!I:I)&gt;0,"学习卡","老结算")</f>
        <v>老结算</v>
      </c>
      <c r="AZ863" s="35" t="str">
        <f t="shared" si="333"/>
        <v/>
      </c>
      <c r="BA863" s="35" t="str">
        <f t="shared" si="334"/>
        <v>无</v>
      </c>
      <c r="BB863" s="35" t="str">
        <f t="shared" si="335"/>
        <v/>
      </c>
      <c r="BC863" s="35" t="str">
        <f t="shared" si="336"/>
        <v/>
      </c>
      <c r="BD863" s="35" t="str">
        <f t="shared" si="337"/>
        <v>无</v>
      </c>
      <c r="BE863" s="35" t="str">
        <f>IFERROR(LOOKUP(1,-FIND({"创始会员","国际领袖课程","国内领袖课程","1期秒杀","游学免费读","买三送二","2折秒杀"},AB863),{"创始会员","国际领袖课程","国内领袖课程","1期秒杀","游学免费读","买三送二","2折秒杀"}),"")</f>
        <v/>
      </c>
      <c r="BH863" s="27">
        <v>42552</v>
      </c>
    </row>
    <row r="864" spans="1:60" ht="15" customHeight="1">
      <c r="A864" s="31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08"/>
      <c r="M864" s="208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35" t="str">
        <f t="shared" si="314"/>
        <v/>
      </c>
      <c r="AD864" s="36">
        <f t="shared" si="315"/>
        <v>0</v>
      </c>
      <c r="AE864" s="35" t="str">
        <f t="shared" si="316"/>
        <v/>
      </c>
      <c r="AF864" s="24"/>
      <c r="AG864" s="40">
        <f t="shared" si="317"/>
        <v>0</v>
      </c>
      <c r="AH864" s="36">
        <f t="shared" si="318"/>
        <v>0</v>
      </c>
      <c r="AI864" s="36">
        <f t="shared" si="319"/>
        <v>0</v>
      </c>
      <c r="AJ864" s="35" t="str">
        <f t="shared" si="320"/>
        <v/>
      </c>
      <c r="AK864" s="35" t="str">
        <f t="shared" si="321"/>
        <v/>
      </c>
      <c r="AL864" s="35" t="str">
        <f t="shared" si="322"/>
        <v/>
      </c>
      <c r="AM864" s="35" t="str">
        <f t="shared" si="323"/>
        <v/>
      </c>
      <c r="AN864" s="35" t="str">
        <f t="shared" si="324"/>
        <v/>
      </c>
      <c r="AO864" s="35" t="str">
        <f t="shared" si="325"/>
        <v/>
      </c>
      <c r="AP864" s="35" t="str">
        <f>IF(AJ864="","",VLOOKUP(AN864,[1]Sheet11!E:F,2,0))</f>
        <v/>
      </c>
      <c r="AQ864" s="35" t="str">
        <f>IF(AO864="拼单会员","5年",IF(AJ864="","",VLOOKUP(AM864&amp;AP864,[1]Sheet11!$J$3:$K$17,2)))</f>
        <v/>
      </c>
      <c r="AR864" s="35" t="str">
        <f t="shared" si="326"/>
        <v/>
      </c>
      <c r="AS864" s="35" t="str">
        <f t="shared" si="327"/>
        <v/>
      </c>
      <c r="AT864" s="35" t="str">
        <f t="shared" si="328"/>
        <v/>
      </c>
      <c r="AU864" s="35" t="str">
        <f t="shared" si="329"/>
        <v/>
      </c>
      <c r="AV864" s="35" t="str">
        <f t="shared" si="330"/>
        <v/>
      </c>
      <c r="AW864" s="35" t="str">
        <f t="shared" si="331"/>
        <v/>
      </c>
      <c r="AX864" s="35" t="str">
        <f t="shared" si="332"/>
        <v/>
      </c>
      <c r="AY864" s="35" t="str">
        <f>IF(SUMIF('7-市场业绩'!F:F,AC864,'7-市场业绩'!I:I)&gt;0,"学习卡","老结算")</f>
        <v>老结算</v>
      </c>
      <c r="AZ864" s="35" t="str">
        <f t="shared" si="333"/>
        <v/>
      </c>
      <c r="BA864" s="35" t="str">
        <f t="shared" si="334"/>
        <v>无</v>
      </c>
      <c r="BB864" s="35" t="str">
        <f t="shared" si="335"/>
        <v/>
      </c>
      <c r="BC864" s="35" t="str">
        <f t="shared" si="336"/>
        <v/>
      </c>
      <c r="BD864" s="35" t="str">
        <f t="shared" si="337"/>
        <v>无</v>
      </c>
      <c r="BE864" s="35" t="str">
        <f>IFERROR(LOOKUP(1,-FIND({"创始会员","国际领袖课程","国内领袖课程","1期秒杀","游学免费读","买三送二","2折秒杀"},AB864),{"创始会员","国际领袖课程","国内领袖课程","1期秒杀","游学免费读","买三送二","2折秒杀"}),"")</f>
        <v/>
      </c>
      <c r="BH864" s="27">
        <v>42552</v>
      </c>
    </row>
    <row r="865" spans="1:60" ht="15" customHeight="1">
      <c r="A865" s="31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08"/>
      <c r="M865" s="208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35" t="str">
        <f t="shared" si="314"/>
        <v/>
      </c>
      <c r="AD865" s="36">
        <f t="shared" si="315"/>
        <v>0</v>
      </c>
      <c r="AE865" s="35" t="str">
        <f t="shared" si="316"/>
        <v/>
      </c>
      <c r="AF865" s="24"/>
      <c r="AG865" s="40">
        <f t="shared" si="317"/>
        <v>0</v>
      </c>
      <c r="AH865" s="36">
        <f t="shared" si="318"/>
        <v>0</v>
      </c>
      <c r="AI865" s="36">
        <f t="shared" si="319"/>
        <v>0</v>
      </c>
      <c r="AJ865" s="35" t="str">
        <f t="shared" si="320"/>
        <v/>
      </c>
      <c r="AK865" s="35" t="str">
        <f t="shared" si="321"/>
        <v/>
      </c>
      <c r="AL865" s="35" t="str">
        <f t="shared" si="322"/>
        <v/>
      </c>
      <c r="AM865" s="35" t="str">
        <f t="shared" si="323"/>
        <v/>
      </c>
      <c r="AN865" s="35" t="str">
        <f t="shared" si="324"/>
        <v/>
      </c>
      <c r="AO865" s="35" t="str">
        <f t="shared" si="325"/>
        <v/>
      </c>
      <c r="AP865" s="35" t="str">
        <f>IF(AJ865="","",VLOOKUP(AN865,[1]Sheet11!E:F,2,0))</f>
        <v/>
      </c>
      <c r="AQ865" s="35" t="str">
        <f>IF(AO865="拼单会员","5年",IF(AJ865="","",VLOOKUP(AM865&amp;AP865,[1]Sheet11!$J$3:$K$17,2)))</f>
        <v/>
      </c>
      <c r="AR865" s="35" t="str">
        <f t="shared" si="326"/>
        <v/>
      </c>
      <c r="AS865" s="35" t="str">
        <f t="shared" si="327"/>
        <v/>
      </c>
      <c r="AT865" s="35" t="str">
        <f t="shared" si="328"/>
        <v/>
      </c>
      <c r="AU865" s="35" t="str">
        <f t="shared" si="329"/>
        <v/>
      </c>
      <c r="AV865" s="35" t="str">
        <f t="shared" si="330"/>
        <v/>
      </c>
      <c r="AW865" s="35" t="str">
        <f t="shared" si="331"/>
        <v/>
      </c>
      <c r="AX865" s="35" t="str">
        <f t="shared" si="332"/>
        <v/>
      </c>
      <c r="AY865" s="35" t="str">
        <f>IF(SUMIF('7-市场业绩'!F:F,AC865,'7-市场业绩'!I:I)&gt;0,"学习卡","老结算")</f>
        <v>老结算</v>
      </c>
      <c r="AZ865" s="35" t="str">
        <f t="shared" si="333"/>
        <v/>
      </c>
      <c r="BA865" s="35" t="str">
        <f t="shared" si="334"/>
        <v>无</v>
      </c>
      <c r="BB865" s="35" t="str">
        <f t="shared" si="335"/>
        <v/>
      </c>
      <c r="BC865" s="35" t="str">
        <f t="shared" si="336"/>
        <v/>
      </c>
      <c r="BD865" s="35" t="str">
        <f t="shared" si="337"/>
        <v>无</v>
      </c>
      <c r="BE865" s="35" t="str">
        <f>IFERROR(LOOKUP(1,-FIND({"创始会员","国际领袖课程","国内领袖课程","1期秒杀","游学免费读","买三送二","2折秒杀"},AB865),{"创始会员","国际领袖课程","国内领袖课程","1期秒杀","游学免费读","买三送二","2折秒杀"}),"")</f>
        <v/>
      </c>
      <c r="BH865" s="27">
        <v>42552</v>
      </c>
    </row>
    <row r="866" spans="1:60" ht="15" customHeight="1">
      <c r="A866" s="31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08"/>
      <c r="M866" s="208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35" t="str">
        <f t="shared" si="314"/>
        <v/>
      </c>
      <c r="AD866" s="36">
        <f t="shared" si="315"/>
        <v>0</v>
      </c>
      <c r="AE866" s="35" t="str">
        <f t="shared" si="316"/>
        <v/>
      </c>
      <c r="AF866" s="24"/>
      <c r="AG866" s="40">
        <f t="shared" si="317"/>
        <v>0</v>
      </c>
      <c r="AH866" s="36">
        <f t="shared" si="318"/>
        <v>0</v>
      </c>
      <c r="AI866" s="36">
        <f t="shared" si="319"/>
        <v>0</v>
      </c>
      <c r="AJ866" s="35" t="str">
        <f t="shared" si="320"/>
        <v/>
      </c>
      <c r="AK866" s="35" t="str">
        <f t="shared" si="321"/>
        <v/>
      </c>
      <c r="AL866" s="35" t="str">
        <f t="shared" si="322"/>
        <v/>
      </c>
      <c r="AM866" s="35" t="str">
        <f t="shared" si="323"/>
        <v/>
      </c>
      <c r="AN866" s="35" t="str">
        <f t="shared" si="324"/>
        <v/>
      </c>
      <c r="AO866" s="35" t="str">
        <f t="shared" si="325"/>
        <v/>
      </c>
      <c r="AP866" s="35" t="str">
        <f>IF(AJ866="","",VLOOKUP(AN866,[1]Sheet11!E:F,2,0))</f>
        <v/>
      </c>
      <c r="AQ866" s="35" t="str">
        <f>IF(AO866="拼单会员","5年",IF(AJ866="","",VLOOKUP(AM866&amp;AP866,[1]Sheet11!$J$3:$K$17,2)))</f>
        <v/>
      </c>
      <c r="AR866" s="35" t="str">
        <f t="shared" si="326"/>
        <v/>
      </c>
      <c r="AS866" s="35" t="str">
        <f t="shared" si="327"/>
        <v/>
      </c>
      <c r="AT866" s="35" t="str">
        <f t="shared" si="328"/>
        <v/>
      </c>
      <c r="AU866" s="35" t="str">
        <f t="shared" si="329"/>
        <v/>
      </c>
      <c r="AV866" s="35" t="str">
        <f t="shared" si="330"/>
        <v/>
      </c>
      <c r="AW866" s="35" t="str">
        <f t="shared" si="331"/>
        <v/>
      </c>
      <c r="AX866" s="35" t="str">
        <f t="shared" si="332"/>
        <v/>
      </c>
      <c r="AY866" s="35" t="str">
        <f>IF(SUMIF('7-市场业绩'!F:F,AC866,'7-市场业绩'!I:I)&gt;0,"学习卡","老结算")</f>
        <v>老结算</v>
      </c>
      <c r="AZ866" s="35" t="str">
        <f t="shared" si="333"/>
        <v/>
      </c>
      <c r="BA866" s="35" t="str">
        <f t="shared" si="334"/>
        <v>无</v>
      </c>
      <c r="BB866" s="35" t="str">
        <f t="shared" si="335"/>
        <v/>
      </c>
      <c r="BC866" s="35" t="str">
        <f t="shared" si="336"/>
        <v/>
      </c>
      <c r="BD866" s="35" t="str">
        <f t="shared" si="337"/>
        <v>无</v>
      </c>
      <c r="BE866" s="35" t="str">
        <f>IFERROR(LOOKUP(1,-FIND({"创始会员","国际领袖课程","国内领袖课程","1期秒杀","游学免费读","买三送二","2折秒杀"},AB866),{"创始会员","国际领袖课程","国内领袖课程","1期秒杀","游学免费读","买三送二","2折秒杀"}),"")</f>
        <v/>
      </c>
      <c r="BH866" s="27">
        <v>42552</v>
      </c>
    </row>
    <row r="867" spans="1:60" ht="15" customHeight="1">
      <c r="A867" s="31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08"/>
      <c r="M867" s="208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35" t="str">
        <f t="shared" si="314"/>
        <v/>
      </c>
      <c r="AD867" s="36">
        <f t="shared" si="315"/>
        <v>0</v>
      </c>
      <c r="AE867" s="35" t="str">
        <f t="shared" si="316"/>
        <v/>
      </c>
      <c r="AF867" s="24"/>
      <c r="AG867" s="40">
        <f t="shared" si="317"/>
        <v>0</v>
      </c>
      <c r="AH867" s="36">
        <f t="shared" si="318"/>
        <v>0</v>
      </c>
      <c r="AI867" s="36">
        <f t="shared" si="319"/>
        <v>0</v>
      </c>
      <c r="AJ867" s="35" t="str">
        <f t="shared" si="320"/>
        <v/>
      </c>
      <c r="AK867" s="35" t="str">
        <f t="shared" si="321"/>
        <v/>
      </c>
      <c r="AL867" s="35" t="str">
        <f t="shared" si="322"/>
        <v/>
      </c>
      <c r="AM867" s="35" t="str">
        <f t="shared" si="323"/>
        <v/>
      </c>
      <c r="AN867" s="35" t="str">
        <f t="shared" si="324"/>
        <v/>
      </c>
      <c r="AO867" s="35" t="str">
        <f t="shared" si="325"/>
        <v/>
      </c>
      <c r="AP867" s="35" t="str">
        <f>IF(AJ867="","",VLOOKUP(AN867,[1]Sheet11!E:F,2,0))</f>
        <v/>
      </c>
      <c r="AQ867" s="35" t="str">
        <f>IF(AO867="拼单会员","5年",IF(AJ867="","",VLOOKUP(AM867&amp;AP867,[1]Sheet11!$J$3:$K$17,2)))</f>
        <v/>
      </c>
      <c r="AR867" s="35" t="str">
        <f t="shared" si="326"/>
        <v/>
      </c>
      <c r="AS867" s="35" t="str">
        <f t="shared" si="327"/>
        <v/>
      </c>
      <c r="AT867" s="35" t="str">
        <f t="shared" si="328"/>
        <v/>
      </c>
      <c r="AU867" s="35" t="str">
        <f t="shared" si="329"/>
        <v/>
      </c>
      <c r="AV867" s="35" t="str">
        <f t="shared" si="330"/>
        <v/>
      </c>
      <c r="AW867" s="35" t="str">
        <f t="shared" si="331"/>
        <v/>
      </c>
      <c r="AX867" s="35" t="str">
        <f t="shared" si="332"/>
        <v/>
      </c>
      <c r="AY867" s="35" t="str">
        <f>IF(SUMIF('7-市场业绩'!F:F,AC867,'7-市场业绩'!I:I)&gt;0,"学习卡","老结算")</f>
        <v>老结算</v>
      </c>
      <c r="AZ867" s="35" t="str">
        <f t="shared" si="333"/>
        <v/>
      </c>
      <c r="BA867" s="35" t="str">
        <f t="shared" si="334"/>
        <v>无</v>
      </c>
      <c r="BB867" s="35" t="str">
        <f t="shared" si="335"/>
        <v/>
      </c>
      <c r="BC867" s="35" t="str">
        <f t="shared" si="336"/>
        <v/>
      </c>
      <c r="BD867" s="35" t="str">
        <f t="shared" si="337"/>
        <v>无</v>
      </c>
      <c r="BE867" s="35" t="str">
        <f>IFERROR(LOOKUP(1,-FIND({"创始会员","国际领袖课程","国内领袖课程","1期秒杀","游学免费读","买三送二","2折秒杀"},AB867),{"创始会员","国际领袖课程","国内领袖课程","1期秒杀","游学免费读","买三送二","2折秒杀"}),"")</f>
        <v/>
      </c>
      <c r="BH867" s="27">
        <v>42552</v>
      </c>
    </row>
    <row r="868" spans="1:60" ht="15" customHeight="1">
      <c r="A868" s="31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08"/>
      <c r="M868" s="208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35" t="str">
        <f t="shared" si="314"/>
        <v/>
      </c>
      <c r="AD868" s="36">
        <f t="shared" si="315"/>
        <v>0</v>
      </c>
      <c r="AE868" s="35" t="str">
        <f t="shared" si="316"/>
        <v/>
      </c>
      <c r="AF868" s="24"/>
      <c r="AG868" s="40">
        <f t="shared" si="317"/>
        <v>0</v>
      </c>
      <c r="AH868" s="36">
        <f t="shared" si="318"/>
        <v>0</v>
      </c>
      <c r="AI868" s="36">
        <f t="shared" si="319"/>
        <v>0</v>
      </c>
      <c r="AJ868" s="35" t="str">
        <f t="shared" si="320"/>
        <v/>
      </c>
      <c r="AK868" s="35" t="str">
        <f t="shared" si="321"/>
        <v/>
      </c>
      <c r="AL868" s="35" t="str">
        <f t="shared" si="322"/>
        <v/>
      </c>
      <c r="AM868" s="35" t="str">
        <f t="shared" si="323"/>
        <v/>
      </c>
      <c r="AN868" s="35" t="str">
        <f t="shared" si="324"/>
        <v/>
      </c>
      <c r="AO868" s="35" t="str">
        <f t="shared" si="325"/>
        <v/>
      </c>
      <c r="AP868" s="35" t="str">
        <f>IF(AJ868="","",VLOOKUP(AN868,[1]Sheet11!E:F,2,0))</f>
        <v/>
      </c>
      <c r="AQ868" s="35" t="str">
        <f>IF(AO868="拼单会员","5年",IF(AJ868="","",VLOOKUP(AM868&amp;AP868,[1]Sheet11!$J$3:$K$17,2)))</f>
        <v/>
      </c>
      <c r="AR868" s="35" t="str">
        <f t="shared" si="326"/>
        <v/>
      </c>
      <c r="AS868" s="35" t="str">
        <f t="shared" si="327"/>
        <v/>
      </c>
      <c r="AT868" s="35" t="str">
        <f t="shared" si="328"/>
        <v/>
      </c>
      <c r="AU868" s="35" t="str">
        <f t="shared" si="329"/>
        <v/>
      </c>
      <c r="AV868" s="35" t="str">
        <f t="shared" si="330"/>
        <v/>
      </c>
      <c r="AW868" s="35" t="str">
        <f t="shared" si="331"/>
        <v/>
      </c>
      <c r="AX868" s="35" t="str">
        <f t="shared" si="332"/>
        <v/>
      </c>
      <c r="AY868" s="35" t="str">
        <f>IF(SUMIF('7-市场业绩'!F:F,AC868,'7-市场业绩'!I:I)&gt;0,"学习卡","老结算")</f>
        <v>老结算</v>
      </c>
      <c r="AZ868" s="35" t="str">
        <f t="shared" si="333"/>
        <v/>
      </c>
      <c r="BA868" s="35" t="str">
        <f t="shared" si="334"/>
        <v>无</v>
      </c>
      <c r="BB868" s="35" t="str">
        <f t="shared" si="335"/>
        <v/>
      </c>
      <c r="BC868" s="35" t="str">
        <f t="shared" si="336"/>
        <v/>
      </c>
      <c r="BD868" s="35" t="str">
        <f t="shared" si="337"/>
        <v>无</v>
      </c>
      <c r="BE868" s="35" t="str">
        <f>IFERROR(LOOKUP(1,-FIND({"创始会员","国际领袖课程","国内领袖课程","1期秒杀","游学免费读","买三送二","2折秒杀"},AB868),{"创始会员","国际领袖课程","国内领袖课程","1期秒杀","游学免费读","买三送二","2折秒杀"}),"")</f>
        <v/>
      </c>
      <c r="BH868" s="27">
        <v>42552</v>
      </c>
    </row>
    <row r="869" spans="1:60" ht="15" customHeight="1">
      <c r="A869" s="31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08"/>
      <c r="M869" s="208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35" t="str">
        <f t="shared" si="314"/>
        <v/>
      </c>
      <c r="AD869" s="36">
        <f t="shared" si="315"/>
        <v>0</v>
      </c>
      <c r="AE869" s="35" t="str">
        <f t="shared" si="316"/>
        <v/>
      </c>
      <c r="AF869" s="24"/>
      <c r="AG869" s="40">
        <f t="shared" si="317"/>
        <v>0</v>
      </c>
      <c r="AH869" s="36">
        <f t="shared" si="318"/>
        <v>0</v>
      </c>
      <c r="AI869" s="36">
        <f t="shared" si="319"/>
        <v>0</v>
      </c>
      <c r="AJ869" s="35" t="str">
        <f t="shared" si="320"/>
        <v/>
      </c>
      <c r="AK869" s="35" t="str">
        <f t="shared" si="321"/>
        <v/>
      </c>
      <c r="AL869" s="35" t="str">
        <f t="shared" si="322"/>
        <v/>
      </c>
      <c r="AM869" s="35" t="str">
        <f t="shared" si="323"/>
        <v/>
      </c>
      <c r="AN869" s="35" t="str">
        <f t="shared" si="324"/>
        <v/>
      </c>
      <c r="AO869" s="35" t="str">
        <f t="shared" si="325"/>
        <v/>
      </c>
      <c r="AP869" s="35" t="str">
        <f>IF(AJ869="","",VLOOKUP(AN869,[1]Sheet11!E:F,2,0))</f>
        <v/>
      </c>
      <c r="AQ869" s="35" t="str">
        <f>IF(AO869="拼单会员","5年",IF(AJ869="","",VLOOKUP(AM869&amp;AP869,[1]Sheet11!$J$3:$K$17,2)))</f>
        <v/>
      </c>
      <c r="AR869" s="35" t="str">
        <f t="shared" si="326"/>
        <v/>
      </c>
      <c r="AS869" s="35" t="str">
        <f t="shared" si="327"/>
        <v/>
      </c>
      <c r="AT869" s="35" t="str">
        <f t="shared" si="328"/>
        <v/>
      </c>
      <c r="AU869" s="35" t="str">
        <f t="shared" si="329"/>
        <v/>
      </c>
      <c r="AV869" s="35" t="str">
        <f t="shared" si="330"/>
        <v/>
      </c>
      <c r="AW869" s="35" t="str">
        <f t="shared" si="331"/>
        <v/>
      </c>
      <c r="AX869" s="35" t="str">
        <f t="shared" si="332"/>
        <v/>
      </c>
      <c r="AY869" s="35" t="str">
        <f>IF(SUMIF('7-市场业绩'!F:F,AC869,'7-市场业绩'!I:I)&gt;0,"学习卡","老结算")</f>
        <v>老结算</v>
      </c>
      <c r="AZ869" s="35" t="str">
        <f t="shared" si="333"/>
        <v/>
      </c>
      <c r="BA869" s="35" t="str">
        <f t="shared" si="334"/>
        <v>无</v>
      </c>
      <c r="BB869" s="35" t="str">
        <f t="shared" si="335"/>
        <v/>
      </c>
      <c r="BC869" s="35" t="str">
        <f t="shared" si="336"/>
        <v/>
      </c>
      <c r="BD869" s="35" t="str">
        <f t="shared" si="337"/>
        <v>无</v>
      </c>
      <c r="BE869" s="35" t="str">
        <f>IFERROR(LOOKUP(1,-FIND({"创始会员","国际领袖课程","国内领袖课程","1期秒杀","游学免费读","买三送二","2折秒杀"},AB869),{"创始会员","国际领袖课程","国内领袖课程","1期秒杀","游学免费读","买三送二","2折秒杀"}),"")</f>
        <v/>
      </c>
      <c r="BH869" s="27">
        <v>42552</v>
      </c>
    </row>
    <row r="870" spans="1:60" ht="15" customHeight="1">
      <c r="A870" s="31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08"/>
      <c r="M870" s="208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35" t="str">
        <f t="shared" si="314"/>
        <v/>
      </c>
      <c r="AD870" s="36">
        <f t="shared" si="315"/>
        <v>0</v>
      </c>
      <c r="AE870" s="35" t="str">
        <f t="shared" si="316"/>
        <v/>
      </c>
      <c r="AF870" s="24"/>
      <c r="AG870" s="40">
        <f t="shared" si="317"/>
        <v>0</v>
      </c>
      <c r="AH870" s="36">
        <f t="shared" si="318"/>
        <v>0</v>
      </c>
      <c r="AI870" s="36">
        <f t="shared" si="319"/>
        <v>0</v>
      </c>
      <c r="AJ870" s="35" t="str">
        <f t="shared" si="320"/>
        <v/>
      </c>
      <c r="AK870" s="35" t="str">
        <f t="shared" si="321"/>
        <v/>
      </c>
      <c r="AL870" s="35" t="str">
        <f t="shared" si="322"/>
        <v/>
      </c>
      <c r="AM870" s="35" t="str">
        <f t="shared" si="323"/>
        <v/>
      </c>
      <c r="AN870" s="35" t="str">
        <f t="shared" si="324"/>
        <v/>
      </c>
      <c r="AO870" s="35" t="str">
        <f t="shared" si="325"/>
        <v/>
      </c>
      <c r="AP870" s="35" t="str">
        <f>IF(AJ870="","",VLOOKUP(AN870,[1]Sheet11!E:F,2,0))</f>
        <v/>
      </c>
      <c r="AQ870" s="35" t="str">
        <f>IF(AO870="拼单会员","5年",IF(AJ870="","",VLOOKUP(AM870&amp;AP870,[1]Sheet11!$J$3:$K$17,2)))</f>
        <v/>
      </c>
      <c r="AR870" s="35" t="str">
        <f t="shared" si="326"/>
        <v/>
      </c>
      <c r="AS870" s="35" t="str">
        <f t="shared" si="327"/>
        <v/>
      </c>
      <c r="AT870" s="35" t="str">
        <f t="shared" si="328"/>
        <v/>
      </c>
      <c r="AU870" s="35" t="str">
        <f t="shared" si="329"/>
        <v/>
      </c>
      <c r="AV870" s="35" t="str">
        <f t="shared" si="330"/>
        <v/>
      </c>
      <c r="AW870" s="35" t="str">
        <f t="shared" si="331"/>
        <v/>
      </c>
      <c r="AX870" s="35" t="str">
        <f t="shared" si="332"/>
        <v/>
      </c>
      <c r="AY870" s="35" t="str">
        <f>IF(SUMIF('7-市场业绩'!F:F,AC870,'7-市场业绩'!I:I)&gt;0,"学习卡","老结算")</f>
        <v>老结算</v>
      </c>
      <c r="AZ870" s="35" t="str">
        <f t="shared" si="333"/>
        <v/>
      </c>
      <c r="BA870" s="35" t="str">
        <f t="shared" si="334"/>
        <v>无</v>
      </c>
      <c r="BB870" s="35" t="str">
        <f t="shared" si="335"/>
        <v/>
      </c>
      <c r="BC870" s="35" t="str">
        <f t="shared" si="336"/>
        <v/>
      </c>
      <c r="BD870" s="35" t="str">
        <f t="shared" si="337"/>
        <v>无</v>
      </c>
      <c r="BE870" s="35" t="str">
        <f>IFERROR(LOOKUP(1,-FIND({"创始会员","国际领袖课程","国内领袖课程","1期秒杀","游学免费读","买三送二","2折秒杀"},AB870),{"创始会员","国际领袖课程","国内领袖课程","1期秒杀","游学免费读","买三送二","2折秒杀"}),"")</f>
        <v/>
      </c>
      <c r="BH870" s="27">
        <v>42552</v>
      </c>
    </row>
    <row r="871" spans="1:60" ht="15" customHeight="1">
      <c r="A871" s="31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08"/>
      <c r="M871" s="208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35" t="str">
        <f t="shared" si="314"/>
        <v/>
      </c>
      <c r="AD871" s="36">
        <f t="shared" si="315"/>
        <v>0</v>
      </c>
      <c r="AE871" s="35" t="str">
        <f t="shared" si="316"/>
        <v/>
      </c>
      <c r="AF871" s="24"/>
      <c r="AG871" s="40">
        <f t="shared" si="317"/>
        <v>0</v>
      </c>
      <c r="AH871" s="36">
        <f t="shared" si="318"/>
        <v>0</v>
      </c>
      <c r="AI871" s="36">
        <f t="shared" si="319"/>
        <v>0</v>
      </c>
      <c r="AJ871" s="35" t="str">
        <f t="shared" si="320"/>
        <v/>
      </c>
      <c r="AK871" s="35" t="str">
        <f t="shared" si="321"/>
        <v/>
      </c>
      <c r="AL871" s="35" t="str">
        <f t="shared" si="322"/>
        <v/>
      </c>
      <c r="AM871" s="35" t="str">
        <f t="shared" si="323"/>
        <v/>
      </c>
      <c r="AN871" s="35" t="str">
        <f t="shared" si="324"/>
        <v/>
      </c>
      <c r="AO871" s="35" t="str">
        <f t="shared" si="325"/>
        <v/>
      </c>
      <c r="AP871" s="35" t="str">
        <f>IF(AJ871="","",VLOOKUP(AN871,[1]Sheet11!E:F,2,0))</f>
        <v/>
      </c>
      <c r="AQ871" s="35" t="str">
        <f>IF(AO871="拼单会员","5年",IF(AJ871="","",VLOOKUP(AM871&amp;AP871,[1]Sheet11!$J$3:$K$17,2)))</f>
        <v/>
      </c>
      <c r="AR871" s="35" t="str">
        <f t="shared" si="326"/>
        <v/>
      </c>
      <c r="AS871" s="35" t="str">
        <f t="shared" si="327"/>
        <v/>
      </c>
      <c r="AT871" s="35" t="str">
        <f t="shared" si="328"/>
        <v/>
      </c>
      <c r="AU871" s="35" t="str">
        <f t="shared" si="329"/>
        <v/>
      </c>
      <c r="AV871" s="35" t="str">
        <f t="shared" si="330"/>
        <v/>
      </c>
      <c r="AW871" s="35" t="str">
        <f t="shared" si="331"/>
        <v/>
      </c>
      <c r="AX871" s="35" t="str">
        <f t="shared" si="332"/>
        <v/>
      </c>
      <c r="AY871" s="35" t="str">
        <f>IF(SUMIF('7-市场业绩'!F:F,AC871,'7-市场业绩'!I:I)&gt;0,"学习卡","老结算")</f>
        <v>老结算</v>
      </c>
      <c r="AZ871" s="35" t="str">
        <f t="shared" si="333"/>
        <v/>
      </c>
      <c r="BA871" s="35" t="str">
        <f t="shared" si="334"/>
        <v>无</v>
      </c>
      <c r="BB871" s="35" t="str">
        <f t="shared" si="335"/>
        <v/>
      </c>
      <c r="BC871" s="35" t="str">
        <f t="shared" si="336"/>
        <v/>
      </c>
      <c r="BD871" s="35" t="str">
        <f t="shared" si="337"/>
        <v>无</v>
      </c>
      <c r="BE871" s="35" t="str">
        <f>IFERROR(LOOKUP(1,-FIND({"创始会员","国际领袖课程","国内领袖课程","1期秒杀","游学免费读","买三送二","2折秒杀"},AB871),{"创始会员","国际领袖课程","国内领袖课程","1期秒杀","游学免费读","买三送二","2折秒杀"}),"")</f>
        <v/>
      </c>
      <c r="BH871" s="27">
        <v>42552</v>
      </c>
    </row>
    <row r="872" spans="1:60" ht="15" customHeight="1">
      <c r="A872" s="31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08"/>
      <c r="M872" s="208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35" t="str">
        <f t="shared" si="314"/>
        <v/>
      </c>
      <c r="AD872" s="36">
        <f t="shared" si="315"/>
        <v>0</v>
      </c>
      <c r="AE872" s="35" t="str">
        <f t="shared" si="316"/>
        <v/>
      </c>
      <c r="AF872" s="24"/>
      <c r="AG872" s="40">
        <f t="shared" si="317"/>
        <v>0</v>
      </c>
      <c r="AH872" s="36">
        <f t="shared" si="318"/>
        <v>0</v>
      </c>
      <c r="AI872" s="36">
        <f t="shared" si="319"/>
        <v>0</v>
      </c>
      <c r="AJ872" s="35" t="str">
        <f t="shared" si="320"/>
        <v/>
      </c>
      <c r="AK872" s="35" t="str">
        <f t="shared" si="321"/>
        <v/>
      </c>
      <c r="AL872" s="35" t="str">
        <f t="shared" si="322"/>
        <v/>
      </c>
      <c r="AM872" s="35" t="str">
        <f t="shared" si="323"/>
        <v/>
      </c>
      <c r="AN872" s="35" t="str">
        <f t="shared" si="324"/>
        <v/>
      </c>
      <c r="AO872" s="35" t="str">
        <f t="shared" si="325"/>
        <v/>
      </c>
      <c r="AP872" s="35" t="str">
        <f>IF(AJ872="","",VLOOKUP(AN872,[1]Sheet11!E:F,2,0))</f>
        <v/>
      </c>
      <c r="AQ872" s="35" t="str">
        <f>IF(AO872="拼单会员","5年",IF(AJ872="","",VLOOKUP(AM872&amp;AP872,[1]Sheet11!$J$3:$K$17,2)))</f>
        <v/>
      </c>
      <c r="AR872" s="35" t="str">
        <f t="shared" si="326"/>
        <v/>
      </c>
      <c r="AS872" s="35" t="str">
        <f t="shared" si="327"/>
        <v/>
      </c>
      <c r="AT872" s="35" t="str">
        <f t="shared" si="328"/>
        <v/>
      </c>
      <c r="AU872" s="35" t="str">
        <f t="shared" si="329"/>
        <v/>
      </c>
      <c r="AV872" s="35" t="str">
        <f t="shared" si="330"/>
        <v/>
      </c>
      <c r="AW872" s="35" t="str">
        <f t="shared" si="331"/>
        <v/>
      </c>
      <c r="AX872" s="35" t="str">
        <f t="shared" si="332"/>
        <v/>
      </c>
      <c r="AY872" s="35" t="str">
        <f>IF(SUMIF('7-市场业绩'!F:F,AC872,'7-市场业绩'!I:I)&gt;0,"学习卡","老结算")</f>
        <v>老结算</v>
      </c>
      <c r="AZ872" s="35" t="str">
        <f t="shared" si="333"/>
        <v/>
      </c>
      <c r="BA872" s="35" t="str">
        <f t="shared" si="334"/>
        <v>无</v>
      </c>
      <c r="BB872" s="35" t="str">
        <f t="shared" si="335"/>
        <v/>
      </c>
      <c r="BC872" s="35" t="str">
        <f t="shared" si="336"/>
        <v/>
      </c>
      <c r="BD872" s="35" t="str">
        <f t="shared" si="337"/>
        <v>无</v>
      </c>
      <c r="BE872" s="35" t="str">
        <f>IFERROR(LOOKUP(1,-FIND({"创始会员","国际领袖课程","国内领袖课程","1期秒杀","游学免费读","买三送二","2折秒杀"},AB872),{"创始会员","国际领袖课程","国内领袖课程","1期秒杀","游学免费读","买三送二","2折秒杀"}),"")</f>
        <v/>
      </c>
      <c r="BH872" s="27">
        <v>42552</v>
      </c>
    </row>
    <row r="873" spans="1:60" ht="15" customHeight="1">
      <c r="A873" s="31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08"/>
      <c r="M873" s="208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35" t="str">
        <f t="shared" si="314"/>
        <v/>
      </c>
      <c r="AD873" s="36">
        <f t="shared" si="315"/>
        <v>0</v>
      </c>
      <c r="AE873" s="35" t="str">
        <f t="shared" si="316"/>
        <v/>
      </c>
      <c r="AF873" s="24"/>
      <c r="AG873" s="40">
        <f t="shared" si="317"/>
        <v>0</v>
      </c>
      <c r="AH873" s="36">
        <f t="shared" si="318"/>
        <v>0</v>
      </c>
      <c r="AI873" s="36">
        <f t="shared" si="319"/>
        <v>0</v>
      </c>
      <c r="AJ873" s="35" t="str">
        <f t="shared" si="320"/>
        <v/>
      </c>
      <c r="AK873" s="35" t="str">
        <f t="shared" si="321"/>
        <v/>
      </c>
      <c r="AL873" s="35" t="str">
        <f t="shared" si="322"/>
        <v/>
      </c>
      <c r="AM873" s="35" t="str">
        <f t="shared" si="323"/>
        <v/>
      </c>
      <c r="AN873" s="35" t="str">
        <f t="shared" si="324"/>
        <v/>
      </c>
      <c r="AO873" s="35" t="str">
        <f t="shared" si="325"/>
        <v/>
      </c>
      <c r="AP873" s="35" t="str">
        <f>IF(AJ873="","",VLOOKUP(AN873,[1]Sheet11!E:F,2,0))</f>
        <v/>
      </c>
      <c r="AQ873" s="35" t="str">
        <f>IF(AO873="拼单会员","5年",IF(AJ873="","",VLOOKUP(AM873&amp;AP873,[1]Sheet11!$J$3:$K$17,2)))</f>
        <v/>
      </c>
      <c r="AR873" s="35" t="str">
        <f t="shared" si="326"/>
        <v/>
      </c>
      <c r="AS873" s="35" t="str">
        <f t="shared" si="327"/>
        <v/>
      </c>
      <c r="AT873" s="35" t="str">
        <f t="shared" si="328"/>
        <v/>
      </c>
      <c r="AU873" s="35" t="str">
        <f t="shared" si="329"/>
        <v/>
      </c>
      <c r="AV873" s="35" t="str">
        <f t="shared" si="330"/>
        <v/>
      </c>
      <c r="AW873" s="35" t="str">
        <f t="shared" si="331"/>
        <v/>
      </c>
      <c r="AX873" s="35" t="str">
        <f t="shared" si="332"/>
        <v/>
      </c>
      <c r="AY873" s="35" t="str">
        <f>IF(SUMIF('7-市场业绩'!F:F,AC873,'7-市场业绩'!I:I)&gt;0,"学习卡","老结算")</f>
        <v>老结算</v>
      </c>
      <c r="AZ873" s="35" t="str">
        <f t="shared" si="333"/>
        <v/>
      </c>
      <c r="BA873" s="35" t="str">
        <f t="shared" si="334"/>
        <v>无</v>
      </c>
      <c r="BB873" s="35" t="str">
        <f t="shared" si="335"/>
        <v/>
      </c>
      <c r="BC873" s="35" t="str">
        <f t="shared" si="336"/>
        <v/>
      </c>
      <c r="BD873" s="35" t="str">
        <f t="shared" si="337"/>
        <v>无</v>
      </c>
      <c r="BE873" s="35" t="str">
        <f>IFERROR(LOOKUP(1,-FIND({"创始会员","国际领袖课程","国内领袖课程","1期秒杀","游学免费读","买三送二","2折秒杀"},AB873),{"创始会员","国际领袖课程","国内领袖课程","1期秒杀","游学免费读","买三送二","2折秒杀"}),"")</f>
        <v/>
      </c>
      <c r="BH873" s="27">
        <v>42552</v>
      </c>
    </row>
    <row r="874" spans="1:60" ht="15" customHeight="1">
      <c r="A874" s="31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08"/>
      <c r="M874" s="208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35" t="str">
        <f t="shared" si="314"/>
        <v/>
      </c>
      <c r="AD874" s="36">
        <f t="shared" si="315"/>
        <v>0</v>
      </c>
      <c r="AE874" s="35" t="str">
        <f t="shared" si="316"/>
        <v/>
      </c>
      <c r="AF874" s="24"/>
      <c r="AG874" s="40">
        <f t="shared" si="317"/>
        <v>0</v>
      </c>
      <c r="AH874" s="36">
        <f t="shared" si="318"/>
        <v>0</v>
      </c>
      <c r="AI874" s="36">
        <f t="shared" si="319"/>
        <v>0</v>
      </c>
      <c r="AJ874" s="35" t="str">
        <f t="shared" si="320"/>
        <v/>
      </c>
      <c r="AK874" s="35" t="str">
        <f t="shared" si="321"/>
        <v/>
      </c>
      <c r="AL874" s="35" t="str">
        <f t="shared" si="322"/>
        <v/>
      </c>
      <c r="AM874" s="35" t="str">
        <f t="shared" si="323"/>
        <v/>
      </c>
      <c r="AN874" s="35" t="str">
        <f t="shared" si="324"/>
        <v/>
      </c>
      <c r="AO874" s="35" t="str">
        <f t="shared" si="325"/>
        <v/>
      </c>
      <c r="AP874" s="35" t="str">
        <f>IF(AJ874="","",VLOOKUP(AN874,[1]Sheet11!E:F,2,0))</f>
        <v/>
      </c>
      <c r="AQ874" s="35" t="str">
        <f>IF(AO874="拼单会员","5年",IF(AJ874="","",VLOOKUP(AM874&amp;AP874,[1]Sheet11!$J$3:$K$17,2)))</f>
        <v/>
      </c>
      <c r="AR874" s="35" t="str">
        <f t="shared" si="326"/>
        <v/>
      </c>
      <c r="AS874" s="35" t="str">
        <f t="shared" si="327"/>
        <v/>
      </c>
      <c r="AT874" s="35" t="str">
        <f t="shared" si="328"/>
        <v/>
      </c>
      <c r="AU874" s="35" t="str">
        <f t="shared" si="329"/>
        <v/>
      </c>
      <c r="AV874" s="35" t="str">
        <f t="shared" si="330"/>
        <v/>
      </c>
      <c r="AW874" s="35" t="str">
        <f t="shared" si="331"/>
        <v/>
      </c>
      <c r="AX874" s="35" t="str">
        <f t="shared" si="332"/>
        <v/>
      </c>
      <c r="AY874" s="35" t="str">
        <f>IF(SUMIF('7-市场业绩'!F:F,AC874,'7-市场业绩'!I:I)&gt;0,"学习卡","老结算")</f>
        <v>老结算</v>
      </c>
      <c r="AZ874" s="35" t="str">
        <f t="shared" si="333"/>
        <v/>
      </c>
      <c r="BA874" s="35" t="str">
        <f t="shared" si="334"/>
        <v>无</v>
      </c>
      <c r="BB874" s="35" t="str">
        <f t="shared" si="335"/>
        <v/>
      </c>
      <c r="BC874" s="35" t="str">
        <f t="shared" si="336"/>
        <v/>
      </c>
      <c r="BD874" s="35" t="str">
        <f t="shared" si="337"/>
        <v>无</v>
      </c>
      <c r="BE874" s="35" t="str">
        <f>IFERROR(LOOKUP(1,-FIND({"创始会员","国际领袖课程","国内领袖课程","1期秒杀","游学免费读","买三送二","2折秒杀"},AB874),{"创始会员","国际领袖课程","国内领袖课程","1期秒杀","游学免费读","买三送二","2折秒杀"}),"")</f>
        <v/>
      </c>
      <c r="BH874" s="27">
        <v>42552</v>
      </c>
    </row>
    <row r="875" spans="1:60" ht="15" customHeight="1">
      <c r="A875" s="31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08"/>
      <c r="M875" s="208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35" t="str">
        <f t="shared" si="314"/>
        <v/>
      </c>
      <c r="AD875" s="36">
        <f t="shared" si="315"/>
        <v>0</v>
      </c>
      <c r="AE875" s="35" t="str">
        <f t="shared" si="316"/>
        <v/>
      </c>
      <c r="AF875" s="24"/>
      <c r="AG875" s="40">
        <f t="shared" si="317"/>
        <v>0</v>
      </c>
      <c r="AH875" s="36">
        <f t="shared" si="318"/>
        <v>0</v>
      </c>
      <c r="AI875" s="36">
        <f t="shared" si="319"/>
        <v>0</v>
      </c>
      <c r="AJ875" s="35" t="str">
        <f t="shared" si="320"/>
        <v/>
      </c>
      <c r="AK875" s="35" t="str">
        <f t="shared" si="321"/>
        <v/>
      </c>
      <c r="AL875" s="35" t="str">
        <f t="shared" si="322"/>
        <v/>
      </c>
      <c r="AM875" s="35" t="str">
        <f t="shared" si="323"/>
        <v/>
      </c>
      <c r="AN875" s="35" t="str">
        <f t="shared" si="324"/>
        <v/>
      </c>
      <c r="AO875" s="35" t="str">
        <f t="shared" si="325"/>
        <v/>
      </c>
      <c r="AP875" s="35" t="str">
        <f>IF(AJ875="","",VLOOKUP(AN875,[1]Sheet11!E:F,2,0))</f>
        <v/>
      </c>
      <c r="AQ875" s="35" t="str">
        <f>IF(AO875="拼单会员","5年",IF(AJ875="","",VLOOKUP(AM875&amp;AP875,[1]Sheet11!$J$3:$K$17,2)))</f>
        <v/>
      </c>
      <c r="AR875" s="35" t="str">
        <f t="shared" si="326"/>
        <v/>
      </c>
      <c r="AS875" s="35" t="str">
        <f t="shared" si="327"/>
        <v/>
      </c>
      <c r="AT875" s="35" t="str">
        <f t="shared" si="328"/>
        <v/>
      </c>
      <c r="AU875" s="35" t="str">
        <f t="shared" si="329"/>
        <v/>
      </c>
      <c r="AV875" s="35" t="str">
        <f t="shared" si="330"/>
        <v/>
      </c>
      <c r="AW875" s="35" t="str">
        <f t="shared" si="331"/>
        <v/>
      </c>
      <c r="AX875" s="35" t="str">
        <f t="shared" si="332"/>
        <v/>
      </c>
      <c r="AY875" s="35" t="str">
        <f>IF(SUMIF('7-市场业绩'!F:F,AC875,'7-市场业绩'!I:I)&gt;0,"学习卡","老结算")</f>
        <v>老结算</v>
      </c>
      <c r="AZ875" s="35" t="str">
        <f t="shared" si="333"/>
        <v/>
      </c>
      <c r="BA875" s="35" t="str">
        <f t="shared" si="334"/>
        <v>无</v>
      </c>
      <c r="BB875" s="35" t="str">
        <f t="shared" si="335"/>
        <v/>
      </c>
      <c r="BC875" s="35" t="str">
        <f t="shared" si="336"/>
        <v/>
      </c>
      <c r="BD875" s="35" t="str">
        <f t="shared" si="337"/>
        <v>无</v>
      </c>
      <c r="BE875" s="35" t="str">
        <f>IFERROR(LOOKUP(1,-FIND({"创始会员","国际领袖课程","国内领袖课程","1期秒杀","游学免费读","买三送二","2折秒杀"},AB875),{"创始会员","国际领袖课程","国内领袖课程","1期秒杀","游学免费读","买三送二","2折秒杀"}),"")</f>
        <v/>
      </c>
      <c r="BH875" s="27">
        <v>42552</v>
      </c>
    </row>
    <row r="876" spans="1:60" ht="15" customHeight="1">
      <c r="A876" s="31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08"/>
      <c r="M876" s="208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35" t="str">
        <f t="shared" si="314"/>
        <v/>
      </c>
      <c r="AD876" s="36">
        <f t="shared" si="315"/>
        <v>0</v>
      </c>
      <c r="AE876" s="35" t="str">
        <f t="shared" si="316"/>
        <v/>
      </c>
      <c r="AF876" s="24"/>
      <c r="AG876" s="40">
        <f t="shared" si="317"/>
        <v>0</v>
      </c>
      <c r="AH876" s="36">
        <f t="shared" si="318"/>
        <v>0</v>
      </c>
      <c r="AI876" s="36">
        <f t="shared" si="319"/>
        <v>0</v>
      </c>
      <c r="AJ876" s="35" t="str">
        <f t="shared" si="320"/>
        <v/>
      </c>
      <c r="AK876" s="35" t="str">
        <f t="shared" si="321"/>
        <v/>
      </c>
      <c r="AL876" s="35" t="str">
        <f t="shared" si="322"/>
        <v/>
      </c>
      <c r="AM876" s="35" t="str">
        <f t="shared" si="323"/>
        <v/>
      </c>
      <c r="AN876" s="35" t="str">
        <f t="shared" si="324"/>
        <v/>
      </c>
      <c r="AO876" s="35" t="str">
        <f t="shared" si="325"/>
        <v/>
      </c>
      <c r="AP876" s="35" t="str">
        <f>IF(AJ876="","",VLOOKUP(AN876,[1]Sheet11!E:F,2,0))</f>
        <v/>
      </c>
      <c r="AQ876" s="35" t="str">
        <f>IF(AO876="拼单会员","5年",IF(AJ876="","",VLOOKUP(AM876&amp;AP876,[1]Sheet11!$J$3:$K$17,2)))</f>
        <v/>
      </c>
      <c r="AR876" s="35" t="str">
        <f t="shared" si="326"/>
        <v/>
      </c>
      <c r="AS876" s="35" t="str">
        <f t="shared" si="327"/>
        <v/>
      </c>
      <c r="AT876" s="35" t="str">
        <f t="shared" si="328"/>
        <v/>
      </c>
      <c r="AU876" s="35" t="str">
        <f t="shared" si="329"/>
        <v/>
      </c>
      <c r="AV876" s="35" t="str">
        <f t="shared" si="330"/>
        <v/>
      </c>
      <c r="AW876" s="35" t="str">
        <f t="shared" si="331"/>
        <v/>
      </c>
      <c r="AX876" s="35" t="str">
        <f t="shared" si="332"/>
        <v/>
      </c>
      <c r="AY876" s="35" t="str">
        <f>IF(SUMIF('7-市场业绩'!F:F,AC876,'7-市场业绩'!I:I)&gt;0,"学习卡","老结算")</f>
        <v>老结算</v>
      </c>
      <c r="AZ876" s="35" t="str">
        <f t="shared" si="333"/>
        <v/>
      </c>
      <c r="BA876" s="35" t="str">
        <f t="shared" si="334"/>
        <v>无</v>
      </c>
      <c r="BB876" s="35" t="str">
        <f t="shared" si="335"/>
        <v/>
      </c>
      <c r="BC876" s="35" t="str">
        <f t="shared" si="336"/>
        <v/>
      </c>
      <c r="BD876" s="35" t="str">
        <f t="shared" si="337"/>
        <v>无</v>
      </c>
      <c r="BE876" s="35" t="str">
        <f>IFERROR(LOOKUP(1,-FIND({"创始会员","国际领袖课程","国内领袖课程","1期秒杀","游学免费读","买三送二","2折秒杀"},AB876),{"创始会员","国际领袖课程","国内领袖课程","1期秒杀","游学免费读","买三送二","2折秒杀"}),"")</f>
        <v/>
      </c>
      <c r="BH876" s="27">
        <v>42552</v>
      </c>
    </row>
    <row r="877" spans="1:60" ht="15" customHeight="1">
      <c r="A877" s="31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08"/>
      <c r="M877" s="208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35" t="str">
        <f t="shared" si="314"/>
        <v/>
      </c>
      <c r="AD877" s="36">
        <f t="shared" si="315"/>
        <v>0</v>
      </c>
      <c r="AE877" s="35" t="str">
        <f t="shared" si="316"/>
        <v/>
      </c>
      <c r="AF877" s="24"/>
      <c r="AG877" s="40">
        <f t="shared" si="317"/>
        <v>0</v>
      </c>
      <c r="AH877" s="36">
        <f t="shared" si="318"/>
        <v>0</v>
      </c>
      <c r="AI877" s="36">
        <f t="shared" si="319"/>
        <v>0</v>
      </c>
      <c r="AJ877" s="35" t="str">
        <f t="shared" si="320"/>
        <v/>
      </c>
      <c r="AK877" s="35" t="str">
        <f t="shared" si="321"/>
        <v/>
      </c>
      <c r="AL877" s="35" t="str">
        <f t="shared" si="322"/>
        <v/>
      </c>
      <c r="AM877" s="35" t="str">
        <f t="shared" si="323"/>
        <v/>
      </c>
      <c r="AN877" s="35" t="str">
        <f t="shared" si="324"/>
        <v/>
      </c>
      <c r="AO877" s="35" t="str">
        <f t="shared" si="325"/>
        <v/>
      </c>
      <c r="AP877" s="35" t="str">
        <f>IF(AJ877="","",VLOOKUP(AN877,[1]Sheet11!E:F,2,0))</f>
        <v/>
      </c>
      <c r="AQ877" s="35" t="str">
        <f>IF(AO877="拼单会员","5年",IF(AJ877="","",VLOOKUP(AM877&amp;AP877,[1]Sheet11!$J$3:$K$17,2)))</f>
        <v/>
      </c>
      <c r="AR877" s="35" t="str">
        <f t="shared" si="326"/>
        <v/>
      </c>
      <c r="AS877" s="35" t="str">
        <f t="shared" si="327"/>
        <v/>
      </c>
      <c r="AT877" s="35" t="str">
        <f t="shared" si="328"/>
        <v/>
      </c>
      <c r="AU877" s="35" t="str">
        <f t="shared" si="329"/>
        <v/>
      </c>
      <c r="AV877" s="35" t="str">
        <f t="shared" si="330"/>
        <v/>
      </c>
      <c r="AW877" s="35" t="str">
        <f t="shared" si="331"/>
        <v/>
      </c>
      <c r="AX877" s="35" t="str">
        <f t="shared" si="332"/>
        <v/>
      </c>
      <c r="AY877" s="35" t="str">
        <f>IF(SUMIF('7-市场业绩'!F:F,AC877,'7-市场业绩'!I:I)&gt;0,"学习卡","老结算")</f>
        <v>老结算</v>
      </c>
      <c r="AZ877" s="35" t="str">
        <f t="shared" si="333"/>
        <v/>
      </c>
      <c r="BA877" s="35" t="str">
        <f t="shared" si="334"/>
        <v>无</v>
      </c>
      <c r="BB877" s="35" t="str">
        <f t="shared" si="335"/>
        <v/>
      </c>
      <c r="BC877" s="35" t="str">
        <f t="shared" si="336"/>
        <v/>
      </c>
      <c r="BD877" s="35" t="str">
        <f t="shared" si="337"/>
        <v>无</v>
      </c>
      <c r="BE877" s="35" t="str">
        <f>IFERROR(LOOKUP(1,-FIND({"创始会员","国际领袖课程","国内领袖课程","1期秒杀","游学免费读","买三送二","2折秒杀"},AB877),{"创始会员","国际领袖课程","国内领袖课程","1期秒杀","游学免费读","买三送二","2折秒杀"}),"")</f>
        <v/>
      </c>
      <c r="BH877" s="27">
        <v>42552</v>
      </c>
    </row>
    <row r="878" spans="1:60" ht="15" customHeight="1">
      <c r="A878" s="31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08"/>
      <c r="M878" s="208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35" t="str">
        <f t="shared" si="314"/>
        <v/>
      </c>
      <c r="AD878" s="36">
        <f t="shared" si="315"/>
        <v>0</v>
      </c>
      <c r="AE878" s="35" t="str">
        <f t="shared" si="316"/>
        <v/>
      </c>
      <c r="AF878" s="24"/>
      <c r="AG878" s="40">
        <f t="shared" si="317"/>
        <v>0</v>
      </c>
      <c r="AH878" s="36">
        <f t="shared" si="318"/>
        <v>0</v>
      </c>
      <c r="AI878" s="36">
        <f t="shared" si="319"/>
        <v>0</v>
      </c>
      <c r="AJ878" s="35" t="str">
        <f t="shared" si="320"/>
        <v/>
      </c>
      <c r="AK878" s="35" t="str">
        <f t="shared" si="321"/>
        <v/>
      </c>
      <c r="AL878" s="35" t="str">
        <f t="shared" si="322"/>
        <v/>
      </c>
      <c r="AM878" s="35" t="str">
        <f t="shared" si="323"/>
        <v/>
      </c>
      <c r="AN878" s="35" t="str">
        <f t="shared" si="324"/>
        <v/>
      </c>
      <c r="AO878" s="35" t="str">
        <f t="shared" si="325"/>
        <v/>
      </c>
      <c r="AP878" s="35" t="str">
        <f>IF(AJ878="","",VLOOKUP(AN878,[1]Sheet11!E:F,2,0))</f>
        <v/>
      </c>
      <c r="AQ878" s="35" t="str">
        <f>IF(AO878="拼单会员","5年",IF(AJ878="","",VLOOKUP(AM878&amp;AP878,[1]Sheet11!$J$3:$K$17,2)))</f>
        <v/>
      </c>
      <c r="AR878" s="35" t="str">
        <f t="shared" si="326"/>
        <v/>
      </c>
      <c r="AS878" s="35" t="str">
        <f t="shared" si="327"/>
        <v/>
      </c>
      <c r="AT878" s="35" t="str">
        <f t="shared" si="328"/>
        <v/>
      </c>
      <c r="AU878" s="35" t="str">
        <f t="shared" si="329"/>
        <v/>
      </c>
      <c r="AV878" s="35" t="str">
        <f t="shared" si="330"/>
        <v/>
      </c>
      <c r="AW878" s="35" t="str">
        <f t="shared" si="331"/>
        <v/>
      </c>
      <c r="AX878" s="35" t="str">
        <f t="shared" si="332"/>
        <v/>
      </c>
      <c r="AY878" s="35" t="str">
        <f>IF(SUMIF('7-市场业绩'!F:F,AC878,'7-市场业绩'!I:I)&gt;0,"学习卡","老结算")</f>
        <v>老结算</v>
      </c>
      <c r="AZ878" s="35" t="str">
        <f t="shared" si="333"/>
        <v/>
      </c>
      <c r="BA878" s="35" t="str">
        <f t="shared" si="334"/>
        <v>无</v>
      </c>
      <c r="BB878" s="35" t="str">
        <f t="shared" si="335"/>
        <v/>
      </c>
      <c r="BC878" s="35" t="str">
        <f t="shared" si="336"/>
        <v/>
      </c>
      <c r="BD878" s="35" t="str">
        <f t="shared" si="337"/>
        <v>无</v>
      </c>
      <c r="BE878" s="35" t="str">
        <f>IFERROR(LOOKUP(1,-FIND({"创始会员","国际领袖课程","国内领袖课程","1期秒杀","游学免费读","买三送二","2折秒杀"},AB878),{"创始会员","国际领袖课程","国内领袖课程","1期秒杀","游学免费读","买三送二","2折秒杀"}),"")</f>
        <v/>
      </c>
      <c r="BH878" s="27">
        <v>42552</v>
      </c>
    </row>
    <row r="879" spans="1:60" ht="15" customHeight="1">
      <c r="A879" s="31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08"/>
      <c r="M879" s="208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35" t="str">
        <f t="shared" si="314"/>
        <v/>
      </c>
      <c r="AD879" s="36">
        <f t="shared" si="315"/>
        <v>0</v>
      </c>
      <c r="AE879" s="35" t="str">
        <f t="shared" si="316"/>
        <v/>
      </c>
      <c r="AF879" s="24"/>
      <c r="AG879" s="40">
        <f t="shared" si="317"/>
        <v>0</v>
      </c>
      <c r="AH879" s="36">
        <f t="shared" si="318"/>
        <v>0</v>
      </c>
      <c r="AI879" s="36">
        <f t="shared" si="319"/>
        <v>0</v>
      </c>
      <c r="AJ879" s="35" t="str">
        <f t="shared" si="320"/>
        <v/>
      </c>
      <c r="AK879" s="35" t="str">
        <f t="shared" si="321"/>
        <v/>
      </c>
      <c r="AL879" s="35" t="str">
        <f t="shared" si="322"/>
        <v/>
      </c>
      <c r="AM879" s="35" t="str">
        <f t="shared" si="323"/>
        <v/>
      </c>
      <c r="AN879" s="35" t="str">
        <f t="shared" si="324"/>
        <v/>
      </c>
      <c r="AO879" s="35" t="str">
        <f t="shared" si="325"/>
        <v/>
      </c>
      <c r="AP879" s="35" t="str">
        <f>IF(AJ879="","",VLOOKUP(AN879,[1]Sheet11!E:F,2,0))</f>
        <v/>
      </c>
      <c r="AQ879" s="35" t="str">
        <f>IF(AO879="拼单会员","5年",IF(AJ879="","",VLOOKUP(AM879&amp;AP879,[1]Sheet11!$J$3:$K$17,2)))</f>
        <v/>
      </c>
      <c r="AR879" s="35" t="str">
        <f t="shared" si="326"/>
        <v/>
      </c>
      <c r="AS879" s="35" t="str">
        <f t="shared" si="327"/>
        <v/>
      </c>
      <c r="AT879" s="35" t="str">
        <f t="shared" si="328"/>
        <v/>
      </c>
      <c r="AU879" s="35" t="str">
        <f t="shared" si="329"/>
        <v/>
      </c>
      <c r="AV879" s="35" t="str">
        <f t="shared" si="330"/>
        <v/>
      </c>
      <c r="AW879" s="35" t="str">
        <f t="shared" si="331"/>
        <v/>
      </c>
      <c r="AX879" s="35" t="str">
        <f t="shared" si="332"/>
        <v/>
      </c>
      <c r="AY879" s="35" t="str">
        <f>IF(SUMIF('7-市场业绩'!F:F,AC879,'7-市场业绩'!I:I)&gt;0,"学习卡","老结算")</f>
        <v>老结算</v>
      </c>
      <c r="AZ879" s="35" t="str">
        <f t="shared" si="333"/>
        <v/>
      </c>
      <c r="BA879" s="35" t="str">
        <f t="shared" si="334"/>
        <v>无</v>
      </c>
      <c r="BB879" s="35" t="str">
        <f t="shared" si="335"/>
        <v/>
      </c>
      <c r="BC879" s="35" t="str">
        <f t="shared" si="336"/>
        <v/>
      </c>
      <c r="BD879" s="35" t="str">
        <f t="shared" si="337"/>
        <v>无</v>
      </c>
      <c r="BE879" s="35" t="str">
        <f>IFERROR(LOOKUP(1,-FIND({"创始会员","国际领袖课程","国内领袖课程","1期秒杀","游学免费读","买三送二","2折秒杀"},AB879),{"创始会员","国际领袖课程","国内领袖课程","1期秒杀","游学免费读","买三送二","2折秒杀"}),"")</f>
        <v/>
      </c>
      <c r="BH879" s="27">
        <v>42552</v>
      </c>
    </row>
    <row r="880" spans="1:60" ht="15" customHeight="1">
      <c r="A880" s="31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08"/>
      <c r="M880" s="208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35" t="str">
        <f t="shared" si="314"/>
        <v/>
      </c>
      <c r="AD880" s="36">
        <f t="shared" si="315"/>
        <v>0</v>
      </c>
      <c r="AE880" s="35" t="str">
        <f t="shared" si="316"/>
        <v/>
      </c>
      <c r="AF880" s="24"/>
      <c r="AG880" s="40">
        <f t="shared" si="317"/>
        <v>0</v>
      </c>
      <c r="AH880" s="36">
        <f t="shared" si="318"/>
        <v>0</v>
      </c>
      <c r="AI880" s="36">
        <f t="shared" si="319"/>
        <v>0</v>
      </c>
      <c r="AJ880" s="35" t="str">
        <f t="shared" si="320"/>
        <v/>
      </c>
      <c r="AK880" s="35" t="str">
        <f t="shared" si="321"/>
        <v/>
      </c>
      <c r="AL880" s="35" t="str">
        <f t="shared" si="322"/>
        <v/>
      </c>
      <c r="AM880" s="35" t="str">
        <f t="shared" si="323"/>
        <v/>
      </c>
      <c r="AN880" s="35" t="str">
        <f t="shared" si="324"/>
        <v/>
      </c>
      <c r="AO880" s="35" t="str">
        <f t="shared" si="325"/>
        <v/>
      </c>
      <c r="AP880" s="35" t="str">
        <f>IF(AJ880="","",VLOOKUP(AN880,[1]Sheet11!E:F,2,0))</f>
        <v/>
      </c>
      <c r="AQ880" s="35" t="str">
        <f>IF(AO880="拼单会员","5年",IF(AJ880="","",VLOOKUP(AM880&amp;AP880,[1]Sheet11!$J$3:$K$17,2)))</f>
        <v/>
      </c>
      <c r="AR880" s="35" t="str">
        <f t="shared" si="326"/>
        <v/>
      </c>
      <c r="AS880" s="35" t="str">
        <f t="shared" si="327"/>
        <v/>
      </c>
      <c r="AT880" s="35" t="str">
        <f t="shared" si="328"/>
        <v/>
      </c>
      <c r="AU880" s="35" t="str">
        <f t="shared" si="329"/>
        <v/>
      </c>
      <c r="AV880" s="35" t="str">
        <f t="shared" si="330"/>
        <v/>
      </c>
      <c r="AW880" s="35" t="str">
        <f t="shared" si="331"/>
        <v/>
      </c>
      <c r="AX880" s="35" t="str">
        <f t="shared" si="332"/>
        <v/>
      </c>
      <c r="AY880" s="35" t="str">
        <f>IF(SUMIF('7-市场业绩'!F:F,AC880,'7-市场业绩'!I:I)&gt;0,"学习卡","老结算")</f>
        <v>老结算</v>
      </c>
      <c r="AZ880" s="35" t="str">
        <f t="shared" si="333"/>
        <v/>
      </c>
      <c r="BA880" s="35" t="str">
        <f t="shared" si="334"/>
        <v>无</v>
      </c>
      <c r="BB880" s="35" t="str">
        <f t="shared" si="335"/>
        <v/>
      </c>
      <c r="BC880" s="35" t="str">
        <f t="shared" si="336"/>
        <v/>
      </c>
      <c r="BD880" s="35" t="str">
        <f t="shared" si="337"/>
        <v>无</v>
      </c>
      <c r="BE880" s="35" t="str">
        <f>IFERROR(LOOKUP(1,-FIND({"创始会员","国际领袖课程","国内领袖课程","1期秒杀","游学免费读","买三送二","2折秒杀"},AB880),{"创始会员","国际领袖课程","国内领袖课程","1期秒杀","游学免费读","买三送二","2折秒杀"}),"")</f>
        <v/>
      </c>
      <c r="BH880" s="27">
        <v>42552</v>
      </c>
    </row>
    <row r="881" spans="1:60" ht="15" customHeight="1">
      <c r="A881" s="31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08"/>
      <c r="M881" s="208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35" t="str">
        <f t="shared" si="314"/>
        <v/>
      </c>
      <c r="AD881" s="36">
        <f t="shared" si="315"/>
        <v>0</v>
      </c>
      <c r="AE881" s="35" t="str">
        <f t="shared" si="316"/>
        <v/>
      </c>
      <c r="AF881" s="24"/>
      <c r="AG881" s="40">
        <f t="shared" si="317"/>
        <v>0</v>
      </c>
      <c r="AH881" s="36">
        <f t="shared" si="318"/>
        <v>0</v>
      </c>
      <c r="AI881" s="36">
        <f t="shared" si="319"/>
        <v>0</v>
      </c>
      <c r="AJ881" s="35" t="str">
        <f t="shared" si="320"/>
        <v/>
      </c>
      <c r="AK881" s="35" t="str">
        <f t="shared" si="321"/>
        <v/>
      </c>
      <c r="AL881" s="35" t="str">
        <f t="shared" si="322"/>
        <v/>
      </c>
      <c r="AM881" s="35" t="str">
        <f t="shared" si="323"/>
        <v/>
      </c>
      <c r="AN881" s="35" t="str">
        <f t="shared" si="324"/>
        <v/>
      </c>
      <c r="AO881" s="35" t="str">
        <f t="shared" si="325"/>
        <v/>
      </c>
      <c r="AP881" s="35" t="str">
        <f>IF(AJ881="","",VLOOKUP(AN881,[1]Sheet11!E:F,2,0))</f>
        <v/>
      </c>
      <c r="AQ881" s="35" t="str">
        <f>IF(AO881="拼单会员","5年",IF(AJ881="","",VLOOKUP(AM881&amp;AP881,[1]Sheet11!$J$3:$K$17,2)))</f>
        <v/>
      </c>
      <c r="AR881" s="35" t="str">
        <f t="shared" si="326"/>
        <v/>
      </c>
      <c r="AS881" s="35" t="str">
        <f t="shared" si="327"/>
        <v/>
      </c>
      <c r="AT881" s="35" t="str">
        <f t="shared" si="328"/>
        <v/>
      </c>
      <c r="AU881" s="35" t="str">
        <f t="shared" si="329"/>
        <v/>
      </c>
      <c r="AV881" s="35" t="str">
        <f t="shared" si="330"/>
        <v/>
      </c>
      <c r="AW881" s="35" t="str">
        <f t="shared" si="331"/>
        <v/>
      </c>
      <c r="AX881" s="35" t="str">
        <f t="shared" si="332"/>
        <v/>
      </c>
      <c r="AY881" s="35" t="str">
        <f>IF(SUMIF('7-市场业绩'!F:F,AC881,'7-市场业绩'!I:I)&gt;0,"学习卡","老结算")</f>
        <v>老结算</v>
      </c>
      <c r="AZ881" s="35" t="str">
        <f t="shared" si="333"/>
        <v/>
      </c>
      <c r="BA881" s="35" t="str">
        <f t="shared" si="334"/>
        <v>无</v>
      </c>
      <c r="BB881" s="35" t="str">
        <f t="shared" si="335"/>
        <v/>
      </c>
      <c r="BC881" s="35" t="str">
        <f t="shared" si="336"/>
        <v/>
      </c>
      <c r="BD881" s="35" t="str">
        <f t="shared" si="337"/>
        <v>无</v>
      </c>
      <c r="BE881" s="35" t="str">
        <f>IFERROR(LOOKUP(1,-FIND({"创始会员","国际领袖课程","国内领袖课程","1期秒杀","游学免费读","买三送二","2折秒杀"},AB881),{"创始会员","国际领袖课程","国内领袖课程","1期秒杀","游学免费读","买三送二","2折秒杀"}),"")</f>
        <v/>
      </c>
      <c r="BH881" s="27">
        <v>42552</v>
      </c>
    </row>
    <row r="882" spans="1:60" ht="15" customHeight="1">
      <c r="A882" s="31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08"/>
      <c r="M882" s="208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35" t="str">
        <f t="shared" si="314"/>
        <v/>
      </c>
      <c r="AD882" s="36">
        <f t="shared" si="315"/>
        <v>0</v>
      </c>
      <c r="AE882" s="35" t="str">
        <f t="shared" si="316"/>
        <v/>
      </c>
      <c r="AF882" s="24"/>
      <c r="AG882" s="40">
        <f t="shared" si="317"/>
        <v>0</v>
      </c>
      <c r="AH882" s="36">
        <f t="shared" si="318"/>
        <v>0</v>
      </c>
      <c r="AI882" s="36">
        <f t="shared" si="319"/>
        <v>0</v>
      </c>
      <c r="AJ882" s="35" t="str">
        <f t="shared" si="320"/>
        <v/>
      </c>
      <c r="AK882" s="35" t="str">
        <f t="shared" si="321"/>
        <v/>
      </c>
      <c r="AL882" s="35" t="str">
        <f t="shared" si="322"/>
        <v/>
      </c>
      <c r="AM882" s="35" t="str">
        <f t="shared" si="323"/>
        <v/>
      </c>
      <c r="AN882" s="35" t="str">
        <f t="shared" si="324"/>
        <v/>
      </c>
      <c r="AO882" s="35" t="str">
        <f t="shared" si="325"/>
        <v/>
      </c>
      <c r="AP882" s="35" t="str">
        <f>IF(AJ882="","",VLOOKUP(AN882,[1]Sheet11!E:F,2,0))</f>
        <v/>
      </c>
      <c r="AQ882" s="35" t="str">
        <f>IF(AO882="拼单会员","5年",IF(AJ882="","",VLOOKUP(AM882&amp;AP882,[1]Sheet11!$J$3:$K$17,2)))</f>
        <v/>
      </c>
      <c r="AR882" s="35" t="str">
        <f t="shared" si="326"/>
        <v/>
      </c>
      <c r="AS882" s="35" t="str">
        <f t="shared" si="327"/>
        <v/>
      </c>
      <c r="AT882" s="35" t="str">
        <f t="shared" si="328"/>
        <v/>
      </c>
      <c r="AU882" s="35" t="str">
        <f t="shared" si="329"/>
        <v/>
      </c>
      <c r="AV882" s="35" t="str">
        <f t="shared" si="330"/>
        <v/>
      </c>
      <c r="AW882" s="35" t="str">
        <f t="shared" si="331"/>
        <v/>
      </c>
      <c r="AX882" s="35" t="str">
        <f t="shared" si="332"/>
        <v/>
      </c>
      <c r="AY882" s="35" t="str">
        <f>IF(SUMIF('7-市场业绩'!F:F,AC882,'7-市场业绩'!I:I)&gt;0,"学习卡","老结算")</f>
        <v>老结算</v>
      </c>
      <c r="AZ882" s="35" t="str">
        <f t="shared" si="333"/>
        <v/>
      </c>
      <c r="BA882" s="35" t="str">
        <f t="shared" si="334"/>
        <v>无</v>
      </c>
      <c r="BB882" s="35" t="str">
        <f t="shared" si="335"/>
        <v/>
      </c>
      <c r="BC882" s="35" t="str">
        <f t="shared" si="336"/>
        <v/>
      </c>
      <c r="BD882" s="35" t="str">
        <f t="shared" si="337"/>
        <v>无</v>
      </c>
      <c r="BE882" s="35" t="str">
        <f>IFERROR(LOOKUP(1,-FIND({"创始会员","国际领袖课程","国内领袖课程","1期秒杀","游学免费读","买三送二","2折秒杀"},AB882),{"创始会员","国际领袖课程","国内领袖课程","1期秒杀","游学免费读","买三送二","2折秒杀"}),"")</f>
        <v/>
      </c>
      <c r="BH882" s="27">
        <v>42552</v>
      </c>
    </row>
    <row r="883" spans="1:60" ht="15" customHeight="1">
      <c r="A883" s="31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08"/>
      <c r="M883" s="208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35" t="str">
        <f t="shared" si="314"/>
        <v/>
      </c>
      <c r="AD883" s="36">
        <f t="shared" si="315"/>
        <v>0</v>
      </c>
      <c r="AE883" s="35" t="str">
        <f t="shared" si="316"/>
        <v/>
      </c>
      <c r="AF883" s="24"/>
      <c r="AG883" s="40">
        <f t="shared" si="317"/>
        <v>0</v>
      </c>
      <c r="AH883" s="36">
        <f t="shared" si="318"/>
        <v>0</v>
      </c>
      <c r="AI883" s="36">
        <f t="shared" si="319"/>
        <v>0</v>
      </c>
      <c r="AJ883" s="35" t="str">
        <f t="shared" si="320"/>
        <v/>
      </c>
      <c r="AK883" s="35" t="str">
        <f t="shared" si="321"/>
        <v/>
      </c>
      <c r="AL883" s="35" t="str">
        <f t="shared" si="322"/>
        <v/>
      </c>
      <c r="AM883" s="35" t="str">
        <f t="shared" si="323"/>
        <v/>
      </c>
      <c r="AN883" s="35" t="str">
        <f t="shared" si="324"/>
        <v/>
      </c>
      <c r="AO883" s="35" t="str">
        <f t="shared" si="325"/>
        <v/>
      </c>
      <c r="AP883" s="35" t="str">
        <f>IF(AJ883="","",VLOOKUP(AN883,[1]Sheet11!E:F,2,0))</f>
        <v/>
      </c>
      <c r="AQ883" s="35" t="str">
        <f>IF(AO883="拼单会员","5年",IF(AJ883="","",VLOOKUP(AM883&amp;AP883,[1]Sheet11!$J$3:$K$17,2)))</f>
        <v/>
      </c>
      <c r="AR883" s="35" t="str">
        <f t="shared" si="326"/>
        <v/>
      </c>
      <c r="AS883" s="35" t="str">
        <f t="shared" si="327"/>
        <v/>
      </c>
      <c r="AT883" s="35" t="str">
        <f t="shared" si="328"/>
        <v/>
      </c>
      <c r="AU883" s="35" t="str">
        <f t="shared" si="329"/>
        <v/>
      </c>
      <c r="AV883" s="35" t="str">
        <f t="shared" si="330"/>
        <v/>
      </c>
      <c r="AW883" s="35" t="str">
        <f t="shared" si="331"/>
        <v/>
      </c>
      <c r="AX883" s="35" t="str">
        <f t="shared" si="332"/>
        <v/>
      </c>
      <c r="AY883" s="35" t="str">
        <f>IF(SUMIF('7-市场业绩'!F:F,AC883,'7-市场业绩'!I:I)&gt;0,"学习卡","老结算")</f>
        <v>老结算</v>
      </c>
      <c r="AZ883" s="35" t="str">
        <f t="shared" si="333"/>
        <v/>
      </c>
      <c r="BA883" s="35" t="str">
        <f t="shared" si="334"/>
        <v>无</v>
      </c>
      <c r="BB883" s="35" t="str">
        <f t="shared" si="335"/>
        <v/>
      </c>
      <c r="BC883" s="35" t="str">
        <f t="shared" si="336"/>
        <v/>
      </c>
      <c r="BD883" s="35" t="str">
        <f t="shared" si="337"/>
        <v>无</v>
      </c>
      <c r="BE883" s="35" t="str">
        <f>IFERROR(LOOKUP(1,-FIND({"创始会员","国际领袖课程","国内领袖课程","1期秒杀","游学免费读","买三送二","2折秒杀"},AB883),{"创始会员","国际领袖课程","国内领袖课程","1期秒杀","游学免费读","买三送二","2折秒杀"}),"")</f>
        <v/>
      </c>
      <c r="BH883" s="27">
        <v>42552</v>
      </c>
    </row>
    <row r="884" spans="1:60" ht="15" customHeight="1">
      <c r="A884" s="31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08"/>
      <c r="M884" s="208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35" t="str">
        <f t="shared" si="314"/>
        <v/>
      </c>
      <c r="AD884" s="36">
        <f t="shared" si="315"/>
        <v>0</v>
      </c>
      <c r="AE884" s="35" t="str">
        <f t="shared" si="316"/>
        <v/>
      </c>
      <c r="AF884" s="24"/>
      <c r="AG884" s="40">
        <f t="shared" si="317"/>
        <v>0</v>
      </c>
      <c r="AH884" s="36">
        <f t="shared" si="318"/>
        <v>0</v>
      </c>
      <c r="AI884" s="36">
        <f t="shared" si="319"/>
        <v>0</v>
      </c>
      <c r="AJ884" s="35" t="str">
        <f t="shared" si="320"/>
        <v/>
      </c>
      <c r="AK884" s="35" t="str">
        <f t="shared" si="321"/>
        <v/>
      </c>
      <c r="AL884" s="35" t="str">
        <f t="shared" si="322"/>
        <v/>
      </c>
      <c r="AM884" s="35" t="str">
        <f t="shared" si="323"/>
        <v/>
      </c>
      <c r="AN884" s="35" t="str">
        <f t="shared" si="324"/>
        <v/>
      </c>
      <c r="AO884" s="35" t="str">
        <f t="shared" si="325"/>
        <v/>
      </c>
      <c r="AP884" s="35" t="str">
        <f>IF(AJ884="","",VLOOKUP(AN884,[1]Sheet11!E:F,2,0))</f>
        <v/>
      </c>
      <c r="AQ884" s="35" t="str">
        <f>IF(AO884="拼单会员","5年",IF(AJ884="","",VLOOKUP(AM884&amp;AP884,[1]Sheet11!$J$3:$K$17,2)))</f>
        <v/>
      </c>
      <c r="AR884" s="35" t="str">
        <f t="shared" si="326"/>
        <v/>
      </c>
      <c r="AS884" s="35" t="str">
        <f t="shared" si="327"/>
        <v/>
      </c>
      <c r="AT884" s="35" t="str">
        <f t="shared" si="328"/>
        <v/>
      </c>
      <c r="AU884" s="35" t="str">
        <f t="shared" si="329"/>
        <v/>
      </c>
      <c r="AV884" s="35" t="str">
        <f t="shared" si="330"/>
        <v/>
      </c>
      <c r="AW884" s="35" t="str">
        <f t="shared" si="331"/>
        <v/>
      </c>
      <c r="AX884" s="35" t="str">
        <f t="shared" si="332"/>
        <v/>
      </c>
      <c r="AY884" s="35" t="str">
        <f>IF(SUMIF('7-市场业绩'!F:F,AC884,'7-市场业绩'!I:I)&gt;0,"学习卡","老结算")</f>
        <v>老结算</v>
      </c>
      <c r="AZ884" s="35" t="str">
        <f t="shared" si="333"/>
        <v/>
      </c>
      <c r="BA884" s="35" t="str">
        <f t="shared" si="334"/>
        <v>无</v>
      </c>
      <c r="BB884" s="35" t="str">
        <f t="shared" si="335"/>
        <v/>
      </c>
      <c r="BC884" s="35" t="str">
        <f t="shared" si="336"/>
        <v/>
      </c>
      <c r="BD884" s="35" t="str">
        <f t="shared" si="337"/>
        <v>无</v>
      </c>
      <c r="BE884" s="35" t="str">
        <f>IFERROR(LOOKUP(1,-FIND({"创始会员","国际领袖课程","国内领袖课程","1期秒杀","游学免费读","买三送二","2折秒杀"},AB884),{"创始会员","国际领袖课程","国内领袖课程","1期秒杀","游学免费读","买三送二","2折秒杀"}),"")</f>
        <v/>
      </c>
      <c r="BH884" s="27">
        <v>42552</v>
      </c>
    </row>
    <row r="885" spans="1:60" ht="15" customHeight="1">
      <c r="A885" s="31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08"/>
      <c r="M885" s="208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35" t="str">
        <f t="shared" si="314"/>
        <v/>
      </c>
      <c r="AD885" s="36">
        <f t="shared" si="315"/>
        <v>0</v>
      </c>
      <c r="AE885" s="35" t="str">
        <f t="shared" si="316"/>
        <v/>
      </c>
      <c r="AF885" s="24"/>
      <c r="AG885" s="40">
        <f t="shared" si="317"/>
        <v>0</v>
      </c>
      <c r="AH885" s="36">
        <f t="shared" si="318"/>
        <v>0</v>
      </c>
      <c r="AI885" s="36">
        <f t="shared" si="319"/>
        <v>0</v>
      </c>
      <c r="AJ885" s="35" t="str">
        <f t="shared" si="320"/>
        <v/>
      </c>
      <c r="AK885" s="35" t="str">
        <f t="shared" si="321"/>
        <v/>
      </c>
      <c r="AL885" s="35" t="str">
        <f t="shared" si="322"/>
        <v/>
      </c>
      <c r="AM885" s="35" t="str">
        <f t="shared" si="323"/>
        <v/>
      </c>
      <c r="AN885" s="35" t="str">
        <f t="shared" si="324"/>
        <v/>
      </c>
      <c r="AO885" s="35" t="str">
        <f t="shared" si="325"/>
        <v/>
      </c>
      <c r="AP885" s="35" t="str">
        <f>IF(AJ885="","",VLOOKUP(AN885,[1]Sheet11!E:F,2,0))</f>
        <v/>
      </c>
      <c r="AQ885" s="35" t="str">
        <f>IF(AO885="拼单会员","5年",IF(AJ885="","",VLOOKUP(AM885&amp;AP885,[1]Sheet11!$J$3:$K$17,2)))</f>
        <v/>
      </c>
      <c r="AR885" s="35" t="str">
        <f t="shared" si="326"/>
        <v/>
      </c>
      <c r="AS885" s="35" t="str">
        <f t="shared" si="327"/>
        <v/>
      </c>
      <c r="AT885" s="35" t="str">
        <f t="shared" si="328"/>
        <v/>
      </c>
      <c r="AU885" s="35" t="str">
        <f t="shared" si="329"/>
        <v/>
      </c>
      <c r="AV885" s="35" t="str">
        <f t="shared" si="330"/>
        <v/>
      </c>
      <c r="AW885" s="35" t="str">
        <f t="shared" si="331"/>
        <v/>
      </c>
      <c r="AX885" s="35" t="str">
        <f t="shared" si="332"/>
        <v/>
      </c>
      <c r="AY885" s="35" t="str">
        <f>IF(SUMIF('7-市场业绩'!F:F,AC885,'7-市场业绩'!I:I)&gt;0,"学习卡","老结算")</f>
        <v>老结算</v>
      </c>
      <c r="AZ885" s="35" t="str">
        <f t="shared" si="333"/>
        <v/>
      </c>
      <c r="BA885" s="35" t="str">
        <f t="shared" si="334"/>
        <v>无</v>
      </c>
      <c r="BB885" s="35" t="str">
        <f t="shared" si="335"/>
        <v/>
      </c>
      <c r="BC885" s="35" t="str">
        <f t="shared" si="336"/>
        <v/>
      </c>
      <c r="BD885" s="35" t="str">
        <f t="shared" si="337"/>
        <v>无</v>
      </c>
      <c r="BE885" s="35" t="str">
        <f>IFERROR(LOOKUP(1,-FIND({"创始会员","国际领袖课程","国内领袖课程","1期秒杀","游学免费读","买三送二","2折秒杀"},AB885),{"创始会员","国际领袖课程","国内领袖课程","1期秒杀","游学免费读","买三送二","2折秒杀"}),"")</f>
        <v/>
      </c>
      <c r="BH885" s="27">
        <v>42552</v>
      </c>
    </row>
    <row r="886" spans="1:60" ht="15" customHeight="1">
      <c r="A886" s="31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08"/>
      <c r="M886" s="208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35" t="str">
        <f t="shared" si="314"/>
        <v/>
      </c>
      <c r="AD886" s="36">
        <f t="shared" si="315"/>
        <v>0</v>
      </c>
      <c r="AE886" s="35" t="str">
        <f t="shared" si="316"/>
        <v/>
      </c>
      <c r="AF886" s="24"/>
      <c r="AG886" s="40">
        <f t="shared" si="317"/>
        <v>0</v>
      </c>
      <c r="AH886" s="36">
        <f t="shared" si="318"/>
        <v>0</v>
      </c>
      <c r="AI886" s="36">
        <f t="shared" si="319"/>
        <v>0</v>
      </c>
      <c r="AJ886" s="35" t="str">
        <f t="shared" si="320"/>
        <v/>
      </c>
      <c r="AK886" s="35" t="str">
        <f t="shared" si="321"/>
        <v/>
      </c>
      <c r="AL886" s="35" t="str">
        <f t="shared" si="322"/>
        <v/>
      </c>
      <c r="AM886" s="35" t="str">
        <f t="shared" si="323"/>
        <v/>
      </c>
      <c r="AN886" s="35" t="str">
        <f t="shared" si="324"/>
        <v/>
      </c>
      <c r="AO886" s="35" t="str">
        <f t="shared" si="325"/>
        <v/>
      </c>
      <c r="AP886" s="35" t="str">
        <f>IF(AJ886="","",VLOOKUP(AN886,[1]Sheet11!E:F,2,0))</f>
        <v/>
      </c>
      <c r="AQ886" s="35" t="str">
        <f>IF(AO886="拼单会员","5年",IF(AJ886="","",VLOOKUP(AM886&amp;AP886,[1]Sheet11!$J$3:$K$17,2)))</f>
        <v/>
      </c>
      <c r="AR886" s="35" t="str">
        <f t="shared" si="326"/>
        <v/>
      </c>
      <c r="AS886" s="35" t="str">
        <f t="shared" si="327"/>
        <v/>
      </c>
      <c r="AT886" s="35" t="str">
        <f t="shared" si="328"/>
        <v/>
      </c>
      <c r="AU886" s="35" t="str">
        <f t="shared" si="329"/>
        <v/>
      </c>
      <c r="AV886" s="35" t="str">
        <f t="shared" si="330"/>
        <v/>
      </c>
      <c r="AW886" s="35" t="str">
        <f t="shared" si="331"/>
        <v/>
      </c>
      <c r="AX886" s="35" t="str">
        <f t="shared" si="332"/>
        <v/>
      </c>
      <c r="AY886" s="35" t="str">
        <f>IF(SUMIF('7-市场业绩'!F:F,AC886,'7-市场业绩'!I:I)&gt;0,"学习卡","老结算")</f>
        <v>老结算</v>
      </c>
      <c r="AZ886" s="35" t="str">
        <f t="shared" si="333"/>
        <v/>
      </c>
      <c r="BA886" s="35" t="str">
        <f t="shared" si="334"/>
        <v>无</v>
      </c>
      <c r="BB886" s="35" t="str">
        <f t="shared" si="335"/>
        <v/>
      </c>
      <c r="BC886" s="35" t="str">
        <f t="shared" si="336"/>
        <v/>
      </c>
      <c r="BD886" s="35" t="str">
        <f t="shared" si="337"/>
        <v>无</v>
      </c>
      <c r="BE886" s="35" t="str">
        <f>IFERROR(LOOKUP(1,-FIND({"创始会员","国际领袖课程","国内领袖课程","1期秒杀","游学免费读","买三送二","2折秒杀"},AB886),{"创始会员","国际领袖课程","国内领袖课程","1期秒杀","游学免费读","买三送二","2折秒杀"}),"")</f>
        <v/>
      </c>
      <c r="BH886" s="27">
        <v>42552</v>
      </c>
    </row>
    <row r="887" spans="1:60" ht="15" customHeight="1">
      <c r="A887" s="31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08"/>
      <c r="M887" s="208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35" t="str">
        <f t="shared" si="314"/>
        <v/>
      </c>
      <c r="AD887" s="36">
        <f t="shared" si="315"/>
        <v>0</v>
      </c>
      <c r="AE887" s="35" t="str">
        <f t="shared" si="316"/>
        <v/>
      </c>
      <c r="AF887" s="24"/>
      <c r="AG887" s="40">
        <f t="shared" si="317"/>
        <v>0</v>
      </c>
      <c r="AH887" s="36">
        <f t="shared" si="318"/>
        <v>0</v>
      </c>
      <c r="AI887" s="36">
        <f t="shared" si="319"/>
        <v>0</v>
      </c>
      <c r="AJ887" s="35" t="str">
        <f t="shared" si="320"/>
        <v/>
      </c>
      <c r="AK887" s="35" t="str">
        <f t="shared" si="321"/>
        <v/>
      </c>
      <c r="AL887" s="35" t="str">
        <f t="shared" si="322"/>
        <v/>
      </c>
      <c r="AM887" s="35" t="str">
        <f t="shared" si="323"/>
        <v/>
      </c>
      <c r="AN887" s="35" t="str">
        <f t="shared" si="324"/>
        <v/>
      </c>
      <c r="AO887" s="35" t="str">
        <f t="shared" si="325"/>
        <v/>
      </c>
      <c r="AP887" s="35" t="str">
        <f>IF(AJ887="","",VLOOKUP(AN887,[1]Sheet11!E:F,2,0))</f>
        <v/>
      </c>
      <c r="AQ887" s="35" t="str">
        <f>IF(AO887="拼单会员","5年",IF(AJ887="","",VLOOKUP(AM887&amp;AP887,[1]Sheet11!$J$3:$K$17,2)))</f>
        <v/>
      </c>
      <c r="AR887" s="35" t="str">
        <f t="shared" si="326"/>
        <v/>
      </c>
      <c r="AS887" s="35" t="str">
        <f t="shared" si="327"/>
        <v/>
      </c>
      <c r="AT887" s="35" t="str">
        <f t="shared" si="328"/>
        <v/>
      </c>
      <c r="AU887" s="35" t="str">
        <f t="shared" si="329"/>
        <v/>
      </c>
      <c r="AV887" s="35" t="str">
        <f t="shared" si="330"/>
        <v/>
      </c>
      <c r="AW887" s="35" t="str">
        <f t="shared" si="331"/>
        <v/>
      </c>
      <c r="AX887" s="35" t="str">
        <f t="shared" si="332"/>
        <v/>
      </c>
      <c r="AY887" s="35" t="str">
        <f>IF(SUMIF('7-市场业绩'!F:F,AC887,'7-市场业绩'!I:I)&gt;0,"学习卡","老结算")</f>
        <v>老结算</v>
      </c>
      <c r="AZ887" s="35" t="str">
        <f t="shared" si="333"/>
        <v/>
      </c>
      <c r="BA887" s="35" t="str">
        <f t="shared" si="334"/>
        <v>无</v>
      </c>
      <c r="BB887" s="35" t="str">
        <f t="shared" si="335"/>
        <v/>
      </c>
      <c r="BC887" s="35" t="str">
        <f t="shared" si="336"/>
        <v/>
      </c>
      <c r="BD887" s="35" t="str">
        <f t="shared" si="337"/>
        <v>无</v>
      </c>
      <c r="BE887" s="35" t="str">
        <f>IFERROR(LOOKUP(1,-FIND({"创始会员","国际领袖课程","国内领袖课程","1期秒杀","游学免费读","买三送二","2折秒杀"},AB887),{"创始会员","国际领袖课程","国内领袖课程","1期秒杀","游学免费读","买三送二","2折秒杀"}),"")</f>
        <v/>
      </c>
      <c r="BH887" s="27">
        <v>42552</v>
      </c>
    </row>
    <row r="888" spans="1:60" ht="15" customHeight="1">
      <c r="A888" s="31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08"/>
      <c r="M888" s="208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35" t="str">
        <f t="shared" si="314"/>
        <v/>
      </c>
      <c r="AD888" s="36">
        <f t="shared" si="315"/>
        <v>0</v>
      </c>
      <c r="AE888" s="35" t="str">
        <f t="shared" si="316"/>
        <v/>
      </c>
      <c r="AF888" s="24"/>
      <c r="AG888" s="40">
        <f t="shared" si="317"/>
        <v>0</v>
      </c>
      <c r="AH888" s="36">
        <f t="shared" si="318"/>
        <v>0</v>
      </c>
      <c r="AI888" s="36">
        <f t="shared" si="319"/>
        <v>0</v>
      </c>
      <c r="AJ888" s="35" t="str">
        <f t="shared" si="320"/>
        <v/>
      </c>
      <c r="AK888" s="35" t="str">
        <f t="shared" si="321"/>
        <v/>
      </c>
      <c r="AL888" s="35" t="str">
        <f t="shared" si="322"/>
        <v/>
      </c>
      <c r="AM888" s="35" t="str">
        <f t="shared" si="323"/>
        <v/>
      </c>
      <c r="AN888" s="35" t="str">
        <f t="shared" si="324"/>
        <v/>
      </c>
      <c r="AO888" s="35" t="str">
        <f t="shared" si="325"/>
        <v/>
      </c>
      <c r="AP888" s="35" t="str">
        <f>IF(AJ888="","",VLOOKUP(AN888,[1]Sheet11!E:F,2,0))</f>
        <v/>
      </c>
      <c r="AQ888" s="35" t="str">
        <f>IF(AO888="拼单会员","5年",IF(AJ888="","",VLOOKUP(AM888&amp;AP888,[1]Sheet11!$J$3:$K$17,2)))</f>
        <v/>
      </c>
      <c r="AR888" s="35" t="str">
        <f t="shared" si="326"/>
        <v/>
      </c>
      <c r="AS888" s="35" t="str">
        <f t="shared" si="327"/>
        <v/>
      </c>
      <c r="AT888" s="35" t="str">
        <f t="shared" si="328"/>
        <v/>
      </c>
      <c r="AU888" s="35" t="str">
        <f t="shared" si="329"/>
        <v/>
      </c>
      <c r="AV888" s="35" t="str">
        <f t="shared" si="330"/>
        <v/>
      </c>
      <c r="AW888" s="35" t="str">
        <f t="shared" si="331"/>
        <v/>
      </c>
      <c r="AX888" s="35" t="str">
        <f t="shared" si="332"/>
        <v/>
      </c>
      <c r="AY888" s="35" t="str">
        <f>IF(SUMIF('7-市场业绩'!F:F,AC888,'7-市场业绩'!I:I)&gt;0,"学习卡","老结算")</f>
        <v>老结算</v>
      </c>
      <c r="AZ888" s="35" t="str">
        <f t="shared" si="333"/>
        <v/>
      </c>
      <c r="BA888" s="35" t="str">
        <f t="shared" si="334"/>
        <v>无</v>
      </c>
      <c r="BB888" s="35" t="str">
        <f t="shared" si="335"/>
        <v/>
      </c>
      <c r="BC888" s="35" t="str">
        <f t="shared" si="336"/>
        <v/>
      </c>
      <c r="BD888" s="35" t="str">
        <f t="shared" si="337"/>
        <v>无</v>
      </c>
      <c r="BE888" s="35" t="str">
        <f>IFERROR(LOOKUP(1,-FIND({"创始会员","国际领袖课程","国内领袖课程","1期秒杀","游学免费读","买三送二","2折秒杀"},AB888),{"创始会员","国际领袖课程","国内领袖课程","1期秒杀","游学免费读","买三送二","2折秒杀"}),"")</f>
        <v/>
      </c>
      <c r="BH888" s="27">
        <v>42552</v>
      </c>
    </row>
    <row r="889" spans="1:60" ht="15" customHeight="1">
      <c r="A889" s="31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08"/>
      <c r="M889" s="208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35" t="str">
        <f t="shared" si="314"/>
        <v/>
      </c>
      <c r="AD889" s="36">
        <f t="shared" si="315"/>
        <v>0</v>
      </c>
      <c r="AE889" s="35" t="str">
        <f t="shared" si="316"/>
        <v/>
      </c>
      <c r="AF889" s="24"/>
      <c r="AG889" s="40">
        <f t="shared" si="317"/>
        <v>0</v>
      </c>
      <c r="AH889" s="36">
        <f t="shared" si="318"/>
        <v>0</v>
      </c>
      <c r="AI889" s="36">
        <f t="shared" si="319"/>
        <v>0</v>
      </c>
      <c r="AJ889" s="35" t="str">
        <f t="shared" si="320"/>
        <v/>
      </c>
      <c r="AK889" s="35" t="str">
        <f t="shared" si="321"/>
        <v/>
      </c>
      <c r="AL889" s="35" t="str">
        <f t="shared" si="322"/>
        <v/>
      </c>
      <c r="AM889" s="35" t="str">
        <f t="shared" si="323"/>
        <v/>
      </c>
      <c r="AN889" s="35" t="str">
        <f t="shared" si="324"/>
        <v/>
      </c>
      <c r="AO889" s="35" t="str">
        <f t="shared" si="325"/>
        <v/>
      </c>
      <c r="AP889" s="35" t="str">
        <f>IF(AJ889="","",VLOOKUP(AN889,[1]Sheet11!E:F,2,0))</f>
        <v/>
      </c>
      <c r="AQ889" s="35" t="str">
        <f>IF(AO889="拼单会员","5年",IF(AJ889="","",VLOOKUP(AM889&amp;AP889,[1]Sheet11!$J$3:$K$17,2)))</f>
        <v/>
      </c>
      <c r="AR889" s="35" t="str">
        <f t="shared" si="326"/>
        <v/>
      </c>
      <c r="AS889" s="35" t="str">
        <f t="shared" si="327"/>
        <v/>
      </c>
      <c r="AT889" s="35" t="str">
        <f t="shared" si="328"/>
        <v/>
      </c>
      <c r="AU889" s="35" t="str">
        <f t="shared" si="329"/>
        <v/>
      </c>
      <c r="AV889" s="35" t="str">
        <f t="shared" si="330"/>
        <v/>
      </c>
      <c r="AW889" s="35" t="str">
        <f t="shared" si="331"/>
        <v/>
      </c>
      <c r="AX889" s="35" t="str">
        <f t="shared" si="332"/>
        <v/>
      </c>
      <c r="AY889" s="35" t="str">
        <f>IF(SUMIF('7-市场业绩'!F:F,AC889,'7-市场业绩'!I:I)&gt;0,"学习卡","老结算")</f>
        <v>老结算</v>
      </c>
      <c r="AZ889" s="35" t="str">
        <f t="shared" si="333"/>
        <v/>
      </c>
      <c r="BA889" s="35" t="str">
        <f t="shared" si="334"/>
        <v>无</v>
      </c>
      <c r="BB889" s="35" t="str">
        <f t="shared" si="335"/>
        <v/>
      </c>
      <c r="BC889" s="35" t="str">
        <f t="shared" si="336"/>
        <v/>
      </c>
      <c r="BD889" s="35" t="str">
        <f t="shared" si="337"/>
        <v>无</v>
      </c>
      <c r="BE889" s="35" t="str">
        <f>IFERROR(LOOKUP(1,-FIND({"创始会员","国际领袖课程","国内领袖课程","1期秒杀","游学免费读","买三送二","2折秒杀"},AB889),{"创始会员","国际领袖课程","国内领袖课程","1期秒杀","游学免费读","买三送二","2折秒杀"}),"")</f>
        <v/>
      </c>
      <c r="BH889" s="27">
        <v>42552</v>
      </c>
    </row>
    <row r="890" spans="1:60" ht="15" customHeight="1">
      <c r="A890" s="31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08"/>
      <c r="M890" s="208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35" t="str">
        <f t="shared" si="314"/>
        <v/>
      </c>
      <c r="AD890" s="36">
        <f t="shared" si="315"/>
        <v>0</v>
      </c>
      <c r="AE890" s="35" t="str">
        <f t="shared" si="316"/>
        <v/>
      </c>
      <c r="AF890" s="24"/>
      <c r="AG890" s="40">
        <f t="shared" si="317"/>
        <v>0</v>
      </c>
      <c r="AH890" s="36">
        <f t="shared" si="318"/>
        <v>0</v>
      </c>
      <c r="AI890" s="36">
        <f t="shared" si="319"/>
        <v>0</v>
      </c>
      <c r="AJ890" s="35" t="str">
        <f t="shared" si="320"/>
        <v/>
      </c>
      <c r="AK890" s="35" t="str">
        <f t="shared" si="321"/>
        <v/>
      </c>
      <c r="AL890" s="35" t="str">
        <f t="shared" si="322"/>
        <v/>
      </c>
      <c r="AM890" s="35" t="str">
        <f t="shared" si="323"/>
        <v/>
      </c>
      <c r="AN890" s="35" t="str">
        <f t="shared" si="324"/>
        <v/>
      </c>
      <c r="AO890" s="35" t="str">
        <f t="shared" si="325"/>
        <v/>
      </c>
      <c r="AP890" s="35" t="str">
        <f>IF(AJ890="","",VLOOKUP(AN890,[1]Sheet11!E:F,2,0))</f>
        <v/>
      </c>
      <c r="AQ890" s="35" t="str">
        <f>IF(AO890="拼单会员","5年",IF(AJ890="","",VLOOKUP(AM890&amp;AP890,[1]Sheet11!$J$3:$K$17,2)))</f>
        <v/>
      </c>
      <c r="AR890" s="35" t="str">
        <f t="shared" si="326"/>
        <v/>
      </c>
      <c r="AS890" s="35" t="str">
        <f t="shared" si="327"/>
        <v/>
      </c>
      <c r="AT890" s="35" t="str">
        <f t="shared" si="328"/>
        <v/>
      </c>
      <c r="AU890" s="35" t="str">
        <f t="shared" si="329"/>
        <v/>
      </c>
      <c r="AV890" s="35" t="str">
        <f t="shared" si="330"/>
        <v/>
      </c>
      <c r="AW890" s="35" t="str">
        <f t="shared" si="331"/>
        <v/>
      </c>
      <c r="AX890" s="35" t="str">
        <f t="shared" si="332"/>
        <v/>
      </c>
      <c r="AY890" s="35" t="str">
        <f>IF(SUMIF('7-市场业绩'!F:F,AC890,'7-市场业绩'!I:I)&gt;0,"学习卡","老结算")</f>
        <v>老结算</v>
      </c>
      <c r="AZ890" s="35" t="str">
        <f t="shared" si="333"/>
        <v/>
      </c>
      <c r="BA890" s="35" t="str">
        <f t="shared" si="334"/>
        <v>无</v>
      </c>
      <c r="BB890" s="35" t="str">
        <f t="shared" si="335"/>
        <v/>
      </c>
      <c r="BC890" s="35" t="str">
        <f t="shared" si="336"/>
        <v/>
      </c>
      <c r="BD890" s="35" t="str">
        <f t="shared" si="337"/>
        <v>无</v>
      </c>
      <c r="BE890" s="35" t="str">
        <f>IFERROR(LOOKUP(1,-FIND({"创始会员","国际领袖课程","国内领袖课程","1期秒杀","游学免费读","买三送二","2折秒杀"},AB890),{"创始会员","国际领袖课程","国内领袖课程","1期秒杀","游学免费读","买三送二","2折秒杀"}),"")</f>
        <v/>
      </c>
      <c r="BH890" s="27">
        <v>42552</v>
      </c>
    </row>
    <row r="891" spans="1:60" ht="15" customHeight="1">
      <c r="A891" s="31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08"/>
      <c r="M891" s="208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35" t="str">
        <f t="shared" si="314"/>
        <v/>
      </c>
      <c r="AD891" s="36">
        <f t="shared" si="315"/>
        <v>0</v>
      </c>
      <c r="AE891" s="35" t="str">
        <f t="shared" si="316"/>
        <v/>
      </c>
      <c r="AF891" s="24"/>
      <c r="AG891" s="40">
        <f t="shared" si="317"/>
        <v>0</v>
      </c>
      <c r="AH891" s="36">
        <f t="shared" si="318"/>
        <v>0</v>
      </c>
      <c r="AI891" s="36">
        <f t="shared" si="319"/>
        <v>0</v>
      </c>
      <c r="AJ891" s="35" t="str">
        <f t="shared" si="320"/>
        <v/>
      </c>
      <c r="AK891" s="35" t="str">
        <f t="shared" si="321"/>
        <v/>
      </c>
      <c r="AL891" s="35" t="str">
        <f t="shared" si="322"/>
        <v/>
      </c>
      <c r="AM891" s="35" t="str">
        <f t="shared" si="323"/>
        <v/>
      </c>
      <c r="AN891" s="35" t="str">
        <f t="shared" si="324"/>
        <v/>
      </c>
      <c r="AO891" s="35" t="str">
        <f t="shared" si="325"/>
        <v/>
      </c>
      <c r="AP891" s="35" t="str">
        <f>IF(AJ891="","",VLOOKUP(AN891,[1]Sheet11!E:F,2,0))</f>
        <v/>
      </c>
      <c r="AQ891" s="35" t="str">
        <f>IF(AO891="拼单会员","5年",IF(AJ891="","",VLOOKUP(AM891&amp;AP891,[1]Sheet11!$J$3:$K$17,2)))</f>
        <v/>
      </c>
      <c r="AR891" s="35" t="str">
        <f t="shared" si="326"/>
        <v/>
      </c>
      <c r="AS891" s="35" t="str">
        <f t="shared" si="327"/>
        <v/>
      </c>
      <c r="AT891" s="35" t="str">
        <f t="shared" si="328"/>
        <v/>
      </c>
      <c r="AU891" s="35" t="str">
        <f t="shared" si="329"/>
        <v/>
      </c>
      <c r="AV891" s="35" t="str">
        <f t="shared" si="330"/>
        <v/>
      </c>
      <c r="AW891" s="35" t="str">
        <f t="shared" si="331"/>
        <v/>
      </c>
      <c r="AX891" s="35" t="str">
        <f t="shared" si="332"/>
        <v/>
      </c>
      <c r="AY891" s="35" t="str">
        <f>IF(SUMIF('7-市场业绩'!F:F,AC891,'7-市场业绩'!I:I)&gt;0,"学习卡","老结算")</f>
        <v>老结算</v>
      </c>
      <c r="AZ891" s="35" t="str">
        <f t="shared" si="333"/>
        <v/>
      </c>
      <c r="BA891" s="35" t="str">
        <f t="shared" si="334"/>
        <v>无</v>
      </c>
      <c r="BB891" s="35" t="str">
        <f t="shared" si="335"/>
        <v/>
      </c>
      <c r="BC891" s="35" t="str">
        <f t="shared" si="336"/>
        <v/>
      </c>
      <c r="BD891" s="35" t="str">
        <f t="shared" si="337"/>
        <v>无</v>
      </c>
      <c r="BE891" s="35" t="str">
        <f>IFERROR(LOOKUP(1,-FIND({"创始会员","国际领袖课程","国内领袖课程","1期秒杀","游学免费读","买三送二","2折秒杀"},AB891),{"创始会员","国际领袖课程","国内领袖课程","1期秒杀","游学免费读","买三送二","2折秒杀"}),"")</f>
        <v/>
      </c>
      <c r="BH891" s="27">
        <v>42552</v>
      </c>
    </row>
    <row r="892" spans="1:60" ht="15" customHeight="1">
      <c r="A892" s="31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08"/>
      <c r="M892" s="208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35" t="str">
        <f t="shared" si="314"/>
        <v/>
      </c>
      <c r="AD892" s="36">
        <f t="shared" si="315"/>
        <v>0</v>
      </c>
      <c r="AE892" s="35" t="str">
        <f t="shared" si="316"/>
        <v/>
      </c>
      <c r="AF892" s="24"/>
      <c r="AG892" s="40">
        <f t="shared" si="317"/>
        <v>0</v>
      </c>
      <c r="AH892" s="36">
        <f t="shared" si="318"/>
        <v>0</v>
      </c>
      <c r="AI892" s="36">
        <f t="shared" si="319"/>
        <v>0</v>
      </c>
      <c r="AJ892" s="35" t="str">
        <f t="shared" si="320"/>
        <v/>
      </c>
      <c r="AK892" s="35" t="str">
        <f t="shared" si="321"/>
        <v/>
      </c>
      <c r="AL892" s="35" t="str">
        <f t="shared" si="322"/>
        <v/>
      </c>
      <c r="AM892" s="35" t="str">
        <f t="shared" si="323"/>
        <v/>
      </c>
      <c r="AN892" s="35" t="str">
        <f t="shared" si="324"/>
        <v/>
      </c>
      <c r="AO892" s="35" t="str">
        <f t="shared" si="325"/>
        <v/>
      </c>
      <c r="AP892" s="35" t="str">
        <f>IF(AJ892="","",VLOOKUP(AN892,[1]Sheet11!E:F,2,0))</f>
        <v/>
      </c>
      <c r="AQ892" s="35" t="str">
        <f>IF(AO892="拼单会员","5年",IF(AJ892="","",VLOOKUP(AM892&amp;AP892,[1]Sheet11!$J$3:$K$17,2)))</f>
        <v/>
      </c>
      <c r="AR892" s="35" t="str">
        <f t="shared" si="326"/>
        <v/>
      </c>
      <c r="AS892" s="35" t="str">
        <f t="shared" si="327"/>
        <v/>
      </c>
      <c r="AT892" s="35" t="str">
        <f t="shared" si="328"/>
        <v/>
      </c>
      <c r="AU892" s="35" t="str">
        <f t="shared" si="329"/>
        <v/>
      </c>
      <c r="AV892" s="35" t="str">
        <f t="shared" si="330"/>
        <v/>
      </c>
      <c r="AW892" s="35" t="str">
        <f t="shared" si="331"/>
        <v/>
      </c>
      <c r="AX892" s="35" t="str">
        <f t="shared" si="332"/>
        <v/>
      </c>
      <c r="AY892" s="35" t="str">
        <f>IF(SUMIF('7-市场业绩'!F:F,AC892,'7-市场业绩'!I:I)&gt;0,"学习卡","老结算")</f>
        <v>老结算</v>
      </c>
      <c r="AZ892" s="35" t="str">
        <f t="shared" si="333"/>
        <v/>
      </c>
      <c r="BA892" s="35" t="str">
        <f t="shared" si="334"/>
        <v>无</v>
      </c>
      <c r="BB892" s="35" t="str">
        <f t="shared" si="335"/>
        <v/>
      </c>
      <c r="BC892" s="35" t="str">
        <f t="shared" si="336"/>
        <v/>
      </c>
      <c r="BD892" s="35" t="str">
        <f t="shared" si="337"/>
        <v>无</v>
      </c>
      <c r="BE892" s="35" t="str">
        <f>IFERROR(LOOKUP(1,-FIND({"创始会员","国际领袖课程","国内领袖课程","1期秒杀","游学免费读","买三送二","2折秒杀"},AB892),{"创始会员","国际领袖课程","国内领袖课程","1期秒杀","游学免费读","买三送二","2折秒杀"}),"")</f>
        <v/>
      </c>
      <c r="BH892" s="27">
        <v>42552</v>
      </c>
    </row>
    <row r="893" spans="1:60" ht="15" customHeight="1">
      <c r="A893" s="31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08"/>
      <c r="M893" s="208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35" t="str">
        <f t="shared" si="314"/>
        <v/>
      </c>
      <c r="AD893" s="36">
        <f t="shared" si="315"/>
        <v>0</v>
      </c>
      <c r="AE893" s="35" t="str">
        <f t="shared" si="316"/>
        <v/>
      </c>
      <c r="AF893" s="24"/>
      <c r="AG893" s="40">
        <f t="shared" si="317"/>
        <v>0</v>
      </c>
      <c r="AH893" s="36">
        <f t="shared" si="318"/>
        <v>0</v>
      </c>
      <c r="AI893" s="36">
        <f t="shared" si="319"/>
        <v>0</v>
      </c>
      <c r="AJ893" s="35" t="str">
        <f t="shared" si="320"/>
        <v/>
      </c>
      <c r="AK893" s="35" t="str">
        <f t="shared" si="321"/>
        <v/>
      </c>
      <c r="AL893" s="35" t="str">
        <f t="shared" si="322"/>
        <v/>
      </c>
      <c r="AM893" s="35" t="str">
        <f t="shared" si="323"/>
        <v/>
      </c>
      <c r="AN893" s="35" t="str">
        <f t="shared" si="324"/>
        <v/>
      </c>
      <c r="AO893" s="35" t="str">
        <f t="shared" si="325"/>
        <v/>
      </c>
      <c r="AP893" s="35" t="str">
        <f>IF(AJ893="","",VLOOKUP(AN893,[1]Sheet11!E:F,2,0))</f>
        <v/>
      </c>
      <c r="AQ893" s="35" t="str">
        <f>IF(AO893="拼单会员","5年",IF(AJ893="","",VLOOKUP(AM893&amp;AP893,[1]Sheet11!$J$3:$K$17,2)))</f>
        <v/>
      </c>
      <c r="AR893" s="35" t="str">
        <f t="shared" si="326"/>
        <v/>
      </c>
      <c r="AS893" s="35" t="str">
        <f t="shared" si="327"/>
        <v/>
      </c>
      <c r="AT893" s="35" t="str">
        <f t="shared" si="328"/>
        <v/>
      </c>
      <c r="AU893" s="35" t="str">
        <f t="shared" si="329"/>
        <v/>
      </c>
      <c r="AV893" s="35" t="str">
        <f t="shared" si="330"/>
        <v/>
      </c>
      <c r="AW893" s="35" t="str">
        <f t="shared" si="331"/>
        <v/>
      </c>
      <c r="AX893" s="35" t="str">
        <f t="shared" si="332"/>
        <v/>
      </c>
      <c r="AY893" s="35" t="str">
        <f>IF(SUMIF('7-市场业绩'!F:F,AC893,'7-市场业绩'!I:I)&gt;0,"学习卡","老结算")</f>
        <v>老结算</v>
      </c>
      <c r="AZ893" s="35" t="str">
        <f t="shared" si="333"/>
        <v/>
      </c>
      <c r="BA893" s="35" t="str">
        <f t="shared" si="334"/>
        <v>无</v>
      </c>
      <c r="BB893" s="35" t="str">
        <f t="shared" si="335"/>
        <v/>
      </c>
      <c r="BC893" s="35" t="str">
        <f t="shared" si="336"/>
        <v/>
      </c>
      <c r="BD893" s="35" t="str">
        <f t="shared" si="337"/>
        <v>无</v>
      </c>
      <c r="BE893" s="35" t="str">
        <f>IFERROR(LOOKUP(1,-FIND({"创始会员","国际领袖课程","国内领袖课程","1期秒杀","游学免费读","买三送二","2折秒杀"},AB893),{"创始会员","国际领袖课程","国内领袖课程","1期秒杀","游学免费读","买三送二","2折秒杀"}),"")</f>
        <v/>
      </c>
      <c r="BH893" s="27">
        <v>42552</v>
      </c>
    </row>
    <row r="894" spans="1:60" ht="15" customHeight="1">
      <c r="A894" s="31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08"/>
      <c r="M894" s="208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35" t="str">
        <f t="shared" si="314"/>
        <v/>
      </c>
      <c r="AD894" s="36">
        <f t="shared" si="315"/>
        <v>0</v>
      </c>
      <c r="AE894" s="35" t="str">
        <f t="shared" si="316"/>
        <v/>
      </c>
      <c r="AF894" s="24"/>
      <c r="AG894" s="40">
        <f t="shared" si="317"/>
        <v>0</v>
      </c>
      <c r="AH894" s="36">
        <f t="shared" si="318"/>
        <v>0</v>
      </c>
      <c r="AI894" s="36">
        <f t="shared" si="319"/>
        <v>0</v>
      </c>
      <c r="AJ894" s="35" t="str">
        <f t="shared" si="320"/>
        <v/>
      </c>
      <c r="AK894" s="35" t="str">
        <f t="shared" si="321"/>
        <v/>
      </c>
      <c r="AL894" s="35" t="str">
        <f t="shared" si="322"/>
        <v/>
      </c>
      <c r="AM894" s="35" t="str">
        <f t="shared" si="323"/>
        <v/>
      </c>
      <c r="AN894" s="35" t="str">
        <f t="shared" si="324"/>
        <v/>
      </c>
      <c r="AO894" s="35" t="str">
        <f t="shared" si="325"/>
        <v/>
      </c>
      <c r="AP894" s="35" t="str">
        <f>IF(AJ894="","",VLOOKUP(AN894,[1]Sheet11!E:F,2,0))</f>
        <v/>
      </c>
      <c r="AQ894" s="35" t="str">
        <f>IF(AO894="拼单会员","5年",IF(AJ894="","",VLOOKUP(AM894&amp;AP894,[1]Sheet11!$J$3:$K$17,2)))</f>
        <v/>
      </c>
      <c r="AR894" s="35" t="str">
        <f t="shared" si="326"/>
        <v/>
      </c>
      <c r="AS894" s="35" t="str">
        <f t="shared" si="327"/>
        <v/>
      </c>
      <c r="AT894" s="35" t="str">
        <f t="shared" si="328"/>
        <v/>
      </c>
      <c r="AU894" s="35" t="str">
        <f t="shared" si="329"/>
        <v/>
      </c>
      <c r="AV894" s="35" t="str">
        <f t="shared" si="330"/>
        <v/>
      </c>
      <c r="AW894" s="35" t="str">
        <f t="shared" si="331"/>
        <v/>
      </c>
      <c r="AX894" s="35" t="str">
        <f t="shared" si="332"/>
        <v/>
      </c>
      <c r="AY894" s="35" t="str">
        <f>IF(SUMIF('7-市场业绩'!F:F,AC894,'7-市场业绩'!I:I)&gt;0,"学习卡","老结算")</f>
        <v>老结算</v>
      </c>
      <c r="AZ894" s="35" t="str">
        <f t="shared" si="333"/>
        <v/>
      </c>
      <c r="BA894" s="35" t="str">
        <f t="shared" si="334"/>
        <v>无</v>
      </c>
      <c r="BB894" s="35" t="str">
        <f t="shared" si="335"/>
        <v/>
      </c>
      <c r="BC894" s="35" t="str">
        <f t="shared" si="336"/>
        <v/>
      </c>
      <c r="BD894" s="35" t="str">
        <f t="shared" si="337"/>
        <v>无</v>
      </c>
      <c r="BE894" s="35" t="str">
        <f>IFERROR(LOOKUP(1,-FIND({"创始会员","国际领袖课程","国内领袖课程","1期秒杀","游学免费读","买三送二","2折秒杀"},AB894),{"创始会员","国际领袖课程","国内领袖课程","1期秒杀","游学免费读","买三送二","2折秒杀"}),"")</f>
        <v/>
      </c>
      <c r="BH894" s="27">
        <v>42552</v>
      </c>
    </row>
    <row r="895" spans="1:60" ht="15" customHeight="1">
      <c r="A895" s="31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08"/>
      <c r="M895" s="208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35" t="str">
        <f t="shared" si="314"/>
        <v/>
      </c>
      <c r="AD895" s="36">
        <f t="shared" si="315"/>
        <v>0</v>
      </c>
      <c r="AE895" s="35" t="str">
        <f t="shared" si="316"/>
        <v/>
      </c>
      <c r="AF895" s="24"/>
      <c r="AG895" s="40">
        <f t="shared" si="317"/>
        <v>0</v>
      </c>
      <c r="AH895" s="36">
        <f t="shared" si="318"/>
        <v>0</v>
      </c>
      <c r="AI895" s="36">
        <f t="shared" si="319"/>
        <v>0</v>
      </c>
      <c r="AJ895" s="35" t="str">
        <f t="shared" si="320"/>
        <v/>
      </c>
      <c r="AK895" s="35" t="str">
        <f t="shared" si="321"/>
        <v/>
      </c>
      <c r="AL895" s="35" t="str">
        <f t="shared" si="322"/>
        <v/>
      </c>
      <c r="AM895" s="35" t="str">
        <f t="shared" si="323"/>
        <v/>
      </c>
      <c r="AN895" s="35" t="str">
        <f t="shared" si="324"/>
        <v/>
      </c>
      <c r="AO895" s="35" t="str">
        <f t="shared" si="325"/>
        <v/>
      </c>
      <c r="AP895" s="35" t="str">
        <f>IF(AJ895="","",VLOOKUP(AN895,[1]Sheet11!E:F,2,0))</f>
        <v/>
      </c>
      <c r="AQ895" s="35" t="str">
        <f>IF(AO895="拼单会员","5年",IF(AJ895="","",VLOOKUP(AM895&amp;AP895,[1]Sheet11!$J$3:$K$17,2)))</f>
        <v/>
      </c>
      <c r="AR895" s="35" t="str">
        <f t="shared" si="326"/>
        <v/>
      </c>
      <c r="AS895" s="35" t="str">
        <f t="shared" si="327"/>
        <v/>
      </c>
      <c r="AT895" s="35" t="str">
        <f t="shared" si="328"/>
        <v/>
      </c>
      <c r="AU895" s="35" t="str">
        <f t="shared" si="329"/>
        <v/>
      </c>
      <c r="AV895" s="35" t="str">
        <f t="shared" si="330"/>
        <v/>
      </c>
      <c r="AW895" s="35" t="str">
        <f t="shared" si="331"/>
        <v/>
      </c>
      <c r="AX895" s="35" t="str">
        <f t="shared" si="332"/>
        <v/>
      </c>
      <c r="AY895" s="35" t="str">
        <f>IF(SUMIF('7-市场业绩'!F:F,AC895,'7-市场业绩'!I:I)&gt;0,"学习卡","老结算")</f>
        <v>老结算</v>
      </c>
      <c r="AZ895" s="35" t="str">
        <f t="shared" si="333"/>
        <v/>
      </c>
      <c r="BA895" s="35" t="str">
        <f t="shared" si="334"/>
        <v>无</v>
      </c>
      <c r="BB895" s="35" t="str">
        <f t="shared" si="335"/>
        <v/>
      </c>
      <c r="BC895" s="35" t="str">
        <f t="shared" si="336"/>
        <v/>
      </c>
      <c r="BD895" s="35" t="str">
        <f t="shared" si="337"/>
        <v>无</v>
      </c>
      <c r="BE895" s="35" t="str">
        <f>IFERROR(LOOKUP(1,-FIND({"创始会员","国际领袖课程","国内领袖课程","1期秒杀","游学免费读","买三送二","2折秒杀"},AB895),{"创始会员","国际领袖课程","国内领袖课程","1期秒杀","游学免费读","买三送二","2折秒杀"}),"")</f>
        <v/>
      </c>
      <c r="BH895" s="27">
        <v>42552</v>
      </c>
    </row>
    <row r="896" spans="1:60" ht="15" customHeight="1">
      <c r="A896" s="31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08"/>
      <c r="M896" s="208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35" t="str">
        <f t="shared" si="314"/>
        <v/>
      </c>
      <c r="AD896" s="36">
        <f t="shared" si="315"/>
        <v>0</v>
      </c>
      <c r="AE896" s="35" t="str">
        <f t="shared" si="316"/>
        <v/>
      </c>
      <c r="AF896" s="24"/>
      <c r="AG896" s="40">
        <f t="shared" si="317"/>
        <v>0</v>
      </c>
      <c r="AH896" s="36">
        <f t="shared" si="318"/>
        <v>0</v>
      </c>
      <c r="AI896" s="36">
        <f t="shared" si="319"/>
        <v>0</v>
      </c>
      <c r="AJ896" s="35" t="str">
        <f t="shared" si="320"/>
        <v/>
      </c>
      <c r="AK896" s="35" t="str">
        <f t="shared" si="321"/>
        <v/>
      </c>
      <c r="AL896" s="35" t="str">
        <f t="shared" si="322"/>
        <v/>
      </c>
      <c r="AM896" s="35" t="str">
        <f t="shared" si="323"/>
        <v/>
      </c>
      <c r="AN896" s="35" t="str">
        <f t="shared" si="324"/>
        <v/>
      </c>
      <c r="AO896" s="35" t="str">
        <f t="shared" si="325"/>
        <v/>
      </c>
      <c r="AP896" s="35" t="str">
        <f>IF(AJ896="","",VLOOKUP(AN896,[1]Sheet11!E:F,2,0))</f>
        <v/>
      </c>
      <c r="AQ896" s="35" t="str">
        <f>IF(AO896="拼单会员","5年",IF(AJ896="","",VLOOKUP(AM896&amp;AP896,[1]Sheet11!$J$3:$K$17,2)))</f>
        <v/>
      </c>
      <c r="AR896" s="35" t="str">
        <f t="shared" si="326"/>
        <v/>
      </c>
      <c r="AS896" s="35" t="str">
        <f t="shared" si="327"/>
        <v/>
      </c>
      <c r="AT896" s="35" t="str">
        <f t="shared" si="328"/>
        <v/>
      </c>
      <c r="AU896" s="35" t="str">
        <f t="shared" si="329"/>
        <v/>
      </c>
      <c r="AV896" s="35" t="str">
        <f t="shared" si="330"/>
        <v/>
      </c>
      <c r="AW896" s="35" t="str">
        <f t="shared" si="331"/>
        <v/>
      </c>
      <c r="AX896" s="35" t="str">
        <f t="shared" si="332"/>
        <v/>
      </c>
      <c r="AY896" s="35" t="str">
        <f>IF(SUMIF('7-市场业绩'!F:F,AC896,'7-市场业绩'!I:I)&gt;0,"学习卡","老结算")</f>
        <v>老结算</v>
      </c>
      <c r="AZ896" s="35" t="str">
        <f t="shared" si="333"/>
        <v/>
      </c>
      <c r="BA896" s="35" t="str">
        <f t="shared" si="334"/>
        <v>无</v>
      </c>
      <c r="BB896" s="35" t="str">
        <f t="shared" si="335"/>
        <v/>
      </c>
      <c r="BC896" s="35" t="str">
        <f t="shared" si="336"/>
        <v/>
      </c>
      <c r="BD896" s="35" t="str">
        <f t="shared" si="337"/>
        <v>无</v>
      </c>
      <c r="BE896" s="35" t="str">
        <f>IFERROR(LOOKUP(1,-FIND({"创始会员","国际领袖课程","国内领袖课程","1期秒杀","游学免费读","买三送二","2折秒杀"},AB896),{"创始会员","国际领袖课程","国内领袖课程","1期秒杀","游学免费读","买三送二","2折秒杀"}),"")</f>
        <v/>
      </c>
      <c r="BH896" s="27">
        <v>42552</v>
      </c>
    </row>
    <row r="897" spans="1:60" ht="15" customHeight="1">
      <c r="A897" s="31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08"/>
      <c r="M897" s="208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35" t="str">
        <f t="shared" si="314"/>
        <v/>
      </c>
      <c r="AD897" s="36">
        <f t="shared" si="315"/>
        <v>0</v>
      </c>
      <c r="AE897" s="35" t="str">
        <f t="shared" si="316"/>
        <v/>
      </c>
      <c r="AF897" s="24"/>
      <c r="AG897" s="40">
        <f t="shared" si="317"/>
        <v>0</v>
      </c>
      <c r="AH897" s="36">
        <f t="shared" si="318"/>
        <v>0</v>
      </c>
      <c r="AI897" s="36">
        <f t="shared" si="319"/>
        <v>0</v>
      </c>
      <c r="AJ897" s="35" t="str">
        <f t="shared" si="320"/>
        <v/>
      </c>
      <c r="AK897" s="35" t="str">
        <f t="shared" si="321"/>
        <v/>
      </c>
      <c r="AL897" s="35" t="str">
        <f t="shared" si="322"/>
        <v/>
      </c>
      <c r="AM897" s="35" t="str">
        <f t="shared" si="323"/>
        <v/>
      </c>
      <c r="AN897" s="35" t="str">
        <f t="shared" si="324"/>
        <v/>
      </c>
      <c r="AO897" s="35" t="str">
        <f t="shared" si="325"/>
        <v/>
      </c>
      <c r="AP897" s="35" t="str">
        <f>IF(AJ897="","",VLOOKUP(AN897,[1]Sheet11!E:F,2,0))</f>
        <v/>
      </c>
      <c r="AQ897" s="35" t="str">
        <f>IF(AO897="拼单会员","5年",IF(AJ897="","",VLOOKUP(AM897&amp;AP897,[1]Sheet11!$J$3:$K$17,2)))</f>
        <v/>
      </c>
      <c r="AR897" s="35" t="str">
        <f t="shared" si="326"/>
        <v/>
      </c>
      <c r="AS897" s="35" t="str">
        <f t="shared" si="327"/>
        <v/>
      </c>
      <c r="AT897" s="35" t="str">
        <f t="shared" si="328"/>
        <v/>
      </c>
      <c r="AU897" s="35" t="str">
        <f t="shared" si="329"/>
        <v/>
      </c>
      <c r="AV897" s="35" t="str">
        <f t="shared" si="330"/>
        <v/>
      </c>
      <c r="AW897" s="35" t="str">
        <f t="shared" si="331"/>
        <v/>
      </c>
      <c r="AX897" s="35" t="str">
        <f t="shared" si="332"/>
        <v/>
      </c>
      <c r="AY897" s="35" t="str">
        <f>IF(SUMIF('7-市场业绩'!F:F,AC897,'7-市场业绩'!I:I)&gt;0,"学习卡","老结算")</f>
        <v>老结算</v>
      </c>
      <c r="AZ897" s="35" t="str">
        <f t="shared" si="333"/>
        <v/>
      </c>
      <c r="BA897" s="35" t="str">
        <f t="shared" si="334"/>
        <v>无</v>
      </c>
      <c r="BB897" s="35" t="str">
        <f t="shared" si="335"/>
        <v/>
      </c>
      <c r="BC897" s="35" t="str">
        <f t="shared" si="336"/>
        <v/>
      </c>
      <c r="BD897" s="35" t="str">
        <f t="shared" si="337"/>
        <v>无</v>
      </c>
      <c r="BE897" s="35" t="str">
        <f>IFERROR(LOOKUP(1,-FIND({"创始会员","国际领袖课程","国内领袖课程","1期秒杀","游学免费读","买三送二","2折秒杀"},AB897),{"创始会员","国际领袖课程","国内领袖课程","1期秒杀","游学免费读","买三送二","2折秒杀"}),"")</f>
        <v/>
      </c>
      <c r="BH897" s="27">
        <v>42552</v>
      </c>
    </row>
    <row r="898" spans="1:60" ht="15" customHeight="1">
      <c r="A898" s="31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08"/>
      <c r="M898" s="208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35" t="str">
        <f t="shared" si="314"/>
        <v/>
      </c>
      <c r="AD898" s="36">
        <f t="shared" si="315"/>
        <v>0</v>
      </c>
      <c r="AE898" s="35" t="str">
        <f t="shared" si="316"/>
        <v/>
      </c>
      <c r="AF898" s="24"/>
      <c r="AG898" s="40">
        <f t="shared" si="317"/>
        <v>0</v>
      </c>
      <c r="AH898" s="36">
        <f t="shared" si="318"/>
        <v>0</v>
      </c>
      <c r="AI898" s="36">
        <f t="shared" si="319"/>
        <v>0</v>
      </c>
      <c r="AJ898" s="35" t="str">
        <f t="shared" si="320"/>
        <v/>
      </c>
      <c r="AK898" s="35" t="str">
        <f t="shared" si="321"/>
        <v/>
      </c>
      <c r="AL898" s="35" t="str">
        <f t="shared" si="322"/>
        <v/>
      </c>
      <c r="AM898" s="35" t="str">
        <f t="shared" si="323"/>
        <v/>
      </c>
      <c r="AN898" s="35" t="str">
        <f t="shared" si="324"/>
        <v/>
      </c>
      <c r="AO898" s="35" t="str">
        <f t="shared" si="325"/>
        <v/>
      </c>
      <c r="AP898" s="35" t="str">
        <f>IF(AJ898="","",VLOOKUP(AN898,[1]Sheet11!E:F,2,0))</f>
        <v/>
      </c>
      <c r="AQ898" s="35" t="str">
        <f>IF(AO898="拼单会员","5年",IF(AJ898="","",VLOOKUP(AM898&amp;AP898,[1]Sheet11!$J$3:$K$17,2)))</f>
        <v/>
      </c>
      <c r="AR898" s="35" t="str">
        <f t="shared" si="326"/>
        <v/>
      </c>
      <c r="AS898" s="35" t="str">
        <f t="shared" si="327"/>
        <v/>
      </c>
      <c r="AT898" s="35" t="str">
        <f t="shared" si="328"/>
        <v/>
      </c>
      <c r="AU898" s="35" t="str">
        <f t="shared" si="329"/>
        <v/>
      </c>
      <c r="AV898" s="35" t="str">
        <f t="shared" si="330"/>
        <v/>
      </c>
      <c r="AW898" s="35" t="str">
        <f t="shared" si="331"/>
        <v/>
      </c>
      <c r="AX898" s="35" t="str">
        <f t="shared" si="332"/>
        <v/>
      </c>
      <c r="AY898" s="35" t="str">
        <f>IF(SUMIF('7-市场业绩'!F:F,AC898,'7-市场业绩'!I:I)&gt;0,"学习卡","老结算")</f>
        <v>老结算</v>
      </c>
      <c r="AZ898" s="35" t="str">
        <f t="shared" si="333"/>
        <v/>
      </c>
      <c r="BA898" s="35" t="str">
        <f t="shared" si="334"/>
        <v>无</v>
      </c>
      <c r="BB898" s="35" t="str">
        <f t="shared" si="335"/>
        <v/>
      </c>
      <c r="BC898" s="35" t="str">
        <f t="shared" si="336"/>
        <v/>
      </c>
      <c r="BD898" s="35" t="str">
        <f t="shared" si="337"/>
        <v>无</v>
      </c>
      <c r="BE898" s="35" t="str">
        <f>IFERROR(LOOKUP(1,-FIND({"创始会员","国际领袖课程","国内领袖课程","1期秒杀","游学免费读","买三送二","2折秒杀"},AB898),{"创始会员","国际领袖课程","国内领袖课程","1期秒杀","游学免费读","买三送二","2折秒杀"}),"")</f>
        <v/>
      </c>
      <c r="BH898" s="27">
        <v>42552</v>
      </c>
    </row>
    <row r="899" spans="1:60" ht="15" customHeight="1">
      <c r="A899" s="31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08"/>
      <c r="M899" s="208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35" t="str">
        <f t="shared" ref="AC899:AC962" si="338">SUBSTITUTE(SUBSTITUTE(SUBSTITUTE(SUBSTITUTE(SUBSTITUTE(SUBSTITUTE(AA899,"(主签单人)",""),"(03-客户接待员)",""),"（金牌）",""),"（会员学员）",""),"金牌",""),"金牌学员","")</f>
        <v/>
      </c>
      <c r="AD899" s="36">
        <f t="shared" ref="AD899:AD962" si="339">IFERROR(VALUE(MID(H899,FIND("(",H899)+1,FIND(")",H899)-FIND("(",H899)-2)),0)</f>
        <v>0</v>
      </c>
      <c r="AE899" s="35" t="str">
        <f t="shared" ref="AE899:AE962" si="340">IF(AJ899="","",MID(AB899,FIND("@",SUBSTITUTE(AB899,"／","@",6))+5,FIND("@",SUBSTITUTE(AB899,"／","@",7))-FIND("@",SUBSTITUTE(AB899,"／","@",6))-5))</f>
        <v/>
      </c>
      <c r="AF899" s="24"/>
      <c r="AG899" s="40">
        <f t="shared" ref="AG899:AG962" si="341">IFERROR(VALUE(MID(AB899,FIND("@",SUBSTITUTE(AB899,"：","@",1))+1,FIND("@",SUBSTITUTE(AB899,"）","@",1))-FIND("@",SUBSTITUTE(AB899,"：","@",1))-1)),0)</f>
        <v>0</v>
      </c>
      <c r="AH899" s="36">
        <f t="shared" ref="AH899:AH962" si="342">IFERROR(IF(AND(IFERROR(FIND("预缴定金",AB899),0)=0,H899=""),M899,VALUE(MID(AB899,FIND("@",SUBSTITUTE(AB899,"：","@",2))+1,FIND("@",SUBSTITUTE(AB899,"）","@",2))-FIND("@",SUBSTITUTE(AB899,"：","@",2))-1))),0)</f>
        <v>0</v>
      </c>
      <c r="AI899" s="36">
        <f t="shared" ref="AI899:AI962" si="343">M899-AH899</f>
        <v>0</v>
      </c>
      <c r="AJ899" s="35" t="str">
        <f t="shared" ref="AJ899:AJ962" si="344">IF(OR(V899="退费",V899="结转",W899="",W899="结转学费",W899="老带新返现"),"",IF(OR(AI899&lt;=0,AND(IFERROR(FIND("预缴定金",AB899),0)=0,H899="")),"",LEFT(AB899,FIND("／",AB899)-1)))</f>
        <v/>
      </c>
      <c r="AK899" s="35" t="str">
        <f t="shared" ref="AK899:AK962" si="345">IF(AJ899="","",LEFT(AB899,2))</f>
        <v/>
      </c>
      <c r="AL899" s="35" t="str">
        <f t="shared" ref="AL899:AL962" si="346">IF(AJ899="","",MID(AB899,3,2))</f>
        <v/>
      </c>
      <c r="AM899" s="35" t="str">
        <f t="shared" ref="AM899:AM962" si="347">IF(AJ899="","",MID(AB899,5,2))</f>
        <v/>
      </c>
      <c r="AN899" s="35" t="str">
        <f t="shared" ref="AN899:AN962" si="348">IF(AJ899="","",MIDB(AJ899,SEARCHB("?",AJ899),2*LEN(AJ899)-LENB(AJ899)+2))</f>
        <v/>
      </c>
      <c r="AO899" s="35" t="str">
        <f t="shared" ref="AO899:AO962" si="349">IF(AJ899="","",RIGHT(MIDB(AJ899,SEARCHB("?",AJ899),20),LENB(MIDB(AJ899,SEARCHB("?",AJ899),20))-LEN(MIDB(AJ899,SEARCHB("?",AJ899),20))-1))</f>
        <v/>
      </c>
      <c r="AP899" s="35" t="str">
        <f>IF(AJ899="","",VLOOKUP(AN899,[1]Sheet11!E:F,2,0))</f>
        <v/>
      </c>
      <c r="AQ899" s="35" t="str">
        <f>IF(AO899="拼单会员","5年",IF(AJ899="","",VLOOKUP(AM899&amp;AP899,[1]Sheet11!$J$3:$K$17,2)))</f>
        <v/>
      </c>
      <c r="AR899" s="35" t="str">
        <f t="shared" ref="AR899:AR962" si="350">IF(AJ899="","",VLOOKUP(AO899,BP:BQ,2,0))</f>
        <v/>
      </c>
      <c r="AS899" s="35" t="str">
        <f t="shared" ref="AS899:AS962" si="351">IF(AJ899="","",MID(AB899,FIND("@",SUBSTITUTE(AB899,"／","@",5))+8,10))</f>
        <v/>
      </c>
      <c r="AT899" s="35" t="str">
        <f t="shared" ref="AT899:AT962" si="352">IF(AJ899="","",IF(AK899="新生","新生",IF((AS899-$BH$2)&gt;0,"1年追补","老生")))</f>
        <v/>
      </c>
      <c r="AU899" s="35" t="str">
        <f t="shared" ref="AU899:AU962" si="353">IF(AJ899="","",IF(OR(AT899="新生",AT899="1年追补"),"新生","老生"))</f>
        <v/>
      </c>
      <c r="AV899" s="35" t="str">
        <f t="shared" ref="AV899:AV962" si="354">IF(AJ899="","",IF(AND(BE899="1期秒杀",AK899="新生"),"1期秒杀",IF(AND(BE899="1期秒杀",AT899="1年追补"),"1期秒杀",IF(AND(BE899="游学免费读",AK899="新生"),"游学免费读",IF(AND(BE899="游学免费读",AT899="1年追补"),"游学免费读",IF(AND(BE899="买三送二",AK899="新生"),"买三送二",IF(AND(BE899="买三送二",AT899="1年追补"),"买三送二",IF(AND(BE899="2折秒杀",AK899="新生"),"新生小学国际班1年",IF(AND(BE899="2折秒杀",AT899="1年追补"),"新生小学国际班1年",IF(OR(BE899="国际领袖课程",BE899="国内领袖课程"),BE899,IF(AND(BE899="创始会员",AU899="老生",AR899="游学会员"),"老生创始会员游学会员",IF(AND(AR899="国际班",AU899="新生"),AU899&amp;AM899&amp;AR899&amp;AQ899,AU899&amp;AR899))))))))))))</f>
        <v/>
      </c>
      <c r="AW899" s="35" t="str">
        <f t="shared" ref="AW899:AW962" si="355">IF(AJ899="","",VLOOKUP(AO899,BP:BR,3,0))</f>
        <v/>
      </c>
      <c r="AX899" s="35" t="str">
        <f t="shared" ref="AX899:AX962" si="356">AT899&amp;AW899</f>
        <v/>
      </c>
      <c r="AY899" s="35" t="str">
        <f>IF(SUMIF('7-市场业绩'!F:F,AC899,'7-市场业绩'!I:I)&gt;0,"学习卡","老结算")</f>
        <v>老结算</v>
      </c>
      <c r="AZ899" s="35" t="str">
        <f t="shared" ref="AZ899:AZ962" si="357">IF(AY899="学习卡",AV899,AX899)</f>
        <v/>
      </c>
      <c r="BA899" s="35" t="str">
        <f t="shared" ref="BA899:BA962" si="358">IFERROR(MID(AB899,FIND("@",SUBSTITUTE(AB899,"／","@",3))+6,FIND("@",SUBSTITUTE(AB899,"／","@",4))-FIND("@",SUBSTITUTE(AB899,"／","@",3))-6),"无")</f>
        <v>无</v>
      </c>
      <c r="BB899" s="35" t="str">
        <f t="shared" ref="BB899:BB962" si="359">IFERROR(MID(AB899,FIND("@",SUBSTITUTE(AB899,"：","@",6))+1,FIND("@",SUBSTITUTE(AB899,"-","@",8))-FIND("@",SUBSTITUTE(AB899,"：","@",6))-1),"")</f>
        <v/>
      </c>
      <c r="BC899" s="35" t="str">
        <f t="shared" ref="BC899:BC962" si="360">IFERROR(MID(AB899,FIND("@",SUBSTITUTE(AB899,"：","@",6))+1,FIND("@",SUBSTITUTE(AB899,"-","@",8))-FIND("@",SUBSTITUTE(AB899,"：","@",6))-1),"")</f>
        <v/>
      </c>
      <c r="BD899" s="35" t="str">
        <f t="shared" ref="BD899:BD962" si="361">IFERROR(MID(AB899,FIND("@",SUBSTITUTE(AB899,"：","@",4))+1,FIND("@",SUBSTITUTE(AB899,"）","@",6))-FIND("@",SUBSTITUTE(AB899,"：","@",4))-1),"无")</f>
        <v>无</v>
      </c>
      <c r="BE899" s="35" t="str">
        <f>IFERROR(LOOKUP(1,-FIND({"创始会员","国际领袖课程","国内领袖课程","1期秒杀","游学免费读","买三送二","2折秒杀"},AB899),{"创始会员","国际领袖课程","国内领袖课程","1期秒杀","游学免费读","买三送二","2折秒杀"}),"")</f>
        <v/>
      </c>
      <c r="BH899" s="27">
        <v>42552</v>
      </c>
    </row>
    <row r="900" spans="1:60" ht="15" customHeight="1">
      <c r="A900" s="31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08"/>
      <c r="M900" s="208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35" t="str">
        <f t="shared" si="338"/>
        <v/>
      </c>
      <c r="AD900" s="36">
        <f t="shared" si="339"/>
        <v>0</v>
      </c>
      <c r="AE900" s="35" t="str">
        <f t="shared" si="340"/>
        <v/>
      </c>
      <c r="AF900" s="24"/>
      <c r="AG900" s="40">
        <f t="shared" si="341"/>
        <v>0</v>
      </c>
      <c r="AH900" s="36">
        <f t="shared" si="342"/>
        <v>0</v>
      </c>
      <c r="AI900" s="36">
        <f t="shared" si="343"/>
        <v>0</v>
      </c>
      <c r="AJ900" s="35" t="str">
        <f t="shared" si="344"/>
        <v/>
      </c>
      <c r="AK900" s="35" t="str">
        <f t="shared" si="345"/>
        <v/>
      </c>
      <c r="AL900" s="35" t="str">
        <f t="shared" si="346"/>
        <v/>
      </c>
      <c r="AM900" s="35" t="str">
        <f t="shared" si="347"/>
        <v/>
      </c>
      <c r="AN900" s="35" t="str">
        <f t="shared" si="348"/>
        <v/>
      </c>
      <c r="AO900" s="35" t="str">
        <f t="shared" si="349"/>
        <v/>
      </c>
      <c r="AP900" s="35" t="str">
        <f>IF(AJ900="","",VLOOKUP(AN900,[1]Sheet11!E:F,2,0))</f>
        <v/>
      </c>
      <c r="AQ900" s="35" t="str">
        <f>IF(AO900="拼单会员","5年",IF(AJ900="","",VLOOKUP(AM900&amp;AP900,[1]Sheet11!$J$3:$K$17,2)))</f>
        <v/>
      </c>
      <c r="AR900" s="35" t="str">
        <f t="shared" si="350"/>
        <v/>
      </c>
      <c r="AS900" s="35" t="str">
        <f t="shared" si="351"/>
        <v/>
      </c>
      <c r="AT900" s="35" t="str">
        <f t="shared" si="352"/>
        <v/>
      </c>
      <c r="AU900" s="35" t="str">
        <f t="shared" si="353"/>
        <v/>
      </c>
      <c r="AV900" s="35" t="str">
        <f t="shared" si="354"/>
        <v/>
      </c>
      <c r="AW900" s="35" t="str">
        <f t="shared" si="355"/>
        <v/>
      </c>
      <c r="AX900" s="35" t="str">
        <f t="shared" si="356"/>
        <v/>
      </c>
      <c r="AY900" s="35" t="str">
        <f>IF(SUMIF('7-市场业绩'!F:F,AC900,'7-市场业绩'!I:I)&gt;0,"学习卡","老结算")</f>
        <v>老结算</v>
      </c>
      <c r="AZ900" s="35" t="str">
        <f t="shared" si="357"/>
        <v/>
      </c>
      <c r="BA900" s="35" t="str">
        <f t="shared" si="358"/>
        <v>无</v>
      </c>
      <c r="BB900" s="35" t="str">
        <f t="shared" si="359"/>
        <v/>
      </c>
      <c r="BC900" s="35" t="str">
        <f t="shared" si="360"/>
        <v/>
      </c>
      <c r="BD900" s="35" t="str">
        <f t="shared" si="361"/>
        <v>无</v>
      </c>
      <c r="BE900" s="35" t="str">
        <f>IFERROR(LOOKUP(1,-FIND({"创始会员","国际领袖课程","国内领袖课程","1期秒杀","游学免费读","买三送二","2折秒杀"},AB900),{"创始会员","国际领袖课程","国内领袖课程","1期秒杀","游学免费读","买三送二","2折秒杀"}),"")</f>
        <v/>
      </c>
      <c r="BH900" s="27">
        <v>42552</v>
      </c>
    </row>
    <row r="901" spans="1:60" ht="15" customHeight="1">
      <c r="A901" s="31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08"/>
      <c r="M901" s="208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35" t="str">
        <f t="shared" si="338"/>
        <v/>
      </c>
      <c r="AD901" s="36">
        <f t="shared" si="339"/>
        <v>0</v>
      </c>
      <c r="AE901" s="35" t="str">
        <f t="shared" si="340"/>
        <v/>
      </c>
      <c r="AF901" s="24"/>
      <c r="AG901" s="40">
        <f t="shared" si="341"/>
        <v>0</v>
      </c>
      <c r="AH901" s="36">
        <f t="shared" si="342"/>
        <v>0</v>
      </c>
      <c r="AI901" s="36">
        <f t="shared" si="343"/>
        <v>0</v>
      </c>
      <c r="AJ901" s="35" t="str">
        <f t="shared" si="344"/>
        <v/>
      </c>
      <c r="AK901" s="35" t="str">
        <f t="shared" si="345"/>
        <v/>
      </c>
      <c r="AL901" s="35" t="str">
        <f t="shared" si="346"/>
        <v/>
      </c>
      <c r="AM901" s="35" t="str">
        <f t="shared" si="347"/>
        <v/>
      </c>
      <c r="AN901" s="35" t="str">
        <f t="shared" si="348"/>
        <v/>
      </c>
      <c r="AO901" s="35" t="str">
        <f t="shared" si="349"/>
        <v/>
      </c>
      <c r="AP901" s="35" t="str">
        <f>IF(AJ901="","",VLOOKUP(AN901,[1]Sheet11!E:F,2,0))</f>
        <v/>
      </c>
      <c r="AQ901" s="35" t="str">
        <f>IF(AO901="拼单会员","5年",IF(AJ901="","",VLOOKUP(AM901&amp;AP901,[1]Sheet11!$J$3:$K$17,2)))</f>
        <v/>
      </c>
      <c r="AR901" s="35" t="str">
        <f t="shared" si="350"/>
        <v/>
      </c>
      <c r="AS901" s="35" t="str">
        <f t="shared" si="351"/>
        <v/>
      </c>
      <c r="AT901" s="35" t="str">
        <f t="shared" si="352"/>
        <v/>
      </c>
      <c r="AU901" s="35" t="str">
        <f t="shared" si="353"/>
        <v/>
      </c>
      <c r="AV901" s="35" t="str">
        <f t="shared" si="354"/>
        <v/>
      </c>
      <c r="AW901" s="35" t="str">
        <f t="shared" si="355"/>
        <v/>
      </c>
      <c r="AX901" s="35" t="str">
        <f t="shared" si="356"/>
        <v/>
      </c>
      <c r="AY901" s="35" t="str">
        <f>IF(SUMIF('7-市场业绩'!F:F,AC901,'7-市场业绩'!I:I)&gt;0,"学习卡","老结算")</f>
        <v>老结算</v>
      </c>
      <c r="AZ901" s="35" t="str">
        <f t="shared" si="357"/>
        <v/>
      </c>
      <c r="BA901" s="35" t="str">
        <f t="shared" si="358"/>
        <v>无</v>
      </c>
      <c r="BB901" s="35" t="str">
        <f t="shared" si="359"/>
        <v/>
      </c>
      <c r="BC901" s="35" t="str">
        <f t="shared" si="360"/>
        <v/>
      </c>
      <c r="BD901" s="35" t="str">
        <f t="shared" si="361"/>
        <v>无</v>
      </c>
      <c r="BE901" s="35" t="str">
        <f>IFERROR(LOOKUP(1,-FIND({"创始会员","国际领袖课程","国内领袖课程","1期秒杀","游学免费读","买三送二","2折秒杀"},AB901),{"创始会员","国际领袖课程","国内领袖课程","1期秒杀","游学免费读","买三送二","2折秒杀"}),"")</f>
        <v/>
      </c>
      <c r="BH901" s="27">
        <v>42552</v>
      </c>
    </row>
    <row r="902" spans="1:60" ht="15" customHeight="1">
      <c r="A902" s="31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08"/>
      <c r="M902" s="208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35" t="str">
        <f t="shared" si="338"/>
        <v/>
      </c>
      <c r="AD902" s="36">
        <f t="shared" si="339"/>
        <v>0</v>
      </c>
      <c r="AE902" s="35" t="str">
        <f t="shared" si="340"/>
        <v/>
      </c>
      <c r="AF902" s="24"/>
      <c r="AG902" s="40">
        <f t="shared" si="341"/>
        <v>0</v>
      </c>
      <c r="AH902" s="36">
        <f t="shared" si="342"/>
        <v>0</v>
      </c>
      <c r="AI902" s="36">
        <f t="shared" si="343"/>
        <v>0</v>
      </c>
      <c r="AJ902" s="35" t="str">
        <f t="shared" si="344"/>
        <v/>
      </c>
      <c r="AK902" s="35" t="str">
        <f t="shared" si="345"/>
        <v/>
      </c>
      <c r="AL902" s="35" t="str">
        <f t="shared" si="346"/>
        <v/>
      </c>
      <c r="AM902" s="35" t="str">
        <f t="shared" si="347"/>
        <v/>
      </c>
      <c r="AN902" s="35" t="str">
        <f t="shared" si="348"/>
        <v/>
      </c>
      <c r="AO902" s="35" t="str">
        <f t="shared" si="349"/>
        <v/>
      </c>
      <c r="AP902" s="35" t="str">
        <f>IF(AJ902="","",VLOOKUP(AN902,[1]Sheet11!E:F,2,0))</f>
        <v/>
      </c>
      <c r="AQ902" s="35" t="str">
        <f>IF(AO902="拼单会员","5年",IF(AJ902="","",VLOOKUP(AM902&amp;AP902,[1]Sheet11!$J$3:$K$17,2)))</f>
        <v/>
      </c>
      <c r="AR902" s="35" t="str">
        <f t="shared" si="350"/>
        <v/>
      </c>
      <c r="AS902" s="35" t="str">
        <f t="shared" si="351"/>
        <v/>
      </c>
      <c r="AT902" s="35" t="str">
        <f t="shared" si="352"/>
        <v/>
      </c>
      <c r="AU902" s="35" t="str">
        <f t="shared" si="353"/>
        <v/>
      </c>
      <c r="AV902" s="35" t="str">
        <f t="shared" si="354"/>
        <v/>
      </c>
      <c r="AW902" s="35" t="str">
        <f t="shared" si="355"/>
        <v/>
      </c>
      <c r="AX902" s="35" t="str">
        <f t="shared" si="356"/>
        <v/>
      </c>
      <c r="AY902" s="35" t="str">
        <f>IF(SUMIF('7-市场业绩'!F:F,AC902,'7-市场业绩'!I:I)&gt;0,"学习卡","老结算")</f>
        <v>老结算</v>
      </c>
      <c r="AZ902" s="35" t="str">
        <f t="shared" si="357"/>
        <v/>
      </c>
      <c r="BA902" s="35" t="str">
        <f t="shared" si="358"/>
        <v>无</v>
      </c>
      <c r="BB902" s="35" t="str">
        <f t="shared" si="359"/>
        <v/>
      </c>
      <c r="BC902" s="35" t="str">
        <f t="shared" si="360"/>
        <v/>
      </c>
      <c r="BD902" s="35" t="str">
        <f t="shared" si="361"/>
        <v>无</v>
      </c>
      <c r="BE902" s="35" t="str">
        <f>IFERROR(LOOKUP(1,-FIND({"创始会员","国际领袖课程","国内领袖课程","1期秒杀","游学免费读","买三送二","2折秒杀"},AB902),{"创始会员","国际领袖课程","国内领袖课程","1期秒杀","游学免费读","买三送二","2折秒杀"}),"")</f>
        <v/>
      </c>
      <c r="BH902" s="27">
        <v>42552</v>
      </c>
    </row>
    <row r="903" spans="1:60" ht="15" customHeight="1">
      <c r="A903" s="31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08"/>
      <c r="M903" s="208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35" t="str">
        <f t="shared" si="338"/>
        <v/>
      </c>
      <c r="AD903" s="36">
        <f t="shared" si="339"/>
        <v>0</v>
      </c>
      <c r="AE903" s="35" t="str">
        <f t="shared" si="340"/>
        <v/>
      </c>
      <c r="AF903" s="24"/>
      <c r="AG903" s="40">
        <f t="shared" si="341"/>
        <v>0</v>
      </c>
      <c r="AH903" s="36">
        <f t="shared" si="342"/>
        <v>0</v>
      </c>
      <c r="AI903" s="36">
        <f t="shared" si="343"/>
        <v>0</v>
      </c>
      <c r="AJ903" s="35" t="str">
        <f t="shared" si="344"/>
        <v/>
      </c>
      <c r="AK903" s="35" t="str">
        <f t="shared" si="345"/>
        <v/>
      </c>
      <c r="AL903" s="35" t="str">
        <f t="shared" si="346"/>
        <v/>
      </c>
      <c r="AM903" s="35" t="str">
        <f t="shared" si="347"/>
        <v/>
      </c>
      <c r="AN903" s="35" t="str">
        <f t="shared" si="348"/>
        <v/>
      </c>
      <c r="AO903" s="35" t="str">
        <f t="shared" si="349"/>
        <v/>
      </c>
      <c r="AP903" s="35" t="str">
        <f>IF(AJ903="","",VLOOKUP(AN903,[1]Sheet11!E:F,2,0))</f>
        <v/>
      </c>
      <c r="AQ903" s="35" t="str">
        <f>IF(AO903="拼单会员","5年",IF(AJ903="","",VLOOKUP(AM903&amp;AP903,[1]Sheet11!$J$3:$K$17,2)))</f>
        <v/>
      </c>
      <c r="AR903" s="35" t="str">
        <f t="shared" si="350"/>
        <v/>
      </c>
      <c r="AS903" s="35" t="str">
        <f t="shared" si="351"/>
        <v/>
      </c>
      <c r="AT903" s="35" t="str">
        <f t="shared" si="352"/>
        <v/>
      </c>
      <c r="AU903" s="35" t="str">
        <f t="shared" si="353"/>
        <v/>
      </c>
      <c r="AV903" s="35" t="str">
        <f t="shared" si="354"/>
        <v/>
      </c>
      <c r="AW903" s="35" t="str">
        <f t="shared" si="355"/>
        <v/>
      </c>
      <c r="AX903" s="35" t="str">
        <f t="shared" si="356"/>
        <v/>
      </c>
      <c r="AY903" s="35" t="str">
        <f>IF(SUMIF('7-市场业绩'!F:F,AC903,'7-市场业绩'!I:I)&gt;0,"学习卡","老结算")</f>
        <v>老结算</v>
      </c>
      <c r="AZ903" s="35" t="str">
        <f t="shared" si="357"/>
        <v/>
      </c>
      <c r="BA903" s="35" t="str">
        <f t="shared" si="358"/>
        <v>无</v>
      </c>
      <c r="BB903" s="35" t="str">
        <f t="shared" si="359"/>
        <v/>
      </c>
      <c r="BC903" s="35" t="str">
        <f t="shared" si="360"/>
        <v/>
      </c>
      <c r="BD903" s="35" t="str">
        <f t="shared" si="361"/>
        <v>无</v>
      </c>
      <c r="BE903" s="35" t="str">
        <f>IFERROR(LOOKUP(1,-FIND({"创始会员","国际领袖课程","国内领袖课程","1期秒杀","游学免费读","买三送二","2折秒杀"},AB903),{"创始会员","国际领袖课程","国内领袖课程","1期秒杀","游学免费读","买三送二","2折秒杀"}),"")</f>
        <v/>
      </c>
      <c r="BH903" s="27">
        <v>42552</v>
      </c>
    </row>
    <row r="904" spans="1:60" ht="15" customHeight="1">
      <c r="A904" s="31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08"/>
      <c r="M904" s="208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35" t="str">
        <f t="shared" si="338"/>
        <v/>
      </c>
      <c r="AD904" s="36">
        <f t="shared" si="339"/>
        <v>0</v>
      </c>
      <c r="AE904" s="35" t="str">
        <f t="shared" si="340"/>
        <v/>
      </c>
      <c r="AF904" s="24"/>
      <c r="AG904" s="40">
        <f t="shared" si="341"/>
        <v>0</v>
      </c>
      <c r="AH904" s="36">
        <f t="shared" si="342"/>
        <v>0</v>
      </c>
      <c r="AI904" s="36">
        <f t="shared" si="343"/>
        <v>0</v>
      </c>
      <c r="AJ904" s="35" t="str">
        <f t="shared" si="344"/>
        <v/>
      </c>
      <c r="AK904" s="35" t="str">
        <f t="shared" si="345"/>
        <v/>
      </c>
      <c r="AL904" s="35" t="str">
        <f t="shared" si="346"/>
        <v/>
      </c>
      <c r="AM904" s="35" t="str">
        <f t="shared" si="347"/>
        <v/>
      </c>
      <c r="AN904" s="35" t="str">
        <f t="shared" si="348"/>
        <v/>
      </c>
      <c r="AO904" s="35" t="str">
        <f t="shared" si="349"/>
        <v/>
      </c>
      <c r="AP904" s="35" t="str">
        <f>IF(AJ904="","",VLOOKUP(AN904,[1]Sheet11!E:F,2,0))</f>
        <v/>
      </c>
      <c r="AQ904" s="35" t="str">
        <f>IF(AO904="拼单会员","5年",IF(AJ904="","",VLOOKUP(AM904&amp;AP904,[1]Sheet11!$J$3:$K$17,2)))</f>
        <v/>
      </c>
      <c r="AR904" s="35" t="str">
        <f t="shared" si="350"/>
        <v/>
      </c>
      <c r="AS904" s="35" t="str">
        <f t="shared" si="351"/>
        <v/>
      </c>
      <c r="AT904" s="35" t="str">
        <f t="shared" si="352"/>
        <v/>
      </c>
      <c r="AU904" s="35" t="str">
        <f t="shared" si="353"/>
        <v/>
      </c>
      <c r="AV904" s="35" t="str">
        <f t="shared" si="354"/>
        <v/>
      </c>
      <c r="AW904" s="35" t="str">
        <f t="shared" si="355"/>
        <v/>
      </c>
      <c r="AX904" s="35" t="str">
        <f t="shared" si="356"/>
        <v/>
      </c>
      <c r="AY904" s="35" t="str">
        <f>IF(SUMIF('7-市场业绩'!F:F,AC904,'7-市场业绩'!I:I)&gt;0,"学习卡","老结算")</f>
        <v>老结算</v>
      </c>
      <c r="AZ904" s="35" t="str">
        <f t="shared" si="357"/>
        <v/>
      </c>
      <c r="BA904" s="35" t="str">
        <f t="shared" si="358"/>
        <v>无</v>
      </c>
      <c r="BB904" s="35" t="str">
        <f t="shared" si="359"/>
        <v/>
      </c>
      <c r="BC904" s="35" t="str">
        <f t="shared" si="360"/>
        <v/>
      </c>
      <c r="BD904" s="35" t="str">
        <f t="shared" si="361"/>
        <v>无</v>
      </c>
      <c r="BE904" s="35" t="str">
        <f>IFERROR(LOOKUP(1,-FIND({"创始会员","国际领袖课程","国内领袖课程","1期秒杀","游学免费读","买三送二","2折秒杀"},AB904),{"创始会员","国际领袖课程","国内领袖课程","1期秒杀","游学免费读","买三送二","2折秒杀"}),"")</f>
        <v/>
      </c>
      <c r="BH904" s="27">
        <v>42552</v>
      </c>
    </row>
    <row r="905" spans="1:60" ht="15" customHeight="1">
      <c r="A905" s="31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08"/>
      <c r="M905" s="208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35" t="str">
        <f t="shared" si="338"/>
        <v/>
      </c>
      <c r="AD905" s="36">
        <f t="shared" si="339"/>
        <v>0</v>
      </c>
      <c r="AE905" s="35" t="str">
        <f t="shared" si="340"/>
        <v/>
      </c>
      <c r="AF905" s="24"/>
      <c r="AG905" s="40">
        <f t="shared" si="341"/>
        <v>0</v>
      </c>
      <c r="AH905" s="36">
        <f t="shared" si="342"/>
        <v>0</v>
      </c>
      <c r="AI905" s="36">
        <f t="shared" si="343"/>
        <v>0</v>
      </c>
      <c r="AJ905" s="35" t="str">
        <f t="shared" si="344"/>
        <v/>
      </c>
      <c r="AK905" s="35" t="str">
        <f t="shared" si="345"/>
        <v/>
      </c>
      <c r="AL905" s="35" t="str">
        <f t="shared" si="346"/>
        <v/>
      </c>
      <c r="AM905" s="35" t="str">
        <f t="shared" si="347"/>
        <v/>
      </c>
      <c r="AN905" s="35" t="str">
        <f t="shared" si="348"/>
        <v/>
      </c>
      <c r="AO905" s="35" t="str">
        <f t="shared" si="349"/>
        <v/>
      </c>
      <c r="AP905" s="35" t="str">
        <f>IF(AJ905="","",VLOOKUP(AN905,[1]Sheet11!E:F,2,0))</f>
        <v/>
      </c>
      <c r="AQ905" s="35" t="str">
        <f>IF(AO905="拼单会员","5年",IF(AJ905="","",VLOOKUP(AM905&amp;AP905,[1]Sheet11!$J$3:$K$17,2)))</f>
        <v/>
      </c>
      <c r="AR905" s="35" t="str">
        <f t="shared" si="350"/>
        <v/>
      </c>
      <c r="AS905" s="35" t="str">
        <f t="shared" si="351"/>
        <v/>
      </c>
      <c r="AT905" s="35" t="str">
        <f t="shared" si="352"/>
        <v/>
      </c>
      <c r="AU905" s="35" t="str">
        <f t="shared" si="353"/>
        <v/>
      </c>
      <c r="AV905" s="35" t="str">
        <f t="shared" si="354"/>
        <v/>
      </c>
      <c r="AW905" s="35" t="str">
        <f t="shared" si="355"/>
        <v/>
      </c>
      <c r="AX905" s="35" t="str">
        <f t="shared" si="356"/>
        <v/>
      </c>
      <c r="AY905" s="35" t="str">
        <f>IF(SUMIF('7-市场业绩'!F:F,AC905,'7-市场业绩'!I:I)&gt;0,"学习卡","老结算")</f>
        <v>老结算</v>
      </c>
      <c r="AZ905" s="35" t="str">
        <f t="shared" si="357"/>
        <v/>
      </c>
      <c r="BA905" s="35" t="str">
        <f t="shared" si="358"/>
        <v>无</v>
      </c>
      <c r="BB905" s="35" t="str">
        <f t="shared" si="359"/>
        <v/>
      </c>
      <c r="BC905" s="35" t="str">
        <f t="shared" si="360"/>
        <v/>
      </c>
      <c r="BD905" s="35" t="str">
        <f t="shared" si="361"/>
        <v>无</v>
      </c>
      <c r="BE905" s="35" t="str">
        <f>IFERROR(LOOKUP(1,-FIND({"创始会员","国际领袖课程","国内领袖课程","1期秒杀","游学免费读","买三送二","2折秒杀"},AB905),{"创始会员","国际领袖课程","国内领袖课程","1期秒杀","游学免费读","买三送二","2折秒杀"}),"")</f>
        <v/>
      </c>
      <c r="BH905" s="27">
        <v>42552</v>
      </c>
    </row>
    <row r="906" spans="1:60" ht="15" customHeight="1">
      <c r="A906" s="31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08"/>
      <c r="M906" s="208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35" t="str">
        <f t="shared" si="338"/>
        <v/>
      </c>
      <c r="AD906" s="36">
        <f t="shared" si="339"/>
        <v>0</v>
      </c>
      <c r="AE906" s="35" t="str">
        <f t="shared" si="340"/>
        <v/>
      </c>
      <c r="AF906" s="24"/>
      <c r="AG906" s="40">
        <f t="shared" si="341"/>
        <v>0</v>
      </c>
      <c r="AH906" s="36">
        <f t="shared" si="342"/>
        <v>0</v>
      </c>
      <c r="AI906" s="36">
        <f t="shared" si="343"/>
        <v>0</v>
      </c>
      <c r="AJ906" s="35" t="str">
        <f t="shared" si="344"/>
        <v/>
      </c>
      <c r="AK906" s="35" t="str">
        <f t="shared" si="345"/>
        <v/>
      </c>
      <c r="AL906" s="35" t="str">
        <f t="shared" si="346"/>
        <v/>
      </c>
      <c r="AM906" s="35" t="str">
        <f t="shared" si="347"/>
        <v/>
      </c>
      <c r="AN906" s="35" t="str">
        <f t="shared" si="348"/>
        <v/>
      </c>
      <c r="AO906" s="35" t="str">
        <f t="shared" si="349"/>
        <v/>
      </c>
      <c r="AP906" s="35" t="str">
        <f>IF(AJ906="","",VLOOKUP(AN906,[1]Sheet11!E:F,2,0))</f>
        <v/>
      </c>
      <c r="AQ906" s="35" t="str">
        <f>IF(AO906="拼单会员","5年",IF(AJ906="","",VLOOKUP(AM906&amp;AP906,[1]Sheet11!$J$3:$K$17,2)))</f>
        <v/>
      </c>
      <c r="AR906" s="35" t="str">
        <f t="shared" si="350"/>
        <v/>
      </c>
      <c r="AS906" s="35" t="str">
        <f t="shared" si="351"/>
        <v/>
      </c>
      <c r="AT906" s="35" t="str">
        <f t="shared" si="352"/>
        <v/>
      </c>
      <c r="AU906" s="35" t="str">
        <f t="shared" si="353"/>
        <v/>
      </c>
      <c r="AV906" s="35" t="str">
        <f t="shared" si="354"/>
        <v/>
      </c>
      <c r="AW906" s="35" t="str">
        <f t="shared" si="355"/>
        <v/>
      </c>
      <c r="AX906" s="35" t="str">
        <f t="shared" si="356"/>
        <v/>
      </c>
      <c r="AY906" s="35" t="str">
        <f>IF(SUMIF('7-市场业绩'!F:F,AC906,'7-市场业绩'!I:I)&gt;0,"学习卡","老结算")</f>
        <v>老结算</v>
      </c>
      <c r="AZ906" s="35" t="str">
        <f t="shared" si="357"/>
        <v/>
      </c>
      <c r="BA906" s="35" t="str">
        <f t="shared" si="358"/>
        <v>无</v>
      </c>
      <c r="BB906" s="35" t="str">
        <f t="shared" si="359"/>
        <v/>
      </c>
      <c r="BC906" s="35" t="str">
        <f t="shared" si="360"/>
        <v/>
      </c>
      <c r="BD906" s="35" t="str">
        <f t="shared" si="361"/>
        <v>无</v>
      </c>
      <c r="BE906" s="35" t="str">
        <f>IFERROR(LOOKUP(1,-FIND({"创始会员","国际领袖课程","国内领袖课程","1期秒杀","游学免费读","买三送二","2折秒杀"},AB906),{"创始会员","国际领袖课程","国内领袖课程","1期秒杀","游学免费读","买三送二","2折秒杀"}),"")</f>
        <v/>
      </c>
      <c r="BH906" s="27">
        <v>42552</v>
      </c>
    </row>
    <row r="907" spans="1:60" ht="15" customHeight="1">
      <c r="A907" s="31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08"/>
      <c r="M907" s="208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35" t="str">
        <f t="shared" si="338"/>
        <v/>
      </c>
      <c r="AD907" s="36">
        <f t="shared" si="339"/>
        <v>0</v>
      </c>
      <c r="AE907" s="35" t="str">
        <f t="shared" si="340"/>
        <v/>
      </c>
      <c r="AF907" s="24"/>
      <c r="AG907" s="40">
        <f t="shared" si="341"/>
        <v>0</v>
      </c>
      <c r="AH907" s="36">
        <f t="shared" si="342"/>
        <v>0</v>
      </c>
      <c r="AI907" s="36">
        <f t="shared" si="343"/>
        <v>0</v>
      </c>
      <c r="AJ907" s="35" t="str">
        <f t="shared" si="344"/>
        <v/>
      </c>
      <c r="AK907" s="35" t="str">
        <f t="shared" si="345"/>
        <v/>
      </c>
      <c r="AL907" s="35" t="str">
        <f t="shared" si="346"/>
        <v/>
      </c>
      <c r="AM907" s="35" t="str">
        <f t="shared" si="347"/>
        <v/>
      </c>
      <c r="AN907" s="35" t="str">
        <f t="shared" si="348"/>
        <v/>
      </c>
      <c r="AO907" s="35" t="str">
        <f t="shared" si="349"/>
        <v/>
      </c>
      <c r="AP907" s="35" t="str">
        <f>IF(AJ907="","",VLOOKUP(AN907,[1]Sheet11!E:F,2,0))</f>
        <v/>
      </c>
      <c r="AQ907" s="35" t="str">
        <f>IF(AO907="拼单会员","5年",IF(AJ907="","",VLOOKUP(AM907&amp;AP907,[1]Sheet11!$J$3:$K$17,2)))</f>
        <v/>
      </c>
      <c r="AR907" s="35" t="str">
        <f t="shared" si="350"/>
        <v/>
      </c>
      <c r="AS907" s="35" t="str">
        <f t="shared" si="351"/>
        <v/>
      </c>
      <c r="AT907" s="35" t="str">
        <f t="shared" si="352"/>
        <v/>
      </c>
      <c r="AU907" s="35" t="str">
        <f t="shared" si="353"/>
        <v/>
      </c>
      <c r="AV907" s="35" t="str">
        <f t="shared" si="354"/>
        <v/>
      </c>
      <c r="AW907" s="35" t="str">
        <f t="shared" si="355"/>
        <v/>
      </c>
      <c r="AX907" s="35" t="str">
        <f t="shared" si="356"/>
        <v/>
      </c>
      <c r="AY907" s="35" t="str">
        <f>IF(SUMIF('7-市场业绩'!F:F,AC907,'7-市场业绩'!I:I)&gt;0,"学习卡","老结算")</f>
        <v>老结算</v>
      </c>
      <c r="AZ907" s="35" t="str">
        <f t="shared" si="357"/>
        <v/>
      </c>
      <c r="BA907" s="35" t="str">
        <f t="shared" si="358"/>
        <v>无</v>
      </c>
      <c r="BB907" s="35" t="str">
        <f t="shared" si="359"/>
        <v/>
      </c>
      <c r="BC907" s="35" t="str">
        <f t="shared" si="360"/>
        <v/>
      </c>
      <c r="BD907" s="35" t="str">
        <f t="shared" si="361"/>
        <v>无</v>
      </c>
      <c r="BE907" s="35" t="str">
        <f>IFERROR(LOOKUP(1,-FIND({"创始会员","国际领袖课程","国内领袖课程","1期秒杀","游学免费读","买三送二","2折秒杀"},AB907),{"创始会员","国际领袖课程","国内领袖课程","1期秒杀","游学免费读","买三送二","2折秒杀"}),"")</f>
        <v/>
      </c>
      <c r="BH907" s="27">
        <v>42552</v>
      </c>
    </row>
    <row r="908" spans="1:60" ht="15" customHeight="1">
      <c r="A908" s="31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08"/>
      <c r="M908" s="208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35" t="str">
        <f t="shared" si="338"/>
        <v/>
      </c>
      <c r="AD908" s="36">
        <f t="shared" si="339"/>
        <v>0</v>
      </c>
      <c r="AE908" s="35" t="str">
        <f t="shared" si="340"/>
        <v/>
      </c>
      <c r="AF908" s="24"/>
      <c r="AG908" s="40">
        <f t="shared" si="341"/>
        <v>0</v>
      </c>
      <c r="AH908" s="36">
        <f t="shared" si="342"/>
        <v>0</v>
      </c>
      <c r="AI908" s="36">
        <f t="shared" si="343"/>
        <v>0</v>
      </c>
      <c r="AJ908" s="35" t="str">
        <f t="shared" si="344"/>
        <v/>
      </c>
      <c r="AK908" s="35" t="str">
        <f t="shared" si="345"/>
        <v/>
      </c>
      <c r="AL908" s="35" t="str">
        <f t="shared" si="346"/>
        <v/>
      </c>
      <c r="AM908" s="35" t="str">
        <f t="shared" si="347"/>
        <v/>
      </c>
      <c r="AN908" s="35" t="str">
        <f t="shared" si="348"/>
        <v/>
      </c>
      <c r="AO908" s="35" t="str">
        <f t="shared" si="349"/>
        <v/>
      </c>
      <c r="AP908" s="35" t="str">
        <f>IF(AJ908="","",VLOOKUP(AN908,[1]Sheet11!E:F,2,0))</f>
        <v/>
      </c>
      <c r="AQ908" s="35" t="str">
        <f>IF(AO908="拼单会员","5年",IF(AJ908="","",VLOOKUP(AM908&amp;AP908,[1]Sheet11!$J$3:$K$17,2)))</f>
        <v/>
      </c>
      <c r="AR908" s="35" t="str">
        <f t="shared" si="350"/>
        <v/>
      </c>
      <c r="AS908" s="35" t="str">
        <f t="shared" si="351"/>
        <v/>
      </c>
      <c r="AT908" s="35" t="str">
        <f t="shared" si="352"/>
        <v/>
      </c>
      <c r="AU908" s="35" t="str">
        <f t="shared" si="353"/>
        <v/>
      </c>
      <c r="AV908" s="35" t="str">
        <f t="shared" si="354"/>
        <v/>
      </c>
      <c r="AW908" s="35" t="str">
        <f t="shared" si="355"/>
        <v/>
      </c>
      <c r="AX908" s="35" t="str">
        <f t="shared" si="356"/>
        <v/>
      </c>
      <c r="AY908" s="35" t="str">
        <f>IF(SUMIF('7-市场业绩'!F:F,AC908,'7-市场业绩'!I:I)&gt;0,"学习卡","老结算")</f>
        <v>老结算</v>
      </c>
      <c r="AZ908" s="35" t="str">
        <f t="shared" si="357"/>
        <v/>
      </c>
      <c r="BA908" s="35" t="str">
        <f t="shared" si="358"/>
        <v>无</v>
      </c>
      <c r="BB908" s="35" t="str">
        <f t="shared" si="359"/>
        <v/>
      </c>
      <c r="BC908" s="35" t="str">
        <f t="shared" si="360"/>
        <v/>
      </c>
      <c r="BD908" s="35" t="str">
        <f t="shared" si="361"/>
        <v>无</v>
      </c>
      <c r="BE908" s="35" t="str">
        <f>IFERROR(LOOKUP(1,-FIND({"创始会员","国际领袖课程","国内领袖课程","1期秒杀","游学免费读","买三送二","2折秒杀"},AB908),{"创始会员","国际领袖课程","国内领袖课程","1期秒杀","游学免费读","买三送二","2折秒杀"}),"")</f>
        <v/>
      </c>
      <c r="BH908" s="27">
        <v>42552</v>
      </c>
    </row>
    <row r="909" spans="1:60" ht="15" customHeight="1">
      <c r="A909" s="31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08"/>
      <c r="M909" s="208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35" t="str">
        <f t="shared" si="338"/>
        <v/>
      </c>
      <c r="AD909" s="36">
        <f t="shared" si="339"/>
        <v>0</v>
      </c>
      <c r="AE909" s="35" t="str">
        <f t="shared" si="340"/>
        <v/>
      </c>
      <c r="AF909" s="24"/>
      <c r="AG909" s="40">
        <f t="shared" si="341"/>
        <v>0</v>
      </c>
      <c r="AH909" s="36">
        <f t="shared" si="342"/>
        <v>0</v>
      </c>
      <c r="AI909" s="36">
        <f t="shared" si="343"/>
        <v>0</v>
      </c>
      <c r="AJ909" s="35" t="str">
        <f t="shared" si="344"/>
        <v/>
      </c>
      <c r="AK909" s="35" t="str">
        <f t="shared" si="345"/>
        <v/>
      </c>
      <c r="AL909" s="35" t="str">
        <f t="shared" si="346"/>
        <v/>
      </c>
      <c r="AM909" s="35" t="str">
        <f t="shared" si="347"/>
        <v/>
      </c>
      <c r="AN909" s="35" t="str">
        <f t="shared" si="348"/>
        <v/>
      </c>
      <c r="AO909" s="35" t="str">
        <f t="shared" si="349"/>
        <v/>
      </c>
      <c r="AP909" s="35" t="str">
        <f>IF(AJ909="","",VLOOKUP(AN909,[1]Sheet11!E:F,2,0))</f>
        <v/>
      </c>
      <c r="AQ909" s="35" t="str">
        <f>IF(AO909="拼单会员","5年",IF(AJ909="","",VLOOKUP(AM909&amp;AP909,[1]Sheet11!$J$3:$K$17,2)))</f>
        <v/>
      </c>
      <c r="AR909" s="35" t="str">
        <f t="shared" si="350"/>
        <v/>
      </c>
      <c r="AS909" s="35" t="str">
        <f t="shared" si="351"/>
        <v/>
      </c>
      <c r="AT909" s="35" t="str">
        <f t="shared" si="352"/>
        <v/>
      </c>
      <c r="AU909" s="35" t="str">
        <f t="shared" si="353"/>
        <v/>
      </c>
      <c r="AV909" s="35" t="str">
        <f t="shared" si="354"/>
        <v/>
      </c>
      <c r="AW909" s="35" t="str">
        <f t="shared" si="355"/>
        <v/>
      </c>
      <c r="AX909" s="35" t="str">
        <f t="shared" si="356"/>
        <v/>
      </c>
      <c r="AY909" s="35" t="str">
        <f>IF(SUMIF('7-市场业绩'!F:F,AC909,'7-市场业绩'!I:I)&gt;0,"学习卡","老结算")</f>
        <v>老结算</v>
      </c>
      <c r="AZ909" s="35" t="str">
        <f t="shared" si="357"/>
        <v/>
      </c>
      <c r="BA909" s="35" t="str">
        <f t="shared" si="358"/>
        <v>无</v>
      </c>
      <c r="BB909" s="35" t="str">
        <f t="shared" si="359"/>
        <v/>
      </c>
      <c r="BC909" s="35" t="str">
        <f t="shared" si="360"/>
        <v/>
      </c>
      <c r="BD909" s="35" t="str">
        <f t="shared" si="361"/>
        <v>无</v>
      </c>
      <c r="BE909" s="35" t="str">
        <f>IFERROR(LOOKUP(1,-FIND({"创始会员","国际领袖课程","国内领袖课程","1期秒杀","游学免费读","买三送二","2折秒杀"},AB909),{"创始会员","国际领袖课程","国内领袖课程","1期秒杀","游学免费读","买三送二","2折秒杀"}),"")</f>
        <v/>
      </c>
      <c r="BH909" s="27">
        <v>42552</v>
      </c>
    </row>
    <row r="910" spans="1:60" ht="15" customHeight="1">
      <c r="A910" s="31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08"/>
      <c r="M910" s="208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35" t="str">
        <f t="shared" si="338"/>
        <v/>
      </c>
      <c r="AD910" s="36">
        <f t="shared" si="339"/>
        <v>0</v>
      </c>
      <c r="AE910" s="35" t="str">
        <f t="shared" si="340"/>
        <v/>
      </c>
      <c r="AF910" s="24"/>
      <c r="AG910" s="40">
        <f t="shared" si="341"/>
        <v>0</v>
      </c>
      <c r="AH910" s="36">
        <f t="shared" si="342"/>
        <v>0</v>
      </c>
      <c r="AI910" s="36">
        <f t="shared" si="343"/>
        <v>0</v>
      </c>
      <c r="AJ910" s="35" t="str">
        <f t="shared" si="344"/>
        <v/>
      </c>
      <c r="AK910" s="35" t="str">
        <f t="shared" si="345"/>
        <v/>
      </c>
      <c r="AL910" s="35" t="str">
        <f t="shared" si="346"/>
        <v/>
      </c>
      <c r="AM910" s="35" t="str">
        <f t="shared" si="347"/>
        <v/>
      </c>
      <c r="AN910" s="35" t="str">
        <f t="shared" si="348"/>
        <v/>
      </c>
      <c r="AO910" s="35" t="str">
        <f t="shared" si="349"/>
        <v/>
      </c>
      <c r="AP910" s="35" t="str">
        <f>IF(AJ910="","",VLOOKUP(AN910,[1]Sheet11!E:F,2,0))</f>
        <v/>
      </c>
      <c r="AQ910" s="35" t="str">
        <f>IF(AO910="拼单会员","5年",IF(AJ910="","",VLOOKUP(AM910&amp;AP910,[1]Sheet11!$J$3:$K$17,2)))</f>
        <v/>
      </c>
      <c r="AR910" s="35" t="str">
        <f t="shared" si="350"/>
        <v/>
      </c>
      <c r="AS910" s="35" t="str">
        <f t="shared" si="351"/>
        <v/>
      </c>
      <c r="AT910" s="35" t="str">
        <f t="shared" si="352"/>
        <v/>
      </c>
      <c r="AU910" s="35" t="str">
        <f t="shared" si="353"/>
        <v/>
      </c>
      <c r="AV910" s="35" t="str">
        <f t="shared" si="354"/>
        <v/>
      </c>
      <c r="AW910" s="35" t="str">
        <f t="shared" si="355"/>
        <v/>
      </c>
      <c r="AX910" s="35" t="str">
        <f t="shared" si="356"/>
        <v/>
      </c>
      <c r="AY910" s="35" t="str">
        <f>IF(SUMIF('7-市场业绩'!F:F,AC910,'7-市场业绩'!I:I)&gt;0,"学习卡","老结算")</f>
        <v>老结算</v>
      </c>
      <c r="AZ910" s="35" t="str">
        <f t="shared" si="357"/>
        <v/>
      </c>
      <c r="BA910" s="35" t="str">
        <f t="shared" si="358"/>
        <v>无</v>
      </c>
      <c r="BB910" s="35" t="str">
        <f t="shared" si="359"/>
        <v/>
      </c>
      <c r="BC910" s="35" t="str">
        <f t="shared" si="360"/>
        <v/>
      </c>
      <c r="BD910" s="35" t="str">
        <f t="shared" si="361"/>
        <v>无</v>
      </c>
      <c r="BE910" s="35" t="str">
        <f>IFERROR(LOOKUP(1,-FIND({"创始会员","国际领袖课程","国内领袖课程","1期秒杀","游学免费读","买三送二","2折秒杀"},AB910),{"创始会员","国际领袖课程","国内领袖课程","1期秒杀","游学免费读","买三送二","2折秒杀"}),"")</f>
        <v/>
      </c>
      <c r="BH910" s="27">
        <v>42552</v>
      </c>
    </row>
    <row r="911" spans="1:60" ht="15" customHeight="1">
      <c r="A911" s="31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08"/>
      <c r="M911" s="208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35" t="str">
        <f t="shared" si="338"/>
        <v/>
      </c>
      <c r="AD911" s="36">
        <f t="shared" si="339"/>
        <v>0</v>
      </c>
      <c r="AE911" s="35" t="str">
        <f t="shared" si="340"/>
        <v/>
      </c>
      <c r="AF911" s="24"/>
      <c r="AG911" s="40">
        <f t="shared" si="341"/>
        <v>0</v>
      </c>
      <c r="AH911" s="36">
        <f t="shared" si="342"/>
        <v>0</v>
      </c>
      <c r="AI911" s="36">
        <f t="shared" si="343"/>
        <v>0</v>
      </c>
      <c r="AJ911" s="35" t="str">
        <f t="shared" si="344"/>
        <v/>
      </c>
      <c r="AK911" s="35" t="str">
        <f t="shared" si="345"/>
        <v/>
      </c>
      <c r="AL911" s="35" t="str">
        <f t="shared" si="346"/>
        <v/>
      </c>
      <c r="AM911" s="35" t="str">
        <f t="shared" si="347"/>
        <v/>
      </c>
      <c r="AN911" s="35" t="str">
        <f t="shared" si="348"/>
        <v/>
      </c>
      <c r="AO911" s="35" t="str">
        <f t="shared" si="349"/>
        <v/>
      </c>
      <c r="AP911" s="35" t="str">
        <f>IF(AJ911="","",VLOOKUP(AN911,[1]Sheet11!E:F,2,0))</f>
        <v/>
      </c>
      <c r="AQ911" s="35" t="str">
        <f>IF(AO911="拼单会员","5年",IF(AJ911="","",VLOOKUP(AM911&amp;AP911,[1]Sheet11!$J$3:$K$17,2)))</f>
        <v/>
      </c>
      <c r="AR911" s="35" t="str">
        <f t="shared" si="350"/>
        <v/>
      </c>
      <c r="AS911" s="35" t="str">
        <f t="shared" si="351"/>
        <v/>
      </c>
      <c r="AT911" s="35" t="str">
        <f t="shared" si="352"/>
        <v/>
      </c>
      <c r="AU911" s="35" t="str">
        <f t="shared" si="353"/>
        <v/>
      </c>
      <c r="AV911" s="35" t="str">
        <f t="shared" si="354"/>
        <v/>
      </c>
      <c r="AW911" s="35" t="str">
        <f t="shared" si="355"/>
        <v/>
      </c>
      <c r="AX911" s="35" t="str">
        <f t="shared" si="356"/>
        <v/>
      </c>
      <c r="AY911" s="35" t="str">
        <f>IF(SUMIF('7-市场业绩'!F:F,AC911,'7-市场业绩'!I:I)&gt;0,"学习卡","老结算")</f>
        <v>老结算</v>
      </c>
      <c r="AZ911" s="35" t="str">
        <f t="shared" si="357"/>
        <v/>
      </c>
      <c r="BA911" s="35" t="str">
        <f t="shared" si="358"/>
        <v>无</v>
      </c>
      <c r="BB911" s="35" t="str">
        <f t="shared" si="359"/>
        <v/>
      </c>
      <c r="BC911" s="35" t="str">
        <f t="shared" si="360"/>
        <v/>
      </c>
      <c r="BD911" s="35" t="str">
        <f t="shared" si="361"/>
        <v>无</v>
      </c>
      <c r="BE911" s="35" t="str">
        <f>IFERROR(LOOKUP(1,-FIND({"创始会员","国际领袖课程","国内领袖课程","1期秒杀","游学免费读","买三送二","2折秒杀"},AB911),{"创始会员","国际领袖课程","国内领袖课程","1期秒杀","游学免费读","买三送二","2折秒杀"}),"")</f>
        <v/>
      </c>
      <c r="BH911" s="27">
        <v>42552</v>
      </c>
    </row>
    <row r="912" spans="1:60" ht="15" customHeight="1">
      <c r="A912" s="31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08"/>
      <c r="M912" s="208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35" t="str">
        <f t="shared" si="338"/>
        <v/>
      </c>
      <c r="AD912" s="36">
        <f t="shared" si="339"/>
        <v>0</v>
      </c>
      <c r="AE912" s="35" t="str">
        <f t="shared" si="340"/>
        <v/>
      </c>
      <c r="AF912" s="24"/>
      <c r="AG912" s="40">
        <f t="shared" si="341"/>
        <v>0</v>
      </c>
      <c r="AH912" s="36">
        <f t="shared" si="342"/>
        <v>0</v>
      </c>
      <c r="AI912" s="36">
        <f t="shared" si="343"/>
        <v>0</v>
      </c>
      <c r="AJ912" s="35" t="str">
        <f t="shared" si="344"/>
        <v/>
      </c>
      <c r="AK912" s="35" t="str">
        <f t="shared" si="345"/>
        <v/>
      </c>
      <c r="AL912" s="35" t="str">
        <f t="shared" si="346"/>
        <v/>
      </c>
      <c r="AM912" s="35" t="str">
        <f t="shared" si="347"/>
        <v/>
      </c>
      <c r="AN912" s="35" t="str">
        <f t="shared" si="348"/>
        <v/>
      </c>
      <c r="AO912" s="35" t="str">
        <f t="shared" si="349"/>
        <v/>
      </c>
      <c r="AP912" s="35" t="str">
        <f>IF(AJ912="","",VLOOKUP(AN912,[1]Sheet11!E:F,2,0))</f>
        <v/>
      </c>
      <c r="AQ912" s="35" t="str">
        <f>IF(AO912="拼单会员","5年",IF(AJ912="","",VLOOKUP(AM912&amp;AP912,[1]Sheet11!$J$3:$K$17,2)))</f>
        <v/>
      </c>
      <c r="AR912" s="35" t="str">
        <f t="shared" si="350"/>
        <v/>
      </c>
      <c r="AS912" s="35" t="str">
        <f t="shared" si="351"/>
        <v/>
      </c>
      <c r="AT912" s="35" t="str">
        <f t="shared" si="352"/>
        <v/>
      </c>
      <c r="AU912" s="35" t="str">
        <f t="shared" si="353"/>
        <v/>
      </c>
      <c r="AV912" s="35" t="str">
        <f t="shared" si="354"/>
        <v/>
      </c>
      <c r="AW912" s="35" t="str">
        <f t="shared" si="355"/>
        <v/>
      </c>
      <c r="AX912" s="35" t="str">
        <f t="shared" si="356"/>
        <v/>
      </c>
      <c r="AY912" s="35" t="str">
        <f>IF(SUMIF('7-市场业绩'!F:F,AC912,'7-市场业绩'!I:I)&gt;0,"学习卡","老结算")</f>
        <v>老结算</v>
      </c>
      <c r="AZ912" s="35" t="str">
        <f t="shared" si="357"/>
        <v/>
      </c>
      <c r="BA912" s="35" t="str">
        <f t="shared" si="358"/>
        <v>无</v>
      </c>
      <c r="BB912" s="35" t="str">
        <f t="shared" si="359"/>
        <v/>
      </c>
      <c r="BC912" s="35" t="str">
        <f t="shared" si="360"/>
        <v/>
      </c>
      <c r="BD912" s="35" t="str">
        <f t="shared" si="361"/>
        <v>无</v>
      </c>
      <c r="BE912" s="35" t="str">
        <f>IFERROR(LOOKUP(1,-FIND({"创始会员","国际领袖课程","国内领袖课程","1期秒杀","游学免费读","买三送二","2折秒杀"},AB912),{"创始会员","国际领袖课程","国内领袖课程","1期秒杀","游学免费读","买三送二","2折秒杀"}),"")</f>
        <v/>
      </c>
      <c r="BH912" s="27">
        <v>42552</v>
      </c>
    </row>
    <row r="913" spans="1:60" ht="15" customHeight="1">
      <c r="A913" s="31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08"/>
      <c r="M913" s="208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35" t="str">
        <f t="shared" si="338"/>
        <v/>
      </c>
      <c r="AD913" s="36">
        <f t="shared" si="339"/>
        <v>0</v>
      </c>
      <c r="AE913" s="35" t="str">
        <f t="shared" si="340"/>
        <v/>
      </c>
      <c r="AF913" s="24"/>
      <c r="AG913" s="40">
        <f t="shared" si="341"/>
        <v>0</v>
      </c>
      <c r="AH913" s="36">
        <f t="shared" si="342"/>
        <v>0</v>
      </c>
      <c r="AI913" s="36">
        <f t="shared" si="343"/>
        <v>0</v>
      </c>
      <c r="AJ913" s="35" t="str">
        <f t="shared" si="344"/>
        <v/>
      </c>
      <c r="AK913" s="35" t="str">
        <f t="shared" si="345"/>
        <v/>
      </c>
      <c r="AL913" s="35" t="str">
        <f t="shared" si="346"/>
        <v/>
      </c>
      <c r="AM913" s="35" t="str">
        <f t="shared" si="347"/>
        <v/>
      </c>
      <c r="AN913" s="35" t="str">
        <f t="shared" si="348"/>
        <v/>
      </c>
      <c r="AO913" s="35" t="str">
        <f t="shared" si="349"/>
        <v/>
      </c>
      <c r="AP913" s="35" t="str">
        <f>IF(AJ913="","",VLOOKUP(AN913,[1]Sheet11!E:F,2,0))</f>
        <v/>
      </c>
      <c r="AQ913" s="35" t="str">
        <f>IF(AO913="拼单会员","5年",IF(AJ913="","",VLOOKUP(AM913&amp;AP913,[1]Sheet11!$J$3:$K$17,2)))</f>
        <v/>
      </c>
      <c r="AR913" s="35" t="str">
        <f t="shared" si="350"/>
        <v/>
      </c>
      <c r="AS913" s="35" t="str">
        <f t="shared" si="351"/>
        <v/>
      </c>
      <c r="AT913" s="35" t="str">
        <f t="shared" si="352"/>
        <v/>
      </c>
      <c r="AU913" s="35" t="str">
        <f t="shared" si="353"/>
        <v/>
      </c>
      <c r="AV913" s="35" t="str">
        <f t="shared" si="354"/>
        <v/>
      </c>
      <c r="AW913" s="35" t="str">
        <f t="shared" si="355"/>
        <v/>
      </c>
      <c r="AX913" s="35" t="str">
        <f t="shared" si="356"/>
        <v/>
      </c>
      <c r="AY913" s="35" t="str">
        <f>IF(SUMIF('7-市场业绩'!F:F,AC913,'7-市场业绩'!I:I)&gt;0,"学习卡","老结算")</f>
        <v>老结算</v>
      </c>
      <c r="AZ913" s="35" t="str">
        <f t="shared" si="357"/>
        <v/>
      </c>
      <c r="BA913" s="35" t="str">
        <f t="shared" si="358"/>
        <v>无</v>
      </c>
      <c r="BB913" s="35" t="str">
        <f t="shared" si="359"/>
        <v/>
      </c>
      <c r="BC913" s="35" t="str">
        <f t="shared" si="360"/>
        <v/>
      </c>
      <c r="BD913" s="35" t="str">
        <f t="shared" si="361"/>
        <v>无</v>
      </c>
      <c r="BE913" s="35" t="str">
        <f>IFERROR(LOOKUP(1,-FIND({"创始会员","国际领袖课程","国内领袖课程","1期秒杀","游学免费读","买三送二","2折秒杀"},AB913),{"创始会员","国际领袖课程","国内领袖课程","1期秒杀","游学免费读","买三送二","2折秒杀"}),"")</f>
        <v/>
      </c>
      <c r="BH913" s="27">
        <v>42552</v>
      </c>
    </row>
    <row r="914" spans="1:60" ht="15" customHeight="1">
      <c r="A914" s="31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08"/>
      <c r="M914" s="208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35" t="str">
        <f t="shared" si="338"/>
        <v/>
      </c>
      <c r="AD914" s="36">
        <f t="shared" si="339"/>
        <v>0</v>
      </c>
      <c r="AE914" s="35" t="str">
        <f t="shared" si="340"/>
        <v/>
      </c>
      <c r="AF914" s="24"/>
      <c r="AG914" s="40">
        <f t="shared" si="341"/>
        <v>0</v>
      </c>
      <c r="AH914" s="36">
        <f t="shared" si="342"/>
        <v>0</v>
      </c>
      <c r="AI914" s="36">
        <f t="shared" si="343"/>
        <v>0</v>
      </c>
      <c r="AJ914" s="35" t="str">
        <f t="shared" si="344"/>
        <v/>
      </c>
      <c r="AK914" s="35" t="str">
        <f t="shared" si="345"/>
        <v/>
      </c>
      <c r="AL914" s="35" t="str">
        <f t="shared" si="346"/>
        <v/>
      </c>
      <c r="AM914" s="35" t="str">
        <f t="shared" si="347"/>
        <v/>
      </c>
      <c r="AN914" s="35" t="str">
        <f t="shared" si="348"/>
        <v/>
      </c>
      <c r="AO914" s="35" t="str">
        <f t="shared" si="349"/>
        <v/>
      </c>
      <c r="AP914" s="35" t="str">
        <f>IF(AJ914="","",VLOOKUP(AN914,[1]Sheet11!E:F,2,0))</f>
        <v/>
      </c>
      <c r="AQ914" s="35" t="str">
        <f>IF(AO914="拼单会员","5年",IF(AJ914="","",VLOOKUP(AM914&amp;AP914,[1]Sheet11!$J$3:$K$17,2)))</f>
        <v/>
      </c>
      <c r="AR914" s="35" t="str">
        <f t="shared" si="350"/>
        <v/>
      </c>
      <c r="AS914" s="35" t="str">
        <f t="shared" si="351"/>
        <v/>
      </c>
      <c r="AT914" s="35" t="str">
        <f t="shared" si="352"/>
        <v/>
      </c>
      <c r="AU914" s="35" t="str">
        <f t="shared" si="353"/>
        <v/>
      </c>
      <c r="AV914" s="35" t="str">
        <f t="shared" si="354"/>
        <v/>
      </c>
      <c r="AW914" s="35" t="str">
        <f t="shared" si="355"/>
        <v/>
      </c>
      <c r="AX914" s="35" t="str">
        <f t="shared" si="356"/>
        <v/>
      </c>
      <c r="AY914" s="35" t="str">
        <f>IF(SUMIF('7-市场业绩'!F:F,AC914,'7-市场业绩'!I:I)&gt;0,"学习卡","老结算")</f>
        <v>老结算</v>
      </c>
      <c r="AZ914" s="35" t="str">
        <f t="shared" si="357"/>
        <v/>
      </c>
      <c r="BA914" s="35" t="str">
        <f t="shared" si="358"/>
        <v>无</v>
      </c>
      <c r="BB914" s="35" t="str">
        <f t="shared" si="359"/>
        <v/>
      </c>
      <c r="BC914" s="35" t="str">
        <f t="shared" si="360"/>
        <v/>
      </c>
      <c r="BD914" s="35" t="str">
        <f t="shared" si="361"/>
        <v>无</v>
      </c>
      <c r="BE914" s="35" t="str">
        <f>IFERROR(LOOKUP(1,-FIND({"创始会员","国际领袖课程","国内领袖课程","1期秒杀","游学免费读","买三送二","2折秒杀"},AB914),{"创始会员","国际领袖课程","国内领袖课程","1期秒杀","游学免费读","买三送二","2折秒杀"}),"")</f>
        <v/>
      </c>
      <c r="BH914" s="27">
        <v>42552</v>
      </c>
    </row>
    <row r="915" spans="1:60" ht="15" customHeight="1">
      <c r="A915" s="31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08"/>
      <c r="M915" s="208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35" t="str">
        <f t="shared" si="338"/>
        <v/>
      </c>
      <c r="AD915" s="36">
        <f t="shared" si="339"/>
        <v>0</v>
      </c>
      <c r="AE915" s="35" t="str">
        <f t="shared" si="340"/>
        <v/>
      </c>
      <c r="AF915" s="24"/>
      <c r="AG915" s="40">
        <f t="shared" si="341"/>
        <v>0</v>
      </c>
      <c r="AH915" s="36">
        <f t="shared" si="342"/>
        <v>0</v>
      </c>
      <c r="AI915" s="36">
        <f t="shared" si="343"/>
        <v>0</v>
      </c>
      <c r="AJ915" s="35" t="str">
        <f t="shared" si="344"/>
        <v/>
      </c>
      <c r="AK915" s="35" t="str">
        <f t="shared" si="345"/>
        <v/>
      </c>
      <c r="AL915" s="35" t="str">
        <f t="shared" si="346"/>
        <v/>
      </c>
      <c r="AM915" s="35" t="str">
        <f t="shared" si="347"/>
        <v/>
      </c>
      <c r="AN915" s="35" t="str">
        <f t="shared" si="348"/>
        <v/>
      </c>
      <c r="AO915" s="35" t="str">
        <f t="shared" si="349"/>
        <v/>
      </c>
      <c r="AP915" s="35" t="str">
        <f>IF(AJ915="","",VLOOKUP(AN915,[1]Sheet11!E:F,2,0))</f>
        <v/>
      </c>
      <c r="AQ915" s="35" t="str">
        <f>IF(AO915="拼单会员","5年",IF(AJ915="","",VLOOKUP(AM915&amp;AP915,[1]Sheet11!$J$3:$K$17,2)))</f>
        <v/>
      </c>
      <c r="AR915" s="35" t="str">
        <f t="shared" si="350"/>
        <v/>
      </c>
      <c r="AS915" s="35" t="str">
        <f t="shared" si="351"/>
        <v/>
      </c>
      <c r="AT915" s="35" t="str">
        <f t="shared" si="352"/>
        <v/>
      </c>
      <c r="AU915" s="35" t="str">
        <f t="shared" si="353"/>
        <v/>
      </c>
      <c r="AV915" s="35" t="str">
        <f t="shared" si="354"/>
        <v/>
      </c>
      <c r="AW915" s="35" t="str">
        <f t="shared" si="355"/>
        <v/>
      </c>
      <c r="AX915" s="35" t="str">
        <f t="shared" si="356"/>
        <v/>
      </c>
      <c r="AY915" s="35" t="str">
        <f>IF(SUMIF('7-市场业绩'!F:F,AC915,'7-市场业绩'!I:I)&gt;0,"学习卡","老结算")</f>
        <v>老结算</v>
      </c>
      <c r="AZ915" s="35" t="str">
        <f t="shared" si="357"/>
        <v/>
      </c>
      <c r="BA915" s="35" t="str">
        <f t="shared" si="358"/>
        <v>无</v>
      </c>
      <c r="BB915" s="35" t="str">
        <f t="shared" si="359"/>
        <v/>
      </c>
      <c r="BC915" s="35" t="str">
        <f t="shared" si="360"/>
        <v/>
      </c>
      <c r="BD915" s="35" t="str">
        <f t="shared" si="361"/>
        <v>无</v>
      </c>
      <c r="BE915" s="35" t="str">
        <f>IFERROR(LOOKUP(1,-FIND({"创始会员","国际领袖课程","国内领袖课程","1期秒杀","游学免费读","买三送二","2折秒杀"},AB915),{"创始会员","国际领袖课程","国内领袖课程","1期秒杀","游学免费读","买三送二","2折秒杀"}),"")</f>
        <v/>
      </c>
      <c r="BH915" s="27">
        <v>42552</v>
      </c>
    </row>
    <row r="916" spans="1:60" ht="15" customHeight="1">
      <c r="A916" s="31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08"/>
      <c r="M916" s="208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35" t="str">
        <f t="shared" si="338"/>
        <v/>
      </c>
      <c r="AD916" s="36">
        <f t="shared" si="339"/>
        <v>0</v>
      </c>
      <c r="AE916" s="35" t="str">
        <f t="shared" si="340"/>
        <v/>
      </c>
      <c r="AF916" s="24"/>
      <c r="AG916" s="40">
        <f t="shared" si="341"/>
        <v>0</v>
      </c>
      <c r="AH916" s="36">
        <f t="shared" si="342"/>
        <v>0</v>
      </c>
      <c r="AI916" s="36">
        <f t="shared" si="343"/>
        <v>0</v>
      </c>
      <c r="AJ916" s="35" t="str">
        <f t="shared" si="344"/>
        <v/>
      </c>
      <c r="AK916" s="35" t="str">
        <f t="shared" si="345"/>
        <v/>
      </c>
      <c r="AL916" s="35" t="str">
        <f t="shared" si="346"/>
        <v/>
      </c>
      <c r="AM916" s="35" t="str">
        <f t="shared" si="347"/>
        <v/>
      </c>
      <c r="AN916" s="35" t="str">
        <f t="shared" si="348"/>
        <v/>
      </c>
      <c r="AO916" s="35" t="str">
        <f t="shared" si="349"/>
        <v/>
      </c>
      <c r="AP916" s="35" t="str">
        <f>IF(AJ916="","",VLOOKUP(AN916,[1]Sheet11!E:F,2,0))</f>
        <v/>
      </c>
      <c r="AQ916" s="35" t="str">
        <f>IF(AO916="拼单会员","5年",IF(AJ916="","",VLOOKUP(AM916&amp;AP916,[1]Sheet11!$J$3:$K$17,2)))</f>
        <v/>
      </c>
      <c r="AR916" s="35" t="str">
        <f t="shared" si="350"/>
        <v/>
      </c>
      <c r="AS916" s="35" t="str">
        <f t="shared" si="351"/>
        <v/>
      </c>
      <c r="AT916" s="35" t="str">
        <f t="shared" si="352"/>
        <v/>
      </c>
      <c r="AU916" s="35" t="str">
        <f t="shared" si="353"/>
        <v/>
      </c>
      <c r="AV916" s="35" t="str">
        <f t="shared" si="354"/>
        <v/>
      </c>
      <c r="AW916" s="35" t="str">
        <f t="shared" si="355"/>
        <v/>
      </c>
      <c r="AX916" s="35" t="str">
        <f t="shared" si="356"/>
        <v/>
      </c>
      <c r="AY916" s="35" t="str">
        <f>IF(SUMIF('7-市场业绩'!F:F,AC916,'7-市场业绩'!I:I)&gt;0,"学习卡","老结算")</f>
        <v>老结算</v>
      </c>
      <c r="AZ916" s="35" t="str">
        <f t="shared" si="357"/>
        <v/>
      </c>
      <c r="BA916" s="35" t="str">
        <f t="shared" si="358"/>
        <v>无</v>
      </c>
      <c r="BB916" s="35" t="str">
        <f t="shared" si="359"/>
        <v/>
      </c>
      <c r="BC916" s="35" t="str">
        <f t="shared" si="360"/>
        <v/>
      </c>
      <c r="BD916" s="35" t="str">
        <f t="shared" si="361"/>
        <v>无</v>
      </c>
      <c r="BE916" s="35" t="str">
        <f>IFERROR(LOOKUP(1,-FIND({"创始会员","国际领袖课程","国内领袖课程","1期秒杀","游学免费读","买三送二","2折秒杀"},AB916),{"创始会员","国际领袖课程","国内领袖课程","1期秒杀","游学免费读","买三送二","2折秒杀"}),"")</f>
        <v/>
      </c>
      <c r="BH916" s="27">
        <v>42552</v>
      </c>
    </row>
    <row r="917" spans="1:60" ht="15" customHeight="1">
      <c r="A917" s="31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08"/>
      <c r="M917" s="208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35" t="str">
        <f t="shared" si="338"/>
        <v/>
      </c>
      <c r="AD917" s="36">
        <f t="shared" si="339"/>
        <v>0</v>
      </c>
      <c r="AE917" s="35" t="str">
        <f t="shared" si="340"/>
        <v/>
      </c>
      <c r="AF917" s="24"/>
      <c r="AG917" s="40">
        <f t="shared" si="341"/>
        <v>0</v>
      </c>
      <c r="AH917" s="36">
        <f t="shared" si="342"/>
        <v>0</v>
      </c>
      <c r="AI917" s="36">
        <f t="shared" si="343"/>
        <v>0</v>
      </c>
      <c r="AJ917" s="35" t="str">
        <f t="shared" si="344"/>
        <v/>
      </c>
      <c r="AK917" s="35" t="str">
        <f t="shared" si="345"/>
        <v/>
      </c>
      <c r="AL917" s="35" t="str">
        <f t="shared" si="346"/>
        <v/>
      </c>
      <c r="AM917" s="35" t="str">
        <f t="shared" si="347"/>
        <v/>
      </c>
      <c r="AN917" s="35" t="str">
        <f t="shared" si="348"/>
        <v/>
      </c>
      <c r="AO917" s="35" t="str">
        <f t="shared" si="349"/>
        <v/>
      </c>
      <c r="AP917" s="35" t="str">
        <f>IF(AJ917="","",VLOOKUP(AN917,[1]Sheet11!E:F,2,0))</f>
        <v/>
      </c>
      <c r="AQ917" s="35" t="str">
        <f>IF(AO917="拼单会员","5年",IF(AJ917="","",VLOOKUP(AM917&amp;AP917,[1]Sheet11!$J$3:$K$17,2)))</f>
        <v/>
      </c>
      <c r="AR917" s="35" t="str">
        <f t="shared" si="350"/>
        <v/>
      </c>
      <c r="AS917" s="35" t="str">
        <f t="shared" si="351"/>
        <v/>
      </c>
      <c r="AT917" s="35" t="str">
        <f t="shared" si="352"/>
        <v/>
      </c>
      <c r="AU917" s="35" t="str">
        <f t="shared" si="353"/>
        <v/>
      </c>
      <c r="AV917" s="35" t="str">
        <f t="shared" si="354"/>
        <v/>
      </c>
      <c r="AW917" s="35" t="str">
        <f t="shared" si="355"/>
        <v/>
      </c>
      <c r="AX917" s="35" t="str">
        <f t="shared" si="356"/>
        <v/>
      </c>
      <c r="AY917" s="35" t="str">
        <f>IF(SUMIF('7-市场业绩'!F:F,AC917,'7-市场业绩'!I:I)&gt;0,"学习卡","老结算")</f>
        <v>老结算</v>
      </c>
      <c r="AZ917" s="35" t="str">
        <f t="shared" si="357"/>
        <v/>
      </c>
      <c r="BA917" s="35" t="str">
        <f t="shared" si="358"/>
        <v>无</v>
      </c>
      <c r="BB917" s="35" t="str">
        <f t="shared" si="359"/>
        <v/>
      </c>
      <c r="BC917" s="35" t="str">
        <f t="shared" si="360"/>
        <v/>
      </c>
      <c r="BD917" s="35" t="str">
        <f t="shared" si="361"/>
        <v>无</v>
      </c>
      <c r="BE917" s="35" t="str">
        <f>IFERROR(LOOKUP(1,-FIND({"创始会员","国际领袖课程","国内领袖课程","1期秒杀","游学免费读","买三送二","2折秒杀"},AB917),{"创始会员","国际领袖课程","国内领袖课程","1期秒杀","游学免费读","买三送二","2折秒杀"}),"")</f>
        <v/>
      </c>
      <c r="BH917" s="27">
        <v>42552</v>
      </c>
    </row>
    <row r="918" spans="1:60" ht="15" customHeight="1">
      <c r="A918" s="31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08"/>
      <c r="M918" s="208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35" t="str">
        <f t="shared" si="338"/>
        <v/>
      </c>
      <c r="AD918" s="36">
        <f t="shared" si="339"/>
        <v>0</v>
      </c>
      <c r="AE918" s="35" t="str">
        <f t="shared" si="340"/>
        <v/>
      </c>
      <c r="AF918" s="24"/>
      <c r="AG918" s="40">
        <f t="shared" si="341"/>
        <v>0</v>
      </c>
      <c r="AH918" s="36">
        <f t="shared" si="342"/>
        <v>0</v>
      </c>
      <c r="AI918" s="36">
        <f t="shared" si="343"/>
        <v>0</v>
      </c>
      <c r="AJ918" s="35" t="str">
        <f t="shared" si="344"/>
        <v/>
      </c>
      <c r="AK918" s="35" t="str">
        <f t="shared" si="345"/>
        <v/>
      </c>
      <c r="AL918" s="35" t="str">
        <f t="shared" si="346"/>
        <v/>
      </c>
      <c r="AM918" s="35" t="str">
        <f t="shared" si="347"/>
        <v/>
      </c>
      <c r="AN918" s="35" t="str">
        <f t="shared" si="348"/>
        <v/>
      </c>
      <c r="AO918" s="35" t="str">
        <f t="shared" si="349"/>
        <v/>
      </c>
      <c r="AP918" s="35" t="str">
        <f>IF(AJ918="","",VLOOKUP(AN918,[1]Sheet11!E:F,2,0))</f>
        <v/>
      </c>
      <c r="AQ918" s="35" t="str">
        <f>IF(AO918="拼单会员","5年",IF(AJ918="","",VLOOKUP(AM918&amp;AP918,[1]Sheet11!$J$3:$K$17,2)))</f>
        <v/>
      </c>
      <c r="AR918" s="35" t="str">
        <f t="shared" si="350"/>
        <v/>
      </c>
      <c r="AS918" s="35" t="str">
        <f t="shared" si="351"/>
        <v/>
      </c>
      <c r="AT918" s="35" t="str">
        <f t="shared" si="352"/>
        <v/>
      </c>
      <c r="AU918" s="35" t="str">
        <f t="shared" si="353"/>
        <v/>
      </c>
      <c r="AV918" s="35" t="str">
        <f t="shared" si="354"/>
        <v/>
      </c>
      <c r="AW918" s="35" t="str">
        <f t="shared" si="355"/>
        <v/>
      </c>
      <c r="AX918" s="35" t="str">
        <f t="shared" si="356"/>
        <v/>
      </c>
      <c r="AY918" s="35" t="str">
        <f>IF(SUMIF('7-市场业绩'!F:F,AC918,'7-市场业绩'!I:I)&gt;0,"学习卡","老结算")</f>
        <v>老结算</v>
      </c>
      <c r="AZ918" s="35" t="str">
        <f t="shared" si="357"/>
        <v/>
      </c>
      <c r="BA918" s="35" t="str">
        <f t="shared" si="358"/>
        <v>无</v>
      </c>
      <c r="BB918" s="35" t="str">
        <f t="shared" si="359"/>
        <v/>
      </c>
      <c r="BC918" s="35" t="str">
        <f t="shared" si="360"/>
        <v/>
      </c>
      <c r="BD918" s="35" t="str">
        <f t="shared" si="361"/>
        <v>无</v>
      </c>
      <c r="BE918" s="35" t="str">
        <f>IFERROR(LOOKUP(1,-FIND({"创始会员","国际领袖课程","国内领袖课程","1期秒杀","游学免费读","买三送二","2折秒杀"},AB918),{"创始会员","国际领袖课程","国内领袖课程","1期秒杀","游学免费读","买三送二","2折秒杀"}),"")</f>
        <v/>
      </c>
      <c r="BH918" s="27">
        <v>42552</v>
      </c>
    </row>
    <row r="919" spans="1:60" ht="15" customHeight="1">
      <c r="A919" s="31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08"/>
      <c r="M919" s="208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35" t="str">
        <f t="shared" si="338"/>
        <v/>
      </c>
      <c r="AD919" s="36">
        <f t="shared" si="339"/>
        <v>0</v>
      </c>
      <c r="AE919" s="35" t="str">
        <f t="shared" si="340"/>
        <v/>
      </c>
      <c r="AF919" s="24"/>
      <c r="AG919" s="40">
        <f t="shared" si="341"/>
        <v>0</v>
      </c>
      <c r="AH919" s="36">
        <f t="shared" si="342"/>
        <v>0</v>
      </c>
      <c r="AI919" s="36">
        <f t="shared" si="343"/>
        <v>0</v>
      </c>
      <c r="AJ919" s="35" t="str">
        <f t="shared" si="344"/>
        <v/>
      </c>
      <c r="AK919" s="35" t="str">
        <f t="shared" si="345"/>
        <v/>
      </c>
      <c r="AL919" s="35" t="str">
        <f t="shared" si="346"/>
        <v/>
      </c>
      <c r="AM919" s="35" t="str">
        <f t="shared" si="347"/>
        <v/>
      </c>
      <c r="AN919" s="35" t="str">
        <f t="shared" si="348"/>
        <v/>
      </c>
      <c r="AO919" s="35" t="str">
        <f t="shared" si="349"/>
        <v/>
      </c>
      <c r="AP919" s="35" t="str">
        <f>IF(AJ919="","",VLOOKUP(AN919,[1]Sheet11!E:F,2,0))</f>
        <v/>
      </c>
      <c r="AQ919" s="35" t="str">
        <f>IF(AO919="拼单会员","5年",IF(AJ919="","",VLOOKUP(AM919&amp;AP919,[1]Sheet11!$J$3:$K$17,2)))</f>
        <v/>
      </c>
      <c r="AR919" s="35" t="str">
        <f t="shared" si="350"/>
        <v/>
      </c>
      <c r="AS919" s="35" t="str">
        <f t="shared" si="351"/>
        <v/>
      </c>
      <c r="AT919" s="35" t="str">
        <f t="shared" si="352"/>
        <v/>
      </c>
      <c r="AU919" s="35" t="str">
        <f t="shared" si="353"/>
        <v/>
      </c>
      <c r="AV919" s="35" t="str">
        <f t="shared" si="354"/>
        <v/>
      </c>
      <c r="AW919" s="35" t="str">
        <f t="shared" si="355"/>
        <v/>
      </c>
      <c r="AX919" s="35" t="str">
        <f t="shared" si="356"/>
        <v/>
      </c>
      <c r="AY919" s="35" t="str">
        <f>IF(SUMIF('7-市场业绩'!F:F,AC919,'7-市场业绩'!I:I)&gt;0,"学习卡","老结算")</f>
        <v>老结算</v>
      </c>
      <c r="AZ919" s="35" t="str">
        <f t="shared" si="357"/>
        <v/>
      </c>
      <c r="BA919" s="35" t="str">
        <f t="shared" si="358"/>
        <v>无</v>
      </c>
      <c r="BB919" s="35" t="str">
        <f t="shared" si="359"/>
        <v/>
      </c>
      <c r="BC919" s="35" t="str">
        <f t="shared" si="360"/>
        <v/>
      </c>
      <c r="BD919" s="35" t="str">
        <f t="shared" si="361"/>
        <v>无</v>
      </c>
      <c r="BE919" s="35" t="str">
        <f>IFERROR(LOOKUP(1,-FIND({"创始会员","国际领袖课程","国内领袖课程","1期秒杀","游学免费读","买三送二","2折秒杀"},AB919),{"创始会员","国际领袖课程","国内领袖课程","1期秒杀","游学免费读","买三送二","2折秒杀"}),"")</f>
        <v/>
      </c>
      <c r="BH919" s="27">
        <v>42552</v>
      </c>
    </row>
    <row r="920" spans="1:60" ht="15" customHeight="1">
      <c r="A920" s="31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08"/>
      <c r="M920" s="208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35" t="str">
        <f t="shared" si="338"/>
        <v/>
      </c>
      <c r="AD920" s="36">
        <f t="shared" si="339"/>
        <v>0</v>
      </c>
      <c r="AE920" s="35" t="str">
        <f t="shared" si="340"/>
        <v/>
      </c>
      <c r="AF920" s="24"/>
      <c r="AG920" s="40">
        <f t="shared" si="341"/>
        <v>0</v>
      </c>
      <c r="AH920" s="36">
        <f t="shared" si="342"/>
        <v>0</v>
      </c>
      <c r="AI920" s="36">
        <f t="shared" si="343"/>
        <v>0</v>
      </c>
      <c r="AJ920" s="35" t="str">
        <f t="shared" si="344"/>
        <v/>
      </c>
      <c r="AK920" s="35" t="str">
        <f t="shared" si="345"/>
        <v/>
      </c>
      <c r="AL920" s="35" t="str">
        <f t="shared" si="346"/>
        <v/>
      </c>
      <c r="AM920" s="35" t="str">
        <f t="shared" si="347"/>
        <v/>
      </c>
      <c r="AN920" s="35" t="str">
        <f t="shared" si="348"/>
        <v/>
      </c>
      <c r="AO920" s="35" t="str">
        <f t="shared" si="349"/>
        <v/>
      </c>
      <c r="AP920" s="35" t="str">
        <f>IF(AJ920="","",VLOOKUP(AN920,[1]Sheet11!E:F,2,0))</f>
        <v/>
      </c>
      <c r="AQ920" s="35" t="str">
        <f>IF(AO920="拼单会员","5年",IF(AJ920="","",VLOOKUP(AM920&amp;AP920,[1]Sheet11!$J$3:$K$17,2)))</f>
        <v/>
      </c>
      <c r="AR920" s="35" t="str">
        <f t="shared" si="350"/>
        <v/>
      </c>
      <c r="AS920" s="35" t="str">
        <f t="shared" si="351"/>
        <v/>
      </c>
      <c r="AT920" s="35" t="str">
        <f t="shared" si="352"/>
        <v/>
      </c>
      <c r="AU920" s="35" t="str">
        <f t="shared" si="353"/>
        <v/>
      </c>
      <c r="AV920" s="35" t="str">
        <f t="shared" si="354"/>
        <v/>
      </c>
      <c r="AW920" s="35" t="str">
        <f t="shared" si="355"/>
        <v/>
      </c>
      <c r="AX920" s="35" t="str">
        <f t="shared" si="356"/>
        <v/>
      </c>
      <c r="AY920" s="35" t="str">
        <f>IF(SUMIF('7-市场业绩'!F:F,AC920,'7-市场业绩'!I:I)&gt;0,"学习卡","老结算")</f>
        <v>老结算</v>
      </c>
      <c r="AZ920" s="35" t="str">
        <f t="shared" si="357"/>
        <v/>
      </c>
      <c r="BA920" s="35" t="str">
        <f t="shared" si="358"/>
        <v>无</v>
      </c>
      <c r="BB920" s="35" t="str">
        <f t="shared" si="359"/>
        <v/>
      </c>
      <c r="BC920" s="35" t="str">
        <f t="shared" si="360"/>
        <v/>
      </c>
      <c r="BD920" s="35" t="str">
        <f t="shared" si="361"/>
        <v>无</v>
      </c>
      <c r="BE920" s="35" t="str">
        <f>IFERROR(LOOKUP(1,-FIND({"创始会员","国际领袖课程","国内领袖课程","1期秒杀","游学免费读","买三送二","2折秒杀"},AB920),{"创始会员","国际领袖课程","国内领袖课程","1期秒杀","游学免费读","买三送二","2折秒杀"}),"")</f>
        <v/>
      </c>
      <c r="BH920" s="27">
        <v>42552</v>
      </c>
    </row>
    <row r="921" spans="1:60" ht="15" customHeight="1">
      <c r="A921" s="31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08"/>
      <c r="M921" s="208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35" t="str">
        <f t="shared" si="338"/>
        <v/>
      </c>
      <c r="AD921" s="36">
        <f t="shared" si="339"/>
        <v>0</v>
      </c>
      <c r="AE921" s="35" t="str">
        <f t="shared" si="340"/>
        <v/>
      </c>
      <c r="AF921" s="24"/>
      <c r="AG921" s="40">
        <f t="shared" si="341"/>
        <v>0</v>
      </c>
      <c r="AH921" s="36">
        <f t="shared" si="342"/>
        <v>0</v>
      </c>
      <c r="AI921" s="36">
        <f t="shared" si="343"/>
        <v>0</v>
      </c>
      <c r="AJ921" s="35" t="str">
        <f t="shared" si="344"/>
        <v/>
      </c>
      <c r="AK921" s="35" t="str">
        <f t="shared" si="345"/>
        <v/>
      </c>
      <c r="AL921" s="35" t="str">
        <f t="shared" si="346"/>
        <v/>
      </c>
      <c r="AM921" s="35" t="str">
        <f t="shared" si="347"/>
        <v/>
      </c>
      <c r="AN921" s="35" t="str">
        <f t="shared" si="348"/>
        <v/>
      </c>
      <c r="AO921" s="35" t="str">
        <f t="shared" si="349"/>
        <v/>
      </c>
      <c r="AP921" s="35" t="str">
        <f>IF(AJ921="","",VLOOKUP(AN921,[1]Sheet11!E:F,2,0))</f>
        <v/>
      </c>
      <c r="AQ921" s="35" t="str">
        <f>IF(AO921="拼单会员","5年",IF(AJ921="","",VLOOKUP(AM921&amp;AP921,[1]Sheet11!$J$3:$K$17,2)))</f>
        <v/>
      </c>
      <c r="AR921" s="35" t="str">
        <f t="shared" si="350"/>
        <v/>
      </c>
      <c r="AS921" s="35" t="str">
        <f t="shared" si="351"/>
        <v/>
      </c>
      <c r="AT921" s="35" t="str">
        <f t="shared" si="352"/>
        <v/>
      </c>
      <c r="AU921" s="35" t="str">
        <f t="shared" si="353"/>
        <v/>
      </c>
      <c r="AV921" s="35" t="str">
        <f t="shared" si="354"/>
        <v/>
      </c>
      <c r="AW921" s="35" t="str">
        <f t="shared" si="355"/>
        <v/>
      </c>
      <c r="AX921" s="35" t="str">
        <f t="shared" si="356"/>
        <v/>
      </c>
      <c r="AY921" s="35" t="str">
        <f>IF(SUMIF('7-市场业绩'!F:F,AC921,'7-市场业绩'!I:I)&gt;0,"学习卡","老结算")</f>
        <v>老结算</v>
      </c>
      <c r="AZ921" s="35" t="str">
        <f t="shared" si="357"/>
        <v/>
      </c>
      <c r="BA921" s="35" t="str">
        <f t="shared" si="358"/>
        <v>无</v>
      </c>
      <c r="BB921" s="35" t="str">
        <f t="shared" si="359"/>
        <v/>
      </c>
      <c r="BC921" s="35" t="str">
        <f t="shared" si="360"/>
        <v/>
      </c>
      <c r="BD921" s="35" t="str">
        <f t="shared" si="361"/>
        <v>无</v>
      </c>
      <c r="BE921" s="35" t="str">
        <f>IFERROR(LOOKUP(1,-FIND({"创始会员","国际领袖课程","国内领袖课程","1期秒杀","游学免费读","买三送二","2折秒杀"},AB921),{"创始会员","国际领袖课程","国内领袖课程","1期秒杀","游学免费读","买三送二","2折秒杀"}),"")</f>
        <v/>
      </c>
      <c r="BH921" s="27">
        <v>42552</v>
      </c>
    </row>
    <row r="922" spans="1:60" ht="15" customHeight="1">
      <c r="A922" s="31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08"/>
      <c r="M922" s="208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35" t="str">
        <f t="shared" si="338"/>
        <v/>
      </c>
      <c r="AD922" s="36">
        <f t="shared" si="339"/>
        <v>0</v>
      </c>
      <c r="AE922" s="35" t="str">
        <f t="shared" si="340"/>
        <v/>
      </c>
      <c r="AF922" s="24"/>
      <c r="AG922" s="40">
        <f t="shared" si="341"/>
        <v>0</v>
      </c>
      <c r="AH922" s="36">
        <f t="shared" si="342"/>
        <v>0</v>
      </c>
      <c r="AI922" s="36">
        <f t="shared" si="343"/>
        <v>0</v>
      </c>
      <c r="AJ922" s="35" t="str">
        <f t="shared" si="344"/>
        <v/>
      </c>
      <c r="AK922" s="35" t="str">
        <f t="shared" si="345"/>
        <v/>
      </c>
      <c r="AL922" s="35" t="str">
        <f t="shared" si="346"/>
        <v/>
      </c>
      <c r="AM922" s="35" t="str">
        <f t="shared" si="347"/>
        <v/>
      </c>
      <c r="AN922" s="35" t="str">
        <f t="shared" si="348"/>
        <v/>
      </c>
      <c r="AO922" s="35" t="str">
        <f t="shared" si="349"/>
        <v/>
      </c>
      <c r="AP922" s="35" t="str">
        <f>IF(AJ922="","",VLOOKUP(AN922,[1]Sheet11!E:F,2,0))</f>
        <v/>
      </c>
      <c r="AQ922" s="35" t="str">
        <f>IF(AO922="拼单会员","5年",IF(AJ922="","",VLOOKUP(AM922&amp;AP922,[1]Sheet11!$J$3:$K$17,2)))</f>
        <v/>
      </c>
      <c r="AR922" s="35" t="str">
        <f t="shared" si="350"/>
        <v/>
      </c>
      <c r="AS922" s="35" t="str">
        <f t="shared" si="351"/>
        <v/>
      </c>
      <c r="AT922" s="35" t="str">
        <f t="shared" si="352"/>
        <v/>
      </c>
      <c r="AU922" s="35" t="str">
        <f t="shared" si="353"/>
        <v/>
      </c>
      <c r="AV922" s="35" t="str">
        <f t="shared" si="354"/>
        <v/>
      </c>
      <c r="AW922" s="35" t="str">
        <f t="shared" si="355"/>
        <v/>
      </c>
      <c r="AX922" s="35" t="str">
        <f t="shared" si="356"/>
        <v/>
      </c>
      <c r="AY922" s="35" t="str">
        <f>IF(SUMIF('7-市场业绩'!F:F,AC922,'7-市场业绩'!I:I)&gt;0,"学习卡","老结算")</f>
        <v>老结算</v>
      </c>
      <c r="AZ922" s="35" t="str">
        <f t="shared" si="357"/>
        <v/>
      </c>
      <c r="BA922" s="35" t="str">
        <f t="shared" si="358"/>
        <v>无</v>
      </c>
      <c r="BB922" s="35" t="str">
        <f t="shared" si="359"/>
        <v/>
      </c>
      <c r="BC922" s="35" t="str">
        <f t="shared" si="360"/>
        <v/>
      </c>
      <c r="BD922" s="35" t="str">
        <f t="shared" si="361"/>
        <v>无</v>
      </c>
      <c r="BE922" s="35" t="str">
        <f>IFERROR(LOOKUP(1,-FIND({"创始会员","国际领袖课程","国内领袖课程","1期秒杀","游学免费读","买三送二","2折秒杀"},AB922),{"创始会员","国际领袖课程","国内领袖课程","1期秒杀","游学免费读","买三送二","2折秒杀"}),"")</f>
        <v/>
      </c>
      <c r="BH922" s="27">
        <v>42552</v>
      </c>
    </row>
    <row r="923" spans="1:60" ht="15" customHeight="1">
      <c r="A923" s="31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08"/>
      <c r="M923" s="208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35" t="str">
        <f t="shared" si="338"/>
        <v/>
      </c>
      <c r="AD923" s="36">
        <f t="shared" si="339"/>
        <v>0</v>
      </c>
      <c r="AE923" s="35" t="str">
        <f t="shared" si="340"/>
        <v/>
      </c>
      <c r="AF923" s="24"/>
      <c r="AG923" s="40">
        <f t="shared" si="341"/>
        <v>0</v>
      </c>
      <c r="AH923" s="36">
        <f t="shared" si="342"/>
        <v>0</v>
      </c>
      <c r="AI923" s="36">
        <f t="shared" si="343"/>
        <v>0</v>
      </c>
      <c r="AJ923" s="35" t="str">
        <f t="shared" si="344"/>
        <v/>
      </c>
      <c r="AK923" s="35" t="str">
        <f t="shared" si="345"/>
        <v/>
      </c>
      <c r="AL923" s="35" t="str">
        <f t="shared" si="346"/>
        <v/>
      </c>
      <c r="AM923" s="35" t="str">
        <f t="shared" si="347"/>
        <v/>
      </c>
      <c r="AN923" s="35" t="str">
        <f t="shared" si="348"/>
        <v/>
      </c>
      <c r="AO923" s="35" t="str">
        <f t="shared" si="349"/>
        <v/>
      </c>
      <c r="AP923" s="35" t="str">
        <f>IF(AJ923="","",VLOOKUP(AN923,[1]Sheet11!E:F,2,0))</f>
        <v/>
      </c>
      <c r="AQ923" s="35" t="str">
        <f>IF(AO923="拼单会员","5年",IF(AJ923="","",VLOOKUP(AM923&amp;AP923,[1]Sheet11!$J$3:$K$17,2)))</f>
        <v/>
      </c>
      <c r="AR923" s="35" t="str">
        <f t="shared" si="350"/>
        <v/>
      </c>
      <c r="AS923" s="35" t="str">
        <f t="shared" si="351"/>
        <v/>
      </c>
      <c r="AT923" s="35" t="str">
        <f t="shared" si="352"/>
        <v/>
      </c>
      <c r="AU923" s="35" t="str">
        <f t="shared" si="353"/>
        <v/>
      </c>
      <c r="AV923" s="35" t="str">
        <f t="shared" si="354"/>
        <v/>
      </c>
      <c r="AW923" s="35" t="str">
        <f t="shared" si="355"/>
        <v/>
      </c>
      <c r="AX923" s="35" t="str">
        <f t="shared" si="356"/>
        <v/>
      </c>
      <c r="AY923" s="35" t="str">
        <f>IF(SUMIF('7-市场业绩'!F:F,AC923,'7-市场业绩'!I:I)&gt;0,"学习卡","老结算")</f>
        <v>老结算</v>
      </c>
      <c r="AZ923" s="35" t="str">
        <f t="shared" si="357"/>
        <v/>
      </c>
      <c r="BA923" s="35" t="str">
        <f t="shared" si="358"/>
        <v>无</v>
      </c>
      <c r="BB923" s="35" t="str">
        <f t="shared" si="359"/>
        <v/>
      </c>
      <c r="BC923" s="35" t="str">
        <f t="shared" si="360"/>
        <v/>
      </c>
      <c r="BD923" s="35" t="str">
        <f t="shared" si="361"/>
        <v>无</v>
      </c>
      <c r="BE923" s="35" t="str">
        <f>IFERROR(LOOKUP(1,-FIND({"创始会员","国际领袖课程","国内领袖课程","1期秒杀","游学免费读","买三送二","2折秒杀"},AB923),{"创始会员","国际领袖课程","国内领袖课程","1期秒杀","游学免费读","买三送二","2折秒杀"}),"")</f>
        <v/>
      </c>
      <c r="BH923" s="27">
        <v>42552</v>
      </c>
    </row>
    <row r="924" spans="1:60" ht="15" customHeight="1">
      <c r="A924" s="31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08"/>
      <c r="M924" s="208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35" t="str">
        <f t="shared" si="338"/>
        <v/>
      </c>
      <c r="AD924" s="36">
        <f t="shared" si="339"/>
        <v>0</v>
      </c>
      <c r="AE924" s="35" t="str">
        <f t="shared" si="340"/>
        <v/>
      </c>
      <c r="AF924" s="24"/>
      <c r="AG924" s="40">
        <f t="shared" si="341"/>
        <v>0</v>
      </c>
      <c r="AH924" s="36">
        <f t="shared" si="342"/>
        <v>0</v>
      </c>
      <c r="AI924" s="36">
        <f t="shared" si="343"/>
        <v>0</v>
      </c>
      <c r="AJ924" s="35" t="str">
        <f t="shared" si="344"/>
        <v/>
      </c>
      <c r="AK924" s="35" t="str">
        <f t="shared" si="345"/>
        <v/>
      </c>
      <c r="AL924" s="35" t="str">
        <f t="shared" si="346"/>
        <v/>
      </c>
      <c r="AM924" s="35" t="str">
        <f t="shared" si="347"/>
        <v/>
      </c>
      <c r="AN924" s="35" t="str">
        <f t="shared" si="348"/>
        <v/>
      </c>
      <c r="AO924" s="35" t="str">
        <f t="shared" si="349"/>
        <v/>
      </c>
      <c r="AP924" s="35" t="str">
        <f>IF(AJ924="","",VLOOKUP(AN924,[1]Sheet11!E:F,2,0))</f>
        <v/>
      </c>
      <c r="AQ924" s="35" t="str">
        <f>IF(AO924="拼单会员","5年",IF(AJ924="","",VLOOKUP(AM924&amp;AP924,[1]Sheet11!$J$3:$K$17,2)))</f>
        <v/>
      </c>
      <c r="AR924" s="35" t="str">
        <f t="shared" si="350"/>
        <v/>
      </c>
      <c r="AS924" s="35" t="str">
        <f t="shared" si="351"/>
        <v/>
      </c>
      <c r="AT924" s="35" t="str">
        <f t="shared" si="352"/>
        <v/>
      </c>
      <c r="AU924" s="35" t="str">
        <f t="shared" si="353"/>
        <v/>
      </c>
      <c r="AV924" s="35" t="str">
        <f t="shared" si="354"/>
        <v/>
      </c>
      <c r="AW924" s="35" t="str">
        <f t="shared" si="355"/>
        <v/>
      </c>
      <c r="AX924" s="35" t="str">
        <f t="shared" si="356"/>
        <v/>
      </c>
      <c r="AY924" s="35" t="str">
        <f>IF(SUMIF('7-市场业绩'!F:F,AC924,'7-市场业绩'!I:I)&gt;0,"学习卡","老结算")</f>
        <v>老结算</v>
      </c>
      <c r="AZ924" s="35" t="str">
        <f t="shared" si="357"/>
        <v/>
      </c>
      <c r="BA924" s="35" t="str">
        <f t="shared" si="358"/>
        <v>无</v>
      </c>
      <c r="BB924" s="35" t="str">
        <f t="shared" si="359"/>
        <v/>
      </c>
      <c r="BC924" s="35" t="str">
        <f t="shared" si="360"/>
        <v/>
      </c>
      <c r="BD924" s="35" t="str">
        <f t="shared" si="361"/>
        <v>无</v>
      </c>
      <c r="BE924" s="35" t="str">
        <f>IFERROR(LOOKUP(1,-FIND({"创始会员","国际领袖课程","国内领袖课程","1期秒杀","游学免费读","买三送二","2折秒杀"},AB924),{"创始会员","国际领袖课程","国内领袖课程","1期秒杀","游学免费读","买三送二","2折秒杀"}),"")</f>
        <v/>
      </c>
      <c r="BH924" s="27">
        <v>42552</v>
      </c>
    </row>
    <row r="925" spans="1:60" ht="15" customHeight="1">
      <c r="A925" s="31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08"/>
      <c r="M925" s="208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35" t="str">
        <f t="shared" si="338"/>
        <v/>
      </c>
      <c r="AD925" s="36">
        <f t="shared" si="339"/>
        <v>0</v>
      </c>
      <c r="AE925" s="35" t="str">
        <f t="shared" si="340"/>
        <v/>
      </c>
      <c r="AF925" s="24"/>
      <c r="AG925" s="40">
        <f t="shared" si="341"/>
        <v>0</v>
      </c>
      <c r="AH925" s="36">
        <f t="shared" si="342"/>
        <v>0</v>
      </c>
      <c r="AI925" s="36">
        <f t="shared" si="343"/>
        <v>0</v>
      </c>
      <c r="AJ925" s="35" t="str">
        <f t="shared" si="344"/>
        <v/>
      </c>
      <c r="AK925" s="35" t="str">
        <f t="shared" si="345"/>
        <v/>
      </c>
      <c r="AL925" s="35" t="str">
        <f t="shared" si="346"/>
        <v/>
      </c>
      <c r="AM925" s="35" t="str">
        <f t="shared" si="347"/>
        <v/>
      </c>
      <c r="AN925" s="35" t="str">
        <f t="shared" si="348"/>
        <v/>
      </c>
      <c r="AO925" s="35" t="str">
        <f t="shared" si="349"/>
        <v/>
      </c>
      <c r="AP925" s="35" t="str">
        <f>IF(AJ925="","",VLOOKUP(AN925,[1]Sheet11!E:F,2,0))</f>
        <v/>
      </c>
      <c r="AQ925" s="35" t="str">
        <f>IF(AO925="拼单会员","5年",IF(AJ925="","",VLOOKUP(AM925&amp;AP925,[1]Sheet11!$J$3:$K$17,2)))</f>
        <v/>
      </c>
      <c r="AR925" s="35" t="str">
        <f t="shared" si="350"/>
        <v/>
      </c>
      <c r="AS925" s="35" t="str">
        <f t="shared" si="351"/>
        <v/>
      </c>
      <c r="AT925" s="35" t="str">
        <f t="shared" si="352"/>
        <v/>
      </c>
      <c r="AU925" s="35" t="str">
        <f t="shared" si="353"/>
        <v/>
      </c>
      <c r="AV925" s="35" t="str">
        <f t="shared" si="354"/>
        <v/>
      </c>
      <c r="AW925" s="35" t="str">
        <f t="shared" si="355"/>
        <v/>
      </c>
      <c r="AX925" s="35" t="str">
        <f t="shared" si="356"/>
        <v/>
      </c>
      <c r="AY925" s="35" t="str">
        <f>IF(SUMIF('7-市场业绩'!F:F,AC925,'7-市场业绩'!I:I)&gt;0,"学习卡","老结算")</f>
        <v>老结算</v>
      </c>
      <c r="AZ925" s="35" t="str">
        <f t="shared" si="357"/>
        <v/>
      </c>
      <c r="BA925" s="35" t="str">
        <f t="shared" si="358"/>
        <v>无</v>
      </c>
      <c r="BB925" s="35" t="str">
        <f t="shared" si="359"/>
        <v/>
      </c>
      <c r="BC925" s="35" t="str">
        <f t="shared" si="360"/>
        <v/>
      </c>
      <c r="BD925" s="35" t="str">
        <f t="shared" si="361"/>
        <v>无</v>
      </c>
      <c r="BE925" s="35" t="str">
        <f>IFERROR(LOOKUP(1,-FIND({"创始会员","国际领袖课程","国内领袖课程","1期秒杀","游学免费读","买三送二","2折秒杀"},AB925),{"创始会员","国际领袖课程","国内领袖课程","1期秒杀","游学免费读","买三送二","2折秒杀"}),"")</f>
        <v/>
      </c>
      <c r="BH925" s="27">
        <v>42552</v>
      </c>
    </row>
    <row r="926" spans="1:60" ht="15" customHeight="1">
      <c r="A926" s="31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08"/>
      <c r="M926" s="208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35" t="str">
        <f t="shared" si="338"/>
        <v/>
      </c>
      <c r="AD926" s="36">
        <f t="shared" si="339"/>
        <v>0</v>
      </c>
      <c r="AE926" s="35" t="str">
        <f t="shared" si="340"/>
        <v/>
      </c>
      <c r="AF926" s="24"/>
      <c r="AG926" s="40">
        <f t="shared" si="341"/>
        <v>0</v>
      </c>
      <c r="AH926" s="36">
        <f t="shared" si="342"/>
        <v>0</v>
      </c>
      <c r="AI926" s="36">
        <f t="shared" si="343"/>
        <v>0</v>
      </c>
      <c r="AJ926" s="35" t="str">
        <f t="shared" si="344"/>
        <v/>
      </c>
      <c r="AK926" s="35" t="str">
        <f t="shared" si="345"/>
        <v/>
      </c>
      <c r="AL926" s="35" t="str">
        <f t="shared" si="346"/>
        <v/>
      </c>
      <c r="AM926" s="35" t="str">
        <f t="shared" si="347"/>
        <v/>
      </c>
      <c r="AN926" s="35" t="str">
        <f t="shared" si="348"/>
        <v/>
      </c>
      <c r="AO926" s="35" t="str">
        <f t="shared" si="349"/>
        <v/>
      </c>
      <c r="AP926" s="35" t="str">
        <f>IF(AJ926="","",VLOOKUP(AN926,[1]Sheet11!E:F,2,0))</f>
        <v/>
      </c>
      <c r="AQ926" s="35" t="str">
        <f>IF(AO926="拼单会员","5年",IF(AJ926="","",VLOOKUP(AM926&amp;AP926,[1]Sheet11!$J$3:$K$17,2)))</f>
        <v/>
      </c>
      <c r="AR926" s="35" t="str">
        <f t="shared" si="350"/>
        <v/>
      </c>
      <c r="AS926" s="35" t="str">
        <f t="shared" si="351"/>
        <v/>
      </c>
      <c r="AT926" s="35" t="str">
        <f t="shared" si="352"/>
        <v/>
      </c>
      <c r="AU926" s="35" t="str">
        <f t="shared" si="353"/>
        <v/>
      </c>
      <c r="AV926" s="35" t="str">
        <f t="shared" si="354"/>
        <v/>
      </c>
      <c r="AW926" s="35" t="str">
        <f t="shared" si="355"/>
        <v/>
      </c>
      <c r="AX926" s="35" t="str">
        <f t="shared" si="356"/>
        <v/>
      </c>
      <c r="AY926" s="35" t="str">
        <f>IF(SUMIF('7-市场业绩'!F:F,AC926,'7-市场业绩'!I:I)&gt;0,"学习卡","老结算")</f>
        <v>老结算</v>
      </c>
      <c r="AZ926" s="35" t="str">
        <f t="shared" si="357"/>
        <v/>
      </c>
      <c r="BA926" s="35" t="str">
        <f t="shared" si="358"/>
        <v>无</v>
      </c>
      <c r="BB926" s="35" t="str">
        <f t="shared" si="359"/>
        <v/>
      </c>
      <c r="BC926" s="35" t="str">
        <f t="shared" si="360"/>
        <v/>
      </c>
      <c r="BD926" s="35" t="str">
        <f t="shared" si="361"/>
        <v>无</v>
      </c>
      <c r="BE926" s="35" t="str">
        <f>IFERROR(LOOKUP(1,-FIND({"创始会员","国际领袖课程","国内领袖课程","1期秒杀","游学免费读","买三送二","2折秒杀"},AB926),{"创始会员","国际领袖课程","国内领袖课程","1期秒杀","游学免费读","买三送二","2折秒杀"}),"")</f>
        <v/>
      </c>
      <c r="BH926" s="27">
        <v>42552</v>
      </c>
    </row>
    <row r="927" spans="1:60" ht="15" customHeight="1">
      <c r="A927" s="31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08"/>
      <c r="M927" s="208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35" t="str">
        <f t="shared" si="338"/>
        <v/>
      </c>
      <c r="AD927" s="36">
        <f t="shared" si="339"/>
        <v>0</v>
      </c>
      <c r="AE927" s="35" t="str">
        <f t="shared" si="340"/>
        <v/>
      </c>
      <c r="AF927" s="24"/>
      <c r="AG927" s="40">
        <f t="shared" si="341"/>
        <v>0</v>
      </c>
      <c r="AH927" s="36">
        <f t="shared" si="342"/>
        <v>0</v>
      </c>
      <c r="AI927" s="36">
        <f t="shared" si="343"/>
        <v>0</v>
      </c>
      <c r="AJ927" s="35" t="str">
        <f t="shared" si="344"/>
        <v/>
      </c>
      <c r="AK927" s="35" t="str">
        <f t="shared" si="345"/>
        <v/>
      </c>
      <c r="AL927" s="35" t="str">
        <f t="shared" si="346"/>
        <v/>
      </c>
      <c r="AM927" s="35" t="str">
        <f t="shared" si="347"/>
        <v/>
      </c>
      <c r="AN927" s="35" t="str">
        <f t="shared" si="348"/>
        <v/>
      </c>
      <c r="AO927" s="35" t="str">
        <f t="shared" si="349"/>
        <v/>
      </c>
      <c r="AP927" s="35" t="str">
        <f>IF(AJ927="","",VLOOKUP(AN927,[1]Sheet11!E:F,2,0))</f>
        <v/>
      </c>
      <c r="AQ927" s="35" t="str">
        <f>IF(AO927="拼单会员","5年",IF(AJ927="","",VLOOKUP(AM927&amp;AP927,[1]Sheet11!$J$3:$K$17,2)))</f>
        <v/>
      </c>
      <c r="AR927" s="35" t="str">
        <f t="shared" si="350"/>
        <v/>
      </c>
      <c r="AS927" s="35" t="str">
        <f t="shared" si="351"/>
        <v/>
      </c>
      <c r="AT927" s="35" t="str">
        <f t="shared" si="352"/>
        <v/>
      </c>
      <c r="AU927" s="35" t="str">
        <f t="shared" si="353"/>
        <v/>
      </c>
      <c r="AV927" s="35" t="str">
        <f t="shared" si="354"/>
        <v/>
      </c>
      <c r="AW927" s="35" t="str">
        <f t="shared" si="355"/>
        <v/>
      </c>
      <c r="AX927" s="35" t="str">
        <f t="shared" si="356"/>
        <v/>
      </c>
      <c r="AY927" s="35" t="str">
        <f>IF(SUMIF('7-市场业绩'!F:F,AC927,'7-市场业绩'!I:I)&gt;0,"学习卡","老结算")</f>
        <v>老结算</v>
      </c>
      <c r="AZ927" s="35" t="str">
        <f t="shared" si="357"/>
        <v/>
      </c>
      <c r="BA927" s="35" t="str">
        <f t="shared" si="358"/>
        <v>无</v>
      </c>
      <c r="BB927" s="35" t="str">
        <f t="shared" si="359"/>
        <v/>
      </c>
      <c r="BC927" s="35" t="str">
        <f t="shared" si="360"/>
        <v/>
      </c>
      <c r="BD927" s="35" t="str">
        <f t="shared" si="361"/>
        <v>无</v>
      </c>
      <c r="BE927" s="35" t="str">
        <f>IFERROR(LOOKUP(1,-FIND({"创始会员","国际领袖课程","国内领袖课程","1期秒杀","游学免费读","买三送二","2折秒杀"},AB927),{"创始会员","国际领袖课程","国内领袖课程","1期秒杀","游学免费读","买三送二","2折秒杀"}),"")</f>
        <v/>
      </c>
      <c r="BH927" s="27">
        <v>42552</v>
      </c>
    </row>
    <row r="928" spans="1:60" ht="15" customHeight="1">
      <c r="A928" s="31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08"/>
      <c r="M928" s="208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35" t="str">
        <f t="shared" si="338"/>
        <v/>
      </c>
      <c r="AD928" s="36">
        <f t="shared" si="339"/>
        <v>0</v>
      </c>
      <c r="AE928" s="35" t="str">
        <f t="shared" si="340"/>
        <v/>
      </c>
      <c r="AF928" s="24"/>
      <c r="AG928" s="40">
        <f t="shared" si="341"/>
        <v>0</v>
      </c>
      <c r="AH928" s="36">
        <f t="shared" si="342"/>
        <v>0</v>
      </c>
      <c r="AI928" s="36">
        <f t="shared" si="343"/>
        <v>0</v>
      </c>
      <c r="AJ928" s="35" t="str">
        <f t="shared" si="344"/>
        <v/>
      </c>
      <c r="AK928" s="35" t="str">
        <f t="shared" si="345"/>
        <v/>
      </c>
      <c r="AL928" s="35" t="str">
        <f t="shared" si="346"/>
        <v/>
      </c>
      <c r="AM928" s="35" t="str">
        <f t="shared" si="347"/>
        <v/>
      </c>
      <c r="AN928" s="35" t="str">
        <f t="shared" si="348"/>
        <v/>
      </c>
      <c r="AO928" s="35" t="str">
        <f t="shared" si="349"/>
        <v/>
      </c>
      <c r="AP928" s="35" t="str">
        <f>IF(AJ928="","",VLOOKUP(AN928,[1]Sheet11!E:F,2,0))</f>
        <v/>
      </c>
      <c r="AQ928" s="35" t="str">
        <f>IF(AO928="拼单会员","5年",IF(AJ928="","",VLOOKUP(AM928&amp;AP928,[1]Sheet11!$J$3:$K$17,2)))</f>
        <v/>
      </c>
      <c r="AR928" s="35" t="str">
        <f t="shared" si="350"/>
        <v/>
      </c>
      <c r="AS928" s="35" t="str">
        <f t="shared" si="351"/>
        <v/>
      </c>
      <c r="AT928" s="35" t="str">
        <f t="shared" si="352"/>
        <v/>
      </c>
      <c r="AU928" s="35" t="str">
        <f t="shared" si="353"/>
        <v/>
      </c>
      <c r="AV928" s="35" t="str">
        <f t="shared" si="354"/>
        <v/>
      </c>
      <c r="AW928" s="35" t="str">
        <f t="shared" si="355"/>
        <v/>
      </c>
      <c r="AX928" s="35" t="str">
        <f t="shared" si="356"/>
        <v/>
      </c>
      <c r="AY928" s="35" t="str">
        <f>IF(SUMIF('7-市场业绩'!F:F,AC928,'7-市场业绩'!I:I)&gt;0,"学习卡","老结算")</f>
        <v>老结算</v>
      </c>
      <c r="AZ928" s="35" t="str">
        <f t="shared" si="357"/>
        <v/>
      </c>
      <c r="BA928" s="35" t="str">
        <f t="shared" si="358"/>
        <v>无</v>
      </c>
      <c r="BB928" s="35" t="str">
        <f t="shared" si="359"/>
        <v/>
      </c>
      <c r="BC928" s="35" t="str">
        <f t="shared" si="360"/>
        <v/>
      </c>
      <c r="BD928" s="35" t="str">
        <f t="shared" si="361"/>
        <v>无</v>
      </c>
      <c r="BE928" s="35" t="str">
        <f>IFERROR(LOOKUP(1,-FIND({"创始会员","国际领袖课程","国内领袖课程","1期秒杀","游学免费读","买三送二","2折秒杀"},AB928),{"创始会员","国际领袖课程","国内领袖课程","1期秒杀","游学免费读","买三送二","2折秒杀"}),"")</f>
        <v/>
      </c>
      <c r="BH928" s="27">
        <v>42552</v>
      </c>
    </row>
    <row r="929" spans="1:60" ht="15" customHeight="1">
      <c r="A929" s="31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08"/>
      <c r="M929" s="208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35" t="str">
        <f t="shared" si="338"/>
        <v/>
      </c>
      <c r="AD929" s="36">
        <f t="shared" si="339"/>
        <v>0</v>
      </c>
      <c r="AE929" s="35" t="str">
        <f t="shared" si="340"/>
        <v/>
      </c>
      <c r="AF929" s="24"/>
      <c r="AG929" s="40">
        <f t="shared" si="341"/>
        <v>0</v>
      </c>
      <c r="AH929" s="36">
        <f t="shared" si="342"/>
        <v>0</v>
      </c>
      <c r="AI929" s="36">
        <f t="shared" si="343"/>
        <v>0</v>
      </c>
      <c r="AJ929" s="35" t="str">
        <f t="shared" si="344"/>
        <v/>
      </c>
      <c r="AK929" s="35" t="str">
        <f t="shared" si="345"/>
        <v/>
      </c>
      <c r="AL929" s="35" t="str">
        <f t="shared" si="346"/>
        <v/>
      </c>
      <c r="AM929" s="35" t="str">
        <f t="shared" si="347"/>
        <v/>
      </c>
      <c r="AN929" s="35" t="str">
        <f t="shared" si="348"/>
        <v/>
      </c>
      <c r="AO929" s="35" t="str">
        <f t="shared" si="349"/>
        <v/>
      </c>
      <c r="AP929" s="35" t="str">
        <f>IF(AJ929="","",VLOOKUP(AN929,[1]Sheet11!E:F,2,0))</f>
        <v/>
      </c>
      <c r="AQ929" s="35" t="str">
        <f>IF(AO929="拼单会员","5年",IF(AJ929="","",VLOOKUP(AM929&amp;AP929,[1]Sheet11!$J$3:$K$17,2)))</f>
        <v/>
      </c>
      <c r="AR929" s="35" t="str">
        <f t="shared" si="350"/>
        <v/>
      </c>
      <c r="AS929" s="35" t="str">
        <f t="shared" si="351"/>
        <v/>
      </c>
      <c r="AT929" s="35" t="str">
        <f t="shared" si="352"/>
        <v/>
      </c>
      <c r="AU929" s="35" t="str">
        <f t="shared" si="353"/>
        <v/>
      </c>
      <c r="AV929" s="35" t="str">
        <f t="shared" si="354"/>
        <v/>
      </c>
      <c r="AW929" s="35" t="str">
        <f t="shared" si="355"/>
        <v/>
      </c>
      <c r="AX929" s="35" t="str">
        <f t="shared" si="356"/>
        <v/>
      </c>
      <c r="AY929" s="35" t="str">
        <f>IF(SUMIF('7-市场业绩'!F:F,AC929,'7-市场业绩'!I:I)&gt;0,"学习卡","老结算")</f>
        <v>老结算</v>
      </c>
      <c r="AZ929" s="35" t="str">
        <f t="shared" si="357"/>
        <v/>
      </c>
      <c r="BA929" s="35" t="str">
        <f t="shared" si="358"/>
        <v>无</v>
      </c>
      <c r="BB929" s="35" t="str">
        <f t="shared" si="359"/>
        <v/>
      </c>
      <c r="BC929" s="35" t="str">
        <f t="shared" si="360"/>
        <v/>
      </c>
      <c r="BD929" s="35" t="str">
        <f t="shared" si="361"/>
        <v>无</v>
      </c>
      <c r="BE929" s="35" t="str">
        <f>IFERROR(LOOKUP(1,-FIND({"创始会员","国际领袖课程","国内领袖课程","1期秒杀","游学免费读","买三送二","2折秒杀"},AB929),{"创始会员","国际领袖课程","国内领袖课程","1期秒杀","游学免费读","买三送二","2折秒杀"}),"")</f>
        <v/>
      </c>
      <c r="BH929" s="27">
        <v>42552</v>
      </c>
    </row>
    <row r="930" spans="1:60" ht="15" customHeight="1">
      <c r="A930" s="31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08"/>
      <c r="M930" s="208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35" t="str">
        <f t="shared" si="338"/>
        <v/>
      </c>
      <c r="AD930" s="36">
        <f t="shared" si="339"/>
        <v>0</v>
      </c>
      <c r="AE930" s="35" t="str">
        <f t="shared" si="340"/>
        <v/>
      </c>
      <c r="AF930" s="24"/>
      <c r="AG930" s="40">
        <f t="shared" si="341"/>
        <v>0</v>
      </c>
      <c r="AH930" s="36">
        <f t="shared" si="342"/>
        <v>0</v>
      </c>
      <c r="AI930" s="36">
        <f t="shared" si="343"/>
        <v>0</v>
      </c>
      <c r="AJ930" s="35" t="str">
        <f t="shared" si="344"/>
        <v/>
      </c>
      <c r="AK930" s="35" t="str">
        <f t="shared" si="345"/>
        <v/>
      </c>
      <c r="AL930" s="35" t="str">
        <f t="shared" si="346"/>
        <v/>
      </c>
      <c r="AM930" s="35" t="str">
        <f t="shared" si="347"/>
        <v/>
      </c>
      <c r="AN930" s="35" t="str">
        <f t="shared" si="348"/>
        <v/>
      </c>
      <c r="AO930" s="35" t="str">
        <f t="shared" si="349"/>
        <v/>
      </c>
      <c r="AP930" s="35" t="str">
        <f>IF(AJ930="","",VLOOKUP(AN930,[1]Sheet11!E:F,2,0))</f>
        <v/>
      </c>
      <c r="AQ930" s="35" t="str">
        <f>IF(AO930="拼单会员","5年",IF(AJ930="","",VLOOKUP(AM930&amp;AP930,[1]Sheet11!$J$3:$K$17,2)))</f>
        <v/>
      </c>
      <c r="AR930" s="35" t="str">
        <f t="shared" si="350"/>
        <v/>
      </c>
      <c r="AS930" s="35" t="str">
        <f t="shared" si="351"/>
        <v/>
      </c>
      <c r="AT930" s="35" t="str">
        <f t="shared" si="352"/>
        <v/>
      </c>
      <c r="AU930" s="35" t="str">
        <f t="shared" si="353"/>
        <v/>
      </c>
      <c r="AV930" s="35" t="str">
        <f t="shared" si="354"/>
        <v/>
      </c>
      <c r="AW930" s="35" t="str">
        <f t="shared" si="355"/>
        <v/>
      </c>
      <c r="AX930" s="35" t="str">
        <f t="shared" si="356"/>
        <v/>
      </c>
      <c r="AY930" s="35" t="str">
        <f>IF(SUMIF('7-市场业绩'!F:F,AC930,'7-市场业绩'!I:I)&gt;0,"学习卡","老结算")</f>
        <v>老结算</v>
      </c>
      <c r="AZ930" s="35" t="str">
        <f t="shared" si="357"/>
        <v/>
      </c>
      <c r="BA930" s="35" t="str">
        <f t="shared" si="358"/>
        <v>无</v>
      </c>
      <c r="BB930" s="35" t="str">
        <f t="shared" si="359"/>
        <v/>
      </c>
      <c r="BC930" s="35" t="str">
        <f t="shared" si="360"/>
        <v/>
      </c>
      <c r="BD930" s="35" t="str">
        <f t="shared" si="361"/>
        <v>无</v>
      </c>
      <c r="BE930" s="35" t="str">
        <f>IFERROR(LOOKUP(1,-FIND({"创始会员","国际领袖课程","国内领袖课程","1期秒杀","游学免费读","买三送二","2折秒杀"},AB930),{"创始会员","国际领袖课程","国内领袖课程","1期秒杀","游学免费读","买三送二","2折秒杀"}),"")</f>
        <v/>
      </c>
      <c r="BH930" s="27">
        <v>42552</v>
      </c>
    </row>
    <row r="931" spans="1:60" ht="15" customHeight="1">
      <c r="A931" s="31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08"/>
      <c r="M931" s="208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35" t="str">
        <f t="shared" si="338"/>
        <v/>
      </c>
      <c r="AD931" s="36">
        <f t="shared" si="339"/>
        <v>0</v>
      </c>
      <c r="AE931" s="35" t="str">
        <f t="shared" si="340"/>
        <v/>
      </c>
      <c r="AF931" s="24"/>
      <c r="AG931" s="40">
        <f t="shared" si="341"/>
        <v>0</v>
      </c>
      <c r="AH931" s="36">
        <f t="shared" si="342"/>
        <v>0</v>
      </c>
      <c r="AI931" s="36">
        <f t="shared" si="343"/>
        <v>0</v>
      </c>
      <c r="AJ931" s="35" t="str">
        <f t="shared" si="344"/>
        <v/>
      </c>
      <c r="AK931" s="35" t="str">
        <f t="shared" si="345"/>
        <v/>
      </c>
      <c r="AL931" s="35" t="str">
        <f t="shared" si="346"/>
        <v/>
      </c>
      <c r="AM931" s="35" t="str">
        <f t="shared" si="347"/>
        <v/>
      </c>
      <c r="AN931" s="35" t="str">
        <f t="shared" si="348"/>
        <v/>
      </c>
      <c r="AO931" s="35" t="str">
        <f t="shared" si="349"/>
        <v/>
      </c>
      <c r="AP931" s="35" t="str">
        <f>IF(AJ931="","",VLOOKUP(AN931,[1]Sheet11!E:F,2,0))</f>
        <v/>
      </c>
      <c r="AQ931" s="35" t="str">
        <f>IF(AO931="拼单会员","5年",IF(AJ931="","",VLOOKUP(AM931&amp;AP931,[1]Sheet11!$J$3:$K$17,2)))</f>
        <v/>
      </c>
      <c r="AR931" s="35" t="str">
        <f t="shared" si="350"/>
        <v/>
      </c>
      <c r="AS931" s="35" t="str">
        <f t="shared" si="351"/>
        <v/>
      </c>
      <c r="AT931" s="35" t="str">
        <f t="shared" si="352"/>
        <v/>
      </c>
      <c r="AU931" s="35" t="str">
        <f t="shared" si="353"/>
        <v/>
      </c>
      <c r="AV931" s="35" t="str">
        <f t="shared" si="354"/>
        <v/>
      </c>
      <c r="AW931" s="35" t="str">
        <f t="shared" si="355"/>
        <v/>
      </c>
      <c r="AX931" s="35" t="str">
        <f t="shared" si="356"/>
        <v/>
      </c>
      <c r="AY931" s="35" t="str">
        <f>IF(SUMIF('7-市场业绩'!F:F,AC931,'7-市场业绩'!I:I)&gt;0,"学习卡","老结算")</f>
        <v>老结算</v>
      </c>
      <c r="AZ931" s="35" t="str">
        <f t="shared" si="357"/>
        <v/>
      </c>
      <c r="BA931" s="35" t="str">
        <f t="shared" si="358"/>
        <v>无</v>
      </c>
      <c r="BB931" s="35" t="str">
        <f t="shared" si="359"/>
        <v/>
      </c>
      <c r="BC931" s="35" t="str">
        <f t="shared" si="360"/>
        <v/>
      </c>
      <c r="BD931" s="35" t="str">
        <f t="shared" si="361"/>
        <v>无</v>
      </c>
      <c r="BE931" s="35" t="str">
        <f>IFERROR(LOOKUP(1,-FIND({"创始会员","国际领袖课程","国内领袖课程","1期秒杀","游学免费读","买三送二","2折秒杀"},AB931),{"创始会员","国际领袖课程","国内领袖课程","1期秒杀","游学免费读","买三送二","2折秒杀"}),"")</f>
        <v/>
      </c>
      <c r="BH931" s="27">
        <v>42552</v>
      </c>
    </row>
    <row r="932" spans="1:60" ht="15" customHeight="1">
      <c r="A932" s="31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08"/>
      <c r="M932" s="208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35" t="str">
        <f t="shared" si="338"/>
        <v/>
      </c>
      <c r="AD932" s="36">
        <f t="shared" si="339"/>
        <v>0</v>
      </c>
      <c r="AE932" s="35" t="str">
        <f t="shared" si="340"/>
        <v/>
      </c>
      <c r="AF932" s="24"/>
      <c r="AG932" s="40">
        <f t="shared" si="341"/>
        <v>0</v>
      </c>
      <c r="AH932" s="36">
        <f t="shared" si="342"/>
        <v>0</v>
      </c>
      <c r="AI932" s="36">
        <f t="shared" si="343"/>
        <v>0</v>
      </c>
      <c r="AJ932" s="35" t="str">
        <f t="shared" si="344"/>
        <v/>
      </c>
      <c r="AK932" s="35" t="str">
        <f t="shared" si="345"/>
        <v/>
      </c>
      <c r="AL932" s="35" t="str">
        <f t="shared" si="346"/>
        <v/>
      </c>
      <c r="AM932" s="35" t="str">
        <f t="shared" si="347"/>
        <v/>
      </c>
      <c r="AN932" s="35" t="str">
        <f t="shared" si="348"/>
        <v/>
      </c>
      <c r="AO932" s="35" t="str">
        <f t="shared" si="349"/>
        <v/>
      </c>
      <c r="AP932" s="35" t="str">
        <f>IF(AJ932="","",VLOOKUP(AN932,[1]Sheet11!E:F,2,0))</f>
        <v/>
      </c>
      <c r="AQ932" s="35" t="str">
        <f>IF(AO932="拼单会员","5年",IF(AJ932="","",VLOOKUP(AM932&amp;AP932,[1]Sheet11!$J$3:$K$17,2)))</f>
        <v/>
      </c>
      <c r="AR932" s="35" t="str">
        <f t="shared" si="350"/>
        <v/>
      </c>
      <c r="AS932" s="35" t="str">
        <f t="shared" si="351"/>
        <v/>
      </c>
      <c r="AT932" s="35" t="str">
        <f t="shared" si="352"/>
        <v/>
      </c>
      <c r="AU932" s="35" t="str">
        <f t="shared" si="353"/>
        <v/>
      </c>
      <c r="AV932" s="35" t="str">
        <f t="shared" si="354"/>
        <v/>
      </c>
      <c r="AW932" s="35" t="str">
        <f t="shared" si="355"/>
        <v/>
      </c>
      <c r="AX932" s="35" t="str">
        <f t="shared" si="356"/>
        <v/>
      </c>
      <c r="AY932" s="35" t="str">
        <f>IF(SUMIF('7-市场业绩'!F:F,AC932,'7-市场业绩'!I:I)&gt;0,"学习卡","老结算")</f>
        <v>老结算</v>
      </c>
      <c r="AZ932" s="35" t="str">
        <f t="shared" si="357"/>
        <v/>
      </c>
      <c r="BA932" s="35" t="str">
        <f t="shared" si="358"/>
        <v>无</v>
      </c>
      <c r="BB932" s="35" t="str">
        <f t="shared" si="359"/>
        <v/>
      </c>
      <c r="BC932" s="35" t="str">
        <f t="shared" si="360"/>
        <v/>
      </c>
      <c r="BD932" s="35" t="str">
        <f t="shared" si="361"/>
        <v>无</v>
      </c>
      <c r="BE932" s="35" t="str">
        <f>IFERROR(LOOKUP(1,-FIND({"创始会员","国际领袖课程","国内领袖课程","1期秒杀","游学免费读","买三送二","2折秒杀"},AB932),{"创始会员","国际领袖课程","国内领袖课程","1期秒杀","游学免费读","买三送二","2折秒杀"}),"")</f>
        <v/>
      </c>
      <c r="BH932" s="27">
        <v>42552</v>
      </c>
    </row>
    <row r="933" spans="1:60" ht="15" customHeight="1">
      <c r="A933" s="31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08"/>
      <c r="M933" s="208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35" t="str">
        <f t="shared" si="338"/>
        <v/>
      </c>
      <c r="AD933" s="36">
        <f t="shared" si="339"/>
        <v>0</v>
      </c>
      <c r="AE933" s="35" t="str">
        <f t="shared" si="340"/>
        <v/>
      </c>
      <c r="AF933" s="24"/>
      <c r="AG933" s="40">
        <f t="shared" si="341"/>
        <v>0</v>
      </c>
      <c r="AH933" s="36">
        <f t="shared" si="342"/>
        <v>0</v>
      </c>
      <c r="AI933" s="36">
        <f t="shared" si="343"/>
        <v>0</v>
      </c>
      <c r="AJ933" s="35" t="str">
        <f t="shared" si="344"/>
        <v/>
      </c>
      <c r="AK933" s="35" t="str">
        <f t="shared" si="345"/>
        <v/>
      </c>
      <c r="AL933" s="35" t="str">
        <f t="shared" si="346"/>
        <v/>
      </c>
      <c r="AM933" s="35" t="str">
        <f t="shared" si="347"/>
        <v/>
      </c>
      <c r="AN933" s="35" t="str">
        <f t="shared" si="348"/>
        <v/>
      </c>
      <c r="AO933" s="35" t="str">
        <f t="shared" si="349"/>
        <v/>
      </c>
      <c r="AP933" s="35" t="str">
        <f>IF(AJ933="","",VLOOKUP(AN933,[1]Sheet11!E:F,2,0))</f>
        <v/>
      </c>
      <c r="AQ933" s="35" t="str">
        <f>IF(AO933="拼单会员","5年",IF(AJ933="","",VLOOKUP(AM933&amp;AP933,[1]Sheet11!$J$3:$K$17,2)))</f>
        <v/>
      </c>
      <c r="AR933" s="35" t="str">
        <f t="shared" si="350"/>
        <v/>
      </c>
      <c r="AS933" s="35" t="str">
        <f t="shared" si="351"/>
        <v/>
      </c>
      <c r="AT933" s="35" t="str">
        <f t="shared" si="352"/>
        <v/>
      </c>
      <c r="AU933" s="35" t="str">
        <f t="shared" si="353"/>
        <v/>
      </c>
      <c r="AV933" s="35" t="str">
        <f t="shared" si="354"/>
        <v/>
      </c>
      <c r="AW933" s="35" t="str">
        <f t="shared" si="355"/>
        <v/>
      </c>
      <c r="AX933" s="35" t="str">
        <f t="shared" si="356"/>
        <v/>
      </c>
      <c r="AY933" s="35" t="str">
        <f>IF(SUMIF('7-市场业绩'!F:F,AC933,'7-市场业绩'!I:I)&gt;0,"学习卡","老结算")</f>
        <v>老结算</v>
      </c>
      <c r="AZ933" s="35" t="str">
        <f t="shared" si="357"/>
        <v/>
      </c>
      <c r="BA933" s="35" t="str">
        <f t="shared" si="358"/>
        <v>无</v>
      </c>
      <c r="BB933" s="35" t="str">
        <f t="shared" si="359"/>
        <v/>
      </c>
      <c r="BC933" s="35" t="str">
        <f t="shared" si="360"/>
        <v/>
      </c>
      <c r="BD933" s="35" t="str">
        <f t="shared" si="361"/>
        <v>无</v>
      </c>
      <c r="BE933" s="35" t="str">
        <f>IFERROR(LOOKUP(1,-FIND({"创始会员","国际领袖课程","国内领袖课程","1期秒杀","游学免费读","买三送二","2折秒杀"},AB933),{"创始会员","国际领袖课程","国内领袖课程","1期秒杀","游学免费读","买三送二","2折秒杀"}),"")</f>
        <v/>
      </c>
      <c r="BH933" s="27">
        <v>42552</v>
      </c>
    </row>
    <row r="934" spans="1:60" ht="15" customHeight="1">
      <c r="A934" s="31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08"/>
      <c r="M934" s="208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35" t="str">
        <f t="shared" si="338"/>
        <v/>
      </c>
      <c r="AD934" s="36">
        <f t="shared" si="339"/>
        <v>0</v>
      </c>
      <c r="AE934" s="35" t="str">
        <f t="shared" si="340"/>
        <v/>
      </c>
      <c r="AF934" s="24"/>
      <c r="AG934" s="40">
        <f t="shared" si="341"/>
        <v>0</v>
      </c>
      <c r="AH934" s="36">
        <f t="shared" si="342"/>
        <v>0</v>
      </c>
      <c r="AI934" s="36">
        <f t="shared" si="343"/>
        <v>0</v>
      </c>
      <c r="AJ934" s="35" t="str">
        <f t="shared" si="344"/>
        <v/>
      </c>
      <c r="AK934" s="35" t="str">
        <f t="shared" si="345"/>
        <v/>
      </c>
      <c r="AL934" s="35" t="str">
        <f t="shared" si="346"/>
        <v/>
      </c>
      <c r="AM934" s="35" t="str">
        <f t="shared" si="347"/>
        <v/>
      </c>
      <c r="AN934" s="35" t="str">
        <f t="shared" si="348"/>
        <v/>
      </c>
      <c r="AO934" s="35" t="str">
        <f t="shared" si="349"/>
        <v/>
      </c>
      <c r="AP934" s="35" t="str">
        <f>IF(AJ934="","",VLOOKUP(AN934,[1]Sheet11!E:F,2,0))</f>
        <v/>
      </c>
      <c r="AQ934" s="35" t="str">
        <f>IF(AO934="拼单会员","5年",IF(AJ934="","",VLOOKUP(AM934&amp;AP934,[1]Sheet11!$J$3:$K$17,2)))</f>
        <v/>
      </c>
      <c r="AR934" s="35" t="str">
        <f t="shared" si="350"/>
        <v/>
      </c>
      <c r="AS934" s="35" t="str">
        <f t="shared" si="351"/>
        <v/>
      </c>
      <c r="AT934" s="35" t="str">
        <f t="shared" si="352"/>
        <v/>
      </c>
      <c r="AU934" s="35" t="str">
        <f t="shared" si="353"/>
        <v/>
      </c>
      <c r="AV934" s="35" t="str">
        <f t="shared" si="354"/>
        <v/>
      </c>
      <c r="AW934" s="35" t="str">
        <f t="shared" si="355"/>
        <v/>
      </c>
      <c r="AX934" s="35" t="str">
        <f t="shared" si="356"/>
        <v/>
      </c>
      <c r="AY934" s="35" t="str">
        <f>IF(SUMIF('7-市场业绩'!F:F,AC934,'7-市场业绩'!I:I)&gt;0,"学习卡","老结算")</f>
        <v>老结算</v>
      </c>
      <c r="AZ934" s="35" t="str">
        <f t="shared" si="357"/>
        <v/>
      </c>
      <c r="BA934" s="35" t="str">
        <f t="shared" si="358"/>
        <v>无</v>
      </c>
      <c r="BB934" s="35" t="str">
        <f t="shared" si="359"/>
        <v/>
      </c>
      <c r="BC934" s="35" t="str">
        <f t="shared" si="360"/>
        <v/>
      </c>
      <c r="BD934" s="35" t="str">
        <f t="shared" si="361"/>
        <v>无</v>
      </c>
      <c r="BE934" s="35" t="str">
        <f>IFERROR(LOOKUP(1,-FIND({"创始会员","国际领袖课程","国内领袖课程","1期秒杀","游学免费读","买三送二","2折秒杀"},AB934),{"创始会员","国际领袖课程","国内领袖课程","1期秒杀","游学免费读","买三送二","2折秒杀"}),"")</f>
        <v/>
      </c>
      <c r="BH934" s="27">
        <v>42552</v>
      </c>
    </row>
    <row r="935" spans="1:60" ht="15" customHeight="1">
      <c r="A935" s="31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08"/>
      <c r="M935" s="208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35" t="str">
        <f t="shared" si="338"/>
        <v/>
      </c>
      <c r="AD935" s="36">
        <f t="shared" si="339"/>
        <v>0</v>
      </c>
      <c r="AE935" s="35" t="str">
        <f t="shared" si="340"/>
        <v/>
      </c>
      <c r="AF935" s="24"/>
      <c r="AG935" s="40">
        <f t="shared" si="341"/>
        <v>0</v>
      </c>
      <c r="AH935" s="36">
        <f t="shared" si="342"/>
        <v>0</v>
      </c>
      <c r="AI935" s="36">
        <f t="shared" si="343"/>
        <v>0</v>
      </c>
      <c r="AJ935" s="35" t="str">
        <f t="shared" si="344"/>
        <v/>
      </c>
      <c r="AK935" s="35" t="str">
        <f t="shared" si="345"/>
        <v/>
      </c>
      <c r="AL935" s="35" t="str">
        <f t="shared" si="346"/>
        <v/>
      </c>
      <c r="AM935" s="35" t="str">
        <f t="shared" si="347"/>
        <v/>
      </c>
      <c r="AN935" s="35" t="str">
        <f t="shared" si="348"/>
        <v/>
      </c>
      <c r="AO935" s="35" t="str">
        <f t="shared" si="349"/>
        <v/>
      </c>
      <c r="AP935" s="35" t="str">
        <f>IF(AJ935="","",VLOOKUP(AN935,[1]Sheet11!E:F,2,0))</f>
        <v/>
      </c>
      <c r="AQ935" s="35" t="str">
        <f>IF(AO935="拼单会员","5年",IF(AJ935="","",VLOOKUP(AM935&amp;AP935,[1]Sheet11!$J$3:$K$17,2)))</f>
        <v/>
      </c>
      <c r="AR935" s="35" t="str">
        <f t="shared" si="350"/>
        <v/>
      </c>
      <c r="AS935" s="35" t="str">
        <f t="shared" si="351"/>
        <v/>
      </c>
      <c r="AT935" s="35" t="str">
        <f t="shared" si="352"/>
        <v/>
      </c>
      <c r="AU935" s="35" t="str">
        <f t="shared" si="353"/>
        <v/>
      </c>
      <c r="AV935" s="35" t="str">
        <f t="shared" si="354"/>
        <v/>
      </c>
      <c r="AW935" s="35" t="str">
        <f t="shared" si="355"/>
        <v/>
      </c>
      <c r="AX935" s="35" t="str">
        <f t="shared" si="356"/>
        <v/>
      </c>
      <c r="AY935" s="35" t="str">
        <f>IF(SUMIF('7-市场业绩'!F:F,AC935,'7-市场业绩'!I:I)&gt;0,"学习卡","老结算")</f>
        <v>老结算</v>
      </c>
      <c r="AZ935" s="35" t="str">
        <f t="shared" si="357"/>
        <v/>
      </c>
      <c r="BA935" s="35" t="str">
        <f t="shared" si="358"/>
        <v>无</v>
      </c>
      <c r="BB935" s="35" t="str">
        <f t="shared" si="359"/>
        <v/>
      </c>
      <c r="BC935" s="35" t="str">
        <f t="shared" si="360"/>
        <v/>
      </c>
      <c r="BD935" s="35" t="str">
        <f t="shared" si="361"/>
        <v>无</v>
      </c>
      <c r="BE935" s="35" t="str">
        <f>IFERROR(LOOKUP(1,-FIND({"创始会员","国际领袖课程","国内领袖课程","1期秒杀","游学免费读","买三送二","2折秒杀"},AB935),{"创始会员","国际领袖课程","国内领袖课程","1期秒杀","游学免费读","买三送二","2折秒杀"}),"")</f>
        <v/>
      </c>
      <c r="BH935" s="27">
        <v>42552</v>
      </c>
    </row>
    <row r="936" spans="1:60" ht="15" customHeight="1">
      <c r="A936" s="31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08"/>
      <c r="M936" s="208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35" t="str">
        <f t="shared" si="338"/>
        <v/>
      </c>
      <c r="AD936" s="36">
        <f t="shared" si="339"/>
        <v>0</v>
      </c>
      <c r="AE936" s="35" t="str">
        <f t="shared" si="340"/>
        <v/>
      </c>
      <c r="AF936" s="24"/>
      <c r="AG936" s="40">
        <f t="shared" si="341"/>
        <v>0</v>
      </c>
      <c r="AH936" s="36">
        <f t="shared" si="342"/>
        <v>0</v>
      </c>
      <c r="AI936" s="36">
        <f t="shared" si="343"/>
        <v>0</v>
      </c>
      <c r="AJ936" s="35" t="str">
        <f t="shared" si="344"/>
        <v/>
      </c>
      <c r="AK936" s="35" t="str">
        <f t="shared" si="345"/>
        <v/>
      </c>
      <c r="AL936" s="35" t="str">
        <f t="shared" si="346"/>
        <v/>
      </c>
      <c r="AM936" s="35" t="str">
        <f t="shared" si="347"/>
        <v/>
      </c>
      <c r="AN936" s="35" t="str">
        <f t="shared" si="348"/>
        <v/>
      </c>
      <c r="AO936" s="35" t="str">
        <f t="shared" si="349"/>
        <v/>
      </c>
      <c r="AP936" s="35" t="str">
        <f>IF(AJ936="","",VLOOKUP(AN936,[1]Sheet11!E:F,2,0))</f>
        <v/>
      </c>
      <c r="AQ936" s="35" t="str">
        <f>IF(AO936="拼单会员","5年",IF(AJ936="","",VLOOKUP(AM936&amp;AP936,[1]Sheet11!$J$3:$K$17,2)))</f>
        <v/>
      </c>
      <c r="AR936" s="35" t="str">
        <f t="shared" si="350"/>
        <v/>
      </c>
      <c r="AS936" s="35" t="str">
        <f t="shared" si="351"/>
        <v/>
      </c>
      <c r="AT936" s="35" t="str">
        <f t="shared" si="352"/>
        <v/>
      </c>
      <c r="AU936" s="35" t="str">
        <f t="shared" si="353"/>
        <v/>
      </c>
      <c r="AV936" s="35" t="str">
        <f t="shared" si="354"/>
        <v/>
      </c>
      <c r="AW936" s="35" t="str">
        <f t="shared" si="355"/>
        <v/>
      </c>
      <c r="AX936" s="35" t="str">
        <f t="shared" si="356"/>
        <v/>
      </c>
      <c r="AY936" s="35" t="str">
        <f>IF(SUMIF('7-市场业绩'!F:F,AC936,'7-市场业绩'!I:I)&gt;0,"学习卡","老结算")</f>
        <v>老结算</v>
      </c>
      <c r="AZ936" s="35" t="str">
        <f t="shared" si="357"/>
        <v/>
      </c>
      <c r="BA936" s="35" t="str">
        <f t="shared" si="358"/>
        <v>无</v>
      </c>
      <c r="BB936" s="35" t="str">
        <f t="shared" si="359"/>
        <v/>
      </c>
      <c r="BC936" s="35" t="str">
        <f t="shared" si="360"/>
        <v/>
      </c>
      <c r="BD936" s="35" t="str">
        <f t="shared" si="361"/>
        <v>无</v>
      </c>
      <c r="BE936" s="35" t="str">
        <f>IFERROR(LOOKUP(1,-FIND({"创始会员","国际领袖课程","国内领袖课程","1期秒杀","游学免费读","买三送二","2折秒杀"},AB936),{"创始会员","国际领袖课程","国内领袖课程","1期秒杀","游学免费读","买三送二","2折秒杀"}),"")</f>
        <v/>
      </c>
      <c r="BH936" s="27">
        <v>42552</v>
      </c>
    </row>
    <row r="937" spans="1:60" ht="15" customHeight="1">
      <c r="A937" s="31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08"/>
      <c r="M937" s="208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35" t="str">
        <f t="shared" si="338"/>
        <v/>
      </c>
      <c r="AD937" s="36">
        <f t="shared" si="339"/>
        <v>0</v>
      </c>
      <c r="AE937" s="35" t="str">
        <f t="shared" si="340"/>
        <v/>
      </c>
      <c r="AF937" s="24"/>
      <c r="AG937" s="40">
        <f t="shared" si="341"/>
        <v>0</v>
      </c>
      <c r="AH937" s="36">
        <f t="shared" si="342"/>
        <v>0</v>
      </c>
      <c r="AI937" s="36">
        <f t="shared" si="343"/>
        <v>0</v>
      </c>
      <c r="AJ937" s="35" t="str">
        <f t="shared" si="344"/>
        <v/>
      </c>
      <c r="AK937" s="35" t="str">
        <f t="shared" si="345"/>
        <v/>
      </c>
      <c r="AL937" s="35" t="str">
        <f t="shared" si="346"/>
        <v/>
      </c>
      <c r="AM937" s="35" t="str">
        <f t="shared" si="347"/>
        <v/>
      </c>
      <c r="AN937" s="35" t="str">
        <f t="shared" si="348"/>
        <v/>
      </c>
      <c r="AO937" s="35" t="str">
        <f t="shared" si="349"/>
        <v/>
      </c>
      <c r="AP937" s="35" t="str">
        <f>IF(AJ937="","",VLOOKUP(AN937,[1]Sheet11!E:F,2,0))</f>
        <v/>
      </c>
      <c r="AQ937" s="35" t="str">
        <f>IF(AO937="拼单会员","5年",IF(AJ937="","",VLOOKUP(AM937&amp;AP937,[1]Sheet11!$J$3:$K$17,2)))</f>
        <v/>
      </c>
      <c r="AR937" s="35" t="str">
        <f t="shared" si="350"/>
        <v/>
      </c>
      <c r="AS937" s="35" t="str">
        <f t="shared" si="351"/>
        <v/>
      </c>
      <c r="AT937" s="35" t="str">
        <f t="shared" si="352"/>
        <v/>
      </c>
      <c r="AU937" s="35" t="str">
        <f t="shared" si="353"/>
        <v/>
      </c>
      <c r="AV937" s="35" t="str">
        <f t="shared" si="354"/>
        <v/>
      </c>
      <c r="AW937" s="35" t="str">
        <f t="shared" si="355"/>
        <v/>
      </c>
      <c r="AX937" s="35" t="str">
        <f t="shared" si="356"/>
        <v/>
      </c>
      <c r="AY937" s="35" t="str">
        <f>IF(SUMIF('7-市场业绩'!F:F,AC937,'7-市场业绩'!I:I)&gt;0,"学习卡","老结算")</f>
        <v>老结算</v>
      </c>
      <c r="AZ937" s="35" t="str">
        <f t="shared" si="357"/>
        <v/>
      </c>
      <c r="BA937" s="35" t="str">
        <f t="shared" si="358"/>
        <v>无</v>
      </c>
      <c r="BB937" s="35" t="str">
        <f t="shared" si="359"/>
        <v/>
      </c>
      <c r="BC937" s="35" t="str">
        <f t="shared" si="360"/>
        <v/>
      </c>
      <c r="BD937" s="35" t="str">
        <f t="shared" si="361"/>
        <v>无</v>
      </c>
      <c r="BE937" s="35" t="str">
        <f>IFERROR(LOOKUP(1,-FIND({"创始会员","国际领袖课程","国内领袖课程","1期秒杀","游学免费读","买三送二","2折秒杀"},AB937),{"创始会员","国际领袖课程","国内领袖课程","1期秒杀","游学免费读","买三送二","2折秒杀"}),"")</f>
        <v/>
      </c>
      <c r="BH937" s="27">
        <v>42552</v>
      </c>
    </row>
    <row r="938" spans="1:60" ht="15" customHeight="1">
      <c r="A938" s="31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08"/>
      <c r="M938" s="208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35" t="str">
        <f t="shared" si="338"/>
        <v/>
      </c>
      <c r="AD938" s="36">
        <f t="shared" si="339"/>
        <v>0</v>
      </c>
      <c r="AE938" s="35" t="str">
        <f t="shared" si="340"/>
        <v/>
      </c>
      <c r="AF938" s="24"/>
      <c r="AG938" s="40">
        <f t="shared" si="341"/>
        <v>0</v>
      </c>
      <c r="AH938" s="36">
        <f t="shared" si="342"/>
        <v>0</v>
      </c>
      <c r="AI938" s="36">
        <f t="shared" si="343"/>
        <v>0</v>
      </c>
      <c r="AJ938" s="35" t="str">
        <f t="shared" si="344"/>
        <v/>
      </c>
      <c r="AK938" s="35" t="str">
        <f t="shared" si="345"/>
        <v/>
      </c>
      <c r="AL938" s="35" t="str">
        <f t="shared" si="346"/>
        <v/>
      </c>
      <c r="AM938" s="35" t="str">
        <f t="shared" si="347"/>
        <v/>
      </c>
      <c r="AN938" s="35" t="str">
        <f t="shared" si="348"/>
        <v/>
      </c>
      <c r="AO938" s="35" t="str">
        <f t="shared" si="349"/>
        <v/>
      </c>
      <c r="AP938" s="35" t="str">
        <f>IF(AJ938="","",VLOOKUP(AN938,[1]Sheet11!E:F,2,0))</f>
        <v/>
      </c>
      <c r="AQ938" s="35" t="str">
        <f>IF(AO938="拼单会员","5年",IF(AJ938="","",VLOOKUP(AM938&amp;AP938,[1]Sheet11!$J$3:$K$17,2)))</f>
        <v/>
      </c>
      <c r="AR938" s="35" t="str">
        <f t="shared" si="350"/>
        <v/>
      </c>
      <c r="AS938" s="35" t="str">
        <f t="shared" si="351"/>
        <v/>
      </c>
      <c r="AT938" s="35" t="str">
        <f t="shared" si="352"/>
        <v/>
      </c>
      <c r="AU938" s="35" t="str">
        <f t="shared" si="353"/>
        <v/>
      </c>
      <c r="AV938" s="35" t="str">
        <f t="shared" si="354"/>
        <v/>
      </c>
      <c r="AW938" s="35" t="str">
        <f t="shared" si="355"/>
        <v/>
      </c>
      <c r="AX938" s="35" t="str">
        <f t="shared" si="356"/>
        <v/>
      </c>
      <c r="AY938" s="35" t="str">
        <f>IF(SUMIF('7-市场业绩'!F:F,AC938,'7-市场业绩'!I:I)&gt;0,"学习卡","老结算")</f>
        <v>老结算</v>
      </c>
      <c r="AZ938" s="35" t="str">
        <f t="shared" si="357"/>
        <v/>
      </c>
      <c r="BA938" s="35" t="str">
        <f t="shared" si="358"/>
        <v>无</v>
      </c>
      <c r="BB938" s="35" t="str">
        <f t="shared" si="359"/>
        <v/>
      </c>
      <c r="BC938" s="35" t="str">
        <f t="shared" si="360"/>
        <v/>
      </c>
      <c r="BD938" s="35" t="str">
        <f t="shared" si="361"/>
        <v>无</v>
      </c>
      <c r="BE938" s="35" t="str">
        <f>IFERROR(LOOKUP(1,-FIND({"创始会员","国际领袖课程","国内领袖课程","1期秒杀","游学免费读","买三送二","2折秒杀"},AB938),{"创始会员","国际领袖课程","国内领袖课程","1期秒杀","游学免费读","买三送二","2折秒杀"}),"")</f>
        <v/>
      </c>
      <c r="BH938" s="27">
        <v>42552</v>
      </c>
    </row>
    <row r="939" spans="1:60" ht="15" customHeight="1">
      <c r="A939" s="31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08"/>
      <c r="M939" s="208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35" t="str">
        <f t="shared" si="338"/>
        <v/>
      </c>
      <c r="AD939" s="36">
        <f t="shared" si="339"/>
        <v>0</v>
      </c>
      <c r="AE939" s="35" t="str">
        <f t="shared" si="340"/>
        <v/>
      </c>
      <c r="AF939" s="24"/>
      <c r="AG939" s="40">
        <f t="shared" si="341"/>
        <v>0</v>
      </c>
      <c r="AH939" s="36">
        <f t="shared" si="342"/>
        <v>0</v>
      </c>
      <c r="AI939" s="36">
        <f t="shared" si="343"/>
        <v>0</v>
      </c>
      <c r="AJ939" s="35" t="str">
        <f t="shared" si="344"/>
        <v/>
      </c>
      <c r="AK939" s="35" t="str">
        <f t="shared" si="345"/>
        <v/>
      </c>
      <c r="AL939" s="35" t="str">
        <f t="shared" si="346"/>
        <v/>
      </c>
      <c r="AM939" s="35" t="str">
        <f t="shared" si="347"/>
        <v/>
      </c>
      <c r="AN939" s="35" t="str">
        <f t="shared" si="348"/>
        <v/>
      </c>
      <c r="AO939" s="35" t="str">
        <f t="shared" si="349"/>
        <v/>
      </c>
      <c r="AP939" s="35" t="str">
        <f>IF(AJ939="","",VLOOKUP(AN939,[1]Sheet11!E:F,2,0))</f>
        <v/>
      </c>
      <c r="AQ939" s="35" t="str">
        <f>IF(AO939="拼单会员","5年",IF(AJ939="","",VLOOKUP(AM939&amp;AP939,[1]Sheet11!$J$3:$K$17,2)))</f>
        <v/>
      </c>
      <c r="AR939" s="35" t="str">
        <f t="shared" si="350"/>
        <v/>
      </c>
      <c r="AS939" s="35" t="str">
        <f t="shared" si="351"/>
        <v/>
      </c>
      <c r="AT939" s="35" t="str">
        <f t="shared" si="352"/>
        <v/>
      </c>
      <c r="AU939" s="35" t="str">
        <f t="shared" si="353"/>
        <v/>
      </c>
      <c r="AV939" s="35" t="str">
        <f t="shared" si="354"/>
        <v/>
      </c>
      <c r="AW939" s="35" t="str">
        <f t="shared" si="355"/>
        <v/>
      </c>
      <c r="AX939" s="35" t="str">
        <f t="shared" si="356"/>
        <v/>
      </c>
      <c r="AY939" s="35" t="str">
        <f>IF(SUMIF('7-市场业绩'!F:F,AC939,'7-市场业绩'!I:I)&gt;0,"学习卡","老结算")</f>
        <v>老结算</v>
      </c>
      <c r="AZ939" s="35" t="str">
        <f t="shared" si="357"/>
        <v/>
      </c>
      <c r="BA939" s="35" t="str">
        <f t="shared" si="358"/>
        <v>无</v>
      </c>
      <c r="BB939" s="35" t="str">
        <f t="shared" si="359"/>
        <v/>
      </c>
      <c r="BC939" s="35" t="str">
        <f t="shared" si="360"/>
        <v/>
      </c>
      <c r="BD939" s="35" t="str">
        <f t="shared" si="361"/>
        <v>无</v>
      </c>
      <c r="BE939" s="35" t="str">
        <f>IFERROR(LOOKUP(1,-FIND({"创始会员","国际领袖课程","国内领袖课程","1期秒杀","游学免费读","买三送二","2折秒杀"},AB939),{"创始会员","国际领袖课程","国内领袖课程","1期秒杀","游学免费读","买三送二","2折秒杀"}),"")</f>
        <v/>
      </c>
      <c r="BH939" s="27">
        <v>42552</v>
      </c>
    </row>
    <row r="940" spans="1:60" ht="15" customHeight="1">
      <c r="A940" s="31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08"/>
      <c r="M940" s="208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35" t="str">
        <f t="shared" si="338"/>
        <v/>
      </c>
      <c r="AD940" s="36">
        <f t="shared" si="339"/>
        <v>0</v>
      </c>
      <c r="AE940" s="35" t="str">
        <f t="shared" si="340"/>
        <v/>
      </c>
      <c r="AF940" s="24"/>
      <c r="AG940" s="40">
        <f t="shared" si="341"/>
        <v>0</v>
      </c>
      <c r="AH940" s="36">
        <f t="shared" si="342"/>
        <v>0</v>
      </c>
      <c r="AI940" s="36">
        <f t="shared" si="343"/>
        <v>0</v>
      </c>
      <c r="AJ940" s="35" t="str">
        <f t="shared" si="344"/>
        <v/>
      </c>
      <c r="AK940" s="35" t="str">
        <f t="shared" si="345"/>
        <v/>
      </c>
      <c r="AL940" s="35" t="str">
        <f t="shared" si="346"/>
        <v/>
      </c>
      <c r="AM940" s="35" t="str">
        <f t="shared" si="347"/>
        <v/>
      </c>
      <c r="AN940" s="35" t="str">
        <f t="shared" si="348"/>
        <v/>
      </c>
      <c r="AO940" s="35" t="str">
        <f t="shared" si="349"/>
        <v/>
      </c>
      <c r="AP940" s="35" t="str">
        <f>IF(AJ940="","",VLOOKUP(AN940,[1]Sheet11!E:F,2,0))</f>
        <v/>
      </c>
      <c r="AQ940" s="35" t="str">
        <f>IF(AO940="拼单会员","5年",IF(AJ940="","",VLOOKUP(AM940&amp;AP940,[1]Sheet11!$J$3:$K$17,2)))</f>
        <v/>
      </c>
      <c r="AR940" s="35" t="str">
        <f t="shared" si="350"/>
        <v/>
      </c>
      <c r="AS940" s="35" t="str">
        <f t="shared" si="351"/>
        <v/>
      </c>
      <c r="AT940" s="35" t="str">
        <f t="shared" si="352"/>
        <v/>
      </c>
      <c r="AU940" s="35" t="str">
        <f t="shared" si="353"/>
        <v/>
      </c>
      <c r="AV940" s="35" t="str">
        <f t="shared" si="354"/>
        <v/>
      </c>
      <c r="AW940" s="35" t="str">
        <f t="shared" si="355"/>
        <v/>
      </c>
      <c r="AX940" s="35" t="str">
        <f t="shared" si="356"/>
        <v/>
      </c>
      <c r="AY940" s="35" t="str">
        <f>IF(SUMIF('7-市场业绩'!F:F,AC940,'7-市场业绩'!I:I)&gt;0,"学习卡","老结算")</f>
        <v>老结算</v>
      </c>
      <c r="AZ940" s="35" t="str">
        <f t="shared" si="357"/>
        <v/>
      </c>
      <c r="BA940" s="35" t="str">
        <f t="shared" si="358"/>
        <v>无</v>
      </c>
      <c r="BB940" s="35" t="str">
        <f t="shared" si="359"/>
        <v/>
      </c>
      <c r="BC940" s="35" t="str">
        <f t="shared" si="360"/>
        <v/>
      </c>
      <c r="BD940" s="35" t="str">
        <f t="shared" si="361"/>
        <v>无</v>
      </c>
      <c r="BE940" s="35" t="str">
        <f>IFERROR(LOOKUP(1,-FIND({"创始会员","国际领袖课程","国内领袖课程","1期秒杀","游学免费读","买三送二","2折秒杀"},AB940),{"创始会员","国际领袖课程","国内领袖课程","1期秒杀","游学免费读","买三送二","2折秒杀"}),"")</f>
        <v/>
      </c>
      <c r="BH940" s="27">
        <v>42552</v>
      </c>
    </row>
    <row r="941" spans="1:60" ht="15" customHeight="1">
      <c r="A941" s="31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08"/>
      <c r="M941" s="208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35" t="str">
        <f t="shared" si="338"/>
        <v/>
      </c>
      <c r="AD941" s="36">
        <f t="shared" si="339"/>
        <v>0</v>
      </c>
      <c r="AE941" s="35" t="str">
        <f t="shared" si="340"/>
        <v/>
      </c>
      <c r="AF941" s="24"/>
      <c r="AG941" s="40">
        <f t="shared" si="341"/>
        <v>0</v>
      </c>
      <c r="AH941" s="36">
        <f t="shared" si="342"/>
        <v>0</v>
      </c>
      <c r="AI941" s="36">
        <f t="shared" si="343"/>
        <v>0</v>
      </c>
      <c r="AJ941" s="35" t="str">
        <f t="shared" si="344"/>
        <v/>
      </c>
      <c r="AK941" s="35" t="str">
        <f t="shared" si="345"/>
        <v/>
      </c>
      <c r="AL941" s="35" t="str">
        <f t="shared" si="346"/>
        <v/>
      </c>
      <c r="AM941" s="35" t="str">
        <f t="shared" si="347"/>
        <v/>
      </c>
      <c r="AN941" s="35" t="str">
        <f t="shared" si="348"/>
        <v/>
      </c>
      <c r="AO941" s="35" t="str">
        <f t="shared" si="349"/>
        <v/>
      </c>
      <c r="AP941" s="35" t="str">
        <f>IF(AJ941="","",VLOOKUP(AN941,[1]Sheet11!E:F,2,0))</f>
        <v/>
      </c>
      <c r="AQ941" s="35" t="str">
        <f>IF(AO941="拼单会员","5年",IF(AJ941="","",VLOOKUP(AM941&amp;AP941,[1]Sheet11!$J$3:$K$17,2)))</f>
        <v/>
      </c>
      <c r="AR941" s="35" t="str">
        <f t="shared" si="350"/>
        <v/>
      </c>
      <c r="AS941" s="35" t="str">
        <f t="shared" si="351"/>
        <v/>
      </c>
      <c r="AT941" s="35" t="str">
        <f t="shared" si="352"/>
        <v/>
      </c>
      <c r="AU941" s="35" t="str">
        <f t="shared" si="353"/>
        <v/>
      </c>
      <c r="AV941" s="35" t="str">
        <f t="shared" si="354"/>
        <v/>
      </c>
      <c r="AW941" s="35" t="str">
        <f t="shared" si="355"/>
        <v/>
      </c>
      <c r="AX941" s="35" t="str">
        <f t="shared" si="356"/>
        <v/>
      </c>
      <c r="AY941" s="35" t="str">
        <f>IF(SUMIF('7-市场业绩'!F:F,AC941,'7-市场业绩'!I:I)&gt;0,"学习卡","老结算")</f>
        <v>老结算</v>
      </c>
      <c r="AZ941" s="35" t="str">
        <f t="shared" si="357"/>
        <v/>
      </c>
      <c r="BA941" s="35" t="str">
        <f t="shared" si="358"/>
        <v>无</v>
      </c>
      <c r="BB941" s="35" t="str">
        <f t="shared" si="359"/>
        <v/>
      </c>
      <c r="BC941" s="35" t="str">
        <f t="shared" si="360"/>
        <v/>
      </c>
      <c r="BD941" s="35" t="str">
        <f t="shared" si="361"/>
        <v>无</v>
      </c>
      <c r="BE941" s="35" t="str">
        <f>IFERROR(LOOKUP(1,-FIND({"创始会员","国际领袖课程","国内领袖课程","1期秒杀","游学免费读","买三送二","2折秒杀"},AB941),{"创始会员","国际领袖课程","国内领袖课程","1期秒杀","游学免费读","买三送二","2折秒杀"}),"")</f>
        <v/>
      </c>
      <c r="BH941" s="27">
        <v>42552</v>
      </c>
    </row>
    <row r="942" spans="1:60" ht="15" customHeight="1">
      <c r="A942" s="31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08"/>
      <c r="M942" s="208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35" t="str">
        <f t="shared" si="338"/>
        <v/>
      </c>
      <c r="AD942" s="36">
        <f t="shared" si="339"/>
        <v>0</v>
      </c>
      <c r="AE942" s="35" t="str">
        <f t="shared" si="340"/>
        <v/>
      </c>
      <c r="AF942" s="24"/>
      <c r="AG942" s="40">
        <f t="shared" si="341"/>
        <v>0</v>
      </c>
      <c r="AH942" s="36">
        <f t="shared" si="342"/>
        <v>0</v>
      </c>
      <c r="AI942" s="36">
        <f t="shared" si="343"/>
        <v>0</v>
      </c>
      <c r="AJ942" s="35" t="str">
        <f t="shared" si="344"/>
        <v/>
      </c>
      <c r="AK942" s="35" t="str">
        <f t="shared" si="345"/>
        <v/>
      </c>
      <c r="AL942" s="35" t="str">
        <f t="shared" si="346"/>
        <v/>
      </c>
      <c r="AM942" s="35" t="str">
        <f t="shared" si="347"/>
        <v/>
      </c>
      <c r="AN942" s="35" t="str">
        <f t="shared" si="348"/>
        <v/>
      </c>
      <c r="AO942" s="35" t="str">
        <f t="shared" si="349"/>
        <v/>
      </c>
      <c r="AP942" s="35" t="str">
        <f>IF(AJ942="","",VLOOKUP(AN942,[1]Sheet11!E:F,2,0))</f>
        <v/>
      </c>
      <c r="AQ942" s="35" t="str">
        <f>IF(AO942="拼单会员","5年",IF(AJ942="","",VLOOKUP(AM942&amp;AP942,[1]Sheet11!$J$3:$K$17,2)))</f>
        <v/>
      </c>
      <c r="AR942" s="35" t="str">
        <f t="shared" si="350"/>
        <v/>
      </c>
      <c r="AS942" s="35" t="str">
        <f t="shared" si="351"/>
        <v/>
      </c>
      <c r="AT942" s="35" t="str">
        <f t="shared" si="352"/>
        <v/>
      </c>
      <c r="AU942" s="35" t="str">
        <f t="shared" si="353"/>
        <v/>
      </c>
      <c r="AV942" s="35" t="str">
        <f t="shared" si="354"/>
        <v/>
      </c>
      <c r="AW942" s="35" t="str">
        <f t="shared" si="355"/>
        <v/>
      </c>
      <c r="AX942" s="35" t="str">
        <f t="shared" si="356"/>
        <v/>
      </c>
      <c r="AY942" s="35" t="str">
        <f>IF(SUMIF('7-市场业绩'!F:F,AC942,'7-市场业绩'!I:I)&gt;0,"学习卡","老结算")</f>
        <v>老结算</v>
      </c>
      <c r="AZ942" s="35" t="str">
        <f t="shared" si="357"/>
        <v/>
      </c>
      <c r="BA942" s="35" t="str">
        <f t="shared" si="358"/>
        <v>无</v>
      </c>
      <c r="BB942" s="35" t="str">
        <f t="shared" si="359"/>
        <v/>
      </c>
      <c r="BC942" s="35" t="str">
        <f t="shared" si="360"/>
        <v/>
      </c>
      <c r="BD942" s="35" t="str">
        <f t="shared" si="361"/>
        <v>无</v>
      </c>
      <c r="BE942" s="35" t="str">
        <f>IFERROR(LOOKUP(1,-FIND({"创始会员","国际领袖课程","国内领袖课程","1期秒杀","游学免费读","买三送二","2折秒杀"},AB942),{"创始会员","国际领袖课程","国内领袖课程","1期秒杀","游学免费读","买三送二","2折秒杀"}),"")</f>
        <v/>
      </c>
      <c r="BH942" s="27">
        <v>42552</v>
      </c>
    </row>
    <row r="943" spans="1:60" ht="15" customHeight="1">
      <c r="A943" s="31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08"/>
      <c r="M943" s="208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35" t="str">
        <f t="shared" si="338"/>
        <v/>
      </c>
      <c r="AD943" s="36">
        <f t="shared" si="339"/>
        <v>0</v>
      </c>
      <c r="AE943" s="35" t="str">
        <f t="shared" si="340"/>
        <v/>
      </c>
      <c r="AF943" s="24"/>
      <c r="AG943" s="40">
        <f t="shared" si="341"/>
        <v>0</v>
      </c>
      <c r="AH943" s="36">
        <f t="shared" si="342"/>
        <v>0</v>
      </c>
      <c r="AI943" s="36">
        <f t="shared" si="343"/>
        <v>0</v>
      </c>
      <c r="AJ943" s="35" t="str">
        <f t="shared" si="344"/>
        <v/>
      </c>
      <c r="AK943" s="35" t="str">
        <f t="shared" si="345"/>
        <v/>
      </c>
      <c r="AL943" s="35" t="str">
        <f t="shared" si="346"/>
        <v/>
      </c>
      <c r="AM943" s="35" t="str">
        <f t="shared" si="347"/>
        <v/>
      </c>
      <c r="AN943" s="35" t="str">
        <f t="shared" si="348"/>
        <v/>
      </c>
      <c r="AO943" s="35" t="str">
        <f t="shared" si="349"/>
        <v/>
      </c>
      <c r="AP943" s="35" t="str">
        <f>IF(AJ943="","",VLOOKUP(AN943,[1]Sheet11!E:F,2,0))</f>
        <v/>
      </c>
      <c r="AQ943" s="35" t="str">
        <f>IF(AO943="拼单会员","5年",IF(AJ943="","",VLOOKUP(AM943&amp;AP943,[1]Sheet11!$J$3:$K$17,2)))</f>
        <v/>
      </c>
      <c r="AR943" s="35" t="str">
        <f t="shared" si="350"/>
        <v/>
      </c>
      <c r="AS943" s="35" t="str">
        <f t="shared" si="351"/>
        <v/>
      </c>
      <c r="AT943" s="35" t="str">
        <f t="shared" si="352"/>
        <v/>
      </c>
      <c r="AU943" s="35" t="str">
        <f t="shared" si="353"/>
        <v/>
      </c>
      <c r="AV943" s="35" t="str">
        <f t="shared" si="354"/>
        <v/>
      </c>
      <c r="AW943" s="35" t="str">
        <f t="shared" si="355"/>
        <v/>
      </c>
      <c r="AX943" s="35" t="str">
        <f t="shared" si="356"/>
        <v/>
      </c>
      <c r="AY943" s="35" t="str">
        <f>IF(SUMIF('7-市场业绩'!F:F,AC943,'7-市场业绩'!I:I)&gt;0,"学习卡","老结算")</f>
        <v>老结算</v>
      </c>
      <c r="AZ943" s="35" t="str">
        <f t="shared" si="357"/>
        <v/>
      </c>
      <c r="BA943" s="35" t="str">
        <f t="shared" si="358"/>
        <v>无</v>
      </c>
      <c r="BB943" s="35" t="str">
        <f t="shared" si="359"/>
        <v/>
      </c>
      <c r="BC943" s="35" t="str">
        <f t="shared" si="360"/>
        <v/>
      </c>
      <c r="BD943" s="35" t="str">
        <f t="shared" si="361"/>
        <v>无</v>
      </c>
      <c r="BE943" s="35" t="str">
        <f>IFERROR(LOOKUP(1,-FIND({"创始会员","国际领袖课程","国内领袖课程","1期秒杀","游学免费读","买三送二","2折秒杀"},AB943),{"创始会员","国际领袖课程","国内领袖课程","1期秒杀","游学免费读","买三送二","2折秒杀"}),"")</f>
        <v/>
      </c>
      <c r="BH943" s="27">
        <v>42552</v>
      </c>
    </row>
    <row r="944" spans="1:60" ht="15" customHeight="1">
      <c r="A944" s="31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08"/>
      <c r="M944" s="208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35" t="str">
        <f t="shared" si="338"/>
        <v/>
      </c>
      <c r="AD944" s="36">
        <f t="shared" si="339"/>
        <v>0</v>
      </c>
      <c r="AE944" s="35" t="str">
        <f t="shared" si="340"/>
        <v/>
      </c>
      <c r="AF944" s="24"/>
      <c r="AG944" s="40">
        <f t="shared" si="341"/>
        <v>0</v>
      </c>
      <c r="AH944" s="36">
        <f t="shared" si="342"/>
        <v>0</v>
      </c>
      <c r="AI944" s="36">
        <f t="shared" si="343"/>
        <v>0</v>
      </c>
      <c r="AJ944" s="35" t="str">
        <f t="shared" si="344"/>
        <v/>
      </c>
      <c r="AK944" s="35" t="str">
        <f t="shared" si="345"/>
        <v/>
      </c>
      <c r="AL944" s="35" t="str">
        <f t="shared" si="346"/>
        <v/>
      </c>
      <c r="AM944" s="35" t="str">
        <f t="shared" si="347"/>
        <v/>
      </c>
      <c r="AN944" s="35" t="str">
        <f t="shared" si="348"/>
        <v/>
      </c>
      <c r="AO944" s="35" t="str">
        <f t="shared" si="349"/>
        <v/>
      </c>
      <c r="AP944" s="35" t="str">
        <f>IF(AJ944="","",VLOOKUP(AN944,[1]Sheet11!E:F,2,0))</f>
        <v/>
      </c>
      <c r="AQ944" s="35" t="str">
        <f>IF(AO944="拼单会员","5年",IF(AJ944="","",VLOOKUP(AM944&amp;AP944,[1]Sheet11!$J$3:$K$17,2)))</f>
        <v/>
      </c>
      <c r="AR944" s="35" t="str">
        <f t="shared" si="350"/>
        <v/>
      </c>
      <c r="AS944" s="35" t="str">
        <f t="shared" si="351"/>
        <v/>
      </c>
      <c r="AT944" s="35" t="str">
        <f t="shared" si="352"/>
        <v/>
      </c>
      <c r="AU944" s="35" t="str">
        <f t="shared" si="353"/>
        <v/>
      </c>
      <c r="AV944" s="35" t="str">
        <f t="shared" si="354"/>
        <v/>
      </c>
      <c r="AW944" s="35" t="str">
        <f t="shared" si="355"/>
        <v/>
      </c>
      <c r="AX944" s="35" t="str">
        <f t="shared" si="356"/>
        <v/>
      </c>
      <c r="AY944" s="35" t="str">
        <f>IF(SUMIF('7-市场业绩'!F:F,AC944,'7-市场业绩'!I:I)&gt;0,"学习卡","老结算")</f>
        <v>老结算</v>
      </c>
      <c r="AZ944" s="35" t="str">
        <f t="shared" si="357"/>
        <v/>
      </c>
      <c r="BA944" s="35" t="str">
        <f t="shared" si="358"/>
        <v>无</v>
      </c>
      <c r="BB944" s="35" t="str">
        <f t="shared" si="359"/>
        <v/>
      </c>
      <c r="BC944" s="35" t="str">
        <f t="shared" si="360"/>
        <v/>
      </c>
      <c r="BD944" s="35" t="str">
        <f t="shared" si="361"/>
        <v>无</v>
      </c>
      <c r="BE944" s="35" t="str">
        <f>IFERROR(LOOKUP(1,-FIND({"创始会员","国际领袖课程","国内领袖课程","1期秒杀","游学免费读","买三送二","2折秒杀"},AB944),{"创始会员","国际领袖课程","国内领袖课程","1期秒杀","游学免费读","买三送二","2折秒杀"}),"")</f>
        <v/>
      </c>
      <c r="BH944" s="27">
        <v>42552</v>
      </c>
    </row>
    <row r="945" spans="1:60" ht="15" customHeight="1">
      <c r="A945" s="31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08"/>
      <c r="M945" s="208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35" t="str">
        <f t="shared" si="338"/>
        <v/>
      </c>
      <c r="AD945" s="36">
        <f t="shared" si="339"/>
        <v>0</v>
      </c>
      <c r="AE945" s="35" t="str">
        <f t="shared" si="340"/>
        <v/>
      </c>
      <c r="AF945" s="24"/>
      <c r="AG945" s="40">
        <f t="shared" si="341"/>
        <v>0</v>
      </c>
      <c r="AH945" s="36">
        <f t="shared" si="342"/>
        <v>0</v>
      </c>
      <c r="AI945" s="36">
        <f t="shared" si="343"/>
        <v>0</v>
      </c>
      <c r="AJ945" s="35" t="str">
        <f t="shared" si="344"/>
        <v/>
      </c>
      <c r="AK945" s="35" t="str">
        <f t="shared" si="345"/>
        <v/>
      </c>
      <c r="AL945" s="35" t="str">
        <f t="shared" si="346"/>
        <v/>
      </c>
      <c r="AM945" s="35" t="str">
        <f t="shared" si="347"/>
        <v/>
      </c>
      <c r="AN945" s="35" t="str">
        <f t="shared" si="348"/>
        <v/>
      </c>
      <c r="AO945" s="35" t="str">
        <f t="shared" si="349"/>
        <v/>
      </c>
      <c r="AP945" s="35" t="str">
        <f>IF(AJ945="","",VLOOKUP(AN945,[1]Sheet11!E:F,2,0))</f>
        <v/>
      </c>
      <c r="AQ945" s="35" t="str">
        <f>IF(AO945="拼单会员","5年",IF(AJ945="","",VLOOKUP(AM945&amp;AP945,[1]Sheet11!$J$3:$K$17,2)))</f>
        <v/>
      </c>
      <c r="AR945" s="35" t="str">
        <f t="shared" si="350"/>
        <v/>
      </c>
      <c r="AS945" s="35" t="str">
        <f t="shared" si="351"/>
        <v/>
      </c>
      <c r="AT945" s="35" t="str">
        <f t="shared" si="352"/>
        <v/>
      </c>
      <c r="AU945" s="35" t="str">
        <f t="shared" si="353"/>
        <v/>
      </c>
      <c r="AV945" s="35" t="str">
        <f t="shared" si="354"/>
        <v/>
      </c>
      <c r="AW945" s="35" t="str">
        <f t="shared" si="355"/>
        <v/>
      </c>
      <c r="AX945" s="35" t="str">
        <f t="shared" si="356"/>
        <v/>
      </c>
      <c r="AY945" s="35" t="str">
        <f>IF(SUMIF('7-市场业绩'!F:F,AC945,'7-市场业绩'!I:I)&gt;0,"学习卡","老结算")</f>
        <v>老结算</v>
      </c>
      <c r="AZ945" s="35" t="str">
        <f t="shared" si="357"/>
        <v/>
      </c>
      <c r="BA945" s="35" t="str">
        <f t="shared" si="358"/>
        <v>无</v>
      </c>
      <c r="BB945" s="35" t="str">
        <f t="shared" si="359"/>
        <v/>
      </c>
      <c r="BC945" s="35" t="str">
        <f t="shared" si="360"/>
        <v/>
      </c>
      <c r="BD945" s="35" t="str">
        <f t="shared" si="361"/>
        <v>无</v>
      </c>
      <c r="BE945" s="35" t="str">
        <f>IFERROR(LOOKUP(1,-FIND({"创始会员","国际领袖课程","国内领袖课程","1期秒杀","游学免费读","买三送二","2折秒杀"},AB945),{"创始会员","国际领袖课程","国内领袖课程","1期秒杀","游学免费读","买三送二","2折秒杀"}),"")</f>
        <v/>
      </c>
      <c r="BH945" s="27">
        <v>42552</v>
      </c>
    </row>
    <row r="946" spans="1:60" ht="15" customHeight="1">
      <c r="A946" s="31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08"/>
      <c r="M946" s="208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35" t="str">
        <f t="shared" si="338"/>
        <v/>
      </c>
      <c r="AD946" s="36">
        <f t="shared" si="339"/>
        <v>0</v>
      </c>
      <c r="AE946" s="35" t="str">
        <f t="shared" si="340"/>
        <v/>
      </c>
      <c r="AF946" s="24"/>
      <c r="AG946" s="40">
        <f t="shared" si="341"/>
        <v>0</v>
      </c>
      <c r="AH946" s="36">
        <f t="shared" si="342"/>
        <v>0</v>
      </c>
      <c r="AI946" s="36">
        <f t="shared" si="343"/>
        <v>0</v>
      </c>
      <c r="AJ946" s="35" t="str">
        <f t="shared" si="344"/>
        <v/>
      </c>
      <c r="AK946" s="35" t="str">
        <f t="shared" si="345"/>
        <v/>
      </c>
      <c r="AL946" s="35" t="str">
        <f t="shared" si="346"/>
        <v/>
      </c>
      <c r="AM946" s="35" t="str">
        <f t="shared" si="347"/>
        <v/>
      </c>
      <c r="AN946" s="35" t="str">
        <f t="shared" si="348"/>
        <v/>
      </c>
      <c r="AO946" s="35" t="str">
        <f t="shared" si="349"/>
        <v/>
      </c>
      <c r="AP946" s="35" t="str">
        <f>IF(AJ946="","",VLOOKUP(AN946,[1]Sheet11!E:F,2,0))</f>
        <v/>
      </c>
      <c r="AQ946" s="35" t="str">
        <f>IF(AO946="拼单会员","5年",IF(AJ946="","",VLOOKUP(AM946&amp;AP946,[1]Sheet11!$J$3:$K$17,2)))</f>
        <v/>
      </c>
      <c r="AR946" s="35" t="str">
        <f t="shared" si="350"/>
        <v/>
      </c>
      <c r="AS946" s="35" t="str">
        <f t="shared" si="351"/>
        <v/>
      </c>
      <c r="AT946" s="35" t="str">
        <f t="shared" si="352"/>
        <v/>
      </c>
      <c r="AU946" s="35" t="str">
        <f t="shared" si="353"/>
        <v/>
      </c>
      <c r="AV946" s="35" t="str">
        <f t="shared" si="354"/>
        <v/>
      </c>
      <c r="AW946" s="35" t="str">
        <f t="shared" si="355"/>
        <v/>
      </c>
      <c r="AX946" s="35" t="str">
        <f t="shared" si="356"/>
        <v/>
      </c>
      <c r="AY946" s="35" t="str">
        <f>IF(SUMIF('7-市场业绩'!F:F,AC946,'7-市场业绩'!I:I)&gt;0,"学习卡","老结算")</f>
        <v>老结算</v>
      </c>
      <c r="AZ946" s="35" t="str">
        <f t="shared" si="357"/>
        <v/>
      </c>
      <c r="BA946" s="35" t="str">
        <f t="shared" si="358"/>
        <v>无</v>
      </c>
      <c r="BB946" s="35" t="str">
        <f t="shared" si="359"/>
        <v/>
      </c>
      <c r="BC946" s="35" t="str">
        <f t="shared" si="360"/>
        <v/>
      </c>
      <c r="BD946" s="35" t="str">
        <f t="shared" si="361"/>
        <v>无</v>
      </c>
      <c r="BE946" s="35" t="str">
        <f>IFERROR(LOOKUP(1,-FIND({"创始会员","国际领袖课程","国内领袖课程","1期秒杀","游学免费读","买三送二","2折秒杀"},AB946),{"创始会员","国际领袖课程","国内领袖课程","1期秒杀","游学免费读","买三送二","2折秒杀"}),"")</f>
        <v/>
      </c>
      <c r="BH946" s="27">
        <v>42552</v>
      </c>
    </row>
    <row r="947" spans="1:60" ht="15" customHeight="1">
      <c r="A947" s="31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08"/>
      <c r="M947" s="208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35" t="str">
        <f t="shared" si="338"/>
        <v/>
      </c>
      <c r="AD947" s="36">
        <f t="shared" si="339"/>
        <v>0</v>
      </c>
      <c r="AE947" s="35" t="str">
        <f t="shared" si="340"/>
        <v/>
      </c>
      <c r="AF947" s="24"/>
      <c r="AG947" s="40">
        <f t="shared" si="341"/>
        <v>0</v>
      </c>
      <c r="AH947" s="36">
        <f t="shared" si="342"/>
        <v>0</v>
      </c>
      <c r="AI947" s="36">
        <f t="shared" si="343"/>
        <v>0</v>
      </c>
      <c r="AJ947" s="35" t="str">
        <f t="shared" si="344"/>
        <v/>
      </c>
      <c r="AK947" s="35" t="str">
        <f t="shared" si="345"/>
        <v/>
      </c>
      <c r="AL947" s="35" t="str">
        <f t="shared" si="346"/>
        <v/>
      </c>
      <c r="AM947" s="35" t="str">
        <f t="shared" si="347"/>
        <v/>
      </c>
      <c r="AN947" s="35" t="str">
        <f t="shared" si="348"/>
        <v/>
      </c>
      <c r="AO947" s="35" t="str">
        <f t="shared" si="349"/>
        <v/>
      </c>
      <c r="AP947" s="35" t="str">
        <f>IF(AJ947="","",VLOOKUP(AN947,[1]Sheet11!E:F,2,0))</f>
        <v/>
      </c>
      <c r="AQ947" s="35" t="str">
        <f>IF(AO947="拼单会员","5年",IF(AJ947="","",VLOOKUP(AM947&amp;AP947,[1]Sheet11!$J$3:$K$17,2)))</f>
        <v/>
      </c>
      <c r="AR947" s="35" t="str">
        <f t="shared" si="350"/>
        <v/>
      </c>
      <c r="AS947" s="35" t="str">
        <f t="shared" si="351"/>
        <v/>
      </c>
      <c r="AT947" s="35" t="str">
        <f t="shared" si="352"/>
        <v/>
      </c>
      <c r="AU947" s="35" t="str">
        <f t="shared" si="353"/>
        <v/>
      </c>
      <c r="AV947" s="35" t="str">
        <f t="shared" si="354"/>
        <v/>
      </c>
      <c r="AW947" s="35" t="str">
        <f t="shared" si="355"/>
        <v/>
      </c>
      <c r="AX947" s="35" t="str">
        <f t="shared" si="356"/>
        <v/>
      </c>
      <c r="AY947" s="35" t="str">
        <f>IF(SUMIF('7-市场业绩'!F:F,AC947,'7-市场业绩'!I:I)&gt;0,"学习卡","老结算")</f>
        <v>老结算</v>
      </c>
      <c r="AZ947" s="35" t="str">
        <f t="shared" si="357"/>
        <v/>
      </c>
      <c r="BA947" s="35" t="str">
        <f t="shared" si="358"/>
        <v>无</v>
      </c>
      <c r="BB947" s="35" t="str">
        <f t="shared" si="359"/>
        <v/>
      </c>
      <c r="BC947" s="35" t="str">
        <f t="shared" si="360"/>
        <v/>
      </c>
      <c r="BD947" s="35" t="str">
        <f t="shared" si="361"/>
        <v>无</v>
      </c>
      <c r="BE947" s="35" t="str">
        <f>IFERROR(LOOKUP(1,-FIND({"创始会员","国际领袖课程","国内领袖课程","1期秒杀","游学免费读","买三送二","2折秒杀"},AB947),{"创始会员","国际领袖课程","国内领袖课程","1期秒杀","游学免费读","买三送二","2折秒杀"}),"")</f>
        <v/>
      </c>
      <c r="BH947" s="27">
        <v>42552</v>
      </c>
    </row>
    <row r="948" spans="1:60" ht="15" customHeight="1">
      <c r="A948" s="31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08"/>
      <c r="M948" s="208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35" t="str">
        <f t="shared" si="338"/>
        <v/>
      </c>
      <c r="AD948" s="36">
        <f t="shared" si="339"/>
        <v>0</v>
      </c>
      <c r="AE948" s="35" t="str">
        <f t="shared" si="340"/>
        <v/>
      </c>
      <c r="AF948" s="24"/>
      <c r="AG948" s="40">
        <f t="shared" si="341"/>
        <v>0</v>
      </c>
      <c r="AH948" s="36">
        <f t="shared" si="342"/>
        <v>0</v>
      </c>
      <c r="AI948" s="36">
        <f t="shared" si="343"/>
        <v>0</v>
      </c>
      <c r="AJ948" s="35" t="str">
        <f t="shared" si="344"/>
        <v/>
      </c>
      <c r="AK948" s="35" t="str">
        <f t="shared" si="345"/>
        <v/>
      </c>
      <c r="AL948" s="35" t="str">
        <f t="shared" si="346"/>
        <v/>
      </c>
      <c r="AM948" s="35" t="str">
        <f t="shared" si="347"/>
        <v/>
      </c>
      <c r="AN948" s="35" t="str">
        <f t="shared" si="348"/>
        <v/>
      </c>
      <c r="AO948" s="35" t="str">
        <f t="shared" si="349"/>
        <v/>
      </c>
      <c r="AP948" s="35" t="str">
        <f>IF(AJ948="","",VLOOKUP(AN948,[1]Sheet11!E:F,2,0))</f>
        <v/>
      </c>
      <c r="AQ948" s="35" t="str">
        <f>IF(AO948="拼单会员","5年",IF(AJ948="","",VLOOKUP(AM948&amp;AP948,[1]Sheet11!$J$3:$K$17,2)))</f>
        <v/>
      </c>
      <c r="AR948" s="35" t="str">
        <f t="shared" si="350"/>
        <v/>
      </c>
      <c r="AS948" s="35" t="str">
        <f t="shared" si="351"/>
        <v/>
      </c>
      <c r="AT948" s="35" t="str">
        <f t="shared" si="352"/>
        <v/>
      </c>
      <c r="AU948" s="35" t="str">
        <f t="shared" si="353"/>
        <v/>
      </c>
      <c r="AV948" s="35" t="str">
        <f t="shared" si="354"/>
        <v/>
      </c>
      <c r="AW948" s="35" t="str">
        <f t="shared" si="355"/>
        <v/>
      </c>
      <c r="AX948" s="35" t="str">
        <f t="shared" si="356"/>
        <v/>
      </c>
      <c r="AY948" s="35" t="str">
        <f>IF(SUMIF('7-市场业绩'!F:F,AC948,'7-市场业绩'!I:I)&gt;0,"学习卡","老结算")</f>
        <v>老结算</v>
      </c>
      <c r="AZ948" s="35" t="str">
        <f t="shared" si="357"/>
        <v/>
      </c>
      <c r="BA948" s="35" t="str">
        <f t="shared" si="358"/>
        <v>无</v>
      </c>
      <c r="BB948" s="35" t="str">
        <f t="shared" si="359"/>
        <v/>
      </c>
      <c r="BC948" s="35" t="str">
        <f t="shared" si="360"/>
        <v/>
      </c>
      <c r="BD948" s="35" t="str">
        <f t="shared" si="361"/>
        <v>无</v>
      </c>
      <c r="BE948" s="35" t="str">
        <f>IFERROR(LOOKUP(1,-FIND({"创始会员","国际领袖课程","国内领袖课程","1期秒杀","游学免费读","买三送二","2折秒杀"},AB948),{"创始会员","国际领袖课程","国内领袖课程","1期秒杀","游学免费读","买三送二","2折秒杀"}),"")</f>
        <v/>
      </c>
      <c r="BH948" s="27">
        <v>42552</v>
      </c>
    </row>
    <row r="949" spans="1:60" ht="15" customHeight="1">
      <c r="A949" s="31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08"/>
      <c r="M949" s="208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35" t="str">
        <f t="shared" si="338"/>
        <v/>
      </c>
      <c r="AD949" s="36">
        <f t="shared" si="339"/>
        <v>0</v>
      </c>
      <c r="AE949" s="35" t="str">
        <f t="shared" si="340"/>
        <v/>
      </c>
      <c r="AF949" s="24"/>
      <c r="AG949" s="40">
        <f t="shared" si="341"/>
        <v>0</v>
      </c>
      <c r="AH949" s="36">
        <f t="shared" si="342"/>
        <v>0</v>
      </c>
      <c r="AI949" s="36">
        <f t="shared" si="343"/>
        <v>0</v>
      </c>
      <c r="AJ949" s="35" t="str">
        <f t="shared" si="344"/>
        <v/>
      </c>
      <c r="AK949" s="35" t="str">
        <f t="shared" si="345"/>
        <v/>
      </c>
      <c r="AL949" s="35" t="str">
        <f t="shared" si="346"/>
        <v/>
      </c>
      <c r="AM949" s="35" t="str">
        <f t="shared" si="347"/>
        <v/>
      </c>
      <c r="AN949" s="35" t="str">
        <f t="shared" si="348"/>
        <v/>
      </c>
      <c r="AO949" s="35" t="str">
        <f t="shared" si="349"/>
        <v/>
      </c>
      <c r="AP949" s="35" t="str">
        <f>IF(AJ949="","",VLOOKUP(AN949,[1]Sheet11!E:F,2,0))</f>
        <v/>
      </c>
      <c r="AQ949" s="35" t="str">
        <f>IF(AO949="拼单会员","5年",IF(AJ949="","",VLOOKUP(AM949&amp;AP949,[1]Sheet11!$J$3:$K$17,2)))</f>
        <v/>
      </c>
      <c r="AR949" s="35" t="str">
        <f t="shared" si="350"/>
        <v/>
      </c>
      <c r="AS949" s="35" t="str">
        <f t="shared" si="351"/>
        <v/>
      </c>
      <c r="AT949" s="35" t="str">
        <f t="shared" si="352"/>
        <v/>
      </c>
      <c r="AU949" s="35" t="str">
        <f t="shared" si="353"/>
        <v/>
      </c>
      <c r="AV949" s="35" t="str">
        <f t="shared" si="354"/>
        <v/>
      </c>
      <c r="AW949" s="35" t="str">
        <f t="shared" si="355"/>
        <v/>
      </c>
      <c r="AX949" s="35" t="str">
        <f t="shared" si="356"/>
        <v/>
      </c>
      <c r="AY949" s="35" t="str">
        <f>IF(SUMIF('7-市场业绩'!F:F,AC949,'7-市场业绩'!I:I)&gt;0,"学习卡","老结算")</f>
        <v>老结算</v>
      </c>
      <c r="AZ949" s="35" t="str">
        <f t="shared" si="357"/>
        <v/>
      </c>
      <c r="BA949" s="35" t="str">
        <f t="shared" si="358"/>
        <v>无</v>
      </c>
      <c r="BB949" s="35" t="str">
        <f t="shared" si="359"/>
        <v/>
      </c>
      <c r="BC949" s="35" t="str">
        <f t="shared" si="360"/>
        <v/>
      </c>
      <c r="BD949" s="35" t="str">
        <f t="shared" si="361"/>
        <v>无</v>
      </c>
      <c r="BE949" s="35" t="str">
        <f>IFERROR(LOOKUP(1,-FIND({"创始会员","国际领袖课程","国内领袖课程","1期秒杀","游学免费读","买三送二","2折秒杀"},AB949),{"创始会员","国际领袖课程","国内领袖课程","1期秒杀","游学免费读","买三送二","2折秒杀"}),"")</f>
        <v/>
      </c>
      <c r="BH949" s="27">
        <v>42552</v>
      </c>
    </row>
    <row r="950" spans="1:60" ht="15" customHeight="1">
      <c r="A950" s="31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08"/>
      <c r="M950" s="208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35" t="str">
        <f t="shared" si="338"/>
        <v/>
      </c>
      <c r="AD950" s="36">
        <f t="shared" si="339"/>
        <v>0</v>
      </c>
      <c r="AE950" s="35" t="str">
        <f t="shared" si="340"/>
        <v/>
      </c>
      <c r="AF950" s="24"/>
      <c r="AG950" s="40">
        <f t="shared" si="341"/>
        <v>0</v>
      </c>
      <c r="AH950" s="36">
        <f t="shared" si="342"/>
        <v>0</v>
      </c>
      <c r="AI950" s="36">
        <f t="shared" si="343"/>
        <v>0</v>
      </c>
      <c r="AJ950" s="35" t="str">
        <f t="shared" si="344"/>
        <v/>
      </c>
      <c r="AK950" s="35" t="str">
        <f t="shared" si="345"/>
        <v/>
      </c>
      <c r="AL950" s="35" t="str">
        <f t="shared" si="346"/>
        <v/>
      </c>
      <c r="AM950" s="35" t="str">
        <f t="shared" si="347"/>
        <v/>
      </c>
      <c r="AN950" s="35" t="str">
        <f t="shared" si="348"/>
        <v/>
      </c>
      <c r="AO950" s="35" t="str">
        <f t="shared" si="349"/>
        <v/>
      </c>
      <c r="AP950" s="35" t="str">
        <f>IF(AJ950="","",VLOOKUP(AN950,[1]Sheet11!E:F,2,0))</f>
        <v/>
      </c>
      <c r="AQ950" s="35" t="str">
        <f>IF(AO950="拼单会员","5年",IF(AJ950="","",VLOOKUP(AM950&amp;AP950,[1]Sheet11!$J$3:$K$17,2)))</f>
        <v/>
      </c>
      <c r="AR950" s="35" t="str">
        <f t="shared" si="350"/>
        <v/>
      </c>
      <c r="AS950" s="35" t="str">
        <f t="shared" si="351"/>
        <v/>
      </c>
      <c r="AT950" s="35" t="str">
        <f t="shared" si="352"/>
        <v/>
      </c>
      <c r="AU950" s="35" t="str">
        <f t="shared" si="353"/>
        <v/>
      </c>
      <c r="AV950" s="35" t="str">
        <f t="shared" si="354"/>
        <v/>
      </c>
      <c r="AW950" s="35" t="str">
        <f t="shared" si="355"/>
        <v/>
      </c>
      <c r="AX950" s="35" t="str">
        <f t="shared" si="356"/>
        <v/>
      </c>
      <c r="AY950" s="35" t="str">
        <f>IF(SUMIF('7-市场业绩'!F:F,AC950,'7-市场业绩'!I:I)&gt;0,"学习卡","老结算")</f>
        <v>老结算</v>
      </c>
      <c r="AZ950" s="35" t="str">
        <f t="shared" si="357"/>
        <v/>
      </c>
      <c r="BA950" s="35" t="str">
        <f t="shared" si="358"/>
        <v>无</v>
      </c>
      <c r="BB950" s="35" t="str">
        <f t="shared" si="359"/>
        <v/>
      </c>
      <c r="BC950" s="35" t="str">
        <f t="shared" si="360"/>
        <v/>
      </c>
      <c r="BD950" s="35" t="str">
        <f t="shared" si="361"/>
        <v>无</v>
      </c>
      <c r="BE950" s="35" t="str">
        <f>IFERROR(LOOKUP(1,-FIND({"创始会员","国际领袖课程","国内领袖课程","1期秒杀","游学免费读","买三送二","2折秒杀"},AB950),{"创始会员","国际领袖课程","国内领袖课程","1期秒杀","游学免费读","买三送二","2折秒杀"}),"")</f>
        <v/>
      </c>
      <c r="BH950" s="27">
        <v>42552</v>
      </c>
    </row>
    <row r="951" spans="1:60" ht="15" customHeight="1">
      <c r="A951" s="31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08"/>
      <c r="M951" s="208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35" t="str">
        <f t="shared" si="338"/>
        <v/>
      </c>
      <c r="AD951" s="36">
        <f t="shared" si="339"/>
        <v>0</v>
      </c>
      <c r="AE951" s="35" t="str">
        <f t="shared" si="340"/>
        <v/>
      </c>
      <c r="AF951" s="24"/>
      <c r="AG951" s="40">
        <f t="shared" si="341"/>
        <v>0</v>
      </c>
      <c r="AH951" s="36">
        <f t="shared" si="342"/>
        <v>0</v>
      </c>
      <c r="AI951" s="36">
        <f t="shared" si="343"/>
        <v>0</v>
      </c>
      <c r="AJ951" s="35" t="str">
        <f t="shared" si="344"/>
        <v/>
      </c>
      <c r="AK951" s="35" t="str">
        <f t="shared" si="345"/>
        <v/>
      </c>
      <c r="AL951" s="35" t="str">
        <f t="shared" si="346"/>
        <v/>
      </c>
      <c r="AM951" s="35" t="str">
        <f t="shared" si="347"/>
        <v/>
      </c>
      <c r="AN951" s="35" t="str">
        <f t="shared" si="348"/>
        <v/>
      </c>
      <c r="AO951" s="35" t="str">
        <f t="shared" si="349"/>
        <v/>
      </c>
      <c r="AP951" s="35" t="str">
        <f>IF(AJ951="","",VLOOKUP(AN951,[1]Sheet11!E:F,2,0))</f>
        <v/>
      </c>
      <c r="AQ951" s="35" t="str">
        <f>IF(AO951="拼单会员","5年",IF(AJ951="","",VLOOKUP(AM951&amp;AP951,[1]Sheet11!$J$3:$K$17,2)))</f>
        <v/>
      </c>
      <c r="AR951" s="35" t="str">
        <f t="shared" si="350"/>
        <v/>
      </c>
      <c r="AS951" s="35" t="str">
        <f t="shared" si="351"/>
        <v/>
      </c>
      <c r="AT951" s="35" t="str">
        <f t="shared" si="352"/>
        <v/>
      </c>
      <c r="AU951" s="35" t="str">
        <f t="shared" si="353"/>
        <v/>
      </c>
      <c r="AV951" s="35" t="str">
        <f t="shared" si="354"/>
        <v/>
      </c>
      <c r="AW951" s="35" t="str">
        <f t="shared" si="355"/>
        <v/>
      </c>
      <c r="AX951" s="35" t="str">
        <f t="shared" si="356"/>
        <v/>
      </c>
      <c r="AY951" s="35" t="str">
        <f>IF(SUMIF('7-市场业绩'!F:F,AC951,'7-市场业绩'!I:I)&gt;0,"学习卡","老结算")</f>
        <v>老结算</v>
      </c>
      <c r="AZ951" s="35" t="str">
        <f t="shared" si="357"/>
        <v/>
      </c>
      <c r="BA951" s="35" t="str">
        <f t="shared" si="358"/>
        <v>无</v>
      </c>
      <c r="BB951" s="35" t="str">
        <f t="shared" si="359"/>
        <v/>
      </c>
      <c r="BC951" s="35" t="str">
        <f t="shared" si="360"/>
        <v/>
      </c>
      <c r="BD951" s="35" t="str">
        <f t="shared" si="361"/>
        <v>无</v>
      </c>
      <c r="BE951" s="35" t="str">
        <f>IFERROR(LOOKUP(1,-FIND({"创始会员","国际领袖课程","国内领袖课程","1期秒杀","游学免费读","买三送二","2折秒杀"},AB951),{"创始会员","国际领袖课程","国内领袖课程","1期秒杀","游学免费读","买三送二","2折秒杀"}),"")</f>
        <v/>
      </c>
      <c r="BH951" s="27">
        <v>42552</v>
      </c>
    </row>
    <row r="952" spans="1:60" ht="15" customHeight="1">
      <c r="A952" s="31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08"/>
      <c r="M952" s="208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35" t="str">
        <f t="shared" si="338"/>
        <v/>
      </c>
      <c r="AD952" s="36">
        <f t="shared" si="339"/>
        <v>0</v>
      </c>
      <c r="AE952" s="35" t="str">
        <f t="shared" si="340"/>
        <v/>
      </c>
      <c r="AF952" s="24"/>
      <c r="AG952" s="40">
        <f t="shared" si="341"/>
        <v>0</v>
      </c>
      <c r="AH952" s="36">
        <f t="shared" si="342"/>
        <v>0</v>
      </c>
      <c r="AI952" s="36">
        <f t="shared" si="343"/>
        <v>0</v>
      </c>
      <c r="AJ952" s="35" t="str">
        <f t="shared" si="344"/>
        <v/>
      </c>
      <c r="AK952" s="35" t="str">
        <f t="shared" si="345"/>
        <v/>
      </c>
      <c r="AL952" s="35" t="str">
        <f t="shared" si="346"/>
        <v/>
      </c>
      <c r="AM952" s="35" t="str">
        <f t="shared" si="347"/>
        <v/>
      </c>
      <c r="AN952" s="35" t="str">
        <f t="shared" si="348"/>
        <v/>
      </c>
      <c r="AO952" s="35" t="str">
        <f t="shared" si="349"/>
        <v/>
      </c>
      <c r="AP952" s="35" t="str">
        <f>IF(AJ952="","",VLOOKUP(AN952,[1]Sheet11!E:F,2,0))</f>
        <v/>
      </c>
      <c r="AQ952" s="35" t="str">
        <f>IF(AO952="拼单会员","5年",IF(AJ952="","",VLOOKUP(AM952&amp;AP952,[1]Sheet11!$J$3:$K$17,2)))</f>
        <v/>
      </c>
      <c r="AR952" s="35" t="str">
        <f t="shared" si="350"/>
        <v/>
      </c>
      <c r="AS952" s="35" t="str">
        <f t="shared" si="351"/>
        <v/>
      </c>
      <c r="AT952" s="35" t="str">
        <f t="shared" si="352"/>
        <v/>
      </c>
      <c r="AU952" s="35" t="str">
        <f t="shared" si="353"/>
        <v/>
      </c>
      <c r="AV952" s="35" t="str">
        <f t="shared" si="354"/>
        <v/>
      </c>
      <c r="AW952" s="35" t="str">
        <f t="shared" si="355"/>
        <v/>
      </c>
      <c r="AX952" s="35" t="str">
        <f t="shared" si="356"/>
        <v/>
      </c>
      <c r="AY952" s="35" t="str">
        <f>IF(SUMIF('7-市场业绩'!F:F,AC952,'7-市场业绩'!I:I)&gt;0,"学习卡","老结算")</f>
        <v>老结算</v>
      </c>
      <c r="AZ952" s="35" t="str">
        <f t="shared" si="357"/>
        <v/>
      </c>
      <c r="BA952" s="35" t="str">
        <f t="shared" si="358"/>
        <v>无</v>
      </c>
      <c r="BB952" s="35" t="str">
        <f t="shared" si="359"/>
        <v/>
      </c>
      <c r="BC952" s="35" t="str">
        <f t="shared" si="360"/>
        <v/>
      </c>
      <c r="BD952" s="35" t="str">
        <f t="shared" si="361"/>
        <v>无</v>
      </c>
      <c r="BE952" s="35" t="str">
        <f>IFERROR(LOOKUP(1,-FIND({"创始会员","国际领袖课程","国内领袖课程","1期秒杀","游学免费读","买三送二","2折秒杀"},AB952),{"创始会员","国际领袖课程","国内领袖课程","1期秒杀","游学免费读","买三送二","2折秒杀"}),"")</f>
        <v/>
      </c>
      <c r="BH952" s="27">
        <v>42552</v>
      </c>
    </row>
    <row r="953" spans="1:60" ht="15" customHeight="1">
      <c r="A953" s="31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08"/>
      <c r="M953" s="208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35" t="str">
        <f t="shared" si="338"/>
        <v/>
      </c>
      <c r="AD953" s="36">
        <f t="shared" si="339"/>
        <v>0</v>
      </c>
      <c r="AE953" s="35" t="str">
        <f t="shared" si="340"/>
        <v/>
      </c>
      <c r="AF953" s="24"/>
      <c r="AG953" s="40">
        <f t="shared" si="341"/>
        <v>0</v>
      </c>
      <c r="AH953" s="36">
        <f t="shared" si="342"/>
        <v>0</v>
      </c>
      <c r="AI953" s="36">
        <f t="shared" si="343"/>
        <v>0</v>
      </c>
      <c r="AJ953" s="35" t="str">
        <f t="shared" si="344"/>
        <v/>
      </c>
      <c r="AK953" s="35" t="str">
        <f t="shared" si="345"/>
        <v/>
      </c>
      <c r="AL953" s="35" t="str">
        <f t="shared" si="346"/>
        <v/>
      </c>
      <c r="AM953" s="35" t="str">
        <f t="shared" si="347"/>
        <v/>
      </c>
      <c r="AN953" s="35" t="str">
        <f t="shared" si="348"/>
        <v/>
      </c>
      <c r="AO953" s="35" t="str">
        <f t="shared" si="349"/>
        <v/>
      </c>
      <c r="AP953" s="35" t="str">
        <f>IF(AJ953="","",VLOOKUP(AN953,[1]Sheet11!E:F,2,0))</f>
        <v/>
      </c>
      <c r="AQ953" s="35" t="str">
        <f>IF(AO953="拼单会员","5年",IF(AJ953="","",VLOOKUP(AM953&amp;AP953,[1]Sheet11!$J$3:$K$17,2)))</f>
        <v/>
      </c>
      <c r="AR953" s="35" t="str">
        <f t="shared" si="350"/>
        <v/>
      </c>
      <c r="AS953" s="35" t="str">
        <f t="shared" si="351"/>
        <v/>
      </c>
      <c r="AT953" s="35" t="str">
        <f t="shared" si="352"/>
        <v/>
      </c>
      <c r="AU953" s="35" t="str">
        <f t="shared" si="353"/>
        <v/>
      </c>
      <c r="AV953" s="35" t="str">
        <f t="shared" si="354"/>
        <v/>
      </c>
      <c r="AW953" s="35" t="str">
        <f t="shared" si="355"/>
        <v/>
      </c>
      <c r="AX953" s="35" t="str">
        <f t="shared" si="356"/>
        <v/>
      </c>
      <c r="AY953" s="35" t="str">
        <f>IF(SUMIF('7-市场业绩'!F:F,AC953,'7-市场业绩'!I:I)&gt;0,"学习卡","老结算")</f>
        <v>老结算</v>
      </c>
      <c r="AZ953" s="35" t="str">
        <f t="shared" si="357"/>
        <v/>
      </c>
      <c r="BA953" s="35" t="str">
        <f t="shared" si="358"/>
        <v>无</v>
      </c>
      <c r="BB953" s="35" t="str">
        <f t="shared" si="359"/>
        <v/>
      </c>
      <c r="BC953" s="35" t="str">
        <f t="shared" si="360"/>
        <v/>
      </c>
      <c r="BD953" s="35" t="str">
        <f t="shared" si="361"/>
        <v>无</v>
      </c>
      <c r="BE953" s="35" t="str">
        <f>IFERROR(LOOKUP(1,-FIND({"创始会员","国际领袖课程","国内领袖课程","1期秒杀","游学免费读","买三送二","2折秒杀"},AB953),{"创始会员","国际领袖课程","国内领袖课程","1期秒杀","游学免费读","买三送二","2折秒杀"}),"")</f>
        <v/>
      </c>
      <c r="BH953" s="27">
        <v>42552</v>
      </c>
    </row>
    <row r="954" spans="1:60" ht="15" customHeight="1">
      <c r="A954" s="31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08"/>
      <c r="M954" s="208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35" t="str">
        <f t="shared" si="338"/>
        <v/>
      </c>
      <c r="AD954" s="36">
        <f t="shared" si="339"/>
        <v>0</v>
      </c>
      <c r="AE954" s="35" t="str">
        <f t="shared" si="340"/>
        <v/>
      </c>
      <c r="AF954" s="24"/>
      <c r="AG954" s="40">
        <f t="shared" si="341"/>
        <v>0</v>
      </c>
      <c r="AH954" s="36">
        <f t="shared" si="342"/>
        <v>0</v>
      </c>
      <c r="AI954" s="36">
        <f t="shared" si="343"/>
        <v>0</v>
      </c>
      <c r="AJ954" s="35" t="str">
        <f t="shared" si="344"/>
        <v/>
      </c>
      <c r="AK954" s="35" t="str">
        <f t="shared" si="345"/>
        <v/>
      </c>
      <c r="AL954" s="35" t="str">
        <f t="shared" si="346"/>
        <v/>
      </c>
      <c r="AM954" s="35" t="str">
        <f t="shared" si="347"/>
        <v/>
      </c>
      <c r="AN954" s="35" t="str">
        <f t="shared" si="348"/>
        <v/>
      </c>
      <c r="AO954" s="35" t="str">
        <f t="shared" si="349"/>
        <v/>
      </c>
      <c r="AP954" s="35" t="str">
        <f>IF(AJ954="","",VLOOKUP(AN954,[1]Sheet11!E:F,2,0))</f>
        <v/>
      </c>
      <c r="AQ954" s="35" t="str">
        <f>IF(AO954="拼单会员","5年",IF(AJ954="","",VLOOKUP(AM954&amp;AP954,[1]Sheet11!$J$3:$K$17,2)))</f>
        <v/>
      </c>
      <c r="AR954" s="35" t="str">
        <f t="shared" si="350"/>
        <v/>
      </c>
      <c r="AS954" s="35" t="str">
        <f t="shared" si="351"/>
        <v/>
      </c>
      <c r="AT954" s="35" t="str">
        <f t="shared" si="352"/>
        <v/>
      </c>
      <c r="AU954" s="35" t="str">
        <f t="shared" si="353"/>
        <v/>
      </c>
      <c r="AV954" s="35" t="str">
        <f t="shared" si="354"/>
        <v/>
      </c>
      <c r="AW954" s="35" t="str">
        <f t="shared" si="355"/>
        <v/>
      </c>
      <c r="AX954" s="35" t="str">
        <f t="shared" si="356"/>
        <v/>
      </c>
      <c r="AY954" s="35" t="str">
        <f>IF(SUMIF('7-市场业绩'!F:F,AC954,'7-市场业绩'!I:I)&gt;0,"学习卡","老结算")</f>
        <v>老结算</v>
      </c>
      <c r="AZ954" s="35" t="str">
        <f t="shared" si="357"/>
        <v/>
      </c>
      <c r="BA954" s="35" t="str">
        <f t="shared" si="358"/>
        <v>无</v>
      </c>
      <c r="BB954" s="35" t="str">
        <f t="shared" si="359"/>
        <v/>
      </c>
      <c r="BC954" s="35" t="str">
        <f t="shared" si="360"/>
        <v/>
      </c>
      <c r="BD954" s="35" t="str">
        <f t="shared" si="361"/>
        <v>无</v>
      </c>
      <c r="BE954" s="35" t="str">
        <f>IFERROR(LOOKUP(1,-FIND({"创始会员","国际领袖课程","国内领袖课程","1期秒杀","游学免费读","买三送二","2折秒杀"},AB954),{"创始会员","国际领袖课程","国内领袖课程","1期秒杀","游学免费读","买三送二","2折秒杀"}),"")</f>
        <v/>
      </c>
      <c r="BH954" s="27">
        <v>42552</v>
      </c>
    </row>
    <row r="955" spans="1:60" ht="15" customHeight="1">
      <c r="A955" s="31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08"/>
      <c r="M955" s="208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35" t="str">
        <f t="shared" si="338"/>
        <v/>
      </c>
      <c r="AD955" s="36">
        <f t="shared" si="339"/>
        <v>0</v>
      </c>
      <c r="AE955" s="35" t="str">
        <f t="shared" si="340"/>
        <v/>
      </c>
      <c r="AF955" s="24"/>
      <c r="AG955" s="40">
        <f t="shared" si="341"/>
        <v>0</v>
      </c>
      <c r="AH955" s="36">
        <f t="shared" si="342"/>
        <v>0</v>
      </c>
      <c r="AI955" s="36">
        <f t="shared" si="343"/>
        <v>0</v>
      </c>
      <c r="AJ955" s="35" t="str">
        <f t="shared" si="344"/>
        <v/>
      </c>
      <c r="AK955" s="35" t="str">
        <f t="shared" si="345"/>
        <v/>
      </c>
      <c r="AL955" s="35" t="str">
        <f t="shared" si="346"/>
        <v/>
      </c>
      <c r="AM955" s="35" t="str">
        <f t="shared" si="347"/>
        <v/>
      </c>
      <c r="AN955" s="35" t="str">
        <f t="shared" si="348"/>
        <v/>
      </c>
      <c r="AO955" s="35" t="str">
        <f t="shared" si="349"/>
        <v/>
      </c>
      <c r="AP955" s="35" t="str">
        <f>IF(AJ955="","",VLOOKUP(AN955,[1]Sheet11!E:F,2,0))</f>
        <v/>
      </c>
      <c r="AQ955" s="35" t="str">
        <f>IF(AO955="拼单会员","5年",IF(AJ955="","",VLOOKUP(AM955&amp;AP955,[1]Sheet11!$J$3:$K$17,2)))</f>
        <v/>
      </c>
      <c r="AR955" s="35" t="str">
        <f t="shared" si="350"/>
        <v/>
      </c>
      <c r="AS955" s="35" t="str">
        <f t="shared" si="351"/>
        <v/>
      </c>
      <c r="AT955" s="35" t="str">
        <f t="shared" si="352"/>
        <v/>
      </c>
      <c r="AU955" s="35" t="str">
        <f t="shared" si="353"/>
        <v/>
      </c>
      <c r="AV955" s="35" t="str">
        <f t="shared" si="354"/>
        <v/>
      </c>
      <c r="AW955" s="35" t="str">
        <f t="shared" si="355"/>
        <v/>
      </c>
      <c r="AX955" s="35" t="str">
        <f t="shared" si="356"/>
        <v/>
      </c>
      <c r="AY955" s="35" t="str">
        <f>IF(SUMIF('7-市场业绩'!F:F,AC955,'7-市场业绩'!I:I)&gt;0,"学习卡","老结算")</f>
        <v>老结算</v>
      </c>
      <c r="AZ955" s="35" t="str">
        <f t="shared" si="357"/>
        <v/>
      </c>
      <c r="BA955" s="35" t="str">
        <f t="shared" si="358"/>
        <v>无</v>
      </c>
      <c r="BB955" s="35" t="str">
        <f t="shared" si="359"/>
        <v/>
      </c>
      <c r="BC955" s="35" t="str">
        <f t="shared" si="360"/>
        <v/>
      </c>
      <c r="BD955" s="35" t="str">
        <f t="shared" si="361"/>
        <v>无</v>
      </c>
      <c r="BE955" s="35" t="str">
        <f>IFERROR(LOOKUP(1,-FIND({"创始会员","国际领袖课程","国内领袖课程","1期秒杀","游学免费读","买三送二","2折秒杀"},AB955),{"创始会员","国际领袖课程","国内领袖课程","1期秒杀","游学免费读","买三送二","2折秒杀"}),"")</f>
        <v/>
      </c>
      <c r="BH955" s="27">
        <v>42552</v>
      </c>
    </row>
    <row r="956" spans="1:60" ht="15" customHeight="1">
      <c r="A956" s="31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08"/>
      <c r="M956" s="208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35" t="str">
        <f t="shared" si="338"/>
        <v/>
      </c>
      <c r="AD956" s="36">
        <f t="shared" si="339"/>
        <v>0</v>
      </c>
      <c r="AE956" s="35" t="str">
        <f t="shared" si="340"/>
        <v/>
      </c>
      <c r="AF956" s="24"/>
      <c r="AG956" s="40">
        <f t="shared" si="341"/>
        <v>0</v>
      </c>
      <c r="AH956" s="36">
        <f t="shared" si="342"/>
        <v>0</v>
      </c>
      <c r="AI956" s="36">
        <f t="shared" si="343"/>
        <v>0</v>
      </c>
      <c r="AJ956" s="35" t="str">
        <f t="shared" si="344"/>
        <v/>
      </c>
      <c r="AK956" s="35" t="str">
        <f t="shared" si="345"/>
        <v/>
      </c>
      <c r="AL956" s="35" t="str">
        <f t="shared" si="346"/>
        <v/>
      </c>
      <c r="AM956" s="35" t="str">
        <f t="shared" si="347"/>
        <v/>
      </c>
      <c r="AN956" s="35" t="str">
        <f t="shared" si="348"/>
        <v/>
      </c>
      <c r="AO956" s="35" t="str">
        <f t="shared" si="349"/>
        <v/>
      </c>
      <c r="AP956" s="35" t="str">
        <f>IF(AJ956="","",VLOOKUP(AN956,[1]Sheet11!E:F,2,0))</f>
        <v/>
      </c>
      <c r="AQ956" s="35" t="str">
        <f>IF(AO956="拼单会员","5年",IF(AJ956="","",VLOOKUP(AM956&amp;AP956,[1]Sheet11!$J$3:$K$17,2)))</f>
        <v/>
      </c>
      <c r="AR956" s="35" t="str">
        <f t="shared" si="350"/>
        <v/>
      </c>
      <c r="AS956" s="35" t="str">
        <f t="shared" si="351"/>
        <v/>
      </c>
      <c r="AT956" s="35" t="str">
        <f t="shared" si="352"/>
        <v/>
      </c>
      <c r="AU956" s="35" t="str">
        <f t="shared" si="353"/>
        <v/>
      </c>
      <c r="AV956" s="35" t="str">
        <f t="shared" si="354"/>
        <v/>
      </c>
      <c r="AW956" s="35" t="str">
        <f t="shared" si="355"/>
        <v/>
      </c>
      <c r="AX956" s="35" t="str">
        <f t="shared" si="356"/>
        <v/>
      </c>
      <c r="AY956" s="35" t="str">
        <f>IF(SUMIF('7-市场业绩'!F:F,AC956,'7-市场业绩'!I:I)&gt;0,"学习卡","老结算")</f>
        <v>老结算</v>
      </c>
      <c r="AZ956" s="35" t="str">
        <f t="shared" si="357"/>
        <v/>
      </c>
      <c r="BA956" s="35" t="str">
        <f t="shared" si="358"/>
        <v>无</v>
      </c>
      <c r="BB956" s="35" t="str">
        <f t="shared" si="359"/>
        <v/>
      </c>
      <c r="BC956" s="35" t="str">
        <f t="shared" si="360"/>
        <v/>
      </c>
      <c r="BD956" s="35" t="str">
        <f t="shared" si="361"/>
        <v>无</v>
      </c>
      <c r="BE956" s="35" t="str">
        <f>IFERROR(LOOKUP(1,-FIND({"创始会员","国际领袖课程","国内领袖课程","1期秒杀","游学免费读","买三送二","2折秒杀"},AB956),{"创始会员","国际领袖课程","国内领袖课程","1期秒杀","游学免费读","买三送二","2折秒杀"}),"")</f>
        <v/>
      </c>
      <c r="BH956" s="27">
        <v>42552</v>
      </c>
    </row>
    <row r="957" spans="1:60" ht="15" customHeight="1">
      <c r="A957" s="31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08"/>
      <c r="M957" s="208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35" t="str">
        <f t="shared" si="338"/>
        <v/>
      </c>
      <c r="AD957" s="36">
        <f t="shared" si="339"/>
        <v>0</v>
      </c>
      <c r="AE957" s="35" t="str">
        <f t="shared" si="340"/>
        <v/>
      </c>
      <c r="AF957" s="24"/>
      <c r="AG957" s="40">
        <f t="shared" si="341"/>
        <v>0</v>
      </c>
      <c r="AH957" s="36">
        <f t="shared" si="342"/>
        <v>0</v>
      </c>
      <c r="AI957" s="36">
        <f t="shared" si="343"/>
        <v>0</v>
      </c>
      <c r="AJ957" s="35" t="str">
        <f t="shared" si="344"/>
        <v/>
      </c>
      <c r="AK957" s="35" t="str">
        <f t="shared" si="345"/>
        <v/>
      </c>
      <c r="AL957" s="35" t="str">
        <f t="shared" si="346"/>
        <v/>
      </c>
      <c r="AM957" s="35" t="str">
        <f t="shared" si="347"/>
        <v/>
      </c>
      <c r="AN957" s="35" t="str">
        <f t="shared" si="348"/>
        <v/>
      </c>
      <c r="AO957" s="35" t="str">
        <f t="shared" si="349"/>
        <v/>
      </c>
      <c r="AP957" s="35" t="str">
        <f>IF(AJ957="","",VLOOKUP(AN957,[1]Sheet11!E:F,2,0))</f>
        <v/>
      </c>
      <c r="AQ957" s="35" t="str">
        <f>IF(AO957="拼单会员","5年",IF(AJ957="","",VLOOKUP(AM957&amp;AP957,[1]Sheet11!$J$3:$K$17,2)))</f>
        <v/>
      </c>
      <c r="AR957" s="35" t="str">
        <f t="shared" si="350"/>
        <v/>
      </c>
      <c r="AS957" s="35" t="str">
        <f t="shared" si="351"/>
        <v/>
      </c>
      <c r="AT957" s="35" t="str">
        <f t="shared" si="352"/>
        <v/>
      </c>
      <c r="AU957" s="35" t="str">
        <f t="shared" si="353"/>
        <v/>
      </c>
      <c r="AV957" s="35" t="str">
        <f t="shared" si="354"/>
        <v/>
      </c>
      <c r="AW957" s="35" t="str">
        <f t="shared" si="355"/>
        <v/>
      </c>
      <c r="AX957" s="35" t="str">
        <f t="shared" si="356"/>
        <v/>
      </c>
      <c r="AY957" s="35" t="str">
        <f>IF(SUMIF('7-市场业绩'!F:F,AC957,'7-市场业绩'!I:I)&gt;0,"学习卡","老结算")</f>
        <v>老结算</v>
      </c>
      <c r="AZ957" s="35" t="str">
        <f t="shared" si="357"/>
        <v/>
      </c>
      <c r="BA957" s="35" t="str">
        <f t="shared" si="358"/>
        <v>无</v>
      </c>
      <c r="BB957" s="35" t="str">
        <f t="shared" si="359"/>
        <v/>
      </c>
      <c r="BC957" s="35" t="str">
        <f t="shared" si="360"/>
        <v/>
      </c>
      <c r="BD957" s="35" t="str">
        <f t="shared" si="361"/>
        <v>无</v>
      </c>
      <c r="BE957" s="35" t="str">
        <f>IFERROR(LOOKUP(1,-FIND({"创始会员","国际领袖课程","国内领袖课程","1期秒杀","游学免费读","买三送二","2折秒杀"},AB957),{"创始会员","国际领袖课程","国内领袖课程","1期秒杀","游学免费读","买三送二","2折秒杀"}),"")</f>
        <v/>
      </c>
      <c r="BH957" s="27">
        <v>42552</v>
      </c>
    </row>
    <row r="958" spans="1:60" ht="15" customHeight="1">
      <c r="A958" s="31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08"/>
      <c r="M958" s="208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35" t="str">
        <f t="shared" si="338"/>
        <v/>
      </c>
      <c r="AD958" s="36">
        <f t="shared" si="339"/>
        <v>0</v>
      </c>
      <c r="AE958" s="35" t="str">
        <f t="shared" si="340"/>
        <v/>
      </c>
      <c r="AF958" s="24"/>
      <c r="AG958" s="40">
        <f t="shared" si="341"/>
        <v>0</v>
      </c>
      <c r="AH958" s="36">
        <f t="shared" si="342"/>
        <v>0</v>
      </c>
      <c r="AI958" s="36">
        <f t="shared" si="343"/>
        <v>0</v>
      </c>
      <c r="AJ958" s="35" t="str">
        <f t="shared" si="344"/>
        <v/>
      </c>
      <c r="AK958" s="35" t="str">
        <f t="shared" si="345"/>
        <v/>
      </c>
      <c r="AL958" s="35" t="str">
        <f t="shared" si="346"/>
        <v/>
      </c>
      <c r="AM958" s="35" t="str">
        <f t="shared" si="347"/>
        <v/>
      </c>
      <c r="AN958" s="35" t="str">
        <f t="shared" si="348"/>
        <v/>
      </c>
      <c r="AO958" s="35" t="str">
        <f t="shared" si="349"/>
        <v/>
      </c>
      <c r="AP958" s="35" t="str">
        <f>IF(AJ958="","",VLOOKUP(AN958,[1]Sheet11!E:F,2,0))</f>
        <v/>
      </c>
      <c r="AQ958" s="35" t="str">
        <f>IF(AO958="拼单会员","5年",IF(AJ958="","",VLOOKUP(AM958&amp;AP958,[1]Sheet11!$J$3:$K$17,2)))</f>
        <v/>
      </c>
      <c r="AR958" s="35" t="str">
        <f t="shared" si="350"/>
        <v/>
      </c>
      <c r="AS958" s="35" t="str">
        <f t="shared" si="351"/>
        <v/>
      </c>
      <c r="AT958" s="35" t="str">
        <f t="shared" si="352"/>
        <v/>
      </c>
      <c r="AU958" s="35" t="str">
        <f t="shared" si="353"/>
        <v/>
      </c>
      <c r="AV958" s="35" t="str">
        <f t="shared" si="354"/>
        <v/>
      </c>
      <c r="AW958" s="35" t="str">
        <f t="shared" si="355"/>
        <v/>
      </c>
      <c r="AX958" s="35" t="str">
        <f t="shared" si="356"/>
        <v/>
      </c>
      <c r="AY958" s="35" t="str">
        <f>IF(SUMIF('7-市场业绩'!F:F,AC958,'7-市场业绩'!I:I)&gt;0,"学习卡","老结算")</f>
        <v>老结算</v>
      </c>
      <c r="AZ958" s="35" t="str">
        <f t="shared" si="357"/>
        <v/>
      </c>
      <c r="BA958" s="35" t="str">
        <f t="shared" si="358"/>
        <v>无</v>
      </c>
      <c r="BB958" s="35" t="str">
        <f t="shared" si="359"/>
        <v/>
      </c>
      <c r="BC958" s="35" t="str">
        <f t="shared" si="360"/>
        <v/>
      </c>
      <c r="BD958" s="35" t="str">
        <f t="shared" si="361"/>
        <v>无</v>
      </c>
      <c r="BE958" s="35" t="str">
        <f>IFERROR(LOOKUP(1,-FIND({"创始会员","国际领袖课程","国内领袖课程","1期秒杀","游学免费读","买三送二","2折秒杀"},AB958),{"创始会员","国际领袖课程","国内领袖课程","1期秒杀","游学免费读","买三送二","2折秒杀"}),"")</f>
        <v/>
      </c>
      <c r="BH958" s="27">
        <v>42552</v>
      </c>
    </row>
    <row r="959" spans="1:60" ht="15" customHeight="1">
      <c r="A959" s="31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08"/>
      <c r="M959" s="208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35" t="str">
        <f t="shared" si="338"/>
        <v/>
      </c>
      <c r="AD959" s="36">
        <f t="shared" si="339"/>
        <v>0</v>
      </c>
      <c r="AE959" s="35" t="str">
        <f t="shared" si="340"/>
        <v/>
      </c>
      <c r="AF959" s="24"/>
      <c r="AG959" s="40">
        <f t="shared" si="341"/>
        <v>0</v>
      </c>
      <c r="AH959" s="36">
        <f t="shared" si="342"/>
        <v>0</v>
      </c>
      <c r="AI959" s="36">
        <f t="shared" si="343"/>
        <v>0</v>
      </c>
      <c r="AJ959" s="35" t="str">
        <f t="shared" si="344"/>
        <v/>
      </c>
      <c r="AK959" s="35" t="str">
        <f t="shared" si="345"/>
        <v/>
      </c>
      <c r="AL959" s="35" t="str">
        <f t="shared" si="346"/>
        <v/>
      </c>
      <c r="AM959" s="35" t="str">
        <f t="shared" si="347"/>
        <v/>
      </c>
      <c r="AN959" s="35" t="str">
        <f t="shared" si="348"/>
        <v/>
      </c>
      <c r="AO959" s="35" t="str">
        <f t="shared" si="349"/>
        <v/>
      </c>
      <c r="AP959" s="35" t="str">
        <f>IF(AJ959="","",VLOOKUP(AN959,[1]Sheet11!E:F,2,0))</f>
        <v/>
      </c>
      <c r="AQ959" s="35" t="str">
        <f>IF(AO959="拼单会员","5年",IF(AJ959="","",VLOOKUP(AM959&amp;AP959,[1]Sheet11!$J$3:$K$17,2)))</f>
        <v/>
      </c>
      <c r="AR959" s="35" t="str">
        <f t="shared" si="350"/>
        <v/>
      </c>
      <c r="AS959" s="35" t="str">
        <f t="shared" si="351"/>
        <v/>
      </c>
      <c r="AT959" s="35" t="str">
        <f t="shared" si="352"/>
        <v/>
      </c>
      <c r="AU959" s="35" t="str">
        <f t="shared" si="353"/>
        <v/>
      </c>
      <c r="AV959" s="35" t="str">
        <f t="shared" si="354"/>
        <v/>
      </c>
      <c r="AW959" s="35" t="str">
        <f t="shared" si="355"/>
        <v/>
      </c>
      <c r="AX959" s="35" t="str">
        <f t="shared" si="356"/>
        <v/>
      </c>
      <c r="AY959" s="35" t="str">
        <f>IF(SUMIF('7-市场业绩'!F:F,AC959,'7-市场业绩'!I:I)&gt;0,"学习卡","老结算")</f>
        <v>老结算</v>
      </c>
      <c r="AZ959" s="35" t="str">
        <f t="shared" si="357"/>
        <v/>
      </c>
      <c r="BA959" s="35" t="str">
        <f t="shared" si="358"/>
        <v>无</v>
      </c>
      <c r="BB959" s="35" t="str">
        <f t="shared" si="359"/>
        <v/>
      </c>
      <c r="BC959" s="35" t="str">
        <f t="shared" si="360"/>
        <v/>
      </c>
      <c r="BD959" s="35" t="str">
        <f t="shared" si="361"/>
        <v>无</v>
      </c>
      <c r="BE959" s="35" t="str">
        <f>IFERROR(LOOKUP(1,-FIND({"创始会员","国际领袖课程","国内领袖课程","1期秒杀","游学免费读","买三送二","2折秒杀"},AB959),{"创始会员","国际领袖课程","国内领袖课程","1期秒杀","游学免费读","买三送二","2折秒杀"}),"")</f>
        <v/>
      </c>
      <c r="BH959" s="27">
        <v>42552</v>
      </c>
    </row>
    <row r="960" spans="1:60" ht="15" customHeight="1">
      <c r="A960" s="31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08"/>
      <c r="M960" s="208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35" t="str">
        <f t="shared" si="338"/>
        <v/>
      </c>
      <c r="AD960" s="36">
        <f t="shared" si="339"/>
        <v>0</v>
      </c>
      <c r="AE960" s="35" t="str">
        <f t="shared" si="340"/>
        <v/>
      </c>
      <c r="AF960" s="24"/>
      <c r="AG960" s="40">
        <f t="shared" si="341"/>
        <v>0</v>
      </c>
      <c r="AH960" s="36">
        <f t="shared" si="342"/>
        <v>0</v>
      </c>
      <c r="AI960" s="36">
        <f t="shared" si="343"/>
        <v>0</v>
      </c>
      <c r="AJ960" s="35" t="str">
        <f t="shared" si="344"/>
        <v/>
      </c>
      <c r="AK960" s="35" t="str">
        <f t="shared" si="345"/>
        <v/>
      </c>
      <c r="AL960" s="35" t="str">
        <f t="shared" si="346"/>
        <v/>
      </c>
      <c r="AM960" s="35" t="str">
        <f t="shared" si="347"/>
        <v/>
      </c>
      <c r="AN960" s="35" t="str">
        <f t="shared" si="348"/>
        <v/>
      </c>
      <c r="AO960" s="35" t="str">
        <f t="shared" si="349"/>
        <v/>
      </c>
      <c r="AP960" s="35" t="str">
        <f>IF(AJ960="","",VLOOKUP(AN960,[1]Sheet11!E:F,2,0))</f>
        <v/>
      </c>
      <c r="AQ960" s="35" t="str">
        <f>IF(AO960="拼单会员","5年",IF(AJ960="","",VLOOKUP(AM960&amp;AP960,[1]Sheet11!$J$3:$K$17,2)))</f>
        <v/>
      </c>
      <c r="AR960" s="35" t="str">
        <f t="shared" si="350"/>
        <v/>
      </c>
      <c r="AS960" s="35" t="str">
        <f t="shared" si="351"/>
        <v/>
      </c>
      <c r="AT960" s="35" t="str">
        <f t="shared" si="352"/>
        <v/>
      </c>
      <c r="AU960" s="35" t="str">
        <f t="shared" si="353"/>
        <v/>
      </c>
      <c r="AV960" s="35" t="str">
        <f t="shared" si="354"/>
        <v/>
      </c>
      <c r="AW960" s="35" t="str">
        <f t="shared" si="355"/>
        <v/>
      </c>
      <c r="AX960" s="35" t="str">
        <f t="shared" si="356"/>
        <v/>
      </c>
      <c r="AY960" s="35" t="str">
        <f>IF(SUMIF('7-市场业绩'!F:F,AC960,'7-市场业绩'!I:I)&gt;0,"学习卡","老结算")</f>
        <v>老结算</v>
      </c>
      <c r="AZ960" s="35" t="str">
        <f t="shared" si="357"/>
        <v/>
      </c>
      <c r="BA960" s="35" t="str">
        <f t="shared" si="358"/>
        <v>无</v>
      </c>
      <c r="BB960" s="35" t="str">
        <f t="shared" si="359"/>
        <v/>
      </c>
      <c r="BC960" s="35" t="str">
        <f t="shared" si="360"/>
        <v/>
      </c>
      <c r="BD960" s="35" t="str">
        <f t="shared" si="361"/>
        <v>无</v>
      </c>
      <c r="BE960" s="35" t="str">
        <f>IFERROR(LOOKUP(1,-FIND({"创始会员","国际领袖课程","国内领袖课程","1期秒杀","游学免费读","买三送二","2折秒杀"},AB960),{"创始会员","国际领袖课程","国内领袖课程","1期秒杀","游学免费读","买三送二","2折秒杀"}),"")</f>
        <v/>
      </c>
      <c r="BH960" s="27">
        <v>42552</v>
      </c>
    </row>
    <row r="961" spans="1:60" ht="15" customHeight="1">
      <c r="A961" s="31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08"/>
      <c r="M961" s="208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35" t="str">
        <f t="shared" si="338"/>
        <v/>
      </c>
      <c r="AD961" s="36">
        <f t="shared" si="339"/>
        <v>0</v>
      </c>
      <c r="AE961" s="35" t="str">
        <f t="shared" si="340"/>
        <v/>
      </c>
      <c r="AF961" s="24"/>
      <c r="AG961" s="40">
        <f t="shared" si="341"/>
        <v>0</v>
      </c>
      <c r="AH961" s="36">
        <f t="shared" si="342"/>
        <v>0</v>
      </c>
      <c r="AI961" s="36">
        <f t="shared" si="343"/>
        <v>0</v>
      </c>
      <c r="AJ961" s="35" t="str">
        <f t="shared" si="344"/>
        <v/>
      </c>
      <c r="AK961" s="35" t="str">
        <f t="shared" si="345"/>
        <v/>
      </c>
      <c r="AL961" s="35" t="str">
        <f t="shared" si="346"/>
        <v/>
      </c>
      <c r="AM961" s="35" t="str">
        <f t="shared" si="347"/>
        <v/>
      </c>
      <c r="AN961" s="35" t="str">
        <f t="shared" si="348"/>
        <v/>
      </c>
      <c r="AO961" s="35" t="str">
        <f t="shared" si="349"/>
        <v/>
      </c>
      <c r="AP961" s="35" t="str">
        <f>IF(AJ961="","",VLOOKUP(AN961,[1]Sheet11!E:F,2,0))</f>
        <v/>
      </c>
      <c r="AQ961" s="35" t="str">
        <f>IF(AO961="拼单会员","5年",IF(AJ961="","",VLOOKUP(AM961&amp;AP961,[1]Sheet11!$J$3:$K$17,2)))</f>
        <v/>
      </c>
      <c r="AR961" s="35" t="str">
        <f t="shared" si="350"/>
        <v/>
      </c>
      <c r="AS961" s="35" t="str">
        <f t="shared" si="351"/>
        <v/>
      </c>
      <c r="AT961" s="35" t="str">
        <f t="shared" si="352"/>
        <v/>
      </c>
      <c r="AU961" s="35" t="str">
        <f t="shared" si="353"/>
        <v/>
      </c>
      <c r="AV961" s="35" t="str">
        <f t="shared" si="354"/>
        <v/>
      </c>
      <c r="AW961" s="35" t="str">
        <f t="shared" si="355"/>
        <v/>
      </c>
      <c r="AX961" s="35" t="str">
        <f t="shared" si="356"/>
        <v/>
      </c>
      <c r="AY961" s="35" t="str">
        <f>IF(SUMIF('7-市场业绩'!F:F,AC961,'7-市场业绩'!I:I)&gt;0,"学习卡","老结算")</f>
        <v>老结算</v>
      </c>
      <c r="AZ961" s="35" t="str">
        <f t="shared" si="357"/>
        <v/>
      </c>
      <c r="BA961" s="35" t="str">
        <f t="shared" si="358"/>
        <v>无</v>
      </c>
      <c r="BB961" s="35" t="str">
        <f t="shared" si="359"/>
        <v/>
      </c>
      <c r="BC961" s="35" t="str">
        <f t="shared" si="360"/>
        <v/>
      </c>
      <c r="BD961" s="35" t="str">
        <f t="shared" si="361"/>
        <v>无</v>
      </c>
      <c r="BE961" s="35" t="str">
        <f>IFERROR(LOOKUP(1,-FIND({"创始会员","国际领袖课程","国内领袖课程","1期秒杀","游学免费读","买三送二","2折秒杀"},AB961),{"创始会员","国际领袖课程","国内领袖课程","1期秒杀","游学免费读","买三送二","2折秒杀"}),"")</f>
        <v/>
      </c>
      <c r="BH961" s="27">
        <v>42552</v>
      </c>
    </row>
    <row r="962" spans="1:60" ht="15" customHeight="1">
      <c r="A962" s="31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08"/>
      <c r="M962" s="208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35" t="str">
        <f t="shared" si="338"/>
        <v/>
      </c>
      <c r="AD962" s="36">
        <f t="shared" si="339"/>
        <v>0</v>
      </c>
      <c r="AE962" s="35" t="str">
        <f t="shared" si="340"/>
        <v/>
      </c>
      <c r="AF962" s="24"/>
      <c r="AG962" s="40">
        <f t="shared" si="341"/>
        <v>0</v>
      </c>
      <c r="AH962" s="36">
        <f t="shared" si="342"/>
        <v>0</v>
      </c>
      <c r="AI962" s="36">
        <f t="shared" si="343"/>
        <v>0</v>
      </c>
      <c r="AJ962" s="35" t="str">
        <f t="shared" si="344"/>
        <v/>
      </c>
      <c r="AK962" s="35" t="str">
        <f t="shared" si="345"/>
        <v/>
      </c>
      <c r="AL962" s="35" t="str">
        <f t="shared" si="346"/>
        <v/>
      </c>
      <c r="AM962" s="35" t="str">
        <f t="shared" si="347"/>
        <v/>
      </c>
      <c r="AN962" s="35" t="str">
        <f t="shared" si="348"/>
        <v/>
      </c>
      <c r="AO962" s="35" t="str">
        <f t="shared" si="349"/>
        <v/>
      </c>
      <c r="AP962" s="35" t="str">
        <f>IF(AJ962="","",VLOOKUP(AN962,[1]Sheet11!E:F,2,0))</f>
        <v/>
      </c>
      <c r="AQ962" s="35" t="str">
        <f>IF(AO962="拼单会员","5年",IF(AJ962="","",VLOOKUP(AM962&amp;AP962,[1]Sheet11!$J$3:$K$17,2)))</f>
        <v/>
      </c>
      <c r="AR962" s="35" t="str">
        <f t="shared" si="350"/>
        <v/>
      </c>
      <c r="AS962" s="35" t="str">
        <f t="shared" si="351"/>
        <v/>
      </c>
      <c r="AT962" s="35" t="str">
        <f t="shared" si="352"/>
        <v/>
      </c>
      <c r="AU962" s="35" t="str">
        <f t="shared" si="353"/>
        <v/>
      </c>
      <c r="AV962" s="35" t="str">
        <f t="shared" si="354"/>
        <v/>
      </c>
      <c r="AW962" s="35" t="str">
        <f t="shared" si="355"/>
        <v/>
      </c>
      <c r="AX962" s="35" t="str">
        <f t="shared" si="356"/>
        <v/>
      </c>
      <c r="AY962" s="35" t="str">
        <f>IF(SUMIF('7-市场业绩'!F:F,AC962,'7-市场业绩'!I:I)&gt;0,"学习卡","老结算")</f>
        <v>老结算</v>
      </c>
      <c r="AZ962" s="35" t="str">
        <f t="shared" si="357"/>
        <v/>
      </c>
      <c r="BA962" s="35" t="str">
        <f t="shared" si="358"/>
        <v>无</v>
      </c>
      <c r="BB962" s="35" t="str">
        <f t="shared" si="359"/>
        <v/>
      </c>
      <c r="BC962" s="35" t="str">
        <f t="shared" si="360"/>
        <v/>
      </c>
      <c r="BD962" s="35" t="str">
        <f t="shared" si="361"/>
        <v>无</v>
      </c>
      <c r="BE962" s="35" t="str">
        <f>IFERROR(LOOKUP(1,-FIND({"创始会员","国际领袖课程","国内领袖课程","1期秒杀","游学免费读","买三送二","2折秒杀"},AB962),{"创始会员","国际领袖课程","国内领袖课程","1期秒杀","游学免费读","买三送二","2折秒杀"}),"")</f>
        <v/>
      </c>
      <c r="BH962" s="27">
        <v>42552</v>
      </c>
    </row>
    <row r="963" spans="1:60" ht="15" customHeight="1">
      <c r="A963" s="31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08"/>
      <c r="M963" s="208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35" t="str">
        <f t="shared" ref="AC963:AC1026" si="362">SUBSTITUTE(SUBSTITUTE(SUBSTITUTE(SUBSTITUTE(SUBSTITUTE(SUBSTITUTE(AA963,"(主签单人)",""),"(03-客户接待员)",""),"（金牌）",""),"（会员学员）",""),"金牌",""),"金牌学员","")</f>
        <v/>
      </c>
      <c r="AD963" s="36">
        <f t="shared" ref="AD963:AD1026" si="363">IFERROR(VALUE(MID(H963,FIND("(",H963)+1,FIND(")",H963)-FIND("(",H963)-2)),0)</f>
        <v>0</v>
      </c>
      <c r="AE963" s="35" t="str">
        <f t="shared" ref="AE963:AE1026" si="364">IF(AJ963="","",MID(AB963,FIND("@",SUBSTITUTE(AB963,"／","@",6))+5,FIND("@",SUBSTITUTE(AB963,"／","@",7))-FIND("@",SUBSTITUTE(AB963,"／","@",6))-5))</f>
        <v/>
      </c>
      <c r="AF963" s="24"/>
      <c r="AG963" s="40">
        <f t="shared" ref="AG963:AG1026" si="365">IFERROR(VALUE(MID(AB963,FIND("@",SUBSTITUTE(AB963,"：","@",1))+1,FIND("@",SUBSTITUTE(AB963,"）","@",1))-FIND("@",SUBSTITUTE(AB963,"：","@",1))-1)),0)</f>
        <v>0</v>
      </c>
      <c r="AH963" s="36">
        <f t="shared" ref="AH963:AH1026" si="366">IFERROR(IF(AND(IFERROR(FIND("预缴定金",AB963),0)=0,H963=""),M963,VALUE(MID(AB963,FIND("@",SUBSTITUTE(AB963,"：","@",2))+1,FIND("@",SUBSTITUTE(AB963,"）","@",2))-FIND("@",SUBSTITUTE(AB963,"：","@",2))-1))),0)</f>
        <v>0</v>
      </c>
      <c r="AI963" s="36">
        <f t="shared" ref="AI963:AI1026" si="367">M963-AH963</f>
        <v>0</v>
      </c>
      <c r="AJ963" s="35" t="str">
        <f t="shared" ref="AJ963:AJ1026" si="368">IF(OR(V963="退费",V963="结转",W963="",W963="结转学费",W963="老带新返现"),"",IF(OR(AI963&lt;=0,AND(IFERROR(FIND("预缴定金",AB963),0)=0,H963="")),"",LEFT(AB963,FIND("／",AB963)-1)))</f>
        <v/>
      </c>
      <c r="AK963" s="35" t="str">
        <f t="shared" ref="AK963:AK1026" si="369">IF(AJ963="","",LEFT(AB963,2))</f>
        <v/>
      </c>
      <c r="AL963" s="35" t="str">
        <f t="shared" ref="AL963:AL1026" si="370">IF(AJ963="","",MID(AB963,3,2))</f>
        <v/>
      </c>
      <c r="AM963" s="35" t="str">
        <f t="shared" ref="AM963:AM1026" si="371">IF(AJ963="","",MID(AB963,5,2))</f>
        <v/>
      </c>
      <c r="AN963" s="35" t="str">
        <f t="shared" ref="AN963:AN1026" si="372">IF(AJ963="","",MIDB(AJ963,SEARCHB("?",AJ963),2*LEN(AJ963)-LENB(AJ963)+2))</f>
        <v/>
      </c>
      <c r="AO963" s="35" t="str">
        <f t="shared" ref="AO963:AO1026" si="373">IF(AJ963="","",RIGHT(MIDB(AJ963,SEARCHB("?",AJ963),20),LENB(MIDB(AJ963,SEARCHB("?",AJ963),20))-LEN(MIDB(AJ963,SEARCHB("?",AJ963),20))-1))</f>
        <v/>
      </c>
      <c r="AP963" s="35" t="str">
        <f>IF(AJ963="","",VLOOKUP(AN963,[1]Sheet11!E:F,2,0))</f>
        <v/>
      </c>
      <c r="AQ963" s="35" t="str">
        <f>IF(AO963="拼单会员","5年",IF(AJ963="","",VLOOKUP(AM963&amp;AP963,[1]Sheet11!$J$3:$K$17,2)))</f>
        <v/>
      </c>
      <c r="AR963" s="35" t="str">
        <f t="shared" ref="AR963:AR1026" si="374">IF(AJ963="","",VLOOKUP(AO963,BP:BQ,2,0))</f>
        <v/>
      </c>
      <c r="AS963" s="35" t="str">
        <f t="shared" ref="AS963:AS1026" si="375">IF(AJ963="","",MID(AB963,FIND("@",SUBSTITUTE(AB963,"／","@",5))+8,10))</f>
        <v/>
      </c>
      <c r="AT963" s="35" t="str">
        <f t="shared" ref="AT963:AT1026" si="376">IF(AJ963="","",IF(AK963="新生","新生",IF((AS963-$BH$2)&gt;0,"1年追补","老生")))</f>
        <v/>
      </c>
      <c r="AU963" s="35" t="str">
        <f t="shared" ref="AU963:AU1026" si="377">IF(AJ963="","",IF(OR(AT963="新生",AT963="1年追补"),"新生","老生"))</f>
        <v/>
      </c>
      <c r="AV963" s="35" t="str">
        <f t="shared" ref="AV963:AV1026" si="378">IF(AJ963="","",IF(AND(BE963="1期秒杀",AK963="新生"),"1期秒杀",IF(AND(BE963="1期秒杀",AT963="1年追补"),"1期秒杀",IF(AND(BE963="游学免费读",AK963="新生"),"游学免费读",IF(AND(BE963="游学免费读",AT963="1年追补"),"游学免费读",IF(AND(BE963="买三送二",AK963="新生"),"买三送二",IF(AND(BE963="买三送二",AT963="1年追补"),"买三送二",IF(AND(BE963="2折秒杀",AK963="新生"),"新生小学国际班1年",IF(AND(BE963="2折秒杀",AT963="1年追补"),"新生小学国际班1年",IF(OR(BE963="国际领袖课程",BE963="国内领袖课程"),BE963,IF(AND(BE963="创始会员",AU963="老生",AR963="游学会员"),"老生创始会员游学会员",IF(AND(AR963="国际班",AU963="新生"),AU963&amp;AM963&amp;AR963&amp;AQ963,AU963&amp;AR963))))))))))))</f>
        <v/>
      </c>
      <c r="AW963" s="35" t="str">
        <f t="shared" ref="AW963:AW1026" si="379">IF(AJ963="","",VLOOKUP(AO963,BP:BR,3,0))</f>
        <v/>
      </c>
      <c r="AX963" s="35" t="str">
        <f t="shared" ref="AX963:AX1026" si="380">AT963&amp;AW963</f>
        <v/>
      </c>
      <c r="AY963" s="35" t="str">
        <f>IF(SUMIF('7-市场业绩'!F:F,AC963,'7-市场业绩'!I:I)&gt;0,"学习卡","老结算")</f>
        <v>老结算</v>
      </c>
      <c r="AZ963" s="35" t="str">
        <f t="shared" ref="AZ963:AZ1026" si="381">IF(AY963="学习卡",AV963,AX963)</f>
        <v/>
      </c>
      <c r="BA963" s="35" t="str">
        <f t="shared" ref="BA963:BA1026" si="382">IFERROR(MID(AB963,FIND("@",SUBSTITUTE(AB963,"／","@",3))+6,FIND("@",SUBSTITUTE(AB963,"／","@",4))-FIND("@",SUBSTITUTE(AB963,"／","@",3))-6),"无")</f>
        <v>无</v>
      </c>
      <c r="BB963" s="35" t="str">
        <f t="shared" ref="BB963:BB1026" si="383">IFERROR(MID(AB963,FIND("@",SUBSTITUTE(AB963,"：","@",6))+1,FIND("@",SUBSTITUTE(AB963,"-","@",8))-FIND("@",SUBSTITUTE(AB963,"：","@",6))-1),"")</f>
        <v/>
      </c>
      <c r="BC963" s="35" t="str">
        <f t="shared" ref="BC963:BC1026" si="384">IFERROR(MID(AB963,FIND("@",SUBSTITUTE(AB963,"：","@",6))+1,FIND("@",SUBSTITUTE(AB963,"-","@",8))-FIND("@",SUBSTITUTE(AB963,"：","@",6))-1),"")</f>
        <v/>
      </c>
      <c r="BD963" s="35" t="str">
        <f t="shared" ref="BD963:BD1026" si="385">IFERROR(MID(AB963,FIND("@",SUBSTITUTE(AB963,"：","@",4))+1,FIND("@",SUBSTITUTE(AB963,"）","@",6))-FIND("@",SUBSTITUTE(AB963,"：","@",4))-1),"无")</f>
        <v>无</v>
      </c>
      <c r="BE963" s="35" t="str">
        <f>IFERROR(LOOKUP(1,-FIND({"创始会员","国际领袖课程","国内领袖课程","1期秒杀","游学免费读","买三送二","2折秒杀"},AB963),{"创始会员","国际领袖课程","国内领袖课程","1期秒杀","游学免费读","买三送二","2折秒杀"}),"")</f>
        <v/>
      </c>
      <c r="BH963" s="27">
        <v>42552</v>
      </c>
    </row>
    <row r="964" spans="1:60" ht="15" customHeight="1">
      <c r="A964" s="31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08"/>
      <c r="M964" s="208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35" t="str">
        <f t="shared" si="362"/>
        <v/>
      </c>
      <c r="AD964" s="36">
        <f t="shared" si="363"/>
        <v>0</v>
      </c>
      <c r="AE964" s="35" t="str">
        <f t="shared" si="364"/>
        <v/>
      </c>
      <c r="AF964" s="24"/>
      <c r="AG964" s="40">
        <f t="shared" si="365"/>
        <v>0</v>
      </c>
      <c r="AH964" s="36">
        <f t="shared" si="366"/>
        <v>0</v>
      </c>
      <c r="AI964" s="36">
        <f t="shared" si="367"/>
        <v>0</v>
      </c>
      <c r="AJ964" s="35" t="str">
        <f t="shared" si="368"/>
        <v/>
      </c>
      <c r="AK964" s="35" t="str">
        <f t="shared" si="369"/>
        <v/>
      </c>
      <c r="AL964" s="35" t="str">
        <f t="shared" si="370"/>
        <v/>
      </c>
      <c r="AM964" s="35" t="str">
        <f t="shared" si="371"/>
        <v/>
      </c>
      <c r="AN964" s="35" t="str">
        <f t="shared" si="372"/>
        <v/>
      </c>
      <c r="AO964" s="35" t="str">
        <f t="shared" si="373"/>
        <v/>
      </c>
      <c r="AP964" s="35" t="str">
        <f>IF(AJ964="","",VLOOKUP(AN964,[1]Sheet11!E:F,2,0))</f>
        <v/>
      </c>
      <c r="AQ964" s="35" t="str">
        <f>IF(AO964="拼单会员","5年",IF(AJ964="","",VLOOKUP(AM964&amp;AP964,[1]Sheet11!$J$3:$K$17,2)))</f>
        <v/>
      </c>
      <c r="AR964" s="35" t="str">
        <f t="shared" si="374"/>
        <v/>
      </c>
      <c r="AS964" s="35" t="str">
        <f t="shared" si="375"/>
        <v/>
      </c>
      <c r="AT964" s="35" t="str">
        <f t="shared" si="376"/>
        <v/>
      </c>
      <c r="AU964" s="35" t="str">
        <f t="shared" si="377"/>
        <v/>
      </c>
      <c r="AV964" s="35" t="str">
        <f t="shared" si="378"/>
        <v/>
      </c>
      <c r="AW964" s="35" t="str">
        <f t="shared" si="379"/>
        <v/>
      </c>
      <c r="AX964" s="35" t="str">
        <f t="shared" si="380"/>
        <v/>
      </c>
      <c r="AY964" s="35" t="str">
        <f>IF(SUMIF('7-市场业绩'!F:F,AC964,'7-市场业绩'!I:I)&gt;0,"学习卡","老结算")</f>
        <v>老结算</v>
      </c>
      <c r="AZ964" s="35" t="str">
        <f t="shared" si="381"/>
        <v/>
      </c>
      <c r="BA964" s="35" t="str">
        <f t="shared" si="382"/>
        <v>无</v>
      </c>
      <c r="BB964" s="35" t="str">
        <f t="shared" si="383"/>
        <v/>
      </c>
      <c r="BC964" s="35" t="str">
        <f t="shared" si="384"/>
        <v/>
      </c>
      <c r="BD964" s="35" t="str">
        <f t="shared" si="385"/>
        <v>无</v>
      </c>
      <c r="BE964" s="35" t="str">
        <f>IFERROR(LOOKUP(1,-FIND({"创始会员","国际领袖课程","国内领袖课程","1期秒杀","游学免费读","买三送二","2折秒杀"},AB964),{"创始会员","国际领袖课程","国内领袖课程","1期秒杀","游学免费读","买三送二","2折秒杀"}),"")</f>
        <v/>
      </c>
      <c r="BH964" s="27">
        <v>42552</v>
      </c>
    </row>
    <row r="965" spans="1:60" ht="15" customHeight="1">
      <c r="A965" s="31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08"/>
      <c r="M965" s="208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35" t="str">
        <f t="shared" si="362"/>
        <v/>
      </c>
      <c r="AD965" s="36">
        <f t="shared" si="363"/>
        <v>0</v>
      </c>
      <c r="AE965" s="35" t="str">
        <f t="shared" si="364"/>
        <v/>
      </c>
      <c r="AF965" s="24"/>
      <c r="AG965" s="40">
        <f t="shared" si="365"/>
        <v>0</v>
      </c>
      <c r="AH965" s="36">
        <f t="shared" si="366"/>
        <v>0</v>
      </c>
      <c r="AI965" s="36">
        <f t="shared" si="367"/>
        <v>0</v>
      </c>
      <c r="AJ965" s="35" t="str">
        <f t="shared" si="368"/>
        <v/>
      </c>
      <c r="AK965" s="35" t="str">
        <f t="shared" si="369"/>
        <v/>
      </c>
      <c r="AL965" s="35" t="str">
        <f t="shared" si="370"/>
        <v/>
      </c>
      <c r="AM965" s="35" t="str">
        <f t="shared" si="371"/>
        <v/>
      </c>
      <c r="AN965" s="35" t="str">
        <f t="shared" si="372"/>
        <v/>
      </c>
      <c r="AO965" s="35" t="str">
        <f t="shared" si="373"/>
        <v/>
      </c>
      <c r="AP965" s="35" t="str">
        <f>IF(AJ965="","",VLOOKUP(AN965,[1]Sheet11!E:F,2,0))</f>
        <v/>
      </c>
      <c r="AQ965" s="35" t="str">
        <f>IF(AO965="拼单会员","5年",IF(AJ965="","",VLOOKUP(AM965&amp;AP965,[1]Sheet11!$J$3:$K$17,2)))</f>
        <v/>
      </c>
      <c r="AR965" s="35" t="str">
        <f t="shared" si="374"/>
        <v/>
      </c>
      <c r="AS965" s="35" t="str">
        <f t="shared" si="375"/>
        <v/>
      </c>
      <c r="AT965" s="35" t="str">
        <f t="shared" si="376"/>
        <v/>
      </c>
      <c r="AU965" s="35" t="str">
        <f t="shared" si="377"/>
        <v/>
      </c>
      <c r="AV965" s="35" t="str">
        <f t="shared" si="378"/>
        <v/>
      </c>
      <c r="AW965" s="35" t="str">
        <f t="shared" si="379"/>
        <v/>
      </c>
      <c r="AX965" s="35" t="str">
        <f t="shared" si="380"/>
        <v/>
      </c>
      <c r="AY965" s="35" t="str">
        <f>IF(SUMIF('7-市场业绩'!F:F,AC965,'7-市场业绩'!I:I)&gt;0,"学习卡","老结算")</f>
        <v>老结算</v>
      </c>
      <c r="AZ965" s="35" t="str">
        <f t="shared" si="381"/>
        <v/>
      </c>
      <c r="BA965" s="35" t="str">
        <f t="shared" si="382"/>
        <v>无</v>
      </c>
      <c r="BB965" s="35" t="str">
        <f t="shared" si="383"/>
        <v/>
      </c>
      <c r="BC965" s="35" t="str">
        <f t="shared" si="384"/>
        <v/>
      </c>
      <c r="BD965" s="35" t="str">
        <f t="shared" si="385"/>
        <v>无</v>
      </c>
      <c r="BE965" s="35" t="str">
        <f>IFERROR(LOOKUP(1,-FIND({"创始会员","国际领袖课程","国内领袖课程","1期秒杀","游学免费读","买三送二","2折秒杀"},AB965),{"创始会员","国际领袖课程","国内领袖课程","1期秒杀","游学免费读","买三送二","2折秒杀"}),"")</f>
        <v/>
      </c>
      <c r="BH965" s="27">
        <v>42552</v>
      </c>
    </row>
    <row r="966" spans="1:60" ht="15" customHeight="1">
      <c r="A966" s="31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08"/>
      <c r="M966" s="208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35" t="str">
        <f t="shared" si="362"/>
        <v/>
      </c>
      <c r="AD966" s="36">
        <f t="shared" si="363"/>
        <v>0</v>
      </c>
      <c r="AE966" s="35" t="str">
        <f t="shared" si="364"/>
        <v/>
      </c>
      <c r="AF966" s="24"/>
      <c r="AG966" s="40">
        <f t="shared" si="365"/>
        <v>0</v>
      </c>
      <c r="AH966" s="36">
        <f t="shared" si="366"/>
        <v>0</v>
      </c>
      <c r="AI966" s="36">
        <f t="shared" si="367"/>
        <v>0</v>
      </c>
      <c r="AJ966" s="35" t="str">
        <f t="shared" si="368"/>
        <v/>
      </c>
      <c r="AK966" s="35" t="str">
        <f t="shared" si="369"/>
        <v/>
      </c>
      <c r="AL966" s="35" t="str">
        <f t="shared" si="370"/>
        <v/>
      </c>
      <c r="AM966" s="35" t="str">
        <f t="shared" si="371"/>
        <v/>
      </c>
      <c r="AN966" s="35" t="str">
        <f t="shared" si="372"/>
        <v/>
      </c>
      <c r="AO966" s="35" t="str">
        <f t="shared" si="373"/>
        <v/>
      </c>
      <c r="AP966" s="35" t="str">
        <f>IF(AJ966="","",VLOOKUP(AN966,[1]Sheet11!E:F,2,0))</f>
        <v/>
      </c>
      <c r="AQ966" s="35" t="str">
        <f>IF(AO966="拼单会员","5年",IF(AJ966="","",VLOOKUP(AM966&amp;AP966,[1]Sheet11!$J$3:$K$17,2)))</f>
        <v/>
      </c>
      <c r="AR966" s="35" t="str">
        <f t="shared" si="374"/>
        <v/>
      </c>
      <c r="AS966" s="35" t="str">
        <f t="shared" si="375"/>
        <v/>
      </c>
      <c r="AT966" s="35" t="str">
        <f t="shared" si="376"/>
        <v/>
      </c>
      <c r="AU966" s="35" t="str">
        <f t="shared" si="377"/>
        <v/>
      </c>
      <c r="AV966" s="35" t="str">
        <f t="shared" si="378"/>
        <v/>
      </c>
      <c r="AW966" s="35" t="str">
        <f t="shared" si="379"/>
        <v/>
      </c>
      <c r="AX966" s="35" t="str">
        <f t="shared" si="380"/>
        <v/>
      </c>
      <c r="AY966" s="35" t="str">
        <f>IF(SUMIF('7-市场业绩'!F:F,AC966,'7-市场业绩'!I:I)&gt;0,"学习卡","老结算")</f>
        <v>老结算</v>
      </c>
      <c r="AZ966" s="35" t="str">
        <f t="shared" si="381"/>
        <v/>
      </c>
      <c r="BA966" s="35" t="str">
        <f t="shared" si="382"/>
        <v>无</v>
      </c>
      <c r="BB966" s="35" t="str">
        <f t="shared" si="383"/>
        <v/>
      </c>
      <c r="BC966" s="35" t="str">
        <f t="shared" si="384"/>
        <v/>
      </c>
      <c r="BD966" s="35" t="str">
        <f t="shared" si="385"/>
        <v>无</v>
      </c>
      <c r="BE966" s="35" t="str">
        <f>IFERROR(LOOKUP(1,-FIND({"创始会员","国际领袖课程","国内领袖课程","1期秒杀","游学免费读","买三送二","2折秒杀"},AB966),{"创始会员","国际领袖课程","国内领袖课程","1期秒杀","游学免费读","买三送二","2折秒杀"}),"")</f>
        <v/>
      </c>
      <c r="BH966" s="27">
        <v>42552</v>
      </c>
    </row>
    <row r="967" spans="1:60" ht="15" customHeight="1">
      <c r="A967" s="31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08"/>
      <c r="M967" s="208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35" t="str">
        <f t="shared" si="362"/>
        <v/>
      </c>
      <c r="AD967" s="36">
        <f t="shared" si="363"/>
        <v>0</v>
      </c>
      <c r="AE967" s="35" t="str">
        <f t="shared" si="364"/>
        <v/>
      </c>
      <c r="AF967" s="24"/>
      <c r="AG967" s="40">
        <f t="shared" si="365"/>
        <v>0</v>
      </c>
      <c r="AH967" s="36">
        <f t="shared" si="366"/>
        <v>0</v>
      </c>
      <c r="AI967" s="36">
        <f t="shared" si="367"/>
        <v>0</v>
      </c>
      <c r="AJ967" s="35" t="str">
        <f t="shared" si="368"/>
        <v/>
      </c>
      <c r="AK967" s="35" t="str">
        <f t="shared" si="369"/>
        <v/>
      </c>
      <c r="AL967" s="35" t="str">
        <f t="shared" si="370"/>
        <v/>
      </c>
      <c r="AM967" s="35" t="str">
        <f t="shared" si="371"/>
        <v/>
      </c>
      <c r="AN967" s="35" t="str">
        <f t="shared" si="372"/>
        <v/>
      </c>
      <c r="AO967" s="35" t="str">
        <f t="shared" si="373"/>
        <v/>
      </c>
      <c r="AP967" s="35" t="str">
        <f>IF(AJ967="","",VLOOKUP(AN967,[1]Sheet11!E:F,2,0))</f>
        <v/>
      </c>
      <c r="AQ967" s="35" t="str">
        <f>IF(AO967="拼单会员","5年",IF(AJ967="","",VLOOKUP(AM967&amp;AP967,[1]Sheet11!$J$3:$K$17,2)))</f>
        <v/>
      </c>
      <c r="AR967" s="35" t="str">
        <f t="shared" si="374"/>
        <v/>
      </c>
      <c r="AS967" s="35" t="str">
        <f t="shared" si="375"/>
        <v/>
      </c>
      <c r="AT967" s="35" t="str">
        <f t="shared" si="376"/>
        <v/>
      </c>
      <c r="AU967" s="35" t="str">
        <f t="shared" si="377"/>
        <v/>
      </c>
      <c r="AV967" s="35" t="str">
        <f t="shared" si="378"/>
        <v/>
      </c>
      <c r="AW967" s="35" t="str">
        <f t="shared" si="379"/>
        <v/>
      </c>
      <c r="AX967" s="35" t="str">
        <f t="shared" si="380"/>
        <v/>
      </c>
      <c r="AY967" s="35" t="str">
        <f>IF(SUMIF('7-市场业绩'!F:F,AC967,'7-市场业绩'!I:I)&gt;0,"学习卡","老结算")</f>
        <v>老结算</v>
      </c>
      <c r="AZ967" s="35" t="str">
        <f t="shared" si="381"/>
        <v/>
      </c>
      <c r="BA967" s="35" t="str">
        <f t="shared" si="382"/>
        <v>无</v>
      </c>
      <c r="BB967" s="35" t="str">
        <f t="shared" si="383"/>
        <v/>
      </c>
      <c r="BC967" s="35" t="str">
        <f t="shared" si="384"/>
        <v/>
      </c>
      <c r="BD967" s="35" t="str">
        <f t="shared" si="385"/>
        <v>无</v>
      </c>
      <c r="BE967" s="35" t="str">
        <f>IFERROR(LOOKUP(1,-FIND({"创始会员","国际领袖课程","国内领袖课程","1期秒杀","游学免费读","买三送二","2折秒杀"},AB967),{"创始会员","国际领袖课程","国内领袖课程","1期秒杀","游学免费读","买三送二","2折秒杀"}),"")</f>
        <v/>
      </c>
      <c r="BH967" s="27">
        <v>42552</v>
      </c>
    </row>
    <row r="968" spans="1:60" ht="15" customHeight="1">
      <c r="A968" s="31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08"/>
      <c r="M968" s="208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35" t="str">
        <f t="shared" si="362"/>
        <v/>
      </c>
      <c r="AD968" s="36">
        <f t="shared" si="363"/>
        <v>0</v>
      </c>
      <c r="AE968" s="35" t="str">
        <f t="shared" si="364"/>
        <v/>
      </c>
      <c r="AF968" s="24"/>
      <c r="AG968" s="40">
        <f t="shared" si="365"/>
        <v>0</v>
      </c>
      <c r="AH968" s="36">
        <f t="shared" si="366"/>
        <v>0</v>
      </c>
      <c r="AI968" s="36">
        <f t="shared" si="367"/>
        <v>0</v>
      </c>
      <c r="AJ968" s="35" t="str">
        <f t="shared" si="368"/>
        <v/>
      </c>
      <c r="AK968" s="35" t="str">
        <f t="shared" si="369"/>
        <v/>
      </c>
      <c r="AL968" s="35" t="str">
        <f t="shared" si="370"/>
        <v/>
      </c>
      <c r="AM968" s="35" t="str">
        <f t="shared" si="371"/>
        <v/>
      </c>
      <c r="AN968" s="35" t="str">
        <f t="shared" si="372"/>
        <v/>
      </c>
      <c r="AO968" s="35" t="str">
        <f t="shared" si="373"/>
        <v/>
      </c>
      <c r="AP968" s="35" t="str">
        <f>IF(AJ968="","",VLOOKUP(AN968,[1]Sheet11!E:F,2,0))</f>
        <v/>
      </c>
      <c r="AQ968" s="35" t="str">
        <f>IF(AO968="拼单会员","5年",IF(AJ968="","",VLOOKUP(AM968&amp;AP968,[1]Sheet11!$J$3:$K$17,2)))</f>
        <v/>
      </c>
      <c r="AR968" s="35" t="str">
        <f t="shared" si="374"/>
        <v/>
      </c>
      <c r="AS968" s="35" t="str">
        <f t="shared" si="375"/>
        <v/>
      </c>
      <c r="AT968" s="35" t="str">
        <f t="shared" si="376"/>
        <v/>
      </c>
      <c r="AU968" s="35" t="str">
        <f t="shared" si="377"/>
        <v/>
      </c>
      <c r="AV968" s="35" t="str">
        <f t="shared" si="378"/>
        <v/>
      </c>
      <c r="AW968" s="35" t="str">
        <f t="shared" si="379"/>
        <v/>
      </c>
      <c r="AX968" s="35" t="str">
        <f t="shared" si="380"/>
        <v/>
      </c>
      <c r="AY968" s="35" t="str">
        <f>IF(SUMIF('7-市场业绩'!F:F,AC968,'7-市场业绩'!I:I)&gt;0,"学习卡","老结算")</f>
        <v>老结算</v>
      </c>
      <c r="AZ968" s="35" t="str">
        <f t="shared" si="381"/>
        <v/>
      </c>
      <c r="BA968" s="35" t="str">
        <f t="shared" si="382"/>
        <v>无</v>
      </c>
      <c r="BB968" s="35" t="str">
        <f t="shared" si="383"/>
        <v/>
      </c>
      <c r="BC968" s="35" t="str">
        <f t="shared" si="384"/>
        <v/>
      </c>
      <c r="BD968" s="35" t="str">
        <f t="shared" si="385"/>
        <v>无</v>
      </c>
      <c r="BE968" s="35" t="str">
        <f>IFERROR(LOOKUP(1,-FIND({"创始会员","国际领袖课程","国内领袖课程","1期秒杀","游学免费读","买三送二","2折秒杀"},AB968),{"创始会员","国际领袖课程","国内领袖课程","1期秒杀","游学免费读","买三送二","2折秒杀"}),"")</f>
        <v/>
      </c>
      <c r="BH968" s="27">
        <v>42552</v>
      </c>
    </row>
    <row r="969" spans="1:60" ht="15" customHeight="1">
      <c r="A969" s="31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08"/>
      <c r="M969" s="208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35" t="str">
        <f t="shared" si="362"/>
        <v/>
      </c>
      <c r="AD969" s="36">
        <f t="shared" si="363"/>
        <v>0</v>
      </c>
      <c r="AE969" s="35" t="str">
        <f t="shared" si="364"/>
        <v/>
      </c>
      <c r="AF969" s="24"/>
      <c r="AG969" s="40">
        <f t="shared" si="365"/>
        <v>0</v>
      </c>
      <c r="AH969" s="36">
        <f t="shared" si="366"/>
        <v>0</v>
      </c>
      <c r="AI969" s="36">
        <f t="shared" si="367"/>
        <v>0</v>
      </c>
      <c r="AJ969" s="35" t="str">
        <f t="shared" si="368"/>
        <v/>
      </c>
      <c r="AK969" s="35" t="str">
        <f t="shared" si="369"/>
        <v/>
      </c>
      <c r="AL969" s="35" t="str">
        <f t="shared" si="370"/>
        <v/>
      </c>
      <c r="AM969" s="35" t="str">
        <f t="shared" si="371"/>
        <v/>
      </c>
      <c r="AN969" s="35" t="str">
        <f t="shared" si="372"/>
        <v/>
      </c>
      <c r="AO969" s="35" t="str">
        <f t="shared" si="373"/>
        <v/>
      </c>
      <c r="AP969" s="35" t="str">
        <f>IF(AJ969="","",VLOOKUP(AN969,[1]Sheet11!E:F,2,0))</f>
        <v/>
      </c>
      <c r="AQ969" s="35" t="str">
        <f>IF(AO969="拼单会员","5年",IF(AJ969="","",VLOOKUP(AM969&amp;AP969,[1]Sheet11!$J$3:$K$17,2)))</f>
        <v/>
      </c>
      <c r="AR969" s="35" t="str">
        <f t="shared" si="374"/>
        <v/>
      </c>
      <c r="AS969" s="35" t="str">
        <f t="shared" si="375"/>
        <v/>
      </c>
      <c r="AT969" s="35" t="str">
        <f t="shared" si="376"/>
        <v/>
      </c>
      <c r="AU969" s="35" t="str">
        <f t="shared" si="377"/>
        <v/>
      </c>
      <c r="AV969" s="35" t="str">
        <f t="shared" si="378"/>
        <v/>
      </c>
      <c r="AW969" s="35" t="str">
        <f t="shared" si="379"/>
        <v/>
      </c>
      <c r="AX969" s="35" t="str">
        <f t="shared" si="380"/>
        <v/>
      </c>
      <c r="AY969" s="35" t="str">
        <f>IF(SUMIF('7-市场业绩'!F:F,AC969,'7-市场业绩'!I:I)&gt;0,"学习卡","老结算")</f>
        <v>老结算</v>
      </c>
      <c r="AZ969" s="35" t="str">
        <f t="shared" si="381"/>
        <v/>
      </c>
      <c r="BA969" s="35" t="str">
        <f t="shared" si="382"/>
        <v>无</v>
      </c>
      <c r="BB969" s="35" t="str">
        <f t="shared" si="383"/>
        <v/>
      </c>
      <c r="BC969" s="35" t="str">
        <f t="shared" si="384"/>
        <v/>
      </c>
      <c r="BD969" s="35" t="str">
        <f t="shared" si="385"/>
        <v>无</v>
      </c>
      <c r="BE969" s="35" t="str">
        <f>IFERROR(LOOKUP(1,-FIND({"创始会员","国际领袖课程","国内领袖课程","1期秒杀","游学免费读","买三送二","2折秒杀"},AB969),{"创始会员","国际领袖课程","国内领袖课程","1期秒杀","游学免费读","买三送二","2折秒杀"}),"")</f>
        <v/>
      </c>
      <c r="BH969" s="27">
        <v>42552</v>
      </c>
    </row>
    <row r="970" spans="1:60" ht="15" customHeight="1">
      <c r="A970" s="31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08"/>
      <c r="M970" s="208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35" t="str">
        <f t="shared" si="362"/>
        <v/>
      </c>
      <c r="AD970" s="36">
        <f t="shared" si="363"/>
        <v>0</v>
      </c>
      <c r="AE970" s="35" t="str">
        <f t="shared" si="364"/>
        <v/>
      </c>
      <c r="AF970" s="24"/>
      <c r="AG970" s="40">
        <f t="shared" si="365"/>
        <v>0</v>
      </c>
      <c r="AH970" s="36">
        <f t="shared" si="366"/>
        <v>0</v>
      </c>
      <c r="AI970" s="36">
        <f t="shared" si="367"/>
        <v>0</v>
      </c>
      <c r="AJ970" s="35" t="str">
        <f t="shared" si="368"/>
        <v/>
      </c>
      <c r="AK970" s="35" t="str">
        <f t="shared" si="369"/>
        <v/>
      </c>
      <c r="AL970" s="35" t="str">
        <f t="shared" si="370"/>
        <v/>
      </c>
      <c r="AM970" s="35" t="str">
        <f t="shared" si="371"/>
        <v/>
      </c>
      <c r="AN970" s="35" t="str">
        <f t="shared" si="372"/>
        <v/>
      </c>
      <c r="AO970" s="35" t="str">
        <f t="shared" si="373"/>
        <v/>
      </c>
      <c r="AP970" s="35" t="str">
        <f>IF(AJ970="","",VLOOKUP(AN970,[1]Sheet11!E:F,2,0))</f>
        <v/>
      </c>
      <c r="AQ970" s="35" t="str">
        <f>IF(AO970="拼单会员","5年",IF(AJ970="","",VLOOKUP(AM970&amp;AP970,[1]Sheet11!$J$3:$K$17,2)))</f>
        <v/>
      </c>
      <c r="AR970" s="35" t="str">
        <f t="shared" si="374"/>
        <v/>
      </c>
      <c r="AS970" s="35" t="str">
        <f t="shared" si="375"/>
        <v/>
      </c>
      <c r="AT970" s="35" t="str">
        <f t="shared" si="376"/>
        <v/>
      </c>
      <c r="AU970" s="35" t="str">
        <f t="shared" si="377"/>
        <v/>
      </c>
      <c r="AV970" s="35" t="str">
        <f t="shared" si="378"/>
        <v/>
      </c>
      <c r="AW970" s="35" t="str">
        <f t="shared" si="379"/>
        <v/>
      </c>
      <c r="AX970" s="35" t="str">
        <f t="shared" si="380"/>
        <v/>
      </c>
      <c r="AY970" s="35" t="str">
        <f>IF(SUMIF('7-市场业绩'!F:F,AC970,'7-市场业绩'!I:I)&gt;0,"学习卡","老结算")</f>
        <v>老结算</v>
      </c>
      <c r="AZ970" s="35" t="str">
        <f t="shared" si="381"/>
        <v/>
      </c>
      <c r="BA970" s="35" t="str">
        <f t="shared" si="382"/>
        <v>无</v>
      </c>
      <c r="BB970" s="35" t="str">
        <f t="shared" si="383"/>
        <v/>
      </c>
      <c r="BC970" s="35" t="str">
        <f t="shared" si="384"/>
        <v/>
      </c>
      <c r="BD970" s="35" t="str">
        <f t="shared" si="385"/>
        <v>无</v>
      </c>
      <c r="BE970" s="35" t="str">
        <f>IFERROR(LOOKUP(1,-FIND({"创始会员","国际领袖课程","国内领袖课程","1期秒杀","游学免费读","买三送二","2折秒杀"},AB970),{"创始会员","国际领袖课程","国内领袖课程","1期秒杀","游学免费读","买三送二","2折秒杀"}),"")</f>
        <v/>
      </c>
      <c r="BH970" s="27">
        <v>42552</v>
      </c>
    </row>
    <row r="971" spans="1:60" ht="15" customHeight="1">
      <c r="A971" s="31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08"/>
      <c r="M971" s="208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35" t="str">
        <f t="shared" si="362"/>
        <v/>
      </c>
      <c r="AD971" s="36">
        <f t="shared" si="363"/>
        <v>0</v>
      </c>
      <c r="AE971" s="35" t="str">
        <f t="shared" si="364"/>
        <v/>
      </c>
      <c r="AF971" s="24"/>
      <c r="AG971" s="40">
        <f t="shared" si="365"/>
        <v>0</v>
      </c>
      <c r="AH971" s="36">
        <f t="shared" si="366"/>
        <v>0</v>
      </c>
      <c r="AI971" s="36">
        <f t="shared" si="367"/>
        <v>0</v>
      </c>
      <c r="AJ971" s="35" t="str">
        <f t="shared" si="368"/>
        <v/>
      </c>
      <c r="AK971" s="35" t="str">
        <f t="shared" si="369"/>
        <v/>
      </c>
      <c r="AL971" s="35" t="str">
        <f t="shared" si="370"/>
        <v/>
      </c>
      <c r="AM971" s="35" t="str">
        <f t="shared" si="371"/>
        <v/>
      </c>
      <c r="AN971" s="35" t="str">
        <f t="shared" si="372"/>
        <v/>
      </c>
      <c r="AO971" s="35" t="str">
        <f t="shared" si="373"/>
        <v/>
      </c>
      <c r="AP971" s="35" t="str">
        <f>IF(AJ971="","",VLOOKUP(AN971,[1]Sheet11!E:F,2,0))</f>
        <v/>
      </c>
      <c r="AQ971" s="35" t="str">
        <f>IF(AO971="拼单会员","5年",IF(AJ971="","",VLOOKUP(AM971&amp;AP971,[1]Sheet11!$J$3:$K$17,2)))</f>
        <v/>
      </c>
      <c r="AR971" s="35" t="str">
        <f t="shared" si="374"/>
        <v/>
      </c>
      <c r="AS971" s="35" t="str">
        <f t="shared" si="375"/>
        <v/>
      </c>
      <c r="AT971" s="35" t="str">
        <f t="shared" si="376"/>
        <v/>
      </c>
      <c r="AU971" s="35" t="str">
        <f t="shared" si="377"/>
        <v/>
      </c>
      <c r="AV971" s="35" t="str">
        <f t="shared" si="378"/>
        <v/>
      </c>
      <c r="AW971" s="35" t="str">
        <f t="shared" si="379"/>
        <v/>
      </c>
      <c r="AX971" s="35" t="str">
        <f t="shared" si="380"/>
        <v/>
      </c>
      <c r="AY971" s="35" t="str">
        <f>IF(SUMIF('7-市场业绩'!F:F,AC971,'7-市场业绩'!I:I)&gt;0,"学习卡","老结算")</f>
        <v>老结算</v>
      </c>
      <c r="AZ971" s="35" t="str">
        <f t="shared" si="381"/>
        <v/>
      </c>
      <c r="BA971" s="35" t="str">
        <f t="shared" si="382"/>
        <v>无</v>
      </c>
      <c r="BB971" s="35" t="str">
        <f t="shared" si="383"/>
        <v/>
      </c>
      <c r="BC971" s="35" t="str">
        <f t="shared" si="384"/>
        <v/>
      </c>
      <c r="BD971" s="35" t="str">
        <f t="shared" si="385"/>
        <v>无</v>
      </c>
      <c r="BE971" s="35" t="str">
        <f>IFERROR(LOOKUP(1,-FIND({"创始会员","国际领袖课程","国内领袖课程","1期秒杀","游学免费读","买三送二","2折秒杀"},AB971),{"创始会员","国际领袖课程","国内领袖课程","1期秒杀","游学免费读","买三送二","2折秒杀"}),"")</f>
        <v/>
      </c>
      <c r="BH971" s="27">
        <v>42552</v>
      </c>
    </row>
    <row r="972" spans="1:60" ht="15" customHeight="1">
      <c r="A972" s="31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08"/>
      <c r="M972" s="208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35" t="str">
        <f t="shared" si="362"/>
        <v/>
      </c>
      <c r="AD972" s="36">
        <f t="shared" si="363"/>
        <v>0</v>
      </c>
      <c r="AE972" s="35" t="str">
        <f t="shared" si="364"/>
        <v/>
      </c>
      <c r="AF972" s="24"/>
      <c r="AG972" s="40">
        <f t="shared" si="365"/>
        <v>0</v>
      </c>
      <c r="AH972" s="36">
        <f t="shared" si="366"/>
        <v>0</v>
      </c>
      <c r="AI972" s="36">
        <f t="shared" si="367"/>
        <v>0</v>
      </c>
      <c r="AJ972" s="35" t="str">
        <f t="shared" si="368"/>
        <v/>
      </c>
      <c r="AK972" s="35" t="str">
        <f t="shared" si="369"/>
        <v/>
      </c>
      <c r="AL972" s="35" t="str">
        <f t="shared" si="370"/>
        <v/>
      </c>
      <c r="AM972" s="35" t="str">
        <f t="shared" si="371"/>
        <v/>
      </c>
      <c r="AN972" s="35" t="str">
        <f t="shared" si="372"/>
        <v/>
      </c>
      <c r="AO972" s="35" t="str">
        <f t="shared" si="373"/>
        <v/>
      </c>
      <c r="AP972" s="35" t="str">
        <f>IF(AJ972="","",VLOOKUP(AN972,[1]Sheet11!E:F,2,0))</f>
        <v/>
      </c>
      <c r="AQ972" s="35" t="str">
        <f>IF(AO972="拼单会员","5年",IF(AJ972="","",VLOOKUP(AM972&amp;AP972,[1]Sheet11!$J$3:$K$17,2)))</f>
        <v/>
      </c>
      <c r="AR972" s="35" t="str">
        <f t="shared" si="374"/>
        <v/>
      </c>
      <c r="AS972" s="35" t="str">
        <f t="shared" si="375"/>
        <v/>
      </c>
      <c r="AT972" s="35" t="str">
        <f t="shared" si="376"/>
        <v/>
      </c>
      <c r="AU972" s="35" t="str">
        <f t="shared" si="377"/>
        <v/>
      </c>
      <c r="AV972" s="35" t="str">
        <f t="shared" si="378"/>
        <v/>
      </c>
      <c r="AW972" s="35" t="str">
        <f t="shared" si="379"/>
        <v/>
      </c>
      <c r="AX972" s="35" t="str">
        <f t="shared" si="380"/>
        <v/>
      </c>
      <c r="AY972" s="35" t="str">
        <f>IF(SUMIF('7-市场业绩'!F:F,AC972,'7-市场业绩'!I:I)&gt;0,"学习卡","老结算")</f>
        <v>老结算</v>
      </c>
      <c r="AZ972" s="35" t="str">
        <f t="shared" si="381"/>
        <v/>
      </c>
      <c r="BA972" s="35" t="str">
        <f t="shared" si="382"/>
        <v>无</v>
      </c>
      <c r="BB972" s="35" t="str">
        <f t="shared" si="383"/>
        <v/>
      </c>
      <c r="BC972" s="35" t="str">
        <f t="shared" si="384"/>
        <v/>
      </c>
      <c r="BD972" s="35" t="str">
        <f t="shared" si="385"/>
        <v>无</v>
      </c>
      <c r="BE972" s="35" t="str">
        <f>IFERROR(LOOKUP(1,-FIND({"创始会员","国际领袖课程","国内领袖课程","1期秒杀","游学免费读","买三送二","2折秒杀"},AB972),{"创始会员","国际领袖课程","国内领袖课程","1期秒杀","游学免费读","买三送二","2折秒杀"}),"")</f>
        <v/>
      </c>
      <c r="BH972" s="27">
        <v>42552</v>
      </c>
    </row>
    <row r="973" spans="1:60" ht="15" customHeight="1">
      <c r="A973" s="31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08"/>
      <c r="M973" s="208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35" t="str">
        <f t="shared" si="362"/>
        <v/>
      </c>
      <c r="AD973" s="36">
        <f t="shared" si="363"/>
        <v>0</v>
      </c>
      <c r="AE973" s="35" t="str">
        <f t="shared" si="364"/>
        <v/>
      </c>
      <c r="AF973" s="24"/>
      <c r="AG973" s="40">
        <f t="shared" si="365"/>
        <v>0</v>
      </c>
      <c r="AH973" s="36">
        <f t="shared" si="366"/>
        <v>0</v>
      </c>
      <c r="AI973" s="36">
        <f t="shared" si="367"/>
        <v>0</v>
      </c>
      <c r="AJ973" s="35" t="str">
        <f t="shared" si="368"/>
        <v/>
      </c>
      <c r="AK973" s="35" t="str">
        <f t="shared" si="369"/>
        <v/>
      </c>
      <c r="AL973" s="35" t="str">
        <f t="shared" si="370"/>
        <v/>
      </c>
      <c r="AM973" s="35" t="str">
        <f t="shared" si="371"/>
        <v/>
      </c>
      <c r="AN973" s="35" t="str">
        <f t="shared" si="372"/>
        <v/>
      </c>
      <c r="AO973" s="35" t="str">
        <f t="shared" si="373"/>
        <v/>
      </c>
      <c r="AP973" s="35" t="str">
        <f>IF(AJ973="","",VLOOKUP(AN973,[1]Sheet11!E:F,2,0))</f>
        <v/>
      </c>
      <c r="AQ973" s="35" t="str">
        <f>IF(AO973="拼单会员","5年",IF(AJ973="","",VLOOKUP(AM973&amp;AP973,[1]Sheet11!$J$3:$K$17,2)))</f>
        <v/>
      </c>
      <c r="AR973" s="35" t="str">
        <f t="shared" si="374"/>
        <v/>
      </c>
      <c r="AS973" s="35" t="str">
        <f t="shared" si="375"/>
        <v/>
      </c>
      <c r="AT973" s="35" t="str">
        <f t="shared" si="376"/>
        <v/>
      </c>
      <c r="AU973" s="35" t="str">
        <f t="shared" si="377"/>
        <v/>
      </c>
      <c r="AV973" s="35" t="str">
        <f t="shared" si="378"/>
        <v/>
      </c>
      <c r="AW973" s="35" t="str">
        <f t="shared" si="379"/>
        <v/>
      </c>
      <c r="AX973" s="35" t="str">
        <f t="shared" si="380"/>
        <v/>
      </c>
      <c r="AY973" s="35" t="str">
        <f>IF(SUMIF('7-市场业绩'!F:F,AC973,'7-市场业绩'!I:I)&gt;0,"学习卡","老结算")</f>
        <v>老结算</v>
      </c>
      <c r="AZ973" s="35" t="str">
        <f t="shared" si="381"/>
        <v/>
      </c>
      <c r="BA973" s="35" t="str">
        <f t="shared" si="382"/>
        <v>无</v>
      </c>
      <c r="BB973" s="35" t="str">
        <f t="shared" si="383"/>
        <v/>
      </c>
      <c r="BC973" s="35" t="str">
        <f t="shared" si="384"/>
        <v/>
      </c>
      <c r="BD973" s="35" t="str">
        <f t="shared" si="385"/>
        <v>无</v>
      </c>
      <c r="BE973" s="35" t="str">
        <f>IFERROR(LOOKUP(1,-FIND({"创始会员","国际领袖课程","国内领袖课程","1期秒杀","游学免费读","买三送二","2折秒杀"},AB973),{"创始会员","国际领袖课程","国内领袖课程","1期秒杀","游学免费读","买三送二","2折秒杀"}),"")</f>
        <v/>
      </c>
      <c r="BH973" s="27">
        <v>42552</v>
      </c>
    </row>
    <row r="974" spans="1:60" ht="15" customHeight="1">
      <c r="A974" s="31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08"/>
      <c r="M974" s="208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35" t="str">
        <f t="shared" si="362"/>
        <v/>
      </c>
      <c r="AD974" s="36">
        <f t="shared" si="363"/>
        <v>0</v>
      </c>
      <c r="AE974" s="35" t="str">
        <f t="shared" si="364"/>
        <v/>
      </c>
      <c r="AF974" s="24"/>
      <c r="AG974" s="40">
        <f t="shared" si="365"/>
        <v>0</v>
      </c>
      <c r="AH974" s="36">
        <f t="shared" si="366"/>
        <v>0</v>
      </c>
      <c r="AI974" s="36">
        <f t="shared" si="367"/>
        <v>0</v>
      </c>
      <c r="AJ974" s="35" t="str">
        <f t="shared" si="368"/>
        <v/>
      </c>
      <c r="AK974" s="35" t="str">
        <f t="shared" si="369"/>
        <v/>
      </c>
      <c r="AL974" s="35" t="str">
        <f t="shared" si="370"/>
        <v/>
      </c>
      <c r="AM974" s="35" t="str">
        <f t="shared" si="371"/>
        <v/>
      </c>
      <c r="AN974" s="35" t="str">
        <f t="shared" si="372"/>
        <v/>
      </c>
      <c r="AO974" s="35" t="str">
        <f t="shared" si="373"/>
        <v/>
      </c>
      <c r="AP974" s="35" t="str">
        <f>IF(AJ974="","",VLOOKUP(AN974,[1]Sheet11!E:F,2,0))</f>
        <v/>
      </c>
      <c r="AQ974" s="35" t="str">
        <f>IF(AO974="拼单会员","5年",IF(AJ974="","",VLOOKUP(AM974&amp;AP974,[1]Sheet11!$J$3:$K$17,2)))</f>
        <v/>
      </c>
      <c r="AR974" s="35" t="str">
        <f t="shared" si="374"/>
        <v/>
      </c>
      <c r="AS974" s="35" t="str">
        <f t="shared" si="375"/>
        <v/>
      </c>
      <c r="AT974" s="35" t="str">
        <f t="shared" si="376"/>
        <v/>
      </c>
      <c r="AU974" s="35" t="str">
        <f t="shared" si="377"/>
        <v/>
      </c>
      <c r="AV974" s="35" t="str">
        <f t="shared" si="378"/>
        <v/>
      </c>
      <c r="AW974" s="35" t="str">
        <f t="shared" si="379"/>
        <v/>
      </c>
      <c r="AX974" s="35" t="str">
        <f t="shared" si="380"/>
        <v/>
      </c>
      <c r="AY974" s="35" t="str">
        <f>IF(SUMIF('7-市场业绩'!F:F,AC974,'7-市场业绩'!I:I)&gt;0,"学习卡","老结算")</f>
        <v>老结算</v>
      </c>
      <c r="AZ974" s="35" t="str">
        <f t="shared" si="381"/>
        <v/>
      </c>
      <c r="BA974" s="35" t="str">
        <f t="shared" si="382"/>
        <v>无</v>
      </c>
      <c r="BB974" s="35" t="str">
        <f t="shared" si="383"/>
        <v/>
      </c>
      <c r="BC974" s="35" t="str">
        <f t="shared" si="384"/>
        <v/>
      </c>
      <c r="BD974" s="35" t="str">
        <f t="shared" si="385"/>
        <v>无</v>
      </c>
      <c r="BE974" s="35" t="str">
        <f>IFERROR(LOOKUP(1,-FIND({"创始会员","国际领袖课程","国内领袖课程","1期秒杀","游学免费读","买三送二","2折秒杀"},AB974),{"创始会员","国际领袖课程","国内领袖课程","1期秒杀","游学免费读","买三送二","2折秒杀"}),"")</f>
        <v/>
      </c>
      <c r="BH974" s="27">
        <v>42552</v>
      </c>
    </row>
    <row r="975" spans="1:60" ht="15" customHeight="1">
      <c r="A975" s="31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08"/>
      <c r="M975" s="208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35" t="str">
        <f t="shared" si="362"/>
        <v/>
      </c>
      <c r="AD975" s="36">
        <f t="shared" si="363"/>
        <v>0</v>
      </c>
      <c r="AE975" s="35" t="str">
        <f t="shared" si="364"/>
        <v/>
      </c>
      <c r="AF975" s="24"/>
      <c r="AG975" s="40">
        <f t="shared" si="365"/>
        <v>0</v>
      </c>
      <c r="AH975" s="36">
        <f t="shared" si="366"/>
        <v>0</v>
      </c>
      <c r="AI975" s="36">
        <f t="shared" si="367"/>
        <v>0</v>
      </c>
      <c r="AJ975" s="35" t="str">
        <f t="shared" si="368"/>
        <v/>
      </c>
      <c r="AK975" s="35" t="str">
        <f t="shared" si="369"/>
        <v/>
      </c>
      <c r="AL975" s="35" t="str">
        <f t="shared" si="370"/>
        <v/>
      </c>
      <c r="AM975" s="35" t="str">
        <f t="shared" si="371"/>
        <v/>
      </c>
      <c r="AN975" s="35" t="str">
        <f t="shared" si="372"/>
        <v/>
      </c>
      <c r="AO975" s="35" t="str">
        <f t="shared" si="373"/>
        <v/>
      </c>
      <c r="AP975" s="35" t="str">
        <f>IF(AJ975="","",VLOOKUP(AN975,[1]Sheet11!E:F,2,0))</f>
        <v/>
      </c>
      <c r="AQ975" s="35" t="str">
        <f>IF(AO975="拼单会员","5年",IF(AJ975="","",VLOOKUP(AM975&amp;AP975,[1]Sheet11!$J$3:$K$17,2)))</f>
        <v/>
      </c>
      <c r="AR975" s="35" t="str">
        <f t="shared" si="374"/>
        <v/>
      </c>
      <c r="AS975" s="35" t="str">
        <f t="shared" si="375"/>
        <v/>
      </c>
      <c r="AT975" s="35" t="str">
        <f t="shared" si="376"/>
        <v/>
      </c>
      <c r="AU975" s="35" t="str">
        <f t="shared" si="377"/>
        <v/>
      </c>
      <c r="AV975" s="35" t="str">
        <f t="shared" si="378"/>
        <v/>
      </c>
      <c r="AW975" s="35" t="str">
        <f t="shared" si="379"/>
        <v/>
      </c>
      <c r="AX975" s="35" t="str">
        <f t="shared" si="380"/>
        <v/>
      </c>
      <c r="AY975" s="35" t="str">
        <f>IF(SUMIF('7-市场业绩'!F:F,AC975,'7-市场业绩'!I:I)&gt;0,"学习卡","老结算")</f>
        <v>老结算</v>
      </c>
      <c r="AZ975" s="35" t="str">
        <f t="shared" si="381"/>
        <v/>
      </c>
      <c r="BA975" s="35" t="str">
        <f t="shared" si="382"/>
        <v>无</v>
      </c>
      <c r="BB975" s="35" t="str">
        <f t="shared" si="383"/>
        <v/>
      </c>
      <c r="BC975" s="35" t="str">
        <f t="shared" si="384"/>
        <v/>
      </c>
      <c r="BD975" s="35" t="str">
        <f t="shared" si="385"/>
        <v>无</v>
      </c>
      <c r="BE975" s="35" t="str">
        <f>IFERROR(LOOKUP(1,-FIND({"创始会员","国际领袖课程","国内领袖课程","1期秒杀","游学免费读","买三送二","2折秒杀"},AB975),{"创始会员","国际领袖课程","国内领袖课程","1期秒杀","游学免费读","买三送二","2折秒杀"}),"")</f>
        <v/>
      </c>
      <c r="BH975" s="27">
        <v>42552</v>
      </c>
    </row>
    <row r="976" spans="1:60" ht="15" customHeight="1">
      <c r="A976" s="31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08"/>
      <c r="M976" s="208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35" t="str">
        <f t="shared" si="362"/>
        <v/>
      </c>
      <c r="AD976" s="36">
        <f t="shared" si="363"/>
        <v>0</v>
      </c>
      <c r="AE976" s="35" t="str">
        <f t="shared" si="364"/>
        <v/>
      </c>
      <c r="AF976" s="24"/>
      <c r="AG976" s="40">
        <f t="shared" si="365"/>
        <v>0</v>
      </c>
      <c r="AH976" s="36">
        <f t="shared" si="366"/>
        <v>0</v>
      </c>
      <c r="AI976" s="36">
        <f t="shared" si="367"/>
        <v>0</v>
      </c>
      <c r="AJ976" s="35" t="str">
        <f t="shared" si="368"/>
        <v/>
      </c>
      <c r="AK976" s="35" t="str">
        <f t="shared" si="369"/>
        <v/>
      </c>
      <c r="AL976" s="35" t="str">
        <f t="shared" si="370"/>
        <v/>
      </c>
      <c r="AM976" s="35" t="str">
        <f t="shared" si="371"/>
        <v/>
      </c>
      <c r="AN976" s="35" t="str">
        <f t="shared" si="372"/>
        <v/>
      </c>
      <c r="AO976" s="35" t="str">
        <f t="shared" si="373"/>
        <v/>
      </c>
      <c r="AP976" s="35" t="str">
        <f>IF(AJ976="","",VLOOKUP(AN976,[1]Sheet11!E:F,2,0))</f>
        <v/>
      </c>
      <c r="AQ976" s="35" t="str">
        <f>IF(AO976="拼单会员","5年",IF(AJ976="","",VLOOKUP(AM976&amp;AP976,[1]Sheet11!$J$3:$K$17,2)))</f>
        <v/>
      </c>
      <c r="AR976" s="35" t="str">
        <f t="shared" si="374"/>
        <v/>
      </c>
      <c r="AS976" s="35" t="str">
        <f t="shared" si="375"/>
        <v/>
      </c>
      <c r="AT976" s="35" t="str">
        <f t="shared" si="376"/>
        <v/>
      </c>
      <c r="AU976" s="35" t="str">
        <f t="shared" si="377"/>
        <v/>
      </c>
      <c r="AV976" s="35" t="str">
        <f t="shared" si="378"/>
        <v/>
      </c>
      <c r="AW976" s="35" t="str">
        <f t="shared" si="379"/>
        <v/>
      </c>
      <c r="AX976" s="35" t="str">
        <f t="shared" si="380"/>
        <v/>
      </c>
      <c r="AY976" s="35" t="str">
        <f>IF(SUMIF('7-市场业绩'!F:F,AC976,'7-市场业绩'!I:I)&gt;0,"学习卡","老结算")</f>
        <v>老结算</v>
      </c>
      <c r="AZ976" s="35" t="str">
        <f t="shared" si="381"/>
        <v/>
      </c>
      <c r="BA976" s="35" t="str">
        <f t="shared" si="382"/>
        <v>无</v>
      </c>
      <c r="BB976" s="35" t="str">
        <f t="shared" si="383"/>
        <v/>
      </c>
      <c r="BC976" s="35" t="str">
        <f t="shared" si="384"/>
        <v/>
      </c>
      <c r="BD976" s="35" t="str">
        <f t="shared" si="385"/>
        <v>无</v>
      </c>
      <c r="BE976" s="35" t="str">
        <f>IFERROR(LOOKUP(1,-FIND({"创始会员","国际领袖课程","国内领袖课程","1期秒杀","游学免费读","买三送二","2折秒杀"},AB976),{"创始会员","国际领袖课程","国内领袖课程","1期秒杀","游学免费读","买三送二","2折秒杀"}),"")</f>
        <v/>
      </c>
      <c r="BH976" s="27">
        <v>42552</v>
      </c>
    </row>
    <row r="977" spans="1:60" ht="15" customHeight="1">
      <c r="A977" s="31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08"/>
      <c r="M977" s="208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35" t="str">
        <f t="shared" si="362"/>
        <v/>
      </c>
      <c r="AD977" s="36">
        <f t="shared" si="363"/>
        <v>0</v>
      </c>
      <c r="AE977" s="35" t="str">
        <f t="shared" si="364"/>
        <v/>
      </c>
      <c r="AF977" s="24"/>
      <c r="AG977" s="40">
        <f t="shared" si="365"/>
        <v>0</v>
      </c>
      <c r="AH977" s="36">
        <f t="shared" si="366"/>
        <v>0</v>
      </c>
      <c r="AI977" s="36">
        <f t="shared" si="367"/>
        <v>0</v>
      </c>
      <c r="AJ977" s="35" t="str">
        <f t="shared" si="368"/>
        <v/>
      </c>
      <c r="AK977" s="35" t="str">
        <f t="shared" si="369"/>
        <v/>
      </c>
      <c r="AL977" s="35" t="str">
        <f t="shared" si="370"/>
        <v/>
      </c>
      <c r="AM977" s="35" t="str">
        <f t="shared" si="371"/>
        <v/>
      </c>
      <c r="AN977" s="35" t="str">
        <f t="shared" si="372"/>
        <v/>
      </c>
      <c r="AO977" s="35" t="str">
        <f t="shared" si="373"/>
        <v/>
      </c>
      <c r="AP977" s="35" t="str">
        <f>IF(AJ977="","",VLOOKUP(AN977,[1]Sheet11!E:F,2,0))</f>
        <v/>
      </c>
      <c r="AQ977" s="35" t="str">
        <f>IF(AO977="拼单会员","5年",IF(AJ977="","",VLOOKUP(AM977&amp;AP977,[1]Sheet11!$J$3:$K$17,2)))</f>
        <v/>
      </c>
      <c r="AR977" s="35" t="str">
        <f t="shared" si="374"/>
        <v/>
      </c>
      <c r="AS977" s="35" t="str">
        <f t="shared" si="375"/>
        <v/>
      </c>
      <c r="AT977" s="35" t="str">
        <f t="shared" si="376"/>
        <v/>
      </c>
      <c r="AU977" s="35" t="str">
        <f t="shared" si="377"/>
        <v/>
      </c>
      <c r="AV977" s="35" t="str">
        <f t="shared" si="378"/>
        <v/>
      </c>
      <c r="AW977" s="35" t="str">
        <f t="shared" si="379"/>
        <v/>
      </c>
      <c r="AX977" s="35" t="str">
        <f t="shared" si="380"/>
        <v/>
      </c>
      <c r="AY977" s="35" t="str">
        <f>IF(SUMIF('7-市场业绩'!F:F,AC977,'7-市场业绩'!I:I)&gt;0,"学习卡","老结算")</f>
        <v>老结算</v>
      </c>
      <c r="AZ977" s="35" t="str">
        <f t="shared" si="381"/>
        <v/>
      </c>
      <c r="BA977" s="35" t="str">
        <f t="shared" si="382"/>
        <v>无</v>
      </c>
      <c r="BB977" s="35" t="str">
        <f t="shared" si="383"/>
        <v/>
      </c>
      <c r="BC977" s="35" t="str">
        <f t="shared" si="384"/>
        <v/>
      </c>
      <c r="BD977" s="35" t="str">
        <f t="shared" si="385"/>
        <v>无</v>
      </c>
      <c r="BE977" s="35" t="str">
        <f>IFERROR(LOOKUP(1,-FIND({"创始会员","国际领袖课程","国内领袖课程","1期秒杀","游学免费读","买三送二","2折秒杀"},AB977),{"创始会员","国际领袖课程","国内领袖课程","1期秒杀","游学免费读","买三送二","2折秒杀"}),"")</f>
        <v/>
      </c>
      <c r="BH977" s="27">
        <v>42552</v>
      </c>
    </row>
    <row r="978" spans="1:60" ht="15" customHeight="1">
      <c r="A978" s="31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08"/>
      <c r="M978" s="208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35" t="str">
        <f t="shared" si="362"/>
        <v/>
      </c>
      <c r="AD978" s="36">
        <f t="shared" si="363"/>
        <v>0</v>
      </c>
      <c r="AE978" s="35" t="str">
        <f t="shared" si="364"/>
        <v/>
      </c>
      <c r="AF978" s="24"/>
      <c r="AG978" s="40">
        <f t="shared" si="365"/>
        <v>0</v>
      </c>
      <c r="AH978" s="36">
        <f t="shared" si="366"/>
        <v>0</v>
      </c>
      <c r="AI978" s="36">
        <f t="shared" si="367"/>
        <v>0</v>
      </c>
      <c r="AJ978" s="35" t="str">
        <f t="shared" si="368"/>
        <v/>
      </c>
      <c r="AK978" s="35" t="str">
        <f t="shared" si="369"/>
        <v/>
      </c>
      <c r="AL978" s="35" t="str">
        <f t="shared" si="370"/>
        <v/>
      </c>
      <c r="AM978" s="35" t="str">
        <f t="shared" si="371"/>
        <v/>
      </c>
      <c r="AN978" s="35" t="str">
        <f t="shared" si="372"/>
        <v/>
      </c>
      <c r="AO978" s="35" t="str">
        <f t="shared" si="373"/>
        <v/>
      </c>
      <c r="AP978" s="35" t="str">
        <f>IF(AJ978="","",VLOOKUP(AN978,[1]Sheet11!E:F,2,0))</f>
        <v/>
      </c>
      <c r="AQ978" s="35" t="str">
        <f>IF(AO978="拼单会员","5年",IF(AJ978="","",VLOOKUP(AM978&amp;AP978,[1]Sheet11!$J$3:$K$17,2)))</f>
        <v/>
      </c>
      <c r="AR978" s="35" t="str">
        <f t="shared" si="374"/>
        <v/>
      </c>
      <c r="AS978" s="35" t="str">
        <f t="shared" si="375"/>
        <v/>
      </c>
      <c r="AT978" s="35" t="str">
        <f t="shared" si="376"/>
        <v/>
      </c>
      <c r="AU978" s="35" t="str">
        <f t="shared" si="377"/>
        <v/>
      </c>
      <c r="AV978" s="35" t="str">
        <f t="shared" si="378"/>
        <v/>
      </c>
      <c r="AW978" s="35" t="str">
        <f t="shared" si="379"/>
        <v/>
      </c>
      <c r="AX978" s="35" t="str">
        <f t="shared" si="380"/>
        <v/>
      </c>
      <c r="AY978" s="35" t="str">
        <f>IF(SUMIF('7-市场业绩'!F:F,AC978,'7-市场业绩'!I:I)&gt;0,"学习卡","老结算")</f>
        <v>老结算</v>
      </c>
      <c r="AZ978" s="35" t="str">
        <f t="shared" si="381"/>
        <v/>
      </c>
      <c r="BA978" s="35" t="str">
        <f t="shared" si="382"/>
        <v>无</v>
      </c>
      <c r="BB978" s="35" t="str">
        <f t="shared" si="383"/>
        <v/>
      </c>
      <c r="BC978" s="35" t="str">
        <f t="shared" si="384"/>
        <v/>
      </c>
      <c r="BD978" s="35" t="str">
        <f t="shared" si="385"/>
        <v>无</v>
      </c>
      <c r="BE978" s="35" t="str">
        <f>IFERROR(LOOKUP(1,-FIND({"创始会员","国际领袖课程","国内领袖课程","1期秒杀","游学免费读","买三送二","2折秒杀"},AB978),{"创始会员","国际领袖课程","国内领袖课程","1期秒杀","游学免费读","买三送二","2折秒杀"}),"")</f>
        <v/>
      </c>
      <c r="BH978" s="27">
        <v>42552</v>
      </c>
    </row>
    <row r="979" spans="1:60" ht="15" customHeight="1">
      <c r="A979" s="31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08"/>
      <c r="M979" s="208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35" t="str">
        <f t="shared" si="362"/>
        <v/>
      </c>
      <c r="AD979" s="36">
        <f t="shared" si="363"/>
        <v>0</v>
      </c>
      <c r="AE979" s="35" t="str">
        <f t="shared" si="364"/>
        <v/>
      </c>
      <c r="AF979" s="24"/>
      <c r="AG979" s="40">
        <f t="shared" si="365"/>
        <v>0</v>
      </c>
      <c r="AH979" s="36">
        <f t="shared" si="366"/>
        <v>0</v>
      </c>
      <c r="AI979" s="36">
        <f t="shared" si="367"/>
        <v>0</v>
      </c>
      <c r="AJ979" s="35" t="str">
        <f t="shared" si="368"/>
        <v/>
      </c>
      <c r="AK979" s="35" t="str">
        <f t="shared" si="369"/>
        <v/>
      </c>
      <c r="AL979" s="35" t="str">
        <f t="shared" si="370"/>
        <v/>
      </c>
      <c r="AM979" s="35" t="str">
        <f t="shared" si="371"/>
        <v/>
      </c>
      <c r="AN979" s="35" t="str">
        <f t="shared" si="372"/>
        <v/>
      </c>
      <c r="AO979" s="35" t="str">
        <f t="shared" si="373"/>
        <v/>
      </c>
      <c r="AP979" s="35" t="str">
        <f>IF(AJ979="","",VLOOKUP(AN979,[1]Sheet11!E:F,2,0))</f>
        <v/>
      </c>
      <c r="AQ979" s="35" t="str">
        <f>IF(AO979="拼单会员","5年",IF(AJ979="","",VLOOKUP(AM979&amp;AP979,[1]Sheet11!$J$3:$K$17,2)))</f>
        <v/>
      </c>
      <c r="AR979" s="35" t="str">
        <f t="shared" si="374"/>
        <v/>
      </c>
      <c r="AS979" s="35" t="str">
        <f t="shared" si="375"/>
        <v/>
      </c>
      <c r="AT979" s="35" t="str">
        <f t="shared" si="376"/>
        <v/>
      </c>
      <c r="AU979" s="35" t="str">
        <f t="shared" si="377"/>
        <v/>
      </c>
      <c r="AV979" s="35" t="str">
        <f t="shared" si="378"/>
        <v/>
      </c>
      <c r="AW979" s="35" t="str">
        <f t="shared" si="379"/>
        <v/>
      </c>
      <c r="AX979" s="35" t="str">
        <f t="shared" si="380"/>
        <v/>
      </c>
      <c r="AY979" s="35" t="str">
        <f>IF(SUMIF('7-市场业绩'!F:F,AC979,'7-市场业绩'!I:I)&gt;0,"学习卡","老结算")</f>
        <v>老结算</v>
      </c>
      <c r="AZ979" s="35" t="str">
        <f t="shared" si="381"/>
        <v/>
      </c>
      <c r="BA979" s="35" t="str">
        <f t="shared" si="382"/>
        <v>无</v>
      </c>
      <c r="BB979" s="35" t="str">
        <f t="shared" si="383"/>
        <v/>
      </c>
      <c r="BC979" s="35" t="str">
        <f t="shared" si="384"/>
        <v/>
      </c>
      <c r="BD979" s="35" t="str">
        <f t="shared" si="385"/>
        <v>无</v>
      </c>
      <c r="BE979" s="35" t="str">
        <f>IFERROR(LOOKUP(1,-FIND({"创始会员","国际领袖课程","国内领袖课程","1期秒杀","游学免费读","买三送二","2折秒杀"},AB979),{"创始会员","国际领袖课程","国内领袖课程","1期秒杀","游学免费读","买三送二","2折秒杀"}),"")</f>
        <v/>
      </c>
      <c r="BH979" s="27">
        <v>42552</v>
      </c>
    </row>
    <row r="980" spans="1:60" ht="15" customHeight="1">
      <c r="A980" s="31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08"/>
      <c r="M980" s="208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35" t="str">
        <f t="shared" si="362"/>
        <v/>
      </c>
      <c r="AD980" s="36">
        <f t="shared" si="363"/>
        <v>0</v>
      </c>
      <c r="AE980" s="35" t="str">
        <f t="shared" si="364"/>
        <v/>
      </c>
      <c r="AF980" s="24"/>
      <c r="AG980" s="40">
        <f t="shared" si="365"/>
        <v>0</v>
      </c>
      <c r="AH980" s="36">
        <f t="shared" si="366"/>
        <v>0</v>
      </c>
      <c r="AI980" s="36">
        <f t="shared" si="367"/>
        <v>0</v>
      </c>
      <c r="AJ980" s="35" t="str">
        <f t="shared" si="368"/>
        <v/>
      </c>
      <c r="AK980" s="35" t="str">
        <f t="shared" si="369"/>
        <v/>
      </c>
      <c r="AL980" s="35" t="str">
        <f t="shared" si="370"/>
        <v/>
      </c>
      <c r="AM980" s="35" t="str">
        <f t="shared" si="371"/>
        <v/>
      </c>
      <c r="AN980" s="35" t="str">
        <f t="shared" si="372"/>
        <v/>
      </c>
      <c r="AO980" s="35" t="str">
        <f t="shared" si="373"/>
        <v/>
      </c>
      <c r="AP980" s="35" t="str">
        <f>IF(AJ980="","",VLOOKUP(AN980,[1]Sheet11!E:F,2,0))</f>
        <v/>
      </c>
      <c r="AQ980" s="35" t="str">
        <f>IF(AO980="拼单会员","5年",IF(AJ980="","",VLOOKUP(AM980&amp;AP980,[1]Sheet11!$J$3:$K$17,2)))</f>
        <v/>
      </c>
      <c r="AR980" s="35" t="str">
        <f t="shared" si="374"/>
        <v/>
      </c>
      <c r="AS980" s="35" t="str">
        <f t="shared" si="375"/>
        <v/>
      </c>
      <c r="AT980" s="35" t="str">
        <f t="shared" si="376"/>
        <v/>
      </c>
      <c r="AU980" s="35" t="str">
        <f t="shared" si="377"/>
        <v/>
      </c>
      <c r="AV980" s="35" t="str">
        <f t="shared" si="378"/>
        <v/>
      </c>
      <c r="AW980" s="35" t="str">
        <f t="shared" si="379"/>
        <v/>
      </c>
      <c r="AX980" s="35" t="str">
        <f t="shared" si="380"/>
        <v/>
      </c>
      <c r="AY980" s="35" t="str">
        <f>IF(SUMIF('7-市场业绩'!F:F,AC980,'7-市场业绩'!I:I)&gt;0,"学习卡","老结算")</f>
        <v>老结算</v>
      </c>
      <c r="AZ980" s="35" t="str">
        <f t="shared" si="381"/>
        <v/>
      </c>
      <c r="BA980" s="35" t="str">
        <f t="shared" si="382"/>
        <v>无</v>
      </c>
      <c r="BB980" s="35" t="str">
        <f t="shared" si="383"/>
        <v/>
      </c>
      <c r="BC980" s="35" t="str">
        <f t="shared" si="384"/>
        <v/>
      </c>
      <c r="BD980" s="35" t="str">
        <f t="shared" si="385"/>
        <v>无</v>
      </c>
      <c r="BE980" s="35" t="str">
        <f>IFERROR(LOOKUP(1,-FIND({"创始会员","国际领袖课程","国内领袖课程","1期秒杀","游学免费读","买三送二","2折秒杀"},AB980),{"创始会员","国际领袖课程","国内领袖课程","1期秒杀","游学免费读","买三送二","2折秒杀"}),"")</f>
        <v/>
      </c>
      <c r="BH980" s="27">
        <v>42552</v>
      </c>
    </row>
    <row r="981" spans="1:60" ht="15" customHeight="1">
      <c r="A981" s="31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08"/>
      <c r="M981" s="208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35" t="str">
        <f t="shared" si="362"/>
        <v/>
      </c>
      <c r="AD981" s="36">
        <f t="shared" si="363"/>
        <v>0</v>
      </c>
      <c r="AE981" s="35" t="str">
        <f t="shared" si="364"/>
        <v/>
      </c>
      <c r="AF981" s="24"/>
      <c r="AG981" s="40">
        <f t="shared" si="365"/>
        <v>0</v>
      </c>
      <c r="AH981" s="36">
        <f t="shared" si="366"/>
        <v>0</v>
      </c>
      <c r="AI981" s="36">
        <f t="shared" si="367"/>
        <v>0</v>
      </c>
      <c r="AJ981" s="35" t="str">
        <f t="shared" si="368"/>
        <v/>
      </c>
      <c r="AK981" s="35" t="str">
        <f t="shared" si="369"/>
        <v/>
      </c>
      <c r="AL981" s="35" t="str">
        <f t="shared" si="370"/>
        <v/>
      </c>
      <c r="AM981" s="35" t="str">
        <f t="shared" si="371"/>
        <v/>
      </c>
      <c r="AN981" s="35" t="str">
        <f t="shared" si="372"/>
        <v/>
      </c>
      <c r="AO981" s="35" t="str">
        <f t="shared" si="373"/>
        <v/>
      </c>
      <c r="AP981" s="35" t="str">
        <f>IF(AJ981="","",VLOOKUP(AN981,[1]Sheet11!E:F,2,0))</f>
        <v/>
      </c>
      <c r="AQ981" s="35" t="str">
        <f>IF(AO981="拼单会员","5年",IF(AJ981="","",VLOOKUP(AM981&amp;AP981,[1]Sheet11!$J$3:$K$17,2)))</f>
        <v/>
      </c>
      <c r="AR981" s="35" t="str">
        <f t="shared" si="374"/>
        <v/>
      </c>
      <c r="AS981" s="35" t="str">
        <f t="shared" si="375"/>
        <v/>
      </c>
      <c r="AT981" s="35" t="str">
        <f t="shared" si="376"/>
        <v/>
      </c>
      <c r="AU981" s="35" t="str">
        <f t="shared" si="377"/>
        <v/>
      </c>
      <c r="AV981" s="35" t="str">
        <f t="shared" si="378"/>
        <v/>
      </c>
      <c r="AW981" s="35" t="str">
        <f t="shared" si="379"/>
        <v/>
      </c>
      <c r="AX981" s="35" t="str">
        <f t="shared" si="380"/>
        <v/>
      </c>
      <c r="AY981" s="35" t="str">
        <f>IF(SUMIF('7-市场业绩'!F:F,AC981,'7-市场业绩'!I:I)&gt;0,"学习卡","老结算")</f>
        <v>老结算</v>
      </c>
      <c r="AZ981" s="35" t="str">
        <f t="shared" si="381"/>
        <v/>
      </c>
      <c r="BA981" s="35" t="str">
        <f t="shared" si="382"/>
        <v>无</v>
      </c>
      <c r="BB981" s="35" t="str">
        <f t="shared" si="383"/>
        <v/>
      </c>
      <c r="BC981" s="35" t="str">
        <f t="shared" si="384"/>
        <v/>
      </c>
      <c r="BD981" s="35" t="str">
        <f t="shared" si="385"/>
        <v>无</v>
      </c>
      <c r="BE981" s="35" t="str">
        <f>IFERROR(LOOKUP(1,-FIND({"创始会员","国际领袖课程","国内领袖课程","1期秒杀","游学免费读","买三送二","2折秒杀"},AB981),{"创始会员","国际领袖课程","国内领袖课程","1期秒杀","游学免费读","买三送二","2折秒杀"}),"")</f>
        <v/>
      </c>
      <c r="BH981" s="27">
        <v>42552</v>
      </c>
    </row>
    <row r="982" spans="1:60" ht="15" customHeight="1">
      <c r="A982" s="31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08"/>
      <c r="M982" s="208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35" t="str">
        <f t="shared" si="362"/>
        <v/>
      </c>
      <c r="AD982" s="36">
        <f t="shared" si="363"/>
        <v>0</v>
      </c>
      <c r="AE982" s="35" t="str">
        <f t="shared" si="364"/>
        <v/>
      </c>
      <c r="AF982" s="24"/>
      <c r="AG982" s="40">
        <f t="shared" si="365"/>
        <v>0</v>
      </c>
      <c r="AH982" s="36">
        <f t="shared" si="366"/>
        <v>0</v>
      </c>
      <c r="AI982" s="36">
        <f t="shared" si="367"/>
        <v>0</v>
      </c>
      <c r="AJ982" s="35" t="str">
        <f t="shared" si="368"/>
        <v/>
      </c>
      <c r="AK982" s="35" t="str">
        <f t="shared" si="369"/>
        <v/>
      </c>
      <c r="AL982" s="35" t="str">
        <f t="shared" si="370"/>
        <v/>
      </c>
      <c r="AM982" s="35" t="str">
        <f t="shared" si="371"/>
        <v/>
      </c>
      <c r="AN982" s="35" t="str">
        <f t="shared" si="372"/>
        <v/>
      </c>
      <c r="AO982" s="35" t="str">
        <f t="shared" si="373"/>
        <v/>
      </c>
      <c r="AP982" s="35" t="str">
        <f>IF(AJ982="","",VLOOKUP(AN982,[1]Sheet11!E:F,2,0))</f>
        <v/>
      </c>
      <c r="AQ982" s="35" t="str">
        <f>IF(AO982="拼单会员","5年",IF(AJ982="","",VLOOKUP(AM982&amp;AP982,[1]Sheet11!$J$3:$K$17,2)))</f>
        <v/>
      </c>
      <c r="AR982" s="35" t="str">
        <f t="shared" si="374"/>
        <v/>
      </c>
      <c r="AS982" s="35" t="str">
        <f t="shared" si="375"/>
        <v/>
      </c>
      <c r="AT982" s="35" t="str">
        <f t="shared" si="376"/>
        <v/>
      </c>
      <c r="AU982" s="35" t="str">
        <f t="shared" si="377"/>
        <v/>
      </c>
      <c r="AV982" s="35" t="str">
        <f t="shared" si="378"/>
        <v/>
      </c>
      <c r="AW982" s="35" t="str">
        <f t="shared" si="379"/>
        <v/>
      </c>
      <c r="AX982" s="35" t="str">
        <f t="shared" si="380"/>
        <v/>
      </c>
      <c r="AY982" s="35" t="str">
        <f>IF(SUMIF('7-市场业绩'!F:F,AC982,'7-市场业绩'!I:I)&gt;0,"学习卡","老结算")</f>
        <v>老结算</v>
      </c>
      <c r="AZ982" s="35" t="str">
        <f t="shared" si="381"/>
        <v/>
      </c>
      <c r="BA982" s="35" t="str">
        <f t="shared" si="382"/>
        <v>无</v>
      </c>
      <c r="BB982" s="35" t="str">
        <f t="shared" si="383"/>
        <v/>
      </c>
      <c r="BC982" s="35" t="str">
        <f t="shared" si="384"/>
        <v/>
      </c>
      <c r="BD982" s="35" t="str">
        <f t="shared" si="385"/>
        <v>无</v>
      </c>
      <c r="BE982" s="35" t="str">
        <f>IFERROR(LOOKUP(1,-FIND({"创始会员","国际领袖课程","国内领袖课程","1期秒杀","游学免费读","买三送二","2折秒杀"},AB982),{"创始会员","国际领袖课程","国内领袖课程","1期秒杀","游学免费读","买三送二","2折秒杀"}),"")</f>
        <v/>
      </c>
      <c r="BH982" s="27">
        <v>42552</v>
      </c>
    </row>
    <row r="983" spans="1:60" ht="15" customHeight="1">
      <c r="A983" s="31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08"/>
      <c r="M983" s="208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35" t="str">
        <f t="shared" si="362"/>
        <v/>
      </c>
      <c r="AD983" s="36">
        <f t="shared" si="363"/>
        <v>0</v>
      </c>
      <c r="AE983" s="35" t="str">
        <f t="shared" si="364"/>
        <v/>
      </c>
      <c r="AF983" s="24"/>
      <c r="AG983" s="40">
        <f t="shared" si="365"/>
        <v>0</v>
      </c>
      <c r="AH983" s="36">
        <f t="shared" si="366"/>
        <v>0</v>
      </c>
      <c r="AI983" s="36">
        <f t="shared" si="367"/>
        <v>0</v>
      </c>
      <c r="AJ983" s="35" t="str">
        <f t="shared" si="368"/>
        <v/>
      </c>
      <c r="AK983" s="35" t="str">
        <f t="shared" si="369"/>
        <v/>
      </c>
      <c r="AL983" s="35" t="str">
        <f t="shared" si="370"/>
        <v/>
      </c>
      <c r="AM983" s="35" t="str">
        <f t="shared" si="371"/>
        <v/>
      </c>
      <c r="AN983" s="35" t="str">
        <f t="shared" si="372"/>
        <v/>
      </c>
      <c r="AO983" s="35" t="str">
        <f t="shared" si="373"/>
        <v/>
      </c>
      <c r="AP983" s="35" t="str">
        <f>IF(AJ983="","",VLOOKUP(AN983,[1]Sheet11!E:F,2,0))</f>
        <v/>
      </c>
      <c r="AQ983" s="35" t="str">
        <f>IF(AO983="拼单会员","5年",IF(AJ983="","",VLOOKUP(AM983&amp;AP983,[1]Sheet11!$J$3:$K$17,2)))</f>
        <v/>
      </c>
      <c r="AR983" s="35" t="str">
        <f t="shared" si="374"/>
        <v/>
      </c>
      <c r="AS983" s="35" t="str">
        <f t="shared" si="375"/>
        <v/>
      </c>
      <c r="AT983" s="35" t="str">
        <f t="shared" si="376"/>
        <v/>
      </c>
      <c r="AU983" s="35" t="str">
        <f t="shared" si="377"/>
        <v/>
      </c>
      <c r="AV983" s="35" t="str">
        <f t="shared" si="378"/>
        <v/>
      </c>
      <c r="AW983" s="35" t="str">
        <f t="shared" si="379"/>
        <v/>
      </c>
      <c r="AX983" s="35" t="str">
        <f t="shared" si="380"/>
        <v/>
      </c>
      <c r="AY983" s="35" t="str">
        <f>IF(SUMIF('7-市场业绩'!F:F,AC983,'7-市场业绩'!I:I)&gt;0,"学习卡","老结算")</f>
        <v>老结算</v>
      </c>
      <c r="AZ983" s="35" t="str">
        <f t="shared" si="381"/>
        <v/>
      </c>
      <c r="BA983" s="35" t="str">
        <f t="shared" si="382"/>
        <v>无</v>
      </c>
      <c r="BB983" s="35" t="str">
        <f t="shared" si="383"/>
        <v/>
      </c>
      <c r="BC983" s="35" t="str">
        <f t="shared" si="384"/>
        <v/>
      </c>
      <c r="BD983" s="35" t="str">
        <f t="shared" si="385"/>
        <v>无</v>
      </c>
      <c r="BE983" s="35" t="str">
        <f>IFERROR(LOOKUP(1,-FIND({"创始会员","国际领袖课程","国内领袖课程","1期秒杀","游学免费读","买三送二","2折秒杀"},AB983),{"创始会员","国际领袖课程","国内领袖课程","1期秒杀","游学免费读","买三送二","2折秒杀"}),"")</f>
        <v/>
      </c>
      <c r="BH983" s="27">
        <v>42552</v>
      </c>
    </row>
    <row r="984" spans="1:60" ht="15" customHeight="1">
      <c r="A984" s="31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08"/>
      <c r="M984" s="208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35" t="str">
        <f t="shared" si="362"/>
        <v/>
      </c>
      <c r="AD984" s="36">
        <f t="shared" si="363"/>
        <v>0</v>
      </c>
      <c r="AE984" s="35" t="str">
        <f t="shared" si="364"/>
        <v/>
      </c>
      <c r="AF984" s="24"/>
      <c r="AG984" s="40">
        <f t="shared" si="365"/>
        <v>0</v>
      </c>
      <c r="AH984" s="36">
        <f t="shared" si="366"/>
        <v>0</v>
      </c>
      <c r="AI984" s="36">
        <f t="shared" si="367"/>
        <v>0</v>
      </c>
      <c r="AJ984" s="35" t="str">
        <f t="shared" si="368"/>
        <v/>
      </c>
      <c r="AK984" s="35" t="str">
        <f t="shared" si="369"/>
        <v/>
      </c>
      <c r="AL984" s="35" t="str">
        <f t="shared" si="370"/>
        <v/>
      </c>
      <c r="AM984" s="35" t="str">
        <f t="shared" si="371"/>
        <v/>
      </c>
      <c r="AN984" s="35" t="str">
        <f t="shared" si="372"/>
        <v/>
      </c>
      <c r="AO984" s="35" t="str">
        <f t="shared" si="373"/>
        <v/>
      </c>
      <c r="AP984" s="35" t="str">
        <f>IF(AJ984="","",VLOOKUP(AN984,[1]Sheet11!E:F,2,0))</f>
        <v/>
      </c>
      <c r="AQ984" s="35" t="str">
        <f>IF(AO984="拼单会员","5年",IF(AJ984="","",VLOOKUP(AM984&amp;AP984,[1]Sheet11!$J$3:$K$17,2)))</f>
        <v/>
      </c>
      <c r="AR984" s="35" t="str">
        <f t="shared" si="374"/>
        <v/>
      </c>
      <c r="AS984" s="35" t="str">
        <f t="shared" si="375"/>
        <v/>
      </c>
      <c r="AT984" s="35" t="str">
        <f t="shared" si="376"/>
        <v/>
      </c>
      <c r="AU984" s="35" t="str">
        <f t="shared" si="377"/>
        <v/>
      </c>
      <c r="AV984" s="35" t="str">
        <f t="shared" si="378"/>
        <v/>
      </c>
      <c r="AW984" s="35" t="str">
        <f t="shared" si="379"/>
        <v/>
      </c>
      <c r="AX984" s="35" t="str">
        <f t="shared" si="380"/>
        <v/>
      </c>
      <c r="AY984" s="35" t="str">
        <f>IF(SUMIF('7-市场业绩'!F:F,AC984,'7-市场业绩'!I:I)&gt;0,"学习卡","老结算")</f>
        <v>老结算</v>
      </c>
      <c r="AZ984" s="35" t="str">
        <f t="shared" si="381"/>
        <v/>
      </c>
      <c r="BA984" s="35" t="str">
        <f t="shared" si="382"/>
        <v>无</v>
      </c>
      <c r="BB984" s="35" t="str">
        <f t="shared" si="383"/>
        <v/>
      </c>
      <c r="BC984" s="35" t="str">
        <f t="shared" si="384"/>
        <v/>
      </c>
      <c r="BD984" s="35" t="str">
        <f t="shared" si="385"/>
        <v>无</v>
      </c>
      <c r="BE984" s="35" t="str">
        <f>IFERROR(LOOKUP(1,-FIND({"创始会员","国际领袖课程","国内领袖课程","1期秒杀","游学免费读","买三送二","2折秒杀"},AB984),{"创始会员","国际领袖课程","国内领袖课程","1期秒杀","游学免费读","买三送二","2折秒杀"}),"")</f>
        <v/>
      </c>
      <c r="BH984" s="27">
        <v>42552</v>
      </c>
    </row>
    <row r="985" spans="1:60" ht="15" customHeight="1">
      <c r="A985" s="31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08"/>
      <c r="M985" s="208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35" t="str">
        <f t="shared" si="362"/>
        <v/>
      </c>
      <c r="AD985" s="36">
        <f t="shared" si="363"/>
        <v>0</v>
      </c>
      <c r="AE985" s="35" t="str">
        <f t="shared" si="364"/>
        <v/>
      </c>
      <c r="AF985" s="24"/>
      <c r="AG985" s="40">
        <f t="shared" si="365"/>
        <v>0</v>
      </c>
      <c r="AH985" s="36">
        <f t="shared" si="366"/>
        <v>0</v>
      </c>
      <c r="AI985" s="36">
        <f t="shared" si="367"/>
        <v>0</v>
      </c>
      <c r="AJ985" s="35" t="str">
        <f t="shared" si="368"/>
        <v/>
      </c>
      <c r="AK985" s="35" t="str">
        <f t="shared" si="369"/>
        <v/>
      </c>
      <c r="AL985" s="35" t="str">
        <f t="shared" si="370"/>
        <v/>
      </c>
      <c r="AM985" s="35" t="str">
        <f t="shared" si="371"/>
        <v/>
      </c>
      <c r="AN985" s="35" t="str">
        <f t="shared" si="372"/>
        <v/>
      </c>
      <c r="AO985" s="35" t="str">
        <f t="shared" si="373"/>
        <v/>
      </c>
      <c r="AP985" s="35" t="str">
        <f>IF(AJ985="","",VLOOKUP(AN985,[1]Sheet11!E:F,2,0))</f>
        <v/>
      </c>
      <c r="AQ985" s="35" t="str">
        <f>IF(AO985="拼单会员","5年",IF(AJ985="","",VLOOKUP(AM985&amp;AP985,[1]Sheet11!$J$3:$K$17,2)))</f>
        <v/>
      </c>
      <c r="AR985" s="35" t="str">
        <f t="shared" si="374"/>
        <v/>
      </c>
      <c r="AS985" s="35" t="str">
        <f t="shared" si="375"/>
        <v/>
      </c>
      <c r="AT985" s="35" t="str">
        <f t="shared" si="376"/>
        <v/>
      </c>
      <c r="AU985" s="35" t="str">
        <f t="shared" si="377"/>
        <v/>
      </c>
      <c r="AV985" s="35" t="str">
        <f t="shared" si="378"/>
        <v/>
      </c>
      <c r="AW985" s="35" t="str">
        <f t="shared" si="379"/>
        <v/>
      </c>
      <c r="AX985" s="35" t="str">
        <f t="shared" si="380"/>
        <v/>
      </c>
      <c r="AY985" s="35" t="str">
        <f>IF(SUMIF('7-市场业绩'!F:F,AC985,'7-市场业绩'!I:I)&gt;0,"学习卡","老结算")</f>
        <v>老结算</v>
      </c>
      <c r="AZ985" s="35" t="str">
        <f t="shared" si="381"/>
        <v/>
      </c>
      <c r="BA985" s="35" t="str">
        <f t="shared" si="382"/>
        <v>无</v>
      </c>
      <c r="BB985" s="35" t="str">
        <f t="shared" si="383"/>
        <v/>
      </c>
      <c r="BC985" s="35" t="str">
        <f t="shared" si="384"/>
        <v/>
      </c>
      <c r="BD985" s="35" t="str">
        <f t="shared" si="385"/>
        <v>无</v>
      </c>
      <c r="BE985" s="35" t="str">
        <f>IFERROR(LOOKUP(1,-FIND({"创始会员","国际领袖课程","国内领袖课程","1期秒杀","游学免费读","买三送二","2折秒杀"},AB985),{"创始会员","国际领袖课程","国内领袖课程","1期秒杀","游学免费读","买三送二","2折秒杀"}),"")</f>
        <v/>
      </c>
      <c r="BH985" s="27">
        <v>42552</v>
      </c>
    </row>
    <row r="986" spans="1:60" ht="15" customHeight="1">
      <c r="A986" s="31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08"/>
      <c r="M986" s="208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35" t="str">
        <f t="shared" si="362"/>
        <v/>
      </c>
      <c r="AD986" s="36">
        <f t="shared" si="363"/>
        <v>0</v>
      </c>
      <c r="AE986" s="35" t="str">
        <f t="shared" si="364"/>
        <v/>
      </c>
      <c r="AF986" s="24"/>
      <c r="AG986" s="40">
        <f t="shared" si="365"/>
        <v>0</v>
      </c>
      <c r="AH986" s="36">
        <f t="shared" si="366"/>
        <v>0</v>
      </c>
      <c r="AI986" s="36">
        <f t="shared" si="367"/>
        <v>0</v>
      </c>
      <c r="AJ986" s="35" t="str">
        <f t="shared" si="368"/>
        <v/>
      </c>
      <c r="AK986" s="35" t="str">
        <f t="shared" si="369"/>
        <v/>
      </c>
      <c r="AL986" s="35" t="str">
        <f t="shared" si="370"/>
        <v/>
      </c>
      <c r="AM986" s="35" t="str">
        <f t="shared" si="371"/>
        <v/>
      </c>
      <c r="AN986" s="35" t="str">
        <f t="shared" si="372"/>
        <v/>
      </c>
      <c r="AO986" s="35" t="str">
        <f t="shared" si="373"/>
        <v/>
      </c>
      <c r="AP986" s="35" t="str">
        <f>IF(AJ986="","",VLOOKUP(AN986,[1]Sheet11!E:F,2,0))</f>
        <v/>
      </c>
      <c r="AQ986" s="35" t="str">
        <f>IF(AO986="拼单会员","5年",IF(AJ986="","",VLOOKUP(AM986&amp;AP986,[1]Sheet11!$J$3:$K$17,2)))</f>
        <v/>
      </c>
      <c r="AR986" s="35" t="str">
        <f t="shared" si="374"/>
        <v/>
      </c>
      <c r="AS986" s="35" t="str">
        <f t="shared" si="375"/>
        <v/>
      </c>
      <c r="AT986" s="35" t="str">
        <f t="shared" si="376"/>
        <v/>
      </c>
      <c r="AU986" s="35" t="str">
        <f t="shared" si="377"/>
        <v/>
      </c>
      <c r="AV986" s="35" t="str">
        <f t="shared" si="378"/>
        <v/>
      </c>
      <c r="AW986" s="35" t="str">
        <f t="shared" si="379"/>
        <v/>
      </c>
      <c r="AX986" s="35" t="str">
        <f t="shared" si="380"/>
        <v/>
      </c>
      <c r="AY986" s="35" t="str">
        <f>IF(SUMIF('7-市场业绩'!F:F,AC986,'7-市场业绩'!I:I)&gt;0,"学习卡","老结算")</f>
        <v>老结算</v>
      </c>
      <c r="AZ986" s="35" t="str">
        <f t="shared" si="381"/>
        <v/>
      </c>
      <c r="BA986" s="35" t="str">
        <f t="shared" si="382"/>
        <v>无</v>
      </c>
      <c r="BB986" s="35" t="str">
        <f t="shared" si="383"/>
        <v/>
      </c>
      <c r="BC986" s="35" t="str">
        <f t="shared" si="384"/>
        <v/>
      </c>
      <c r="BD986" s="35" t="str">
        <f t="shared" si="385"/>
        <v>无</v>
      </c>
      <c r="BE986" s="35" t="str">
        <f>IFERROR(LOOKUP(1,-FIND({"创始会员","国际领袖课程","国内领袖课程","1期秒杀","游学免费读","买三送二","2折秒杀"},AB986),{"创始会员","国际领袖课程","国内领袖课程","1期秒杀","游学免费读","买三送二","2折秒杀"}),"")</f>
        <v/>
      </c>
      <c r="BH986" s="27">
        <v>42552</v>
      </c>
    </row>
    <row r="987" spans="1:60" ht="15" customHeight="1">
      <c r="A987" s="31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08"/>
      <c r="M987" s="208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35" t="str">
        <f t="shared" si="362"/>
        <v/>
      </c>
      <c r="AD987" s="36">
        <f t="shared" si="363"/>
        <v>0</v>
      </c>
      <c r="AE987" s="35" t="str">
        <f t="shared" si="364"/>
        <v/>
      </c>
      <c r="AF987" s="24"/>
      <c r="AG987" s="40">
        <f t="shared" si="365"/>
        <v>0</v>
      </c>
      <c r="AH987" s="36">
        <f t="shared" si="366"/>
        <v>0</v>
      </c>
      <c r="AI987" s="36">
        <f t="shared" si="367"/>
        <v>0</v>
      </c>
      <c r="AJ987" s="35" t="str">
        <f t="shared" si="368"/>
        <v/>
      </c>
      <c r="AK987" s="35" t="str">
        <f t="shared" si="369"/>
        <v/>
      </c>
      <c r="AL987" s="35" t="str">
        <f t="shared" si="370"/>
        <v/>
      </c>
      <c r="AM987" s="35" t="str">
        <f t="shared" si="371"/>
        <v/>
      </c>
      <c r="AN987" s="35" t="str">
        <f t="shared" si="372"/>
        <v/>
      </c>
      <c r="AO987" s="35" t="str">
        <f t="shared" si="373"/>
        <v/>
      </c>
      <c r="AP987" s="35" t="str">
        <f>IF(AJ987="","",VLOOKUP(AN987,[1]Sheet11!E:F,2,0))</f>
        <v/>
      </c>
      <c r="AQ987" s="35" t="str">
        <f>IF(AO987="拼单会员","5年",IF(AJ987="","",VLOOKUP(AM987&amp;AP987,[1]Sheet11!$J$3:$K$17,2)))</f>
        <v/>
      </c>
      <c r="AR987" s="35" t="str">
        <f t="shared" si="374"/>
        <v/>
      </c>
      <c r="AS987" s="35" t="str">
        <f t="shared" si="375"/>
        <v/>
      </c>
      <c r="AT987" s="35" t="str">
        <f t="shared" si="376"/>
        <v/>
      </c>
      <c r="AU987" s="35" t="str">
        <f t="shared" si="377"/>
        <v/>
      </c>
      <c r="AV987" s="35" t="str">
        <f t="shared" si="378"/>
        <v/>
      </c>
      <c r="AW987" s="35" t="str">
        <f t="shared" si="379"/>
        <v/>
      </c>
      <c r="AX987" s="35" t="str">
        <f t="shared" si="380"/>
        <v/>
      </c>
      <c r="AY987" s="35" t="str">
        <f>IF(SUMIF('7-市场业绩'!F:F,AC987,'7-市场业绩'!I:I)&gt;0,"学习卡","老结算")</f>
        <v>老结算</v>
      </c>
      <c r="AZ987" s="35" t="str">
        <f t="shared" si="381"/>
        <v/>
      </c>
      <c r="BA987" s="35" t="str">
        <f t="shared" si="382"/>
        <v>无</v>
      </c>
      <c r="BB987" s="35" t="str">
        <f t="shared" si="383"/>
        <v/>
      </c>
      <c r="BC987" s="35" t="str">
        <f t="shared" si="384"/>
        <v/>
      </c>
      <c r="BD987" s="35" t="str">
        <f t="shared" si="385"/>
        <v>无</v>
      </c>
      <c r="BE987" s="35" t="str">
        <f>IFERROR(LOOKUP(1,-FIND({"创始会员","国际领袖课程","国内领袖课程","1期秒杀","游学免费读","买三送二","2折秒杀"},AB987),{"创始会员","国际领袖课程","国内领袖课程","1期秒杀","游学免费读","买三送二","2折秒杀"}),"")</f>
        <v/>
      </c>
      <c r="BH987" s="27">
        <v>42552</v>
      </c>
    </row>
    <row r="988" spans="1:60" ht="15" customHeight="1">
      <c r="A988" s="31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08"/>
      <c r="M988" s="208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35" t="str">
        <f t="shared" si="362"/>
        <v/>
      </c>
      <c r="AD988" s="36">
        <f t="shared" si="363"/>
        <v>0</v>
      </c>
      <c r="AE988" s="35" t="str">
        <f t="shared" si="364"/>
        <v/>
      </c>
      <c r="AF988" s="24"/>
      <c r="AG988" s="40">
        <f t="shared" si="365"/>
        <v>0</v>
      </c>
      <c r="AH988" s="36">
        <f t="shared" si="366"/>
        <v>0</v>
      </c>
      <c r="AI988" s="36">
        <f t="shared" si="367"/>
        <v>0</v>
      </c>
      <c r="AJ988" s="35" t="str">
        <f t="shared" si="368"/>
        <v/>
      </c>
      <c r="AK988" s="35" t="str">
        <f t="shared" si="369"/>
        <v/>
      </c>
      <c r="AL988" s="35" t="str">
        <f t="shared" si="370"/>
        <v/>
      </c>
      <c r="AM988" s="35" t="str">
        <f t="shared" si="371"/>
        <v/>
      </c>
      <c r="AN988" s="35" t="str">
        <f t="shared" si="372"/>
        <v/>
      </c>
      <c r="AO988" s="35" t="str">
        <f t="shared" si="373"/>
        <v/>
      </c>
      <c r="AP988" s="35" t="str">
        <f>IF(AJ988="","",VLOOKUP(AN988,[1]Sheet11!E:F,2,0))</f>
        <v/>
      </c>
      <c r="AQ988" s="35" t="str">
        <f>IF(AO988="拼单会员","5年",IF(AJ988="","",VLOOKUP(AM988&amp;AP988,[1]Sheet11!$J$3:$K$17,2)))</f>
        <v/>
      </c>
      <c r="AR988" s="35" t="str">
        <f t="shared" si="374"/>
        <v/>
      </c>
      <c r="AS988" s="35" t="str">
        <f t="shared" si="375"/>
        <v/>
      </c>
      <c r="AT988" s="35" t="str">
        <f t="shared" si="376"/>
        <v/>
      </c>
      <c r="AU988" s="35" t="str">
        <f t="shared" si="377"/>
        <v/>
      </c>
      <c r="AV988" s="35" t="str">
        <f t="shared" si="378"/>
        <v/>
      </c>
      <c r="AW988" s="35" t="str">
        <f t="shared" si="379"/>
        <v/>
      </c>
      <c r="AX988" s="35" t="str">
        <f t="shared" si="380"/>
        <v/>
      </c>
      <c r="AY988" s="35" t="str">
        <f>IF(SUMIF('7-市场业绩'!F:F,AC988,'7-市场业绩'!I:I)&gt;0,"学习卡","老结算")</f>
        <v>老结算</v>
      </c>
      <c r="AZ988" s="35" t="str">
        <f t="shared" si="381"/>
        <v/>
      </c>
      <c r="BA988" s="35" t="str">
        <f t="shared" si="382"/>
        <v>无</v>
      </c>
      <c r="BB988" s="35" t="str">
        <f t="shared" si="383"/>
        <v/>
      </c>
      <c r="BC988" s="35" t="str">
        <f t="shared" si="384"/>
        <v/>
      </c>
      <c r="BD988" s="35" t="str">
        <f t="shared" si="385"/>
        <v>无</v>
      </c>
      <c r="BE988" s="35" t="str">
        <f>IFERROR(LOOKUP(1,-FIND({"创始会员","国际领袖课程","国内领袖课程","1期秒杀","游学免费读","买三送二","2折秒杀"},AB988),{"创始会员","国际领袖课程","国内领袖课程","1期秒杀","游学免费读","买三送二","2折秒杀"}),"")</f>
        <v/>
      </c>
      <c r="BH988" s="27">
        <v>42552</v>
      </c>
    </row>
    <row r="989" spans="1:60" ht="15" customHeight="1">
      <c r="A989" s="31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08"/>
      <c r="M989" s="208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35" t="str">
        <f t="shared" si="362"/>
        <v/>
      </c>
      <c r="AD989" s="36">
        <f t="shared" si="363"/>
        <v>0</v>
      </c>
      <c r="AE989" s="35" t="str">
        <f t="shared" si="364"/>
        <v/>
      </c>
      <c r="AF989" s="24"/>
      <c r="AG989" s="40">
        <f t="shared" si="365"/>
        <v>0</v>
      </c>
      <c r="AH989" s="36">
        <f t="shared" si="366"/>
        <v>0</v>
      </c>
      <c r="AI989" s="36">
        <f t="shared" si="367"/>
        <v>0</v>
      </c>
      <c r="AJ989" s="35" t="str">
        <f t="shared" si="368"/>
        <v/>
      </c>
      <c r="AK989" s="35" t="str">
        <f t="shared" si="369"/>
        <v/>
      </c>
      <c r="AL989" s="35" t="str">
        <f t="shared" si="370"/>
        <v/>
      </c>
      <c r="AM989" s="35" t="str">
        <f t="shared" si="371"/>
        <v/>
      </c>
      <c r="AN989" s="35" t="str">
        <f t="shared" si="372"/>
        <v/>
      </c>
      <c r="AO989" s="35" t="str">
        <f t="shared" si="373"/>
        <v/>
      </c>
      <c r="AP989" s="35" t="str">
        <f>IF(AJ989="","",VLOOKUP(AN989,[1]Sheet11!E:F,2,0))</f>
        <v/>
      </c>
      <c r="AQ989" s="35" t="str">
        <f>IF(AO989="拼单会员","5年",IF(AJ989="","",VLOOKUP(AM989&amp;AP989,[1]Sheet11!$J$3:$K$17,2)))</f>
        <v/>
      </c>
      <c r="AR989" s="35" t="str">
        <f t="shared" si="374"/>
        <v/>
      </c>
      <c r="AS989" s="35" t="str">
        <f t="shared" si="375"/>
        <v/>
      </c>
      <c r="AT989" s="35" t="str">
        <f t="shared" si="376"/>
        <v/>
      </c>
      <c r="AU989" s="35" t="str">
        <f t="shared" si="377"/>
        <v/>
      </c>
      <c r="AV989" s="35" t="str">
        <f t="shared" si="378"/>
        <v/>
      </c>
      <c r="AW989" s="35" t="str">
        <f t="shared" si="379"/>
        <v/>
      </c>
      <c r="AX989" s="35" t="str">
        <f t="shared" si="380"/>
        <v/>
      </c>
      <c r="AY989" s="35" t="str">
        <f>IF(SUMIF('7-市场业绩'!F:F,AC989,'7-市场业绩'!I:I)&gt;0,"学习卡","老结算")</f>
        <v>老结算</v>
      </c>
      <c r="AZ989" s="35" t="str">
        <f t="shared" si="381"/>
        <v/>
      </c>
      <c r="BA989" s="35" t="str">
        <f t="shared" si="382"/>
        <v>无</v>
      </c>
      <c r="BB989" s="35" t="str">
        <f t="shared" si="383"/>
        <v/>
      </c>
      <c r="BC989" s="35" t="str">
        <f t="shared" si="384"/>
        <v/>
      </c>
      <c r="BD989" s="35" t="str">
        <f t="shared" si="385"/>
        <v>无</v>
      </c>
      <c r="BE989" s="35" t="str">
        <f>IFERROR(LOOKUP(1,-FIND({"创始会员","国际领袖课程","国内领袖课程","1期秒杀","游学免费读","买三送二","2折秒杀"},AB989),{"创始会员","国际领袖课程","国内领袖课程","1期秒杀","游学免费读","买三送二","2折秒杀"}),"")</f>
        <v/>
      </c>
      <c r="BH989" s="27">
        <v>42552</v>
      </c>
    </row>
    <row r="990" spans="1:60" ht="15" customHeight="1">
      <c r="A990" s="31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08"/>
      <c r="M990" s="208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35" t="str">
        <f t="shared" si="362"/>
        <v/>
      </c>
      <c r="AD990" s="36">
        <f t="shared" si="363"/>
        <v>0</v>
      </c>
      <c r="AE990" s="35" t="str">
        <f t="shared" si="364"/>
        <v/>
      </c>
      <c r="AF990" s="24"/>
      <c r="AG990" s="40">
        <f t="shared" si="365"/>
        <v>0</v>
      </c>
      <c r="AH990" s="36">
        <f t="shared" si="366"/>
        <v>0</v>
      </c>
      <c r="AI990" s="36">
        <f t="shared" si="367"/>
        <v>0</v>
      </c>
      <c r="AJ990" s="35" t="str">
        <f t="shared" si="368"/>
        <v/>
      </c>
      <c r="AK990" s="35" t="str">
        <f t="shared" si="369"/>
        <v/>
      </c>
      <c r="AL990" s="35" t="str">
        <f t="shared" si="370"/>
        <v/>
      </c>
      <c r="AM990" s="35" t="str">
        <f t="shared" si="371"/>
        <v/>
      </c>
      <c r="AN990" s="35" t="str">
        <f t="shared" si="372"/>
        <v/>
      </c>
      <c r="AO990" s="35" t="str">
        <f t="shared" si="373"/>
        <v/>
      </c>
      <c r="AP990" s="35" t="str">
        <f>IF(AJ990="","",VLOOKUP(AN990,[1]Sheet11!E:F,2,0))</f>
        <v/>
      </c>
      <c r="AQ990" s="35" t="str">
        <f>IF(AO990="拼单会员","5年",IF(AJ990="","",VLOOKUP(AM990&amp;AP990,[1]Sheet11!$J$3:$K$17,2)))</f>
        <v/>
      </c>
      <c r="AR990" s="35" t="str">
        <f t="shared" si="374"/>
        <v/>
      </c>
      <c r="AS990" s="35" t="str">
        <f t="shared" si="375"/>
        <v/>
      </c>
      <c r="AT990" s="35" t="str">
        <f t="shared" si="376"/>
        <v/>
      </c>
      <c r="AU990" s="35" t="str">
        <f t="shared" si="377"/>
        <v/>
      </c>
      <c r="AV990" s="35" t="str">
        <f t="shared" si="378"/>
        <v/>
      </c>
      <c r="AW990" s="35" t="str">
        <f t="shared" si="379"/>
        <v/>
      </c>
      <c r="AX990" s="35" t="str">
        <f t="shared" si="380"/>
        <v/>
      </c>
      <c r="AY990" s="35" t="str">
        <f>IF(SUMIF('7-市场业绩'!F:F,AC990,'7-市场业绩'!I:I)&gt;0,"学习卡","老结算")</f>
        <v>老结算</v>
      </c>
      <c r="AZ990" s="35" t="str">
        <f t="shared" si="381"/>
        <v/>
      </c>
      <c r="BA990" s="35" t="str">
        <f t="shared" si="382"/>
        <v>无</v>
      </c>
      <c r="BB990" s="35" t="str">
        <f t="shared" si="383"/>
        <v/>
      </c>
      <c r="BC990" s="35" t="str">
        <f t="shared" si="384"/>
        <v/>
      </c>
      <c r="BD990" s="35" t="str">
        <f t="shared" si="385"/>
        <v>无</v>
      </c>
      <c r="BE990" s="35" t="str">
        <f>IFERROR(LOOKUP(1,-FIND({"创始会员","国际领袖课程","国内领袖课程","1期秒杀","游学免费读","买三送二","2折秒杀"},AB990),{"创始会员","国际领袖课程","国内领袖课程","1期秒杀","游学免费读","买三送二","2折秒杀"}),"")</f>
        <v/>
      </c>
      <c r="BH990" s="27">
        <v>42552</v>
      </c>
    </row>
    <row r="991" spans="1:60" ht="15" customHeight="1">
      <c r="A991" s="31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08"/>
      <c r="M991" s="208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35" t="str">
        <f t="shared" si="362"/>
        <v/>
      </c>
      <c r="AD991" s="36">
        <f t="shared" si="363"/>
        <v>0</v>
      </c>
      <c r="AE991" s="35" t="str">
        <f t="shared" si="364"/>
        <v/>
      </c>
      <c r="AF991" s="24"/>
      <c r="AG991" s="40">
        <f t="shared" si="365"/>
        <v>0</v>
      </c>
      <c r="AH991" s="36">
        <f t="shared" si="366"/>
        <v>0</v>
      </c>
      <c r="AI991" s="36">
        <f t="shared" si="367"/>
        <v>0</v>
      </c>
      <c r="AJ991" s="35" t="str">
        <f t="shared" si="368"/>
        <v/>
      </c>
      <c r="AK991" s="35" t="str">
        <f t="shared" si="369"/>
        <v/>
      </c>
      <c r="AL991" s="35" t="str">
        <f t="shared" si="370"/>
        <v/>
      </c>
      <c r="AM991" s="35" t="str">
        <f t="shared" si="371"/>
        <v/>
      </c>
      <c r="AN991" s="35" t="str">
        <f t="shared" si="372"/>
        <v/>
      </c>
      <c r="AO991" s="35" t="str">
        <f t="shared" si="373"/>
        <v/>
      </c>
      <c r="AP991" s="35" t="str">
        <f>IF(AJ991="","",VLOOKUP(AN991,[1]Sheet11!E:F,2,0))</f>
        <v/>
      </c>
      <c r="AQ991" s="35" t="str">
        <f>IF(AO991="拼单会员","5年",IF(AJ991="","",VLOOKUP(AM991&amp;AP991,[1]Sheet11!$J$3:$K$17,2)))</f>
        <v/>
      </c>
      <c r="AR991" s="35" t="str">
        <f t="shared" si="374"/>
        <v/>
      </c>
      <c r="AS991" s="35" t="str">
        <f t="shared" si="375"/>
        <v/>
      </c>
      <c r="AT991" s="35" t="str">
        <f t="shared" si="376"/>
        <v/>
      </c>
      <c r="AU991" s="35" t="str">
        <f t="shared" si="377"/>
        <v/>
      </c>
      <c r="AV991" s="35" t="str">
        <f t="shared" si="378"/>
        <v/>
      </c>
      <c r="AW991" s="35" t="str">
        <f t="shared" si="379"/>
        <v/>
      </c>
      <c r="AX991" s="35" t="str">
        <f t="shared" si="380"/>
        <v/>
      </c>
      <c r="AY991" s="35" t="str">
        <f>IF(SUMIF('7-市场业绩'!F:F,AC991,'7-市场业绩'!I:I)&gt;0,"学习卡","老结算")</f>
        <v>老结算</v>
      </c>
      <c r="AZ991" s="35" t="str">
        <f t="shared" si="381"/>
        <v/>
      </c>
      <c r="BA991" s="35" t="str">
        <f t="shared" si="382"/>
        <v>无</v>
      </c>
      <c r="BB991" s="35" t="str">
        <f t="shared" si="383"/>
        <v/>
      </c>
      <c r="BC991" s="35" t="str">
        <f t="shared" si="384"/>
        <v/>
      </c>
      <c r="BD991" s="35" t="str">
        <f t="shared" si="385"/>
        <v>无</v>
      </c>
      <c r="BE991" s="35" t="str">
        <f>IFERROR(LOOKUP(1,-FIND({"创始会员","国际领袖课程","国内领袖课程","1期秒杀","游学免费读","买三送二","2折秒杀"},AB991),{"创始会员","国际领袖课程","国内领袖课程","1期秒杀","游学免费读","买三送二","2折秒杀"}),"")</f>
        <v/>
      </c>
      <c r="BH991" s="27">
        <v>42552</v>
      </c>
    </row>
    <row r="992" spans="1:60" ht="15" customHeight="1">
      <c r="A992" s="31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08"/>
      <c r="M992" s="208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35" t="str">
        <f t="shared" si="362"/>
        <v/>
      </c>
      <c r="AD992" s="36">
        <f t="shared" si="363"/>
        <v>0</v>
      </c>
      <c r="AE992" s="35" t="str">
        <f t="shared" si="364"/>
        <v/>
      </c>
      <c r="AF992" s="24"/>
      <c r="AG992" s="40">
        <f t="shared" si="365"/>
        <v>0</v>
      </c>
      <c r="AH992" s="36">
        <f t="shared" si="366"/>
        <v>0</v>
      </c>
      <c r="AI992" s="36">
        <f t="shared" si="367"/>
        <v>0</v>
      </c>
      <c r="AJ992" s="35" t="str">
        <f t="shared" si="368"/>
        <v/>
      </c>
      <c r="AK992" s="35" t="str">
        <f t="shared" si="369"/>
        <v/>
      </c>
      <c r="AL992" s="35" t="str">
        <f t="shared" si="370"/>
        <v/>
      </c>
      <c r="AM992" s="35" t="str">
        <f t="shared" si="371"/>
        <v/>
      </c>
      <c r="AN992" s="35" t="str">
        <f t="shared" si="372"/>
        <v/>
      </c>
      <c r="AO992" s="35" t="str">
        <f t="shared" si="373"/>
        <v/>
      </c>
      <c r="AP992" s="35" t="str">
        <f>IF(AJ992="","",VLOOKUP(AN992,[1]Sheet11!E:F,2,0))</f>
        <v/>
      </c>
      <c r="AQ992" s="35" t="str">
        <f>IF(AO992="拼单会员","5年",IF(AJ992="","",VLOOKUP(AM992&amp;AP992,[1]Sheet11!$J$3:$K$17,2)))</f>
        <v/>
      </c>
      <c r="AR992" s="35" t="str">
        <f t="shared" si="374"/>
        <v/>
      </c>
      <c r="AS992" s="35" t="str">
        <f t="shared" si="375"/>
        <v/>
      </c>
      <c r="AT992" s="35" t="str">
        <f t="shared" si="376"/>
        <v/>
      </c>
      <c r="AU992" s="35" t="str">
        <f t="shared" si="377"/>
        <v/>
      </c>
      <c r="AV992" s="35" t="str">
        <f t="shared" si="378"/>
        <v/>
      </c>
      <c r="AW992" s="35" t="str">
        <f t="shared" si="379"/>
        <v/>
      </c>
      <c r="AX992" s="35" t="str">
        <f t="shared" si="380"/>
        <v/>
      </c>
      <c r="AY992" s="35" t="str">
        <f>IF(SUMIF('7-市场业绩'!F:F,AC992,'7-市场业绩'!I:I)&gt;0,"学习卡","老结算")</f>
        <v>老结算</v>
      </c>
      <c r="AZ992" s="35" t="str">
        <f t="shared" si="381"/>
        <v/>
      </c>
      <c r="BA992" s="35" t="str">
        <f t="shared" si="382"/>
        <v>无</v>
      </c>
      <c r="BB992" s="35" t="str">
        <f t="shared" si="383"/>
        <v/>
      </c>
      <c r="BC992" s="35" t="str">
        <f t="shared" si="384"/>
        <v/>
      </c>
      <c r="BD992" s="35" t="str">
        <f t="shared" si="385"/>
        <v>无</v>
      </c>
      <c r="BE992" s="35" t="str">
        <f>IFERROR(LOOKUP(1,-FIND({"创始会员","国际领袖课程","国内领袖课程","1期秒杀","游学免费读","买三送二","2折秒杀"},AB992),{"创始会员","国际领袖课程","国内领袖课程","1期秒杀","游学免费读","买三送二","2折秒杀"}),"")</f>
        <v/>
      </c>
      <c r="BH992" s="27">
        <v>42552</v>
      </c>
    </row>
    <row r="993" spans="1:60" ht="15" customHeight="1">
      <c r="A993" s="31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08"/>
      <c r="M993" s="208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35" t="str">
        <f t="shared" si="362"/>
        <v/>
      </c>
      <c r="AD993" s="36">
        <f t="shared" si="363"/>
        <v>0</v>
      </c>
      <c r="AE993" s="35" t="str">
        <f t="shared" si="364"/>
        <v/>
      </c>
      <c r="AF993" s="24"/>
      <c r="AG993" s="40">
        <f t="shared" si="365"/>
        <v>0</v>
      </c>
      <c r="AH993" s="36">
        <f t="shared" si="366"/>
        <v>0</v>
      </c>
      <c r="AI993" s="36">
        <f t="shared" si="367"/>
        <v>0</v>
      </c>
      <c r="AJ993" s="35" t="str">
        <f t="shared" si="368"/>
        <v/>
      </c>
      <c r="AK993" s="35" t="str">
        <f t="shared" si="369"/>
        <v/>
      </c>
      <c r="AL993" s="35" t="str">
        <f t="shared" si="370"/>
        <v/>
      </c>
      <c r="AM993" s="35" t="str">
        <f t="shared" si="371"/>
        <v/>
      </c>
      <c r="AN993" s="35" t="str">
        <f t="shared" si="372"/>
        <v/>
      </c>
      <c r="AO993" s="35" t="str">
        <f t="shared" si="373"/>
        <v/>
      </c>
      <c r="AP993" s="35" t="str">
        <f>IF(AJ993="","",VLOOKUP(AN993,[1]Sheet11!E:F,2,0))</f>
        <v/>
      </c>
      <c r="AQ993" s="35" t="str">
        <f>IF(AO993="拼单会员","5年",IF(AJ993="","",VLOOKUP(AM993&amp;AP993,[1]Sheet11!$J$3:$K$17,2)))</f>
        <v/>
      </c>
      <c r="AR993" s="35" t="str">
        <f t="shared" si="374"/>
        <v/>
      </c>
      <c r="AS993" s="35" t="str">
        <f t="shared" si="375"/>
        <v/>
      </c>
      <c r="AT993" s="35" t="str">
        <f t="shared" si="376"/>
        <v/>
      </c>
      <c r="AU993" s="35" t="str">
        <f t="shared" si="377"/>
        <v/>
      </c>
      <c r="AV993" s="35" t="str">
        <f t="shared" si="378"/>
        <v/>
      </c>
      <c r="AW993" s="35" t="str">
        <f t="shared" si="379"/>
        <v/>
      </c>
      <c r="AX993" s="35" t="str">
        <f t="shared" si="380"/>
        <v/>
      </c>
      <c r="AY993" s="35" t="str">
        <f>IF(SUMIF('7-市场业绩'!F:F,AC993,'7-市场业绩'!I:I)&gt;0,"学习卡","老结算")</f>
        <v>老结算</v>
      </c>
      <c r="AZ993" s="35" t="str">
        <f t="shared" si="381"/>
        <v/>
      </c>
      <c r="BA993" s="35" t="str">
        <f t="shared" si="382"/>
        <v>无</v>
      </c>
      <c r="BB993" s="35" t="str">
        <f t="shared" si="383"/>
        <v/>
      </c>
      <c r="BC993" s="35" t="str">
        <f t="shared" si="384"/>
        <v/>
      </c>
      <c r="BD993" s="35" t="str">
        <f t="shared" si="385"/>
        <v>无</v>
      </c>
      <c r="BE993" s="35" t="str">
        <f>IFERROR(LOOKUP(1,-FIND({"创始会员","国际领袖课程","国内领袖课程","1期秒杀","游学免费读","买三送二","2折秒杀"},AB993),{"创始会员","国际领袖课程","国内领袖课程","1期秒杀","游学免费读","买三送二","2折秒杀"}),"")</f>
        <v/>
      </c>
      <c r="BH993" s="27">
        <v>42552</v>
      </c>
    </row>
    <row r="994" spans="1:60" ht="15" customHeight="1">
      <c r="A994" s="31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08"/>
      <c r="M994" s="208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35" t="str">
        <f t="shared" si="362"/>
        <v/>
      </c>
      <c r="AD994" s="36">
        <f t="shared" si="363"/>
        <v>0</v>
      </c>
      <c r="AE994" s="35" t="str">
        <f t="shared" si="364"/>
        <v/>
      </c>
      <c r="AF994" s="24"/>
      <c r="AG994" s="40">
        <f t="shared" si="365"/>
        <v>0</v>
      </c>
      <c r="AH994" s="36">
        <f t="shared" si="366"/>
        <v>0</v>
      </c>
      <c r="AI994" s="36">
        <f t="shared" si="367"/>
        <v>0</v>
      </c>
      <c r="AJ994" s="35" t="str">
        <f t="shared" si="368"/>
        <v/>
      </c>
      <c r="AK994" s="35" t="str">
        <f t="shared" si="369"/>
        <v/>
      </c>
      <c r="AL994" s="35" t="str">
        <f t="shared" si="370"/>
        <v/>
      </c>
      <c r="AM994" s="35" t="str">
        <f t="shared" si="371"/>
        <v/>
      </c>
      <c r="AN994" s="35" t="str">
        <f t="shared" si="372"/>
        <v/>
      </c>
      <c r="AO994" s="35" t="str">
        <f t="shared" si="373"/>
        <v/>
      </c>
      <c r="AP994" s="35" t="str">
        <f>IF(AJ994="","",VLOOKUP(AN994,[1]Sheet11!E:F,2,0))</f>
        <v/>
      </c>
      <c r="AQ994" s="35" t="str">
        <f>IF(AO994="拼单会员","5年",IF(AJ994="","",VLOOKUP(AM994&amp;AP994,[1]Sheet11!$J$3:$K$17,2)))</f>
        <v/>
      </c>
      <c r="AR994" s="35" t="str">
        <f t="shared" si="374"/>
        <v/>
      </c>
      <c r="AS994" s="35" t="str">
        <f t="shared" si="375"/>
        <v/>
      </c>
      <c r="AT994" s="35" t="str">
        <f t="shared" si="376"/>
        <v/>
      </c>
      <c r="AU994" s="35" t="str">
        <f t="shared" si="377"/>
        <v/>
      </c>
      <c r="AV994" s="35" t="str">
        <f t="shared" si="378"/>
        <v/>
      </c>
      <c r="AW994" s="35" t="str">
        <f t="shared" si="379"/>
        <v/>
      </c>
      <c r="AX994" s="35" t="str">
        <f t="shared" si="380"/>
        <v/>
      </c>
      <c r="AY994" s="35" t="str">
        <f>IF(SUMIF('7-市场业绩'!F:F,AC994,'7-市场业绩'!I:I)&gt;0,"学习卡","老结算")</f>
        <v>老结算</v>
      </c>
      <c r="AZ994" s="35" t="str">
        <f t="shared" si="381"/>
        <v/>
      </c>
      <c r="BA994" s="35" t="str">
        <f t="shared" si="382"/>
        <v>无</v>
      </c>
      <c r="BB994" s="35" t="str">
        <f t="shared" si="383"/>
        <v/>
      </c>
      <c r="BC994" s="35" t="str">
        <f t="shared" si="384"/>
        <v/>
      </c>
      <c r="BD994" s="35" t="str">
        <f t="shared" si="385"/>
        <v>无</v>
      </c>
      <c r="BE994" s="35" t="str">
        <f>IFERROR(LOOKUP(1,-FIND({"创始会员","国际领袖课程","国内领袖课程","1期秒杀","游学免费读","买三送二","2折秒杀"},AB994),{"创始会员","国际领袖课程","国内领袖课程","1期秒杀","游学免费读","买三送二","2折秒杀"}),"")</f>
        <v/>
      </c>
      <c r="BH994" s="27">
        <v>42552</v>
      </c>
    </row>
    <row r="995" spans="1:60" ht="15" customHeight="1">
      <c r="A995" s="31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08"/>
      <c r="M995" s="208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35" t="str">
        <f t="shared" si="362"/>
        <v/>
      </c>
      <c r="AD995" s="36">
        <f t="shared" si="363"/>
        <v>0</v>
      </c>
      <c r="AE995" s="35" t="str">
        <f t="shared" si="364"/>
        <v/>
      </c>
      <c r="AF995" s="24"/>
      <c r="AG995" s="40">
        <f t="shared" si="365"/>
        <v>0</v>
      </c>
      <c r="AH995" s="36">
        <f t="shared" si="366"/>
        <v>0</v>
      </c>
      <c r="AI995" s="36">
        <f t="shared" si="367"/>
        <v>0</v>
      </c>
      <c r="AJ995" s="35" t="str">
        <f t="shared" si="368"/>
        <v/>
      </c>
      <c r="AK995" s="35" t="str">
        <f t="shared" si="369"/>
        <v/>
      </c>
      <c r="AL995" s="35" t="str">
        <f t="shared" si="370"/>
        <v/>
      </c>
      <c r="AM995" s="35" t="str">
        <f t="shared" si="371"/>
        <v/>
      </c>
      <c r="AN995" s="35" t="str">
        <f t="shared" si="372"/>
        <v/>
      </c>
      <c r="AO995" s="35" t="str">
        <f t="shared" si="373"/>
        <v/>
      </c>
      <c r="AP995" s="35" t="str">
        <f>IF(AJ995="","",VLOOKUP(AN995,[1]Sheet11!E:F,2,0))</f>
        <v/>
      </c>
      <c r="AQ995" s="35" t="str">
        <f>IF(AO995="拼单会员","5年",IF(AJ995="","",VLOOKUP(AM995&amp;AP995,[1]Sheet11!$J$3:$K$17,2)))</f>
        <v/>
      </c>
      <c r="AR995" s="35" t="str">
        <f t="shared" si="374"/>
        <v/>
      </c>
      <c r="AS995" s="35" t="str">
        <f t="shared" si="375"/>
        <v/>
      </c>
      <c r="AT995" s="35" t="str">
        <f t="shared" si="376"/>
        <v/>
      </c>
      <c r="AU995" s="35" t="str">
        <f t="shared" si="377"/>
        <v/>
      </c>
      <c r="AV995" s="35" t="str">
        <f t="shared" si="378"/>
        <v/>
      </c>
      <c r="AW995" s="35" t="str">
        <f t="shared" si="379"/>
        <v/>
      </c>
      <c r="AX995" s="35" t="str">
        <f t="shared" si="380"/>
        <v/>
      </c>
      <c r="AY995" s="35" t="str">
        <f>IF(SUMIF('7-市场业绩'!F:F,AC995,'7-市场业绩'!I:I)&gt;0,"学习卡","老结算")</f>
        <v>老结算</v>
      </c>
      <c r="AZ995" s="35" t="str">
        <f t="shared" si="381"/>
        <v/>
      </c>
      <c r="BA995" s="35" t="str">
        <f t="shared" si="382"/>
        <v>无</v>
      </c>
      <c r="BB995" s="35" t="str">
        <f t="shared" si="383"/>
        <v/>
      </c>
      <c r="BC995" s="35" t="str">
        <f t="shared" si="384"/>
        <v/>
      </c>
      <c r="BD995" s="35" t="str">
        <f t="shared" si="385"/>
        <v>无</v>
      </c>
      <c r="BE995" s="35" t="str">
        <f>IFERROR(LOOKUP(1,-FIND({"创始会员","国际领袖课程","国内领袖课程","1期秒杀","游学免费读","买三送二","2折秒杀"},AB995),{"创始会员","国际领袖课程","国内领袖课程","1期秒杀","游学免费读","买三送二","2折秒杀"}),"")</f>
        <v/>
      </c>
      <c r="BH995" s="27">
        <v>42552</v>
      </c>
    </row>
    <row r="996" spans="1:60" ht="15" customHeight="1">
      <c r="A996" s="31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08"/>
      <c r="M996" s="208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35" t="str">
        <f t="shared" si="362"/>
        <v/>
      </c>
      <c r="AD996" s="36">
        <f t="shared" si="363"/>
        <v>0</v>
      </c>
      <c r="AE996" s="35" t="str">
        <f t="shared" si="364"/>
        <v/>
      </c>
      <c r="AF996" s="24"/>
      <c r="AG996" s="40">
        <f t="shared" si="365"/>
        <v>0</v>
      </c>
      <c r="AH996" s="36">
        <f t="shared" si="366"/>
        <v>0</v>
      </c>
      <c r="AI996" s="36">
        <f t="shared" si="367"/>
        <v>0</v>
      </c>
      <c r="AJ996" s="35" t="str">
        <f t="shared" si="368"/>
        <v/>
      </c>
      <c r="AK996" s="35" t="str">
        <f t="shared" si="369"/>
        <v/>
      </c>
      <c r="AL996" s="35" t="str">
        <f t="shared" si="370"/>
        <v/>
      </c>
      <c r="AM996" s="35" t="str">
        <f t="shared" si="371"/>
        <v/>
      </c>
      <c r="AN996" s="35" t="str">
        <f t="shared" si="372"/>
        <v/>
      </c>
      <c r="AO996" s="35" t="str">
        <f t="shared" si="373"/>
        <v/>
      </c>
      <c r="AP996" s="35" t="str">
        <f>IF(AJ996="","",VLOOKUP(AN996,[1]Sheet11!E:F,2,0))</f>
        <v/>
      </c>
      <c r="AQ996" s="35" t="str">
        <f>IF(AO996="拼单会员","5年",IF(AJ996="","",VLOOKUP(AM996&amp;AP996,[1]Sheet11!$J$3:$K$17,2)))</f>
        <v/>
      </c>
      <c r="AR996" s="35" t="str">
        <f t="shared" si="374"/>
        <v/>
      </c>
      <c r="AS996" s="35" t="str">
        <f t="shared" si="375"/>
        <v/>
      </c>
      <c r="AT996" s="35" t="str">
        <f t="shared" si="376"/>
        <v/>
      </c>
      <c r="AU996" s="35" t="str">
        <f t="shared" si="377"/>
        <v/>
      </c>
      <c r="AV996" s="35" t="str">
        <f t="shared" si="378"/>
        <v/>
      </c>
      <c r="AW996" s="35" t="str">
        <f t="shared" si="379"/>
        <v/>
      </c>
      <c r="AX996" s="35" t="str">
        <f t="shared" si="380"/>
        <v/>
      </c>
      <c r="AY996" s="35" t="str">
        <f>IF(SUMIF('7-市场业绩'!F:F,AC996,'7-市场业绩'!I:I)&gt;0,"学习卡","老结算")</f>
        <v>老结算</v>
      </c>
      <c r="AZ996" s="35" t="str">
        <f t="shared" si="381"/>
        <v/>
      </c>
      <c r="BA996" s="35" t="str">
        <f t="shared" si="382"/>
        <v>无</v>
      </c>
      <c r="BB996" s="35" t="str">
        <f t="shared" si="383"/>
        <v/>
      </c>
      <c r="BC996" s="35" t="str">
        <f t="shared" si="384"/>
        <v/>
      </c>
      <c r="BD996" s="35" t="str">
        <f t="shared" si="385"/>
        <v>无</v>
      </c>
      <c r="BE996" s="35" t="str">
        <f>IFERROR(LOOKUP(1,-FIND({"创始会员","国际领袖课程","国内领袖课程","1期秒杀","游学免费读","买三送二","2折秒杀"},AB996),{"创始会员","国际领袖课程","国内领袖课程","1期秒杀","游学免费读","买三送二","2折秒杀"}),"")</f>
        <v/>
      </c>
      <c r="BH996" s="27">
        <v>42552</v>
      </c>
    </row>
    <row r="997" spans="1:60" ht="15" customHeight="1">
      <c r="A997" s="31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08"/>
      <c r="M997" s="208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35" t="str">
        <f t="shared" si="362"/>
        <v/>
      </c>
      <c r="AD997" s="36">
        <f t="shared" si="363"/>
        <v>0</v>
      </c>
      <c r="AE997" s="35" t="str">
        <f t="shared" si="364"/>
        <v/>
      </c>
      <c r="AF997" s="24"/>
      <c r="AG997" s="40">
        <f t="shared" si="365"/>
        <v>0</v>
      </c>
      <c r="AH997" s="36">
        <f t="shared" si="366"/>
        <v>0</v>
      </c>
      <c r="AI997" s="36">
        <f t="shared" si="367"/>
        <v>0</v>
      </c>
      <c r="AJ997" s="35" t="str">
        <f t="shared" si="368"/>
        <v/>
      </c>
      <c r="AK997" s="35" t="str">
        <f t="shared" si="369"/>
        <v/>
      </c>
      <c r="AL997" s="35" t="str">
        <f t="shared" si="370"/>
        <v/>
      </c>
      <c r="AM997" s="35" t="str">
        <f t="shared" si="371"/>
        <v/>
      </c>
      <c r="AN997" s="35" t="str">
        <f t="shared" si="372"/>
        <v/>
      </c>
      <c r="AO997" s="35" t="str">
        <f t="shared" si="373"/>
        <v/>
      </c>
      <c r="AP997" s="35" t="str">
        <f>IF(AJ997="","",VLOOKUP(AN997,[1]Sheet11!E:F,2,0))</f>
        <v/>
      </c>
      <c r="AQ997" s="35" t="str">
        <f>IF(AO997="拼单会员","5年",IF(AJ997="","",VLOOKUP(AM997&amp;AP997,[1]Sheet11!$J$3:$K$17,2)))</f>
        <v/>
      </c>
      <c r="AR997" s="35" t="str">
        <f t="shared" si="374"/>
        <v/>
      </c>
      <c r="AS997" s="35" t="str">
        <f t="shared" si="375"/>
        <v/>
      </c>
      <c r="AT997" s="35" t="str">
        <f t="shared" si="376"/>
        <v/>
      </c>
      <c r="AU997" s="35" t="str">
        <f t="shared" si="377"/>
        <v/>
      </c>
      <c r="AV997" s="35" t="str">
        <f t="shared" si="378"/>
        <v/>
      </c>
      <c r="AW997" s="35" t="str">
        <f t="shared" si="379"/>
        <v/>
      </c>
      <c r="AX997" s="35" t="str">
        <f t="shared" si="380"/>
        <v/>
      </c>
      <c r="AY997" s="35" t="str">
        <f>IF(SUMIF('7-市场业绩'!F:F,AC997,'7-市场业绩'!I:I)&gt;0,"学习卡","老结算")</f>
        <v>老结算</v>
      </c>
      <c r="AZ997" s="35" t="str">
        <f t="shared" si="381"/>
        <v/>
      </c>
      <c r="BA997" s="35" t="str">
        <f t="shared" si="382"/>
        <v>无</v>
      </c>
      <c r="BB997" s="35" t="str">
        <f t="shared" si="383"/>
        <v/>
      </c>
      <c r="BC997" s="35" t="str">
        <f t="shared" si="384"/>
        <v/>
      </c>
      <c r="BD997" s="35" t="str">
        <f t="shared" si="385"/>
        <v>无</v>
      </c>
      <c r="BE997" s="35" t="str">
        <f>IFERROR(LOOKUP(1,-FIND({"创始会员","国际领袖课程","国内领袖课程","1期秒杀","游学免费读","买三送二","2折秒杀"},AB997),{"创始会员","国际领袖课程","国内领袖课程","1期秒杀","游学免费读","买三送二","2折秒杀"}),"")</f>
        <v/>
      </c>
      <c r="BH997" s="27">
        <v>42552</v>
      </c>
    </row>
    <row r="998" spans="1:60" ht="15" customHeight="1">
      <c r="A998" s="31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08"/>
      <c r="M998" s="208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35" t="str">
        <f t="shared" si="362"/>
        <v/>
      </c>
      <c r="AD998" s="36">
        <f t="shared" si="363"/>
        <v>0</v>
      </c>
      <c r="AE998" s="35" t="str">
        <f t="shared" si="364"/>
        <v/>
      </c>
      <c r="AF998" s="24"/>
      <c r="AG998" s="40">
        <f t="shared" si="365"/>
        <v>0</v>
      </c>
      <c r="AH998" s="36">
        <f t="shared" si="366"/>
        <v>0</v>
      </c>
      <c r="AI998" s="36">
        <f t="shared" si="367"/>
        <v>0</v>
      </c>
      <c r="AJ998" s="35" t="str">
        <f t="shared" si="368"/>
        <v/>
      </c>
      <c r="AK998" s="35" t="str">
        <f t="shared" si="369"/>
        <v/>
      </c>
      <c r="AL998" s="35" t="str">
        <f t="shared" si="370"/>
        <v/>
      </c>
      <c r="AM998" s="35" t="str">
        <f t="shared" si="371"/>
        <v/>
      </c>
      <c r="AN998" s="35" t="str">
        <f t="shared" si="372"/>
        <v/>
      </c>
      <c r="AO998" s="35" t="str">
        <f t="shared" si="373"/>
        <v/>
      </c>
      <c r="AP998" s="35" t="str">
        <f>IF(AJ998="","",VLOOKUP(AN998,[1]Sheet11!E:F,2,0))</f>
        <v/>
      </c>
      <c r="AQ998" s="35" t="str">
        <f>IF(AO998="拼单会员","5年",IF(AJ998="","",VLOOKUP(AM998&amp;AP998,[1]Sheet11!$J$3:$K$17,2)))</f>
        <v/>
      </c>
      <c r="AR998" s="35" t="str">
        <f t="shared" si="374"/>
        <v/>
      </c>
      <c r="AS998" s="35" t="str">
        <f t="shared" si="375"/>
        <v/>
      </c>
      <c r="AT998" s="35" t="str">
        <f t="shared" si="376"/>
        <v/>
      </c>
      <c r="AU998" s="35" t="str">
        <f t="shared" si="377"/>
        <v/>
      </c>
      <c r="AV998" s="35" t="str">
        <f t="shared" si="378"/>
        <v/>
      </c>
      <c r="AW998" s="35" t="str">
        <f t="shared" si="379"/>
        <v/>
      </c>
      <c r="AX998" s="35" t="str">
        <f t="shared" si="380"/>
        <v/>
      </c>
      <c r="AY998" s="35" t="str">
        <f>IF(SUMIF('7-市场业绩'!F:F,AC998,'7-市场业绩'!I:I)&gt;0,"学习卡","老结算")</f>
        <v>老结算</v>
      </c>
      <c r="AZ998" s="35" t="str">
        <f t="shared" si="381"/>
        <v/>
      </c>
      <c r="BA998" s="35" t="str">
        <f t="shared" si="382"/>
        <v>无</v>
      </c>
      <c r="BB998" s="35" t="str">
        <f t="shared" si="383"/>
        <v/>
      </c>
      <c r="BC998" s="35" t="str">
        <f t="shared" si="384"/>
        <v/>
      </c>
      <c r="BD998" s="35" t="str">
        <f t="shared" si="385"/>
        <v>无</v>
      </c>
      <c r="BE998" s="35" t="str">
        <f>IFERROR(LOOKUP(1,-FIND({"创始会员","国际领袖课程","国内领袖课程","1期秒杀","游学免费读","买三送二","2折秒杀"},AB998),{"创始会员","国际领袖课程","国内领袖课程","1期秒杀","游学免费读","买三送二","2折秒杀"}),"")</f>
        <v/>
      </c>
      <c r="BH998" s="27">
        <v>42552</v>
      </c>
    </row>
    <row r="999" spans="1:60" ht="15" customHeight="1">
      <c r="A999" s="31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08"/>
      <c r="M999" s="208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35" t="str">
        <f t="shared" si="362"/>
        <v/>
      </c>
      <c r="AD999" s="36">
        <f t="shared" si="363"/>
        <v>0</v>
      </c>
      <c r="AE999" s="35" t="str">
        <f t="shared" si="364"/>
        <v/>
      </c>
      <c r="AF999" s="24"/>
      <c r="AG999" s="40">
        <f t="shared" si="365"/>
        <v>0</v>
      </c>
      <c r="AH999" s="36">
        <f t="shared" si="366"/>
        <v>0</v>
      </c>
      <c r="AI999" s="36">
        <f t="shared" si="367"/>
        <v>0</v>
      </c>
      <c r="AJ999" s="35" t="str">
        <f t="shared" si="368"/>
        <v/>
      </c>
      <c r="AK999" s="35" t="str">
        <f t="shared" si="369"/>
        <v/>
      </c>
      <c r="AL999" s="35" t="str">
        <f t="shared" si="370"/>
        <v/>
      </c>
      <c r="AM999" s="35" t="str">
        <f t="shared" si="371"/>
        <v/>
      </c>
      <c r="AN999" s="35" t="str">
        <f t="shared" si="372"/>
        <v/>
      </c>
      <c r="AO999" s="35" t="str">
        <f t="shared" si="373"/>
        <v/>
      </c>
      <c r="AP999" s="35" t="str">
        <f>IF(AJ999="","",VLOOKUP(AN999,[1]Sheet11!E:F,2,0))</f>
        <v/>
      </c>
      <c r="AQ999" s="35" t="str">
        <f>IF(AO999="拼单会员","5年",IF(AJ999="","",VLOOKUP(AM999&amp;AP999,[1]Sheet11!$J$3:$K$17,2)))</f>
        <v/>
      </c>
      <c r="AR999" s="35" t="str">
        <f t="shared" si="374"/>
        <v/>
      </c>
      <c r="AS999" s="35" t="str">
        <f t="shared" si="375"/>
        <v/>
      </c>
      <c r="AT999" s="35" t="str">
        <f t="shared" si="376"/>
        <v/>
      </c>
      <c r="AU999" s="35" t="str">
        <f t="shared" si="377"/>
        <v/>
      </c>
      <c r="AV999" s="35" t="str">
        <f t="shared" si="378"/>
        <v/>
      </c>
      <c r="AW999" s="35" t="str">
        <f t="shared" si="379"/>
        <v/>
      </c>
      <c r="AX999" s="35" t="str">
        <f t="shared" si="380"/>
        <v/>
      </c>
      <c r="AY999" s="35" t="str">
        <f>IF(SUMIF('7-市场业绩'!F:F,AC999,'7-市场业绩'!I:I)&gt;0,"学习卡","老结算")</f>
        <v>老结算</v>
      </c>
      <c r="AZ999" s="35" t="str">
        <f t="shared" si="381"/>
        <v/>
      </c>
      <c r="BA999" s="35" t="str">
        <f t="shared" si="382"/>
        <v>无</v>
      </c>
      <c r="BB999" s="35" t="str">
        <f t="shared" si="383"/>
        <v/>
      </c>
      <c r="BC999" s="35" t="str">
        <f t="shared" si="384"/>
        <v/>
      </c>
      <c r="BD999" s="35" t="str">
        <f t="shared" si="385"/>
        <v>无</v>
      </c>
      <c r="BE999" s="35" t="str">
        <f>IFERROR(LOOKUP(1,-FIND({"创始会员","国际领袖课程","国内领袖课程","1期秒杀","游学免费读","买三送二","2折秒杀"},AB999),{"创始会员","国际领袖课程","国内领袖课程","1期秒杀","游学免费读","买三送二","2折秒杀"}),"")</f>
        <v/>
      </c>
      <c r="BH999" s="27">
        <v>42552</v>
      </c>
    </row>
    <row r="1000" spans="1:60" ht="15" customHeight="1">
      <c r="A1000" s="31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08"/>
      <c r="M1000" s="208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35" t="str">
        <f t="shared" si="362"/>
        <v/>
      </c>
      <c r="AD1000" s="36">
        <f t="shared" si="363"/>
        <v>0</v>
      </c>
      <c r="AE1000" s="35" t="str">
        <f t="shared" si="364"/>
        <v/>
      </c>
      <c r="AF1000" s="24"/>
      <c r="AG1000" s="40">
        <f t="shared" si="365"/>
        <v>0</v>
      </c>
      <c r="AH1000" s="36">
        <f t="shared" si="366"/>
        <v>0</v>
      </c>
      <c r="AI1000" s="36">
        <f t="shared" si="367"/>
        <v>0</v>
      </c>
      <c r="AJ1000" s="35" t="str">
        <f t="shared" si="368"/>
        <v/>
      </c>
      <c r="AK1000" s="35" t="str">
        <f t="shared" si="369"/>
        <v/>
      </c>
      <c r="AL1000" s="35" t="str">
        <f t="shared" si="370"/>
        <v/>
      </c>
      <c r="AM1000" s="35" t="str">
        <f t="shared" si="371"/>
        <v/>
      </c>
      <c r="AN1000" s="35" t="str">
        <f t="shared" si="372"/>
        <v/>
      </c>
      <c r="AO1000" s="35" t="str">
        <f t="shared" si="373"/>
        <v/>
      </c>
      <c r="AP1000" s="35" t="str">
        <f>IF(AJ1000="","",VLOOKUP(AN1000,[1]Sheet11!E:F,2,0))</f>
        <v/>
      </c>
      <c r="AQ1000" s="35" t="str">
        <f>IF(AO1000="拼单会员","5年",IF(AJ1000="","",VLOOKUP(AM1000&amp;AP1000,[1]Sheet11!$J$3:$K$17,2)))</f>
        <v/>
      </c>
      <c r="AR1000" s="35" t="str">
        <f t="shared" si="374"/>
        <v/>
      </c>
      <c r="AS1000" s="35" t="str">
        <f t="shared" si="375"/>
        <v/>
      </c>
      <c r="AT1000" s="35" t="str">
        <f t="shared" si="376"/>
        <v/>
      </c>
      <c r="AU1000" s="35" t="str">
        <f t="shared" si="377"/>
        <v/>
      </c>
      <c r="AV1000" s="35" t="str">
        <f t="shared" si="378"/>
        <v/>
      </c>
      <c r="AW1000" s="35" t="str">
        <f t="shared" si="379"/>
        <v/>
      </c>
      <c r="AX1000" s="35" t="str">
        <f t="shared" si="380"/>
        <v/>
      </c>
      <c r="AY1000" s="35" t="str">
        <f>IF(SUMIF('7-市场业绩'!F:F,AC1000,'7-市场业绩'!I:I)&gt;0,"学习卡","老结算")</f>
        <v>老结算</v>
      </c>
      <c r="AZ1000" s="35" t="str">
        <f t="shared" si="381"/>
        <v/>
      </c>
      <c r="BA1000" s="35" t="str">
        <f t="shared" si="382"/>
        <v>无</v>
      </c>
      <c r="BB1000" s="35" t="str">
        <f t="shared" si="383"/>
        <v/>
      </c>
      <c r="BC1000" s="35" t="str">
        <f t="shared" si="384"/>
        <v/>
      </c>
      <c r="BD1000" s="35" t="str">
        <f t="shared" si="385"/>
        <v>无</v>
      </c>
      <c r="BE1000" s="35" t="str">
        <f>IFERROR(LOOKUP(1,-FIND({"创始会员","国际领袖课程","国内领袖课程","1期秒杀","游学免费读","买三送二","2折秒杀"},AB1000),{"创始会员","国际领袖课程","国内领袖课程","1期秒杀","游学免费读","买三送二","2折秒杀"}),"")</f>
        <v/>
      </c>
      <c r="BH1000" s="27">
        <v>42552</v>
      </c>
    </row>
    <row r="1001" spans="1:60" ht="15" customHeight="1">
      <c r="A1001" s="31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08"/>
      <c r="M1001" s="208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35" t="str">
        <f t="shared" si="362"/>
        <v/>
      </c>
      <c r="AD1001" s="36">
        <f t="shared" si="363"/>
        <v>0</v>
      </c>
      <c r="AE1001" s="35" t="str">
        <f t="shared" si="364"/>
        <v/>
      </c>
      <c r="AF1001" s="24"/>
      <c r="AG1001" s="40">
        <f t="shared" si="365"/>
        <v>0</v>
      </c>
      <c r="AH1001" s="36">
        <f t="shared" si="366"/>
        <v>0</v>
      </c>
      <c r="AI1001" s="36">
        <f t="shared" si="367"/>
        <v>0</v>
      </c>
      <c r="AJ1001" s="35" t="str">
        <f t="shared" si="368"/>
        <v/>
      </c>
      <c r="AK1001" s="35" t="str">
        <f t="shared" si="369"/>
        <v/>
      </c>
      <c r="AL1001" s="35" t="str">
        <f t="shared" si="370"/>
        <v/>
      </c>
      <c r="AM1001" s="35" t="str">
        <f t="shared" si="371"/>
        <v/>
      </c>
      <c r="AN1001" s="35" t="str">
        <f t="shared" si="372"/>
        <v/>
      </c>
      <c r="AO1001" s="35" t="str">
        <f t="shared" si="373"/>
        <v/>
      </c>
      <c r="AP1001" s="35" t="str">
        <f>IF(AJ1001="","",VLOOKUP(AN1001,[1]Sheet11!E:F,2,0))</f>
        <v/>
      </c>
      <c r="AQ1001" s="35" t="str">
        <f>IF(AO1001="拼单会员","5年",IF(AJ1001="","",VLOOKUP(AM1001&amp;AP1001,[1]Sheet11!$J$3:$K$17,2)))</f>
        <v/>
      </c>
      <c r="AR1001" s="35" t="str">
        <f t="shared" si="374"/>
        <v/>
      </c>
      <c r="AS1001" s="35" t="str">
        <f t="shared" si="375"/>
        <v/>
      </c>
      <c r="AT1001" s="35" t="str">
        <f t="shared" si="376"/>
        <v/>
      </c>
      <c r="AU1001" s="35" t="str">
        <f t="shared" si="377"/>
        <v/>
      </c>
      <c r="AV1001" s="35" t="str">
        <f t="shared" si="378"/>
        <v/>
      </c>
      <c r="AW1001" s="35" t="str">
        <f t="shared" si="379"/>
        <v/>
      </c>
      <c r="AX1001" s="35" t="str">
        <f t="shared" si="380"/>
        <v/>
      </c>
      <c r="AY1001" s="35" t="str">
        <f>IF(SUMIF('7-市场业绩'!F:F,AC1001,'7-市场业绩'!I:I)&gt;0,"学习卡","老结算")</f>
        <v>老结算</v>
      </c>
      <c r="AZ1001" s="35" t="str">
        <f t="shared" si="381"/>
        <v/>
      </c>
      <c r="BA1001" s="35" t="str">
        <f t="shared" si="382"/>
        <v>无</v>
      </c>
      <c r="BB1001" s="35" t="str">
        <f t="shared" si="383"/>
        <v/>
      </c>
      <c r="BC1001" s="35" t="str">
        <f t="shared" si="384"/>
        <v/>
      </c>
      <c r="BD1001" s="35" t="str">
        <f t="shared" si="385"/>
        <v>无</v>
      </c>
      <c r="BE1001" s="35" t="str">
        <f>IFERROR(LOOKUP(1,-FIND({"创始会员","国际领袖课程","国内领袖课程","1期秒杀","游学免费读","买三送二","2折秒杀"},AB1001),{"创始会员","国际领袖课程","国内领袖课程","1期秒杀","游学免费读","买三送二","2折秒杀"}),"")</f>
        <v/>
      </c>
      <c r="BH1001" s="27">
        <v>42552</v>
      </c>
    </row>
    <row r="1002" spans="1:60" ht="15" customHeight="1">
      <c r="A1002" s="31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08"/>
      <c r="M1002" s="208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35" t="str">
        <f t="shared" si="362"/>
        <v/>
      </c>
      <c r="AD1002" s="36">
        <f t="shared" si="363"/>
        <v>0</v>
      </c>
      <c r="AE1002" s="35" t="str">
        <f t="shared" si="364"/>
        <v/>
      </c>
      <c r="AF1002" s="24"/>
      <c r="AG1002" s="40">
        <f t="shared" si="365"/>
        <v>0</v>
      </c>
      <c r="AH1002" s="36">
        <f t="shared" si="366"/>
        <v>0</v>
      </c>
      <c r="AI1002" s="36">
        <f t="shared" si="367"/>
        <v>0</v>
      </c>
      <c r="AJ1002" s="35" t="str">
        <f t="shared" si="368"/>
        <v/>
      </c>
      <c r="AK1002" s="35" t="str">
        <f t="shared" si="369"/>
        <v/>
      </c>
      <c r="AL1002" s="35" t="str">
        <f t="shared" si="370"/>
        <v/>
      </c>
      <c r="AM1002" s="35" t="str">
        <f t="shared" si="371"/>
        <v/>
      </c>
      <c r="AN1002" s="35" t="str">
        <f t="shared" si="372"/>
        <v/>
      </c>
      <c r="AO1002" s="35" t="str">
        <f t="shared" si="373"/>
        <v/>
      </c>
      <c r="AP1002" s="35" t="str">
        <f>IF(AJ1002="","",VLOOKUP(AN1002,[1]Sheet11!E:F,2,0))</f>
        <v/>
      </c>
      <c r="AQ1002" s="35" t="str">
        <f>IF(AO1002="拼单会员","5年",IF(AJ1002="","",VLOOKUP(AM1002&amp;AP1002,[1]Sheet11!$J$3:$K$17,2)))</f>
        <v/>
      </c>
      <c r="AR1002" s="35" t="str">
        <f t="shared" si="374"/>
        <v/>
      </c>
      <c r="AS1002" s="35" t="str">
        <f t="shared" si="375"/>
        <v/>
      </c>
      <c r="AT1002" s="35" t="str">
        <f t="shared" si="376"/>
        <v/>
      </c>
      <c r="AU1002" s="35" t="str">
        <f t="shared" si="377"/>
        <v/>
      </c>
      <c r="AV1002" s="35" t="str">
        <f t="shared" si="378"/>
        <v/>
      </c>
      <c r="AW1002" s="35" t="str">
        <f t="shared" si="379"/>
        <v/>
      </c>
      <c r="AX1002" s="35" t="str">
        <f t="shared" si="380"/>
        <v/>
      </c>
      <c r="AY1002" s="35" t="str">
        <f>IF(SUMIF('7-市场业绩'!F:F,AC1002,'7-市场业绩'!I:I)&gt;0,"学习卡","老结算")</f>
        <v>老结算</v>
      </c>
      <c r="AZ1002" s="35" t="str">
        <f t="shared" si="381"/>
        <v/>
      </c>
      <c r="BA1002" s="35" t="str">
        <f t="shared" si="382"/>
        <v>无</v>
      </c>
      <c r="BB1002" s="35" t="str">
        <f t="shared" si="383"/>
        <v/>
      </c>
      <c r="BC1002" s="35" t="str">
        <f t="shared" si="384"/>
        <v/>
      </c>
      <c r="BD1002" s="35" t="str">
        <f t="shared" si="385"/>
        <v>无</v>
      </c>
      <c r="BE1002" s="35" t="str">
        <f>IFERROR(LOOKUP(1,-FIND({"创始会员","国际领袖课程","国内领袖课程","1期秒杀","游学免费读","买三送二","2折秒杀"},AB1002),{"创始会员","国际领袖课程","国内领袖课程","1期秒杀","游学免费读","买三送二","2折秒杀"}),"")</f>
        <v/>
      </c>
      <c r="BH1002" s="27">
        <v>42552</v>
      </c>
    </row>
    <row r="1003" spans="1:60" ht="15" customHeight="1">
      <c r="A1003" s="31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08"/>
      <c r="M1003" s="208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35" t="str">
        <f t="shared" si="362"/>
        <v/>
      </c>
      <c r="AD1003" s="36">
        <f t="shared" si="363"/>
        <v>0</v>
      </c>
      <c r="AE1003" s="35" t="str">
        <f t="shared" si="364"/>
        <v/>
      </c>
      <c r="AF1003" s="24"/>
      <c r="AG1003" s="40">
        <f t="shared" si="365"/>
        <v>0</v>
      </c>
      <c r="AH1003" s="36">
        <f t="shared" si="366"/>
        <v>0</v>
      </c>
      <c r="AI1003" s="36">
        <f t="shared" si="367"/>
        <v>0</v>
      </c>
      <c r="AJ1003" s="35" t="str">
        <f t="shared" si="368"/>
        <v/>
      </c>
      <c r="AK1003" s="35" t="str">
        <f t="shared" si="369"/>
        <v/>
      </c>
      <c r="AL1003" s="35" t="str">
        <f t="shared" si="370"/>
        <v/>
      </c>
      <c r="AM1003" s="35" t="str">
        <f t="shared" si="371"/>
        <v/>
      </c>
      <c r="AN1003" s="35" t="str">
        <f t="shared" si="372"/>
        <v/>
      </c>
      <c r="AO1003" s="35" t="str">
        <f t="shared" si="373"/>
        <v/>
      </c>
      <c r="AP1003" s="35" t="str">
        <f>IF(AJ1003="","",VLOOKUP(AN1003,[1]Sheet11!E:F,2,0))</f>
        <v/>
      </c>
      <c r="AQ1003" s="35" t="str">
        <f>IF(AO1003="拼单会员","5年",IF(AJ1003="","",VLOOKUP(AM1003&amp;AP1003,[1]Sheet11!$J$3:$K$17,2)))</f>
        <v/>
      </c>
      <c r="AR1003" s="35" t="str">
        <f t="shared" si="374"/>
        <v/>
      </c>
      <c r="AS1003" s="35" t="str">
        <f t="shared" si="375"/>
        <v/>
      </c>
      <c r="AT1003" s="35" t="str">
        <f t="shared" si="376"/>
        <v/>
      </c>
      <c r="AU1003" s="35" t="str">
        <f t="shared" si="377"/>
        <v/>
      </c>
      <c r="AV1003" s="35" t="str">
        <f t="shared" si="378"/>
        <v/>
      </c>
      <c r="AW1003" s="35" t="str">
        <f t="shared" si="379"/>
        <v/>
      </c>
      <c r="AX1003" s="35" t="str">
        <f t="shared" si="380"/>
        <v/>
      </c>
      <c r="AY1003" s="35" t="str">
        <f>IF(SUMIF('7-市场业绩'!F:F,AC1003,'7-市场业绩'!I:I)&gt;0,"学习卡","老结算")</f>
        <v>老结算</v>
      </c>
      <c r="AZ1003" s="35" t="str">
        <f t="shared" si="381"/>
        <v/>
      </c>
      <c r="BA1003" s="35" t="str">
        <f t="shared" si="382"/>
        <v>无</v>
      </c>
      <c r="BB1003" s="35" t="str">
        <f t="shared" si="383"/>
        <v/>
      </c>
      <c r="BC1003" s="35" t="str">
        <f t="shared" si="384"/>
        <v/>
      </c>
      <c r="BD1003" s="35" t="str">
        <f t="shared" si="385"/>
        <v>无</v>
      </c>
      <c r="BE1003" s="35" t="str">
        <f>IFERROR(LOOKUP(1,-FIND({"创始会员","国际领袖课程","国内领袖课程","1期秒杀","游学免费读","买三送二","2折秒杀"},AB1003),{"创始会员","国际领袖课程","国内领袖课程","1期秒杀","游学免费读","买三送二","2折秒杀"}),"")</f>
        <v/>
      </c>
      <c r="BH1003" s="27">
        <v>42552</v>
      </c>
    </row>
    <row r="1004" spans="1:60" ht="15" customHeight="1">
      <c r="A1004" s="31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08"/>
      <c r="M1004" s="208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35" t="str">
        <f t="shared" si="362"/>
        <v/>
      </c>
      <c r="AD1004" s="36">
        <f t="shared" si="363"/>
        <v>0</v>
      </c>
      <c r="AE1004" s="35" t="str">
        <f t="shared" si="364"/>
        <v/>
      </c>
      <c r="AF1004" s="24"/>
      <c r="AG1004" s="40">
        <f t="shared" si="365"/>
        <v>0</v>
      </c>
      <c r="AH1004" s="36">
        <f t="shared" si="366"/>
        <v>0</v>
      </c>
      <c r="AI1004" s="36">
        <f t="shared" si="367"/>
        <v>0</v>
      </c>
      <c r="AJ1004" s="35" t="str">
        <f t="shared" si="368"/>
        <v/>
      </c>
      <c r="AK1004" s="35" t="str">
        <f t="shared" si="369"/>
        <v/>
      </c>
      <c r="AL1004" s="35" t="str">
        <f t="shared" si="370"/>
        <v/>
      </c>
      <c r="AM1004" s="35" t="str">
        <f t="shared" si="371"/>
        <v/>
      </c>
      <c r="AN1004" s="35" t="str">
        <f t="shared" si="372"/>
        <v/>
      </c>
      <c r="AO1004" s="35" t="str">
        <f t="shared" si="373"/>
        <v/>
      </c>
      <c r="AP1004" s="35" t="str">
        <f>IF(AJ1004="","",VLOOKUP(AN1004,[1]Sheet11!E:F,2,0))</f>
        <v/>
      </c>
      <c r="AQ1004" s="35" t="str">
        <f>IF(AO1004="拼单会员","5年",IF(AJ1004="","",VLOOKUP(AM1004&amp;AP1004,[1]Sheet11!$J$3:$K$17,2)))</f>
        <v/>
      </c>
      <c r="AR1004" s="35" t="str">
        <f t="shared" si="374"/>
        <v/>
      </c>
      <c r="AS1004" s="35" t="str">
        <f t="shared" si="375"/>
        <v/>
      </c>
      <c r="AT1004" s="35" t="str">
        <f t="shared" si="376"/>
        <v/>
      </c>
      <c r="AU1004" s="35" t="str">
        <f t="shared" si="377"/>
        <v/>
      </c>
      <c r="AV1004" s="35" t="str">
        <f t="shared" si="378"/>
        <v/>
      </c>
      <c r="AW1004" s="35" t="str">
        <f t="shared" si="379"/>
        <v/>
      </c>
      <c r="AX1004" s="35" t="str">
        <f t="shared" si="380"/>
        <v/>
      </c>
      <c r="AY1004" s="35" t="str">
        <f>IF(SUMIF('7-市场业绩'!F:F,AC1004,'7-市场业绩'!I:I)&gt;0,"学习卡","老结算")</f>
        <v>老结算</v>
      </c>
      <c r="AZ1004" s="35" t="str">
        <f t="shared" si="381"/>
        <v/>
      </c>
      <c r="BA1004" s="35" t="str">
        <f t="shared" si="382"/>
        <v>无</v>
      </c>
      <c r="BB1004" s="35" t="str">
        <f t="shared" si="383"/>
        <v/>
      </c>
      <c r="BC1004" s="35" t="str">
        <f t="shared" si="384"/>
        <v/>
      </c>
      <c r="BD1004" s="35" t="str">
        <f t="shared" si="385"/>
        <v>无</v>
      </c>
      <c r="BE1004" s="35" t="str">
        <f>IFERROR(LOOKUP(1,-FIND({"创始会员","国际领袖课程","国内领袖课程","1期秒杀","游学免费读","买三送二","2折秒杀"},AB1004),{"创始会员","国际领袖课程","国内领袖课程","1期秒杀","游学免费读","买三送二","2折秒杀"}),"")</f>
        <v/>
      </c>
      <c r="BH1004" s="27">
        <v>42552</v>
      </c>
    </row>
    <row r="1005" spans="1:60" ht="15" customHeight="1">
      <c r="A1005" s="31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08"/>
      <c r="M1005" s="208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35" t="str">
        <f t="shared" si="362"/>
        <v/>
      </c>
      <c r="AD1005" s="36">
        <f t="shared" si="363"/>
        <v>0</v>
      </c>
      <c r="AE1005" s="35" t="str">
        <f t="shared" si="364"/>
        <v/>
      </c>
      <c r="AF1005" s="24"/>
      <c r="AG1005" s="40">
        <f t="shared" si="365"/>
        <v>0</v>
      </c>
      <c r="AH1005" s="36">
        <f t="shared" si="366"/>
        <v>0</v>
      </c>
      <c r="AI1005" s="36">
        <f t="shared" si="367"/>
        <v>0</v>
      </c>
      <c r="AJ1005" s="35" t="str">
        <f t="shared" si="368"/>
        <v/>
      </c>
      <c r="AK1005" s="35" t="str">
        <f t="shared" si="369"/>
        <v/>
      </c>
      <c r="AL1005" s="35" t="str">
        <f t="shared" si="370"/>
        <v/>
      </c>
      <c r="AM1005" s="35" t="str">
        <f t="shared" si="371"/>
        <v/>
      </c>
      <c r="AN1005" s="35" t="str">
        <f t="shared" si="372"/>
        <v/>
      </c>
      <c r="AO1005" s="35" t="str">
        <f t="shared" si="373"/>
        <v/>
      </c>
      <c r="AP1005" s="35" t="str">
        <f>IF(AJ1005="","",VLOOKUP(AN1005,[1]Sheet11!E:F,2,0))</f>
        <v/>
      </c>
      <c r="AQ1005" s="35" t="str">
        <f>IF(AO1005="拼单会员","5年",IF(AJ1005="","",VLOOKUP(AM1005&amp;AP1005,[1]Sheet11!$J$3:$K$17,2)))</f>
        <v/>
      </c>
      <c r="AR1005" s="35" t="str">
        <f t="shared" si="374"/>
        <v/>
      </c>
      <c r="AS1005" s="35" t="str">
        <f t="shared" si="375"/>
        <v/>
      </c>
      <c r="AT1005" s="35" t="str">
        <f t="shared" si="376"/>
        <v/>
      </c>
      <c r="AU1005" s="35" t="str">
        <f t="shared" si="377"/>
        <v/>
      </c>
      <c r="AV1005" s="35" t="str">
        <f t="shared" si="378"/>
        <v/>
      </c>
      <c r="AW1005" s="35" t="str">
        <f t="shared" si="379"/>
        <v/>
      </c>
      <c r="AX1005" s="35" t="str">
        <f t="shared" si="380"/>
        <v/>
      </c>
      <c r="AY1005" s="35" t="str">
        <f>IF(SUMIF('7-市场业绩'!F:F,AC1005,'7-市场业绩'!I:I)&gt;0,"学习卡","老结算")</f>
        <v>老结算</v>
      </c>
      <c r="AZ1005" s="35" t="str">
        <f t="shared" si="381"/>
        <v/>
      </c>
      <c r="BA1005" s="35" t="str">
        <f t="shared" si="382"/>
        <v>无</v>
      </c>
      <c r="BB1005" s="35" t="str">
        <f t="shared" si="383"/>
        <v/>
      </c>
      <c r="BC1005" s="35" t="str">
        <f t="shared" si="384"/>
        <v/>
      </c>
      <c r="BD1005" s="35" t="str">
        <f t="shared" si="385"/>
        <v>无</v>
      </c>
      <c r="BE1005" s="35" t="str">
        <f>IFERROR(LOOKUP(1,-FIND({"创始会员","国际领袖课程","国内领袖课程","1期秒杀","游学免费读","买三送二","2折秒杀"},AB1005),{"创始会员","国际领袖课程","国内领袖课程","1期秒杀","游学免费读","买三送二","2折秒杀"}),"")</f>
        <v/>
      </c>
      <c r="BH1005" s="27">
        <v>42552</v>
      </c>
    </row>
    <row r="1006" spans="1:60" ht="15" customHeight="1">
      <c r="A1006" s="31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08"/>
      <c r="M1006" s="208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35" t="str">
        <f t="shared" si="362"/>
        <v/>
      </c>
      <c r="AD1006" s="36">
        <f t="shared" si="363"/>
        <v>0</v>
      </c>
      <c r="AE1006" s="35" t="str">
        <f t="shared" si="364"/>
        <v/>
      </c>
      <c r="AF1006" s="24"/>
      <c r="AG1006" s="40">
        <f t="shared" si="365"/>
        <v>0</v>
      </c>
      <c r="AH1006" s="36">
        <f t="shared" si="366"/>
        <v>0</v>
      </c>
      <c r="AI1006" s="36">
        <f t="shared" si="367"/>
        <v>0</v>
      </c>
      <c r="AJ1006" s="35" t="str">
        <f t="shared" si="368"/>
        <v/>
      </c>
      <c r="AK1006" s="35" t="str">
        <f t="shared" si="369"/>
        <v/>
      </c>
      <c r="AL1006" s="35" t="str">
        <f t="shared" si="370"/>
        <v/>
      </c>
      <c r="AM1006" s="35" t="str">
        <f t="shared" si="371"/>
        <v/>
      </c>
      <c r="AN1006" s="35" t="str">
        <f t="shared" si="372"/>
        <v/>
      </c>
      <c r="AO1006" s="35" t="str">
        <f t="shared" si="373"/>
        <v/>
      </c>
      <c r="AP1006" s="35" t="str">
        <f>IF(AJ1006="","",VLOOKUP(AN1006,[1]Sheet11!E:F,2,0))</f>
        <v/>
      </c>
      <c r="AQ1006" s="35" t="str">
        <f>IF(AO1006="拼单会员","5年",IF(AJ1006="","",VLOOKUP(AM1006&amp;AP1006,[1]Sheet11!$J$3:$K$17,2)))</f>
        <v/>
      </c>
      <c r="AR1006" s="35" t="str">
        <f t="shared" si="374"/>
        <v/>
      </c>
      <c r="AS1006" s="35" t="str">
        <f t="shared" si="375"/>
        <v/>
      </c>
      <c r="AT1006" s="35" t="str">
        <f t="shared" si="376"/>
        <v/>
      </c>
      <c r="AU1006" s="35" t="str">
        <f t="shared" si="377"/>
        <v/>
      </c>
      <c r="AV1006" s="35" t="str">
        <f t="shared" si="378"/>
        <v/>
      </c>
      <c r="AW1006" s="35" t="str">
        <f t="shared" si="379"/>
        <v/>
      </c>
      <c r="AX1006" s="35" t="str">
        <f t="shared" si="380"/>
        <v/>
      </c>
      <c r="AY1006" s="35" t="str">
        <f>IF(SUMIF('7-市场业绩'!F:F,AC1006,'7-市场业绩'!I:I)&gt;0,"学习卡","老结算")</f>
        <v>老结算</v>
      </c>
      <c r="AZ1006" s="35" t="str">
        <f t="shared" si="381"/>
        <v/>
      </c>
      <c r="BA1006" s="35" t="str">
        <f t="shared" si="382"/>
        <v>无</v>
      </c>
      <c r="BB1006" s="35" t="str">
        <f t="shared" si="383"/>
        <v/>
      </c>
      <c r="BC1006" s="35" t="str">
        <f t="shared" si="384"/>
        <v/>
      </c>
      <c r="BD1006" s="35" t="str">
        <f t="shared" si="385"/>
        <v>无</v>
      </c>
      <c r="BE1006" s="35" t="str">
        <f>IFERROR(LOOKUP(1,-FIND({"创始会员","国际领袖课程","国内领袖课程","1期秒杀","游学免费读","买三送二","2折秒杀"},AB1006),{"创始会员","国际领袖课程","国内领袖课程","1期秒杀","游学免费读","买三送二","2折秒杀"}),"")</f>
        <v/>
      </c>
      <c r="BH1006" s="27">
        <v>42552</v>
      </c>
    </row>
    <row r="1007" spans="1:60" ht="15" customHeight="1">
      <c r="A1007" s="31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08"/>
      <c r="M1007" s="208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35" t="str">
        <f t="shared" si="362"/>
        <v/>
      </c>
      <c r="AD1007" s="36">
        <f t="shared" si="363"/>
        <v>0</v>
      </c>
      <c r="AE1007" s="35" t="str">
        <f t="shared" si="364"/>
        <v/>
      </c>
      <c r="AF1007" s="24"/>
      <c r="AG1007" s="40">
        <f t="shared" si="365"/>
        <v>0</v>
      </c>
      <c r="AH1007" s="36">
        <f t="shared" si="366"/>
        <v>0</v>
      </c>
      <c r="AI1007" s="36">
        <f t="shared" si="367"/>
        <v>0</v>
      </c>
      <c r="AJ1007" s="35" t="str">
        <f t="shared" si="368"/>
        <v/>
      </c>
      <c r="AK1007" s="35" t="str">
        <f t="shared" si="369"/>
        <v/>
      </c>
      <c r="AL1007" s="35" t="str">
        <f t="shared" si="370"/>
        <v/>
      </c>
      <c r="AM1007" s="35" t="str">
        <f t="shared" si="371"/>
        <v/>
      </c>
      <c r="AN1007" s="35" t="str">
        <f t="shared" si="372"/>
        <v/>
      </c>
      <c r="AO1007" s="35" t="str">
        <f t="shared" si="373"/>
        <v/>
      </c>
      <c r="AP1007" s="35" t="str">
        <f>IF(AJ1007="","",VLOOKUP(AN1007,[1]Sheet11!E:F,2,0))</f>
        <v/>
      </c>
      <c r="AQ1007" s="35" t="str">
        <f>IF(AO1007="拼单会员","5年",IF(AJ1007="","",VLOOKUP(AM1007&amp;AP1007,[1]Sheet11!$J$3:$K$17,2)))</f>
        <v/>
      </c>
      <c r="AR1007" s="35" t="str">
        <f t="shared" si="374"/>
        <v/>
      </c>
      <c r="AS1007" s="35" t="str">
        <f t="shared" si="375"/>
        <v/>
      </c>
      <c r="AT1007" s="35" t="str">
        <f t="shared" si="376"/>
        <v/>
      </c>
      <c r="AU1007" s="35" t="str">
        <f t="shared" si="377"/>
        <v/>
      </c>
      <c r="AV1007" s="35" t="str">
        <f t="shared" si="378"/>
        <v/>
      </c>
      <c r="AW1007" s="35" t="str">
        <f t="shared" si="379"/>
        <v/>
      </c>
      <c r="AX1007" s="35" t="str">
        <f t="shared" si="380"/>
        <v/>
      </c>
      <c r="AY1007" s="35" t="str">
        <f>IF(SUMIF('7-市场业绩'!F:F,AC1007,'7-市场业绩'!I:I)&gt;0,"学习卡","老结算")</f>
        <v>老结算</v>
      </c>
      <c r="AZ1007" s="35" t="str">
        <f t="shared" si="381"/>
        <v/>
      </c>
      <c r="BA1007" s="35" t="str">
        <f t="shared" si="382"/>
        <v>无</v>
      </c>
      <c r="BB1007" s="35" t="str">
        <f t="shared" si="383"/>
        <v/>
      </c>
      <c r="BC1007" s="35" t="str">
        <f t="shared" si="384"/>
        <v/>
      </c>
      <c r="BD1007" s="35" t="str">
        <f t="shared" si="385"/>
        <v>无</v>
      </c>
      <c r="BE1007" s="35" t="str">
        <f>IFERROR(LOOKUP(1,-FIND({"创始会员","国际领袖课程","国内领袖课程","1期秒杀","游学免费读","买三送二","2折秒杀"},AB1007),{"创始会员","国际领袖课程","国内领袖课程","1期秒杀","游学免费读","买三送二","2折秒杀"}),"")</f>
        <v/>
      </c>
      <c r="BH1007" s="27">
        <v>42552</v>
      </c>
    </row>
    <row r="1008" spans="1:60" ht="15" customHeight="1">
      <c r="A1008" s="31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08"/>
      <c r="M1008" s="208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35" t="str">
        <f t="shared" si="362"/>
        <v/>
      </c>
      <c r="AD1008" s="36">
        <f t="shared" si="363"/>
        <v>0</v>
      </c>
      <c r="AE1008" s="35" t="str">
        <f t="shared" si="364"/>
        <v/>
      </c>
      <c r="AF1008" s="24"/>
      <c r="AG1008" s="40">
        <f t="shared" si="365"/>
        <v>0</v>
      </c>
      <c r="AH1008" s="36">
        <f t="shared" si="366"/>
        <v>0</v>
      </c>
      <c r="AI1008" s="36">
        <f t="shared" si="367"/>
        <v>0</v>
      </c>
      <c r="AJ1008" s="35" t="str">
        <f t="shared" si="368"/>
        <v/>
      </c>
      <c r="AK1008" s="35" t="str">
        <f t="shared" si="369"/>
        <v/>
      </c>
      <c r="AL1008" s="35" t="str">
        <f t="shared" si="370"/>
        <v/>
      </c>
      <c r="AM1008" s="35" t="str">
        <f t="shared" si="371"/>
        <v/>
      </c>
      <c r="AN1008" s="35" t="str">
        <f t="shared" si="372"/>
        <v/>
      </c>
      <c r="AO1008" s="35" t="str">
        <f t="shared" si="373"/>
        <v/>
      </c>
      <c r="AP1008" s="35" t="str">
        <f>IF(AJ1008="","",VLOOKUP(AN1008,[1]Sheet11!E:F,2,0))</f>
        <v/>
      </c>
      <c r="AQ1008" s="35" t="str">
        <f>IF(AO1008="拼单会员","5年",IF(AJ1008="","",VLOOKUP(AM1008&amp;AP1008,[1]Sheet11!$J$3:$K$17,2)))</f>
        <v/>
      </c>
      <c r="AR1008" s="35" t="str">
        <f t="shared" si="374"/>
        <v/>
      </c>
      <c r="AS1008" s="35" t="str">
        <f t="shared" si="375"/>
        <v/>
      </c>
      <c r="AT1008" s="35" t="str">
        <f t="shared" si="376"/>
        <v/>
      </c>
      <c r="AU1008" s="35" t="str">
        <f t="shared" si="377"/>
        <v/>
      </c>
      <c r="AV1008" s="35" t="str">
        <f t="shared" si="378"/>
        <v/>
      </c>
      <c r="AW1008" s="35" t="str">
        <f t="shared" si="379"/>
        <v/>
      </c>
      <c r="AX1008" s="35" t="str">
        <f t="shared" si="380"/>
        <v/>
      </c>
      <c r="AY1008" s="35" t="str">
        <f>IF(SUMIF('7-市场业绩'!F:F,AC1008,'7-市场业绩'!I:I)&gt;0,"学习卡","老结算")</f>
        <v>老结算</v>
      </c>
      <c r="AZ1008" s="35" t="str">
        <f t="shared" si="381"/>
        <v/>
      </c>
      <c r="BA1008" s="35" t="str">
        <f t="shared" si="382"/>
        <v>无</v>
      </c>
      <c r="BB1008" s="35" t="str">
        <f t="shared" si="383"/>
        <v/>
      </c>
      <c r="BC1008" s="35" t="str">
        <f t="shared" si="384"/>
        <v/>
      </c>
      <c r="BD1008" s="35" t="str">
        <f t="shared" si="385"/>
        <v>无</v>
      </c>
      <c r="BE1008" s="35" t="str">
        <f>IFERROR(LOOKUP(1,-FIND({"创始会员","国际领袖课程","国内领袖课程","1期秒杀","游学免费读","买三送二","2折秒杀"},AB1008),{"创始会员","国际领袖课程","国内领袖课程","1期秒杀","游学免费读","买三送二","2折秒杀"}),"")</f>
        <v/>
      </c>
      <c r="BH1008" s="27">
        <v>42552</v>
      </c>
    </row>
    <row r="1009" spans="1:60" ht="15" customHeight="1">
      <c r="A1009" s="31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08"/>
      <c r="M1009" s="208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35" t="str">
        <f t="shared" si="362"/>
        <v/>
      </c>
      <c r="AD1009" s="36">
        <f t="shared" si="363"/>
        <v>0</v>
      </c>
      <c r="AE1009" s="35" t="str">
        <f t="shared" si="364"/>
        <v/>
      </c>
      <c r="AF1009" s="24"/>
      <c r="AG1009" s="40">
        <f t="shared" si="365"/>
        <v>0</v>
      </c>
      <c r="AH1009" s="36">
        <f t="shared" si="366"/>
        <v>0</v>
      </c>
      <c r="AI1009" s="36">
        <f t="shared" si="367"/>
        <v>0</v>
      </c>
      <c r="AJ1009" s="35" t="str">
        <f t="shared" si="368"/>
        <v/>
      </c>
      <c r="AK1009" s="35" t="str">
        <f t="shared" si="369"/>
        <v/>
      </c>
      <c r="AL1009" s="35" t="str">
        <f t="shared" si="370"/>
        <v/>
      </c>
      <c r="AM1009" s="35" t="str">
        <f t="shared" si="371"/>
        <v/>
      </c>
      <c r="AN1009" s="35" t="str">
        <f t="shared" si="372"/>
        <v/>
      </c>
      <c r="AO1009" s="35" t="str">
        <f t="shared" si="373"/>
        <v/>
      </c>
      <c r="AP1009" s="35" t="str">
        <f>IF(AJ1009="","",VLOOKUP(AN1009,[1]Sheet11!E:F,2,0))</f>
        <v/>
      </c>
      <c r="AQ1009" s="35" t="str">
        <f>IF(AO1009="拼单会员","5年",IF(AJ1009="","",VLOOKUP(AM1009&amp;AP1009,[1]Sheet11!$J$3:$K$17,2)))</f>
        <v/>
      </c>
      <c r="AR1009" s="35" t="str">
        <f t="shared" si="374"/>
        <v/>
      </c>
      <c r="AS1009" s="35" t="str">
        <f t="shared" si="375"/>
        <v/>
      </c>
      <c r="AT1009" s="35" t="str">
        <f t="shared" si="376"/>
        <v/>
      </c>
      <c r="AU1009" s="35" t="str">
        <f t="shared" si="377"/>
        <v/>
      </c>
      <c r="AV1009" s="35" t="str">
        <f t="shared" si="378"/>
        <v/>
      </c>
      <c r="AW1009" s="35" t="str">
        <f t="shared" si="379"/>
        <v/>
      </c>
      <c r="AX1009" s="35" t="str">
        <f t="shared" si="380"/>
        <v/>
      </c>
      <c r="AY1009" s="35" t="str">
        <f>IF(SUMIF('7-市场业绩'!F:F,AC1009,'7-市场业绩'!I:I)&gt;0,"学习卡","老结算")</f>
        <v>老结算</v>
      </c>
      <c r="AZ1009" s="35" t="str">
        <f t="shared" si="381"/>
        <v/>
      </c>
      <c r="BA1009" s="35" t="str">
        <f t="shared" si="382"/>
        <v>无</v>
      </c>
      <c r="BB1009" s="35" t="str">
        <f t="shared" si="383"/>
        <v/>
      </c>
      <c r="BC1009" s="35" t="str">
        <f t="shared" si="384"/>
        <v/>
      </c>
      <c r="BD1009" s="35" t="str">
        <f t="shared" si="385"/>
        <v>无</v>
      </c>
      <c r="BE1009" s="35" t="str">
        <f>IFERROR(LOOKUP(1,-FIND({"创始会员","国际领袖课程","国内领袖课程","1期秒杀","游学免费读","买三送二","2折秒杀"},AB1009),{"创始会员","国际领袖课程","国内领袖课程","1期秒杀","游学免费读","买三送二","2折秒杀"}),"")</f>
        <v/>
      </c>
      <c r="BH1009" s="27">
        <v>42552</v>
      </c>
    </row>
    <row r="1010" spans="1:60" ht="15" customHeight="1">
      <c r="A1010" s="31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08"/>
      <c r="M1010" s="208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35" t="str">
        <f t="shared" si="362"/>
        <v/>
      </c>
      <c r="AD1010" s="36">
        <f t="shared" si="363"/>
        <v>0</v>
      </c>
      <c r="AE1010" s="35" t="str">
        <f t="shared" si="364"/>
        <v/>
      </c>
      <c r="AF1010" s="24"/>
      <c r="AG1010" s="40">
        <f t="shared" si="365"/>
        <v>0</v>
      </c>
      <c r="AH1010" s="36">
        <f t="shared" si="366"/>
        <v>0</v>
      </c>
      <c r="AI1010" s="36">
        <f t="shared" si="367"/>
        <v>0</v>
      </c>
      <c r="AJ1010" s="35" t="str">
        <f t="shared" si="368"/>
        <v/>
      </c>
      <c r="AK1010" s="35" t="str">
        <f t="shared" si="369"/>
        <v/>
      </c>
      <c r="AL1010" s="35" t="str">
        <f t="shared" si="370"/>
        <v/>
      </c>
      <c r="AM1010" s="35" t="str">
        <f t="shared" si="371"/>
        <v/>
      </c>
      <c r="AN1010" s="35" t="str">
        <f t="shared" si="372"/>
        <v/>
      </c>
      <c r="AO1010" s="35" t="str">
        <f t="shared" si="373"/>
        <v/>
      </c>
      <c r="AP1010" s="35" t="str">
        <f>IF(AJ1010="","",VLOOKUP(AN1010,[1]Sheet11!E:F,2,0))</f>
        <v/>
      </c>
      <c r="AQ1010" s="35" t="str">
        <f>IF(AO1010="拼单会员","5年",IF(AJ1010="","",VLOOKUP(AM1010&amp;AP1010,[1]Sheet11!$J$3:$K$17,2)))</f>
        <v/>
      </c>
      <c r="AR1010" s="35" t="str">
        <f t="shared" si="374"/>
        <v/>
      </c>
      <c r="AS1010" s="35" t="str">
        <f t="shared" si="375"/>
        <v/>
      </c>
      <c r="AT1010" s="35" t="str">
        <f t="shared" si="376"/>
        <v/>
      </c>
      <c r="AU1010" s="35" t="str">
        <f t="shared" si="377"/>
        <v/>
      </c>
      <c r="AV1010" s="35" t="str">
        <f t="shared" si="378"/>
        <v/>
      </c>
      <c r="AW1010" s="35" t="str">
        <f t="shared" si="379"/>
        <v/>
      </c>
      <c r="AX1010" s="35" t="str">
        <f t="shared" si="380"/>
        <v/>
      </c>
      <c r="AY1010" s="35" t="str">
        <f>IF(SUMIF('7-市场业绩'!F:F,AC1010,'7-市场业绩'!I:I)&gt;0,"学习卡","老结算")</f>
        <v>老结算</v>
      </c>
      <c r="AZ1010" s="35" t="str">
        <f t="shared" si="381"/>
        <v/>
      </c>
      <c r="BA1010" s="35" t="str">
        <f t="shared" si="382"/>
        <v>无</v>
      </c>
      <c r="BB1010" s="35" t="str">
        <f t="shared" si="383"/>
        <v/>
      </c>
      <c r="BC1010" s="35" t="str">
        <f t="shared" si="384"/>
        <v/>
      </c>
      <c r="BD1010" s="35" t="str">
        <f t="shared" si="385"/>
        <v>无</v>
      </c>
      <c r="BE1010" s="35" t="str">
        <f>IFERROR(LOOKUP(1,-FIND({"创始会员","国际领袖课程","国内领袖课程","1期秒杀","游学免费读","买三送二","2折秒杀"},AB1010),{"创始会员","国际领袖课程","国内领袖课程","1期秒杀","游学免费读","买三送二","2折秒杀"}),"")</f>
        <v/>
      </c>
      <c r="BH1010" s="27">
        <v>42552</v>
      </c>
    </row>
    <row r="1011" spans="1:60" ht="15" customHeight="1">
      <c r="A1011" s="31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08"/>
      <c r="M1011" s="208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35" t="str">
        <f t="shared" si="362"/>
        <v/>
      </c>
      <c r="AD1011" s="36">
        <f t="shared" si="363"/>
        <v>0</v>
      </c>
      <c r="AE1011" s="35" t="str">
        <f t="shared" si="364"/>
        <v/>
      </c>
      <c r="AF1011" s="24"/>
      <c r="AG1011" s="40">
        <f t="shared" si="365"/>
        <v>0</v>
      </c>
      <c r="AH1011" s="36">
        <f t="shared" si="366"/>
        <v>0</v>
      </c>
      <c r="AI1011" s="36">
        <f t="shared" si="367"/>
        <v>0</v>
      </c>
      <c r="AJ1011" s="35" t="str">
        <f t="shared" si="368"/>
        <v/>
      </c>
      <c r="AK1011" s="35" t="str">
        <f t="shared" si="369"/>
        <v/>
      </c>
      <c r="AL1011" s="35" t="str">
        <f t="shared" si="370"/>
        <v/>
      </c>
      <c r="AM1011" s="35" t="str">
        <f t="shared" si="371"/>
        <v/>
      </c>
      <c r="AN1011" s="35" t="str">
        <f t="shared" si="372"/>
        <v/>
      </c>
      <c r="AO1011" s="35" t="str">
        <f t="shared" si="373"/>
        <v/>
      </c>
      <c r="AP1011" s="35" t="str">
        <f>IF(AJ1011="","",VLOOKUP(AN1011,[1]Sheet11!E:F,2,0))</f>
        <v/>
      </c>
      <c r="AQ1011" s="35" t="str">
        <f>IF(AO1011="拼单会员","5年",IF(AJ1011="","",VLOOKUP(AM1011&amp;AP1011,[1]Sheet11!$J$3:$K$17,2)))</f>
        <v/>
      </c>
      <c r="AR1011" s="35" t="str">
        <f t="shared" si="374"/>
        <v/>
      </c>
      <c r="AS1011" s="35" t="str">
        <f t="shared" si="375"/>
        <v/>
      </c>
      <c r="AT1011" s="35" t="str">
        <f t="shared" si="376"/>
        <v/>
      </c>
      <c r="AU1011" s="35" t="str">
        <f t="shared" si="377"/>
        <v/>
      </c>
      <c r="AV1011" s="35" t="str">
        <f t="shared" si="378"/>
        <v/>
      </c>
      <c r="AW1011" s="35" t="str">
        <f t="shared" si="379"/>
        <v/>
      </c>
      <c r="AX1011" s="35" t="str">
        <f t="shared" si="380"/>
        <v/>
      </c>
      <c r="AY1011" s="35" t="str">
        <f>IF(SUMIF('7-市场业绩'!F:F,AC1011,'7-市场业绩'!I:I)&gt;0,"学习卡","老结算")</f>
        <v>老结算</v>
      </c>
      <c r="AZ1011" s="35" t="str">
        <f t="shared" si="381"/>
        <v/>
      </c>
      <c r="BA1011" s="35" t="str">
        <f t="shared" si="382"/>
        <v>无</v>
      </c>
      <c r="BB1011" s="35" t="str">
        <f t="shared" si="383"/>
        <v/>
      </c>
      <c r="BC1011" s="35" t="str">
        <f t="shared" si="384"/>
        <v/>
      </c>
      <c r="BD1011" s="35" t="str">
        <f t="shared" si="385"/>
        <v>无</v>
      </c>
      <c r="BE1011" s="35" t="str">
        <f>IFERROR(LOOKUP(1,-FIND({"创始会员","国际领袖课程","国内领袖课程","1期秒杀","游学免费读","买三送二","2折秒杀"},AB1011),{"创始会员","国际领袖课程","国内领袖课程","1期秒杀","游学免费读","买三送二","2折秒杀"}),"")</f>
        <v/>
      </c>
      <c r="BH1011" s="27">
        <v>42552</v>
      </c>
    </row>
    <row r="1012" spans="1:60" ht="15" customHeight="1">
      <c r="A1012" s="31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08"/>
      <c r="M1012" s="208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35" t="str">
        <f t="shared" si="362"/>
        <v/>
      </c>
      <c r="AD1012" s="36">
        <f t="shared" si="363"/>
        <v>0</v>
      </c>
      <c r="AE1012" s="35" t="str">
        <f t="shared" si="364"/>
        <v/>
      </c>
      <c r="AF1012" s="24"/>
      <c r="AG1012" s="40">
        <f t="shared" si="365"/>
        <v>0</v>
      </c>
      <c r="AH1012" s="36">
        <f t="shared" si="366"/>
        <v>0</v>
      </c>
      <c r="AI1012" s="36">
        <f t="shared" si="367"/>
        <v>0</v>
      </c>
      <c r="AJ1012" s="35" t="str">
        <f t="shared" si="368"/>
        <v/>
      </c>
      <c r="AK1012" s="35" t="str">
        <f t="shared" si="369"/>
        <v/>
      </c>
      <c r="AL1012" s="35" t="str">
        <f t="shared" si="370"/>
        <v/>
      </c>
      <c r="AM1012" s="35" t="str">
        <f t="shared" si="371"/>
        <v/>
      </c>
      <c r="AN1012" s="35" t="str">
        <f t="shared" si="372"/>
        <v/>
      </c>
      <c r="AO1012" s="35" t="str">
        <f t="shared" si="373"/>
        <v/>
      </c>
      <c r="AP1012" s="35" t="str">
        <f>IF(AJ1012="","",VLOOKUP(AN1012,[1]Sheet11!E:F,2,0))</f>
        <v/>
      </c>
      <c r="AQ1012" s="35" t="str">
        <f>IF(AO1012="拼单会员","5年",IF(AJ1012="","",VLOOKUP(AM1012&amp;AP1012,[1]Sheet11!$J$3:$K$17,2)))</f>
        <v/>
      </c>
      <c r="AR1012" s="35" t="str">
        <f t="shared" si="374"/>
        <v/>
      </c>
      <c r="AS1012" s="35" t="str">
        <f t="shared" si="375"/>
        <v/>
      </c>
      <c r="AT1012" s="35" t="str">
        <f t="shared" si="376"/>
        <v/>
      </c>
      <c r="AU1012" s="35" t="str">
        <f t="shared" si="377"/>
        <v/>
      </c>
      <c r="AV1012" s="35" t="str">
        <f t="shared" si="378"/>
        <v/>
      </c>
      <c r="AW1012" s="35" t="str">
        <f t="shared" si="379"/>
        <v/>
      </c>
      <c r="AX1012" s="35" t="str">
        <f t="shared" si="380"/>
        <v/>
      </c>
      <c r="AY1012" s="35" t="str">
        <f>IF(SUMIF('7-市场业绩'!F:F,AC1012,'7-市场业绩'!I:I)&gt;0,"学习卡","老结算")</f>
        <v>老结算</v>
      </c>
      <c r="AZ1012" s="35" t="str">
        <f t="shared" si="381"/>
        <v/>
      </c>
      <c r="BA1012" s="35" t="str">
        <f t="shared" si="382"/>
        <v>无</v>
      </c>
      <c r="BB1012" s="35" t="str">
        <f t="shared" si="383"/>
        <v/>
      </c>
      <c r="BC1012" s="35" t="str">
        <f t="shared" si="384"/>
        <v/>
      </c>
      <c r="BD1012" s="35" t="str">
        <f t="shared" si="385"/>
        <v>无</v>
      </c>
      <c r="BE1012" s="35" t="str">
        <f>IFERROR(LOOKUP(1,-FIND({"创始会员","国际领袖课程","国内领袖课程","1期秒杀","游学免费读","买三送二","2折秒杀"},AB1012),{"创始会员","国际领袖课程","国内领袖课程","1期秒杀","游学免费读","买三送二","2折秒杀"}),"")</f>
        <v/>
      </c>
      <c r="BH1012" s="27">
        <v>42552</v>
      </c>
    </row>
    <row r="1013" spans="1:60" ht="15" customHeight="1">
      <c r="A1013" s="31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08"/>
      <c r="M1013" s="208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35" t="str">
        <f t="shared" si="362"/>
        <v/>
      </c>
      <c r="AD1013" s="36">
        <f t="shared" si="363"/>
        <v>0</v>
      </c>
      <c r="AE1013" s="35" t="str">
        <f t="shared" si="364"/>
        <v/>
      </c>
      <c r="AF1013" s="24"/>
      <c r="AG1013" s="40">
        <f t="shared" si="365"/>
        <v>0</v>
      </c>
      <c r="AH1013" s="36">
        <f t="shared" si="366"/>
        <v>0</v>
      </c>
      <c r="AI1013" s="36">
        <f t="shared" si="367"/>
        <v>0</v>
      </c>
      <c r="AJ1013" s="35" t="str">
        <f t="shared" si="368"/>
        <v/>
      </c>
      <c r="AK1013" s="35" t="str">
        <f t="shared" si="369"/>
        <v/>
      </c>
      <c r="AL1013" s="35" t="str">
        <f t="shared" si="370"/>
        <v/>
      </c>
      <c r="AM1013" s="35" t="str">
        <f t="shared" si="371"/>
        <v/>
      </c>
      <c r="AN1013" s="35" t="str">
        <f t="shared" si="372"/>
        <v/>
      </c>
      <c r="AO1013" s="35" t="str">
        <f t="shared" si="373"/>
        <v/>
      </c>
      <c r="AP1013" s="35" t="str">
        <f>IF(AJ1013="","",VLOOKUP(AN1013,[1]Sheet11!E:F,2,0))</f>
        <v/>
      </c>
      <c r="AQ1013" s="35" t="str">
        <f>IF(AO1013="拼单会员","5年",IF(AJ1013="","",VLOOKUP(AM1013&amp;AP1013,[1]Sheet11!$J$3:$K$17,2)))</f>
        <v/>
      </c>
      <c r="AR1013" s="35" t="str">
        <f t="shared" si="374"/>
        <v/>
      </c>
      <c r="AS1013" s="35" t="str">
        <f t="shared" si="375"/>
        <v/>
      </c>
      <c r="AT1013" s="35" t="str">
        <f t="shared" si="376"/>
        <v/>
      </c>
      <c r="AU1013" s="35" t="str">
        <f t="shared" si="377"/>
        <v/>
      </c>
      <c r="AV1013" s="35" t="str">
        <f t="shared" si="378"/>
        <v/>
      </c>
      <c r="AW1013" s="35" t="str">
        <f t="shared" si="379"/>
        <v/>
      </c>
      <c r="AX1013" s="35" t="str">
        <f t="shared" si="380"/>
        <v/>
      </c>
      <c r="AY1013" s="35" t="str">
        <f>IF(SUMIF('7-市场业绩'!F:F,AC1013,'7-市场业绩'!I:I)&gt;0,"学习卡","老结算")</f>
        <v>老结算</v>
      </c>
      <c r="AZ1013" s="35" t="str">
        <f t="shared" si="381"/>
        <v/>
      </c>
      <c r="BA1013" s="35" t="str">
        <f t="shared" si="382"/>
        <v>无</v>
      </c>
      <c r="BB1013" s="35" t="str">
        <f t="shared" si="383"/>
        <v/>
      </c>
      <c r="BC1013" s="35" t="str">
        <f t="shared" si="384"/>
        <v/>
      </c>
      <c r="BD1013" s="35" t="str">
        <f t="shared" si="385"/>
        <v>无</v>
      </c>
      <c r="BE1013" s="35" t="str">
        <f>IFERROR(LOOKUP(1,-FIND({"创始会员","国际领袖课程","国内领袖课程","1期秒杀","游学免费读","买三送二","2折秒杀"},AB1013),{"创始会员","国际领袖课程","国内领袖课程","1期秒杀","游学免费读","买三送二","2折秒杀"}),"")</f>
        <v/>
      </c>
      <c r="BH1013" s="27">
        <v>42552</v>
      </c>
    </row>
    <row r="1014" spans="1:60" ht="15" customHeight="1">
      <c r="A1014" s="31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08"/>
      <c r="M1014" s="208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35" t="str">
        <f t="shared" si="362"/>
        <v/>
      </c>
      <c r="AD1014" s="36">
        <f t="shared" si="363"/>
        <v>0</v>
      </c>
      <c r="AE1014" s="35" t="str">
        <f t="shared" si="364"/>
        <v/>
      </c>
      <c r="AF1014" s="24"/>
      <c r="AG1014" s="40">
        <f t="shared" si="365"/>
        <v>0</v>
      </c>
      <c r="AH1014" s="36">
        <f t="shared" si="366"/>
        <v>0</v>
      </c>
      <c r="AI1014" s="36">
        <f t="shared" si="367"/>
        <v>0</v>
      </c>
      <c r="AJ1014" s="35" t="str">
        <f t="shared" si="368"/>
        <v/>
      </c>
      <c r="AK1014" s="35" t="str">
        <f t="shared" si="369"/>
        <v/>
      </c>
      <c r="AL1014" s="35" t="str">
        <f t="shared" si="370"/>
        <v/>
      </c>
      <c r="AM1014" s="35" t="str">
        <f t="shared" si="371"/>
        <v/>
      </c>
      <c r="AN1014" s="35" t="str">
        <f t="shared" si="372"/>
        <v/>
      </c>
      <c r="AO1014" s="35" t="str">
        <f t="shared" si="373"/>
        <v/>
      </c>
      <c r="AP1014" s="35" t="str">
        <f>IF(AJ1014="","",VLOOKUP(AN1014,[1]Sheet11!E:F,2,0))</f>
        <v/>
      </c>
      <c r="AQ1014" s="35" t="str">
        <f>IF(AO1014="拼单会员","5年",IF(AJ1014="","",VLOOKUP(AM1014&amp;AP1014,[1]Sheet11!$J$3:$K$17,2)))</f>
        <v/>
      </c>
      <c r="AR1014" s="35" t="str">
        <f t="shared" si="374"/>
        <v/>
      </c>
      <c r="AS1014" s="35" t="str">
        <f t="shared" si="375"/>
        <v/>
      </c>
      <c r="AT1014" s="35" t="str">
        <f t="shared" si="376"/>
        <v/>
      </c>
      <c r="AU1014" s="35" t="str">
        <f t="shared" si="377"/>
        <v/>
      </c>
      <c r="AV1014" s="35" t="str">
        <f t="shared" si="378"/>
        <v/>
      </c>
      <c r="AW1014" s="35" t="str">
        <f t="shared" si="379"/>
        <v/>
      </c>
      <c r="AX1014" s="35" t="str">
        <f t="shared" si="380"/>
        <v/>
      </c>
      <c r="AY1014" s="35" t="str">
        <f>IF(SUMIF('7-市场业绩'!F:F,AC1014,'7-市场业绩'!I:I)&gt;0,"学习卡","老结算")</f>
        <v>老结算</v>
      </c>
      <c r="AZ1014" s="35" t="str">
        <f t="shared" si="381"/>
        <v/>
      </c>
      <c r="BA1014" s="35" t="str">
        <f t="shared" si="382"/>
        <v>无</v>
      </c>
      <c r="BB1014" s="35" t="str">
        <f t="shared" si="383"/>
        <v/>
      </c>
      <c r="BC1014" s="35" t="str">
        <f t="shared" si="384"/>
        <v/>
      </c>
      <c r="BD1014" s="35" t="str">
        <f t="shared" si="385"/>
        <v>无</v>
      </c>
      <c r="BE1014" s="35" t="str">
        <f>IFERROR(LOOKUP(1,-FIND({"创始会员","国际领袖课程","国内领袖课程","1期秒杀","游学免费读","买三送二","2折秒杀"},AB1014),{"创始会员","国际领袖课程","国内领袖课程","1期秒杀","游学免费读","买三送二","2折秒杀"}),"")</f>
        <v/>
      </c>
      <c r="BH1014" s="27">
        <v>42552</v>
      </c>
    </row>
    <row r="1015" spans="1:60" ht="15" customHeight="1">
      <c r="A1015" s="31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08"/>
      <c r="M1015" s="208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35" t="str">
        <f t="shared" si="362"/>
        <v/>
      </c>
      <c r="AD1015" s="36">
        <f t="shared" si="363"/>
        <v>0</v>
      </c>
      <c r="AE1015" s="35" t="str">
        <f t="shared" si="364"/>
        <v/>
      </c>
      <c r="AF1015" s="24"/>
      <c r="AG1015" s="40">
        <f t="shared" si="365"/>
        <v>0</v>
      </c>
      <c r="AH1015" s="36">
        <f t="shared" si="366"/>
        <v>0</v>
      </c>
      <c r="AI1015" s="36">
        <f t="shared" si="367"/>
        <v>0</v>
      </c>
      <c r="AJ1015" s="35" t="str">
        <f t="shared" si="368"/>
        <v/>
      </c>
      <c r="AK1015" s="35" t="str">
        <f t="shared" si="369"/>
        <v/>
      </c>
      <c r="AL1015" s="35" t="str">
        <f t="shared" si="370"/>
        <v/>
      </c>
      <c r="AM1015" s="35" t="str">
        <f t="shared" si="371"/>
        <v/>
      </c>
      <c r="AN1015" s="35" t="str">
        <f t="shared" si="372"/>
        <v/>
      </c>
      <c r="AO1015" s="35" t="str">
        <f t="shared" si="373"/>
        <v/>
      </c>
      <c r="AP1015" s="35" t="str">
        <f>IF(AJ1015="","",VLOOKUP(AN1015,[1]Sheet11!E:F,2,0))</f>
        <v/>
      </c>
      <c r="AQ1015" s="35" t="str">
        <f>IF(AO1015="拼单会员","5年",IF(AJ1015="","",VLOOKUP(AM1015&amp;AP1015,[1]Sheet11!$J$3:$K$17,2)))</f>
        <v/>
      </c>
      <c r="AR1015" s="35" t="str">
        <f t="shared" si="374"/>
        <v/>
      </c>
      <c r="AS1015" s="35" t="str">
        <f t="shared" si="375"/>
        <v/>
      </c>
      <c r="AT1015" s="35" t="str">
        <f t="shared" si="376"/>
        <v/>
      </c>
      <c r="AU1015" s="35" t="str">
        <f t="shared" si="377"/>
        <v/>
      </c>
      <c r="AV1015" s="35" t="str">
        <f t="shared" si="378"/>
        <v/>
      </c>
      <c r="AW1015" s="35" t="str">
        <f t="shared" si="379"/>
        <v/>
      </c>
      <c r="AX1015" s="35" t="str">
        <f t="shared" si="380"/>
        <v/>
      </c>
      <c r="AY1015" s="35" t="str">
        <f>IF(SUMIF('7-市场业绩'!F:F,AC1015,'7-市场业绩'!I:I)&gt;0,"学习卡","老结算")</f>
        <v>老结算</v>
      </c>
      <c r="AZ1015" s="35" t="str">
        <f t="shared" si="381"/>
        <v/>
      </c>
      <c r="BA1015" s="35" t="str">
        <f t="shared" si="382"/>
        <v>无</v>
      </c>
      <c r="BB1015" s="35" t="str">
        <f t="shared" si="383"/>
        <v/>
      </c>
      <c r="BC1015" s="35" t="str">
        <f t="shared" si="384"/>
        <v/>
      </c>
      <c r="BD1015" s="35" t="str">
        <f t="shared" si="385"/>
        <v>无</v>
      </c>
      <c r="BE1015" s="35" t="str">
        <f>IFERROR(LOOKUP(1,-FIND({"创始会员","国际领袖课程","国内领袖课程","1期秒杀","游学免费读","买三送二","2折秒杀"},AB1015),{"创始会员","国际领袖课程","国内领袖课程","1期秒杀","游学免费读","买三送二","2折秒杀"}),"")</f>
        <v/>
      </c>
      <c r="BH1015" s="27">
        <v>42552</v>
      </c>
    </row>
    <row r="1016" spans="1:60" ht="15" customHeight="1">
      <c r="A1016" s="31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08"/>
      <c r="M1016" s="208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35" t="str">
        <f t="shared" si="362"/>
        <v/>
      </c>
      <c r="AD1016" s="36">
        <f t="shared" si="363"/>
        <v>0</v>
      </c>
      <c r="AE1016" s="35" t="str">
        <f t="shared" si="364"/>
        <v/>
      </c>
      <c r="AF1016" s="24"/>
      <c r="AG1016" s="40">
        <f t="shared" si="365"/>
        <v>0</v>
      </c>
      <c r="AH1016" s="36">
        <f t="shared" si="366"/>
        <v>0</v>
      </c>
      <c r="AI1016" s="36">
        <f t="shared" si="367"/>
        <v>0</v>
      </c>
      <c r="AJ1016" s="35" t="str">
        <f t="shared" si="368"/>
        <v/>
      </c>
      <c r="AK1016" s="35" t="str">
        <f t="shared" si="369"/>
        <v/>
      </c>
      <c r="AL1016" s="35" t="str">
        <f t="shared" si="370"/>
        <v/>
      </c>
      <c r="AM1016" s="35" t="str">
        <f t="shared" si="371"/>
        <v/>
      </c>
      <c r="AN1016" s="35" t="str">
        <f t="shared" si="372"/>
        <v/>
      </c>
      <c r="AO1016" s="35" t="str">
        <f t="shared" si="373"/>
        <v/>
      </c>
      <c r="AP1016" s="35" t="str">
        <f>IF(AJ1016="","",VLOOKUP(AN1016,[1]Sheet11!E:F,2,0))</f>
        <v/>
      </c>
      <c r="AQ1016" s="35" t="str">
        <f>IF(AO1016="拼单会员","5年",IF(AJ1016="","",VLOOKUP(AM1016&amp;AP1016,[1]Sheet11!$J$3:$K$17,2)))</f>
        <v/>
      </c>
      <c r="AR1016" s="35" t="str">
        <f t="shared" si="374"/>
        <v/>
      </c>
      <c r="AS1016" s="35" t="str">
        <f t="shared" si="375"/>
        <v/>
      </c>
      <c r="AT1016" s="35" t="str">
        <f t="shared" si="376"/>
        <v/>
      </c>
      <c r="AU1016" s="35" t="str">
        <f t="shared" si="377"/>
        <v/>
      </c>
      <c r="AV1016" s="35" t="str">
        <f t="shared" si="378"/>
        <v/>
      </c>
      <c r="AW1016" s="35" t="str">
        <f t="shared" si="379"/>
        <v/>
      </c>
      <c r="AX1016" s="35" t="str">
        <f t="shared" si="380"/>
        <v/>
      </c>
      <c r="AY1016" s="35" t="str">
        <f>IF(SUMIF('7-市场业绩'!F:F,AC1016,'7-市场业绩'!I:I)&gt;0,"学习卡","老结算")</f>
        <v>老结算</v>
      </c>
      <c r="AZ1016" s="35" t="str">
        <f t="shared" si="381"/>
        <v/>
      </c>
      <c r="BA1016" s="35" t="str">
        <f t="shared" si="382"/>
        <v>无</v>
      </c>
      <c r="BB1016" s="35" t="str">
        <f t="shared" si="383"/>
        <v/>
      </c>
      <c r="BC1016" s="35" t="str">
        <f t="shared" si="384"/>
        <v/>
      </c>
      <c r="BD1016" s="35" t="str">
        <f t="shared" si="385"/>
        <v>无</v>
      </c>
      <c r="BE1016" s="35" t="str">
        <f>IFERROR(LOOKUP(1,-FIND({"创始会员","国际领袖课程","国内领袖课程","1期秒杀","游学免费读","买三送二","2折秒杀"},AB1016),{"创始会员","国际领袖课程","国内领袖课程","1期秒杀","游学免费读","买三送二","2折秒杀"}),"")</f>
        <v/>
      </c>
      <c r="BH1016" s="27">
        <v>42552</v>
      </c>
    </row>
    <row r="1017" spans="1:60" ht="15" customHeight="1">
      <c r="A1017" s="31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08"/>
      <c r="M1017" s="208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35" t="str">
        <f t="shared" si="362"/>
        <v/>
      </c>
      <c r="AD1017" s="36">
        <f t="shared" si="363"/>
        <v>0</v>
      </c>
      <c r="AE1017" s="35" t="str">
        <f t="shared" si="364"/>
        <v/>
      </c>
      <c r="AF1017" s="24"/>
      <c r="AG1017" s="40">
        <f t="shared" si="365"/>
        <v>0</v>
      </c>
      <c r="AH1017" s="36">
        <f t="shared" si="366"/>
        <v>0</v>
      </c>
      <c r="AI1017" s="36">
        <f t="shared" si="367"/>
        <v>0</v>
      </c>
      <c r="AJ1017" s="35" t="str">
        <f t="shared" si="368"/>
        <v/>
      </c>
      <c r="AK1017" s="35" t="str">
        <f t="shared" si="369"/>
        <v/>
      </c>
      <c r="AL1017" s="35" t="str">
        <f t="shared" si="370"/>
        <v/>
      </c>
      <c r="AM1017" s="35" t="str">
        <f t="shared" si="371"/>
        <v/>
      </c>
      <c r="AN1017" s="35" t="str">
        <f t="shared" si="372"/>
        <v/>
      </c>
      <c r="AO1017" s="35" t="str">
        <f t="shared" si="373"/>
        <v/>
      </c>
      <c r="AP1017" s="35" t="str">
        <f>IF(AJ1017="","",VLOOKUP(AN1017,[1]Sheet11!E:F,2,0))</f>
        <v/>
      </c>
      <c r="AQ1017" s="35" t="str">
        <f>IF(AO1017="拼单会员","5年",IF(AJ1017="","",VLOOKUP(AM1017&amp;AP1017,[1]Sheet11!$J$3:$K$17,2)))</f>
        <v/>
      </c>
      <c r="AR1017" s="35" t="str">
        <f t="shared" si="374"/>
        <v/>
      </c>
      <c r="AS1017" s="35" t="str">
        <f t="shared" si="375"/>
        <v/>
      </c>
      <c r="AT1017" s="35" t="str">
        <f t="shared" si="376"/>
        <v/>
      </c>
      <c r="AU1017" s="35" t="str">
        <f t="shared" si="377"/>
        <v/>
      </c>
      <c r="AV1017" s="35" t="str">
        <f t="shared" si="378"/>
        <v/>
      </c>
      <c r="AW1017" s="35" t="str">
        <f t="shared" si="379"/>
        <v/>
      </c>
      <c r="AX1017" s="35" t="str">
        <f t="shared" si="380"/>
        <v/>
      </c>
      <c r="AY1017" s="35" t="str">
        <f>IF(SUMIF('7-市场业绩'!F:F,AC1017,'7-市场业绩'!I:I)&gt;0,"学习卡","老结算")</f>
        <v>老结算</v>
      </c>
      <c r="AZ1017" s="35" t="str">
        <f t="shared" si="381"/>
        <v/>
      </c>
      <c r="BA1017" s="35" t="str">
        <f t="shared" si="382"/>
        <v>无</v>
      </c>
      <c r="BB1017" s="35" t="str">
        <f t="shared" si="383"/>
        <v/>
      </c>
      <c r="BC1017" s="35" t="str">
        <f t="shared" si="384"/>
        <v/>
      </c>
      <c r="BD1017" s="35" t="str">
        <f t="shared" si="385"/>
        <v>无</v>
      </c>
      <c r="BE1017" s="35" t="str">
        <f>IFERROR(LOOKUP(1,-FIND({"创始会员","国际领袖课程","国内领袖课程","1期秒杀","游学免费读","买三送二","2折秒杀"},AB1017),{"创始会员","国际领袖课程","国内领袖课程","1期秒杀","游学免费读","买三送二","2折秒杀"}),"")</f>
        <v/>
      </c>
      <c r="BH1017" s="27">
        <v>42552</v>
      </c>
    </row>
    <row r="1018" spans="1:60" ht="15" customHeight="1">
      <c r="A1018" s="31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08"/>
      <c r="M1018" s="208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35" t="str">
        <f t="shared" si="362"/>
        <v/>
      </c>
      <c r="AD1018" s="36">
        <f t="shared" si="363"/>
        <v>0</v>
      </c>
      <c r="AE1018" s="35" t="str">
        <f t="shared" si="364"/>
        <v/>
      </c>
      <c r="AF1018" s="24"/>
      <c r="AG1018" s="40">
        <f t="shared" si="365"/>
        <v>0</v>
      </c>
      <c r="AH1018" s="36">
        <f t="shared" si="366"/>
        <v>0</v>
      </c>
      <c r="AI1018" s="36">
        <f t="shared" si="367"/>
        <v>0</v>
      </c>
      <c r="AJ1018" s="35" t="str">
        <f t="shared" si="368"/>
        <v/>
      </c>
      <c r="AK1018" s="35" t="str">
        <f t="shared" si="369"/>
        <v/>
      </c>
      <c r="AL1018" s="35" t="str">
        <f t="shared" si="370"/>
        <v/>
      </c>
      <c r="AM1018" s="35" t="str">
        <f t="shared" si="371"/>
        <v/>
      </c>
      <c r="AN1018" s="35" t="str">
        <f t="shared" si="372"/>
        <v/>
      </c>
      <c r="AO1018" s="35" t="str">
        <f t="shared" si="373"/>
        <v/>
      </c>
      <c r="AP1018" s="35" t="str">
        <f>IF(AJ1018="","",VLOOKUP(AN1018,[1]Sheet11!E:F,2,0))</f>
        <v/>
      </c>
      <c r="AQ1018" s="35" t="str">
        <f>IF(AO1018="拼单会员","5年",IF(AJ1018="","",VLOOKUP(AM1018&amp;AP1018,[1]Sheet11!$J$3:$K$17,2)))</f>
        <v/>
      </c>
      <c r="AR1018" s="35" t="str">
        <f t="shared" si="374"/>
        <v/>
      </c>
      <c r="AS1018" s="35" t="str">
        <f t="shared" si="375"/>
        <v/>
      </c>
      <c r="AT1018" s="35" t="str">
        <f t="shared" si="376"/>
        <v/>
      </c>
      <c r="AU1018" s="35" t="str">
        <f t="shared" si="377"/>
        <v/>
      </c>
      <c r="AV1018" s="35" t="str">
        <f t="shared" si="378"/>
        <v/>
      </c>
      <c r="AW1018" s="35" t="str">
        <f t="shared" si="379"/>
        <v/>
      </c>
      <c r="AX1018" s="35" t="str">
        <f t="shared" si="380"/>
        <v/>
      </c>
      <c r="AY1018" s="35" t="str">
        <f>IF(SUMIF('7-市场业绩'!F:F,AC1018,'7-市场业绩'!I:I)&gt;0,"学习卡","老结算")</f>
        <v>老结算</v>
      </c>
      <c r="AZ1018" s="35" t="str">
        <f t="shared" si="381"/>
        <v/>
      </c>
      <c r="BA1018" s="35" t="str">
        <f t="shared" si="382"/>
        <v>无</v>
      </c>
      <c r="BB1018" s="35" t="str">
        <f t="shared" si="383"/>
        <v/>
      </c>
      <c r="BC1018" s="35" t="str">
        <f t="shared" si="384"/>
        <v/>
      </c>
      <c r="BD1018" s="35" t="str">
        <f t="shared" si="385"/>
        <v>无</v>
      </c>
      <c r="BE1018" s="35" t="str">
        <f>IFERROR(LOOKUP(1,-FIND({"创始会员","国际领袖课程","国内领袖课程","1期秒杀","游学免费读","买三送二","2折秒杀"},AB1018),{"创始会员","国际领袖课程","国内领袖课程","1期秒杀","游学免费读","买三送二","2折秒杀"}),"")</f>
        <v/>
      </c>
      <c r="BH1018" s="27">
        <v>42552</v>
      </c>
    </row>
    <row r="1019" spans="1:60" ht="15" customHeight="1">
      <c r="A1019" s="31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08"/>
      <c r="M1019" s="208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35" t="str">
        <f t="shared" si="362"/>
        <v/>
      </c>
      <c r="AD1019" s="36">
        <f t="shared" si="363"/>
        <v>0</v>
      </c>
      <c r="AE1019" s="35" t="str">
        <f t="shared" si="364"/>
        <v/>
      </c>
      <c r="AF1019" s="24"/>
      <c r="AG1019" s="40">
        <f t="shared" si="365"/>
        <v>0</v>
      </c>
      <c r="AH1019" s="36">
        <f t="shared" si="366"/>
        <v>0</v>
      </c>
      <c r="AI1019" s="36">
        <f t="shared" si="367"/>
        <v>0</v>
      </c>
      <c r="AJ1019" s="35" t="str">
        <f t="shared" si="368"/>
        <v/>
      </c>
      <c r="AK1019" s="35" t="str">
        <f t="shared" si="369"/>
        <v/>
      </c>
      <c r="AL1019" s="35" t="str">
        <f t="shared" si="370"/>
        <v/>
      </c>
      <c r="AM1019" s="35" t="str">
        <f t="shared" si="371"/>
        <v/>
      </c>
      <c r="AN1019" s="35" t="str">
        <f t="shared" si="372"/>
        <v/>
      </c>
      <c r="AO1019" s="35" t="str">
        <f t="shared" si="373"/>
        <v/>
      </c>
      <c r="AP1019" s="35" t="str">
        <f>IF(AJ1019="","",VLOOKUP(AN1019,[1]Sheet11!E:F,2,0))</f>
        <v/>
      </c>
      <c r="AQ1019" s="35" t="str">
        <f>IF(AO1019="拼单会员","5年",IF(AJ1019="","",VLOOKUP(AM1019&amp;AP1019,[1]Sheet11!$J$3:$K$17,2)))</f>
        <v/>
      </c>
      <c r="AR1019" s="35" t="str">
        <f t="shared" si="374"/>
        <v/>
      </c>
      <c r="AS1019" s="35" t="str">
        <f t="shared" si="375"/>
        <v/>
      </c>
      <c r="AT1019" s="35" t="str">
        <f t="shared" si="376"/>
        <v/>
      </c>
      <c r="AU1019" s="35" t="str">
        <f t="shared" si="377"/>
        <v/>
      </c>
      <c r="AV1019" s="35" t="str">
        <f t="shared" si="378"/>
        <v/>
      </c>
      <c r="AW1019" s="35" t="str">
        <f t="shared" si="379"/>
        <v/>
      </c>
      <c r="AX1019" s="35" t="str">
        <f t="shared" si="380"/>
        <v/>
      </c>
      <c r="AY1019" s="35" t="str">
        <f>IF(SUMIF('7-市场业绩'!F:F,AC1019,'7-市场业绩'!I:I)&gt;0,"学习卡","老结算")</f>
        <v>老结算</v>
      </c>
      <c r="AZ1019" s="35" t="str">
        <f t="shared" si="381"/>
        <v/>
      </c>
      <c r="BA1019" s="35" t="str">
        <f t="shared" si="382"/>
        <v>无</v>
      </c>
      <c r="BB1019" s="35" t="str">
        <f t="shared" si="383"/>
        <v/>
      </c>
      <c r="BC1019" s="35" t="str">
        <f t="shared" si="384"/>
        <v/>
      </c>
      <c r="BD1019" s="35" t="str">
        <f t="shared" si="385"/>
        <v>无</v>
      </c>
      <c r="BE1019" s="35" t="str">
        <f>IFERROR(LOOKUP(1,-FIND({"创始会员","国际领袖课程","国内领袖课程","1期秒杀","游学免费读","买三送二","2折秒杀"},AB1019),{"创始会员","国际领袖课程","国内领袖课程","1期秒杀","游学免费读","买三送二","2折秒杀"}),"")</f>
        <v/>
      </c>
      <c r="BH1019" s="27">
        <v>42552</v>
      </c>
    </row>
    <row r="1020" spans="1:60" ht="15" customHeight="1">
      <c r="A1020" s="31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08"/>
      <c r="M1020" s="208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35" t="str">
        <f t="shared" si="362"/>
        <v/>
      </c>
      <c r="AD1020" s="36">
        <f t="shared" si="363"/>
        <v>0</v>
      </c>
      <c r="AE1020" s="35" t="str">
        <f t="shared" si="364"/>
        <v/>
      </c>
      <c r="AF1020" s="24"/>
      <c r="AG1020" s="40">
        <f t="shared" si="365"/>
        <v>0</v>
      </c>
      <c r="AH1020" s="36">
        <f t="shared" si="366"/>
        <v>0</v>
      </c>
      <c r="AI1020" s="36">
        <f t="shared" si="367"/>
        <v>0</v>
      </c>
      <c r="AJ1020" s="35" t="str">
        <f t="shared" si="368"/>
        <v/>
      </c>
      <c r="AK1020" s="35" t="str">
        <f t="shared" si="369"/>
        <v/>
      </c>
      <c r="AL1020" s="35" t="str">
        <f t="shared" si="370"/>
        <v/>
      </c>
      <c r="AM1020" s="35" t="str">
        <f t="shared" si="371"/>
        <v/>
      </c>
      <c r="AN1020" s="35" t="str">
        <f t="shared" si="372"/>
        <v/>
      </c>
      <c r="AO1020" s="35" t="str">
        <f t="shared" si="373"/>
        <v/>
      </c>
      <c r="AP1020" s="35" t="str">
        <f>IF(AJ1020="","",VLOOKUP(AN1020,[1]Sheet11!E:F,2,0))</f>
        <v/>
      </c>
      <c r="AQ1020" s="35" t="str">
        <f>IF(AO1020="拼单会员","5年",IF(AJ1020="","",VLOOKUP(AM1020&amp;AP1020,[1]Sheet11!$J$3:$K$17,2)))</f>
        <v/>
      </c>
      <c r="AR1020" s="35" t="str">
        <f t="shared" si="374"/>
        <v/>
      </c>
      <c r="AS1020" s="35" t="str">
        <f t="shared" si="375"/>
        <v/>
      </c>
      <c r="AT1020" s="35" t="str">
        <f t="shared" si="376"/>
        <v/>
      </c>
      <c r="AU1020" s="35" t="str">
        <f t="shared" si="377"/>
        <v/>
      </c>
      <c r="AV1020" s="35" t="str">
        <f t="shared" si="378"/>
        <v/>
      </c>
      <c r="AW1020" s="35" t="str">
        <f t="shared" si="379"/>
        <v/>
      </c>
      <c r="AX1020" s="35" t="str">
        <f t="shared" si="380"/>
        <v/>
      </c>
      <c r="AY1020" s="35" t="str">
        <f>IF(SUMIF('7-市场业绩'!F:F,AC1020,'7-市场业绩'!I:I)&gt;0,"学习卡","老结算")</f>
        <v>老结算</v>
      </c>
      <c r="AZ1020" s="35" t="str">
        <f t="shared" si="381"/>
        <v/>
      </c>
      <c r="BA1020" s="35" t="str">
        <f t="shared" si="382"/>
        <v>无</v>
      </c>
      <c r="BB1020" s="35" t="str">
        <f t="shared" si="383"/>
        <v/>
      </c>
      <c r="BC1020" s="35" t="str">
        <f t="shared" si="384"/>
        <v/>
      </c>
      <c r="BD1020" s="35" t="str">
        <f t="shared" si="385"/>
        <v>无</v>
      </c>
      <c r="BE1020" s="35" t="str">
        <f>IFERROR(LOOKUP(1,-FIND({"创始会员","国际领袖课程","国内领袖课程","1期秒杀","游学免费读","买三送二","2折秒杀"},AB1020),{"创始会员","国际领袖课程","国内领袖课程","1期秒杀","游学免费读","买三送二","2折秒杀"}),"")</f>
        <v/>
      </c>
      <c r="BH1020" s="27">
        <v>42552</v>
      </c>
    </row>
    <row r="1021" spans="1:60" ht="15" customHeight="1">
      <c r="A1021" s="31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08"/>
      <c r="M1021" s="208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35" t="str">
        <f t="shared" si="362"/>
        <v/>
      </c>
      <c r="AD1021" s="36">
        <f t="shared" si="363"/>
        <v>0</v>
      </c>
      <c r="AE1021" s="35" t="str">
        <f t="shared" si="364"/>
        <v/>
      </c>
      <c r="AF1021" s="24"/>
      <c r="AG1021" s="40">
        <f t="shared" si="365"/>
        <v>0</v>
      </c>
      <c r="AH1021" s="36">
        <f t="shared" si="366"/>
        <v>0</v>
      </c>
      <c r="AI1021" s="36">
        <f t="shared" si="367"/>
        <v>0</v>
      </c>
      <c r="AJ1021" s="35" t="str">
        <f t="shared" si="368"/>
        <v/>
      </c>
      <c r="AK1021" s="35" t="str">
        <f t="shared" si="369"/>
        <v/>
      </c>
      <c r="AL1021" s="35" t="str">
        <f t="shared" si="370"/>
        <v/>
      </c>
      <c r="AM1021" s="35" t="str">
        <f t="shared" si="371"/>
        <v/>
      </c>
      <c r="AN1021" s="35" t="str">
        <f t="shared" si="372"/>
        <v/>
      </c>
      <c r="AO1021" s="35" t="str">
        <f t="shared" si="373"/>
        <v/>
      </c>
      <c r="AP1021" s="35" t="str">
        <f>IF(AJ1021="","",VLOOKUP(AN1021,[1]Sheet11!E:F,2,0))</f>
        <v/>
      </c>
      <c r="AQ1021" s="35" t="str">
        <f>IF(AO1021="拼单会员","5年",IF(AJ1021="","",VLOOKUP(AM1021&amp;AP1021,[1]Sheet11!$J$3:$K$17,2)))</f>
        <v/>
      </c>
      <c r="AR1021" s="35" t="str">
        <f t="shared" si="374"/>
        <v/>
      </c>
      <c r="AS1021" s="35" t="str">
        <f t="shared" si="375"/>
        <v/>
      </c>
      <c r="AT1021" s="35" t="str">
        <f t="shared" si="376"/>
        <v/>
      </c>
      <c r="AU1021" s="35" t="str">
        <f t="shared" si="377"/>
        <v/>
      </c>
      <c r="AV1021" s="35" t="str">
        <f t="shared" si="378"/>
        <v/>
      </c>
      <c r="AW1021" s="35" t="str">
        <f t="shared" si="379"/>
        <v/>
      </c>
      <c r="AX1021" s="35" t="str">
        <f t="shared" si="380"/>
        <v/>
      </c>
      <c r="AY1021" s="35" t="str">
        <f>IF(SUMIF('7-市场业绩'!F:F,AC1021,'7-市场业绩'!I:I)&gt;0,"学习卡","老结算")</f>
        <v>老结算</v>
      </c>
      <c r="AZ1021" s="35" t="str">
        <f t="shared" si="381"/>
        <v/>
      </c>
      <c r="BA1021" s="35" t="str">
        <f t="shared" si="382"/>
        <v>无</v>
      </c>
      <c r="BB1021" s="35" t="str">
        <f t="shared" si="383"/>
        <v/>
      </c>
      <c r="BC1021" s="35" t="str">
        <f t="shared" si="384"/>
        <v/>
      </c>
      <c r="BD1021" s="35" t="str">
        <f t="shared" si="385"/>
        <v>无</v>
      </c>
      <c r="BE1021" s="35" t="str">
        <f>IFERROR(LOOKUP(1,-FIND({"创始会员","国际领袖课程","国内领袖课程","1期秒杀","游学免费读","买三送二","2折秒杀"},AB1021),{"创始会员","国际领袖课程","国内领袖课程","1期秒杀","游学免费读","买三送二","2折秒杀"}),"")</f>
        <v/>
      </c>
      <c r="BH1021" s="27">
        <v>42552</v>
      </c>
    </row>
    <row r="1022" spans="1:60" ht="15" customHeight="1">
      <c r="A1022" s="31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08"/>
      <c r="M1022" s="208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35" t="str">
        <f t="shared" si="362"/>
        <v/>
      </c>
      <c r="AD1022" s="36">
        <f t="shared" si="363"/>
        <v>0</v>
      </c>
      <c r="AE1022" s="35" t="str">
        <f t="shared" si="364"/>
        <v/>
      </c>
      <c r="AF1022" s="24"/>
      <c r="AG1022" s="40">
        <f t="shared" si="365"/>
        <v>0</v>
      </c>
      <c r="AH1022" s="36">
        <f t="shared" si="366"/>
        <v>0</v>
      </c>
      <c r="AI1022" s="36">
        <f t="shared" si="367"/>
        <v>0</v>
      </c>
      <c r="AJ1022" s="35" t="str">
        <f t="shared" si="368"/>
        <v/>
      </c>
      <c r="AK1022" s="35" t="str">
        <f t="shared" si="369"/>
        <v/>
      </c>
      <c r="AL1022" s="35" t="str">
        <f t="shared" si="370"/>
        <v/>
      </c>
      <c r="AM1022" s="35" t="str">
        <f t="shared" si="371"/>
        <v/>
      </c>
      <c r="AN1022" s="35" t="str">
        <f t="shared" si="372"/>
        <v/>
      </c>
      <c r="AO1022" s="35" t="str">
        <f t="shared" si="373"/>
        <v/>
      </c>
      <c r="AP1022" s="35" t="str">
        <f>IF(AJ1022="","",VLOOKUP(AN1022,[1]Sheet11!E:F,2,0))</f>
        <v/>
      </c>
      <c r="AQ1022" s="35" t="str">
        <f>IF(AO1022="拼单会员","5年",IF(AJ1022="","",VLOOKUP(AM1022&amp;AP1022,[1]Sheet11!$J$3:$K$17,2)))</f>
        <v/>
      </c>
      <c r="AR1022" s="35" t="str">
        <f t="shared" si="374"/>
        <v/>
      </c>
      <c r="AS1022" s="35" t="str">
        <f t="shared" si="375"/>
        <v/>
      </c>
      <c r="AT1022" s="35" t="str">
        <f t="shared" si="376"/>
        <v/>
      </c>
      <c r="AU1022" s="35" t="str">
        <f t="shared" si="377"/>
        <v/>
      </c>
      <c r="AV1022" s="35" t="str">
        <f t="shared" si="378"/>
        <v/>
      </c>
      <c r="AW1022" s="35" t="str">
        <f t="shared" si="379"/>
        <v/>
      </c>
      <c r="AX1022" s="35" t="str">
        <f t="shared" si="380"/>
        <v/>
      </c>
      <c r="AY1022" s="35" t="str">
        <f>IF(SUMIF('7-市场业绩'!F:F,AC1022,'7-市场业绩'!I:I)&gt;0,"学习卡","老结算")</f>
        <v>老结算</v>
      </c>
      <c r="AZ1022" s="35" t="str">
        <f t="shared" si="381"/>
        <v/>
      </c>
      <c r="BA1022" s="35" t="str">
        <f t="shared" si="382"/>
        <v>无</v>
      </c>
      <c r="BB1022" s="35" t="str">
        <f t="shared" si="383"/>
        <v/>
      </c>
      <c r="BC1022" s="35" t="str">
        <f t="shared" si="384"/>
        <v/>
      </c>
      <c r="BD1022" s="35" t="str">
        <f t="shared" si="385"/>
        <v>无</v>
      </c>
      <c r="BE1022" s="35" t="str">
        <f>IFERROR(LOOKUP(1,-FIND({"创始会员","国际领袖课程","国内领袖课程","1期秒杀","游学免费读","买三送二","2折秒杀"},AB1022),{"创始会员","国际领袖课程","国内领袖课程","1期秒杀","游学免费读","买三送二","2折秒杀"}),"")</f>
        <v/>
      </c>
      <c r="BH1022" s="27">
        <v>42552</v>
      </c>
    </row>
    <row r="1023" spans="1:60" ht="15" customHeight="1">
      <c r="A1023" s="31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08"/>
      <c r="M1023" s="208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35" t="str">
        <f t="shared" si="362"/>
        <v/>
      </c>
      <c r="AD1023" s="36">
        <f t="shared" si="363"/>
        <v>0</v>
      </c>
      <c r="AE1023" s="35" t="str">
        <f t="shared" si="364"/>
        <v/>
      </c>
      <c r="AF1023" s="24"/>
      <c r="AG1023" s="40">
        <f t="shared" si="365"/>
        <v>0</v>
      </c>
      <c r="AH1023" s="36">
        <f t="shared" si="366"/>
        <v>0</v>
      </c>
      <c r="AI1023" s="36">
        <f t="shared" si="367"/>
        <v>0</v>
      </c>
      <c r="AJ1023" s="35" t="str">
        <f t="shared" si="368"/>
        <v/>
      </c>
      <c r="AK1023" s="35" t="str">
        <f t="shared" si="369"/>
        <v/>
      </c>
      <c r="AL1023" s="35" t="str">
        <f t="shared" si="370"/>
        <v/>
      </c>
      <c r="AM1023" s="35" t="str">
        <f t="shared" si="371"/>
        <v/>
      </c>
      <c r="AN1023" s="35" t="str">
        <f t="shared" si="372"/>
        <v/>
      </c>
      <c r="AO1023" s="35" t="str">
        <f t="shared" si="373"/>
        <v/>
      </c>
      <c r="AP1023" s="35" t="str">
        <f>IF(AJ1023="","",VLOOKUP(AN1023,[1]Sheet11!E:F,2,0))</f>
        <v/>
      </c>
      <c r="AQ1023" s="35" t="str">
        <f>IF(AO1023="拼单会员","5年",IF(AJ1023="","",VLOOKUP(AM1023&amp;AP1023,[1]Sheet11!$J$3:$K$17,2)))</f>
        <v/>
      </c>
      <c r="AR1023" s="35" t="str">
        <f t="shared" si="374"/>
        <v/>
      </c>
      <c r="AS1023" s="35" t="str">
        <f t="shared" si="375"/>
        <v/>
      </c>
      <c r="AT1023" s="35" t="str">
        <f t="shared" si="376"/>
        <v/>
      </c>
      <c r="AU1023" s="35" t="str">
        <f t="shared" si="377"/>
        <v/>
      </c>
      <c r="AV1023" s="35" t="str">
        <f t="shared" si="378"/>
        <v/>
      </c>
      <c r="AW1023" s="35" t="str">
        <f t="shared" si="379"/>
        <v/>
      </c>
      <c r="AX1023" s="35" t="str">
        <f t="shared" si="380"/>
        <v/>
      </c>
      <c r="AY1023" s="35" t="str">
        <f>IF(SUMIF('7-市场业绩'!F:F,AC1023,'7-市场业绩'!I:I)&gt;0,"学习卡","老结算")</f>
        <v>老结算</v>
      </c>
      <c r="AZ1023" s="35" t="str">
        <f t="shared" si="381"/>
        <v/>
      </c>
      <c r="BA1023" s="35" t="str">
        <f t="shared" si="382"/>
        <v>无</v>
      </c>
      <c r="BB1023" s="35" t="str">
        <f t="shared" si="383"/>
        <v/>
      </c>
      <c r="BC1023" s="35" t="str">
        <f t="shared" si="384"/>
        <v/>
      </c>
      <c r="BD1023" s="35" t="str">
        <f t="shared" si="385"/>
        <v>无</v>
      </c>
      <c r="BE1023" s="35" t="str">
        <f>IFERROR(LOOKUP(1,-FIND({"创始会员","国际领袖课程","国内领袖课程","1期秒杀","游学免费读","买三送二","2折秒杀"},AB1023),{"创始会员","国际领袖课程","国内领袖课程","1期秒杀","游学免费读","买三送二","2折秒杀"}),"")</f>
        <v/>
      </c>
      <c r="BH1023" s="27">
        <v>42552</v>
      </c>
    </row>
    <row r="1024" spans="1:60" ht="15" customHeight="1">
      <c r="A1024" s="31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08"/>
      <c r="M1024" s="208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35" t="str">
        <f t="shared" si="362"/>
        <v/>
      </c>
      <c r="AD1024" s="36">
        <f t="shared" si="363"/>
        <v>0</v>
      </c>
      <c r="AE1024" s="35" t="str">
        <f t="shared" si="364"/>
        <v/>
      </c>
      <c r="AF1024" s="24"/>
      <c r="AG1024" s="40">
        <f t="shared" si="365"/>
        <v>0</v>
      </c>
      <c r="AH1024" s="36">
        <f t="shared" si="366"/>
        <v>0</v>
      </c>
      <c r="AI1024" s="36">
        <f t="shared" si="367"/>
        <v>0</v>
      </c>
      <c r="AJ1024" s="35" t="str">
        <f t="shared" si="368"/>
        <v/>
      </c>
      <c r="AK1024" s="35" t="str">
        <f t="shared" si="369"/>
        <v/>
      </c>
      <c r="AL1024" s="35" t="str">
        <f t="shared" si="370"/>
        <v/>
      </c>
      <c r="AM1024" s="35" t="str">
        <f t="shared" si="371"/>
        <v/>
      </c>
      <c r="AN1024" s="35" t="str">
        <f t="shared" si="372"/>
        <v/>
      </c>
      <c r="AO1024" s="35" t="str">
        <f t="shared" si="373"/>
        <v/>
      </c>
      <c r="AP1024" s="35" t="str">
        <f>IF(AJ1024="","",VLOOKUP(AN1024,[1]Sheet11!E:F,2,0))</f>
        <v/>
      </c>
      <c r="AQ1024" s="35" t="str">
        <f>IF(AO1024="拼单会员","5年",IF(AJ1024="","",VLOOKUP(AM1024&amp;AP1024,[1]Sheet11!$J$3:$K$17,2)))</f>
        <v/>
      </c>
      <c r="AR1024" s="35" t="str">
        <f t="shared" si="374"/>
        <v/>
      </c>
      <c r="AS1024" s="35" t="str">
        <f t="shared" si="375"/>
        <v/>
      </c>
      <c r="AT1024" s="35" t="str">
        <f t="shared" si="376"/>
        <v/>
      </c>
      <c r="AU1024" s="35" t="str">
        <f t="shared" si="377"/>
        <v/>
      </c>
      <c r="AV1024" s="35" t="str">
        <f t="shared" si="378"/>
        <v/>
      </c>
      <c r="AW1024" s="35" t="str">
        <f t="shared" si="379"/>
        <v/>
      </c>
      <c r="AX1024" s="35" t="str">
        <f t="shared" si="380"/>
        <v/>
      </c>
      <c r="AY1024" s="35" t="str">
        <f>IF(SUMIF('7-市场业绩'!F:F,AC1024,'7-市场业绩'!I:I)&gt;0,"学习卡","老结算")</f>
        <v>老结算</v>
      </c>
      <c r="AZ1024" s="35" t="str">
        <f t="shared" si="381"/>
        <v/>
      </c>
      <c r="BA1024" s="35" t="str">
        <f t="shared" si="382"/>
        <v>无</v>
      </c>
      <c r="BB1024" s="35" t="str">
        <f t="shared" si="383"/>
        <v/>
      </c>
      <c r="BC1024" s="35" t="str">
        <f t="shared" si="384"/>
        <v/>
      </c>
      <c r="BD1024" s="35" t="str">
        <f t="shared" si="385"/>
        <v>无</v>
      </c>
      <c r="BE1024" s="35" t="str">
        <f>IFERROR(LOOKUP(1,-FIND({"创始会员","国际领袖课程","国内领袖课程","1期秒杀","游学免费读","买三送二","2折秒杀"},AB1024),{"创始会员","国际领袖课程","国内领袖课程","1期秒杀","游学免费读","买三送二","2折秒杀"}),"")</f>
        <v/>
      </c>
      <c r="BH1024" s="27">
        <v>42552</v>
      </c>
    </row>
    <row r="1025" spans="1:60" ht="15" customHeight="1">
      <c r="A1025" s="31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08"/>
      <c r="M1025" s="208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35" t="str">
        <f t="shared" si="362"/>
        <v/>
      </c>
      <c r="AD1025" s="36">
        <f t="shared" si="363"/>
        <v>0</v>
      </c>
      <c r="AE1025" s="35" t="str">
        <f t="shared" si="364"/>
        <v/>
      </c>
      <c r="AF1025" s="24"/>
      <c r="AG1025" s="40">
        <f t="shared" si="365"/>
        <v>0</v>
      </c>
      <c r="AH1025" s="36">
        <f t="shared" si="366"/>
        <v>0</v>
      </c>
      <c r="AI1025" s="36">
        <f t="shared" si="367"/>
        <v>0</v>
      </c>
      <c r="AJ1025" s="35" t="str">
        <f t="shared" si="368"/>
        <v/>
      </c>
      <c r="AK1025" s="35" t="str">
        <f t="shared" si="369"/>
        <v/>
      </c>
      <c r="AL1025" s="35" t="str">
        <f t="shared" si="370"/>
        <v/>
      </c>
      <c r="AM1025" s="35" t="str">
        <f t="shared" si="371"/>
        <v/>
      </c>
      <c r="AN1025" s="35" t="str">
        <f t="shared" si="372"/>
        <v/>
      </c>
      <c r="AO1025" s="35" t="str">
        <f t="shared" si="373"/>
        <v/>
      </c>
      <c r="AP1025" s="35" t="str">
        <f>IF(AJ1025="","",VLOOKUP(AN1025,[1]Sheet11!E:F,2,0))</f>
        <v/>
      </c>
      <c r="AQ1025" s="35" t="str">
        <f>IF(AO1025="拼单会员","5年",IF(AJ1025="","",VLOOKUP(AM1025&amp;AP1025,[1]Sheet11!$J$3:$K$17,2)))</f>
        <v/>
      </c>
      <c r="AR1025" s="35" t="str">
        <f t="shared" si="374"/>
        <v/>
      </c>
      <c r="AS1025" s="35" t="str">
        <f t="shared" si="375"/>
        <v/>
      </c>
      <c r="AT1025" s="35" t="str">
        <f t="shared" si="376"/>
        <v/>
      </c>
      <c r="AU1025" s="35" t="str">
        <f t="shared" si="377"/>
        <v/>
      </c>
      <c r="AV1025" s="35" t="str">
        <f t="shared" si="378"/>
        <v/>
      </c>
      <c r="AW1025" s="35" t="str">
        <f t="shared" si="379"/>
        <v/>
      </c>
      <c r="AX1025" s="35" t="str">
        <f t="shared" si="380"/>
        <v/>
      </c>
      <c r="AY1025" s="35" t="str">
        <f>IF(SUMIF('7-市场业绩'!F:F,AC1025,'7-市场业绩'!I:I)&gt;0,"学习卡","老结算")</f>
        <v>老结算</v>
      </c>
      <c r="AZ1025" s="35" t="str">
        <f t="shared" si="381"/>
        <v/>
      </c>
      <c r="BA1025" s="35" t="str">
        <f t="shared" si="382"/>
        <v>无</v>
      </c>
      <c r="BB1025" s="35" t="str">
        <f t="shared" si="383"/>
        <v/>
      </c>
      <c r="BC1025" s="35" t="str">
        <f t="shared" si="384"/>
        <v/>
      </c>
      <c r="BD1025" s="35" t="str">
        <f t="shared" si="385"/>
        <v>无</v>
      </c>
      <c r="BE1025" s="35" t="str">
        <f>IFERROR(LOOKUP(1,-FIND({"创始会员","国际领袖课程","国内领袖课程","1期秒杀","游学免费读","买三送二","2折秒杀"},AB1025),{"创始会员","国际领袖课程","国内领袖课程","1期秒杀","游学免费读","买三送二","2折秒杀"}),"")</f>
        <v/>
      </c>
      <c r="BH1025" s="27">
        <v>42552</v>
      </c>
    </row>
    <row r="1026" spans="1:60" ht="15" customHeight="1">
      <c r="A1026" s="31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08"/>
      <c r="M1026" s="208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35" t="str">
        <f t="shared" si="362"/>
        <v/>
      </c>
      <c r="AD1026" s="36">
        <f t="shared" si="363"/>
        <v>0</v>
      </c>
      <c r="AE1026" s="35" t="str">
        <f t="shared" si="364"/>
        <v/>
      </c>
      <c r="AF1026" s="24"/>
      <c r="AG1026" s="40">
        <f t="shared" si="365"/>
        <v>0</v>
      </c>
      <c r="AH1026" s="36">
        <f t="shared" si="366"/>
        <v>0</v>
      </c>
      <c r="AI1026" s="36">
        <f t="shared" si="367"/>
        <v>0</v>
      </c>
      <c r="AJ1026" s="35" t="str">
        <f t="shared" si="368"/>
        <v/>
      </c>
      <c r="AK1026" s="35" t="str">
        <f t="shared" si="369"/>
        <v/>
      </c>
      <c r="AL1026" s="35" t="str">
        <f t="shared" si="370"/>
        <v/>
      </c>
      <c r="AM1026" s="35" t="str">
        <f t="shared" si="371"/>
        <v/>
      </c>
      <c r="AN1026" s="35" t="str">
        <f t="shared" si="372"/>
        <v/>
      </c>
      <c r="AO1026" s="35" t="str">
        <f t="shared" si="373"/>
        <v/>
      </c>
      <c r="AP1026" s="35" t="str">
        <f>IF(AJ1026="","",VLOOKUP(AN1026,[1]Sheet11!E:F,2,0))</f>
        <v/>
      </c>
      <c r="AQ1026" s="35" t="str">
        <f>IF(AO1026="拼单会员","5年",IF(AJ1026="","",VLOOKUP(AM1026&amp;AP1026,[1]Sheet11!$J$3:$K$17,2)))</f>
        <v/>
      </c>
      <c r="AR1026" s="35" t="str">
        <f t="shared" si="374"/>
        <v/>
      </c>
      <c r="AS1026" s="35" t="str">
        <f t="shared" si="375"/>
        <v/>
      </c>
      <c r="AT1026" s="35" t="str">
        <f t="shared" si="376"/>
        <v/>
      </c>
      <c r="AU1026" s="35" t="str">
        <f t="shared" si="377"/>
        <v/>
      </c>
      <c r="AV1026" s="35" t="str">
        <f t="shared" si="378"/>
        <v/>
      </c>
      <c r="AW1026" s="35" t="str">
        <f t="shared" si="379"/>
        <v/>
      </c>
      <c r="AX1026" s="35" t="str">
        <f t="shared" si="380"/>
        <v/>
      </c>
      <c r="AY1026" s="35" t="str">
        <f>IF(SUMIF('7-市场业绩'!F:F,AC1026,'7-市场业绩'!I:I)&gt;0,"学习卡","老结算")</f>
        <v>老结算</v>
      </c>
      <c r="AZ1026" s="35" t="str">
        <f t="shared" si="381"/>
        <v/>
      </c>
      <c r="BA1026" s="35" t="str">
        <f t="shared" si="382"/>
        <v>无</v>
      </c>
      <c r="BB1026" s="35" t="str">
        <f t="shared" si="383"/>
        <v/>
      </c>
      <c r="BC1026" s="35" t="str">
        <f t="shared" si="384"/>
        <v/>
      </c>
      <c r="BD1026" s="35" t="str">
        <f t="shared" si="385"/>
        <v>无</v>
      </c>
      <c r="BE1026" s="35" t="str">
        <f>IFERROR(LOOKUP(1,-FIND({"创始会员","国际领袖课程","国内领袖课程","1期秒杀","游学免费读","买三送二","2折秒杀"},AB1026),{"创始会员","国际领袖课程","国内领袖课程","1期秒杀","游学免费读","买三送二","2折秒杀"}),"")</f>
        <v/>
      </c>
      <c r="BH1026" s="27">
        <v>42552</v>
      </c>
    </row>
    <row r="1027" spans="1:60" ht="15" customHeight="1">
      <c r="A1027" s="31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08"/>
      <c r="M1027" s="208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35" t="str">
        <f t="shared" ref="AC1027:AC1090" si="386">SUBSTITUTE(SUBSTITUTE(SUBSTITUTE(SUBSTITUTE(SUBSTITUTE(SUBSTITUTE(AA1027,"(主签单人)",""),"(03-客户接待员)",""),"（金牌）",""),"（会员学员）",""),"金牌",""),"金牌学员","")</f>
        <v/>
      </c>
      <c r="AD1027" s="36">
        <f t="shared" ref="AD1027:AD1090" si="387">IFERROR(VALUE(MID(H1027,FIND("(",H1027)+1,FIND(")",H1027)-FIND("(",H1027)-2)),0)</f>
        <v>0</v>
      </c>
      <c r="AE1027" s="35" t="str">
        <f t="shared" ref="AE1027:AE1090" si="388">IF(AJ1027="","",MID(AB1027,FIND("@",SUBSTITUTE(AB1027,"／","@",6))+5,FIND("@",SUBSTITUTE(AB1027,"／","@",7))-FIND("@",SUBSTITUTE(AB1027,"／","@",6))-5))</f>
        <v/>
      </c>
      <c r="AF1027" s="24"/>
      <c r="AG1027" s="40">
        <f t="shared" ref="AG1027:AG1090" si="389">IFERROR(VALUE(MID(AB1027,FIND("@",SUBSTITUTE(AB1027,"：","@",1))+1,FIND("@",SUBSTITUTE(AB1027,"）","@",1))-FIND("@",SUBSTITUTE(AB1027,"：","@",1))-1)),0)</f>
        <v>0</v>
      </c>
      <c r="AH1027" s="36">
        <f t="shared" ref="AH1027:AH1090" si="390">IFERROR(IF(AND(IFERROR(FIND("预缴定金",AB1027),0)=0,H1027=""),M1027,VALUE(MID(AB1027,FIND("@",SUBSTITUTE(AB1027,"：","@",2))+1,FIND("@",SUBSTITUTE(AB1027,"）","@",2))-FIND("@",SUBSTITUTE(AB1027,"：","@",2))-1))),0)</f>
        <v>0</v>
      </c>
      <c r="AI1027" s="36">
        <f t="shared" ref="AI1027:AI1090" si="391">M1027-AH1027</f>
        <v>0</v>
      </c>
      <c r="AJ1027" s="35" t="str">
        <f t="shared" ref="AJ1027:AJ1090" si="392">IF(OR(V1027="退费",V1027="结转",W1027="",W1027="结转学费",W1027="老带新返现"),"",IF(OR(AI1027&lt;=0,AND(IFERROR(FIND("预缴定金",AB1027),0)=0,H1027="")),"",LEFT(AB1027,FIND("／",AB1027)-1)))</f>
        <v/>
      </c>
      <c r="AK1027" s="35" t="str">
        <f t="shared" ref="AK1027:AK1090" si="393">IF(AJ1027="","",LEFT(AB1027,2))</f>
        <v/>
      </c>
      <c r="AL1027" s="35" t="str">
        <f t="shared" ref="AL1027:AL1090" si="394">IF(AJ1027="","",MID(AB1027,3,2))</f>
        <v/>
      </c>
      <c r="AM1027" s="35" t="str">
        <f t="shared" ref="AM1027:AM1090" si="395">IF(AJ1027="","",MID(AB1027,5,2))</f>
        <v/>
      </c>
      <c r="AN1027" s="35" t="str">
        <f t="shared" ref="AN1027:AN1090" si="396">IF(AJ1027="","",MIDB(AJ1027,SEARCHB("?",AJ1027),2*LEN(AJ1027)-LENB(AJ1027)+2))</f>
        <v/>
      </c>
      <c r="AO1027" s="35" t="str">
        <f t="shared" ref="AO1027:AO1090" si="397">IF(AJ1027="","",RIGHT(MIDB(AJ1027,SEARCHB("?",AJ1027),20),LENB(MIDB(AJ1027,SEARCHB("?",AJ1027),20))-LEN(MIDB(AJ1027,SEARCHB("?",AJ1027),20))-1))</f>
        <v/>
      </c>
      <c r="AP1027" s="35" t="str">
        <f>IF(AJ1027="","",VLOOKUP(AN1027,[1]Sheet11!E:F,2,0))</f>
        <v/>
      </c>
      <c r="AQ1027" s="35" t="str">
        <f>IF(AO1027="拼单会员","5年",IF(AJ1027="","",VLOOKUP(AM1027&amp;AP1027,[1]Sheet11!$J$3:$K$17,2)))</f>
        <v/>
      </c>
      <c r="AR1027" s="35" t="str">
        <f t="shared" ref="AR1027:AR1090" si="398">IF(AJ1027="","",VLOOKUP(AO1027,BP:BQ,2,0))</f>
        <v/>
      </c>
      <c r="AS1027" s="35" t="str">
        <f t="shared" ref="AS1027:AS1090" si="399">IF(AJ1027="","",MID(AB1027,FIND("@",SUBSTITUTE(AB1027,"／","@",5))+8,10))</f>
        <v/>
      </c>
      <c r="AT1027" s="35" t="str">
        <f t="shared" ref="AT1027:AT1090" si="400">IF(AJ1027="","",IF(AK1027="新生","新生",IF((AS1027-$BH$2)&gt;0,"1年追补","老生")))</f>
        <v/>
      </c>
      <c r="AU1027" s="35" t="str">
        <f t="shared" ref="AU1027:AU1090" si="401">IF(AJ1027="","",IF(OR(AT1027="新生",AT1027="1年追补"),"新生","老生"))</f>
        <v/>
      </c>
      <c r="AV1027" s="35" t="str">
        <f t="shared" ref="AV1027:AV1090" si="402">IF(AJ1027="","",IF(AND(BE1027="1期秒杀",AK1027="新生"),"1期秒杀",IF(AND(BE1027="1期秒杀",AT1027="1年追补"),"1期秒杀",IF(AND(BE1027="游学免费读",AK1027="新生"),"游学免费读",IF(AND(BE1027="游学免费读",AT1027="1年追补"),"游学免费读",IF(AND(BE1027="买三送二",AK1027="新生"),"买三送二",IF(AND(BE1027="买三送二",AT1027="1年追补"),"买三送二",IF(AND(BE1027="2折秒杀",AK1027="新生"),"新生小学国际班1年",IF(AND(BE1027="2折秒杀",AT1027="1年追补"),"新生小学国际班1年",IF(OR(BE1027="国际领袖课程",BE1027="国内领袖课程"),BE1027,IF(AND(BE1027="创始会员",AU1027="老生",AR1027="游学会员"),"老生创始会员游学会员",IF(AND(AR1027="国际班",AU1027="新生"),AU1027&amp;AM1027&amp;AR1027&amp;AQ1027,AU1027&amp;AR1027))))))))))))</f>
        <v/>
      </c>
      <c r="AW1027" s="35" t="str">
        <f t="shared" ref="AW1027:AW1090" si="403">IF(AJ1027="","",VLOOKUP(AO1027,BP:BR,3,0))</f>
        <v/>
      </c>
      <c r="AX1027" s="35" t="str">
        <f t="shared" ref="AX1027:AX1090" si="404">AT1027&amp;AW1027</f>
        <v/>
      </c>
      <c r="AY1027" s="35" t="str">
        <f>IF(SUMIF('7-市场业绩'!F:F,AC1027,'7-市场业绩'!I:I)&gt;0,"学习卡","老结算")</f>
        <v>老结算</v>
      </c>
      <c r="AZ1027" s="35" t="str">
        <f t="shared" ref="AZ1027:AZ1090" si="405">IF(AY1027="学习卡",AV1027,AX1027)</f>
        <v/>
      </c>
      <c r="BA1027" s="35" t="str">
        <f t="shared" ref="BA1027:BA1090" si="406">IFERROR(MID(AB1027,FIND("@",SUBSTITUTE(AB1027,"／","@",3))+6,FIND("@",SUBSTITUTE(AB1027,"／","@",4))-FIND("@",SUBSTITUTE(AB1027,"／","@",3))-6),"无")</f>
        <v>无</v>
      </c>
      <c r="BB1027" s="35" t="str">
        <f t="shared" ref="BB1027:BB1090" si="407">IFERROR(MID(AB1027,FIND("@",SUBSTITUTE(AB1027,"：","@",6))+1,FIND("@",SUBSTITUTE(AB1027,"-","@",8))-FIND("@",SUBSTITUTE(AB1027,"：","@",6))-1),"")</f>
        <v/>
      </c>
      <c r="BC1027" s="35" t="str">
        <f t="shared" ref="BC1027:BC1090" si="408">IFERROR(MID(AB1027,FIND("@",SUBSTITUTE(AB1027,"：","@",6))+1,FIND("@",SUBSTITUTE(AB1027,"-","@",8))-FIND("@",SUBSTITUTE(AB1027,"：","@",6))-1),"")</f>
        <v/>
      </c>
      <c r="BD1027" s="35" t="str">
        <f t="shared" ref="BD1027:BD1090" si="409">IFERROR(MID(AB1027,FIND("@",SUBSTITUTE(AB1027,"：","@",4))+1,FIND("@",SUBSTITUTE(AB1027,"）","@",6))-FIND("@",SUBSTITUTE(AB1027,"：","@",4))-1),"无")</f>
        <v>无</v>
      </c>
      <c r="BE1027" s="35" t="str">
        <f>IFERROR(LOOKUP(1,-FIND({"创始会员","国际领袖课程","国内领袖课程","1期秒杀","游学免费读","买三送二","2折秒杀"},AB1027),{"创始会员","国际领袖课程","国内领袖课程","1期秒杀","游学免费读","买三送二","2折秒杀"}),"")</f>
        <v/>
      </c>
      <c r="BH1027" s="27">
        <v>42552</v>
      </c>
    </row>
    <row r="1028" spans="1:60" ht="15" customHeight="1">
      <c r="A1028" s="31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08"/>
      <c r="M1028" s="208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35" t="str">
        <f t="shared" si="386"/>
        <v/>
      </c>
      <c r="AD1028" s="36">
        <f t="shared" si="387"/>
        <v>0</v>
      </c>
      <c r="AE1028" s="35" t="str">
        <f t="shared" si="388"/>
        <v/>
      </c>
      <c r="AF1028" s="24"/>
      <c r="AG1028" s="40">
        <f t="shared" si="389"/>
        <v>0</v>
      </c>
      <c r="AH1028" s="36">
        <f t="shared" si="390"/>
        <v>0</v>
      </c>
      <c r="AI1028" s="36">
        <f t="shared" si="391"/>
        <v>0</v>
      </c>
      <c r="AJ1028" s="35" t="str">
        <f t="shared" si="392"/>
        <v/>
      </c>
      <c r="AK1028" s="35" t="str">
        <f t="shared" si="393"/>
        <v/>
      </c>
      <c r="AL1028" s="35" t="str">
        <f t="shared" si="394"/>
        <v/>
      </c>
      <c r="AM1028" s="35" t="str">
        <f t="shared" si="395"/>
        <v/>
      </c>
      <c r="AN1028" s="35" t="str">
        <f t="shared" si="396"/>
        <v/>
      </c>
      <c r="AO1028" s="35" t="str">
        <f t="shared" si="397"/>
        <v/>
      </c>
      <c r="AP1028" s="35" t="str">
        <f>IF(AJ1028="","",VLOOKUP(AN1028,[1]Sheet11!E:F,2,0))</f>
        <v/>
      </c>
      <c r="AQ1028" s="35" t="str">
        <f>IF(AO1028="拼单会员","5年",IF(AJ1028="","",VLOOKUP(AM1028&amp;AP1028,[1]Sheet11!$J$3:$K$17,2)))</f>
        <v/>
      </c>
      <c r="AR1028" s="35" t="str">
        <f t="shared" si="398"/>
        <v/>
      </c>
      <c r="AS1028" s="35" t="str">
        <f t="shared" si="399"/>
        <v/>
      </c>
      <c r="AT1028" s="35" t="str">
        <f t="shared" si="400"/>
        <v/>
      </c>
      <c r="AU1028" s="35" t="str">
        <f t="shared" si="401"/>
        <v/>
      </c>
      <c r="AV1028" s="35" t="str">
        <f t="shared" si="402"/>
        <v/>
      </c>
      <c r="AW1028" s="35" t="str">
        <f t="shared" si="403"/>
        <v/>
      </c>
      <c r="AX1028" s="35" t="str">
        <f t="shared" si="404"/>
        <v/>
      </c>
      <c r="AY1028" s="35" t="str">
        <f>IF(SUMIF('7-市场业绩'!F:F,AC1028,'7-市场业绩'!I:I)&gt;0,"学习卡","老结算")</f>
        <v>老结算</v>
      </c>
      <c r="AZ1028" s="35" t="str">
        <f t="shared" si="405"/>
        <v/>
      </c>
      <c r="BA1028" s="35" t="str">
        <f t="shared" si="406"/>
        <v>无</v>
      </c>
      <c r="BB1028" s="35" t="str">
        <f t="shared" si="407"/>
        <v/>
      </c>
      <c r="BC1028" s="35" t="str">
        <f t="shared" si="408"/>
        <v/>
      </c>
      <c r="BD1028" s="35" t="str">
        <f t="shared" si="409"/>
        <v>无</v>
      </c>
      <c r="BE1028" s="35" t="str">
        <f>IFERROR(LOOKUP(1,-FIND({"创始会员","国际领袖课程","国内领袖课程","1期秒杀","游学免费读","买三送二","2折秒杀"},AB1028),{"创始会员","国际领袖课程","国内领袖课程","1期秒杀","游学免费读","买三送二","2折秒杀"}),"")</f>
        <v/>
      </c>
      <c r="BH1028" s="27">
        <v>42552</v>
      </c>
    </row>
    <row r="1029" spans="1:60" ht="15" customHeight="1">
      <c r="A1029" s="31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08"/>
      <c r="M1029" s="208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35" t="str">
        <f t="shared" si="386"/>
        <v/>
      </c>
      <c r="AD1029" s="36">
        <f t="shared" si="387"/>
        <v>0</v>
      </c>
      <c r="AE1029" s="35" t="str">
        <f t="shared" si="388"/>
        <v/>
      </c>
      <c r="AF1029" s="24"/>
      <c r="AG1029" s="40">
        <f t="shared" si="389"/>
        <v>0</v>
      </c>
      <c r="AH1029" s="36">
        <f t="shared" si="390"/>
        <v>0</v>
      </c>
      <c r="AI1029" s="36">
        <f t="shared" si="391"/>
        <v>0</v>
      </c>
      <c r="AJ1029" s="35" t="str">
        <f t="shared" si="392"/>
        <v/>
      </c>
      <c r="AK1029" s="35" t="str">
        <f t="shared" si="393"/>
        <v/>
      </c>
      <c r="AL1029" s="35" t="str">
        <f t="shared" si="394"/>
        <v/>
      </c>
      <c r="AM1029" s="35" t="str">
        <f t="shared" si="395"/>
        <v/>
      </c>
      <c r="AN1029" s="35" t="str">
        <f t="shared" si="396"/>
        <v/>
      </c>
      <c r="AO1029" s="35" t="str">
        <f t="shared" si="397"/>
        <v/>
      </c>
      <c r="AP1029" s="35" t="str">
        <f>IF(AJ1029="","",VLOOKUP(AN1029,[1]Sheet11!E:F,2,0))</f>
        <v/>
      </c>
      <c r="AQ1029" s="35" t="str">
        <f>IF(AO1029="拼单会员","5年",IF(AJ1029="","",VLOOKUP(AM1029&amp;AP1029,[1]Sheet11!$J$3:$K$17,2)))</f>
        <v/>
      </c>
      <c r="AR1029" s="35" t="str">
        <f t="shared" si="398"/>
        <v/>
      </c>
      <c r="AS1029" s="35" t="str">
        <f t="shared" si="399"/>
        <v/>
      </c>
      <c r="AT1029" s="35" t="str">
        <f t="shared" si="400"/>
        <v/>
      </c>
      <c r="AU1029" s="35" t="str">
        <f t="shared" si="401"/>
        <v/>
      </c>
      <c r="AV1029" s="35" t="str">
        <f t="shared" si="402"/>
        <v/>
      </c>
      <c r="AW1029" s="35" t="str">
        <f t="shared" si="403"/>
        <v/>
      </c>
      <c r="AX1029" s="35" t="str">
        <f t="shared" si="404"/>
        <v/>
      </c>
      <c r="AY1029" s="35" t="str">
        <f>IF(SUMIF('7-市场业绩'!F:F,AC1029,'7-市场业绩'!I:I)&gt;0,"学习卡","老结算")</f>
        <v>老结算</v>
      </c>
      <c r="AZ1029" s="35" t="str">
        <f t="shared" si="405"/>
        <v/>
      </c>
      <c r="BA1029" s="35" t="str">
        <f t="shared" si="406"/>
        <v>无</v>
      </c>
      <c r="BB1029" s="35" t="str">
        <f t="shared" si="407"/>
        <v/>
      </c>
      <c r="BC1029" s="35" t="str">
        <f t="shared" si="408"/>
        <v/>
      </c>
      <c r="BD1029" s="35" t="str">
        <f t="shared" si="409"/>
        <v>无</v>
      </c>
      <c r="BE1029" s="35" t="str">
        <f>IFERROR(LOOKUP(1,-FIND({"创始会员","国际领袖课程","国内领袖课程","1期秒杀","游学免费读","买三送二","2折秒杀"},AB1029),{"创始会员","国际领袖课程","国内领袖课程","1期秒杀","游学免费读","买三送二","2折秒杀"}),"")</f>
        <v/>
      </c>
      <c r="BH1029" s="27">
        <v>42552</v>
      </c>
    </row>
    <row r="1030" spans="1:60" ht="15" customHeight="1">
      <c r="A1030" s="31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08"/>
      <c r="M1030" s="208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35" t="str">
        <f t="shared" si="386"/>
        <v/>
      </c>
      <c r="AD1030" s="36">
        <f t="shared" si="387"/>
        <v>0</v>
      </c>
      <c r="AE1030" s="35" t="str">
        <f t="shared" si="388"/>
        <v/>
      </c>
      <c r="AF1030" s="24"/>
      <c r="AG1030" s="40">
        <f t="shared" si="389"/>
        <v>0</v>
      </c>
      <c r="AH1030" s="36">
        <f t="shared" si="390"/>
        <v>0</v>
      </c>
      <c r="AI1030" s="36">
        <f t="shared" si="391"/>
        <v>0</v>
      </c>
      <c r="AJ1030" s="35" t="str">
        <f t="shared" si="392"/>
        <v/>
      </c>
      <c r="AK1030" s="35" t="str">
        <f t="shared" si="393"/>
        <v/>
      </c>
      <c r="AL1030" s="35" t="str">
        <f t="shared" si="394"/>
        <v/>
      </c>
      <c r="AM1030" s="35" t="str">
        <f t="shared" si="395"/>
        <v/>
      </c>
      <c r="AN1030" s="35" t="str">
        <f t="shared" si="396"/>
        <v/>
      </c>
      <c r="AO1030" s="35" t="str">
        <f t="shared" si="397"/>
        <v/>
      </c>
      <c r="AP1030" s="35" t="str">
        <f>IF(AJ1030="","",VLOOKUP(AN1030,[1]Sheet11!E:F,2,0))</f>
        <v/>
      </c>
      <c r="AQ1030" s="35" t="str">
        <f>IF(AO1030="拼单会员","5年",IF(AJ1030="","",VLOOKUP(AM1030&amp;AP1030,[1]Sheet11!$J$3:$K$17,2)))</f>
        <v/>
      </c>
      <c r="AR1030" s="35" t="str">
        <f t="shared" si="398"/>
        <v/>
      </c>
      <c r="AS1030" s="35" t="str">
        <f t="shared" si="399"/>
        <v/>
      </c>
      <c r="AT1030" s="35" t="str">
        <f t="shared" si="400"/>
        <v/>
      </c>
      <c r="AU1030" s="35" t="str">
        <f t="shared" si="401"/>
        <v/>
      </c>
      <c r="AV1030" s="35" t="str">
        <f t="shared" si="402"/>
        <v/>
      </c>
      <c r="AW1030" s="35" t="str">
        <f t="shared" si="403"/>
        <v/>
      </c>
      <c r="AX1030" s="35" t="str">
        <f t="shared" si="404"/>
        <v/>
      </c>
      <c r="AY1030" s="35" t="str">
        <f>IF(SUMIF('7-市场业绩'!F:F,AC1030,'7-市场业绩'!I:I)&gt;0,"学习卡","老结算")</f>
        <v>老结算</v>
      </c>
      <c r="AZ1030" s="35" t="str">
        <f t="shared" si="405"/>
        <v/>
      </c>
      <c r="BA1030" s="35" t="str">
        <f t="shared" si="406"/>
        <v>无</v>
      </c>
      <c r="BB1030" s="35" t="str">
        <f t="shared" si="407"/>
        <v/>
      </c>
      <c r="BC1030" s="35" t="str">
        <f t="shared" si="408"/>
        <v/>
      </c>
      <c r="BD1030" s="35" t="str">
        <f t="shared" si="409"/>
        <v>无</v>
      </c>
      <c r="BE1030" s="35" t="str">
        <f>IFERROR(LOOKUP(1,-FIND({"创始会员","国际领袖课程","国内领袖课程","1期秒杀","游学免费读","买三送二","2折秒杀"},AB1030),{"创始会员","国际领袖课程","国内领袖课程","1期秒杀","游学免费读","买三送二","2折秒杀"}),"")</f>
        <v/>
      </c>
      <c r="BH1030" s="27">
        <v>42552</v>
      </c>
    </row>
    <row r="1031" spans="1:60" ht="15" customHeight="1">
      <c r="A1031" s="31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08"/>
      <c r="M1031" s="208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35" t="str">
        <f t="shared" si="386"/>
        <v/>
      </c>
      <c r="AD1031" s="36">
        <f t="shared" si="387"/>
        <v>0</v>
      </c>
      <c r="AE1031" s="35" t="str">
        <f t="shared" si="388"/>
        <v/>
      </c>
      <c r="AF1031" s="24"/>
      <c r="AG1031" s="40">
        <f t="shared" si="389"/>
        <v>0</v>
      </c>
      <c r="AH1031" s="36">
        <f t="shared" si="390"/>
        <v>0</v>
      </c>
      <c r="AI1031" s="36">
        <f t="shared" si="391"/>
        <v>0</v>
      </c>
      <c r="AJ1031" s="35" t="str">
        <f t="shared" si="392"/>
        <v/>
      </c>
      <c r="AK1031" s="35" t="str">
        <f t="shared" si="393"/>
        <v/>
      </c>
      <c r="AL1031" s="35" t="str">
        <f t="shared" si="394"/>
        <v/>
      </c>
      <c r="AM1031" s="35" t="str">
        <f t="shared" si="395"/>
        <v/>
      </c>
      <c r="AN1031" s="35" t="str">
        <f t="shared" si="396"/>
        <v/>
      </c>
      <c r="AO1031" s="35" t="str">
        <f t="shared" si="397"/>
        <v/>
      </c>
      <c r="AP1031" s="35" t="str">
        <f>IF(AJ1031="","",VLOOKUP(AN1031,[1]Sheet11!E:F,2,0))</f>
        <v/>
      </c>
      <c r="AQ1031" s="35" t="str">
        <f>IF(AO1031="拼单会员","5年",IF(AJ1031="","",VLOOKUP(AM1031&amp;AP1031,[1]Sheet11!$J$3:$K$17,2)))</f>
        <v/>
      </c>
      <c r="AR1031" s="35" t="str">
        <f t="shared" si="398"/>
        <v/>
      </c>
      <c r="AS1031" s="35" t="str">
        <f t="shared" si="399"/>
        <v/>
      </c>
      <c r="AT1031" s="35" t="str">
        <f t="shared" si="400"/>
        <v/>
      </c>
      <c r="AU1031" s="35" t="str">
        <f t="shared" si="401"/>
        <v/>
      </c>
      <c r="AV1031" s="35" t="str">
        <f t="shared" si="402"/>
        <v/>
      </c>
      <c r="AW1031" s="35" t="str">
        <f t="shared" si="403"/>
        <v/>
      </c>
      <c r="AX1031" s="35" t="str">
        <f t="shared" si="404"/>
        <v/>
      </c>
      <c r="AY1031" s="35" t="str">
        <f>IF(SUMIF('7-市场业绩'!F:F,AC1031,'7-市场业绩'!I:I)&gt;0,"学习卡","老结算")</f>
        <v>老结算</v>
      </c>
      <c r="AZ1031" s="35" t="str">
        <f t="shared" si="405"/>
        <v/>
      </c>
      <c r="BA1031" s="35" t="str">
        <f t="shared" si="406"/>
        <v>无</v>
      </c>
      <c r="BB1031" s="35" t="str">
        <f t="shared" si="407"/>
        <v/>
      </c>
      <c r="BC1031" s="35" t="str">
        <f t="shared" si="408"/>
        <v/>
      </c>
      <c r="BD1031" s="35" t="str">
        <f t="shared" si="409"/>
        <v>无</v>
      </c>
      <c r="BE1031" s="35" t="str">
        <f>IFERROR(LOOKUP(1,-FIND({"创始会员","国际领袖课程","国内领袖课程","1期秒杀","游学免费读","买三送二","2折秒杀"},AB1031),{"创始会员","国际领袖课程","国内领袖课程","1期秒杀","游学免费读","买三送二","2折秒杀"}),"")</f>
        <v/>
      </c>
      <c r="BH1031" s="27">
        <v>42552</v>
      </c>
    </row>
    <row r="1032" spans="1:60" ht="15" customHeight="1">
      <c r="A1032" s="31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08"/>
      <c r="M1032" s="208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35" t="str">
        <f t="shared" si="386"/>
        <v/>
      </c>
      <c r="AD1032" s="36">
        <f t="shared" si="387"/>
        <v>0</v>
      </c>
      <c r="AE1032" s="35" t="str">
        <f t="shared" si="388"/>
        <v/>
      </c>
      <c r="AF1032" s="24"/>
      <c r="AG1032" s="40">
        <f t="shared" si="389"/>
        <v>0</v>
      </c>
      <c r="AH1032" s="36">
        <f t="shared" si="390"/>
        <v>0</v>
      </c>
      <c r="AI1032" s="36">
        <f t="shared" si="391"/>
        <v>0</v>
      </c>
      <c r="AJ1032" s="35" t="str">
        <f t="shared" si="392"/>
        <v/>
      </c>
      <c r="AK1032" s="35" t="str">
        <f t="shared" si="393"/>
        <v/>
      </c>
      <c r="AL1032" s="35" t="str">
        <f t="shared" si="394"/>
        <v/>
      </c>
      <c r="AM1032" s="35" t="str">
        <f t="shared" si="395"/>
        <v/>
      </c>
      <c r="AN1032" s="35" t="str">
        <f t="shared" si="396"/>
        <v/>
      </c>
      <c r="AO1032" s="35" t="str">
        <f t="shared" si="397"/>
        <v/>
      </c>
      <c r="AP1032" s="35" t="str">
        <f>IF(AJ1032="","",VLOOKUP(AN1032,[1]Sheet11!E:F,2,0))</f>
        <v/>
      </c>
      <c r="AQ1032" s="35" t="str">
        <f>IF(AO1032="拼单会员","5年",IF(AJ1032="","",VLOOKUP(AM1032&amp;AP1032,[1]Sheet11!$J$3:$K$17,2)))</f>
        <v/>
      </c>
      <c r="AR1032" s="35" t="str">
        <f t="shared" si="398"/>
        <v/>
      </c>
      <c r="AS1032" s="35" t="str">
        <f t="shared" si="399"/>
        <v/>
      </c>
      <c r="AT1032" s="35" t="str">
        <f t="shared" si="400"/>
        <v/>
      </c>
      <c r="AU1032" s="35" t="str">
        <f t="shared" si="401"/>
        <v/>
      </c>
      <c r="AV1032" s="35" t="str">
        <f t="shared" si="402"/>
        <v/>
      </c>
      <c r="AW1032" s="35" t="str">
        <f t="shared" si="403"/>
        <v/>
      </c>
      <c r="AX1032" s="35" t="str">
        <f t="shared" si="404"/>
        <v/>
      </c>
      <c r="AY1032" s="35" t="str">
        <f>IF(SUMIF('7-市场业绩'!F:F,AC1032,'7-市场业绩'!I:I)&gt;0,"学习卡","老结算")</f>
        <v>老结算</v>
      </c>
      <c r="AZ1032" s="35" t="str">
        <f t="shared" si="405"/>
        <v/>
      </c>
      <c r="BA1032" s="35" t="str">
        <f t="shared" si="406"/>
        <v>无</v>
      </c>
      <c r="BB1032" s="35" t="str">
        <f t="shared" si="407"/>
        <v/>
      </c>
      <c r="BC1032" s="35" t="str">
        <f t="shared" si="408"/>
        <v/>
      </c>
      <c r="BD1032" s="35" t="str">
        <f t="shared" si="409"/>
        <v>无</v>
      </c>
      <c r="BE1032" s="35" t="str">
        <f>IFERROR(LOOKUP(1,-FIND({"创始会员","国际领袖课程","国内领袖课程","1期秒杀","游学免费读","买三送二","2折秒杀"},AB1032),{"创始会员","国际领袖课程","国内领袖课程","1期秒杀","游学免费读","买三送二","2折秒杀"}),"")</f>
        <v/>
      </c>
      <c r="BH1032" s="27">
        <v>42552</v>
      </c>
    </row>
    <row r="1033" spans="1:60" ht="15" customHeight="1">
      <c r="A1033" s="31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08"/>
      <c r="M1033" s="208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35" t="str">
        <f t="shared" si="386"/>
        <v/>
      </c>
      <c r="AD1033" s="36">
        <f t="shared" si="387"/>
        <v>0</v>
      </c>
      <c r="AE1033" s="35" t="str">
        <f t="shared" si="388"/>
        <v/>
      </c>
      <c r="AF1033" s="24"/>
      <c r="AG1033" s="40">
        <f t="shared" si="389"/>
        <v>0</v>
      </c>
      <c r="AH1033" s="36">
        <f t="shared" si="390"/>
        <v>0</v>
      </c>
      <c r="AI1033" s="36">
        <f t="shared" si="391"/>
        <v>0</v>
      </c>
      <c r="AJ1033" s="35" t="str">
        <f t="shared" si="392"/>
        <v/>
      </c>
      <c r="AK1033" s="35" t="str">
        <f t="shared" si="393"/>
        <v/>
      </c>
      <c r="AL1033" s="35" t="str">
        <f t="shared" si="394"/>
        <v/>
      </c>
      <c r="AM1033" s="35" t="str">
        <f t="shared" si="395"/>
        <v/>
      </c>
      <c r="AN1033" s="35" t="str">
        <f t="shared" si="396"/>
        <v/>
      </c>
      <c r="AO1033" s="35" t="str">
        <f t="shared" si="397"/>
        <v/>
      </c>
      <c r="AP1033" s="35" t="str">
        <f>IF(AJ1033="","",VLOOKUP(AN1033,[1]Sheet11!E:F,2,0))</f>
        <v/>
      </c>
      <c r="AQ1033" s="35" t="str">
        <f>IF(AO1033="拼单会员","5年",IF(AJ1033="","",VLOOKUP(AM1033&amp;AP1033,[1]Sheet11!$J$3:$K$17,2)))</f>
        <v/>
      </c>
      <c r="AR1033" s="35" t="str">
        <f t="shared" si="398"/>
        <v/>
      </c>
      <c r="AS1033" s="35" t="str">
        <f t="shared" si="399"/>
        <v/>
      </c>
      <c r="AT1033" s="35" t="str">
        <f t="shared" si="400"/>
        <v/>
      </c>
      <c r="AU1033" s="35" t="str">
        <f t="shared" si="401"/>
        <v/>
      </c>
      <c r="AV1033" s="35" t="str">
        <f t="shared" si="402"/>
        <v/>
      </c>
      <c r="AW1033" s="35" t="str">
        <f t="shared" si="403"/>
        <v/>
      </c>
      <c r="AX1033" s="35" t="str">
        <f t="shared" si="404"/>
        <v/>
      </c>
      <c r="AY1033" s="35" t="str">
        <f>IF(SUMIF('7-市场业绩'!F:F,AC1033,'7-市场业绩'!I:I)&gt;0,"学习卡","老结算")</f>
        <v>老结算</v>
      </c>
      <c r="AZ1033" s="35" t="str">
        <f t="shared" si="405"/>
        <v/>
      </c>
      <c r="BA1033" s="35" t="str">
        <f t="shared" si="406"/>
        <v>无</v>
      </c>
      <c r="BB1033" s="35" t="str">
        <f t="shared" si="407"/>
        <v/>
      </c>
      <c r="BC1033" s="35" t="str">
        <f t="shared" si="408"/>
        <v/>
      </c>
      <c r="BD1033" s="35" t="str">
        <f t="shared" si="409"/>
        <v>无</v>
      </c>
      <c r="BE1033" s="35" t="str">
        <f>IFERROR(LOOKUP(1,-FIND({"创始会员","国际领袖课程","国内领袖课程","1期秒杀","游学免费读","买三送二","2折秒杀"},AB1033),{"创始会员","国际领袖课程","国内领袖课程","1期秒杀","游学免费读","买三送二","2折秒杀"}),"")</f>
        <v/>
      </c>
      <c r="BH1033" s="27">
        <v>42552</v>
      </c>
    </row>
    <row r="1034" spans="1:60" ht="15" customHeight="1">
      <c r="A1034" s="31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08"/>
      <c r="M1034" s="208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35" t="str">
        <f t="shared" si="386"/>
        <v/>
      </c>
      <c r="AD1034" s="36">
        <f t="shared" si="387"/>
        <v>0</v>
      </c>
      <c r="AE1034" s="35" t="str">
        <f t="shared" si="388"/>
        <v/>
      </c>
      <c r="AF1034" s="24"/>
      <c r="AG1034" s="40">
        <f t="shared" si="389"/>
        <v>0</v>
      </c>
      <c r="AH1034" s="36">
        <f t="shared" si="390"/>
        <v>0</v>
      </c>
      <c r="AI1034" s="36">
        <f t="shared" si="391"/>
        <v>0</v>
      </c>
      <c r="AJ1034" s="35" t="str">
        <f t="shared" si="392"/>
        <v/>
      </c>
      <c r="AK1034" s="35" t="str">
        <f t="shared" si="393"/>
        <v/>
      </c>
      <c r="AL1034" s="35" t="str">
        <f t="shared" si="394"/>
        <v/>
      </c>
      <c r="AM1034" s="35" t="str">
        <f t="shared" si="395"/>
        <v/>
      </c>
      <c r="AN1034" s="35" t="str">
        <f t="shared" si="396"/>
        <v/>
      </c>
      <c r="AO1034" s="35" t="str">
        <f t="shared" si="397"/>
        <v/>
      </c>
      <c r="AP1034" s="35" t="str">
        <f>IF(AJ1034="","",VLOOKUP(AN1034,[1]Sheet11!E:F,2,0))</f>
        <v/>
      </c>
      <c r="AQ1034" s="35" t="str">
        <f>IF(AO1034="拼单会员","5年",IF(AJ1034="","",VLOOKUP(AM1034&amp;AP1034,[1]Sheet11!$J$3:$K$17,2)))</f>
        <v/>
      </c>
      <c r="AR1034" s="35" t="str">
        <f t="shared" si="398"/>
        <v/>
      </c>
      <c r="AS1034" s="35" t="str">
        <f t="shared" si="399"/>
        <v/>
      </c>
      <c r="AT1034" s="35" t="str">
        <f t="shared" si="400"/>
        <v/>
      </c>
      <c r="AU1034" s="35" t="str">
        <f t="shared" si="401"/>
        <v/>
      </c>
      <c r="AV1034" s="35" t="str">
        <f t="shared" si="402"/>
        <v/>
      </c>
      <c r="AW1034" s="35" t="str">
        <f t="shared" si="403"/>
        <v/>
      </c>
      <c r="AX1034" s="35" t="str">
        <f t="shared" si="404"/>
        <v/>
      </c>
      <c r="AY1034" s="35" t="str">
        <f>IF(SUMIF('7-市场业绩'!F:F,AC1034,'7-市场业绩'!I:I)&gt;0,"学习卡","老结算")</f>
        <v>老结算</v>
      </c>
      <c r="AZ1034" s="35" t="str">
        <f t="shared" si="405"/>
        <v/>
      </c>
      <c r="BA1034" s="35" t="str">
        <f t="shared" si="406"/>
        <v>无</v>
      </c>
      <c r="BB1034" s="35" t="str">
        <f t="shared" si="407"/>
        <v/>
      </c>
      <c r="BC1034" s="35" t="str">
        <f t="shared" si="408"/>
        <v/>
      </c>
      <c r="BD1034" s="35" t="str">
        <f t="shared" si="409"/>
        <v>无</v>
      </c>
      <c r="BE1034" s="35" t="str">
        <f>IFERROR(LOOKUP(1,-FIND({"创始会员","国际领袖课程","国内领袖课程","1期秒杀","游学免费读","买三送二","2折秒杀"},AB1034),{"创始会员","国际领袖课程","国内领袖课程","1期秒杀","游学免费读","买三送二","2折秒杀"}),"")</f>
        <v/>
      </c>
      <c r="BH1034" s="27">
        <v>42552</v>
      </c>
    </row>
    <row r="1035" spans="1:60" ht="15" customHeight="1">
      <c r="A1035" s="31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08"/>
      <c r="M1035" s="208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35" t="str">
        <f t="shared" si="386"/>
        <v/>
      </c>
      <c r="AD1035" s="36">
        <f t="shared" si="387"/>
        <v>0</v>
      </c>
      <c r="AE1035" s="35" t="str">
        <f t="shared" si="388"/>
        <v/>
      </c>
      <c r="AF1035" s="24"/>
      <c r="AG1035" s="40">
        <f t="shared" si="389"/>
        <v>0</v>
      </c>
      <c r="AH1035" s="36">
        <f t="shared" si="390"/>
        <v>0</v>
      </c>
      <c r="AI1035" s="36">
        <f t="shared" si="391"/>
        <v>0</v>
      </c>
      <c r="AJ1035" s="35" t="str">
        <f t="shared" si="392"/>
        <v/>
      </c>
      <c r="AK1035" s="35" t="str">
        <f t="shared" si="393"/>
        <v/>
      </c>
      <c r="AL1035" s="35" t="str">
        <f t="shared" si="394"/>
        <v/>
      </c>
      <c r="AM1035" s="35" t="str">
        <f t="shared" si="395"/>
        <v/>
      </c>
      <c r="AN1035" s="35" t="str">
        <f t="shared" si="396"/>
        <v/>
      </c>
      <c r="AO1035" s="35" t="str">
        <f t="shared" si="397"/>
        <v/>
      </c>
      <c r="AP1035" s="35" t="str">
        <f>IF(AJ1035="","",VLOOKUP(AN1035,[1]Sheet11!E:F,2,0))</f>
        <v/>
      </c>
      <c r="AQ1035" s="35" t="str">
        <f>IF(AO1035="拼单会员","5年",IF(AJ1035="","",VLOOKUP(AM1035&amp;AP1035,[1]Sheet11!$J$3:$K$17,2)))</f>
        <v/>
      </c>
      <c r="AR1035" s="35" t="str">
        <f t="shared" si="398"/>
        <v/>
      </c>
      <c r="AS1035" s="35" t="str">
        <f t="shared" si="399"/>
        <v/>
      </c>
      <c r="AT1035" s="35" t="str">
        <f t="shared" si="400"/>
        <v/>
      </c>
      <c r="AU1035" s="35" t="str">
        <f t="shared" si="401"/>
        <v/>
      </c>
      <c r="AV1035" s="35" t="str">
        <f t="shared" si="402"/>
        <v/>
      </c>
      <c r="AW1035" s="35" t="str">
        <f t="shared" si="403"/>
        <v/>
      </c>
      <c r="AX1035" s="35" t="str">
        <f t="shared" si="404"/>
        <v/>
      </c>
      <c r="AY1035" s="35" t="str">
        <f>IF(SUMIF('7-市场业绩'!F:F,AC1035,'7-市场业绩'!I:I)&gt;0,"学习卡","老结算")</f>
        <v>老结算</v>
      </c>
      <c r="AZ1035" s="35" t="str">
        <f t="shared" si="405"/>
        <v/>
      </c>
      <c r="BA1035" s="35" t="str">
        <f t="shared" si="406"/>
        <v>无</v>
      </c>
      <c r="BB1035" s="35" t="str">
        <f t="shared" si="407"/>
        <v/>
      </c>
      <c r="BC1035" s="35" t="str">
        <f t="shared" si="408"/>
        <v/>
      </c>
      <c r="BD1035" s="35" t="str">
        <f t="shared" si="409"/>
        <v>无</v>
      </c>
      <c r="BE1035" s="35" t="str">
        <f>IFERROR(LOOKUP(1,-FIND({"创始会员","国际领袖课程","国内领袖课程","1期秒杀","游学免费读","买三送二","2折秒杀"},AB1035),{"创始会员","国际领袖课程","国内领袖课程","1期秒杀","游学免费读","买三送二","2折秒杀"}),"")</f>
        <v/>
      </c>
      <c r="BH1035" s="27">
        <v>42552</v>
      </c>
    </row>
    <row r="1036" spans="1:60" ht="15" customHeight="1">
      <c r="A1036" s="31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08"/>
      <c r="M1036" s="208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35" t="str">
        <f t="shared" si="386"/>
        <v/>
      </c>
      <c r="AD1036" s="36">
        <f t="shared" si="387"/>
        <v>0</v>
      </c>
      <c r="AE1036" s="35" t="str">
        <f t="shared" si="388"/>
        <v/>
      </c>
      <c r="AF1036" s="24"/>
      <c r="AG1036" s="40">
        <f t="shared" si="389"/>
        <v>0</v>
      </c>
      <c r="AH1036" s="36">
        <f t="shared" si="390"/>
        <v>0</v>
      </c>
      <c r="AI1036" s="36">
        <f t="shared" si="391"/>
        <v>0</v>
      </c>
      <c r="AJ1036" s="35" t="str">
        <f t="shared" si="392"/>
        <v/>
      </c>
      <c r="AK1036" s="35" t="str">
        <f t="shared" si="393"/>
        <v/>
      </c>
      <c r="AL1036" s="35" t="str">
        <f t="shared" si="394"/>
        <v/>
      </c>
      <c r="AM1036" s="35" t="str">
        <f t="shared" si="395"/>
        <v/>
      </c>
      <c r="AN1036" s="35" t="str">
        <f t="shared" si="396"/>
        <v/>
      </c>
      <c r="AO1036" s="35" t="str">
        <f t="shared" si="397"/>
        <v/>
      </c>
      <c r="AP1036" s="35" t="str">
        <f>IF(AJ1036="","",VLOOKUP(AN1036,[1]Sheet11!E:F,2,0))</f>
        <v/>
      </c>
      <c r="AQ1036" s="35" t="str">
        <f>IF(AO1036="拼单会员","5年",IF(AJ1036="","",VLOOKUP(AM1036&amp;AP1036,[1]Sheet11!$J$3:$K$17,2)))</f>
        <v/>
      </c>
      <c r="AR1036" s="35" t="str">
        <f t="shared" si="398"/>
        <v/>
      </c>
      <c r="AS1036" s="35" t="str">
        <f t="shared" si="399"/>
        <v/>
      </c>
      <c r="AT1036" s="35" t="str">
        <f t="shared" si="400"/>
        <v/>
      </c>
      <c r="AU1036" s="35" t="str">
        <f t="shared" si="401"/>
        <v/>
      </c>
      <c r="AV1036" s="35" t="str">
        <f t="shared" si="402"/>
        <v/>
      </c>
      <c r="AW1036" s="35" t="str">
        <f t="shared" si="403"/>
        <v/>
      </c>
      <c r="AX1036" s="35" t="str">
        <f t="shared" si="404"/>
        <v/>
      </c>
      <c r="AY1036" s="35" t="str">
        <f>IF(SUMIF('7-市场业绩'!F:F,AC1036,'7-市场业绩'!I:I)&gt;0,"学习卡","老结算")</f>
        <v>老结算</v>
      </c>
      <c r="AZ1036" s="35" t="str">
        <f t="shared" si="405"/>
        <v/>
      </c>
      <c r="BA1036" s="35" t="str">
        <f t="shared" si="406"/>
        <v>无</v>
      </c>
      <c r="BB1036" s="35" t="str">
        <f t="shared" si="407"/>
        <v/>
      </c>
      <c r="BC1036" s="35" t="str">
        <f t="shared" si="408"/>
        <v/>
      </c>
      <c r="BD1036" s="35" t="str">
        <f t="shared" si="409"/>
        <v>无</v>
      </c>
      <c r="BE1036" s="35" t="str">
        <f>IFERROR(LOOKUP(1,-FIND({"创始会员","国际领袖课程","国内领袖课程","1期秒杀","游学免费读","买三送二","2折秒杀"},AB1036),{"创始会员","国际领袖课程","国内领袖课程","1期秒杀","游学免费读","买三送二","2折秒杀"}),"")</f>
        <v/>
      </c>
      <c r="BH1036" s="27">
        <v>42552</v>
      </c>
    </row>
    <row r="1037" spans="1:60" ht="15" customHeight="1">
      <c r="A1037" s="31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08"/>
      <c r="M1037" s="208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35" t="str">
        <f t="shared" si="386"/>
        <v/>
      </c>
      <c r="AD1037" s="36">
        <f t="shared" si="387"/>
        <v>0</v>
      </c>
      <c r="AE1037" s="35" t="str">
        <f t="shared" si="388"/>
        <v/>
      </c>
      <c r="AF1037" s="24"/>
      <c r="AG1037" s="40">
        <f t="shared" si="389"/>
        <v>0</v>
      </c>
      <c r="AH1037" s="36">
        <f t="shared" si="390"/>
        <v>0</v>
      </c>
      <c r="AI1037" s="36">
        <f t="shared" si="391"/>
        <v>0</v>
      </c>
      <c r="AJ1037" s="35" t="str">
        <f t="shared" si="392"/>
        <v/>
      </c>
      <c r="AK1037" s="35" t="str">
        <f t="shared" si="393"/>
        <v/>
      </c>
      <c r="AL1037" s="35" t="str">
        <f t="shared" si="394"/>
        <v/>
      </c>
      <c r="AM1037" s="35" t="str">
        <f t="shared" si="395"/>
        <v/>
      </c>
      <c r="AN1037" s="35" t="str">
        <f t="shared" si="396"/>
        <v/>
      </c>
      <c r="AO1037" s="35" t="str">
        <f t="shared" si="397"/>
        <v/>
      </c>
      <c r="AP1037" s="35" t="str">
        <f>IF(AJ1037="","",VLOOKUP(AN1037,[1]Sheet11!E:F,2,0))</f>
        <v/>
      </c>
      <c r="AQ1037" s="35" t="str">
        <f>IF(AO1037="拼单会员","5年",IF(AJ1037="","",VLOOKUP(AM1037&amp;AP1037,[1]Sheet11!$J$3:$K$17,2)))</f>
        <v/>
      </c>
      <c r="AR1037" s="35" t="str">
        <f t="shared" si="398"/>
        <v/>
      </c>
      <c r="AS1037" s="35" t="str">
        <f t="shared" si="399"/>
        <v/>
      </c>
      <c r="AT1037" s="35" t="str">
        <f t="shared" si="400"/>
        <v/>
      </c>
      <c r="AU1037" s="35" t="str">
        <f t="shared" si="401"/>
        <v/>
      </c>
      <c r="AV1037" s="35" t="str">
        <f t="shared" si="402"/>
        <v/>
      </c>
      <c r="AW1037" s="35" t="str">
        <f t="shared" si="403"/>
        <v/>
      </c>
      <c r="AX1037" s="35" t="str">
        <f t="shared" si="404"/>
        <v/>
      </c>
      <c r="AY1037" s="35" t="str">
        <f>IF(SUMIF('7-市场业绩'!F:F,AC1037,'7-市场业绩'!I:I)&gt;0,"学习卡","老结算")</f>
        <v>老结算</v>
      </c>
      <c r="AZ1037" s="35" t="str">
        <f t="shared" si="405"/>
        <v/>
      </c>
      <c r="BA1037" s="35" t="str">
        <f t="shared" si="406"/>
        <v>无</v>
      </c>
      <c r="BB1037" s="35" t="str">
        <f t="shared" si="407"/>
        <v/>
      </c>
      <c r="BC1037" s="35" t="str">
        <f t="shared" si="408"/>
        <v/>
      </c>
      <c r="BD1037" s="35" t="str">
        <f t="shared" si="409"/>
        <v>无</v>
      </c>
      <c r="BE1037" s="35" t="str">
        <f>IFERROR(LOOKUP(1,-FIND({"创始会员","国际领袖课程","国内领袖课程","1期秒杀","游学免费读","买三送二","2折秒杀"},AB1037),{"创始会员","国际领袖课程","国内领袖课程","1期秒杀","游学免费读","买三送二","2折秒杀"}),"")</f>
        <v/>
      </c>
      <c r="BH1037" s="27">
        <v>42552</v>
      </c>
    </row>
    <row r="1038" spans="1:60" ht="15" customHeight="1">
      <c r="A1038" s="31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08"/>
      <c r="M1038" s="208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35" t="str">
        <f t="shared" si="386"/>
        <v/>
      </c>
      <c r="AD1038" s="36">
        <f t="shared" si="387"/>
        <v>0</v>
      </c>
      <c r="AE1038" s="35" t="str">
        <f t="shared" si="388"/>
        <v/>
      </c>
      <c r="AF1038" s="24"/>
      <c r="AG1038" s="40">
        <f t="shared" si="389"/>
        <v>0</v>
      </c>
      <c r="AH1038" s="36">
        <f t="shared" si="390"/>
        <v>0</v>
      </c>
      <c r="AI1038" s="36">
        <f t="shared" si="391"/>
        <v>0</v>
      </c>
      <c r="AJ1038" s="35" t="str">
        <f t="shared" si="392"/>
        <v/>
      </c>
      <c r="AK1038" s="35" t="str">
        <f t="shared" si="393"/>
        <v/>
      </c>
      <c r="AL1038" s="35" t="str">
        <f t="shared" si="394"/>
        <v/>
      </c>
      <c r="AM1038" s="35" t="str">
        <f t="shared" si="395"/>
        <v/>
      </c>
      <c r="AN1038" s="35" t="str">
        <f t="shared" si="396"/>
        <v/>
      </c>
      <c r="AO1038" s="35" t="str">
        <f t="shared" si="397"/>
        <v/>
      </c>
      <c r="AP1038" s="35" t="str">
        <f>IF(AJ1038="","",VLOOKUP(AN1038,[1]Sheet11!E:F,2,0))</f>
        <v/>
      </c>
      <c r="AQ1038" s="35" t="str">
        <f>IF(AO1038="拼单会员","5年",IF(AJ1038="","",VLOOKUP(AM1038&amp;AP1038,[1]Sheet11!$J$3:$K$17,2)))</f>
        <v/>
      </c>
      <c r="AR1038" s="35" t="str">
        <f t="shared" si="398"/>
        <v/>
      </c>
      <c r="AS1038" s="35" t="str">
        <f t="shared" si="399"/>
        <v/>
      </c>
      <c r="AT1038" s="35" t="str">
        <f t="shared" si="400"/>
        <v/>
      </c>
      <c r="AU1038" s="35" t="str">
        <f t="shared" si="401"/>
        <v/>
      </c>
      <c r="AV1038" s="35" t="str">
        <f t="shared" si="402"/>
        <v/>
      </c>
      <c r="AW1038" s="35" t="str">
        <f t="shared" si="403"/>
        <v/>
      </c>
      <c r="AX1038" s="35" t="str">
        <f t="shared" si="404"/>
        <v/>
      </c>
      <c r="AY1038" s="35" t="str">
        <f>IF(SUMIF('7-市场业绩'!F:F,AC1038,'7-市场业绩'!I:I)&gt;0,"学习卡","老结算")</f>
        <v>老结算</v>
      </c>
      <c r="AZ1038" s="35" t="str">
        <f t="shared" si="405"/>
        <v/>
      </c>
      <c r="BA1038" s="35" t="str">
        <f t="shared" si="406"/>
        <v>无</v>
      </c>
      <c r="BB1038" s="35" t="str">
        <f t="shared" si="407"/>
        <v/>
      </c>
      <c r="BC1038" s="35" t="str">
        <f t="shared" si="408"/>
        <v/>
      </c>
      <c r="BD1038" s="35" t="str">
        <f t="shared" si="409"/>
        <v>无</v>
      </c>
      <c r="BE1038" s="35" t="str">
        <f>IFERROR(LOOKUP(1,-FIND({"创始会员","国际领袖课程","国内领袖课程","1期秒杀","游学免费读","买三送二","2折秒杀"},AB1038),{"创始会员","国际领袖课程","国内领袖课程","1期秒杀","游学免费读","买三送二","2折秒杀"}),"")</f>
        <v/>
      </c>
      <c r="BH1038" s="27">
        <v>42552</v>
      </c>
    </row>
    <row r="1039" spans="1:60" ht="15" customHeight="1">
      <c r="A1039" s="31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08"/>
      <c r="M1039" s="208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35" t="str">
        <f t="shared" si="386"/>
        <v/>
      </c>
      <c r="AD1039" s="36">
        <f t="shared" si="387"/>
        <v>0</v>
      </c>
      <c r="AE1039" s="35" t="str">
        <f t="shared" si="388"/>
        <v/>
      </c>
      <c r="AF1039" s="24"/>
      <c r="AG1039" s="40">
        <f t="shared" si="389"/>
        <v>0</v>
      </c>
      <c r="AH1039" s="36">
        <f t="shared" si="390"/>
        <v>0</v>
      </c>
      <c r="AI1039" s="36">
        <f t="shared" si="391"/>
        <v>0</v>
      </c>
      <c r="AJ1039" s="35" t="str">
        <f t="shared" si="392"/>
        <v/>
      </c>
      <c r="AK1039" s="35" t="str">
        <f t="shared" si="393"/>
        <v/>
      </c>
      <c r="AL1039" s="35" t="str">
        <f t="shared" si="394"/>
        <v/>
      </c>
      <c r="AM1039" s="35" t="str">
        <f t="shared" si="395"/>
        <v/>
      </c>
      <c r="AN1039" s="35" t="str">
        <f t="shared" si="396"/>
        <v/>
      </c>
      <c r="AO1039" s="35" t="str">
        <f t="shared" si="397"/>
        <v/>
      </c>
      <c r="AP1039" s="35" t="str">
        <f>IF(AJ1039="","",VLOOKUP(AN1039,[1]Sheet11!E:F,2,0))</f>
        <v/>
      </c>
      <c r="AQ1039" s="35" t="str">
        <f>IF(AO1039="拼单会员","5年",IF(AJ1039="","",VLOOKUP(AM1039&amp;AP1039,[1]Sheet11!$J$3:$K$17,2)))</f>
        <v/>
      </c>
      <c r="AR1039" s="35" t="str">
        <f t="shared" si="398"/>
        <v/>
      </c>
      <c r="AS1039" s="35" t="str">
        <f t="shared" si="399"/>
        <v/>
      </c>
      <c r="AT1039" s="35" t="str">
        <f t="shared" si="400"/>
        <v/>
      </c>
      <c r="AU1039" s="35" t="str">
        <f t="shared" si="401"/>
        <v/>
      </c>
      <c r="AV1039" s="35" t="str">
        <f t="shared" si="402"/>
        <v/>
      </c>
      <c r="AW1039" s="35" t="str">
        <f t="shared" si="403"/>
        <v/>
      </c>
      <c r="AX1039" s="35" t="str">
        <f t="shared" si="404"/>
        <v/>
      </c>
      <c r="AY1039" s="35" t="str">
        <f>IF(SUMIF('7-市场业绩'!F:F,AC1039,'7-市场业绩'!I:I)&gt;0,"学习卡","老结算")</f>
        <v>老结算</v>
      </c>
      <c r="AZ1039" s="35" t="str">
        <f t="shared" si="405"/>
        <v/>
      </c>
      <c r="BA1039" s="35" t="str">
        <f t="shared" si="406"/>
        <v>无</v>
      </c>
      <c r="BB1039" s="35" t="str">
        <f t="shared" si="407"/>
        <v/>
      </c>
      <c r="BC1039" s="35" t="str">
        <f t="shared" si="408"/>
        <v/>
      </c>
      <c r="BD1039" s="35" t="str">
        <f t="shared" si="409"/>
        <v>无</v>
      </c>
      <c r="BE1039" s="35" t="str">
        <f>IFERROR(LOOKUP(1,-FIND({"创始会员","国际领袖课程","国内领袖课程","1期秒杀","游学免费读","买三送二","2折秒杀"},AB1039),{"创始会员","国际领袖课程","国内领袖课程","1期秒杀","游学免费读","买三送二","2折秒杀"}),"")</f>
        <v/>
      </c>
      <c r="BH1039" s="27">
        <v>42552</v>
      </c>
    </row>
    <row r="1040" spans="1:60" ht="15" customHeight="1">
      <c r="A1040" s="31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08"/>
      <c r="M1040" s="208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35" t="str">
        <f t="shared" si="386"/>
        <v/>
      </c>
      <c r="AD1040" s="36">
        <f t="shared" si="387"/>
        <v>0</v>
      </c>
      <c r="AE1040" s="35" t="str">
        <f t="shared" si="388"/>
        <v/>
      </c>
      <c r="AF1040" s="24"/>
      <c r="AG1040" s="40">
        <f t="shared" si="389"/>
        <v>0</v>
      </c>
      <c r="AH1040" s="36">
        <f t="shared" si="390"/>
        <v>0</v>
      </c>
      <c r="AI1040" s="36">
        <f t="shared" si="391"/>
        <v>0</v>
      </c>
      <c r="AJ1040" s="35" t="str">
        <f t="shared" si="392"/>
        <v/>
      </c>
      <c r="AK1040" s="35" t="str">
        <f t="shared" si="393"/>
        <v/>
      </c>
      <c r="AL1040" s="35" t="str">
        <f t="shared" si="394"/>
        <v/>
      </c>
      <c r="AM1040" s="35" t="str">
        <f t="shared" si="395"/>
        <v/>
      </c>
      <c r="AN1040" s="35" t="str">
        <f t="shared" si="396"/>
        <v/>
      </c>
      <c r="AO1040" s="35" t="str">
        <f t="shared" si="397"/>
        <v/>
      </c>
      <c r="AP1040" s="35" t="str">
        <f>IF(AJ1040="","",VLOOKUP(AN1040,[1]Sheet11!E:F,2,0))</f>
        <v/>
      </c>
      <c r="AQ1040" s="35" t="str">
        <f>IF(AO1040="拼单会员","5年",IF(AJ1040="","",VLOOKUP(AM1040&amp;AP1040,[1]Sheet11!$J$3:$K$17,2)))</f>
        <v/>
      </c>
      <c r="AR1040" s="35" t="str">
        <f t="shared" si="398"/>
        <v/>
      </c>
      <c r="AS1040" s="35" t="str">
        <f t="shared" si="399"/>
        <v/>
      </c>
      <c r="AT1040" s="35" t="str">
        <f t="shared" si="400"/>
        <v/>
      </c>
      <c r="AU1040" s="35" t="str">
        <f t="shared" si="401"/>
        <v/>
      </c>
      <c r="AV1040" s="35" t="str">
        <f t="shared" si="402"/>
        <v/>
      </c>
      <c r="AW1040" s="35" t="str">
        <f t="shared" si="403"/>
        <v/>
      </c>
      <c r="AX1040" s="35" t="str">
        <f t="shared" si="404"/>
        <v/>
      </c>
      <c r="AY1040" s="35" t="str">
        <f>IF(SUMIF('7-市场业绩'!F:F,AC1040,'7-市场业绩'!I:I)&gt;0,"学习卡","老结算")</f>
        <v>老结算</v>
      </c>
      <c r="AZ1040" s="35" t="str">
        <f t="shared" si="405"/>
        <v/>
      </c>
      <c r="BA1040" s="35" t="str">
        <f t="shared" si="406"/>
        <v>无</v>
      </c>
      <c r="BB1040" s="35" t="str">
        <f t="shared" si="407"/>
        <v/>
      </c>
      <c r="BC1040" s="35" t="str">
        <f t="shared" si="408"/>
        <v/>
      </c>
      <c r="BD1040" s="35" t="str">
        <f t="shared" si="409"/>
        <v>无</v>
      </c>
      <c r="BE1040" s="35" t="str">
        <f>IFERROR(LOOKUP(1,-FIND({"创始会员","国际领袖课程","国内领袖课程","1期秒杀","游学免费读","买三送二","2折秒杀"},AB1040),{"创始会员","国际领袖课程","国内领袖课程","1期秒杀","游学免费读","买三送二","2折秒杀"}),"")</f>
        <v/>
      </c>
      <c r="BH1040" s="27">
        <v>42552</v>
      </c>
    </row>
    <row r="1041" spans="1:60" ht="15" customHeight="1">
      <c r="A1041" s="31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08"/>
      <c r="M1041" s="208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35" t="str">
        <f t="shared" si="386"/>
        <v/>
      </c>
      <c r="AD1041" s="36">
        <f t="shared" si="387"/>
        <v>0</v>
      </c>
      <c r="AE1041" s="35" t="str">
        <f t="shared" si="388"/>
        <v/>
      </c>
      <c r="AF1041" s="24"/>
      <c r="AG1041" s="40">
        <f t="shared" si="389"/>
        <v>0</v>
      </c>
      <c r="AH1041" s="36">
        <f t="shared" si="390"/>
        <v>0</v>
      </c>
      <c r="AI1041" s="36">
        <f t="shared" si="391"/>
        <v>0</v>
      </c>
      <c r="AJ1041" s="35" t="str">
        <f t="shared" si="392"/>
        <v/>
      </c>
      <c r="AK1041" s="35" t="str">
        <f t="shared" si="393"/>
        <v/>
      </c>
      <c r="AL1041" s="35" t="str">
        <f t="shared" si="394"/>
        <v/>
      </c>
      <c r="AM1041" s="35" t="str">
        <f t="shared" si="395"/>
        <v/>
      </c>
      <c r="AN1041" s="35" t="str">
        <f t="shared" si="396"/>
        <v/>
      </c>
      <c r="AO1041" s="35" t="str">
        <f t="shared" si="397"/>
        <v/>
      </c>
      <c r="AP1041" s="35" t="str">
        <f>IF(AJ1041="","",VLOOKUP(AN1041,[1]Sheet11!E:F,2,0))</f>
        <v/>
      </c>
      <c r="AQ1041" s="35" t="str">
        <f>IF(AO1041="拼单会员","5年",IF(AJ1041="","",VLOOKUP(AM1041&amp;AP1041,[1]Sheet11!$J$3:$K$17,2)))</f>
        <v/>
      </c>
      <c r="AR1041" s="35" t="str">
        <f t="shared" si="398"/>
        <v/>
      </c>
      <c r="AS1041" s="35" t="str">
        <f t="shared" si="399"/>
        <v/>
      </c>
      <c r="AT1041" s="35" t="str">
        <f t="shared" si="400"/>
        <v/>
      </c>
      <c r="AU1041" s="35" t="str">
        <f t="shared" si="401"/>
        <v/>
      </c>
      <c r="AV1041" s="35" t="str">
        <f t="shared" si="402"/>
        <v/>
      </c>
      <c r="AW1041" s="35" t="str">
        <f t="shared" si="403"/>
        <v/>
      </c>
      <c r="AX1041" s="35" t="str">
        <f t="shared" si="404"/>
        <v/>
      </c>
      <c r="AY1041" s="35" t="str">
        <f>IF(SUMIF('7-市场业绩'!F:F,AC1041,'7-市场业绩'!I:I)&gt;0,"学习卡","老结算")</f>
        <v>老结算</v>
      </c>
      <c r="AZ1041" s="35" t="str">
        <f t="shared" si="405"/>
        <v/>
      </c>
      <c r="BA1041" s="35" t="str">
        <f t="shared" si="406"/>
        <v>无</v>
      </c>
      <c r="BB1041" s="35" t="str">
        <f t="shared" si="407"/>
        <v/>
      </c>
      <c r="BC1041" s="35" t="str">
        <f t="shared" si="408"/>
        <v/>
      </c>
      <c r="BD1041" s="35" t="str">
        <f t="shared" si="409"/>
        <v>无</v>
      </c>
      <c r="BE1041" s="35" t="str">
        <f>IFERROR(LOOKUP(1,-FIND({"创始会员","国际领袖课程","国内领袖课程","1期秒杀","游学免费读","买三送二","2折秒杀"},AB1041),{"创始会员","国际领袖课程","国内领袖课程","1期秒杀","游学免费读","买三送二","2折秒杀"}),"")</f>
        <v/>
      </c>
      <c r="BH1041" s="27">
        <v>42552</v>
      </c>
    </row>
    <row r="1042" spans="1:60" ht="15" customHeight="1">
      <c r="A1042" s="31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08"/>
      <c r="M1042" s="208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35" t="str">
        <f t="shared" si="386"/>
        <v/>
      </c>
      <c r="AD1042" s="36">
        <f t="shared" si="387"/>
        <v>0</v>
      </c>
      <c r="AE1042" s="35" t="str">
        <f t="shared" si="388"/>
        <v/>
      </c>
      <c r="AF1042" s="24"/>
      <c r="AG1042" s="40">
        <f t="shared" si="389"/>
        <v>0</v>
      </c>
      <c r="AH1042" s="36">
        <f t="shared" si="390"/>
        <v>0</v>
      </c>
      <c r="AI1042" s="36">
        <f t="shared" si="391"/>
        <v>0</v>
      </c>
      <c r="AJ1042" s="35" t="str">
        <f t="shared" si="392"/>
        <v/>
      </c>
      <c r="AK1042" s="35" t="str">
        <f t="shared" si="393"/>
        <v/>
      </c>
      <c r="AL1042" s="35" t="str">
        <f t="shared" si="394"/>
        <v/>
      </c>
      <c r="AM1042" s="35" t="str">
        <f t="shared" si="395"/>
        <v/>
      </c>
      <c r="AN1042" s="35" t="str">
        <f t="shared" si="396"/>
        <v/>
      </c>
      <c r="AO1042" s="35" t="str">
        <f t="shared" si="397"/>
        <v/>
      </c>
      <c r="AP1042" s="35" t="str">
        <f>IF(AJ1042="","",VLOOKUP(AN1042,[1]Sheet11!E:F,2,0))</f>
        <v/>
      </c>
      <c r="AQ1042" s="35" t="str">
        <f>IF(AO1042="拼单会员","5年",IF(AJ1042="","",VLOOKUP(AM1042&amp;AP1042,[1]Sheet11!$J$3:$K$17,2)))</f>
        <v/>
      </c>
      <c r="AR1042" s="35" t="str">
        <f t="shared" si="398"/>
        <v/>
      </c>
      <c r="AS1042" s="35" t="str">
        <f t="shared" si="399"/>
        <v/>
      </c>
      <c r="AT1042" s="35" t="str">
        <f t="shared" si="400"/>
        <v/>
      </c>
      <c r="AU1042" s="35" t="str">
        <f t="shared" si="401"/>
        <v/>
      </c>
      <c r="AV1042" s="35" t="str">
        <f t="shared" si="402"/>
        <v/>
      </c>
      <c r="AW1042" s="35" t="str">
        <f t="shared" si="403"/>
        <v/>
      </c>
      <c r="AX1042" s="35" t="str">
        <f t="shared" si="404"/>
        <v/>
      </c>
      <c r="AY1042" s="35" t="str">
        <f>IF(SUMIF('7-市场业绩'!F:F,AC1042,'7-市场业绩'!I:I)&gt;0,"学习卡","老结算")</f>
        <v>老结算</v>
      </c>
      <c r="AZ1042" s="35" t="str">
        <f t="shared" si="405"/>
        <v/>
      </c>
      <c r="BA1042" s="35" t="str">
        <f t="shared" si="406"/>
        <v>无</v>
      </c>
      <c r="BB1042" s="35" t="str">
        <f t="shared" si="407"/>
        <v/>
      </c>
      <c r="BC1042" s="35" t="str">
        <f t="shared" si="408"/>
        <v/>
      </c>
      <c r="BD1042" s="35" t="str">
        <f t="shared" si="409"/>
        <v>无</v>
      </c>
      <c r="BE1042" s="35" t="str">
        <f>IFERROR(LOOKUP(1,-FIND({"创始会员","国际领袖课程","国内领袖课程","1期秒杀","游学免费读","买三送二","2折秒杀"},AB1042),{"创始会员","国际领袖课程","国内领袖课程","1期秒杀","游学免费读","买三送二","2折秒杀"}),"")</f>
        <v/>
      </c>
      <c r="BH1042" s="27">
        <v>42552</v>
      </c>
    </row>
    <row r="1043" spans="1:60" ht="15" customHeight="1">
      <c r="A1043" s="31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08"/>
      <c r="M1043" s="208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35" t="str">
        <f t="shared" si="386"/>
        <v/>
      </c>
      <c r="AD1043" s="36">
        <f t="shared" si="387"/>
        <v>0</v>
      </c>
      <c r="AE1043" s="35" t="str">
        <f t="shared" si="388"/>
        <v/>
      </c>
      <c r="AF1043" s="24"/>
      <c r="AG1043" s="40">
        <f t="shared" si="389"/>
        <v>0</v>
      </c>
      <c r="AH1043" s="36">
        <f t="shared" si="390"/>
        <v>0</v>
      </c>
      <c r="AI1043" s="36">
        <f t="shared" si="391"/>
        <v>0</v>
      </c>
      <c r="AJ1043" s="35" t="str">
        <f t="shared" si="392"/>
        <v/>
      </c>
      <c r="AK1043" s="35" t="str">
        <f t="shared" si="393"/>
        <v/>
      </c>
      <c r="AL1043" s="35" t="str">
        <f t="shared" si="394"/>
        <v/>
      </c>
      <c r="AM1043" s="35" t="str">
        <f t="shared" si="395"/>
        <v/>
      </c>
      <c r="AN1043" s="35" t="str">
        <f t="shared" si="396"/>
        <v/>
      </c>
      <c r="AO1043" s="35" t="str">
        <f t="shared" si="397"/>
        <v/>
      </c>
      <c r="AP1043" s="35" t="str">
        <f>IF(AJ1043="","",VLOOKUP(AN1043,[1]Sheet11!E:F,2,0))</f>
        <v/>
      </c>
      <c r="AQ1043" s="35" t="str">
        <f>IF(AO1043="拼单会员","5年",IF(AJ1043="","",VLOOKUP(AM1043&amp;AP1043,[1]Sheet11!$J$3:$K$17,2)))</f>
        <v/>
      </c>
      <c r="AR1043" s="35" t="str">
        <f t="shared" si="398"/>
        <v/>
      </c>
      <c r="AS1043" s="35" t="str">
        <f t="shared" si="399"/>
        <v/>
      </c>
      <c r="AT1043" s="35" t="str">
        <f t="shared" si="400"/>
        <v/>
      </c>
      <c r="AU1043" s="35" t="str">
        <f t="shared" si="401"/>
        <v/>
      </c>
      <c r="AV1043" s="35" t="str">
        <f t="shared" si="402"/>
        <v/>
      </c>
      <c r="AW1043" s="35" t="str">
        <f t="shared" si="403"/>
        <v/>
      </c>
      <c r="AX1043" s="35" t="str">
        <f t="shared" si="404"/>
        <v/>
      </c>
      <c r="AY1043" s="35" t="str">
        <f>IF(SUMIF('7-市场业绩'!F:F,AC1043,'7-市场业绩'!I:I)&gt;0,"学习卡","老结算")</f>
        <v>老结算</v>
      </c>
      <c r="AZ1043" s="35" t="str">
        <f t="shared" si="405"/>
        <v/>
      </c>
      <c r="BA1043" s="35" t="str">
        <f t="shared" si="406"/>
        <v>无</v>
      </c>
      <c r="BB1043" s="35" t="str">
        <f t="shared" si="407"/>
        <v/>
      </c>
      <c r="BC1043" s="35" t="str">
        <f t="shared" si="408"/>
        <v/>
      </c>
      <c r="BD1043" s="35" t="str">
        <f t="shared" si="409"/>
        <v>无</v>
      </c>
      <c r="BE1043" s="35" t="str">
        <f>IFERROR(LOOKUP(1,-FIND({"创始会员","国际领袖课程","国内领袖课程","1期秒杀","游学免费读","买三送二","2折秒杀"},AB1043),{"创始会员","国际领袖课程","国内领袖课程","1期秒杀","游学免费读","买三送二","2折秒杀"}),"")</f>
        <v/>
      </c>
      <c r="BH1043" s="27">
        <v>42552</v>
      </c>
    </row>
    <row r="1044" spans="1:60" ht="15" customHeight="1">
      <c r="A1044" s="31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08"/>
      <c r="M1044" s="208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35" t="str">
        <f t="shared" si="386"/>
        <v/>
      </c>
      <c r="AD1044" s="36">
        <f t="shared" si="387"/>
        <v>0</v>
      </c>
      <c r="AE1044" s="35" t="str">
        <f t="shared" si="388"/>
        <v/>
      </c>
      <c r="AF1044" s="24"/>
      <c r="AG1044" s="40">
        <f t="shared" si="389"/>
        <v>0</v>
      </c>
      <c r="AH1044" s="36">
        <f t="shared" si="390"/>
        <v>0</v>
      </c>
      <c r="AI1044" s="36">
        <f t="shared" si="391"/>
        <v>0</v>
      </c>
      <c r="AJ1044" s="35" t="str">
        <f t="shared" si="392"/>
        <v/>
      </c>
      <c r="AK1044" s="35" t="str">
        <f t="shared" si="393"/>
        <v/>
      </c>
      <c r="AL1044" s="35" t="str">
        <f t="shared" si="394"/>
        <v/>
      </c>
      <c r="AM1044" s="35" t="str">
        <f t="shared" si="395"/>
        <v/>
      </c>
      <c r="AN1044" s="35" t="str">
        <f t="shared" si="396"/>
        <v/>
      </c>
      <c r="AO1044" s="35" t="str">
        <f t="shared" si="397"/>
        <v/>
      </c>
      <c r="AP1044" s="35" t="str">
        <f>IF(AJ1044="","",VLOOKUP(AN1044,[1]Sheet11!E:F,2,0))</f>
        <v/>
      </c>
      <c r="AQ1044" s="35" t="str">
        <f>IF(AO1044="拼单会员","5年",IF(AJ1044="","",VLOOKUP(AM1044&amp;AP1044,[1]Sheet11!$J$3:$K$17,2)))</f>
        <v/>
      </c>
      <c r="AR1044" s="35" t="str">
        <f t="shared" si="398"/>
        <v/>
      </c>
      <c r="AS1044" s="35" t="str">
        <f t="shared" si="399"/>
        <v/>
      </c>
      <c r="AT1044" s="35" t="str">
        <f t="shared" si="400"/>
        <v/>
      </c>
      <c r="AU1044" s="35" t="str">
        <f t="shared" si="401"/>
        <v/>
      </c>
      <c r="AV1044" s="35" t="str">
        <f t="shared" si="402"/>
        <v/>
      </c>
      <c r="AW1044" s="35" t="str">
        <f t="shared" si="403"/>
        <v/>
      </c>
      <c r="AX1044" s="35" t="str">
        <f t="shared" si="404"/>
        <v/>
      </c>
      <c r="AY1044" s="35" t="str">
        <f>IF(SUMIF('7-市场业绩'!F:F,AC1044,'7-市场业绩'!I:I)&gt;0,"学习卡","老结算")</f>
        <v>老结算</v>
      </c>
      <c r="AZ1044" s="35" t="str">
        <f t="shared" si="405"/>
        <v/>
      </c>
      <c r="BA1044" s="35" t="str">
        <f t="shared" si="406"/>
        <v>无</v>
      </c>
      <c r="BB1044" s="35" t="str">
        <f t="shared" si="407"/>
        <v/>
      </c>
      <c r="BC1044" s="35" t="str">
        <f t="shared" si="408"/>
        <v/>
      </c>
      <c r="BD1044" s="35" t="str">
        <f t="shared" si="409"/>
        <v>无</v>
      </c>
      <c r="BE1044" s="35" t="str">
        <f>IFERROR(LOOKUP(1,-FIND({"创始会员","国际领袖课程","国内领袖课程","1期秒杀","游学免费读","买三送二","2折秒杀"},AB1044),{"创始会员","国际领袖课程","国内领袖课程","1期秒杀","游学免费读","买三送二","2折秒杀"}),"")</f>
        <v/>
      </c>
      <c r="BH1044" s="27">
        <v>42552</v>
      </c>
    </row>
    <row r="1045" spans="1:60" ht="15" customHeight="1">
      <c r="A1045" s="31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08"/>
      <c r="M1045" s="208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35" t="str">
        <f t="shared" si="386"/>
        <v/>
      </c>
      <c r="AD1045" s="36">
        <f t="shared" si="387"/>
        <v>0</v>
      </c>
      <c r="AE1045" s="35" t="str">
        <f t="shared" si="388"/>
        <v/>
      </c>
      <c r="AF1045" s="24"/>
      <c r="AG1045" s="40">
        <f t="shared" si="389"/>
        <v>0</v>
      </c>
      <c r="AH1045" s="36">
        <f t="shared" si="390"/>
        <v>0</v>
      </c>
      <c r="AI1045" s="36">
        <f t="shared" si="391"/>
        <v>0</v>
      </c>
      <c r="AJ1045" s="35" t="str">
        <f t="shared" si="392"/>
        <v/>
      </c>
      <c r="AK1045" s="35" t="str">
        <f t="shared" si="393"/>
        <v/>
      </c>
      <c r="AL1045" s="35" t="str">
        <f t="shared" si="394"/>
        <v/>
      </c>
      <c r="AM1045" s="35" t="str">
        <f t="shared" si="395"/>
        <v/>
      </c>
      <c r="AN1045" s="35" t="str">
        <f t="shared" si="396"/>
        <v/>
      </c>
      <c r="AO1045" s="35" t="str">
        <f t="shared" si="397"/>
        <v/>
      </c>
      <c r="AP1045" s="35" t="str">
        <f>IF(AJ1045="","",VLOOKUP(AN1045,[1]Sheet11!E:F,2,0))</f>
        <v/>
      </c>
      <c r="AQ1045" s="35" t="str">
        <f>IF(AO1045="拼单会员","5年",IF(AJ1045="","",VLOOKUP(AM1045&amp;AP1045,[1]Sheet11!$J$3:$K$17,2)))</f>
        <v/>
      </c>
      <c r="AR1045" s="35" t="str">
        <f t="shared" si="398"/>
        <v/>
      </c>
      <c r="AS1045" s="35" t="str">
        <f t="shared" si="399"/>
        <v/>
      </c>
      <c r="AT1045" s="35" t="str">
        <f t="shared" si="400"/>
        <v/>
      </c>
      <c r="AU1045" s="35" t="str">
        <f t="shared" si="401"/>
        <v/>
      </c>
      <c r="AV1045" s="35" t="str">
        <f t="shared" si="402"/>
        <v/>
      </c>
      <c r="AW1045" s="35" t="str">
        <f t="shared" si="403"/>
        <v/>
      </c>
      <c r="AX1045" s="35" t="str">
        <f t="shared" si="404"/>
        <v/>
      </c>
      <c r="AY1045" s="35" t="str">
        <f>IF(SUMIF('7-市场业绩'!F:F,AC1045,'7-市场业绩'!I:I)&gt;0,"学习卡","老结算")</f>
        <v>老结算</v>
      </c>
      <c r="AZ1045" s="35" t="str">
        <f t="shared" si="405"/>
        <v/>
      </c>
      <c r="BA1045" s="35" t="str">
        <f t="shared" si="406"/>
        <v>无</v>
      </c>
      <c r="BB1045" s="35" t="str">
        <f t="shared" si="407"/>
        <v/>
      </c>
      <c r="BC1045" s="35" t="str">
        <f t="shared" si="408"/>
        <v/>
      </c>
      <c r="BD1045" s="35" t="str">
        <f t="shared" si="409"/>
        <v>无</v>
      </c>
      <c r="BE1045" s="35" t="str">
        <f>IFERROR(LOOKUP(1,-FIND({"创始会员","国际领袖课程","国内领袖课程","1期秒杀","游学免费读","买三送二","2折秒杀"},AB1045),{"创始会员","国际领袖课程","国内领袖课程","1期秒杀","游学免费读","买三送二","2折秒杀"}),"")</f>
        <v/>
      </c>
      <c r="BH1045" s="27">
        <v>42552</v>
      </c>
    </row>
    <row r="1046" spans="1:60" ht="15" customHeight="1">
      <c r="A1046" s="31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08"/>
      <c r="M1046" s="208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35" t="str">
        <f t="shared" si="386"/>
        <v/>
      </c>
      <c r="AD1046" s="36">
        <f t="shared" si="387"/>
        <v>0</v>
      </c>
      <c r="AE1046" s="35" t="str">
        <f t="shared" si="388"/>
        <v/>
      </c>
      <c r="AF1046" s="24"/>
      <c r="AG1046" s="40">
        <f t="shared" si="389"/>
        <v>0</v>
      </c>
      <c r="AH1046" s="36">
        <f t="shared" si="390"/>
        <v>0</v>
      </c>
      <c r="AI1046" s="36">
        <f t="shared" si="391"/>
        <v>0</v>
      </c>
      <c r="AJ1046" s="35" t="str">
        <f t="shared" si="392"/>
        <v/>
      </c>
      <c r="AK1046" s="35" t="str">
        <f t="shared" si="393"/>
        <v/>
      </c>
      <c r="AL1046" s="35" t="str">
        <f t="shared" si="394"/>
        <v/>
      </c>
      <c r="AM1046" s="35" t="str">
        <f t="shared" si="395"/>
        <v/>
      </c>
      <c r="AN1046" s="35" t="str">
        <f t="shared" si="396"/>
        <v/>
      </c>
      <c r="AO1046" s="35" t="str">
        <f t="shared" si="397"/>
        <v/>
      </c>
      <c r="AP1046" s="35" t="str">
        <f>IF(AJ1046="","",VLOOKUP(AN1046,[1]Sheet11!E:F,2,0))</f>
        <v/>
      </c>
      <c r="AQ1046" s="35" t="str">
        <f>IF(AO1046="拼单会员","5年",IF(AJ1046="","",VLOOKUP(AM1046&amp;AP1046,[1]Sheet11!$J$3:$K$17,2)))</f>
        <v/>
      </c>
      <c r="AR1046" s="35" t="str">
        <f t="shared" si="398"/>
        <v/>
      </c>
      <c r="AS1046" s="35" t="str">
        <f t="shared" si="399"/>
        <v/>
      </c>
      <c r="AT1046" s="35" t="str">
        <f t="shared" si="400"/>
        <v/>
      </c>
      <c r="AU1046" s="35" t="str">
        <f t="shared" si="401"/>
        <v/>
      </c>
      <c r="AV1046" s="35" t="str">
        <f t="shared" si="402"/>
        <v/>
      </c>
      <c r="AW1046" s="35" t="str">
        <f t="shared" si="403"/>
        <v/>
      </c>
      <c r="AX1046" s="35" t="str">
        <f t="shared" si="404"/>
        <v/>
      </c>
      <c r="AY1046" s="35" t="str">
        <f>IF(SUMIF('7-市场业绩'!F:F,AC1046,'7-市场业绩'!I:I)&gt;0,"学习卡","老结算")</f>
        <v>老结算</v>
      </c>
      <c r="AZ1046" s="35" t="str">
        <f t="shared" si="405"/>
        <v/>
      </c>
      <c r="BA1046" s="35" t="str">
        <f t="shared" si="406"/>
        <v>无</v>
      </c>
      <c r="BB1046" s="35" t="str">
        <f t="shared" si="407"/>
        <v/>
      </c>
      <c r="BC1046" s="35" t="str">
        <f t="shared" si="408"/>
        <v/>
      </c>
      <c r="BD1046" s="35" t="str">
        <f t="shared" si="409"/>
        <v>无</v>
      </c>
      <c r="BE1046" s="35" t="str">
        <f>IFERROR(LOOKUP(1,-FIND({"创始会员","国际领袖课程","国内领袖课程","1期秒杀","游学免费读","买三送二","2折秒杀"},AB1046),{"创始会员","国际领袖课程","国内领袖课程","1期秒杀","游学免费读","买三送二","2折秒杀"}),"")</f>
        <v/>
      </c>
      <c r="BH1046" s="27">
        <v>42552</v>
      </c>
    </row>
    <row r="1047" spans="1:60" ht="15" customHeight="1">
      <c r="A1047" s="31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08"/>
      <c r="M1047" s="208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35" t="str">
        <f t="shared" si="386"/>
        <v/>
      </c>
      <c r="AD1047" s="36">
        <f t="shared" si="387"/>
        <v>0</v>
      </c>
      <c r="AE1047" s="35" t="str">
        <f t="shared" si="388"/>
        <v/>
      </c>
      <c r="AF1047" s="24"/>
      <c r="AG1047" s="40">
        <f t="shared" si="389"/>
        <v>0</v>
      </c>
      <c r="AH1047" s="36">
        <f t="shared" si="390"/>
        <v>0</v>
      </c>
      <c r="AI1047" s="36">
        <f t="shared" si="391"/>
        <v>0</v>
      </c>
      <c r="AJ1047" s="35" t="str">
        <f t="shared" si="392"/>
        <v/>
      </c>
      <c r="AK1047" s="35" t="str">
        <f t="shared" si="393"/>
        <v/>
      </c>
      <c r="AL1047" s="35" t="str">
        <f t="shared" si="394"/>
        <v/>
      </c>
      <c r="AM1047" s="35" t="str">
        <f t="shared" si="395"/>
        <v/>
      </c>
      <c r="AN1047" s="35" t="str">
        <f t="shared" si="396"/>
        <v/>
      </c>
      <c r="AO1047" s="35" t="str">
        <f t="shared" si="397"/>
        <v/>
      </c>
      <c r="AP1047" s="35" t="str">
        <f>IF(AJ1047="","",VLOOKUP(AN1047,[1]Sheet11!E:F,2,0))</f>
        <v/>
      </c>
      <c r="AQ1047" s="35" t="str">
        <f>IF(AO1047="拼单会员","5年",IF(AJ1047="","",VLOOKUP(AM1047&amp;AP1047,[1]Sheet11!$J$3:$K$17,2)))</f>
        <v/>
      </c>
      <c r="AR1047" s="35" t="str">
        <f t="shared" si="398"/>
        <v/>
      </c>
      <c r="AS1047" s="35" t="str">
        <f t="shared" si="399"/>
        <v/>
      </c>
      <c r="AT1047" s="35" t="str">
        <f t="shared" si="400"/>
        <v/>
      </c>
      <c r="AU1047" s="35" t="str">
        <f t="shared" si="401"/>
        <v/>
      </c>
      <c r="AV1047" s="35" t="str">
        <f t="shared" si="402"/>
        <v/>
      </c>
      <c r="AW1047" s="35" t="str">
        <f t="shared" si="403"/>
        <v/>
      </c>
      <c r="AX1047" s="35" t="str">
        <f t="shared" si="404"/>
        <v/>
      </c>
      <c r="AY1047" s="35" t="str">
        <f>IF(SUMIF('7-市场业绩'!F:F,AC1047,'7-市场业绩'!I:I)&gt;0,"学习卡","老结算")</f>
        <v>老结算</v>
      </c>
      <c r="AZ1047" s="35" t="str">
        <f t="shared" si="405"/>
        <v/>
      </c>
      <c r="BA1047" s="35" t="str">
        <f t="shared" si="406"/>
        <v>无</v>
      </c>
      <c r="BB1047" s="35" t="str">
        <f t="shared" si="407"/>
        <v/>
      </c>
      <c r="BC1047" s="35" t="str">
        <f t="shared" si="408"/>
        <v/>
      </c>
      <c r="BD1047" s="35" t="str">
        <f t="shared" si="409"/>
        <v>无</v>
      </c>
      <c r="BE1047" s="35" t="str">
        <f>IFERROR(LOOKUP(1,-FIND({"创始会员","国际领袖课程","国内领袖课程","1期秒杀","游学免费读","买三送二","2折秒杀"},AB1047),{"创始会员","国际领袖课程","国内领袖课程","1期秒杀","游学免费读","买三送二","2折秒杀"}),"")</f>
        <v/>
      </c>
      <c r="BH1047" s="27">
        <v>42552</v>
      </c>
    </row>
    <row r="1048" spans="1:60" ht="15" customHeight="1">
      <c r="A1048" s="31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08"/>
      <c r="M1048" s="208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35" t="str">
        <f t="shared" si="386"/>
        <v/>
      </c>
      <c r="AD1048" s="36">
        <f t="shared" si="387"/>
        <v>0</v>
      </c>
      <c r="AE1048" s="35" t="str">
        <f t="shared" si="388"/>
        <v/>
      </c>
      <c r="AF1048" s="24"/>
      <c r="AG1048" s="40">
        <f t="shared" si="389"/>
        <v>0</v>
      </c>
      <c r="AH1048" s="36">
        <f t="shared" si="390"/>
        <v>0</v>
      </c>
      <c r="AI1048" s="36">
        <f t="shared" si="391"/>
        <v>0</v>
      </c>
      <c r="AJ1048" s="35" t="str">
        <f t="shared" si="392"/>
        <v/>
      </c>
      <c r="AK1048" s="35" t="str">
        <f t="shared" si="393"/>
        <v/>
      </c>
      <c r="AL1048" s="35" t="str">
        <f t="shared" si="394"/>
        <v/>
      </c>
      <c r="AM1048" s="35" t="str">
        <f t="shared" si="395"/>
        <v/>
      </c>
      <c r="AN1048" s="35" t="str">
        <f t="shared" si="396"/>
        <v/>
      </c>
      <c r="AO1048" s="35" t="str">
        <f t="shared" si="397"/>
        <v/>
      </c>
      <c r="AP1048" s="35" t="str">
        <f>IF(AJ1048="","",VLOOKUP(AN1048,[1]Sheet11!E:F,2,0))</f>
        <v/>
      </c>
      <c r="AQ1048" s="35" t="str">
        <f>IF(AO1048="拼单会员","5年",IF(AJ1048="","",VLOOKUP(AM1048&amp;AP1048,[1]Sheet11!$J$3:$K$17,2)))</f>
        <v/>
      </c>
      <c r="AR1048" s="35" t="str">
        <f t="shared" si="398"/>
        <v/>
      </c>
      <c r="AS1048" s="35" t="str">
        <f t="shared" si="399"/>
        <v/>
      </c>
      <c r="AT1048" s="35" t="str">
        <f t="shared" si="400"/>
        <v/>
      </c>
      <c r="AU1048" s="35" t="str">
        <f t="shared" si="401"/>
        <v/>
      </c>
      <c r="AV1048" s="35" t="str">
        <f t="shared" si="402"/>
        <v/>
      </c>
      <c r="AW1048" s="35" t="str">
        <f t="shared" si="403"/>
        <v/>
      </c>
      <c r="AX1048" s="35" t="str">
        <f t="shared" si="404"/>
        <v/>
      </c>
      <c r="AY1048" s="35" t="str">
        <f>IF(SUMIF('7-市场业绩'!F:F,AC1048,'7-市场业绩'!I:I)&gt;0,"学习卡","老结算")</f>
        <v>老结算</v>
      </c>
      <c r="AZ1048" s="35" t="str">
        <f t="shared" si="405"/>
        <v/>
      </c>
      <c r="BA1048" s="35" t="str">
        <f t="shared" si="406"/>
        <v>无</v>
      </c>
      <c r="BB1048" s="35" t="str">
        <f t="shared" si="407"/>
        <v/>
      </c>
      <c r="BC1048" s="35" t="str">
        <f t="shared" si="408"/>
        <v/>
      </c>
      <c r="BD1048" s="35" t="str">
        <f t="shared" si="409"/>
        <v>无</v>
      </c>
      <c r="BE1048" s="35" t="str">
        <f>IFERROR(LOOKUP(1,-FIND({"创始会员","国际领袖课程","国内领袖课程","1期秒杀","游学免费读","买三送二","2折秒杀"},AB1048),{"创始会员","国际领袖课程","国内领袖课程","1期秒杀","游学免费读","买三送二","2折秒杀"}),"")</f>
        <v/>
      </c>
      <c r="BH1048" s="27">
        <v>42552</v>
      </c>
    </row>
    <row r="1049" spans="1:60" ht="15" customHeight="1">
      <c r="A1049" s="31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08"/>
      <c r="M1049" s="208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35" t="str">
        <f t="shared" si="386"/>
        <v/>
      </c>
      <c r="AD1049" s="36">
        <f t="shared" si="387"/>
        <v>0</v>
      </c>
      <c r="AE1049" s="35" t="str">
        <f t="shared" si="388"/>
        <v/>
      </c>
      <c r="AF1049" s="24"/>
      <c r="AG1049" s="40">
        <f t="shared" si="389"/>
        <v>0</v>
      </c>
      <c r="AH1049" s="36">
        <f t="shared" si="390"/>
        <v>0</v>
      </c>
      <c r="AI1049" s="36">
        <f t="shared" si="391"/>
        <v>0</v>
      </c>
      <c r="AJ1049" s="35" t="str">
        <f t="shared" si="392"/>
        <v/>
      </c>
      <c r="AK1049" s="35" t="str">
        <f t="shared" si="393"/>
        <v/>
      </c>
      <c r="AL1049" s="35" t="str">
        <f t="shared" si="394"/>
        <v/>
      </c>
      <c r="AM1049" s="35" t="str">
        <f t="shared" si="395"/>
        <v/>
      </c>
      <c r="AN1049" s="35" t="str">
        <f t="shared" si="396"/>
        <v/>
      </c>
      <c r="AO1049" s="35" t="str">
        <f t="shared" si="397"/>
        <v/>
      </c>
      <c r="AP1049" s="35" t="str">
        <f>IF(AJ1049="","",VLOOKUP(AN1049,[1]Sheet11!E:F,2,0))</f>
        <v/>
      </c>
      <c r="AQ1049" s="35" t="str">
        <f>IF(AO1049="拼单会员","5年",IF(AJ1049="","",VLOOKUP(AM1049&amp;AP1049,[1]Sheet11!$J$3:$K$17,2)))</f>
        <v/>
      </c>
      <c r="AR1049" s="35" t="str">
        <f t="shared" si="398"/>
        <v/>
      </c>
      <c r="AS1049" s="35" t="str">
        <f t="shared" si="399"/>
        <v/>
      </c>
      <c r="AT1049" s="35" t="str">
        <f t="shared" si="400"/>
        <v/>
      </c>
      <c r="AU1049" s="35" t="str">
        <f t="shared" si="401"/>
        <v/>
      </c>
      <c r="AV1049" s="35" t="str">
        <f t="shared" si="402"/>
        <v/>
      </c>
      <c r="AW1049" s="35" t="str">
        <f t="shared" si="403"/>
        <v/>
      </c>
      <c r="AX1049" s="35" t="str">
        <f t="shared" si="404"/>
        <v/>
      </c>
      <c r="AY1049" s="35" t="str">
        <f>IF(SUMIF('7-市场业绩'!F:F,AC1049,'7-市场业绩'!I:I)&gt;0,"学习卡","老结算")</f>
        <v>老结算</v>
      </c>
      <c r="AZ1049" s="35" t="str">
        <f t="shared" si="405"/>
        <v/>
      </c>
      <c r="BA1049" s="35" t="str">
        <f t="shared" si="406"/>
        <v>无</v>
      </c>
      <c r="BB1049" s="35" t="str">
        <f t="shared" si="407"/>
        <v/>
      </c>
      <c r="BC1049" s="35" t="str">
        <f t="shared" si="408"/>
        <v/>
      </c>
      <c r="BD1049" s="35" t="str">
        <f t="shared" si="409"/>
        <v>无</v>
      </c>
      <c r="BE1049" s="35" t="str">
        <f>IFERROR(LOOKUP(1,-FIND({"创始会员","国际领袖课程","国内领袖课程","1期秒杀","游学免费读","买三送二","2折秒杀"},AB1049),{"创始会员","国际领袖课程","国内领袖课程","1期秒杀","游学免费读","买三送二","2折秒杀"}),"")</f>
        <v/>
      </c>
      <c r="BH1049" s="27">
        <v>42552</v>
      </c>
    </row>
    <row r="1050" spans="1:60" ht="15" customHeight="1">
      <c r="A1050" s="31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08"/>
      <c r="M1050" s="208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35" t="str">
        <f t="shared" si="386"/>
        <v/>
      </c>
      <c r="AD1050" s="36">
        <f t="shared" si="387"/>
        <v>0</v>
      </c>
      <c r="AE1050" s="35" t="str">
        <f t="shared" si="388"/>
        <v/>
      </c>
      <c r="AF1050" s="24"/>
      <c r="AG1050" s="40">
        <f t="shared" si="389"/>
        <v>0</v>
      </c>
      <c r="AH1050" s="36">
        <f t="shared" si="390"/>
        <v>0</v>
      </c>
      <c r="AI1050" s="36">
        <f t="shared" si="391"/>
        <v>0</v>
      </c>
      <c r="AJ1050" s="35" t="str">
        <f t="shared" si="392"/>
        <v/>
      </c>
      <c r="AK1050" s="35" t="str">
        <f t="shared" si="393"/>
        <v/>
      </c>
      <c r="AL1050" s="35" t="str">
        <f t="shared" si="394"/>
        <v/>
      </c>
      <c r="AM1050" s="35" t="str">
        <f t="shared" si="395"/>
        <v/>
      </c>
      <c r="AN1050" s="35" t="str">
        <f t="shared" si="396"/>
        <v/>
      </c>
      <c r="AO1050" s="35" t="str">
        <f t="shared" si="397"/>
        <v/>
      </c>
      <c r="AP1050" s="35" t="str">
        <f>IF(AJ1050="","",VLOOKUP(AN1050,[1]Sheet11!E:F,2,0))</f>
        <v/>
      </c>
      <c r="AQ1050" s="35" t="str">
        <f>IF(AO1050="拼单会员","5年",IF(AJ1050="","",VLOOKUP(AM1050&amp;AP1050,[1]Sheet11!$J$3:$K$17,2)))</f>
        <v/>
      </c>
      <c r="AR1050" s="35" t="str">
        <f t="shared" si="398"/>
        <v/>
      </c>
      <c r="AS1050" s="35" t="str">
        <f t="shared" si="399"/>
        <v/>
      </c>
      <c r="AT1050" s="35" t="str">
        <f t="shared" si="400"/>
        <v/>
      </c>
      <c r="AU1050" s="35" t="str">
        <f t="shared" si="401"/>
        <v/>
      </c>
      <c r="AV1050" s="35" t="str">
        <f t="shared" si="402"/>
        <v/>
      </c>
      <c r="AW1050" s="35" t="str">
        <f t="shared" si="403"/>
        <v/>
      </c>
      <c r="AX1050" s="35" t="str">
        <f t="shared" si="404"/>
        <v/>
      </c>
      <c r="AY1050" s="35" t="str">
        <f>IF(SUMIF('7-市场业绩'!F:F,AC1050,'7-市场业绩'!I:I)&gt;0,"学习卡","老结算")</f>
        <v>老结算</v>
      </c>
      <c r="AZ1050" s="35" t="str">
        <f t="shared" si="405"/>
        <v/>
      </c>
      <c r="BA1050" s="35" t="str">
        <f t="shared" si="406"/>
        <v>无</v>
      </c>
      <c r="BB1050" s="35" t="str">
        <f t="shared" si="407"/>
        <v/>
      </c>
      <c r="BC1050" s="35" t="str">
        <f t="shared" si="408"/>
        <v/>
      </c>
      <c r="BD1050" s="35" t="str">
        <f t="shared" si="409"/>
        <v>无</v>
      </c>
      <c r="BE1050" s="35" t="str">
        <f>IFERROR(LOOKUP(1,-FIND({"创始会员","国际领袖课程","国内领袖课程","1期秒杀","游学免费读","买三送二","2折秒杀"},AB1050),{"创始会员","国际领袖课程","国内领袖课程","1期秒杀","游学免费读","买三送二","2折秒杀"}),"")</f>
        <v/>
      </c>
      <c r="BH1050" s="27">
        <v>42552</v>
      </c>
    </row>
    <row r="1051" spans="1:60" ht="15" customHeight="1">
      <c r="A1051" s="31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08"/>
      <c r="M1051" s="208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35" t="str">
        <f t="shared" si="386"/>
        <v/>
      </c>
      <c r="AD1051" s="36">
        <f t="shared" si="387"/>
        <v>0</v>
      </c>
      <c r="AE1051" s="35" t="str">
        <f t="shared" si="388"/>
        <v/>
      </c>
      <c r="AF1051" s="24"/>
      <c r="AG1051" s="40">
        <f t="shared" si="389"/>
        <v>0</v>
      </c>
      <c r="AH1051" s="36">
        <f t="shared" si="390"/>
        <v>0</v>
      </c>
      <c r="AI1051" s="36">
        <f t="shared" si="391"/>
        <v>0</v>
      </c>
      <c r="AJ1051" s="35" t="str">
        <f t="shared" si="392"/>
        <v/>
      </c>
      <c r="AK1051" s="35" t="str">
        <f t="shared" si="393"/>
        <v/>
      </c>
      <c r="AL1051" s="35" t="str">
        <f t="shared" si="394"/>
        <v/>
      </c>
      <c r="AM1051" s="35" t="str">
        <f t="shared" si="395"/>
        <v/>
      </c>
      <c r="AN1051" s="35" t="str">
        <f t="shared" si="396"/>
        <v/>
      </c>
      <c r="AO1051" s="35" t="str">
        <f t="shared" si="397"/>
        <v/>
      </c>
      <c r="AP1051" s="35" t="str">
        <f>IF(AJ1051="","",VLOOKUP(AN1051,[1]Sheet11!E:F,2,0))</f>
        <v/>
      </c>
      <c r="AQ1051" s="35" t="str">
        <f>IF(AO1051="拼单会员","5年",IF(AJ1051="","",VLOOKUP(AM1051&amp;AP1051,[1]Sheet11!$J$3:$K$17,2)))</f>
        <v/>
      </c>
      <c r="AR1051" s="35" t="str">
        <f t="shared" si="398"/>
        <v/>
      </c>
      <c r="AS1051" s="35" t="str">
        <f t="shared" si="399"/>
        <v/>
      </c>
      <c r="AT1051" s="35" t="str">
        <f t="shared" si="400"/>
        <v/>
      </c>
      <c r="AU1051" s="35" t="str">
        <f t="shared" si="401"/>
        <v/>
      </c>
      <c r="AV1051" s="35" t="str">
        <f t="shared" si="402"/>
        <v/>
      </c>
      <c r="AW1051" s="35" t="str">
        <f t="shared" si="403"/>
        <v/>
      </c>
      <c r="AX1051" s="35" t="str">
        <f t="shared" si="404"/>
        <v/>
      </c>
      <c r="AY1051" s="35" t="str">
        <f>IF(SUMIF('7-市场业绩'!F:F,AC1051,'7-市场业绩'!I:I)&gt;0,"学习卡","老结算")</f>
        <v>老结算</v>
      </c>
      <c r="AZ1051" s="35" t="str">
        <f t="shared" si="405"/>
        <v/>
      </c>
      <c r="BA1051" s="35" t="str">
        <f t="shared" si="406"/>
        <v>无</v>
      </c>
      <c r="BB1051" s="35" t="str">
        <f t="shared" si="407"/>
        <v/>
      </c>
      <c r="BC1051" s="35" t="str">
        <f t="shared" si="408"/>
        <v/>
      </c>
      <c r="BD1051" s="35" t="str">
        <f t="shared" si="409"/>
        <v>无</v>
      </c>
      <c r="BE1051" s="35" t="str">
        <f>IFERROR(LOOKUP(1,-FIND({"创始会员","国际领袖课程","国内领袖课程","1期秒杀","游学免费读","买三送二","2折秒杀"},AB1051),{"创始会员","国际领袖课程","国内领袖课程","1期秒杀","游学免费读","买三送二","2折秒杀"}),"")</f>
        <v/>
      </c>
      <c r="BH1051" s="27">
        <v>42552</v>
      </c>
    </row>
    <row r="1052" spans="1:60" ht="15" customHeight="1">
      <c r="A1052" s="31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08"/>
      <c r="M1052" s="208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35" t="str">
        <f t="shared" si="386"/>
        <v/>
      </c>
      <c r="AD1052" s="36">
        <f t="shared" si="387"/>
        <v>0</v>
      </c>
      <c r="AE1052" s="35" t="str">
        <f t="shared" si="388"/>
        <v/>
      </c>
      <c r="AF1052" s="24"/>
      <c r="AG1052" s="40">
        <f t="shared" si="389"/>
        <v>0</v>
      </c>
      <c r="AH1052" s="36">
        <f t="shared" si="390"/>
        <v>0</v>
      </c>
      <c r="AI1052" s="36">
        <f t="shared" si="391"/>
        <v>0</v>
      </c>
      <c r="AJ1052" s="35" t="str">
        <f t="shared" si="392"/>
        <v/>
      </c>
      <c r="AK1052" s="35" t="str">
        <f t="shared" si="393"/>
        <v/>
      </c>
      <c r="AL1052" s="35" t="str">
        <f t="shared" si="394"/>
        <v/>
      </c>
      <c r="AM1052" s="35" t="str">
        <f t="shared" si="395"/>
        <v/>
      </c>
      <c r="AN1052" s="35" t="str">
        <f t="shared" si="396"/>
        <v/>
      </c>
      <c r="AO1052" s="35" t="str">
        <f t="shared" si="397"/>
        <v/>
      </c>
      <c r="AP1052" s="35" t="str">
        <f>IF(AJ1052="","",VLOOKUP(AN1052,[1]Sheet11!E:F,2,0))</f>
        <v/>
      </c>
      <c r="AQ1052" s="35" t="str">
        <f>IF(AO1052="拼单会员","5年",IF(AJ1052="","",VLOOKUP(AM1052&amp;AP1052,[1]Sheet11!$J$3:$K$17,2)))</f>
        <v/>
      </c>
      <c r="AR1052" s="35" t="str">
        <f t="shared" si="398"/>
        <v/>
      </c>
      <c r="AS1052" s="35" t="str">
        <f t="shared" si="399"/>
        <v/>
      </c>
      <c r="AT1052" s="35" t="str">
        <f t="shared" si="400"/>
        <v/>
      </c>
      <c r="AU1052" s="35" t="str">
        <f t="shared" si="401"/>
        <v/>
      </c>
      <c r="AV1052" s="35" t="str">
        <f t="shared" si="402"/>
        <v/>
      </c>
      <c r="AW1052" s="35" t="str">
        <f t="shared" si="403"/>
        <v/>
      </c>
      <c r="AX1052" s="35" t="str">
        <f t="shared" si="404"/>
        <v/>
      </c>
      <c r="AY1052" s="35" t="str">
        <f>IF(SUMIF('7-市场业绩'!F:F,AC1052,'7-市场业绩'!I:I)&gt;0,"学习卡","老结算")</f>
        <v>老结算</v>
      </c>
      <c r="AZ1052" s="35" t="str">
        <f t="shared" si="405"/>
        <v/>
      </c>
      <c r="BA1052" s="35" t="str">
        <f t="shared" si="406"/>
        <v>无</v>
      </c>
      <c r="BB1052" s="35" t="str">
        <f t="shared" si="407"/>
        <v/>
      </c>
      <c r="BC1052" s="35" t="str">
        <f t="shared" si="408"/>
        <v/>
      </c>
      <c r="BD1052" s="35" t="str">
        <f t="shared" si="409"/>
        <v>无</v>
      </c>
      <c r="BE1052" s="35" t="str">
        <f>IFERROR(LOOKUP(1,-FIND({"创始会员","国际领袖课程","国内领袖课程","1期秒杀","游学免费读","买三送二","2折秒杀"},AB1052),{"创始会员","国际领袖课程","国内领袖课程","1期秒杀","游学免费读","买三送二","2折秒杀"}),"")</f>
        <v/>
      </c>
      <c r="BH1052" s="27">
        <v>42552</v>
      </c>
    </row>
    <row r="1053" spans="1:60" ht="15" customHeight="1">
      <c r="A1053" s="31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08"/>
      <c r="M1053" s="208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35" t="str">
        <f t="shared" si="386"/>
        <v/>
      </c>
      <c r="AD1053" s="36">
        <f t="shared" si="387"/>
        <v>0</v>
      </c>
      <c r="AE1053" s="35" t="str">
        <f t="shared" si="388"/>
        <v/>
      </c>
      <c r="AF1053" s="24"/>
      <c r="AG1053" s="40">
        <f t="shared" si="389"/>
        <v>0</v>
      </c>
      <c r="AH1053" s="36">
        <f t="shared" si="390"/>
        <v>0</v>
      </c>
      <c r="AI1053" s="36">
        <f t="shared" si="391"/>
        <v>0</v>
      </c>
      <c r="AJ1053" s="35" t="str">
        <f t="shared" si="392"/>
        <v/>
      </c>
      <c r="AK1053" s="35" t="str">
        <f t="shared" si="393"/>
        <v/>
      </c>
      <c r="AL1053" s="35" t="str">
        <f t="shared" si="394"/>
        <v/>
      </c>
      <c r="AM1053" s="35" t="str">
        <f t="shared" si="395"/>
        <v/>
      </c>
      <c r="AN1053" s="35" t="str">
        <f t="shared" si="396"/>
        <v/>
      </c>
      <c r="AO1053" s="35" t="str">
        <f t="shared" si="397"/>
        <v/>
      </c>
      <c r="AP1053" s="35" t="str">
        <f>IF(AJ1053="","",VLOOKUP(AN1053,[1]Sheet11!E:F,2,0))</f>
        <v/>
      </c>
      <c r="AQ1053" s="35" t="str">
        <f>IF(AO1053="拼单会员","5年",IF(AJ1053="","",VLOOKUP(AM1053&amp;AP1053,[1]Sheet11!$J$3:$K$17,2)))</f>
        <v/>
      </c>
      <c r="AR1053" s="35" t="str">
        <f t="shared" si="398"/>
        <v/>
      </c>
      <c r="AS1053" s="35" t="str">
        <f t="shared" si="399"/>
        <v/>
      </c>
      <c r="AT1053" s="35" t="str">
        <f t="shared" si="400"/>
        <v/>
      </c>
      <c r="AU1053" s="35" t="str">
        <f t="shared" si="401"/>
        <v/>
      </c>
      <c r="AV1053" s="35" t="str">
        <f t="shared" si="402"/>
        <v/>
      </c>
      <c r="AW1053" s="35" t="str">
        <f t="shared" si="403"/>
        <v/>
      </c>
      <c r="AX1053" s="35" t="str">
        <f t="shared" si="404"/>
        <v/>
      </c>
      <c r="AY1053" s="35" t="str">
        <f>IF(SUMIF('7-市场业绩'!F:F,AC1053,'7-市场业绩'!I:I)&gt;0,"学习卡","老结算")</f>
        <v>老结算</v>
      </c>
      <c r="AZ1053" s="35" t="str">
        <f t="shared" si="405"/>
        <v/>
      </c>
      <c r="BA1053" s="35" t="str">
        <f t="shared" si="406"/>
        <v>无</v>
      </c>
      <c r="BB1053" s="35" t="str">
        <f t="shared" si="407"/>
        <v/>
      </c>
      <c r="BC1053" s="35" t="str">
        <f t="shared" si="408"/>
        <v/>
      </c>
      <c r="BD1053" s="35" t="str">
        <f t="shared" si="409"/>
        <v>无</v>
      </c>
      <c r="BE1053" s="35" t="str">
        <f>IFERROR(LOOKUP(1,-FIND({"创始会员","国际领袖课程","国内领袖课程","1期秒杀","游学免费读","买三送二","2折秒杀"},AB1053),{"创始会员","国际领袖课程","国内领袖课程","1期秒杀","游学免费读","买三送二","2折秒杀"}),"")</f>
        <v/>
      </c>
      <c r="BH1053" s="27">
        <v>42552</v>
      </c>
    </row>
    <row r="1054" spans="1:60" ht="15" customHeight="1">
      <c r="A1054" s="31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208"/>
      <c r="M1054" s="208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35" t="str">
        <f t="shared" si="386"/>
        <v/>
      </c>
      <c r="AD1054" s="36">
        <f t="shared" si="387"/>
        <v>0</v>
      </c>
      <c r="AE1054" s="35" t="str">
        <f t="shared" si="388"/>
        <v/>
      </c>
      <c r="AF1054" s="24"/>
      <c r="AG1054" s="40">
        <f t="shared" si="389"/>
        <v>0</v>
      </c>
      <c r="AH1054" s="36">
        <f t="shared" si="390"/>
        <v>0</v>
      </c>
      <c r="AI1054" s="36">
        <f t="shared" si="391"/>
        <v>0</v>
      </c>
      <c r="AJ1054" s="35" t="str">
        <f t="shared" si="392"/>
        <v/>
      </c>
      <c r="AK1054" s="35" t="str">
        <f t="shared" si="393"/>
        <v/>
      </c>
      <c r="AL1054" s="35" t="str">
        <f t="shared" si="394"/>
        <v/>
      </c>
      <c r="AM1054" s="35" t="str">
        <f t="shared" si="395"/>
        <v/>
      </c>
      <c r="AN1054" s="35" t="str">
        <f t="shared" si="396"/>
        <v/>
      </c>
      <c r="AO1054" s="35" t="str">
        <f t="shared" si="397"/>
        <v/>
      </c>
      <c r="AP1054" s="35" t="str">
        <f>IF(AJ1054="","",VLOOKUP(AN1054,[1]Sheet11!E:F,2,0))</f>
        <v/>
      </c>
      <c r="AQ1054" s="35" t="str">
        <f>IF(AO1054="拼单会员","5年",IF(AJ1054="","",VLOOKUP(AM1054&amp;AP1054,[1]Sheet11!$J$3:$K$17,2)))</f>
        <v/>
      </c>
      <c r="AR1054" s="35" t="str">
        <f t="shared" si="398"/>
        <v/>
      </c>
      <c r="AS1054" s="35" t="str">
        <f t="shared" si="399"/>
        <v/>
      </c>
      <c r="AT1054" s="35" t="str">
        <f t="shared" si="400"/>
        <v/>
      </c>
      <c r="AU1054" s="35" t="str">
        <f t="shared" si="401"/>
        <v/>
      </c>
      <c r="AV1054" s="35" t="str">
        <f t="shared" si="402"/>
        <v/>
      </c>
      <c r="AW1054" s="35" t="str">
        <f t="shared" si="403"/>
        <v/>
      </c>
      <c r="AX1054" s="35" t="str">
        <f t="shared" si="404"/>
        <v/>
      </c>
      <c r="AY1054" s="35" t="str">
        <f>IF(SUMIF('7-市场业绩'!F:F,AC1054,'7-市场业绩'!I:I)&gt;0,"学习卡","老结算")</f>
        <v>老结算</v>
      </c>
      <c r="AZ1054" s="35" t="str">
        <f t="shared" si="405"/>
        <v/>
      </c>
      <c r="BA1054" s="35" t="str">
        <f t="shared" si="406"/>
        <v>无</v>
      </c>
      <c r="BB1054" s="35" t="str">
        <f t="shared" si="407"/>
        <v/>
      </c>
      <c r="BC1054" s="35" t="str">
        <f t="shared" si="408"/>
        <v/>
      </c>
      <c r="BD1054" s="35" t="str">
        <f t="shared" si="409"/>
        <v>无</v>
      </c>
      <c r="BE1054" s="35" t="str">
        <f>IFERROR(LOOKUP(1,-FIND({"创始会员","国际领袖课程","国内领袖课程","1期秒杀","游学免费读","买三送二","2折秒杀"},AB1054),{"创始会员","国际领袖课程","国内领袖课程","1期秒杀","游学免费读","买三送二","2折秒杀"}),"")</f>
        <v/>
      </c>
      <c r="BH1054" s="27">
        <v>42552</v>
      </c>
    </row>
    <row r="1055" spans="1:60" ht="15" customHeight="1">
      <c r="A1055" s="31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  <c r="L1055" s="208"/>
      <c r="M1055" s="208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35" t="str">
        <f t="shared" si="386"/>
        <v/>
      </c>
      <c r="AD1055" s="36">
        <f t="shared" si="387"/>
        <v>0</v>
      </c>
      <c r="AE1055" s="35" t="str">
        <f t="shared" si="388"/>
        <v/>
      </c>
      <c r="AF1055" s="24"/>
      <c r="AG1055" s="40">
        <f t="shared" si="389"/>
        <v>0</v>
      </c>
      <c r="AH1055" s="36">
        <f t="shared" si="390"/>
        <v>0</v>
      </c>
      <c r="AI1055" s="36">
        <f t="shared" si="391"/>
        <v>0</v>
      </c>
      <c r="AJ1055" s="35" t="str">
        <f t="shared" si="392"/>
        <v/>
      </c>
      <c r="AK1055" s="35" t="str">
        <f t="shared" si="393"/>
        <v/>
      </c>
      <c r="AL1055" s="35" t="str">
        <f t="shared" si="394"/>
        <v/>
      </c>
      <c r="AM1055" s="35" t="str">
        <f t="shared" si="395"/>
        <v/>
      </c>
      <c r="AN1055" s="35" t="str">
        <f t="shared" si="396"/>
        <v/>
      </c>
      <c r="AO1055" s="35" t="str">
        <f t="shared" si="397"/>
        <v/>
      </c>
      <c r="AP1055" s="35" t="str">
        <f>IF(AJ1055="","",VLOOKUP(AN1055,[1]Sheet11!E:F,2,0))</f>
        <v/>
      </c>
      <c r="AQ1055" s="35" t="str">
        <f>IF(AO1055="拼单会员","5年",IF(AJ1055="","",VLOOKUP(AM1055&amp;AP1055,[1]Sheet11!$J$3:$K$17,2)))</f>
        <v/>
      </c>
      <c r="AR1055" s="35" t="str">
        <f t="shared" si="398"/>
        <v/>
      </c>
      <c r="AS1055" s="35" t="str">
        <f t="shared" si="399"/>
        <v/>
      </c>
      <c r="AT1055" s="35" t="str">
        <f t="shared" si="400"/>
        <v/>
      </c>
      <c r="AU1055" s="35" t="str">
        <f t="shared" si="401"/>
        <v/>
      </c>
      <c r="AV1055" s="35" t="str">
        <f t="shared" si="402"/>
        <v/>
      </c>
      <c r="AW1055" s="35" t="str">
        <f t="shared" si="403"/>
        <v/>
      </c>
      <c r="AX1055" s="35" t="str">
        <f t="shared" si="404"/>
        <v/>
      </c>
      <c r="AY1055" s="35" t="str">
        <f>IF(SUMIF('7-市场业绩'!F:F,AC1055,'7-市场业绩'!I:I)&gt;0,"学习卡","老结算")</f>
        <v>老结算</v>
      </c>
      <c r="AZ1055" s="35" t="str">
        <f t="shared" si="405"/>
        <v/>
      </c>
      <c r="BA1055" s="35" t="str">
        <f t="shared" si="406"/>
        <v>无</v>
      </c>
      <c r="BB1055" s="35" t="str">
        <f t="shared" si="407"/>
        <v/>
      </c>
      <c r="BC1055" s="35" t="str">
        <f t="shared" si="408"/>
        <v/>
      </c>
      <c r="BD1055" s="35" t="str">
        <f t="shared" si="409"/>
        <v>无</v>
      </c>
      <c r="BE1055" s="35" t="str">
        <f>IFERROR(LOOKUP(1,-FIND({"创始会员","国际领袖课程","国内领袖课程","1期秒杀","游学免费读","买三送二","2折秒杀"},AB1055),{"创始会员","国际领袖课程","国内领袖课程","1期秒杀","游学免费读","买三送二","2折秒杀"}),"")</f>
        <v/>
      </c>
      <c r="BH1055" s="27">
        <v>42552</v>
      </c>
    </row>
    <row r="1056" spans="1:60" ht="15" customHeight="1">
      <c r="A1056" s="31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  <c r="L1056" s="208"/>
      <c r="M1056" s="208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35" t="str">
        <f t="shared" si="386"/>
        <v/>
      </c>
      <c r="AD1056" s="36">
        <f t="shared" si="387"/>
        <v>0</v>
      </c>
      <c r="AE1056" s="35" t="str">
        <f t="shared" si="388"/>
        <v/>
      </c>
      <c r="AF1056" s="24"/>
      <c r="AG1056" s="40">
        <f t="shared" si="389"/>
        <v>0</v>
      </c>
      <c r="AH1056" s="36">
        <f t="shared" si="390"/>
        <v>0</v>
      </c>
      <c r="AI1056" s="36">
        <f t="shared" si="391"/>
        <v>0</v>
      </c>
      <c r="AJ1056" s="35" t="str">
        <f t="shared" si="392"/>
        <v/>
      </c>
      <c r="AK1056" s="35" t="str">
        <f t="shared" si="393"/>
        <v/>
      </c>
      <c r="AL1056" s="35" t="str">
        <f t="shared" si="394"/>
        <v/>
      </c>
      <c r="AM1056" s="35" t="str">
        <f t="shared" si="395"/>
        <v/>
      </c>
      <c r="AN1056" s="35" t="str">
        <f t="shared" si="396"/>
        <v/>
      </c>
      <c r="AO1056" s="35" t="str">
        <f t="shared" si="397"/>
        <v/>
      </c>
      <c r="AP1056" s="35" t="str">
        <f>IF(AJ1056="","",VLOOKUP(AN1056,[1]Sheet11!E:F,2,0))</f>
        <v/>
      </c>
      <c r="AQ1056" s="35" t="str">
        <f>IF(AO1056="拼单会员","5年",IF(AJ1056="","",VLOOKUP(AM1056&amp;AP1056,[1]Sheet11!$J$3:$K$17,2)))</f>
        <v/>
      </c>
      <c r="AR1056" s="35" t="str">
        <f t="shared" si="398"/>
        <v/>
      </c>
      <c r="AS1056" s="35" t="str">
        <f t="shared" si="399"/>
        <v/>
      </c>
      <c r="AT1056" s="35" t="str">
        <f t="shared" si="400"/>
        <v/>
      </c>
      <c r="AU1056" s="35" t="str">
        <f t="shared" si="401"/>
        <v/>
      </c>
      <c r="AV1056" s="35" t="str">
        <f t="shared" si="402"/>
        <v/>
      </c>
      <c r="AW1056" s="35" t="str">
        <f t="shared" si="403"/>
        <v/>
      </c>
      <c r="AX1056" s="35" t="str">
        <f t="shared" si="404"/>
        <v/>
      </c>
      <c r="AY1056" s="35" t="str">
        <f>IF(SUMIF('7-市场业绩'!F:F,AC1056,'7-市场业绩'!I:I)&gt;0,"学习卡","老结算")</f>
        <v>老结算</v>
      </c>
      <c r="AZ1056" s="35" t="str">
        <f t="shared" si="405"/>
        <v/>
      </c>
      <c r="BA1056" s="35" t="str">
        <f t="shared" si="406"/>
        <v>无</v>
      </c>
      <c r="BB1056" s="35" t="str">
        <f t="shared" si="407"/>
        <v/>
      </c>
      <c r="BC1056" s="35" t="str">
        <f t="shared" si="408"/>
        <v/>
      </c>
      <c r="BD1056" s="35" t="str">
        <f t="shared" si="409"/>
        <v>无</v>
      </c>
      <c r="BE1056" s="35" t="str">
        <f>IFERROR(LOOKUP(1,-FIND({"创始会员","国际领袖课程","国内领袖课程","1期秒杀","游学免费读","买三送二","2折秒杀"},AB1056),{"创始会员","国际领袖课程","国内领袖课程","1期秒杀","游学免费读","买三送二","2折秒杀"}),"")</f>
        <v/>
      </c>
      <c r="BH1056" s="27">
        <v>42552</v>
      </c>
    </row>
    <row r="1057" spans="1:60" ht="15" customHeight="1">
      <c r="A1057" s="31"/>
      <c r="B1057" s="25"/>
      <c r="C1057" s="25"/>
      <c r="D1057" s="25"/>
      <c r="E1057" s="25"/>
      <c r="F1057" s="25"/>
      <c r="G1057" s="25"/>
      <c r="H1057" s="25"/>
      <c r="I1057" s="25"/>
      <c r="J1057" s="25"/>
      <c r="K1057" s="25"/>
      <c r="L1057" s="208"/>
      <c r="M1057" s="208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35" t="str">
        <f t="shared" si="386"/>
        <v/>
      </c>
      <c r="AD1057" s="36">
        <f t="shared" si="387"/>
        <v>0</v>
      </c>
      <c r="AE1057" s="35" t="str">
        <f t="shared" si="388"/>
        <v/>
      </c>
      <c r="AF1057" s="24"/>
      <c r="AG1057" s="40">
        <f t="shared" si="389"/>
        <v>0</v>
      </c>
      <c r="AH1057" s="36">
        <f t="shared" si="390"/>
        <v>0</v>
      </c>
      <c r="AI1057" s="36">
        <f t="shared" si="391"/>
        <v>0</v>
      </c>
      <c r="AJ1057" s="35" t="str">
        <f t="shared" si="392"/>
        <v/>
      </c>
      <c r="AK1057" s="35" t="str">
        <f t="shared" si="393"/>
        <v/>
      </c>
      <c r="AL1057" s="35" t="str">
        <f t="shared" si="394"/>
        <v/>
      </c>
      <c r="AM1057" s="35" t="str">
        <f t="shared" si="395"/>
        <v/>
      </c>
      <c r="AN1057" s="35" t="str">
        <f t="shared" si="396"/>
        <v/>
      </c>
      <c r="AO1057" s="35" t="str">
        <f t="shared" si="397"/>
        <v/>
      </c>
      <c r="AP1057" s="35" t="str">
        <f>IF(AJ1057="","",VLOOKUP(AN1057,[1]Sheet11!E:F,2,0))</f>
        <v/>
      </c>
      <c r="AQ1057" s="35" t="str">
        <f>IF(AO1057="拼单会员","5年",IF(AJ1057="","",VLOOKUP(AM1057&amp;AP1057,[1]Sheet11!$J$3:$K$17,2)))</f>
        <v/>
      </c>
      <c r="AR1057" s="35" t="str">
        <f t="shared" si="398"/>
        <v/>
      </c>
      <c r="AS1057" s="35" t="str">
        <f t="shared" si="399"/>
        <v/>
      </c>
      <c r="AT1057" s="35" t="str">
        <f t="shared" si="400"/>
        <v/>
      </c>
      <c r="AU1057" s="35" t="str">
        <f t="shared" si="401"/>
        <v/>
      </c>
      <c r="AV1057" s="35" t="str">
        <f t="shared" si="402"/>
        <v/>
      </c>
      <c r="AW1057" s="35" t="str">
        <f t="shared" si="403"/>
        <v/>
      </c>
      <c r="AX1057" s="35" t="str">
        <f t="shared" si="404"/>
        <v/>
      </c>
      <c r="AY1057" s="35" t="str">
        <f>IF(SUMIF('7-市场业绩'!F:F,AC1057,'7-市场业绩'!I:I)&gt;0,"学习卡","老结算")</f>
        <v>老结算</v>
      </c>
      <c r="AZ1057" s="35" t="str">
        <f t="shared" si="405"/>
        <v/>
      </c>
      <c r="BA1057" s="35" t="str">
        <f t="shared" si="406"/>
        <v>无</v>
      </c>
      <c r="BB1057" s="35" t="str">
        <f t="shared" si="407"/>
        <v/>
      </c>
      <c r="BC1057" s="35" t="str">
        <f t="shared" si="408"/>
        <v/>
      </c>
      <c r="BD1057" s="35" t="str">
        <f t="shared" si="409"/>
        <v>无</v>
      </c>
      <c r="BE1057" s="35" t="str">
        <f>IFERROR(LOOKUP(1,-FIND({"创始会员","国际领袖课程","国内领袖课程","1期秒杀","游学免费读","买三送二","2折秒杀"},AB1057),{"创始会员","国际领袖课程","国内领袖课程","1期秒杀","游学免费读","买三送二","2折秒杀"}),"")</f>
        <v/>
      </c>
      <c r="BH1057" s="27">
        <v>42552</v>
      </c>
    </row>
    <row r="1058" spans="1:60" ht="15" customHeight="1">
      <c r="A1058" s="31"/>
      <c r="B1058" s="25"/>
      <c r="C1058" s="25"/>
      <c r="D1058" s="25"/>
      <c r="E1058" s="25"/>
      <c r="F1058" s="25"/>
      <c r="G1058" s="25"/>
      <c r="H1058" s="25"/>
      <c r="I1058" s="25"/>
      <c r="J1058" s="25"/>
      <c r="K1058" s="25"/>
      <c r="L1058" s="208"/>
      <c r="M1058" s="208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35" t="str">
        <f t="shared" si="386"/>
        <v/>
      </c>
      <c r="AD1058" s="36">
        <f t="shared" si="387"/>
        <v>0</v>
      </c>
      <c r="AE1058" s="35" t="str">
        <f t="shared" si="388"/>
        <v/>
      </c>
      <c r="AF1058" s="24"/>
      <c r="AG1058" s="40">
        <f t="shared" si="389"/>
        <v>0</v>
      </c>
      <c r="AH1058" s="36">
        <f t="shared" si="390"/>
        <v>0</v>
      </c>
      <c r="AI1058" s="36">
        <f t="shared" si="391"/>
        <v>0</v>
      </c>
      <c r="AJ1058" s="35" t="str">
        <f t="shared" si="392"/>
        <v/>
      </c>
      <c r="AK1058" s="35" t="str">
        <f t="shared" si="393"/>
        <v/>
      </c>
      <c r="AL1058" s="35" t="str">
        <f t="shared" si="394"/>
        <v/>
      </c>
      <c r="AM1058" s="35" t="str">
        <f t="shared" si="395"/>
        <v/>
      </c>
      <c r="AN1058" s="35" t="str">
        <f t="shared" si="396"/>
        <v/>
      </c>
      <c r="AO1058" s="35" t="str">
        <f t="shared" si="397"/>
        <v/>
      </c>
      <c r="AP1058" s="35" t="str">
        <f>IF(AJ1058="","",VLOOKUP(AN1058,[1]Sheet11!E:F,2,0))</f>
        <v/>
      </c>
      <c r="AQ1058" s="35" t="str">
        <f>IF(AO1058="拼单会员","5年",IF(AJ1058="","",VLOOKUP(AM1058&amp;AP1058,[1]Sheet11!$J$3:$K$17,2)))</f>
        <v/>
      </c>
      <c r="AR1058" s="35" t="str">
        <f t="shared" si="398"/>
        <v/>
      </c>
      <c r="AS1058" s="35" t="str">
        <f t="shared" si="399"/>
        <v/>
      </c>
      <c r="AT1058" s="35" t="str">
        <f t="shared" si="400"/>
        <v/>
      </c>
      <c r="AU1058" s="35" t="str">
        <f t="shared" si="401"/>
        <v/>
      </c>
      <c r="AV1058" s="35" t="str">
        <f t="shared" si="402"/>
        <v/>
      </c>
      <c r="AW1058" s="35" t="str">
        <f t="shared" si="403"/>
        <v/>
      </c>
      <c r="AX1058" s="35" t="str">
        <f t="shared" si="404"/>
        <v/>
      </c>
      <c r="AY1058" s="35" t="str">
        <f>IF(SUMIF('7-市场业绩'!F:F,AC1058,'7-市场业绩'!I:I)&gt;0,"学习卡","老结算")</f>
        <v>老结算</v>
      </c>
      <c r="AZ1058" s="35" t="str">
        <f t="shared" si="405"/>
        <v/>
      </c>
      <c r="BA1058" s="35" t="str">
        <f t="shared" si="406"/>
        <v>无</v>
      </c>
      <c r="BB1058" s="35" t="str">
        <f t="shared" si="407"/>
        <v/>
      </c>
      <c r="BC1058" s="35" t="str">
        <f t="shared" si="408"/>
        <v/>
      </c>
      <c r="BD1058" s="35" t="str">
        <f t="shared" si="409"/>
        <v>无</v>
      </c>
      <c r="BE1058" s="35" t="str">
        <f>IFERROR(LOOKUP(1,-FIND({"创始会员","国际领袖课程","国内领袖课程","1期秒杀","游学免费读","买三送二","2折秒杀"},AB1058),{"创始会员","国际领袖课程","国内领袖课程","1期秒杀","游学免费读","买三送二","2折秒杀"}),"")</f>
        <v/>
      </c>
      <c r="BH1058" s="27">
        <v>42552</v>
      </c>
    </row>
    <row r="1059" spans="1:60" ht="15" customHeight="1">
      <c r="A1059" s="31"/>
      <c r="B1059" s="25"/>
      <c r="C1059" s="25"/>
      <c r="D1059" s="25"/>
      <c r="E1059" s="25"/>
      <c r="F1059" s="25"/>
      <c r="G1059" s="25"/>
      <c r="H1059" s="25"/>
      <c r="I1059" s="25"/>
      <c r="J1059" s="25"/>
      <c r="K1059" s="25"/>
      <c r="L1059" s="208"/>
      <c r="M1059" s="208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35" t="str">
        <f t="shared" si="386"/>
        <v/>
      </c>
      <c r="AD1059" s="36">
        <f t="shared" si="387"/>
        <v>0</v>
      </c>
      <c r="AE1059" s="35" t="str">
        <f t="shared" si="388"/>
        <v/>
      </c>
      <c r="AF1059" s="24"/>
      <c r="AG1059" s="40">
        <f t="shared" si="389"/>
        <v>0</v>
      </c>
      <c r="AH1059" s="36">
        <f t="shared" si="390"/>
        <v>0</v>
      </c>
      <c r="AI1059" s="36">
        <f t="shared" si="391"/>
        <v>0</v>
      </c>
      <c r="AJ1059" s="35" t="str">
        <f t="shared" si="392"/>
        <v/>
      </c>
      <c r="AK1059" s="35" t="str">
        <f t="shared" si="393"/>
        <v/>
      </c>
      <c r="AL1059" s="35" t="str">
        <f t="shared" si="394"/>
        <v/>
      </c>
      <c r="AM1059" s="35" t="str">
        <f t="shared" si="395"/>
        <v/>
      </c>
      <c r="AN1059" s="35" t="str">
        <f t="shared" si="396"/>
        <v/>
      </c>
      <c r="AO1059" s="35" t="str">
        <f t="shared" si="397"/>
        <v/>
      </c>
      <c r="AP1059" s="35" t="str">
        <f>IF(AJ1059="","",VLOOKUP(AN1059,[1]Sheet11!E:F,2,0))</f>
        <v/>
      </c>
      <c r="AQ1059" s="35" t="str">
        <f>IF(AO1059="拼单会员","5年",IF(AJ1059="","",VLOOKUP(AM1059&amp;AP1059,[1]Sheet11!$J$3:$K$17,2)))</f>
        <v/>
      </c>
      <c r="AR1059" s="35" t="str">
        <f t="shared" si="398"/>
        <v/>
      </c>
      <c r="AS1059" s="35" t="str">
        <f t="shared" si="399"/>
        <v/>
      </c>
      <c r="AT1059" s="35" t="str">
        <f t="shared" si="400"/>
        <v/>
      </c>
      <c r="AU1059" s="35" t="str">
        <f t="shared" si="401"/>
        <v/>
      </c>
      <c r="AV1059" s="35" t="str">
        <f t="shared" si="402"/>
        <v/>
      </c>
      <c r="AW1059" s="35" t="str">
        <f t="shared" si="403"/>
        <v/>
      </c>
      <c r="AX1059" s="35" t="str">
        <f t="shared" si="404"/>
        <v/>
      </c>
      <c r="AY1059" s="35" t="str">
        <f>IF(SUMIF('7-市场业绩'!F:F,AC1059,'7-市场业绩'!I:I)&gt;0,"学习卡","老结算")</f>
        <v>老结算</v>
      </c>
      <c r="AZ1059" s="35" t="str">
        <f t="shared" si="405"/>
        <v/>
      </c>
      <c r="BA1059" s="35" t="str">
        <f t="shared" si="406"/>
        <v>无</v>
      </c>
      <c r="BB1059" s="35" t="str">
        <f t="shared" si="407"/>
        <v/>
      </c>
      <c r="BC1059" s="35" t="str">
        <f t="shared" si="408"/>
        <v/>
      </c>
      <c r="BD1059" s="35" t="str">
        <f t="shared" si="409"/>
        <v>无</v>
      </c>
      <c r="BE1059" s="35" t="str">
        <f>IFERROR(LOOKUP(1,-FIND({"创始会员","国际领袖课程","国内领袖课程","1期秒杀","游学免费读","买三送二","2折秒杀"},AB1059),{"创始会员","国际领袖课程","国内领袖课程","1期秒杀","游学免费读","买三送二","2折秒杀"}),"")</f>
        <v/>
      </c>
      <c r="BH1059" s="27">
        <v>42552</v>
      </c>
    </row>
    <row r="1060" spans="1:60" ht="15" customHeight="1">
      <c r="A1060" s="31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  <c r="L1060" s="208"/>
      <c r="M1060" s="208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35" t="str">
        <f t="shared" si="386"/>
        <v/>
      </c>
      <c r="AD1060" s="36">
        <f t="shared" si="387"/>
        <v>0</v>
      </c>
      <c r="AE1060" s="35" t="str">
        <f t="shared" si="388"/>
        <v/>
      </c>
      <c r="AF1060" s="24"/>
      <c r="AG1060" s="40">
        <f t="shared" si="389"/>
        <v>0</v>
      </c>
      <c r="AH1060" s="36">
        <f t="shared" si="390"/>
        <v>0</v>
      </c>
      <c r="AI1060" s="36">
        <f t="shared" si="391"/>
        <v>0</v>
      </c>
      <c r="AJ1060" s="35" t="str">
        <f t="shared" si="392"/>
        <v/>
      </c>
      <c r="AK1060" s="35" t="str">
        <f t="shared" si="393"/>
        <v/>
      </c>
      <c r="AL1060" s="35" t="str">
        <f t="shared" si="394"/>
        <v/>
      </c>
      <c r="AM1060" s="35" t="str">
        <f t="shared" si="395"/>
        <v/>
      </c>
      <c r="AN1060" s="35" t="str">
        <f t="shared" si="396"/>
        <v/>
      </c>
      <c r="AO1060" s="35" t="str">
        <f t="shared" si="397"/>
        <v/>
      </c>
      <c r="AP1060" s="35" t="str">
        <f>IF(AJ1060="","",VLOOKUP(AN1060,[1]Sheet11!E:F,2,0))</f>
        <v/>
      </c>
      <c r="AQ1060" s="35" t="str">
        <f>IF(AO1060="拼单会员","5年",IF(AJ1060="","",VLOOKUP(AM1060&amp;AP1060,[1]Sheet11!$J$3:$K$17,2)))</f>
        <v/>
      </c>
      <c r="AR1060" s="35" t="str">
        <f t="shared" si="398"/>
        <v/>
      </c>
      <c r="AS1060" s="35" t="str">
        <f t="shared" si="399"/>
        <v/>
      </c>
      <c r="AT1060" s="35" t="str">
        <f t="shared" si="400"/>
        <v/>
      </c>
      <c r="AU1060" s="35" t="str">
        <f t="shared" si="401"/>
        <v/>
      </c>
      <c r="AV1060" s="35" t="str">
        <f t="shared" si="402"/>
        <v/>
      </c>
      <c r="AW1060" s="35" t="str">
        <f t="shared" si="403"/>
        <v/>
      </c>
      <c r="AX1060" s="35" t="str">
        <f t="shared" si="404"/>
        <v/>
      </c>
      <c r="AY1060" s="35" t="str">
        <f>IF(SUMIF('7-市场业绩'!F:F,AC1060,'7-市场业绩'!I:I)&gt;0,"学习卡","老结算")</f>
        <v>老结算</v>
      </c>
      <c r="AZ1060" s="35" t="str">
        <f t="shared" si="405"/>
        <v/>
      </c>
      <c r="BA1060" s="35" t="str">
        <f t="shared" si="406"/>
        <v>无</v>
      </c>
      <c r="BB1060" s="35" t="str">
        <f t="shared" si="407"/>
        <v/>
      </c>
      <c r="BC1060" s="35" t="str">
        <f t="shared" si="408"/>
        <v/>
      </c>
      <c r="BD1060" s="35" t="str">
        <f t="shared" si="409"/>
        <v>无</v>
      </c>
      <c r="BE1060" s="35" t="str">
        <f>IFERROR(LOOKUP(1,-FIND({"创始会员","国际领袖课程","国内领袖课程","1期秒杀","游学免费读","买三送二","2折秒杀"},AB1060),{"创始会员","国际领袖课程","国内领袖课程","1期秒杀","游学免费读","买三送二","2折秒杀"}),"")</f>
        <v/>
      </c>
      <c r="BH1060" s="27">
        <v>42552</v>
      </c>
    </row>
    <row r="1061" spans="1:60" ht="15" customHeight="1">
      <c r="A1061" s="31"/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  <c r="L1061" s="208"/>
      <c r="M1061" s="208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35" t="str">
        <f t="shared" si="386"/>
        <v/>
      </c>
      <c r="AD1061" s="36">
        <f t="shared" si="387"/>
        <v>0</v>
      </c>
      <c r="AE1061" s="35" t="str">
        <f t="shared" si="388"/>
        <v/>
      </c>
      <c r="AF1061" s="24"/>
      <c r="AG1061" s="40">
        <f t="shared" si="389"/>
        <v>0</v>
      </c>
      <c r="AH1061" s="36">
        <f t="shared" si="390"/>
        <v>0</v>
      </c>
      <c r="AI1061" s="36">
        <f t="shared" si="391"/>
        <v>0</v>
      </c>
      <c r="AJ1061" s="35" t="str">
        <f t="shared" si="392"/>
        <v/>
      </c>
      <c r="AK1061" s="35" t="str">
        <f t="shared" si="393"/>
        <v/>
      </c>
      <c r="AL1061" s="35" t="str">
        <f t="shared" si="394"/>
        <v/>
      </c>
      <c r="AM1061" s="35" t="str">
        <f t="shared" si="395"/>
        <v/>
      </c>
      <c r="AN1061" s="35" t="str">
        <f t="shared" si="396"/>
        <v/>
      </c>
      <c r="AO1061" s="35" t="str">
        <f t="shared" si="397"/>
        <v/>
      </c>
      <c r="AP1061" s="35" t="str">
        <f>IF(AJ1061="","",VLOOKUP(AN1061,[1]Sheet11!E:F,2,0))</f>
        <v/>
      </c>
      <c r="AQ1061" s="35" t="str">
        <f>IF(AO1061="拼单会员","5年",IF(AJ1061="","",VLOOKUP(AM1061&amp;AP1061,[1]Sheet11!$J$3:$K$17,2)))</f>
        <v/>
      </c>
      <c r="AR1061" s="35" t="str">
        <f t="shared" si="398"/>
        <v/>
      </c>
      <c r="AS1061" s="35" t="str">
        <f t="shared" si="399"/>
        <v/>
      </c>
      <c r="AT1061" s="35" t="str">
        <f t="shared" si="400"/>
        <v/>
      </c>
      <c r="AU1061" s="35" t="str">
        <f t="shared" si="401"/>
        <v/>
      </c>
      <c r="AV1061" s="35" t="str">
        <f t="shared" si="402"/>
        <v/>
      </c>
      <c r="AW1061" s="35" t="str">
        <f t="shared" si="403"/>
        <v/>
      </c>
      <c r="AX1061" s="35" t="str">
        <f t="shared" si="404"/>
        <v/>
      </c>
      <c r="AY1061" s="35" t="str">
        <f>IF(SUMIF('7-市场业绩'!F:F,AC1061,'7-市场业绩'!I:I)&gt;0,"学习卡","老结算")</f>
        <v>老结算</v>
      </c>
      <c r="AZ1061" s="35" t="str">
        <f t="shared" si="405"/>
        <v/>
      </c>
      <c r="BA1061" s="35" t="str">
        <f t="shared" si="406"/>
        <v>无</v>
      </c>
      <c r="BB1061" s="35" t="str">
        <f t="shared" si="407"/>
        <v/>
      </c>
      <c r="BC1061" s="35" t="str">
        <f t="shared" si="408"/>
        <v/>
      </c>
      <c r="BD1061" s="35" t="str">
        <f t="shared" si="409"/>
        <v>无</v>
      </c>
      <c r="BE1061" s="35" t="str">
        <f>IFERROR(LOOKUP(1,-FIND({"创始会员","国际领袖课程","国内领袖课程","1期秒杀","游学免费读","买三送二","2折秒杀"},AB1061),{"创始会员","国际领袖课程","国内领袖课程","1期秒杀","游学免费读","买三送二","2折秒杀"}),"")</f>
        <v/>
      </c>
      <c r="BH1061" s="27">
        <v>42552</v>
      </c>
    </row>
    <row r="1062" spans="1:60" ht="15" customHeight="1">
      <c r="A1062" s="31"/>
      <c r="B1062" s="25"/>
      <c r="C1062" s="25"/>
      <c r="D1062" s="25"/>
      <c r="E1062" s="25"/>
      <c r="F1062" s="25"/>
      <c r="G1062" s="25"/>
      <c r="H1062" s="25"/>
      <c r="I1062" s="25"/>
      <c r="J1062" s="25"/>
      <c r="K1062" s="25"/>
      <c r="L1062" s="208"/>
      <c r="M1062" s="208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35" t="str">
        <f t="shared" si="386"/>
        <v/>
      </c>
      <c r="AD1062" s="36">
        <f t="shared" si="387"/>
        <v>0</v>
      </c>
      <c r="AE1062" s="35" t="str">
        <f t="shared" si="388"/>
        <v/>
      </c>
      <c r="AF1062" s="24"/>
      <c r="AG1062" s="40">
        <f t="shared" si="389"/>
        <v>0</v>
      </c>
      <c r="AH1062" s="36">
        <f t="shared" si="390"/>
        <v>0</v>
      </c>
      <c r="AI1062" s="36">
        <f t="shared" si="391"/>
        <v>0</v>
      </c>
      <c r="AJ1062" s="35" t="str">
        <f t="shared" si="392"/>
        <v/>
      </c>
      <c r="AK1062" s="35" t="str">
        <f t="shared" si="393"/>
        <v/>
      </c>
      <c r="AL1062" s="35" t="str">
        <f t="shared" si="394"/>
        <v/>
      </c>
      <c r="AM1062" s="35" t="str">
        <f t="shared" si="395"/>
        <v/>
      </c>
      <c r="AN1062" s="35" t="str">
        <f t="shared" si="396"/>
        <v/>
      </c>
      <c r="AO1062" s="35" t="str">
        <f t="shared" si="397"/>
        <v/>
      </c>
      <c r="AP1062" s="35" t="str">
        <f>IF(AJ1062="","",VLOOKUP(AN1062,[1]Sheet11!E:F,2,0))</f>
        <v/>
      </c>
      <c r="AQ1062" s="35" t="str">
        <f>IF(AO1062="拼单会员","5年",IF(AJ1062="","",VLOOKUP(AM1062&amp;AP1062,[1]Sheet11!$J$3:$K$17,2)))</f>
        <v/>
      </c>
      <c r="AR1062" s="35" t="str">
        <f t="shared" si="398"/>
        <v/>
      </c>
      <c r="AS1062" s="35" t="str">
        <f t="shared" si="399"/>
        <v/>
      </c>
      <c r="AT1062" s="35" t="str">
        <f t="shared" si="400"/>
        <v/>
      </c>
      <c r="AU1062" s="35" t="str">
        <f t="shared" si="401"/>
        <v/>
      </c>
      <c r="AV1062" s="35" t="str">
        <f t="shared" si="402"/>
        <v/>
      </c>
      <c r="AW1062" s="35" t="str">
        <f t="shared" si="403"/>
        <v/>
      </c>
      <c r="AX1062" s="35" t="str">
        <f t="shared" si="404"/>
        <v/>
      </c>
      <c r="AY1062" s="35" t="str">
        <f>IF(SUMIF('7-市场业绩'!F:F,AC1062,'7-市场业绩'!I:I)&gt;0,"学习卡","老结算")</f>
        <v>老结算</v>
      </c>
      <c r="AZ1062" s="35" t="str">
        <f t="shared" si="405"/>
        <v/>
      </c>
      <c r="BA1062" s="35" t="str">
        <f t="shared" si="406"/>
        <v>无</v>
      </c>
      <c r="BB1062" s="35" t="str">
        <f t="shared" si="407"/>
        <v/>
      </c>
      <c r="BC1062" s="35" t="str">
        <f t="shared" si="408"/>
        <v/>
      </c>
      <c r="BD1062" s="35" t="str">
        <f t="shared" si="409"/>
        <v>无</v>
      </c>
      <c r="BE1062" s="35" t="str">
        <f>IFERROR(LOOKUP(1,-FIND({"创始会员","国际领袖课程","国内领袖课程","1期秒杀","游学免费读","买三送二","2折秒杀"},AB1062),{"创始会员","国际领袖课程","国内领袖课程","1期秒杀","游学免费读","买三送二","2折秒杀"}),"")</f>
        <v/>
      </c>
      <c r="BH1062" s="27">
        <v>42552</v>
      </c>
    </row>
    <row r="1063" spans="1:60" ht="15" customHeight="1">
      <c r="A1063" s="31"/>
      <c r="B1063" s="25"/>
      <c r="C1063" s="25"/>
      <c r="D1063" s="25"/>
      <c r="E1063" s="25"/>
      <c r="F1063" s="25"/>
      <c r="G1063" s="25"/>
      <c r="H1063" s="25"/>
      <c r="I1063" s="25"/>
      <c r="J1063" s="25"/>
      <c r="K1063" s="25"/>
      <c r="L1063" s="208"/>
      <c r="M1063" s="208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35" t="str">
        <f t="shared" si="386"/>
        <v/>
      </c>
      <c r="AD1063" s="36">
        <f t="shared" si="387"/>
        <v>0</v>
      </c>
      <c r="AE1063" s="35" t="str">
        <f t="shared" si="388"/>
        <v/>
      </c>
      <c r="AF1063" s="24"/>
      <c r="AG1063" s="40">
        <f t="shared" si="389"/>
        <v>0</v>
      </c>
      <c r="AH1063" s="36">
        <f t="shared" si="390"/>
        <v>0</v>
      </c>
      <c r="AI1063" s="36">
        <f t="shared" si="391"/>
        <v>0</v>
      </c>
      <c r="AJ1063" s="35" t="str">
        <f t="shared" si="392"/>
        <v/>
      </c>
      <c r="AK1063" s="35" t="str">
        <f t="shared" si="393"/>
        <v/>
      </c>
      <c r="AL1063" s="35" t="str">
        <f t="shared" si="394"/>
        <v/>
      </c>
      <c r="AM1063" s="35" t="str">
        <f t="shared" si="395"/>
        <v/>
      </c>
      <c r="AN1063" s="35" t="str">
        <f t="shared" si="396"/>
        <v/>
      </c>
      <c r="AO1063" s="35" t="str">
        <f t="shared" si="397"/>
        <v/>
      </c>
      <c r="AP1063" s="35" t="str">
        <f>IF(AJ1063="","",VLOOKUP(AN1063,[1]Sheet11!E:F,2,0))</f>
        <v/>
      </c>
      <c r="AQ1063" s="35" t="str">
        <f>IF(AO1063="拼单会员","5年",IF(AJ1063="","",VLOOKUP(AM1063&amp;AP1063,[1]Sheet11!$J$3:$K$17,2)))</f>
        <v/>
      </c>
      <c r="AR1063" s="35" t="str">
        <f t="shared" si="398"/>
        <v/>
      </c>
      <c r="AS1063" s="35" t="str">
        <f t="shared" si="399"/>
        <v/>
      </c>
      <c r="AT1063" s="35" t="str">
        <f t="shared" si="400"/>
        <v/>
      </c>
      <c r="AU1063" s="35" t="str">
        <f t="shared" si="401"/>
        <v/>
      </c>
      <c r="AV1063" s="35" t="str">
        <f t="shared" si="402"/>
        <v/>
      </c>
      <c r="AW1063" s="35" t="str">
        <f t="shared" si="403"/>
        <v/>
      </c>
      <c r="AX1063" s="35" t="str">
        <f t="shared" si="404"/>
        <v/>
      </c>
      <c r="AY1063" s="35" t="str">
        <f>IF(SUMIF('7-市场业绩'!F:F,AC1063,'7-市场业绩'!I:I)&gt;0,"学习卡","老结算")</f>
        <v>老结算</v>
      </c>
      <c r="AZ1063" s="35" t="str">
        <f t="shared" si="405"/>
        <v/>
      </c>
      <c r="BA1063" s="35" t="str">
        <f t="shared" si="406"/>
        <v>无</v>
      </c>
      <c r="BB1063" s="35" t="str">
        <f t="shared" si="407"/>
        <v/>
      </c>
      <c r="BC1063" s="35" t="str">
        <f t="shared" si="408"/>
        <v/>
      </c>
      <c r="BD1063" s="35" t="str">
        <f t="shared" si="409"/>
        <v>无</v>
      </c>
      <c r="BE1063" s="35" t="str">
        <f>IFERROR(LOOKUP(1,-FIND({"创始会员","国际领袖课程","国内领袖课程","1期秒杀","游学免费读","买三送二","2折秒杀"},AB1063),{"创始会员","国际领袖课程","国内领袖课程","1期秒杀","游学免费读","买三送二","2折秒杀"}),"")</f>
        <v/>
      </c>
      <c r="BH1063" s="27">
        <v>42552</v>
      </c>
    </row>
    <row r="1064" spans="1:60" ht="15" customHeight="1">
      <c r="A1064" s="31"/>
      <c r="B1064" s="25"/>
      <c r="C1064" s="25"/>
      <c r="D1064" s="25"/>
      <c r="E1064" s="25"/>
      <c r="F1064" s="25"/>
      <c r="G1064" s="25"/>
      <c r="H1064" s="25"/>
      <c r="I1064" s="25"/>
      <c r="J1064" s="25"/>
      <c r="K1064" s="25"/>
      <c r="L1064" s="208"/>
      <c r="M1064" s="208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35" t="str">
        <f t="shared" si="386"/>
        <v/>
      </c>
      <c r="AD1064" s="36">
        <f t="shared" si="387"/>
        <v>0</v>
      </c>
      <c r="AE1064" s="35" t="str">
        <f t="shared" si="388"/>
        <v/>
      </c>
      <c r="AF1064" s="24"/>
      <c r="AG1064" s="40">
        <f t="shared" si="389"/>
        <v>0</v>
      </c>
      <c r="AH1064" s="36">
        <f t="shared" si="390"/>
        <v>0</v>
      </c>
      <c r="AI1064" s="36">
        <f t="shared" si="391"/>
        <v>0</v>
      </c>
      <c r="AJ1064" s="35" t="str">
        <f t="shared" si="392"/>
        <v/>
      </c>
      <c r="AK1064" s="35" t="str">
        <f t="shared" si="393"/>
        <v/>
      </c>
      <c r="AL1064" s="35" t="str">
        <f t="shared" si="394"/>
        <v/>
      </c>
      <c r="AM1064" s="35" t="str">
        <f t="shared" si="395"/>
        <v/>
      </c>
      <c r="AN1064" s="35" t="str">
        <f t="shared" si="396"/>
        <v/>
      </c>
      <c r="AO1064" s="35" t="str">
        <f t="shared" si="397"/>
        <v/>
      </c>
      <c r="AP1064" s="35" t="str">
        <f>IF(AJ1064="","",VLOOKUP(AN1064,[1]Sheet11!E:F,2,0))</f>
        <v/>
      </c>
      <c r="AQ1064" s="35" t="str">
        <f>IF(AO1064="拼单会员","5年",IF(AJ1064="","",VLOOKUP(AM1064&amp;AP1064,[1]Sheet11!$J$3:$K$17,2)))</f>
        <v/>
      </c>
      <c r="AR1064" s="35" t="str">
        <f t="shared" si="398"/>
        <v/>
      </c>
      <c r="AS1064" s="35" t="str">
        <f t="shared" si="399"/>
        <v/>
      </c>
      <c r="AT1064" s="35" t="str">
        <f t="shared" si="400"/>
        <v/>
      </c>
      <c r="AU1064" s="35" t="str">
        <f t="shared" si="401"/>
        <v/>
      </c>
      <c r="AV1064" s="35" t="str">
        <f t="shared" si="402"/>
        <v/>
      </c>
      <c r="AW1064" s="35" t="str">
        <f t="shared" si="403"/>
        <v/>
      </c>
      <c r="AX1064" s="35" t="str">
        <f t="shared" si="404"/>
        <v/>
      </c>
      <c r="AY1064" s="35" t="str">
        <f>IF(SUMIF('7-市场业绩'!F:F,AC1064,'7-市场业绩'!I:I)&gt;0,"学习卡","老结算")</f>
        <v>老结算</v>
      </c>
      <c r="AZ1064" s="35" t="str">
        <f t="shared" si="405"/>
        <v/>
      </c>
      <c r="BA1064" s="35" t="str">
        <f t="shared" si="406"/>
        <v>无</v>
      </c>
      <c r="BB1064" s="35" t="str">
        <f t="shared" si="407"/>
        <v/>
      </c>
      <c r="BC1064" s="35" t="str">
        <f t="shared" si="408"/>
        <v/>
      </c>
      <c r="BD1064" s="35" t="str">
        <f t="shared" si="409"/>
        <v>无</v>
      </c>
      <c r="BE1064" s="35" t="str">
        <f>IFERROR(LOOKUP(1,-FIND({"创始会员","国际领袖课程","国内领袖课程","1期秒杀","游学免费读","买三送二","2折秒杀"},AB1064),{"创始会员","国际领袖课程","国内领袖课程","1期秒杀","游学免费读","买三送二","2折秒杀"}),"")</f>
        <v/>
      </c>
      <c r="BH1064" s="27">
        <v>42552</v>
      </c>
    </row>
    <row r="1065" spans="1:60" ht="15" customHeight="1">
      <c r="A1065" s="31"/>
      <c r="B1065" s="25"/>
      <c r="C1065" s="25"/>
      <c r="D1065" s="25"/>
      <c r="E1065" s="25"/>
      <c r="F1065" s="25"/>
      <c r="G1065" s="25"/>
      <c r="H1065" s="25"/>
      <c r="I1065" s="25"/>
      <c r="J1065" s="25"/>
      <c r="K1065" s="25"/>
      <c r="L1065" s="208"/>
      <c r="M1065" s="208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35" t="str">
        <f t="shared" si="386"/>
        <v/>
      </c>
      <c r="AD1065" s="36">
        <f t="shared" si="387"/>
        <v>0</v>
      </c>
      <c r="AE1065" s="35" t="str">
        <f t="shared" si="388"/>
        <v/>
      </c>
      <c r="AF1065" s="24"/>
      <c r="AG1065" s="40">
        <f t="shared" si="389"/>
        <v>0</v>
      </c>
      <c r="AH1065" s="36">
        <f t="shared" si="390"/>
        <v>0</v>
      </c>
      <c r="AI1065" s="36">
        <f t="shared" si="391"/>
        <v>0</v>
      </c>
      <c r="AJ1065" s="35" t="str">
        <f t="shared" si="392"/>
        <v/>
      </c>
      <c r="AK1065" s="35" t="str">
        <f t="shared" si="393"/>
        <v/>
      </c>
      <c r="AL1065" s="35" t="str">
        <f t="shared" si="394"/>
        <v/>
      </c>
      <c r="AM1065" s="35" t="str">
        <f t="shared" si="395"/>
        <v/>
      </c>
      <c r="AN1065" s="35" t="str">
        <f t="shared" si="396"/>
        <v/>
      </c>
      <c r="AO1065" s="35" t="str">
        <f t="shared" si="397"/>
        <v/>
      </c>
      <c r="AP1065" s="35" t="str">
        <f>IF(AJ1065="","",VLOOKUP(AN1065,[1]Sheet11!E:F,2,0))</f>
        <v/>
      </c>
      <c r="AQ1065" s="35" t="str">
        <f>IF(AO1065="拼单会员","5年",IF(AJ1065="","",VLOOKUP(AM1065&amp;AP1065,[1]Sheet11!$J$3:$K$17,2)))</f>
        <v/>
      </c>
      <c r="AR1065" s="35" t="str">
        <f t="shared" si="398"/>
        <v/>
      </c>
      <c r="AS1065" s="35" t="str">
        <f t="shared" si="399"/>
        <v/>
      </c>
      <c r="AT1065" s="35" t="str">
        <f t="shared" si="400"/>
        <v/>
      </c>
      <c r="AU1065" s="35" t="str">
        <f t="shared" si="401"/>
        <v/>
      </c>
      <c r="AV1065" s="35" t="str">
        <f t="shared" si="402"/>
        <v/>
      </c>
      <c r="AW1065" s="35" t="str">
        <f t="shared" si="403"/>
        <v/>
      </c>
      <c r="AX1065" s="35" t="str">
        <f t="shared" si="404"/>
        <v/>
      </c>
      <c r="AY1065" s="35" t="str">
        <f>IF(SUMIF('7-市场业绩'!F:F,AC1065,'7-市场业绩'!I:I)&gt;0,"学习卡","老结算")</f>
        <v>老结算</v>
      </c>
      <c r="AZ1065" s="35" t="str">
        <f t="shared" si="405"/>
        <v/>
      </c>
      <c r="BA1065" s="35" t="str">
        <f t="shared" si="406"/>
        <v>无</v>
      </c>
      <c r="BB1065" s="35" t="str">
        <f t="shared" si="407"/>
        <v/>
      </c>
      <c r="BC1065" s="35" t="str">
        <f t="shared" si="408"/>
        <v/>
      </c>
      <c r="BD1065" s="35" t="str">
        <f t="shared" si="409"/>
        <v>无</v>
      </c>
      <c r="BE1065" s="35" t="str">
        <f>IFERROR(LOOKUP(1,-FIND({"创始会员","国际领袖课程","国内领袖课程","1期秒杀","游学免费读","买三送二","2折秒杀"},AB1065),{"创始会员","国际领袖课程","国内领袖课程","1期秒杀","游学免费读","买三送二","2折秒杀"}),"")</f>
        <v/>
      </c>
      <c r="BH1065" s="27">
        <v>42552</v>
      </c>
    </row>
    <row r="1066" spans="1:60" ht="15" customHeight="1">
      <c r="A1066" s="31"/>
      <c r="B1066" s="25"/>
      <c r="C1066" s="25"/>
      <c r="D1066" s="25"/>
      <c r="E1066" s="25"/>
      <c r="F1066" s="25"/>
      <c r="G1066" s="25"/>
      <c r="H1066" s="25"/>
      <c r="I1066" s="25"/>
      <c r="J1066" s="25"/>
      <c r="K1066" s="25"/>
      <c r="L1066" s="208"/>
      <c r="M1066" s="208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35" t="str">
        <f t="shared" si="386"/>
        <v/>
      </c>
      <c r="AD1066" s="36">
        <f t="shared" si="387"/>
        <v>0</v>
      </c>
      <c r="AE1066" s="35" t="str">
        <f t="shared" si="388"/>
        <v/>
      </c>
      <c r="AF1066" s="24"/>
      <c r="AG1066" s="40">
        <f t="shared" si="389"/>
        <v>0</v>
      </c>
      <c r="AH1066" s="36">
        <f t="shared" si="390"/>
        <v>0</v>
      </c>
      <c r="AI1066" s="36">
        <f t="shared" si="391"/>
        <v>0</v>
      </c>
      <c r="AJ1066" s="35" t="str">
        <f t="shared" si="392"/>
        <v/>
      </c>
      <c r="AK1066" s="35" t="str">
        <f t="shared" si="393"/>
        <v/>
      </c>
      <c r="AL1066" s="35" t="str">
        <f t="shared" si="394"/>
        <v/>
      </c>
      <c r="AM1066" s="35" t="str">
        <f t="shared" si="395"/>
        <v/>
      </c>
      <c r="AN1066" s="35" t="str">
        <f t="shared" si="396"/>
        <v/>
      </c>
      <c r="AO1066" s="35" t="str">
        <f t="shared" si="397"/>
        <v/>
      </c>
      <c r="AP1066" s="35" t="str">
        <f>IF(AJ1066="","",VLOOKUP(AN1066,[1]Sheet11!E:F,2,0))</f>
        <v/>
      </c>
      <c r="AQ1066" s="35" t="str">
        <f>IF(AO1066="拼单会员","5年",IF(AJ1066="","",VLOOKUP(AM1066&amp;AP1066,[1]Sheet11!$J$3:$K$17,2)))</f>
        <v/>
      </c>
      <c r="AR1066" s="35" t="str">
        <f t="shared" si="398"/>
        <v/>
      </c>
      <c r="AS1066" s="35" t="str">
        <f t="shared" si="399"/>
        <v/>
      </c>
      <c r="AT1066" s="35" t="str">
        <f t="shared" si="400"/>
        <v/>
      </c>
      <c r="AU1066" s="35" t="str">
        <f t="shared" si="401"/>
        <v/>
      </c>
      <c r="AV1066" s="35" t="str">
        <f t="shared" si="402"/>
        <v/>
      </c>
      <c r="AW1066" s="35" t="str">
        <f t="shared" si="403"/>
        <v/>
      </c>
      <c r="AX1066" s="35" t="str">
        <f t="shared" si="404"/>
        <v/>
      </c>
      <c r="AY1066" s="35" t="str">
        <f>IF(SUMIF('7-市场业绩'!F:F,AC1066,'7-市场业绩'!I:I)&gt;0,"学习卡","老结算")</f>
        <v>老结算</v>
      </c>
      <c r="AZ1066" s="35" t="str">
        <f t="shared" si="405"/>
        <v/>
      </c>
      <c r="BA1066" s="35" t="str">
        <f t="shared" si="406"/>
        <v>无</v>
      </c>
      <c r="BB1066" s="35" t="str">
        <f t="shared" si="407"/>
        <v/>
      </c>
      <c r="BC1066" s="35" t="str">
        <f t="shared" si="408"/>
        <v/>
      </c>
      <c r="BD1066" s="35" t="str">
        <f t="shared" si="409"/>
        <v>无</v>
      </c>
      <c r="BE1066" s="35" t="str">
        <f>IFERROR(LOOKUP(1,-FIND({"创始会员","国际领袖课程","国内领袖课程","1期秒杀","游学免费读","买三送二","2折秒杀"},AB1066),{"创始会员","国际领袖课程","国内领袖课程","1期秒杀","游学免费读","买三送二","2折秒杀"}),"")</f>
        <v/>
      </c>
      <c r="BH1066" s="27">
        <v>42552</v>
      </c>
    </row>
    <row r="1067" spans="1:60" ht="15" customHeight="1">
      <c r="A1067" s="31"/>
      <c r="B1067" s="25"/>
      <c r="C1067" s="25"/>
      <c r="D1067" s="25"/>
      <c r="E1067" s="25"/>
      <c r="F1067" s="25"/>
      <c r="G1067" s="25"/>
      <c r="H1067" s="25"/>
      <c r="I1067" s="25"/>
      <c r="J1067" s="25"/>
      <c r="K1067" s="25"/>
      <c r="L1067" s="208"/>
      <c r="M1067" s="208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35" t="str">
        <f t="shared" si="386"/>
        <v/>
      </c>
      <c r="AD1067" s="36">
        <f t="shared" si="387"/>
        <v>0</v>
      </c>
      <c r="AE1067" s="35" t="str">
        <f t="shared" si="388"/>
        <v/>
      </c>
      <c r="AF1067" s="24"/>
      <c r="AG1067" s="40">
        <f t="shared" si="389"/>
        <v>0</v>
      </c>
      <c r="AH1067" s="36">
        <f t="shared" si="390"/>
        <v>0</v>
      </c>
      <c r="AI1067" s="36">
        <f t="shared" si="391"/>
        <v>0</v>
      </c>
      <c r="AJ1067" s="35" t="str">
        <f t="shared" si="392"/>
        <v/>
      </c>
      <c r="AK1067" s="35" t="str">
        <f t="shared" si="393"/>
        <v/>
      </c>
      <c r="AL1067" s="35" t="str">
        <f t="shared" si="394"/>
        <v/>
      </c>
      <c r="AM1067" s="35" t="str">
        <f t="shared" si="395"/>
        <v/>
      </c>
      <c r="AN1067" s="35" t="str">
        <f t="shared" si="396"/>
        <v/>
      </c>
      <c r="AO1067" s="35" t="str">
        <f t="shared" si="397"/>
        <v/>
      </c>
      <c r="AP1067" s="35" t="str">
        <f>IF(AJ1067="","",VLOOKUP(AN1067,[1]Sheet11!E:F,2,0))</f>
        <v/>
      </c>
      <c r="AQ1067" s="35" t="str">
        <f>IF(AO1067="拼单会员","5年",IF(AJ1067="","",VLOOKUP(AM1067&amp;AP1067,[1]Sheet11!$J$3:$K$17,2)))</f>
        <v/>
      </c>
      <c r="AR1067" s="35" t="str">
        <f t="shared" si="398"/>
        <v/>
      </c>
      <c r="AS1067" s="35" t="str">
        <f t="shared" si="399"/>
        <v/>
      </c>
      <c r="AT1067" s="35" t="str">
        <f t="shared" si="400"/>
        <v/>
      </c>
      <c r="AU1067" s="35" t="str">
        <f t="shared" si="401"/>
        <v/>
      </c>
      <c r="AV1067" s="35" t="str">
        <f t="shared" si="402"/>
        <v/>
      </c>
      <c r="AW1067" s="35" t="str">
        <f t="shared" si="403"/>
        <v/>
      </c>
      <c r="AX1067" s="35" t="str">
        <f t="shared" si="404"/>
        <v/>
      </c>
      <c r="AY1067" s="35" t="str">
        <f>IF(SUMIF('7-市场业绩'!F:F,AC1067,'7-市场业绩'!I:I)&gt;0,"学习卡","老结算")</f>
        <v>老结算</v>
      </c>
      <c r="AZ1067" s="35" t="str">
        <f t="shared" si="405"/>
        <v/>
      </c>
      <c r="BA1067" s="35" t="str">
        <f t="shared" si="406"/>
        <v>无</v>
      </c>
      <c r="BB1067" s="35" t="str">
        <f t="shared" si="407"/>
        <v/>
      </c>
      <c r="BC1067" s="35" t="str">
        <f t="shared" si="408"/>
        <v/>
      </c>
      <c r="BD1067" s="35" t="str">
        <f t="shared" si="409"/>
        <v>无</v>
      </c>
      <c r="BE1067" s="35" t="str">
        <f>IFERROR(LOOKUP(1,-FIND({"创始会员","国际领袖课程","国内领袖课程","1期秒杀","游学免费读","买三送二","2折秒杀"},AB1067),{"创始会员","国际领袖课程","国内领袖课程","1期秒杀","游学免费读","买三送二","2折秒杀"}),"")</f>
        <v/>
      </c>
      <c r="BH1067" s="27">
        <v>42552</v>
      </c>
    </row>
    <row r="1068" spans="1:60" ht="15" customHeight="1">
      <c r="A1068" s="31"/>
      <c r="B1068" s="25"/>
      <c r="C1068" s="25"/>
      <c r="D1068" s="25"/>
      <c r="E1068" s="25"/>
      <c r="F1068" s="25"/>
      <c r="G1068" s="25"/>
      <c r="H1068" s="25"/>
      <c r="I1068" s="25"/>
      <c r="J1068" s="25"/>
      <c r="K1068" s="25"/>
      <c r="L1068" s="208"/>
      <c r="M1068" s="208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35" t="str">
        <f t="shared" si="386"/>
        <v/>
      </c>
      <c r="AD1068" s="36">
        <f t="shared" si="387"/>
        <v>0</v>
      </c>
      <c r="AE1068" s="35" t="str">
        <f t="shared" si="388"/>
        <v/>
      </c>
      <c r="AF1068" s="24"/>
      <c r="AG1068" s="40">
        <f t="shared" si="389"/>
        <v>0</v>
      </c>
      <c r="AH1068" s="36">
        <f t="shared" si="390"/>
        <v>0</v>
      </c>
      <c r="AI1068" s="36">
        <f t="shared" si="391"/>
        <v>0</v>
      </c>
      <c r="AJ1068" s="35" t="str">
        <f t="shared" si="392"/>
        <v/>
      </c>
      <c r="AK1068" s="35" t="str">
        <f t="shared" si="393"/>
        <v/>
      </c>
      <c r="AL1068" s="35" t="str">
        <f t="shared" si="394"/>
        <v/>
      </c>
      <c r="AM1068" s="35" t="str">
        <f t="shared" si="395"/>
        <v/>
      </c>
      <c r="AN1068" s="35" t="str">
        <f t="shared" si="396"/>
        <v/>
      </c>
      <c r="AO1068" s="35" t="str">
        <f t="shared" si="397"/>
        <v/>
      </c>
      <c r="AP1068" s="35" t="str">
        <f>IF(AJ1068="","",VLOOKUP(AN1068,[1]Sheet11!E:F,2,0))</f>
        <v/>
      </c>
      <c r="AQ1068" s="35" t="str">
        <f>IF(AO1068="拼单会员","5年",IF(AJ1068="","",VLOOKUP(AM1068&amp;AP1068,[1]Sheet11!$J$3:$K$17,2)))</f>
        <v/>
      </c>
      <c r="AR1068" s="35" t="str">
        <f t="shared" si="398"/>
        <v/>
      </c>
      <c r="AS1068" s="35" t="str">
        <f t="shared" si="399"/>
        <v/>
      </c>
      <c r="AT1068" s="35" t="str">
        <f t="shared" si="400"/>
        <v/>
      </c>
      <c r="AU1068" s="35" t="str">
        <f t="shared" si="401"/>
        <v/>
      </c>
      <c r="AV1068" s="35" t="str">
        <f t="shared" si="402"/>
        <v/>
      </c>
      <c r="AW1068" s="35" t="str">
        <f t="shared" si="403"/>
        <v/>
      </c>
      <c r="AX1068" s="35" t="str">
        <f t="shared" si="404"/>
        <v/>
      </c>
      <c r="AY1068" s="35" t="str">
        <f>IF(SUMIF('7-市场业绩'!F:F,AC1068,'7-市场业绩'!I:I)&gt;0,"学习卡","老结算")</f>
        <v>老结算</v>
      </c>
      <c r="AZ1068" s="35" t="str">
        <f t="shared" si="405"/>
        <v/>
      </c>
      <c r="BA1068" s="35" t="str">
        <f t="shared" si="406"/>
        <v>无</v>
      </c>
      <c r="BB1068" s="35" t="str">
        <f t="shared" si="407"/>
        <v/>
      </c>
      <c r="BC1068" s="35" t="str">
        <f t="shared" si="408"/>
        <v/>
      </c>
      <c r="BD1068" s="35" t="str">
        <f t="shared" si="409"/>
        <v>无</v>
      </c>
      <c r="BE1068" s="35" t="str">
        <f>IFERROR(LOOKUP(1,-FIND({"创始会员","国际领袖课程","国内领袖课程","1期秒杀","游学免费读","买三送二","2折秒杀"},AB1068),{"创始会员","国际领袖课程","国内领袖课程","1期秒杀","游学免费读","买三送二","2折秒杀"}),"")</f>
        <v/>
      </c>
      <c r="BH1068" s="27">
        <v>42552</v>
      </c>
    </row>
    <row r="1069" spans="1:60">
      <c r="A1069" s="31"/>
      <c r="B1069" s="25"/>
      <c r="C1069" s="25"/>
      <c r="D1069" s="25"/>
      <c r="E1069" s="25"/>
      <c r="F1069" s="25"/>
      <c r="G1069" s="25"/>
      <c r="H1069" s="25"/>
      <c r="I1069" s="25"/>
      <c r="J1069" s="25"/>
      <c r="K1069" s="25"/>
      <c r="L1069" s="208"/>
      <c r="M1069" s="208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35" t="str">
        <f t="shared" si="386"/>
        <v/>
      </c>
      <c r="AD1069" s="36">
        <f t="shared" si="387"/>
        <v>0</v>
      </c>
      <c r="AE1069" s="35" t="str">
        <f t="shared" si="388"/>
        <v/>
      </c>
      <c r="AF1069" s="24"/>
      <c r="AG1069" s="40">
        <f t="shared" si="389"/>
        <v>0</v>
      </c>
      <c r="AH1069" s="36">
        <f t="shared" si="390"/>
        <v>0</v>
      </c>
      <c r="AI1069" s="36">
        <f t="shared" si="391"/>
        <v>0</v>
      </c>
      <c r="AJ1069" s="35" t="str">
        <f t="shared" si="392"/>
        <v/>
      </c>
      <c r="AK1069" s="35" t="str">
        <f t="shared" si="393"/>
        <v/>
      </c>
      <c r="AL1069" s="35" t="str">
        <f t="shared" si="394"/>
        <v/>
      </c>
      <c r="AM1069" s="35" t="str">
        <f t="shared" si="395"/>
        <v/>
      </c>
      <c r="AN1069" s="35" t="str">
        <f t="shared" si="396"/>
        <v/>
      </c>
      <c r="AO1069" s="35" t="str">
        <f t="shared" si="397"/>
        <v/>
      </c>
      <c r="AP1069" s="35" t="str">
        <f>IF(AJ1069="","",VLOOKUP(AN1069,[1]Sheet11!E:F,2,0))</f>
        <v/>
      </c>
      <c r="AQ1069" s="35" t="str">
        <f>IF(AO1069="拼单会员","5年",IF(AJ1069="","",VLOOKUP(AM1069&amp;AP1069,[1]Sheet11!$J$3:$K$17,2)))</f>
        <v/>
      </c>
      <c r="AR1069" s="35" t="str">
        <f t="shared" si="398"/>
        <v/>
      </c>
      <c r="AS1069" s="35" t="str">
        <f t="shared" si="399"/>
        <v/>
      </c>
      <c r="AT1069" s="35" t="str">
        <f t="shared" si="400"/>
        <v/>
      </c>
      <c r="AU1069" s="35" t="str">
        <f t="shared" si="401"/>
        <v/>
      </c>
      <c r="AV1069" s="35" t="str">
        <f t="shared" si="402"/>
        <v/>
      </c>
      <c r="AW1069" s="35" t="str">
        <f t="shared" si="403"/>
        <v/>
      </c>
      <c r="AX1069" s="35" t="str">
        <f t="shared" si="404"/>
        <v/>
      </c>
      <c r="AY1069" s="35" t="str">
        <f>IF(SUMIF('7-市场业绩'!F:F,AC1069,'7-市场业绩'!I:I)&gt;0,"学习卡","老结算")</f>
        <v>老结算</v>
      </c>
      <c r="AZ1069" s="35" t="str">
        <f t="shared" si="405"/>
        <v/>
      </c>
      <c r="BA1069" s="35" t="str">
        <f t="shared" si="406"/>
        <v>无</v>
      </c>
      <c r="BB1069" s="35" t="str">
        <f t="shared" si="407"/>
        <v/>
      </c>
      <c r="BC1069" s="35" t="str">
        <f t="shared" si="408"/>
        <v/>
      </c>
      <c r="BD1069" s="35" t="str">
        <f t="shared" si="409"/>
        <v>无</v>
      </c>
      <c r="BE1069" s="35" t="str">
        <f>IFERROR(LOOKUP(1,-FIND({"创始会员","国际领袖课程","国内领袖课程","1期秒杀","游学免费读","买三送二","2折秒杀"},AB1069),{"创始会员","国际领袖课程","国内领袖课程","1期秒杀","游学免费读","买三送二","2折秒杀"}),"")</f>
        <v/>
      </c>
    </row>
    <row r="1070" spans="1:60">
      <c r="A1070" s="31"/>
      <c r="B1070" s="25"/>
      <c r="C1070" s="25"/>
      <c r="D1070" s="25"/>
      <c r="E1070" s="25"/>
      <c r="F1070" s="25"/>
      <c r="G1070" s="25"/>
      <c r="H1070" s="25"/>
      <c r="I1070" s="25"/>
      <c r="J1070" s="25"/>
      <c r="K1070" s="25"/>
      <c r="L1070" s="208"/>
      <c r="M1070" s="208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35" t="str">
        <f t="shared" si="386"/>
        <v/>
      </c>
      <c r="AD1070" s="36">
        <f t="shared" si="387"/>
        <v>0</v>
      </c>
      <c r="AE1070" s="35" t="str">
        <f t="shared" si="388"/>
        <v/>
      </c>
      <c r="AF1070" s="24"/>
      <c r="AG1070" s="40">
        <f t="shared" si="389"/>
        <v>0</v>
      </c>
      <c r="AH1070" s="36">
        <f t="shared" si="390"/>
        <v>0</v>
      </c>
      <c r="AI1070" s="36">
        <f t="shared" si="391"/>
        <v>0</v>
      </c>
      <c r="AJ1070" s="35" t="str">
        <f t="shared" si="392"/>
        <v/>
      </c>
      <c r="AK1070" s="35" t="str">
        <f t="shared" si="393"/>
        <v/>
      </c>
      <c r="AL1070" s="35" t="str">
        <f t="shared" si="394"/>
        <v/>
      </c>
      <c r="AM1070" s="35" t="str">
        <f t="shared" si="395"/>
        <v/>
      </c>
      <c r="AN1070" s="35" t="str">
        <f t="shared" si="396"/>
        <v/>
      </c>
      <c r="AO1070" s="35" t="str">
        <f t="shared" si="397"/>
        <v/>
      </c>
      <c r="AP1070" s="35" t="str">
        <f>IF(AJ1070="","",VLOOKUP(AN1070,[1]Sheet11!E:F,2,0))</f>
        <v/>
      </c>
      <c r="AQ1070" s="35" t="str">
        <f>IF(AO1070="拼单会员","5年",IF(AJ1070="","",VLOOKUP(AM1070&amp;AP1070,[1]Sheet11!$J$3:$K$17,2)))</f>
        <v/>
      </c>
      <c r="AR1070" s="35" t="str">
        <f t="shared" si="398"/>
        <v/>
      </c>
      <c r="AS1070" s="35" t="str">
        <f t="shared" si="399"/>
        <v/>
      </c>
      <c r="AT1070" s="35" t="str">
        <f t="shared" si="400"/>
        <v/>
      </c>
      <c r="AU1070" s="35" t="str">
        <f t="shared" si="401"/>
        <v/>
      </c>
      <c r="AV1070" s="35" t="str">
        <f t="shared" si="402"/>
        <v/>
      </c>
      <c r="AW1070" s="35" t="str">
        <f t="shared" si="403"/>
        <v/>
      </c>
      <c r="AX1070" s="35" t="str">
        <f t="shared" si="404"/>
        <v/>
      </c>
      <c r="AY1070" s="35" t="str">
        <f>IF(SUMIF('7-市场业绩'!F:F,AC1070,'7-市场业绩'!I:I)&gt;0,"学习卡","老结算")</f>
        <v>老结算</v>
      </c>
      <c r="AZ1070" s="35" t="str">
        <f t="shared" si="405"/>
        <v/>
      </c>
      <c r="BA1070" s="35" t="str">
        <f t="shared" si="406"/>
        <v>无</v>
      </c>
      <c r="BB1070" s="35" t="str">
        <f t="shared" si="407"/>
        <v/>
      </c>
      <c r="BC1070" s="35" t="str">
        <f t="shared" si="408"/>
        <v/>
      </c>
      <c r="BD1070" s="35" t="str">
        <f t="shared" si="409"/>
        <v>无</v>
      </c>
      <c r="BE1070" s="35" t="str">
        <f>IFERROR(LOOKUP(1,-FIND({"创始会员","国际领袖课程","国内领袖课程","1期秒杀","游学免费读","买三送二","2折秒杀"},AB1070),{"创始会员","国际领袖课程","国内领袖课程","1期秒杀","游学免费读","买三送二","2折秒杀"}),"")</f>
        <v/>
      </c>
    </row>
    <row r="1071" spans="1:60">
      <c r="A1071" s="31"/>
      <c r="B1071" s="25"/>
      <c r="C1071" s="25"/>
      <c r="D1071" s="25"/>
      <c r="E1071" s="25"/>
      <c r="F1071" s="25"/>
      <c r="G1071" s="25"/>
      <c r="H1071" s="25"/>
      <c r="I1071" s="25"/>
      <c r="J1071" s="25"/>
      <c r="K1071" s="25"/>
      <c r="L1071" s="208"/>
      <c r="M1071" s="208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35" t="str">
        <f t="shared" si="386"/>
        <v/>
      </c>
      <c r="AD1071" s="36">
        <f t="shared" si="387"/>
        <v>0</v>
      </c>
      <c r="AE1071" s="35" t="str">
        <f t="shared" si="388"/>
        <v/>
      </c>
      <c r="AF1071" s="24"/>
      <c r="AG1071" s="40">
        <f t="shared" si="389"/>
        <v>0</v>
      </c>
      <c r="AH1071" s="36">
        <f t="shared" si="390"/>
        <v>0</v>
      </c>
      <c r="AI1071" s="36">
        <f t="shared" si="391"/>
        <v>0</v>
      </c>
      <c r="AJ1071" s="35" t="str">
        <f t="shared" si="392"/>
        <v/>
      </c>
      <c r="AK1071" s="35" t="str">
        <f t="shared" si="393"/>
        <v/>
      </c>
      <c r="AL1071" s="35" t="str">
        <f t="shared" si="394"/>
        <v/>
      </c>
      <c r="AM1071" s="35" t="str">
        <f t="shared" si="395"/>
        <v/>
      </c>
      <c r="AN1071" s="35" t="str">
        <f t="shared" si="396"/>
        <v/>
      </c>
      <c r="AO1071" s="35" t="str">
        <f t="shared" si="397"/>
        <v/>
      </c>
      <c r="AP1071" s="35" t="str">
        <f>IF(AJ1071="","",VLOOKUP(AN1071,[1]Sheet11!E:F,2,0))</f>
        <v/>
      </c>
      <c r="AQ1071" s="35" t="str">
        <f>IF(AO1071="拼单会员","5年",IF(AJ1071="","",VLOOKUP(AM1071&amp;AP1071,[1]Sheet11!$J$3:$K$17,2)))</f>
        <v/>
      </c>
      <c r="AR1071" s="35" t="str">
        <f t="shared" si="398"/>
        <v/>
      </c>
      <c r="AS1071" s="35" t="str">
        <f t="shared" si="399"/>
        <v/>
      </c>
      <c r="AT1071" s="35" t="str">
        <f t="shared" si="400"/>
        <v/>
      </c>
      <c r="AU1071" s="35" t="str">
        <f t="shared" si="401"/>
        <v/>
      </c>
      <c r="AV1071" s="35" t="str">
        <f t="shared" si="402"/>
        <v/>
      </c>
      <c r="AW1071" s="35" t="str">
        <f t="shared" si="403"/>
        <v/>
      </c>
      <c r="AX1071" s="35" t="str">
        <f t="shared" si="404"/>
        <v/>
      </c>
      <c r="AY1071" s="35" t="str">
        <f>IF(SUMIF('7-市场业绩'!F:F,AC1071,'7-市场业绩'!I:I)&gt;0,"学习卡","老结算")</f>
        <v>老结算</v>
      </c>
      <c r="AZ1071" s="35" t="str">
        <f t="shared" si="405"/>
        <v/>
      </c>
      <c r="BA1071" s="35" t="str">
        <f t="shared" si="406"/>
        <v>无</v>
      </c>
      <c r="BB1071" s="35" t="str">
        <f t="shared" si="407"/>
        <v/>
      </c>
      <c r="BC1071" s="35" t="str">
        <f t="shared" si="408"/>
        <v/>
      </c>
      <c r="BD1071" s="35" t="str">
        <f t="shared" si="409"/>
        <v>无</v>
      </c>
      <c r="BE1071" s="35" t="str">
        <f>IFERROR(LOOKUP(1,-FIND({"创始会员","国际领袖课程","国内领袖课程","1期秒杀","游学免费读","买三送二","2折秒杀"},AB1071),{"创始会员","国际领袖课程","国内领袖课程","1期秒杀","游学免费读","买三送二","2折秒杀"}),"")</f>
        <v/>
      </c>
    </row>
    <row r="1072" spans="1:60">
      <c r="A1072" s="31"/>
      <c r="B1072" s="25"/>
      <c r="C1072" s="25"/>
      <c r="D1072" s="25"/>
      <c r="E1072" s="25"/>
      <c r="F1072" s="25"/>
      <c r="G1072" s="25"/>
      <c r="H1072" s="25"/>
      <c r="I1072" s="25"/>
      <c r="J1072" s="25"/>
      <c r="K1072" s="25"/>
      <c r="L1072" s="208"/>
      <c r="M1072" s="208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35" t="str">
        <f t="shared" si="386"/>
        <v/>
      </c>
      <c r="AD1072" s="36">
        <f t="shared" si="387"/>
        <v>0</v>
      </c>
      <c r="AE1072" s="35" t="str">
        <f t="shared" si="388"/>
        <v/>
      </c>
      <c r="AF1072" s="24"/>
      <c r="AG1072" s="40">
        <f t="shared" si="389"/>
        <v>0</v>
      </c>
      <c r="AH1072" s="36">
        <f t="shared" si="390"/>
        <v>0</v>
      </c>
      <c r="AI1072" s="36">
        <f t="shared" si="391"/>
        <v>0</v>
      </c>
      <c r="AJ1072" s="35" t="str">
        <f t="shared" si="392"/>
        <v/>
      </c>
      <c r="AK1072" s="35" t="str">
        <f t="shared" si="393"/>
        <v/>
      </c>
      <c r="AL1072" s="35" t="str">
        <f t="shared" si="394"/>
        <v/>
      </c>
      <c r="AM1072" s="35" t="str">
        <f t="shared" si="395"/>
        <v/>
      </c>
      <c r="AN1072" s="35" t="str">
        <f t="shared" si="396"/>
        <v/>
      </c>
      <c r="AO1072" s="35" t="str">
        <f t="shared" si="397"/>
        <v/>
      </c>
      <c r="AP1072" s="35" t="str">
        <f>IF(AJ1072="","",VLOOKUP(AN1072,[1]Sheet11!E:F,2,0))</f>
        <v/>
      </c>
      <c r="AQ1072" s="35" t="str">
        <f>IF(AO1072="拼单会员","5年",IF(AJ1072="","",VLOOKUP(AM1072&amp;AP1072,[1]Sheet11!$J$3:$K$17,2)))</f>
        <v/>
      </c>
      <c r="AR1072" s="35" t="str">
        <f t="shared" si="398"/>
        <v/>
      </c>
      <c r="AS1072" s="35" t="str">
        <f t="shared" si="399"/>
        <v/>
      </c>
      <c r="AT1072" s="35" t="str">
        <f t="shared" si="400"/>
        <v/>
      </c>
      <c r="AU1072" s="35" t="str">
        <f t="shared" si="401"/>
        <v/>
      </c>
      <c r="AV1072" s="35" t="str">
        <f t="shared" si="402"/>
        <v/>
      </c>
      <c r="AW1072" s="35" t="str">
        <f t="shared" si="403"/>
        <v/>
      </c>
      <c r="AX1072" s="35" t="str">
        <f t="shared" si="404"/>
        <v/>
      </c>
      <c r="AY1072" s="35" t="str">
        <f>IF(SUMIF('7-市场业绩'!F:F,AC1072,'7-市场业绩'!I:I)&gt;0,"学习卡","老结算")</f>
        <v>老结算</v>
      </c>
      <c r="AZ1072" s="35" t="str">
        <f t="shared" si="405"/>
        <v/>
      </c>
      <c r="BA1072" s="35" t="str">
        <f t="shared" si="406"/>
        <v>无</v>
      </c>
      <c r="BB1072" s="35" t="str">
        <f t="shared" si="407"/>
        <v/>
      </c>
      <c r="BC1072" s="35" t="str">
        <f t="shared" si="408"/>
        <v/>
      </c>
      <c r="BD1072" s="35" t="str">
        <f t="shared" si="409"/>
        <v>无</v>
      </c>
      <c r="BE1072" s="35" t="str">
        <f>IFERROR(LOOKUP(1,-FIND({"创始会员","国际领袖课程","国内领袖课程","1期秒杀","游学免费读","买三送二","2折秒杀"},AB1072),{"创始会员","国际领袖课程","国内领袖课程","1期秒杀","游学免费读","买三送二","2折秒杀"}),"")</f>
        <v/>
      </c>
    </row>
    <row r="1073" spans="1:57">
      <c r="A1073" s="31"/>
      <c r="B1073" s="25"/>
      <c r="C1073" s="25"/>
      <c r="D1073" s="25"/>
      <c r="E1073" s="25"/>
      <c r="F1073" s="25"/>
      <c r="G1073" s="25"/>
      <c r="H1073" s="25"/>
      <c r="I1073" s="25"/>
      <c r="J1073" s="25"/>
      <c r="K1073" s="25"/>
      <c r="L1073" s="208"/>
      <c r="M1073" s="208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35" t="str">
        <f t="shared" si="386"/>
        <v/>
      </c>
      <c r="AD1073" s="36">
        <f t="shared" si="387"/>
        <v>0</v>
      </c>
      <c r="AE1073" s="35" t="str">
        <f t="shared" si="388"/>
        <v/>
      </c>
      <c r="AF1073" s="24"/>
      <c r="AG1073" s="40">
        <f t="shared" si="389"/>
        <v>0</v>
      </c>
      <c r="AH1073" s="36">
        <f t="shared" si="390"/>
        <v>0</v>
      </c>
      <c r="AI1073" s="36">
        <f t="shared" si="391"/>
        <v>0</v>
      </c>
      <c r="AJ1073" s="35" t="str">
        <f t="shared" si="392"/>
        <v/>
      </c>
      <c r="AK1073" s="35" t="str">
        <f t="shared" si="393"/>
        <v/>
      </c>
      <c r="AL1073" s="35" t="str">
        <f t="shared" si="394"/>
        <v/>
      </c>
      <c r="AM1073" s="35" t="str">
        <f t="shared" si="395"/>
        <v/>
      </c>
      <c r="AN1073" s="35" t="str">
        <f t="shared" si="396"/>
        <v/>
      </c>
      <c r="AO1073" s="35" t="str">
        <f t="shared" si="397"/>
        <v/>
      </c>
      <c r="AP1073" s="35" t="str">
        <f>IF(AJ1073="","",VLOOKUP(AN1073,[1]Sheet11!E:F,2,0))</f>
        <v/>
      </c>
      <c r="AQ1073" s="35" t="str">
        <f>IF(AO1073="拼单会员","5年",IF(AJ1073="","",VLOOKUP(AM1073&amp;AP1073,[1]Sheet11!$J$3:$K$17,2)))</f>
        <v/>
      </c>
      <c r="AR1073" s="35" t="str">
        <f t="shared" si="398"/>
        <v/>
      </c>
      <c r="AS1073" s="35" t="str">
        <f t="shared" si="399"/>
        <v/>
      </c>
      <c r="AT1073" s="35" t="str">
        <f t="shared" si="400"/>
        <v/>
      </c>
      <c r="AU1073" s="35" t="str">
        <f t="shared" si="401"/>
        <v/>
      </c>
      <c r="AV1073" s="35" t="str">
        <f t="shared" si="402"/>
        <v/>
      </c>
      <c r="AW1073" s="35" t="str">
        <f t="shared" si="403"/>
        <v/>
      </c>
      <c r="AX1073" s="35" t="str">
        <f t="shared" si="404"/>
        <v/>
      </c>
      <c r="AY1073" s="35" t="str">
        <f>IF(SUMIF('7-市场业绩'!F:F,AC1073,'7-市场业绩'!I:I)&gt;0,"学习卡","老结算")</f>
        <v>老结算</v>
      </c>
      <c r="AZ1073" s="35" t="str">
        <f t="shared" si="405"/>
        <v/>
      </c>
      <c r="BA1073" s="35" t="str">
        <f t="shared" si="406"/>
        <v>无</v>
      </c>
      <c r="BB1073" s="35" t="str">
        <f t="shared" si="407"/>
        <v/>
      </c>
      <c r="BC1073" s="35" t="str">
        <f t="shared" si="408"/>
        <v/>
      </c>
      <c r="BD1073" s="35" t="str">
        <f t="shared" si="409"/>
        <v>无</v>
      </c>
      <c r="BE1073" s="35" t="str">
        <f>IFERROR(LOOKUP(1,-FIND({"创始会员","国际领袖课程","国内领袖课程","1期秒杀","游学免费读","买三送二","2折秒杀"},AB1073),{"创始会员","国际领袖课程","国内领袖课程","1期秒杀","游学免费读","买三送二","2折秒杀"}),"")</f>
        <v/>
      </c>
    </row>
    <row r="1074" spans="1:57">
      <c r="A1074" s="31"/>
      <c r="B1074" s="25"/>
      <c r="C1074" s="25"/>
      <c r="D1074" s="25"/>
      <c r="E1074" s="25"/>
      <c r="F1074" s="25"/>
      <c r="G1074" s="25"/>
      <c r="H1074" s="25"/>
      <c r="I1074" s="25"/>
      <c r="J1074" s="25"/>
      <c r="K1074" s="25"/>
      <c r="L1074" s="208"/>
      <c r="M1074" s="208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35" t="str">
        <f t="shared" si="386"/>
        <v/>
      </c>
      <c r="AD1074" s="36">
        <f t="shared" si="387"/>
        <v>0</v>
      </c>
      <c r="AE1074" s="35" t="str">
        <f t="shared" si="388"/>
        <v/>
      </c>
      <c r="AF1074" s="24"/>
      <c r="AG1074" s="40">
        <f t="shared" si="389"/>
        <v>0</v>
      </c>
      <c r="AH1074" s="36">
        <f t="shared" si="390"/>
        <v>0</v>
      </c>
      <c r="AI1074" s="36">
        <f t="shared" si="391"/>
        <v>0</v>
      </c>
      <c r="AJ1074" s="35" t="str">
        <f t="shared" si="392"/>
        <v/>
      </c>
      <c r="AK1074" s="35" t="str">
        <f t="shared" si="393"/>
        <v/>
      </c>
      <c r="AL1074" s="35" t="str">
        <f t="shared" si="394"/>
        <v/>
      </c>
      <c r="AM1074" s="35" t="str">
        <f t="shared" si="395"/>
        <v/>
      </c>
      <c r="AN1074" s="35" t="str">
        <f t="shared" si="396"/>
        <v/>
      </c>
      <c r="AO1074" s="35" t="str">
        <f t="shared" si="397"/>
        <v/>
      </c>
      <c r="AP1074" s="35" t="str">
        <f>IF(AJ1074="","",VLOOKUP(AN1074,[1]Sheet11!E:F,2,0))</f>
        <v/>
      </c>
      <c r="AQ1074" s="35" t="str">
        <f>IF(AO1074="拼单会员","5年",IF(AJ1074="","",VLOOKUP(AM1074&amp;AP1074,[1]Sheet11!$J$3:$K$17,2)))</f>
        <v/>
      </c>
      <c r="AR1074" s="35" t="str">
        <f t="shared" si="398"/>
        <v/>
      </c>
      <c r="AS1074" s="35" t="str">
        <f t="shared" si="399"/>
        <v/>
      </c>
      <c r="AT1074" s="35" t="str">
        <f t="shared" si="400"/>
        <v/>
      </c>
      <c r="AU1074" s="35" t="str">
        <f t="shared" si="401"/>
        <v/>
      </c>
      <c r="AV1074" s="35" t="str">
        <f t="shared" si="402"/>
        <v/>
      </c>
      <c r="AW1074" s="35" t="str">
        <f t="shared" si="403"/>
        <v/>
      </c>
      <c r="AX1074" s="35" t="str">
        <f t="shared" si="404"/>
        <v/>
      </c>
      <c r="AY1074" s="35" t="str">
        <f>IF(SUMIF('7-市场业绩'!F:F,AC1074,'7-市场业绩'!I:I)&gt;0,"学习卡","老结算")</f>
        <v>老结算</v>
      </c>
      <c r="AZ1074" s="35" t="str">
        <f t="shared" si="405"/>
        <v/>
      </c>
      <c r="BA1074" s="35" t="str">
        <f t="shared" si="406"/>
        <v>无</v>
      </c>
      <c r="BB1074" s="35" t="str">
        <f t="shared" si="407"/>
        <v/>
      </c>
      <c r="BC1074" s="35" t="str">
        <f t="shared" si="408"/>
        <v/>
      </c>
      <c r="BD1074" s="35" t="str">
        <f t="shared" si="409"/>
        <v>无</v>
      </c>
      <c r="BE1074" s="35" t="str">
        <f>IFERROR(LOOKUP(1,-FIND({"创始会员","国际领袖课程","国内领袖课程","1期秒杀","游学免费读","买三送二","2折秒杀"},AB1074),{"创始会员","国际领袖课程","国内领袖课程","1期秒杀","游学免费读","买三送二","2折秒杀"}),"")</f>
        <v/>
      </c>
    </row>
    <row r="1075" spans="1:57">
      <c r="A1075" s="31"/>
      <c r="B1075" s="25"/>
      <c r="C1075" s="25"/>
      <c r="D1075" s="25"/>
      <c r="E1075" s="25"/>
      <c r="F1075" s="25"/>
      <c r="G1075" s="25"/>
      <c r="H1075" s="25"/>
      <c r="I1075" s="25"/>
      <c r="J1075" s="25"/>
      <c r="K1075" s="25"/>
      <c r="L1075" s="208"/>
      <c r="M1075" s="208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35" t="str">
        <f t="shared" si="386"/>
        <v/>
      </c>
      <c r="AD1075" s="36">
        <f t="shared" si="387"/>
        <v>0</v>
      </c>
      <c r="AE1075" s="35" t="str">
        <f t="shared" si="388"/>
        <v/>
      </c>
      <c r="AF1075" s="24"/>
      <c r="AG1075" s="40">
        <f t="shared" si="389"/>
        <v>0</v>
      </c>
      <c r="AH1075" s="36">
        <f t="shared" si="390"/>
        <v>0</v>
      </c>
      <c r="AI1075" s="36">
        <f t="shared" si="391"/>
        <v>0</v>
      </c>
      <c r="AJ1075" s="35" t="str">
        <f t="shared" si="392"/>
        <v/>
      </c>
      <c r="AK1075" s="35" t="str">
        <f t="shared" si="393"/>
        <v/>
      </c>
      <c r="AL1075" s="35" t="str">
        <f t="shared" si="394"/>
        <v/>
      </c>
      <c r="AM1075" s="35" t="str">
        <f t="shared" si="395"/>
        <v/>
      </c>
      <c r="AN1075" s="35" t="str">
        <f t="shared" si="396"/>
        <v/>
      </c>
      <c r="AO1075" s="35" t="str">
        <f t="shared" si="397"/>
        <v/>
      </c>
      <c r="AP1075" s="35" t="str">
        <f>IF(AJ1075="","",VLOOKUP(AN1075,[1]Sheet11!E:F,2,0))</f>
        <v/>
      </c>
      <c r="AQ1075" s="35" t="str">
        <f>IF(AO1075="拼单会员","5年",IF(AJ1075="","",VLOOKUP(AM1075&amp;AP1075,[1]Sheet11!$J$3:$K$17,2)))</f>
        <v/>
      </c>
      <c r="AR1075" s="35" t="str">
        <f t="shared" si="398"/>
        <v/>
      </c>
      <c r="AS1075" s="35" t="str">
        <f t="shared" si="399"/>
        <v/>
      </c>
      <c r="AT1075" s="35" t="str">
        <f t="shared" si="400"/>
        <v/>
      </c>
      <c r="AU1075" s="35" t="str">
        <f t="shared" si="401"/>
        <v/>
      </c>
      <c r="AV1075" s="35" t="str">
        <f t="shared" si="402"/>
        <v/>
      </c>
      <c r="AW1075" s="35" t="str">
        <f t="shared" si="403"/>
        <v/>
      </c>
      <c r="AX1075" s="35" t="str">
        <f t="shared" si="404"/>
        <v/>
      </c>
      <c r="AY1075" s="35" t="str">
        <f>IF(SUMIF('7-市场业绩'!F:F,AC1075,'7-市场业绩'!I:I)&gt;0,"学习卡","老结算")</f>
        <v>老结算</v>
      </c>
      <c r="AZ1075" s="35" t="str">
        <f t="shared" si="405"/>
        <v/>
      </c>
      <c r="BA1075" s="35" t="str">
        <f t="shared" si="406"/>
        <v>无</v>
      </c>
      <c r="BB1075" s="35" t="str">
        <f t="shared" si="407"/>
        <v/>
      </c>
      <c r="BC1075" s="35" t="str">
        <f t="shared" si="408"/>
        <v/>
      </c>
      <c r="BD1075" s="35" t="str">
        <f t="shared" si="409"/>
        <v>无</v>
      </c>
      <c r="BE1075" s="35" t="str">
        <f>IFERROR(LOOKUP(1,-FIND({"创始会员","国际领袖课程","国内领袖课程","1期秒杀","游学免费读","买三送二","2折秒杀"},AB1075),{"创始会员","国际领袖课程","国内领袖课程","1期秒杀","游学免费读","买三送二","2折秒杀"}),"")</f>
        <v/>
      </c>
    </row>
    <row r="1076" spans="1:57">
      <c r="A1076" s="31"/>
      <c r="B1076" s="25"/>
      <c r="C1076" s="25"/>
      <c r="D1076" s="25"/>
      <c r="E1076" s="25"/>
      <c r="F1076" s="25"/>
      <c r="G1076" s="25"/>
      <c r="H1076" s="25"/>
      <c r="I1076" s="25"/>
      <c r="J1076" s="25"/>
      <c r="K1076" s="25"/>
      <c r="L1076" s="208"/>
      <c r="M1076" s="208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35" t="str">
        <f t="shared" si="386"/>
        <v/>
      </c>
      <c r="AD1076" s="36">
        <f t="shared" si="387"/>
        <v>0</v>
      </c>
      <c r="AE1076" s="35" t="str">
        <f t="shared" si="388"/>
        <v/>
      </c>
      <c r="AF1076" s="24"/>
      <c r="AG1076" s="40">
        <f t="shared" si="389"/>
        <v>0</v>
      </c>
      <c r="AH1076" s="36">
        <f t="shared" si="390"/>
        <v>0</v>
      </c>
      <c r="AI1076" s="36">
        <f t="shared" si="391"/>
        <v>0</v>
      </c>
      <c r="AJ1076" s="35" t="str">
        <f t="shared" si="392"/>
        <v/>
      </c>
      <c r="AK1076" s="35" t="str">
        <f t="shared" si="393"/>
        <v/>
      </c>
      <c r="AL1076" s="35" t="str">
        <f t="shared" si="394"/>
        <v/>
      </c>
      <c r="AM1076" s="35" t="str">
        <f t="shared" si="395"/>
        <v/>
      </c>
      <c r="AN1076" s="35" t="str">
        <f t="shared" si="396"/>
        <v/>
      </c>
      <c r="AO1076" s="35" t="str">
        <f t="shared" si="397"/>
        <v/>
      </c>
      <c r="AP1076" s="35" t="str">
        <f>IF(AJ1076="","",VLOOKUP(AN1076,[1]Sheet11!E:F,2,0))</f>
        <v/>
      </c>
      <c r="AQ1076" s="35" t="str">
        <f>IF(AO1076="拼单会员","5年",IF(AJ1076="","",VLOOKUP(AM1076&amp;AP1076,[1]Sheet11!$J$3:$K$17,2)))</f>
        <v/>
      </c>
      <c r="AR1076" s="35" t="str">
        <f t="shared" si="398"/>
        <v/>
      </c>
      <c r="AS1076" s="35" t="str">
        <f t="shared" si="399"/>
        <v/>
      </c>
      <c r="AT1076" s="35" t="str">
        <f t="shared" si="400"/>
        <v/>
      </c>
      <c r="AU1076" s="35" t="str">
        <f t="shared" si="401"/>
        <v/>
      </c>
      <c r="AV1076" s="35" t="str">
        <f t="shared" si="402"/>
        <v/>
      </c>
      <c r="AW1076" s="35" t="str">
        <f t="shared" si="403"/>
        <v/>
      </c>
      <c r="AX1076" s="35" t="str">
        <f t="shared" si="404"/>
        <v/>
      </c>
      <c r="AY1076" s="35" t="str">
        <f>IF(SUMIF('7-市场业绩'!F:F,AC1076,'7-市场业绩'!I:I)&gt;0,"学习卡","老结算")</f>
        <v>老结算</v>
      </c>
      <c r="AZ1076" s="35" t="str">
        <f t="shared" si="405"/>
        <v/>
      </c>
      <c r="BA1076" s="35" t="str">
        <f t="shared" si="406"/>
        <v>无</v>
      </c>
      <c r="BB1076" s="35" t="str">
        <f t="shared" si="407"/>
        <v/>
      </c>
      <c r="BC1076" s="35" t="str">
        <f t="shared" si="408"/>
        <v/>
      </c>
      <c r="BD1076" s="35" t="str">
        <f t="shared" si="409"/>
        <v>无</v>
      </c>
      <c r="BE1076" s="35" t="str">
        <f>IFERROR(LOOKUP(1,-FIND({"创始会员","国际领袖课程","国内领袖课程","1期秒杀","游学免费读","买三送二","2折秒杀"},AB1076),{"创始会员","国际领袖课程","国内领袖课程","1期秒杀","游学免费读","买三送二","2折秒杀"}),"")</f>
        <v/>
      </c>
    </row>
    <row r="1077" spans="1:57">
      <c r="A1077" s="31"/>
      <c r="B1077" s="25"/>
      <c r="C1077" s="25"/>
      <c r="D1077" s="25"/>
      <c r="E1077" s="25"/>
      <c r="F1077" s="25"/>
      <c r="G1077" s="25"/>
      <c r="H1077" s="25"/>
      <c r="I1077" s="25"/>
      <c r="J1077" s="25"/>
      <c r="K1077" s="25"/>
      <c r="L1077" s="208"/>
      <c r="M1077" s="208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35" t="str">
        <f t="shared" si="386"/>
        <v/>
      </c>
      <c r="AD1077" s="36">
        <f t="shared" si="387"/>
        <v>0</v>
      </c>
      <c r="AE1077" s="35" t="str">
        <f t="shared" si="388"/>
        <v/>
      </c>
      <c r="AF1077" s="24"/>
      <c r="AG1077" s="40">
        <f t="shared" si="389"/>
        <v>0</v>
      </c>
      <c r="AH1077" s="36">
        <f t="shared" si="390"/>
        <v>0</v>
      </c>
      <c r="AI1077" s="36">
        <f t="shared" si="391"/>
        <v>0</v>
      </c>
      <c r="AJ1077" s="35" t="str">
        <f t="shared" si="392"/>
        <v/>
      </c>
      <c r="AK1077" s="35" t="str">
        <f t="shared" si="393"/>
        <v/>
      </c>
      <c r="AL1077" s="35" t="str">
        <f t="shared" si="394"/>
        <v/>
      </c>
      <c r="AM1077" s="35" t="str">
        <f t="shared" si="395"/>
        <v/>
      </c>
      <c r="AN1077" s="35" t="str">
        <f t="shared" si="396"/>
        <v/>
      </c>
      <c r="AO1077" s="35" t="str">
        <f t="shared" si="397"/>
        <v/>
      </c>
      <c r="AP1077" s="35" t="str">
        <f>IF(AJ1077="","",VLOOKUP(AN1077,[1]Sheet11!E:F,2,0))</f>
        <v/>
      </c>
      <c r="AQ1077" s="35" t="str">
        <f>IF(AO1077="拼单会员","5年",IF(AJ1077="","",VLOOKUP(AM1077&amp;AP1077,[1]Sheet11!$J$3:$K$17,2)))</f>
        <v/>
      </c>
      <c r="AR1077" s="35" t="str">
        <f t="shared" si="398"/>
        <v/>
      </c>
      <c r="AS1077" s="35" t="str">
        <f t="shared" si="399"/>
        <v/>
      </c>
      <c r="AT1077" s="35" t="str">
        <f t="shared" si="400"/>
        <v/>
      </c>
      <c r="AU1077" s="35" t="str">
        <f t="shared" si="401"/>
        <v/>
      </c>
      <c r="AV1077" s="35" t="str">
        <f t="shared" si="402"/>
        <v/>
      </c>
      <c r="AW1077" s="35" t="str">
        <f t="shared" si="403"/>
        <v/>
      </c>
      <c r="AX1077" s="35" t="str">
        <f t="shared" si="404"/>
        <v/>
      </c>
      <c r="AY1077" s="35" t="str">
        <f>IF(SUMIF('7-市场业绩'!F:F,AC1077,'7-市场业绩'!I:I)&gt;0,"学习卡","老结算")</f>
        <v>老结算</v>
      </c>
      <c r="AZ1077" s="35" t="str">
        <f t="shared" si="405"/>
        <v/>
      </c>
      <c r="BA1077" s="35" t="str">
        <f t="shared" si="406"/>
        <v>无</v>
      </c>
      <c r="BB1077" s="35" t="str">
        <f t="shared" si="407"/>
        <v/>
      </c>
      <c r="BC1077" s="35" t="str">
        <f t="shared" si="408"/>
        <v/>
      </c>
      <c r="BD1077" s="35" t="str">
        <f t="shared" si="409"/>
        <v>无</v>
      </c>
      <c r="BE1077" s="35" t="str">
        <f>IFERROR(LOOKUP(1,-FIND({"创始会员","国际领袖课程","国内领袖课程","1期秒杀","游学免费读","买三送二","2折秒杀"},AB1077),{"创始会员","国际领袖课程","国内领袖课程","1期秒杀","游学免费读","买三送二","2折秒杀"}),"")</f>
        <v/>
      </c>
    </row>
    <row r="1078" spans="1:57">
      <c r="A1078" s="31"/>
      <c r="B1078" s="25"/>
      <c r="C1078" s="25"/>
      <c r="D1078" s="25"/>
      <c r="E1078" s="25"/>
      <c r="F1078" s="25"/>
      <c r="G1078" s="25"/>
      <c r="H1078" s="25"/>
      <c r="I1078" s="25"/>
      <c r="J1078" s="25"/>
      <c r="K1078" s="25"/>
      <c r="L1078" s="208"/>
      <c r="M1078" s="208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35" t="str">
        <f t="shared" si="386"/>
        <v/>
      </c>
      <c r="AD1078" s="36">
        <f t="shared" si="387"/>
        <v>0</v>
      </c>
      <c r="AE1078" s="35" t="str">
        <f t="shared" si="388"/>
        <v/>
      </c>
      <c r="AF1078" s="24"/>
      <c r="AG1078" s="40">
        <f t="shared" si="389"/>
        <v>0</v>
      </c>
      <c r="AH1078" s="36">
        <f t="shared" si="390"/>
        <v>0</v>
      </c>
      <c r="AI1078" s="36">
        <f t="shared" si="391"/>
        <v>0</v>
      </c>
      <c r="AJ1078" s="35" t="str">
        <f t="shared" si="392"/>
        <v/>
      </c>
      <c r="AK1078" s="35" t="str">
        <f t="shared" si="393"/>
        <v/>
      </c>
      <c r="AL1078" s="35" t="str">
        <f t="shared" si="394"/>
        <v/>
      </c>
      <c r="AM1078" s="35" t="str">
        <f t="shared" si="395"/>
        <v/>
      </c>
      <c r="AN1078" s="35" t="str">
        <f t="shared" si="396"/>
        <v/>
      </c>
      <c r="AO1078" s="35" t="str">
        <f t="shared" si="397"/>
        <v/>
      </c>
      <c r="AP1078" s="35" t="str">
        <f>IF(AJ1078="","",VLOOKUP(AN1078,[1]Sheet11!E:F,2,0))</f>
        <v/>
      </c>
      <c r="AQ1078" s="35" t="str">
        <f>IF(AO1078="拼单会员","5年",IF(AJ1078="","",VLOOKUP(AM1078&amp;AP1078,[1]Sheet11!$J$3:$K$17,2)))</f>
        <v/>
      </c>
      <c r="AR1078" s="35" t="str">
        <f t="shared" si="398"/>
        <v/>
      </c>
      <c r="AS1078" s="35" t="str">
        <f t="shared" si="399"/>
        <v/>
      </c>
      <c r="AT1078" s="35" t="str">
        <f t="shared" si="400"/>
        <v/>
      </c>
      <c r="AU1078" s="35" t="str">
        <f t="shared" si="401"/>
        <v/>
      </c>
      <c r="AV1078" s="35" t="str">
        <f t="shared" si="402"/>
        <v/>
      </c>
      <c r="AW1078" s="35" t="str">
        <f t="shared" si="403"/>
        <v/>
      </c>
      <c r="AX1078" s="35" t="str">
        <f t="shared" si="404"/>
        <v/>
      </c>
      <c r="AY1078" s="35" t="str">
        <f>IF(SUMIF('7-市场业绩'!F:F,AC1078,'7-市场业绩'!I:I)&gt;0,"学习卡","老结算")</f>
        <v>老结算</v>
      </c>
      <c r="AZ1078" s="35" t="str">
        <f t="shared" si="405"/>
        <v/>
      </c>
      <c r="BA1078" s="35" t="str">
        <f t="shared" si="406"/>
        <v>无</v>
      </c>
      <c r="BB1078" s="35" t="str">
        <f t="shared" si="407"/>
        <v/>
      </c>
      <c r="BC1078" s="35" t="str">
        <f t="shared" si="408"/>
        <v/>
      </c>
      <c r="BD1078" s="35" t="str">
        <f t="shared" si="409"/>
        <v>无</v>
      </c>
      <c r="BE1078" s="35" t="str">
        <f>IFERROR(LOOKUP(1,-FIND({"创始会员","国际领袖课程","国内领袖课程","1期秒杀","游学免费读","买三送二","2折秒杀"},AB1078),{"创始会员","国际领袖课程","国内领袖课程","1期秒杀","游学免费读","买三送二","2折秒杀"}),"")</f>
        <v/>
      </c>
    </row>
    <row r="1079" spans="1:57">
      <c r="A1079" s="31"/>
      <c r="B1079" s="25"/>
      <c r="C1079" s="25"/>
      <c r="D1079" s="25"/>
      <c r="E1079" s="25"/>
      <c r="F1079" s="25"/>
      <c r="G1079" s="25"/>
      <c r="H1079" s="25"/>
      <c r="I1079" s="25"/>
      <c r="J1079" s="25"/>
      <c r="K1079" s="25"/>
      <c r="L1079" s="208"/>
      <c r="M1079" s="208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35" t="str">
        <f t="shared" si="386"/>
        <v/>
      </c>
      <c r="AD1079" s="36">
        <f t="shared" si="387"/>
        <v>0</v>
      </c>
      <c r="AE1079" s="35" t="str">
        <f t="shared" si="388"/>
        <v/>
      </c>
      <c r="AF1079" s="24"/>
      <c r="AG1079" s="40">
        <f t="shared" si="389"/>
        <v>0</v>
      </c>
      <c r="AH1079" s="36">
        <f t="shared" si="390"/>
        <v>0</v>
      </c>
      <c r="AI1079" s="36">
        <f t="shared" si="391"/>
        <v>0</v>
      </c>
      <c r="AJ1079" s="35" t="str">
        <f t="shared" si="392"/>
        <v/>
      </c>
      <c r="AK1079" s="35" t="str">
        <f t="shared" si="393"/>
        <v/>
      </c>
      <c r="AL1079" s="35" t="str">
        <f t="shared" si="394"/>
        <v/>
      </c>
      <c r="AM1079" s="35" t="str">
        <f t="shared" si="395"/>
        <v/>
      </c>
      <c r="AN1079" s="35" t="str">
        <f t="shared" si="396"/>
        <v/>
      </c>
      <c r="AO1079" s="35" t="str">
        <f t="shared" si="397"/>
        <v/>
      </c>
      <c r="AP1079" s="35" t="str">
        <f>IF(AJ1079="","",VLOOKUP(AN1079,[1]Sheet11!E:F,2,0))</f>
        <v/>
      </c>
      <c r="AQ1079" s="35" t="str">
        <f>IF(AO1079="拼单会员","5年",IF(AJ1079="","",VLOOKUP(AM1079&amp;AP1079,[1]Sheet11!$J$3:$K$17,2)))</f>
        <v/>
      </c>
      <c r="AR1079" s="35" t="str">
        <f t="shared" si="398"/>
        <v/>
      </c>
      <c r="AS1079" s="35" t="str">
        <f t="shared" si="399"/>
        <v/>
      </c>
      <c r="AT1079" s="35" t="str">
        <f t="shared" si="400"/>
        <v/>
      </c>
      <c r="AU1079" s="35" t="str">
        <f t="shared" si="401"/>
        <v/>
      </c>
      <c r="AV1079" s="35" t="str">
        <f t="shared" si="402"/>
        <v/>
      </c>
      <c r="AW1079" s="35" t="str">
        <f t="shared" si="403"/>
        <v/>
      </c>
      <c r="AX1079" s="35" t="str">
        <f t="shared" si="404"/>
        <v/>
      </c>
      <c r="AY1079" s="35" t="str">
        <f>IF(SUMIF('7-市场业绩'!F:F,AC1079,'7-市场业绩'!I:I)&gt;0,"学习卡","老结算")</f>
        <v>老结算</v>
      </c>
      <c r="AZ1079" s="35" t="str">
        <f t="shared" si="405"/>
        <v/>
      </c>
      <c r="BA1079" s="35" t="str">
        <f t="shared" si="406"/>
        <v>无</v>
      </c>
      <c r="BB1079" s="35" t="str">
        <f t="shared" si="407"/>
        <v/>
      </c>
      <c r="BC1079" s="35" t="str">
        <f t="shared" si="408"/>
        <v/>
      </c>
      <c r="BD1079" s="35" t="str">
        <f t="shared" si="409"/>
        <v>无</v>
      </c>
      <c r="BE1079" s="35" t="str">
        <f>IFERROR(LOOKUP(1,-FIND({"创始会员","国际领袖课程","国内领袖课程","1期秒杀","游学免费读","买三送二","2折秒杀"},AB1079),{"创始会员","国际领袖课程","国内领袖课程","1期秒杀","游学免费读","买三送二","2折秒杀"}),"")</f>
        <v/>
      </c>
    </row>
    <row r="1080" spans="1:57">
      <c r="A1080" s="31"/>
      <c r="B1080" s="25"/>
      <c r="C1080" s="25"/>
      <c r="D1080" s="25"/>
      <c r="E1080" s="25"/>
      <c r="F1080" s="25"/>
      <c r="G1080" s="25"/>
      <c r="H1080" s="25"/>
      <c r="I1080" s="25"/>
      <c r="J1080" s="25"/>
      <c r="K1080" s="25"/>
      <c r="L1080" s="208"/>
      <c r="M1080" s="208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35" t="str">
        <f t="shared" si="386"/>
        <v/>
      </c>
      <c r="AD1080" s="36">
        <f t="shared" si="387"/>
        <v>0</v>
      </c>
      <c r="AE1080" s="35" t="str">
        <f t="shared" si="388"/>
        <v/>
      </c>
      <c r="AF1080" s="24"/>
      <c r="AG1080" s="40">
        <f t="shared" si="389"/>
        <v>0</v>
      </c>
      <c r="AH1080" s="36">
        <f t="shared" si="390"/>
        <v>0</v>
      </c>
      <c r="AI1080" s="36">
        <f t="shared" si="391"/>
        <v>0</v>
      </c>
      <c r="AJ1080" s="35" t="str">
        <f t="shared" si="392"/>
        <v/>
      </c>
      <c r="AK1080" s="35" t="str">
        <f t="shared" si="393"/>
        <v/>
      </c>
      <c r="AL1080" s="35" t="str">
        <f t="shared" si="394"/>
        <v/>
      </c>
      <c r="AM1080" s="35" t="str">
        <f t="shared" si="395"/>
        <v/>
      </c>
      <c r="AN1080" s="35" t="str">
        <f t="shared" si="396"/>
        <v/>
      </c>
      <c r="AO1080" s="35" t="str">
        <f t="shared" si="397"/>
        <v/>
      </c>
      <c r="AP1080" s="35" t="str">
        <f>IF(AJ1080="","",VLOOKUP(AN1080,[1]Sheet11!E:F,2,0))</f>
        <v/>
      </c>
      <c r="AQ1080" s="35" t="str">
        <f>IF(AO1080="拼单会员","5年",IF(AJ1080="","",VLOOKUP(AM1080&amp;AP1080,[1]Sheet11!$J$3:$K$17,2)))</f>
        <v/>
      </c>
      <c r="AR1080" s="35" t="str">
        <f t="shared" si="398"/>
        <v/>
      </c>
      <c r="AS1080" s="35" t="str">
        <f t="shared" si="399"/>
        <v/>
      </c>
      <c r="AT1080" s="35" t="str">
        <f t="shared" si="400"/>
        <v/>
      </c>
      <c r="AU1080" s="35" t="str">
        <f t="shared" si="401"/>
        <v/>
      </c>
      <c r="AV1080" s="35" t="str">
        <f t="shared" si="402"/>
        <v/>
      </c>
      <c r="AW1080" s="35" t="str">
        <f t="shared" si="403"/>
        <v/>
      </c>
      <c r="AX1080" s="35" t="str">
        <f t="shared" si="404"/>
        <v/>
      </c>
      <c r="AY1080" s="35" t="str">
        <f>IF(SUMIF('7-市场业绩'!F:F,AC1080,'7-市场业绩'!I:I)&gt;0,"学习卡","老结算")</f>
        <v>老结算</v>
      </c>
      <c r="AZ1080" s="35" t="str">
        <f t="shared" si="405"/>
        <v/>
      </c>
      <c r="BA1080" s="35" t="str">
        <f t="shared" si="406"/>
        <v>无</v>
      </c>
      <c r="BB1080" s="35" t="str">
        <f t="shared" si="407"/>
        <v/>
      </c>
      <c r="BC1080" s="35" t="str">
        <f t="shared" si="408"/>
        <v/>
      </c>
      <c r="BD1080" s="35" t="str">
        <f t="shared" si="409"/>
        <v>无</v>
      </c>
      <c r="BE1080" s="35" t="str">
        <f>IFERROR(LOOKUP(1,-FIND({"创始会员","国际领袖课程","国内领袖课程","1期秒杀","游学免费读","买三送二","2折秒杀"},AB1080),{"创始会员","国际领袖课程","国内领袖课程","1期秒杀","游学免费读","买三送二","2折秒杀"}),"")</f>
        <v/>
      </c>
    </row>
    <row r="1081" spans="1:57">
      <c r="A1081" s="31"/>
      <c r="B1081" s="25"/>
      <c r="C1081" s="25"/>
      <c r="D1081" s="25"/>
      <c r="E1081" s="25"/>
      <c r="F1081" s="25"/>
      <c r="G1081" s="25"/>
      <c r="H1081" s="25"/>
      <c r="I1081" s="25"/>
      <c r="J1081" s="25"/>
      <c r="K1081" s="25"/>
      <c r="L1081" s="208"/>
      <c r="M1081" s="208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35" t="str">
        <f t="shared" si="386"/>
        <v/>
      </c>
      <c r="AD1081" s="36">
        <f t="shared" si="387"/>
        <v>0</v>
      </c>
      <c r="AE1081" s="35" t="str">
        <f t="shared" si="388"/>
        <v/>
      </c>
      <c r="AF1081" s="24"/>
      <c r="AG1081" s="40">
        <f t="shared" si="389"/>
        <v>0</v>
      </c>
      <c r="AH1081" s="36">
        <f t="shared" si="390"/>
        <v>0</v>
      </c>
      <c r="AI1081" s="36">
        <f t="shared" si="391"/>
        <v>0</v>
      </c>
      <c r="AJ1081" s="35" t="str">
        <f t="shared" si="392"/>
        <v/>
      </c>
      <c r="AK1081" s="35" t="str">
        <f t="shared" si="393"/>
        <v/>
      </c>
      <c r="AL1081" s="35" t="str">
        <f t="shared" si="394"/>
        <v/>
      </c>
      <c r="AM1081" s="35" t="str">
        <f t="shared" si="395"/>
        <v/>
      </c>
      <c r="AN1081" s="35" t="str">
        <f t="shared" si="396"/>
        <v/>
      </c>
      <c r="AO1081" s="35" t="str">
        <f t="shared" si="397"/>
        <v/>
      </c>
      <c r="AP1081" s="35" t="str">
        <f>IF(AJ1081="","",VLOOKUP(AN1081,[1]Sheet11!E:F,2,0))</f>
        <v/>
      </c>
      <c r="AQ1081" s="35" t="str">
        <f>IF(AO1081="拼单会员","5年",IF(AJ1081="","",VLOOKUP(AM1081&amp;AP1081,[1]Sheet11!$J$3:$K$17,2)))</f>
        <v/>
      </c>
      <c r="AR1081" s="35" t="str">
        <f t="shared" si="398"/>
        <v/>
      </c>
      <c r="AS1081" s="35" t="str">
        <f t="shared" si="399"/>
        <v/>
      </c>
      <c r="AT1081" s="35" t="str">
        <f t="shared" si="400"/>
        <v/>
      </c>
      <c r="AU1081" s="35" t="str">
        <f t="shared" si="401"/>
        <v/>
      </c>
      <c r="AV1081" s="35" t="str">
        <f t="shared" si="402"/>
        <v/>
      </c>
      <c r="AW1081" s="35" t="str">
        <f t="shared" si="403"/>
        <v/>
      </c>
      <c r="AX1081" s="35" t="str">
        <f t="shared" si="404"/>
        <v/>
      </c>
      <c r="AY1081" s="35" t="str">
        <f>IF(SUMIF('7-市场业绩'!F:F,AC1081,'7-市场业绩'!I:I)&gt;0,"学习卡","老结算")</f>
        <v>老结算</v>
      </c>
      <c r="AZ1081" s="35" t="str">
        <f t="shared" si="405"/>
        <v/>
      </c>
      <c r="BA1081" s="35" t="str">
        <f t="shared" si="406"/>
        <v>无</v>
      </c>
      <c r="BB1081" s="35" t="str">
        <f t="shared" si="407"/>
        <v/>
      </c>
      <c r="BC1081" s="35" t="str">
        <f t="shared" si="408"/>
        <v/>
      </c>
      <c r="BD1081" s="35" t="str">
        <f t="shared" si="409"/>
        <v>无</v>
      </c>
      <c r="BE1081" s="35" t="str">
        <f>IFERROR(LOOKUP(1,-FIND({"创始会员","国际领袖课程","国内领袖课程","1期秒杀","游学免费读","买三送二","2折秒杀"},AB1081),{"创始会员","国际领袖课程","国内领袖课程","1期秒杀","游学免费读","买三送二","2折秒杀"}),"")</f>
        <v/>
      </c>
    </row>
    <row r="1082" spans="1:57">
      <c r="A1082" s="31"/>
      <c r="B1082" s="25"/>
      <c r="C1082" s="25"/>
      <c r="D1082" s="25"/>
      <c r="E1082" s="25"/>
      <c r="F1082" s="25"/>
      <c r="G1082" s="25"/>
      <c r="H1082" s="25"/>
      <c r="I1082" s="25"/>
      <c r="J1082" s="25"/>
      <c r="K1082" s="25"/>
      <c r="L1082" s="208"/>
      <c r="M1082" s="208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35" t="str">
        <f t="shared" si="386"/>
        <v/>
      </c>
      <c r="AD1082" s="36">
        <f t="shared" si="387"/>
        <v>0</v>
      </c>
      <c r="AE1082" s="35" t="str">
        <f t="shared" si="388"/>
        <v/>
      </c>
      <c r="AF1082" s="24"/>
      <c r="AG1082" s="40">
        <f t="shared" si="389"/>
        <v>0</v>
      </c>
      <c r="AH1082" s="36">
        <f t="shared" si="390"/>
        <v>0</v>
      </c>
      <c r="AI1082" s="36">
        <f t="shared" si="391"/>
        <v>0</v>
      </c>
      <c r="AJ1082" s="35" t="str">
        <f t="shared" si="392"/>
        <v/>
      </c>
      <c r="AK1082" s="35" t="str">
        <f t="shared" si="393"/>
        <v/>
      </c>
      <c r="AL1082" s="35" t="str">
        <f t="shared" si="394"/>
        <v/>
      </c>
      <c r="AM1082" s="35" t="str">
        <f t="shared" si="395"/>
        <v/>
      </c>
      <c r="AN1082" s="35" t="str">
        <f t="shared" si="396"/>
        <v/>
      </c>
      <c r="AO1082" s="35" t="str">
        <f t="shared" si="397"/>
        <v/>
      </c>
      <c r="AP1082" s="35" t="str">
        <f>IF(AJ1082="","",VLOOKUP(AN1082,[1]Sheet11!E:F,2,0))</f>
        <v/>
      </c>
      <c r="AQ1082" s="35" t="str">
        <f>IF(AO1082="拼单会员","5年",IF(AJ1082="","",VLOOKUP(AM1082&amp;AP1082,[1]Sheet11!$J$3:$K$17,2)))</f>
        <v/>
      </c>
      <c r="AR1082" s="35" t="str">
        <f t="shared" si="398"/>
        <v/>
      </c>
      <c r="AS1082" s="35" t="str">
        <f t="shared" si="399"/>
        <v/>
      </c>
      <c r="AT1082" s="35" t="str">
        <f t="shared" si="400"/>
        <v/>
      </c>
      <c r="AU1082" s="35" t="str">
        <f t="shared" si="401"/>
        <v/>
      </c>
      <c r="AV1082" s="35" t="str">
        <f t="shared" si="402"/>
        <v/>
      </c>
      <c r="AW1082" s="35" t="str">
        <f t="shared" si="403"/>
        <v/>
      </c>
      <c r="AX1082" s="35" t="str">
        <f t="shared" si="404"/>
        <v/>
      </c>
      <c r="AY1082" s="35" t="str">
        <f>IF(SUMIF('7-市场业绩'!F:F,AC1082,'7-市场业绩'!I:I)&gt;0,"学习卡","老结算")</f>
        <v>老结算</v>
      </c>
      <c r="AZ1082" s="35" t="str">
        <f t="shared" si="405"/>
        <v/>
      </c>
      <c r="BA1082" s="35" t="str">
        <f t="shared" si="406"/>
        <v>无</v>
      </c>
      <c r="BB1082" s="35" t="str">
        <f t="shared" si="407"/>
        <v/>
      </c>
      <c r="BC1082" s="35" t="str">
        <f t="shared" si="408"/>
        <v/>
      </c>
      <c r="BD1082" s="35" t="str">
        <f t="shared" si="409"/>
        <v>无</v>
      </c>
      <c r="BE1082" s="35" t="str">
        <f>IFERROR(LOOKUP(1,-FIND({"创始会员","国际领袖课程","国内领袖课程","1期秒杀","游学免费读","买三送二","2折秒杀"},AB1082),{"创始会员","国际领袖课程","国内领袖课程","1期秒杀","游学免费读","买三送二","2折秒杀"}),"")</f>
        <v/>
      </c>
    </row>
    <row r="1083" spans="1:57">
      <c r="A1083" s="37"/>
      <c r="B1083" s="38"/>
      <c r="C1083" s="38"/>
      <c r="D1083" s="38"/>
      <c r="E1083" s="38"/>
      <c r="F1083" s="38"/>
      <c r="G1083" s="38"/>
      <c r="H1083" s="38"/>
      <c r="I1083" s="38"/>
      <c r="J1083" s="38"/>
      <c r="K1083" s="38"/>
      <c r="L1083" s="209"/>
      <c r="M1083" s="209"/>
      <c r="N1083" s="38"/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5" t="str">
        <f t="shared" si="386"/>
        <v/>
      </c>
      <c r="AD1083" s="36">
        <f t="shared" si="387"/>
        <v>0</v>
      </c>
      <c r="AE1083" s="35" t="str">
        <f t="shared" si="388"/>
        <v/>
      </c>
      <c r="AF1083" s="24"/>
      <c r="AG1083" s="40">
        <f t="shared" si="389"/>
        <v>0</v>
      </c>
      <c r="AH1083" s="36">
        <f t="shared" si="390"/>
        <v>0</v>
      </c>
      <c r="AI1083" s="36">
        <f t="shared" si="391"/>
        <v>0</v>
      </c>
      <c r="AJ1083" s="35" t="str">
        <f t="shared" si="392"/>
        <v/>
      </c>
      <c r="AK1083" s="35" t="str">
        <f t="shared" si="393"/>
        <v/>
      </c>
      <c r="AL1083" s="35" t="str">
        <f t="shared" si="394"/>
        <v/>
      </c>
      <c r="AM1083" s="35" t="str">
        <f t="shared" si="395"/>
        <v/>
      </c>
      <c r="AN1083" s="35" t="str">
        <f t="shared" si="396"/>
        <v/>
      </c>
      <c r="AO1083" s="35" t="str">
        <f t="shared" si="397"/>
        <v/>
      </c>
      <c r="AP1083" s="35" t="str">
        <f>IF(AJ1083="","",VLOOKUP(AN1083,[1]Sheet11!E:F,2,0))</f>
        <v/>
      </c>
      <c r="AQ1083" s="35" t="str">
        <f>IF(AO1083="拼单会员","5年",IF(AJ1083="","",VLOOKUP(AM1083&amp;AP1083,[1]Sheet11!$J$3:$K$17,2)))</f>
        <v/>
      </c>
      <c r="AR1083" s="35" t="str">
        <f t="shared" si="398"/>
        <v/>
      </c>
      <c r="AS1083" s="35" t="str">
        <f t="shared" si="399"/>
        <v/>
      </c>
      <c r="AT1083" s="35" t="str">
        <f t="shared" si="400"/>
        <v/>
      </c>
      <c r="AU1083" s="35" t="str">
        <f t="shared" si="401"/>
        <v/>
      </c>
      <c r="AV1083" s="35" t="str">
        <f t="shared" si="402"/>
        <v/>
      </c>
      <c r="AW1083" s="35" t="str">
        <f t="shared" si="403"/>
        <v/>
      </c>
      <c r="AX1083" s="35" t="str">
        <f t="shared" si="404"/>
        <v/>
      </c>
      <c r="AY1083" s="35" t="str">
        <f>IF(SUMIF('7-市场业绩'!F:F,AC1083,'7-市场业绩'!I:I)&gt;0,"学习卡","老结算")</f>
        <v>老结算</v>
      </c>
      <c r="AZ1083" s="35" t="str">
        <f t="shared" si="405"/>
        <v/>
      </c>
      <c r="BA1083" s="35" t="str">
        <f t="shared" si="406"/>
        <v>无</v>
      </c>
      <c r="BB1083" s="35" t="str">
        <f t="shared" si="407"/>
        <v/>
      </c>
      <c r="BC1083" s="35" t="str">
        <f t="shared" si="408"/>
        <v/>
      </c>
      <c r="BD1083" s="35" t="str">
        <f t="shared" si="409"/>
        <v>无</v>
      </c>
      <c r="BE1083" s="35" t="str">
        <f>IFERROR(LOOKUP(1,-FIND({"创始会员","国际领袖课程","国内领袖课程","1期秒杀","游学免费读","买三送二","2折秒杀"},AB1083),{"创始会员","国际领袖课程","国内领袖课程","1期秒杀","游学免费读","买三送二","2折秒杀"}),"")</f>
        <v/>
      </c>
    </row>
    <row r="1084" spans="1:57">
      <c r="A1084" s="37"/>
      <c r="B1084" s="38"/>
      <c r="C1084" s="38"/>
      <c r="D1084" s="38"/>
      <c r="E1084" s="38"/>
      <c r="F1084" s="38"/>
      <c r="G1084" s="38"/>
      <c r="H1084" s="38"/>
      <c r="I1084" s="38"/>
      <c r="J1084" s="38"/>
      <c r="K1084" s="38"/>
      <c r="L1084" s="209"/>
      <c r="M1084" s="209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5" t="str">
        <f t="shared" si="386"/>
        <v/>
      </c>
      <c r="AD1084" s="36">
        <f t="shared" si="387"/>
        <v>0</v>
      </c>
      <c r="AE1084" s="35" t="str">
        <f t="shared" si="388"/>
        <v/>
      </c>
      <c r="AF1084" s="24"/>
      <c r="AG1084" s="40">
        <f t="shared" si="389"/>
        <v>0</v>
      </c>
      <c r="AH1084" s="36">
        <f t="shared" si="390"/>
        <v>0</v>
      </c>
      <c r="AI1084" s="36">
        <f t="shared" si="391"/>
        <v>0</v>
      </c>
      <c r="AJ1084" s="35" t="str">
        <f t="shared" si="392"/>
        <v/>
      </c>
      <c r="AK1084" s="35" t="str">
        <f t="shared" si="393"/>
        <v/>
      </c>
      <c r="AL1084" s="35" t="str">
        <f t="shared" si="394"/>
        <v/>
      </c>
      <c r="AM1084" s="35" t="str">
        <f t="shared" si="395"/>
        <v/>
      </c>
      <c r="AN1084" s="35" t="str">
        <f t="shared" si="396"/>
        <v/>
      </c>
      <c r="AO1084" s="35" t="str">
        <f t="shared" si="397"/>
        <v/>
      </c>
      <c r="AP1084" s="35" t="str">
        <f>IF(AJ1084="","",VLOOKUP(AN1084,[1]Sheet11!E:F,2,0))</f>
        <v/>
      </c>
      <c r="AQ1084" s="35" t="str">
        <f>IF(AO1084="拼单会员","5年",IF(AJ1084="","",VLOOKUP(AM1084&amp;AP1084,[1]Sheet11!$J$3:$K$17,2)))</f>
        <v/>
      </c>
      <c r="AR1084" s="35" t="str">
        <f t="shared" si="398"/>
        <v/>
      </c>
      <c r="AS1084" s="35" t="str">
        <f t="shared" si="399"/>
        <v/>
      </c>
      <c r="AT1084" s="35" t="str">
        <f t="shared" si="400"/>
        <v/>
      </c>
      <c r="AU1084" s="35" t="str">
        <f t="shared" si="401"/>
        <v/>
      </c>
      <c r="AV1084" s="35" t="str">
        <f t="shared" si="402"/>
        <v/>
      </c>
      <c r="AW1084" s="35" t="str">
        <f t="shared" si="403"/>
        <v/>
      </c>
      <c r="AX1084" s="35" t="str">
        <f t="shared" si="404"/>
        <v/>
      </c>
      <c r="AY1084" s="35" t="str">
        <f>IF(SUMIF('7-市场业绩'!F:F,AC1084,'7-市场业绩'!I:I)&gt;0,"学习卡","老结算")</f>
        <v>老结算</v>
      </c>
      <c r="AZ1084" s="35" t="str">
        <f t="shared" si="405"/>
        <v/>
      </c>
      <c r="BA1084" s="35" t="str">
        <f t="shared" si="406"/>
        <v>无</v>
      </c>
      <c r="BB1084" s="35" t="str">
        <f t="shared" si="407"/>
        <v/>
      </c>
      <c r="BC1084" s="35" t="str">
        <f t="shared" si="408"/>
        <v/>
      </c>
      <c r="BD1084" s="35" t="str">
        <f t="shared" si="409"/>
        <v>无</v>
      </c>
      <c r="BE1084" s="35" t="str">
        <f>IFERROR(LOOKUP(1,-FIND({"创始会员","国际领袖课程","国内领袖课程","1期秒杀","游学免费读","买三送二","2折秒杀"},AB1084),{"创始会员","国际领袖课程","国内领袖课程","1期秒杀","游学免费读","买三送二","2折秒杀"}),"")</f>
        <v/>
      </c>
    </row>
    <row r="1085" spans="1:57">
      <c r="A1085" s="37"/>
      <c r="B1085" s="38"/>
      <c r="C1085" s="38"/>
      <c r="D1085" s="38"/>
      <c r="E1085" s="38"/>
      <c r="F1085" s="38"/>
      <c r="G1085" s="38"/>
      <c r="H1085" s="38"/>
      <c r="I1085" s="38"/>
      <c r="J1085" s="38"/>
      <c r="K1085" s="38"/>
      <c r="L1085" s="209"/>
      <c r="M1085" s="209"/>
      <c r="N1085" s="38"/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5" t="str">
        <f t="shared" si="386"/>
        <v/>
      </c>
      <c r="AD1085" s="36">
        <f t="shared" si="387"/>
        <v>0</v>
      </c>
      <c r="AE1085" s="35" t="str">
        <f t="shared" si="388"/>
        <v/>
      </c>
      <c r="AF1085" s="24"/>
      <c r="AG1085" s="40">
        <f t="shared" si="389"/>
        <v>0</v>
      </c>
      <c r="AH1085" s="36">
        <f t="shared" si="390"/>
        <v>0</v>
      </c>
      <c r="AI1085" s="36">
        <f t="shared" si="391"/>
        <v>0</v>
      </c>
      <c r="AJ1085" s="35" t="str">
        <f t="shared" si="392"/>
        <v/>
      </c>
      <c r="AK1085" s="35" t="str">
        <f t="shared" si="393"/>
        <v/>
      </c>
      <c r="AL1085" s="35" t="str">
        <f t="shared" si="394"/>
        <v/>
      </c>
      <c r="AM1085" s="35" t="str">
        <f t="shared" si="395"/>
        <v/>
      </c>
      <c r="AN1085" s="35" t="str">
        <f t="shared" si="396"/>
        <v/>
      </c>
      <c r="AO1085" s="35" t="str">
        <f t="shared" si="397"/>
        <v/>
      </c>
      <c r="AP1085" s="35" t="str">
        <f>IF(AJ1085="","",VLOOKUP(AN1085,[1]Sheet11!E:F,2,0))</f>
        <v/>
      </c>
      <c r="AQ1085" s="35" t="str">
        <f>IF(AO1085="拼单会员","5年",IF(AJ1085="","",VLOOKUP(AM1085&amp;AP1085,[1]Sheet11!$J$3:$K$17,2)))</f>
        <v/>
      </c>
      <c r="AR1085" s="35" t="str">
        <f t="shared" si="398"/>
        <v/>
      </c>
      <c r="AS1085" s="35" t="str">
        <f t="shared" si="399"/>
        <v/>
      </c>
      <c r="AT1085" s="35" t="str">
        <f t="shared" si="400"/>
        <v/>
      </c>
      <c r="AU1085" s="35" t="str">
        <f t="shared" si="401"/>
        <v/>
      </c>
      <c r="AV1085" s="35" t="str">
        <f t="shared" si="402"/>
        <v/>
      </c>
      <c r="AW1085" s="35" t="str">
        <f t="shared" si="403"/>
        <v/>
      </c>
      <c r="AX1085" s="35" t="str">
        <f t="shared" si="404"/>
        <v/>
      </c>
      <c r="AY1085" s="35" t="str">
        <f>IF(SUMIF('7-市场业绩'!F:F,AC1085,'7-市场业绩'!I:I)&gt;0,"学习卡","老结算")</f>
        <v>老结算</v>
      </c>
      <c r="AZ1085" s="35" t="str">
        <f t="shared" si="405"/>
        <v/>
      </c>
      <c r="BA1085" s="35" t="str">
        <f t="shared" si="406"/>
        <v>无</v>
      </c>
      <c r="BB1085" s="35" t="str">
        <f t="shared" si="407"/>
        <v/>
      </c>
      <c r="BC1085" s="35" t="str">
        <f t="shared" si="408"/>
        <v/>
      </c>
      <c r="BD1085" s="35" t="str">
        <f t="shared" si="409"/>
        <v>无</v>
      </c>
      <c r="BE1085" s="35" t="str">
        <f>IFERROR(LOOKUP(1,-FIND({"创始会员","国际领袖课程","国内领袖课程","1期秒杀","游学免费读","买三送二","2折秒杀"},AB1085),{"创始会员","国际领袖课程","国内领袖课程","1期秒杀","游学免费读","买三送二","2折秒杀"}),"")</f>
        <v/>
      </c>
    </row>
    <row r="1086" spans="1:57">
      <c r="A1086" s="37"/>
      <c r="B1086" s="38"/>
      <c r="C1086" s="38"/>
      <c r="D1086" s="38"/>
      <c r="E1086" s="38"/>
      <c r="F1086" s="38"/>
      <c r="G1086" s="38"/>
      <c r="H1086" s="38"/>
      <c r="I1086" s="38"/>
      <c r="J1086" s="38"/>
      <c r="K1086" s="38"/>
      <c r="L1086" s="209"/>
      <c r="M1086" s="209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5" t="str">
        <f t="shared" si="386"/>
        <v/>
      </c>
      <c r="AD1086" s="36">
        <f t="shared" si="387"/>
        <v>0</v>
      </c>
      <c r="AE1086" s="35" t="str">
        <f t="shared" si="388"/>
        <v/>
      </c>
      <c r="AF1086" s="24"/>
      <c r="AG1086" s="40">
        <f t="shared" si="389"/>
        <v>0</v>
      </c>
      <c r="AH1086" s="36">
        <f t="shared" si="390"/>
        <v>0</v>
      </c>
      <c r="AI1086" s="36">
        <f t="shared" si="391"/>
        <v>0</v>
      </c>
      <c r="AJ1086" s="35" t="str">
        <f t="shared" si="392"/>
        <v/>
      </c>
      <c r="AK1086" s="35" t="str">
        <f t="shared" si="393"/>
        <v/>
      </c>
      <c r="AL1086" s="35" t="str">
        <f t="shared" si="394"/>
        <v/>
      </c>
      <c r="AM1086" s="35" t="str">
        <f t="shared" si="395"/>
        <v/>
      </c>
      <c r="AN1086" s="35" t="str">
        <f t="shared" si="396"/>
        <v/>
      </c>
      <c r="AO1086" s="35" t="str">
        <f t="shared" si="397"/>
        <v/>
      </c>
      <c r="AP1086" s="35" t="str">
        <f>IF(AJ1086="","",VLOOKUP(AN1086,[1]Sheet11!E:F,2,0))</f>
        <v/>
      </c>
      <c r="AQ1086" s="35" t="str">
        <f>IF(AO1086="拼单会员","5年",IF(AJ1086="","",VLOOKUP(AM1086&amp;AP1086,[1]Sheet11!$J$3:$K$17,2)))</f>
        <v/>
      </c>
      <c r="AR1086" s="35" t="str">
        <f t="shared" si="398"/>
        <v/>
      </c>
      <c r="AS1086" s="35" t="str">
        <f t="shared" si="399"/>
        <v/>
      </c>
      <c r="AT1086" s="35" t="str">
        <f t="shared" si="400"/>
        <v/>
      </c>
      <c r="AU1086" s="35" t="str">
        <f t="shared" si="401"/>
        <v/>
      </c>
      <c r="AV1086" s="35" t="str">
        <f t="shared" si="402"/>
        <v/>
      </c>
      <c r="AW1086" s="35" t="str">
        <f t="shared" si="403"/>
        <v/>
      </c>
      <c r="AX1086" s="35" t="str">
        <f t="shared" si="404"/>
        <v/>
      </c>
      <c r="AY1086" s="35" t="str">
        <f>IF(SUMIF('7-市场业绩'!F:F,AC1086,'7-市场业绩'!I:I)&gt;0,"学习卡","老结算")</f>
        <v>老结算</v>
      </c>
      <c r="AZ1086" s="35" t="str">
        <f t="shared" si="405"/>
        <v/>
      </c>
      <c r="BA1086" s="35" t="str">
        <f t="shared" si="406"/>
        <v>无</v>
      </c>
      <c r="BB1086" s="35" t="str">
        <f t="shared" si="407"/>
        <v/>
      </c>
      <c r="BC1086" s="35" t="str">
        <f t="shared" si="408"/>
        <v/>
      </c>
      <c r="BD1086" s="35" t="str">
        <f t="shared" si="409"/>
        <v>无</v>
      </c>
      <c r="BE1086" s="35" t="str">
        <f>IFERROR(LOOKUP(1,-FIND({"创始会员","国际领袖课程","国内领袖课程","1期秒杀","游学免费读","买三送二","2折秒杀"},AB1086),{"创始会员","国际领袖课程","国内领袖课程","1期秒杀","游学免费读","买三送二","2折秒杀"}),"")</f>
        <v/>
      </c>
    </row>
    <row r="1087" spans="1:57">
      <c r="A1087" s="37"/>
      <c r="B1087" s="38"/>
      <c r="C1087" s="38"/>
      <c r="D1087" s="38"/>
      <c r="E1087" s="38"/>
      <c r="F1087" s="38"/>
      <c r="G1087" s="38"/>
      <c r="H1087" s="38"/>
      <c r="I1087" s="38"/>
      <c r="J1087" s="38"/>
      <c r="K1087" s="38"/>
      <c r="L1087" s="209"/>
      <c r="M1087" s="209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5" t="str">
        <f t="shared" si="386"/>
        <v/>
      </c>
      <c r="AD1087" s="36">
        <f t="shared" si="387"/>
        <v>0</v>
      </c>
      <c r="AE1087" s="35" t="str">
        <f t="shared" si="388"/>
        <v/>
      </c>
      <c r="AF1087" s="24"/>
      <c r="AG1087" s="40">
        <f t="shared" si="389"/>
        <v>0</v>
      </c>
      <c r="AH1087" s="36">
        <f t="shared" si="390"/>
        <v>0</v>
      </c>
      <c r="AI1087" s="36">
        <f t="shared" si="391"/>
        <v>0</v>
      </c>
      <c r="AJ1087" s="35" t="str">
        <f t="shared" si="392"/>
        <v/>
      </c>
      <c r="AK1087" s="35" t="str">
        <f t="shared" si="393"/>
        <v/>
      </c>
      <c r="AL1087" s="35" t="str">
        <f t="shared" si="394"/>
        <v/>
      </c>
      <c r="AM1087" s="35" t="str">
        <f t="shared" si="395"/>
        <v/>
      </c>
      <c r="AN1087" s="35" t="str">
        <f t="shared" si="396"/>
        <v/>
      </c>
      <c r="AO1087" s="35" t="str">
        <f t="shared" si="397"/>
        <v/>
      </c>
      <c r="AP1087" s="35" t="str">
        <f>IF(AJ1087="","",VLOOKUP(AN1087,[1]Sheet11!E:F,2,0))</f>
        <v/>
      </c>
      <c r="AQ1087" s="35" t="str">
        <f>IF(AO1087="拼单会员","5年",IF(AJ1087="","",VLOOKUP(AM1087&amp;AP1087,[1]Sheet11!$J$3:$K$17,2)))</f>
        <v/>
      </c>
      <c r="AR1087" s="35" t="str">
        <f t="shared" si="398"/>
        <v/>
      </c>
      <c r="AS1087" s="35" t="str">
        <f t="shared" si="399"/>
        <v/>
      </c>
      <c r="AT1087" s="35" t="str">
        <f t="shared" si="400"/>
        <v/>
      </c>
      <c r="AU1087" s="35" t="str">
        <f t="shared" si="401"/>
        <v/>
      </c>
      <c r="AV1087" s="35" t="str">
        <f t="shared" si="402"/>
        <v/>
      </c>
      <c r="AW1087" s="35" t="str">
        <f t="shared" si="403"/>
        <v/>
      </c>
      <c r="AX1087" s="35" t="str">
        <f t="shared" si="404"/>
        <v/>
      </c>
      <c r="AY1087" s="35" t="str">
        <f>IF(SUMIF('7-市场业绩'!F:F,AC1087,'7-市场业绩'!I:I)&gt;0,"学习卡","老结算")</f>
        <v>老结算</v>
      </c>
      <c r="AZ1087" s="35" t="str">
        <f t="shared" si="405"/>
        <v/>
      </c>
      <c r="BA1087" s="35" t="str">
        <f t="shared" si="406"/>
        <v>无</v>
      </c>
      <c r="BB1087" s="35" t="str">
        <f t="shared" si="407"/>
        <v/>
      </c>
      <c r="BC1087" s="35" t="str">
        <f t="shared" si="408"/>
        <v/>
      </c>
      <c r="BD1087" s="35" t="str">
        <f t="shared" si="409"/>
        <v>无</v>
      </c>
      <c r="BE1087" s="35" t="str">
        <f>IFERROR(LOOKUP(1,-FIND({"创始会员","国际领袖课程","国内领袖课程","1期秒杀","游学免费读","买三送二","2折秒杀"},AB1087),{"创始会员","国际领袖课程","国内领袖课程","1期秒杀","游学免费读","买三送二","2折秒杀"}),"")</f>
        <v/>
      </c>
    </row>
    <row r="1088" spans="1:57">
      <c r="A1088" s="37"/>
      <c r="B1088" s="38"/>
      <c r="C1088" s="38"/>
      <c r="D1088" s="38"/>
      <c r="E1088" s="38"/>
      <c r="F1088" s="38"/>
      <c r="G1088" s="38"/>
      <c r="H1088" s="38"/>
      <c r="I1088" s="38"/>
      <c r="J1088" s="38"/>
      <c r="K1088" s="38"/>
      <c r="L1088" s="209"/>
      <c r="M1088" s="209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5" t="str">
        <f t="shared" si="386"/>
        <v/>
      </c>
      <c r="AD1088" s="36">
        <f t="shared" si="387"/>
        <v>0</v>
      </c>
      <c r="AE1088" s="35" t="str">
        <f t="shared" si="388"/>
        <v/>
      </c>
      <c r="AF1088" s="24"/>
      <c r="AG1088" s="40">
        <f t="shared" si="389"/>
        <v>0</v>
      </c>
      <c r="AH1088" s="36">
        <f t="shared" si="390"/>
        <v>0</v>
      </c>
      <c r="AI1088" s="36">
        <f t="shared" si="391"/>
        <v>0</v>
      </c>
      <c r="AJ1088" s="35" t="str">
        <f t="shared" si="392"/>
        <v/>
      </c>
      <c r="AK1088" s="35" t="str">
        <f t="shared" si="393"/>
        <v/>
      </c>
      <c r="AL1088" s="35" t="str">
        <f t="shared" si="394"/>
        <v/>
      </c>
      <c r="AM1088" s="35" t="str">
        <f t="shared" si="395"/>
        <v/>
      </c>
      <c r="AN1088" s="35" t="str">
        <f t="shared" si="396"/>
        <v/>
      </c>
      <c r="AO1088" s="35" t="str">
        <f t="shared" si="397"/>
        <v/>
      </c>
      <c r="AP1088" s="35" t="str">
        <f>IF(AJ1088="","",VLOOKUP(AN1088,[1]Sheet11!E:F,2,0))</f>
        <v/>
      </c>
      <c r="AQ1088" s="35" t="str">
        <f>IF(AO1088="拼单会员","5年",IF(AJ1088="","",VLOOKUP(AM1088&amp;AP1088,[1]Sheet11!$J$3:$K$17,2)))</f>
        <v/>
      </c>
      <c r="AR1088" s="35" t="str">
        <f t="shared" si="398"/>
        <v/>
      </c>
      <c r="AS1088" s="35" t="str">
        <f t="shared" si="399"/>
        <v/>
      </c>
      <c r="AT1088" s="35" t="str">
        <f t="shared" si="400"/>
        <v/>
      </c>
      <c r="AU1088" s="35" t="str">
        <f t="shared" si="401"/>
        <v/>
      </c>
      <c r="AV1088" s="35" t="str">
        <f t="shared" si="402"/>
        <v/>
      </c>
      <c r="AW1088" s="35" t="str">
        <f t="shared" si="403"/>
        <v/>
      </c>
      <c r="AX1088" s="35" t="str">
        <f t="shared" si="404"/>
        <v/>
      </c>
      <c r="AY1088" s="35" t="str">
        <f>IF(SUMIF('7-市场业绩'!F:F,AC1088,'7-市场业绩'!I:I)&gt;0,"学习卡","老结算")</f>
        <v>老结算</v>
      </c>
      <c r="AZ1088" s="35" t="str">
        <f t="shared" si="405"/>
        <v/>
      </c>
      <c r="BA1088" s="35" t="str">
        <f t="shared" si="406"/>
        <v>无</v>
      </c>
      <c r="BB1088" s="35" t="str">
        <f t="shared" si="407"/>
        <v/>
      </c>
      <c r="BC1088" s="35" t="str">
        <f t="shared" si="408"/>
        <v/>
      </c>
      <c r="BD1088" s="35" t="str">
        <f t="shared" si="409"/>
        <v>无</v>
      </c>
      <c r="BE1088" s="35" t="str">
        <f>IFERROR(LOOKUP(1,-FIND({"创始会员","国际领袖课程","国内领袖课程","1期秒杀","游学免费读","买三送二","2折秒杀"},AB1088),{"创始会员","国际领袖课程","国内领袖课程","1期秒杀","游学免费读","买三送二","2折秒杀"}),"")</f>
        <v/>
      </c>
    </row>
    <row r="1089" spans="1:57">
      <c r="A1089" s="37"/>
      <c r="B1089" s="38"/>
      <c r="C1089" s="38"/>
      <c r="D1089" s="38"/>
      <c r="E1089" s="38"/>
      <c r="F1089" s="38"/>
      <c r="G1089" s="38"/>
      <c r="H1089" s="38"/>
      <c r="I1089" s="38"/>
      <c r="J1089" s="38"/>
      <c r="K1089" s="38"/>
      <c r="L1089" s="209"/>
      <c r="M1089" s="209"/>
      <c r="N1089" s="38"/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5" t="str">
        <f t="shared" si="386"/>
        <v/>
      </c>
      <c r="AD1089" s="36">
        <f t="shared" si="387"/>
        <v>0</v>
      </c>
      <c r="AE1089" s="35" t="str">
        <f t="shared" si="388"/>
        <v/>
      </c>
      <c r="AF1089" s="24"/>
      <c r="AG1089" s="40">
        <f t="shared" si="389"/>
        <v>0</v>
      </c>
      <c r="AH1089" s="36">
        <f t="shared" si="390"/>
        <v>0</v>
      </c>
      <c r="AI1089" s="36">
        <f t="shared" si="391"/>
        <v>0</v>
      </c>
      <c r="AJ1089" s="35" t="str">
        <f t="shared" si="392"/>
        <v/>
      </c>
      <c r="AK1089" s="35" t="str">
        <f t="shared" si="393"/>
        <v/>
      </c>
      <c r="AL1089" s="35" t="str">
        <f t="shared" si="394"/>
        <v/>
      </c>
      <c r="AM1089" s="35" t="str">
        <f t="shared" si="395"/>
        <v/>
      </c>
      <c r="AN1089" s="35" t="str">
        <f t="shared" si="396"/>
        <v/>
      </c>
      <c r="AO1089" s="35" t="str">
        <f t="shared" si="397"/>
        <v/>
      </c>
      <c r="AP1089" s="35" t="str">
        <f>IF(AJ1089="","",VLOOKUP(AN1089,[1]Sheet11!E:F,2,0))</f>
        <v/>
      </c>
      <c r="AQ1089" s="35" t="str">
        <f>IF(AO1089="拼单会员","5年",IF(AJ1089="","",VLOOKUP(AM1089&amp;AP1089,[1]Sheet11!$J$3:$K$17,2)))</f>
        <v/>
      </c>
      <c r="AR1089" s="35" t="str">
        <f t="shared" si="398"/>
        <v/>
      </c>
      <c r="AS1089" s="35" t="str">
        <f t="shared" si="399"/>
        <v/>
      </c>
      <c r="AT1089" s="35" t="str">
        <f t="shared" si="400"/>
        <v/>
      </c>
      <c r="AU1089" s="35" t="str">
        <f t="shared" si="401"/>
        <v/>
      </c>
      <c r="AV1089" s="35" t="str">
        <f t="shared" si="402"/>
        <v/>
      </c>
      <c r="AW1089" s="35" t="str">
        <f t="shared" si="403"/>
        <v/>
      </c>
      <c r="AX1089" s="35" t="str">
        <f t="shared" si="404"/>
        <v/>
      </c>
      <c r="AY1089" s="35" t="str">
        <f>IF(SUMIF('7-市场业绩'!F:F,AC1089,'7-市场业绩'!I:I)&gt;0,"学习卡","老结算")</f>
        <v>老结算</v>
      </c>
      <c r="AZ1089" s="35" t="str">
        <f t="shared" si="405"/>
        <v/>
      </c>
      <c r="BA1089" s="35" t="str">
        <f t="shared" si="406"/>
        <v>无</v>
      </c>
      <c r="BB1089" s="35" t="str">
        <f t="shared" si="407"/>
        <v/>
      </c>
      <c r="BC1089" s="35" t="str">
        <f t="shared" si="408"/>
        <v/>
      </c>
      <c r="BD1089" s="35" t="str">
        <f t="shared" si="409"/>
        <v>无</v>
      </c>
      <c r="BE1089" s="35" t="str">
        <f>IFERROR(LOOKUP(1,-FIND({"创始会员","国际领袖课程","国内领袖课程","1期秒杀","游学免费读","买三送二","2折秒杀"},AB1089),{"创始会员","国际领袖课程","国内领袖课程","1期秒杀","游学免费读","买三送二","2折秒杀"}),"")</f>
        <v/>
      </c>
    </row>
    <row r="1090" spans="1:57">
      <c r="A1090" s="37"/>
      <c r="B1090" s="38"/>
      <c r="C1090" s="38"/>
      <c r="D1090" s="38"/>
      <c r="E1090" s="38"/>
      <c r="F1090" s="38"/>
      <c r="G1090" s="38"/>
      <c r="H1090" s="38"/>
      <c r="I1090" s="38"/>
      <c r="J1090" s="38"/>
      <c r="K1090" s="38"/>
      <c r="L1090" s="209"/>
      <c r="M1090" s="209"/>
      <c r="N1090" s="38"/>
      <c r="O1090" s="38"/>
      <c r="P1090" s="38"/>
      <c r="Q1090" s="38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5" t="str">
        <f t="shared" si="386"/>
        <v/>
      </c>
      <c r="AD1090" s="36">
        <f t="shared" si="387"/>
        <v>0</v>
      </c>
      <c r="AE1090" s="35" t="str">
        <f t="shared" si="388"/>
        <v/>
      </c>
      <c r="AF1090" s="24"/>
      <c r="AG1090" s="40">
        <f t="shared" si="389"/>
        <v>0</v>
      </c>
      <c r="AH1090" s="36">
        <f t="shared" si="390"/>
        <v>0</v>
      </c>
      <c r="AI1090" s="36">
        <f t="shared" si="391"/>
        <v>0</v>
      </c>
      <c r="AJ1090" s="35" t="str">
        <f t="shared" si="392"/>
        <v/>
      </c>
      <c r="AK1090" s="35" t="str">
        <f t="shared" si="393"/>
        <v/>
      </c>
      <c r="AL1090" s="35" t="str">
        <f t="shared" si="394"/>
        <v/>
      </c>
      <c r="AM1090" s="35" t="str">
        <f t="shared" si="395"/>
        <v/>
      </c>
      <c r="AN1090" s="35" t="str">
        <f t="shared" si="396"/>
        <v/>
      </c>
      <c r="AO1090" s="35" t="str">
        <f t="shared" si="397"/>
        <v/>
      </c>
      <c r="AP1090" s="35" t="str">
        <f>IF(AJ1090="","",VLOOKUP(AN1090,[1]Sheet11!E:F,2,0))</f>
        <v/>
      </c>
      <c r="AQ1090" s="35" t="str">
        <f>IF(AO1090="拼单会员","5年",IF(AJ1090="","",VLOOKUP(AM1090&amp;AP1090,[1]Sheet11!$J$3:$K$17,2)))</f>
        <v/>
      </c>
      <c r="AR1090" s="35" t="str">
        <f t="shared" si="398"/>
        <v/>
      </c>
      <c r="AS1090" s="35" t="str">
        <f t="shared" si="399"/>
        <v/>
      </c>
      <c r="AT1090" s="35" t="str">
        <f t="shared" si="400"/>
        <v/>
      </c>
      <c r="AU1090" s="35" t="str">
        <f t="shared" si="401"/>
        <v/>
      </c>
      <c r="AV1090" s="35" t="str">
        <f t="shared" si="402"/>
        <v/>
      </c>
      <c r="AW1090" s="35" t="str">
        <f t="shared" si="403"/>
        <v/>
      </c>
      <c r="AX1090" s="35" t="str">
        <f t="shared" si="404"/>
        <v/>
      </c>
      <c r="AY1090" s="35" t="str">
        <f>IF(SUMIF('7-市场业绩'!F:F,AC1090,'7-市场业绩'!I:I)&gt;0,"学习卡","老结算")</f>
        <v>老结算</v>
      </c>
      <c r="AZ1090" s="35" t="str">
        <f t="shared" si="405"/>
        <v/>
      </c>
      <c r="BA1090" s="35" t="str">
        <f t="shared" si="406"/>
        <v>无</v>
      </c>
      <c r="BB1090" s="35" t="str">
        <f t="shared" si="407"/>
        <v/>
      </c>
      <c r="BC1090" s="35" t="str">
        <f t="shared" si="408"/>
        <v/>
      </c>
      <c r="BD1090" s="35" t="str">
        <f t="shared" si="409"/>
        <v>无</v>
      </c>
      <c r="BE1090" s="35" t="str">
        <f>IFERROR(LOOKUP(1,-FIND({"创始会员","国际领袖课程","国内领袖课程","1期秒杀","游学免费读","买三送二","2折秒杀"},AB1090),{"创始会员","国际领袖课程","国内领袖课程","1期秒杀","游学免费读","买三送二","2折秒杀"}),"")</f>
        <v/>
      </c>
    </row>
    <row r="1091" spans="1:57">
      <c r="A1091" s="37"/>
      <c r="B1091" s="38"/>
      <c r="C1091" s="38"/>
      <c r="D1091" s="38"/>
      <c r="E1091" s="38"/>
      <c r="F1091" s="38"/>
      <c r="G1091" s="38"/>
      <c r="H1091" s="38"/>
      <c r="I1091" s="38"/>
      <c r="J1091" s="38"/>
      <c r="K1091" s="38"/>
      <c r="L1091" s="209"/>
      <c r="M1091" s="209"/>
      <c r="N1091" s="38"/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5" t="str">
        <f t="shared" ref="AC1091:AC1154" si="410">SUBSTITUTE(SUBSTITUTE(SUBSTITUTE(SUBSTITUTE(SUBSTITUTE(SUBSTITUTE(AA1091,"(主签单人)",""),"(03-客户接待员)",""),"（金牌）",""),"（会员学员）",""),"金牌",""),"金牌学员","")</f>
        <v/>
      </c>
      <c r="AD1091" s="36">
        <f t="shared" ref="AD1091:AD1154" si="411">IFERROR(VALUE(MID(H1091,FIND("(",H1091)+1,FIND(")",H1091)-FIND("(",H1091)-2)),0)</f>
        <v>0</v>
      </c>
      <c r="AE1091" s="35" t="str">
        <f t="shared" ref="AE1091:AE1154" si="412">IF(AJ1091="","",MID(AB1091,FIND("@",SUBSTITUTE(AB1091,"／","@",6))+5,FIND("@",SUBSTITUTE(AB1091,"／","@",7))-FIND("@",SUBSTITUTE(AB1091,"／","@",6))-5))</f>
        <v/>
      </c>
      <c r="AF1091" s="24"/>
      <c r="AG1091" s="40">
        <f t="shared" ref="AG1091:AG1154" si="413">IFERROR(VALUE(MID(AB1091,FIND("@",SUBSTITUTE(AB1091,"：","@",1))+1,FIND("@",SUBSTITUTE(AB1091,"）","@",1))-FIND("@",SUBSTITUTE(AB1091,"：","@",1))-1)),0)</f>
        <v>0</v>
      </c>
      <c r="AH1091" s="36">
        <f t="shared" ref="AH1091:AH1154" si="414">IFERROR(IF(AND(IFERROR(FIND("预缴定金",AB1091),0)=0,H1091=""),M1091,VALUE(MID(AB1091,FIND("@",SUBSTITUTE(AB1091,"：","@",2))+1,FIND("@",SUBSTITUTE(AB1091,"）","@",2))-FIND("@",SUBSTITUTE(AB1091,"：","@",2))-1))),0)</f>
        <v>0</v>
      </c>
      <c r="AI1091" s="36">
        <f t="shared" ref="AI1091:AI1154" si="415">M1091-AH1091</f>
        <v>0</v>
      </c>
      <c r="AJ1091" s="35" t="str">
        <f t="shared" ref="AJ1091:AJ1154" si="416">IF(OR(V1091="退费",V1091="结转",W1091="",W1091="结转学费",W1091="老带新返现"),"",IF(OR(AI1091&lt;=0,AND(IFERROR(FIND("预缴定金",AB1091),0)=0,H1091="")),"",LEFT(AB1091,FIND("／",AB1091)-1)))</f>
        <v/>
      </c>
      <c r="AK1091" s="35" t="str">
        <f t="shared" ref="AK1091:AK1154" si="417">IF(AJ1091="","",LEFT(AB1091,2))</f>
        <v/>
      </c>
      <c r="AL1091" s="35" t="str">
        <f t="shared" ref="AL1091:AL1154" si="418">IF(AJ1091="","",MID(AB1091,3,2))</f>
        <v/>
      </c>
      <c r="AM1091" s="35" t="str">
        <f t="shared" ref="AM1091:AM1154" si="419">IF(AJ1091="","",MID(AB1091,5,2))</f>
        <v/>
      </c>
      <c r="AN1091" s="35" t="str">
        <f t="shared" ref="AN1091:AN1154" si="420">IF(AJ1091="","",MIDB(AJ1091,SEARCHB("?",AJ1091),2*LEN(AJ1091)-LENB(AJ1091)+2))</f>
        <v/>
      </c>
      <c r="AO1091" s="35" t="str">
        <f t="shared" ref="AO1091:AO1154" si="421">IF(AJ1091="","",RIGHT(MIDB(AJ1091,SEARCHB("?",AJ1091),20),LENB(MIDB(AJ1091,SEARCHB("?",AJ1091),20))-LEN(MIDB(AJ1091,SEARCHB("?",AJ1091),20))-1))</f>
        <v/>
      </c>
      <c r="AP1091" s="35" t="str">
        <f>IF(AJ1091="","",VLOOKUP(AN1091,[1]Sheet11!E:F,2,0))</f>
        <v/>
      </c>
      <c r="AQ1091" s="35" t="str">
        <f>IF(AO1091="拼单会员","5年",IF(AJ1091="","",VLOOKUP(AM1091&amp;AP1091,[1]Sheet11!$J$3:$K$17,2)))</f>
        <v/>
      </c>
      <c r="AR1091" s="35" t="str">
        <f t="shared" ref="AR1091:AR1154" si="422">IF(AJ1091="","",VLOOKUP(AO1091,BP:BQ,2,0))</f>
        <v/>
      </c>
      <c r="AS1091" s="35" t="str">
        <f t="shared" ref="AS1091:AS1154" si="423">IF(AJ1091="","",MID(AB1091,FIND("@",SUBSTITUTE(AB1091,"／","@",5))+8,10))</f>
        <v/>
      </c>
      <c r="AT1091" s="35" t="str">
        <f t="shared" ref="AT1091:AT1154" si="424">IF(AJ1091="","",IF(AK1091="新生","新生",IF((AS1091-$BH$2)&gt;0,"1年追补","老生")))</f>
        <v/>
      </c>
      <c r="AU1091" s="35" t="str">
        <f t="shared" ref="AU1091:AU1154" si="425">IF(AJ1091="","",IF(OR(AT1091="新生",AT1091="1年追补"),"新生","老生"))</f>
        <v/>
      </c>
      <c r="AV1091" s="35" t="str">
        <f t="shared" ref="AV1091:AV1154" si="426">IF(AJ1091="","",IF(AND(BE1091="1期秒杀",AK1091="新生"),"1期秒杀",IF(AND(BE1091="1期秒杀",AT1091="1年追补"),"1期秒杀",IF(AND(BE1091="游学免费读",AK1091="新生"),"游学免费读",IF(AND(BE1091="游学免费读",AT1091="1年追补"),"游学免费读",IF(AND(BE1091="买三送二",AK1091="新生"),"买三送二",IF(AND(BE1091="买三送二",AT1091="1年追补"),"买三送二",IF(AND(BE1091="2折秒杀",AK1091="新生"),"新生小学国际班1年",IF(AND(BE1091="2折秒杀",AT1091="1年追补"),"新生小学国际班1年",IF(OR(BE1091="国际领袖课程",BE1091="国内领袖课程"),BE1091,IF(AND(BE1091="创始会员",AU1091="老生",AR1091="游学会员"),"老生创始会员游学会员",IF(AND(AR1091="国际班",AU1091="新生"),AU1091&amp;AM1091&amp;AR1091&amp;AQ1091,AU1091&amp;AR1091))))))))))))</f>
        <v/>
      </c>
      <c r="AW1091" s="35" t="str">
        <f t="shared" ref="AW1091:AW1154" si="427">IF(AJ1091="","",VLOOKUP(AO1091,BP:BR,3,0))</f>
        <v/>
      </c>
      <c r="AX1091" s="35" t="str">
        <f t="shared" ref="AX1091:AX1154" si="428">AT1091&amp;AW1091</f>
        <v/>
      </c>
      <c r="AY1091" s="35" t="str">
        <f>IF(SUMIF('7-市场业绩'!F:F,AC1091,'7-市场业绩'!I:I)&gt;0,"学习卡","老结算")</f>
        <v>老结算</v>
      </c>
      <c r="AZ1091" s="35" t="str">
        <f t="shared" ref="AZ1091:AZ1154" si="429">IF(AY1091="学习卡",AV1091,AX1091)</f>
        <v/>
      </c>
      <c r="BA1091" s="35" t="str">
        <f t="shared" ref="BA1091:BA1154" si="430">IFERROR(MID(AB1091,FIND("@",SUBSTITUTE(AB1091,"／","@",3))+6,FIND("@",SUBSTITUTE(AB1091,"／","@",4))-FIND("@",SUBSTITUTE(AB1091,"／","@",3))-6),"无")</f>
        <v>无</v>
      </c>
      <c r="BB1091" s="35" t="str">
        <f t="shared" ref="BB1091:BB1154" si="431">IFERROR(MID(AB1091,FIND("@",SUBSTITUTE(AB1091,"：","@",6))+1,FIND("@",SUBSTITUTE(AB1091,"-","@",8))-FIND("@",SUBSTITUTE(AB1091,"：","@",6))-1),"")</f>
        <v/>
      </c>
      <c r="BC1091" s="35" t="str">
        <f t="shared" ref="BC1091:BC1154" si="432">IFERROR(MID(AB1091,FIND("@",SUBSTITUTE(AB1091,"：","@",6))+1,FIND("@",SUBSTITUTE(AB1091,"-","@",8))-FIND("@",SUBSTITUTE(AB1091,"：","@",6))-1),"")</f>
        <v/>
      </c>
      <c r="BD1091" s="35" t="str">
        <f t="shared" ref="BD1091:BD1154" si="433">IFERROR(MID(AB1091,FIND("@",SUBSTITUTE(AB1091,"：","@",4))+1,FIND("@",SUBSTITUTE(AB1091,"）","@",6))-FIND("@",SUBSTITUTE(AB1091,"：","@",4))-1),"无")</f>
        <v>无</v>
      </c>
      <c r="BE1091" s="35" t="str">
        <f>IFERROR(LOOKUP(1,-FIND({"创始会员","国际领袖课程","国内领袖课程","1期秒杀","游学免费读","买三送二","2折秒杀"},AB1091),{"创始会员","国际领袖课程","国内领袖课程","1期秒杀","游学免费读","买三送二","2折秒杀"}),"")</f>
        <v/>
      </c>
    </row>
    <row r="1092" spans="1:57">
      <c r="A1092" s="37"/>
      <c r="B1092" s="38"/>
      <c r="C1092" s="38"/>
      <c r="D1092" s="38"/>
      <c r="E1092" s="38"/>
      <c r="F1092" s="38"/>
      <c r="G1092" s="38"/>
      <c r="H1092" s="38"/>
      <c r="I1092" s="38"/>
      <c r="J1092" s="38"/>
      <c r="K1092" s="38"/>
      <c r="L1092" s="209"/>
      <c r="M1092" s="209"/>
      <c r="N1092" s="38"/>
      <c r="O1092" s="38"/>
      <c r="P1092" s="38"/>
      <c r="Q1092" s="38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5" t="str">
        <f t="shared" si="410"/>
        <v/>
      </c>
      <c r="AD1092" s="36">
        <f t="shared" si="411"/>
        <v>0</v>
      </c>
      <c r="AE1092" s="35" t="str">
        <f t="shared" si="412"/>
        <v/>
      </c>
      <c r="AF1092" s="24"/>
      <c r="AG1092" s="40">
        <f t="shared" si="413"/>
        <v>0</v>
      </c>
      <c r="AH1092" s="36">
        <f t="shared" si="414"/>
        <v>0</v>
      </c>
      <c r="AI1092" s="36">
        <f t="shared" si="415"/>
        <v>0</v>
      </c>
      <c r="AJ1092" s="35" t="str">
        <f t="shared" si="416"/>
        <v/>
      </c>
      <c r="AK1092" s="35" t="str">
        <f t="shared" si="417"/>
        <v/>
      </c>
      <c r="AL1092" s="35" t="str">
        <f t="shared" si="418"/>
        <v/>
      </c>
      <c r="AM1092" s="35" t="str">
        <f t="shared" si="419"/>
        <v/>
      </c>
      <c r="AN1092" s="35" t="str">
        <f t="shared" si="420"/>
        <v/>
      </c>
      <c r="AO1092" s="35" t="str">
        <f t="shared" si="421"/>
        <v/>
      </c>
      <c r="AP1092" s="35" t="str">
        <f>IF(AJ1092="","",VLOOKUP(AN1092,[1]Sheet11!E:F,2,0))</f>
        <v/>
      </c>
      <c r="AQ1092" s="35" t="str">
        <f>IF(AO1092="拼单会员","5年",IF(AJ1092="","",VLOOKUP(AM1092&amp;AP1092,[1]Sheet11!$J$3:$K$17,2)))</f>
        <v/>
      </c>
      <c r="AR1092" s="35" t="str">
        <f t="shared" si="422"/>
        <v/>
      </c>
      <c r="AS1092" s="35" t="str">
        <f t="shared" si="423"/>
        <v/>
      </c>
      <c r="AT1092" s="35" t="str">
        <f t="shared" si="424"/>
        <v/>
      </c>
      <c r="AU1092" s="35" t="str">
        <f t="shared" si="425"/>
        <v/>
      </c>
      <c r="AV1092" s="35" t="str">
        <f t="shared" si="426"/>
        <v/>
      </c>
      <c r="AW1092" s="35" t="str">
        <f t="shared" si="427"/>
        <v/>
      </c>
      <c r="AX1092" s="35" t="str">
        <f t="shared" si="428"/>
        <v/>
      </c>
      <c r="AY1092" s="35" t="str">
        <f>IF(SUMIF('7-市场业绩'!F:F,AC1092,'7-市场业绩'!I:I)&gt;0,"学习卡","老结算")</f>
        <v>老结算</v>
      </c>
      <c r="AZ1092" s="35" t="str">
        <f t="shared" si="429"/>
        <v/>
      </c>
      <c r="BA1092" s="35" t="str">
        <f t="shared" si="430"/>
        <v>无</v>
      </c>
      <c r="BB1092" s="35" t="str">
        <f t="shared" si="431"/>
        <v/>
      </c>
      <c r="BC1092" s="35" t="str">
        <f t="shared" si="432"/>
        <v/>
      </c>
      <c r="BD1092" s="35" t="str">
        <f t="shared" si="433"/>
        <v>无</v>
      </c>
      <c r="BE1092" s="35" t="str">
        <f>IFERROR(LOOKUP(1,-FIND({"创始会员","国际领袖课程","国内领袖课程","1期秒杀","游学免费读","买三送二","2折秒杀"},AB1092),{"创始会员","国际领袖课程","国内领袖课程","1期秒杀","游学免费读","买三送二","2折秒杀"}),"")</f>
        <v/>
      </c>
    </row>
    <row r="1093" spans="1:57">
      <c r="A1093" s="37"/>
      <c r="B1093" s="38"/>
      <c r="C1093" s="38"/>
      <c r="D1093" s="38"/>
      <c r="E1093" s="38"/>
      <c r="F1093" s="38"/>
      <c r="G1093" s="38"/>
      <c r="H1093" s="38"/>
      <c r="I1093" s="38"/>
      <c r="J1093" s="38"/>
      <c r="K1093" s="38"/>
      <c r="L1093" s="209"/>
      <c r="M1093" s="209"/>
      <c r="N1093" s="38"/>
      <c r="O1093" s="38"/>
      <c r="P1093" s="38"/>
      <c r="Q1093" s="38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5" t="str">
        <f t="shared" si="410"/>
        <v/>
      </c>
      <c r="AD1093" s="36">
        <f t="shared" si="411"/>
        <v>0</v>
      </c>
      <c r="AE1093" s="35" t="str">
        <f t="shared" si="412"/>
        <v/>
      </c>
      <c r="AF1093" s="24"/>
      <c r="AG1093" s="40">
        <f t="shared" si="413"/>
        <v>0</v>
      </c>
      <c r="AH1093" s="36">
        <f t="shared" si="414"/>
        <v>0</v>
      </c>
      <c r="AI1093" s="36">
        <f t="shared" si="415"/>
        <v>0</v>
      </c>
      <c r="AJ1093" s="35" t="str">
        <f t="shared" si="416"/>
        <v/>
      </c>
      <c r="AK1093" s="35" t="str">
        <f t="shared" si="417"/>
        <v/>
      </c>
      <c r="AL1093" s="35" t="str">
        <f t="shared" si="418"/>
        <v/>
      </c>
      <c r="AM1093" s="35" t="str">
        <f t="shared" si="419"/>
        <v/>
      </c>
      <c r="AN1093" s="35" t="str">
        <f t="shared" si="420"/>
        <v/>
      </c>
      <c r="AO1093" s="35" t="str">
        <f t="shared" si="421"/>
        <v/>
      </c>
      <c r="AP1093" s="35" t="str">
        <f>IF(AJ1093="","",VLOOKUP(AN1093,[1]Sheet11!E:F,2,0))</f>
        <v/>
      </c>
      <c r="AQ1093" s="35" t="str">
        <f>IF(AO1093="拼单会员","5年",IF(AJ1093="","",VLOOKUP(AM1093&amp;AP1093,[1]Sheet11!$J$3:$K$17,2)))</f>
        <v/>
      </c>
      <c r="AR1093" s="35" t="str">
        <f t="shared" si="422"/>
        <v/>
      </c>
      <c r="AS1093" s="35" t="str">
        <f t="shared" si="423"/>
        <v/>
      </c>
      <c r="AT1093" s="35" t="str">
        <f t="shared" si="424"/>
        <v/>
      </c>
      <c r="AU1093" s="35" t="str">
        <f t="shared" si="425"/>
        <v/>
      </c>
      <c r="AV1093" s="35" t="str">
        <f t="shared" si="426"/>
        <v/>
      </c>
      <c r="AW1093" s="35" t="str">
        <f t="shared" si="427"/>
        <v/>
      </c>
      <c r="AX1093" s="35" t="str">
        <f t="shared" si="428"/>
        <v/>
      </c>
      <c r="AY1093" s="35" t="str">
        <f>IF(SUMIF('7-市场业绩'!F:F,AC1093,'7-市场业绩'!I:I)&gt;0,"学习卡","老结算")</f>
        <v>老结算</v>
      </c>
      <c r="AZ1093" s="35" t="str">
        <f t="shared" si="429"/>
        <v/>
      </c>
      <c r="BA1093" s="35" t="str">
        <f t="shared" si="430"/>
        <v>无</v>
      </c>
      <c r="BB1093" s="35" t="str">
        <f t="shared" si="431"/>
        <v/>
      </c>
      <c r="BC1093" s="35" t="str">
        <f t="shared" si="432"/>
        <v/>
      </c>
      <c r="BD1093" s="35" t="str">
        <f t="shared" si="433"/>
        <v>无</v>
      </c>
      <c r="BE1093" s="35" t="str">
        <f>IFERROR(LOOKUP(1,-FIND({"创始会员","国际领袖课程","国内领袖课程","1期秒杀","游学免费读","买三送二","2折秒杀"},AB1093),{"创始会员","国际领袖课程","国内领袖课程","1期秒杀","游学免费读","买三送二","2折秒杀"}),"")</f>
        <v/>
      </c>
    </row>
    <row r="1094" spans="1:57">
      <c r="A1094" s="37"/>
      <c r="B1094" s="38"/>
      <c r="C1094" s="38"/>
      <c r="D1094" s="38"/>
      <c r="E1094" s="38"/>
      <c r="F1094" s="38"/>
      <c r="G1094" s="38"/>
      <c r="H1094" s="38"/>
      <c r="I1094" s="38"/>
      <c r="J1094" s="38"/>
      <c r="K1094" s="38"/>
      <c r="L1094" s="209"/>
      <c r="M1094" s="209"/>
      <c r="N1094" s="38"/>
      <c r="O1094" s="38"/>
      <c r="P1094" s="38"/>
      <c r="Q1094" s="38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5" t="str">
        <f t="shared" si="410"/>
        <v/>
      </c>
      <c r="AD1094" s="36">
        <f t="shared" si="411"/>
        <v>0</v>
      </c>
      <c r="AE1094" s="35" t="str">
        <f t="shared" si="412"/>
        <v/>
      </c>
      <c r="AF1094" s="24"/>
      <c r="AG1094" s="40">
        <f t="shared" si="413"/>
        <v>0</v>
      </c>
      <c r="AH1094" s="36">
        <f t="shared" si="414"/>
        <v>0</v>
      </c>
      <c r="AI1094" s="36">
        <f t="shared" si="415"/>
        <v>0</v>
      </c>
      <c r="AJ1094" s="35" t="str">
        <f t="shared" si="416"/>
        <v/>
      </c>
      <c r="AK1094" s="35" t="str">
        <f t="shared" si="417"/>
        <v/>
      </c>
      <c r="AL1094" s="35" t="str">
        <f t="shared" si="418"/>
        <v/>
      </c>
      <c r="AM1094" s="35" t="str">
        <f t="shared" si="419"/>
        <v/>
      </c>
      <c r="AN1094" s="35" t="str">
        <f t="shared" si="420"/>
        <v/>
      </c>
      <c r="AO1094" s="35" t="str">
        <f t="shared" si="421"/>
        <v/>
      </c>
      <c r="AP1094" s="35" t="str">
        <f>IF(AJ1094="","",VLOOKUP(AN1094,[1]Sheet11!E:F,2,0))</f>
        <v/>
      </c>
      <c r="AQ1094" s="35" t="str">
        <f>IF(AO1094="拼单会员","5年",IF(AJ1094="","",VLOOKUP(AM1094&amp;AP1094,[1]Sheet11!$J$3:$K$17,2)))</f>
        <v/>
      </c>
      <c r="AR1094" s="35" t="str">
        <f t="shared" si="422"/>
        <v/>
      </c>
      <c r="AS1094" s="35" t="str">
        <f t="shared" si="423"/>
        <v/>
      </c>
      <c r="AT1094" s="35" t="str">
        <f t="shared" si="424"/>
        <v/>
      </c>
      <c r="AU1094" s="35" t="str">
        <f t="shared" si="425"/>
        <v/>
      </c>
      <c r="AV1094" s="35" t="str">
        <f t="shared" si="426"/>
        <v/>
      </c>
      <c r="AW1094" s="35" t="str">
        <f t="shared" si="427"/>
        <v/>
      </c>
      <c r="AX1094" s="35" t="str">
        <f t="shared" si="428"/>
        <v/>
      </c>
      <c r="AY1094" s="35" t="str">
        <f>IF(SUMIF('7-市场业绩'!F:F,AC1094,'7-市场业绩'!I:I)&gt;0,"学习卡","老结算")</f>
        <v>老结算</v>
      </c>
      <c r="AZ1094" s="35" t="str">
        <f t="shared" si="429"/>
        <v/>
      </c>
      <c r="BA1094" s="35" t="str">
        <f t="shared" si="430"/>
        <v>无</v>
      </c>
      <c r="BB1094" s="35" t="str">
        <f t="shared" si="431"/>
        <v/>
      </c>
      <c r="BC1094" s="35" t="str">
        <f t="shared" si="432"/>
        <v/>
      </c>
      <c r="BD1094" s="35" t="str">
        <f t="shared" si="433"/>
        <v>无</v>
      </c>
      <c r="BE1094" s="35" t="str">
        <f>IFERROR(LOOKUP(1,-FIND({"创始会员","国际领袖课程","国内领袖课程","1期秒杀","游学免费读","买三送二","2折秒杀"},AB1094),{"创始会员","国际领袖课程","国内领袖课程","1期秒杀","游学免费读","买三送二","2折秒杀"}),"")</f>
        <v/>
      </c>
    </row>
    <row r="1095" spans="1:57">
      <c r="A1095" s="37"/>
      <c r="B1095" s="38"/>
      <c r="C1095" s="38"/>
      <c r="D1095" s="38"/>
      <c r="E1095" s="38"/>
      <c r="F1095" s="38"/>
      <c r="G1095" s="38"/>
      <c r="H1095" s="38"/>
      <c r="I1095" s="38"/>
      <c r="J1095" s="38"/>
      <c r="K1095" s="38"/>
      <c r="L1095" s="209"/>
      <c r="M1095" s="209"/>
      <c r="N1095" s="38"/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5" t="str">
        <f t="shared" si="410"/>
        <v/>
      </c>
      <c r="AD1095" s="36">
        <f t="shared" si="411"/>
        <v>0</v>
      </c>
      <c r="AE1095" s="35" t="str">
        <f t="shared" si="412"/>
        <v/>
      </c>
      <c r="AF1095" s="24"/>
      <c r="AG1095" s="40">
        <f t="shared" si="413"/>
        <v>0</v>
      </c>
      <c r="AH1095" s="36">
        <f t="shared" si="414"/>
        <v>0</v>
      </c>
      <c r="AI1095" s="36">
        <f t="shared" si="415"/>
        <v>0</v>
      </c>
      <c r="AJ1095" s="35" t="str">
        <f t="shared" si="416"/>
        <v/>
      </c>
      <c r="AK1095" s="35" t="str">
        <f t="shared" si="417"/>
        <v/>
      </c>
      <c r="AL1095" s="35" t="str">
        <f t="shared" si="418"/>
        <v/>
      </c>
      <c r="AM1095" s="35" t="str">
        <f t="shared" si="419"/>
        <v/>
      </c>
      <c r="AN1095" s="35" t="str">
        <f t="shared" si="420"/>
        <v/>
      </c>
      <c r="AO1095" s="35" t="str">
        <f t="shared" si="421"/>
        <v/>
      </c>
      <c r="AP1095" s="35" t="str">
        <f>IF(AJ1095="","",VLOOKUP(AN1095,[1]Sheet11!E:F,2,0))</f>
        <v/>
      </c>
      <c r="AQ1095" s="35" t="str">
        <f>IF(AO1095="拼单会员","5年",IF(AJ1095="","",VLOOKUP(AM1095&amp;AP1095,[1]Sheet11!$J$3:$K$17,2)))</f>
        <v/>
      </c>
      <c r="AR1095" s="35" t="str">
        <f t="shared" si="422"/>
        <v/>
      </c>
      <c r="AS1095" s="35" t="str">
        <f t="shared" si="423"/>
        <v/>
      </c>
      <c r="AT1095" s="35" t="str">
        <f t="shared" si="424"/>
        <v/>
      </c>
      <c r="AU1095" s="35" t="str">
        <f t="shared" si="425"/>
        <v/>
      </c>
      <c r="AV1095" s="35" t="str">
        <f t="shared" si="426"/>
        <v/>
      </c>
      <c r="AW1095" s="35" t="str">
        <f t="shared" si="427"/>
        <v/>
      </c>
      <c r="AX1095" s="35" t="str">
        <f t="shared" si="428"/>
        <v/>
      </c>
      <c r="AY1095" s="35" t="str">
        <f>IF(SUMIF('7-市场业绩'!F:F,AC1095,'7-市场业绩'!I:I)&gt;0,"学习卡","老结算")</f>
        <v>老结算</v>
      </c>
      <c r="AZ1095" s="35" t="str">
        <f t="shared" si="429"/>
        <v/>
      </c>
      <c r="BA1095" s="35" t="str">
        <f t="shared" si="430"/>
        <v>无</v>
      </c>
      <c r="BB1095" s="35" t="str">
        <f t="shared" si="431"/>
        <v/>
      </c>
      <c r="BC1095" s="35" t="str">
        <f t="shared" si="432"/>
        <v/>
      </c>
      <c r="BD1095" s="35" t="str">
        <f t="shared" si="433"/>
        <v>无</v>
      </c>
      <c r="BE1095" s="35" t="str">
        <f>IFERROR(LOOKUP(1,-FIND({"创始会员","国际领袖课程","国内领袖课程","1期秒杀","游学免费读","买三送二","2折秒杀"},AB1095),{"创始会员","国际领袖课程","国内领袖课程","1期秒杀","游学免费读","买三送二","2折秒杀"}),"")</f>
        <v/>
      </c>
    </row>
    <row r="1096" spans="1:57">
      <c r="A1096" s="37"/>
      <c r="B1096" s="38"/>
      <c r="C1096" s="38"/>
      <c r="D1096" s="38"/>
      <c r="E1096" s="38"/>
      <c r="F1096" s="38"/>
      <c r="G1096" s="38"/>
      <c r="H1096" s="38"/>
      <c r="I1096" s="38"/>
      <c r="J1096" s="38"/>
      <c r="K1096" s="38"/>
      <c r="L1096" s="209"/>
      <c r="M1096" s="209"/>
      <c r="N1096" s="38"/>
      <c r="O1096" s="38"/>
      <c r="P1096" s="38"/>
      <c r="Q1096" s="38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5" t="str">
        <f t="shared" si="410"/>
        <v/>
      </c>
      <c r="AD1096" s="36">
        <f t="shared" si="411"/>
        <v>0</v>
      </c>
      <c r="AE1096" s="35" t="str">
        <f t="shared" si="412"/>
        <v/>
      </c>
      <c r="AF1096" s="24"/>
      <c r="AG1096" s="40">
        <f t="shared" si="413"/>
        <v>0</v>
      </c>
      <c r="AH1096" s="36">
        <f t="shared" si="414"/>
        <v>0</v>
      </c>
      <c r="AI1096" s="36">
        <f t="shared" si="415"/>
        <v>0</v>
      </c>
      <c r="AJ1096" s="35" t="str">
        <f t="shared" si="416"/>
        <v/>
      </c>
      <c r="AK1096" s="35" t="str">
        <f t="shared" si="417"/>
        <v/>
      </c>
      <c r="AL1096" s="35" t="str">
        <f t="shared" si="418"/>
        <v/>
      </c>
      <c r="AM1096" s="35" t="str">
        <f t="shared" si="419"/>
        <v/>
      </c>
      <c r="AN1096" s="35" t="str">
        <f t="shared" si="420"/>
        <v/>
      </c>
      <c r="AO1096" s="35" t="str">
        <f t="shared" si="421"/>
        <v/>
      </c>
      <c r="AP1096" s="35" t="str">
        <f>IF(AJ1096="","",VLOOKUP(AN1096,[1]Sheet11!E:F,2,0))</f>
        <v/>
      </c>
      <c r="AQ1096" s="35" t="str">
        <f>IF(AO1096="拼单会员","5年",IF(AJ1096="","",VLOOKUP(AM1096&amp;AP1096,[1]Sheet11!$J$3:$K$17,2)))</f>
        <v/>
      </c>
      <c r="AR1096" s="35" t="str">
        <f t="shared" si="422"/>
        <v/>
      </c>
      <c r="AS1096" s="35" t="str">
        <f t="shared" si="423"/>
        <v/>
      </c>
      <c r="AT1096" s="35" t="str">
        <f t="shared" si="424"/>
        <v/>
      </c>
      <c r="AU1096" s="35" t="str">
        <f t="shared" si="425"/>
        <v/>
      </c>
      <c r="AV1096" s="35" t="str">
        <f t="shared" si="426"/>
        <v/>
      </c>
      <c r="AW1096" s="35" t="str">
        <f t="shared" si="427"/>
        <v/>
      </c>
      <c r="AX1096" s="35" t="str">
        <f t="shared" si="428"/>
        <v/>
      </c>
      <c r="AY1096" s="35" t="str">
        <f>IF(SUMIF('7-市场业绩'!F:F,AC1096,'7-市场业绩'!I:I)&gt;0,"学习卡","老结算")</f>
        <v>老结算</v>
      </c>
      <c r="AZ1096" s="35" t="str">
        <f t="shared" si="429"/>
        <v/>
      </c>
      <c r="BA1096" s="35" t="str">
        <f t="shared" si="430"/>
        <v>无</v>
      </c>
      <c r="BB1096" s="35" t="str">
        <f t="shared" si="431"/>
        <v/>
      </c>
      <c r="BC1096" s="35" t="str">
        <f t="shared" si="432"/>
        <v/>
      </c>
      <c r="BD1096" s="35" t="str">
        <f t="shared" si="433"/>
        <v>无</v>
      </c>
      <c r="BE1096" s="35" t="str">
        <f>IFERROR(LOOKUP(1,-FIND({"创始会员","国际领袖课程","国内领袖课程","1期秒杀","游学免费读","买三送二","2折秒杀"},AB1096),{"创始会员","国际领袖课程","国内领袖课程","1期秒杀","游学免费读","买三送二","2折秒杀"}),"")</f>
        <v/>
      </c>
    </row>
    <row r="1097" spans="1:57">
      <c r="A1097" s="37"/>
      <c r="B1097" s="38"/>
      <c r="C1097" s="38"/>
      <c r="D1097" s="38"/>
      <c r="E1097" s="38"/>
      <c r="F1097" s="38"/>
      <c r="G1097" s="38"/>
      <c r="H1097" s="38"/>
      <c r="I1097" s="38"/>
      <c r="J1097" s="38"/>
      <c r="K1097" s="38"/>
      <c r="L1097" s="209"/>
      <c r="M1097" s="209"/>
      <c r="N1097" s="38"/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5" t="str">
        <f t="shared" si="410"/>
        <v/>
      </c>
      <c r="AD1097" s="36">
        <f t="shared" si="411"/>
        <v>0</v>
      </c>
      <c r="AE1097" s="35" t="str">
        <f t="shared" si="412"/>
        <v/>
      </c>
      <c r="AF1097" s="24"/>
      <c r="AG1097" s="40">
        <f t="shared" si="413"/>
        <v>0</v>
      </c>
      <c r="AH1097" s="36">
        <f t="shared" si="414"/>
        <v>0</v>
      </c>
      <c r="AI1097" s="36">
        <f t="shared" si="415"/>
        <v>0</v>
      </c>
      <c r="AJ1097" s="35" t="str">
        <f t="shared" si="416"/>
        <v/>
      </c>
      <c r="AK1097" s="35" t="str">
        <f t="shared" si="417"/>
        <v/>
      </c>
      <c r="AL1097" s="35" t="str">
        <f t="shared" si="418"/>
        <v/>
      </c>
      <c r="AM1097" s="35" t="str">
        <f t="shared" si="419"/>
        <v/>
      </c>
      <c r="AN1097" s="35" t="str">
        <f t="shared" si="420"/>
        <v/>
      </c>
      <c r="AO1097" s="35" t="str">
        <f t="shared" si="421"/>
        <v/>
      </c>
      <c r="AP1097" s="35" t="str">
        <f>IF(AJ1097="","",VLOOKUP(AN1097,[1]Sheet11!E:F,2,0))</f>
        <v/>
      </c>
      <c r="AQ1097" s="35" t="str">
        <f>IF(AO1097="拼单会员","5年",IF(AJ1097="","",VLOOKUP(AM1097&amp;AP1097,[1]Sheet11!$J$3:$K$17,2)))</f>
        <v/>
      </c>
      <c r="AR1097" s="35" t="str">
        <f t="shared" si="422"/>
        <v/>
      </c>
      <c r="AS1097" s="35" t="str">
        <f t="shared" si="423"/>
        <v/>
      </c>
      <c r="AT1097" s="35" t="str">
        <f t="shared" si="424"/>
        <v/>
      </c>
      <c r="AU1097" s="35" t="str">
        <f t="shared" si="425"/>
        <v/>
      </c>
      <c r="AV1097" s="35" t="str">
        <f t="shared" si="426"/>
        <v/>
      </c>
      <c r="AW1097" s="35" t="str">
        <f t="shared" si="427"/>
        <v/>
      </c>
      <c r="AX1097" s="35" t="str">
        <f t="shared" si="428"/>
        <v/>
      </c>
      <c r="AY1097" s="35" t="str">
        <f>IF(SUMIF('7-市场业绩'!F:F,AC1097,'7-市场业绩'!I:I)&gt;0,"学习卡","老结算")</f>
        <v>老结算</v>
      </c>
      <c r="AZ1097" s="35" t="str">
        <f t="shared" si="429"/>
        <v/>
      </c>
      <c r="BA1097" s="35" t="str">
        <f t="shared" si="430"/>
        <v>无</v>
      </c>
      <c r="BB1097" s="35" t="str">
        <f t="shared" si="431"/>
        <v/>
      </c>
      <c r="BC1097" s="35" t="str">
        <f t="shared" si="432"/>
        <v/>
      </c>
      <c r="BD1097" s="35" t="str">
        <f t="shared" si="433"/>
        <v>无</v>
      </c>
      <c r="BE1097" s="35" t="str">
        <f>IFERROR(LOOKUP(1,-FIND({"创始会员","国际领袖课程","国内领袖课程","1期秒杀","游学免费读","买三送二","2折秒杀"},AB1097),{"创始会员","国际领袖课程","国内领袖课程","1期秒杀","游学免费读","买三送二","2折秒杀"}),"")</f>
        <v/>
      </c>
    </row>
    <row r="1098" spans="1:57">
      <c r="A1098" s="37"/>
      <c r="B1098" s="38"/>
      <c r="C1098" s="38"/>
      <c r="D1098" s="38"/>
      <c r="E1098" s="38"/>
      <c r="F1098" s="38"/>
      <c r="G1098" s="38"/>
      <c r="H1098" s="38"/>
      <c r="I1098" s="38"/>
      <c r="J1098" s="38"/>
      <c r="K1098" s="38"/>
      <c r="L1098" s="209"/>
      <c r="M1098" s="209"/>
      <c r="N1098" s="38"/>
      <c r="O1098" s="38"/>
      <c r="P1098" s="38"/>
      <c r="Q1098" s="38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5" t="str">
        <f t="shared" si="410"/>
        <v/>
      </c>
      <c r="AD1098" s="36">
        <f t="shared" si="411"/>
        <v>0</v>
      </c>
      <c r="AE1098" s="35" t="str">
        <f t="shared" si="412"/>
        <v/>
      </c>
      <c r="AF1098" s="24"/>
      <c r="AG1098" s="40">
        <f t="shared" si="413"/>
        <v>0</v>
      </c>
      <c r="AH1098" s="36">
        <f t="shared" si="414"/>
        <v>0</v>
      </c>
      <c r="AI1098" s="36">
        <f t="shared" si="415"/>
        <v>0</v>
      </c>
      <c r="AJ1098" s="35" t="str">
        <f t="shared" si="416"/>
        <v/>
      </c>
      <c r="AK1098" s="35" t="str">
        <f t="shared" si="417"/>
        <v/>
      </c>
      <c r="AL1098" s="35" t="str">
        <f t="shared" si="418"/>
        <v/>
      </c>
      <c r="AM1098" s="35" t="str">
        <f t="shared" si="419"/>
        <v/>
      </c>
      <c r="AN1098" s="35" t="str">
        <f t="shared" si="420"/>
        <v/>
      </c>
      <c r="AO1098" s="35" t="str">
        <f t="shared" si="421"/>
        <v/>
      </c>
      <c r="AP1098" s="35" t="str">
        <f>IF(AJ1098="","",VLOOKUP(AN1098,[1]Sheet11!E:F,2,0))</f>
        <v/>
      </c>
      <c r="AQ1098" s="35" t="str">
        <f>IF(AO1098="拼单会员","5年",IF(AJ1098="","",VLOOKUP(AM1098&amp;AP1098,[1]Sheet11!$J$3:$K$17,2)))</f>
        <v/>
      </c>
      <c r="AR1098" s="35" t="str">
        <f t="shared" si="422"/>
        <v/>
      </c>
      <c r="AS1098" s="35" t="str">
        <f t="shared" si="423"/>
        <v/>
      </c>
      <c r="AT1098" s="35" t="str">
        <f t="shared" si="424"/>
        <v/>
      </c>
      <c r="AU1098" s="35" t="str">
        <f t="shared" si="425"/>
        <v/>
      </c>
      <c r="AV1098" s="35" t="str">
        <f t="shared" si="426"/>
        <v/>
      </c>
      <c r="AW1098" s="35" t="str">
        <f t="shared" si="427"/>
        <v/>
      </c>
      <c r="AX1098" s="35" t="str">
        <f t="shared" si="428"/>
        <v/>
      </c>
      <c r="AY1098" s="35" t="str">
        <f>IF(SUMIF('7-市场业绩'!F:F,AC1098,'7-市场业绩'!I:I)&gt;0,"学习卡","老结算")</f>
        <v>老结算</v>
      </c>
      <c r="AZ1098" s="35" t="str">
        <f t="shared" si="429"/>
        <v/>
      </c>
      <c r="BA1098" s="35" t="str">
        <f t="shared" si="430"/>
        <v>无</v>
      </c>
      <c r="BB1098" s="35" t="str">
        <f t="shared" si="431"/>
        <v/>
      </c>
      <c r="BC1098" s="35" t="str">
        <f t="shared" si="432"/>
        <v/>
      </c>
      <c r="BD1098" s="35" t="str">
        <f t="shared" si="433"/>
        <v>无</v>
      </c>
      <c r="BE1098" s="35" t="str">
        <f>IFERROR(LOOKUP(1,-FIND({"创始会员","国际领袖课程","国内领袖课程","1期秒杀","游学免费读","买三送二","2折秒杀"},AB1098),{"创始会员","国际领袖课程","国内领袖课程","1期秒杀","游学免费读","买三送二","2折秒杀"}),"")</f>
        <v/>
      </c>
    </row>
    <row r="1099" spans="1:57">
      <c r="A1099" s="37"/>
      <c r="B1099" s="38"/>
      <c r="C1099" s="38"/>
      <c r="D1099" s="38"/>
      <c r="E1099" s="38"/>
      <c r="F1099" s="38"/>
      <c r="G1099" s="38"/>
      <c r="H1099" s="38"/>
      <c r="I1099" s="38"/>
      <c r="J1099" s="38"/>
      <c r="K1099" s="38"/>
      <c r="L1099" s="209"/>
      <c r="M1099" s="209"/>
      <c r="N1099" s="38"/>
      <c r="O1099" s="38"/>
      <c r="P1099" s="38"/>
      <c r="Q1099" s="38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5" t="str">
        <f t="shared" si="410"/>
        <v/>
      </c>
      <c r="AD1099" s="36">
        <f t="shared" si="411"/>
        <v>0</v>
      </c>
      <c r="AE1099" s="35" t="str">
        <f t="shared" si="412"/>
        <v/>
      </c>
      <c r="AF1099" s="24"/>
      <c r="AG1099" s="40">
        <f t="shared" si="413"/>
        <v>0</v>
      </c>
      <c r="AH1099" s="36">
        <f t="shared" si="414"/>
        <v>0</v>
      </c>
      <c r="AI1099" s="36">
        <f t="shared" si="415"/>
        <v>0</v>
      </c>
      <c r="AJ1099" s="35" t="str">
        <f t="shared" si="416"/>
        <v/>
      </c>
      <c r="AK1099" s="35" t="str">
        <f t="shared" si="417"/>
        <v/>
      </c>
      <c r="AL1099" s="35" t="str">
        <f t="shared" si="418"/>
        <v/>
      </c>
      <c r="AM1099" s="35" t="str">
        <f t="shared" si="419"/>
        <v/>
      </c>
      <c r="AN1099" s="35" t="str">
        <f t="shared" si="420"/>
        <v/>
      </c>
      <c r="AO1099" s="35" t="str">
        <f t="shared" si="421"/>
        <v/>
      </c>
      <c r="AP1099" s="35" t="str">
        <f>IF(AJ1099="","",VLOOKUP(AN1099,[1]Sheet11!E:F,2,0))</f>
        <v/>
      </c>
      <c r="AQ1099" s="35" t="str">
        <f>IF(AO1099="拼单会员","5年",IF(AJ1099="","",VLOOKUP(AM1099&amp;AP1099,[1]Sheet11!$J$3:$K$17,2)))</f>
        <v/>
      </c>
      <c r="AR1099" s="35" t="str">
        <f t="shared" si="422"/>
        <v/>
      </c>
      <c r="AS1099" s="35" t="str">
        <f t="shared" si="423"/>
        <v/>
      </c>
      <c r="AT1099" s="35" t="str">
        <f t="shared" si="424"/>
        <v/>
      </c>
      <c r="AU1099" s="35" t="str">
        <f t="shared" si="425"/>
        <v/>
      </c>
      <c r="AV1099" s="35" t="str">
        <f t="shared" si="426"/>
        <v/>
      </c>
      <c r="AW1099" s="35" t="str">
        <f t="shared" si="427"/>
        <v/>
      </c>
      <c r="AX1099" s="35" t="str">
        <f t="shared" si="428"/>
        <v/>
      </c>
      <c r="AY1099" s="35" t="str">
        <f>IF(SUMIF('7-市场业绩'!F:F,AC1099,'7-市场业绩'!I:I)&gt;0,"学习卡","老结算")</f>
        <v>老结算</v>
      </c>
      <c r="AZ1099" s="35" t="str">
        <f t="shared" si="429"/>
        <v/>
      </c>
      <c r="BA1099" s="35" t="str">
        <f t="shared" si="430"/>
        <v>无</v>
      </c>
      <c r="BB1099" s="35" t="str">
        <f t="shared" si="431"/>
        <v/>
      </c>
      <c r="BC1099" s="35" t="str">
        <f t="shared" si="432"/>
        <v/>
      </c>
      <c r="BD1099" s="35" t="str">
        <f t="shared" si="433"/>
        <v>无</v>
      </c>
      <c r="BE1099" s="35" t="str">
        <f>IFERROR(LOOKUP(1,-FIND({"创始会员","国际领袖课程","国内领袖课程","1期秒杀","游学免费读","买三送二","2折秒杀"},AB1099),{"创始会员","国际领袖课程","国内领袖课程","1期秒杀","游学免费读","买三送二","2折秒杀"}),"")</f>
        <v/>
      </c>
    </row>
    <row r="1100" spans="1:57">
      <c r="A1100" s="37"/>
      <c r="B1100" s="38"/>
      <c r="C1100" s="38"/>
      <c r="D1100" s="38"/>
      <c r="E1100" s="38"/>
      <c r="F1100" s="38"/>
      <c r="G1100" s="38"/>
      <c r="H1100" s="38"/>
      <c r="I1100" s="38"/>
      <c r="J1100" s="38"/>
      <c r="K1100" s="38"/>
      <c r="L1100" s="209"/>
      <c r="M1100" s="209"/>
      <c r="N1100" s="38"/>
      <c r="O1100" s="38"/>
      <c r="P1100" s="38"/>
      <c r="Q1100" s="38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5" t="str">
        <f t="shared" si="410"/>
        <v/>
      </c>
      <c r="AD1100" s="36">
        <f t="shared" si="411"/>
        <v>0</v>
      </c>
      <c r="AE1100" s="35" t="str">
        <f t="shared" si="412"/>
        <v/>
      </c>
      <c r="AF1100" s="24"/>
      <c r="AG1100" s="40">
        <f t="shared" si="413"/>
        <v>0</v>
      </c>
      <c r="AH1100" s="36">
        <f t="shared" si="414"/>
        <v>0</v>
      </c>
      <c r="AI1100" s="36">
        <f t="shared" si="415"/>
        <v>0</v>
      </c>
      <c r="AJ1100" s="35" t="str">
        <f t="shared" si="416"/>
        <v/>
      </c>
      <c r="AK1100" s="35" t="str">
        <f t="shared" si="417"/>
        <v/>
      </c>
      <c r="AL1100" s="35" t="str">
        <f t="shared" si="418"/>
        <v/>
      </c>
      <c r="AM1100" s="35" t="str">
        <f t="shared" si="419"/>
        <v/>
      </c>
      <c r="AN1100" s="35" t="str">
        <f t="shared" si="420"/>
        <v/>
      </c>
      <c r="AO1100" s="35" t="str">
        <f t="shared" si="421"/>
        <v/>
      </c>
      <c r="AP1100" s="35" t="str">
        <f>IF(AJ1100="","",VLOOKUP(AN1100,[1]Sheet11!E:F,2,0))</f>
        <v/>
      </c>
      <c r="AQ1100" s="35" t="str">
        <f>IF(AO1100="拼单会员","5年",IF(AJ1100="","",VLOOKUP(AM1100&amp;AP1100,[1]Sheet11!$J$3:$K$17,2)))</f>
        <v/>
      </c>
      <c r="AR1100" s="35" t="str">
        <f t="shared" si="422"/>
        <v/>
      </c>
      <c r="AS1100" s="35" t="str">
        <f t="shared" si="423"/>
        <v/>
      </c>
      <c r="AT1100" s="35" t="str">
        <f t="shared" si="424"/>
        <v/>
      </c>
      <c r="AU1100" s="35" t="str">
        <f t="shared" si="425"/>
        <v/>
      </c>
      <c r="AV1100" s="35" t="str">
        <f t="shared" si="426"/>
        <v/>
      </c>
      <c r="AW1100" s="35" t="str">
        <f t="shared" si="427"/>
        <v/>
      </c>
      <c r="AX1100" s="35" t="str">
        <f t="shared" si="428"/>
        <v/>
      </c>
      <c r="AY1100" s="35" t="str">
        <f>IF(SUMIF('7-市场业绩'!F:F,AC1100,'7-市场业绩'!I:I)&gt;0,"学习卡","老结算")</f>
        <v>老结算</v>
      </c>
      <c r="AZ1100" s="35" t="str">
        <f t="shared" si="429"/>
        <v/>
      </c>
      <c r="BA1100" s="35" t="str">
        <f t="shared" si="430"/>
        <v>无</v>
      </c>
      <c r="BB1100" s="35" t="str">
        <f t="shared" si="431"/>
        <v/>
      </c>
      <c r="BC1100" s="35" t="str">
        <f t="shared" si="432"/>
        <v/>
      </c>
      <c r="BD1100" s="35" t="str">
        <f t="shared" si="433"/>
        <v>无</v>
      </c>
      <c r="BE1100" s="35" t="str">
        <f>IFERROR(LOOKUP(1,-FIND({"创始会员","国际领袖课程","国内领袖课程","1期秒杀","游学免费读","买三送二","2折秒杀"},AB1100),{"创始会员","国际领袖课程","国内领袖课程","1期秒杀","游学免费读","买三送二","2折秒杀"}),"")</f>
        <v/>
      </c>
    </row>
    <row r="1101" spans="1:57">
      <c r="A1101" s="37"/>
      <c r="B1101" s="38"/>
      <c r="C1101" s="38"/>
      <c r="D1101" s="38"/>
      <c r="E1101" s="38"/>
      <c r="F1101" s="38"/>
      <c r="G1101" s="38"/>
      <c r="H1101" s="38"/>
      <c r="I1101" s="38"/>
      <c r="J1101" s="38"/>
      <c r="K1101" s="38"/>
      <c r="L1101" s="209"/>
      <c r="M1101" s="209"/>
      <c r="N1101" s="38"/>
      <c r="O1101" s="38"/>
      <c r="P1101" s="38"/>
      <c r="Q1101" s="38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5" t="str">
        <f t="shared" si="410"/>
        <v/>
      </c>
      <c r="AD1101" s="36">
        <f t="shared" si="411"/>
        <v>0</v>
      </c>
      <c r="AE1101" s="35" t="str">
        <f t="shared" si="412"/>
        <v/>
      </c>
      <c r="AF1101" s="24"/>
      <c r="AG1101" s="40">
        <f t="shared" si="413"/>
        <v>0</v>
      </c>
      <c r="AH1101" s="36">
        <f t="shared" si="414"/>
        <v>0</v>
      </c>
      <c r="AI1101" s="36">
        <f t="shared" si="415"/>
        <v>0</v>
      </c>
      <c r="AJ1101" s="35" t="str">
        <f t="shared" si="416"/>
        <v/>
      </c>
      <c r="AK1101" s="35" t="str">
        <f t="shared" si="417"/>
        <v/>
      </c>
      <c r="AL1101" s="35" t="str">
        <f t="shared" si="418"/>
        <v/>
      </c>
      <c r="AM1101" s="35" t="str">
        <f t="shared" si="419"/>
        <v/>
      </c>
      <c r="AN1101" s="35" t="str">
        <f t="shared" si="420"/>
        <v/>
      </c>
      <c r="AO1101" s="35" t="str">
        <f t="shared" si="421"/>
        <v/>
      </c>
      <c r="AP1101" s="35" t="str">
        <f>IF(AJ1101="","",VLOOKUP(AN1101,[1]Sheet11!E:F,2,0))</f>
        <v/>
      </c>
      <c r="AQ1101" s="35" t="str">
        <f>IF(AO1101="拼单会员","5年",IF(AJ1101="","",VLOOKUP(AM1101&amp;AP1101,[1]Sheet11!$J$3:$K$17,2)))</f>
        <v/>
      </c>
      <c r="AR1101" s="35" t="str">
        <f t="shared" si="422"/>
        <v/>
      </c>
      <c r="AS1101" s="35" t="str">
        <f t="shared" si="423"/>
        <v/>
      </c>
      <c r="AT1101" s="35" t="str">
        <f t="shared" si="424"/>
        <v/>
      </c>
      <c r="AU1101" s="35" t="str">
        <f t="shared" si="425"/>
        <v/>
      </c>
      <c r="AV1101" s="35" t="str">
        <f t="shared" si="426"/>
        <v/>
      </c>
      <c r="AW1101" s="35" t="str">
        <f t="shared" si="427"/>
        <v/>
      </c>
      <c r="AX1101" s="35" t="str">
        <f t="shared" si="428"/>
        <v/>
      </c>
      <c r="AY1101" s="35" t="str">
        <f>IF(SUMIF('7-市场业绩'!F:F,AC1101,'7-市场业绩'!I:I)&gt;0,"学习卡","老结算")</f>
        <v>老结算</v>
      </c>
      <c r="AZ1101" s="35" t="str">
        <f t="shared" si="429"/>
        <v/>
      </c>
      <c r="BA1101" s="35" t="str">
        <f t="shared" si="430"/>
        <v>无</v>
      </c>
      <c r="BB1101" s="35" t="str">
        <f t="shared" si="431"/>
        <v/>
      </c>
      <c r="BC1101" s="35" t="str">
        <f t="shared" si="432"/>
        <v/>
      </c>
      <c r="BD1101" s="35" t="str">
        <f t="shared" si="433"/>
        <v>无</v>
      </c>
      <c r="BE1101" s="35" t="str">
        <f>IFERROR(LOOKUP(1,-FIND({"创始会员","国际领袖课程","国内领袖课程","1期秒杀","游学免费读","买三送二","2折秒杀"},AB1101),{"创始会员","国际领袖课程","国内领袖课程","1期秒杀","游学免费读","买三送二","2折秒杀"}),"")</f>
        <v/>
      </c>
    </row>
    <row r="1102" spans="1:57">
      <c r="A1102" s="37"/>
      <c r="B1102" s="38"/>
      <c r="C1102" s="38"/>
      <c r="D1102" s="38"/>
      <c r="E1102" s="38"/>
      <c r="F1102" s="38"/>
      <c r="G1102" s="38"/>
      <c r="H1102" s="38"/>
      <c r="I1102" s="38"/>
      <c r="J1102" s="38"/>
      <c r="K1102" s="38"/>
      <c r="L1102" s="209"/>
      <c r="M1102" s="209"/>
      <c r="N1102" s="38"/>
      <c r="O1102" s="38"/>
      <c r="P1102" s="38"/>
      <c r="Q1102" s="38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5" t="str">
        <f t="shared" si="410"/>
        <v/>
      </c>
      <c r="AD1102" s="36">
        <f t="shared" si="411"/>
        <v>0</v>
      </c>
      <c r="AE1102" s="35" t="str">
        <f t="shared" si="412"/>
        <v/>
      </c>
      <c r="AF1102" s="24"/>
      <c r="AG1102" s="40">
        <f t="shared" si="413"/>
        <v>0</v>
      </c>
      <c r="AH1102" s="36">
        <f t="shared" si="414"/>
        <v>0</v>
      </c>
      <c r="AI1102" s="36">
        <f t="shared" si="415"/>
        <v>0</v>
      </c>
      <c r="AJ1102" s="35" t="str">
        <f t="shared" si="416"/>
        <v/>
      </c>
      <c r="AK1102" s="35" t="str">
        <f t="shared" si="417"/>
        <v/>
      </c>
      <c r="AL1102" s="35" t="str">
        <f t="shared" si="418"/>
        <v/>
      </c>
      <c r="AM1102" s="35" t="str">
        <f t="shared" si="419"/>
        <v/>
      </c>
      <c r="AN1102" s="35" t="str">
        <f t="shared" si="420"/>
        <v/>
      </c>
      <c r="AO1102" s="35" t="str">
        <f t="shared" si="421"/>
        <v/>
      </c>
      <c r="AP1102" s="35" t="str">
        <f>IF(AJ1102="","",VLOOKUP(AN1102,[1]Sheet11!E:F,2,0))</f>
        <v/>
      </c>
      <c r="AQ1102" s="35" t="str">
        <f>IF(AO1102="拼单会员","5年",IF(AJ1102="","",VLOOKUP(AM1102&amp;AP1102,[1]Sheet11!$J$3:$K$17,2)))</f>
        <v/>
      </c>
      <c r="AR1102" s="35" t="str">
        <f t="shared" si="422"/>
        <v/>
      </c>
      <c r="AS1102" s="35" t="str">
        <f t="shared" si="423"/>
        <v/>
      </c>
      <c r="AT1102" s="35" t="str">
        <f t="shared" si="424"/>
        <v/>
      </c>
      <c r="AU1102" s="35" t="str">
        <f t="shared" si="425"/>
        <v/>
      </c>
      <c r="AV1102" s="35" t="str">
        <f t="shared" si="426"/>
        <v/>
      </c>
      <c r="AW1102" s="35" t="str">
        <f t="shared" si="427"/>
        <v/>
      </c>
      <c r="AX1102" s="35" t="str">
        <f t="shared" si="428"/>
        <v/>
      </c>
      <c r="AY1102" s="35" t="str">
        <f>IF(SUMIF('7-市场业绩'!F:F,AC1102,'7-市场业绩'!I:I)&gt;0,"学习卡","老结算")</f>
        <v>老结算</v>
      </c>
      <c r="AZ1102" s="35" t="str">
        <f t="shared" si="429"/>
        <v/>
      </c>
      <c r="BA1102" s="35" t="str">
        <f t="shared" si="430"/>
        <v>无</v>
      </c>
      <c r="BB1102" s="35" t="str">
        <f t="shared" si="431"/>
        <v/>
      </c>
      <c r="BC1102" s="35" t="str">
        <f t="shared" si="432"/>
        <v/>
      </c>
      <c r="BD1102" s="35" t="str">
        <f t="shared" si="433"/>
        <v>无</v>
      </c>
      <c r="BE1102" s="35" t="str">
        <f>IFERROR(LOOKUP(1,-FIND({"创始会员","国际领袖课程","国内领袖课程","1期秒杀","游学免费读","买三送二","2折秒杀"},AB1102),{"创始会员","国际领袖课程","国内领袖课程","1期秒杀","游学免费读","买三送二","2折秒杀"}),"")</f>
        <v/>
      </c>
    </row>
    <row r="1103" spans="1:57">
      <c r="A1103" s="37"/>
      <c r="B1103" s="38"/>
      <c r="C1103" s="38"/>
      <c r="D1103" s="38"/>
      <c r="E1103" s="38"/>
      <c r="F1103" s="38"/>
      <c r="G1103" s="38"/>
      <c r="H1103" s="38"/>
      <c r="I1103" s="38"/>
      <c r="J1103" s="38"/>
      <c r="K1103" s="38"/>
      <c r="L1103" s="209"/>
      <c r="M1103" s="209"/>
      <c r="N1103" s="38"/>
      <c r="O1103" s="38"/>
      <c r="P1103" s="38"/>
      <c r="Q1103" s="38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5" t="str">
        <f t="shared" si="410"/>
        <v/>
      </c>
      <c r="AD1103" s="36">
        <f t="shared" si="411"/>
        <v>0</v>
      </c>
      <c r="AE1103" s="35" t="str">
        <f t="shared" si="412"/>
        <v/>
      </c>
      <c r="AF1103" s="24"/>
      <c r="AG1103" s="40">
        <f t="shared" si="413"/>
        <v>0</v>
      </c>
      <c r="AH1103" s="36">
        <f t="shared" si="414"/>
        <v>0</v>
      </c>
      <c r="AI1103" s="36">
        <f t="shared" si="415"/>
        <v>0</v>
      </c>
      <c r="AJ1103" s="35" t="str">
        <f t="shared" si="416"/>
        <v/>
      </c>
      <c r="AK1103" s="35" t="str">
        <f t="shared" si="417"/>
        <v/>
      </c>
      <c r="AL1103" s="35" t="str">
        <f t="shared" si="418"/>
        <v/>
      </c>
      <c r="AM1103" s="35" t="str">
        <f t="shared" si="419"/>
        <v/>
      </c>
      <c r="AN1103" s="35" t="str">
        <f t="shared" si="420"/>
        <v/>
      </c>
      <c r="AO1103" s="35" t="str">
        <f t="shared" si="421"/>
        <v/>
      </c>
      <c r="AP1103" s="35" t="str">
        <f>IF(AJ1103="","",VLOOKUP(AN1103,[1]Sheet11!E:F,2,0))</f>
        <v/>
      </c>
      <c r="AQ1103" s="35" t="str">
        <f>IF(AO1103="拼单会员","5年",IF(AJ1103="","",VLOOKUP(AM1103&amp;AP1103,[1]Sheet11!$J$3:$K$17,2)))</f>
        <v/>
      </c>
      <c r="AR1103" s="35" t="str">
        <f t="shared" si="422"/>
        <v/>
      </c>
      <c r="AS1103" s="35" t="str">
        <f t="shared" si="423"/>
        <v/>
      </c>
      <c r="AT1103" s="35" t="str">
        <f t="shared" si="424"/>
        <v/>
      </c>
      <c r="AU1103" s="35" t="str">
        <f t="shared" si="425"/>
        <v/>
      </c>
      <c r="AV1103" s="35" t="str">
        <f t="shared" si="426"/>
        <v/>
      </c>
      <c r="AW1103" s="35" t="str">
        <f t="shared" si="427"/>
        <v/>
      </c>
      <c r="AX1103" s="35" t="str">
        <f t="shared" si="428"/>
        <v/>
      </c>
      <c r="AY1103" s="35" t="str">
        <f>IF(SUMIF('7-市场业绩'!F:F,AC1103,'7-市场业绩'!I:I)&gt;0,"学习卡","老结算")</f>
        <v>老结算</v>
      </c>
      <c r="AZ1103" s="35" t="str">
        <f t="shared" si="429"/>
        <v/>
      </c>
      <c r="BA1103" s="35" t="str">
        <f t="shared" si="430"/>
        <v>无</v>
      </c>
      <c r="BB1103" s="35" t="str">
        <f t="shared" si="431"/>
        <v/>
      </c>
      <c r="BC1103" s="35" t="str">
        <f t="shared" si="432"/>
        <v/>
      </c>
      <c r="BD1103" s="35" t="str">
        <f t="shared" si="433"/>
        <v>无</v>
      </c>
      <c r="BE1103" s="35" t="str">
        <f>IFERROR(LOOKUP(1,-FIND({"创始会员","国际领袖课程","国内领袖课程","1期秒杀","游学免费读","买三送二","2折秒杀"},AB1103),{"创始会员","国际领袖课程","国内领袖课程","1期秒杀","游学免费读","买三送二","2折秒杀"}),"")</f>
        <v/>
      </c>
    </row>
    <row r="1104" spans="1:57">
      <c r="A1104" s="37"/>
      <c r="B1104" s="38"/>
      <c r="C1104" s="38"/>
      <c r="D1104" s="38"/>
      <c r="E1104" s="38"/>
      <c r="F1104" s="38"/>
      <c r="G1104" s="38"/>
      <c r="H1104" s="38"/>
      <c r="I1104" s="38"/>
      <c r="J1104" s="38"/>
      <c r="K1104" s="38"/>
      <c r="L1104" s="209"/>
      <c r="M1104" s="209"/>
      <c r="N1104" s="38"/>
      <c r="O1104" s="38"/>
      <c r="P1104" s="38"/>
      <c r="Q1104" s="38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5" t="str">
        <f t="shared" si="410"/>
        <v/>
      </c>
      <c r="AD1104" s="36">
        <f t="shared" si="411"/>
        <v>0</v>
      </c>
      <c r="AE1104" s="35" t="str">
        <f t="shared" si="412"/>
        <v/>
      </c>
      <c r="AF1104" s="24"/>
      <c r="AG1104" s="40">
        <f t="shared" si="413"/>
        <v>0</v>
      </c>
      <c r="AH1104" s="36">
        <f t="shared" si="414"/>
        <v>0</v>
      </c>
      <c r="AI1104" s="36">
        <f t="shared" si="415"/>
        <v>0</v>
      </c>
      <c r="AJ1104" s="35" t="str">
        <f t="shared" si="416"/>
        <v/>
      </c>
      <c r="AK1104" s="35" t="str">
        <f t="shared" si="417"/>
        <v/>
      </c>
      <c r="AL1104" s="35" t="str">
        <f t="shared" si="418"/>
        <v/>
      </c>
      <c r="AM1104" s="35" t="str">
        <f t="shared" si="419"/>
        <v/>
      </c>
      <c r="AN1104" s="35" t="str">
        <f t="shared" si="420"/>
        <v/>
      </c>
      <c r="AO1104" s="35" t="str">
        <f t="shared" si="421"/>
        <v/>
      </c>
      <c r="AP1104" s="35" t="str">
        <f>IF(AJ1104="","",VLOOKUP(AN1104,[1]Sheet11!E:F,2,0))</f>
        <v/>
      </c>
      <c r="AQ1104" s="35" t="str">
        <f>IF(AO1104="拼单会员","5年",IF(AJ1104="","",VLOOKUP(AM1104&amp;AP1104,[1]Sheet11!$J$3:$K$17,2)))</f>
        <v/>
      </c>
      <c r="AR1104" s="35" t="str">
        <f t="shared" si="422"/>
        <v/>
      </c>
      <c r="AS1104" s="35" t="str">
        <f t="shared" si="423"/>
        <v/>
      </c>
      <c r="AT1104" s="35" t="str">
        <f t="shared" si="424"/>
        <v/>
      </c>
      <c r="AU1104" s="35" t="str">
        <f t="shared" si="425"/>
        <v/>
      </c>
      <c r="AV1104" s="35" t="str">
        <f t="shared" si="426"/>
        <v/>
      </c>
      <c r="AW1104" s="35" t="str">
        <f t="shared" si="427"/>
        <v/>
      </c>
      <c r="AX1104" s="35" t="str">
        <f t="shared" si="428"/>
        <v/>
      </c>
      <c r="AY1104" s="35" t="str">
        <f>IF(SUMIF('7-市场业绩'!F:F,AC1104,'7-市场业绩'!I:I)&gt;0,"学习卡","老结算")</f>
        <v>老结算</v>
      </c>
      <c r="AZ1104" s="35" t="str">
        <f t="shared" si="429"/>
        <v/>
      </c>
      <c r="BA1104" s="35" t="str">
        <f t="shared" si="430"/>
        <v>无</v>
      </c>
      <c r="BB1104" s="35" t="str">
        <f t="shared" si="431"/>
        <v/>
      </c>
      <c r="BC1104" s="35" t="str">
        <f t="shared" si="432"/>
        <v/>
      </c>
      <c r="BD1104" s="35" t="str">
        <f t="shared" si="433"/>
        <v>无</v>
      </c>
      <c r="BE1104" s="35" t="str">
        <f>IFERROR(LOOKUP(1,-FIND({"创始会员","国际领袖课程","国内领袖课程","1期秒杀","游学免费读","买三送二","2折秒杀"},AB1104),{"创始会员","国际领袖课程","国内领袖课程","1期秒杀","游学免费读","买三送二","2折秒杀"}),"")</f>
        <v/>
      </c>
    </row>
    <row r="1105" spans="1:57">
      <c r="A1105" s="37"/>
      <c r="B1105" s="38"/>
      <c r="C1105" s="38"/>
      <c r="D1105" s="38"/>
      <c r="E1105" s="38"/>
      <c r="F1105" s="38"/>
      <c r="G1105" s="38"/>
      <c r="H1105" s="38"/>
      <c r="I1105" s="38"/>
      <c r="J1105" s="38"/>
      <c r="K1105" s="38"/>
      <c r="L1105" s="209"/>
      <c r="M1105" s="209"/>
      <c r="N1105" s="38"/>
      <c r="O1105" s="38"/>
      <c r="P1105" s="38"/>
      <c r="Q1105" s="38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5" t="str">
        <f t="shared" si="410"/>
        <v/>
      </c>
      <c r="AD1105" s="36">
        <f t="shared" si="411"/>
        <v>0</v>
      </c>
      <c r="AE1105" s="35" t="str">
        <f t="shared" si="412"/>
        <v/>
      </c>
      <c r="AF1105" s="24"/>
      <c r="AG1105" s="40">
        <f t="shared" si="413"/>
        <v>0</v>
      </c>
      <c r="AH1105" s="36">
        <f t="shared" si="414"/>
        <v>0</v>
      </c>
      <c r="AI1105" s="36">
        <f t="shared" si="415"/>
        <v>0</v>
      </c>
      <c r="AJ1105" s="35" t="str">
        <f t="shared" si="416"/>
        <v/>
      </c>
      <c r="AK1105" s="35" t="str">
        <f t="shared" si="417"/>
        <v/>
      </c>
      <c r="AL1105" s="35" t="str">
        <f t="shared" si="418"/>
        <v/>
      </c>
      <c r="AM1105" s="35" t="str">
        <f t="shared" si="419"/>
        <v/>
      </c>
      <c r="AN1105" s="35" t="str">
        <f t="shared" si="420"/>
        <v/>
      </c>
      <c r="AO1105" s="35" t="str">
        <f t="shared" si="421"/>
        <v/>
      </c>
      <c r="AP1105" s="35" t="str">
        <f>IF(AJ1105="","",VLOOKUP(AN1105,[1]Sheet11!E:F,2,0))</f>
        <v/>
      </c>
      <c r="AQ1105" s="35" t="str">
        <f>IF(AO1105="拼单会员","5年",IF(AJ1105="","",VLOOKUP(AM1105&amp;AP1105,[1]Sheet11!$J$3:$K$17,2)))</f>
        <v/>
      </c>
      <c r="AR1105" s="35" t="str">
        <f t="shared" si="422"/>
        <v/>
      </c>
      <c r="AS1105" s="35" t="str">
        <f t="shared" si="423"/>
        <v/>
      </c>
      <c r="AT1105" s="35" t="str">
        <f t="shared" si="424"/>
        <v/>
      </c>
      <c r="AU1105" s="35" t="str">
        <f t="shared" si="425"/>
        <v/>
      </c>
      <c r="AV1105" s="35" t="str">
        <f t="shared" si="426"/>
        <v/>
      </c>
      <c r="AW1105" s="35" t="str">
        <f t="shared" si="427"/>
        <v/>
      </c>
      <c r="AX1105" s="35" t="str">
        <f t="shared" si="428"/>
        <v/>
      </c>
      <c r="AY1105" s="35" t="str">
        <f>IF(SUMIF('7-市场业绩'!F:F,AC1105,'7-市场业绩'!I:I)&gt;0,"学习卡","老结算")</f>
        <v>老结算</v>
      </c>
      <c r="AZ1105" s="35" t="str">
        <f t="shared" si="429"/>
        <v/>
      </c>
      <c r="BA1105" s="35" t="str">
        <f t="shared" si="430"/>
        <v>无</v>
      </c>
      <c r="BB1105" s="35" t="str">
        <f t="shared" si="431"/>
        <v/>
      </c>
      <c r="BC1105" s="35" t="str">
        <f t="shared" si="432"/>
        <v/>
      </c>
      <c r="BD1105" s="35" t="str">
        <f t="shared" si="433"/>
        <v>无</v>
      </c>
      <c r="BE1105" s="35" t="str">
        <f>IFERROR(LOOKUP(1,-FIND({"创始会员","国际领袖课程","国内领袖课程","1期秒杀","游学免费读","买三送二","2折秒杀"},AB1105),{"创始会员","国际领袖课程","国内领袖课程","1期秒杀","游学免费读","买三送二","2折秒杀"}),"")</f>
        <v/>
      </c>
    </row>
    <row r="1106" spans="1:57">
      <c r="A1106" s="37"/>
      <c r="B1106" s="38"/>
      <c r="C1106" s="38"/>
      <c r="D1106" s="38"/>
      <c r="E1106" s="38"/>
      <c r="F1106" s="38"/>
      <c r="G1106" s="38"/>
      <c r="H1106" s="38"/>
      <c r="I1106" s="38"/>
      <c r="J1106" s="38"/>
      <c r="K1106" s="38"/>
      <c r="L1106" s="209"/>
      <c r="M1106" s="209"/>
      <c r="N1106" s="38"/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5" t="str">
        <f t="shared" si="410"/>
        <v/>
      </c>
      <c r="AD1106" s="36">
        <f t="shared" si="411"/>
        <v>0</v>
      </c>
      <c r="AE1106" s="35" t="str">
        <f t="shared" si="412"/>
        <v/>
      </c>
      <c r="AF1106" s="24"/>
      <c r="AG1106" s="40">
        <f t="shared" si="413"/>
        <v>0</v>
      </c>
      <c r="AH1106" s="36">
        <f t="shared" si="414"/>
        <v>0</v>
      </c>
      <c r="AI1106" s="36">
        <f t="shared" si="415"/>
        <v>0</v>
      </c>
      <c r="AJ1106" s="35" t="str">
        <f t="shared" si="416"/>
        <v/>
      </c>
      <c r="AK1106" s="35" t="str">
        <f t="shared" si="417"/>
        <v/>
      </c>
      <c r="AL1106" s="35" t="str">
        <f t="shared" si="418"/>
        <v/>
      </c>
      <c r="AM1106" s="35" t="str">
        <f t="shared" si="419"/>
        <v/>
      </c>
      <c r="AN1106" s="35" t="str">
        <f t="shared" si="420"/>
        <v/>
      </c>
      <c r="AO1106" s="35" t="str">
        <f t="shared" si="421"/>
        <v/>
      </c>
      <c r="AP1106" s="35" t="str">
        <f>IF(AJ1106="","",VLOOKUP(AN1106,[1]Sheet11!E:F,2,0))</f>
        <v/>
      </c>
      <c r="AQ1106" s="35" t="str">
        <f>IF(AO1106="拼单会员","5年",IF(AJ1106="","",VLOOKUP(AM1106&amp;AP1106,[1]Sheet11!$J$3:$K$17,2)))</f>
        <v/>
      </c>
      <c r="AR1106" s="35" t="str">
        <f t="shared" si="422"/>
        <v/>
      </c>
      <c r="AS1106" s="35" t="str">
        <f t="shared" si="423"/>
        <v/>
      </c>
      <c r="AT1106" s="35" t="str">
        <f t="shared" si="424"/>
        <v/>
      </c>
      <c r="AU1106" s="35" t="str">
        <f t="shared" si="425"/>
        <v/>
      </c>
      <c r="AV1106" s="35" t="str">
        <f t="shared" si="426"/>
        <v/>
      </c>
      <c r="AW1106" s="35" t="str">
        <f t="shared" si="427"/>
        <v/>
      </c>
      <c r="AX1106" s="35" t="str">
        <f t="shared" si="428"/>
        <v/>
      </c>
      <c r="AY1106" s="35" t="str">
        <f>IF(SUMIF('7-市场业绩'!F:F,AC1106,'7-市场业绩'!I:I)&gt;0,"学习卡","老结算")</f>
        <v>老结算</v>
      </c>
      <c r="AZ1106" s="35" t="str">
        <f t="shared" si="429"/>
        <v/>
      </c>
      <c r="BA1106" s="35" t="str">
        <f t="shared" si="430"/>
        <v>无</v>
      </c>
      <c r="BB1106" s="35" t="str">
        <f t="shared" si="431"/>
        <v/>
      </c>
      <c r="BC1106" s="35" t="str">
        <f t="shared" si="432"/>
        <v/>
      </c>
      <c r="BD1106" s="35" t="str">
        <f t="shared" si="433"/>
        <v>无</v>
      </c>
      <c r="BE1106" s="35" t="str">
        <f>IFERROR(LOOKUP(1,-FIND({"创始会员","国际领袖课程","国内领袖课程","1期秒杀","游学免费读","买三送二","2折秒杀"},AB1106),{"创始会员","国际领袖课程","国内领袖课程","1期秒杀","游学免费读","买三送二","2折秒杀"}),"")</f>
        <v/>
      </c>
    </row>
    <row r="1107" spans="1:57">
      <c r="A1107" s="37"/>
      <c r="B1107" s="38"/>
      <c r="C1107" s="38"/>
      <c r="D1107" s="38"/>
      <c r="E1107" s="38"/>
      <c r="F1107" s="38"/>
      <c r="G1107" s="38"/>
      <c r="H1107" s="38"/>
      <c r="I1107" s="38"/>
      <c r="J1107" s="38"/>
      <c r="K1107" s="38"/>
      <c r="L1107" s="209"/>
      <c r="M1107" s="209"/>
      <c r="N1107" s="38"/>
      <c r="O1107" s="38"/>
      <c r="P1107" s="38"/>
      <c r="Q1107" s="38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5" t="str">
        <f t="shared" si="410"/>
        <v/>
      </c>
      <c r="AD1107" s="36">
        <f t="shared" si="411"/>
        <v>0</v>
      </c>
      <c r="AE1107" s="35" t="str">
        <f t="shared" si="412"/>
        <v/>
      </c>
      <c r="AF1107" s="24"/>
      <c r="AG1107" s="40">
        <f t="shared" si="413"/>
        <v>0</v>
      </c>
      <c r="AH1107" s="36">
        <f t="shared" si="414"/>
        <v>0</v>
      </c>
      <c r="AI1107" s="36">
        <f t="shared" si="415"/>
        <v>0</v>
      </c>
      <c r="AJ1107" s="35" t="str">
        <f t="shared" si="416"/>
        <v/>
      </c>
      <c r="AK1107" s="35" t="str">
        <f t="shared" si="417"/>
        <v/>
      </c>
      <c r="AL1107" s="35" t="str">
        <f t="shared" si="418"/>
        <v/>
      </c>
      <c r="AM1107" s="35" t="str">
        <f t="shared" si="419"/>
        <v/>
      </c>
      <c r="AN1107" s="35" t="str">
        <f t="shared" si="420"/>
        <v/>
      </c>
      <c r="AO1107" s="35" t="str">
        <f t="shared" si="421"/>
        <v/>
      </c>
      <c r="AP1107" s="35" t="str">
        <f>IF(AJ1107="","",VLOOKUP(AN1107,[1]Sheet11!E:F,2,0))</f>
        <v/>
      </c>
      <c r="AQ1107" s="35" t="str">
        <f>IF(AO1107="拼单会员","5年",IF(AJ1107="","",VLOOKUP(AM1107&amp;AP1107,[1]Sheet11!$J$3:$K$17,2)))</f>
        <v/>
      </c>
      <c r="AR1107" s="35" t="str">
        <f t="shared" si="422"/>
        <v/>
      </c>
      <c r="AS1107" s="35" t="str">
        <f t="shared" si="423"/>
        <v/>
      </c>
      <c r="AT1107" s="35" t="str">
        <f t="shared" si="424"/>
        <v/>
      </c>
      <c r="AU1107" s="35" t="str">
        <f t="shared" si="425"/>
        <v/>
      </c>
      <c r="AV1107" s="35" t="str">
        <f t="shared" si="426"/>
        <v/>
      </c>
      <c r="AW1107" s="35" t="str">
        <f t="shared" si="427"/>
        <v/>
      </c>
      <c r="AX1107" s="35" t="str">
        <f t="shared" si="428"/>
        <v/>
      </c>
      <c r="AY1107" s="35" t="str">
        <f>IF(SUMIF('7-市场业绩'!F:F,AC1107,'7-市场业绩'!I:I)&gt;0,"学习卡","老结算")</f>
        <v>老结算</v>
      </c>
      <c r="AZ1107" s="35" t="str">
        <f t="shared" si="429"/>
        <v/>
      </c>
      <c r="BA1107" s="35" t="str">
        <f t="shared" si="430"/>
        <v>无</v>
      </c>
      <c r="BB1107" s="35" t="str">
        <f t="shared" si="431"/>
        <v/>
      </c>
      <c r="BC1107" s="35" t="str">
        <f t="shared" si="432"/>
        <v/>
      </c>
      <c r="BD1107" s="35" t="str">
        <f t="shared" si="433"/>
        <v>无</v>
      </c>
      <c r="BE1107" s="35" t="str">
        <f>IFERROR(LOOKUP(1,-FIND({"创始会员","国际领袖课程","国内领袖课程","1期秒杀","游学免费读","买三送二","2折秒杀"},AB1107),{"创始会员","国际领袖课程","国内领袖课程","1期秒杀","游学免费读","买三送二","2折秒杀"}),"")</f>
        <v/>
      </c>
    </row>
    <row r="1108" spans="1:57">
      <c r="A1108" s="37"/>
      <c r="B1108" s="38"/>
      <c r="C1108" s="38"/>
      <c r="D1108" s="38"/>
      <c r="E1108" s="38"/>
      <c r="F1108" s="38"/>
      <c r="G1108" s="38"/>
      <c r="H1108" s="38"/>
      <c r="I1108" s="38"/>
      <c r="J1108" s="38"/>
      <c r="K1108" s="38"/>
      <c r="L1108" s="209"/>
      <c r="M1108" s="209"/>
      <c r="N1108" s="38"/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5" t="str">
        <f t="shared" si="410"/>
        <v/>
      </c>
      <c r="AD1108" s="36">
        <f t="shared" si="411"/>
        <v>0</v>
      </c>
      <c r="AE1108" s="35" t="str">
        <f t="shared" si="412"/>
        <v/>
      </c>
      <c r="AF1108" s="24"/>
      <c r="AG1108" s="40">
        <f t="shared" si="413"/>
        <v>0</v>
      </c>
      <c r="AH1108" s="36">
        <f t="shared" si="414"/>
        <v>0</v>
      </c>
      <c r="AI1108" s="36">
        <f t="shared" si="415"/>
        <v>0</v>
      </c>
      <c r="AJ1108" s="35" t="str">
        <f t="shared" si="416"/>
        <v/>
      </c>
      <c r="AK1108" s="35" t="str">
        <f t="shared" si="417"/>
        <v/>
      </c>
      <c r="AL1108" s="35" t="str">
        <f t="shared" si="418"/>
        <v/>
      </c>
      <c r="AM1108" s="35" t="str">
        <f t="shared" si="419"/>
        <v/>
      </c>
      <c r="AN1108" s="35" t="str">
        <f t="shared" si="420"/>
        <v/>
      </c>
      <c r="AO1108" s="35" t="str">
        <f t="shared" si="421"/>
        <v/>
      </c>
      <c r="AP1108" s="35" t="str">
        <f>IF(AJ1108="","",VLOOKUP(AN1108,[1]Sheet11!E:F,2,0))</f>
        <v/>
      </c>
      <c r="AQ1108" s="35" t="str">
        <f>IF(AO1108="拼单会员","5年",IF(AJ1108="","",VLOOKUP(AM1108&amp;AP1108,[1]Sheet11!$J$3:$K$17,2)))</f>
        <v/>
      </c>
      <c r="AR1108" s="35" t="str">
        <f t="shared" si="422"/>
        <v/>
      </c>
      <c r="AS1108" s="35" t="str">
        <f t="shared" si="423"/>
        <v/>
      </c>
      <c r="AT1108" s="35" t="str">
        <f t="shared" si="424"/>
        <v/>
      </c>
      <c r="AU1108" s="35" t="str">
        <f t="shared" si="425"/>
        <v/>
      </c>
      <c r="AV1108" s="35" t="str">
        <f t="shared" si="426"/>
        <v/>
      </c>
      <c r="AW1108" s="35" t="str">
        <f t="shared" si="427"/>
        <v/>
      </c>
      <c r="AX1108" s="35" t="str">
        <f t="shared" si="428"/>
        <v/>
      </c>
      <c r="AY1108" s="35" t="str">
        <f>IF(SUMIF('7-市场业绩'!F:F,AC1108,'7-市场业绩'!I:I)&gt;0,"学习卡","老结算")</f>
        <v>老结算</v>
      </c>
      <c r="AZ1108" s="35" t="str">
        <f t="shared" si="429"/>
        <v/>
      </c>
      <c r="BA1108" s="35" t="str">
        <f t="shared" si="430"/>
        <v>无</v>
      </c>
      <c r="BB1108" s="35" t="str">
        <f t="shared" si="431"/>
        <v/>
      </c>
      <c r="BC1108" s="35" t="str">
        <f t="shared" si="432"/>
        <v/>
      </c>
      <c r="BD1108" s="35" t="str">
        <f t="shared" si="433"/>
        <v>无</v>
      </c>
      <c r="BE1108" s="35" t="str">
        <f>IFERROR(LOOKUP(1,-FIND({"创始会员","国际领袖课程","国内领袖课程","1期秒杀","游学免费读","买三送二","2折秒杀"},AB1108),{"创始会员","国际领袖课程","国内领袖课程","1期秒杀","游学免费读","买三送二","2折秒杀"}),"")</f>
        <v/>
      </c>
    </row>
    <row r="1109" spans="1:57">
      <c r="A1109" s="37"/>
      <c r="B1109" s="38"/>
      <c r="C1109" s="38"/>
      <c r="D1109" s="38"/>
      <c r="E1109" s="38"/>
      <c r="F1109" s="38"/>
      <c r="G1109" s="38"/>
      <c r="H1109" s="38"/>
      <c r="I1109" s="38"/>
      <c r="J1109" s="38"/>
      <c r="K1109" s="38"/>
      <c r="L1109" s="209"/>
      <c r="M1109" s="209"/>
      <c r="N1109" s="38"/>
      <c r="O1109" s="38"/>
      <c r="P1109" s="38"/>
      <c r="Q1109" s="38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5" t="str">
        <f t="shared" si="410"/>
        <v/>
      </c>
      <c r="AD1109" s="36">
        <f t="shared" si="411"/>
        <v>0</v>
      </c>
      <c r="AE1109" s="35" t="str">
        <f t="shared" si="412"/>
        <v/>
      </c>
      <c r="AF1109" s="24"/>
      <c r="AG1109" s="40">
        <f t="shared" si="413"/>
        <v>0</v>
      </c>
      <c r="AH1109" s="36">
        <f t="shared" si="414"/>
        <v>0</v>
      </c>
      <c r="AI1109" s="36">
        <f t="shared" si="415"/>
        <v>0</v>
      </c>
      <c r="AJ1109" s="35" t="str">
        <f t="shared" si="416"/>
        <v/>
      </c>
      <c r="AK1109" s="35" t="str">
        <f t="shared" si="417"/>
        <v/>
      </c>
      <c r="AL1109" s="35" t="str">
        <f t="shared" si="418"/>
        <v/>
      </c>
      <c r="AM1109" s="35" t="str">
        <f t="shared" si="419"/>
        <v/>
      </c>
      <c r="AN1109" s="35" t="str">
        <f t="shared" si="420"/>
        <v/>
      </c>
      <c r="AO1109" s="35" t="str">
        <f t="shared" si="421"/>
        <v/>
      </c>
      <c r="AP1109" s="35" t="str">
        <f>IF(AJ1109="","",VLOOKUP(AN1109,[1]Sheet11!E:F,2,0))</f>
        <v/>
      </c>
      <c r="AQ1109" s="35" t="str">
        <f>IF(AO1109="拼单会员","5年",IF(AJ1109="","",VLOOKUP(AM1109&amp;AP1109,[1]Sheet11!$J$3:$K$17,2)))</f>
        <v/>
      </c>
      <c r="AR1109" s="35" t="str">
        <f t="shared" si="422"/>
        <v/>
      </c>
      <c r="AS1109" s="35" t="str">
        <f t="shared" si="423"/>
        <v/>
      </c>
      <c r="AT1109" s="35" t="str">
        <f t="shared" si="424"/>
        <v/>
      </c>
      <c r="AU1109" s="35" t="str">
        <f t="shared" si="425"/>
        <v/>
      </c>
      <c r="AV1109" s="35" t="str">
        <f t="shared" si="426"/>
        <v/>
      </c>
      <c r="AW1109" s="35" t="str">
        <f t="shared" si="427"/>
        <v/>
      </c>
      <c r="AX1109" s="35" t="str">
        <f t="shared" si="428"/>
        <v/>
      </c>
      <c r="AY1109" s="35" t="str">
        <f>IF(SUMIF('7-市场业绩'!F:F,AC1109,'7-市场业绩'!I:I)&gt;0,"学习卡","老结算")</f>
        <v>老结算</v>
      </c>
      <c r="AZ1109" s="35" t="str">
        <f t="shared" si="429"/>
        <v/>
      </c>
      <c r="BA1109" s="35" t="str">
        <f t="shared" si="430"/>
        <v>无</v>
      </c>
      <c r="BB1109" s="35" t="str">
        <f t="shared" si="431"/>
        <v/>
      </c>
      <c r="BC1109" s="35" t="str">
        <f t="shared" si="432"/>
        <v/>
      </c>
      <c r="BD1109" s="35" t="str">
        <f t="shared" si="433"/>
        <v>无</v>
      </c>
      <c r="BE1109" s="35" t="str">
        <f>IFERROR(LOOKUP(1,-FIND({"创始会员","国际领袖课程","国内领袖课程","1期秒杀","游学免费读","买三送二","2折秒杀"},AB1109),{"创始会员","国际领袖课程","国内领袖课程","1期秒杀","游学免费读","买三送二","2折秒杀"}),"")</f>
        <v/>
      </c>
    </row>
    <row r="1110" spans="1:57">
      <c r="A1110" s="37"/>
      <c r="B1110" s="38"/>
      <c r="C1110" s="38"/>
      <c r="D1110" s="38"/>
      <c r="E1110" s="38"/>
      <c r="F1110" s="38"/>
      <c r="G1110" s="38"/>
      <c r="H1110" s="38"/>
      <c r="I1110" s="38"/>
      <c r="J1110" s="38"/>
      <c r="K1110" s="38"/>
      <c r="L1110" s="209"/>
      <c r="M1110" s="209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5" t="str">
        <f t="shared" si="410"/>
        <v/>
      </c>
      <c r="AD1110" s="36">
        <f t="shared" si="411"/>
        <v>0</v>
      </c>
      <c r="AE1110" s="35" t="str">
        <f t="shared" si="412"/>
        <v/>
      </c>
      <c r="AF1110" s="24"/>
      <c r="AG1110" s="40">
        <f t="shared" si="413"/>
        <v>0</v>
      </c>
      <c r="AH1110" s="36">
        <f t="shared" si="414"/>
        <v>0</v>
      </c>
      <c r="AI1110" s="36">
        <f t="shared" si="415"/>
        <v>0</v>
      </c>
      <c r="AJ1110" s="35" t="str">
        <f t="shared" si="416"/>
        <v/>
      </c>
      <c r="AK1110" s="35" t="str">
        <f t="shared" si="417"/>
        <v/>
      </c>
      <c r="AL1110" s="35" t="str">
        <f t="shared" si="418"/>
        <v/>
      </c>
      <c r="AM1110" s="35" t="str">
        <f t="shared" si="419"/>
        <v/>
      </c>
      <c r="AN1110" s="35" t="str">
        <f t="shared" si="420"/>
        <v/>
      </c>
      <c r="AO1110" s="35" t="str">
        <f t="shared" si="421"/>
        <v/>
      </c>
      <c r="AP1110" s="35" t="str">
        <f>IF(AJ1110="","",VLOOKUP(AN1110,[1]Sheet11!E:F,2,0))</f>
        <v/>
      </c>
      <c r="AQ1110" s="35" t="str">
        <f>IF(AO1110="拼单会员","5年",IF(AJ1110="","",VLOOKUP(AM1110&amp;AP1110,[1]Sheet11!$J$3:$K$17,2)))</f>
        <v/>
      </c>
      <c r="AR1110" s="35" t="str">
        <f t="shared" si="422"/>
        <v/>
      </c>
      <c r="AS1110" s="35" t="str">
        <f t="shared" si="423"/>
        <v/>
      </c>
      <c r="AT1110" s="35" t="str">
        <f t="shared" si="424"/>
        <v/>
      </c>
      <c r="AU1110" s="35" t="str">
        <f t="shared" si="425"/>
        <v/>
      </c>
      <c r="AV1110" s="35" t="str">
        <f t="shared" si="426"/>
        <v/>
      </c>
      <c r="AW1110" s="35" t="str">
        <f t="shared" si="427"/>
        <v/>
      </c>
      <c r="AX1110" s="35" t="str">
        <f t="shared" si="428"/>
        <v/>
      </c>
      <c r="AY1110" s="35" t="str">
        <f>IF(SUMIF('7-市场业绩'!F:F,AC1110,'7-市场业绩'!I:I)&gt;0,"学习卡","老结算")</f>
        <v>老结算</v>
      </c>
      <c r="AZ1110" s="35" t="str">
        <f t="shared" si="429"/>
        <v/>
      </c>
      <c r="BA1110" s="35" t="str">
        <f t="shared" si="430"/>
        <v>无</v>
      </c>
      <c r="BB1110" s="35" t="str">
        <f t="shared" si="431"/>
        <v/>
      </c>
      <c r="BC1110" s="35" t="str">
        <f t="shared" si="432"/>
        <v/>
      </c>
      <c r="BD1110" s="35" t="str">
        <f t="shared" si="433"/>
        <v>无</v>
      </c>
      <c r="BE1110" s="35" t="str">
        <f>IFERROR(LOOKUP(1,-FIND({"创始会员","国际领袖课程","国内领袖课程","1期秒杀","游学免费读","买三送二","2折秒杀"},AB1110),{"创始会员","国际领袖课程","国内领袖课程","1期秒杀","游学免费读","买三送二","2折秒杀"}),"")</f>
        <v/>
      </c>
    </row>
    <row r="1111" spans="1:57">
      <c r="A1111" s="37"/>
      <c r="B1111" s="38"/>
      <c r="C1111" s="38"/>
      <c r="D1111" s="38"/>
      <c r="E1111" s="38"/>
      <c r="F1111" s="38"/>
      <c r="G1111" s="38"/>
      <c r="H1111" s="38"/>
      <c r="I1111" s="38"/>
      <c r="J1111" s="38"/>
      <c r="K1111" s="38"/>
      <c r="L1111" s="209"/>
      <c r="M1111" s="209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5" t="str">
        <f t="shared" si="410"/>
        <v/>
      </c>
      <c r="AD1111" s="36">
        <f t="shared" si="411"/>
        <v>0</v>
      </c>
      <c r="AE1111" s="35" t="str">
        <f t="shared" si="412"/>
        <v/>
      </c>
      <c r="AF1111" s="24"/>
      <c r="AG1111" s="40">
        <f t="shared" si="413"/>
        <v>0</v>
      </c>
      <c r="AH1111" s="36">
        <f t="shared" si="414"/>
        <v>0</v>
      </c>
      <c r="AI1111" s="36">
        <f t="shared" si="415"/>
        <v>0</v>
      </c>
      <c r="AJ1111" s="35" t="str">
        <f t="shared" si="416"/>
        <v/>
      </c>
      <c r="AK1111" s="35" t="str">
        <f t="shared" si="417"/>
        <v/>
      </c>
      <c r="AL1111" s="35" t="str">
        <f t="shared" si="418"/>
        <v/>
      </c>
      <c r="AM1111" s="35" t="str">
        <f t="shared" si="419"/>
        <v/>
      </c>
      <c r="AN1111" s="35" t="str">
        <f t="shared" si="420"/>
        <v/>
      </c>
      <c r="AO1111" s="35" t="str">
        <f t="shared" si="421"/>
        <v/>
      </c>
      <c r="AP1111" s="35" t="str">
        <f>IF(AJ1111="","",VLOOKUP(AN1111,[1]Sheet11!E:F,2,0))</f>
        <v/>
      </c>
      <c r="AQ1111" s="35" t="str">
        <f>IF(AO1111="拼单会员","5年",IF(AJ1111="","",VLOOKUP(AM1111&amp;AP1111,[1]Sheet11!$J$3:$K$17,2)))</f>
        <v/>
      </c>
      <c r="AR1111" s="35" t="str">
        <f t="shared" si="422"/>
        <v/>
      </c>
      <c r="AS1111" s="35" t="str">
        <f t="shared" si="423"/>
        <v/>
      </c>
      <c r="AT1111" s="35" t="str">
        <f t="shared" si="424"/>
        <v/>
      </c>
      <c r="AU1111" s="35" t="str">
        <f t="shared" si="425"/>
        <v/>
      </c>
      <c r="AV1111" s="35" t="str">
        <f t="shared" si="426"/>
        <v/>
      </c>
      <c r="AW1111" s="35" t="str">
        <f t="shared" si="427"/>
        <v/>
      </c>
      <c r="AX1111" s="35" t="str">
        <f t="shared" si="428"/>
        <v/>
      </c>
      <c r="AY1111" s="35" t="str">
        <f>IF(SUMIF('7-市场业绩'!F:F,AC1111,'7-市场业绩'!I:I)&gt;0,"学习卡","老结算")</f>
        <v>老结算</v>
      </c>
      <c r="AZ1111" s="35" t="str">
        <f t="shared" si="429"/>
        <v/>
      </c>
      <c r="BA1111" s="35" t="str">
        <f t="shared" si="430"/>
        <v>无</v>
      </c>
      <c r="BB1111" s="35" t="str">
        <f t="shared" si="431"/>
        <v/>
      </c>
      <c r="BC1111" s="35" t="str">
        <f t="shared" si="432"/>
        <v/>
      </c>
      <c r="BD1111" s="35" t="str">
        <f t="shared" si="433"/>
        <v>无</v>
      </c>
      <c r="BE1111" s="35" t="str">
        <f>IFERROR(LOOKUP(1,-FIND({"创始会员","国际领袖课程","国内领袖课程","1期秒杀","游学免费读","买三送二","2折秒杀"},AB1111),{"创始会员","国际领袖课程","国内领袖课程","1期秒杀","游学免费读","买三送二","2折秒杀"}),"")</f>
        <v/>
      </c>
    </row>
    <row r="1112" spans="1:57">
      <c r="A1112" s="37"/>
      <c r="B1112" s="38"/>
      <c r="C1112" s="38"/>
      <c r="D1112" s="38"/>
      <c r="E1112" s="38"/>
      <c r="F1112" s="38"/>
      <c r="G1112" s="38"/>
      <c r="H1112" s="38"/>
      <c r="I1112" s="38"/>
      <c r="J1112" s="38"/>
      <c r="K1112" s="38"/>
      <c r="L1112" s="209"/>
      <c r="M1112" s="209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5" t="str">
        <f t="shared" si="410"/>
        <v/>
      </c>
      <c r="AD1112" s="36">
        <f t="shared" si="411"/>
        <v>0</v>
      </c>
      <c r="AE1112" s="35" t="str">
        <f t="shared" si="412"/>
        <v/>
      </c>
      <c r="AF1112" s="24"/>
      <c r="AG1112" s="40">
        <f t="shared" si="413"/>
        <v>0</v>
      </c>
      <c r="AH1112" s="36">
        <f t="shared" si="414"/>
        <v>0</v>
      </c>
      <c r="AI1112" s="36">
        <f t="shared" si="415"/>
        <v>0</v>
      </c>
      <c r="AJ1112" s="35" t="str">
        <f t="shared" si="416"/>
        <v/>
      </c>
      <c r="AK1112" s="35" t="str">
        <f t="shared" si="417"/>
        <v/>
      </c>
      <c r="AL1112" s="35" t="str">
        <f t="shared" si="418"/>
        <v/>
      </c>
      <c r="AM1112" s="35" t="str">
        <f t="shared" si="419"/>
        <v/>
      </c>
      <c r="AN1112" s="35" t="str">
        <f t="shared" si="420"/>
        <v/>
      </c>
      <c r="AO1112" s="35" t="str">
        <f t="shared" si="421"/>
        <v/>
      </c>
      <c r="AP1112" s="35" t="str">
        <f>IF(AJ1112="","",VLOOKUP(AN1112,[1]Sheet11!E:F,2,0))</f>
        <v/>
      </c>
      <c r="AQ1112" s="35" t="str">
        <f>IF(AO1112="拼单会员","5年",IF(AJ1112="","",VLOOKUP(AM1112&amp;AP1112,[1]Sheet11!$J$3:$K$17,2)))</f>
        <v/>
      </c>
      <c r="AR1112" s="35" t="str">
        <f t="shared" si="422"/>
        <v/>
      </c>
      <c r="AS1112" s="35" t="str">
        <f t="shared" si="423"/>
        <v/>
      </c>
      <c r="AT1112" s="35" t="str">
        <f t="shared" si="424"/>
        <v/>
      </c>
      <c r="AU1112" s="35" t="str">
        <f t="shared" si="425"/>
        <v/>
      </c>
      <c r="AV1112" s="35" t="str">
        <f t="shared" si="426"/>
        <v/>
      </c>
      <c r="AW1112" s="35" t="str">
        <f t="shared" si="427"/>
        <v/>
      </c>
      <c r="AX1112" s="35" t="str">
        <f t="shared" si="428"/>
        <v/>
      </c>
      <c r="AY1112" s="35" t="str">
        <f>IF(SUMIF('7-市场业绩'!F:F,AC1112,'7-市场业绩'!I:I)&gt;0,"学习卡","老结算")</f>
        <v>老结算</v>
      </c>
      <c r="AZ1112" s="35" t="str">
        <f t="shared" si="429"/>
        <v/>
      </c>
      <c r="BA1112" s="35" t="str">
        <f t="shared" si="430"/>
        <v>无</v>
      </c>
      <c r="BB1112" s="35" t="str">
        <f t="shared" si="431"/>
        <v/>
      </c>
      <c r="BC1112" s="35" t="str">
        <f t="shared" si="432"/>
        <v/>
      </c>
      <c r="BD1112" s="35" t="str">
        <f t="shared" si="433"/>
        <v>无</v>
      </c>
      <c r="BE1112" s="35" t="str">
        <f>IFERROR(LOOKUP(1,-FIND({"创始会员","国际领袖课程","国内领袖课程","1期秒杀","游学免费读","买三送二","2折秒杀"},AB1112),{"创始会员","国际领袖课程","国内领袖课程","1期秒杀","游学免费读","买三送二","2折秒杀"}),"")</f>
        <v/>
      </c>
    </row>
    <row r="1113" spans="1:57">
      <c r="A1113" s="37"/>
      <c r="B1113" s="38"/>
      <c r="C1113" s="38"/>
      <c r="D1113" s="38"/>
      <c r="E1113" s="38"/>
      <c r="F1113" s="38"/>
      <c r="G1113" s="38"/>
      <c r="H1113" s="38"/>
      <c r="I1113" s="38"/>
      <c r="J1113" s="38"/>
      <c r="K1113" s="38"/>
      <c r="L1113" s="209"/>
      <c r="M1113" s="209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5" t="str">
        <f t="shared" si="410"/>
        <v/>
      </c>
      <c r="AD1113" s="36">
        <f t="shared" si="411"/>
        <v>0</v>
      </c>
      <c r="AE1113" s="35" t="str">
        <f t="shared" si="412"/>
        <v/>
      </c>
      <c r="AF1113" s="24"/>
      <c r="AG1113" s="40">
        <f t="shared" si="413"/>
        <v>0</v>
      </c>
      <c r="AH1113" s="36">
        <f t="shared" si="414"/>
        <v>0</v>
      </c>
      <c r="AI1113" s="36">
        <f t="shared" si="415"/>
        <v>0</v>
      </c>
      <c r="AJ1113" s="35" t="str">
        <f t="shared" si="416"/>
        <v/>
      </c>
      <c r="AK1113" s="35" t="str">
        <f t="shared" si="417"/>
        <v/>
      </c>
      <c r="AL1113" s="35" t="str">
        <f t="shared" si="418"/>
        <v/>
      </c>
      <c r="AM1113" s="35" t="str">
        <f t="shared" si="419"/>
        <v/>
      </c>
      <c r="AN1113" s="35" t="str">
        <f t="shared" si="420"/>
        <v/>
      </c>
      <c r="AO1113" s="35" t="str">
        <f t="shared" si="421"/>
        <v/>
      </c>
      <c r="AP1113" s="35" t="str">
        <f>IF(AJ1113="","",VLOOKUP(AN1113,[1]Sheet11!E:F,2,0))</f>
        <v/>
      </c>
      <c r="AQ1113" s="35" t="str">
        <f>IF(AO1113="拼单会员","5年",IF(AJ1113="","",VLOOKUP(AM1113&amp;AP1113,[1]Sheet11!$J$3:$K$17,2)))</f>
        <v/>
      </c>
      <c r="AR1113" s="35" t="str">
        <f t="shared" si="422"/>
        <v/>
      </c>
      <c r="AS1113" s="35" t="str">
        <f t="shared" si="423"/>
        <v/>
      </c>
      <c r="AT1113" s="35" t="str">
        <f t="shared" si="424"/>
        <v/>
      </c>
      <c r="AU1113" s="35" t="str">
        <f t="shared" si="425"/>
        <v/>
      </c>
      <c r="AV1113" s="35" t="str">
        <f t="shared" si="426"/>
        <v/>
      </c>
      <c r="AW1113" s="35" t="str">
        <f t="shared" si="427"/>
        <v/>
      </c>
      <c r="AX1113" s="35" t="str">
        <f t="shared" si="428"/>
        <v/>
      </c>
      <c r="AY1113" s="35" t="str">
        <f>IF(SUMIF('7-市场业绩'!F:F,AC1113,'7-市场业绩'!I:I)&gt;0,"学习卡","老结算")</f>
        <v>老结算</v>
      </c>
      <c r="AZ1113" s="35" t="str">
        <f t="shared" si="429"/>
        <v/>
      </c>
      <c r="BA1113" s="35" t="str">
        <f t="shared" si="430"/>
        <v>无</v>
      </c>
      <c r="BB1113" s="35" t="str">
        <f t="shared" si="431"/>
        <v/>
      </c>
      <c r="BC1113" s="35" t="str">
        <f t="shared" si="432"/>
        <v/>
      </c>
      <c r="BD1113" s="35" t="str">
        <f t="shared" si="433"/>
        <v>无</v>
      </c>
      <c r="BE1113" s="35" t="str">
        <f>IFERROR(LOOKUP(1,-FIND({"创始会员","国际领袖课程","国内领袖课程","1期秒杀","游学免费读","买三送二","2折秒杀"},AB1113),{"创始会员","国际领袖课程","国内领袖课程","1期秒杀","游学免费读","买三送二","2折秒杀"}),"")</f>
        <v/>
      </c>
    </row>
    <row r="1114" spans="1:57">
      <c r="A1114" s="37"/>
      <c r="B1114" s="38"/>
      <c r="C1114" s="38"/>
      <c r="D1114" s="38"/>
      <c r="E1114" s="38"/>
      <c r="F1114" s="38"/>
      <c r="G1114" s="38"/>
      <c r="H1114" s="38"/>
      <c r="I1114" s="38"/>
      <c r="J1114" s="38"/>
      <c r="K1114" s="38"/>
      <c r="L1114" s="209"/>
      <c r="M1114" s="209"/>
      <c r="N1114" s="38"/>
      <c r="O1114" s="38"/>
      <c r="P1114" s="38"/>
      <c r="Q1114" s="38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5" t="str">
        <f t="shared" si="410"/>
        <v/>
      </c>
      <c r="AD1114" s="36">
        <f t="shared" si="411"/>
        <v>0</v>
      </c>
      <c r="AE1114" s="35" t="str">
        <f t="shared" si="412"/>
        <v/>
      </c>
      <c r="AF1114" s="24"/>
      <c r="AG1114" s="40">
        <f t="shared" si="413"/>
        <v>0</v>
      </c>
      <c r="AH1114" s="36">
        <f t="shared" si="414"/>
        <v>0</v>
      </c>
      <c r="AI1114" s="36">
        <f t="shared" si="415"/>
        <v>0</v>
      </c>
      <c r="AJ1114" s="35" t="str">
        <f t="shared" si="416"/>
        <v/>
      </c>
      <c r="AK1114" s="35" t="str">
        <f t="shared" si="417"/>
        <v/>
      </c>
      <c r="AL1114" s="35" t="str">
        <f t="shared" si="418"/>
        <v/>
      </c>
      <c r="AM1114" s="35" t="str">
        <f t="shared" si="419"/>
        <v/>
      </c>
      <c r="AN1114" s="35" t="str">
        <f t="shared" si="420"/>
        <v/>
      </c>
      <c r="AO1114" s="35" t="str">
        <f t="shared" si="421"/>
        <v/>
      </c>
      <c r="AP1114" s="35" t="str">
        <f>IF(AJ1114="","",VLOOKUP(AN1114,[1]Sheet11!E:F,2,0))</f>
        <v/>
      </c>
      <c r="AQ1114" s="35" t="str">
        <f>IF(AO1114="拼单会员","5年",IF(AJ1114="","",VLOOKUP(AM1114&amp;AP1114,[1]Sheet11!$J$3:$K$17,2)))</f>
        <v/>
      </c>
      <c r="AR1114" s="35" t="str">
        <f t="shared" si="422"/>
        <v/>
      </c>
      <c r="AS1114" s="35" t="str">
        <f t="shared" si="423"/>
        <v/>
      </c>
      <c r="AT1114" s="35" t="str">
        <f t="shared" si="424"/>
        <v/>
      </c>
      <c r="AU1114" s="35" t="str">
        <f t="shared" si="425"/>
        <v/>
      </c>
      <c r="AV1114" s="35" t="str">
        <f t="shared" si="426"/>
        <v/>
      </c>
      <c r="AW1114" s="35" t="str">
        <f t="shared" si="427"/>
        <v/>
      </c>
      <c r="AX1114" s="35" t="str">
        <f t="shared" si="428"/>
        <v/>
      </c>
      <c r="AY1114" s="35" t="str">
        <f>IF(SUMIF('7-市场业绩'!F:F,AC1114,'7-市场业绩'!I:I)&gt;0,"学习卡","老结算")</f>
        <v>老结算</v>
      </c>
      <c r="AZ1114" s="35" t="str">
        <f t="shared" si="429"/>
        <v/>
      </c>
      <c r="BA1114" s="35" t="str">
        <f t="shared" si="430"/>
        <v>无</v>
      </c>
      <c r="BB1114" s="35" t="str">
        <f t="shared" si="431"/>
        <v/>
      </c>
      <c r="BC1114" s="35" t="str">
        <f t="shared" si="432"/>
        <v/>
      </c>
      <c r="BD1114" s="35" t="str">
        <f t="shared" si="433"/>
        <v>无</v>
      </c>
      <c r="BE1114" s="35" t="str">
        <f>IFERROR(LOOKUP(1,-FIND({"创始会员","国际领袖课程","国内领袖课程","1期秒杀","游学免费读","买三送二","2折秒杀"},AB1114),{"创始会员","国际领袖课程","国内领袖课程","1期秒杀","游学免费读","买三送二","2折秒杀"}),"")</f>
        <v/>
      </c>
    </row>
    <row r="1115" spans="1:57">
      <c r="A1115" s="37"/>
      <c r="B1115" s="38"/>
      <c r="C1115" s="38"/>
      <c r="D1115" s="38"/>
      <c r="E1115" s="38"/>
      <c r="F1115" s="38"/>
      <c r="G1115" s="38"/>
      <c r="H1115" s="38"/>
      <c r="I1115" s="38"/>
      <c r="J1115" s="38"/>
      <c r="K1115" s="38"/>
      <c r="L1115" s="209"/>
      <c r="M1115" s="209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5" t="str">
        <f t="shared" si="410"/>
        <v/>
      </c>
      <c r="AD1115" s="36">
        <f t="shared" si="411"/>
        <v>0</v>
      </c>
      <c r="AE1115" s="35" t="str">
        <f t="shared" si="412"/>
        <v/>
      </c>
      <c r="AF1115" s="24"/>
      <c r="AG1115" s="40">
        <f t="shared" si="413"/>
        <v>0</v>
      </c>
      <c r="AH1115" s="36">
        <f t="shared" si="414"/>
        <v>0</v>
      </c>
      <c r="AI1115" s="36">
        <f t="shared" si="415"/>
        <v>0</v>
      </c>
      <c r="AJ1115" s="35" t="str">
        <f t="shared" si="416"/>
        <v/>
      </c>
      <c r="AK1115" s="35" t="str">
        <f t="shared" si="417"/>
        <v/>
      </c>
      <c r="AL1115" s="35" t="str">
        <f t="shared" si="418"/>
        <v/>
      </c>
      <c r="AM1115" s="35" t="str">
        <f t="shared" si="419"/>
        <v/>
      </c>
      <c r="AN1115" s="35" t="str">
        <f t="shared" si="420"/>
        <v/>
      </c>
      <c r="AO1115" s="35" t="str">
        <f t="shared" si="421"/>
        <v/>
      </c>
      <c r="AP1115" s="35" t="str">
        <f>IF(AJ1115="","",VLOOKUP(AN1115,[1]Sheet11!E:F,2,0))</f>
        <v/>
      </c>
      <c r="AQ1115" s="35" t="str">
        <f>IF(AO1115="拼单会员","5年",IF(AJ1115="","",VLOOKUP(AM1115&amp;AP1115,[1]Sheet11!$J$3:$K$17,2)))</f>
        <v/>
      </c>
      <c r="AR1115" s="35" t="str">
        <f t="shared" si="422"/>
        <v/>
      </c>
      <c r="AS1115" s="35" t="str">
        <f t="shared" si="423"/>
        <v/>
      </c>
      <c r="AT1115" s="35" t="str">
        <f t="shared" si="424"/>
        <v/>
      </c>
      <c r="AU1115" s="35" t="str">
        <f t="shared" si="425"/>
        <v/>
      </c>
      <c r="AV1115" s="35" t="str">
        <f t="shared" si="426"/>
        <v/>
      </c>
      <c r="AW1115" s="35" t="str">
        <f t="shared" si="427"/>
        <v/>
      </c>
      <c r="AX1115" s="35" t="str">
        <f t="shared" si="428"/>
        <v/>
      </c>
      <c r="AY1115" s="35" t="str">
        <f>IF(SUMIF('7-市场业绩'!F:F,AC1115,'7-市场业绩'!I:I)&gt;0,"学习卡","老结算")</f>
        <v>老结算</v>
      </c>
      <c r="AZ1115" s="35" t="str">
        <f t="shared" si="429"/>
        <v/>
      </c>
      <c r="BA1115" s="35" t="str">
        <f t="shared" si="430"/>
        <v>无</v>
      </c>
      <c r="BB1115" s="35" t="str">
        <f t="shared" si="431"/>
        <v/>
      </c>
      <c r="BC1115" s="35" t="str">
        <f t="shared" si="432"/>
        <v/>
      </c>
      <c r="BD1115" s="35" t="str">
        <f t="shared" si="433"/>
        <v>无</v>
      </c>
      <c r="BE1115" s="35" t="str">
        <f>IFERROR(LOOKUP(1,-FIND({"创始会员","国际领袖课程","国内领袖课程","1期秒杀","游学免费读","买三送二","2折秒杀"},AB1115),{"创始会员","国际领袖课程","国内领袖课程","1期秒杀","游学免费读","买三送二","2折秒杀"}),"")</f>
        <v/>
      </c>
    </row>
    <row r="1116" spans="1:57">
      <c r="A1116" s="37"/>
      <c r="B1116" s="38"/>
      <c r="C1116" s="38"/>
      <c r="D1116" s="38"/>
      <c r="E1116" s="38"/>
      <c r="F1116" s="38"/>
      <c r="G1116" s="38"/>
      <c r="H1116" s="38"/>
      <c r="I1116" s="38"/>
      <c r="J1116" s="38"/>
      <c r="K1116" s="38"/>
      <c r="L1116" s="209"/>
      <c r="M1116" s="209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5" t="str">
        <f t="shared" si="410"/>
        <v/>
      </c>
      <c r="AD1116" s="36">
        <f t="shared" si="411"/>
        <v>0</v>
      </c>
      <c r="AE1116" s="35" t="str">
        <f t="shared" si="412"/>
        <v/>
      </c>
      <c r="AF1116" s="24"/>
      <c r="AG1116" s="40">
        <f t="shared" si="413"/>
        <v>0</v>
      </c>
      <c r="AH1116" s="36">
        <f t="shared" si="414"/>
        <v>0</v>
      </c>
      <c r="AI1116" s="36">
        <f t="shared" si="415"/>
        <v>0</v>
      </c>
      <c r="AJ1116" s="35" t="str">
        <f t="shared" si="416"/>
        <v/>
      </c>
      <c r="AK1116" s="35" t="str">
        <f t="shared" si="417"/>
        <v/>
      </c>
      <c r="AL1116" s="35" t="str">
        <f t="shared" si="418"/>
        <v/>
      </c>
      <c r="AM1116" s="35" t="str">
        <f t="shared" si="419"/>
        <v/>
      </c>
      <c r="AN1116" s="35" t="str">
        <f t="shared" si="420"/>
        <v/>
      </c>
      <c r="AO1116" s="35" t="str">
        <f t="shared" si="421"/>
        <v/>
      </c>
      <c r="AP1116" s="35" t="str">
        <f>IF(AJ1116="","",VLOOKUP(AN1116,[1]Sheet11!E:F,2,0))</f>
        <v/>
      </c>
      <c r="AQ1116" s="35" t="str">
        <f>IF(AO1116="拼单会员","5年",IF(AJ1116="","",VLOOKUP(AM1116&amp;AP1116,[1]Sheet11!$J$3:$K$17,2)))</f>
        <v/>
      </c>
      <c r="AR1116" s="35" t="str">
        <f t="shared" si="422"/>
        <v/>
      </c>
      <c r="AS1116" s="35" t="str">
        <f t="shared" si="423"/>
        <v/>
      </c>
      <c r="AT1116" s="35" t="str">
        <f t="shared" si="424"/>
        <v/>
      </c>
      <c r="AU1116" s="35" t="str">
        <f t="shared" si="425"/>
        <v/>
      </c>
      <c r="AV1116" s="35" t="str">
        <f t="shared" si="426"/>
        <v/>
      </c>
      <c r="AW1116" s="35" t="str">
        <f t="shared" si="427"/>
        <v/>
      </c>
      <c r="AX1116" s="35" t="str">
        <f t="shared" si="428"/>
        <v/>
      </c>
      <c r="AY1116" s="35" t="str">
        <f>IF(SUMIF('7-市场业绩'!F:F,AC1116,'7-市场业绩'!I:I)&gt;0,"学习卡","老结算")</f>
        <v>老结算</v>
      </c>
      <c r="AZ1116" s="35" t="str">
        <f t="shared" si="429"/>
        <v/>
      </c>
      <c r="BA1116" s="35" t="str">
        <f t="shared" si="430"/>
        <v>无</v>
      </c>
      <c r="BB1116" s="35" t="str">
        <f t="shared" si="431"/>
        <v/>
      </c>
      <c r="BC1116" s="35" t="str">
        <f t="shared" si="432"/>
        <v/>
      </c>
      <c r="BD1116" s="35" t="str">
        <f t="shared" si="433"/>
        <v>无</v>
      </c>
      <c r="BE1116" s="35" t="str">
        <f>IFERROR(LOOKUP(1,-FIND({"创始会员","国际领袖课程","国内领袖课程","1期秒杀","游学免费读","买三送二","2折秒杀"},AB1116),{"创始会员","国际领袖课程","国内领袖课程","1期秒杀","游学免费读","买三送二","2折秒杀"}),"")</f>
        <v/>
      </c>
    </row>
    <row r="1117" spans="1:57">
      <c r="A1117" s="37"/>
      <c r="B1117" s="38"/>
      <c r="C1117" s="38"/>
      <c r="D1117" s="38"/>
      <c r="E1117" s="38"/>
      <c r="F1117" s="38"/>
      <c r="G1117" s="38"/>
      <c r="H1117" s="38"/>
      <c r="I1117" s="38"/>
      <c r="J1117" s="38"/>
      <c r="K1117" s="38"/>
      <c r="L1117" s="209"/>
      <c r="M1117" s="209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5" t="str">
        <f t="shared" si="410"/>
        <v/>
      </c>
      <c r="AD1117" s="36">
        <f t="shared" si="411"/>
        <v>0</v>
      </c>
      <c r="AE1117" s="35" t="str">
        <f t="shared" si="412"/>
        <v/>
      </c>
      <c r="AF1117" s="24"/>
      <c r="AG1117" s="40">
        <f t="shared" si="413"/>
        <v>0</v>
      </c>
      <c r="AH1117" s="36">
        <f t="shared" si="414"/>
        <v>0</v>
      </c>
      <c r="AI1117" s="36">
        <f t="shared" si="415"/>
        <v>0</v>
      </c>
      <c r="AJ1117" s="35" t="str">
        <f t="shared" si="416"/>
        <v/>
      </c>
      <c r="AK1117" s="35" t="str">
        <f t="shared" si="417"/>
        <v/>
      </c>
      <c r="AL1117" s="35" t="str">
        <f t="shared" si="418"/>
        <v/>
      </c>
      <c r="AM1117" s="35" t="str">
        <f t="shared" si="419"/>
        <v/>
      </c>
      <c r="AN1117" s="35" t="str">
        <f t="shared" si="420"/>
        <v/>
      </c>
      <c r="AO1117" s="35" t="str">
        <f t="shared" si="421"/>
        <v/>
      </c>
      <c r="AP1117" s="35" t="str">
        <f>IF(AJ1117="","",VLOOKUP(AN1117,[1]Sheet11!E:F,2,0))</f>
        <v/>
      </c>
      <c r="AQ1117" s="35" t="str">
        <f>IF(AO1117="拼单会员","5年",IF(AJ1117="","",VLOOKUP(AM1117&amp;AP1117,[1]Sheet11!$J$3:$K$17,2)))</f>
        <v/>
      </c>
      <c r="AR1117" s="35" t="str">
        <f t="shared" si="422"/>
        <v/>
      </c>
      <c r="AS1117" s="35" t="str">
        <f t="shared" si="423"/>
        <v/>
      </c>
      <c r="AT1117" s="35" t="str">
        <f t="shared" si="424"/>
        <v/>
      </c>
      <c r="AU1117" s="35" t="str">
        <f t="shared" si="425"/>
        <v/>
      </c>
      <c r="AV1117" s="35" t="str">
        <f t="shared" si="426"/>
        <v/>
      </c>
      <c r="AW1117" s="35" t="str">
        <f t="shared" si="427"/>
        <v/>
      </c>
      <c r="AX1117" s="35" t="str">
        <f t="shared" si="428"/>
        <v/>
      </c>
      <c r="AY1117" s="35" t="str">
        <f>IF(SUMIF('7-市场业绩'!F:F,AC1117,'7-市场业绩'!I:I)&gt;0,"学习卡","老结算")</f>
        <v>老结算</v>
      </c>
      <c r="AZ1117" s="35" t="str">
        <f t="shared" si="429"/>
        <v/>
      </c>
      <c r="BA1117" s="35" t="str">
        <f t="shared" si="430"/>
        <v>无</v>
      </c>
      <c r="BB1117" s="35" t="str">
        <f t="shared" si="431"/>
        <v/>
      </c>
      <c r="BC1117" s="35" t="str">
        <f t="shared" si="432"/>
        <v/>
      </c>
      <c r="BD1117" s="35" t="str">
        <f t="shared" si="433"/>
        <v>无</v>
      </c>
      <c r="BE1117" s="35" t="str">
        <f>IFERROR(LOOKUP(1,-FIND({"创始会员","国际领袖课程","国内领袖课程","1期秒杀","游学免费读","买三送二","2折秒杀"},AB1117),{"创始会员","国际领袖课程","国内领袖课程","1期秒杀","游学免费读","买三送二","2折秒杀"}),"")</f>
        <v/>
      </c>
    </row>
    <row r="1118" spans="1:57">
      <c r="A1118" s="37"/>
      <c r="B1118" s="38"/>
      <c r="C1118" s="38"/>
      <c r="D1118" s="38"/>
      <c r="E1118" s="38"/>
      <c r="F1118" s="38"/>
      <c r="G1118" s="38"/>
      <c r="H1118" s="38"/>
      <c r="I1118" s="38"/>
      <c r="J1118" s="38"/>
      <c r="K1118" s="38"/>
      <c r="L1118" s="209"/>
      <c r="M1118" s="209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5" t="str">
        <f t="shared" si="410"/>
        <v/>
      </c>
      <c r="AD1118" s="36">
        <f t="shared" si="411"/>
        <v>0</v>
      </c>
      <c r="AE1118" s="35" t="str">
        <f t="shared" si="412"/>
        <v/>
      </c>
      <c r="AF1118" s="24"/>
      <c r="AG1118" s="40">
        <f t="shared" si="413"/>
        <v>0</v>
      </c>
      <c r="AH1118" s="36">
        <f t="shared" si="414"/>
        <v>0</v>
      </c>
      <c r="AI1118" s="36">
        <f t="shared" si="415"/>
        <v>0</v>
      </c>
      <c r="AJ1118" s="35" t="str">
        <f t="shared" si="416"/>
        <v/>
      </c>
      <c r="AK1118" s="35" t="str">
        <f t="shared" si="417"/>
        <v/>
      </c>
      <c r="AL1118" s="35" t="str">
        <f t="shared" si="418"/>
        <v/>
      </c>
      <c r="AM1118" s="35" t="str">
        <f t="shared" si="419"/>
        <v/>
      </c>
      <c r="AN1118" s="35" t="str">
        <f t="shared" si="420"/>
        <v/>
      </c>
      <c r="AO1118" s="35" t="str">
        <f t="shared" si="421"/>
        <v/>
      </c>
      <c r="AP1118" s="35" t="str">
        <f>IF(AJ1118="","",VLOOKUP(AN1118,[1]Sheet11!E:F,2,0))</f>
        <v/>
      </c>
      <c r="AQ1118" s="35" t="str">
        <f>IF(AO1118="拼单会员","5年",IF(AJ1118="","",VLOOKUP(AM1118&amp;AP1118,[1]Sheet11!$J$3:$K$17,2)))</f>
        <v/>
      </c>
      <c r="AR1118" s="35" t="str">
        <f t="shared" si="422"/>
        <v/>
      </c>
      <c r="AS1118" s="35" t="str">
        <f t="shared" si="423"/>
        <v/>
      </c>
      <c r="AT1118" s="35" t="str">
        <f t="shared" si="424"/>
        <v/>
      </c>
      <c r="AU1118" s="35" t="str">
        <f t="shared" si="425"/>
        <v/>
      </c>
      <c r="AV1118" s="35" t="str">
        <f t="shared" si="426"/>
        <v/>
      </c>
      <c r="AW1118" s="35" t="str">
        <f t="shared" si="427"/>
        <v/>
      </c>
      <c r="AX1118" s="35" t="str">
        <f t="shared" si="428"/>
        <v/>
      </c>
      <c r="AY1118" s="35" t="str">
        <f>IF(SUMIF('7-市场业绩'!F:F,AC1118,'7-市场业绩'!I:I)&gt;0,"学习卡","老结算")</f>
        <v>老结算</v>
      </c>
      <c r="AZ1118" s="35" t="str">
        <f t="shared" si="429"/>
        <v/>
      </c>
      <c r="BA1118" s="35" t="str">
        <f t="shared" si="430"/>
        <v>无</v>
      </c>
      <c r="BB1118" s="35" t="str">
        <f t="shared" si="431"/>
        <v/>
      </c>
      <c r="BC1118" s="35" t="str">
        <f t="shared" si="432"/>
        <v/>
      </c>
      <c r="BD1118" s="35" t="str">
        <f t="shared" si="433"/>
        <v>无</v>
      </c>
      <c r="BE1118" s="35" t="str">
        <f>IFERROR(LOOKUP(1,-FIND({"创始会员","国际领袖课程","国内领袖课程","1期秒杀","游学免费读","买三送二","2折秒杀"},AB1118),{"创始会员","国际领袖课程","国内领袖课程","1期秒杀","游学免费读","买三送二","2折秒杀"}),"")</f>
        <v/>
      </c>
    </row>
    <row r="1119" spans="1:57">
      <c r="A1119" s="37"/>
      <c r="B1119" s="38"/>
      <c r="C1119" s="38"/>
      <c r="D1119" s="38"/>
      <c r="E1119" s="38"/>
      <c r="F1119" s="38"/>
      <c r="G1119" s="38"/>
      <c r="H1119" s="38"/>
      <c r="I1119" s="38"/>
      <c r="J1119" s="38"/>
      <c r="K1119" s="38"/>
      <c r="L1119" s="209"/>
      <c r="M1119" s="209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5" t="str">
        <f t="shared" si="410"/>
        <v/>
      </c>
      <c r="AD1119" s="36">
        <f t="shared" si="411"/>
        <v>0</v>
      </c>
      <c r="AE1119" s="35" t="str">
        <f t="shared" si="412"/>
        <v/>
      </c>
      <c r="AF1119" s="24"/>
      <c r="AG1119" s="40">
        <f t="shared" si="413"/>
        <v>0</v>
      </c>
      <c r="AH1119" s="36">
        <f t="shared" si="414"/>
        <v>0</v>
      </c>
      <c r="AI1119" s="36">
        <f t="shared" si="415"/>
        <v>0</v>
      </c>
      <c r="AJ1119" s="35" t="str">
        <f t="shared" si="416"/>
        <v/>
      </c>
      <c r="AK1119" s="35" t="str">
        <f t="shared" si="417"/>
        <v/>
      </c>
      <c r="AL1119" s="35" t="str">
        <f t="shared" si="418"/>
        <v/>
      </c>
      <c r="AM1119" s="35" t="str">
        <f t="shared" si="419"/>
        <v/>
      </c>
      <c r="AN1119" s="35" t="str">
        <f t="shared" si="420"/>
        <v/>
      </c>
      <c r="AO1119" s="35" t="str">
        <f t="shared" si="421"/>
        <v/>
      </c>
      <c r="AP1119" s="35" t="str">
        <f>IF(AJ1119="","",VLOOKUP(AN1119,[1]Sheet11!E:F,2,0))</f>
        <v/>
      </c>
      <c r="AQ1119" s="35" t="str">
        <f>IF(AO1119="拼单会员","5年",IF(AJ1119="","",VLOOKUP(AM1119&amp;AP1119,[1]Sheet11!$J$3:$K$17,2)))</f>
        <v/>
      </c>
      <c r="AR1119" s="35" t="str">
        <f t="shared" si="422"/>
        <v/>
      </c>
      <c r="AS1119" s="35" t="str">
        <f t="shared" si="423"/>
        <v/>
      </c>
      <c r="AT1119" s="35" t="str">
        <f t="shared" si="424"/>
        <v/>
      </c>
      <c r="AU1119" s="35" t="str">
        <f t="shared" si="425"/>
        <v/>
      </c>
      <c r="AV1119" s="35" t="str">
        <f t="shared" si="426"/>
        <v/>
      </c>
      <c r="AW1119" s="35" t="str">
        <f t="shared" si="427"/>
        <v/>
      </c>
      <c r="AX1119" s="35" t="str">
        <f t="shared" si="428"/>
        <v/>
      </c>
      <c r="AY1119" s="35" t="str">
        <f>IF(SUMIF('7-市场业绩'!F:F,AC1119,'7-市场业绩'!I:I)&gt;0,"学习卡","老结算")</f>
        <v>老结算</v>
      </c>
      <c r="AZ1119" s="35" t="str">
        <f t="shared" si="429"/>
        <v/>
      </c>
      <c r="BA1119" s="35" t="str">
        <f t="shared" si="430"/>
        <v>无</v>
      </c>
      <c r="BB1119" s="35" t="str">
        <f t="shared" si="431"/>
        <v/>
      </c>
      <c r="BC1119" s="35" t="str">
        <f t="shared" si="432"/>
        <v/>
      </c>
      <c r="BD1119" s="35" t="str">
        <f t="shared" si="433"/>
        <v>无</v>
      </c>
      <c r="BE1119" s="35" t="str">
        <f>IFERROR(LOOKUP(1,-FIND({"创始会员","国际领袖课程","国内领袖课程","1期秒杀","游学免费读","买三送二","2折秒杀"},AB1119),{"创始会员","国际领袖课程","国内领袖课程","1期秒杀","游学免费读","买三送二","2折秒杀"}),"")</f>
        <v/>
      </c>
    </row>
    <row r="1120" spans="1:57">
      <c r="A1120" s="37"/>
      <c r="B1120" s="38"/>
      <c r="C1120" s="38"/>
      <c r="D1120" s="38"/>
      <c r="E1120" s="38"/>
      <c r="F1120" s="38"/>
      <c r="G1120" s="38"/>
      <c r="H1120" s="38"/>
      <c r="I1120" s="38"/>
      <c r="J1120" s="38"/>
      <c r="K1120" s="38"/>
      <c r="L1120" s="209"/>
      <c r="M1120" s="209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5" t="str">
        <f t="shared" si="410"/>
        <v/>
      </c>
      <c r="AD1120" s="36">
        <f t="shared" si="411"/>
        <v>0</v>
      </c>
      <c r="AE1120" s="35" t="str">
        <f t="shared" si="412"/>
        <v/>
      </c>
      <c r="AF1120" s="24"/>
      <c r="AG1120" s="40">
        <f t="shared" si="413"/>
        <v>0</v>
      </c>
      <c r="AH1120" s="36">
        <f t="shared" si="414"/>
        <v>0</v>
      </c>
      <c r="AI1120" s="36">
        <f t="shared" si="415"/>
        <v>0</v>
      </c>
      <c r="AJ1120" s="35" t="str">
        <f t="shared" si="416"/>
        <v/>
      </c>
      <c r="AK1120" s="35" t="str">
        <f t="shared" si="417"/>
        <v/>
      </c>
      <c r="AL1120" s="35" t="str">
        <f t="shared" si="418"/>
        <v/>
      </c>
      <c r="AM1120" s="35" t="str">
        <f t="shared" si="419"/>
        <v/>
      </c>
      <c r="AN1120" s="35" t="str">
        <f t="shared" si="420"/>
        <v/>
      </c>
      <c r="AO1120" s="35" t="str">
        <f t="shared" si="421"/>
        <v/>
      </c>
      <c r="AP1120" s="35" t="str">
        <f>IF(AJ1120="","",VLOOKUP(AN1120,[1]Sheet11!E:F,2,0))</f>
        <v/>
      </c>
      <c r="AQ1120" s="35" t="str">
        <f>IF(AO1120="拼单会员","5年",IF(AJ1120="","",VLOOKUP(AM1120&amp;AP1120,[1]Sheet11!$J$3:$K$17,2)))</f>
        <v/>
      </c>
      <c r="AR1120" s="35" t="str">
        <f t="shared" si="422"/>
        <v/>
      </c>
      <c r="AS1120" s="35" t="str">
        <f t="shared" si="423"/>
        <v/>
      </c>
      <c r="AT1120" s="35" t="str">
        <f t="shared" si="424"/>
        <v/>
      </c>
      <c r="AU1120" s="35" t="str">
        <f t="shared" si="425"/>
        <v/>
      </c>
      <c r="AV1120" s="35" t="str">
        <f t="shared" si="426"/>
        <v/>
      </c>
      <c r="AW1120" s="35" t="str">
        <f t="shared" si="427"/>
        <v/>
      </c>
      <c r="AX1120" s="35" t="str">
        <f t="shared" si="428"/>
        <v/>
      </c>
      <c r="AY1120" s="35" t="str">
        <f>IF(SUMIF('7-市场业绩'!F:F,AC1120,'7-市场业绩'!I:I)&gt;0,"学习卡","老结算")</f>
        <v>老结算</v>
      </c>
      <c r="AZ1120" s="35" t="str">
        <f t="shared" si="429"/>
        <v/>
      </c>
      <c r="BA1120" s="35" t="str">
        <f t="shared" si="430"/>
        <v>无</v>
      </c>
      <c r="BB1120" s="35" t="str">
        <f t="shared" si="431"/>
        <v/>
      </c>
      <c r="BC1120" s="35" t="str">
        <f t="shared" si="432"/>
        <v/>
      </c>
      <c r="BD1120" s="35" t="str">
        <f t="shared" si="433"/>
        <v>无</v>
      </c>
      <c r="BE1120" s="35" t="str">
        <f>IFERROR(LOOKUP(1,-FIND({"创始会员","国际领袖课程","国内领袖课程","1期秒杀","游学免费读","买三送二","2折秒杀"},AB1120),{"创始会员","国际领袖课程","国内领袖课程","1期秒杀","游学免费读","买三送二","2折秒杀"}),"")</f>
        <v/>
      </c>
    </row>
    <row r="1121" spans="1:57">
      <c r="A1121" s="37"/>
      <c r="B1121" s="38"/>
      <c r="C1121" s="38"/>
      <c r="D1121" s="38"/>
      <c r="E1121" s="38"/>
      <c r="F1121" s="38"/>
      <c r="G1121" s="38"/>
      <c r="H1121" s="38"/>
      <c r="I1121" s="38"/>
      <c r="J1121" s="38"/>
      <c r="K1121" s="38"/>
      <c r="L1121" s="209"/>
      <c r="M1121" s="209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5" t="str">
        <f t="shared" si="410"/>
        <v/>
      </c>
      <c r="AD1121" s="36">
        <f t="shared" si="411"/>
        <v>0</v>
      </c>
      <c r="AE1121" s="35" t="str">
        <f t="shared" si="412"/>
        <v/>
      </c>
      <c r="AF1121" s="24"/>
      <c r="AG1121" s="40">
        <f t="shared" si="413"/>
        <v>0</v>
      </c>
      <c r="AH1121" s="36">
        <f t="shared" si="414"/>
        <v>0</v>
      </c>
      <c r="AI1121" s="36">
        <f t="shared" si="415"/>
        <v>0</v>
      </c>
      <c r="AJ1121" s="35" t="str">
        <f t="shared" si="416"/>
        <v/>
      </c>
      <c r="AK1121" s="35" t="str">
        <f t="shared" si="417"/>
        <v/>
      </c>
      <c r="AL1121" s="35" t="str">
        <f t="shared" si="418"/>
        <v/>
      </c>
      <c r="AM1121" s="35" t="str">
        <f t="shared" si="419"/>
        <v/>
      </c>
      <c r="AN1121" s="35" t="str">
        <f t="shared" si="420"/>
        <v/>
      </c>
      <c r="AO1121" s="35" t="str">
        <f t="shared" si="421"/>
        <v/>
      </c>
      <c r="AP1121" s="35" t="str">
        <f>IF(AJ1121="","",VLOOKUP(AN1121,[1]Sheet11!E:F,2,0))</f>
        <v/>
      </c>
      <c r="AQ1121" s="35" t="str">
        <f>IF(AO1121="拼单会员","5年",IF(AJ1121="","",VLOOKUP(AM1121&amp;AP1121,[1]Sheet11!$J$3:$K$17,2)))</f>
        <v/>
      </c>
      <c r="AR1121" s="35" t="str">
        <f t="shared" si="422"/>
        <v/>
      </c>
      <c r="AS1121" s="35" t="str">
        <f t="shared" si="423"/>
        <v/>
      </c>
      <c r="AT1121" s="35" t="str">
        <f t="shared" si="424"/>
        <v/>
      </c>
      <c r="AU1121" s="35" t="str">
        <f t="shared" si="425"/>
        <v/>
      </c>
      <c r="AV1121" s="35" t="str">
        <f t="shared" si="426"/>
        <v/>
      </c>
      <c r="AW1121" s="35" t="str">
        <f t="shared" si="427"/>
        <v/>
      </c>
      <c r="AX1121" s="35" t="str">
        <f t="shared" si="428"/>
        <v/>
      </c>
      <c r="AY1121" s="35" t="str">
        <f>IF(SUMIF('7-市场业绩'!F:F,AC1121,'7-市场业绩'!I:I)&gt;0,"学习卡","老结算")</f>
        <v>老结算</v>
      </c>
      <c r="AZ1121" s="35" t="str">
        <f t="shared" si="429"/>
        <v/>
      </c>
      <c r="BA1121" s="35" t="str">
        <f t="shared" si="430"/>
        <v>无</v>
      </c>
      <c r="BB1121" s="35" t="str">
        <f t="shared" si="431"/>
        <v/>
      </c>
      <c r="BC1121" s="35" t="str">
        <f t="shared" si="432"/>
        <v/>
      </c>
      <c r="BD1121" s="35" t="str">
        <f t="shared" si="433"/>
        <v>无</v>
      </c>
      <c r="BE1121" s="35" t="str">
        <f>IFERROR(LOOKUP(1,-FIND({"创始会员","国际领袖课程","国内领袖课程","1期秒杀","游学免费读","买三送二","2折秒杀"},AB1121),{"创始会员","国际领袖课程","国内领袖课程","1期秒杀","游学免费读","买三送二","2折秒杀"}),"")</f>
        <v/>
      </c>
    </row>
    <row r="1122" spans="1:57">
      <c r="A1122" s="37"/>
      <c r="B1122" s="38"/>
      <c r="C1122" s="38"/>
      <c r="D1122" s="38"/>
      <c r="E1122" s="38"/>
      <c r="F1122" s="38"/>
      <c r="G1122" s="38"/>
      <c r="H1122" s="38"/>
      <c r="I1122" s="38"/>
      <c r="J1122" s="38"/>
      <c r="K1122" s="38"/>
      <c r="L1122" s="209"/>
      <c r="M1122" s="209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5" t="str">
        <f t="shared" si="410"/>
        <v/>
      </c>
      <c r="AD1122" s="36">
        <f t="shared" si="411"/>
        <v>0</v>
      </c>
      <c r="AE1122" s="35" t="str">
        <f t="shared" si="412"/>
        <v/>
      </c>
      <c r="AF1122" s="24"/>
      <c r="AG1122" s="40">
        <f t="shared" si="413"/>
        <v>0</v>
      </c>
      <c r="AH1122" s="36">
        <f t="shared" si="414"/>
        <v>0</v>
      </c>
      <c r="AI1122" s="36">
        <f t="shared" si="415"/>
        <v>0</v>
      </c>
      <c r="AJ1122" s="35" t="str">
        <f t="shared" si="416"/>
        <v/>
      </c>
      <c r="AK1122" s="35" t="str">
        <f t="shared" si="417"/>
        <v/>
      </c>
      <c r="AL1122" s="35" t="str">
        <f t="shared" si="418"/>
        <v/>
      </c>
      <c r="AM1122" s="35" t="str">
        <f t="shared" si="419"/>
        <v/>
      </c>
      <c r="AN1122" s="35" t="str">
        <f t="shared" si="420"/>
        <v/>
      </c>
      <c r="AO1122" s="35" t="str">
        <f t="shared" si="421"/>
        <v/>
      </c>
      <c r="AP1122" s="35" t="str">
        <f>IF(AJ1122="","",VLOOKUP(AN1122,[1]Sheet11!E:F,2,0))</f>
        <v/>
      </c>
      <c r="AQ1122" s="35" t="str">
        <f>IF(AO1122="拼单会员","5年",IF(AJ1122="","",VLOOKUP(AM1122&amp;AP1122,[1]Sheet11!$J$3:$K$17,2)))</f>
        <v/>
      </c>
      <c r="AR1122" s="35" t="str">
        <f t="shared" si="422"/>
        <v/>
      </c>
      <c r="AS1122" s="35" t="str">
        <f t="shared" si="423"/>
        <v/>
      </c>
      <c r="AT1122" s="35" t="str">
        <f t="shared" si="424"/>
        <v/>
      </c>
      <c r="AU1122" s="35" t="str">
        <f t="shared" si="425"/>
        <v/>
      </c>
      <c r="AV1122" s="35" t="str">
        <f t="shared" si="426"/>
        <v/>
      </c>
      <c r="AW1122" s="35" t="str">
        <f t="shared" si="427"/>
        <v/>
      </c>
      <c r="AX1122" s="35" t="str">
        <f t="shared" si="428"/>
        <v/>
      </c>
      <c r="AY1122" s="35" t="str">
        <f>IF(SUMIF('7-市场业绩'!F:F,AC1122,'7-市场业绩'!I:I)&gt;0,"学习卡","老结算")</f>
        <v>老结算</v>
      </c>
      <c r="AZ1122" s="35" t="str">
        <f t="shared" si="429"/>
        <v/>
      </c>
      <c r="BA1122" s="35" t="str">
        <f t="shared" si="430"/>
        <v>无</v>
      </c>
      <c r="BB1122" s="35" t="str">
        <f t="shared" si="431"/>
        <v/>
      </c>
      <c r="BC1122" s="35" t="str">
        <f t="shared" si="432"/>
        <v/>
      </c>
      <c r="BD1122" s="35" t="str">
        <f t="shared" si="433"/>
        <v>无</v>
      </c>
      <c r="BE1122" s="35" t="str">
        <f>IFERROR(LOOKUP(1,-FIND({"创始会员","国际领袖课程","国内领袖课程","1期秒杀","游学免费读","买三送二","2折秒杀"},AB1122),{"创始会员","国际领袖课程","国内领袖课程","1期秒杀","游学免费读","买三送二","2折秒杀"}),"")</f>
        <v/>
      </c>
    </row>
    <row r="1123" spans="1:57">
      <c r="A1123" s="37"/>
      <c r="B1123" s="38"/>
      <c r="C1123" s="38"/>
      <c r="D1123" s="38"/>
      <c r="E1123" s="38"/>
      <c r="F1123" s="38"/>
      <c r="G1123" s="38"/>
      <c r="H1123" s="38"/>
      <c r="I1123" s="38"/>
      <c r="J1123" s="38"/>
      <c r="K1123" s="38"/>
      <c r="L1123" s="209"/>
      <c r="M1123" s="209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5" t="str">
        <f t="shared" si="410"/>
        <v/>
      </c>
      <c r="AD1123" s="36">
        <f t="shared" si="411"/>
        <v>0</v>
      </c>
      <c r="AE1123" s="35" t="str">
        <f t="shared" si="412"/>
        <v/>
      </c>
      <c r="AF1123" s="24"/>
      <c r="AG1123" s="40">
        <f t="shared" si="413"/>
        <v>0</v>
      </c>
      <c r="AH1123" s="36">
        <f t="shared" si="414"/>
        <v>0</v>
      </c>
      <c r="AI1123" s="36">
        <f t="shared" si="415"/>
        <v>0</v>
      </c>
      <c r="AJ1123" s="35" t="str">
        <f t="shared" si="416"/>
        <v/>
      </c>
      <c r="AK1123" s="35" t="str">
        <f t="shared" si="417"/>
        <v/>
      </c>
      <c r="AL1123" s="35" t="str">
        <f t="shared" si="418"/>
        <v/>
      </c>
      <c r="AM1123" s="35" t="str">
        <f t="shared" si="419"/>
        <v/>
      </c>
      <c r="AN1123" s="35" t="str">
        <f t="shared" si="420"/>
        <v/>
      </c>
      <c r="AO1123" s="35" t="str">
        <f t="shared" si="421"/>
        <v/>
      </c>
      <c r="AP1123" s="35" t="str">
        <f>IF(AJ1123="","",VLOOKUP(AN1123,[1]Sheet11!E:F,2,0))</f>
        <v/>
      </c>
      <c r="AQ1123" s="35" t="str">
        <f>IF(AO1123="拼单会员","5年",IF(AJ1123="","",VLOOKUP(AM1123&amp;AP1123,[1]Sheet11!$J$3:$K$17,2)))</f>
        <v/>
      </c>
      <c r="AR1123" s="35" t="str">
        <f t="shared" si="422"/>
        <v/>
      </c>
      <c r="AS1123" s="35" t="str">
        <f t="shared" si="423"/>
        <v/>
      </c>
      <c r="AT1123" s="35" t="str">
        <f t="shared" si="424"/>
        <v/>
      </c>
      <c r="AU1123" s="35" t="str">
        <f t="shared" si="425"/>
        <v/>
      </c>
      <c r="AV1123" s="35" t="str">
        <f t="shared" si="426"/>
        <v/>
      </c>
      <c r="AW1123" s="35" t="str">
        <f t="shared" si="427"/>
        <v/>
      </c>
      <c r="AX1123" s="35" t="str">
        <f t="shared" si="428"/>
        <v/>
      </c>
      <c r="AY1123" s="35" t="str">
        <f>IF(SUMIF('7-市场业绩'!F:F,AC1123,'7-市场业绩'!I:I)&gt;0,"学习卡","老结算")</f>
        <v>老结算</v>
      </c>
      <c r="AZ1123" s="35" t="str">
        <f t="shared" si="429"/>
        <v/>
      </c>
      <c r="BA1123" s="35" t="str">
        <f t="shared" si="430"/>
        <v>无</v>
      </c>
      <c r="BB1123" s="35" t="str">
        <f t="shared" si="431"/>
        <v/>
      </c>
      <c r="BC1123" s="35" t="str">
        <f t="shared" si="432"/>
        <v/>
      </c>
      <c r="BD1123" s="35" t="str">
        <f t="shared" si="433"/>
        <v>无</v>
      </c>
      <c r="BE1123" s="35" t="str">
        <f>IFERROR(LOOKUP(1,-FIND({"创始会员","国际领袖课程","国内领袖课程","1期秒杀","游学免费读","买三送二","2折秒杀"},AB1123),{"创始会员","国际领袖课程","国内领袖课程","1期秒杀","游学免费读","买三送二","2折秒杀"}),"")</f>
        <v/>
      </c>
    </row>
    <row r="1124" spans="1:57">
      <c r="A1124" s="37"/>
      <c r="B1124" s="38"/>
      <c r="C1124" s="38"/>
      <c r="D1124" s="38"/>
      <c r="E1124" s="38"/>
      <c r="F1124" s="38"/>
      <c r="G1124" s="38"/>
      <c r="H1124" s="38"/>
      <c r="I1124" s="38"/>
      <c r="J1124" s="38"/>
      <c r="K1124" s="38"/>
      <c r="L1124" s="209"/>
      <c r="M1124" s="209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5" t="str">
        <f t="shared" si="410"/>
        <v/>
      </c>
      <c r="AD1124" s="36">
        <f t="shared" si="411"/>
        <v>0</v>
      </c>
      <c r="AE1124" s="35" t="str">
        <f t="shared" si="412"/>
        <v/>
      </c>
      <c r="AF1124" s="24"/>
      <c r="AG1124" s="40">
        <f t="shared" si="413"/>
        <v>0</v>
      </c>
      <c r="AH1124" s="36">
        <f t="shared" si="414"/>
        <v>0</v>
      </c>
      <c r="AI1124" s="36">
        <f t="shared" si="415"/>
        <v>0</v>
      </c>
      <c r="AJ1124" s="35" t="str">
        <f t="shared" si="416"/>
        <v/>
      </c>
      <c r="AK1124" s="35" t="str">
        <f t="shared" si="417"/>
        <v/>
      </c>
      <c r="AL1124" s="35" t="str">
        <f t="shared" si="418"/>
        <v/>
      </c>
      <c r="AM1124" s="35" t="str">
        <f t="shared" si="419"/>
        <v/>
      </c>
      <c r="AN1124" s="35" t="str">
        <f t="shared" si="420"/>
        <v/>
      </c>
      <c r="AO1124" s="35" t="str">
        <f t="shared" si="421"/>
        <v/>
      </c>
      <c r="AP1124" s="35" t="str">
        <f>IF(AJ1124="","",VLOOKUP(AN1124,[1]Sheet11!E:F,2,0))</f>
        <v/>
      </c>
      <c r="AQ1124" s="35" t="str">
        <f>IF(AO1124="拼单会员","5年",IF(AJ1124="","",VLOOKUP(AM1124&amp;AP1124,[1]Sheet11!$J$3:$K$17,2)))</f>
        <v/>
      </c>
      <c r="AR1124" s="35" t="str">
        <f t="shared" si="422"/>
        <v/>
      </c>
      <c r="AS1124" s="35" t="str">
        <f t="shared" si="423"/>
        <v/>
      </c>
      <c r="AT1124" s="35" t="str">
        <f t="shared" si="424"/>
        <v/>
      </c>
      <c r="AU1124" s="35" t="str">
        <f t="shared" si="425"/>
        <v/>
      </c>
      <c r="AV1124" s="35" t="str">
        <f t="shared" si="426"/>
        <v/>
      </c>
      <c r="AW1124" s="35" t="str">
        <f t="shared" si="427"/>
        <v/>
      </c>
      <c r="AX1124" s="35" t="str">
        <f t="shared" si="428"/>
        <v/>
      </c>
      <c r="AY1124" s="35" t="str">
        <f>IF(SUMIF('7-市场业绩'!F:F,AC1124,'7-市场业绩'!I:I)&gt;0,"学习卡","老结算")</f>
        <v>老结算</v>
      </c>
      <c r="AZ1124" s="35" t="str">
        <f t="shared" si="429"/>
        <v/>
      </c>
      <c r="BA1124" s="35" t="str">
        <f t="shared" si="430"/>
        <v>无</v>
      </c>
      <c r="BB1124" s="35" t="str">
        <f t="shared" si="431"/>
        <v/>
      </c>
      <c r="BC1124" s="35" t="str">
        <f t="shared" si="432"/>
        <v/>
      </c>
      <c r="BD1124" s="35" t="str">
        <f t="shared" si="433"/>
        <v>无</v>
      </c>
      <c r="BE1124" s="35" t="str">
        <f>IFERROR(LOOKUP(1,-FIND({"创始会员","国际领袖课程","国内领袖课程","1期秒杀","游学免费读","买三送二","2折秒杀"},AB1124),{"创始会员","国际领袖课程","国内领袖课程","1期秒杀","游学免费读","买三送二","2折秒杀"}),"")</f>
        <v/>
      </c>
    </row>
    <row r="1125" spans="1:57">
      <c r="A1125" s="37"/>
      <c r="B1125" s="38"/>
      <c r="C1125" s="38"/>
      <c r="D1125" s="38"/>
      <c r="E1125" s="38"/>
      <c r="F1125" s="38"/>
      <c r="G1125" s="38"/>
      <c r="H1125" s="38"/>
      <c r="I1125" s="38"/>
      <c r="J1125" s="38"/>
      <c r="K1125" s="38"/>
      <c r="L1125" s="209"/>
      <c r="M1125" s="209"/>
      <c r="N1125" s="38"/>
      <c r="O1125" s="38"/>
      <c r="P1125" s="38"/>
      <c r="Q1125" s="38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5" t="str">
        <f t="shared" si="410"/>
        <v/>
      </c>
      <c r="AD1125" s="36">
        <f t="shared" si="411"/>
        <v>0</v>
      </c>
      <c r="AE1125" s="35" t="str">
        <f t="shared" si="412"/>
        <v/>
      </c>
      <c r="AF1125" s="24"/>
      <c r="AG1125" s="40">
        <f t="shared" si="413"/>
        <v>0</v>
      </c>
      <c r="AH1125" s="36">
        <f t="shared" si="414"/>
        <v>0</v>
      </c>
      <c r="AI1125" s="36">
        <f t="shared" si="415"/>
        <v>0</v>
      </c>
      <c r="AJ1125" s="35" t="str">
        <f t="shared" si="416"/>
        <v/>
      </c>
      <c r="AK1125" s="35" t="str">
        <f t="shared" si="417"/>
        <v/>
      </c>
      <c r="AL1125" s="35" t="str">
        <f t="shared" si="418"/>
        <v/>
      </c>
      <c r="AM1125" s="35" t="str">
        <f t="shared" si="419"/>
        <v/>
      </c>
      <c r="AN1125" s="35" t="str">
        <f t="shared" si="420"/>
        <v/>
      </c>
      <c r="AO1125" s="35" t="str">
        <f t="shared" si="421"/>
        <v/>
      </c>
      <c r="AP1125" s="35" t="str">
        <f>IF(AJ1125="","",VLOOKUP(AN1125,[1]Sheet11!E:F,2,0))</f>
        <v/>
      </c>
      <c r="AQ1125" s="35" t="str">
        <f>IF(AO1125="拼单会员","5年",IF(AJ1125="","",VLOOKUP(AM1125&amp;AP1125,[1]Sheet11!$J$3:$K$17,2)))</f>
        <v/>
      </c>
      <c r="AR1125" s="35" t="str">
        <f t="shared" si="422"/>
        <v/>
      </c>
      <c r="AS1125" s="35" t="str">
        <f t="shared" si="423"/>
        <v/>
      </c>
      <c r="AT1125" s="35" t="str">
        <f t="shared" si="424"/>
        <v/>
      </c>
      <c r="AU1125" s="35" t="str">
        <f t="shared" si="425"/>
        <v/>
      </c>
      <c r="AV1125" s="35" t="str">
        <f t="shared" si="426"/>
        <v/>
      </c>
      <c r="AW1125" s="35" t="str">
        <f t="shared" si="427"/>
        <v/>
      </c>
      <c r="AX1125" s="35" t="str">
        <f t="shared" si="428"/>
        <v/>
      </c>
      <c r="AY1125" s="35" t="str">
        <f>IF(SUMIF('7-市场业绩'!F:F,AC1125,'7-市场业绩'!I:I)&gt;0,"学习卡","老结算")</f>
        <v>老结算</v>
      </c>
      <c r="AZ1125" s="35" t="str">
        <f t="shared" si="429"/>
        <v/>
      </c>
      <c r="BA1125" s="35" t="str">
        <f t="shared" si="430"/>
        <v>无</v>
      </c>
      <c r="BB1125" s="35" t="str">
        <f t="shared" si="431"/>
        <v/>
      </c>
      <c r="BC1125" s="35" t="str">
        <f t="shared" si="432"/>
        <v/>
      </c>
      <c r="BD1125" s="35" t="str">
        <f t="shared" si="433"/>
        <v>无</v>
      </c>
      <c r="BE1125" s="35" t="str">
        <f>IFERROR(LOOKUP(1,-FIND({"创始会员","国际领袖课程","国内领袖课程","1期秒杀","游学免费读","买三送二","2折秒杀"},AB1125),{"创始会员","国际领袖课程","国内领袖课程","1期秒杀","游学免费读","买三送二","2折秒杀"}),"")</f>
        <v/>
      </c>
    </row>
    <row r="1126" spans="1:57">
      <c r="A1126" s="37"/>
      <c r="B1126" s="38"/>
      <c r="C1126" s="38"/>
      <c r="D1126" s="38"/>
      <c r="E1126" s="38"/>
      <c r="F1126" s="38"/>
      <c r="G1126" s="38"/>
      <c r="H1126" s="38"/>
      <c r="I1126" s="38"/>
      <c r="J1126" s="38"/>
      <c r="K1126" s="38"/>
      <c r="L1126" s="209"/>
      <c r="M1126" s="209"/>
      <c r="N1126" s="38"/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5" t="str">
        <f t="shared" si="410"/>
        <v/>
      </c>
      <c r="AD1126" s="36">
        <f t="shared" si="411"/>
        <v>0</v>
      </c>
      <c r="AE1126" s="35" t="str">
        <f t="shared" si="412"/>
        <v/>
      </c>
      <c r="AF1126" s="24"/>
      <c r="AG1126" s="40">
        <f t="shared" si="413"/>
        <v>0</v>
      </c>
      <c r="AH1126" s="36">
        <f t="shared" si="414"/>
        <v>0</v>
      </c>
      <c r="AI1126" s="36">
        <f t="shared" si="415"/>
        <v>0</v>
      </c>
      <c r="AJ1126" s="35" t="str">
        <f t="shared" si="416"/>
        <v/>
      </c>
      <c r="AK1126" s="35" t="str">
        <f t="shared" si="417"/>
        <v/>
      </c>
      <c r="AL1126" s="35" t="str">
        <f t="shared" si="418"/>
        <v/>
      </c>
      <c r="AM1126" s="35" t="str">
        <f t="shared" si="419"/>
        <v/>
      </c>
      <c r="AN1126" s="35" t="str">
        <f t="shared" si="420"/>
        <v/>
      </c>
      <c r="AO1126" s="35" t="str">
        <f t="shared" si="421"/>
        <v/>
      </c>
      <c r="AP1126" s="35" t="str">
        <f>IF(AJ1126="","",VLOOKUP(AN1126,[1]Sheet11!E:F,2,0))</f>
        <v/>
      </c>
      <c r="AQ1126" s="35" t="str">
        <f>IF(AO1126="拼单会员","5年",IF(AJ1126="","",VLOOKUP(AM1126&amp;AP1126,[1]Sheet11!$J$3:$K$17,2)))</f>
        <v/>
      </c>
      <c r="AR1126" s="35" t="str">
        <f t="shared" si="422"/>
        <v/>
      </c>
      <c r="AS1126" s="35" t="str">
        <f t="shared" si="423"/>
        <v/>
      </c>
      <c r="AT1126" s="35" t="str">
        <f t="shared" si="424"/>
        <v/>
      </c>
      <c r="AU1126" s="35" t="str">
        <f t="shared" si="425"/>
        <v/>
      </c>
      <c r="AV1126" s="35" t="str">
        <f t="shared" si="426"/>
        <v/>
      </c>
      <c r="AW1126" s="35" t="str">
        <f t="shared" si="427"/>
        <v/>
      </c>
      <c r="AX1126" s="35" t="str">
        <f t="shared" si="428"/>
        <v/>
      </c>
      <c r="AY1126" s="35" t="str">
        <f>IF(SUMIF('7-市场业绩'!F:F,AC1126,'7-市场业绩'!I:I)&gt;0,"学习卡","老结算")</f>
        <v>老结算</v>
      </c>
      <c r="AZ1126" s="35" t="str">
        <f t="shared" si="429"/>
        <v/>
      </c>
      <c r="BA1126" s="35" t="str">
        <f t="shared" si="430"/>
        <v>无</v>
      </c>
      <c r="BB1126" s="35" t="str">
        <f t="shared" si="431"/>
        <v/>
      </c>
      <c r="BC1126" s="35" t="str">
        <f t="shared" si="432"/>
        <v/>
      </c>
      <c r="BD1126" s="35" t="str">
        <f t="shared" si="433"/>
        <v>无</v>
      </c>
      <c r="BE1126" s="35" t="str">
        <f>IFERROR(LOOKUP(1,-FIND({"创始会员","国际领袖课程","国内领袖课程","1期秒杀","游学免费读","买三送二","2折秒杀"},AB1126),{"创始会员","国际领袖课程","国内领袖课程","1期秒杀","游学免费读","买三送二","2折秒杀"}),"")</f>
        <v/>
      </c>
    </row>
    <row r="1127" spans="1:57">
      <c r="A1127" s="37"/>
      <c r="B1127" s="38"/>
      <c r="C1127" s="38"/>
      <c r="D1127" s="38"/>
      <c r="E1127" s="38"/>
      <c r="F1127" s="38"/>
      <c r="G1127" s="38"/>
      <c r="H1127" s="38"/>
      <c r="I1127" s="38"/>
      <c r="J1127" s="38"/>
      <c r="K1127" s="38"/>
      <c r="L1127" s="209"/>
      <c r="M1127" s="209"/>
      <c r="N1127" s="38"/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5" t="str">
        <f t="shared" si="410"/>
        <v/>
      </c>
      <c r="AD1127" s="36">
        <f t="shared" si="411"/>
        <v>0</v>
      </c>
      <c r="AE1127" s="35" t="str">
        <f t="shared" si="412"/>
        <v/>
      </c>
      <c r="AF1127" s="24"/>
      <c r="AG1127" s="40">
        <f t="shared" si="413"/>
        <v>0</v>
      </c>
      <c r="AH1127" s="36">
        <f t="shared" si="414"/>
        <v>0</v>
      </c>
      <c r="AI1127" s="36">
        <f t="shared" si="415"/>
        <v>0</v>
      </c>
      <c r="AJ1127" s="35" t="str">
        <f t="shared" si="416"/>
        <v/>
      </c>
      <c r="AK1127" s="35" t="str">
        <f t="shared" si="417"/>
        <v/>
      </c>
      <c r="AL1127" s="35" t="str">
        <f t="shared" si="418"/>
        <v/>
      </c>
      <c r="AM1127" s="35" t="str">
        <f t="shared" si="419"/>
        <v/>
      </c>
      <c r="AN1127" s="35" t="str">
        <f t="shared" si="420"/>
        <v/>
      </c>
      <c r="AO1127" s="35" t="str">
        <f t="shared" si="421"/>
        <v/>
      </c>
      <c r="AP1127" s="35" t="str">
        <f>IF(AJ1127="","",VLOOKUP(AN1127,[1]Sheet11!E:F,2,0))</f>
        <v/>
      </c>
      <c r="AQ1127" s="35" t="str">
        <f>IF(AO1127="拼单会员","5年",IF(AJ1127="","",VLOOKUP(AM1127&amp;AP1127,[1]Sheet11!$J$3:$K$17,2)))</f>
        <v/>
      </c>
      <c r="AR1127" s="35" t="str">
        <f t="shared" si="422"/>
        <v/>
      </c>
      <c r="AS1127" s="35" t="str">
        <f t="shared" si="423"/>
        <v/>
      </c>
      <c r="AT1127" s="35" t="str">
        <f t="shared" si="424"/>
        <v/>
      </c>
      <c r="AU1127" s="35" t="str">
        <f t="shared" si="425"/>
        <v/>
      </c>
      <c r="AV1127" s="35" t="str">
        <f t="shared" si="426"/>
        <v/>
      </c>
      <c r="AW1127" s="35" t="str">
        <f t="shared" si="427"/>
        <v/>
      </c>
      <c r="AX1127" s="35" t="str">
        <f t="shared" si="428"/>
        <v/>
      </c>
      <c r="AY1127" s="35" t="str">
        <f>IF(SUMIF('7-市场业绩'!F:F,AC1127,'7-市场业绩'!I:I)&gt;0,"学习卡","老结算")</f>
        <v>老结算</v>
      </c>
      <c r="AZ1127" s="35" t="str">
        <f t="shared" si="429"/>
        <v/>
      </c>
      <c r="BA1127" s="35" t="str">
        <f t="shared" si="430"/>
        <v>无</v>
      </c>
      <c r="BB1127" s="35" t="str">
        <f t="shared" si="431"/>
        <v/>
      </c>
      <c r="BC1127" s="35" t="str">
        <f t="shared" si="432"/>
        <v/>
      </c>
      <c r="BD1127" s="35" t="str">
        <f t="shared" si="433"/>
        <v>无</v>
      </c>
      <c r="BE1127" s="35" t="str">
        <f>IFERROR(LOOKUP(1,-FIND({"创始会员","国际领袖课程","国内领袖课程","1期秒杀","游学免费读","买三送二","2折秒杀"},AB1127),{"创始会员","国际领袖课程","国内领袖课程","1期秒杀","游学免费读","买三送二","2折秒杀"}),"")</f>
        <v/>
      </c>
    </row>
    <row r="1128" spans="1:57">
      <c r="A1128" s="37"/>
      <c r="B1128" s="38"/>
      <c r="C1128" s="38"/>
      <c r="D1128" s="38"/>
      <c r="E1128" s="38"/>
      <c r="F1128" s="38"/>
      <c r="G1128" s="38"/>
      <c r="H1128" s="38"/>
      <c r="I1128" s="38"/>
      <c r="J1128" s="38"/>
      <c r="K1128" s="38"/>
      <c r="L1128" s="209"/>
      <c r="M1128" s="209"/>
      <c r="N1128" s="38"/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5" t="str">
        <f t="shared" si="410"/>
        <v/>
      </c>
      <c r="AD1128" s="36">
        <f t="shared" si="411"/>
        <v>0</v>
      </c>
      <c r="AE1128" s="35" t="str">
        <f t="shared" si="412"/>
        <v/>
      </c>
      <c r="AF1128" s="24"/>
      <c r="AG1128" s="40">
        <f t="shared" si="413"/>
        <v>0</v>
      </c>
      <c r="AH1128" s="36">
        <f t="shared" si="414"/>
        <v>0</v>
      </c>
      <c r="AI1128" s="36">
        <f t="shared" si="415"/>
        <v>0</v>
      </c>
      <c r="AJ1128" s="35" t="str">
        <f t="shared" si="416"/>
        <v/>
      </c>
      <c r="AK1128" s="35" t="str">
        <f t="shared" si="417"/>
        <v/>
      </c>
      <c r="AL1128" s="35" t="str">
        <f t="shared" si="418"/>
        <v/>
      </c>
      <c r="AM1128" s="35" t="str">
        <f t="shared" si="419"/>
        <v/>
      </c>
      <c r="AN1128" s="35" t="str">
        <f t="shared" si="420"/>
        <v/>
      </c>
      <c r="AO1128" s="35" t="str">
        <f t="shared" si="421"/>
        <v/>
      </c>
      <c r="AP1128" s="35" t="str">
        <f>IF(AJ1128="","",VLOOKUP(AN1128,[1]Sheet11!E:F,2,0))</f>
        <v/>
      </c>
      <c r="AQ1128" s="35" t="str">
        <f>IF(AO1128="拼单会员","5年",IF(AJ1128="","",VLOOKUP(AM1128&amp;AP1128,[1]Sheet11!$J$3:$K$17,2)))</f>
        <v/>
      </c>
      <c r="AR1128" s="35" t="str">
        <f t="shared" si="422"/>
        <v/>
      </c>
      <c r="AS1128" s="35" t="str">
        <f t="shared" si="423"/>
        <v/>
      </c>
      <c r="AT1128" s="35" t="str">
        <f t="shared" si="424"/>
        <v/>
      </c>
      <c r="AU1128" s="35" t="str">
        <f t="shared" si="425"/>
        <v/>
      </c>
      <c r="AV1128" s="35" t="str">
        <f t="shared" si="426"/>
        <v/>
      </c>
      <c r="AW1128" s="35" t="str">
        <f t="shared" si="427"/>
        <v/>
      </c>
      <c r="AX1128" s="35" t="str">
        <f t="shared" si="428"/>
        <v/>
      </c>
      <c r="AY1128" s="35" t="str">
        <f>IF(SUMIF('7-市场业绩'!F:F,AC1128,'7-市场业绩'!I:I)&gt;0,"学习卡","老结算")</f>
        <v>老结算</v>
      </c>
      <c r="AZ1128" s="35" t="str">
        <f t="shared" si="429"/>
        <v/>
      </c>
      <c r="BA1128" s="35" t="str">
        <f t="shared" si="430"/>
        <v>无</v>
      </c>
      <c r="BB1128" s="35" t="str">
        <f t="shared" si="431"/>
        <v/>
      </c>
      <c r="BC1128" s="35" t="str">
        <f t="shared" si="432"/>
        <v/>
      </c>
      <c r="BD1128" s="35" t="str">
        <f t="shared" si="433"/>
        <v>无</v>
      </c>
      <c r="BE1128" s="35" t="str">
        <f>IFERROR(LOOKUP(1,-FIND({"创始会员","国际领袖课程","国内领袖课程","1期秒杀","游学免费读","买三送二","2折秒杀"},AB1128),{"创始会员","国际领袖课程","国内领袖课程","1期秒杀","游学免费读","买三送二","2折秒杀"}),"")</f>
        <v/>
      </c>
    </row>
    <row r="1129" spans="1:57">
      <c r="A1129" s="37"/>
      <c r="B1129" s="38"/>
      <c r="C1129" s="38"/>
      <c r="D1129" s="38"/>
      <c r="E1129" s="38"/>
      <c r="F1129" s="38"/>
      <c r="G1129" s="38"/>
      <c r="H1129" s="38"/>
      <c r="I1129" s="38"/>
      <c r="J1129" s="38"/>
      <c r="K1129" s="38"/>
      <c r="L1129" s="209"/>
      <c r="M1129" s="209"/>
      <c r="N1129" s="38"/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5" t="str">
        <f t="shared" si="410"/>
        <v/>
      </c>
      <c r="AD1129" s="36">
        <f t="shared" si="411"/>
        <v>0</v>
      </c>
      <c r="AE1129" s="35" t="str">
        <f t="shared" si="412"/>
        <v/>
      </c>
      <c r="AF1129" s="24"/>
      <c r="AG1129" s="40">
        <f t="shared" si="413"/>
        <v>0</v>
      </c>
      <c r="AH1129" s="36">
        <f t="shared" si="414"/>
        <v>0</v>
      </c>
      <c r="AI1129" s="36">
        <f t="shared" si="415"/>
        <v>0</v>
      </c>
      <c r="AJ1129" s="35" t="str">
        <f t="shared" si="416"/>
        <v/>
      </c>
      <c r="AK1129" s="35" t="str">
        <f t="shared" si="417"/>
        <v/>
      </c>
      <c r="AL1129" s="35" t="str">
        <f t="shared" si="418"/>
        <v/>
      </c>
      <c r="AM1129" s="35" t="str">
        <f t="shared" si="419"/>
        <v/>
      </c>
      <c r="AN1129" s="35" t="str">
        <f t="shared" si="420"/>
        <v/>
      </c>
      <c r="AO1129" s="35" t="str">
        <f t="shared" si="421"/>
        <v/>
      </c>
      <c r="AP1129" s="35" t="str">
        <f>IF(AJ1129="","",VLOOKUP(AN1129,[1]Sheet11!E:F,2,0))</f>
        <v/>
      </c>
      <c r="AQ1129" s="35" t="str">
        <f>IF(AO1129="拼单会员","5年",IF(AJ1129="","",VLOOKUP(AM1129&amp;AP1129,[1]Sheet11!$J$3:$K$17,2)))</f>
        <v/>
      </c>
      <c r="AR1129" s="35" t="str">
        <f t="shared" si="422"/>
        <v/>
      </c>
      <c r="AS1129" s="35" t="str">
        <f t="shared" si="423"/>
        <v/>
      </c>
      <c r="AT1129" s="35" t="str">
        <f t="shared" si="424"/>
        <v/>
      </c>
      <c r="AU1129" s="35" t="str">
        <f t="shared" si="425"/>
        <v/>
      </c>
      <c r="AV1129" s="35" t="str">
        <f t="shared" si="426"/>
        <v/>
      </c>
      <c r="AW1129" s="35" t="str">
        <f t="shared" si="427"/>
        <v/>
      </c>
      <c r="AX1129" s="35" t="str">
        <f t="shared" si="428"/>
        <v/>
      </c>
      <c r="AY1129" s="35" t="str">
        <f>IF(SUMIF('7-市场业绩'!F:F,AC1129,'7-市场业绩'!I:I)&gt;0,"学习卡","老结算")</f>
        <v>老结算</v>
      </c>
      <c r="AZ1129" s="35" t="str">
        <f t="shared" si="429"/>
        <v/>
      </c>
      <c r="BA1129" s="35" t="str">
        <f t="shared" si="430"/>
        <v>无</v>
      </c>
      <c r="BB1129" s="35" t="str">
        <f t="shared" si="431"/>
        <v/>
      </c>
      <c r="BC1129" s="35" t="str">
        <f t="shared" si="432"/>
        <v/>
      </c>
      <c r="BD1129" s="35" t="str">
        <f t="shared" si="433"/>
        <v>无</v>
      </c>
      <c r="BE1129" s="35" t="str">
        <f>IFERROR(LOOKUP(1,-FIND({"创始会员","国际领袖课程","国内领袖课程","1期秒杀","游学免费读","买三送二","2折秒杀"},AB1129),{"创始会员","国际领袖课程","国内领袖课程","1期秒杀","游学免费读","买三送二","2折秒杀"}),"")</f>
        <v/>
      </c>
    </row>
    <row r="1130" spans="1:57">
      <c r="A1130" s="37"/>
      <c r="B1130" s="38"/>
      <c r="C1130" s="38"/>
      <c r="D1130" s="38"/>
      <c r="E1130" s="38"/>
      <c r="F1130" s="38"/>
      <c r="G1130" s="38"/>
      <c r="H1130" s="38"/>
      <c r="I1130" s="38"/>
      <c r="J1130" s="38"/>
      <c r="K1130" s="38"/>
      <c r="L1130" s="209"/>
      <c r="M1130" s="209"/>
      <c r="N1130" s="38"/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5" t="str">
        <f t="shared" si="410"/>
        <v/>
      </c>
      <c r="AD1130" s="36">
        <f t="shared" si="411"/>
        <v>0</v>
      </c>
      <c r="AE1130" s="35" t="str">
        <f t="shared" si="412"/>
        <v/>
      </c>
      <c r="AF1130" s="24"/>
      <c r="AG1130" s="40">
        <f t="shared" si="413"/>
        <v>0</v>
      </c>
      <c r="AH1130" s="36">
        <f t="shared" si="414"/>
        <v>0</v>
      </c>
      <c r="AI1130" s="36">
        <f t="shared" si="415"/>
        <v>0</v>
      </c>
      <c r="AJ1130" s="35" t="str">
        <f t="shared" si="416"/>
        <v/>
      </c>
      <c r="AK1130" s="35" t="str">
        <f t="shared" si="417"/>
        <v/>
      </c>
      <c r="AL1130" s="35" t="str">
        <f t="shared" si="418"/>
        <v/>
      </c>
      <c r="AM1130" s="35" t="str">
        <f t="shared" si="419"/>
        <v/>
      </c>
      <c r="AN1130" s="35" t="str">
        <f t="shared" si="420"/>
        <v/>
      </c>
      <c r="AO1130" s="35" t="str">
        <f t="shared" si="421"/>
        <v/>
      </c>
      <c r="AP1130" s="35" t="str">
        <f>IF(AJ1130="","",VLOOKUP(AN1130,[1]Sheet11!E:F,2,0))</f>
        <v/>
      </c>
      <c r="AQ1130" s="35" t="str">
        <f>IF(AO1130="拼单会员","5年",IF(AJ1130="","",VLOOKUP(AM1130&amp;AP1130,[1]Sheet11!$J$3:$K$17,2)))</f>
        <v/>
      </c>
      <c r="AR1130" s="35" t="str">
        <f t="shared" si="422"/>
        <v/>
      </c>
      <c r="AS1130" s="35" t="str">
        <f t="shared" si="423"/>
        <v/>
      </c>
      <c r="AT1130" s="35" t="str">
        <f t="shared" si="424"/>
        <v/>
      </c>
      <c r="AU1130" s="35" t="str">
        <f t="shared" si="425"/>
        <v/>
      </c>
      <c r="AV1130" s="35" t="str">
        <f t="shared" si="426"/>
        <v/>
      </c>
      <c r="AW1130" s="35" t="str">
        <f t="shared" si="427"/>
        <v/>
      </c>
      <c r="AX1130" s="35" t="str">
        <f t="shared" si="428"/>
        <v/>
      </c>
      <c r="AY1130" s="35" t="str">
        <f>IF(SUMIF('7-市场业绩'!F:F,AC1130,'7-市场业绩'!I:I)&gt;0,"学习卡","老结算")</f>
        <v>老结算</v>
      </c>
      <c r="AZ1130" s="35" t="str">
        <f t="shared" si="429"/>
        <v/>
      </c>
      <c r="BA1130" s="35" t="str">
        <f t="shared" si="430"/>
        <v>无</v>
      </c>
      <c r="BB1130" s="35" t="str">
        <f t="shared" si="431"/>
        <v/>
      </c>
      <c r="BC1130" s="35" t="str">
        <f t="shared" si="432"/>
        <v/>
      </c>
      <c r="BD1130" s="35" t="str">
        <f t="shared" si="433"/>
        <v>无</v>
      </c>
      <c r="BE1130" s="35" t="str">
        <f>IFERROR(LOOKUP(1,-FIND({"创始会员","国际领袖课程","国内领袖课程","1期秒杀","游学免费读","买三送二","2折秒杀"},AB1130),{"创始会员","国际领袖课程","国内领袖课程","1期秒杀","游学免费读","买三送二","2折秒杀"}),"")</f>
        <v/>
      </c>
    </row>
    <row r="1131" spans="1:57">
      <c r="A1131" s="37"/>
      <c r="B1131" s="38"/>
      <c r="C1131" s="38"/>
      <c r="D1131" s="38"/>
      <c r="E1131" s="38"/>
      <c r="F1131" s="38"/>
      <c r="G1131" s="38"/>
      <c r="H1131" s="38"/>
      <c r="I1131" s="38"/>
      <c r="J1131" s="38"/>
      <c r="K1131" s="38"/>
      <c r="L1131" s="209"/>
      <c r="M1131" s="209"/>
      <c r="N1131" s="38"/>
      <c r="O1131" s="38"/>
      <c r="P1131" s="38"/>
      <c r="Q1131" s="38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5" t="str">
        <f t="shared" si="410"/>
        <v/>
      </c>
      <c r="AD1131" s="36">
        <f t="shared" si="411"/>
        <v>0</v>
      </c>
      <c r="AE1131" s="35" t="str">
        <f t="shared" si="412"/>
        <v/>
      </c>
      <c r="AF1131" s="24"/>
      <c r="AG1131" s="40">
        <f t="shared" si="413"/>
        <v>0</v>
      </c>
      <c r="AH1131" s="36">
        <f t="shared" si="414"/>
        <v>0</v>
      </c>
      <c r="AI1131" s="36">
        <f t="shared" si="415"/>
        <v>0</v>
      </c>
      <c r="AJ1131" s="35" t="str">
        <f t="shared" si="416"/>
        <v/>
      </c>
      <c r="AK1131" s="35" t="str">
        <f t="shared" si="417"/>
        <v/>
      </c>
      <c r="AL1131" s="35" t="str">
        <f t="shared" si="418"/>
        <v/>
      </c>
      <c r="AM1131" s="35" t="str">
        <f t="shared" si="419"/>
        <v/>
      </c>
      <c r="AN1131" s="35" t="str">
        <f t="shared" si="420"/>
        <v/>
      </c>
      <c r="AO1131" s="35" t="str">
        <f t="shared" si="421"/>
        <v/>
      </c>
      <c r="AP1131" s="35" t="str">
        <f>IF(AJ1131="","",VLOOKUP(AN1131,[1]Sheet11!E:F,2,0))</f>
        <v/>
      </c>
      <c r="AQ1131" s="35" t="str">
        <f>IF(AO1131="拼单会员","5年",IF(AJ1131="","",VLOOKUP(AM1131&amp;AP1131,[1]Sheet11!$J$3:$K$17,2)))</f>
        <v/>
      </c>
      <c r="AR1131" s="35" t="str">
        <f t="shared" si="422"/>
        <v/>
      </c>
      <c r="AS1131" s="35" t="str">
        <f t="shared" si="423"/>
        <v/>
      </c>
      <c r="AT1131" s="35" t="str">
        <f t="shared" si="424"/>
        <v/>
      </c>
      <c r="AU1131" s="35" t="str">
        <f t="shared" si="425"/>
        <v/>
      </c>
      <c r="AV1131" s="35" t="str">
        <f t="shared" si="426"/>
        <v/>
      </c>
      <c r="AW1131" s="35" t="str">
        <f t="shared" si="427"/>
        <v/>
      </c>
      <c r="AX1131" s="35" t="str">
        <f t="shared" si="428"/>
        <v/>
      </c>
      <c r="AY1131" s="35" t="str">
        <f>IF(SUMIF('7-市场业绩'!F:F,AC1131,'7-市场业绩'!I:I)&gt;0,"学习卡","老结算")</f>
        <v>老结算</v>
      </c>
      <c r="AZ1131" s="35" t="str">
        <f t="shared" si="429"/>
        <v/>
      </c>
      <c r="BA1131" s="35" t="str">
        <f t="shared" si="430"/>
        <v>无</v>
      </c>
      <c r="BB1131" s="35" t="str">
        <f t="shared" si="431"/>
        <v/>
      </c>
      <c r="BC1131" s="35" t="str">
        <f t="shared" si="432"/>
        <v/>
      </c>
      <c r="BD1131" s="35" t="str">
        <f t="shared" si="433"/>
        <v>无</v>
      </c>
      <c r="BE1131" s="35" t="str">
        <f>IFERROR(LOOKUP(1,-FIND({"创始会员","国际领袖课程","国内领袖课程","1期秒杀","游学免费读","买三送二","2折秒杀"},AB1131),{"创始会员","国际领袖课程","国内领袖课程","1期秒杀","游学免费读","买三送二","2折秒杀"}),"")</f>
        <v/>
      </c>
    </row>
    <row r="1132" spans="1:57">
      <c r="A1132" s="37"/>
      <c r="B1132" s="38"/>
      <c r="C1132" s="38"/>
      <c r="D1132" s="38"/>
      <c r="E1132" s="38"/>
      <c r="F1132" s="38"/>
      <c r="G1132" s="38"/>
      <c r="H1132" s="38"/>
      <c r="I1132" s="38"/>
      <c r="J1132" s="38"/>
      <c r="K1132" s="38"/>
      <c r="L1132" s="209"/>
      <c r="M1132" s="209"/>
      <c r="N1132" s="38"/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5" t="str">
        <f t="shared" si="410"/>
        <v/>
      </c>
      <c r="AD1132" s="36">
        <f t="shared" si="411"/>
        <v>0</v>
      </c>
      <c r="AE1132" s="35" t="str">
        <f t="shared" si="412"/>
        <v/>
      </c>
      <c r="AF1132" s="24"/>
      <c r="AG1132" s="40">
        <f t="shared" si="413"/>
        <v>0</v>
      </c>
      <c r="AH1132" s="36">
        <f t="shared" si="414"/>
        <v>0</v>
      </c>
      <c r="AI1132" s="36">
        <f t="shared" si="415"/>
        <v>0</v>
      </c>
      <c r="AJ1132" s="35" t="str">
        <f t="shared" si="416"/>
        <v/>
      </c>
      <c r="AK1132" s="35" t="str">
        <f t="shared" si="417"/>
        <v/>
      </c>
      <c r="AL1132" s="35" t="str">
        <f t="shared" si="418"/>
        <v/>
      </c>
      <c r="AM1132" s="35" t="str">
        <f t="shared" si="419"/>
        <v/>
      </c>
      <c r="AN1132" s="35" t="str">
        <f t="shared" si="420"/>
        <v/>
      </c>
      <c r="AO1132" s="35" t="str">
        <f t="shared" si="421"/>
        <v/>
      </c>
      <c r="AP1132" s="35" t="str">
        <f>IF(AJ1132="","",VLOOKUP(AN1132,[1]Sheet11!E:F,2,0))</f>
        <v/>
      </c>
      <c r="AQ1132" s="35" t="str">
        <f>IF(AO1132="拼单会员","5年",IF(AJ1132="","",VLOOKUP(AM1132&amp;AP1132,[1]Sheet11!$J$3:$K$17,2)))</f>
        <v/>
      </c>
      <c r="AR1132" s="35" t="str">
        <f t="shared" si="422"/>
        <v/>
      </c>
      <c r="AS1132" s="35" t="str">
        <f t="shared" si="423"/>
        <v/>
      </c>
      <c r="AT1132" s="35" t="str">
        <f t="shared" si="424"/>
        <v/>
      </c>
      <c r="AU1132" s="35" t="str">
        <f t="shared" si="425"/>
        <v/>
      </c>
      <c r="AV1132" s="35" t="str">
        <f t="shared" si="426"/>
        <v/>
      </c>
      <c r="AW1132" s="35" t="str">
        <f t="shared" si="427"/>
        <v/>
      </c>
      <c r="AX1132" s="35" t="str">
        <f t="shared" si="428"/>
        <v/>
      </c>
      <c r="AY1132" s="35" t="str">
        <f>IF(SUMIF('7-市场业绩'!F:F,AC1132,'7-市场业绩'!I:I)&gt;0,"学习卡","老结算")</f>
        <v>老结算</v>
      </c>
      <c r="AZ1132" s="35" t="str">
        <f t="shared" si="429"/>
        <v/>
      </c>
      <c r="BA1132" s="35" t="str">
        <f t="shared" si="430"/>
        <v>无</v>
      </c>
      <c r="BB1132" s="35" t="str">
        <f t="shared" si="431"/>
        <v/>
      </c>
      <c r="BC1132" s="35" t="str">
        <f t="shared" si="432"/>
        <v/>
      </c>
      <c r="BD1132" s="35" t="str">
        <f t="shared" si="433"/>
        <v>无</v>
      </c>
      <c r="BE1132" s="35" t="str">
        <f>IFERROR(LOOKUP(1,-FIND({"创始会员","国际领袖课程","国内领袖课程","1期秒杀","游学免费读","买三送二","2折秒杀"},AB1132),{"创始会员","国际领袖课程","国内领袖课程","1期秒杀","游学免费读","买三送二","2折秒杀"}),"")</f>
        <v/>
      </c>
    </row>
    <row r="1133" spans="1:57">
      <c r="A1133" s="37"/>
      <c r="B1133" s="38"/>
      <c r="C1133" s="38"/>
      <c r="D1133" s="38"/>
      <c r="E1133" s="38"/>
      <c r="F1133" s="38"/>
      <c r="G1133" s="38"/>
      <c r="H1133" s="38"/>
      <c r="I1133" s="38"/>
      <c r="J1133" s="38"/>
      <c r="K1133" s="38"/>
      <c r="L1133" s="209"/>
      <c r="M1133" s="209"/>
      <c r="N1133" s="38"/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5" t="str">
        <f t="shared" si="410"/>
        <v/>
      </c>
      <c r="AD1133" s="36">
        <f t="shared" si="411"/>
        <v>0</v>
      </c>
      <c r="AE1133" s="35" t="str">
        <f t="shared" si="412"/>
        <v/>
      </c>
      <c r="AF1133" s="24"/>
      <c r="AG1133" s="40">
        <f t="shared" si="413"/>
        <v>0</v>
      </c>
      <c r="AH1133" s="36">
        <f t="shared" si="414"/>
        <v>0</v>
      </c>
      <c r="AI1133" s="36">
        <f t="shared" si="415"/>
        <v>0</v>
      </c>
      <c r="AJ1133" s="35" t="str">
        <f t="shared" si="416"/>
        <v/>
      </c>
      <c r="AK1133" s="35" t="str">
        <f t="shared" si="417"/>
        <v/>
      </c>
      <c r="AL1133" s="35" t="str">
        <f t="shared" si="418"/>
        <v/>
      </c>
      <c r="AM1133" s="35" t="str">
        <f t="shared" si="419"/>
        <v/>
      </c>
      <c r="AN1133" s="35" t="str">
        <f t="shared" si="420"/>
        <v/>
      </c>
      <c r="AO1133" s="35" t="str">
        <f t="shared" si="421"/>
        <v/>
      </c>
      <c r="AP1133" s="35" t="str">
        <f>IF(AJ1133="","",VLOOKUP(AN1133,[1]Sheet11!E:F,2,0))</f>
        <v/>
      </c>
      <c r="AQ1133" s="35" t="str">
        <f>IF(AO1133="拼单会员","5年",IF(AJ1133="","",VLOOKUP(AM1133&amp;AP1133,[1]Sheet11!$J$3:$K$17,2)))</f>
        <v/>
      </c>
      <c r="AR1133" s="35" t="str">
        <f t="shared" si="422"/>
        <v/>
      </c>
      <c r="AS1133" s="35" t="str">
        <f t="shared" si="423"/>
        <v/>
      </c>
      <c r="AT1133" s="35" t="str">
        <f t="shared" si="424"/>
        <v/>
      </c>
      <c r="AU1133" s="35" t="str">
        <f t="shared" si="425"/>
        <v/>
      </c>
      <c r="AV1133" s="35" t="str">
        <f t="shared" si="426"/>
        <v/>
      </c>
      <c r="AW1133" s="35" t="str">
        <f t="shared" si="427"/>
        <v/>
      </c>
      <c r="AX1133" s="35" t="str">
        <f t="shared" si="428"/>
        <v/>
      </c>
      <c r="AY1133" s="35" t="str">
        <f>IF(SUMIF('7-市场业绩'!F:F,AC1133,'7-市场业绩'!I:I)&gt;0,"学习卡","老结算")</f>
        <v>老结算</v>
      </c>
      <c r="AZ1133" s="35" t="str">
        <f t="shared" si="429"/>
        <v/>
      </c>
      <c r="BA1133" s="35" t="str">
        <f t="shared" si="430"/>
        <v>无</v>
      </c>
      <c r="BB1133" s="35" t="str">
        <f t="shared" si="431"/>
        <v/>
      </c>
      <c r="BC1133" s="35" t="str">
        <f t="shared" si="432"/>
        <v/>
      </c>
      <c r="BD1133" s="35" t="str">
        <f t="shared" si="433"/>
        <v>无</v>
      </c>
      <c r="BE1133" s="35" t="str">
        <f>IFERROR(LOOKUP(1,-FIND({"创始会员","国际领袖课程","国内领袖课程","1期秒杀","游学免费读","买三送二","2折秒杀"},AB1133),{"创始会员","国际领袖课程","国内领袖课程","1期秒杀","游学免费读","买三送二","2折秒杀"}),"")</f>
        <v/>
      </c>
    </row>
    <row r="1134" spans="1:57">
      <c r="A1134" s="37"/>
      <c r="B1134" s="38"/>
      <c r="C1134" s="38"/>
      <c r="D1134" s="38"/>
      <c r="E1134" s="38"/>
      <c r="F1134" s="38"/>
      <c r="G1134" s="38"/>
      <c r="H1134" s="38"/>
      <c r="I1134" s="38"/>
      <c r="J1134" s="38"/>
      <c r="K1134" s="38"/>
      <c r="L1134" s="209"/>
      <c r="M1134" s="209"/>
      <c r="N1134" s="38"/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5" t="str">
        <f t="shared" si="410"/>
        <v/>
      </c>
      <c r="AD1134" s="36">
        <f t="shared" si="411"/>
        <v>0</v>
      </c>
      <c r="AE1134" s="35" t="str">
        <f t="shared" si="412"/>
        <v/>
      </c>
      <c r="AF1134" s="24"/>
      <c r="AG1134" s="40">
        <f t="shared" si="413"/>
        <v>0</v>
      </c>
      <c r="AH1134" s="36">
        <f t="shared" si="414"/>
        <v>0</v>
      </c>
      <c r="AI1134" s="36">
        <f t="shared" si="415"/>
        <v>0</v>
      </c>
      <c r="AJ1134" s="35" t="str">
        <f t="shared" si="416"/>
        <v/>
      </c>
      <c r="AK1134" s="35" t="str">
        <f t="shared" si="417"/>
        <v/>
      </c>
      <c r="AL1134" s="35" t="str">
        <f t="shared" si="418"/>
        <v/>
      </c>
      <c r="AM1134" s="35" t="str">
        <f t="shared" si="419"/>
        <v/>
      </c>
      <c r="AN1134" s="35" t="str">
        <f t="shared" si="420"/>
        <v/>
      </c>
      <c r="AO1134" s="35" t="str">
        <f t="shared" si="421"/>
        <v/>
      </c>
      <c r="AP1134" s="35" t="str">
        <f>IF(AJ1134="","",VLOOKUP(AN1134,[1]Sheet11!E:F,2,0))</f>
        <v/>
      </c>
      <c r="AQ1134" s="35" t="str">
        <f>IF(AO1134="拼单会员","5年",IF(AJ1134="","",VLOOKUP(AM1134&amp;AP1134,[1]Sheet11!$J$3:$K$17,2)))</f>
        <v/>
      </c>
      <c r="AR1134" s="35" t="str">
        <f t="shared" si="422"/>
        <v/>
      </c>
      <c r="AS1134" s="35" t="str">
        <f t="shared" si="423"/>
        <v/>
      </c>
      <c r="AT1134" s="35" t="str">
        <f t="shared" si="424"/>
        <v/>
      </c>
      <c r="AU1134" s="35" t="str">
        <f t="shared" si="425"/>
        <v/>
      </c>
      <c r="AV1134" s="35" t="str">
        <f t="shared" si="426"/>
        <v/>
      </c>
      <c r="AW1134" s="35" t="str">
        <f t="shared" si="427"/>
        <v/>
      </c>
      <c r="AX1134" s="35" t="str">
        <f t="shared" si="428"/>
        <v/>
      </c>
      <c r="AY1134" s="35" t="str">
        <f>IF(SUMIF('7-市场业绩'!F:F,AC1134,'7-市场业绩'!I:I)&gt;0,"学习卡","老结算")</f>
        <v>老结算</v>
      </c>
      <c r="AZ1134" s="35" t="str">
        <f t="shared" si="429"/>
        <v/>
      </c>
      <c r="BA1134" s="35" t="str">
        <f t="shared" si="430"/>
        <v>无</v>
      </c>
      <c r="BB1134" s="35" t="str">
        <f t="shared" si="431"/>
        <v/>
      </c>
      <c r="BC1134" s="35" t="str">
        <f t="shared" si="432"/>
        <v/>
      </c>
      <c r="BD1134" s="35" t="str">
        <f t="shared" si="433"/>
        <v>无</v>
      </c>
      <c r="BE1134" s="35" t="str">
        <f>IFERROR(LOOKUP(1,-FIND({"创始会员","国际领袖课程","国内领袖课程","1期秒杀","游学免费读","买三送二","2折秒杀"},AB1134),{"创始会员","国际领袖课程","国内领袖课程","1期秒杀","游学免费读","买三送二","2折秒杀"}),"")</f>
        <v/>
      </c>
    </row>
    <row r="1135" spans="1:57">
      <c r="A1135" s="37"/>
      <c r="B1135" s="38"/>
      <c r="C1135" s="38"/>
      <c r="D1135" s="38"/>
      <c r="E1135" s="38"/>
      <c r="F1135" s="38"/>
      <c r="G1135" s="38"/>
      <c r="H1135" s="38"/>
      <c r="I1135" s="38"/>
      <c r="J1135" s="38"/>
      <c r="K1135" s="38"/>
      <c r="L1135" s="209"/>
      <c r="M1135" s="209"/>
      <c r="N1135" s="38"/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5" t="str">
        <f t="shared" si="410"/>
        <v/>
      </c>
      <c r="AD1135" s="36">
        <f t="shared" si="411"/>
        <v>0</v>
      </c>
      <c r="AE1135" s="35" t="str">
        <f t="shared" si="412"/>
        <v/>
      </c>
      <c r="AF1135" s="24"/>
      <c r="AG1135" s="40">
        <f t="shared" si="413"/>
        <v>0</v>
      </c>
      <c r="AH1135" s="36">
        <f t="shared" si="414"/>
        <v>0</v>
      </c>
      <c r="AI1135" s="36">
        <f t="shared" si="415"/>
        <v>0</v>
      </c>
      <c r="AJ1135" s="35" t="str">
        <f t="shared" si="416"/>
        <v/>
      </c>
      <c r="AK1135" s="35" t="str">
        <f t="shared" si="417"/>
        <v/>
      </c>
      <c r="AL1135" s="35" t="str">
        <f t="shared" si="418"/>
        <v/>
      </c>
      <c r="AM1135" s="35" t="str">
        <f t="shared" si="419"/>
        <v/>
      </c>
      <c r="AN1135" s="35" t="str">
        <f t="shared" si="420"/>
        <v/>
      </c>
      <c r="AO1135" s="35" t="str">
        <f t="shared" si="421"/>
        <v/>
      </c>
      <c r="AP1135" s="35" t="str">
        <f>IF(AJ1135="","",VLOOKUP(AN1135,[1]Sheet11!E:F,2,0))</f>
        <v/>
      </c>
      <c r="AQ1135" s="35" t="str">
        <f>IF(AO1135="拼单会员","5年",IF(AJ1135="","",VLOOKUP(AM1135&amp;AP1135,[1]Sheet11!$J$3:$K$17,2)))</f>
        <v/>
      </c>
      <c r="AR1135" s="35" t="str">
        <f t="shared" si="422"/>
        <v/>
      </c>
      <c r="AS1135" s="35" t="str">
        <f t="shared" si="423"/>
        <v/>
      </c>
      <c r="AT1135" s="35" t="str">
        <f t="shared" si="424"/>
        <v/>
      </c>
      <c r="AU1135" s="35" t="str">
        <f t="shared" si="425"/>
        <v/>
      </c>
      <c r="AV1135" s="35" t="str">
        <f t="shared" si="426"/>
        <v/>
      </c>
      <c r="AW1135" s="35" t="str">
        <f t="shared" si="427"/>
        <v/>
      </c>
      <c r="AX1135" s="35" t="str">
        <f t="shared" si="428"/>
        <v/>
      </c>
      <c r="AY1135" s="35" t="str">
        <f>IF(SUMIF('7-市场业绩'!F:F,AC1135,'7-市场业绩'!I:I)&gt;0,"学习卡","老结算")</f>
        <v>老结算</v>
      </c>
      <c r="AZ1135" s="35" t="str">
        <f t="shared" si="429"/>
        <v/>
      </c>
      <c r="BA1135" s="35" t="str">
        <f t="shared" si="430"/>
        <v>无</v>
      </c>
      <c r="BB1135" s="35" t="str">
        <f t="shared" si="431"/>
        <v/>
      </c>
      <c r="BC1135" s="35" t="str">
        <f t="shared" si="432"/>
        <v/>
      </c>
      <c r="BD1135" s="35" t="str">
        <f t="shared" si="433"/>
        <v>无</v>
      </c>
      <c r="BE1135" s="35" t="str">
        <f>IFERROR(LOOKUP(1,-FIND({"创始会员","国际领袖课程","国内领袖课程","1期秒杀","游学免费读","买三送二","2折秒杀"},AB1135),{"创始会员","国际领袖课程","国内领袖课程","1期秒杀","游学免费读","买三送二","2折秒杀"}),"")</f>
        <v/>
      </c>
    </row>
    <row r="1136" spans="1:57">
      <c r="A1136" s="37"/>
      <c r="B1136" s="38"/>
      <c r="C1136" s="38"/>
      <c r="D1136" s="38"/>
      <c r="E1136" s="38"/>
      <c r="F1136" s="38"/>
      <c r="G1136" s="38"/>
      <c r="H1136" s="38"/>
      <c r="I1136" s="38"/>
      <c r="J1136" s="38"/>
      <c r="K1136" s="38"/>
      <c r="L1136" s="209"/>
      <c r="M1136" s="209"/>
      <c r="N1136" s="38"/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5" t="str">
        <f t="shared" si="410"/>
        <v/>
      </c>
      <c r="AD1136" s="36">
        <f t="shared" si="411"/>
        <v>0</v>
      </c>
      <c r="AE1136" s="35" t="str">
        <f t="shared" si="412"/>
        <v/>
      </c>
      <c r="AF1136" s="24"/>
      <c r="AG1136" s="40">
        <f t="shared" si="413"/>
        <v>0</v>
      </c>
      <c r="AH1136" s="36">
        <f t="shared" si="414"/>
        <v>0</v>
      </c>
      <c r="AI1136" s="36">
        <f t="shared" si="415"/>
        <v>0</v>
      </c>
      <c r="AJ1136" s="35" t="str">
        <f t="shared" si="416"/>
        <v/>
      </c>
      <c r="AK1136" s="35" t="str">
        <f t="shared" si="417"/>
        <v/>
      </c>
      <c r="AL1136" s="35" t="str">
        <f t="shared" si="418"/>
        <v/>
      </c>
      <c r="AM1136" s="35" t="str">
        <f t="shared" si="419"/>
        <v/>
      </c>
      <c r="AN1136" s="35" t="str">
        <f t="shared" si="420"/>
        <v/>
      </c>
      <c r="AO1136" s="35" t="str">
        <f t="shared" si="421"/>
        <v/>
      </c>
      <c r="AP1136" s="35" t="str">
        <f>IF(AJ1136="","",VLOOKUP(AN1136,[1]Sheet11!E:F,2,0))</f>
        <v/>
      </c>
      <c r="AQ1136" s="35" t="str">
        <f>IF(AO1136="拼单会员","5年",IF(AJ1136="","",VLOOKUP(AM1136&amp;AP1136,[1]Sheet11!$J$3:$K$17,2)))</f>
        <v/>
      </c>
      <c r="AR1136" s="35" t="str">
        <f t="shared" si="422"/>
        <v/>
      </c>
      <c r="AS1136" s="35" t="str">
        <f t="shared" si="423"/>
        <v/>
      </c>
      <c r="AT1136" s="35" t="str">
        <f t="shared" si="424"/>
        <v/>
      </c>
      <c r="AU1136" s="35" t="str">
        <f t="shared" si="425"/>
        <v/>
      </c>
      <c r="AV1136" s="35" t="str">
        <f t="shared" si="426"/>
        <v/>
      </c>
      <c r="AW1136" s="35" t="str">
        <f t="shared" si="427"/>
        <v/>
      </c>
      <c r="AX1136" s="35" t="str">
        <f t="shared" si="428"/>
        <v/>
      </c>
      <c r="AY1136" s="35" t="str">
        <f>IF(SUMIF('7-市场业绩'!F:F,AC1136,'7-市场业绩'!I:I)&gt;0,"学习卡","老结算")</f>
        <v>老结算</v>
      </c>
      <c r="AZ1136" s="35" t="str">
        <f t="shared" si="429"/>
        <v/>
      </c>
      <c r="BA1136" s="35" t="str">
        <f t="shared" si="430"/>
        <v>无</v>
      </c>
      <c r="BB1136" s="35" t="str">
        <f t="shared" si="431"/>
        <v/>
      </c>
      <c r="BC1136" s="35" t="str">
        <f t="shared" si="432"/>
        <v/>
      </c>
      <c r="BD1136" s="35" t="str">
        <f t="shared" si="433"/>
        <v>无</v>
      </c>
      <c r="BE1136" s="35" t="str">
        <f>IFERROR(LOOKUP(1,-FIND({"创始会员","国际领袖课程","国内领袖课程","1期秒杀","游学免费读","买三送二","2折秒杀"},AB1136),{"创始会员","国际领袖课程","国内领袖课程","1期秒杀","游学免费读","买三送二","2折秒杀"}),"")</f>
        <v/>
      </c>
    </row>
    <row r="1137" spans="1:57">
      <c r="A1137" s="37"/>
      <c r="B1137" s="38"/>
      <c r="C1137" s="38"/>
      <c r="D1137" s="38"/>
      <c r="E1137" s="38"/>
      <c r="F1137" s="38"/>
      <c r="G1137" s="38"/>
      <c r="H1137" s="38"/>
      <c r="I1137" s="38"/>
      <c r="J1137" s="38"/>
      <c r="K1137" s="38"/>
      <c r="L1137" s="209"/>
      <c r="M1137" s="209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5" t="str">
        <f t="shared" si="410"/>
        <v/>
      </c>
      <c r="AD1137" s="36">
        <f t="shared" si="411"/>
        <v>0</v>
      </c>
      <c r="AE1137" s="35" t="str">
        <f t="shared" si="412"/>
        <v/>
      </c>
      <c r="AF1137" s="24"/>
      <c r="AG1137" s="40">
        <f t="shared" si="413"/>
        <v>0</v>
      </c>
      <c r="AH1137" s="36">
        <f t="shared" si="414"/>
        <v>0</v>
      </c>
      <c r="AI1137" s="36">
        <f t="shared" si="415"/>
        <v>0</v>
      </c>
      <c r="AJ1137" s="35" t="str">
        <f t="shared" si="416"/>
        <v/>
      </c>
      <c r="AK1137" s="35" t="str">
        <f t="shared" si="417"/>
        <v/>
      </c>
      <c r="AL1137" s="35" t="str">
        <f t="shared" si="418"/>
        <v/>
      </c>
      <c r="AM1137" s="35" t="str">
        <f t="shared" si="419"/>
        <v/>
      </c>
      <c r="AN1137" s="35" t="str">
        <f t="shared" si="420"/>
        <v/>
      </c>
      <c r="AO1137" s="35" t="str">
        <f t="shared" si="421"/>
        <v/>
      </c>
      <c r="AP1137" s="35" t="str">
        <f>IF(AJ1137="","",VLOOKUP(AN1137,[1]Sheet11!E:F,2,0))</f>
        <v/>
      </c>
      <c r="AQ1137" s="35" t="str">
        <f>IF(AO1137="拼单会员","5年",IF(AJ1137="","",VLOOKUP(AM1137&amp;AP1137,[1]Sheet11!$J$3:$K$17,2)))</f>
        <v/>
      </c>
      <c r="AR1137" s="35" t="str">
        <f t="shared" si="422"/>
        <v/>
      </c>
      <c r="AS1137" s="35" t="str">
        <f t="shared" si="423"/>
        <v/>
      </c>
      <c r="AT1137" s="35" t="str">
        <f t="shared" si="424"/>
        <v/>
      </c>
      <c r="AU1137" s="35" t="str">
        <f t="shared" si="425"/>
        <v/>
      </c>
      <c r="AV1137" s="35" t="str">
        <f t="shared" si="426"/>
        <v/>
      </c>
      <c r="AW1137" s="35" t="str">
        <f t="shared" si="427"/>
        <v/>
      </c>
      <c r="AX1137" s="35" t="str">
        <f t="shared" si="428"/>
        <v/>
      </c>
      <c r="AY1137" s="35" t="str">
        <f>IF(SUMIF('7-市场业绩'!F:F,AC1137,'7-市场业绩'!I:I)&gt;0,"学习卡","老结算")</f>
        <v>老结算</v>
      </c>
      <c r="AZ1137" s="35" t="str">
        <f t="shared" si="429"/>
        <v/>
      </c>
      <c r="BA1137" s="35" t="str">
        <f t="shared" si="430"/>
        <v>无</v>
      </c>
      <c r="BB1137" s="35" t="str">
        <f t="shared" si="431"/>
        <v/>
      </c>
      <c r="BC1137" s="35" t="str">
        <f t="shared" si="432"/>
        <v/>
      </c>
      <c r="BD1137" s="35" t="str">
        <f t="shared" si="433"/>
        <v>无</v>
      </c>
      <c r="BE1137" s="35" t="str">
        <f>IFERROR(LOOKUP(1,-FIND({"创始会员","国际领袖课程","国内领袖课程","1期秒杀","游学免费读","买三送二","2折秒杀"},AB1137),{"创始会员","国际领袖课程","国内领袖课程","1期秒杀","游学免费读","买三送二","2折秒杀"}),"")</f>
        <v/>
      </c>
    </row>
    <row r="1138" spans="1:57">
      <c r="A1138" s="37"/>
      <c r="B1138" s="38"/>
      <c r="C1138" s="38"/>
      <c r="D1138" s="38"/>
      <c r="E1138" s="38"/>
      <c r="F1138" s="38"/>
      <c r="G1138" s="38"/>
      <c r="H1138" s="38"/>
      <c r="I1138" s="38"/>
      <c r="J1138" s="38"/>
      <c r="K1138" s="38"/>
      <c r="L1138" s="209"/>
      <c r="M1138" s="209"/>
      <c r="N1138" s="38"/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5" t="str">
        <f t="shared" si="410"/>
        <v/>
      </c>
      <c r="AD1138" s="36">
        <f t="shared" si="411"/>
        <v>0</v>
      </c>
      <c r="AE1138" s="35" t="str">
        <f t="shared" si="412"/>
        <v/>
      </c>
      <c r="AF1138" s="24"/>
      <c r="AG1138" s="40">
        <f t="shared" si="413"/>
        <v>0</v>
      </c>
      <c r="AH1138" s="36">
        <f t="shared" si="414"/>
        <v>0</v>
      </c>
      <c r="AI1138" s="36">
        <f t="shared" si="415"/>
        <v>0</v>
      </c>
      <c r="AJ1138" s="35" t="str">
        <f t="shared" si="416"/>
        <v/>
      </c>
      <c r="AK1138" s="35" t="str">
        <f t="shared" si="417"/>
        <v/>
      </c>
      <c r="AL1138" s="35" t="str">
        <f t="shared" si="418"/>
        <v/>
      </c>
      <c r="AM1138" s="35" t="str">
        <f t="shared" si="419"/>
        <v/>
      </c>
      <c r="AN1138" s="35" t="str">
        <f t="shared" si="420"/>
        <v/>
      </c>
      <c r="AO1138" s="35" t="str">
        <f t="shared" si="421"/>
        <v/>
      </c>
      <c r="AP1138" s="35" t="str">
        <f>IF(AJ1138="","",VLOOKUP(AN1138,[1]Sheet11!E:F,2,0))</f>
        <v/>
      </c>
      <c r="AQ1138" s="35" t="str">
        <f>IF(AO1138="拼单会员","5年",IF(AJ1138="","",VLOOKUP(AM1138&amp;AP1138,[1]Sheet11!$J$3:$K$17,2)))</f>
        <v/>
      </c>
      <c r="AR1138" s="35" t="str">
        <f t="shared" si="422"/>
        <v/>
      </c>
      <c r="AS1138" s="35" t="str">
        <f t="shared" si="423"/>
        <v/>
      </c>
      <c r="AT1138" s="35" t="str">
        <f t="shared" si="424"/>
        <v/>
      </c>
      <c r="AU1138" s="35" t="str">
        <f t="shared" si="425"/>
        <v/>
      </c>
      <c r="AV1138" s="35" t="str">
        <f t="shared" si="426"/>
        <v/>
      </c>
      <c r="AW1138" s="35" t="str">
        <f t="shared" si="427"/>
        <v/>
      </c>
      <c r="AX1138" s="35" t="str">
        <f t="shared" si="428"/>
        <v/>
      </c>
      <c r="AY1138" s="35" t="str">
        <f>IF(SUMIF('7-市场业绩'!F:F,AC1138,'7-市场业绩'!I:I)&gt;0,"学习卡","老结算")</f>
        <v>老结算</v>
      </c>
      <c r="AZ1138" s="35" t="str">
        <f t="shared" si="429"/>
        <v/>
      </c>
      <c r="BA1138" s="35" t="str">
        <f t="shared" si="430"/>
        <v>无</v>
      </c>
      <c r="BB1138" s="35" t="str">
        <f t="shared" si="431"/>
        <v/>
      </c>
      <c r="BC1138" s="35" t="str">
        <f t="shared" si="432"/>
        <v/>
      </c>
      <c r="BD1138" s="35" t="str">
        <f t="shared" si="433"/>
        <v>无</v>
      </c>
      <c r="BE1138" s="35" t="str">
        <f>IFERROR(LOOKUP(1,-FIND({"创始会员","国际领袖课程","国内领袖课程","1期秒杀","游学免费读","买三送二","2折秒杀"},AB1138),{"创始会员","国际领袖课程","国内领袖课程","1期秒杀","游学免费读","买三送二","2折秒杀"}),"")</f>
        <v/>
      </c>
    </row>
    <row r="1139" spans="1:57">
      <c r="A1139" s="37"/>
      <c r="B1139" s="38"/>
      <c r="C1139" s="38"/>
      <c r="D1139" s="38"/>
      <c r="E1139" s="38"/>
      <c r="F1139" s="38"/>
      <c r="G1139" s="38"/>
      <c r="H1139" s="38"/>
      <c r="I1139" s="38"/>
      <c r="J1139" s="38"/>
      <c r="K1139" s="38"/>
      <c r="L1139" s="209"/>
      <c r="M1139" s="209"/>
      <c r="N1139" s="38"/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5" t="str">
        <f t="shared" si="410"/>
        <v/>
      </c>
      <c r="AD1139" s="36">
        <f t="shared" si="411"/>
        <v>0</v>
      </c>
      <c r="AE1139" s="35" t="str">
        <f t="shared" si="412"/>
        <v/>
      </c>
      <c r="AF1139" s="24"/>
      <c r="AG1139" s="40">
        <f t="shared" si="413"/>
        <v>0</v>
      </c>
      <c r="AH1139" s="36">
        <f t="shared" si="414"/>
        <v>0</v>
      </c>
      <c r="AI1139" s="36">
        <f t="shared" si="415"/>
        <v>0</v>
      </c>
      <c r="AJ1139" s="35" t="str">
        <f t="shared" si="416"/>
        <v/>
      </c>
      <c r="AK1139" s="35" t="str">
        <f t="shared" si="417"/>
        <v/>
      </c>
      <c r="AL1139" s="35" t="str">
        <f t="shared" si="418"/>
        <v/>
      </c>
      <c r="AM1139" s="35" t="str">
        <f t="shared" si="419"/>
        <v/>
      </c>
      <c r="AN1139" s="35" t="str">
        <f t="shared" si="420"/>
        <v/>
      </c>
      <c r="AO1139" s="35" t="str">
        <f t="shared" si="421"/>
        <v/>
      </c>
      <c r="AP1139" s="35" t="str">
        <f>IF(AJ1139="","",VLOOKUP(AN1139,[1]Sheet11!E:F,2,0))</f>
        <v/>
      </c>
      <c r="AQ1139" s="35" t="str">
        <f>IF(AO1139="拼单会员","5年",IF(AJ1139="","",VLOOKUP(AM1139&amp;AP1139,[1]Sheet11!$J$3:$K$17,2)))</f>
        <v/>
      </c>
      <c r="AR1139" s="35" t="str">
        <f t="shared" si="422"/>
        <v/>
      </c>
      <c r="AS1139" s="35" t="str">
        <f t="shared" si="423"/>
        <v/>
      </c>
      <c r="AT1139" s="35" t="str">
        <f t="shared" si="424"/>
        <v/>
      </c>
      <c r="AU1139" s="35" t="str">
        <f t="shared" si="425"/>
        <v/>
      </c>
      <c r="AV1139" s="35" t="str">
        <f t="shared" si="426"/>
        <v/>
      </c>
      <c r="AW1139" s="35" t="str">
        <f t="shared" si="427"/>
        <v/>
      </c>
      <c r="AX1139" s="35" t="str">
        <f t="shared" si="428"/>
        <v/>
      </c>
      <c r="AY1139" s="35" t="str">
        <f>IF(SUMIF('7-市场业绩'!F:F,AC1139,'7-市场业绩'!I:I)&gt;0,"学习卡","老结算")</f>
        <v>老结算</v>
      </c>
      <c r="AZ1139" s="35" t="str">
        <f t="shared" si="429"/>
        <v/>
      </c>
      <c r="BA1139" s="35" t="str">
        <f t="shared" si="430"/>
        <v>无</v>
      </c>
      <c r="BB1139" s="35" t="str">
        <f t="shared" si="431"/>
        <v/>
      </c>
      <c r="BC1139" s="35" t="str">
        <f t="shared" si="432"/>
        <v/>
      </c>
      <c r="BD1139" s="35" t="str">
        <f t="shared" si="433"/>
        <v>无</v>
      </c>
      <c r="BE1139" s="35" t="str">
        <f>IFERROR(LOOKUP(1,-FIND({"创始会员","国际领袖课程","国内领袖课程","1期秒杀","游学免费读","买三送二","2折秒杀"},AB1139),{"创始会员","国际领袖课程","国内领袖课程","1期秒杀","游学免费读","买三送二","2折秒杀"}),"")</f>
        <v/>
      </c>
    </row>
    <row r="1140" spans="1:57">
      <c r="A1140" s="37"/>
      <c r="B1140" s="38"/>
      <c r="C1140" s="38"/>
      <c r="D1140" s="38"/>
      <c r="E1140" s="38"/>
      <c r="F1140" s="38"/>
      <c r="G1140" s="38"/>
      <c r="H1140" s="38"/>
      <c r="I1140" s="38"/>
      <c r="J1140" s="38"/>
      <c r="K1140" s="38"/>
      <c r="L1140" s="209"/>
      <c r="M1140" s="209"/>
      <c r="N1140" s="38"/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5" t="str">
        <f t="shared" si="410"/>
        <v/>
      </c>
      <c r="AD1140" s="36">
        <f t="shared" si="411"/>
        <v>0</v>
      </c>
      <c r="AE1140" s="35" t="str">
        <f t="shared" si="412"/>
        <v/>
      </c>
      <c r="AF1140" s="24"/>
      <c r="AG1140" s="40">
        <f t="shared" si="413"/>
        <v>0</v>
      </c>
      <c r="AH1140" s="36">
        <f t="shared" si="414"/>
        <v>0</v>
      </c>
      <c r="AI1140" s="36">
        <f t="shared" si="415"/>
        <v>0</v>
      </c>
      <c r="AJ1140" s="35" t="str">
        <f t="shared" si="416"/>
        <v/>
      </c>
      <c r="AK1140" s="35" t="str">
        <f t="shared" si="417"/>
        <v/>
      </c>
      <c r="AL1140" s="35" t="str">
        <f t="shared" si="418"/>
        <v/>
      </c>
      <c r="AM1140" s="35" t="str">
        <f t="shared" si="419"/>
        <v/>
      </c>
      <c r="AN1140" s="35" t="str">
        <f t="shared" si="420"/>
        <v/>
      </c>
      <c r="AO1140" s="35" t="str">
        <f t="shared" si="421"/>
        <v/>
      </c>
      <c r="AP1140" s="35" t="str">
        <f>IF(AJ1140="","",VLOOKUP(AN1140,[1]Sheet11!E:F,2,0))</f>
        <v/>
      </c>
      <c r="AQ1140" s="35" t="str">
        <f>IF(AO1140="拼单会员","5年",IF(AJ1140="","",VLOOKUP(AM1140&amp;AP1140,[1]Sheet11!$J$3:$K$17,2)))</f>
        <v/>
      </c>
      <c r="AR1140" s="35" t="str">
        <f t="shared" si="422"/>
        <v/>
      </c>
      <c r="AS1140" s="35" t="str">
        <f t="shared" si="423"/>
        <v/>
      </c>
      <c r="AT1140" s="35" t="str">
        <f t="shared" si="424"/>
        <v/>
      </c>
      <c r="AU1140" s="35" t="str">
        <f t="shared" si="425"/>
        <v/>
      </c>
      <c r="AV1140" s="35" t="str">
        <f t="shared" si="426"/>
        <v/>
      </c>
      <c r="AW1140" s="35" t="str">
        <f t="shared" si="427"/>
        <v/>
      </c>
      <c r="AX1140" s="35" t="str">
        <f t="shared" si="428"/>
        <v/>
      </c>
      <c r="AY1140" s="35" t="str">
        <f>IF(SUMIF('7-市场业绩'!F:F,AC1140,'7-市场业绩'!I:I)&gt;0,"学习卡","老结算")</f>
        <v>老结算</v>
      </c>
      <c r="AZ1140" s="35" t="str">
        <f t="shared" si="429"/>
        <v/>
      </c>
      <c r="BA1140" s="35" t="str">
        <f t="shared" si="430"/>
        <v>无</v>
      </c>
      <c r="BB1140" s="35" t="str">
        <f t="shared" si="431"/>
        <v/>
      </c>
      <c r="BC1140" s="35" t="str">
        <f t="shared" si="432"/>
        <v/>
      </c>
      <c r="BD1140" s="35" t="str">
        <f t="shared" si="433"/>
        <v>无</v>
      </c>
      <c r="BE1140" s="35" t="str">
        <f>IFERROR(LOOKUP(1,-FIND({"创始会员","国际领袖课程","国内领袖课程","1期秒杀","游学免费读","买三送二","2折秒杀"},AB1140),{"创始会员","国际领袖课程","国内领袖课程","1期秒杀","游学免费读","买三送二","2折秒杀"}),"")</f>
        <v/>
      </c>
    </row>
    <row r="1141" spans="1:57">
      <c r="A1141" s="37"/>
      <c r="B1141" s="38"/>
      <c r="C1141" s="38"/>
      <c r="D1141" s="38"/>
      <c r="E1141" s="38"/>
      <c r="F1141" s="38"/>
      <c r="G1141" s="38"/>
      <c r="H1141" s="38"/>
      <c r="I1141" s="38"/>
      <c r="J1141" s="38"/>
      <c r="K1141" s="38"/>
      <c r="L1141" s="209"/>
      <c r="M1141" s="209"/>
      <c r="N1141" s="38"/>
      <c r="O1141" s="38"/>
      <c r="P1141" s="38"/>
      <c r="Q1141" s="38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5" t="str">
        <f t="shared" si="410"/>
        <v/>
      </c>
      <c r="AD1141" s="36">
        <f t="shared" si="411"/>
        <v>0</v>
      </c>
      <c r="AE1141" s="35" t="str">
        <f t="shared" si="412"/>
        <v/>
      </c>
      <c r="AF1141" s="24"/>
      <c r="AG1141" s="40">
        <f t="shared" si="413"/>
        <v>0</v>
      </c>
      <c r="AH1141" s="36">
        <f t="shared" si="414"/>
        <v>0</v>
      </c>
      <c r="AI1141" s="36">
        <f t="shared" si="415"/>
        <v>0</v>
      </c>
      <c r="AJ1141" s="35" t="str">
        <f t="shared" si="416"/>
        <v/>
      </c>
      <c r="AK1141" s="35" t="str">
        <f t="shared" si="417"/>
        <v/>
      </c>
      <c r="AL1141" s="35" t="str">
        <f t="shared" si="418"/>
        <v/>
      </c>
      <c r="AM1141" s="35" t="str">
        <f t="shared" si="419"/>
        <v/>
      </c>
      <c r="AN1141" s="35" t="str">
        <f t="shared" si="420"/>
        <v/>
      </c>
      <c r="AO1141" s="35" t="str">
        <f t="shared" si="421"/>
        <v/>
      </c>
      <c r="AP1141" s="35" t="str">
        <f>IF(AJ1141="","",VLOOKUP(AN1141,[1]Sheet11!E:F,2,0))</f>
        <v/>
      </c>
      <c r="AQ1141" s="35" t="str">
        <f>IF(AO1141="拼单会员","5年",IF(AJ1141="","",VLOOKUP(AM1141&amp;AP1141,[1]Sheet11!$J$3:$K$17,2)))</f>
        <v/>
      </c>
      <c r="AR1141" s="35" t="str">
        <f t="shared" si="422"/>
        <v/>
      </c>
      <c r="AS1141" s="35" t="str">
        <f t="shared" si="423"/>
        <v/>
      </c>
      <c r="AT1141" s="35" t="str">
        <f t="shared" si="424"/>
        <v/>
      </c>
      <c r="AU1141" s="35" t="str">
        <f t="shared" si="425"/>
        <v/>
      </c>
      <c r="AV1141" s="35" t="str">
        <f t="shared" si="426"/>
        <v/>
      </c>
      <c r="AW1141" s="35" t="str">
        <f t="shared" si="427"/>
        <v/>
      </c>
      <c r="AX1141" s="35" t="str">
        <f t="shared" si="428"/>
        <v/>
      </c>
      <c r="AY1141" s="35" t="str">
        <f>IF(SUMIF('7-市场业绩'!F:F,AC1141,'7-市场业绩'!I:I)&gt;0,"学习卡","老结算")</f>
        <v>老结算</v>
      </c>
      <c r="AZ1141" s="35" t="str">
        <f t="shared" si="429"/>
        <v/>
      </c>
      <c r="BA1141" s="35" t="str">
        <f t="shared" si="430"/>
        <v>无</v>
      </c>
      <c r="BB1141" s="35" t="str">
        <f t="shared" si="431"/>
        <v/>
      </c>
      <c r="BC1141" s="35" t="str">
        <f t="shared" si="432"/>
        <v/>
      </c>
      <c r="BD1141" s="35" t="str">
        <f t="shared" si="433"/>
        <v>无</v>
      </c>
      <c r="BE1141" s="35" t="str">
        <f>IFERROR(LOOKUP(1,-FIND({"创始会员","国际领袖课程","国内领袖课程","1期秒杀","游学免费读","买三送二","2折秒杀"},AB1141),{"创始会员","国际领袖课程","国内领袖课程","1期秒杀","游学免费读","买三送二","2折秒杀"}),"")</f>
        <v/>
      </c>
    </row>
    <row r="1142" spans="1:57">
      <c r="A1142" s="37"/>
      <c r="B1142" s="38"/>
      <c r="C1142" s="38"/>
      <c r="D1142" s="38"/>
      <c r="E1142" s="38"/>
      <c r="F1142" s="38"/>
      <c r="G1142" s="38"/>
      <c r="H1142" s="38"/>
      <c r="I1142" s="38"/>
      <c r="J1142" s="38"/>
      <c r="K1142" s="38"/>
      <c r="L1142" s="209"/>
      <c r="M1142" s="209"/>
      <c r="N1142" s="38"/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5" t="str">
        <f t="shared" si="410"/>
        <v/>
      </c>
      <c r="AD1142" s="36">
        <f t="shared" si="411"/>
        <v>0</v>
      </c>
      <c r="AE1142" s="35" t="str">
        <f t="shared" si="412"/>
        <v/>
      </c>
      <c r="AF1142" s="24"/>
      <c r="AG1142" s="40">
        <f t="shared" si="413"/>
        <v>0</v>
      </c>
      <c r="AH1142" s="36">
        <f t="shared" si="414"/>
        <v>0</v>
      </c>
      <c r="AI1142" s="36">
        <f t="shared" si="415"/>
        <v>0</v>
      </c>
      <c r="AJ1142" s="35" t="str">
        <f t="shared" si="416"/>
        <v/>
      </c>
      <c r="AK1142" s="35" t="str">
        <f t="shared" si="417"/>
        <v/>
      </c>
      <c r="AL1142" s="35" t="str">
        <f t="shared" si="418"/>
        <v/>
      </c>
      <c r="AM1142" s="35" t="str">
        <f t="shared" si="419"/>
        <v/>
      </c>
      <c r="AN1142" s="35" t="str">
        <f t="shared" si="420"/>
        <v/>
      </c>
      <c r="AO1142" s="35" t="str">
        <f t="shared" si="421"/>
        <v/>
      </c>
      <c r="AP1142" s="35" t="str">
        <f>IF(AJ1142="","",VLOOKUP(AN1142,[1]Sheet11!E:F,2,0))</f>
        <v/>
      </c>
      <c r="AQ1142" s="35" t="str">
        <f>IF(AO1142="拼单会员","5年",IF(AJ1142="","",VLOOKUP(AM1142&amp;AP1142,[1]Sheet11!$J$3:$K$17,2)))</f>
        <v/>
      </c>
      <c r="AR1142" s="35" t="str">
        <f t="shared" si="422"/>
        <v/>
      </c>
      <c r="AS1142" s="35" t="str">
        <f t="shared" si="423"/>
        <v/>
      </c>
      <c r="AT1142" s="35" t="str">
        <f t="shared" si="424"/>
        <v/>
      </c>
      <c r="AU1142" s="35" t="str">
        <f t="shared" si="425"/>
        <v/>
      </c>
      <c r="AV1142" s="35" t="str">
        <f t="shared" si="426"/>
        <v/>
      </c>
      <c r="AW1142" s="35" t="str">
        <f t="shared" si="427"/>
        <v/>
      </c>
      <c r="AX1142" s="35" t="str">
        <f t="shared" si="428"/>
        <v/>
      </c>
      <c r="AY1142" s="35" t="str">
        <f>IF(SUMIF('7-市场业绩'!F:F,AC1142,'7-市场业绩'!I:I)&gt;0,"学习卡","老结算")</f>
        <v>老结算</v>
      </c>
      <c r="AZ1142" s="35" t="str">
        <f t="shared" si="429"/>
        <v/>
      </c>
      <c r="BA1142" s="35" t="str">
        <f t="shared" si="430"/>
        <v>无</v>
      </c>
      <c r="BB1142" s="35" t="str">
        <f t="shared" si="431"/>
        <v/>
      </c>
      <c r="BC1142" s="35" t="str">
        <f t="shared" si="432"/>
        <v/>
      </c>
      <c r="BD1142" s="35" t="str">
        <f t="shared" si="433"/>
        <v>无</v>
      </c>
      <c r="BE1142" s="35" t="str">
        <f>IFERROR(LOOKUP(1,-FIND({"创始会员","国际领袖课程","国内领袖课程","1期秒杀","游学免费读","买三送二","2折秒杀"},AB1142),{"创始会员","国际领袖课程","国内领袖课程","1期秒杀","游学免费读","买三送二","2折秒杀"}),"")</f>
        <v/>
      </c>
    </row>
    <row r="1143" spans="1:57">
      <c r="A1143" s="37"/>
      <c r="B1143" s="38"/>
      <c r="C1143" s="38"/>
      <c r="D1143" s="38"/>
      <c r="E1143" s="38"/>
      <c r="F1143" s="38"/>
      <c r="G1143" s="38"/>
      <c r="H1143" s="38"/>
      <c r="I1143" s="38"/>
      <c r="J1143" s="38"/>
      <c r="K1143" s="38"/>
      <c r="L1143" s="209"/>
      <c r="M1143" s="209"/>
      <c r="N1143" s="38"/>
      <c r="O1143" s="38"/>
      <c r="P1143" s="38"/>
      <c r="Q1143" s="38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5" t="str">
        <f t="shared" si="410"/>
        <v/>
      </c>
      <c r="AD1143" s="36">
        <f t="shared" si="411"/>
        <v>0</v>
      </c>
      <c r="AE1143" s="35" t="str">
        <f t="shared" si="412"/>
        <v/>
      </c>
      <c r="AF1143" s="24"/>
      <c r="AG1143" s="40">
        <f t="shared" si="413"/>
        <v>0</v>
      </c>
      <c r="AH1143" s="36">
        <f t="shared" si="414"/>
        <v>0</v>
      </c>
      <c r="AI1143" s="36">
        <f t="shared" si="415"/>
        <v>0</v>
      </c>
      <c r="AJ1143" s="35" t="str">
        <f t="shared" si="416"/>
        <v/>
      </c>
      <c r="AK1143" s="35" t="str">
        <f t="shared" si="417"/>
        <v/>
      </c>
      <c r="AL1143" s="35" t="str">
        <f t="shared" si="418"/>
        <v/>
      </c>
      <c r="AM1143" s="35" t="str">
        <f t="shared" si="419"/>
        <v/>
      </c>
      <c r="AN1143" s="35" t="str">
        <f t="shared" si="420"/>
        <v/>
      </c>
      <c r="AO1143" s="35" t="str">
        <f t="shared" si="421"/>
        <v/>
      </c>
      <c r="AP1143" s="35" t="str">
        <f>IF(AJ1143="","",VLOOKUP(AN1143,[1]Sheet11!E:F,2,0))</f>
        <v/>
      </c>
      <c r="AQ1143" s="35" t="str">
        <f>IF(AO1143="拼单会员","5年",IF(AJ1143="","",VLOOKUP(AM1143&amp;AP1143,[1]Sheet11!$J$3:$K$17,2)))</f>
        <v/>
      </c>
      <c r="AR1143" s="35" t="str">
        <f t="shared" si="422"/>
        <v/>
      </c>
      <c r="AS1143" s="35" t="str">
        <f t="shared" si="423"/>
        <v/>
      </c>
      <c r="AT1143" s="35" t="str">
        <f t="shared" si="424"/>
        <v/>
      </c>
      <c r="AU1143" s="35" t="str">
        <f t="shared" si="425"/>
        <v/>
      </c>
      <c r="AV1143" s="35" t="str">
        <f t="shared" si="426"/>
        <v/>
      </c>
      <c r="AW1143" s="35" t="str">
        <f t="shared" si="427"/>
        <v/>
      </c>
      <c r="AX1143" s="35" t="str">
        <f t="shared" si="428"/>
        <v/>
      </c>
      <c r="AY1143" s="35" t="str">
        <f>IF(SUMIF('7-市场业绩'!F:F,AC1143,'7-市场业绩'!I:I)&gt;0,"学习卡","老结算")</f>
        <v>老结算</v>
      </c>
      <c r="AZ1143" s="35" t="str">
        <f t="shared" si="429"/>
        <v/>
      </c>
      <c r="BA1143" s="35" t="str">
        <f t="shared" si="430"/>
        <v>无</v>
      </c>
      <c r="BB1143" s="35" t="str">
        <f t="shared" si="431"/>
        <v/>
      </c>
      <c r="BC1143" s="35" t="str">
        <f t="shared" si="432"/>
        <v/>
      </c>
      <c r="BD1143" s="35" t="str">
        <f t="shared" si="433"/>
        <v>无</v>
      </c>
      <c r="BE1143" s="35" t="str">
        <f>IFERROR(LOOKUP(1,-FIND({"创始会员","国际领袖课程","国内领袖课程","1期秒杀","游学免费读","买三送二","2折秒杀"},AB1143),{"创始会员","国际领袖课程","国内领袖课程","1期秒杀","游学免费读","买三送二","2折秒杀"}),"")</f>
        <v/>
      </c>
    </row>
    <row r="1144" spans="1:57">
      <c r="A1144" s="37"/>
      <c r="B1144" s="38"/>
      <c r="C1144" s="38"/>
      <c r="D1144" s="38"/>
      <c r="E1144" s="38"/>
      <c r="F1144" s="38"/>
      <c r="G1144" s="38"/>
      <c r="H1144" s="38"/>
      <c r="I1144" s="38"/>
      <c r="J1144" s="38"/>
      <c r="K1144" s="38"/>
      <c r="L1144" s="209"/>
      <c r="M1144" s="209"/>
      <c r="N1144" s="38"/>
      <c r="O1144" s="38"/>
      <c r="P1144" s="38"/>
      <c r="Q1144" s="38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5" t="str">
        <f t="shared" si="410"/>
        <v/>
      </c>
      <c r="AD1144" s="36">
        <f t="shared" si="411"/>
        <v>0</v>
      </c>
      <c r="AE1144" s="35" t="str">
        <f t="shared" si="412"/>
        <v/>
      </c>
      <c r="AF1144" s="24"/>
      <c r="AG1144" s="40">
        <f t="shared" si="413"/>
        <v>0</v>
      </c>
      <c r="AH1144" s="36">
        <f t="shared" si="414"/>
        <v>0</v>
      </c>
      <c r="AI1144" s="36">
        <f t="shared" si="415"/>
        <v>0</v>
      </c>
      <c r="AJ1144" s="35" t="str">
        <f t="shared" si="416"/>
        <v/>
      </c>
      <c r="AK1144" s="35" t="str">
        <f t="shared" si="417"/>
        <v/>
      </c>
      <c r="AL1144" s="35" t="str">
        <f t="shared" si="418"/>
        <v/>
      </c>
      <c r="AM1144" s="35" t="str">
        <f t="shared" si="419"/>
        <v/>
      </c>
      <c r="AN1144" s="35" t="str">
        <f t="shared" si="420"/>
        <v/>
      </c>
      <c r="AO1144" s="35" t="str">
        <f t="shared" si="421"/>
        <v/>
      </c>
      <c r="AP1144" s="35" t="str">
        <f>IF(AJ1144="","",VLOOKUP(AN1144,[1]Sheet11!E:F,2,0))</f>
        <v/>
      </c>
      <c r="AQ1144" s="35" t="str">
        <f>IF(AO1144="拼单会员","5年",IF(AJ1144="","",VLOOKUP(AM1144&amp;AP1144,[1]Sheet11!$J$3:$K$17,2)))</f>
        <v/>
      </c>
      <c r="AR1144" s="35" t="str">
        <f t="shared" si="422"/>
        <v/>
      </c>
      <c r="AS1144" s="35" t="str">
        <f t="shared" si="423"/>
        <v/>
      </c>
      <c r="AT1144" s="35" t="str">
        <f t="shared" si="424"/>
        <v/>
      </c>
      <c r="AU1144" s="35" t="str">
        <f t="shared" si="425"/>
        <v/>
      </c>
      <c r="AV1144" s="35" t="str">
        <f t="shared" si="426"/>
        <v/>
      </c>
      <c r="AW1144" s="35" t="str">
        <f t="shared" si="427"/>
        <v/>
      </c>
      <c r="AX1144" s="35" t="str">
        <f t="shared" si="428"/>
        <v/>
      </c>
      <c r="AY1144" s="35" t="str">
        <f>IF(SUMIF('7-市场业绩'!F:F,AC1144,'7-市场业绩'!I:I)&gt;0,"学习卡","老结算")</f>
        <v>老结算</v>
      </c>
      <c r="AZ1144" s="35" t="str">
        <f t="shared" si="429"/>
        <v/>
      </c>
      <c r="BA1144" s="35" t="str">
        <f t="shared" si="430"/>
        <v>无</v>
      </c>
      <c r="BB1144" s="35" t="str">
        <f t="shared" si="431"/>
        <v/>
      </c>
      <c r="BC1144" s="35" t="str">
        <f t="shared" si="432"/>
        <v/>
      </c>
      <c r="BD1144" s="35" t="str">
        <f t="shared" si="433"/>
        <v>无</v>
      </c>
      <c r="BE1144" s="35" t="str">
        <f>IFERROR(LOOKUP(1,-FIND({"创始会员","国际领袖课程","国内领袖课程","1期秒杀","游学免费读","买三送二","2折秒杀"},AB1144),{"创始会员","国际领袖课程","国内领袖课程","1期秒杀","游学免费读","买三送二","2折秒杀"}),"")</f>
        <v/>
      </c>
    </row>
    <row r="1145" spans="1:57">
      <c r="A1145" s="37"/>
      <c r="B1145" s="38"/>
      <c r="C1145" s="38"/>
      <c r="D1145" s="38"/>
      <c r="E1145" s="38"/>
      <c r="F1145" s="38"/>
      <c r="G1145" s="38"/>
      <c r="H1145" s="38"/>
      <c r="I1145" s="38"/>
      <c r="J1145" s="38"/>
      <c r="K1145" s="38"/>
      <c r="L1145" s="209"/>
      <c r="M1145" s="209"/>
      <c r="N1145" s="38"/>
      <c r="O1145" s="38"/>
      <c r="P1145" s="38"/>
      <c r="Q1145" s="38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5" t="str">
        <f t="shared" si="410"/>
        <v/>
      </c>
      <c r="AD1145" s="36">
        <f t="shared" si="411"/>
        <v>0</v>
      </c>
      <c r="AE1145" s="35" t="str">
        <f t="shared" si="412"/>
        <v/>
      </c>
      <c r="AF1145" s="24"/>
      <c r="AG1145" s="40">
        <f t="shared" si="413"/>
        <v>0</v>
      </c>
      <c r="AH1145" s="36">
        <f t="shared" si="414"/>
        <v>0</v>
      </c>
      <c r="AI1145" s="36">
        <f t="shared" si="415"/>
        <v>0</v>
      </c>
      <c r="AJ1145" s="35" t="str">
        <f t="shared" si="416"/>
        <v/>
      </c>
      <c r="AK1145" s="35" t="str">
        <f t="shared" si="417"/>
        <v/>
      </c>
      <c r="AL1145" s="35" t="str">
        <f t="shared" si="418"/>
        <v/>
      </c>
      <c r="AM1145" s="35" t="str">
        <f t="shared" si="419"/>
        <v/>
      </c>
      <c r="AN1145" s="35" t="str">
        <f t="shared" si="420"/>
        <v/>
      </c>
      <c r="AO1145" s="35" t="str">
        <f t="shared" si="421"/>
        <v/>
      </c>
      <c r="AP1145" s="35" t="str">
        <f>IF(AJ1145="","",VLOOKUP(AN1145,[1]Sheet11!E:F,2,0))</f>
        <v/>
      </c>
      <c r="AQ1145" s="35" t="str">
        <f>IF(AO1145="拼单会员","5年",IF(AJ1145="","",VLOOKUP(AM1145&amp;AP1145,[1]Sheet11!$J$3:$K$17,2)))</f>
        <v/>
      </c>
      <c r="AR1145" s="35" t="str">
        <f t="shared" si="422"/>
        <v/>
      </c>
      <c r="AS1145" s="35" t="str">
        <f t="shared" si="423"/>
        <v/>
      </c>
      <c r="AT1145" s="35" t="str">
        <f t="shared" si="424"/>
        <v/>
      </c>
      <c r="AU1145" s="35" t="str">
        <f t="shared" si="425"/>
        <v/>
      </c>
      <c r="AV1145" s="35" t="str">
        <f t="shared" si="426"/>
        <v/>
      </c>
      <c r="AW1145" s="35" t="str">
        <f t="shared" si="427"/>
        <v/>
      </c>
      <c r="AX1145" s="35" t="str">
        <f t="shared" si="428"/>
        <v/>
      </c>
      <c r="AY1145" s="35" t="str">
        <f>IF(SUMIF('7-市场业绩'!F:F,AC1145,'7-市场业绩'!I:I)&gt;0,"学习卡","老结算")</f>
        <v>老结算</v>
      </c>
      <c r="AZ1145" s="35" t="str">
        <f t="shared" si="429"/>
        <v/>
      </c>
      <c r="BA1145" s="35" t="str">
        <f t="shared" si="430"/>
        <v>无</v>
      </c>
      <c r="BB1145" s="35" t="str">
        <f t="shared" si="431"/>
        <v/>
      </c>
      <c r="BC1145" s="35" t="str">
        <f t="shared" si="432"/>
        <v/>
      </c>
      <c r="BD1145" s="35" t="str">
        <f t="shared" si="433"/>
        <v>无</v>
      </c>
      <c r="BE1145" s="35" t="str">
        <f>IFERROR(LOOKUP(1,-FIND({"创始会员","国际领袖课程","国内领袖课程","1期秒杀","游学免费读","买三送二","2折秒杀"},AB1145),{"创始会员","国际领袖课程","国内领袖课程","1期秒杀","游学免费读","买三送二","2折秒杀"}),"")</f>
        <v/>
      </c>
    </row>
    <row r="1146" spans="1:57">
      <c r="A1146" s="37"/>
      <c r="B1146" s="38"/>
      <c r="C1146" s="38"/>
      <c r="D1146" s="38"/>
      <c r="E1146" s="38"/>
      <c r="F1146" s="38"/>
      <c r="G1146" s="38"/>
      <c r="H1146" s="38"/>
      <c r="I1146" s="38"/>
      <c r="J1146" s="38"/>
      <c r="K1146" s="38"/>
      <c r="L1146" s="209"/>
      <c r="M1146" s="209"/>
      <c r="N1146" s="38"/>
      <c r="O1146" s="38"/>
      <c r="P1146" s="38"/>
      <c r="Q1146" s="38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5" t="str">
        <f t="shared" si="410"/>
        <v/>
      </c>
      <c r="AD1146" s="36">
        <f t="shared" si="411"/>
        <v>0</v>
      </c>
      <c r="AE1146" s="35" t="str">
        <f t="shared" si="412"/>
        <v/>
      </c>
      <c r="AF1146" s="24"/>
      <c r="AG1146" s="40">
        <f t="shared" si="413"/>
        <v>0</v>
      </c>
      <c r="AH1146" s="36">
        <f t="shared" si="414"/>
        <v>0</v>
      </c>
      <c r="AI1146" s="36">
        <f t="shared" si="415"/>
        <v>0</v>
      </c>
      <c r="AJ1146" s="35" t="str">
        <f t="shared" si="416"/>
        <v/>
      </c>
      <c r="AK1146" s="35" t="str">
        <f t="shared" si="417"/>
        <v/>
      </c>
      <c r="AL1146" s="35" t="str">
        <f t="shared" si="418"/>
        <v/>
      </c>
      <c r="AM1146" s="35" t="str">
        <f t="shared" si="419"/>
        <v/>
      </c>
      <c r="AN1146" s="35" t="str">
        <f t="shared" si="420"/>
        <v/>
      </c>
      <c r="AO1146" s="35" t="str">
        <f t="shared" si="421"/>
        <v/>
      </c>
      <c r="AP1146" s="35" t="str">
        <f>IF(AJ1146="","",VLOOKUP(AN1146,[1]Sheet11!E:F,2,0))</f>
        <v/>
      </c>
      <c r="AQ1146" s="35" t="str">
        <f>IF(AO1146="拼单会员","5年",IF(AJ1146="","",VLOOKUP(AM1146&amp;AP1146,[1]Sheet11!$J$3:$K$17,2)))</f>
        <v/>
      </c>
      <c r="AR1146" s="35" t="str">
        <f t="shared" si="422"/>
        <v/>
      </c>
      <c r="AS1146" s="35" t="str">
        <f t="shared" si="423"/>
        <v/>
      </c>
      <c r="AT1146" s="35" t="str">
        <f t="shared" si="424"/>
        <v/>
      </c>
      <c r="AU1146" s="35" t="str">
        <f t="shared" si="425"/>
        <v/>
      </c>
      <c r="AV1146" s="35" t="str">
        <f t="shared" si="426"/>
        <v/>
      </c>
      <c r="AW1146" s="35" t="str">
        <f t="shared" si="427"/>
        <v/>
      </c>
      <c r="AX1146" s="35" t="str">
        <f t="shared" si="428"/>
        <v/>
      </c>
      <c r="AY1146" s="35" t="str">
        <f>IF(SUMIF('7-市场业绩'!F:F,AC1146,'7-市场业绩'!I:I)&gt;0,"学习卡","老结算")</f>
        <v>老结算</v>
      </c>
      <c r="AZ1146" s="35" t="str">
        <f t="shared" si="429"/>
        <v/>
      </c>
      <c r="BA1146" s="35" t="str">
        <f t="shared" si="430"/>
        <v>无</v>
      </c>
      <c r="BB1146" s="35" t="str">
        <f t="shared" si="431"/>
        <v/>
      </c>
      <c r="BC1146" s="35" t="str">
        <f t="shared" si="432"/>
        <v/>
      </c>
      <c r="BD1146" s="35" t="str">
        <f t="shared" si="433"/>
        <v>无</v>
      </c>
      <c r="BE1146" s="35" t="str">
        <f>IFERROR(LOOKUP(1,-FIND({"创始会员","国际领袖课程","国内领袖课程","1期秒杀","游学免费读","买三送二","2折秒杀"},AB1146),{"创始会员","国际领袖课程","国内领袖课程","1期秒杀","游学免费读","买三送二","2折秒杀"}),"")</f>
        <v/>
      </c>
    </row>
    <row r="1147" spans="1:57">
      <c r="A1147" s="37"/>
      <c r="B1147" s="38"/>
      <c r="C1147" s="38"/>
      <c r="D1147" s="38"/>
      <c r="E1147" s="38"/>
      <c r="F1147" s="38"/>
      <c r="G1147" s="38"/>
      <c r="H1147" s="38"/>
      <c r="I1147" s="38"/>
      <c r="J1147" s="38"/>
      <c r="K1147" s="38"/>
      <c r="L1147" s="209"/>
      <c r="M1147" s="209"/>
      <c r="N1147" s="38"/>
      <c r="O1147" s="38"/>
      <c r="P1147" s="38"/>
      <c r="Q1147" s="38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5" t="str">
        <f t="shared" si="410"/>
        <v/>
      </c>
      <c r="AD1147" s="36">
        <f t="shared" si="411"/>
        <v>0</v>
      </c>
      <c r="AE1147" s="35" t="str">
        <f t="shared" si="412"/>
        <v/>
      </c>
      <c r="AF1147" s="24"/>
      <c r="AG1147" s="40">
        <f t="shared" si="413"/>
        <v>0</v>
      </c>
      <c r="AH1147" s="36">
        <f t="shared" si="414"/>
        <v>0</v>
      </c>
      <c r="AI1147" s="36">
        <f t="shared" si="415"/>
        <v>0</v>
      </c>
      <c r="AJ1147" s="35" t="str">
        <f t="shared" si="416"/>
        <v/>
      </c>
      <c r="AK1147" s="35" t="str">
        <f t="shared" si="417"/>
        <v/>
      </c>
      <c r="AL1147" s="35" t="str">
        <f t="shared" si="418"/>
        <v/>
      </c>
      <c r="AM1147" s="35" t="str">
        <f t="shared" si="419"/>
        <v/>
      </c>
      <c r="AN1147" s="35" t="str">
        <f t="shared" si="420"/>
        <v/>
      </c>
      <c r="AO1147" s="35" t="str">
        <f t="shared" si="421"/>
        <v/>
      </c>
      <c r="AP1147" s="35" t="str">
        <f>IF(AJ1147="","",VLOOKUP(AN1147,[1]Sheet11!E:F,2,0))</f>
        <v/>
      </c>
      <c r="AQ1147" s="35" t="str">
        <f>IF(AO1147="拼单会员","5年",IF(AJ1147="","",VLOOKUP(AM1147&amp;AP1147,[1]Sheet11!$J$3:$K$17,2)))</f>
        <v/>
      </c>
      <c r="AR1147" s="35" t="str">
        <f t="shared" si="422"/>
        <v/>
      </c>
      <c r="AS1147" s="35" t="str">
        <f t="shared" si="423"/>
        <v/>
      </c>
      <c r="AT1147" s="35" t="str">
        <f t="shared" si="424"/>
        <v/>
      </c>
      <c r="AU1147" s="35" t="str">
        <f t="shared" si="425"/>
        <v/>
      </c>
      <c r="AV1147" s="35" t="str">
        <f t="shared" si="426"/>
        <v/>
      </c>
      <c r="AW1147" s="35" t="str">
        <f t="shared" si="427"/>
        <v/>
      </c>
      <c r="AX1147" s="35" t="str">
        <f t="shared" si="428"/>
        <v/>
      </c>
      <c r="AY1147" s="35" t="str">
        <f>IF(SUMIF('7-市场业绩'!F:F,AC1147,'7-市场业绩'!I:I)&gt;0,"学习卡","老结算")</f>
        <v>老结算</v>
      </c>
      <c r="AZ1147" s="35" t="str">
        <f t="shared" si="429"/>
        <v/>
      </c>
      <c r="BA1147" s="35" t="str">
        <f t="shared" si="430"/>
        <v>无</v>
      </c>
      <c r="BB1147" s="35" t="str">
        <f t="shared" si="431"/>
        <v/>
      </c>
      <c r="BC1147" s="35" t="str">
        <f t="shared" si="432"/>
        <v/>
      </c>
      <c r="BD1147" s="35" t="str">
        <f t="shared" si="433"/>
        <v>无</v>
      </c>
      <c r="BE1147" s="35" t="str">
        <f>IFERROR(LOOKUP(1,-FIND({"创始会员","国际领袖课程","国内领袖课程","1期秒杀","游学免费读","买三送二","2折秒杀"},AB1147),{"创始会员","国际领袖课程","国内领袖课程","1期秒杀","游学免费读","买三送二","2折秒杀"}),"")</f>
        <v/>
      </c>
    </row>
    <row r="1148" spans="1:57">
      <c r="A1148" s="37"/>
      <c r="B1148" s="38"/>
      <c r="C1148" s="38"/>
      <c r="D1148" s="38"/>
      <c r="E1148" s="38"/>
      <c r="F1148" s="38"/>
      <c r="G1148" s="38"/>
      <c r="H1148" s="38"/>
      <c r="I1148" s="38"/>
      <c r="J1148" s="38"/>
      <c r="K1148" s="38"/>
      <c r="L1148" s="209"/>
      <c r="M1148" s="209"/>
      <c r="N1148" s="38"/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5" t="str">
        <f t="shared" si="410"/>
        <v/>
      </c>
      <c r="AD1148" s="36">
        <f t="shared" si="411"/>
        <v>0</v>
      </c>
      <c r="AE1148" s="35" t="str">
        <f t="shared" si="412"/>
        <v/>
      </c>
      <c r="AF1148" s="24"/>
      <c r="AG1148" s="40">
        <f t="shared" si="413"/>
        <v>0</v>
      </c>
      <c r="AH1148" s="36">
        <f t="shared" si="414"/>
        <v>0</v>
      </c>
      <c r="AI1148" s="36">
        <f t="shared" si="415"/>
        <v>0</v>
      </c>
      <c r="AJ1148" s="35" t="str">
        <f t="shared" si="416"/>
        <v/>
      </c>
      <c r="AK1148" s="35" t="str">
        <f t="shared" si="417"/>
        <v/>
      </c>
      <c r="AL1148" s="35" t="str">
        <f t="shared" si="418"/>
        <v/>
      </c>
      <c r="AM1148" s="35" t="str">
        <f t="shared" si="419"/>
        <v/>
      </c>
      <c r="AN1148" s="35" t="str">
        <f t="shared" si="420"/>
        <v/>
      </c>
      <c r="AO1148" s="35" t="str">
        <f t="shared" si="421"/>
        <v/>
      </c>
      <c r="AP1148" s="35" t="str">
        <f>IF(AJ1148="","",VLOOKUP(AN1148,[1]Sheet11!E:F,2,0))</f>
        <v/>
      </c>
      <c r="AQ1148" s="35" t="str">
        <f>IF(AO1148="拼单会员","5年",IF(AJ1148="","",VLOOKUP(AM1148&amp;AP1148,[1]Sheet11!$J$3:$K$17,2)))</f>
        <v/>
      </c>
      <c r="AR1148" s="35" t="str">
        <f t="shared" si="422"/>
        <v/>
      </c>
      <c r="AS1148" s="35" t="str">
        <f t="shared" si="423"/>
        <v/>
      </c>
      <c r="AT1148" s="35" t="str">
        <f t="shared" si="424"/>
        <v/>
      </c>
      <c r="AU1148" s="35" t="str">
        <f t="shared" si="425"/>
        <v/>
      </c>
      <c r="AV1148" s="35" t="str">
        <f t="shared" si="426"/>
        <v/>
      </c>
      <c r="AW1148" s="35" t="str">
        <f t="shared" si="427"/>
        <v/>
      </c>
      <c r="AX1148" s="35" t="str">
        <f t="shared" si="428"/>
        <v/>
      </c>
      <c r="AY1148" s="35" t="str">
        <f>IF(SUMIF('7-市场业绩'!F:F,AC1148,'7-市场业绩'!I:I)&gt;0,"学习卡","老结算")</f>
        <v>老结算</v>
      </c>
      <c r="AZ1148" s="35" t="str">
        <f t="shared" si="429"/>
        <v/>
      </c>
      <c r="BA1148" s="35" t="str">
        <f t="shared" si="430"/>
        <v>无</v>
      </c>
      <c r="BB1148" s="35" t="str">
        <f t="shared" si="431"/>
        <v/>
      </c>
      <c r="BC1148" s="35" t="str">
        <f t="shared" si="432"/>
        <v/>
      </c>
      <c r="BD1148" s="35" t="str">
        <f t="shared" si="433"/>
        <v>无</v>
      </c>
      <c r="BE1148" s="35" t="str">
        <f>IFERROR(LOOKUP(1,-FIND({"创始会员","国际领袖课程","国内领袖课程","1期秒杀","游学免费读","买三送二","2折秒杀"},AB1148),{"创始会员","国际领袖课程","国内领袖课程","1期秒杀","游学免费读","买三送二","2折秒杀"}),"")</f>
        <v/>
      </c>
    </row>
    <row r="1149" spans="1:57">
      <c r="A1149" s="37"/>
      <c r="B1149" s="38"/>
      <c r="C1149" s="38"/>
      <c r="D1149" s="38"/>
      <c r="E1149" s="38"/>
      <c r="F1149" s="38"/>
      <c r="G1149" s="38"/>
      <c r="H1149" s="38"/>
      <c r="I1149" s="38"/>
      <c r="J1149" s="38"/>
      <c r="K1149" s="38"/>
      <c r="L1149" s="209"/>
      <c r="M1149" s="209"/>
      <c r="N1149" s="38"/>
      <c r="O1149" s="38"/>
      <c r="P1149" s="38"/>
      <c r="Q1149" s="38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5" t="str">
        <f t="shared" si="410"/>
        <v/>
      </c>
      <c r="AD1149" s="36">
        <f t="shared" si="411"/>
        <v>0</v>
      </c>
      <c r="AE1149" s="35" t="str">
        <f t="shared" si="412"/>
        <v/>
      </c>
      <c r="AF1149" s="24"/>
      <c r="AG1149" s="40">
        <f t="shared" si="413"/>
        <v>0</v>
      </c>
      <c r="AH1149" s="36">
        <f t="shared" si="414"/>
        <v>0</v>
      </c>
      <c r="AI1149" s="36">
        <f t="shared" si="415"/>
        <v>0</v>
      </c>
      <c r="AJ1149" s="35" t="str">
        <f t="shared" si="416"/>
        <v/>
      </c>
      <c r="AK1149" s="35" t="str">
        <f t="shared" si="417"/>
        <v/>
      </c>
      <c r="AL1149" s="35" t="str">
        <f t="shared" si="418"/>
        <v/>
      </c>
      <c r="AM1149" s="35" t="str">
        <f t="shared" si="419"/>
        <v/>
      </c>
      <c r="AN1149" s="35" t="str">
        <f t="shared" si="420"/>
        <v/>
      </c>
      <c r="AO1149" s="35" t="str">
        <f t="shared" si="421"/>
        <v/>
      </c>
      <c r="AP1149" s="35" t="str">
        <f>IF(AJ1149="","",VLOOKUP(AN1149,[1]Sheet11!E:F,2,0))</f>
        <v/>
      </c>
      <c r="AQ1149" s="35" t="str">
        <f>IF(AO1149="拼单会员","5年",IF(AJ1149="","",VLOOKUP(AM1149&amp;AP1149,[1]Sheet11!$J$3:$K$17,2)))</f>
        <v/>
      </c>
      <c r="AR1149" s="35" t="str">
        <f t="shared" si="422"/>
        <v/>
      </c>
      <c r="AS1149" s="35" t="str">
        <f t="shared" si="423"/>
        <v/>
      </c>
      <c r="AT1149" s="35" t="str">
        <f t="shared" si="424"/>
        <v/>
      </c>
      <c r="AU1149" s="35" t="str">
        <f t="shared" si="425"/>
        <v/>
      </c>
      <c r="AV1149" s="35" t="str">
        <f t="shared" si="426"/>
        <v/>
      </c>
      <c r="AW1149" s="35" t="str">
        <f t="shared" si="427"/>
        <v/>
      </c>
      <c r="AX1149" s="35" t="str">
        <f t="shared" si="428"/>
        <v/>
      </c>
      <c r="AY1149" s="35" t="str">
        <f>IF(SUMIF('7-市场业绩'!F:F,AC1149,'7-市场业绩'!I:I)&gt;0,"学习卡","老结算")</f>
        <v>老结算</v>
      </c>
      <c r="AZ1149" s="35" t="str">
        <f t="shared" si="429"/>
        <v/>
      </c>
      <c r="BA1149" s="35" t="str">
        <f t="shared" si="430"/>
        <v>无</v>
      </c>
      <c r="BB1149" s="35" t="str">
        <f t="shared" si="431"/>
        <v/>
      </c>
      <c r="BC1149" s="35" t="str">
        <f t="shared" si="432"/>
        <v/>
      </c>
      <c r="BD1149" s="35" t="str">
        <f t="shared" si="433"/>
        <v>无</v>
      </c>
      <c r="BE1149" s="35" t="str">
        <f>IFERROR(LOOKUP(1,-FIND({"创始会员","国际领袖课程","国内领袖课程","1期秒杀","游学免费读","买三送二","2折秒杀"},AB1149),{"创始会员","国际领袖课程","国内领袖课程","1期秒杀","游学免费读","买三送二","2折秒杀"}),"")</f>
        <v/>
      </c>
    </row>
    <row r="1150" spans="1:57">
      <c r="A1150" s="37"/>
      <c r="B1150" s="38"/>
      <c r="C1150" s="38"/>
      <c r="D1150" s="38"/>
      <c r="E1150" s="38"/>
      <c r="F1150" s="38"/>
      <c r="G1150" s="38"/>
      <c r="H1150" s="38"/>
      <c r="I1150" s="38"/>
      <c r="J1150" s="38"/>
      <c r="K1150" s="38"/>
      <c r="L1150" s="209"/>
      <c r="M1150" s="209"/>
      <c r="N1150" s="38"/>
      <c r="O1150" s="38"/>
      <c r="P1150" s="38"/>
      <c r="Q1150" s="38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5" t="str">
        <f t="shared" si="410"/>
        <v/>
      </c>
      <c r="AD1150" s="36">
        <f t="shared" si="411"/>
        <v>0</v>
      </c>
      <c r="AE1150" s="35" t="str">
        <f t="shared" si="412"/>
        <v/>
      </c>
      <c r="AF1150" s="24"/>
      <c r="AG1150" s="40">
        <f t="shared" si="413"/>
        <v>0</v>
      </c>
      <c r="AH1150" s="36">
        <f t="shared" si="414"/>
        <v>0</v>
      </c>
      <c r="AI1150" s="36">
        <f t="shared" si="415"/>
        <v>0</v>
      </c>
      <c r="AJ1150" s="35" t="str">
        <f t="shared" si="416"/>
        <v/>
      </c>
      <c r="AK1150" s="35" t="str">
        <f t="shared" si="417"/>
        <v/>
      </c>
      <c r="AL1150" s="35" t="str">
        <f t="shared" si="418"/>
        <v/>
      </c>
      <c r="AM1150" s="35" t="str">
        <f t="shared" si="419"/>
        <v/>
      </c>
      <c r="AN1150" s="35" t="str">
        <f t="shared" si="420"/>
        <v/>
      </c>
      <c r="AO1150" s="35" t="str">
        <f t="shared" si="421"/>
        <v/>
      </c>
      <c r="AP1150" s="35" t="str">
        <f>IF(AJ1150="","",VLOOKUP(AN1150,[1]Sheet11!E:F,2,0))</f>
        <v/>
      </c>
      <c r="AQ1150" s="35" t="str">
        <f>IF(AO1150="拼单会员","5年",IF(AJ1150="","",VLOOKUP(AM1150&amp;AP1150,[1]Sheet11!$J$3:$K$17,2)))</f>
        <v/>
      </c>
      <c r="AR1150" s="35" t="str">
        <f t="shared" si="422"/>
        <v/>
      </c>
      <c r="AS1150" s="35" t="str">
        <f t="shared" si="423"/>
        <v/>
      </c>
      <c r="AT1150" s="35" t="str">
        <f t="shared" si="424"/>
        <v/>
      </c>
      <c r="AU1150" s="35" t="str">
        <f t="shared" si="425"/>
        <v/>
      </c>
      <c r="AV1150" s="35" t="str">
        <f t="shared" si="426"/>
        <v/>
      </c>
      <c r="AW1150" s="35" t="str">
        <f t="shared" si="427"/>
        <v/>
      </c>
      <c r="AX1150" s="35" t="str">
        <f t="shared" si="428"/>
        <v/>
      </c>
      <c r="AY1150" s="35" t="str">
        <f>IF(SUMIF('7-市场业绩'!F:F,AC1150,'7-市场业绩'!I:I)&gt;0,"学习卡","老结算")</f>
        <v>老结算</v>
      </c>
      <c r="AZ1150" s="35" t="str">
        <f t="shared" si="429"/>
        <v/>
      </c>
      <c r="BA1150" s="35" t="str">
        <f t="shared" si="430"/>
        <v>无</v>
      </c>
      <c r="BB1150" s="35" t="str">
        <f t="shared" si="431"/>
        <v/>
      </c>
      <c r="BC1150" s="35" t="str">
        <f t="shared" si="432"/>
        <v/>
      </c>
      <c r="BD1150" s="35" t="str">
        <f t="shared" si="433"/>
        <v>无</v>
      </c>
      <c r="BE1150" s="35" t="str">
        <f>IFERROR(LOOKUP(1,-FIND({"创始会员","国际领袖课程","国内领袖课程","1期秒杀","游学免费读","买三送二","2折秒杀"},AB1150),{"创始会员","国际领袖课程","国内领袖课程","1期秒杀","游学免费读","买三送二","2折秒杀"}),"")</f>
        <v/>
      </c>
    </row>
    <row r="1151" spans="1:57">
      <c r="A1151" s="37"/>
      <c r="B1151" s="38"/>
      <c r="C1151" s="38"/>
      <c r="D1151" s="38"/>
      <c r="E1151" s="38"/>
      <c r="F1151" s="38"/>
      <c r="G1151" s="38"/>
      <c r="H1151" s="38"/>
      <c r="I1151" s="38"/>
      <c r="J1151" s="38"/>
      <c r="K1151" s="38"/>
      <c r="L1151" s="209"/>
      <c r="M1151" s="209"/>
      <c r="N1151" s="38"/>
      <c r="O1151" s="38"/>
      <c r="P1151" s="38"/>
      <c r="Q1151" s="38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5" t="str">
        <f t="shared" si="410"/>
        <v/>
      </c>
      <c r="AD1151" s="36">
        <f t="shared" si="411"/>
        <v>0</v>
      </c>
      <c r="AE1151" s="35" t="str">
        <f t="shared" si="412"/>
        <v/>
      </c>
      <c r="AF1151" s="24"/>
      <c r="AG1151" s="40">
        <f t="shared" si="413"/>
        <v>0</v>
      </c>
      <c r="AH1151" s="36">
        <f t="shared" si="414"/>
        <v>0</v>
      </c>
      <c r="AI1151" s="36">
        <f t="shared" si="415"/>
        <v>0</v>
      </c>
      <c r="AJ1151" s="35" t="str">
        <f t="shared" si="416"/>
        <v/>
      </c>
      <c r="AK1151" s="35" t="str">
        <f t="shared" si="417"/>
        <v/>
      </c>
      <c r="AL1151" s="35" t="str">
        <f t="shared" si="418"/>
        <v/>
      </c>
      <c r="AM1151" s="35" t="str">
        <f t="shared" si="419"/>
        <v/>
      </c>
      <c r="AN1151" s="35" t="str">
        <f t="shared" si="420"/>
        <v/>
      </c>
      <c r="AO1151" s="35" t="str">
        <f t="shared" si="421"/>
        <v/>
      </c>
      <c r="AP1151" s="35" t="str">
        <f>IF(AJ1151="","",VLOOKUP(AN1151,[1]Sheet11!E:F,2,0))</f>
        <v/>
      </c>
      <c r="AQ1151" s="35" t="str">
        <f>IF(AO1151="拼单会员","5年",IF(AJ1151="","",VLOOKUP(AM1151&amp;AP1151,[1]Sheet11!$J$3:$K$17,2)))</f>
        <v/>
      </c>
      <c r="AR1151" s="35" t="str">
        <f t="shared" si="422"/>
        <v/>
      </c>
      <c r="AS1151" s="35" t="str">
        <f t="shared" si="423"/>
        <v/>
      </c>
      <c r="AT1151" s="35" t="str">
        <f t="shared" si="424"/>
        <v/>
      </c>
      <c r="AU1151" s="35" t="str">
        <f t="shared" si="425"/>
        <v/>
      </c>
      <c r="AV1151" s="35" t="str">
        <f t="shared" si="426"/>
        <v/>
      </c>
      <c r="AW1151" s="35" t="str">
        <f t="shared" si="427"/>
        <v/>
      </c>
      <c r="AX1151" s="35" t="str">
        <f t="shared" si="428"/>
        <v/>
      </c>
      <c r="AY1151" s="35" t="str">
        <f>IF(SUMIF('7-市场业绩'!F:F,AC1151,'7-市场业绩'!I:I)&gt;0,"学习卡","老结算")</f>
        <v>老结算</v>
      </c>
      <c r="AZ1151" s="35" t="str">
        <f t="shared" si="429"/>
        <v/>
      </c>
      <c r="BA1151" s="35" t="str">
        <f t="shared" si="430"/>
        <v>无</v>
      </c>
      <c r="BB1151" s="35" t="str">
        <f t="shared" si="431"/>
        <v/>
      </c>
      <c r="BC1151" s="35" t="str">
        <f t="shared" si="432"/>
        <v/>
      </c>
      <c r="BD1151" s="35" t="str">
        <f t="shared" si="433"/>
        <v>无</v>
      </c>
      <c r="BE1151" s="35" t="str">
        <f>IFERROR(LOOKUP(1,-FIND({"创始会员","国际领袖课程","国内领袖课程","1期秒杀","游学免费读","买三送二","2折秒杀"},AB1151),{"创始会员","国际领袖课程","国内领袖课程","1期秒杀","游学免费读","买三送二","2折秒杀"}),"")</f>
        <v/>
      </c>
    </row>
    <row r="1152" spans="1:57">
      <c r="A1152" s="37"/>
      <c r="B1152" s="38"/>
      <c r="C1152" s="38"/>
      <c r="D1152" s="38"/>
      <c r="E1152" s="38"/>
      <c r="F1152" s="38"/>
      <c r="G1152" s="38"/>
      <c r="H1152" s="38"/>
      <c r="I1152" s="38"/>
      <c r="J1152" s="38"/>
      <c r="K1152" s="38"/>
      <c r="L1152" s="209"/>
      <c r="M1152" s="209"/>
      <c r="N1152" s="38"/>
      <c r="O1152" s="38"/>
      <c r="P1152" s="38"/>
      <c r="Q1152" s="38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5" t="str">
        <f t="shared" si="410"/>
        <v/>
      </c>
      <c r="AD1152" s="36">
        <f t="shared" si="411"/>
        <v>0</v>
      </c>
      <c r="AE1152" s="35" t="str">
        <f t="shared" si="412"/>
        <v/>
      </c>
      <c r="AF1152" s="24"/>
      <c r="AG1152" s="40">
        <f t="shared" si="413"/>
        <v>0</v>
      </c>
      <c r="AH1152" s="36">
        <f t="shared" si="414"/>
        <v>0</v>
      </c>
      <c r="AI1152" s="36">
        <f t="shared" si="415"/>
        <v>0</v>
      </c>
      <c r="AJ1152" s="35" t="str">
        <f t="shared" si="416"/>
        <v/>
      </c>
      <c r="AK1152" s="35" t="str">
        <f t="shared" si="417"/>
        <v/>
      </c>
      <c r="AL1152" s="35" t="str">
        <f t="shared" si="418"/>
        <v/>
      </c>
      <c r="AM1152" s="35" t="str">
        <f t="shared" si="419"/>
        <v/>
      </c>
      <c r="AN1152" s="35" t="str">
        <f t="shared" si="420"/>
        <v/>
      </c>
      <c r="AO1152" s="35" t="str">
        <f t="shared" si="421"/>
        <v/>
      </c>
      <c r="AP1152" s="35" t="str">
        <f>IF(AJ1152="","",VLOOKUP(AN1152,[1]Sheet11!E:F,2,0))</f>
        <v/>
      </c>
      <c r="AQ1152" s="35" t="str">
        <f>IF(AO1152="拼单会员","5年",IF(AJ1152="","",VLOOKUP(AM1152&amp;AP1152,[1]Sheet11!$J$3:$K$17,2)))</f>
        <v/>
      </c>
      <c r="AR1152" s="35" t="str">
        <f t="shared" si="422"/>
        <v/>
      </c>
      <c r="AS1152" s="35" t="str">
        <f t="shared" si="423"/>
        <v/>
      </c>
      <c r="AT1152" s="35" t="str">
        <f t="shared" si="424"/>
        <v/>
      </c>
      <c r="AU1152" s="35" t="str">
        <f t="shared" si="425"/>
        <v/>
      </c>
      <c r="AV1152" s="35" t="str">
        <f t="shared" si="426"/>
        <v/>
      </c>
      <c r="AW1152" s="35" t="str">
        <f t="shared" si="427"/>
        <v/>
      </c>
      <c r="AX1152" s="35" t="str">
        <f t="shared" si="428"/>
        <v/>
      </c>
      <c r="AY1152" s="35" t="str">
        <f>IF(SUMIF('7-市场业绩'!F:F,AC1152,'7-市场业绩'!I:I)&gt;0,"学习卡","老结算")</f>
        <v>老结算</v>
      </c>
      <c r="AZ1152" s="35" t="str">
        <f t="shared" si="429"/>
        <v/>
      </c>
      <c r="BA1152" s="35" t="str">
        <f t="shared" si="430"/>
        <v>无</v>
      </c>
      <c r="BB1152" s="35" t="str">
        <f t="shared" si="431"/>
        <v/>
      </c>
      <c r="BC1152" s="35" t="str">
        <f t="shared" si="432"/>
        <v/>
      </c>
      <c r="BD1152" s="35" t="str">
        <f t="shared" si="433"/>
        <v>无</v>
      </c>
      <c r="BE1152" s="35" t="str">
        <f>IFERROR(LOOKUP(1,-FIND({"创始会员","国际领袖课程","国内领袖课程","1期秒杀","游学免费读","买三送二","2折秒杀"},AB1152),{"创始会员","国际领袖课程","国内领袖课程","1期秒杀","游学免费读","买三送二","2折秒杀"}),"")</f>
        <v/>
      </c>
    </row>
    <row r="1153" spans="1:57">
      <c r="A1153" s="37"/>
      <c r="B1153" s="38"/>
      <c r="C1153" s="38"/>
      <c r="D1153" s="38"/>
      <c r="E1153" s="38"/>
      <c r="F1153" s="38"/>
      <c r="G1153" s="38"/>
      <c r="H1153" s="38"/>
      <c r="I1153" s="38"/>
      <c r="J1153" s="38"/>
      <c r="K1153" s="38"/>
      <c r="L1153" s="209"/>
      <c r="M1153" s="209"/>
      <c r="N1153" s="38"/>
      <c r="O1153" s="38"/>
      <c r="P1153" s="38"/>
      <c r="Q1153" s="38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5" t="str">
        <f t="shared" si="410"/>
        <v/>
      </c>
      <c r="AD1153" s="36">
        <f t="shared" si="411"/>
        <v>0</v>
      </c>
      <c r="AE1153" s="35" t="str">
        <f t="shared" si="412"/>
        <v/>
      </c>
      <c r="AF1153" s="24"/>
      <c r="AG1153" s="40">
        <f t="shared" si="413"/>
        <v>0</v>
      </c>
      <c r="AH1153" s="36">
        <f t="shared" si="414"/>
        <v>0</v>
      </c>
      <c r="AI1153" s="36">
        <f t="shared" si="415"/>
        <v>0</v>
      </c>
      <c r="AJ1153" s="35" t="str">
        <f t="shared" si="416"/>
        <v/>
      </c>
      <c r="AK1153" s="35" t="str">
        <f t="shared" si="417"/>
        <v/>
      </c>
      <c r="AL1153" s="35" t="str">
        <f t="shared" si="418"/>
        <v/>
      </c>
      <c r="AM1153" s="35" t="str">
        <f t="shared" si="419"/>
        <v/>
      </c>
      <c r="AN1153" s="35" t="str">
        <f t="shared" si="420"/>
        <v/>
      </c>
      <c r="AO1153" s="35" t="str">
        <f t="shared" si="421"/>
        <v/>
      </c>
      <c r="AP1153" s="35" t="str">
        <f>IF(AJ1153="","",VLOOKUP(AN1153,[1]Sheet11!E:F,2,0))</f>
        <v/>
      </c>
      <c r="AQ1153" s="35" t="str">
        <f>IF(AO1153="拼单会员","5年",IF(AJ1153="","",VLOOKUP(AM1153&amp;AP1153,[1]Sheet11!$J$3:$K$17,2)))</f>
        <v/>
      </c>
      <c r="AR1153" s="35" t="str">
        <f t="shared" si="422"/>
        <v/>
      </c>
      <c r="AS1153" s="35" t="str">
        <f t="shared" si="423"/>
        <v/>
      </c>
      <c r="AT1153" s="35" t="str">
        <f t="shared" si="424"/>
        <v/>
      </c>
      <c r="AU1153" s="35" t="str">
        <f t="shared" si="425"/>
        <v/>
      </c>
      <c r="AV1153" s="35" t="str">
        <f t="shared" si="426"/>
        <v/>
      </c>
      <c r="AW1153" s="35" t="str">
        <f t="shared" si="427"/>
        <v/>
      </c>
      <c r="AX1153" s="35" t="str">
        <f t="shared" si="428"/>
        <v/>
      </c>
      <c r="AY1153" s="35" t="str">
        <f>IF(SUMIF('7-市场业绩'!F:F,AC1153,'7-市场业绩'!I:I)&gt;0,"学习卡","老结算")</f>
        <v>老结算</v>
      </c>
      <c r="AZ1153" s="35" t="str">
        <f t="shared" si="429"/>
        <v/>
      </c>
      <c r="BA1153" s="35" t="str">
        <f t="shared" si="430"/>
        <v>无</v>
      </c>
      <c r="BB1153" s="35" t="str">
        <f t="shared" si="431"/>
        <v/>
      </c>
      <c r="BC1153" s="35" t="str">
        <f t="shared" si="432"/>
        <v/>
      </c>
      <c r="BD1153" s="35" t="str">
        <f t="shared" si="433"/>
        <v>无</v>
      </c>
      <c r="BE1153" s="35" t="str">
        <f>IFERROR(LOOKUP(1,-FIND({"创始会员","国际领袖课程","国内领袖课程","1期秒杀","游学免费读","买三送二","2折秒杀"},AB1153),{"创始会员","国际领袖课程","国内领袖课程","1期秒杀","游学免费读","买三送二","2折秒杀"}),"")</f>
        <v/>
      </c>
    </row>
    <row r="1154" spans="1:57">
      <c r="A1154" s="37"/>
      <c r="B1154" s="38"/>
      <c r="C1154" s="38"/>
      <c r="D1154" s="38"/>
      <c r="E1154" s="38"/>
      <c r="F1154" s="38"/>
      <c r="G1154" s="38"/>
      <c r="H1154" s="38"/>
      <c r="I1154" s="38"/>
      <c r="J1154" s="38"/>
      <c r="K1154" s="38"/>
      <c r="L1154" s="209"/>
      <c r="M1154" s="209"/>
      <c r="N1154" s="38"/>
      <c r="O1154" s="38"/>
      <c r="P1154" s="38"/>
      <c r="Q1154" s="38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5" t="str">
        <f t="shared" si="410"/>
        <v/>
      </c>
      <c r="AD1154" s="36">
        <f t="shared" si="411"/>
        <v>0</v>
      </c>
      <c r="AE1154" s="35" t="str">
        <f t="shared" si="412"/>
        <v/>
      </c>
      <c r="AF1154" s="24"/>
      <c r="AG1154" s="40">
        <f t="shared" si="413"/>
        <v>0</v>
      </c>
      <c r="AH1154" s="36">
        <f t="shared" si="414"/>
        <v>0</v>
      </c>
      <c r="AI1154" s="36">
        <f t="shared" si="415"/>
        <v>0</v>
      </c>
      <c r="AJ1154" s="35" t="str">
        <f t="shared" si="416"/>
        <v/>
      </c>
      <c r="AK1154" s="35" t="str">
        <f t="shared" si="417"/>
        <v/>
      </c>
      <c r="AL1154" s="35" t="str">
        <f t="shared" si="418"/>
        <v/>
      </c>
      <c r="AM1154" s="35" t="str">
        <f t="shared" si="419"/>
        <v/>
      </c>
      <c r="AN1154" s="35" t="str">
        <f t="shared" si="420"/>
        <v/>
      </c>
      <c r="AO1154" s="35" t="str">
        <f t="shared" si="421"/>
        <v/>
      </c>
      <c r="AP1154" s="35" t="str">
        <f>IF(AJ1154="","",VLOOKUP(AN1154,[1]Sheet11!E:F,2,0))</f>
        <v/>
      </c>
      <c r="AQ1154" s="35" t="str">
        <f>IF(AO1154="拼单会员","5年",IF(AJ1154="","",VLOOKUP(AM1154&amp;AP1154,[1]Sheet11!$J$3:$K$17,2)))</f>
        <v/>
      </c>
      <c r="AR1154" s="35" t="str">
        <f t="shared" si="422"/>
        <v/>
      </c>
      <c r="AS1154" s="35" t="str">
        <f t="shared" si="423"/>
        <v/>
      </c>
      <c r="AT1154" s="35" t="str">
        <f t="shared" si="424"/>
        <v/>
      </c>
      <c r="AU1154" s="35" t="str">
        <f t="shared" si="425"/>
        <v/>
      </c>
      <c r="AV1154" s="35" t="str">
        <f t="shared" si="426"/>
        <v/>
      </c>
      <c r="AW1154" s="35" t="str">
        <f t="shared" si="427"/>
        <v/>
      </c>
      <c r="AX1154" s="35" t="str">
        <f t="shared" si="428"/>
        <v/>
      </c>
      <c r="AY1154" s="35" t="str">
        <f>IF(SUMIF('7-市场业绩'!F:F,AC1154,'7-市场业绩'!I:I)&gt;0,"学习卡","老结算")</f>
        <v>老结算</v>
      </c>
      <c r="AZ1154" s="35" t="str">
        <f t="shared" si="429"/>
        <v/>
      </c>
      <c r="BA1154" s="35" t="str">
        <f t="shared" si="430"/>
        <v>无</v>
      </c>
      <c r="BB1154" s="35" t="str">
        <f t="shared" si="431"/>
        <v/>
      </c>
      <c r="BC1154" s="35" t="str">
        <f t="shared" si="432"/>
        <v/>
      </c>
      <c r="BD1154" s="35" t="str">
        <f t="shared" si="433"/>
        <v>无</v>
      </c>
      <c r="BE1154" s="35" t="str">
        <f>IFERROR(LOOKUP(1,-FIND({"创始会员","国际领袖课程","国内领袖课程","1期秒杀","游学免费读","买三送二","2折秒杀"},AB1154),{"创始会员","国际领袖课程","国内领袖课程","1期秒杀","游学免费读","买三送二","2折秒杀"}),"")</f>
        <v/>
      </c>
    </row>
    <row r="1155" spans="1:57">
      <c r="A1155" s="37"/>
      <c r="B1155" s="38"/>
      <c r="C1155" s="38"/>
      <c r="D1155" s="38"/>
      <c r="E1155" s="38"/>
      <c r="F1155" s="38"/>
      <c r="G1155" s="38"/>
      <c r="H1155" s="38"/>
      <c r="I1155" s="38"/>
      <c r="J1155" s="38"/>
      <c r="K1155" s="38"/>
      <c r="L1155" s="209"/>
      <c r="M1155" s="209"/>
      <c r="N1155" s="38"/>
      <c r="O1155" s="38"/>
      <c r="P1155" s="38"/>
      <c r="Q1155" s="38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5" t="str">
        <f t="shared" ref="AC1155:AC1199" si="434">SUBSTITUTE(SUBSTITUTE(SUBSTITUTE(SUBSTITUTE(SUBSTITUTE(SUBSTITUTE(AA1155,"(主签单人)",""),"(03-客户接待员)",""),"（金牌）",""),"（会员学员）",""),"金牌",""),"金牌学员","")</f>
        <v/>
      </c>
      <c r="AD1155" s="36">
        <f t="shared" ref="AD1155:AD1199" si="435">IFERROR(VALUE(MID(H1155,FIND("(",H1155)+1,FIND(")",H1155)-FIND("(",H1155)-2)),0)</f>
        <v>0</v>
      </c>
      <c r="AE1155" s="35" t="str">
        <f t="shared" ref="AE1155:AE1199" si="436">IF(AJ1155="","",MID(AB1155,FIND("@",SUBSTITUTE(AB1155,"／","@",6))+5,FIND("@",SUBSTITUTE(AB1155,"／","@",7))-FIND("@",SUBSTITUTE(AB1155,"／","@",6))-5))</f>
        <v/>
      </c>
      <c r="AF1155" s="24"/>
      <c r="AG1155" s="40">
        <f t="shared" ref="AG1155:AG1199" si="437">IFERROR(VALUE(MID(AB1155,FIND("@",SUBSTITUTE(AB1155,"：","@",1))+1,FIND("@",SUBSTITUTE(AB1155,"）","@",1))-FIND("@",SUBSTITUTE(AB1155,"：","@",1))-1)),0)</f>
        <v>0</v>
      </c>
      <c r="AH1155" s="36">
        <f t="shared" ref="AH1155:AH1199" si="438">IFERROR(IF(AND(IFERROR(FIND("预缴定金",AB1155),0)=0,H1155=""),M1155,VALUE(MID(AB1155,FIND("@",SUBSTITUTE(AB1155,"：","@",2))+1,FIND("@",SUBSTITUTE(AB1155,"）","@",2))-FIND("@",SUBSTITUTE(AB1155,"：","@",2))-1))),0)</f>
        <v>0</v>
      </c>
      <c r="AI1155" s="36">
        <f t="shared" ref="AI1155:AI1199" si="439">M1155-AH1155</f>
        <v>0</v>
      </c>
      <c r="AJ1155" s="35" t="str">
        <f t="shared" ref="AJ1155:AJ1199" si="440">IF(OR(V1155="退费",V1155="结转",W1155="",W1155="结转学费",W1155="老带新返现"),"",IF(OR(AI1155&lt;=0,AND(IFERROR(FIND("预缴定金",AB1155),0)=0,H1155="")),"",LEFT(AB1155,FIND("／",AB1155)-1)))</f>
        <v/>
      </c>
      <c r="AK1155" s="35" t="str">
        <f t="shared" ref="AK1155:AK1199" si="441">IF(AJ1155="","",LEFT(AB1155,2))</f>
        <v/>
      </c>
      <c r="AL1155" s="35" t="str">
        <f t="shared" ref="AL1155:AL1199" si="442">IF(AJ1155="","",MID(AB1155,3,2))</f>
        <v/>
      </c>
      <c r="AM1155" s="35" t="str">
        <f t="shared" ref="AM1155:AM1199" si="443">IF(AJ1155="","",MID(AB1155,5,2))</f>
        <v/>
      </c>
      <c r="AN1155" s="35" t="str">
        <f t="shared" ref="AN1155:AN1199" si="444">IF(AJ1155="","",MIDB(AJ1155,SEARCHB("?",AJ1155),2*LEN(AJ1155)-LENB(AJ1155)+2))</f>
        <v/>
      </c>
      <c r="AO1155" s="35" t="str">
        <f t="shared" ref="AO1155:AO1199" si="445">IF(AJ1155="","",RIGHT(MIDB(AJ1155,SEARCHB("?",AJ1155),20),LENB(MIDB(AJ1155,SEARCHB("?",AJ1155),20))-LEN(MIDB(AJ1155,SEARCHB("?",AJ1155),20))-1))</f>
        <v/>
      </c>
      <c r="AP1155" s="35" t="str">
        <f>IF(AJ1155="","",VLOOKUP(AN1155,[1]Sheet11!E:F,2,0))</f>
        <v/>
      </c>
      <c r="AQ1155" s="35" t="str">
        <f>IF(AO1155="拼单会员","5年",IF(AJ1155="","",VLOOKUP(AM1155&amp;AP1155,[1]Sheet11!$J$3:$K$17,2)))</f>
        <v/>
      </c>
      <c r="AR1155" s="35" t="str">
        <f t="shared" ref="AR1155:AR1199" si="446">IF(AJ1155="","",VLOOKUP(AO1155,BP:BQ,2,0))</f>
        <v/>
      </c>
      <c r="AS1155" s="35" t="str">
        <f t="shared" ref="AS1155:AS1199" si="447">IF(AJ1155="","",MID(AB1155,FIND("@",SUBSTITUTE(AB1155,"／","@",5))+8,10))</f>
        <v/>
      </c>
      <c r="AT1155" s="35" t="str">
        <f t="shared" ref="AT1155:AT1199" si="448">IF(AJ1155="","",IF(AK1155="新生","新生",IF((AS1155-$BH$2)&gt;0,"1年追补","老生")))</f>
        <v/>
      </c>
      <c r="AU1155" s="35" t="str">
        <f t="shared" ref="AU1155:AU1199" si="449">IF(AJ1155="","",IF(OR(AT1155="新生",AT1155="1年追补"),"新生","老生"))</f>
        <v/>
      </c>
      <c r="AV1155" s="35" t="str">
        <f t="shared" ref="AV1155:AV1199" si="450">IF(AJ1155="","",IF(AND(BE1155="1期秒杀",AK1155="新生"),"1期秒杀",IF(AND(BE1155="1期秒杀",AT1155="1年追补"),"1期秒杀",IF(AND(BE1155="游学免费读",AK1155="新生"),"游学免费读",IF(AND(BE1155="游学免费读",AT1155="1年追补"),"游学免费读",IF(AND(BE1155="买三送二",AK1155="新生"),"买三送二",IF(AND(BE1155="买三送二",AT1155="1年追补"),"买三送二",IF(AND(BE1155="2折秒杀",AK1155="新生"),"新生小学国际班1年",IF(AND(BE1155="2折秒杀",AT1155="1年追补"),"新生小学国际班1年",IF(OR(BE1155="国际领袖课程",BE1155="国内领袖课程"),BE1155,IF(AND(BE1155="创始会员",AU1155="老生",AR1155="游学会员"),"老生创始会员游学会员",IF(AND(AR1155="国际班",AU1155="新生"),AU1155&amp;AM1155&amp;AR1155&amp;AQ1155,AU1155&amp;AR1155))))))))))))</f>
        <v/>
      </c>
      <c r="AW1155" s="35" t="str">
        <f t="shared" ref="AW1155:AW1199" si="451">IF(AJ1155="","",VLOOKUP(AO1155,BP:BR,3,0))</f>
        <v/>
      </c>
      <c r="AX1155" s="35" t="str">
        <f t="shared" ref="AX1155:AX1199" si="452">AT1155&amp;AW1155</f>
        <v/>
      </c>
      <c r="AY1155" s="35" t="str">
        <f>IF(SUMIF('7-市场业绩'!F:F,AC1155,'7-市场业绩'!I:I)&gt;0,"学习卡","老结算")</f>
        <v>老结算</v>
      </c>
      <c r="AZ1155" s="35" t="str">
        <f t="shared" ref="AZ1155:AZ1199" si="453">IF(AY1155="学习卡",AV1155,AX1155)</f>
        <v/>
      </c>
      <c r="BA1155" s="35" t="str">
        <f t="shared" ref="BA1155:BA1199" si="454">IFERROR(MID(AB1155,FIND("@",SUBSTITUTE(AB1155,"／","@",3))+6,FIND("@",SUBSTITUTE(AB1155,"／","@",4))-FIND("@",SUBSTITUTE(AB1155,"／","@",3))-6),"无")</f>
        <v>无</v>
      </c>
      <c r="BB1155" s="35" t="str">
        <f t="shared" ref="BB1155:BB1199" si="455">IFERROR(MID(AB1155,FIND("@",SUBSTITUTE(AB1155,"：","@",6))+1,FIND("@",SUBSTITUTE(AB1155,"-","@",8))-FIND("@",SUBSTITUTE(AB1155,"：","@",6))-1),"")</f>
        <v/>
      </c>
      <c r="BC1155" s="35" t="str">
        <f t="shared" ref="BC1155:BC1199" si="456">IFERROR(MID(AB1155,FIND("@",SUBSTITUTE(AB1155,"：","@",6))+1,FIND("@",SUBSTITUTE(AB1155,"-","@",8))-FIND("@",SUBSTITUTE(AB1155,"：","@",6))-1),"")</f>
        <v/>
      </c>
      <c r="BD1155" s="35" t="str">
        <f t="shared" ref="BD1155:BD1199" si="457">IFERROR(MID(AB1155,FIND("@",SUBSTITUTE(AB1155,"：","@",4))+1,FIND("@",SUBSTITUTE(AB1155,"）","@",6))-FIND("@",SUBSTITUTE(AB1155,"：","@",4))-1),"无")</f>
        <v>无</v>
      </c>
      <c r="BE1155" s="35" t="str">
        <f>IFERROR(LOOKUP(1,-FIND({"创始会员","国际领袖课程","国内领袖课程","1期秒杀","游学免费读","买三送二","2折秒杀"},AB1155),{"创始会员","国际领袖课程","国内领袖课程","1期秒杀","游学免费读","买三送二","2折秒杀"}),"")</f>
        <v/>
      </c>
    </row>
    <row r="1156" spans="1:57">
      <c r="A1156" s="37"/>
      <c r="B1156" s="38"/>
      <c r="C1156" s="38"/>
      <c r="D1156" s="38"/>
      <c r="E1156" s="38"/>
      <c r="F1156" s="38"/>
      <c r="G1156" s="38"/>
      <c r="H1156" s="38"/>
      <c r="I1156" s="38"/>
      <c r="J1156" s="38"/>
      <c r="K1156" s="38"/>
      <c r="L1156" s="209"/>
      <c r="M1156" s="209"/>
      <c r="N1156" s="38"/>
      <c r="O1156" s="38"/>
      <c r="P1156" s="38"/>
      <c r="Q1156" s="38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5" t="str">
        <f t="shared" si="434"/>
        <v/>
      </c>
      <c r="AD1156" s="36">
        <f t="shared" si="435"/>
        <v>0</v>
      </c>
      <c r="AE1156" s="35" t="str">
        <f t="shared" si="436"/>
        <v/>
      </c>
      <c r="AF1156" s="24"/>
      <c r="AG1156" s="40">
        <f t="shared" si="437"/>
        <v>0</v>
      </c>
      <c r="AH1156" s="36">
        <f t="shared" si="438"/>
        <v>0</v>
      </c>
      <c r="AI1156" s="36">
        <f t="shared" si="439"/>
        <v>0</v>
      </c>
      <c r="AJ1156" s="35" t="str">
        <f t="shared" si="440"/>
        <v/>
      </c>
      <c r="AK1156" s="35" t="str">
        <f t="shared" si="441"/>
        <v/>
      </c>
      <c r="AL1156" s="35" t="str">
        <f t="shared" si="442"/>
        <v/>
      </c>
      <c r="AM1156" s="35" t="str">
        <f t="shared" si="443"/>
        <v/>
      </c>
      <c r="AN1156" s="35" t="str">
        <f t="shared" si="444"/>
        <v/>
      </c>
      <c r="AO1156" s="35" t="str">
        <f t="shared" si="445"/>
        <v/>
      </c>
      <c r="AP1156" s="35" t="str">
        <f>IF(AJ1156="","",VLOOKUP(AN1156,[1]Sheet11!E:F,2,0))</f>
        <v/>
      </c>
      <c r="AQ1156" s="35" t="str">
        <f>IF(AO1156="拼单会员","5年",IF(AJ1156="","",VLOOKUP(AM1156&amp;AP1156,[1]Sheet11!$J$3:$K$17,2)))</f>
        <v/>
      </c>
      <c r="AR1156" s="35" t="str">
        <f t="shared" si="446"/>
        <v/>
      </c>
      <c r="AS1156" s="35" t="str">
        <f t="shared" si="447"/>
        <v/>
      </c>
      <c r="AT1156" s="35" t="str">
        <f t="shared" si="448"/>
        <v/>
      </c>
      <c r="AU1156" s="35" t="str">
        <f t="shared" si="449"/>
        <v/>
      </c>
      <c r="AV1156" s="35" t="str">
        <f t="shared" si="450"/>
        <v/>
      </c>
      <c r="AW1156" s="35" t="str">
        <f t="shared" si="451"/>
        <v/>
      </c>
      <c r="AX1156" s="35" t="str">
        <f t="shared" si="452"/>
        <v/>
      </c>
      <c r="AY1156" s="35" t="str">
        <f>IF(SUMIF('7-市场业绩'!F:F,AC1156,'7-市场业绩'!I:I)&gt;0,"学习卡","老结算")</f>
        <v>老结算</v>
      </c>
      <c r="AZ1156" s="35" t="str">
        <f t="shared" si="453"/>
        <v/>
      </c>
      <c r="BA1156" s="35" t="str">
        <f t="shared" si="454"/>
        <v>无</v>
      </c>
      <c r="BB1156" s="35" t="str">
        <f t="shared" si="455"/>
        <v/>
      </c>
      <c r="BC1156" s="35" t="str">
        <f t="shared" si="456"/>
        <v/>
      </c>
      <c r="BD1156" s="35" t="str">
        <f t="shared" si="457"/>
        <v>无</v>
      </c>
      <c r="BE1156" s="35" t="str">
        <f>IFERROR(LOOKUP(1,-FIND({"创始会员","国际领袖课程","国内领袖课程","1期秒杀","游学免费读","买三送二","2折秒杀"},AB1156),{"创始会员","国际领袖课程","国内领袖课程","1期秒杀","游学免费读","买三送二","2折秒杀"}),"")</f>
        <v/>
      </c>
    </row>
    <row r="1157" spans="1:57">
      <c r="A1157" s="37"/>
      <c r="B1157" s="38"/>
      <c r="C1157" s="38"/>
      <c r="D1157" s="38"/>
      <c r="E1157" s="38"/>
      <c r="F1157" s="38"/>
      <c r="G1157" s="38"/>
      <c r="H1157" s="38"/>
      <c r="I1157" s="38"/>
      <c r="J1157" s="38"/>
      <c r="K1157" s="38"/>
      <c r="L1157" s="209"/>
      <c r="M1157" s="209"/>
      <c r="N1157" s="38"/>
      <c r="O1157" s="38"/>
      <c r="P1157" s="38"/>
      <c r="Q1157" s="38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38"/>
      <c r="AC1157" s="35" t="str">
        <f t="shared" si="434"/>
        <v/>
      </c>
      <c r="AD1157" s="36">
        <f t="shared" si="435"/>
        <v>0</v>
      </c>
      <c r="AE1157" s="35" t="str">
        <f t="shared" si="436"/>
        <v/>
      </c>
      <c r="AF1157" s="24"/>
      <c r="AG1157" s="40">
        <f t="shared" si="437"/>
        <v>0</v>
      </c>
      <c r="AH1157" s="36">
        <f t="shared" si="438"/>
        <v>0</v>
      </c>
      <c r="AI1157" s="36">
        <f t="shared" si="439"/>
        <v>0</v>
      </c>
      <c r="AJ1157" s="35" t="str">
        <f t="shared" si="440"/>
        <v/>
      </c>
      <c r="AK1157" s="35" t="str">
        <f t="shared" si="441"/>
        <v/>
      </c>
      <c r="AL1157" s="35" t="str">
        <f t="shared" si="442"/>
        <v/>
      </c>
      <c r="AM1157" s="35" t="str">
        <f t="shared" si="443"/>
        <v/>
      </c>
      <c r="AN1157" s="35" t="str">
        <f t="shared" si="444"/>
        <v/>
      </c>
      <c r="AO1157" s="35" t="str">
        <f t="shared" si="445"/>
        <v/>
      </c>
      <c r="AP1157" s="35" t="str">
        <f>IF(AJ1157="","",VLOOKUP(AN1157,[1]Sheet11!E:F,2,0))</f>
        <v/>
      </c>
      <c r="AQ1157" s="35" t="str">
        <f>IF(AO1157="拼单会员","5年",IF(AJ1157="","",VLOOKUP(AM1157&amp;AP1157,[1]Sheet11!$J$3:$K$17,2)))</f>
        <v/>
      </c>
      <c r="AR1157" s="35" t="str">
        <f t="shared" si="446"/>
        <v/>
      </c>
      <c r="AS1157" s="35" t="str">
        <f t="shared" si="447"/>
        <v/>
      </c>
      <c r="AT1157" s="35" t="str">
        <f t="shared" si="448"/>
        <v/>
      </c>
      <c r="AU1157" s="35" t="str">
        <f t="shared" si="449"/>
        <v/>
      </c>
      <c r="AV1157" s="35" t="str">
        <f t="shared" si="450"/>
        <v/>
      </c>
      <c r="AW1157" s="35" t="str">
        <f t="shared" si="451"/>
        <v/>
      </c>
      <c r="AX1157" s="35" t="str">
        <f t="shared" si="452"/>
        <v/>
      </c>
      <c r="AY1157" s="35" t="str">
        <f>IF(SUMIF('7-市场业绩'!F:F,AC1157,'7-市场业绩'!I:I)&gt;0,"学习卡","老结算")</f>
        <v>老结算</v>
      </c>
      <c r="AZ1157" s="35" t="str">
        <f t="shared" si="453"/>
        <v/>
      </c>
      <c r="BA1157" s="35" t="str">
        <f t="shared" si="454"/>
        <v>无</v>
      </c>
      <c r="BB1157" s="35" t="str">
        <f t="shared" si="455"/>
        <v/>
      </c>
      <c r="BC1157" s="35" t="str">
        <f t="shared" si="456"/>
        <v/>
      </c>
      <c r="BD1157" s="35" t="str">
        <f t="shared" si="457"/>
        <v>无</v>
      </c>
      <c r="BE1157" s="35" t="str">
        <f>IFERROR(LOOKUP(1,-FIND({"创始会员","国际领袖课程","国内领袖课程","1期秒杀","游学免费读","买三送二","2折秒杀"},AB1157),{"创始会员","国际领袖课程","国内领袖课程","1期秒杀","游学免费读","买三送二","2折秒杀"}),"")</f>
        <v/>
      </c>
    </row>
    <row r="1158" spans="1:57">
      <c r="A1158" s="37"/>
      <c r="B1158" s="38"/>
      <c r="C1158" s="38"/>
      <c r="D1158" s="38"/>
      <c r="E1158" s="38"/>
      <c r="F1158" s="38"/>
      <c r="G1158" s="38"/>
      <c r="H1158" s="38"/>
      <c r="I1158" s="38"/>
      <c r="J1158" s="38"/>
      <c r="K1158" s="38"/>
      <c r="L1158" s="209"/>
      <c r="M1158" s="209"/>
      <c r="N1158" s="38"/>
      <c r="O1158" s="38"/>
      <c r="P1158" s="38"/>
      <c r="Q1158" s="38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5" t="str">
        <f t="shared" si="434"/>
        <v/>
      </c>
      <c r="AD1158" s="36">
        <f t="shared" si="435"/>
        <v>0</v>
      </c>
      <c r="AE1158" s="35" t="str">
        <f t="shared" si="436"/>
        <v/>
      </c>
      <c r="AF1158" s="24"/>
      <c r="AG1158" s="40">
        <f t="shared" si="437"/>
        <v>0</v>
      </c>
      <c r="AH1158" s="36">
        <f t="shared" si="438"/>
        <v>0</v>
      </c>
      <c r="AI1158" s="36">
        <f t="shared" si="439"/>
        <v>0</v>
      </c>
      <c r="AJ1158" s="35" t="str">
        <f t="shared" si="440"/>
        <v/>
      </c>
      <c r="AK1158" s="35" t="str">
        <f t="shared" si="441"/>
        <v/>
      </c>
      <c r="AL1158" s="35" t="str">
        <f t="shared" si="442"/>
        <v/>
      </c>
      <c r="AM1158" s="35" t="str">
        <f t="shared" si="443"/>
        <v/>
      </c>
      <c r="AN1158" s="35" t="str">
        <f t="shared" si="444"/>
        <v/>
      </c>
      <c r="AO1158" s="35" t="str">
        <f t="shared" si="445"/>
        <v/>
      </c>
      <c r="AP1158" s="35" t="str">
        <f>IF(AJ1158="","",VLOOKUP(AN1158,[1]Sheet11!E:F,2,0))</f>
        <v/>
      </c>
      <c r="AQ1158" s="35" t="str">
        <f>IF(AO1158="拼单会员","5年",IF(AJ1158="","",VLOOKUP(AM1158&amp;AP1158,[1]Sheet11!$J$3:$K$17,2)))</f>
        <v/>
      </c>
      <c r="AR1158" s="35" t="str">
        <f t="shared" si="446"/>
        <v/>
      </c>
      <c r="AS1158" s="35" t="str">
        <f t="shared" si="447"/>
        <v/>
      </c>
      <c r="AT1158" s="35" t="str">
        <f t="shared" si="448"/>
        <v/>
      </c>
      <c r="AU1158" s="35" t="str">
        <f t="shared" si="449"/>
        <v/>
      </c>
      <c r="AV1158" s="35" t="str">
        <f t="shared" si="450"/>
        <v/>
      </c>
      <c r="AW1158" s="35" t="str">
        <f t="shared" si="451"/>
        <v/>
      </c>
      <c r="AX1158" s="35" t="str">
        <f t="shared" si="452"/>
        <v/>
      </c>
      <c r="AY1158" s="35" t="str">
        <f>IF(SUMIF('7-市场业绩'!F:F,AC1158,'7-市场业绩'!I:I)&gt;0,"学习卡","老结算")</f>
        <v>老结算</v>
      </c>
      <c r="AZ1158" s="35" t="str">
        <f t="shared" si="453"/>
        <v/>
      </c>
      <c r="BA1158" s="35" t="str">
        <f t="shared" si="454"/>
        <v>无</v>
      </c>
      <c r="BB1158" s="35" t="str">
        <f t="shared" si="455"/>
        <v/>
      </c>
      <c r="BC1158" s="35" t="str">
        <f t="shared" si="456"/>
        <v/>
      </c>
      <c r="BD1158" s="35" t="str">
        <f t="shared" si="457"/>
        <v>无</v>
      </c>
      <c r="BE1158" s="35" t="str">
        <f>IFERROR(LOOKUP(1,-FIND({"创始会员","国际领袖课程","国内领袖课程","1期秒杀","游学免费读","买三送二","2折秒杀"},AB1158),{"创始会员","国际领袖课程","国内领袖课程","1期秒杀","游学免费读","买三送二","2折秒杀"}),"")</f>
        <v/>
      </c>
    </row>
    <row r="1159" spans="1:57">
      <c r="A1159" s="37"/>
      <c r="B1159" s="38"/>
      <c r="C1159" s="38"/>
      <c r="D1159" s="38"/>
      <c r="E1159" s="38"/>
      <c r="F1159" s="38"/>
      <c r="G1159" s="38"/>
      <c r="H1159" s="38"/>
      <c r="I1159" s="38"/>
      <c r="J1159" s="38"/>
      <c r="K1159" s="38"/>
      <c r="L1159" s="209"/>
      <c r="M1159" s="209"/>
      <c r="N1159" s="38"/>
      <c r="O1159" s="38"/>
      <c r="P1159" s="38"/>
      <c r="Q1159" s="38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5" t="str">
        <f t="shared" si="434"/>
        <v/>
      </c>
      <c r="AD1159" s="36">
        <f t="shared" si="435"/>
        <v>0</v>
      </c>
      <c r="AE1159" s="35" t="str">
        <f t="shared" si="436"/>
        <v/>
      </c>
      <c r="AF1159" s="24"/>
      <c r="AG1159" s="40">
        <f t="shared" si="437"/>
        <v>0</v>
      </c>
      <c r="AH1159" s="36">
        <f t="shared" si="438"/>
        <v>0</v>
      </c>
      <c r="AI1159" s="36">
        <f t="shared" si="439"/>
        <v>0</v>
      </c>
      <c r="AJ1159" s="35" t="str">
        <f t="shared" si="440"/>
        <v/>
      </c>
      <c r="AK1159" s="35" t="str">
        <f t="shared" si="441"/>
        <v/>
      </c>
      <c r="AL1159" s="35" t="str">
        <f t="shared" si="442"/>
        <v/>
      </c>
      <c r="AM1159" s="35" t="str">
        <f t="shared" si="443"/>
        <v/>
      </c>
      <c r="AN1159" s="35" t="str">
        <f t="shared" si="444"/>
        <v/>
      </c>
      <c r="AO1159" s="35" t="str">
        <f t="shared" si="445"/>
        <v/>
      </c>
      <c r="AP1159" s="35" t="str">
        <f>IF(AJ1159="","",VLOOKUP(AN1159,[1]Sheet11!E:F,2,0))</f>
        <v/>
      </c>
      <c r="AQ1159" s="35" t="str">
        <f>IF(AO1159="拼单会员","5年",IF(AJ1159="","",VLOOKUP(AM1159&amp;AP1159,[1]Sheet11!$J$3:$K$17,2)))</f>
        <v/>
      </c>
      <c r="AR1159" s="35" t="str">
        <f t="shared" si="446"/>
        <v/>
      </c>
      <c r="AS1159" s="35" t="str">
        <f t="shared" si="447"/>
        <v/>
      </c>
      <c r="AT1159" s="35" t="str">
        <f t="shared" si="448"/>
        <v/>
      </c>
      <c r="AU1159" s="35" t="str">
        <f t="shared" si="449"/>
        <v/>
      </c>
      <c r="AV1159" s="35" t="str">
        <f t="shared" si="450"/>
        <v/>
      </c>
      <c r="AW1159" s="35" t="str">
        <f t="shared" si="451"/>
        <v/>
      </c>
      <c r="AX1159" s="35" t="str">
        <f t="shared" si="452"/>
        <v/>
      </c>
      <c r="AY1159" s="35" t="str">
        <f>IF(SUMIF('7-市场业绩'!F:F,AC1159,'7-市场业绩'!I:I)&gt;0,"学习卡","老结算")</f>
        <v>老结算</v>
      </c>
      <c r="AZ1159" s="35" t="str">
        <f t="shared" si="453"/>
        <v/>
      </c>
      <c r="BA1159" s="35" t="str">
        <f t="shared" si="454"/>
        <v>无</v>
      </c>
      <c r="BB1159" s="35" t="str">
        <f t="shared" si="455"/>
        <v/>
      </c>
      <c r="BC1159" s="35" t="str">
        <f t="shared" si="456"/>
        <v/>
      </c>
      <c r="BD1159" s="35" t="str">
        <f t="shared" si="457"/>
        <v>无</v>
      </c>
      <c r="BE1159" s="35" t="str">
        <f>IFERROR(LOOKUP(1,-FIND({"创始会员","国际领袖课程","国内领袖课程","1期秒杀","游学免费读","买三送二","2折秒杀"},AB1159),{"创始会员","国际领袖课程","国内领袖课程","1期秒杀","游学免费读","买三送二","2折秒杀"}),"")</f>
        <v/>
      </c>
    </row>
    <row r="1160" spans="1:57">
      <c r="A1160" s="37"/>
      <c r="B1160" s="38"/>
      <c r="C1160" s="38"/>
      <c r="D1160" s="38"/>
      <c r="E1160" s="38"/>
      <c r="F1160" s="38"/>
      <c r="G1160" s="38"/>
      <c r="H1160" s="38"/>
      <c r="I1160" s="38"/>
      <c r="J1160" s="38"/>
      <c r="K1160" s="38"/>
      <c r="L1160" s="209"/>
      <c r="M1160" s="209"/>
      <c r="N1160" s="38"/>
      <c r="O1160" s="38"/>
      <c r="P1160" s="38"/>
      <c r="Q1160" s="38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5" t="str">
        <f t="shared" si="434"/>
        <v/>
      </c>
      <c r="AD1160" s="36">
        <f t="shared" si="435"/>
        <v>0</v>
      </c>
      <c r="AE1160" s="35" t="str">
        <f t="shared" si="436"/>
        <v/>
      </c>
      <c r="AF1160" s="24"/>
      <c r="AG1160" s="40">
        <f t="shared" si="437"/>
        <v>0</v>
      </c>
      <c r="AH1160" s="36">
        <f t="shared" si="438"/>
        <v>0</v>
      </c>
      <c r="AI1160" s="36">
        <f t="shared" si="439"/>
        <v>0</v>
      </c>
      <c r="AJ1160" s="35" t="str">
        <f t="shared" si="440"/>
        <v/>
      </c>
      <c r="AK1160" s="35" t="str">
        <f t="shared" si="441"/>
        <v/>
      </c>
      <c r="AL1160" s="35" t="str">
        <f t="shared" si="442"/>
        <v/>
      </c>
      <c r="AM1160" s="35" t="str">
        <f t="shared" si="443"/>
        <v/>
      </c>
      <c r="AN1160" s="35" t="str">
        <f t="shared" si="444"/>
        <v/>
      </c>
      <c r="AO1160" s="35" t="str">
        <f t="shared" si="445"/>
        <v/>
      </c>
      <c r="AP1160" s="35" t="str">
        <f>IF(AJ1160="","",VLOOKUP(AN1160,[1]Sheet11!E:F,2,0))</f>
        <v/>
      </c>
      <c r="AQ1160" s="35" t="str">
        <f>IF(AO1160="拼单会员","5年",IF(AJ1160="","",VLOOKUP(AM1160&amp;AP1160,[1]Sheet11!$J$3:$K$17,2)))</f>
        <v/>
      </c>
      <c r="AR1160" s="35" t="str">
        <f t="shared" si="446"/>
        <v/>
      </c>
      <c r="AS1160" s="35" t="str">
        <f t="shared" si="447"/>
        <v/>
      </c>
      <c r="AT1160" s="35" t="str">
        <f t="shared" si="448"/>
        <v/>
      </c>
      <c r="AU1160" s="35" t="str">
        <f t="shared" si="449"/>
        <v/>
      </c>
      <c r="AV1160" s="35" t="str">
        <f t="shared" si="450"/>
        <v/>
      </c>
      <c r="AW1160" s="35" t="str">
        <f t="shared" si="451"/>
        <v/>
      </c>
      <c r="AX1160" s="35" t="str">
        <f t="shared" si="452"/>
        <v/>
      </c>
      <c r="AY1160" s="35" t="str">
        <f>IF(SUMIF('7-市场业绩'!F:F,AC1160,'7-市场业绩'!I:I)&gt;0,"学习卡","老结算")</f>
        <v>老结算</v>
      </c>
      <c r="AZ1160" s="35" t="str">
        <f t="shared" si="453"/>
        <v/>
      </c>
      <c r="BA1160" s="35" t="str">
        <f t="shared" si="454"/>
        <v>无</v>
      </c>
      <c r="BB1160" s="35" t="str">
        <f t="shared" si="455"/>
        <v/>
      </c>
      <c r="BC1160" s="35" t="str">
        <f t="shared" si="456"/>
        <v/>
      </c>
      <c r="BD1160" s="35" t="str">
        <f t="shared" si="457"/>
        <v>无</v>
      </c>
      <c r="BE1160" s="35" t="str">
        <f>IFERROR(LOOKUP(1,-FIND({"创始会员","国际领袖课程","国内领袖课程","1期秒杀","游学免费读","买三送二","2折秒杀"},AB1160),{"创始会员","国际领袖课程","国内领袖课程","1期秒杀","游学免费读","买三送二","2折秒杀"}),"")</f>
        <v/>
      </c>
    </row>
    <row r="1161" spans="1:57">
      <c r="A1161" s="37"/>
      <c r="B1161" s="38"/>
      <c r="C1161" s="38"/>
      <c r="D1161" s="38"/>
      <c r="E1161" s="38"/>
      <c r="F1161" s="38"/>
      <c r="G1161" s="38"/>
      <c r="H1161" s="38"/>
      <c r="I1161" s="38"/>
      <c r="J1161" s="38"/>
      <c r="K1161" s="38"/>
      <c r="L1161" s="209"/>
      <c r="M1161" s="209"/>
      <c r="N1161" s="38"/>
      <c r="O1161" s="38"/>
      <c r="P1161" s="38"/>
      <c r="Q1161" s="38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5" t="str">
        <f t="shared" si="434"/>
        <v/>
      </c>
      <c r="AD1161" s="36">
        <f t="shared" si="435"/>
        <v>0</v>
      </c>
      <c r="AE1161" s="35" t="str">
        <f t="shared" si="436"/>
        <v/>
      </c>
      <c r="AF1161" s="24"/>
      <c r="AG1161" s="40">
        <f t="shared" si="437"/>
        <v>0</v>
      </c>
      <c r="AH1161" s="36">
        <f t="shared" si="438"/>
        <v>0</v>
      </c>
      <c r="AI1161" s="36">
        <f t="shared" si="439"/>
        <v>0</v>
      </c>
      <c r="AJ1161" s="35" t="str">
        <f t="shared" si="440"/>
        <v/>
      </c>
      <c r="AK1161" s="35" t="str">
        <f t="shared" si="441"/>
        <v/>
      </c>
      <c r="AL1161" s="35" t="str">
        <f t="shared" si="442"/>
        <v/>
      </c>
      <c r="AM1161" s="35" t="str">
        <f t="shared" si="443"/>
        <v/>
      </c>
      <c r="AN1161" s="35" t="str">
        <f t="shared" si="444"/>
        <v/>
      </c>
      <c r="AO1161" s="35" t="str">
        <f t="shared" si="445"/>
        <v/>
      </c>
      <c r="AP1161" s="35" t="str">
        <f>IF(AJ1161="","",VLOOKUP(AN1161,[1]Sheet11!E:F,2,0))</f>
        <v/>
      </c>
      <c r="AQ1161" s="35" t="str">
        <f>IF(AO1161="拼单会员","5年",IF(AJ1161="","",VLOOKUP(AM1161&amp;AP1161,[1]Sheet11!$J$3:$K$17,2)))</f>
        <v/>
      </c>
      <c r="AR1161" s="35" t="str">
        <f t="shared" si="446"/>
        <v/>
      </c>
      <c r="AS1161" s="35" t="str">
        <f t="shared" si="447"/>
        <v/>
      </c>
      <c r="AT1161" s="35" t="str">
        <f t="shared" si="448"/>
        <v/>
      </c>
      <c r="AU1161" s="35" t="str">
        <f t="shared" si="449"/>
        <v/>
      </c>
      <c r="AV1161" s="35" t="str">
        <f t="shared" si="450"/>
        <v/>
      </c>
      <c r="AW1161" s="35" t="str">
        <f t="shared" si="451"/>
        <v/>
      </c>
      <c r="AX1161" s="35" t="str">
        <f t="shared" si="452"/>
        <v/>
      </c>
      <c r="AY1161" s="35" t="str">
        <f>IF(SUMIF('7-市场业绩'!F:F,AC1161,'7-市场业绩'!I:I)&gt;0,"学习卡","老结算")</f>
        <v>老结算</v>
      </c>
      <c r="AZ1161" s="35" t="str">
        <f t="shared" si="453"/>
        <v/>
      </c>
      <c r="BA1161" s="35" t="str">
        <f t="shared" si="454"/>
        <v>无</v>
      </c>
      <c r="BB1161" s="35" t="str">
        <f t="shared" si="455"/>
        <v/>
      </c>
      <c r="BC1161" s="35" t="str">
        <f t="shared" si="456"/>
        <v/>
      </c>
      <c r="BD1161" s="35" t="str">
        <f t="shared" si="457"/>
        <v>无</v>
      </c>
      <c r="BE1161" s="35" t="str">
        <f>IFERROR(LOOKUP(1,-FIND({"创始会员","国际领袖课程","国内领袖课程","1期秒杀","游学免费读","买三送二","2折秒杀"},AB1161),{"创始会员","国际领袖课程","国内领袖课程","1期秒杀","游学免费读","买三送二","2折秒杀"}),"")</f>
        <v/>
      </c>
    </row>
    <row r="1162" spans="1:57">
      <c r="A1162" s="37"/>
      <c r="B1162" s="38"/>
      <c r="C1162" s="38"/>
      <c r="D1162" s="38"/>
      <c r="E1162" s="38"/>
      <c r="F1162" s="38"/>
      <c r="G1162" s="38"/>
      <c r="H1162" s="38"/>
      <c r="I1162" s="38"/>
      <c r="J1162" s="38"/>
      <c r="K1162" s="38"/>
      <c r="L1162" s="209"/>
      <c r="M1162" s="209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5" t="str">
        <f t="shared" si="434"/>
        <v/>
      </c>
      <c r="AD1162" s="36">
        <f t="shared" si="435"/>
        <v>0</v>
      </c>
      <c r="AE1162" s="35" t="str">
        <f t="shared" si="436"/>
        <v/>
      </c>
      <c r="AF1162" s="24"/>
      <c r="AG1162" s="40">
        <f t="shared" si="437"/>
        <v>0</v>
      </c>
      <c r="AH1162" s="36">
        <f t="shared" si="438"/>
        <v>0</v>
      </c>
      <c r="AI1162" s="36">
        <f t="shared" si="439"/>
        <v>0</v>
      </c>
      <c r="AJ1162" s="35" t="str">
        <f t="shared" si="440"/>
        <v/>
      </c>
      <c r="AK1162" s="35" t="str">
        <f t="shared" si="441"/>
        <v/>
      </c>
      <c r="AL1162" s="35" t="str">
        <f t="shared" si="442"/>
        <v/>
      </c>
      <c r="AM1162" s="35" t="str">
        <f t="shared" si="443"/>
        <v/>
      </c>
      <c r="AN1162" s="35" t="str">
        <f t="shared" si="444"/>
        <v/>
      </c>
      <c r="AO1162" s="35" t="str">
        <f t="shared" si="445"/>
        <v/>
      </c>
      <c r="AP1162" s="35" t="str">
        <f>IF(AJ1162="","",VLOOKUP(AN1162,[1]Sheet11!E:F,2,0))</f>
        <v/>
      </c>
      <c r="AQ1162" s="35" t="str">
        <f>IF(AO1162="拼单会员","5年",IF(AJ1162="","",VLOOKUP(AM1162&amp;AP1162,[1]Sheet11!$J$3:$K$17,2)))</f>
        <v/>
      </c>
      <c r="AR1162" s="35" t="str">
        <f t="shared" si="446"/>
        <v/>
      </c>
      <c r="AS1162" s="35" t="str">
        <f t="shared" si="447"/>
        <v/>
      </c>
      <c r="AT1162" s="35" t="str">
        <f t="shared" si="448"/>
        <v/>
      </c>
      <c r="AU1162" s="35" t="str">
        <f t="shared" si="449"/>
        <v/>
      </c>
      <c r="AV1162" s="35" t="str">
        <f t="shared" si="450"/>
        <v/>
      </c>
      <c r="AW1162" s="35" t="str">
        <f t="shared" si="451"/>
        <v/>
      </c>
      <c r="AX1162" s="35" t="str">
        <f t="shared" si="452"/>
        <v/>
      </c>
      <c r="AY1162" s="35" t="str">
        <f>IF(SUMIF('7-市场业绩'!F:F,AC1162,'7-市场业绩'!I:I)&gt;0,"学习卡","老结算")</f>
        <v>老结算</v>
      </c>
      <c r="AZ1162" s="35" t="str">
        <f t="shared" si="453"/>
        <v/>
      </c>
      <c r="BA1162" s="35" t="str">
        <f t="shared" si="454"/>
        <v>无</v>
      </c>
      <c r="BB1162" s="35" t="str">
        <f t="shared" si="455"/>
        <v/>
      </c>
      <c r="BC1162" s="35" t="str">
        <f t="shared" si="456"/>
        <v/>
      </c>
      <c r="BD1162" s="35" t="str">
        <f t="shared" si="457"/>
        <v>无</v>
      </c>
      <c r="BE1162" s="35" t="str">
        <f>IFERROR(LOOKUP(1,-FIND({"创始会员","国际领袖课程","国内领袖课程","1期秒杀","游学免费读","买三送二","2折秒杀"},AB1162),{"创始会员","国际领袖课程","国内领袖课程","1期秒杀","游学免费读","买三送二","2折秒杀"}),"")</f>
        <v/>
      </c>
    </row>
    <row r="1163" spans="1:57">
      <c r="A1163" s="37"/>
      <c r="B1163" s="38"/>
      <c r="C1163" s="38"/>
      <c r="D1163" s="38"/>
      <c r="E1163" s="38"/>
      <c r="F1163" s="38"/>
      <c r="G1163" s="38"/>
      <c r="H1163" s="38"/>
      <c r="I1163" s="38"/>
      <c r="J1163" s="38"/>
      <c r="K1163" s="38"/>
      <c r="L1163" s="209"/>
      <c r="M1163" s="209"/>
      <c r="N1163" s="38"/>
      <c r="O1163" s="38"/>
      <c r="P1163" s="38"/>
      <c r="Q1163" s="38"/>
      <c r="R1163" s="38"/>
      <c r="S1163" s="38"/>
      <c r="T1163" s="38"/>
      <c r="U1163" s="38"/>
      <c r="V1163" s="38"/>
      <c r="W1163" s="38"/>
      <c r="X1163" s="38"/>
      <c r="Y1163" s="38"/>
      <c r="Z1163" s="38"/>
      <c r="AA1163" s="38"/>
      <c r="AB1163" s="38"/>
      <c r="AC1163" s="35" t="str">
        <f t="shared" si="434"/>
        <v/>
      </c>
      <c r="AD1163" s="36">
        <f t="shared" si="435"/>
        <v>0</v>
      </c>
      <c r="AE1163" s="35" t="str">
        <f t="shared" si="436"/>
        <v/>
      </c>
      <c r="AF1163" s="24"/>
      <c r="AG1163" s="40">
        <f t="shared" si="437"/>
        <v>0</v>
      </c>
      <c r="AH1163" s="36">
        <f t="shared" si="438"/>
        <v>0</v>
      </c>
      <c r="AI1163" s="36">
        <f t="shared" si="439"/>
        <v>0</v>
      </c>
      <c r="AJ1163" s="35" t="str">
        <f t="shared" si="440"/>
        <v/>
      </c>
      <c r="AK1163" s="35" t="str">
        <f t="shared" si="441"/>
        <v/>
      </c>
      <c r="AL1163" s="35" t="str">
        <f t="shared" si="442"/>
        <v/>
      </c>
      <c r="AM1163" s="35" t="str">
        <f t="shared" si="443"/>
        <v/>
      </c>
      <c r="AN1163" s="35" t="str">
        <f t="shared" si="444"/>
        <v/>
      </c>
      <c r="AO1163" s="35" t="str">
        <f t="shared" si="445"/>
        <v/>
      </c>
      <c r="AP1163" s="35" t="str">
        <f>IF(AJ1163="","",VLOOKUP(AN1163,[1]Sheet11!E:F,2,0))</f>
        <v/>
      </c>
      <c r="AQ1163" s="35" t="str">
        <f>IF(AO1163="拼单会员","5年",IF(AJ1163="","",VLOOKUP(AM1163&amp;AP1163,[1]Sheet11!$J$3:$K$17,2)))</f>
        <v/>
      </c>
      <c r="AR1163" s="35" t="str">
        <f t="shared" si="446"/>
        <v/>
      </c>
      <c r="AS1163" s="35" t="str">
        <f t="shared" si="447"/>
        <v/>
      </c>
      <c r="AT1163" s="35" t="str">
        <f t="shared" si="448"/>
        <v/>
      </c>
      <c r="AU1163" s="35" t="str">
        <f t="shared" si="449"/>
        <v/>
      </c>
      <c r="AV1163" s="35" t="str">
        <f t="shared" si="450"/>
        <v/>
      </c>
      <c r="AW1163" s="35" t="str">
        <f t="shared" si="451"/>
        <v/>
      </c>
      <c r="AX1163" s="35" t="str">
        <f t="shared" si="452"/>
        <v/>
      </c>
      <c r="AY1163" s="35" t="str">
        <f>IF(SUMIF('7-市场业绩'!F:F,AC1163,'7-市场业绩'!I:I)&gt;0,"学习卡","老结算")</f>
        <v>老结算</v>
      </c>
      <c r="AZ1163" s="35" t="str">
        <f t="shared" si="453"/>
        <v/>
      </c>
      <c r="BA1163" s="35" t="str">
        <f t="shared" si="454"/>
        <v>无</v>
      </c>
      <c r="BB1163" s="35" t="str">
        <f t="shared" si="455"/>
        <v/>
      </c>
      <c r="BC1163" s="35" t="str">
        <f t="shared" si="456"/>
        <v/>
      </c>
      <c r="BD1163" s="35" t="str">
        <f t="shared" si="457"/>
        <v>无</v>
      </c>
      <c r="BE1163" s="35" t="str">
        <f>IFERROR(LOOKUP(1,-FIND({"创始会员","国际领袖课程","国内领袖课程","1期秒杀","游学免费读","买三送二","2折秒杀"},AB1163),{"创始会员","国际领袖课程","国内领袖课程","1期秒杀","游学免费读","买三送二","2折秒杀"}),"")</f>
        <v/>
      </c>
    </row>
    <row r="1164" spans="1:57">
      <c r="A1164" s="37"/>
      <c r="B1164" s="38"/>
      <c r="C1164" s="38"/>
      <c r="D1164" s="38"/>
      <c r="E1164" s="38"/>
      <c r="F1164" s="38"/>
      <c r="G1164" s="38"/>
      <c r="H1164" s="38"/>
      <c r="I1164" s="38"/>
      <c r="J1164" s="38"/>
      <c r="K1164" s="38"/>
      <c r="L1164" s="209"/>
      <c r="M1164" s="209"/>
      <c r="N1164" s="38"/>
      <c r="O1164" s="38"/>
      <c r="P1164" s="38"/>
      <c r="Q1164" s="38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5" t="str">
        <f t="shared" si="434"/>
        <v/>
      </c>
      <c r="AD1164" s="36">
        <f t="shared" si="435"/>
        <v>0</v>
      </c>
      <c r="AE1164" s="35" t="str">
        <f t="shared" si="436"/>
        <v/>
      </c>
      <c r="AF1164" s="24"/>
      <c r="AG1164" s="40">
        <f t="shared" si="437"/>
        <v>0</v>
      </c>
      <c r="AH1164" s="36">
        <f t="shared" si="438"/>
        <v>0</v>
      </c>
      <c r="AI1164" s="36">
        <f t="shared" si="439"/>
        <v>0</v>
      </c>
      <c r="AJ1164" s="35" t="str">
        <f t="shared" si="440"/>
        <v/>
      </c>
      <c r="AK1164" s="35" t="str">
        <f t="shared" si="441"/>
        <v/>
      </c>
      <c r="AL1164" s="35" t="str">
        <f t="shared" si="442"/>
        <v/>
      </c>
      <c r="AM1164" s="35" t="str">
        <f t="shared" si="443"/>
        <v/>
      </c>
      <c r="AN1164" s="35" t="str">
        <f t="shared" si="444"/>
        <v/>
      </c>
      <c r="AO1164" s="35" t="str">
        <f t="shared" si="445"/>
        <v/>
      </c>
      <c r="AP1164" s="35" t="str">
        <f>IF(AJ1164="","",VLOOKUP(AN1164,[1]Sheet11!E:F,2,0))</f>
        <v/>
      </c>
      <c r="AQ1164" s="35" t="str">
        <f>IF(AO1164="拼单会员","5年",IF(AJ1164="","",VLOOKUP(AM1164&amp;AP1164,[1]Sheet11!$J$3:$K$17,2)))</f>
        <v/>
      </c>
      <c r="AR1164" s="35" t="str">
        <f t="shared" si="446"/>
        <v/>
      </c>
      <c r="AS1164" s="35" t="str">
        <f t="shared" si="447"/>
        <v/>
      </c>
      <c r="AT1164" s="35" t="str">
        <f t="shared" si="448"/>
        <v/>
      </c>
      <c r="AU1164" s="35" t="str">
        <f t="shared" si="449"/>
        <v/>
      </c>
      <c r="AV1164" s="35" t="str">
        <f t="shared" si="450"/>
        <v/>
      </c>
      <c r="AW1164" s="35" t="str">
        <f t="shared" si="451"/>
        <v/>
      </c>
      <c r="AX1164" s="35" t="str">
        <f t="shared" si="452"/>
        <v/>
      </c>
      <c r="AY1164" s="35" t="str">
        <f>IF(SUMIF('7-市场业绩'!F:F,AC1164,'7-市场业绩'!I:I)&gt;0,"学习卡","老结算")</f>
        <v>老结算</v>
      </c>
      <c r="AZ1164" s="35" t="str">
        <f t="shared" si="453"/>
        <v/>
      </c>
      <c r="BA1164" s="35" t="str">
        <f t="shared" si="454"/>
        <v>无</v>
      </c>
      <c r="BB1164" s="35" t="str">
        <f t="shared" si="455"/>
        <v/>
      </c>
      <c r="BC1164" s="35" t="str">
        <f t="shared" si="456"/>
        <v/>
      </c>
      <c r="BD1164" s="35" t="str">
        <f t="shared" si="457"/>
        <v>无</v>
      </c>
      <c r="BE1164" s="35" t="str">
        <f>IFERROR(LOOKUP(1,-FIND({"创始会员","国际领袖课程","国内领袖课程","1期秒杀","游学免费读","买三送二","2折秒杀"},AB1164),{"创始会员","国际领袖课程","国内领袖课程","1期秒杀","游学免费读","买三送二","2折秒杀"}),"")</f>
        <v/>
      </c>
    </row>
    <row r="1165" spans="1:57">
      <c r="A1165" s="37"/>
      <c r="B1165" s="38"/>
      <c r="C1165" s="38"/>
      <c r="D1165" s="38"/>
      <c r="E1165" s="38"/>
      <c r="F1165" s="38"/>
      <c r="G1165" s="38"/>
      <c r="H1165" s="38"/>
      <c r="I1165" s="38"/>
      <c r="J1165" s="38"/>
      <c r="K1165" s="38"/>
      <c r="L1165" s="209"/>
      <c r="M1165" s="209"/>
      <c r="N1165" s="38"/>
      <c r="O1165" s="38"/>
      <c r="P1165" s="38"/>
      <c r="Q1165" s="38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5" t="str">
        <f t="shared" si="434"/>
        <v/>
      </c>
      <c r="AD1165" s="36">
        <f t="shared" si="435"/>
        <v>0</v>
      </c>
      <c r="AE1165" s="35" t="str">
        <f t="shared" si="436"/>
        <v/>
      </c>
      <c r="AF1165" s="24"/>
      <c r="AG1165" s="40">
        <f t="shared" si="437"/>
        <v>0</v>
      </c>
      <c r="AH1165" s="36">
        <f t="shared" si="438"/>
        <v>0</v>
      </c>
      <c r="AI1165" s="36">
        <f t="shared" si="439"/>
        <v>0</v>
      </c>
      <c r="AJ1165" s="35" t="str">
        <f t="shared" si="440"/>
        <v/>
      </c>
      <c r="AK1165" s="35" t="str">
        <f t="shared" si="441"/>
        <v/>
      </c>
      <c r="AL1165" s="35" t="str">
        <f t="shared" si="442"/>
        <v/>
      </c>
      <c r="AM1165" s="35" t="str">
        <f t="shared" si="443"/>
        <v/>
      </c>
      <c r="AN1165" s="35" t="str">
        <f t="shared" si="444"/>
        <v/>
      </c>
      <c r="AO1165" s="35" t="str">
        <f t="shared" si="445"/>
        <v/>
      </c>
      <c r="AP1165" s="35" t="str">
        <f>IF(AJ1165="","",VLOOKUP(AN1165,[1]Sheet11!E:F,2,0))</f>
        <v/>
      </c>
      <c r="AQ1165" s="35" t="str">
        <f>IF(AO1165="拼单会员","5年",IF(AJ1165="","",VLOOKUP(AM1165&amp;AP1165,[1]Sheet11!$J$3:$K$17,2)))</f>
        <v/>
      </c>
      <c r="AR1165" s="35" t="str">
        <f t="shared" si="446"/>
        <v/>
      </c>
      <c r="AS1165" s="35" t="str">
        <f t="shared" si="447"/>
        <v/>
      </c>
      <c r="AT1165" s="35" t="str">
        <f t="shared" si="448"/>
        <v/>
      </c>
      <c r="AU1165" s="35" t="str">
        <f t="shared" si="449"/>
        <v/>
      </c>
      <c r="AV1165" s="35" t="str">
        <f t="shared" si="450"/>
        <v/>
      </c>
      <c r="AW1165" s="35" t="str">
        <f t="shared" si="451"/>
        <v/>
      </c>
      <c r="AX1165" s="35" t="str">
        <f t="shared" si="452"/>
        <v/>
      </c>
      <c r="AY1165" s="35" t="str">
        <f>IF(SUMIF('7-市场业绩'!F:F,AC1165,'7-市场业绩'!I:I)&gt;0,"学习卡","老结算")</f>
        <v>老结算</v>
      </c>
      <c r="AZ1165" s="35" t="str">
        <f t="shared" si="453"/>
        <v/>
      </c>
      <c r="BA1165" s="35" t="str">
        <f t="shared" si="454"/>
        <v>无</v>
      </c>
      <c r="BB1165" s="35" t="str">
        <f t="shared" si="455"/>
        <v/>
      </c>
      <c r="BC1165" s="35" t="str">
        <f t="shared" si="456"/>
        <v/>
      </c>
      <c r="BD1165" s="35" t="str">
        <f t="shared" si="457"/>
        <v>无</v>
      </c>
      <c r="BE1165" s="35" t="str">
        <f>IFERROR(LOOKUP(1,-FIND({"创始会员","国际领袖课程","国内领袖课程","1期秒杀","游学免费读","买三送二","2折秒杀"},AB1165),{"创始会员","国际领袖课程","国内领袖课程","1期秒杀","游学免费读","买三送二","2折秒杀"}),"")</f>
        <v/>
      </c>
    </row>
    <row r="1166" spans="1:57">
      <c r="A1166" s="37"/>
      <c r="B1166" s="38"/>
      <c r="C1166" s="38"/>
      <c r="D1166" s="38"/>
      <c r="E1166" s="38"/>
      <c r="F1166" s="38"/>
      <c r="G1166" s="38"/>
      <c r="H1166" s="38"/>
      <c r="I1166" s="38"/>
      <c r="J1166" s="38"/>
      <c r="K1166" s="38"/>
      <c r="L1166" s="209"/>
      <c r="M1166" s="209"/>
      <c r="N1166" s="38"/>
      <c r="O1166" s="38"/>
      <c r="P1166" s="38"/>
      <c r="Q1166" s="38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5" t="str">
        <f t="shared" si="434"/>
        <v/>
      </c>
      <c r="AD1166" s="36">
        <f t="shared" si="435"/>
        <v>0</v>
      </c>
      <c r="AE1166" s="35" t="str">
        <f t="shared" si="436"/>
        <v/>
      </c>
      <c r="AF1166" s="24"/>
      <c r="AG1166" s="40">
        <f t="shared" si="437"/>
        <v>0</v>
      </c>
      <c r="AH1166" s="36">
        <f t="shared" si="438"/>
        <v>0</v>
      </c>
      <c r="AI1166" s="36">
        <f t="shared" si="439"/>
        <v>0</v>
      </c>
      <c r="AJ1166" s="35" t="str">
        <f t="shared" si="440"/>
        <v/>
      </c>
      <c r="AK1166" s="35" t="str">
        <f t="shared" si="441"/>
        <v/>
      </c>
      <c r="AL1166" s="35" t="str">
        <f t="shared" si="442"/>
        <v/>
      </c>
      <c r="AM1166" s="35" t="str">
        <f t="shared" si="443"/>
        <v/>
      </c>
      <c r="AN1166" s="35" t="str">
        <f t="shared" si="444"/>
        <v/>
      </c>
      <c r="AO1166" s="35" t="str">
        <f t="shared" si="445"/>
        <v/>
      </c>
      <c r="AP1166" s="35" t="str">
        <f>IF(AJ1166="","",VLOOKUP(AN1166,[1]Sheet11!E:F,2,0))</f>
        <v/>
      </c>
      <c r="AQ1166" s="35" t="str">
        <f>IF(AO1166="拼单会员","5年",IF(AJ1166="","",VLOOKUP(AM1166&amp;AP1166,[1]Sheet11!$J$3:$K$17,2)))</f>
        <v/>
      </c>
      <c r="AR1166" s="35" t="str">
        <f t="shared" si="446"/>
        <v/>
      </c>
      <c r="AS1166" s="35" t="str">
        <f t="shared" si="447"/>
        <v/>
      </c>
      <c r="AT1166" s="35" t="str">
        <f t="shared" si="448"/>
        <v/>
      </c>
      <c r="AU1166" s="35" t="str">
        <f t="shared" si="449"/>
        <v/>
      </c>
      <c r="AV1166" s="35" t="str">
        <f t="shared" si="450"/>
        <v/>
      </c>
      <c r="AW1166" s="35" t="str">
        <f t="shared" si="451"/>
        <v/>
      </c>
      <c r="AX1166" s="35" t="str">
        <f t="shared" si="452"/>
        <v/>
      </c>
      <c r="AY1166" s="35" t="str">
        <f>IF(SUMIF('7-市场业绩'!F:F,AC1166,'7-市场业绩'!I:I)&gt;0,"学习卡","老结算")</f>
        <v>老结算</v>
      </c>
      <c r="AZ1166" s="35" t="str">
        <f t="shared" si="453"/>
        <v/>
      </c>
      <c r="BA1166" s="35" t="str">
        <f t="shared" si="454"/>
        <v>无</v>
      </c>
      <c r="BB1166" s="35" t="str">
        <f t="shared" si="455"/>
        <v/>
      </c>
      <c r="BC1166" s="35" t="str">
        <f t="shared" si="456"/>
        <v/>
      </c>
      <c r="BD1166" s="35" t="str">
        <f t="shared" si="457"/>
        <v>无</v>
      </c>
      <c r="BE1166" s="35" t="str">
        <f>IFERROR(LOOKUP(1,-FIND({"创始会员","国际领袖课程","国内领袖课程","1期秒杀","游学免费读","买三送二","2折秒杀"},AB1166),{"创始会员","国际领袖课程","国内领袖课程","1期秒杀","游学免费读","买三送二","2折秒杀"}),"")</f>
        <v/>
      </c>
    </row>
    <row r="1167" spans="1:57">
      <c r="A1167" s="37"/>
      <c r="B1167" s="38"/>
      <c r="C1167" s="38"/>
      <c r="D1167" s="38"/>
      <c r="E1167" s="38"/>
      <c r="F1167" s="38"/>
      <c r="G1167" s="38"/>
      <c r="H1167" s="38"/>
      <c r="I1167" s="38"/>
      <c r="J1167" s="38"/>
      <c r="K1167" s="38"/>
      <c r="L1167" s="209"/>
      <c r="M1167" s="209"/>
      <c r="N1167" s="38"/>
      <c r="O1167" s="38"/>
      <c r="P1167" s="38"/>
      <c r="Q1167" s="38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5" t="str">
        <f t="shared" si="434"/>
        <v/>
      </c>
      <c r="AD1167" s="36">
        <f t="shared" si="435"/>
        <v>0</v>
      </c>
      <c r="AE1167" s="35" t="str">
        <f t="shared" si="436"/>
        <v/>
      </c>
      <c r="AF1167" s="24"/>
      <c r="AG1167" s="40">
        <f t="shared" si="437"/>
        <v>0</v>
      </c>
      <c r="AH1167" s="36">
        <f t="shared" si="438"/>
        <v>0</v>
      </c>
      <c r="AI1167" s="36">
        <f t="shared" si="439"/>
        <v>0</v>
      </c>
      <c r="AJ1167" s="35" t="str">
        <f t="shared" si="440"/>
        <v/>
      </c>
      <c r="AK1167" s="35" t="str">
        <f t="shared" si="441"/>
        <v/>
      </c>
      <c r="AL1167" s="35" t="str">
        <f t="shared" si="442"/>
        <v/>
      </c>
      <c r="AM1167" s="35" t="str">
        <f t="shared" si="443"/>
        <v/>
      </c>
      <c r="AN1167" s="35" t="str">
        <f t="shared" si="444"/>
        <v/>
      </c>
      <c r="AO1167" s="35" t="str">
        <f t="shared" si="445"/>
        <v/>
      </c>
      <c r="AP1167" s="35" t="str">
        <f>IF(AJ1167="","",VLOOKUP(AN1167,[1]Sheet11!E:F,2,0))</f>
        <v/>
      </c>
      <c r="AQ1167" s="35" t="str">
        <f>IF(AO1167="拼单会员","5年",IF(AJ1167="","",VLOOKUP(AM1167&amp;AP1167,[1]Sheet11!$J$3:$K$17,2)))</f>
        <v/>
      </c>
      <c r="AR1167" s="35" t="str">
        <f t="shared" si="446"/>
        <v/>
      </c>
      <c r="AS1167" s="35" t="str">
        <f t="shared" si="447"/>
        <v/>
      </c>
      <c r="AT1167" s="35" t="str">
        <f t="shared" si="448"/>
        <v/>
      </c>
      <c r="AU1167" s="35" t="str">
        <f t="shared" si="449"/>
        <v/>
      </c>
      <c r="AV1167" s="35" t="str">
        <f t="shared" si="450"/>
        <v/>
      </c>
      <c r="AW1167" s="35" t="str">
        <f t="shared" si="451"/>
        <v/>
      </c>
      <c r="AX1167" s="35" t="str">
        <f t="shared" si="452"/>
        <v/>
      </c>
      <c r="AY1167" s="35" t="str">
        <f>IF(SUMIF('7-市场业绩'!F:F,AC1167,'7-市场业绩'!I:I)&gt;0,"学习卡","老结算")</f>
        <v>老结算</v>
      </c>
      <c r="AZ1167" s="35" t="str">
        <f t="shared" si="453"/>
        <v/>
      </c>
      <c r="BA1167" s="35" t="str">
        <f t="shared" si="454"/>
        <v>无</v>
      </c>
      <c r="BB1167" s="35" t="str">
        <f t="shared" si="455"/>
        <v/>
      </c>
      <c r="BC1167" s="35" t="str">
        <f t="shared" si="456"/>
        <v/>
      </c>
      <c r="BD1167" s="35" t="str">
        <f t="shared" si="457"/>
        <v>无</v>
      </c>
      <c r="BE1167" s="35" t="str">
        <f>IFERROR(LOOKUP(1,-FIND({"创始会员","国际领袖课程","国内领袖课程","1期秒杀","游学免费读","买三送二","2折秒杀"},AB1167),{"创始会员","国际领袖课程","国内领袖课程","1期秒杀","游学免费读","买三送二","2折秒杀"}),"")</f>
        <v/>
      </c>
    </row>
    <row r="1168" spans="1:57">
      <c r="A1168" s="37"/>
      <c r="B1168" s="38"/>
      <c r="C1168" s="38"/>
      <c r="D1168" s="38"/>
      <c r="E1168" s="38"/>
      <c r="F1168" s="38"/>
      <c r="G1168" s="38"/>
      <c r="H1168" s="38"/>
      <c r="I1168" s="38"/>
      <c r="J1168" s="38"/>
      <c r="K1168" s="38"/>
      <c r="L1168" s="209"/>
      <c r="M1168" s="209"/>
      <c r="N1168" s="38"/>
      <c r="O1168" s="38"/>
      <c r="P1168" s="38"/>
      <c r="Q1168" s="38"/>
      <c r="R1168" s="38"/>
      <c r="S1168" s="38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5" t="str">
        <f t="shared" si="434"/>
        <v/>
      </c>
      <c r="AD1168" s="36">
        <f t="shared" si="435"/>
        <v>0</v>
      </c>
      <c r="AE1168" s="35" t="str">
        <f t="shared" si="436"/>
        <v/>
      </c>
      <c r="AF1168" s="24"/>
      <c r="AG1168" s="40">
        <f t="shared" si="437"/>
        <v>0</v>
      </c>
      <c r="AH1168" s="36">
        <f t="shared" si="438"/>
        <v>0</v>
      </c>
      <c r="AI1168" s="36">
        <f t="shared" si="439"/>
        <v>0</v>
      </c>
      <c r="AJ1168" s="35" t="str">
        <f t="shared" si="440"/>
        <v/>
      </c>
      <c r="AK1168" s="35" t="str">
        <f t="shared" si="441"/>
        <v/>
      </c>
      <c r="AL1168" s="35" t="str">
        <f t="shared" si="442"/>
        <v/>
      </c>
      <c r="AM1168" s="35" t="str">
        <f t="shared" si="443"/>
        <v/>
      </c>
      <c r="AN1168" s="35" t="str">
        <f t="shared" si="444"/>
        <v/>
      </c>
      <c r="AO1168" s="35" t="str">
        <f t="shared" si="445"/>
        <v/>
      </c>
      <c r="AP1168" s="35" t="str">
        <f>IF(AJ1168="","",VLOOKUP(AN1168,[1]Sheet11!E:F,2,0))</f>
        <v/>
      </c>
      <c r="AQ1168" s="35" t="str">
        <f>IF(AO1168="拼单会员","5年",IF(AJ1168="","",VLOOKUP(AM1168&amp;AP1168,[1]Sheet11!$J$3:$K$17,2)))</f>
        <v/>
      </c>
      <c r="AR1168" s="35" t="str">
        <f t="shared" si="446"/>
        <v/>
      </c>
      <c r="AS1168" s="35" t="str">
        <f t="shared" si="447"/>
        <v/>
      </c>
      <c r="AT1168" s="35" t="str">
        <f t="shared" si="448"/>
        <v/>
      </c>
      <c r="AU1168" s="35" t="str">
        <f t="shared" si="449"/>
        <v/>
      </c>
      <c r="AV1168" s="35" t="str">
        <f t="shared" si="450"/>
        <v/>
      </c>
      <c r="AW1168" s="35" t="str">
        <f t="shared" si="451"/>
        <v/>
      </c>
      <c r="AX1168" s="35" t="str">
        <f t="shared" si="452"/>
        <v/>
      </c>
      <c r="AY1168" s="35" t="str">
        <f>IF(SUMIF('7-市场业绩'!F:F,AC1168,'7-市场业绩'!I:I)&gt;0,"学习卡","老结算")</f>
        <v>老结算</v>
      </c>
      <c r="AZ1168" s="35" t="str">
        <f t="shared" si="453"/>
        <v/>
      </c>
      <c r="BA1168" s="35" t="str">
        <f t="shared" si="454"/>
        <v>无</v>
      </c>
      <c r="BB1168" s="35" t="str">
        <f t="shared" si="455"/>
        <v/>
      </c>
      <c r="BC1168" s="35" t="str">
        <f t="shared" si="456"/>
        <v/>
      </c>
      <c r="BD1168" s="35" t="str">
        <f t="shared" si="457"/>
        <v>无</v>
      </c>
      <c r="BE1168" s="35" t="str">
        <f>IFERROR(LOOKUP(1,-FIND({"创始会员","国际领袖课程","国内领袖课程","1期秒杀","游学免费读","买三送二","2折秒杀"},AB1168),{"创始会员","国际领袖课程","国内领袖课程","1期秒杀","游学免费读","买三送二","2折秒杀"}),"")</f>
        <v/>
      </c>
    </row>
    <row r="1169" spans="1:57">
      <c r="A1169" s="37"/>
      <c r="B1169" s="38"/>
      <c r="C1169" s="38"/>
      <c r="D1169" s="38"/>
      <c r="E1169" s="38"/>
      <c r="F1169" s="38"/>
      <c r="G1169" s="38"/>
      <c r="H1169" s="38"/>
      <c r="I1169" s="38"/>
      <c r="J1169" s="38"/>
      <c r="K1169" s="38"/>
      <c r="L1169" s="209"/>
      <c r="M1169" s="209"/>
      <c r="N1169" s="38"/>
      <c r="O1169" s="38"/>
      <c r="P1169" s="38"/>
      <c r="Q1169" s="38"/>
      <c r="R1169" s="38"/>
      <c r="S1169" s="38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5" t="str">
        <f t="shared" si="434"/>
        <v/>
      </c>
      <c r="AD1169" s="36">
        <f t="shared" si="435"/>
        <v>0</v>
      </c>
      <c r="AE1169" s="35" t="str">
        <f t="shared" si="436"/>
        <v/>
      </c>
      <c r="AF1169" s="24"/>
      <c r="AG1169" s="40">
        <f t="shared" si="437"/>
        <v>0</v>
      </c>
      <c r="AH1169" s="36">
        <f t="shared" si="438"/>
        <v>0</v>
      </c>
      <c r="AI1169" s="36">
        <f t="shared" si="439"/>
        <v>0</v>
      </c>
      <c r="AJ1169" s="35" t="str">
        <f t="shared" si="440"/>
        <v/>
      </c>
      <c r="AK1169" s="35" t="str">
        <f t="shared" si="441"/>
        <v/>
      </c>
      <c r="AL1169" s="35" t="str">
        <f t="shared" si="442"/>
        <v/>
      </c>
      <c r="AM1169" s="35" t="str">
        <f t="shared" si="443"/>
        <v/>
      </c>
      <c r="AN1169" s="35" t="str">
        <f t="shared" si="444"/>
        <v/>
      </c>
      <c r="AO1169" s="35" t="str">
        <f t="shared" si="445"/>
        <v/>
      </c>
      <c r="AP1169" s="35" t="str">
        <f>IF(AJ1169="","",VLOOKUP(AN1169,[1]Sheet11!E:F,2,0))</f>
        <v/>
      </c>
      <c r="AQ1169" s="35" t="str">
        <f>IF(AO1169="拼单会员","5年",IF(AJ1169="","",VLOOKUP(AM1169&amp;AP1169,[1]Sheet11!$J$3:$K$17,2)))</f>
        <v/>
      </c>
      <c r="AR1169" s="35" t="str">
        <f t="shared" si="446"/>
        <v/>
      </c>
      <c r="AS1169" s="35" t="str">
        <f t="shared" si="447"/>
        <v/>
      </c>
      <c r="AT1169" s="35" t="str">
        <f t="shared" si="448"/>
        <v/>
      </c>
      <c r="AU1169" s="35" t="str">
        <f t="shared" si="449"/>
        <v/>
      </c>
      <c r="AV1169" s="35" t="str">
        <f t="shared" si="450"/>
        <v/>
      </c>
      <c r="AW1169" s="35" t="str">
        <f t="shared" si="451"/>
        <v/>
      </c>
      <c r="AX1169" s="35" t="str">
        <f t="shared" si="452"/>
        <v/>
      </c>
      <c r="AY1169" s="35" t="str">
        <f>IF(SUMIF('7-市场业绩'!F:F,AC1169,'7-市场业绩'!I:I)&gt;0,"学习卡","老结算")</f>
        <v>老结算</v>
      </c>
      <c r="AZ1169" s="35" t="str">
        <f t="shared" si="453"/>
        <v/>
      </c>
      <c r="BA1169" s="35" t="str">
        <f t="shared" si="454"/>
        <v>无</v>
      </c>
      <c r="BB1169" s="35" t="str">
        <f t="shared" si="455"/>
        <v/>
      </c>
      <c r="BC1169" s="35" t="str">
        <f t="shared" si="456"/>
        <v/>
      </c>
      <c r="BD1169" s="35" t="str">
        <f t="shared" si="457"/>
        <v>无</v>
      </c>
      <c r="BE1169" s="35" t="str">
        <f>IFERROR(LOOKUP(1,-FIND({"创始会员","国际领袖课程","国内领袖课程","1期秒杀","游学免费读","买三送二","2折秒杀"},AB1169),{"创始会员","国际领袖课程","国内领袖课程","1期秒杀","游学免费读","买三送二","2折秒杀"}),"")</f>
        <v/>
      </c>
    </row>
    <row r="1170" spans="1:57">
      <c r="A1170" s="37"/>
      <c r="B1170" s="38"/>
      <c r="C1170" s="38"/>
      <c r="D1170" s="38"/>
      <c r="E1170" s="38"/>
      <c r="F1170" s="38"/>
      <c r="G1170" s="38"/>
      <c r="H1170" s="38"/>
      <c r="I1170" s="38"/>
      <c r="J1170" s="38"/>
      <c r="K1170" s="38"/>
      <c r="L1170" s="209"/>
      <c r="M1170" s="209"/>
      <c r="N1170" s="38"/>
      <c r="O1170" s="38"/>
      <c r="P1170" s="38"/>
      <c r="Q1170" s="38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5" t="str">
        <f t="shared" si="434"/>
        <v/>
      </c>
      <c r="AD1170" s="36">
        <f t="shared" si="435"/>
        <v>0</v>
      </c>
      <c r="AE1170" s="35" t="str">
        <f t="shared" si="436"/>
        <v/>
      </c>
      <c r="AF1170" s="24"/>
      <c r="AG1170" s="40">
        <f t="shared" si="437"/>
        <v>0</v>
      </c>
      <c r="AH1170" s="36">
        <f t="shared" si="438"/>
        <v>0</v>
      </c>
      <c r="AI1170" s="36">
        <f t="shared" si="439"/>
        <v>0</v>
      </c>
      <c r="AJ1170" s="35" t="str">
        <f t="shared" si="440"/>
        <v/>
      </c>
      <c r="AK1170" s="35" t="str">
        <f t="shared" si="441"/>
        <v/>
      </c>
      <c r="AL1170" s="35" t="str">
        <f t="shared" si="442"/>
        <v/>
      </c>
      <c r="AM1170" s="35" t="str">
        <f t="shared" si="443"/>
        <v/>
      </c>
      <c r="AN1170" s="35" t="str">
        <f t="shared" si="444"/>
        <v/>
      </c>
      <c r="AO1170" s="35" t="str">
        <f t="shared" si="445"/>
        <v/>
      </c>
      <c r="AP1170" s="35" t="str">
        <f>IF(AJ1170="","",VLOOKUP(AN1170,[1]Sheet11!E:F,2,0))</f>
        <v/>
      </c>
      <c r="AQ1170" s="35" t="str">
        <f>IF(AO1170="拼单会员","5年",IF(AJ1170="","",VLOOKUP(AM1170&amp;AP1170,[1]Sheet11!$J$3:$K$17,2)))</f>
        <v/>
      </c>
      <c r="AR1170" s="35" t="str">
        <f t="shared" si="446"/>
        <v/>
      </c>
      <c r="AS1170" s="35" t="str">
        <f t="shared" si="447"/>
        <v/>
      </c>
      <c r="AT1170" s="35" t="str">
        <f t="shared" si="448"/>
        <v/>
      </c>
      <c r="AU1170" s="35" t="str">
        <f t="shared" si="449"/>
        <v/>
      </c>
      <c r="AV1170" s="35" t="str">
        <f t="shared" si="450"/>
        <v/>
      </c>
      <c r="AW1170" s="35" t="str">
        <f t="shared" si="451"/>
        <v/>
      </c>
      <c r="AX1170" s="35" t="str">
        <f t="shared" si="452"/>
        <v/>
      </c>
      <c r="AY1170" s="35" t="str">
        <f>IF(SUMIF('7-市场业绩'!F:F,AC1170,'7-市场业绩'!I:I)&gt;0,"学习卡","老结算")</f>
        <v>老结算</v>
      </c>
      <c r="AZ1170" s="35" t="str">
        <f t="shared" si="453"/>
        <v/>
      </c>
      <c r="BA1170" s="35" t="str">
        <f t="shared" si="454"/>
        <v>无</v>
      </c>
      <c r="BB1170" s="35" t="str">
        <f t="shared" si="455"/>
        <v/>
      </c>
      <c r="BC1170" s="35" t="str">
        <f t="shared" si="456"/>
        <v/>
      </c>
      <c r="BD1170" s="35" t="str">
        <f t="shared" si="457"/>
        <v>无</v>
      </c>
      <c r="BE1170" s="35" t="str">
        <f>IFERROR(LOOKUP(1,-FIND({"创始会员","国际领袖课程","国内领袖课程","1期秒杀","游学免费读","买三送二","2折秒杀"},AB1170),{"创始会员","国际领袖课程","国内领袖课程","1期秒杀","游学免费读","买三送二","2折秒杀"}),"")</f>
        <v/>
      </c>
    </row>
    <row r="1171" spans="1:57">
      <c r="A1171" s="37"/>
      <c r="B1171" s="38"/>
      <c r="C1171" s="38"/>
      <c r="D1171" s="38"/>
      <c r="E1171" s="38"/>
      <c r="F1171" s="38"/>
      <c r="G1171" s="38"/>
      <c r="H1171" s="38"/>
      <c r="I1171" s="38"/>
      <c r="J1171" s="38"/>
      <c r="K1171" s="38"/>
      <c r="L1171" s="209"/>
      <c r="M1171" s="209"/>
      <c r="N1171" s="38"/>
      <c r="O1171" s="38"/>
      <c r="P1171" s="38"/>
      <c r="Q1171" s="38"/>
      <c r="R1171" s="38"/>
      <c r="S1171" s="38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5" t="str">
        <f t="shared" si="434"/>
        <v/>
      </c>
      <c r="AD1171" s="36">
        <f t="shared" si="435"/>
        <v>0</v>
      </c>
      <c r="AE1171" s="35" t="str">
        <f t="shared" si="436"/>
        <v/>
      </c>
      <c r="AF1171" s="24"/>
      <c r="AG1171" s="40">
        <f t="shared" si="437"/>
        <v>0</v>
      </c>
      <c r="AH1171" s="36">
        <f t="shared" si="438"/>
        <v>0</v>
      </c>
      <c r="AI1171" s="36">
        <f t="shared" si="439"/>
        <v>0</v>
      </c>
      <c r="AJ1171" s="35" t="str">
        <f t="shared" si="440"/>
        <v/>
      </c>
      <c r="AK1171" s="35" t="str">
        <f t="shared" si="441"/>
        <v/>
      </c>
      <c r="AL1171" s="35" t="str">
        <f t="shared" si="442"/>
        <v/>
      </c>
      <c r="AM1171" s="35" t="str">
        <f t="shared" si="443"/>
        <v/>
      </c>
      <c r="AN1171" s="35" t="str">
        <f t="shared" si="444"/>
        <v/>
      </c>
      <c r="AO1171" s="35" t="str">
        <f t="shared" si="445"/>
        <v/>
      </c>
      <c r="AP1171" s="35" t="str">
        <f>IF(AJ1171="","",VLOOKUP(AN1171,[1]Sheet11!E:F,2,0))</f>
        <v/>
      </c>
      <c r="AQ1171" s="35" t="str">
        <f>IF(AO1171="拼单会员","5年",IF(AJ1171="","",VLOOKUP(AM1171&amp;AP1171,[1]Sheet11!$J$3:$K$17,2)))</f>
        <v/>
      </c>
      <c r="AR1171" s="35" t="str">
        <f t="shared" si="446"/>
        <v/>
      </c>
      <c r="AS1171" s="35" t="str">
        <f t="shared" si="447"/>
        <v/>
      </c>
      <c r="AT1171" s="35" t="str">
        <f t="shared" si="448"/>
        <v/>
      </c>
      <c r="AU1171" s="35" t="str">
        <f t="shared" si="449"/>
        <v/>
      </c>
      <c r="AV1171" s="35" t="str">
        <f t="shared" si="450"/>
        <v/>
      </c>
      <c r="AW1171" s="35" t="str">
        <f t="shared" si="451"/>
        <v/>
      </c>
      <c r="AX1171" s="35" t="str">
        <f t="shared" si="452"/>
        <v/>
      </c>
      <c r="AY1171" s="35" t="str">
        <f>IF(SUMIF('7-市场业绩'!F:F,AC1171,'7-市场业绩'!I:I)&gt;0,"学习卡","老结算")</f>
        <v>老结算</v>
      </c>
      <c r="AZ1171" s="35" t="str">
        <f t="shared" si="453"/>
        <v/>
      </c>
      <c r="BA1171" s="35" t="str">
        <f t="shared" si="454"/>
        <v>无</v>
      </c>
      <c r="BB1171" s="35" t="str">
        <f t="shared" si="455"/>
        <v/>
      </c>
      <c r="BC1171" s="35" t="str">
        <f t="shared" si="456"/>
        <v/>
      </c>
      <c r="BD1171" s="35" t="str">
        <f t="shared" si="457"/>
        <v>无</v>
      </c>
      <c r="BE1171" s="35" t="str">
        <f>IFERROR(LOOKUP(1,-FIND({"创始会员","国际领袖课程","国内领袖课程","1期秒杀","游学免费读","买三送二","2折秒杀"},AB1171),{"创始会员","国际领袖课程","国内领袖课程","1期秒杀","游学免费读","买三送二","2折秒杀"}),"")</f>
        <v/>
      </c>
    </row>
    <row r="1172" spans="1:57">
      <c r="A1172" s="37"/>
      <c r="B1172" s="38"/>
      <c r="C1172" s="38"/>
      <c r="D1172" s="38"/>
      <c r="E1172" s="38"/>
      <c r="F1172" s="38"/>
      <c r="G1172" s="38"/>
      <c r="H1172" s="38"/>
      <c r="I1172" s="38"/>
      <c r="J1172" s="38"/>
      <c r="K1172" s="38"/>
      <c r="L1172" s="209"/>
      <c r="M1172" s="209"/>
      <c r="N1172" s="38"/>
      <c r="O1172" s="38"/>
      <c r="P1172" s="38"/>
      <c r="Q1172" s="38"/>
      <c r="R1172" s="38"/>
      <c r="S1172" s="38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5" t="str">
        <f t="shared" si="434"/>
        <v/>
      </c>
      <c r="AD1172" s="36">
        <f t="shared" si="435"/>
        <v>0</v>
      </c>
      <c r="AE1172" s="35" t="str">
        <f t="shared" si="436"/>
        <v/>
      </c>
      <c r="AF1172" s="24"/>
      <c r="AG1172" s="40">
        <f t="shared" si="437"/>
        <v>0</v>
      </c>
      <c r="AH1172" s="36">
        <f t="shared" si="438"/>
        <v>0</v>
      </c>
      <c r="AI1172" s="36">
        <f t="shared" si="439"/>
        <v>0</v>
      </c>
      <c r="AJ1172" s="35" t="str">
        <f t="shared" si="440"/>
        <v/>
      </c>
      <c r="AK1172" s="35" t="str">
        <f t="shared" si="441"/>
        <v/>
      </c>
      <c r="AL1172" s="35" t="str">
        <f t="shared" si="442"/>
        <v/>
      </c>
      <c r="AM1172" s="35" t="str">
        <f t="shared" si="443"/>
        <v/>
      </c>
      <c r="AN1172" s="35" t="str">
        <f t="shared" si="444"/>
        <v/>
      </c>
      <c r="AO1172" s="35" t="str">
        <f t="shared" si="445"/>
        <v/>
      </c>
      <c r="AP1172" s="35" t="str">
        <f>IF(AJ1172="","",VLOOKUP(AN1172,[1]Sheet11!E:F,2,0))</f>
        <v/>
      </c>
      <c r="AQ1172" s="35" t="str">
        <f>IF(AO1172="拼单会员","5年",IF(AJ1172="","",VLOOKUP(AM1172&amp;AP1172,[1]Sheet11!$J$3:$K$17,2)))</f>
        <v/>
      </c>
      <c r="AR1172" s="35" t="str">
        <f t="shared" si="446"/>
        <v/>
      </c>
      <c r="AS1172" s="35" t="str">
        <f t="shared" si="447"/>
        <v/>
      </c>
      <c r="AT1172" s="35" t="str">
        <f t="shared" si="448"/>
        <v/>
      </c>
      <c r="AU1172" s="35" t="str">
        <f t="shared" si="449"/>
        <v/>
      </c>
      <c r="AV1172" s="35" t="str">
        <f t="shared" si="450"/>
        <v/>
      </c>
      <c r="AW1172" s="35" t="str">
        <f t="shared" si="451"/>
        <v/>
      </c>
      <c r="AX1172" s="35" t="str">
        <f t="shared" si="452"/>
        <v/>
      </c>
      <c r="AY1172" s="35" t="str">
        <f>IF(SUMIF('7-市场业绩'!F:F,AC1172,'7-市场业绩'!I:I)&gt;0,"学习卡","老结算")</f>
        <v>老结算</v>
      </c>
      <c r="AZ1172" s="35" t="str">
        <f t="shared" si="453"/>
        <v/>
      </c>
      <c r="BA1172" s="35" t="str">
        <f t="shared" si="454"/>
        <v>无</v>
      </c>
      <c r="BB1172" s="35" t="str">
        <f t="shared" si="455"/>
        <v/>
      </c>
      <c r="BC1172" s="35" t="str">
        <f t="shared" si="456"/>
        <v/>
      </c>
      <c r="BD1172" s="35" t="str">
        <f t="shared" si="457"/>
        <v>无</v>
      </c>
      <c r="BE1172" s="35" t="str">
        <f>IFERROR(LOOKUP(1,-FIND({"创始会员","国际领袖课程","国内领袖课程","1期秒杀","游学免费读","买三送二","2折秒杀"},AB1172),{"创始会员","国际领袖课程","国内领袖课程","1期秒杀","游学免费读","买三送二","2折秒杀"}),"")</f>
        <v/>
      </c>
    </row>
    <row r="1173" spans="1:57">
      <c r="A1173" s="37"/>
      <c r="B1173" s="38"/>
      <c r="C1173" s="38"/>
      <c r="D1173" s="38"/>
      <c r="E1173" s="38"/>
      <c r="F1173" s="38"/>
      <c r="G1173" s="38"/>
      <c r="H1173" s="38"/>
      <c r="I1173" s="38"/>
      <c r="J1173" s="38"/>
      <c r="K1173" s="38"/>
      <c r="L1173" s="209"/>
      <c r="M1173" s="209"/>
      <c r="N1173" s="38"/>
      <c r="O1173" s="38"/>
      <c r="P1173" s="38"/>
      <c r="Q1173" s="38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5" t="str">
        <f t="shared" si="434"/>
        <v/>
      </c>
      <c r="AD1173" s="36">
        <f t="shared" si="435"/>
        <v>0</v>
      </c>
      <c r="AE1173" s="35" t="str">
        <f t="shared" si="436"/>
        <v/>
      </c>
      <c r="AF1173" s="24"/>
      <c r="AG1173" s="40">
        <f t="shared" si="437"/>
        <v>0</v>
      </c>
      <c r="AH1173" s="36">
        <f t="shared" si="438"/>
        <v>0</v>
      </c>
      <c r="AI1173" s="36">
        <f t="shared" si="439"/>
        <v>0</v>
      </c>
      <c r="AJ1173" s="35" t="str">
        <f t="shared" si="440"/>
        <v/>
      </c>
      <c r="AK1173" s="35" t="str">
        <f t="shared" si="441"/>
        <v/>
      </c>
      <c r="AL1173" s="35" t="str">
        <f t="shared" si="442"/>
        <v/>
      </c>
      <c r="AM1173" s="35" t="str">
        <f t="shared" si="443"/>
        <v/>
      </c>
      <c r="AN1173" s="35" t="str">
        <f t="shared" si="444"/>
        <v/>
      </c>
      <c r="AO1173" s="35" t="str">
        <f t="shared" si="445"/>
        <v/>
      </c>
      <c r="AP1173" s="35" t="str">
        <f>IF(AJ1173="","",VLOOKUP(AN1173,[1]Sheet11!E:F,2,0))</f>
        <v/>
      </c>
      <c r="AQ1173" s="35" t="str">
        <f>IF(AO1173="拼单会员","5年",IF(AJ1173="","",VLOOKUP(AM1173&amp;AP1173,[1]Sheet11!$J$3:$K$17,2)))</f>
        <v/>
      </c>
      <c r="AR1173" s="35" t="str">
        <f t="shared" si="446"/>
        <v/>
      </c>
      <c r="AS1173" s="35" t="str">
        <f t="shared" si="447"/>
        <v/>
      </c>
      <c r="AT1173" s="35" t="str">
        <f t="shared" si="448"/>
        <v/>
      </c>
      <c r="AU1173" s="35" t="str">
        <f t="shared" si="449"/>
        <v/>
      </c>
      <c r="AV1173" s="35" t="str">
        <f t="shared" si="450"/>
        <v/>
      </c>
      <c r="AW1173" s="35" t="str">
        <f t="shared" si="451"/>
        <v/>
      </c>
      <c r="AX1173" s="35" t="str">
        <f t="shared" si="452"/>
        <v/>
      </c>
      <c r="AY1173" s="35" t="str">
        <f>IF(SUMIF('7-市场业绩'!F:F,AC1173,'7-市场业绩'!I:I)&gt;0,"学习卡","老结算")</f>
        <v>老结算</v>
      </c>
      <c r="AZ1173" s="35" t="str">
        <f t="shared" si="453"/>
        <v/>
      </c>
      <c r="BA1173" s="35" t="str">
        <f t="shared" si="454"/>
        <v>无</v>
      </c>
      <c r="BB1173" s="35" t="str">
        <f t="shared" si="455"/>
        <v/>
      </c>
      <c r="BC1173" s="35" t="str">
        <f t="shared" si="456"/>
        <v/>
      </c>
      <c r="BD1173" s="35" t="str">
        <f t="shared" si="457"/>
        <v>无</v>
      </c>
      <c r="BE1173" s="35" t="str">
        <f>IFERROR(LOOKUP(1,-FIND({"创始会员","国际领袖课程","国内领袖课程","1期秒杀","游学免费读","买三送二","2折秒杀"},AB1173),{"创始会员","国际领袖课程","国内领袖课程","1期秒杀","游学免费读","买三送二","2折秒杀"}),"")</f>
        <v/>
      </c>
    </row>
    <row r="1174" spans="1:57">
      <c r="A1174" s="37"/>
      <c r="B1174" s="38"/>
      <c r="C1174" s="38"/>
      <c r="D1174" s="38"/>
      <c r="E1174" s="38"/>
      <c r="F1174" s="38"/>
      <c r="G1174" s="38"/>
      <c r="H1174" s="38"/>
      <c r="I1174" s="38"/>
      <c r="J1174" s="38"/>
      <c r="K1174" s="38"/>
      <c r="L1174" s="209"/>
      <c r="M1174" s="209"/>
      <c r="N1174" s="38"/>
      <c r="O1174" s="38"/>
      <c r="P1174" s="38"/>
      <c r="Q1174" s="38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5" t="str">
        <f t="shared" si="434"/>
        <v/>
      </c>
      <c r="AD1174" s="36">
        <f t="shared" si="435"/>
        <v>0</v>
      </c>
      <c r="AE1174" s="35" t="str">
        <f t="shared" si="436"/>
        <v/>
      </c>
      <c r="AF1174" s="24"/>
      <c r="AG1174" s="40">
        <f t="shared" si="437"/>
        <v>0</v>
      </c>
      <c r="AH1174" s="36">
        <f t="shared" si="438"/>
        <v>0</v>
      </c>
      <c r="AI1174" s="36">
        <f t="shared" si="439"/>
        <v>0</v>
      </c>
      <c r="AJ1174" s="35" t="str">
        <f t="shared" si="440"/>
        <v/>
      </c>
      <c r="AK1174" s="35" t="str">
        <f t="shared" si="441"/>
        <v/>
      </c>
      <c r="AL1174" s="35" t="str">
        <f t="shared" si="442"/>
        <v/>
      </c>
      <c r="AM1174" s="35" t="str">
        <f t="shared" si="443"/>
        <v/>
      </c>
      <c r="AN1174" s="35" t="str">
        <f t="shared" si="444"/>
        <v/>
      </c>
      <c r="AO1174" s="35" t="str">
        <f t="shared" si="445"/>
        <v/>
      </c>
      <c r="AP1174" s="35" t="str">
        <f>IF(AJ1174="","",VLOOKUP(AN1174,[1]Sheet11!E:F,2,0))</f>
        <v/>
      </c>
      <c r="AQ1174" s="35" t="str">
        <f>IF(AO1174="拼单会员","5年",IF(AJ1174="","",VLOOKUP(AM1174&amp;AP1174,[1]Sheet11!$J$3:$K$17,2)))</f>
        <v/>
      </c>
      <c r="AR1174" s="35" t="str">
        <f t="shared" si="446"/>
        <v/>
      </c>
      <c r="AS1174" s="35" t="str">
        <f t="shared" si="447"/>
        <v/>
      </c>
      <c r="AT1174" s="35" t="str">
        <f t="shared" si="448"/>
        <v/>
      </c>
      <c r="AU1174" s="35" t="str">
        <f t="shared" si="449"/>
        <v/>
      </c>
      <c r="AV1174" s="35" t="str">
        <f t="shared" si="450"/>
        <v/>
      </c>
      <c r="AW1174" s="35" t="str">
        <f t="shared" si="451"/>
        <v/>
      </c>
      <c r="AX1174" s="35" t="str">
        <f t="shared" si="452"/>
        <v/>
      </c>
      <c r="AY1174" s="35" t="str">
        <f>IF(SUMIF('7-市场业绩'!F:F,AC1174,'7-市场业绩'!I:I)&gt;0,"学习卡","老结算")</f>
        <v>老结算</v>
      </c>
      <c r="AZ1174" s="35" t="str">
        <f t="shared" si="453"/>
        <v/>
      </c>
      <c r="BA1174" s="35" t="str">
        <f t="shared" si="454"/>
        <v>无</v>
      </c>
      <c r="BB1174" s="35" t="str">
        <f t="shared" si="455"/>
        <v/>
      </c>
      <c r="BC1174" s="35" t="str">
        <f t="shared" si="456"/>
        <v/>
      </c>
      <c r="BD1174" s="35" t="str">
        <f t="shared" si="457"/>
        <v>无</v>
      </c>
      <c r="BE1174" s="35" t="str">
        <f>IFERROR(LOOKUP(1,-FIND({"创始会员","国际领袖课程","国内领袖课程","1期秒杀","游学免费读","买三送二","2折秒杀"},AB1174),{"创始会员","国际领袖课程","国内领袖课程","1期秒杀","游学免费读","买三送二","2折秒杀"}),"")</f>
        <v/>
      </c>
    </row>
    <row r="1175" spans="1:57">
      <c r="A1175" s="37"/>
      <c r="B1175" s="38"/>
      <c r="C1175" s="38"/>
      <c r="D1175" s="38"/>
      <c r="E1175" s="38"/>
      <c r="F1175" s="38"/>
      <c r="G1175" s="38"/>
      <c r="H1175" s="38"/>
      <c r="I1175" s="38"/>
      <c r="J1175" s="38"/>
      <c r="K1175" s="38"/>
      <c r="L1175" s="209"/>
      <c r="M1175" s="209"/>
      <c r="N1175" s="38"/>
      <c r="O1175" s="38"/>
      <c r="P1175" s="38"/>
      <c r="Q1175" s="38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5" t="str">
        <f t="shared" si="434"/>
        <v/>
      </c>
      <c r="AD1175" s="36">
        <f t="shared" si="435"/>
        <v>0</v>
      </c>
      <c r="AE1175" s="35" t="str">
        <f t="shared" si="436"/>
        <v/>
      </c>
      <c r="AF1175" s="24"/>
      <c r="AG1175" s="40">
        <f t="shared" si="437"/>
        <v>0</v>
      </c>
      <c r="AH1175" s="36">
        <f t="shared" si="438"/>
        <v>0</v>
      </c>
      <c r="AI1175" s="36">
        <f t="shared" si="439"/>
        <v>0</v>
      </c>
      <c r="AJ1175" s="35" t="str">
        <f t="shared" si="440"/>
        <v/>
      </c>
      <c r="AK1175" s="35" t="str">
        <f t="shared" si="441"/>
        <v/>
      </c>
      <c r="AL1175" s="35" t="str">
        <f t="shared" si="442"/>
        <v/>
      </c>
      <c r="AM1175" s="35" t="str">
        <f t="shared" si="443"/>
        <v/>
      </c>
      <c r="AN1175" s="35" t="str">
        <f t="shared" si="444"/>
        <v/>
      </c>
      <c r="AO1175" s="35" t="str">
        <f t="shared" si="445"/>
        <v/>
      </c>
      <c r="AP1175" s="35" t="str">
        <f>IF(AJ1175="","",VLOOKUP(AN1175,[1]Sheet11!E:F,2,0))</f>
        <v/>
      </c>
      <c r="AQ1175" s="35" t="str">
        <f>IF(AO1175="拼单会员","5年",IF(AJ1175="","",VLOOKUP(AM1175&amp;AP1175,[1]Sheet11!$J$3:$K$17,2)))</f>
        <v/>
      </c>
      <c r="AR1175" s="35" t="str">
        <f t="shared" si="446"/>
        <v/>
      </c>
      <c r="AS1175" s="35" t="str">
        <f t="shared" si="447"/>
        <v/>
      </c>
      <c r="AT1175" s="35" t="str">
        <f t="shared" si="448"/>
        <v/>
      </c>
      <c r="AU1175" s="35" t="str">
        <f t="shared" si="449"/>
        <v/>
      </c>
      <c r="AV1175" s="35" t="str">
        <f t="shared" si="450"/>
        <v/>
      </c>
      <c r="AW1175" s="35" t="str">
        <f t="shared" si="451"/>
        <v/>
      </c>
      <c r="AX1175" s="35" t="str">
        <f t="shared" si="452"/>
        <v/>
      </c>
      <c r="AY1175" s="35" t="str">
        <f>IF(SUMIF('7-市场业绩'!F:F,AC1175,'7-市场业绩'!I:I)&gt;0,"学习卡","老结算")</f>
        <v>老结算</v>
      </c>
      <c r="AZ1175" s="35" t="str">
        <f t="shared" si="453"/>
        <v/>
      </c>
      <c r="BA1175" s="35" t="str">
        <f t="shared" si="454"/>
        <v>无</v>
      </c>
      <c r="BB1175" s="35" t="str">
        <f t="shared" si="455"/>
        <v/>
      </c>
      <c r="BC1175" s="35" t="str">
        <f t="shared" si="456"/>
        <v/>
      </c>
      <c r="BD1175" s="35" t="str">
        <f t="shared" si="457"/>
        <v>无</v>
      </c>
      <c r="BE1175" s="35" t="str">
        <f>IFERROR(LOOKUP(1,-FIND({"创始会员","国际领袖课程","国内领袖课程","1期秒杀","游学免费读","买三送二","2折秒杀"},AB1175),{"创始会员","国际领袖课程","国内领袖课程","1期秒杀","游学免费读","买三送二","2折秒杀"}),"")</f>
        <v/>
      </c>
    </row>
    <row r="1176" spans="1:57">
      <c r="A1176" s="37"/>
      <c r="B1176" s="38"/>
      <c r="C1176" s="38"/>
      <c r="D1176" s="38"/>
      <c r="E1176" s="38"/>
      <c r="F1176" s="38"/>
      <c r="G1176" s="38"/>
      <c r="H1176" s="38"/>
      <c r="I1176" s="38"/>
      <c r="J1176" s="38"/>
      <c r="K1176" s="38"/>
      <c r="L1176" s="209"/>
      <c r="M1176" s="209"/>
      <c r="N1176" s="38"/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5" t="str">
        <f t="shared" si="434"/>
        <v/>
      </c>
      <c r="AD1176" s="36">
        <f t="shared" si="435"/>
        <v>0</v>
      </c>
      <c r="AE1176" s="35" t="str">
        <f t="shared" si="436"/>
        <v/>
      </c>
      <c r="AF1176" s="24"/>
      <c r="AG1176" s="40">
        <f t="shared" si="437"/>
        <v>0</v>
      </c>
      <c r="AH1176" s="36">
        <f t="shared" si="438"/>
        <v>0</v>
      </c>
      <c r="AI1176" s="36">
        <f t="shared" si="439"/>
        <v>0</v>
      </c>
      <c r="AJ1176" s="35" t="str">
        <f t="shared" si="440"/>
        <v/>
      </c>
      <c r="AK1176" s="35" t="str">
        <f t="shared" si="441"/>
        <v/>
      </c>
      <c r="AL1176" s="35" t="str">
        <f t="shared" si="442"/>
        <v/>
      </c>
      <c r="AM1176" s="35" t="str">
        <f t="shared" si="443"/>
        <v/>
      </c>
      <c r="AN1176" s="35" t="str">
        <f t="shared" si="444"/>
        <v/>
      </c>
      <c r="AO1176" s="35" t="str">
        <f t="shared" si="445"/>
        <v/>
      </c>
      <c r="AP1176" s="35" t="str">
        <f>IF(AJ1176="","",VLOOKUP(AN1176,[1]Sheet11!E:F,2,0))</f>
        <v/>
      </c>
      <c r="AQ1176" s="35" t="str">
        <f>IF(AO1176="拼单会员","5年",IF(AJ1176="","",VLOOKUP(AM1176&amp;AP1176,[1]Sheet11!$J$3:$K$17,2)))</f>
        <v/>
      </c>
      <c r="AR1176" s="35" t="str">
        <f t="shared" si="446"/>
        <v/>
      </c>
      <c r="AS1176" s="35" t="str">
        <f t="shared" si="447"/>
        <v/>
      </c>
      <c r="AT1176" s="35" t="str">
        <f t="shared" si="448"/>
        <v/>
      </c>
      <c r="AU1176" s="35" t="str">
        <f t="shared" si="449"/>
        <v/>
      </c>
      <c r="AV1176" s="35" t="str">
        <f t="shared" si="450"/>
        <v/>
      </c>
      <c r="AW1176" s="35" t="str">
        <f t="shared" si="451"/>
        <v/>
      </c>
      <c r="AX1176" s="35" t="str">
        <f t="shared" si="452"/>
        <v/>
      </c>
      <c r="AY1176" s="35" t="str">
        <f>IF(SUMIF('7-市场业绩'!F:F,AC1176,'7-市场业绩'!I:I)&gt;0,"学习卡","老结算")</f>
        <v>老结算</v>
      </c>
      <c r="AZ1176" s="35" t="str">
        <f t="shared" si="453"/>
        <v/>
      </c>
      <c r="BA1176" s="35" t="str">
        <f t="shared" si="454"/>
        <v>无</v>
      </c>
      <c r="BB1176" s="35" t="str">
        <f t="shared" si="455"/>
        <v/>
      </c>
      <c r="BC1176" s="35" t="str">
        <f t="shared" si="456"/>
        <v/>
      </c>
      <c r="BD1176" s="35" t="str">
        <f t="shared" si="457"/>
        <v>无</v>
      </c>
      <c r="BE1176" s="35" t="str">
        <f>IFERROR(LOOKUP(1,-FIND({"创始会员","国际领袖课程","国内领袖课程","1期秒杀","游学免费读","买三送二","2折秒杀"},AB1176),{"创始会员","国际领袖课程","国内领袖课程","1期秒杀","游学免费读","买三送二","2折秒杀"}),"")</f>
        <v/>
      </c>
    </row>
    <row r="1177" spans="1:57">
      <c r="A1177" s="37"/>
      <c r="B1177" s="38"/>
      <c r="C1177" s="38"/>
      <c r="D1177" s="38"/>
      <c r="E1177" s="38"/>
      <c r="F1177" s="38"/>
      <c r="G1177" s="38"/>
      <c r="H1177" s="38"/>
      <c r="I1177" s="38"/>
      <c r="J1177" s="38"/>
      <c r="K1177" s="38"/>
      <c r="L1177" s="209"/>
      <c r="M1177" s="209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5" t="str">
        <f t="shared" si="434"/>
        <v/>
      </c>
      <c r="AD1177" s="36">
        <f t="shared" si="435"/>
        <v>0</v>
      </c>
      <c r="AE1177" s="35" t="str">
        <f t="shared" si="436"/>
        <v/>
      </c>
      <c r="AF1177" s="24"/>
      <c r="AG1177" s="40">
        <f t="shared" si="437"/>
        <v>0</v>
      </c>
      <c r="AH1177" s="36">
        <f t="shared" si="438"/>
        <v>0</v>
      </c>
      <c r="AI1177" s="36">
        <f t="shared" si="439"/>
        <v>0</v>
      </c>
      <c r="AJ1177" s="35" t="str">
        <f t="shared" si="440"/>
        <v/>
      </c>
      <c r="AK1177" s="35" t="str">
        <f t="shared" si="441"/>
        <v/>
      </c>
      <c r="AL1177" s="35" t="str">
        <f t="shared" si="442"/>
        <v/>
      </c>
      <c r="AM1177" s="35" t="str">
        <f t="shared" si="443"/>
        <v/>
      </c>
      <c r="AN1177" s="35" t="str">
        <f t="shared" si="444"/>
        <v/>
      </c>
      <c r="AO1177" s="35" t="str">
        <f t="shared" si="445"/>
        <v/>
      </c>
      <c r="AP1177" s="35" t="str">
        <f>IF(AJ1177="","",VLOOKUP(AN1177,[1]Sheet11!E:F,2,0))</f>
        <v/>
      </c>
      <c r="AQ1177" s="35" t="str">
        <f>IF(AO1177="拼单会员","5年",IF(AJ1177="","",VLOOKUP(AM1177&amp;AP1177,[1]Sheet11!$J$3:$K$17,2)))</f>
        <v/>
      </c>
      <c r="AR1177" s="35" t="str">
        <f t="shared" si="446"/>
        <v/>
      </c>
      <c r="AS1177" s="35" t="str">
        <f t="shared" si="447"/>
        <v/>
      </c>
      <c r="AT1177" s="35" t="str">
        <f t="shared" si="448"/>
        <v/>
      </c>
      <c r="AU1177" s="35" t="str">
        <f t="shared" si="449"/>
        <v/>
      </c>
      <c r="AV1177" s="35" t="str">
        <f t="shared" si="450"/>
        <v/>
      </c>
      <c r="AW1177" s="35" t="str">
        <f t="shared" si="451"/>
        <v/>
      </c>
      <c r="AX1177" s="35" t="str">
        <f t="shared" si="452"/>
        <v/>
      </c>
      <c r="AY1177" s="35" t="str">
        <f>IF(SUMIF('7-市场业绩'!F:F,AC1177,'7-市场业绩'!I:I)&gt;0,"学习卡","老结算")</f>
        <v>老结算</v>
      </c>
      <c r="AZ1177" s="35" t="str">
        <f t="shared" si="453"/>
        <v/>
      </c>
      <c r="BA1177" s="35" t="str">
        <f t="shared" si="454"/>
        <v>无</v>
      </c>
      <c r="BB1177" s="35" t="str">
        <f t="shared" si="455"/>
        <v/>
      </c>
      <c r="BC1177" s="35" t="str">
        <f t="shared" si="456"/>
        <v/>
      </c>
      <c r="BD1177" s="35" t="str">
        <f t="shared" si="457"/>
        <v>无</v>
      </c>
      <c r="BE1177" s="35" t="str">
        <f>IFERROR(LOOKUP(1,-FIND({"创始会员","国际领袖课程","国内领袖课程","1期秒杀","游学免费读","买三送二","2折秒杀"},AB1177),{"创始会员","国际领袖课程","国内领袖课程","1期秒杀","游学免费读","买三送二","2折秒杀"}),"")</f>
        <v/>
      </c>
    </row>
    <row r="1178" spans="1:57">
      <c r="A1178" s="37"/>
      <c r="B1178" s="38"/>
      <c r="C1178" s="38"/>
      <c r="D1178" s="38"/>
      <c r="E1178" s="38"/>
      <c r="F1178" s="38"/>
      <c r="G1178" s="38"/>
      <c r="H1178" s="38"/>
      <c r="I1178" s="38"/>
      <c r="J1178" s="38"/>
      <c r="K1178" s="38"/>
      <c r="L1178" s="209"/>
      <c r="M1178" s="209"/>
      <c r="N1178" s="38"/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5" t="str">
        <f t="shared" si="434"/>
        <v/>
      </c>
      <c r="AD1178" s="36">
        <f t="shared" si="435"/>
        <v>0</v>
      </c>
      <c r="AE1178" s="35" t="str">
        <f t="shared" si="436"/>
        <v/>
      </c>
      <c r="AF1178" s="24"/>
      <c r="AG1178" s="40">
        <f t="shared" si="437"/>
        <v>0</v>
      </c>
      <c r="AH1178" s="36">
        <f t="shared" si="438"/>
        <v>0</v>
      </c>
      <c r="AI1178" s="36">
        <f t="shared" si="439"/>
        <v>0</v>
      </c>
      <c r="AJ1178" s="35" t="str">
        <f t="shared" si="440"/>
        <v/>
      </c>
      <c r="AK1178" s="35" t="str">
        <f t="shared" si="441"/>
        <v/>
      </c>
      <c r="AL1178" s="35" t="str">
        <f t="shared" si="442"/>
        <v/>
      </c>
      <c r="AM1178" s="35" t="str">
        <f t="shared" si="443"/>
        <v/>
      </c>
      <c r="AN1178" s="35" t="str">
        <f t="shared" si="444"/>
        <v/>
      </c>
      <c r="AO1178" s="35" t="str">
        <f t="shared" si="445"/>
        <v/>
      </c>
      <c r="AP1178" s="35" t="str">
        <f>IF(AJ1178="","",VLOOKUP(AN1178,[1]Sheet11!E:F,2,0))</f>
        <v/>
      </c>
      <c r="AQ1178" s="35" t="str">
        <f>IF(AO1178="拼单会员","5年",IF(AJ1178="","",VLOOKUP(AM1178&amp;AP1178,[1]Sheet11!$J$3:$K$17,2)))</f>
        <v/>
      </c>
      <c r="AR1178" s="35" t="str">
        <f t="shared" si="446"/>
        <v/>
      </c>
      <c r="AS1178" s="35" t="str">
        <f t="shared" si="447"/>
        <v/>
      </c>
      <c r="AT1178" s="35" t="str">
        <f t="shared" si="448"/>
        <v/>
      </c>
      <c r="AU1178" s="35" t="str">
        <f t="shared" si="449"/>
        <v/>
      </c>
      <c r="AV1178" s="35" t="str">
        <f t="shared" si="450"/>
        <v/>
      </c>
      <c r="AW1178" s="35" t="str">
        <f t="shared" si="451"/>
        <v/>
      </c>
      <c r="AX1178" s="35" t="str">
        <f t="shared" si="452"/>
        <v/>
      </c>
      <c r="AY1178" s="35" t="str">
        <f>IF(SUMIF('7-市场业绩'!F:F,AC1178,'7-市场业绩'!I:I)&gt;0,"学习卡","老结算")</f>
        <v>老结算</v>
      </c>
      <c r="AZ1178" s="35" t="str">
        <f t="shared" si="453"/>
        <v/>
      </c>
      <c r="BA1178" s="35" t="str">
        <f t="shared" si="454"/>
        <v>无</v>
      </c>
      <c r="BB1178" s="35" t="str">
        <f t="shared" si="455"/>
        <v/>
      </c>
      <c r="BC1178" s="35" t="str">
        <f t="shared" si="456"/>
        <v/>
      </c>
      <c r="BD1178" s="35" t="str">
        <f t="shared" si="457"/>
        <v>无</v>
      </c>
      <c r="BE1178" s="35" t="str">
        <f>IFERROR(LOOKUP(1,-FIND({"创始会员","国际领袖课程","国内领袖课程","1期秒杀","游学免费读","买三送二","2折秒杀"},AB1178),{"创始会员","国际领袖课程","国内领袖课程","1期秒杀","游学免费读","买三送二","2折秒杀"}),"")</f>
        <v/>
      </c>
    </row>
    <row r="1179" spans="1:57">
      <c r="A1179" s="37"/>
      <c r="B1179" s="38"/>
      <c r="C1179" s="38"/>
      <c r="D1179" s="38"/>
      <c r="E1179" s="38"/>
      <c r="F1179" s="38"/>
      <c r="G1179" s="38"/>
      <c r="H1179" s="38"/>
      <c r="I1179" s="38"/>
      <c r="J1179" s="38"/>
      <c r="K1179" s="38"/>
      <c r="L1179" s="209"/>
      <c r="M1179" s="209"/>
      <c r="N1179" s="38"/>
      <c r="O1179" s="38"/>
      <c r="P1179" s="38"/>
      <c r="Q1179" s="38"/>
      <c r="R1179" s="38"/>
      <c r="S1179" s="38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5" t="str">
        <f t="shared" si="434"/>
        <v/>
      </c>
      <c r="AD1179" s="36">
        <f t="shared" si="435"/>
        <v>0</v>
      </c>
      <c r="AE1179" s="35" t="str">
        <f t="shared" si="436"/>
        <v/>
      </c>
      <c r="AF1179" s="24"/>
      <c r="AG1179" s="40">
        <f t="shared" si="437"/>
        <v>0</v>
      </c>
      <c r="AH1179" s="36">
        <f t="shared" si="438"/>
        <v>0</v>
      </c>
      <c r="AI1179" s="36">
        <f t="shared" si="439"/>
        <v>0</v>
      </c>
      <c r="AJ1179" s="35" t="str">
        <f t="shared" si="440"/>
        <v/>
      </c>
      <c r="AK1179" s="35" t="str">
        <f t="shared" si="441"/>
        <v/>
      </c>
      <c r="AL1179" s="35" t="str">
        <f t="shared" si="442"/>
        <v/>
      </c>
      <c r="AM1179" s="35" t="str">
        <f t="shared" si="443"/>
        <v/>
      </c>
      <c r="AN1179" s="35" t="str">
        <f t="shared" si="444"/>
        <v/>
      </c>
      <c r="AO1179" s="35" t="str">
        <f t="shared" si="445"/>
        <v/>
      </c>
      <c r="AP1179" s="35" t="str">
        <f>IF(AJ1179="","",VLOOKUP(AN1179,[1]Sheet11!E:F,2,0))</f>
        <v/>
      </c>
      <c r="AQ1179" s="35" t="str">
        <f>IF(AO1179="拼单会员","5年",IF(AJ1179="","",VLOOKUP(AM1179&amp;AP1179,[1]Sheet11!$J$3:$K$17,2)))</f>
        <v/>
      </c>
      <c r="AR1179" s="35" t="str">
        <f t="shared" si="446"/>
        <v/>
      </c>
      <c r="AS1179" s="35" t="str">
        <f t="shared" si="447"/>
        <v/>
      </c>
      <c r="AT1179" s="35" t="str">
        <f t="shared" si="448"/>
        <v/>
      </c>
      <c r="AU1179" s="35" t="str">
        <f t="shared" si="449"/>
        <v/>
      </c>
      <c r="AV1179" s="35" t="str">
        <f t="shared" si="450"/>
        <v/>
      </c>
      <c r="AW1179" s="35" t="str">
        <f t="shared" si="451"/>
        <v/>
      </c>
      <c r="AX1179" s="35" t="str">
        <f t="shared" si="452"/>
        <v/>
      </c>
      <c r="AY1179" s="35" t="str">
        <f>IF(SUMIF('7-市场业绩'!F:F,AC1179,'7-市场业绩'!I:I)&gt;0,"学习卡","老结算")</f>
        <v>老结算</v>
      </c>
      <c r="AZ1179" s="35" t="str">
        <f t="shared" si="453"/>
        <v/>
      </c>
      <c r="BA1179" s="35" t="str">
        <f t="shared" si="454"/>
        <v>无</v>
      </c>
      <c r="BB1179" s="35" t="str">
        <f t="shared" si="455"/>
        <v/>
      </c>
      <c r="BC1179" s="35" t="str">
        <f t="shared" si="456"/>
        <v/>
      </c>
      <c r="BD1179" s="35" t="str">
        <f t="shared" si="457"/>
        <v>无</v>
      </c>
      <c r="BE1179" s="35" t="str">
        <f>IFERROR(LOOKUP(1,-FIND({"创始会员","国际领袖课程","国内领袖课程","1期秒杀","游学免费读","买三送二","2折秒杀"},AB1179),{"创始会员","国际领袖课程","国内领袖课程","1期秒杀","游学免费读","买三送二","2折秒杀"}),"")</f>
        <v/>
      </c>
    </row>
    <row r="1180" spans="1:57">
      <c r="A1180" s="37"/>
      <c r="B1180" s="38"/>
      <c r="C1180" s="38"/>
      <c r="D1180" s="38"/>
      <c r="E1180" s="38"/>
      <c r="F1180" s="38"/>
      <c r="G1180" s="38"/>
      <c r="H1180" s="38"/>
      <c r="I1180" s="38"/>
      <c r="J1180" s="38"/>
      <c r="K1180" s="38"/>
      <c r="L1180" s="209"/>
      <c r="M1180" s="209"/>
      <c r="N1180" s="38"/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5" t="str">
        <f t="shared" si="434"/>
        <v/>
      </c>
      <c r="AD1180" s="36">
        <f t="shared" si="435"/>
        <v>0</v>
      </c>
      <c r="AE1180" s="35" t="str">
        <f t="shared" si="436"/>
        <v/>
      </c>
      <c r="AF1180" s="24"/>
      <c r="AG1180" s="40">
        <f t="shared" si="437"/>
        <v>0</v>
      </c>
      <c r="AH1180" s="36">
        <f t="shared" si="438"/>
        <v>0</v>
      </c>
      <c r="AI1180" s="36">
        <f t="shared" si="439"/>
        <v>0</v>
      </c>
      <c r="AJ1180" s="35" t="str">
        <f t="shared" si="440"/>
        <v/>
      </c>
      <c r="AK1180" s="35" t="str">
        <f t="shared" si="441"/>
        <v/>
      </c>
      <c r="AL1180" s="35" t="str">
        <f t="shared" si="442"/>
        <v/>
      </c>
      <c r="AM1180" s="35" t="str">
        <f t="shared" si="443"/>
        <v/>
      </c>
      <c r="AN1180" s="35" t="str">
        <f t="shared" si="444"/>
        <v/>
      </c>
      <c r="AO1180" s="35" t="str">
        <f t="shared" si="445"/>
        <v/>
      </c>
      <c r="AP1180" s="35" t="str">
        <f>IF(AJ1180="","",VLOOKUP(AN1180,[1]Sheet11!E:F,2,0))</f>
        <v/>
      </c>
      <c r="AQ1180" s="35" t="str">
        <f>IF(AO1180="拼单会员","5年",IF(AJ1180="","",VLOOKUP(AM1180&amp;AP1180,[1]Sheet11!$J$3:$K$17,2)))</f>
        <v/>
      </c>
      <c r="AR1180" s="35" t="str">
        <f t="shared" si="446"/>
        <v/>
      </c>
      <c r="AS1180" s="35" t="str">
        <f t="shared" si="447"/>
        <v/>
      </c>
      <c r="AT1180" s="35" t="str">
        <f t="shared" si="448"/>
        <v/>
      </c>
      <c r="AU1180" s="35" t="str">
        <f t="shared" si="449"/>
        <v/>
      </c>
      <c r="AV1180" s="35" t="str">
        <f t="shared" si="450"/>
        <v/>
      </c>
      <c r="AW1180" s="35" t="str">
        <f t="shared" si="451"/>
        <v/>
      </c>
      <c r="AX1180" s="35" t="str">
        <f t="shared" si="452"/>
        <v/>
      </c>
      <c r="AY1180" s="35" t="str">
        <f>IF(SUMIF('7-市场业绩'!F:F,AC1180,'7-市场业绩'!I:I)&gt;0,"学习卡","老结算")</f>
        <v>老结算</v>
      </c>
      <c r="AZ1180" s="35" t="str">
        <f t="shared" si="453"/>
        <v/>
      </c>
      <c r="BA1180" s="35" t="str">
        <f t="shared" si="454"/>
        <v>无</v>
      </c>
      <c r="BB1180" s="35" t="str">
        <f t="shared" si="455"/>
        <v/>
      </c>
      <c r="BC1180" s="35" t="str">
        <f t="shared" si="456"/>
        <v/>
      </c>
      <c r="BD1180" s="35" t="str">
        <f t="shared" si="457"/>
        <v>无</v>
      </c>
      <c r="BE1180" s="35" t="str">
        <f>IFERROR(LOOKUP(1,-FIND({"创始会员","国际领袖课程","国内领袖课程","1期秒杀","游学免费读","买三送二","2折秒杀"},AB1180),{"创始会员","国际领袖课程","国内领袖课程","1期秒杀","游学免费读","买三送二","2折秒杀"}),"")</f>
        <v/>
      </c>
    </row>
    <row r="1181" spans="1:57">
      <c r="A1181" s="37"/>
      <c r="B1181" s="38"/>
      <c r="C1181" s="38"/>
      <c r="D1181" s="38"/>
      <c r="E1181" s="38"/>
      <c r="F1181" s="38"/>
      <c r="G1181" s="38"/>
      <c r="H1181" s="38"/>
      <c r="I1181" s="38"/>
      <c r="J1181" s="38"/>
      <c r="K1181" s="38"/>
      <c r="L1181" s="209"/>
      <c r="M1181" s="209"/>
      <c r="N1181" s="38"/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5" t="str">
        <f t="shared" si="434"/>
        <v/>
      </c>
      <c r="AD1181" s="36">
        <f t="shared" si="435"/>
        <v>0</v>
      </c>
      <c r="AE1181" s="35" t="str">
        <f t="shared" si="436"/>
        <v/>
      </c>
      <c r="AF1181" s="24"/>
      <c r="AG1181" s="40">
        <f t="shared" si="437"/>
        <v>0</v>
      </c>
      <c r="AH1181" s="36">
        <f t="shared" si="438"/>
        <v>0</v>
      </c>
      <c r="AI1181" s="36">
        <f t="shared" si="439"/>
        <v>0</v>
      </c>
      <c r="AJ1181" s="35" t="str">
        <f t="shared" si="440"/>
        <v/>
      </c>
      <c r="AK1181" s="35" t="str">
        <f t="shared" si="441"/>
        <v/>
      </c>
      <c r="AL1181" s="35" t="str">
        <f t="shared" si="442"/>
        <v/>
      </c>
      <c r="AM1181" s="35" t="str">
        <f t="shared" si="443"/>
        <v/>
      </c>
      <c r="AN1181" s="35" t="str">
        <f t="shared" si="444"/>
        <v/>
      </c>
      <c r="AO1181" s="35" t="str">
        <f t="shared" si="445"/>
        <v/>
      </c>
      <c r="AP1181" s="35" t="str">
        <f>IF(AJ1181="","",VLOOKUP(AN1181,[1]Sheet11!E:F,2,0))</f>
        <v/>
      </c>
      <c r="AQ1181" s="35" t="str">
        <f>IF(AO1181="拼单会员","5年",IF(AJ1181="","",VLOOKUP(AM1181&amp;AP1181,[1]Sheet11!$J$3:$K$17,2)))</f>
        <v/>
      </c>
      <c r="AR1181" s="35" t="str">
        <f t="shared" si="446"/>
        <v/>
      </c>
      <c r="AS1181" s="35" t="str">
        <f t="shared" si="447"/>
        <v/>
      </c>
      <c r="AT1181" s="35" t="str">
        <f t="shared" si="448"/>
        <v/>
      </c>
      <c r="AU1181" s="35" t="str">
        <f t="shared" si="449"/>
        <v/>
      </c>
      <c r="AV1181" s="35" t="str">
        <f t="shared" si="450"/>
        <v/>
      </c>
      <c r="AW1181" s="35" t="str">
        <f t="shared" si="451"/>
        <v/>
      </c>
      <c r="AX1181" s="35" t="str">
        <f t="shared" si="452"/>
        <v/>
      </c>
      <c r="AY1181" s="35" t="str">
        <f>IF(SUMIF('7-市场业绩'!F:F,AC1181,'7-市场业绩'!I:I)&gt;0,"学习卡","老结算")</f>
        <v>老结算</v>
      </c>
      <c r="AZ1181" s="35" t="str">
        <f t="shared" si="453"/>
        <v/>
      </c>
      <c r="BA1181" s="35" t="str">
        <f t="shared" si="454"/>
        <v>无</v>
      </c>
      <c r="BB1181" s="35" t="str">
        <f t="shared" si="455"/>
        <v/>
      </c>
      <c r="BC1181" s="35" t="str">
        <f t="shared" si="456"/>
        <v/>
      </c>
      <c r="BD1181" s="35" t="str">
        <f t="shared" si="457"/>
        <v>无</v>
      </c>
      <c r="BE1181" s="35" t="str">
        <f>IFERROR(LOOKUP(1,-FIND({"创始会员","国际领袖课程","国内领袖课程","1期秒杀","游学免费读","买三送二","2折秒杀"},AB1181),{"创始会员","国际领袖课程","国内领袖课程","1期秒杀","游学免费读","买三送二","2折秒杀"}),"")</f>
        <v/>
      </c>
    </row>
    <row r="1182" spans="1:57">
      <c r="A1182" s="37"/>
      <c r="B1182" s="38"/>
      <c r="C1182" s="38"/>
      <c r="D1182" s="38"/>
      <c r="E1182" s="38"/>
      <c r="F1182" s="38"/>
      <c r="G1182" s="38"/>
      <c r="H1182" s="38"/>
      <c r="I1182" s="38"/>
      <c r="J1182" s="38"/>
      <c r="K1182" s="38"/>
      <c r="L1182" s="209"/>
      <c r="M1182" s="209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5" t="str">
        <f t="shared" si="434"/>
        <v/>
      </c>
      <c r="AD1182" s="36">
        <f t="shared" si="435"/>
        <v>0</v>
      </c>
      <c r="AE1182" s="35" t="str">
        <f t="shared" si="436"/>
        <v/>
      </c>
      <c r="AF1182" s="24"/>
      <c r="AG1182" s="40">
        <f t="shared" si="437"/>
        <v>0</v>
      </c>
      <c r="AH1182" s="36">
        <f t="shared" si="438"/>
        <v>0</v>
      </c>
      <c r="AI1182" s="36">
        <f t="shared" si="439"/>
        <v>0</v>
      </c>
      <c r="AJ1182" s="35" t="str">
        <f t="shared" si="440"/>
        <v/>
      </c>
      <c r="AK1182" s="35" t="str">
        <f t="shared" si="441"/>
        <v/>
      </c>
      <c r="AL1182" s="35" t="str">
        <f t="shared" si="442"/>
        <v/>
      </c>
      <c r="AM1182" s="35" t="str">
        <f t="shared" si="443"/>
        <v/>
      </c>
      <c r="AN1182" s="35" t="str">
        <f t="shared" si="444"/>
        <v/>
      </c>
      <c r="AO1182" s="35" t="str">
        <f t="shared" si="445"/>
        <v/>
      </c>
      <c r="AP1182" s="35" t="str">
        <f>IF(AJ1182="","",VLOOKUP(AN1182,[1]Sheet11!E:F,2,0))</f>
        <v/>
      </c>
      <c r="AQ1182" s="35" t="str">
        <f>IF(AO1182="拼单会员","5年",IF(AJ1182="","",VLOOKUP(AM1182&amp;AP1182,[1]Sheet11!$J$3:$K$17,2)))</f>
        <v/>
      </c>
      <c r="AR1182" s="35" t="str">
        <f t="shared" si="446"/>
        <v/>
      </c>
      <c r="AS1182" s="35" t="str">
        <f t="shared" si="447"/>
        <v/>
      </c>
      <c r="AT1182" s="35" t="str">
        <f t="shared" si="448"/>
        <v/>
      </c>
      <c r="AU1182" s="35" t="str">
        <f t="shared" si="449"/>
        <v/>
      </c>
      <c r="AV1182" s="35" t="str">
        <f t="shared" si="450"/>
        <v/>
      </c>
      <c r="AW1182" s="35" t="str">
        <f t="shared" si="451"/>
        <v/>
      </c>
      <c r="AX1182" s="35" t="str">
        <f t="shared" si="452"/>
        <v/>
      </c>
      <c r="AY1182" s="35" t="str">
        <f>IF(SUMIF('7-市场业绩'!F:F,AC1182,'7-市场业绩'!I:I)&gt;0,"学习卡","老结算")</f>
        <v>老结算</v>
      </c>
      <c r="AZ1182" s="35" t="str">
        <f t="shared" si="453"/>
        <v/>
      </c>
      <c r="BA1182" s="35" t="str">
        <f t="shared" si="454"/>
        <v>无</v>
      </c>
      <c r="BB1182" s="35" t="str">
        <f t="shared" si="455"/>
        <v/>
      </c>
      <c r="BC1182" s="35" t="str">
        <f t="shared" si="456"/>
        <v/>
      </c>
      <c r="BD1182" s="35" t="str">
        <f t="shared" si="457"/>
        <v>无</v>
      </c>
      <c r="BE1182" s="35" t="str">
        <f>IFERROR(LOOKUP(1,-FIND({"创始会员","国际领袖课程","国内领袖课程","1期秒杀","游学免费读","买三送二","2折秒杀"},AB1182),{"创始会员","国际领袖课程","国内领袖课程","1期秒杀","游学免费读","买三送二","2折秒杀"}),"")</f>
        <v/>
      </c>
    </row>
    <row r="1183" spans="1:57">
      <c r="A1183" s="37"/>
      <c r="B1183" s="38"/>
      <c r="C1183" s="38"/>
      <c r="D1183" s="38"/>
      <c r="E1183" s="38"/>
      <c r="F1183" s="38"/>
      <c r="G1183" s="38"/>
      <c r="H1183" s="38"/>
      <c r="I1183" s="38"/>
      <c r="J1183" s="38"/>
      <c r="K1183" s="38"/>
      <c r="L1183" s="209"/>
      <c r="M1183" s="209"/>
      <c r="N1183" s="38"/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5" t="str">
        <f t="shared" si="434"/>
        <v/>
      </c>
      <c r="AD1183" s="36">
        <f t="shared" si="435"/>
        <v>0</v>
      </c>
      <c r="AE1183" s="35" t="str">
        <f t="shared" si="436"/>
        <v/>
      </c>
      <c r="AF1183" s="24"/>
      <c r="AG1183" s="40">
        <f t="shared" si="437"/>
        <v>0</v>
      </c>
      <c r="AH1183" s="36">
        <f t="shared" si="438"/>
        <v>0</v>
      </c>
      <c r="AI1183" s="36">
        <f t="shared" si="439"/>
        <v>0</v>
      </c>
      <c r="AJ1183" s="35" t="str">
        <f t="shared" si="440"/>
        <v/>
      </c>
      <c r="AK1183" s="35" t="str">
        <f t="shared" si="441"/>
        <v/>
      </c>
      <c r="AL1183" s="35" t="str">
        <f t="shared" si="442"/>
        <v/>
      </c>
      <c r="AM1183" s="35" t="str">
        <f t="shared" si="443"/>
        <v/>
      </c>
      <c r="AN1183" s="35" t="str">
        <f t="shared" si="444"/>
        <v/>
      </c>
      <c r="AO1183" s="35" t="str">
        <f t="shared" si="445"/>
        <v/>
      </c>
      <c r="AP1183" s="35" t="str">
        <f>IF(AJ1183="","",VLOOKUP(AN1183,[1]Sheet11!E:F,2,0))</f>
        <v/>
      </c>
      <c r="AQ1183" s="35" t="str">
        <f>IF(AO1183="拼单会员","5年",IF(AJ1183="","",VLOOKUP(AM1183&amp;AP1183,[1]Sheet11!$J$3:$K$17,2)))</f>
        <v/>
      </c>
      <c r="AR1183" s="35" t="str">
        <f t="shared" si="446"/>
        <v/>
      </c>
      <c r="AS1183" s="35" t="str">
        <f t="shared" si="447"/>
        <v/>
      </c>
      <c r="AT1183" s="35" t="str">
        <f t="shared" si="448"/>
        <v/>
      </c>
      <c r="AU1183" s="35" t="str">
        <f t="shared" si="449"/>
        <v/>
      </c>
      <c r="AV1183" s="35" t="str">
        <f t="shared" si="450"/>
        <v/>
      </c>
      <c r="AW1183" s="35" t="str">
        <f t="shared" si="451"/>
        <v/>
      </c>
      <c r="AX1183" s="35" t="str">
        <f t="shared" si="452"/>
        <v/>
      </c>
      <c r="AY1183" s="35" t="str">
        <f>IF(SUMIF('7-市场业绩'!F:F,AC1183,'7-市场业绩'!I:I)&gt;0,"学习卡","老结算")</f>
        <v>老结算</v>
      </c>
      <c r="AZ1183" s="35" t="str">
        <f t="shared" si="453"/>
        <v/>
      </c>
      <c r="BA1183" s="35" t="str">
        <f t="shared" si="454"/>
        <v>无</v>
      </c>
      <c r="BB1183" s="35" t="str">
        <f t="shared" si="455"/>
        <v/>
      </c>
      <c r="BC1183" s="35" t="str">
        <f t="shared" si="456"/>
        <v/>
      </c>
      <c r="BD1183" s="35" t="str">
        <f t="shared" si="457"/>
        <v>无</v>
      </c>
      <c r="BE1183" s="35" t="str">
        <f>IFERROR(LOOKUP(1,-FIND({"创始会员","国际领袖课程","国内领袖课程","1期秒杀","游学免费读","买三送二","2折秒杀"},AB1183),{"创始会员","国际领袖课程","国内领袖课程","1期秒杀","游学免费读","买三送二","2折秒杀"}),"")</f>
        <v/>
      </c>
    </row>
    <row r="1184" spans="1:57">
      <c r="A1184" s="37"/>
      <c r="B1184" s="38"/>
      <c r="C1184" s="38"/>
      <c r="D1184" s="38"/>
      <c r="E1184" s="38"/>
      <c r="F1184" s="38"/>
      <c r="G1184" s="38"/>
      <c r="H1184" s="38"/>
      <c r="I1184" s="38"/>
      <c r="J1184" s="38"/>
      <c r="K1184" s="38"/>
      <c r="L1184" s="209"/>
      <c r="M1184" s="209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5" t="str">
        <f t="shared" si="434"/>
        <v/>
      </c>
      <c r="AD1184" s="36">
        <f t="shared" si="435"/>
        <v>0</v>
      </c>
      <c r="AE1184" s="35" t="str">
        <f t="shared" si="436"/>
        <v/>
      </c>
      <c r="AF1184" s="24"/>
      <c r="AG1184" s="40">
        <f t="shared" si="437"/>
        <v>0</v>
      </c>
      <c r="AH1184" s="36">
        <f t="shared" si="438"/>
        <v>0</v>
      </c>
      <c r="AI1184" s="36">
        <f t="shared" si="439"/>
        <v>0</v>
      </c>
      <c r="AJ1184" s="35" t="str">
        <f t="shared" si="440"/>
        <v/>
      </c>
      <c r="AK1184" s="35" t="str">
        <f t="shared" si="441"/>
        <v/>
      </c>
      <c r="AL1184" s="35" t="str">
        <f t="shared" si="442"/>
        <v/>
      </c>
      <c r="AM1184" s="35" t="str">
        <f t="shared" si="443"/>
        <v/>
      </c>
      <c r="AN1184" s="35" t="str">
        <f t="shared" si="444"/>
        <v/>
      </c>
      <c r="AO1184" s="35" t="str">
        <f t="shared" si="445"/>
        <v/>
      </c>
      <c r="AP1184" s="35" t="str">
        <f>IF(AJ1184="","",VLOOKUP(AN1184,[1]Sheet11!E:F,2,0))</f>
        <v/>
      </c>
      <c r="AQ1184" s="35" t="str">
        <f>IF(AO1184="拼单会员","5年",IF(AJ1184="","",VLOOKUP(AM1184&amp;AP1184,[1]Sheet11!$J$3:$K$17,2)))</f>
        <v/>
      </c>
      <c r="AR1184" s="35" t="str">
        <f t="shared" si="446"/>
        <v/>
      </c>
      <c r="AS1184" s="35" t="str">
        <f t="shared" si="447"/>
        <v/>
      </c>
      <c r="AT1184" s="35" t="str">
        <f t="shared" si="448"/>
        <v/>
      </c>
      <c r="AU1184" s="35" t="str">
        <f t="shared" si="449"/>
        <v/>
      </c>
      <c r="AV1184" s="35" t="str">
        <f t="shared" si="450"/>
        <v/>
      </c>
      <c r="AW1184" s="35" t="str">
        <f t="shared" si="451"/>
        <v/>
      </c>
      <c r="AX1184" s="35" t="str">
        <f t="shared" si="452"/>
        <v/>
      </c>
      <c r="AY1184" s="35" t="str">
        <f>IF(SUMIF('7-市场业绩'!F:F,AC1184,'7-市场业绩'!I:I)&gt;0,"学习卡","老结算")</f>
        <v>老结算</v>
      </c>
      <c r="AZ1184" s="35" t="str">
        <f t="shared" si="453"/>
        <v/>
      </c>
      <c r="BA1184" s="35" t="str">
        <f t="shared" si="454"/>
        <v>无</v>
      </c>
      <c r="BB1184" s="35" t="str">
        <f t="shared" si="455"/>
        <v/>
      </c>
      <c r="BC1184" s="35" t="str">
        <f t="shared" si="456"/>
        <v/>
      </c>
      <c r="BD1184" s="35" t="str">
        <f t="shared" si="457"/>
        <v>无</v>
      </c>
      <c r="BE1184" s="35" t="str">
        <f>IFERROR(LOOKUP(1,-FIND({"创始会员","国际领袖课程","国内领袖课程","1期秒杀","游学免费读","买三送二","2折秒杀"},AB1184),{"创始会员","国际领袖课程","国内领袖课程","1期秒杀","游学免费读","买三送二","2折秒杀"}),"")</f>
        <v/>
      </c>
    </row>
    <row r="1185" spans="1:57">
      <c r="A1185" s="37"/>
      <c r="B1185" s="38"/>
      <c r="C1185" s="38"/>
      <c r="D1185" s="38"/>
      <c r="E1185" s="38"/>
      <c r="F1185" s="38"/>
      <c r="G1185" s="38"/>
      <c r="H1185" s="38"/>
      <c r="I1185" s="38"/>
      <c r="J1185" s="38"/>
      <c r="K1185" s="38"/>
      <c r="L1185" s="209"/>
      <c r="M1185" s="209"/>
      <c r="N1185" s="38"/>
      <c r="O1185" s="38"/>
      <c r="P1185" s="38"/>
      <c r="Q1185" s="38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5" t="str">
        <f t="shared" si="434"/>
        <v/>
      </c>
      <c r="AD1185" s="36">
        <f t="shared" si="435"/>
        <v>0</v>
      </c>
      <c r="AE1185" s="35" t="str">
        <f t="shared" si="436"/>
        <v/>
      </c>
      <c r="AF1185" s="24"/>
      <c r="AG1185" s="40">
        <f t="shared" si="437"/>
        <v>0</v>
      </c>
      <c r="AH1185" s="36">
        <f t="shared" si="438"/>
        <v>0</v>
      </c>
      <c r="AI1185" s="36">
        <f t="shared" si="439"/>
        <v>0</v>
      </c>
      <c r="AJ1185" s="35" t="str">
        <f t="shared" si="440"/>
        <v/>
      </c>
      <c r="AK1185" s="35" t="str">
        <f t="shared" si="441"/>
        <v/>
      </c>
      <c r="AL1185" s="35" t="str">
        <f t="shared" si="442"/>
        <v/>
      </c>
      <c r="AM1185" s="35" t="str">
        <f t="shared" si="443"/>
        <v/>
      </c>
      <c r="AN1185" s="35" t="str">
        <f t="shared" si="444"/>
        <v/>
      </c>
      <c r="AO1185" s="35" t="str">
        <f t="shared" si="445"/>
        <v/>
      </c>
      <c r="AP1185" s="35" t="str">
        <f>IF(AJ1185="","",VLOOKUP(AN1185,[1]Sheet11!E:F,2,0))</f>
        <v/>
      </c>
      <c r="AQ1185" s="35" t="str">
        <f>IF(AO1185="拼单会员","5年",IF(AJ1185="","",VLOOKUP(AM1185&amp;AP1185,[1]Sheet11!$J$3:$K$17,2)))</f>
        <v/>
      </c>
      <c r="AR1185" s="35" t="str">
        <f t="shared" si="446"/>
        <v/>
      </c>
      <c r="AS1185" s="35" t="str">
        <f t="shared" si="447"/>
        <v/>
      </c>
      <c r="AT1185" s="35" t="str">
        <f t="shared" si="448"/>
        <v/>
      </c>
      <c r="AU1185" s="35" t="str">
        <f t="shared" si="449"/>
        <v/>
      </c>
      <c r="AV1185" s="35" t="str">
        <f t="shared" si="450"/>
        <v/>
      </c>
      <c r="AW1185" s="35" t="str">
        <f t="shared" si="451"/>
        <v/>
      </c>
      <c r="AX1185" s="35" t="str">
        <f t="shared" si="452"/>
        <v/>
      </c>
      <c r="AY1185" s="35" t="str">
        <f>IF(SUMIF('7-市场业绩'!F:F,AC1185,'7-市场业绩'!I:I)&gt;0,"学习卡","老结算")</f>
        <v>老结算</v>
      </c>
      <c r="AZ1185" s="35" t="str">
        <f t="shared" si="453"/>
        <v/>
      </c>
      <c r="BA1185" s="35" t="str">
        <f t="shared" si="454"/>
        <v>无</v>
      </c>
      <c r="BB1185" s="35" t="str">
        <f t="shared" si="455"/>
        <v/>
      </c>
      <c r="BC1185" s="35" t="str">
        <f t="shared" si="456"/>
        <v/>
      </c>
      <c r="BD1185" s="35" t="str">
        <f t="shared" si="457"/>
        <v>无</v>
      </c>
      <c r="BE1185" s="35" t="str">
        <f>IFERROR(LOOKUP(1,-FIND({"创始会员","国际领袖课程","国内领袖课程","1期秒杀","游学免费读","买三送二","2折秒杀"},AB1185),{"创始会员","国际领袖课程","国内领袖课程","1期秒杀","游学免费读","买三送二","2折秒杀"}),"")</f>
        <v/>
      </c>
    </row>
    <row r="1186" spans="1:57">
      <c r="A1186" s="37"/>
      <c r="B1186" s="38"/>
      <c r="C1186" s="38"/>
      <c r="D1186" s="38"/>
      <c r="E1186" s="38"/>
      <c r="F1186" s="38"/>
      <c r="G1186" s="38"/>
      <c r="H1186" s="38"/>
      <c r="I1186" s="38"/>
      <c r="J1186" s="38"/>
      <c r="K1186" s="38"/>
      <c r="L1186" s="209"/>
      <c r="M1186" s="209"/>
      <c r="N1186" s="38"/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5" t="str">
        <f t="shared" si="434"/>
        <v/>
      </c>
      <c r="AD1186" s="36">
        <f t="shared" si="435"/>
        <v>0</v>
      </c>
      <c r="AE1186" s="35" t="str">
        <f t="shared" si="436"/>
        <v/>
      </c>
      <c r="AF1186" s="24"/>
      <c r="AG1186" s="40">
        <f t="shared" si="437"/>
        <v>0</v>
      </c>
      <c r="AH1186" s="36">
        <f t="shared" si="438"/>
        <v>0</v>
      </c>
      <c r="AI1186" s="36">
        <f t="shared" si="439"/>
        <v>0</v>
      </c>
      <c r="AJ1186" s="35" t="str">
        <f t="shared" si="440"/>
        <v/>
      </c>
      <c r="AK1186" s="35" t="str">
        <f t="shared" si="441"/>
        <v/>
      </c>
      <c r="AL1186" s="35" t="str">
        <f t="shared" si="442"/>
        <v/>
      </c>
      <c r="AM1186" s="35" t="str">
        <f t="shared" si="443"/>
        <v/>
      </c>
      <c r="AN1186" s="35" t="str">
        <f t="shared" si="444"/>
        <v/>
      </c>
      <c r="AO1186" s="35" t="str">
        <f t="shared" si="445"/>
        <v/>
      </c>
      <c r="AP1186" s="35" t="str">
        <f>IF(AJ1186="","",VLOOKUP(AN1186,[1]Sheet11!E:F,2,0))</f>
        <v/>
      </c>
      <c r="AQ1186" s="35" t="str">
        <f>IF(AO1186="拼单会员","5年",IF(AJ1186="","",VLOOKUP(AM1186&amp;AP1186,[1]Sheet11!$J$3:$K$17,2)))</f>
        <v/>
      </c>
      <c r="AR1186" s="35" t="str">
        <f t="shared" si="446"/>
        <v/>
      </c>
      <c r="AS1186" s="35" t="str">
        <f t="shared" si="447"/>
        <v/>
      </c>
      <c r="AT1186" s="35" t="str">
        <f t="shared" si="448"/>
        <v/>
      </c>
      <c r="AU1186" s="35" t="str">
        <f t="shared" si="449"/>
        <v/>
      </c>
      <c r="AV1186" s="35" t="str">
        <f t="shared" si="450"/>
        <v/>
      </c>
      <c r="AW1186" s="35" t="str">
        <f t="shared" si="451"/>
        <v/>
      </c>
      <c r="AX1186" s="35" t="str">
        <f t="shared" si="452"/>
        <v/>
      </c>
      <c r="AY1186" s="35" t="str">
        <f>IF(SUMIF('7-市场业绩'!F:F,AC1186,'7-市场业绩'!I:I)&gt;0,"学习卡","老结算")</f>
        <v>老结算</v>
      </c>
      <c r="AZ1186" s="35" t="str">
        <f t="shared" si="453"/>
        <v/>
      </c>
      <c r="BA1186" s="35" t="str">
        <f t="shared" si="454"/>
        <v>无</v>
      </c>
      <c r="BB1186" s="35" t="str">
        <f t="shared" si="455"/>
        <v/>
      </c>
      <c r="BC1186" s="35" t="str">
        <f t="shared" si="456"/>
        <v/>
      </c>
      <c r="BD1186" s="35" t="str">
        <f t="shared" si="457"/>
        <v>无</v>
      </c>
      <c r="BE1186" s="35" t="str">
        <f>IFERROR(LOOKUP(1,-FIND({"创始会员","国际领袖课程","国内领袖课程","1期秒杀","游学免费读","买三送二","2折秒杀"},AB1186),{"创始会员","国际领袖课程","国内领袖课程","1期秒杀","游学免费读","买三送二","2折秒杀"}),"")</f>
        <v/>
      </c>
    </row>
    <row r="1187" spans="1:57">
      <c r="A1187" s="37"/>
      <c r="B1187" s="38"/>
      <c r="C1187" s="38"/>
      <c r="D1187" s="38"/>
      <c r="E1187" s="38"/>
      <c r="F1187" s="38"/>
      <c r="G1187" s="38"/>
      <c r="H1187" s="38"/>
      <c r="I1187" s="38"/>
      <c r="J1187" s="38"/>
      <c r="K1187" s="38"/>
      <c r="L1187" s="209"/>
      <c r="M1187" s="209"/>
      <c r="N1187" s="38"/>
      <c r="O1187" s="38"/>
      <c r="P1187" s="38"/>
      <c r="Q1187" s="38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5" t="str">
        <f t="shared" si="434"/>
        <v/>
      </c>
      <c r="AD1187" s="36">
        <f t="shared" si="435"/>
        <v>0</v>
      </c>
      <c r="AE1187" s="35" t="str">
        <f t="shared" si="436"/>
        <v/>
      </c>
      <c r="AF1187" s="24"/>
      <c r="AG1187" s="40">
        <f t="shared" si="437"/>
        <v>0</v>
      </c>
      <c r="AH1187" s="36">
        <f t="shared" si="438"/>
        <v>0</v>
      </c>
      <c r="AI1187" s="36">
        <f t="shared" si="439"/>
        <v>0</v>
      </c>
      <c r="AJ1187" s="35" t="str">
        <f t="shared" si="440"/>
        <v/>
      </c>
      <c r="AK1187" s="35" t="str">
        <f t="shared" si="441"/>
        <v/>
      </c>
      <c r="AL1187" s="35" t="str">
        <f t="shared" si="442"/>
        <v/>
      </c>
      <c r="AM1187" s="35" t="str">
        <f t="shared" si="443"/>
        <v/>
      </c>
      <c r="AN1187" s="35" t="str">
        <f t="shared" si="444"/>
        <v/>
      </c>
      <c r="AO1187" s="35" t="str">
        <f t="shared" si="445"/>
        <v/>
      </c>
      <c r="AP1187" s="35" t="str">
        <f>IF(AJ1187="","",VLOOKUP(AN1187,[1]Sheet11!E:F,2,0))</f>
        <v/>
      </c>
      <c r="AQ1187" s="35" t="str">
        <f>IF(AO1187="拼单会员","5年",IF(AJ1187="","",VLOOKUP(AM1187&amp;AP1187,[1]Sheet11!$J$3:$K$17,2)))</f>
        <v/>
      </c>
      <c r="AR1187" s="35" t="str">
        <f t="shared" si="446"/>
        <v/>
      </c>
      <c r="AS1187" s="35" t="str">
        <f t="shared" si="447"/>
        <v/>
      </c>
      <c r="AT1187" s="35" t="str">
        <f t="shared" si="448"/>
        <v/>
      </c>
      <c r="AU1187" s="35" t="str">
        <f t="shared" si="449"/>
        <v/>
      </c>
      <c r="AV1187" s="35" t="str">
        <f t="shared" si="450"/>
        <v/>
      </c>
      <c r="AW1187" s="35" t="str">
        <f t="shared" si="451"/>
        <v/>
      </c>
      <c r="AX1187" s="35" t="str">
        <f t="shared" si="452"/>
        <v/>
      </c>
      <c r="AY1187" s="35" t="str">
        <f>IF(SUMIF('7-市场业绩'!F:F,AC1187,'7-市场业绩'!I:I)&gt;0,"学习卡","老结算")</f>
        <v>老结算</v>
      </c>
      <c r="AZ1187" s="35" t="str">
        <f t="shared" si="453"/>
        <v/>
      </c>
      <c r="BA1187" s="35" t="str">
        <f t="shared" si="454"/>
        <v>无</v>
      </c>
      <c r="BB1187" s="35" t="str">
        <f t="shared" si="455"/>
        <v/>
      </c>
      <c r="BC1187" s="35" t="str">
        <f t="shared" si="456"/>
        <v/>
      </c>
      <c r="BD1187" s="35" t="str">
        <f t="shared" si="457"/>
        <v>无</v>
      </c>
      <c r="BE1187" s="35" t="str">
        <f>IFERROR(LOOKUP(1,-FIND({"创始会员","国际领袖课程","国内领袖课程","1期秒杀","游学免费读","买三送二","2折秒杀"},AB1187),{"创始会员","国际领袖课程","国内领袖课程","1期秒杀","游学免费读","买三送二","2折秒杀"}),"")</f>
        <v/>
      </c>
    </row>
    <row r="1188" spans="1:57">
      <c r="A1188" s="37"/>
      <c r="B1188" s="38"/>
      <c r="C1188" s="38"/>
      <c r="D1188" s="38"/>
      <c r="E1188" s="38"/>
      <c r="F1188" s="38"/>
      <c r="G1188" s="38"/>
      <c r="H1188" s="38"/>
      <c r="I1188" s="38"/>
      <c r="J1188" s="38"/>
      <c r="K1188" s="38"/>
      <c r="L1188" s="209"/>
      <c r="M1188" s="209"/>
      <c r="N1188" s="38"/>
      <c r="O1188" s="38"/>
      <c r="P1188" s="38"/>
      <c r="Q1188" s="38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5" t="str">
        <f t="shared" si="434"/>
        <v/>
      </c>
      <c r="AD1188" s="36">
        <f t="shared" si="435"/>
        <v>0</v>
      </c>
      <c r="AE1188" s="35" t="str">
        <f t="shared" si="436"/>
        <v/>
      </c>
      <c r="AF1188" s="24"/>
      <c r="AG1188" s="40">
        <f t="shared" si="437"/>
        <v>0</v>
      </c>
      <c r="AH1188" s="36">
        <f t="shared" si="438"/>
        <v>0</v>
      </c>
      <c r="AI1188" s="36">
        <f t="shared" si="439"/>
        <v>0</v>
      </c>
      <c r="AJ1188" s="35" t="str">
        <f t="shared" si="440"/>
        <v/>
      </c>
      <c r="AK1188" s="35" t="str">
        <f t="shared" si="441"/>
        <v/>
      </c>
      <c r="AL1188" s="35" t="str">
        <f t="shared" si="442"/>
        <v/>
      </c>
      <c r="AM1188" s="35" t="str">
        <f t="shared" si="443"/>
        <v/>
      </c>
      <c r="AN1188" s="35" t="str">
        <f t="shared" si="444"/>
        <v/>
      </c>
      <c r="AO1188" s="35" t="str">
        <f t="shared" si="445"/>
        <v/>
      </c>
      <c r="AP1188" s="35" t="str">
        <f>IF(AJ1188="","",VLOOKUP(AN1188,[1]Sheet11!E:F,2,0))</f>
        <v/>
      </c>
      <c r="AQ1188" s="35" t="str">
        <f>IF(AO1188="拼单会员","5年",IF(AJ1188="","",VLOOKUP(AM1188&amp;AP1188,[1]Sheet11!$J$3:$K$17,2)))</f>
        <v/>
      </c>
      <c r="AR1188" s="35" t="str">
        <f t="shared" si="446"/>
        <v/>
      </c>
      <c r="AS1188" s="35" t="str">
        <f t="shared" si="447"/>
        <v/>
      </c>
      <c r="AT1188" s="35" t="str">
        <f t="shared" si="448"/>
        <v/>
      </c>
      <c r="AU1188" s="35" t="str">
        <f t="shared" si="449"/>
        <v/>
      </c>
      <c r="AV1188" s="35" t="str">
        <f t="shared" si="450"/>
        <v/>
      </c>
      <c r="AW1188" s="35" t="str">
        <f t="shared" si="451"/>
        <v/>
      </c>
      <c r="AX1188" s="35" t="str">
        <f t="shared" si="452"/>
        <v/>
      </c>
      <c r="AY1188" s="35" t="str">
        <f>IF(SUMIF('7-市场业绩'!F:F,AC1188,'7-市场业绩'!I:I)&gt;0,"学习卡","老结算")</f>
        <v>老结算</v>
      </c>
      <c r="AZ1188" s="35" t="str">
        <f t="shared" si="453"/>
        <v/>
      </c>
      <c r="BA1188" s="35" t="str">
        <f t="shared" si="454"/>
        <v>无</v>
      </c>
      <c r="BB1188" s="35" t="str">
        <f t="shared" si="455"/>
        <v/>
      </c>
      <c r="BC1188" s="35" t="str">
        <f t="shared" si="456"/>
        <v/>
      </c>
      <c r="BD1188" s="35" t="str">
        <f t="shared" si="457"/>
        <v>无</v>
      </c>
      <c r="BE1188" s="35" t="str">
        <f>IFERROR(LOOKUP(1,-FIND({"创始会员","国际领袖课程","国内领袖课程","1期秒杀","游学免费读","买三送二","2折秒杀"},AB1188),{"创始会员","国际领袖课程","国内领袖课程","1期秒杀","游学免费读","买三送二","2折秒杀"}),"")</f>
        <v/>
      </c>
    </row>
    <row r="1189" spans="1:57">
      <c r="A1189" s="37"/>
      <c r="B1189" s="38"/>
      <c r="C1189" s="38"/>
      <c r="D1189" s="38"/>
      <c r="E1189" s="38"/>
      <c r="F1189" s="38"/>
      <c r="G1189" s="38"/>
      <c r="H1189" s="38"/>
      <c r="I1189" s="38"/>
      <c r="J1189" s="38"/>
      <c r="K1189" s="38"/>
      <c r="L1189" s="209"/>
      <c r="M1189" s="209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5" t="str">
        <f t="shared" si="434"/>
        <v/>
      </c>
      <c r="AD1189" s="36">
        <f t="shared" si="435"/>
        <v>0</v>
      </c>
      <c r="AE1189" s="35" t="str">
        <f t="shared" si="436"/>
        <v/>
      </c>
      <c r="AF1189" s="24"/>
      <c r="AG1189" s="40">
        <f t="shared" si="437"/>
        <v>0</v>
      </c>
      <c r="AH1189" s="36">
        <f t="shared" si="438"/>
        <v>0</v>
      </c>
      <c r="AI1189" s="36">
        <f t="shared" si="439"/>
        <v>0</v>
      </c>
      <c r="AJ1189" s="35" t="str">
        <f t="shared" si="440"/>
        <v/>
      </c>
      <c r="AK1189" s="35" t="str">
        <f t="shared" si="441"/>
        <v/>
      </c>
      <c r="AL1189" s="35" t="str">
        <f t="shared" si="442"/>
        <v/>
      </c>
      <c r="AM1189" s="35" t="str">
        <f t="shared" si="443"/>
        <v/>
      </c>
      <c r="AN1189" s="35" t="str">
        <f t="shared" si="444"/>
        <v/>
      </c>
      <c r="AO1189" s="35" t="str">
        <f t="shared" si="445"/>
        <v/>
      </c>
      <c r="AP1189" s="35" t="str">
        <f>IF(AJ1189="","",VLOOKUP(AN1189,[1]Sheet11!E:F,2,0))</f>
        <v/>
      </c>
      <c r="AQ1189" s="35" t="str">
        <f>IF(AO1189="拼单会员","5年",IF(AJ1189="","",VLOOKUP(AM1189&amp;AP1189,[1]Sheet11!$J$3:$K$17,2)))</f>
        <v/>
      </c>
      <c r="AR1189" s="35" t="str">
        <f t="shared" si="446"/>
        <v/>
      </c>
      <c r="AS1189" s="35" t="str">
        <f t="shared" si="447"/>
        <v/>
      </c>
      <c r="AT1189" s="35" t="str">
        <f t="shared" si="448"/>
        <v/>
      </c>
      <c r="AU1189" s="35" t="str">
        <f t="shared" si="449"/>
        <v/>
      </c>
      <c r="AV1189" s="35" t="str">
        <f t="shared" si="450"/>
        <v/>
      </c>
      <c r="AW1189" s="35" t="str">
        <f t="shared" si="451"/>
        <v/>
      </c>
      <c r="AX1189" s="35" t="str">
        <f t="shared" si="452"/>
        <v/>
      </c>
      <c r="AY1189" s="35" t="str">
        <f>IF(SUMIF('7-市场业绩'!F:F,AC1189,'7-市场业绩'!I:I)&gt;0,"学习卡","老结算")</f>
        <v>老结算</v>
      </c>
      <c r="AZ1189" s="35" t="str">
        <f t="shared" si="453"/>
        <v/>
      </c>
      <c r="BA1189" s="35" t="str">
        <f t="shared" si="454"/>
        <v>无</v>
      </c>
      <c r="BB1189" s="35" t="str">
        <f t="shared" si="455"/>
        <v/>
      </c>
      <c r="BC1189" s="35" t="str">
        <f t="shared" si="456"/>
        <v/>
      </c>
      <c r="BD1189" s="35" t="str">
        <f t="shared" si="457"/>
        <v>无</v>
      </c>
      <c r="BE1189" s="35" t="str">
        <f>IFERROR(LOOKUP(1,-FIND({"创始会员","国际领袖课程","国内领袖课程","1期秒杀","游学免费读","买三送二","2折秒杀"},AB1189),{"创始会员","国际领袖课程","国内领袖课程","1期秒杀","游学免费读","买三送二","2折秒杀"}),"")</f>
        <v/>
      </c>
    </row>
    <row r="1190" spans="1:57">
      <c r="A1190" s="37"/>
      <c r="B1190" s="38"/>
      <c r="C1190" s="38"/>
      <c r="D1190" s="38"/>
      <c r="E1190" s="38"/>
      <c r="F1190" s="38"/>
      <c r="G1190" s="38"/>
      <c r="H1190" s="38"/>
      <c r="I1190" s="38"/>
      <c r="J1190" s="38"/>
      <c r="K1190" s="38"/>
      <c r="L1190" s="209"/>
      <c r="M1190" s="209"/>
      <c r="N1190" s="38"/>
      <c r="O1190" s="38"/>
      <c r="P1190" s="38"/>
      <c r="Q1190" s="38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5" t="str">
        <f t="shared" si="434"/>
        <v/>
      </c>
      <c r="AD1190" s="36">
        <f t="shared" si="435"/>
        <v>0</v>
      </c>
      <c r="AE1190" s="35" t="str">
        <f t="shared" si="436"/>
        <v/>
      </c>
      <c r="AF1190" s="24"/>
      <c r="AG1190" s="40">
        <f t="shared" si="437"/>
        <v>0</v>
      </c>
      <c r="AH1190" s="36">
        <f t="shared" si="438"/>
        <v>0</v>
      </c>
      <c r="AI1190" s="36">
        <f t="shared" si="439"/>
        <v>0</v>
      </c>
      <c r="AJ1190" s="35" t="str">
        <f t="shared" si="440"/>
        <v/>
      </c>
      <c r="AK1190" s="35" t="str">
        <f t="shared" si="441"/>
        <v/>
      </c>
      <c r="AL1190" s="35" t="str">
        <f t="shared" si="442"/>
        <v/>
      </c>
      <c r="AM1190" s="35" t="str">
        <f t="shared" si="443"/>
        <v/>
      </c>
      <c r="AN1190" s="35" t="str">
        <f t="shared" si="444"/>
        <v/>
      </c>
      <c r="AO1190" s="35" t="str">
        <f t="shared" si="445"/>
        <v/>
      </c>
      <c r="AP1190" s="35" t="str">
        <f>IF(AJ1190="","",VLOOKUP(AN1190,[1]Sheet11!E:F,2,0))</f>
        <v/>
      </c>
      <c r="AQ1190" s="35" t="str">
        <f>IF(AO1190="拼单会员","5年",IF(AJ1190="","",VLOOKUP(AM1190&amp;AP1190,[1]Sheet11!$J$3:$K$17,2)))</f>
        <v/>
      </c>
      <c r="AR1190" s="35" t="str">
        <f t="shared" si="446"/>
        <v/>
      </c>
      <c r="AS1190" s="35" t="str">
        <f t="shared" si="447"/>
        <v/>
      </c>
      <c r="AT1190" s="35" t="str">
        <f t="shared" si="448"/>
        <v/>
      </c>
      <c r="AU1190" s="35" t="str">
        <f t="shared" si="449"/>
        <v/>
      </c>
      <c r="AV1190" s="35" t="str">
        <f t="shared" si="450"/>
        <v/>
      </c>
      <c r="AW1190" s="35" t="str">
        <f t="shared" si="451"/>
        <v/>
      </c>
      <c r="AX1190" s="35" t="str">
        <f t="shared" si="452"/>
        <v/>
      </c>
      <c r="AY1190" s="35" t="str">
        <f>IF(SUMIF('7-市场业绩'!F:F,AC1190,'7-市场业绩'!I:I)&gt;0,"学习卡","老结算")</f>
        <v>老结算</v>
      </c>
      <c r="AZ1190" s="35" t="str">
        <f t="shared" si="453"/>
        <v/>
      </c>
      <c r="BA1190" s="35" t="str">
        <f t="shared" si="454"/>
        <v>无</v>
      </c>
      <c r="BB1190" s="35" t="str">
        <f t="shared" si="455"/>
        <v/>
      </c>
      <c r="BC1190" s="35" t="str">
        <f t="shared" si="456"/>
        <v/>
      </c>
      <c r="BD1190" s="35" t="str">
        <f t="shared" si="457"/>
        <v>无</v>
      </c>
      <c r="BE1190" s="35" t="str">
        <f>IFERROR(LOOKUP(1,-FIND({"创始会员","国际领袖课程","国内领袖课程","1期秒杀","游学免费读","买三送二","2折秒杀"},AB1190),{"创始会员","国际领袖课程","国内领袖课程","1期秒杀","游学免费读","买三送二","2折秒杀"}),"")</f>
        <v/>
      </c>
    </row>
    <row r="1191" spans="1:57">
      <c r="A1191" s="37"/>
      <c r="B1191" s="38"/>
      <c r="C1191" s="38"/>
      <c r="D1191" s="38"/>
      <c r="E1191" s="38"/>
      <c r="F1191" s="38"/>
      <c r="G1191" s="38"/>
      <c r="H1191" s="38"/>
      <c r="I1191" s="38"/>
      <c r="J1191" s="38"/>
      <c r="K1191" s="38"/>
      <c r="L1191" s="209"/>
      <c r="M1191" s="209"/>
      <c r="N1191" s="38"/>
      <c r="O1191" s="38"/>
      <c r="P1191" s="38"/>
      <c r="Q1191" s="38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5" t="str">
        <f t="shared" si="434"/>
        <v/>
      </c>
      <c r="AD1191" s="36">
        <f t="shared" si="435"/>
        <v>0</v>
      </c>
      <c r="AE1191" s="35" t="str">
        <f t="shared" si="436"/>
        <v/>
      </c>
      <c r="AF1191" s="24"/>
      <c r="AG1191" s="40">
        <f t="shared" si="437"/>
        <v>0</v>
      </c>
      <c r="AH1191" s="36">
        <f t="shared" si="438"/>
        <v>0</v>
      </c>
      <c r="AI1191" s="36">
        <f t="shared" si="439"/>
        <v>0</v>
      </c>
      <c r="AJ1191" s="35" t="str">
        <f t="shared" si="440"/>
        <v/>
      </c>
      <c r="AK1191" s="35" t="str">
        <f t="shared" si="441"/>
        <v/>
      </c>
      <c r="AL1191" s="35" t="str">
        <f t="shared" si="442"/>
        <v/>
      </c>
      <c r="AM1191" s="35" t="str">
        <f t="shared" si="443"/>
        <v/>
      </c>
      <c r="AN1191" s="35" t="str">
        <f t="shared" si="444"/>
        <v/>
      </c>
      <c r="AO1191" s="35" t="str">
        <f t="shared" si="445"/>
        <v/>
      </c>
      <c r="AP1191" s="35" t="str">
        <f>IF(AJ1191="","",VLOOKUP(AN1191,[1]Sheet11!E:F,2,0))</f>
        <v/>
      </c>
      <c r="AQ1191" s="35" t="str">
        <f>IF(AO1191="拼单会员","5年",IF(AJ1191="","",VLOOKUP(AM1191&amp;AP1191,[1]Sheet11!$J$3:$K$17,2)))</f>
        <v/>
      </c>
      <c r="AR1191" s="35" t="str">
        <f t="shared" si="446"/>
        <v/>
      </c>
      <c r="AS1191" s="35" t="str">
        <f t="shared" si="447"/>
        <v/>
      </c>
      <c r="AT1191" s="35" t="str">
        <f t="shared" si="448"/>
        <v/>
      </c>
      <c r="AU1191" s="35" t="str">
        <f t="shared" si="449"/>
        <v/>
      </c>
      <c r="AV1191" s="35" t="str">
        <f t="shared" si="450"/>
        <v/>
      </c>
      <c r="AW1191" s="35" t="str">
        <f t="shared" si="451"/>
        <v/>
      </c>
      <c r="AX1191" s="35" t="str">
        <f t="shared" si="452"/>
        <v/>
      </c>
      <c r="AY1191" s="35" t="str">
        <f>IF(SUMIF('7-市场业绩'!F:F,AC1191,'7-市场业绩'!I:I)&gt;0,"学习卡","老结算")</f>
        <v>老结算</v>
      </c>
      <c r="AZ1191" s="35" t="str">
        <f t="shared" si="453"/>
        <v/>
      </c>
      <c r="BA1191" s="35" t="str">
        <f t="shared" si="454"/>
        <v>无</v>
      </c>
      <c r="BB1191" s="35" t="str">
        <f t="shared" si="455"/>
        <v/>
      </c>
      <c r="BC1191" s="35" t="str">
        <f t="shared" si="456"/>
        <v/>
      </c>
      <c r="BD1191" s="35" t="str">
        <f t="shared" si="457"/>
        <v>无</v>
      </c>
      <c r="BE1191" s="35" t="str">
        <f>IFERROR(LOOKUP(1,-FIND({"创始会员","国际领袖课程","国内领袖课程","1期秒杀","游学免费读","买三送二","2折秒杀"},AB1191),{"创始会员","国际领袖课程","国内领袖课程","1期秒杀","游学免费读","买三送二","2折秒杀"}),"")</f>
        <v/>
      </c>
    </row>
    <row r="1192" spans="1:57">
      <c r="A1192" s="37"/>
      <c r="B1192" s="38"/>
      <c r="C1192" s="38"/>
      <c r="D1192" s="38"/>
      <c r="E1192" s="38"/>
      <c r="F1192" s="38"/>
      <c r="G1192" s="38"/>
      <c r="H1192" s="38"/>
      <c r="I1192" s="38"/>
      <c r="J1192" s="38"/>
      <c r="K1192" s="38"/>
      <c r="L1192" s="209"/>
      <c r="M1192" s="209"/>
      <c r="N1192" s="38"/>
      <c r="O1192" s="38"/>
      <c r="P1192" s="38"/>
      <c r="Q1192" s="38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5" t="str">
        <f t="shared" si="434"/>
        <v/>
      </c>
      <c r="AD1192" s="36">
        <f t="shared" si="435"/>
        <v>0</v>
      </c>
      <c r="AE1192" s="35" t="str">
        <f t="shared" si="436"/>
        <v/>
      </c>
      <c r="AF1192" s="24"/>
      <c r="AG1192" s="40">
        <f t="shared" si="437"/>
        <v>0</v>
      </c>
      <c r="AH1192" s="36">
        <f t="shared" si="438"/>
        <v>0</v>
      </c>
      <c r="AI1192" s="36">
        <f t="shared" si="439"/>
        <v>0</v>
      </c>
      <c r="AJ1192" s="35" t="str">
        <f t="shared" si="440"/>
        <v/>
      </c>
      <c r="AK1192" s="35" t="str">
        <f t="shared" si="441"/>
        <v/>
      </c>
      <c r="AL1192" s="35" t="str">
        <f t="shared" si="442"/>
        <v/>
      </c>
      <c r="AM1192" s="35" t="str">
        <f t="shared" si="443"/>
        <v/>
      </c>
      <c r="AN1192" s="35" t="str">
        <f t="shared" si="444"/>
        <v/>
      </c>
      <c r="AO1192" s="35" t="str">
        <f t="shared" si="445"/>
        <v/>
      </c>
      <c r="AP1192" s="35" t="str">
        <f>IF(AJ1192="","",VLOOKUP(AN1192,[1]Sheet11!E:F,2,0))</f>
        <v/>
      </c>
      <c r="AQ1192" s="35" t="str">
        <f>IF(AO1192="拼单会员","5年",IF(AJ1192="","",VLOOKUP(AM1192&amp;AP1192,[1]Sheet11!$J$3:$K$17,2)))</f>
        <v/>
      </c>
      <c r="AR1192" s="35" t="str">
        <f t="shared" si="446"/>
        <v/>
      </c>
      <c r="AS1192" s="35" t="str">
        <f t="shared" si="447"/>
        <v/>
      </c>
      <c r="AT1192" s="35" t="str">
        <f t="shared" si="448"/>
        <v/>
      </c>
      <c r="AU1192" s="35" t="str">
        <f t="shared" si="449"/>
        <v/>
      </c>
      <c r="AV1192" s="35" t="str">
        <f t="shared" si="450"/>
        <v/>
      </c>
      <c r="AW1192" s="35" t="str">
        <f t="shared" si="451"/>
        <v/>
      </c>
      <c r="AX1192" s="35" t="str">
        <f t="shared" si="452"/>
        <v/>
      </c>
      <c r="AY1192" s="35" t="str">
        <f>IF(SUMIF('7-市场业绩'!F:F,AC1192,'7-市场业绩'!I:I)&gt;0,"学习卡","老结算")</f>
        <v>老结算</v>
      </c>
      <c r="AZ1192" s="35" t="str">
        <f t="shared" si="453"/>
        <v/>
      </c>
      <c r="BA1192" s="35" t="str">
        <f t="shared" si="454"/>
        <v>无</v>
      </c>
      <c r="BB1192" s="35" t="str">
        <f t="shared" si="455"/>
        <v/>
      </c>
      <c r="BC1192" s="35" t="str">
        <f t="shared" si="456"/>
        <v/>
      </c>
      <c r="BD1192" s="35" t="str">
        <f t="shared" si="457"/>
        <v>无</v>
      </c>
      <c r="BE1192" s="35" t="str">
        <f>IFERROR(LOOKUP(1,-FIND({"创始会员","国际领袖课程","国内领袖课程","1期秒杀","游学免费读","买三送二","2折秒杀"},AB1192),{"创始会员","国际领袖课程","国内领袖课程","1期秒杀","游学免费读","买三送二","2折秒杀"}),"")</f>
        <v/>
      </c>
    </row>
    <row r="1193" spans="1:57">
      <c r="A1193" s="37"/>
      <c r="B1193" s="38"/>
      <c r="C1193" s="38"/>
      <c r="D1193" s="38"/>
      <c r="E1193" s="38"/>
      <c r="F1193" s="38"/>
      <c r="G1193" s="38"/>
      <c r="H1193" s="38"/>
      <c r="I1193" s="38"/>
      <c r="J1193" s="38"/>
      <c r="K1193" s="38"/>
      <c r="L1193" s="209"/>
      <c r="M1193" s="209"/>
      <c r="N1193" s="38"/>
      <c r="O1193" s="38"/>
      <c r="P1193" s="38"/>
      <c r="Q1193" s="38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5" t="str">
        <f t="shared" si="434"/>
        <v/>
      </c>
      <c r="AD1193" s="36">
        <f t="shared" si="435"/>
        <v>0</v>
      </c>
      <c r="AE1193" s="35" t="str">
        <f t="shared" si="436"/>
        <v/>
      </c>
      <c r="AF1193" s="24"/>
      <c r="AG1193" s="40">
        <f t="shared" si="437"/>
        <v>0</v>
      </c>
      <c r="AH1193" s="36">
        <f t="shared" si="438"/>
        <v>0</v>
      </c>
      <c r="AI1193" s="36">
        <f t="shared" si="439"/>
        <v>0</v>
      </c>
      <c r="AJ1193" s="35" t="str">
        <f t="shared" si="440"/>
        <v/>
      </c>
      <c r="AK1193" s="35" t="str">
        <f t="shared" si="441"/>
        <v/>
      </c>
      <c r="AL1193" s="35" t="str">
        <f t="shared" si="442"/>
        <v/>
      </c>
      <c r="AM1193" s="35" t="str">
        <f t="shared" si="443"/>
        <v/>
      </c>
      <c r="AN1193" s="35" t="str">
        <f t="shared" si="444"/>
        <v/>
      </c>
      <c r="AO1193" s="35" t="str">
        <f t="shared" si="445"/>
        <v/>
      </c>
      <c r="AP1193" s="35" t="str">
        <f>IF(AJ1193="","",VLOOKUP(AN1193,[1]Sheet11!E:F,2,0))</f>
        <v/>
      </c>
      <c r="AQ1193" s="35" t="str">
        <f>IF(AO1193="拼单会员","5年",IF(AJ1193="","",VLOOKUP(AM1193&amp;AP1193,[1]Sheet11!$J$3:$K$17,2)))</f>
        <v/>
      </c>
      <c r="AR1193" s="35" t="str">
        <f t="shared" si="446"/>
        <v/>
      </c>
      <c r="AS1193" s="35" t="str">
        <f t="shared" si="447"/>
        <v/>
      </c>
      <c r="AT1193" s="35" t="str">
        <f t="shared" si="448"/>
        <v/>
      </c>
      <c r="AU1193" s="35" t="str">
        <f t="shared" si="449"/>
        <v/>
      </c>
      <c r="AV1193" s="35" t="str">
        <f t="shared" si="450"/>
        <v/>
      </c>
      <c r="AW1193" s="35" t="str">
        <f t="shared" si="451"/>
        <v/>
      </c>
      <c r="AX1193" s="35" t="str">
        <f t="shared" si="452"/>
        <v/>
      </c>
      <c r="AY1193" s="35" t="str">
        <f>IF(SUMIF('7-市场业绩'!F:F,AC1193,'7-市场业绩'!I:I)&gt;0,"学习卡","老结算")</f>
        <v>老结算</v>
      </c>
      <c r="AZ1193" s="35" t="str">
        <f t="shared" si="453"/>
        <v/>
      </c>
      <c r="BA1193" s="35" t="str">
        <f t="shared" si="454"/>
        <v>无</v>
      </c>
      <c r="BB1193" s="35" t="str">
        <f t="shared" si="455"/>
        <v/>
      </c>
      <c r="BC1193" s="35" t="str">
        <f t="shared" si="456"/>
        <v/>
      </c>
      <c r="BD1193" s="35" t="str">
        <f t="shared" si="457"/>
        <v>无</v>
      </c>
      <c r="BE1193" s="35" t="str">
        <f>IFERROR(LOOKUP(1,-FIND({"创始会员","国际领袖课程","国内领袖课程","1期秒杀","游学免费读","买三送二","2折秒杀"},AB1193),{"创始会员","国际领袖课程","国内领袖课程","1期秒杀","游学免费读","买三送二","2折秒杀"}),"")</f>
        <v/>
      </c>
    </row>
    <row r="1194" spans="1:57">
      <c r="A1194" s="37"/>
      <c r="B1194" s="38"/>
      <c r="C1194" s="38"/>
      <c r="D1194" s="38"/>
      <c r="E1194" s="38"/>
      <c r="F1194" s="38"/>
      <c r="G1194" s="38"/>
      <c r="H1194" s="38"/>
      <c r="I1194" s="38"/>
      <c r="J1194" s="38"/>
      <c r="K1194" s="38"/>
      <c r="L1194" s="209"/>
      <c r="M1194" s="209"/>
      <c r="N1194" s="38"/>
      <c r="O1194" s="38"/>
      <c r="P1194" s="38"/>
      <c r="Q1194" s="38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5" t="str">
        <f t="shared" si="434"/>
        <v/>
      </c>
      <c r="AD1194" s="36">
        <f t="shared" si="435"/>
        <v>0</v>
      </c>
      <c r="AE1194" s="35" t="str">
        <f t="shared" si="436"/>
        <v/>
      </c>
      <c r="AF1194" s="24"/>
      <c r="AG1194" s="40">
        <f t="shared" si="437"/>
        <v>0</v>
      </c>
      <c r="AH1194" s="36">
        <f t="shared" si="438"/>
        <v>0</v>
      </c>
      <c r="AI1194" s="36">
        <f t="shared" si="439"/>
        <v>0</v>
      </c>
      <c r="AJ1194" s="35" t="str">
        <f t="shared" si="440"/>
        <v/>
      </c>
      <c r="AK1194" s="35" t="str">
        <f t="shared" si="441"/>
        <v/>
      </c>
      <c r="AL1194" s="35" t="str">
        <f t="shared" si="442"/>
        <v/>
      </c>
      <c r="AM1194" s="35" t="str">
        <f t="shared" si="443"/>
        <v/>
      </c>
      <c r="AN1194" s="35" t="str">
        <f t="shared" si="444"/>
        <v/>
      </c>
      <c r="AO1194" s="35" t="str">
        <f t="shared" si="445"/>
        <v/>
      </c>
      <c r="AP1194" s="35" t="str">
        <f>IF(AJ1194="","",VLOOKUP(AN1194,[1]Sheet11!E:F,2,0))</f>
        <v/>
      </c>
      <c r="AQ1194" s="35" t="str">
        <f>IF(AO1194="拼单会员","5年",IF(AJ1194="","",VLOOKUP(AM1194&amp;AP1194,[1]Sheet11!$J$3:$K$17,2)))</f>
        <v/>
      </c>
      <c r="AR1194" s="35" t="str">
        <f t="shared" si="446"/>
        <v/>
      </c>
      <c r="AS1194" s="35" t="str">
        <f t="shared" si="447"/>
        <v/>
      </c>
      <c r="AT1194" s="35" t="str">
        <f t="shared" si="448"/>
        <v/>
      </c>
      <c r="AU1194" s="35" t="str">
        <f t="shared" si="449"/>
        <v/>
      </c>
      <c r="AV1194" s="35" t="str">
        <f t="shared" si="450"/>
        <v/>
      </c>
      <c r="AW1194" s="35" t="str">
        <f t="shared" si="451"/>
        <v/>
      </c>
      <c r="AX1194" s="35" t="str">
        <f t="shared" si="452"/>
        <v/>
      </c>
      <c r="AY1194" s="35" t="str">
        <f>IF(SUMIF('7-市场业绩'!F:F,AC1194,'7-市场业绩'!I:I)&gt;0,"学习卡","老结算")</f>
        <v>老结算</v>
      </c>
      <c r="AZ1194" s="35" t="str">
        <f t="shared" si="453"/>
        <v/>
      </c>
      <c r="BA1194" s="35" t="str">
        <f t="shared" si="454"/>
        <v>无</v>
      </c>
      <c r="BB1194" s="35" t="str">
        <f t="shared" si="455"/>
        <v/>
      </c>
      <c r="BC1194" s="35" t="str">
        <f t="shared" si="456"/>
        <v/>
      </c>
      <c r="BD1194" s="35" t="str">
        <f t="shared" si="457"/>
        <v>无</v>
      </c>
      <c r="BE1194" s="35" t="str">
        <f>IFERROR(LOOKUP(1,-FIND({"创始会员","国际领袖课程","国内领袖课程","1期秒杀","游学免费读","买三送二","2折秒杀"},AB1194),{"创始会员","国际领袖课程","国内领袖课程","1期秒杀","游学免费读","买三送二","2折秒杀"}),"")</f>
        <v/>
      </c>
    </row>
    <row r="1195" spans="1:57">
      <c r="A1195" s="37"/>
      <c r="B1195" s="38"/>
      <c r="C1195" s="38"/>
      <c r="D1195" s="38"/>
      <c r="E1195" s="38"/>
      <c r="F1195" s="38"/>
      <c r="G1195" s="38"/>
      <c r="H1195" s="38"/>
      <c r="I1195" s="38"/>
      <c r="J1195" s="38"/>
      <c r="K1195" s="38"/>
      <c r="L1195" s="209"/>
      <c r="M1195" s="209"/>
      <c r="N1195" s="38"/>
      <c r="O1195" s="38"/>
      <c r="P1195" s="38"/>
      <c r="Q1195" s="38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5" t="str">
        <f t="shared" si="434"/>
        <v/>
      </c>
      <c r="AD1195" s="36">
        <f t="shared" si="435"/>
        <v>0</v>
      </c>
      <c r="AE1195" s="35" t="str">
        <f t="shared" si="436"/>
        <v/>
      </c>
      <c r="AF1195" s="24"/>
      <c r="AG1195" s="40">
        <f t="shared" si="437"/>
        <v>0</v>
      </c>
      <c r="AH1195" s="36">
        <f t="shared" si="438"/>
        <v>0</v>
      </c>
      <c r="AI1195" s="36">
        <f t="shared" si="439"/>
        <v>0</v>
      </c>
      <c r="AJ1195" s="35" t="str">
        <f t="shared" si="440"/>
        <v/>
      </c>
      <c r="AK1195" s="35" t="str">
        <f t="shared" si="441"/>
        <v/>
      </c>
      <c r="AL1195" s="35" t="str">
        <f t="shared" si="442"/>
        <v/>
      </c>
      <c r="AM1195" s="35" t="str">
        <f t="shared" si="443"/>
        <v/>
      </c>
      <c r="AN1195" s="35" t="str">
        <f t="shared" si="444"/>
        <v/>
      </c>
      <c r="AO1195" s="35" t="str">
        <f t="shared" si="445"/>
        <v/>
      </c>
      <c r="AP1195" s="35" t="str">
        <f>IF(AJ1195="","",VLOOKUP(AN1195,[1]Sheet11!E:F,2,0))</f>
        <v/>
      </c>
      <c r="AQ1195" s="35" t="str">
        <f>IF(AO1195="拼单会员","5年",IF(AJ1195="","",VLOOKUP(AM1195&amp;AP1195,[1]Sheet11!$J$3:$K$17,2)))</f>
        <v/>
      </c>
      <c r="AR1195" s="35" t="str">
        <f t="shared" si="446"/>
        <v/>
      </c>
      <c r="AS1195" s="35" t="str">
        <f t="shared" si="447"/>
        <v/>
      </c>
      <c r="AT1195" s="35" t="str">
        <f t="shared" si="448"/>
        <v/>
      </c>
      <c r="AU1195" s="35" t="str">
        <f t="shared" si="449"/>
        <v/>
      </c>
      <c r="AV1195" s="35" t="str">
        <f t="shared" si="450"/>
        <v/>
      </c>
      <c r="AW1195" s="35" t="str">
        <f t="shared" si="451"/>
        <v/>
      </c>
      <c r="AX1195" s="35" t="str">
        <f t="shared" si="452"/>
        <v/>
      </c>
      <c r="AY1195" s="35" t="str">
        <f>IF(SUMIF('7-市场业绩'!F:F,AC1195,'7-市场业绩'!I:I)&gt;0,"学习卡","老结算")</f>
        <v>老结算</v>
      </c>
      <c r="AZ1195" s="35" t="str">
        <f t="shared" si="453"/>
        <v/>
      </c>
      <c r="BA1195" s="35" t="str">
        <f t="shared" si="454"/>
        <v>无</v>
      </c>
      <c r="BB1195" s="35" t="str">
        <f t="shared" si="455"/>
        <v/>
      </c>
      <c r="BC1195" s="35" t="str">
        <f t="shared" si="456"/>
        <v/>
      </c>
      <c r="BD1195" s="35" t="str">
        <f t="shared" si="457"/>
        <v>无</v>
      </c>
      <c r="BE1195" s="35" t="str">
        <f>IFERROR(LOOKUP(1,-FIND({"创始会员","国际领袖课程","国内领袖课程","1期秒杀","游学免费读","买三送二","2折秒杀"},AB1195),{"创始会员","国际领袖课程","国内领袖课程","1期秒杀","游学免费读","买三送二","2折秒杀"}),"")</f>
        <v/>
      </c>
    </row>
    <row r="1196" spans="1:57">
      <c r="A1196" s="37"/>
      <c r="B1196" s="38"/>
      <c r="C1196" s="38"/>
      <c r="D1196" s="38"/>
      <c r="E1196" s="38"/>
      <c r="F1196" s="38"/>
      <c r="G1196" s="38"/>
      <c r="H1196" s="38"/>
      <c r="I1196" s="38"/>
      <c r="J1196" s="38"/>
      <c r="K1196" s="38"/>
      <c r="L1196" s="209"/>
      <c r="M1196" s="209"/>
      <c r="N1196" s="38"/>
      <c r="O1196" s="38"/>
      <c r="P1196" s="38"/>
      <c r="Q1196" s="38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5" t="str">
        <f t="shared" si="434"/>
        <v/>
      </c>
      <c r="AD1196" s="36">
        <f t="shared" si="435"/>
        <v>0</v>
      </c>
      <c r="AE1196" s="35" t="str">
        <f t="shared" si="436"/>
        <v/>
      </c>
      <c r="AF1196" s="24"/>
      <c r="AG1196" s="40">
        <f t="shared" si="437"/>
        <v>0</v>
      </c>
      <c r="AH1196" s="36">
        <f t="shared" si="438"/>
        <v>0</v>
      </c>
      <c r="AI1196" s="36">
        <f t="shared" si="439"/>
        <v>0</v>
      </c>
      <c r="AJ1196" s="35" t="str">
        <f t="shared" si="440"/>
        <v/>
      </c>
      <c r="AK1196" s="35" t="str">
        <f t="shared" si="441"/>
        <v/>
      </c>
      <c r="AL1196" s="35" t="str">
        <f t="shared" si="442"/>
        <v/>
      </c>
      <c r="AM1196" s="35" t="str">
        <f t="shared" si="443"/>
        <v/>
      </c>
      <c r="AN1196" s="35" t="str">
        <f t="shared" si="444"/>
        <v/>
      </c>
      <c r="AO1196" s="35" t="str">
        <f t="shared" si="445"/>
        <v/>
      </c>
      <c r="AP1196" s="35" t="str">
        <f>IF(AJ1196="","",VLOOKUP(AN1196,[1]Sheet11!E:F,2,0))</f>
        <v/>
      </c>
      <c r="AQ1196" s="35" t="str">
        <f>IF(AO1196="拼单会员","5年",IF(AJ1196="","",VLOOKUP(AM1196&amp;AP1196,[1]Sheet11!$J$3:$K$17,2)))</f>
        <v/>
      </c>
      <c r="AR1196" s="35" t="str">
        <f t="shared" si="446"/>
        <v/>
      </c>
      <c r="AS1196" s="35" t="str">
        <f t="shared" si="447"/>
        <v/>
      </c>
      <c r="AT1196" s="35" t="str">
        <f t="shared" si="448"/>
        <v/>
      </c>
      <c r="AU1196" s="35" t="str">
        <f t="shared" si="449"/>
        <v/>
      </c>
      <c r="AV1196" s="35" t="str">
        <f t="shared" si="450"/>
        <v/>
      </c>
      <c r="AW1196" s="35" t="str">
        <f t="shared" si="451"/>
        <v/>
      </c>
      <c r="AX1196" s="35" t="str">
        <f t="shared" si="452"/>
        <v/>
      </c>
      <c r="AY1196" s="35" t="str">
        <f>IF(SUMIF('7-市场业绩'!F:F,AC1196,'7-市场业绩'!I:I)&gt;0,"学习卡","老结算")</f>
        <v>老结算</v>
      </c>
      <c r="AZ1196" s="35" t="str">
        <f t="shared" si="453"/>
        <v/>
      </c>
      <c r="BA1196" s="35" t="str">
        <f t="shared" si="454"/>
        <v>无</v>
      </c>
      <c r="BB1196" s="35" t="str">
        <f t="shared" si="455"/>
        <v/>
      </c>
      <c r="BC1196" s="35" t="str">
        <f t="shared" si="456"/>
        <v/>
      </c>
      <c r="BD1196" s="35" t="str">
        <f t="shared" si="457"/>
        <v>无</v>
      </c>
      <c r="BE1196" s="35" t="str">
        <f>IFERROR(LOOKUP(1,-FIND({"创始会员","国际领袖课程","国内领袖课程","1期秒杀","游学免费读","买三送二","2折秒杀"},AB1196),{"创始会员","国际领袖课程","国内领袖课程","1期秒杀","游学免费读","买三送二","2折秒杀"}),"")</f>
        <v/>
      </c>
    </row>
    <row r="1197" spans="1:57">
      <c r="A1197" s="37"/>
      <c r="B1197" s="38"/>
      <c r="C1197" s="38"/>
      <c r="D1197" s="38"/>
      <c r="E1197" s="38"/>
      <c r="F1197" s="38"/>
      <c r="G1197" s="38"/>
      <c r="H1197" s="38"/>
      <c r="I1197" s="38"/>
      <c r="J1197" s="38"/>
      <c r="K1197" s="38"/>
      <c r="L1197" s="209"/>
      <c r="M1197" s="209"/>
      <c r="N1197" s="38"/>
      <c r="O1197" s="38"/>
      <c r="P1197" s="38"/>
      <c r="Q1197" s="38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5" t="str">
        <f t="shared" si="434"/>
        <v/>
      </c>
      <c r="AD1197" s="36">
        <f t="shared" si="435"/>
        <v>0</v>
      </c>
      <c r="AE1197" s="35" t="str">
        <f t="shared" si="436"/>
        <v/>
      </c>
      <c r="AF1197" s="24"/>
      <c r="AG1197" s="40">
        <f t="shared" si="437"/>
        <v>0</v>
      </c>
      <c r="AH1197" s="36">
        <f t="shared" si="438"/>
        <v>0</v>
      </c>
      <c r="AI1197" s="36">
        <f t="shared" si="439"/>
        <v>0</v>
      </c>
      <c r="AJ1197" s="35" t="str">
        <f t="shared" si="440"/>
        <v/>
      </c>
      <c r="AK1197" s="35" t="str">
        <f t="shared" si="441"/>
        <v/>
      </c>
      <c r="AL1197" s="35" t="str">
        <f t="shared" si="442"/>
        <v/>
      </c>
      <c r="AM1197" s="35" t="str">
        <f t="shared" si="443"/>
        <v/>
      </c>
      <c r="AN1197" s="35" t="str">
        <f t="shared" si="444"/>
        <v/>
      </c>
      <c r="AO1197" s="35" t="str">
        <f t="shared" si="445"/>
        <v/>
      </c>
      <c r="AP1197" s="35" t="str">
        <f>IF(AJ1197="","",VLOOKUP(AN1197,[1]Sheet11!E:F,2,0))</f>
        <v/>
      </c>
      <c r="AQ1197" s="35" t="str">
        <f>IF(AO1197="拼单会员","5年",IF(AJ1197="","",VLOOKUP(AM1197&amp;AP1197,[1]Sheet11!$J$3:$K$17,2)))</f>
        <v/>
      </c>
      <c r="AR1197" s="35" t="str">
        <f t="shared" si="446"/>
        <v/>
      </c>
      <c r="AS1197" s="35" t="str">
        <f t="shared" si="447"/>
        <v/>
      </c>
      <c r="AT1197" s="35" t="str">
        <f t="shared" si="448"/>
        <v/>
      </c>
      <c r="AU1197" s="35" t="str">
        <f t="shared" si="449"/>
        <v/>
      </c>
      <c r="AV1197" s="35" t="str">
        <f t="shared" si="450"/>
        <v/>
      </c>
      <c r="AW1197" s="35" t="str">
        <f t="shared" si="451"/>
        <v/>
      </c>
      <c r="AX1197" s="35" t="str">
        <f t="shared" si="452"/>
        <v/>
      </c>
      <c r="AY1197" s="35" t="str">
        <f>IF(SUMIF('7-市场业绩'!F:F,AC1197,'7-市场业绩'!I:I)&gt;0,"学习卡","老结算")</f>
        <v>老结算</v>
      </c>
      <c r="AZ1197" s="35" t="str">
        <f t="shared" si="453"/>
        <v/>
      </c>
      <c r="BA1197" s="35" t="str">
        <f t="shared" si="454"/>
        <v>无</v>
      </c>
      <c r="BB1197" s="35" t="str">
        <f t="shared" si="455"/>
        <v/>
      </c>
      <c r="BC1197" s="35" t="str">
        <f t="shared" si="456"/>
        <v/>
      </c>
      <c r="BD1197" s="35" t="str">
        <f t="shared" si="457"/>
        <v>无</v>
      </c>
      <c r="BE1197" s="35" t="str">
        <f>IFERROR(LOOKUP(1,-FIND({"创始会员","国际领袖课程","国内领袖课程","1期秒杀","游学免费读","买三送二","2折秒杀"},AB1197),{"创始会员","国际领袖课程","国内领袖课程","1期秒杀","游学免费读","买三送二","2折秒杀"}),"")</f>
        <v/>
      </c>
    </row>
    <row r="1198" spans="1:57">
      <c r="A1198" s="37"/>
      <c r="B1198" s="38"/>
      <c r="C1198" s="38"/>
      <c r="D1198" s="38"/>
      <c r="E1198" s="38"/>
      <c r="F1198" s="38"/>
      <c r="G1198" s="38"/>
      <c r="H1198" s="38"/>
      <c r="I1198" s="38"/>
      <c r="J1198" s="38"/>
      <c r="K1198" s="38"/>
      <c r="L1198" s="209"/>
      <c r="M1198" s="209"/>
      <c r="N1198" s="38"/>
      <c r="O1198" s="38"/>
      <c r="P1198" s="38"/>
      <c r="Q1198" s="38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5" t="str">
        <f t="shared" si="434"/>
        <v/>
      </c>
      <c r="AD1198" s="36">
        <f t="shared" si="435"/>
        <v>0</v>
      </c>
      <c r="AE1198" s="35" t="str">
        <f t="shared" si="436"/>
        <v/>
      </c>
      <c r="AF1198" s="24"/>
      <c r="AG1198" s="40">
        <f t="shared" si="437"/>
        <v>0</v>
      </c>
      <c r="AH1198" s="36">
        <f t="shared" si="438"/>
        <v>0</v>
      </c>
      <c r="AI1198" s="36">
        <f t="shared" si="439"/>
        <v>0</v>
      </c>
      <c r="AJ1198" s="35" t="str">
        <f t="shared" si="440"/>
        <v/>
      </c>
      <c r="AK1198" s="35" t="str">
        <f t="shared" si="441"/>
        <v/>
      </c>
      <c r="AL1198" s="35" t="str">
        <f t="shared" si="442"/>
        <v/>
      </c>
      <c r="AM1198" s="35" t="str">
        <f t="shared" si="443"/>
        <v/>
      </c>
      <c r="AN1198" s="35" t="str">
        <f t="shared" si="444"/>
        <v/>
      </c>
      <c r="AO1198" s="35" t="str">
        <f t="shared" si="445"/>
        <v/>
      </c>
      <c r="AP1198" s="35" t="str">
        <f>IF(AJ1198="","",VLOOKUP(AN1198,[1]Sheet11!E:F,2,0))</f>
        <v/>
      </c>
      <c r="AQ1198" s="35" t="str">
        <f>IF(AO1198="拼单会员","5年",IF(AJ1198="","",VLOOKUP(AM1198&amp;AP1198,[1]Sheet11!$J$3:$K$17,2)))</f>
        <v/>
      </c>
      <c r="AR1198" s="35" t="str">
        <f t="shared" si="446"/>
        <v/>
      </c>
      <c r="AS1198" s="35" t="str">
        <f t="shared" si="447"/>
        <v/>
      </c>
      <c r="AT1198" s="35" t="str">
        <f t="shared" si="448"/>
        <v/>
      </c>
      <c r="AU1198" s="35" t="str">
        <f t="shared" si="449"/>
        <v/>
      </c>
      <c r="AV1198" s="35" t="str">
        <f t="shared" si="450"/>
        <v/>
      </c>
      <c r="AW1198" s="35" t="str">
        <f t="shared" si="451"/>
        <v/>
      </c>
      <c r="AX1198" s="35" t="str">
        <f t="shared" si="452"/>
        <v/>
      </c>
      <c r="AY1198" s="35" t="str">
        <f>IF(SUMIF('7-市场业绩'!F:F,AC1198,'7-市场业绩'!I:I)&gt;0,"学习卡","老结算")</f>
        <v>老结算</v>
      </c>
      <c r="AZ1198" s="35" t="str">
        <f t="shared" si="453"/>
        <v/>
      </c>
      <c r="BA1198" s="35" t="str">
        <f t="shared" si="454"/>
        <v>无</v>
      </c>
      <c r="BB1198" s="35" t="str">
        <f t="shared" si="455"/>
        <v/>
      </c>
      <c r="BC1198" s="35" t="str">
        <f t="shared" si="456"/>
        <v/>
      </c>
      <c r="BD1198" s="35" t="str">
        <f t="shared" si="457"/>
        <v>无</v>
      </c>
      <c r="BE1198" s="35" t="str">
        <f>IFERROR(LOOKUP(1,-FIND({"创始会员","国际领袖课程","国内领袖课程","1期秒杀","游学免费读","买三送二","2折秒杀"},AB1198),{"创始会员","国际领袖课程","国内领袖课程","1期秒杀","游学免费读","买三送二","2折秒杀"}),"")</f>
        <v/>
      </c>
    </row>
    <row r="1199" spans="1:57">
      <c r="A1199" s="37"/>
      <c r="B1199" s="38"/>
      <c r="C1199" s="38"/>
      <c r="D1199" s="38"/>
      <c r="E1199" s="38"/>
      <c r="F1199" s="38"/>
      <c r="G1199" s="38"/>
      <c r="H1199" s="38"/>
      <c r="I1199" s="38"/>
      <c r="J1199" s="38"/>
      <c r="K1199" s="38"/>
      <c r="L1199" s="209"/>
      <c r="M1199" s="209"/>
      <c r="N1199" s="38"/>
      <c r="O1199" s="38"/>
      <c r="P1199" s="38"/>
      <c r="Q1199" s="38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5" t="str">
        <f t="shared" si="434"/>
        <v/>
      </c>
      <c r="AD1199" s="36">
        <f t="shared" si="435"/>
        <v>0</v>
      </c>
      <c r="AE1199" s="35" t="str">
        <f t="shared" si="436"/>
        <v/>
      </c>
      <c r="AF1199" s="24"/>
      <c r="AG1199" s="40">
        <f t="shared" si="437"/>
        <v>0</v>
      </c>
      <c r="AH1199" s="36">
        <f t="shared" si="438"/>
        <v>0</v>
      </c>
      <c r="AI1199" s="36">
        <f t="shared" si="439"/>
        <v>0</v>
      </c>
      <c r="AJ1199" s="35" t="str">
        <f t="shared" si="440"/>
        <v/>
      </c>
      <c r="AK1199" s="35" t="str">
        <f t="shared" si="441"/>
        <v/>
      </c>
      <c r="AL1199" s="35" t="str">
        <f t="shared" si="442"/>
        <v/>
      </c>
      <c r="AM1199" s="35" t="str">
        <f t="shared" si="443"/>
        <v/>
      </c>
      <c r="AN1199" s="35" t="str">
        <f t="shared" si="444"/>
        <v/>
      </c>
      <c r="AO1199" s="35" t="str">
        <f t="shared" si="445"/>
        <v/>
      </c>
      <c r="AP1199" s="35" t="str">
        <f>IF(AJ1199="","",VLOOKUP(AN1199,[1]Sheet11!E:F,2,0))</f>
        <v/>
      </c>
      <c r="AQ1199" s="35" t="str">
        <f>IF(AO1199="拼单会员","5年",IF(AJ1199="","",VLOOKUP(AM1199&amp;AP1199,[1]Sheet11!$J$3:$K$17,2)))</f>
        <v/>
      </c>
      <c r="AR1199" s="35" t="str">
        <f t="shared" si="446"/>
        <v/>
      </c>
      <c r="AS1199" s="35" t="str">
        <f t="shared" si="447"/>
        <v/>
      </c>
      <c r="AT1199" s="35" t="str">
        <f t="shared" si="448"/>
        <v/>
      </c>
      <c r="AU1199" s="35" t="str">
        <f t="shared" si="449"/>
        <v/>
      </c>
      <c r="AV1199" s="35" t="str">
        <f t="shared" si="450"/>
        <v/>
      </c>
      <c r="AW1199" s="35" t="str">
        <f t="shared" si="451"/>
        <v/>
      </c>
      <c r="AX1199" s="35" t="str">
        <f t="shared" si="452"/>
        <v/>
      </c>
      <c r="AY1199" s="35" t="str">
        <f>IF(SUMIF('7-市场业绩'!F:F,AC1199,'7-市场业绩'!I:I)&gt;0,"学习卡","老结算")</f>
        <v>老结算</v>
      </c>
      <c r="AZ1199" s="35" t="str">
        <f t="shared" si="453"/>
        <v/>
      </c>
      <c r="BA1199" s="35" t="str">
        <f t="shared" si="454"/>
        <v>无</v>
      </c>
      <c r="BB1199" s="35" t="str">
        <f t="shared" si="455"/>
        <v/>
      </c>
      <c r="BC1199" s="35" t="str">
        <f t="shared" si="456"/>
        <v/>
      </c>
      <c r="BD1199" s="35" t="str">
        <f t="shared" si="457"/>
        <v>无</v>
      </c>
      <c r="BE1199" s="35" t="str">
        <f>IFERROR(LOOKUP(1,-FIND({"创始会员","国际领袖课程","国内领袖课程","1期秒杀","游学免费读","买三送二","2折秒杀"},AB1199),{"创始会员","国际领袖课程","国内领袖课程","1期秒杀","游学免费读","买三送二","2折秒杀"}),"")</f>
        <v/>
      </c>
    </row>
  </sheetData>
  <sheetProtection password="CC99" sheet="1" autoFilter="0" pivotTables="0"/>
  <protectedRanges>
    <protectedRange sqref="AF1:AF1048576" name="区域2"/>
    <protectedRange sqref="A1:AB1048576" name="区域1"/>
    <protectedRange sqref="A1:AB1048576" name="区域3"/>
  </protectedRanges>
  <autoFilter ref="A1:BS1068"/>
  <phoneticPr fontId="7" type="noConversion"/>
  <conditionalFormatting sqref="AO2:AO1199">
    <cfRule type="expression" dxfId="47" priority="9">
      <formula>AO2&lt;&gt;报读类型</formula>
    </cfRule>
  </conditionalFormatting>
  <conditionalFormatting sqref="AO2:AO1199">
    <cfRule type="expression" dxfId="46" priority="8">
      <formula>AO2&lt;&gt;报读类型</formula>
    </cfRule>
  </conditionalFormatting>
  <conditionalFormatting sqref="AO2:AO1199">
    <cfRule type="expression" dxfId="45" priority="7">
      <formula>AO2&lt;&gt;报读类型</formula>
    </cfRule>
  </conditionalFormatting>
  <conditionalFormatting sqref="AO2:AO1199">
    <cfRule type="expression" dxfId="44" priority="6">
      <formula>AO2&lt;&gt;报读类型</formula>
    </cfRule>
  </conditionalFormatting>
  <conditionalFormatting sqref="AO2:AO1199">
    <cfRule type="expression" dxfId="43" priority="5">
      <formula>AO2&lt;&gt;报读类型</formula>
    </cfRule>
  </conditionalFormatting>
  <conditionalFormatting sqref="AO2:AO1199">
    <cfRule type="expression" dxfId="42" priority="4">
      <formula>AO2&lt;&gt;报读类型</formula>
    </cfRule>
  </conditionalFormatting>
  <conditionalFormatting sqref="AO2:AO1199">
    <cfRule type="expression" dxfId="41" priority="3">
      <formula>AO2&lt;&gt;报读类型</formula>
    </cfRule>
  </conditionalFormatting>
  <conditionalFormatting sqref="AO2:AO1199">
    <cfRule type="expression" dxfId="40" priority="2">
      <formula>AO2&lt;&gt;报读类型</formula>
    </cfRule>
  </conditionalFormatting>
  <conditionalFormatting sqref="AO2:AO1199">
    <cfRule type="expression" dxfId="39" priority="1">
      <formula>AO2&lt;&gt;报读类型</formula>
    </cfRule>
  </conditionalFormatting>
  <pageMargins left="0.7" right="0.7" top="0.75" bottom="0.75" header="0.3" footer="0.3"/>
  <pageSetup paperSize="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D2:K46"/>
  <sheetViews>
    <sheetView topLeftCell="B1" workbookViewId="0">
      <selection activeCell="I23" sqref="I23"/>
    </sheetView>
  </sheetViews>
  <sheetFormatPr defaultRowHeight="14.25"/>
  <cols>
    <col min="6" max="6" width="12.25" customWidth="1"/>
    <col min="8" max="8" width="6" customWidth="1"/>
    <col min="10" max="10" width="10.125" bestFit="1" customWidth="1"/>
    <col min="11" max="11" width="4.375" bestFit="1" customWidth="1"/>
  </cols>
  <sheetData>
    <row r="2" spans="4:11">
      <c r="F2" t="s">
        <v>706</v>
      </c>
    </row>
    <row r="3" spans="4:11">
      <c r="D3" t="s">
        <v>707</v>
      </c>
      <c r="E3" t="s">
        <v>708</v>
      </c>
      <c r="F3" t="s">
        <v>709</v>
      </c>
      <c r="G3" t="s">
        <v>710</v>
      </c>
      <c r="H3" t="s">
        <v>711</v>
      </c>
      <c r="I3" t="s">
        <v>709</v>
      </c>
      <c r="J3" t="str">
        <f t="shared" ref="J3:J8" si="0">H3&amp;I3</f>
        <v>小学1年</v>
      </c>
      <c r="K3" t="s">
        <v>712</v>
      </c>
    </row>
    <row r="4" spans="4:11">
      <c r="D4" t="s">
        <v>707</v>
      </c>
      <c r="E4" t="s">
        <v>713</v>
      </c>
      <c r="F4" t="s">
        <v>712</v>
      </c>
      <c r="G4" t="s">
        <v>714</v>
      </c>
      <c r="H4" t="s">
        <v>715</v>
      </c>
      <c r="I4" t="s">
        <v>716</v>
      </c>
      <c r="J4" t="str">
        <f t="shared" si="0"/>
        <v>小学2年</v>
      </c>
      <c r="K4" t="s">
        <v>717</v>
      </c>
    </row>
    <row r="5" spans="4:11">
      <c r="D5" t="s">
        <v>707</v>
      </c>
      <c r="E5" t="s">
        <v>718</v>
      </c>
      <c r="F5" t="s">
        <v>712</v>
      </c>
      <c r="G5" t="s">
        <v>714</v>
      </c>
      <c r="H5" t="s">
        <v>715</v>
      </c>
      <c r="I5" t="s">
        <v>719</v>
      </c>
      <c r="J5" t="str">
        <f t="shared" si="0"/>
        <v>小学2.5年</v>
      </c>
      <c r="K5" t="s">
        <v>717</v>
      </c>
    </row>
    <row r="6" spans="4:11">
      <c r="D6" t="s">
        <v>707</v>
      </c>
      <c r="E6" t="s">
        <v>720</v>
      </c>
      <c r="F6" t="s">
        <v>712</v>
      </c>
      <c r="G6" t="s">
        <v>714</v>
      </c>
      <c r="H6" t="s">
        <v>715</v>
      </c>
      <c r="I6" t="s">
        <v>721</v>
      </c>
      <c r="J6" t="str">
        <f t="shared" si="0"/>
        <v>小学3年</v>
      </c>
      <c r="K6" t="s">
        <v>717</v>
      </c>
    </row>
    <row r="7" spans="4:11">
      <c r="D7" t="s">
        <v>707</v>
      </c>
      <c r="E7" t="s">
        <v>722</v>
      </c>
      <c r="F7" t="s">
        <v>712</v>
      </c>
      <c r="G7" t="s">
        <v>714</v>
      </c>
      <c r="H7" t="s">
        <v>715</v>
      </c>
      <c r="I7" t="s">
        <v>723</v>
      </c>
      <c r="J7" t="str">
        <f t="shared" si="0"/>
        <v>小学4年</v>
      </c>
      <c r="K7" t="s">
        <v>717</v>
      </c>
    </row>
    <row r="8" spans="4:11">
      <c r="D8" t="s">
        <v>707</v>
      </c>
      <c r="E8" t="s">
        <v>724</v>
      </c>
      <c r="F8" t="s">
        <v>717</v>
      </c>
      <c r="G8" t="s">
        <v>714</v>
      </c>
      <c r="H8" t="s">
        <v>715</v>
      </c>
      <c r="I8" t="s">
        <v>725</v>
      </c>
      <c r="J8" t="str">
        <f t="shared" si="0"/>
        <v>小学5年</v>
      </c>
      <c r="K8" t="s">
        <v>726</v>
      </c>
    </row>
    <row r="9" spans="4:11">
      <c r="D9" t="s">
        <v>707</v>
      </c>
      <c r="E9" t="s">
        <v>727</v>
      </c>
      <c r="F9" t="s">
        <v>728</v>
      </c>
    </row>
    <row r="10" spans="4:11">
      <c r="D10" t="s">
        <v>707</v>
      </c>
      <c r="E10" t="s">
        <v>729</v>
      </c>
      <c r="F10" t="s">
        <v>728</v>
      </c>
    </row>
    <row r="11" spans="4:11">
      <c r="D11" t="s">
        <v>707</v>
      </c>
      <c r="E11" t="s">
        <v>730</v>
      </c>
      <c r="F11" t="s">
        <v>731</v>
      </c>
      <c r="G11" t="s">
        <v>710</v>
      </c>
      <c r="H11" t="s">
        <v>732</v>
      </c>
      <c r="I11" t="s">
        <v>709</v>
      </c>
      <c r="J11" t="str">
        <f t="shared" ref="J11:J16" si="1">H11&amp;I11</f>
        <v>幼儿1年</v>
      </c>
      <c r="K11" t="s">
        <v>709</v>
      </c>
    </row>
    <row r="12" spans="4:11">
      <c r="D12" t="s">
        <v>707</v>
      </c>
      <c r="E12" t="s">
        <v>733</v>
      </c>
      <c r="F12" t="s">
        <v>731</v>
      </c>
      <c r="G12" t="s">
        <v>710</v>
      </c>
      <c r="H12" t="s">
        <v>732</v>
      </c>
      <c r="I12" t="s">
        <v>716</v>
      </c>
      <c r="J12" t="str">
        <f t="shared" si="1"/>
        <v>幼儿2年</v>
      </c>
      <c r="K12" t="s">
        <v>721</v>
      </c>
    </row>
    <row r="13" spans="4:11">
      <c r="D13" t="s">
        <v>707</v>
      </c>
      <c r="E13" t="s">
        <v>734</v>
      </c>
      <c r="F13" t="s">
        <v>731</v>
      </c>
      <c r="G13" t="s">
        <v>710</v>
      </c>
      <c r="H13" t="s">
        <v>732</v>
      </c>
      <c r="I13" t="s">
        <v>735</v>
      </c>
      <c r="J13" t="str">
        <f t="shared" si="1"/>
        <v>幼儿2.5年</v>
      </c>
      <c r="K13" t="s">
        <v>1337</v>
      </c>
    </row>
    <row r="14" spans="4:11">
      <c r="D14" t="s">
        <v>707</v>
      </c>
      <c r="E14" t="s">
        <v>736</v>
      </c>
      <c r="F14" t="s">
        <v>737</v>
      </c>
      <c r="G14" t="s">
        <v>710</v>
      </c>
      <c r="H14" t="s">
        <v>732</v>
      </c>
      <c r="I14" t="s">
        <v>731</v>
      </c>
      <c r="J14" t="str">
        <f t="shared" si="1"/>
        <v>幼儿3年</v>
      </c>
      <c r="K14" t="s">
        <v>731</v>
      </c>
    </row>
    <row r="15" spans="4:11">
      <c r="D15" t="s">
        <v>707</v>
      </c>
      <c r="E15" t="s">
        <v>738</v>
      </c>
      <c r="F15" t="s">
        <v>737</v>
      </c>
      <c r="G15" t="s">
        <v>710</v>
      </c>
      <c r="H15" t="s">
        <v>732</v>
      </c>
      <c r="I15" t="s">
        <v>723</v>
      </c>
      <c r="J15" t="str">
        <f t="shared" si="1"/>
        <v>幼儿4年</v>
      </c>
      <c r="K15" t="s">
        <v>731</v>
      </c>
    </row>
    <row r="16" spans="4:11">
      <c r="D16" t="s">
        <v>707</v>
      </c>
      <c r="E16" t="s">
        <v>739</v>
      </c>
      <c r="F16" t="s">
        <v>737</v>
      </c>
      <c r="G16" t="s">
        <v>710</v>
      </c>
      <c r="H16" t="s">
        <v>732</v>
      </c>
      <c r="I16" t="s">
        <v>725</v>
      </c>
      <c r="J16" t="str">
        <f t="shared" si="1"/>
        <v>幼儿5年</v>
      </c>
      <c r="K16" t="s">
        <v>726</v>
      </c>
    </row>
    <row r="17" spans="4:6">
      <c r="D17" t="s">
        <v>707</v>
      </c>
      <c r="E17" t="s">
        <v>740</v>
      </c>
      <c r="F17" t="s">
        <v>726</v>
      </c>
    </row>
    <row r="18" spans="4:6">
      <c r="E18" t="s">
        <v>741</v>
      </c>
      <c r="F18" t="s">
        <v>709</v>
      </c>
    </row>
    <row r="19" spans="4:6">
      <c r="E19" t="s">
        <v>742</v>
      </c>
      <c r="F19" t="s">
        <v>709</v>
      </c>
    </row>
    <row r="20" spans="4:6">
      <c r="E20" t="s">
        <v>743</v>
      </c>
      <c r="F20" t="s">
        <v>709</v>
      </c>
    </row>
    <row r="21" spans="4:6">
      <c r="E21" t="s">
        <v>744</v>
      </c>
      <c r="F21" t="s">
        <v>731</v>
      </c>
    </row>
    <row r="22" spans="4:6">
      <c r="E22" t="s">
        <v>745</v>
      </c>
      <c r="F22" t="s">
        <v>731</v>
      </c>
    </row>
    <row r="23" spans="4:6">
      <c r="E23" t="s">
        <v>746</v>
      </c>
      <c r="F23" t="s">
        <v>709</v>
      </c>
    </row>
    <row r="24" spans="4:6">
      <c r="E24" t="s">
        <v>747</v>
      </c>
      <c r="F24" t="s">
        <v>709</v>
      </c>
    </row>
    <row r="25" spans="4:6">
      <c r="E25" t="s">
        <v>748</v>
      </c>
      <c r="F25" t="s">
        <v>709</v>
      </c>
    </row>
    <row r="26" spans="4:6">
      <c r="E26" t="s">
        <v>748</v>
      </c>
      <c r="F26" t="s">
        <v>709</v>
      </c>
    </row>
    <row r="27" spans="4:6">
      <c r="E27" t="s">
        <v>748</v>
      </c>
      <c r="F27" t="s">
        <v>709</v>
      </c>
    </row>
    <row r="28" spans="4:6">
      <c r="E28" t="s">
        <v>748</v>
      </c>
      <c r="F28" t="s">
        <v>709</v>
      </c>
    </row>
    <row r="29" spans="4:6">
      <c r="E29" t="s">
        <v>748</v>
      </c>
      <c r="F29" t="s">
        <v>709</v>
      </c>
    </row>
    <row r="30" spans="4:6">
      <c r="E30" t="s">
        <v>716</v>
      </c>
      <c r="F30" t="s">
        <v>728</v>
      </c>
    </row>
    <row r="31" spans="4:6">
      <c r="E31" t="s">
        <v>716</v>
      </c>
      <c r="F31" t="s">
        <v>728</v>
      </c>
    </row>
    <row r="32" spans="4:6">
      <c r="E32" t="s">
        <v>716</v>
      </c>
      <c r="F32" t="s">
        <v>728</v>
      </c>
    </row>
    <row r="33" spans="5:6">
      <c r="E33" t="s">
        <v>749</v>
      </c>
      <c r="F33" t="s">
        <v>731</v>
      </c>
    </row>
    <row r="34" spans="5:6">
      <c r="E34" t="s">
        <v>749</v>
      </c>
      <c r="F34" t="s">
        <v>731</v>
      </c>
    </row>
    <row r="35" spans="5:6">
      <c r="E35" t="s">
        <v>749</v>
      </c>
      <c r="F35" t="s">
        <v>731</v>
      </c>
    </row>
    <row r="36" spans="5:6">
      <c r="E36" t="s">
        <v>723</v>
      </c>
      <c r="F36" t="s">
        <v>737</v>
      </c>
    </row>
    <row r="37" spans="5:6">
      <c r="E37" t="s">
        <v>723</v>
      </c>
      <c r="F37" t="s">
        <v>737</v>
      </c>
    </row>
    <row r="38" spans="5:6">
      <c r="E38" t="s">
        <v>723</v>
      </c>
      <c r="F38" t="s">
        <v>737</v>
      </c>
    </row>
    <row r="39" spans="5:6">
      <c r="E39" t="s">
        <v>725</v>
      </c>
      <c r="F39" t="s">
        <v>726</v>
      </c>
    </row>
    <row r="41" spans="5:6">
      <c r="E41" t="s">
        <v>747</v>
      </c>
      <c r="F41" t="s">
        <v>709</v>
      </c>
    </row>
    <row r="42" spans="5:6">
      <c r="E42" t="s">
        <v>750</v>
      </c>
      <c r="F42" t="s">
        <v>731</v>
      </c>
    </row>
    <row r="43" spans="5:6">
      <c r="E43" t="s">
        <v>751</v>
      </c>
      <c r="F43" t="s">
        <v>709</v>
      </c>
    </row>
    <row r="44" spans="5:6">
      <c r="E44" t="s">
        <v>752</v>
      </c>
      <c r="F44" t="s">
        <v>731</v>
      </c>
    </row>
    <row r="46" spans="5:6">
      <c r="E46" t="s">
        <v>735</v>
      </c>
      <c r="F46" t="s">
        <v>717</v>
      </c>
    </row>
  </sheetData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92D050"/>
  </sheetPr>
  <dimension ref="A1:N487"/>
  <sheetViews>
    <sheetView workbookViewId="0">
      <pane xSplit="6" ySplit="3" topLeftCell="H474" activePane="bottomRight" state="frozen"/>
      <selection pane="topRight" activeCell="G1" sqref="G1"/>
      <selection pane="bottomLeft" activeCell="A4" sqref="A4"/>
      <selection pane="bottomRight" activeCell="J502" sqref="J502"/>
    </sheetView>
  </sheetViews>
  <sheetFormatPr defaultRowHeight="14.25"/>
  <cols>
    <col min="1" max="1" width="7.125" customWidth="1"/>
    <col min="2" max="2" width="7.25" customWidth="1"/>
    <col min="3" max="3" width="6.625" customWidth="1"/>
    <col min="4" max="4" width="10.875" bestFit="1" customWidth="1"/>
    <col min="5" max="5" width="14.625" customWidth="1"/>
    <col min="6" max="6" width="6.125" customWidth="1"/>
    <col min="7" max="7" width="7.25" customWidth="1"/>
    <col min="10" max="10" width="5.625" customWidth="1"/>
    <col min="11" max="11" width="6.5" customWidth="1"/>
    <col min="12" max="12" width="7.875" customWidth="1"/>
  </cols>
  <sheetData>
    <row r="1" spans="1:14">
      <c r="A1" t="s">
        <v>440</v>
      </c>
      <c r="B1" t="s">
        <v>6</v>
      </c>
      <c r="C1" t="s">
        <v>441</v>
      </c>
      <c r="D1" t="s">
        <v>442</v>
      </c>
      <c r="E1" t="s">
        <v>443</v>
      </c>
      <c r="F1" t="s">
        <v>435</v>
      </c>
      <c r="G1" t="s">
        <v>444</v>
      </c>
      <c r="H1" t="s">
        <v>445</v>
      </c>
      <c r="I1" t="s">
        <v>446</v>
      </c>
      <c r="J1" t="s">
        <v>447</v>
      </c>
      <c r="K1" t="s">
        <v>448</v>
      </c>
      <c r="L1" t="s">
        <v>449</v>
      </c>
      <c r="M1" t="s">
        <v>450</v>
      </c>
      <c r="N1" t="s">
        <v>451</v>
      </c>
    </row>
    <row r="2" spans="1:14">
      <c r="A2" t="s">
        <v>1164</v>
      </c>
      <c r="B2" t="s">
        <v>836</v>
      </c>
      <c r="C2" t="s">
        <v>1045</v>
      </c>
      <c r="D2">
        <v>42862</v>
      </c>
      <c r="E2" t="s">
        <v>464</v>
      </c>
      <c r="F2" t="s">
        <v>453</v>
      </c>
      <c r="G2" t="s">
        <v>11</v>
      </c>
      <c r="H2" t="s">
        <v>454</v>
      </c>
      <c r="I2" t="s">
        <v>1165</v>
      </c>
      <c r="J2" t="s">
        <v>456</v>
      </c>
      <c r="K2">
        <v>32</v>
      </c>
      <c r="L2" t="s">
        <v>1166</v>
      </c>
      <c r="M2" t="s">
        <v>1160</v>
      </c>
      <c r="N2" t="s">
        <v>1160</v>
      </c>
    </row>
    <row r="3" spans="1:14">
      <c r="A3" t="s">
        <v>1164</v>
      </c>
      <c r="B3" t="s">
        <v>836</v>
      </c>
      <c r="C3" t="s">
        <v>1098</v>
      </c>
      <c r="D3">
        <v>42862</v>
      </c>
      <c r="E3" t="s">
        <v>464</v>
      </c>
      <c r="F3" t="s">
        <v>453</v>
      </c>
      <c r="G3" t="s">
        <v>11</v>
      </c>
      <c r="H3" t="s">
        <v>454</v>
      </c>
      <c r="I3" t="s">
        <v>455</v>
      </c>
      <c r="J3" t="s">
        <v>456</v>
      </c>
      <c r="K3">
        <v>32</v>
      </c>
      <c r="L3" t="s">
        <v>1166</v>
      </c>
      <c r="M3" t="s">
        <v>1160</v>
      </c>
      <c r="N3" t="s">
        <v>1160</v>
      </c>
    </row>
    <row r="4" spans="1:14">
      <c r="A4" t="s">
        <v>1164</v>
      </c>
      <c r="B4" t="s">
        <v>836</v>
      </c>
      <c r="C4" t="s">
        <v>1030</v>
      </c>
      <c r="D4">
        <v>42862</v>
      </c>
      <c r="E4" t="s">
        <v>452</v>
      </c>
      <c r="F4" t="s">
        <v>453</v>
      </c>
      <c r="G4" t="s">
        <v>11</v>
      </c>
      <c r="H4" t="s">
        <v>454</v>
      </c>
      <c r="I4" t="s">
        <v>455</v>
      </c>
      <c r="J4" t="s">
        <v>456</v>
      </c>
      <c r="K4">
        <v>48</v>
      </c>
      <c r="L4" t="s">
        <v>1026</v>
      </c>
      <c r="M4" t="s">
        <v>1162</v>
      </c>
      <c r="N4" t="s">
        <v>1162</v>
      </c>
    </row>
    <row r="5" spans="1:14">
      <c r="A5" t="s">
        <v>1164</v>
      </c>
      <c r="B5" t="s">
        <v>836</v>
      </c>
      <c r="C5" t="s">
        <v>1071</v>
      </c>
      <c r="D5">
        <v>42861</v>
      </c>
      <c r="E5" t="s">
        <v>452</v>
      </c>
      <c r="F5" t="s">
        <v>453</v>
      </c>
      <c r="G5" t="s">
        <v>11</v>
      </c>
      <c r="H5" t="s">
        <v>454</v>
      </c>
      <c r="I5" t="s">
        <v>455</v>
      </c>
      <c r="J5" t="s">
        <v>456</v>
      </c>
      <c r="K5">
        <v>48</v>
      </c>
      <c r="L5" t="s">
        <v>1026</v>
      </c>
      <c r="M5" t="s">
        <v>1162</v>
      </c>
      <c r="N5" t="s">
        <v>1162</v>
      </c>
    </row>
    <row r="6" spans="1:14">
      <c r="A6" t="s">
        <v>1164</v>
      </c>
      <c r="B6" t="s">
        <v>836</v>
      </c>
      <c r="C6" t="s">
        <v>1167</v>
      </c>
      <c r="D6">
        <v>42873</v>
      </c>
      <c r="E6" t="s">
        <v>464</v>
      </c>
      <c r="F6" t="s">
        <v>453</v>
      </c>
      <c r="G6" t="s">
        <v>11</v>
      </c>
      <c r="H6" t="s">
        <v>454</v>
      </c>
      <c r="I6" t="s">
        <v>455</v>
      </c>
      <c r="J6" t="s">
        <v>456</v>
      </c>
      <c r="K6">
        <v>32</v>
      </c>
      <c r="L6" t="s">
        <v>1166</v>
      </c>
      <c r="M6" t="s">
        <v>1160</v>
      </c>
      <c r="N6" t="s">
        <v>1160</v>
      </c>
    </row>
    <row r="7" spans="1:14">
      <c r="A7" t="s">
        <v>1164</v>
      </c>
      <c r="B7" t="s">
        <v>836</v>
      </c>
      <c r="C7" t="s">
        <v>1091</v>
      </c>
      <c r="D7">
        <v>42862</v>
      </c>
      <c r="E7" t="s">
        <v>459</v>
      </c>
      <c r="F7" t="s">
        <v>453</v>
      </c>
      <c r="G7" t="s">
        <v>11</v>
      </c>
      <c r="H7" t="s">
        <v>454</v>
      </c>
      <c r="I7" t="s">
        <v>455</v>
      </c>
      <c r="J7" t="s">
        <v>456</v>
      </c>
      <c r="K7">
        <v>32</v>
      </c>
      <c r="L7" t="s">
        <v>1168</v>
      </c>
      <c r="M7" t="s">
        <v>1161</v>
      </c>
      <c r="N7" t="s">
        <v>1161</v>
      </c>
    </row>
    <row r="8" spans="1:14">
      <c r="A8" t="s">
        <v>1164</v>
      </c>
      <c r="B8" t="s">
        <v>836</v>
      </c>
      <c r="C8" t="s">
        <v>1169</v>
      </c>
      <c r="D8">
        <v>42868</v>
      </c>
      <c r="E8" t="s">
        <v>464</v>
      </c>
      <c r="F8" t="s">
        <v>453</v>
      </c>
      <c r="G8" t="s">
        <v>11</v>
      </c>
      <c r="H8" t="s">
        <v>454</v>
      </c>
      <c r="I8" t="s">
        <v>455</v>
      </c>
      <c r="J8" t="s">
        <v>456</v>
      </c>
      <c r="K8">
        <v>32</v>
      </c>
      <c r="L8" t="s">
        <v>1166</v>
      </c>
      <c r="M8" t="s">
        <v>1160</v>
      </c>
      <c r="N8" t="s">
        <v>1160</v>
      </c>
    </row>
    <row r="9" spans="1:14">
      <c r="A9" t="s">
        <v>1164</v>
      </c>
      <c r="B9" t="s">
        <v>836</v>
      </c>
      <c r="C9" t="s">
        <v>1132</v>
      </c>
      <c r="D9">
        <v>42862</v>
      </c>
      <c r="E9" t="s">
        <v>464</v>
      </c>
      <c r="F9" t="s">
        <v>453</v>
      </c>
      <c r="G9" t="s">
        <v>11</v>
      </c>
      <c r="H9" t="s">
        <v>454</v>
      </c>
      <c r="I9" t="s">
        <v>455</v>
      </c>
      <c r="J9" t="s">
        <v>456</v>
      </c>
      <c r="K9">
        <v>32</v>
      </c>
      <c r="L9" t="s">
        <v>1166</v>
      </c>
      <c r="M9" t="s">
        <v>1160</v>
      </c>
      <c r="N9" t="s">
        <v>1160</v>
      </c>
    </row>
    <row r="10" spans="1:14">
      <c r="A10" t="s">
        <v>1164</v>
      </c>
      <c r="B10" t="s">
        <v>836</v>
      </c>
      <c r="C10" t="s">
        <v>1087</v>
      </c>
      <c r="D10">
        <v>42862</v>
      </c>
      <c r="E10" t="s">
        <v>464</v>
      </c>
      <c r="F10" t="s">
        <v>453</v>
      </c>
      <c r="G10" t="s">
        <v>11</v>
      </c>
      <c r="H10" t="s">
        <v>454</v>
      </c>
      <c r="I10" t="s">
        <v>455</v>
      </c>
      <c r="J10" t="s">
        <v>456</v>
      </c>
      <c r="K10">
        <v>32</v>
      </c>
      <c r="L10" t="s">
        <v>1166</v>
      </c>
      <c r="M10" t="s">
        <v>1160</v>
      </c>
      <c r="N10" t="s">
        <v>1160</v>
      </c>
    </row>
    <row r="11" spans="1:14">
      <c r="A11" t="s">
        <v>1164</v>
      </c>
      <c r="B11" t="s">
        <v>836</v>
      </c>
      <c r="C11" t="s">
        <v>1133</v>
      </c>
      <c r="D11">
        <v>42862</v>
      </c>
      <c r="E11" t="s">
        <v>464</v>
      </c>
      <c r="F11" t="s">
        <v>453</v>
      </c>
      <c r="G11" t="s">
        <v>11</v>
      </c>
      <c r="H11" t="s">
        <v>454</v>
      </c>
      <c r="I11" t="s">
        <v>455</v>
      </c>
      <c r="J11" t="s">
        <v>456</v>
      </c>
      <c r="K11">
        <v>32</v>
      </c>
      <c r="L11" t="s">
        <v>1166</v>
      </c>
      <c r="M11" t="s">
        <v>1160</v>
      </c>
      <c r="N11" t="s">
        <v>1160</v>
      </c>
    </row>
    <row r="12" spans="1:14">
      <c r="A12" t="s">
        <v>1164</v>
      </c>
      <c r="B12" t="s">
        <v>836</v>
      </c>
      <c r="C12" t="s">
        <v>1082</v>
      </c>
      <c r="D12">
        <v>42868</v>
      </c>
      <c r="E12" t="s">
        <v>464</v>
      </c>
      <c r="F12" t="s">
        <v>453</v>
      </c>
      <c r="G12" t="s">
        <v>11</v>
      </c>
      <c r="H12" t="s">
        <v>454</v>
      </c>
      <c r="I12" t="s">
        <v>455</v>
      </c>
      <c r="J12" t="s">
        <v>456</v>
      </c>
      <c r="K12">
        <v>32</v>
      </c>
      <c r="L12" t="s">
        <v>1166</v>
      </c>
      <c r="M12" t="s">
        <v>1160</v>
      </c>
      <c r="N12" t="s">
        <v>1160</v>
      </c>
    </row>
    <row r="13" spans="1:14">
      <c r="A13" t="s">
        <v>1164</v>
      </c>
      <c r="B13" t="s">
        <v>836</v>
      </c>
      <c r="C13" t="s">
        <v>1153</v>
      </c>
      <c r="D13">
        <v>42862</v>
      </c>
      <c r="E13" t="s">
        <v>459</v>
      </c>
      <c r="F13" t="s">
        <v>453</v>
      </c>
      <c r="G13" t="s">
        <v>11</v>
      </c>
      <c r="H13" t="s">
        <v>454</v>
      </c>
      <c r="I13" t="s">
        <v>455</v>
      </c>
      <c r="J13" t="s">
        <v>456</v>
      </c>
      <c r="K13">
        <v>32</v>
      </c>
      <c r="L13" t="s">
        <v>1168</v>
      </c>
      <c r="M13" t="s">
        <v>1161</v>
      </c>
      <c r="N13" t="s">
        <v>1161</v>
      </c>
    </row>
    <row r="14" spans="1:14">
      <c r="A14" t="s">
        <v>1164</v>
      </c>
      <c r="B14" t="s">
        <v>836</v>
      </c>
      <c r="C14" t="s">
        <v>1109</v>
      </c>
      <c r="D14">
        <v>42874</v>
      </c>
      <c r="E14" t="s">
        <v>459</v>
      </c>
      <c r="F14" t="s">
        <v>453</v>
      </c>
      <c r="G14" t="s">
        <v>11</v>
      </c>
      <c r="H14" t="s">
        <v>454</v>
      </c>
      <c r="I14" t="s">
        <v>455</v>
      </c>
      <c r="J14" t="s">
        <v>456</v>
      </c>
      <c r="K14">
        <v>32</v>
      </c>
      <c r="L14" t="s">
        <v>1168</v>
      </c>
      <c r="M14" t="s">
        <v>1161</v>
      </c>
      <c r="N14" t="s">
        <v>1161</v>
      </c>
    </row>
    <row r="15" spans="1:14">
      <c r="A15" t="s">
        <v>1164</v>
      </c>
      <c r="B15" t="s">
        <v>836</v>
      </c>
      <c r="C15" t="s">
        <v>1113</v>
      </c>
      <c r="D15">
        <v>42862</v>
      </c>
      <c r="E15" t="s">
        <v>464</v>
      </c>
      <c r="F15" t="s">
        <v>453</v>
      </c>
      <c r="G15" t="s">
        <v>11</v>
      </c>
      <c r="H15" t="s">
        <v>454</v>
      </c>
      <c r="I15" t="s">
        <v>455</v>
      </c>
      <c r="J15" t="s">
        <v>456</v>
      </c>
      <c r="K15">
        <v>32</v>
      </c>
      <c r="L15" t="s">
        <v>1166</v>
      </c>
      <c r="M15" t="s">
        <v>1160</v>
      </c>
      <c r="N15" t="s">
        <v>1160</v>
      </c>
    </row>
    <row r="16" spans="1:14">
      <c r="A16" t="s">
        <v>1164</v>
      </c>
      <c r="B16" t="s">
        <v>836</v>
      </c>
      <c r="C16" t="s">
        <v>1089</v>
      </c>
      <c r="D16">
        <v>42862</v>
      </c>
      <c r="E16" t="s">
        <v>452</v>
      </c>
      <c r="F16" t="s">
        <v>453</v>
      </c>
      <c r="G16" t="s">
        <v>11</v>
      </c>
      <c r="H16" t="s">
        <v>454</v>
      </c>
      <c r="I16" t="s">
        <v>455</v>
      </c>
      <c r="J16" t="s">
        <v>456</v>
      </c>
      <c r="K16">
        <v>48</v>
      </c>
      <c r="L16" t="s">
        <v>1026</v>
      </c>
      <c r="M16" t="s">
        <v>1162</v>
      </c>
      <c r="N16" t="s">
        <v>1162</v>
      </c>
    </row>
    <row r="17" spans="1:14">
      <c r="A17" t="s">
        <v>1164</v>
      </c>
      <c r="B17" t="s">
        <v>836</v>
      </c>
      <c r="C17" t="s">
        <v>1137</v>
      </c>
      <c r="D17">
        <v>42863</v>
      </c>
      <c r="E17" t="s">
        <v>464</v>
      </c>
      <c r="F17" t="s">
        <v>453</v>
      </c>
      <c r="G17" t="s">
        <v>11</v>
      </c>
      <c r="H17" t="s">
        <v>454</v>
      </c>
      <c r="I17" t="s">
        <v>455</v>
      </c>
      <c r="J17" t="s">
        <v>456</v>
      </c>
      <c r="K17">
        <v>32</v>
      </c>
      <c r="L17" t="s">
        <v>1166</v>
      </c>
      <c r="M17" t="s">
        <v>1160</v>
      </c>
      <c r="N17" t="s">
        <v>1160</v>
      </c>
    </row>
    <row r="18" spans="1:14">
      <c r="A18" t="s">
        <v>1164</v>
      </c>
      <c r="B18" t="s">
        <v>836</v>
      </c>
      <c r="C18" t="s">
        <v>1038</v>
      </c>
      <c r="D18">
        <v>42862</v>
      </c>
      <c r="E18" t="s">
        <v>452</v>
      </c>
      <c r="F18" t="s">
        <v>453</v>
      </c>
      <c r="G18" t="s">
        <v>11</v>
      </c>
      <c r="H18" t="s">
        <v>454</v>
      </c>
      <c r="I18" t="s">
        <v>455</v>
      </c>
      <c r="J18" t="s">
        <v>456</v>
      </c>
      <c r="K18">
        <v>48</v>
      </c>
      <c r="L18" t="s">
        <v>1026</v>
      </c>
      <c r="M18" t="s">
        <v>1162</v>
      </c>
      <c r="N18" t="s">
        <v>1162</v>
      </c>
    </row>
    <row r="19" spans="1:14">
      <c r="A19" t="s">
        <v>1164</v>
      </c>
      <c r="B19" t="s">
        <v>836</v>
      </c>
      <c r="C19" t="s">
        <v>1045</v>
      </c>
      <c r="D19">
        <v>42862</v>
      </c>
      <c r="E19" t="s">
        <v>464</v>
      </c>
      <c r="F19" t="s">
        <v>453</v>
      </c>
      <c r="G19" t="s">
        <v>11</v>
      </c>
      <c r="H19" t="s">
        <v>454</v>
      </c>
      <c r="I19" t="s">
        <v>455</v>
      </c>
      <c r="J19" t="s">
        <v>456</v>
      </c>
      <c r="K19">
        <v>32</v>
      </c>
      <c r="L19" t="s">
        <v>1166</v>
      </c>
      <c r="M19" t="s">
        <v>1160</v>
      </c>
      <c r="N19" t="s">
        <v>1160</v>
      </c>
    </row>
    <row r="20" spans="1:14">
      <c r="A20" t="s">
        <v>1164</v>
      </c>
      <c r="B20" t="s">
        <v>836</v>
      </c>
      <c r="C20" t="s">
        <v>1033</v>
      </c>
      <c r="D20">
        <v>42862</v>
      </c>
      <c r="E20" t="s">
        <v>452</v>
      </c>
      <c r="F20" t="s">
        <v>453</v>
      </c>
      <c r="G20" t="s">
        <v>11</v>
      </c>
      <c r="H20" t="s">
        <v>454</v>
      </c>
      <c r="I20" t="s">
        <v>455</v>
      </c>
      <c r="J20" t="s">
        <v>456</v>
      </c>
      <c r="K20">
        <v>48</v>
      </c>
      <c r="L20" t="s">
        <v>1026</v>
      </c>
      <c r="M20" t="s">
        <v>1162</v>
      </c>
      <c r="N20" t="s">
        <v>1162</v>
      </c>
    </row>
    <row r="21" spans="1:14">
      <c r="A21" t="s">
        <v>1164</v>
      </c>
      <c r="B21" t="s">
        <v>836</v>
      </c>
      <c r="C21" t="s">
        <v>1049</v>
      </c>
      <c r="D21">
        <v>42862</v>
      </c>
      <c r="E21" t="s">
        <v>464</v>
      </c>
      <c r="F21" t="s">
        <v>453</v>
      </c>
      <c r="G21" t="s">
        <v>11</v>
      </c>
      <c r="H21" t="s">
        <v>454</v>
      </c>
      <c r="I21" t="s">
        <v>455</v>
      </c>
      <c r="J21" t="s">
        <v>456</v>
      </c>
      <c r="K21">
        <v>32</v>
      </c>
      <c r="L21" t="s">
        <v>1166</v>
      </c>
      <c r="M21" t="s">
        <v>1160</v>
      </c>
      <c r="N21" t="s">
        <v>1160</v>
      </c>
    </row>
    <row r="22" spans="1:14">
      <c r="A22" t="s">
        <v>1164</v>
      </c>
      <c r="B22" t="s">
        <v>836</v>
      </c>
      <c r="C22" t="s">
        <v>1149</v>
      </c>
      <c r="D22">
        <v>42862</v>
      </c>
      <c r="E22" t="s">
        <v>452</v>
      </c>
      <c r="F22" t="s">
        <v>453</v>
      </c>
      <c r="G22" t="s">
        <v>11</v>
      </c>
      <c r="H22" t="s">
        <v>454</v>
      </c>
      <c r="I22" t="s">
        <v>455</v>
      </c>
      <c r="J22" t="s">
        <v>456</v>
      </c>
      <c r="K22">
        <v>48</v>
      </c>
      <c r="L22" t="s">
        <v>1026</v>
      </c>
      <c r="M22" t="s">
        <v>1162</v>
      </c>
      <c r="N22" t="s">
        <v>1162</v>
      </c>
    </row>
    <row r="23" spans="1:14">
      <c r="A23" t="s">
        <v>1164</v>
      </c>
      <c r="B23" t="s">
        <v>836</v>
      </c>
      <c r="C23" t="s">
        <v>1170</v>
      </c>
      <c r="D23">
        <v>42862</v>
      </c>
      <c r="E23" t="s">
        <v>464</v>
      </c>
      <c r="F23" t="s">
        <v>453</v>
      </c>
      <c r="G23" t="s">
        <v>11</v>
      </c>
      <c r="H23" t="s">
        <v>454</v>
      </c>
      <c r="I23" t="s">
        <v>455</v>
      </c>
      <c r="J23" t="s">
        <v>456</v>
      </c>
      <c r="K23">
        <v>32</v>
      </c>
      <c r="L23" t="s">
        <v>1166</v>
      </c>
      <c r="M23" t="s">
        <v>1160</v>
      </c>
      <c r="N23" t="s">
        <v>1160</v>
      </c>
    </row>
    <row r="24" spans="1:14">
      <c r="A24" t="s">
        <v>1164</v>
      </c>
      <c r="B24" t="s">
        <v>836</v>
      </c>
      <c r="C24" t="s">
        <v>1148</v>
      </c>
      <c r="D24">
        <v>42866</v>
      </c>
      <c r="E24" t="s">
        <v>452</v>
      </c>
      <c r="F24" t="s">
        <v>453</v>
      </c>
      <c r="G24" t="s">
        <v>11</v>
      </c>
      <c r="H24" t="s">
        <v>454</v>
      </c>
      <c r="I24" t="s">
        <v>455</v>
      </c>
      <c r="J24" t="s">
        <v>456</v>
      </c>
      <c r="K24">
        <v>48</v>
      </c>
      <c r="L24" t="s">
        <v>1026</v>
      </c>
      <c r="M24" t="s">
        <v>1162</v>
      </c>
      <c r="N24" t="s">
        <v>1162</v>
      </c>
    </row>
    <row r="25" spans="1:14">
      <c r="A25" t="s">
        <v>1014</v>
      </c>
      <c r="B25" t="s">
        <v>911</v>
      </c>
      <c r="C25" t="s">
        <v>1171</v>
      </c>
      <c r="D25">
        <v>42862</v>
      </c>
      <c r="E25" t="s">
        <v>452</v>
      </c>
      <c r="F25" t="s">
        <v>453</v>
      </c>
      <c r="G25" t="s">
        <v>11</v>
      </c>
      <c r="H25" t="s">
        <v>454</v>
      </c>
      <c r="I25" t="s">
        <v>455</v>
      </c>
      <c r="J25" t="s">
        <v>456</v>
      </c>
      <c r="K25">
        <v>48</v>
      </c>
      <c r="L25" t="s">
        <v>1026</v>
      </c>
      <c r="M25" t="s">
        <v>1162</v>
      </c>
      <c r="N25" t="s">
        <v>1162</v>
      </c>
    </row>
    <row r="26" spans="1:14">
      <c r="A26" t="s">
        <v>1014</v>
      </c>
      <c r="B26" t="s">
        <v>911</v>
      </c>
      <c r="C26" t="s">
        <v>1172</v>
      </c>
      <c r="D26">
        <v>42862</v>
      </c>
      <c r="E26" t="s">
        <v>459</v>
      </c>
      <c r="F26" t="s">
        <v>453</v>
      </c>
      <c r="G26" t="s">
        <v>11</v>
      </c>
      <c r="H26" t="s">
        <v>454</v>
      </c>
      <c r="I26" t="s">
        <v>455</v>
      </c>
      <c r="J26" t="s">
        <v>456</v>
      </c>
      <c r="K26">
        <v>32</v>
      </c>
      <c r="L26" t="s">
        <v>1168</v>
      </c>
      <c r="M26" t="s">
        <v>1161</v>
      </c>
      <c r="N26" t="s">
        <v>1161</v>
      </c>
    </row>
    <row r="27" spans="1:14">
      <c r="A27" t="s">
        <v>1014</v>
      </c>
      <c r="B27" t="s">
        <v>911</v>
      </c>
      <c r="C27" t="s">
        <v>1173</v>
      </c>
      <c r="D27">
        <v>42862</v>
      </c>
      <c r="E27" t="s">
        <v>459</v>
      </c>
      <c r="F27" t="s">
        <v>453</v>
      </c>
      <c r="G27" t="s">
        <v>11</v>
      </c>
      <c r="H27" t="s">
        <v>454</v>
      </c>
      <c r="I27" t="s">
        <v>455</v>
      </c>
      <c r="J27" t="s">
        <v>456</v>
      </c>
      <c r="K27">
        <v>32</v>
      </c>
      <c r="L27" t="s">
        <v>1168</v>
      </c>
      <c r="M27" t="s">
        <v>1161</v>
      </c>
      <c r="N27" t="s">
        <v>1161</v>
      </c>
    </row>
    <row r="28" spans="1:14">
      <c r="A28" t="s">
        <v>1014</v>
      </c>
      <c r="B28" t="s">
        <v>911</v>
      </c>
      <c r="C28" t="s">
        <v>1174</v>
      </c>
      <c r="D28">
        <v>42862</v>
      </c>
      <c r="E28" t="s">
        <v>459</v>
      </c>
      <c r="F28" t="s">
        <v>453</v>
      </c>
      <c r="G28" t="s">
        <v>11</v>
      </c>
      <c r="H28" t="s">
        <v>454</v>
      </c>
      <c r="I28" t="s">
        <v>455</v>
      </c>
      <c r="J28" t="s">
        <v>456</v>
      </c>
      <c r="K28">
        <v>32</v>
      </c>
      <c r="L28" t="s">
        <v>1168</v>
      </c>
      <c r="M28" t="s">
        <v>1161</v>
      </c>
      <c r="N28" t="s">
        <v>1161</v>
      </c>
    </row>
    <row r="29" spans="1:14">
      <c r="A29" t="s">
        <v>1014</v>
      </c>
      <c r="B29" t="s">
        <v>911</v>
      </c>
      <c r="C29" t="s">
        <v>1175</v>
      </c>
      <c r="D29">
        <v>42862</v>
      </c>
      <c r="E29" t="s">
        <v>452</v>
      </c>
      <c r="F29" t="s">
        <v>453</v>
      </c>
      <c r="G29" t="s">
        <v>11</v>
      </c>
      <c r="H29" t="s">
        <v>454</v>
      </c>
      <c r="I29" t="s">
        <v>455</v>
      </c>
      <c r="J29" t="s">
        <v>456</v>
      </c>
      <c r="K29">
        <v>48</v>
      </c>
      <c r="L29" t="s">
        <v>1026</v>
      </c>
      <c r="M29" t="s">
        <v>1162</v>
      </c>
      <c r="N29" t="s">
        <v>1162</v>
      </c>
    </row>
    <row r="30" spans="1:14">
      <c r="A30" t="s">
        <v>1176</v>
      </c>
      <c r="B30" t="s">
        <v>475</v>
      </c>
      <c r="C30" t="s">
        <v>930</v>
      </c>
      <c r="D30">
        <v>42862</v>
      </c>
      <c r="E30" t="s">
        <v>452</v>
      </c>
      <c r="F30" t="s">
        <v>453</v>
      </c>
      <c r="G30" t="s">
        <v>11</v>
      </c>
      <c r="H30" t="s">
        <v>454</v>
      </c>
      <c r="I30" t="s">
        <v>457</v>
      </c>
      <c r="J30" t="s">
        <v>456</v>
      </c>
      <c r="K30">
        <v>48</v>
      </c>
      <c r="L30" t="s">
        <v>1026</v>
      </c>
      <c r="M30" t="s">
        <v>1162</v>
      </c>
      <c r="N30" t="s">
        <v>1162</v>
      </c>
    </row>
    <row r="31" spans="1:14">
      <c r="A31" t="s">
        <v>1176</v>
      </c>
      <c r="B31" t="s">
        <v>475</v>
      </c>
      <c r="C31" t="s">
        <v>959</v>
      </c>
      <c r="D31">
        <v>42862</v>
      </c>
      <c r="E31" t="s">
        <v>452</v>
      </c>
      <c r="F31" t="s">
        <v>453</v>
      </c>
      <c r="G31" t="s">
        <v>11</v>
      </c>
      <c r="H31" t="s">
        <v>454</v>
      </c>
      <c r="I31" t="s">
        <v>457</v>
      </c>
      <c r="J31" t="s">
        <v>456</v>
      </c>
      <c r="K31">
        <v>48</v>
      </c>
      <c r="L31" t="s">
        <v>1026</v>
      </c>
      <c r="M31" t="s">
        <v>1162</v>
      </c>
      <c r="N31" t="s">
        <v>1162</v>
      </c>
    </row>
    <row r="32" spans="1:14">
      <c r="A32" t="s">
        <v>1176</v>
      </c>
      <c r="B32" t="s">
        <v>475</v>
      </c>
      <c r="C32" t="s">
        <v>932</v>
      </c>
      <c r="D32">
        <v>42862</v>
      </c>
      <c r="E32" t="s">
        <v>452</v>
      </c>
      <c r="F32" t="s">
        <v>453</v>
      </c>
      <c r="G32" t="s">
        <v>11</v>
      </c>
      <c r="H32" t="s">
        <v>454</v>
      </c>
      <c r="I32" t="s">
        <v>457</v>
      </c>
      <c r="J32" t="s">
        <v>456</v>
      </c>
      <c r="K32">
        <v>48</v>
      </c>
      <c r="L32" t="s">
        <v>1026</v>
      </c>
      <c r="M32" t="s">
        <v>1162</v>
      </c>
      <c r="N32" t="s">
        <v>1162</v>
      </c>
    </row>
    <row r="33" spans="1:14">
      <c r="A33" t="s">
        <v>1176</v>
      </c>
      <c r="B33" t="s">
        <v>475</v>
      </c>
      <c r="C33" t="s">
        <v>476</v>
      </c>
      <c r="D33">
        <v>42862</v>
      </c>
      <c r="E33" t="s">
        <v>452</v>
      </c>
      <c r="F33" t="s">
        <v>453</v>
      </c>
      <c r="G33" t="s">
        <v>11</v>
      </c>
      <c r="H33" t="s">
        <v>454</v>
      </c>
      <c r="I33" t="s">
        <v>457</v>
      </c>
      <c r="J33" t="s">
        <v>456</v>
      </c>
      <c r="K33">
        <v>48</v>
      </c>
      <c r="L33" t="s">
        <v>1026</v>
      </c>
      <c r="M33" t="s">
        <v>1162</v>
      </c>
      <c r="N33" t="s">
        <v>1162</v>
      </c>
    </row>
    <row r="34" spans="1:14">
      <c r="A34" t="s">
        <v>1176</v>
      </c>
      <c r="B34" t="s">
        <v>475</v>
      </c>
      <c r="C34" t="s">
        <v>936</v>
      </c>
      <c r="D34">
        <v>42862</v>
      </c>
      <c r="E34" t="s">
        <v>452</v>
      </c>
      <c r="F34" t="s">
        <v>453</v>
      </c>
      <c r="G34" t="s">
        <v>11</v>
      </c>
      <c r="H34" t="s">
        <v>454</v>
      </c>
      <c r="I34" t="s">
        <v>457</v>
      </c>
      <c r="J34" t="s">
        <v>456</v>
      </c>
      <c r="K34">
        <v>48</v>
      </c>
      <c r="L34" t="s">
        <v>1026</v>
      </c>
      <c r="M34" t="s">
        <v>1162</v>
      </c>
      <c r="N34" t="s">
        <v>1162</v>
      </c>
    </row>
    <row r="35" spans="1:14">
      <c r="A35" t="s">
        <v>1176</v>
      </c>
      <c r="B35" t="s">
        <v>475</v>
      </c>
      <c r="C35" t="s">
        <v>907</v>
      </c>
      <c r="D35">
        <v>42862</v>
      </c>
      <c r="E35" t="s">
        <v>452</v>
      </c>
      <c r="F35" t="s">
        <v>453</v>
      </c>
      <c r="G35" t="s">
        <v>11</v>
      </c>
      <c r="H35" t="s">
        <v>454</v>
      </c>
      <c r="I35" t="s">
        <v>457</v>
      </c>
      <c r="J35" t="s">
        <v>456</v>
      </c>
      <c r="K35">
        <v>48</v>
      </c>
      <c r="L35" t="s">
        <v>1026</v>
      </c>
      <c r="M35" t="s">
        <v>1162</v>
      </c>
      <c r="N35" t="s">
        <v>1162</v>
      </c>
    </row>
    <row r="36" spans="1:14">
      <c r="A36" t="s">
        <v>1176</v>
      </c>
      <c r="B36" t="s">
        <v>475</v>
      </c>
      <c r="C36" t="s">
        <v>941</v>
      </c>
      <c r="D36">
        <v>42862</v>
      </c>
      <c r="E36" t="s">
        <v>452</v>
      </c>
      <c r="F36" t="s">
        <v>453</v>
      </c>
      <c r="G36" t="s">
        <v>11</v>
      </c>
      <c r="H36" t="s">
        <v>454</v>
      </c>
      <c r="I36" t="s">
        <v>457</v>
      </c>
      <c r="J36" t="s">
        <v>456</v>
      </c>
      <c r="K36">
        <v>48</v>
      </c>
      <c r="L36" t="s">
        <v>1026</v>
      </c>
      <c r="M36" t="s">
        <v>1162</v>
      </c>
      <c r="N36" t="s">
        <v>1162</v>
      </c>
    </row>
    <row r="37" spans="1:14">
      <c r="A37" t="s">
        <v>1176</v>
      </c>
      <c r="B37" t="s">
        <v>475</v>
      </c>
      <c r="C37" t="s">
        <v>916</v>
      </c>
      <c r="D37">
        <v>42863</v>
      </c>
      <c r="E37" t="s">
        <v>452</v>
      </c>
      <c r="F37" t="s">
        <v>453</v>
      </c>
      <c r="G37" t="s">
        <v>11</v>
      </c>
      <c r="H37" t="s">
        <v>454</v>
      </c>
      <c r="I37" t="s">
        <v>457</v>
      </c>
      <c r="J37" t="s">
        <v>456</v>
      </c>
      <c r="K37">
        <v>48</v>
      </c>
      <c r="L37" t="s">
        <v>1026</v>
      </c>
      <c r="M37" t="s">
        <v>1162</v>
      </c>
      <c r="N37" t="s">
        <v>1162</v>
      </c>
    </row>
    <row r="38" spans="1:14">
      <c r="A38" t="s">
        <v>1176</v>
      </c>
      <c r="B38" t="s">
        <v>475</v>
      </c>
      <c r="C38" t="s">
        <v>917</v>
      </c>
      <c r="D38">
        <v>42862</v>
      </c>
      <c r="E38" t="s">
        <v>452</v>
      </c>
      <c r="F38" t="s">
        <v>453</v>
      </c>
      <c r="G38" t="s">
        <v>11</v>
      </c>
      <c r="H38" t="s">
        <v>454</v>
      </c>
      <c r="I38" t="s">
        <v>457</v>
      </c>
      <c r="J38" t="s">
        <v>456</v>
      </c>
      <c r="K38">
        <v>48</v>
      </c>
      <c r="L38" t="s">
        <v>1026</v>
      </c>
      <c r="M38" t="s">
        <v>1162</v>
      </c>
      <c r="N38" t="s">
        <v>1162</v>
      </c>
    </row>
    <row r="39" spans="1:14">
      <c r="A39" t="s">
        <v>1176</v>
      </c>
      <c r="B39" t="s">
        <v>475</v>
      </c>
      <c r="C39" t="s">
        <v>970</v>
      </c>
      <c r="D39">
        <v>42861</v>
      </c>
      <c r="E39" t="s">
        <v>452</v>
      </c>
      <c r="F39" t="s">
        <v>453</v>
      </c>
      <c r="G39" t="s">
        <v>11</v>
      </c>
      <c r="H39" t="s">
        <v>454</v>
      </c>
      <c r="I39" t="s">
        <v>457</v>
      </c>
      <c r="J39" t="s">
        <v>456</v>
      </c>
      <c r="K39">
        <v>48</v>
      </c>
      <c r="L39" t="s">
        <v>1026</v>
      </c>
      <c r="M39" t="s">
        <v>1162</v>
      </c>
      <c r="N39" t="s">
        <v>1162</v>
      </c>
    </row>
    <row r="40" spans="1:14">
      <c r="A40" t="s">
        <v>1176</v>
      </c>
      <c r="B40" t="s">
        <v>475</v>
      </c>
      <c r="C40" t="s">
        <v>928</v>
      </c>
      <c r="D40">
        <v>42862</v>
      </c>
      <c r="E40" t="s">
        <v>452</v>
      </c>
      <c r="F40" t="s">
        <v>453</v>
      </c>
      <c r="G40" t="s">
        <v>11</v>
      </c>
      <c r="H40" t="s">
        <v>454</v>
      </c>
      <c r="I40" t="s">
        <v>457</v>
      </c>
      <c r="J40" t="s">
        <v>456</v>
      </c>
      <c r="K40">
        <v>48</v>
      </c>
      <c r="L40" t="s">
        <v>1026</v>
      </c>
      <c r="M40" t="s">
        <v>1162</v>
      </c>
      <c r="N40" t="s">
        <v>1162</v>
      </c>
    </row>
    <row r="41" spans="1:14">
      <c r="A41" t="s">
        <v>1176</v>
      </c>
      <c r="B41" t="s">
        <v>475</v>
      </c>
      <c r="C41" t="s">
        <v>914</v>
      </c>
      <c r="D41">
        <v>42862</v>
      </c>
      <c r="E41" t="s">
        <v>452</v>
      </c>
      <c r="F41" t="s">
        <v>453</v>
      </c>
      <c r="G41" t="s">
        <v>11</v>
      </c>
      <c r="H41" t="s">
        <v>454</v>
      </c>
      <c r="I41" t="s">
        <v>455</v>
      </c>
      <c r="J41" t="s">
        <v>456</v>
      </c>
      <c r="K41">
        <v>48</v>
      </c>
      <c r="L41" t="s">
        <v>1026</v>
      </c>
      <c r="M41" t="s">
        <v>1162</v>
      </c>
      <c r="N41" t="s">
        <v>1162</v>
      </c>
    </row>
    <row r="42" spans="1:14">
      <c r="A42" t="s">
        <v>1176</v>
      </c>
      <c r="B42" t="s">
        <v>475</v>
      </c>
      <c r="C42" t="s">
        <v>992</v>
      </c>
      <c r="D42">
        <v>42862</v>
      </c>
      <c r="E42" t="s">
        <v>452</v>
      </c>
      <c r="F42" t="s">
        <v>453</v>
      </c>
      <c r="G42" t="s">
        <v>11</v>
      </c>
      <c r="H42" t="s">
        <v>454</v>
      </c>
      <c r="I42" t="s">
        <v>457</v>
      </c>
      <c r="J42" t="s">
        <v>456</v>
      </c>
      <c r="K42">
        <v>48</v>
      </c>
      <c r="L42" t="s">
        <v>1026</v>
      </c>
      <c r="M42" t="s">
        <v>1162</v>
      </c>
      <c r="N42" t="s">
        <v>1162</v>
      </c>
    </row>
    <row r="43" spans="1:14">
      <c r="A43" t="s">
        <v>1023</v>
      </c>
      <c r="B43" t="s">
        <v>912</v>
      </c>
      <c r="C43" t="s">
        <v>1177</v>
      </c>
      <c r="D43">
        <v>42882</v>
      </c>
      <c r="E43" t="s">
        <v>464</v>
      </c>
      <c r="F43" t="s">
        <v>453</v>
      </c>
      <c r="G43" t="s">
        <v>11</v>
      </c>
      <c r="H43" t="s">
        <v>454</v>
      </c>
      <c r="I43" t="s">
        <v>455</v>
      </c>
      <c r="J43" t="s">
        <v>456</v>
      </c>
      <c r="K43">
        <v>32</v>
      </c>
      <c r="L43" t="s">
        <v>1024</v>
      </c>
      <c r="M43" t="s">
        <v>1016</v>
      </c>
      <c r="N43" t="s">
        <v>1016</v>
      </c>
    </row>
    <row r="44" spans="1:14">
      <c r="A44" t="s">
        <v>1023</v>
      </c>
      <c r="B44" t="s">
        <v>912</v>
      </c>
      <c r="C44" t="s">
        <v>1178</v>
      </c>
      <c r="D44">
        <v>42862</v>
      </c>
      <c r="E44" t="s">
        <v>459</v>
      </c>
      <c r="F44" t="s">
        <v>453</v>
      </c>
      <c r="G44" t="s">
        <v>11</v>
      </c>
      <c r="H44" t="s">
        <v>454</v>
      </c>
      <c r="I44" t="s">
        <v>455</v>
      </c>
      <c r="J44" t="s">
        <v>456</v>
      </c>
      <c r="K44">
        <v>32</v>
      </c>
      <c r="L44" t="s">
        <v>1168</v>
      </c>
      <c r="M44" t="s">
        <v>1161</v>
      </c>
      <c r="N44" t="s">
        <v>1161</v>
      </c>
    </row>
    <row r="45" spans="1:14">
      <c r="A45" t="s">
        <v>1023</v>
      </c>
      <c r="B45" t="s">
        <v>912</v>
      </c>
      <c r="C45" t="s">
        <v>921</v>
      </c>
      <c r="D45">
        <v>42862</v>
      </c>
      <c r="E45" t="s">
        <v>452</v>
      </c>
      <c r="F45" t="s">
        <v>453</v>
      </c>
      <c r="G45" t="s">
        <v>11</v>
      </c>
      <c r="H45" t="s">
        <v>454</v>
      </c>
      <c r="I45" t="s">
        <v>457</v>
      </c>
      <c r="J45" t="s">
        <v>456</v>
      </c>
      <c r="K45">
        <v>48</v>
      </c>
      <c r="L45" t="s">
        <v>1026</v>
      </c>
      <c r="M45" t="s">
        <v>1162</v>
      </c>
      <c r="N45" t="s">
        <v>1162</v>
      </c>
    </row>
    <row r="46" spans="1:14">
      <c r="A46" t="s">
        <v>1023</v>
      </c>
      <c r="B46" t="s">
        <v>912</v>
      </c>
      <c r="C46" t="s">
        <v>925</v>
      </c>
      <c r="D46">
        <v>42861</v>
      </c>
      <c r="E46" t="s">
        <v>452</v>
      </c>
      <c r="F46" t="s">
        <v>453</v>
      </c>
      <c r="G46" t="s">
        <v>11</v>
      </c>
      <c r="H46" t="s">
        <v>454</v>
      </c>
      <c r="I46" t="s">
        <v>457</v>
      </c>
      <c r="J46" t="s">
        <v>456</v>
      </c>
      <c r="K46">
        <v>48</v>
      </c>
      <c r="L46" t="s">
        <v>1026</v>
      </c>
      <c r="M46" t="s">
        <v>1162</v>
      </c>
      <c r="N46" t="s">
        <v>1162</v>
      </c>
    </row>
    <row r="47" spans="1:14">
      <c r="A47" t="s">
        <v>1023</v>
      </c>
      <c r="B47" t="s">
        <v>912</v>
      </c>
      <c r="C47" t="s">
        <v>1177</v>
      </c>
      <c r="D47">
        <v>42882</v>
      </c>
      <c r="E47" t="s">
        <v>464</v>
      </c>
      <c r="F47" t="s">
        <v>453</v>
      </c>
      <c r="G47" t="s">
        <v>11</v>
      </c>
      <c r="H47" t="s">
        <v>454</v>
      </c>
      <c r="I47" t="s">
        <v>457</v>
      </c>
      <c r="J47" t="s">
        <v>456</v>
      </c>
      <c r="K47">
        <v>32</v>
      </c>
      <c r="L47" t="s">
        <v>1166</v>
      </c>
      <c r="M47" t="s">
        <v>1160</v>
      </c>
      <c r="N47" t="s">
        <v>1160</v>
      </c>
    </row>
    <row r="48" spans="1:14">
      <c r="A48" t="s">
        <v>1023</v>
      </c>
      <c r="B48" t="s">
        <v>912</v>
      </c>
      <c r="C48" t="s">
        <v>1179</v>
      </c>
      <c r="D48">
        <v>42862</v>
      </c>
      <c r="E48" t="s">
        <v>452</v>
      </c>
      <c r="F48" t="s">
        <v>453</v>
      </c>
      <c r="G48" t="s">
        <v>11</v>
      </c>
      <c r="H48" t="s">
        <v>454</v>
      </c>
      <c r="I48" t="s">
        <v>455</v>
      </c>
      <c r="J48" t="s">
        <v>456</v>
      </c>
      <c r="K48">
        <v>48</v>
      </c>
      <c r="L48" t="s">
        <v>1026</v>
      </c>
      <c r="M48" t="s">
        <v>1162</v>
      </c>
      <c r="N48" t="s">
        <v>1162</v>
      </c>
    </row>
    <row r="49" spans="1:14">
      <c r="A49" t="s">
        <v>1023</v>
      </c>
      <c r="B49" t="s">
        <v>912</v>
      </c>
      <c r="C49" t="s">
        <v>1074</v>
      </c>
      <c r="D49">
        <v>42862</v>
      </c>
      <c r="E49" t="s">
        <v>464</v>
      </c>
      <c r="F49" t="s">
        <v>453</v>
      </c>
      <c r="G49" t="s">
        <v>11</v>
      </c>
      <c r="H49" t="s">
        <v>454</v>
      </c>
      <c r="I49" t="s">
        <v>455</v>
      </c>
      <c r="J49" t="s">
        <v>456</v>
      </c>
      <c r="K49">
        <v>32</v>
      </c>
      <c r="L49" t="s">
        <v>1166</v>
      </c>
      <c r="M49" t="s">
        <v>1160</v>
      </c>
      <c r="N49" t="s">
        <v>1160</v>
      </c>
    </row>
    <row r="50" spans="1:14">
      <c r="A50" t="s">
        <v>1023</v>
      </c>
      <c r="B50" t="s">
        <v>912</v>
      </c>
      <c r="C50" t="s">
        <v>1180</v>
      </c>
      <c r="D50">
        <v>42864</v>
      </c>
      <c r="E50" t="s">
        <v>464</v>
      </c>
      <c r="F50" t="s">
        <v>453</v>
      </c>
      <c r="G50" t="s">
        <v>11</v>
      </c>
      <c r="H50" t="s">
        <v>454</v>
      </c>
      <c r="I50" t="s">
        <v>455</v>
      </c>
      <c r="J50" t="s">
        <v>456</v>
      </c>
      <c r="K50">
        <v>960</v>
      </c>
      <c r="L50" t="s">
        <v>1181</v>
      </c>
      <c r="M50" t="s">
        <v>1160</v>
      </c>
      <c r="N50" t="s">
        <v>1160</v>
      </c>
    </row>
    <row r="51" spans="1:14">
      <c r="A51" t="s">
        <v>1023</v>
      </c>
      <c r="B51" t="s">
        <v>912</v>
      </c>
      <c r="C51" t="s">
        <v>1182</v>
      </c>
      <c r="D51">
        <v>42862</v>
      </c>
      <c r="E51" t="s">
        <v>459</v>
      </c>
      <c r="F51" t="s">
        <v>453</v>
      </c>
      <c r="G51" t="s">
        <v>11</v>
      </c>
      <c r="H51" t="s">
        <v>454</v>
      </c>
      <c r="I51" t="s">
        <v>455</v>
      </c>
      <c r="J51" t="s">
        <v>456</v>
      </c>
      <c r="K51">
        <v>32</v>
      </c>
      <c r="L51" t="s">
        <v>1168</v>
      </c>
      <c r="M51" t="s">
        <v>1161</v>
      </c>
      <c r="N51" t="s">
        <v>1161</v>
      </c>
    </row>
    <row r="52" spans="1:14">
      <c r="A52" t="s">
        <v>1023</v>
      </c>
      <c r="B52" t="s">
        <v>912</v>
      </c>
      <c r="C52" t="s">
        <v>1183</v>
      </c>
      <c r="D52">
        <v>42862</v>
      </c>
      <c r="E52" t="s">
        <v>464</v>
      </c>
      <c r="F52" t="s">
        <v>453</v>
      </c>
      <c r="G52" t="s">
        <v>11</v>
      </c>
      <c r="H52" t="s">
        <v>454</v>
      </c>
      <c r="I52" t="s">
        <v>455</v>
      </c>
      <c r="J52" t="s">
        <v>456</v>
      </c>
      <c r="K52">
        <v>32</v>
      </c>
      <c r="L52" t="s">
        <v>1166</v>
      </c>
      <c r="M52" t="s">
        <v>1160</v>
      </c>
      <c r="N52" t="s">
        <v>1160</v>
      </c>
    </row>
    <row r="53" spans="1:14">
      <c r="A53" t="s">
        <v>1023</v>
      </c>
      <c r="B53" t="s">
        <v>912</v>
      </c>
      <c r="C53" t="s">
        <v>1184</v>
      </c>
      <c r="D53">
        <v>42862</v>
      </c>
      <c r="E53" t="s">
        <v>452</v>
      </c>
      <c r="F53" t="s">
        <v>453</v>
      </c>
      <c r="G53" t="s">
        <v>11</v>
      </c>
      <c r="H53" t="s">
        <v>454</v>
      </c>
      <c r="I53" t="s">
        <v>455</v>
      </c>
      <c r="J53" t="s">
        <v>456</v>
      </c>
      <c r="K53">
        <v>48</v>
      </c>
      <c r="L53" t="s">
        <v>1026</v>
      </c>
      <c r="M53" t="s">
        <v>1162</v>
      </c>
      <c r="N53" t="s">
        <v>1162</v>
      </c>
    </row>
    <row r="54" spans="1:14">
      <c r="A54" t="s">
        <v>1023</v>
      </c>
      <c r="B54" t="s">
        <v>912</v>
      </c>
      <c r="C54" t="s">
        <v>1185</v>
      </c>
      <c r="D54">
        <v>42882</v>
      </c>
      <c r="E54" t="s">
        <v>464</v>
      </c>
      <c r="F54" t="s">
        <v>453</v>
      </c>
      <c r="G54" t="s">
        <v>11</v>
      </c>
      <c r="H54" t="s">
        <v>454</v>
      </c>
      <c r="I54" t="s">
        <v>455</v>
      </c>
      <c r="J54" t="s">
        <v>456</v>
      </c>
      <c r="K54">
        <v>32</v>
      </c>
      <c r="L54" t="s">
        <v>1024</v>
      </c>
      <c r="M54" t="s">
        <v>1016</v>
      </c>
      <c r="N54" t="s">
        <v>1016</v>
      </c>
    </row>
    <row r="55" spans="1:14">
      <c r="A55" t="s">
        <v>1023</v>
      </c>
      <c r="B55" t="s">
        <v>912</v>
      </c>
      <c r="C55" t="s">
        <v>1186</v>
      </c>
      <c r="D55">
        <v>42862</v>
      </c>
      <c r="E55" t="s">
        <v>464</v>
      </c>
      <c r="F55" t="s">
        <v>453</v>
      </c>
      <c r="G55" t="s">
        <v>11</v>
      </c>
      <c r="H55" t="s">
        <v>454</v>
      </c>
      <c r="I55" t="s">
        <v>455</v>
      </c>
      <c r="J55" t="s">
        <v>456</v>
      </c>
      <c r="K55">
        <v>32</v>
      </c>
      <c r="L55" t="s">
        <v>1166</v>
      </c>
      <c r="M55" t="s">
        <v>1160</v>
      </c>
      <c r="N55" t="s">
        <v>1160</v>
      </c>
    </row>
    <row r="56" spans="1:14">
      <c r="A56" t="s">
        <v>1023</v>
      </c>
      <c r="B56" t="s">
        <v>912</v>
      </c>
      <c r="C56" t="s">
        <v>1187</v>
      </c>
      <c r="D56">
        <v>42862</v>
      </c>
      <c r="E56" t="s">
        <v>452</v>
      </c>
      <c r="F56" t="s">
        <v>453</v>
      </c>
      <c r="G56" t="s">
        <v>11</v>
      </c>
      <c r="H56" t="s">
        <v>454</v>
      </c>
      <c r="I56" t="s">
        <v>455</v>
      </c>
      <c r="J56" t="s">
        <v>456</v>
      </c>
      <c r="K56">
        <v>48</v>
      </c>
      <c r="L56" t="s">
        <v>1026</v>
      </c>
      <c r="M56" t="s">
        <v>1162</v>
      </c>
      <c r="N56" t="s">
        <v>1162</v>
      </c>
    </row>
    <row r="57" spans="1:14">
      <c r="A57" t="s">
        <v>1023</v>
      </c>
      <c r="B57" t="s">
        <v>912</v>
      </c>
      <c r="C57" t="s">
        <v>1188</v>
      </c>
      <c r="D57">
        <v>42882</v>
      </c>
      <c r="E57" t="s">
        <v>1189</v>
      </c>
      <c r="F57" t="s">
        <v>453</v>
      </c>
      <c r="G57" t="s">
        <v>11</v>
      </c>
      <c r="H57" t="s">
        <v>454</v>
      </c>
      <c r="I57" t="s">
        <v>455</v>
      </c>
      <c r="J57" t="s">
        <v>456</v>
      </c>
      <c r="K57">
        <v>240</v>
      </c>
      <c r="L57" t="s">
        <v>1012</v>
      </c>
      <c r="M57" t="s">
        <v>1190</v>
      </c>
      <c r="N57" t="s">
        <v>1190</v>
      </c>
    </row>
    <row r="58" spans="1:14">
      <c r="A58" t="s">
        <v>1023</v>
      </c>
      <c r="B58" t="s">
        <v>912</v>
      </c>
      <c r="C58" t="s">
        <v>1130</v>
      </c>
      <c r="D58">
        <v>42862</v>
      </c>
      <c r="E58" t="s">
        <v>464</v>
      </c>
      <c r="F58" t="s">
        <v>453</v>
      </c>
      <c r="G58" t="s">
        <v>11</v>
      </c>
      <c r="H58" t="s">
        <v>454</v>
      </c>
      <c r="I58" t="s">
        <v>455</v>
      </c>
      <c r="J58" t="s">
        <v>456</v>
      </c>
      <c r="K58">
        <v>32</v>
      </c>
      <c r="L58" t="s">
        <v>1166</v>
      </c>
      <c r="M58" t="s">
        <v>1160</v>
      </c>
      <c r="N58" t="s">
        <v>1160</v>
      </c>
    </row>
    <row r="59" spans="1:14">
      <c r="A59" t="s">
        <v>1023</v>
      </c>
      <c r="B59" t="s">
        <v>912</v>
      </c>
      <c r="C59" t="s">
        <v>1191</v>
      </c>
      <c r="D59">
        <v>42862</v>
      </c>
      <c r="E59" t="s">
        <v>459</v>
      </c>
      <c r="F59" t="s">
        <v>453</v>
      </c>
      <c r="G59" t="s">
        <v>11</v>
      </c>
      <c r="H59" t="s">
        <v>454</v>
      </c>
      <c r="I59" t="s">
        <v>455</v>
      </c>
      <c r="J59" t="s">
        <v>456</v>
      </c>
      <c r="K59">
        <v>32</v>
      </c>
      <c r="L59" t="s">
        <v>1168</v>
      </c>
      <c r="M59" t="s">
        <v>1161</v>
      </c>
      <c r="N59" t="s">
        <v>1161</v>
      </c>
    </row>
    <row r="60" spans="1:14">
      <c r="A60" t="s">
        <v>1023</v>
      </c>
      <c r="B60" t="s">
        <v>912</v>
      </c>
      <c r="C60" t="s">
        <v>1192</v>
      </c>
      <c r="D60">
        <v>42862</v>
      </c>
      <c r="E60" t="s">
        <v>464</v>
      </c>
      <c r="F60" t="s">
        <v>453</v>
      </c>
      <c r="G60" t="s">
        <v>11</v>
      </c>
      <c r="H60" t="s">
        <v>454</v>
      </c>
      <c r="I60" t="s">
        <v>455</v>
      </c>
      <c r="J60" t="s">
        <v>456</v>
      </c>
      <c r="K60">
        <v>32</v>
      </c>
      <c r="L60" t="s">
        <v>1166</v>
      </c>
      <c r="M60" t="s">
        <v>1160</v>
      </c>
      <c r="N60" t="s">
        <v>1160</v>
      </c>
    </row>
    <row r="61" spans="1:14">
      <c r="A61" t="s">
        <v>1023</v>
      </c>
      <c r="B61" t="s">
        <v>912</v>
      </c>
      <c r="C61" t="s">
        <v>1193</v>
      </c>
      <c r="D61">
        <v>42862</v>
      </c>
      <c r="E61" t="s">
        <v>459</v>
      </c>
      <c r="F61" t="s">
        <v>453</v>
      </c>
      <c r="G61" t="s">
        <v>11</v>
      </c>
      <c r="H61" t="s">
        <v>454</v>
      </c>
      <c r="I61" t="s">
        <v>455</v>
      </c>
      <c r="J61" t="s">
        <v>456</v>
      </c>
      <c r="K61">
        <v>32</v>
      </c>
      <c r="L61" t="s">
        <v>1168</v>
      </c>
      <c r="M61" t="s">
        <v>1161</v>
      </c>
      <c r="N61" t="s">
        <v>1161</v>
      </c>
    </row>
    <row r="62" spans="1:14">
      <c r="A62" t="s">
        <v>1023</v>
      </c>
      <c r="B62" t="s">
        <v>912</v>
      </c>
      <c r="C62" t="s">
        <v>1194</v>
      </c>
      <c r="D62">
        <v>42867</v>
      </c>
      <c r="E62" t="s">
        <v>464</v>
      </c>
      <c r="F62" t="s">
        <v>453</v>
      </c>
      <c r="G62" t="s">
        <v>11</v>
      </c>
      <c r="H62" t="s">
        <v>454</v>
      </c>
      <c r="I62" t="s">
        <v>455</v>
      </c>
      <c r="J62" t="s">
        <v>456</v>
      </c>
      <c r="K62">
        <v>32</v>
      </c>
      <c r="L62" t="s">
        <v>1166</v>
      </c>
      <c r="M62" t="s">
        <v>1160</v>
      </c>
      <c r="N62" t="s">
        <v>1160</v>
      </c>
    </row>
    <row r="63" spans="1:14">
      <c r="A63" t="s">
        <v>1023</v>
      </c>
      <c r="B63" t="s">
        <v>912</v>
      </c>
      <c r="C63" t="s">
        <v>947</v>
      </c>
      <c r="D63">
        <v>42862</v>
      </c>
      <c r="E63" t="s">
        <v>452</v>
      </c>
      <c r="F63" t="s">
        <v>453</v>
      </c>
      <c r="G63" t="s">
        <v>11</v>
      </c>
      <c r="H63" t="s">
        <v>454</v>
      </c>
      <c r="I63" t="s">
        <v>457</v>
      </c>
      <c r="J63" t="s">
        <v>456</v>
      </c>
      <c r="K63">
        <v>48</v>
      </c>
      <c r="L63" t="s">
        <v>1026</v>
      </c>
      <c r="M63" t="s">
        <v>1162</v>
      </c>
      <c r="N63" t="s">
        <v>1162</v>
      </c>
    </row>
    <row r="64" spans="1:14">
      <c r="A64" t="s">
        <v>1023</v>
      </c>
      <c r="B64" t="s">
        <v>912</v>
      </c>
      <c r="C64" t="s">
        <v>1195</v>
      </c>
      <c r="D64">
        <v>42862</v>
      </c>
      <c r="E64" t="s">
        <v>464</v>
      </c>
      <c r="F64" t="s">
        <v>453</v>
      </c>
      <c r="G64" t="s">
        <v>11</v>
      </c>
      <c r="H64" t="s">
        <v>454</v>
      </c>
      <c r="I64" t="s">
        <v>455</v>
      </c>
      <c r="J64" t="s">
        <v>456</v>
      </c>
      <c r="K64">
        <v>32</v>
      </c>
      <c r="L64" t="s">
        <v>1166</v>
      </c>
      <c r="M64" t="s">
        <v>1160</v>
      </c>
      <c r="N64" t="s">
        <v>1160</v>
      </c>
    </row>
    <row r="65" spans="1:14">
      <c r="A65" t="s">
        <v>1023</v>
      </c>
      <c r="B65" t="s">
        <v>912</v>
      </c>
      <c r="C65" t="s">
        <v>1196</v>
      </c>
      <c r="D65">
        <v>42863</v>
      </c>
      <c r="E65" t="s">
        <v>452</v>
      </c>
      <c r="F65" t="s">
        <v>453</v>
      </c>
      <c r="G65" t="s">
        <v>11</v>
      </c>
      <c r="H65" t="s">
        <v>454</v>
      </c>
      <c r="I65" t="s">
        <v>455</v>
      </c>
      <c r="J65" t="s">
        <v>456</v>
      </c>
      <c r="K65">
        <v>48</v>
      </c>
      <c r="L65" t="s">
        <v>1026</v>
      </c>
      <c r="M65" t="s">
        <v>1162</v>
      </c>
      <c r="N65" t="s">
        <v>1162</v>
      </c>
    </row>
    <row r="66" spans="1:14">
      <c r="A66" t="s">
        <v>1023</v>
      </c>
      <c r="B66" t="s">
        <v>912</v>
      </c>
      <c r="C66" t="s">
        <v>943</v>
      </c>
      <c r="D66">
        <v>42861</v>
      </c>
      <c r="E66" t="s">
        <v>452</v>
      </c>
      <c r="F66" t="s">
        <v>453</v>
      </c>
      <c r="G66" t="s">
        <v>11</v>
      </c>
      <c r="H66" t="s">
        <v>454</v>
      </c>
      <c r="I66" t="s">
        <v>457</v>
      </c>
      <c r="J66" t="s">
        <v>456</v>
      </c>
      <c r="K66">
        <v>48</v>
      </c>
      <c r="L66" t="s">
        <v>1026</v>
      </c>
      <c r="M66" t="s">
        <v>1162</v>
      </c>
      <c r="N66" t="s">
        <v>1162</v>
      </c>
    </row>
    <row r="67" spans="1:14">
      <c r="A67" t="s">
        <v>1023</v>
      </c>
      <c r="B67" t="s">
        <v>912</v>
      </c>
      <c r="C67" t="s">
        <v>1197</v>
      </c>
      <c r="D67">
        <v>42862</v>
      </c>
      <c r="E67" t="s">
        <v>459</v>
      </c>
      <c r="F67" t="s">
        <v>453</v>
      </c>
      <c r="G67" t="s">
        <v>11</v>
      </c>
      <c r="H67" t="s">
        <v>454</v>
      </c>
      <c r="I67" t="s">
        <v>455</v>
      </c>
      <c r="J67" t="s">
        <v>456</v>
      </c>
      <c r="K67">
        <v>32</v>
      </c>
      <c r="L67" t="s">
        <v>1168</v>
      </c>
      <c r="M67" t="s">
        <v>1161</v>
      </c>
      <c r="N67" t="s">
        <v>1161</v>
      </c>
    </row>
    <row r="68" spans="1:14">
      <c r="A68" t="s">
        <v>1023</v>
      </c>
      <c r="B68" t="s">
        <v>912</v>
      </c>
      <c r="C68" t="s">
        <v>1198</v>
      </c>
      <c r="D68">
        <v>42862</v>
      </c>
      <c r="E68" t="s">
        <v>464</v>
      </c>
      <c r="F68" t="s">
        <v>453</v>
      </c>
      <c r="G68" t="s">
        <v>11</v>
      </c>
      <c r="H68" t="s">
        <v>454</v>
      </c>
      <c r="I68" t="s">
        <v>455</v>
      </c>
      <c r="J68" t="s">
        <v>456</v>
      </c>
      <c r="K68">
        <v>32</v>
      </c>
      <c r="L68" t="s">
        <v>1166</v>
      </c>
      <c r="M68" t="s">
        <v>1160</v>
      </c>
      <c r="N68" t="s">
        <v>1160</v>
      </c>
    </row>
    <row r="69" spans="1:14">
      <c r="A69" t="s">
        <v>1023</v>
      </c>
      <c r="B69" t="s">
        <v>912</v>
      </c>
      <c r="C69" t="s">
        <v>1199</v>
      </c>
      <c r="D69">
        <v>42859</v>
      </c>
      <c r="E69" t="s">
        <v>452</v>
      </c>
      <c r="F69" t="s">
        <v>453</v>
      </c>
      <c r="G69" t="s">
        <v>11</v>
      </c>
      <c r="H69" t="s">
        <v>454</v>
      </c>
      <c r="I69" t="s">
        <v>455</v>
      </c>
      <c r="J69" t="s">
        <v>456</v>
      </c>
      <c r="K69">
        <v>240</v>
      </c>
      <c r="L69" t="s">
        <v>1012</v>
      </c>
      <c r="M69" t="s">
        <v>1190</v>
      </c>
      <c r="N69" t="s">
        <v>1190</v>
      </c>
    </row>
    <row r="70" spans="1:14">
      <c r="A70" t="s">
        <v>1023</v>
      </c>
      <c r="B70" t="s">
        <v>912</v>
      </c>
      <c r="C70" t="s">
        <v>1200</v>
      </c>
      <c r="D70">
        <v>42862</v>
      </c>
      <c r="E70" t="s">
        <v>452</v>
      </c>
      <c r="F70" t="s">
        <v>453</v>
      </c>
      <c r="G70" t="s">
        <v>11</v>
      </c>
      <c r="H70" t="s">
        <v>454</v>
      </c>
      <c r="I70" t="s">
        <v>455</v>
      </c>
      <c r="J70" t="s">
        <v>456</v>
      </c>
      <c r="K70">
        <v>48</v>
      </c>
      <c r="L70" t="s">
        <v>1026</v>
      </c>
      <c r="M70" t="s">
        <v>1162</v>
      </c>
      <c r="N70" t="s">
        <v>1162</v>
      </c>
    </row>
    <row r="71" spans="1:14">
      <c r="A71" t="s">
        <v>1023</v>
      </c>
      <c r="B71" t="s">
        <v>912</v>
      </c>
      <c r="C71" t="s">
        <v>1201</v>
      </c>
      <c r="D71">
        <v>42862</v>
      </c>
      <c r="E71" t="s">
        <v>464</v>
      </c>
      <c r="F71" t="s">
        <v>453</v>
      </c>
      <c r="G71" t="s">
        <v>11</v>
      </c>
      <c r="H71" t="s">
        <v>454</v>
      </c>
      <c r="I71" t="s">
        <v>455</v>
      </c>
      <c r="J71" t="s">
        <v>456</v>
      </c>
      <c r="K71">
        <v>32</v>
      </c>
      <c r="L71" t="s">
        <v>1166</v>
      </c>
      <c r="M71" t="s">
        <v>1160</v>
      </c>
      <c r="N71" t="s">
        <v>1160</v>
      </c>
    </row>
    <row r="72" spans="1:14">
      <c r="A72" t="s">
        <v>1023</v>
      </c>
      <c r="B72" t="s">
        <v>912</v>
      </c>
      <c r="C72" t="s">
        <v>1202</v>
      </c>
      <c r="D72">
        <v>42862</v>
      </c>
      <c r="E72" t="s">
        <v>464</v>
      </c>
      <c r="F72" t="s">
        <v>453</v>
      </c>
      <c r="G72" t="s">
        <v>11</v>
      </c>
      <c r="H72" t="s">
        <v>454</v>
      </c>
      <c r="I72" t="s">
        <v>455</v>
      </c>
      <c r="J72" t="s">
        <v>456</v>
      </c>
      <c r="K72">
        <v>32</v>
      </c>
      <c r="L72" t="s">
        <v>1166</v>
      </c>
      <c r="M72" t="s">
        <v>1160</v>
      </c>
      <c r="N72" t="s">
        <v>1160</v>
      </c>
    </row>
    <row r="73" spans="1:14">
      <c r="A73" t="s">
        <v>1023</v>
      </c>
      <c r="B73" t="s">
        <v>912</v>
      </c>
      <c r="C73" t="s">
        <v>1185</v>
      </c>
      <c r="D73">
        <v>42882</v>
      </c>
      <c r="E73" t="s">
        <v>464</v>
      </c>
      <c r="F73" t="s">
        <v>453</v>
      </c>
      <c r="G73" t="s">
        <v>11</v>
      </c>
      <c r="H73" t="s">
        <v>454</v>
      </c>
      <c r="I73" t="s">
        <v>457</v>
      </c>
      <c r="J73" t="s">
        <v>456</v>
      </c>
      <c r="K73">
        <v>32</v>
      </c>
      <c r="L73" t="s">
        <v>1166</v>
      </c>
      <c r="M73" t="s">
        <v>1160</v>
      </c>
      <c r="N73" t="s">
        <v>1160</v>
      </c>
    </row>
    <row r="74" spans="1:14">
      <c r="A74" t="s">
        <v>1023</v>
      </c>
      <c r="B74" t="s">
        <v>912</v>
      </c>
      <c r="C74" t="s">
        <v>1203</v>
      </c>
      <c r="D74">
        <v>42862</v>
      </c>
      <c r="E74" t="s">
        <v>464</v>
      </c>
      <c r="F74" t="s">
        <v>453</v>
      </c>
      <c r="G74" t="s">
        <v>11</v>
      </c>
      <c r="H74" t="s">
        <v>454</v>
      </c>
      <c r="I74" t="s">
        <v>455</v>
      </c>
      <c r="J74" t="s">
        <v>456</v>
      </c>
      <c r="K74">
        <v>32</v>
      </c>
      <c r="L74" t="s">
        <v>1166</v>
      </c>
      <c r="M74" t="s">
        <v>1160</v>
      </c>
      <c r="N74" t="s">
        <v>1160</v>
      </c>
    </row>
    <row r="75" spans="1:14">
      <c r="A75" t="s">
        <v>1023</v>
      </c>
      <c r="B75" t="s">
        <v>912</v>
      </c>
      <c r="C75" t="s">
        <v>1204</v>
      </c>
      <c r="D75">
        <v>42867</v>
      </c>
      <c r="E75" t="s">
        <v>452</v>
      </c>
      <c r="F75" t="s">
        <v>453</v>
      </c>
      <c r="G75" t="s">
        <v>11</v>
      </c>
      <c r="H75" t="s">
        <v>454</v>
      </c>
      <c r="I75" t="s">
        <v>455</v>
      </c>
      <c r="J75" t="s">
        <v>456</v>
      </c>
      <c r="K75">
        <v>48</v>
      </c>
      <c r="L75" t="s">
        <v>1026</v>
      </c>
      <c r="M75" t="s">
        <v>1162</v>
      </c>
      <c r="N75" t="s">
        <v>1162</v>
      </c>
    </row>
    <row r="76" spans="1:14">
      <c r="A76" t="s">
        <v>1023</v>
      </c>
      <c r="B76" t="s">
        <v>912</v>
      </c>
      <c r="C76" t="s">
        <v>1205</v>
      </c>
      <c r="D76">
        <v>42862</v>
      </c>
      <c r="E76" t="s">
        <v>459</v>
      </c>
      <c r="F76" t="s">
        <v>453</v>
      </c>
      <c r="G76" t="s">
        <v>11</v>
      </c>
      <c r="H76" t="s">
        <v>454</v>
      </c>
      <c r="I76" t="s">
        <v>455</v>
      </c>
      <c r="J76" t="s">
        <v>456</v>
      </c>
      <c r="K76">
        <v>32</v>
      </c>
      <c r="L76" t="s">
        <v>1168</v>
      </c>
      <c r="M76" t="s">
        <v>1161</v>
      </c>
      <c r="N76" t="s">
        <v>1161</v>
      </c>
    </row>
    <row r="77" spans="1:14">
      <c r="A77" t="s">
        <v>1023</v>
      </c>
      <c r="B77" t="s">
        <v>912</v>
      </c>
      <c r="C77" t="s">
        <v>1206</v>
      </c>
      <c r="D77">
        <v>42862</v>
      </c>
      <c r="E77" t="s">
        <v>459</v>
      </c>
      <c r="F77" t="s">
        <v>453</v>
      </c>
      <c r="G77" t="s">
        <v>11</v>
      </c>
      <c r="H77" t="s">
        <v>454</v>
      </c>
      <c r="I77" t="s">
        <v>455</v>
      </c>
      <c r="J77" t="s">
        <v>456</v>
      </c>
      <c r="K77">
        <v>32</v>
      </c>
      <c r="L77" t="s">
        <v>1168</v>
      </c>
      <c r="M77" t="s">
        <v>1161</v>
      </c>
      <c r="N77" t="s">
        <v>1161</v>
      </c>
    </row>
    <row r="78" spans="1:14">
      <c r="A78" t="s">
        <v>1023</v>
      </c>
      <c r="B78" t="s">
        <v>912</v>
      </c>
      <c r="C78" t="s">
        <v>949</v>
      </c>
      <c r="D78">
        <v>42862</v>
      </c>
      <c r="E78" t="s">
        <v>452</v>
      </c>
      <c r="F78" t="s">
        <v>453</v>
      </c>
      <c r="G78" t="s">
        <v>11</v>
      </c>
      <c r="H78" t="s">
        <v>454</v>
      </c>
      <c r="I78" t="s">
        <v>1207</v>
      </c>
      <c r="J78" t="s">
        <v>456</v>
      </c>
      <c r="K78">
        <v>48</v>
      </c>
      <c r="L78" t="s">
        <v>1026</v>
      </c>
      <c r="M78" t="s">
        <v>1162</v>
      </c>
      <c r="N78" t="s">
        <v>1162</v>
      </c>
    </row>
    <row r="79" spans="1:14">
      <c r="A79" t="s">
        <v>1023</v>
      </c>
      <c r="B79" t="s">
        <v>912</v>
      </c>
      <c r="C79" t="s">
        <v>1208</v>
      </c>
      <c r="D79">
        <v>42862</v>
      </c>
      <c r="E79" t="s">
        <v>464</v>
      </c>
      <c r="F79" t="s">
        <v>453</v>
      </c>
      <c r="G79" t="s">
        <v>11</v>
      </c>
      <c r="H79" t="s">
        <v>454</v>
      </c>
      <c r="I79" t="s">
        <v>455</v>
      </c>
      <c r="J79" t="s">
        <v>456</v>
      </c>
      <c r="K79">
        <v>32</v>
      </c>
      <c r="L79" t="s">
        <v>1166</v>
      </c>
      <c r="M79" t="s">
        <v>1160</v>
      </c>
      <c r="N79" t="s">
        <v>1160</v>
      </c>
    </row>
    <row r="80" spans="1:14">
      <c r="A80" t="s">
        <v>1023</v>
      </c>
      <c r="B80" t="s">
        <v>912</v>
      </c>
      <c r="C80" t="s">
        <v>1209</v>
      </c>
      <c r="D80">
        <v>42862</v>
      </c>
      <c r="E80" t="s">
        <v>459</v>
      </c>
      <c r="F80" t="s">
        <v>453</v>
      </c>
      <c r="G80" t="s">
        <v>11</v>
      </c>
      <c r="H80" t="s">
        <v>454</v>
      </c>
      <c r="I80" t="s">
        <v>455</v>
      </c>
      <c r="J80" t="s">
        <v>456</v>
      </c>
      <c r="K80">
        <v>32</v>
      </c>
      <c r="L80" t="s">
        <v>1168</v>
      </c>
      <c r="M80" t="s">
        <v>1161</v>
      </c>
      <c r="N80" t="s">
        <v>1161</v>
      </c>
    </row>
    <row r="81" spans="1:14">
      <c r="A81" t="s">
        <v>1023</v>
      </c>
      <c r="B81" t="s">
        <v>912</v>
      </c>
      <c r="C81" t="s">
        <v>956</v>
      </c>
      <c r="D81">
        <v>42862</v>
      </c>
      <c r="E81" t="s">
        <v>464</v>
      </c>
      <c r="F81" t="s">
        <v>453</v>
      </c>
      <c r="G81" t="s">
        <v>11</v>
      </c>
      <c r="H81" t="s">
        <v>454</v>
      </c>
      <c r="I81" t="s">
        <v>457</v>
      </c>
      <c r="J81" t="s">
        <v>456</v>
      </c>
      <c r="K81">
        <v>32</v>
      </c>
      <c r="L81" t="s">
        <v>1166</v>
      </c>
      <c r="M81" t="s">
        <v>1160</v>
      </c>
      <c r="N81" t="s">
        <v>1160</v>
      </c>
    </row>
    <row r="82" spans="1:14">
      <c r="A82" t="s">
        <v>1023</v>
      </c>
      <c r="B82" t="s">
        <v>912</v>
      </c>
      <c r="C82" t="s">
        <v>1036</v>
      </c>
      <c r="D82">
        <v>42862</v>
      </c>
      <c r="E82" t="s">
        <v>452</v>
      </c>
      <c r="F82" t="s">
        <v>453</v>
      </c>
      <c r="G82" t="s">
        <v>11</v>
      </c>
      <c r="H82" t="s">
        <v>454</v>
      </c>
      <c r="I82" t="s">
        <v>455</v>
      </c>
      <c r="J82" t="s">
        <v>456</v>
      </c>
      <c r="K82">
        <v>48</v>
      </c>
      <c r="L82" t="s">
        <v>1026</v>
      </c>
      <c r="M82" t="s">
        <v>1162</v>
      </c>
      <c r="N82" t="s">
        <v>1162</v>
      </c>
    </row>
    <row r="83" spans="1:14">
      <c r="A83" t="s">
        <v>1023</v>
      </c>
      <c r="B83" t="s">
        <v>912</v>
      </c>
      <c r="C83" t="s">
        <v>1210</v>
      </c>
      <c r="D83">
        <v>42862</v>
      </c>
      <c r="E83" t="s">
        <v>459</v>
      </c>
      <c r="F83" t="s">
        <v>453</v>
      </c>
      <c r="G83" t="s">
        <v>11</v>
      </c>
      <c r="H83" t="s">
        <v>454</v>
      </c>
      <c r="I83" t="s">
        <v>455</v>
      </c>
      <c r="J83" t="s">
        <v>456</v>
      </c>
      <c r="K83">
        <v>32</v>
      </c>
      <c r="L83" t="s">
        <v>1168</v>
      </c>
      <c r="M83" t="s">
        <v>1161</v>
      </c>
      <c r="N83" t="s">
        <v>1161</v>
      </c>
    </row>
    <row r="84" spans="1:14">
      <c r="A84" t="s">
        <v>1023</v>
      </c>
      <c r="B84" t="s">
        <v>912</v>
      </c>
      <c r="C84" t="s">
        <v>1211</v>
      </c>
      <c r="D84">
        <v>42862</v>
      </c>
      <c r="E84" t="s">
        <v>464</v>
      </c>
      <c r="F84" t="s">
        <v>453</v>
      </c>
      <c r="G84" t="s">
        <v>11</v>
      </c>
      <c r="H84" t="s">
        <v>454</v>
      </c>
      <c r="I84" t="s">
        <v>455</v>
      </c>
      <c r="J84" t="s">
        <v>456</v>
      </c>
      <c r="K84">
        <v>32</v>
      </c>
      <c r="L84" t="s">
        <v>1166</v>
      </c>
      <c r="M84" t="s">
        <v>1160</v>
      </c>
      <c r="N84" t="s">
        <v>1160</v>
      </c>
    </row>
    <row r="85" spans="1:14">
      <c r="A85" t="s">
        <v>1023</v>
      </c>
      <c r="B85" t="s">
        <v>912</v>
      </c>
      <c r="C85" t="s">
        <v>1212</v>
      </c>
      <c r="D85">
        <v>42862</v>
      </c>
      <c r="E85" t="s">
        <v>452</v>
      </c>
      <c r="F85" t="s">
        <v>453</v>
      </c>
      <c r="G85" t="s">
        <v>11</v>
      </c>
      <c r="H85" t="s">
        <v>454</v>
      </c>
      <c r="I85" t="s">
        <v>455</v>
      </c>
      <c r="J85" t="s">
        <v>456</v>
      </c>
      <c r="K85">
        <v>48</v>
      </c>
      <c r="L85" t="s">
        <v>1026</v>
      </c>
      <c r="M85" t="s">
        <v>1162</v>
      </c>
      <c r="N85" t="s">
        <v>1162</v>
      </c>
    </row>
    <row r="86" spans="1:14">
      <c r="A86" t="s">
        <v>1023</v>
      </c>
      <c r="B86" t="s">
        <v>912</v>
      </c>
      <c r="C86" t="s">
        <v>954</v>
      </c>
      <c r="D86">
        <v>42862</v>
      </c>
      <c r="E86" t="s">
        <v>452</v>
      </c>
      <c r="F86" t="s">
        <v>453</v>
      </c>
      <c r="G86" t="s">
        <v>11</v>
      </c>
      <c r="H86" t="s">
        <v>454</v>
      </c>
      <c r="I86" t="s">
        <v>457</v>
      </c>
      <c r="J86" t="s">
        <v>456</v>
      </c>
      <c r="K86">
        <v>48</v>
      </c>
      <c r="L86" t="s">
        <v>1026</v>
      </c>
      <c r="M86" t="s">
        <v>1162</v>
      </c>
      <c r="N86" t="s">
        <v>1162</v>
      </c>
    </row>
    <row r="87" spans="1:14">
      <c r="A87" t="s">
        <v>1023</v>
      </c>
      <c r="B87" t="s">
        <v>912</v>
      </c>
      <c r="C87" t="s">
        <v>1048</v>
      </c>
      <c r="D87">
        <v>42862</v>
      </c>
      <c r="E87" t="s">
        <v>459</v>
      </c>
      <c r="F87" t="s">
        <v>453</v>
      </c>
      <c r="G87" t="s">
        <v>11</v>
      </c>
      <c r="H87" t="s">
        <v>454</v>
      </c>
      <c r="I87" t="s">
        <v>455</v>
      </c>
      <c r="J87" t="s">
        <v>456</v>
      </c>
      <c r="K87">
        <v>32</v>
      </c>
      <c r="L87" t="s">
        <v>1168</v>
      </c>
      <c r="M87" t="s">
        <v>1161</v>
      </c>
      <c r="N87" t="s">
        <v>1161</v>
      </c>
    </row>
    <row r="88" spans="1:14">
      <c r="A88" t="s">
        <v>1023</v>
      </c>
      <c r="B88" t="s">
        <v>912</v>
      </c>
      <c r="C88" t="s">
        <v>1213</v>
      </c>
      <c r="D88">
        <v>42862</v>
      </c>
      <c r="E88" t="s">
        <v>464</v>
      </c>
      <c r="F88" t="s">
        <v>453</v>
      </c>
      <c r="G88" t="s">
        <v>11</v>
      </c>
      <c r="H88" t="s">
        <v>454</v>
      </c>
      <c r="I88" t="s">
        <v>455</v>
      </c>
      <c r="J88" t="s">
        <v>456</v>
      </c>
      <c r="K88">
        <v>32</v>
      </c>
      <c r="L88" t="s">
        <v>1166</v>
      </c>
      <c r="M88" t="s">
        <v>1160</v>
      </c>
      <c r="N88" t="s">
        <v>1160</v>
      </c>
    </row>
    <row r="89" spans="1:14">
      <c r="A89" t="s">
        <v>1023</v>
      </c>
      <c r="B89" t="s">
        <v>912</v>
      </c>
      <c r="C89" t="s">
        <v>1214</v>
      </c>
      <c r="D89">
        <v>42862</v>
      </c>
      <c r="E89" t="s">
        <v>459</v>
      </c>
      <c r="F89" t="s">
        <v>453</v>
      </c>
      <c r="G89" t="s">
        <v>11</v>
      </c>
      <c r="H89" t="s">
        <v>454</v>
      </c>
      <c r="I89" t="s">
        <v>455</v>
      </c>
      <c r="J89" t="s">
        <v>456</v>
      </c>
      <c r="K89">
        <v>32</v>
      </c>
      <c r="L89" t="s">
        <v>1168</v>
      </c>
      <c r="M89" t="s">
        <v>1161</v>
      </c>
      <c r="N89" t="s">
        <v>1161</v>
      </c>
    </row>
    <row r="90" spans="1:14">
      <c r="A90" t="s">
        <v>1023</v>
      </c>
      <c r="B90" t="s">
        <v>912</v>
      </c>
      <c r="C90" t="s">
        <v>1215</v>
      </c>
      <c r="D90">
        <v>42881</v>
      </c>
      <c r="E90" t="s">
        <v>1189</v>
      </c>
      <c r="F90" t="s">
        <v>453</v>
      </c>
      <c r="G90" t="s">
        <v>11</v>
      </c>
      <c r="H90" t="s">
        <v>454</v>
      </c>
      <c r="I90" t="s">
        <v>455</v>
      </c>
      <c r="J90" t="s">
        <v>456</v>
      </c>
      <c r="K90">
        <v>240</v>
      </c>
      <c r="L90" t="s">
        <v>1012</v>
      </c>
      <c r="M90" t="s">
        <v>1190</v>
      </c>
      <c r="N90" t="s">
        <v>1190</v>
      </c>
    </row>
    <row r="91" spans="1:14">
      <c r="A91" t="s">
        <v>1023</v>
      </c>
      <c r="B91" t="s">
        <v>912</v>
      </c>
      <c r="C91" t="s">
        <v>1216</v>
      </c>
      <c r="D91">
        <v>42862</v>
      </c>
      <c r="E91" t="s">
        <v>459</v>
      </c>
      <c r="F91" t="s">
        <v>453</v>
      </c>
      <c r="G91" t="s">
        <v>11</v>
      </c>
      <c r="H91" t="s">
        <v>454</v>
      </c>
      <c r="I91" t="s">
        <v>455</v>
      </c>
      <c r="J91" t="s">
        <v>456</v>
      </c>
      <c r="K91">
        <v>32</v>
      </c>
      <c r="L91" t="s">
        <v>1168</v>
      </c>
      <c r="M91" t="s">
        <v>1161</v>
      </c>
      <c r="N91" t="s">
        <v>1161</v>
      </c>
    </row>
    <row r="92" spans="1:14">
      <c r="A92" t="s">
        <v>1023</v>
      </c>
      <c r="B92" t="s">
        <v>912</v>
      </c>
      <c r="C92" t="s">
        <v>1217</v>
      </c>
      <c r="D92">
        <v>42862</v>
      </c>
      <c r="E92" t="s">
        <v>464</v>
      </c>
      <c r="F92" t="s">
        <v>453</v>
      </c>
      <c r="G92" t="s">
        <v>11</v>
      </c>
      <c r="H92" t="s">
        <v>454</v>
      </c>
      <c r="I92" t="s">
        <v>455</v>
      </c>
      <c r="J92" t="s">
        <v>456</v>
      </c>
      <c r="K92">
        <v>32</v>
      </c>
      <c r="L92" t="s">
        <v>1166</v>
      </c>
      <c r="M92" t="s">
        <v>1160</v>
      </c>
      <c r="N92" t="s">
        <v>1160</v>
      </c>
    </row>
    <row r="93" spans="1:14">
      <c r="A93" t="s">
        <v>1023</v>
      </c>
      <c r="B93" t="s">
        <v>912</v>
      </c>
      <c r="C93" t="s">
        <v>1218</v>
      </c>
      <c r="D93">
        <v>42862</v>
      </c>
      <c r="E93" t="s">
        <v>452</v>
      </c>
      <c r="F93" t="s">
        <v>453</v>
      </c>
      <c r="G93" t="s">
        <v>11</v>
      </c>
      <c r="H93" t="s">
        <v>454</v>
      </c>
      <c r="I93" t="s">
        <v>455</v>
      </c>
      <c r="J93" t="s">
        <v>456</v>
      </c>
      <c r="K93">
        <v>48</v>
      </c>
      <c r="L93" t="s">
        <v>1026</v>
      </c>
      <c r="M93" t="s">
        <v>1162</v>
      </c>
      <c r="N93" t="s">
        <v>1162</v>
      </c>
    </row>
    <row r="94" spans="1:14">
      <c r="A94" t="s">
        <v>1023</v>
      </c>
      <c r="B94" t="s">
        <v>912</v>
      </c>
      <c r="C94" t="s">
        <v>1219</v>
      </c>
      <c r="D94">
        <v>42862</v>
      </c>
      <c r="E94" t="s">
        <v>452</v>
      </c>
      <c r="F94" t="s">
        <v>453</v>
      </c>
      <c r="G94" t="s">
        <v>11</v>
      </c>
      <c r="H94" t="s">
        <v>454</v>
      </c>
      <c r="I94" t="s">
        <v>455</v>
      </c>
      <c r="J94" t="s">
        <v>456</v>
      </c>
      <c r="K94">
        <v>48</v>
      </c>
      <c r="L94" t="s">
        <v>1026</v>
      </c>
      <c r="M94" t="s">
        <v>1162</v>
      </c>
      <c r="N94" t="s">
        <v>1162</v>
      </c>
    </row>
    <row r="95" spans="1:14">
      <c r="A95" t="s">
        <v>1023</v>
      </c>
      <c r="B95" t="s">
        <v>912</v>
      </c>
      <c r="C95" t="s">
        <v>1220</v>
      </c>
      <c r="D95">
        <v>42862</v>
      </c>
      <c r="E95" t="s">
        <v>464</v>
      </c>
      <c r="F95" t="s">
        <v>453</v>
      </c>
      <c r="G95" t="s">
        <v>11</v>
      </c>
      <c r="H95" t="s">
        <v>454</v>
      </c>
      <c r="I95" t="s">
        <v>455</v>
      </c>
      <c r="J95" t="s">
        <v>456</v>
      </c>
      <c r="K95">
        <v>32</v>
      </c>
      <c r="L95" t="s">
        <v>1166</v>
      </c>
      <c r="M95" t="s">
        <v>1160</v>
      </c>
      <c r="N95" t="s">
        <v>1160</v>
      </c>
    </row>
    <row r="96" spans="1:14">
      <c r="A96" t="s">
        <v>1023</v>
      </c>
      <c r="B96" t="s">
        <v>912</v>
      </c>
      <c r="C96" t="s">
        <v>1221</v>
      </c>
      <c r="D96">
        <v>42862</v>
      </c>
      <c r="E96" t="s">
        <v>464</v>
      </c>
      <c r="F96" t="s">
        <v>453</v>
      </c>
      <c r="G96" t="s">
        <v>11</v>
      </c>
      <c r="H96" t="s">
        <v>454</v>
      </c>
      <c r="I96" t="s">
        <v>455</v>
      </c>
      <c r="J96" t="s">
        <v>456</v>
      </c>
      <c r="K96">
        <v>32</v>
      </c>
      <c r="L96" t="s">
        <v>1166</v>
      </c>
      <c r="M96" t="s">
        <v>1160</v>
      </c>
      <c r="N96" t="s">
        <v>1160</v>
      </c>
    </row>
    <row r="97" spans="1:14">
      <c r="A97" t="s">
        <v>1023</v>
      </c>
      <c r="B97" t="s">
        <v>912</v>
      </c>
      <c r="C97" t="s">
        <v>1222</v>
      </c>
      <c r="D97">
        <v>42862</v>
      </c>
      <c r="E97" t="s">
        <v>459</v>
      </c>
      <c r="F97" t="s">
        <v>453</v>
      </c>
      <c r="G97" t="s">
        <v>11</v>
      </c>
      <c r="H97" t="s">
        <v>454</v>
      </c>
      <c r="I97" t="s">
        <v>455</v>
      </c>
      <c r="J97" t="s">
        <v>456</v>
      </c>
      <c r="K97">
        <v>32</v>
      </c>
      <c r="L97" t="s">
        <v>1168</v>
      </c>
      <c r="M97" t="s">
        <v>1161</v>
      </c>
      <c r="N97" t="s">
        <v>1161</v>
      </c>
    </row>
    <row r="98" spans="1:14">
      <c r="A98" t="s">
        <v>1023</v>
      </c>
      <c r="B98" t="s">
        <v>912</v>
      </c>
      <c r="C98" t="s">
        <v>1223</v>
      </c>
      <c r="D98">
        <v>42862</v>
      </c>
      <c r="E98" t="s">
        <v>459</v>
      </c>
      <c r="F98" t="s">
        <v>453</v>
      </c>
      <c r="G98" t="s">
        <v>11</v>
      </c>
      <c r="H98" t="s">
        <v>454</v>
      </c>
      <c r="I98" t="s">
        <v>455</v>
      </c>
      <c r="J98" t="s">
        <v>456</v>
      </c>
      <c r="K98">
        <v>32</v>
      </c>
      <c r="L98" t="s">
        <v>1168</v>
      </c>
      <c r="M98" t="s">
        <v>1161</v>
      </c>
      <c r="N98" t="s">
        <v>1161</v>
      </c>
    </row>
    <row r="99" spans="1:14">
      <c r="A99" t="s">
        <v>1023</v>
      </c>
      <c r="B99" t="s">
        <v>912</v>
      </c>
      <c r="C99" t="s">
        <v>938</v>
      </c>
      <c r="D99">
        <v>42861</v>
      </c>
      <c r="E99" t="s">
        <v>452</v>
      </c>
      <c r="F99" t="s">
        <v>453</v>
      </c>
      <c r="G99" t="s">
        <v>11</v>
      </c>
      <c r="H99" t="s">
        <v>454</v>
      </c>
      <c r="I99" t="s">
        <v>457</v>
      </c>
      <c r="J99" t="s">
        <v>456</v>
      </c>
      <c r="K99">
        <v>48</v>
      </c>
      <c r="L99" t="s">
        <v>1026</v>
      </c>
      <c r="M99" t="s">
        <v>1162</v>
      </c>
      <c r="N99" t="s">
        <v>1162</v>
      </c>
    </row>
    <row r="100" spans="1:14">
      <c r="A100" t="s">
        <v>1023</v>
      </c>
      <c r="B100" t="s">
        <v>912</v>
      </c>
      <c r="C100" t="s">
        <v>1029</v>
      </c>
      <c r="D100">
        <v>42861</v>
      </c>
      <c r="E100" t="s">
        <v>452</v>
      </c>
      <c r="F100" t="s">
        <v>453</v>
      </c>
      <c r="G100" t="s">
        <v>11</v>
      </c>
      <c r="H100" t="s">
        <v>454</v>
      </c>
      <c r="I100" t="s">
        <v>455</v>
      </c>
      <c r="J100" t="s">
        <v>456</v>
      </c>
      <c r="K100">
        <v>48</v>
      </c>
      <c r="L100" t="s">
        <v>1026</v>
      </c>
      <c r="M100" t="s">
        <v>1162</v>
      </c>
      <c r="N100" t="s">
        <v>1162</v>
      </c>
    </row>
    <row r="101" spans="1:14">
      <c r="A101" t="s">
        <v>1023</v>
      </c>
      <c r="B101" t="s">
        <v>912</v>
      </c>
      <c r="C101" t="s">
        <v>1224</v>
      </c>
      <c r="D101">
        <v>42862</v>
      </c>
      <c r="E101" t="s">
        <v>464</v>
      </c>
      <c r="F101" t="s">
        <v>453</v>
      </c>
      <c r="G101" t="s">
        <v>11</v>
      </c>
      <c r="H101" t="s">
        <v>454</v>
      </c>
      <c r="I101" t="s">
        <v>455</v>
      </c>
      <c r="J101" t="s">
        <v>456</v>
      </c>
      <c r="K101">
        <v>32</v>
      </c>
      <c r="L101" t="s">
        <v>1166</v>
      </c>
      <c r="M101" t="s">
        <v>1160</v>
      </c>
      <c r="N101" t="s">
        <v>1160</v>
      </c>
    </row>
    <row r="102" spans="1:14">
      <c r="A102" t="s">
        <v>1023</v>
      </c>
      <c r="B102" t="s">
        <v>912</v>
      </c>
      <c r="C102" t="s">
        <v>1225</v>
      </c>
      <c r="D102">
        <v>42862</v>
      </c>
      <c r="E102" t="s">
        <v>464</v>
      </c>
      <c r="F102" t="s">
        <v>453</v>
      </c>
      <c r="G102" t="s">
        <v>11</v>
      </c>
      <c r="H102" t="s">
        <v>454</v>
      </c>
      <c r="I102" t="s">
        <v>455</v>
      </c>
      <c r="J102" t="s">
        <v>456</v>
      </c>
      <c r="K102">
        <v>32</v>
      </c>
      <c r="L102" t="s">
        <v>1166</v>
      </c>
      <c r="M102" t="s">
        <v>1160</v>
      </c>
      <c r="N102" t="s">
        <v>1160</v>
      </c>
    </row>
    <row r="103" spans="1:14">
      <c r="A103" t="s">
        <v>1023</v>
      </c>
      <c r="B103" t="s">
        <v>912</v>
      </c>
      <c r="C103" t="s">
        <v>1226</v>
      </c>
      <c r="D103">
        <v>42863</v>
      </c>
      <c r="E103" t="s">
        <v>459</v>
      </c>
      <c r="F103" t="s">
        <v>453</v>
      </c>
      <c r="G103" t="s">
        <v>11</v>
      </c>
      <c r="H103" t="s">
        <v>454</v>
      </c>
      <c r="I103" t="s">
        <v>455</v>
      </c>
      <c r="J103" t="s">
        <v>456</v>
      </c>
      <c r="K103">
        <v>32</v>
      </c>
      <c r="L103" t="s">
        <v>1168</v>
      </c>
      <c r="M103" t="s">
        <v>1161</v>
      </c>
      <c r="N103" t="s">
        <v>1161</v>
      </c>
    </row>
    <row r="104" spans="1:14">
      <c r="A104" t="s">
        <v>1023</v>
      </c>
      <c r="B104" t="s">
        <v>912</v>
      </c>
      <c r="C104" t="s">
        <v>1227</v>
      </c>
      <c r="D104">
        <v>42862</v>
      </c>
      <c r="E104" t="s">
        <v>459</v>
      </c>
      <c r="F104" t="s">
        <v>453</v>
      </c>
      <c r="G104" t="s">
        <v>11</v>
      </c>
      <c r="H104" t="s">
        <v>454</v>
      </c>
      <c r="I104" t="s">
        <v>455</v>
      </c>
      <c r="J104" t="s">
        <v>456</v>
      </c>
      <c r="K104">
        <v>32</v>
      </c>
      <c r="L104" t="s">
        <v>1168</v>
      </c>
      <c r="M104" t="s">
        <v>1161</v>
      </c>
      <c r="N104" t="s">
        <v>1161</v>
      </c>
    </row>
    <row r="105" spans="1:14">
      <c r="A105" t="s">
        <v>1023</v>
      </c>
      <c r="B105" t="s">
        <v>912</v>
      </c>
      <c r="C105" t="s">
        <v>929</v>
      </c>
      <c r="D105">
        <v>42861</v>
      </c>
      <c r="E105" t="s">
        <v>452</v>
      </c>
      <c r="F105" t="s">
        <v>453</v>
      </c>
      <c r="G105" t="s">
        <v>11</v>
      </c>
      <c r="H105" t="s">
        <v>454</v>
      </c>
      <c r="I105" t="s">
        <v>457</v>
      </c>
      <c r="J105" t="s">
        <v>456</v>
      </c>
      <c r="K105">
        <v>48</v>
      </c>
      <c r="L105" t="s">
        <v>1026</v>
      </c>
      <c r="M105" t="s">
        <v>1162</v>
      </c>
      <c r="N105" t="s">
        <v>1162</v>
      </c>
    </row>
    <row r="106" spans="1:14">
      <c r="A106" t="s">
        <v>1023</v>
      </c>
      <c r="B106" t="s">
        <v>912</v>
      </c>
      <c r="C106" t="s">
        <v>1228</v>
      </c>
      <c r="D106">
        <v>42862</v>
      </c>
      <c r="E106" t="s">
        <v>459</v>
      </c>
      <c r="F106" t="s">
        <v>453</v>
      </c>
      <c r="G106" t="s">
        <v>11</v>
      </c>
      <c r="H106" t="s">
        <v>454</v>
      </c>
      <c r="I106" t="s">
        <v>455</v>
      </c>
      <c r="J106" t="s">
        <v>456</v>
      </c>
      <c r="K106">
        <v>32</v>
      </c>
      <c r="L106" t="s">
        <v>1166</v>
      </c>
      <c r="M106" t="s">
        <v>1160</v>
      </c>
      <c r="N106" t="s">
        <v>1160</v>
      </c>
    </row>
    <row r="107" spans="1:14">
      <c r="A107" t="s">
        <v>1023</v>
      </c>
      <c r="B107" t="s">
        <v>912</v>
      </c>
      <c r="C107" t="s">
        <v>920</v>
      </c>
      <c r="D107">
        <v>42862</v>
      </c>
      <c r="E107" t="s">
        <v>464</v>
      </c>
      <c r="F107" t="s">
        <v>453</v>
      </c>
      <c r="G107" t="s">
        <v>11</v>
      </c>
      <c r="H107" t="s">
        <v>454</v>
      </c>
      <c r="I107" t="s">
        <v>457</v>
      </c>
      <c r="J107" t="s">
        <v>456</v>
      </c>
      <c r="K107">
        <v>32</v>
      </c>
      <c r="L107" t="s">
        <v>1166</v>
      </c>
      <c r="M107" t="s">
        <v>1160</v>
      </c>
      <c r="N107" t="s">
        <v>1160</v>
      </c>
    </row>
    <row r="108" spans="1:14">
      <c r="A108" t="s">
        <v>1023</v>
      </c>
      <c r="B108" t="s">
        <v>912</v>
      </c>
      <c r="C108" t="s">
        <v>1229</v>
      </c>
      <c r="D108">
        <v>42862</v>
      </c>
      <c r="E108" t="s">
        <v>459</v>
      </c>
      <c r="F108" t="s">
        <v>453</v>
      </c>
      <c r="G108" t="s">
        <v>11</v>
      </c>
      <c r="H108" t="s">
        <v>454</v>
      </c>
      <c r="I108" t="s">
        <v>455</v>
      </c>
      <c r="J108" t="s">
        <v>456</v>
      </c>
      <c r="K108">
        <v>32</v>
      </c>
      <c r="L108" t="s">
        <v>1168</v>
      </c>
      <c r="M108" t="s">
        <v>1161</v>
      </c>
      <c r="N108" t="s">
        <v>1161</v>
      </c>
    </row>
    <row r="109" spans="1:14">
      <c r="A109" t="s">
        <v>128</v>
      </c>
      <c r="B109" t="s">
        <v>466</v>
      </c>
      <c r="C109" t="s">
        <v>927</v>
      </c>
      <c r="D109">
        <v>42861</v>
      </c>
      <c r="E109" t="s">
        <v>1230</v>
      </c>
      <c r="F109" t="s">
        <v>453</v>
      </c>
      <c r="G109" t="s">
        <v>11</v>
      </c>
      <c r="H109" t="s">
        <v>454</v>
      </c>
      <c r="I109" t="s">
        <v>457</v>
      </c>
      <c r="J109" t="s">
        <v>456</v>
      </c>
      <c r="K109">
        <v>1</v>
      </c>
      <c r="L109" t="s">
        <v>1231</v>
      </c>
      <c r="M109" t="s">
        <v>1231</v>
      </c>
      <c r="N109" t="s">
        <v>1231</v>
      </c>
    </row>
    <row r="110" spans="1:14">
      <c r="A110" t="s">
        <v>128</v>
      </c>
      <c r="B110" t="s">
        <v>466</v>
      </c>
      <c r="C110" t="s">
        <v>1232</v>
      </c>
      <c r="D110">
        <v>42863</v>
      </c>
      <c r="E110" t="s">
        <v>452</v>
      </c>
      <c r="F110" t="s">
        <v>453</v>
      </c>
      <c r="G110" t="s">
        <v>11</v>
      </c>
      <c r="H110" t="s">
        <v>454</v>
      </c>
      <c r="I110" t="s">
        <v>455</v>
      </c>
      <c r="J110" t="s">
        <v>456</v>
      </c>
      <c r="K110">
        <v>48</v>
      </c>
      <c r="L110" t="s">
        <v>1026</v>
      </c>
      <c r="M110" t="s">
        <v>1162</v>
      </c>
      <c r="N110" t="s">
        <v>1162</v>
      </c>
    </row>
    <row r="111" spans="1:14">
      <c r="A111" t="s">
        <v>128</v>
      </c>
      <c r="B111" t="s">
        <v>466</v>
      </c>
      <c r="C111" t="s">
        <v>1020</v>
      </c>
      <c r="D111">
        <v>42874</v>
      </c>
      <c r="E111" t="s">
        <v>452</v>
      </c>
      <c r="F111" t="s">
        <v>453</v>
      </c>
      <c r="G111" t="s">
        <v>11</v>
      </c>
      <c r="H111" t="s">
        <v>454</v>
      </c>
      <c r="I111" t="s">
        <v>455</v>
      </c>
      <c r="J111" t="s">
        <v>456</v>
      </c>
      <c r="K111">
        <v>48</v>
      </c>
      <c r="L111" t="s">
        <v>1026</v>
      </c>
      <c r="M111" t="s">
        <v>1162</v>
      </c>
      <c r="N111" t="s">
        <v>1162</v>
      </c>
    </row>
    <row r="112" spans="1:14">
      <c r="A112" t="s">
        <v>128</v>
      </c>
      <c r="B112" t="s">
        <v>466</v>
      </c>
      <c r="C112" t="s">
        <v>1233</v>
      </c>
      <c r="D112">
        <v>42869</v>
      </c>
      <c r="E112" t="s">
        <v>452</v>
      </c>
      <c r="F112" t="s">
        <v>453</v>
      </c>
      <c r="G112" t="s">
        <v>11</v>
      </c>
      <c r="H112" t="s">
        <v>454</v>
      </c>
      <c r="I112" t="s">
        <v>455</v>
      </c>
      <c r="J112" t="s">
        <v>456</v>
      </c>
      <c r="K112">
        <v>48</v>
      </c>
      <c r="L112" t="s">
        <v>1026</v>
      </c>
      <c r="M112" t="s">
        <v>1162</v>
      </c>
      <c r="N112" t="s">
        <v>1162</v>
      </c>
    </row>
    <row r="113" spans="1:14">
      <c r="A113" t="s">
        <v>128</v>
      </c>
      <c r="B113" t="s">
        <v>466</v>
      </c>
      <c r="C113" t="s">
        <v>1086</v>
      </c>
      <c r="D113">
        <v>42868</v>
      </c>
      <c r="E113" t="s">
        <v>452</v>
      </c>
      <c r="F113" t="s">
        <v>453</v>
      </c>
      <c r="G113" t="s">
        <v>11</v>
      </c>
      <c r="H113" t="s">
        <v>454</v>
      </c>
      <c r="I113" t="s">
        <v>455</v>
      </c>
      <c r="J113" t="s">
        <v>456</v>
      </c>
      <c r="K113">
        <v>48</v>
      </c>
      <c r="L113" t="s">
        <v>1026</v>
      </c>
      <c r="M113" t="s">
        <v>1162</v>
      </c>
      <c r="N113" t="s">
        <v>1162</v>
      </c>
    </row>
    <row r="114" spans="1:14">
      <c r="A114" t="s">
        <v>128</v>
      </c>
      <c r="B114" t="s">
        <v>466</v>
      </c>
      <c r="C114" t="s">
        <v>1054</v>
      </c>
      <c r="D114">
        <v>42863</v>
      </c>
      <c r="E114" t="s">
        <v>452</v>
      </c>
      <c r="F114" t="s">
        <v>453</v>
      </c>
      <c r="G114" t="s">
        <v>11</v>
      </c>
      <c r="H114" t="s">
        <v>454</v>
      </c>
      <c r="I114" t="s">
        <v>455</v>
      </c>
      <c r="J114" t="s">
        <v>456</v>
      </c>
      <c r="K114">
        <v>48</v>
      </c>
      <c r="L114" t="s">
        <v>1026</v>
      </c>
      <c r="M114" t="s">
        <v>1162</v>
      </c>
      <c r="N114" t="s">
        <v>1162</v>
      </c>
    </row>
    <row r="115" spans="1:14">
      <c r="A115" t="s">
        <v>128</v>
      </c>
      <c r="B115" t="s">
        <v>466</v>
      </c>
      <c r="C115" t="s">
        <v>1234</v>
      </c>
      <c r="D115">
        <v>42862</v>
      </c>
      <c r="E115" t="s">
        <v>452</v>
      </c>
      <c r="F115" t="s">
        <v>453</v>
      </c>
      <c r="G115" t="s">
        <v>11</v>
      </c>
      <c r="H115" t="s">
        <v>454</v>
      </c>
      <c r="I115" t="s">
        <v>455</v>
      </c>
      <c r="J115" t="s">
        <v>456</v>
      </c>
      <c r="K115">
        <v>48</v>
      </c>
      <c r="L115" t="s">
        <v>1026</v>
      </c>
      <c r="M115" t="s">
        <v>1162</v>
      </c>
      <c r="N115" t="s">
        <v>1162</v>
      </c>
    </row>
    <row r="116" spans="1:14">
      <c r="A116" t="s">
        <v>128</v>
      </c>
      <c r="B116" t="s">
        <v>466</v>
      </c>
      <c r="C116" t="s">
        <v>1083</v>
      </c>
      <c r="D116">
        <v>42862</v>
      </c>
      <c r="E116" t="s">
        <v>452</v>
      </c>
      <c r="F116" t="s">
        <v>453</v>
      </c>
      <c r="G116" t="s">
        <v>11</v>
      </c>
      <c r="H116" t="s">
        <v>454</v>
      </c>
      <c r="I116" t="s">
        <v>455</v>
      </c>
      <c r="J116" t="s">
        <v>456</v>
      </c>
      <c r="K116">
        <v>48</v>
      </c>
      <c r="L116" t="s">
        <v>1026</v>
      </c>
      <c r="M116" t="s">
        <v>1162</v>
      </c>
      <c r="N116" t="s">
        <v>1162</v>
      </c>
    </row>
    <row r="117" spans="1:14">
      <c r="A117" t="s">
        <v>128</v>
      </c>
      <c r="B117" t="s">
        <v>466</v>
      </c>
      <c r="C117" t="s">
        <v>1088</v>
      </c>
      <c r="D117">
        <v>42862</v>
      </c>
      <c r="E117" t="s">
        <v>452</v>
      </c>
      <c r="F117" t="s">
        <v>453</v>
      </c>
      <c r="G117" t="s">
        <v>11</v>
      </c>
      <c r="H117" t="s">
        <v>454</v>
      </c>
      <c r="I117" t="s">
        <v>455</v>
      </c>
      <c r="J117" t="s">
        <v>456</v>
      </c>
      <c r="K117">
        <v>48</v>
      </c>
      <c r="L117" t="s">
        <v>1026</v>
      </c>
      <c r="M117" t="s">
        <v>1162</v>
      </c>
      <c r="N117" t="s">
        <v>1162</v>
      </c>
    </row>
    <row r="118" spans="1:14">
      <c r="A118" t="s">
        <v>128</v>
      </c>
      <c r="B118" t="s">
        <v>466</v>
      </c>
      <c r="C118" t="s">
        <v>1062</v>
      </c>
      <c r="D118">
        <v>42863</v>
      </c>
      <c r="E118" t="s">
        <v>464</v>
      </c>
      <c r="F118" t="s">
        <v>453</v>
      </c>
      <c r="G118" t="s">
        <v>11</v>
      </c>
      <c r="H118" t="s">
        <v>454</v>
      </c>
      <c r="I118" t="s">
        <v>455</v>
      </c>
      <c r="J118" t="s">
        <v>456</v>
      </c>
      <c r="K118">
        <v>32</v>
      </c>
      <c r="L118" t="s">
        <v>1166</v>
      </c>
      <c r="M118" t="s">
        <v>1160</v>
      </c>
      <c r="N118" t="s">
        <v>1160</v>
      </c>
    </row>
    <row r="119" spans="1:14">
      <c r="A119" t="s">
        <v>128</v>
      </c>
      <c r="B119" t="s">
        <v>466</v>
      </c>
      <c r="C119" t="s">
        <v>1129</v>
      </c>
      <c r="D119">
        <v>42868</v>
      </c>
      <c r="E119" t="s">
        <v>464</v>
      </c>
      <c r="F119" t="s">
        <v>453</v>
      </c>
      <c r="G119" t="s">
        <v>11</v>
      </c>
      <c r="H119" t="s">
        <v>454</v>
      </c>
      <c r="I119" t="s">
        <v>455</v>
      </c>
      <c r="J119" t="s">
        <v>456</v>
      </c>
      <c r="K119">
        <v>32</v>
      </c>
      <c r="L119" t="s">
        <v>1166</v>
      </c>
      <c r="M119" t="s">
        <v>1160</v>
      </c>
      <c r="N119" t="s">
        <v>1160</v>
      </c>
    </row>
    <row r="120" spans="1:14">
      <c r="A120" t="s">
        <v>128</v>
      </c>
      <c r="B120" t="s">
        <v>466</v>
      </c>
      <c r="C120" t="s">
        <v>1096</v>
      </c>
      <c r="D120">
        <v>42862</v>
      </c>
      <c r="E120" t="s">
        <v>452</v>
      </c>
      <c r="F120" t="s">
        <v>453</v>
      </c>
      <c r="G120" t="s">
        <v>11</v>
      </c>
      <c r="H120" t="s">
        <v>454</v>
      </c>
      <c r="I120" t="s">
        <v>455</v>
      </c>
      <c r="J120" t="s">
        <v>456</v>
      </c>
      <c r="K120">
        <v>48</v>
      </c>
      <c r="L120" t="s">
        <v>1026</v>
      </c>
      <c r="M120" t="s">
        <v>1162</v>
      </c>
      <c r="N120" t="s">
        <v>1162</v>
      </c>
    </row>
    <row r="121" spans="1:14">
      <c r="A121" t="s">
        <v>128</v>
      </c>
      <c r="B121" t="s">
        <v>466</v>
      </c>
      <c r="C121" t="s">
        <v>1025</v>
      </c>
      <c r="D121">
        <v>42862</v>
      </c>
      <c r="E121" t="s">
        <v>452</v>
      </c>
      <c r="F121" t="s">
        <v>453</v>
      </c>
      <c r="G121" t="s">
        <v>11</v>
      </c>
      <c r="H121" t="s">
        <v>454</v>
      </c>
      <c r="I121" t="s">
        <v>455</v>
      </c>
      <c r="J121" t="s">
        <v>456</v>
      </c>
      <c r="K121">
        <v>48</v>
      </c>
      <c r="L121" t="s">
        <v>1026</v>
      </c>
      <c r="M121" t="s">
        <v>1162</v>
      </c>
      <c r="N121" t="s">
        <v>1162</v>
      </c>
    </row>
    <row r="122" spans="1:14">
      <c r="A122" t="s">
        <v>128</v>
      </c>
      <c r="B122" t="s">
        <v>466</v>
      </c>
      <c r="C122" t="s">
        <v>1134</v>
      </c>
      <c r="D122">
        <v>42862</v>
      </c>
      <c r="E122" t="s">
        <v>452</v>
      </c>
      <c r="F122" t="s">
        <v>453</v>
      </c>
      <c r="G122" t="s">
        <v>11</v>
      </c>
      <c r="H122" t="s">
        <v>454</v>
      </c>
      <c r="I122" t="s">
        <v>455</v>
      </c>
      <c r="J122" t="s">
        <v>456</v>
      </c>
      <c r="K122">
        <v>48</v>
      </c>
      <c r="L122" t="s">
        <v>1026</v>
      </c>
      <c r="M122" t="s">
        <v>1162</v>
      </c>
      <c r="N122" t="s">
        <v>1162</v>
      </c>
    </row>
    <row r="123" spans="1:14">
      <c r="A123" t="s">
        <v>128</v>
      </c>
      <c r="B123" t="s">
        <v>466</v>
      </c>
      <c r="C123" t="s">
        <v>903</v>
      </c>
      <c r="D123">
        <v>42861</v>
      </c>
      <c r="E123" t="s">
        <v>452</v>
      </c>
      <c r="F123" t="s">
        <v>453</v>
      </c>
      <c r="G123" t="s">
        <v>11</v>
      </c>
      <c r="H123" t="s">
        <v>454</v>
      </c>
      <c r="I123" t="s">
        <v>457</v>
      </c>
      <c r="J123" t="s">
        <v>456</v>
      </c>
      <c r="K123">
        <v>48</v>
      </c>
      <c r="L123" t="s">
        <v>7</v>
      </c>
      <c r="M123" t="s">
        <v>7</v>
      </c>
      <c r="N123" t="s">
        <v>7</v>
      </c>
    </row>
    <row r="124" spans="1:14">
      <c r="A124" t="s">
        <v>128</v>
      </c>
      <c r="B124" t="s">
        <v>466</v>
      </c>
      <c r="C124" t="s">
        <v>1103</v>
      </c>
      <c r="D124">
        <v>42863</v>
      </c>
      <c r="E124" t="s">
        <v>464</v>
      </c>
      <c r="F124" t="s">
        <v>453</v>
      </c>
      <c r="G124" t="s">
        <v>11</v>
      </c>
      <c r="H124" t="s">
        <v>454</v>
      </c>
      <c r="I124" t="s">
        <v>455</v>
      </c>
      <c r="J124" t="s">
        <v>456</v>
      </c>
      <c r="K124">
        <v>32</v>
      </c>
      <c r="L124" t="s">
        <v>1166</v>
      </c>
      <c r="M124" t="s">
        <v>1160</v>
      </c>
      <c r="N124" t="s">
        <v>1160</v>
      </c>
    </row>
    <row r="125" spans="1:14">
      <c r="A125" t="s">
        <v>128</v>
      </c>
      <c r="B125" t="s">
        <v>466</v>
      </c>
      <c r="C125" t="s">
        <v>951</v>
      </c>
      <c r="D125">
        <v>42862</v>
      </c>
      <c r="E125" t="s">
        <v>452</v>
      </c>
      <c r="F125" t="s">
        <v>453</v>
      </c>
      <c r="G125" t="s">
        <v>11</v>
      </c>
      <c r="H125" t="s">
        <v>454</v>
      </c>
      <c r="I125" t="s">
        <v>457</v>
      </c>
      <c r="J125" t="s">
        <v>456</v>
      </c>
      <c r="K125">
        <v>48</v>
      </c>
      <c r="L125" t="s">
        <v>1026</v>
      </c>
      <c r="M125" t="s">
        <v>1162</v>
      </c>
      <c r="N125" t="s">
        <v>1162</v>
      </c>
    </row>
    <row r="126" spans="1:14">
      <c r="A126" t="s">
        <v>128</v>
      </c>
      <c r="B126" t="s">
        <v>466</v>
      </c>
      <c r="C126" t="s">
        <v>1142</v>
      </c>
      <c r="D126">
        <v>42862</v>
      </c>
      <c r="E126" t="s">
        <v>464</v>
      </c>
      <c r="F126" t="s">
        <v>453</v>
      </c>
      <c r="G126" t="s">
        <v>11</v>
      </c>
      <c r="H126" t="s">
        <v>454</v>
      </c>
      <c r="I126" t="s">
        <v>455</v>
      </c>
      <c r="J126" t="s">
        <v>456</v>
      </c>
      <c r="K126">
        <v>32</v>
      </c>
      <c r="L126" t="s">
        <v>1166</v>
      </c>
      <c r="M126" t="s">
        <v>1160</v>
      </c>
      <c r="N126" t="s">
        <v>1160</v>
      </c>
    </row>
    <row r="127" spans="1:14">
      <c r="A127" t="s">
        <v>128</v>
      </c>
      <c r="B127" t="s">
        <v>466</v>
      </c>
      <c r="C127" t="s">
        <v>1235</v>
      </c>
      <c r="D127">
        <v>42862</v>
      </c>
      <c r="E127" t="s">
        <v>452</v>
      </c>
      <c r="F127" t="s">
        <v>453</v>
      </c>
      <c r="G127" t="s">
        <v>11</v>
      </c>
      <c r="H127" t="s">
        <v>454</v>
      </c>
      <c r="I127" t="s">
        <v>455</v>
      </c>
      <c r="J127" t="s">
        <v>456</v>
      </c>
      <c r="K127">
        <v>48</v>
      </c>
      <c r="L127" t="s">
        <v>1026</v>
      </c>
      <c r="M127" t="s">
        <v>1162</v>
      </c>
      <c r="N127" t="s">
        <v>1162</v>
      </c>
    </row>
    <row r="128" spans="1:14">
      <c r="A128" t="s">
        <v>128</v>
      </c>
      <c r="B128" t="s">
        <v>466</v>
      </c>
      <c r="C128" t="s">
        <v>1112</v>
      </c>
      <c r="D128">
        <v>42862</v>
      </c>
      <c r="E128" t="s">
        <v>464</v>
      </c>
      <c r="F128" t="s">
        <v>453</v>
      </c>
      <c r="G128" t="s">
        <v>11</v>
      </c>
      <c r="H128" t="s">
        <v>454</v>
      </c>
      <c r="I128" t="s">
        <v>455</v>
      </c>
      <c r="J128" t="s">
        <v>456</v>
      </c>
      <c r="K128">
        <v>32</v>
      </c>
      <c r="L128" t="s">
        <v>1166</v>
      </c>
      <c r="M128" t="s">
        <v>1160</v>
      </c>
      <c r="N128" t="s">
        <v>1160</v>
      </c>
    </row>
    <row r="129" spans="1:14">
      <c r="A129" t="s">
        <v>128</v>
      </c>
      <c r="B129" t="s">
        <v>466</v>
      </c>
      <c r="C129" t="s">
        <v>1081</v>
      </c>
      <c r="D129">
        <v>42870</v>
      </c>
      <c r="E129" t="s">
        <v>452</v>
      </c>
      <c r="F129" t="s">
        <v>453</v>
      </c>
      <c r="G129" t="s">
        <v>11</v>
      </c>
      <c r="H129" t="s">
        <v>454</v>
      </c>
      <c r="I129" t="s">
        <v>455</v>
      </c>
      <c r="J129" t="s">
        <v>456</v>
      </c>
      <c r="K129">
        <v>48</v>
      </c>
      <c r="L129" t="s">
        <v>1026</v>
      </c>
      <c r="M129" t="s">
        <v>1162</v>
      </c>
      <c r="N129" t="s">
        <v>1162</v>
      </c>
    </row>
    <row r="130" spans="1:14">
      <c r="A130" t="s">
        <v>128</v>
      </c>
      <c r="B130" t="s">
        <v>466</v>
      </c>
      <c r="C130" t="s">
        <v>1236</v>
      </c>
      <c r="D130">
        <v>42881</v>
      </c>
      <c r="E130" t="s">
        <v>464</v>
      </c>
      <c r="F130" t="s">
        <v>453</v>
      </c>
      <c r="G130" t="s">
        <v>11</v>
      </c>
      <c r="H130" t="s">
        <v>454</v>
      </c>
      <c r="I130" t="s">
        <v>455</v>
      </c>
      <c r="J130" t="s">
        <v>456</v>
      </c>
      <c r="K130">
        <v>32</v>
      </c>
      <c r="L130" t="s">
        <v>1237</v>
      </c>
      <c r="M130" t="s">
        <v>1163</v>
      </c>
      <c r="N130" t="s">
        <v>1163</v>
      </c>
    </row>
    <row r="131" spans="1:14">
      <c r="A131" t="s">
        <v>128</v>
      </c>
      <c r="B131" t="s">
        <v>466</v>
      </c>
      <c r="C131" t="s">
        <v>1056</v>
      </c>
      <c r="D131">
        <v>42879</v>
      </c>
      <c r="E131" t="s">
        <v>464</v>
      </c>
      <c r="F131" t="s">
        <v>453</v>
      </c>
      <c r="G131" t="s">
        <v>11</v>
      </c>
      <c r="H131" t="s">
        <v>454</v>
      </c>
      <c r="I131" t="s">
        <v>455</v>
      </c>
      <c r="J131" t="s">
        <v>456</v>
      </c>
      <c r="K131">
        <v>32</v>
      </c>
      <c r="L131" t="s">
        <v>1237</v>
      </c>
      <c r="M131" t="s">
        <v>1163</v>
      </c>
      <c r="N131" t="s">
        <v>1163</v>
      </c>
    </row>
    <row r="132" spans="1:14">
      <c r="A132" t="s">
        <v>128</v>
      </c>
      <c r="B132" t="s">
        <v>466</v>
      </c>
      <c r="C132" t="s">
        <v>1238</v>
      </c>
      <c r="D132">
        <v>42862</v>
      </c>
      <c r="E132" t="s">
        <v>452</v>
      </c>
      <c r="F132" t="s">
        <v>453</v>
      </c>
      <c r="G132" t="s">
        <v>11</v>
      </c>
      <c r="H132" t="s">
        <v>454</v>
      </c>
      <c r="I132" t="s">
        <v>455</v>
      </c>
      <c r="J132" t="s">
        <v>456</v>
      </c>
      <c r="K132">
        <v>48</v>
      </c>
      <c r="L132" t="s">
        <v>1026</v>
      </c>
      <c r="M132" t="s">
        <v>1162</v>
      </c>
      <c r="N132" t="s">
        <v>1162</v>
      </c>
    </row>
    <row r="133" spans="1:14">
      <c r="A133" t="s">
        <v>128</v>
      </c>
      <c r="B133" t="s">
        <v>466</v>
      </c>
      <c r="C133" t="s">
        <v>1239</v>
      </c>
      <c r="D133">
        <v>42863</v>
      </c>
      <c r="E133" t="s">
        <v>452</v>
      </c>
      <c r="F133" t="s">
        <v>453</v>
      </c>
      <c r="G133" t="s">
        <v>11</v>
      </c>
      <c r="H133" t="s">
        <v>454</v>
      </c>
      <c r="I133" t="s">
        <v>455</v>
      </c>
      <c r="J133" t="s">
        <v>456</v>
      </c>
      <c r="K133">
        <v>48</v>
      </c>
      <c r="L133" t="s">
        <v>1026</v>
      </c>
      <c r="M133" t="s">
        <v>1162</v>
      </c>
      <c r="N133" t="s">
        <v>1162</v>
      </c>
    </row>
    <row r="134" spans="1:14">
      <c r="A134" t="s">
        <v>128</v>
      </c>
      <c r="B134" t="s">
        <v>466</v>
      </c>
      <c r="C134" t="s">
        <v>1068</v>
      </c>
      <c r="D134">
        <v>42863</v>
      </c>
      <c r="E134" t="s">
        <v>464</v>
      </c>
      <c r="F134" t="s">
        <v>453</v>
      </c>
      <c r="G134" t="s">
        <v>11</v>
      </c>
      <c r="H134" t="s">
        <v>454</v>
      </c>
      <c r="I134" t="s">
        <v>455</v>
      </c>
      <c r="J134" t="s">
        <v>456</v>
      </c>
      <c r="K134">
        <v>32</v>
      </c>
      <c r="L134" t="s">
        <v>1166</v>
      </c>
      <c r="M134" t="s">
        <v>1160</v>
      </c>
      <c r="N134" t="s">
        <v>1160</v>
      </c>
    </row>
    <row r="135" spans="1:14">
      <c r="A135" t="s">
        <v>128</v>
      </c>
      <c r="B135" t="s">
        <v>466</v>
      </c>
      <c r="C135" t="s">
        <v>1104</v>
      </c>
      <c r="D135">
        <v>42868</v>
      </c>
      <c r="E135" t="s">
        <v>464</v>
      </c>
      <c r="F135" t="s">
        <v>453</v>
      </c>
      <c r="G135" t="s">
        <v>11</v>
      </c>
      <c r="H135" t="s">
        <v>454</v>
      </c>
      <c r="I135" t="s">
        <v>455</v>
      </c>
      <c r="J135" t="s">
        <v>456</v>
      </c>
      <c r="K135">
        <v>32</v>
      </c>
      <c r="L135" t="s">
        <v>1166</v>
      </c>
      <c r="M135" t="s">
        <v>1160</v>
      </c>
      <c r="N135" t="s">
        <v>1160</v>
      </c>
    </row>
    <row r="136" spans="1:14">
      <c r="A136" t="s">
        <v>128</v>
      </c>
      <c r="B136" t="s">
        <v>466</v>
      </c>
      <c r="C136" t="s">
        <v>999</v>
      </c>
      <c r="D136">
        <v>42862</v>
      </c>
      <c r="E136" t="s">
        <v>452</v>
      </c>
      <c r="F136" t="s">
        <v>453</v>
      </c>
      <c r="G136" t="s">
        <v>11</v>
      </c>
      <c r="H136" t="s">
        <v>454</v>
      </c>
      <c r="I136" t="s">
        <v>457</v>
      </c>
      <c r="J136" t="s">
        <v>456</v>
      </c>
      <c r="K136">
        <v>48</v>
      </c>
      <c r="L136" t="s">
        <v>1026</v>
      </c>
      <c r="M136" t="s">
        <v>1162</v>
      </c>
      <c r="N136" t="s">
        <v>1162</v>
      </c>
    </row>
    <row r="137" spans="1:14">
      <c r="A137" t="s">
        <v>128</v>
      </c>
      <c r="B137" t="s">
        <v>466</v>
      </c>
      <c r="C137" t="s">
        <v>939</v>
      </c>
      <c r="D137">
        <v>42861</v>
      </c>
      <c r="E137" t="s">
        <v>452</v>
      </c>
      <c r="F137" t="s">
        <v>453</v>
      </c>
      <c r="G137" t="s">
        <v>11</v>
      </c>
      <c r="H137" t="s">
        <v>454</v>
      </c>
      <c r="I137" t="s">
        <v>457</v>
      </c>
      <c r="J137" t="s">
        <v>456</v>
      </c>
      <c r="K137">
        <v>48</v>
      </c>
      <c r="L137" t="s">
        <v>1026</v>
      </c>
      <c r="M137" t="s">
        <v>1162</v>
      </c>
      <c r="N137" t="s">
        <v>1162</v>
      </c>
    </row>
    <row r="138" spans="1:14">
      <c r="A138" t="s">
        <v>128</v>
      </c>
      <c r="B138" t="s">
        <v>466</v>
      </c>
      <c r="C138" t="s">
        <v>1240</v>
      </c>
      <c r="D138">
        <v>42863</v>
      </c>
      <c r="E138" t="s">
        <v>464</v>
      </c>
      <c r="F138" t="s">
        <v>453</v>
      </c>
      <c r="G138" t="s">
        <v>11</v>
      </c>
      <c r="H138" t="s">
        <v>454</v>
      </c>
      <c r="I138" t="s">
        <v>455</v>
      </c>
      <c r="J138" t="s">
        <v>456</v>
      </c>
      <c r="K138">
        <v>32</v>
      </c>
      <c r="L138" t="s">
        <v>1166</v>
      </c>
      <c r="M138" t="s">
        <v>1160</v>
      </c>
      <c r="N138" t="s">
        <v>1160</v>
      </c>
    </row>
    <row r="139" spans="1:14">
      <c r="A139" t="s">
        <v>128</v>
      </c>
      <c r="B139" t="s">
        <v>466</v>
      </c>
      <c r="C139" t="s">
        <v>472</v>
      </c>
      <c r="D139">
        <v>42877</v>
      </c>
      <c r="E139" t="s">
        <v>452</v>
      </c>
      <c r="F139" t="s">
        <v>453</v>
      </c>
      <c r="G139" t="s">
        <v>11</v>
      </c>
      <c r="H139" t="s">
        <v>454</v>
      </c>
      <c r="I139" t="s">
        <v>457</v>
      </c>
      <c r="J139" t="s">
        <v>456</v>
      </c>
      <c r="K139">
        <v>48</v>
      </c>
      <c r="L139" t="s">
        <v>1026</v>
      </c>
      <c r="M139" t="s">
        <v>1162</v>
      </c>
      <c r="N139" t="s">
        <v>1162</v>
      </c>
    </row>
    <row r="140" spans="1:14">
      <c r="A140" t="s">
        <v>128</v>
      </c>
      <c r="B140" t="s">
        <v>466</v>
      </c>
      <c r="C140" t="s">
        <v>1042</v>
      </c>
      <c r="D140">
        <v>42862</v>
      </c>
      <c r="E140" t="s">
        <v>452</v>
      </c>
      <c r="F140" t="s">
        <v>453</v>
      </c>
      <c r="G140" t="s">
        <v>11</v>
      </c>
      <c r="H140" t="s">
        <v>454</v>
      </c>
      <c r="I140" t="s">
        <v>455</v>
      </c>
      <c r="J140" t="s">
        <v>456</v>
      </c>
      <c r="K140">
        <v>48</v>
      </c>
      <c r="L140" t="s">
        <v>1026</v>
      </c>
      <c r="M140" t="s">
        <v>1162</v>
      </c>
      <c r="N140" t="s">
        <v>1162</v>
      </c>
    </row>
    <row r="141" spans="1:14">
      <c r="A141" t="s">
        <v>128</v>
      </c>
      <c r="B141" t="s">
        <v>466</v>
      </c>
      <c r="C141" t="s">
        <v>1156</v>
      </c>
      <c r="D141">
        <v>42863</v>
      </c>
      <c r="E141" t="s">
        <v>452</v>
      </c>
      <c r="F141" t="s">
        <v>453</v>
      </c>
      <c r="G141" t="s">
        <v>11</v>
      </c>
      <c r="H141" t="s">
        <v>454</v>
      </c>
      <c r="I141" t="s">
        <v>455</v>
      </c>
      <c r="J141" t="s">
        <v>456</v>
      </c>
      <c r="K141">
        <v>48</v>
      </c>
      <c r="L141" t="s">
        <v>1026</v>
      </c>
      <c r="M141" t="s">
        <v>1162</v>
      </c>
      <c r="N141" t="s">
        <v>1162</v>
      </c>
    </row>
    <row r="142" spans="1:14">
      <c r="A142" t="s">
        <v>128</v>
      </c>
      <c r="B142" t="s">
        <v>466</v>
      </c>
      <c r="C142" t="s">
        <v>1094</v>
      </c>
      <c r="D142">
        <v>42864</v>
      </c>
      <c r="E142" t="s">
        <v>464</v>
      </c>
      <c r="F142" t="s">
        <v>453</v>
      </c>
      <c r="G142" t="s">
        <v>11</v>
      </c>
      <c r="H142" t="s">
        <v>454</v>
      </c>
      <c r="I142" t="s">
        <v>455</v>
      </c>
      <c r="J142" t="s">
        <v>456</v>
      </c>
      <c r="K142">
        <v>32</v>
      </c>
      <c r="L142" t="s">
        <v>1166</v>
      </c>
      <c r="M142" t="s">
        <v>1160</v>
      </c>
      <c r="N142" t="s">
        <v>1160</v>
      </c>
    </row>
    <row r="143" spans="1:14">
      <c r="A143" t="s">
        <v>128</v>
      </c>
      <c r="B143" t="s">
        <v>466</v>
      </c>
      <c r="C143" t="s">
        <v>961</v>
      </c>
      <c r="D143">
        <v>42861</v>
      </c>
      <c r="E143" t="s">
        <v>452</v>
      </c>
      <c r="F143" t="s">
        <v>453</v>
      </c>
      <c r="G143" t="s">
        <v>11</v>
      </c>
      <c r="H143" t="s">
        <v>454</v>
      </c>
      <c r="I143" t="s">
        <v>457</v>
      </c>
      <c r="J143" t="s">
        <v>456</v>
      </c>
      <c r="K143">
        <v>48</v>
      </c>
      <c r="L143" t="s">
        <v>1026</v>
      </c>
      <c r="M143" t="s">
        <v>1162</v>
      </c>
      <c r="N143" t="s">
        <v>1162</v>
      </c>
    </row>
    <row r="144" spans="1:14">
      <c r="A144" t="s">
        <v>128</v>
      </c>
      <c r="B144" t="s">
        <v>466</v>
      </c>
      <c r="C144" t="s">
        <v>1110</v>
      </c>
      <c r="D144">
        <v>42868</v>
      </c>
      <c r="E144" t="s">
        <v>464</v>
      </c>
      <c r="F144" t="s">
        <v>453</v>
      </c>
      <c r="G144" t="s">
        <v>11</v>
      </c>
      <c r="H144" t="s">
        <v>454</v>
      </c>
      <c r="I144" t="s">
        <v>455</v>
      </c>
      <c r="J144" t="s">
        <v>456</v>
      </c>
      <c r="K144">
        <v>32</v>
      </c>
      <c r="L144" t="s">
        <v>1166</v>
      </c>
      <c r="M144" t="s">
        <v>1160</v>
      </c>
      <c r="N144" t="s">
        <v>1160</v>
      </c>
    </row>
    <row r="145" spans="1:14">
      <c r="A145" t="s">
        <v>128</v>
      </c>
      <c r="B145" t="s">
        <v>466</v>
      </c>
      <c r="C145" t="s">
        <v>1116</v>
      </c>
      <c r="D145">
        <v>42862</v>
      </c>
      <c r="E145" t="s">
        <v>459</v>
      </c>
      <c r="F145" t="s">
        <v>453</v>
      </c>
      <c r="G145" t="s">
        <v>11</v>
      </c>
      <c r="H145" t="s">
        <v>454</v>
      </c>
      <c r="I145" t="s">
        <v>455</v>
      </c>
      <c r="J145" t="s">
        <v>456</v>
      </c>
      <c r="K145">
        <v>32</v>
      </c>
      <c r="L145" t="s">
        <v>1168</v>
      </c>
      <c r="M145" t="s">
        <v>1161</v>
      </c>
      <c r="N145" t="s">
        <v>1161</v>
      </c>
    </row>
    <row r="146" spans="1:14">
      <c r="A146" t="s">
        <v>128</v>
      </c>
      <c r="B146" t="s">
        <v>466</v>
      </c>
      <c r="C146" t="s">
        <v>470</v>
      </c>
      <c r="D146">
        <v>42861</v>
      </c>
      <c r="E146" t="s">
        <v>1230</v>
      </c>
      <c r="F146" t="s">
        <v>453</v>
      </c>
      <c r="G146" t="s">
        <v>11</v>
      </c>
      <c r="H146" t="s">
        <v>454</v>
      </c>
      <c r="I146" t="s">
        <v>457</v>
      </c>
      <c r="J146" t="s">
        <v>456</v>
      </c>
      <c r="K146">
        <v>1</v>
      </c>
      <c r="L146" t="s">
        <v>1241</v>
      </c>
      <c r="M146" t="s">
        <v>1241</v>
      </c>
      <c r="N146" t="s">
        <v>1241</v>
      </c>
    </row>
    <row r="147" spans="1:14">
      <c r="A147" t="s">
        <v>128</v>
      </c>
      <c r="B147" t="s">
        <v>466</v>
      </c>
      <c r="C147" t="s">
        <v>994</v>
      </c>
      <c r="D147">
        <v>42863</v>
      </c>
      <c r="E147" t="s">
        <v>452</v>
      </c>
      <c r="F147" t="s">
        <v>453</v>
      </c>
      <c r="G147" t="s">
        <v>11</v>
      </c>
      <c r="H147" t="s">
        <v>454</v>
      </c>
      <c r="I147" t="s">
        <v>457</v>
      </c>
      <c r="J147" t="s">
        <v>456</v>
      </c>
      <c r="K147">
        <v>48</v>
      </c>
      <c r="L147" t="s">
        <v>1026</v>
      </c>
      <c r="M147" t="s">
        <v>1162</v>
      </c>
      <c r="N147" t="s">
        <v>1162</v>
      </c>
    </row>
    <row r="148" spans="1:14">
      <c r="A148" t="s">
        <v>128</v>
      </c>
      <c r="B148" t="s">
        <v>466</v>
      </c>
      <c r="C148" t="s">
        <v>467</v>
      </c>
      <c r="D148">
        <v>42861</v>
      </c>
      <c r="E148" t="s">
        <v>452</v>
      </c>
      <c r="F148" t="s">
        <v>453</v>
      </c>
      <c r="G148" t="s">
        <v>11</v>
      </c>
      <c r="H148" t="s">
        <v>454</v>
      </c>
      <c r="I148" t="s">
        <v>457</v>
      </c>
      <c r="J148" t="s">
        <v>456</v>
      </c>
      <c r="K148">
        <v>48</v>
      </c>
      <c r="L148" t="s">
        <v>1026</v>
      </c>
      <c r="M148" t="s">
        <v>1162</v>
      </c>
      <c r="N148" t="s">
        <v>1162</v>
      </c>
    </row>
    <row r="149" spans="1:14">
      <c r="A149" t="s">
        <v>128</v>
      </c>
      <c r="B149" t="s">
        <v>466</v>
      </c>
      <c r="C149" t="s">
        <v>963</v>
      </c>
      <c r="D149">
        <v>42868</v>
      </c>
      <c r="E149" t="s">
        <v>1242</v>
      </c>
      <c r="F149" t="s">
        <v>453</v>
      </c>
      <c r="G149" t="s">
        <v>11</v>
      </c>
      <c r="H149" t="s">
        <v>454</v>
      </c>
      <c r="I149" t="s">
        <v>457</v>
      </c>
      <c r="J149" t="s">
        <v>456</v>
      </c>
      <c r="K149">
        <v>1</v>
      </c>
      <c r="L149" t="s">
        <v>1243</v>
      </c>
      <c r="M149" t="s">
        <v>1243</v>
      </c>
      <c r="N149" t="s">
        <v>1243</v>
      </c>
    </row>
    <row r="150" spans="1:14">
      <c r="A150" t="s">
        <v>128</v>
      </c>
      <c r="B150" t="s">
        <v>466</v>
      </c>
      <c r="C150" t="s">
        <v>1058</v>
      </c>
      <c r="D150">
        <v>42864</v>
      </c>
      <c r="E150" t="s">
        <v>464</v>
      </c>
      <c r="F150" t="s">
        <v>453</v>
      </c>
      <c r="G150" t="s">
        <v>11</v>
      </c>
      <c r="H150" t="s">
        <v>454</v>
      </c>
      <c r="I150" t="s">
        <v>455</v>
      </c>
      <c r="J150" t="s">
        <v>456</v>
      </c>
      <c r="K150">
        <v>32</v>
      </c>
      <c r="L150" t="s">
        <v>1166</v>
      </c>
      <c r="M150" t="s">
        <v>1160</v>
      </c>
      <c r="N150" t="s">
        <v>1160</v>
      </c>
    </row>
    <row r="151" spans="1:14">
      <c r="A151" t="s">
        <v>128</v>
      </c>
      <c r="B151" t="s">
        <v>466</v>
      </c>
      <c r="C151" t="s">
        <v>1034</v>
      </c>
      <c r="D151">
        <v>42862</v>
      </c>
      <c r="E151" t="s">
        <v>452</v>
      </c>
      <c r="F151" t="s">
        <v>453</v>
      </c>
      <c r="G151" t="s">
        <v>11</v>
      </c>
      <c r="H151" t="s">
        <v>454</v>
      </c>
      <c r="I151" t="s">
        <v>455</v>
      </c>
      <c r="J151" t="s">
        <v>456</v>
      </c>
      <c r="K151">
        <v>48</v>
      </c>
      <c r="L151" t="s">
        <v>1026</v>
      </c>
      <c r="M151" t="s">
        <v>1162</v>
      </c>
      <c r="N151" t="s">
        <v>1162</v>
      </c>
    </row>
    <row r="152" spans="1:14">
      <c r="A152" t="s">
        <v>128</v>
      </c>
      <c r="B152" t="s">
        <v>466</v>
      </c>
      <c r="C152" t="s">
        <v>1244</v>
      </c>
      <c r="D152">
        <v>42863</v>
      </c>
      <c r="E152" t="s">
        <v>464</v>
      </c>
      <c r="F152" t="s">
        <v>453</v>
      </c>
      <c r="G152" t="s">
        <v>11</v>
      </c>
      <c r="H152" t="s">
        <v>454</v>
      </c>
      <c r="I152" t="s">
        <v>455</v>
      </c>
      <c r="J152" t="s">
        <v>456</v>
      </c>
      <c r="K152">
        <v>32</v>
      </c>
      <c r="L152" t="s">
        <v>1166</v>
      </c>
      <c r="M152" t="s">
        <v>1160</v>
      </c>
      <c r="N152" t="s">
        <v>1160</v>
      </c>
    </row>
    <row r="153" spans="1:14">
      <c r="A153" t="s">
        <v>128</v>
      </c>
      <c r="B153" t="s">
        <v>466</v>
      </c>
      <c r="C153" t="s">
        <v>1245</v>
      </c>
      <c r="D153">
        <v>42864</v>
      </c>
      <c r="E153" t="s">
        <v>464</v>
      </c>
      <c r="F153" t="s">
        <v>453</v>
      </c>
      <c r="G153" t="s">
        <v>11</v>
      </c>
      <c r="H153" t="s">
        <v>454</v>
      </c>
      <c r="I153" t="s">
        <v>455</v>
      </c>
      <c r="J153" t="s">
        <v>456</v>
      </c>
      <c r="K153">
        <v>32</v>
      </c>
      <c r="L153" t="s">
        <v>1166</v>
      </c>
      <c r="M153" t="s">
        <v>1160</v>
      </c>
      <c r="N153" t="s">
        <v>1160</v>
      </c>
    </row>
    <row r="154" spans="1:14">
      <c r="A154" t="s">
        <v>128</v>
      </c>
      <c r="B154" t="s">
        <v>466</v>
      </c>
      <c r="C154" t="s">
        <v>1052</v>
      </c>
      <c r="D154">
        <v>42864</v>
      </c>
      <c r="E154" t="s">
        <v>452</v>
      </c>
      <c r="F154" t="s">
        <v>453</v>
      </c>
      <c r="G154" t="s">
        <v>11</v>
      </c>
      <c r="H154" t="s">
        <v>454</v>
      </c>
      <c r="I154" t="s">
        <v>455</v>
      </c>
      <c r="J154" t="s">
        <v>456</v>
      </c>
      <c r="K154">
        <v>48</v>
      </c>
      <c r="L154" t="s">
        <v>1026</v>
      </c>
      <c r="M154" t="s">
        <v>1162</v>
      </c>
      <c r="N154" t="s">
        <v>1162</v>
      </c>
    </row>
    <row r="155" spans="1:14">
      <c r="A155" t="s">
        <v>128</v>
      </c>
      <c r="B155" t="s">
        <v>466</v>
      </c>
      <c r="C155" t="s">
        <v>1055</v>
      </c>
      <c r="D155">
        <v>42862</v>
      </c>
      <c r="E155" t="s">
        <v>452</v>
      </c>
      <c r="F155" t="s">
        <v>453</v>
      </c>
      <c r="G155" t="s">
        <v>11</v>
      </c>
      <c r="H155" t="s">
        <v>454</v>
      </c>
      <c r="I155" t="s">
        <v>455</v>
      </c>
      <c r="J155" t="s">
        <v>456</v>
      </c>
      <c r="K155">
        <v>48</v>
      </c>
      <c r="L155" t="s">
        <v>1026</v>
      </c>
      <c r="M155" t="s">
        <v>1162</v>
      </c>
      <c r="N155" t="s">
        <v>1162</v>
      </c>
    </row>
    <row r="156" spans="1:14">
      <c r="A156" t="s">
        <v>128</v>
      </c>
      <c r="B156" t="s">
        <v>466</v>
      </c>
      <c r="C156" t="s">
        <v>1246</v>
      </c>
      <c r="D156">
        <v>42863</v>
      </c>
      <c r="E156" t="s">
        <v>464</v>
      </c>
      <c r="F156" t="s">
        <v>453</v>
      </c>
      <c r="G156" t="s">
        <v>11</v>
      </c>
      <c r="H156" t="s">
        <v>454</v>
      </c>
      <c r="I156" t="s">
        <v>455</v>
      </c>
      <c r="J156" t="s">
        <v>456</v>
      </c>
      <c r="K156">
        <v>32</v>
      </c>
      <c r="L156" t="s">
        <v>1166</v>
      </c>
      <c r="M156" t="s">
        <v>1160</v>
      </c>
      <c r="N156" t="s">
        <v>1160</v>
      </c>
    </row>
    <row r="157" spans="1:14">
      <c r="A157" t="s">
        <v>128</v>
      </c>
      <c r="B157" t="s">
        <v>466</v>
      </c>
      <c r="C157" t="s">
        <v>1108</v>
      </c>
      <c r="D157">
        <v>42862</v>
      </c>
      <c r="E157" t="s">
        <v>464</v>
      </c>
      <c r="F157" t="s">
        <v>453</v>
      </c>
      <c r="G157" t="s">
        <v>11</v>
      </c>
      <c r="H157" t="s">
        <v>454</v>
      </c>
      <c r="I157" t="s">
        <v>455</v>
      </c>
      <c r="J157" t="s">
        <v>456</v>
      </c>
      <c r="K157">
        <v>32</v>
      </c>
      <c r="L157" t="s">
        <v>1166</v>
      </c>
      <c r="M157" t="s">
        <v>1160</v>
      </c>
      <c r="N157" t="s">
        <v>1160</v>
      </c>
    </row>
    <row r="158" spans="1:14">
      <c r="A158" t="s">
        <v>128</v>
      </c>
      <c r="B158" t="s">
        <v>466</v>
      </c>
      <c r="C158" t="s">
        <v>1139</v>
      </c>
      <c r="D158">
        <v>42863</v>
      </c>
      <c r="E158" t="s">
        <v>452</v>
      </c>
      <c r="F158" t="s">
        <v>453</v>
      </c>
      <c r="G158" t="s">
        <v>11</v>
      </c>
      <c r="H158" t="s">
        <v>454</v>
      </c>
      <c r="I158" t="s">
        <v>455</v>
      </c>
      <c r="J158" t="s">
        <v>456</v>
      </c>
      <c r="K158">
        <v>48</v>
      </c>
      <c r="L158" t="s">
        <v>1026</v>
      </c>
      <c r="M158" t="s">
        <v>1162</v>
      </c>
      <c r="N158" t="s">
        <v>1162</v>
      </c>
    </row>
    <row r="159" spans="1:14">
      <c r="A159" t="s">
        <v>128</v>
      </c>
      <c r="B159" t="s">
        <v>466</v>
      </c>
      <c r="C159" t="s">
        <v>1101</v>
      </c>
      <c r="D159">
        <v>42864</v>
      </c>
      <c r="E159" t="s">
        <v>452</v>
      </c>
      <c r="F159" t="s">
        <v>453</v>
      </c>
      <c r="G159" t="s">
        <v>11</v>
      </c>
      <c r="H159" t="s">
        <v>454</v>
      </c>
      <c r="I159" t="s">
        <v>455</v>
      </c>
      <c r="J159" t="s">
        <v>456</v>
      </c>
      <c r="K159">
        <v>0</v>
      </c>
      <c r="L159" t="s">
        <v>7</v>
      </c>
      <c r="M159" t="s">
        <v>7</v>
      </c>
      <c r="N159" t="s">
        <v>1247</v>
      </c>
    </row>
    <row r="160" spans="1:14">
      <c r="A160" t="s">
        <v>128</v>
      </c>
      <c r="B160" t="s">
        <v>466</v>
      </c>
      <c r="C160" t="s">
        <v>919</v>
      </c>
      <c r="D160">
        <v>42869</v>
      </c>
      <c r="E160" t="s">
        <v>452</v>
      </c>
      <c r="F160" t="s">
        <v>453</v>
      </c>
      <c r="G160" t="s">
        <v>11</v>
      </c>
      <c r="H160" t="s">
        <v>454</v>
      </c>
      <c r="I160" t="s">
        <v>457</v>
      </c>
      <c r="J160" t="s">
        <v>456</v>
      </c>
      <c r="K160">
        <v>48</v>
      </c>
      <c r="L160" t="s">
        <v>1026</v>
      </c>
      <c r="M160" t="s">
        <v>1162</v>
      </c>
      <c r="N160" t="s">
        <v>1162</v>
      </c>
    </row>
    <row r="161" spans="1:14">
      <c r="A161" t="s">
        <v>128</v>
      </c>
      <c r="B161" t="s">
        <v>466</v>
      </c>
      <c r="C161" t="s">
        <v>1248</v>
      </c>
      <c r="D161">
        <v>42862</v>
      </c>
      <c r="E161" t="s">
        <v>464</v>
      </c>
      <c r="F161" t="s">
        <v>453</v>
      </c>
      <c r="G161" t="s">
        <v>11</v>
      </c>
      <c r="H161" t="s">
        <v>454</v>
      </c>
      <c r="I161" t="s">
        <v>455</v>
      </c>
      <c r="J161" t="s">
        <v>456</v>
      </c>
      <c r="K161">
        <v>32</v>
      </c>
      <c r="L161" t="s">
        <v>1166</v>
      </c>
      <c r="M161" t="s">
        <v>1160</v>
      </c>
      <c r="N161" t="s">
        <v>1160</v>
      </c>
    </row>
    <row r="162" spans="1:14">
      <c r="A162" t="s">
        <v>128</v>
      </c>
      <c r="B162" t="s">
        <v>466</v>
      </c>
      <c r="C162" t="s">
        <v>1131</v>
      </c>
      <c r="D162">
        <v>42862</v>
      </c>
      <c r="E162" t="s">
        <v>452</v>
      </c>
      <c r="F162" t="s">
        <v>453</v>
      </c>
      <c r="G162" t="s">
        <v>11</v>
      </c>
      <c r="H162" t="s">
        <v>454</v>
      </c>
      <c r="I162" t="s">
        <v>455</v>
      </c>
      <c r="J162" t="s">
        <v>456</v>
      </c>
      <c r="K162">
        <v>48</v>
      </c>
      <c r="L162" t="s">
        <v>1026</v>
      </c>
      <c r="M162" t="s">
        <v>1162</v>
      </c>
      <c r="N162" t="s">
        <v>1162</v>
      </c>
    </row>
    <row r="163" spans="1:14">
      <c r="A163" t="s">
        <v>128</v>
      </c>
      <c r="B163" t="s">
        <v>466</v>
      </c>
      <c r="C163" t="s">
        <v>1053</v>
      </c>
      <c r="D163">
        <v>42864</v>
      </c>
      <c r="E163" t="s">
        <v>464</v>
      </c>
      <c r="F163" t="s">
        <v>453</v>
      </c>
      <c r="G163" t="s">
        <v>11</v>
      </c>
      <c r="H163" t="s">
        <v>454</v>
      </c>
      <c r="I163" t="s">
        <v>455</v>
      </c>
      <c r="J163" t="s">
        <v>456</v>
      </c>
      <c r="K163">
        <v>32</v>
      </c>
      <c r="L163" t="s">
        <v>1166</v>
      </c>
      <c r="M163" t="s">
        <v>1160</v>
      </c>
      <c r="N163" t="s">
        <v>1160</v>
      </c>
    </row>
    <row r="164" spans="1:14">
      <c r="A164" t="s">
        <v>128</v>
      </c>
      <c r="B164" t="s">
        <v>466</v>
      </c>
      <c r="C164" t="s">
        <v>1064</v>
      </c>
      <c r="D164">
        <v>42862</v>
      </c>
      <c r="E164" t="s">
        <v>464</v>
      </c>
      <c r="F164" t="s">
        <v>453</v>
      </c>
      <c r="G164" t="s">
        <v>11</v>
      </c>
      <c r="H164" t="s">
        <v>454</v>
      </c>
      <c r="I164" t="s">
        <v>455</v>
      </c>
      <c r="J164" t="s">
        <v>456</v>
      </c>
      <c r="K164">
        <v>32</v>
      </c>
      <c r="L164" t="s">
        <v>1166</v>
      </c>
      <c r="M164" t="s">
        <v>1160</v>
      </c>
      <c r="N164" t="s">
        <v>1160</v>
      </c>
    </row>
    <row r="165" spans="1:14">
      <c r="A165" t="s">
        <v>128</v>
      </c>
      <c r="B165" t="s">
        <v>466</v>
      </c>
      <c r="C165" t="s">
        <v>1044</v>
      </c>
      <c r="D165">
        <v>42863</v>
      </c>
      <c r="E165" t="s">
        <v>464</v>
      </c>
      <c r="F165" t="s">
        <v>453</v>
      </c>
      <c r="G165" t="s">
        <v>11</v>
      </c>
      <c r="H165" t="s">
        <v>454</v>
      </c>
      <c r="I165" t="s">
        <v>455</v>
      </c>
      <c r="J165" t="s">
        <v>456</v>
      </c>
      <c r="K165">
        <v>32</v>
      </c>
      <c r="L165" t="s">
        <v>1166</v>
      </c>
      <c r="M165" t="s">
        <v>1160</v>
      </c>
      <c r="N165" t="s">
        <v>1160</v>
      </c>
    </row>
    <row r="166" spans="1:14">
      <c r="A166" t="s">
        <v>128</v>
      </c>
      <c r="B166" t="s">
        <v>466</v>
      </c>
      <c r="C166" t="s">
        <v>1075</v>
      </c>
      <c r="D166">
        <v>42864</v>
      </c>
      <c r="E166" t="s">
        <v>452</v>
      </c>
      <c r="F166" t="s">
        <v>453</v>
      </c>
      <c r="G166" t="s">
        <v>11</v>
      </c>
      <c r="H166" t="s">
        <v>454</v>
      </c>
      <c r="I166" t="s">
        <v>455</v>
      </c>
      <c r="J166" t="s">
        <v>456</v>
      </c>
      <c r="K166">
        <v>48</v>
      </c>
      <c r="L166" t="s">
        <v>1026</v>
      </c>
      <c r="M166" t="s">
        <v>1162</v>
      </c>
      <c r="N166" t="s">
        <v>1162</v>
      </c>
    </row>
    <row r="167" spans="1:14">
      <c r="A167" t="s">
        <v>128</v>
      </c>
      <c r="B167" t="s">
        <v>466</v>
      </c>
      <c r="C167" t="s">
        <v>1144</v>
      </c>
      <c r="D167">
        <v>42864</v>
      </c>
      <c r="E167" t="s">
        <v>452</v>
      </c>
      <c r="F167" t="s">
        <v>453</v>
      </c>
      <c r="G167" t="s">
        <v>11</v>
      </c>
      <c r="H167" t="s">
        <v>454</v>
      </c>
      <c r="I167" t="s">
        <v>455</v>
      </c>
      <c r="J167" t="s">
        <v>456</v>
      </c>
      <c r="K167">
        <v>48</v>
      </c>
      <c r="L167" t="s">
        <v>1026</v>
      </c>
      <c r="M167" t="s">
        <v>1162</v>
      </c>
      <c r="N167" t="s">
        <v>1162</v>
      </c>
    </row>
    <row r="168" spans="1:14">
      <c r="A168" t="s">
        <v>128</v>
      </c>
      <c r="B168" t="s">
        <v>466</v>
      </c>
      <c r="C168" t="s">
        <v>1067</v>
      </c>
      <c r="D168">
        <v>42862</v>
      </c>
      <c r="E168" t="s">
        <v>452</v>
      </c>
      <c r="F168" t="s">
        <v>453</v>
      </c>
      <c r="G168" t="s">
        <v>11</v>
      </c>
      <c r="H168" t="s">
        <v>454</v>
      </c>
      <c r="I168" t="s">
        <v>455</v>
      </c>
      <c r="J168" t="s">
        <v>456</v>
      </c>
      <c r="K168">
        <v>48</v>
      </c>
      <c r="L168" t="s">
        <v>1026</v>
      </c>
      <c r="M168" t="s">
        <v>1162</v>
      </c>
      <c r="N168" t="s">
        <v>1162</v>
      </c>
    </row>
    <row r="169" spans="1:14">
      <c r="A169" t="s">
        <v>128</v>
      </c>
      <c r="B169" t="s">
        <v>466</v>
      </c>
      <c r="C169" t="s">
        <v>954</v>
      </c>
      <c r="D169">
        <v>42861</v>
      </c>
      <c r="E169" t="s">
        <v>464</v>
      </c>
      <c r="F169" t="s">
        <v>453</v>
      </c>
      <c r="G169" t="s">
        <v>11</v>
      </c>
      <c r="H169" t="s">
        <v>454</v>
      </c>
      <c r="I169" t="s">
        <v>457</v>
      </c>
      <c r="J169" t="s">
        <v>456</v>
      </c>
      <c r="K169">
        <v>16</v>
      </c>
      <c r="L169" t="s">
        <v>1024</v>
      </c>
      <c r="M169" t="s">
        <v>1249</v>
      </c>
      <c r="N169" t="s">
        <v>1249</v>
      </c>
    </row>
    <row r="170" spans="1:14">
      <c r="A170" t="s">
        <v>128</v>
      </c>
      <c r="B170" t="s">
        <v>466</v>
      </c>
      <c r="C170" t="s">
        <v>955</v>
      </c>
      <c r="D170">
        <v>42876</v>
      </c>
      <c r="E170" t="s">
        <v>452</v>
      </c>
      <c r="F170" t="s">
        <v>453</v>
      </c>
      <c r="G170" t="s">
        <v>11</v>
      </c>
      <c r="H170" t="s">
        <v>454</v>
      </c>
      <c r="I170" t="s">
        <v>457</v>
      </c>
      <c r="J170" t="s">
        <v>456</v>
      </c>
      <c r="K170">
        <v>48</v>
      </c>
      <c r="L170" t="s">
        <v>1026</v>
      </c>
      <c r="M170" t="s">
        <v>1162</v>
      </c>
      <c r="N170" t="s">
        <v>1162</v>
      </c>
    </row>
    <row r="171" spans="1:14">
      <c r="A171" t="s">
        <v>128</v>
      </c>
      <c r="B171" t="s">
        <v>466</v>
      </c>
      <c r="C171" t="s">
        <v>948</v>
      </c>
      <c r="D171">
        <v>42879</v>
      </c>
      <c r="E171" t="s">
        <v>452</v>
      </c>
      <c r="F171" t="s">
        <v>453</v>
      </c>
      <c r="G171" t="s">
        <v>11</v>
      </c>
      <c r="H171" t="s">
        <v>454</v>
      </c>
      <c r="I171" t="s">
        <v>457</v>
      </c>
      <c r="J171" t="s">
        <v>456</v>
      </c>
      <c r="K171">
        <v>48</v>
      </c>
      <c r="L171" t="s">
        <v>1026</v>
      </c>
      <c r="M171" t="s">
        <v>1162</v>
      </c>
      <c r="N171" t="s">
        <v>1162</v>
      </c>
    </row>
    <row r="172" spans="1:14">
      <c r="A172" t="s">
        <v>128</v>
      </c>
      <c r="B172" t="s">
        <v>466</v>
      </c>
      <c r="C172" t="s">
        <v>1250</v>
      </c>
      <c r="D172">
        <v>42868</v>
      </c>
      <c r="E172" t="s">
        <v>452</v>
      </c>
      <c r="F172" t="s">
        <v>453</v>
      </c>
      <c r="G172" t="s">
        <v>11</v>
      </c>
      <c r="H172" t="s">
        <v>454</v>
      </c>
      <c r="I172" t="s">
        <v>455</v>
      </c>
      <c r="J172" t="s">
        <v>456</v>
      </c>
      <c r="K172">
        <v>48</v>
      </c>
      <c r="L172" t="s">
        <v>1026</v>
      </c>
      <c r="M172" t="s">
        <v>1162</v>
      </c>
      <c r="N172" t="s">
        <v>1162</v>
      </c>
    </row>
    <row r="173" spans="1:14">
      <c r="A173" t="s">
        <v>128</v>
      </c>
      <c r="B173" t="s">
        <v>466</v>
      </c>
      <c r="C173" t="s">
        <v>1145</v>
      </c>
      <c r="D173">
        <v>42868</v>
      </c>
      <c r="E173" t="s">
        <v>464</v>
      </c>
      <c r="F173" t="s">
        <v>453</v>
      </c>
      <c r="G173" t="s">
        <v>11</v>
      </c>
      <c r="H173" t="s">
        <v>454</v>
      </c>
      <c r="I173" t="s">
        <v>455</v>
      </c>
      <c r="J173" t="s">
        <v>456</v>
      </c>
      <c r="K173">
        <v>32</v>
      </c>
      <c r="L173" t="s">
        <v>1166</v>
      </c>
      <c r="M173" t="s">
        <v>1160</v>
      </c>
      <c r="N173" t="s">
        <v>1160</v>
      </c>
    </row>
    <row r="174" spans="1:14">
      <c r="A174" t="s">
        <v>128</v>
      </c>
      <c r="B174" t="s">
        <v>466</v>
      </c>
      <c r="C174" t="s">
        <v>995</v>
      </c>
      <c r="D174">
        <v>42876</v>
      </c>
      <c r="E174" t="s">
        <v>452</v>
      </c>
      <c r="F174" t="s">
        <v>453</v>
      </c>
      <c r="G174" t="s">
        <v>11</v>
      </c>
      <c r="H174" t="s">
        <v>454</v>
      </c>
      <c r="I174" t="s">
        <v>457</v>
      </c>
      <c r="J174" t="s">
        <v>456</v>
      </c>
      <c r="K174">
        <v>48</v>
      </c>
      <c r="L174" t="s">
        <v>1026</v>
      </c>
      <c r="M174" t="s">
        <v>1162</v>
      </c>
      <c r="N174" t="s">
        <v>1162</v>
      </c>
    </row>
    <row r="175" spans="1:14">
      <c r="A175" t="s">
        <v>128</v>
      </c>
      <c r="B175" t="s">
        <v>466</v>
      </c>
      <c r="C175" t="s">
        <v>470</v>
      </c>
      <c r="D175">
        <v>42861</v>
      </c>
      <c r="E175" t="s">
        <v>452</v>
      </c>
      <c r="F175" t="s">
        <v>453</v>
      </c>
      <c r="G175" t="s">
        <v>11</v>
      </c>
      <c r="H175" t="s">
        <v>454</v>
      </c>
      <c r="I175" t="s">
        <v>457</v>
      </c>
      <c r="J175" t="s">
        <v>456</v>
      </c>
      <c r="K175">
        <v>48</v>
      </c>
      <c r="L175" t="s">
        <v>7</v>
      </c>
      <c r="M175" t="s">
        <v>7</v>
      </c>
      <c r="N175" t="s">
        <v>7</v>
      </c>
    </row>
    <row r="176" spans="1:14">
      <c r="A176" t="s">
        <v>128</v>
      </c>
      <c r="B176" t="s">
        <v>466</v>
      </c>
      <c r="C176" t="s">
        <v>1060</v>
      </c>
      <c r="D176">
        <v>42863</v>
      </c>
      <c r="E176" t="s">
        <v>452</v>
      </c>
      <c r="F176" t="s">
        <v>453</v>
      </c>
      <c r="G176" t="s">
        <v>11</v>
      </c>
      <c r="H176" t="s">
        <v>454</v>
      </c>
      <c r="I176" t="s">
        <v>455</v>
      </c>
      <c r="J176" t="s">
        <v>456</v>
      </c>
      <c r="K176">
        <v>48</v>
      </c>
      <c r="L176" t="s">
        <v>1026</v>
      </c>
      <c r="M176" t="s">
        <v>1162</v>
      </c>
      <c r="N176" t="s">
        <v>1162</v>
      </c>
    </row>
    <row r="177" spans="1:14">
      <c r="A177" t="s">
        <v>128</v>
      </c>
      <c r="B177" t="s">
        <v>466</v>
      </c>
      <c r="C177" t="s">
        <v>1005</v>
      </c>
      <c r="D177">
        <v>42886</v>
      </c>
      <c r="E177" t="s">
        <v>452</v>
      </c>
      <c r="F177" t="s">
        <v>453</v>
      </c>
      <c r="G177" t="s">
        <v>11</v>
      </c>
      <c r="H177" t="s">
        <v>454</v>
      </c>
      <c r="I177" t="s">
        <v>455</v>
      </c>
      <c r="J177" t="s">
        <v>969</v>
      </c>
      <c r="K177">
        <v>-60</v>
      </c>
      <c r="L177" t="s">
        <v>1003</v>
      </c>
      <c r="M177" t="s">
        <v>1251</v>
      </c>
      <c r="N177" t="s">
        <v>1252</v>
      </c>
    </row>
    <row r="178" spans="1:14">
      <c r="A178" t="s">
        <v>128</v>
      </c>
      <c r="B178" t="s">
        <v>466</v>
      </c>
      <c r="C178" t="s">
        <v>1152</v>
      </c>
      <c r="D178">
        <v>42862</v>
      </c>
      <c r="E178" t="s">
        <v>452</v>
      </c>
      <c r="F178" t="s">
        <v>453</v>
      </c>
      <c r="G178" t="s">
        <v>11</v>
      </c>
      <c r="H178" t="s">
        <v>454</v>
      </c>
      <c r="I178" t="s">
        <v>455</v>
      </c>
      <c r="J178" t="s">
        <v>456</v>
      </c>
      <c r="K178">
        <v>48</v>
      </c>
      <c r="L178" t="s">
        <v>1026</v>
      </c>
      <c r="M178" t="s">
        <v>1162</v>
      </c>
      <c r="N178" t="s">
        <v>1162</v>
      </c>
    </row>
    <row r="179" spans="1:14">
      <c r="A179" t="s">
        <v>128</v>
      </c>
      <c r="B179" t="s">
        <v>466</v>
      </c>
      <c r="C179" t="s">
        <v>934</v>
      </c>
      <c r="D179">
        <v>42862</v>
      </c>
      <c r="E179" t="s">
        <v>452</v>
      </c>
      <c r="F179" t="s">
        <v>453</v>
      </c>
      <c r="G179" t="s">
        <v>11</v>
      </c>
      <c r="H179" t="s">
        <v>454</v>
      </c>
      <c r="I179" t="s">
        <v>457</v>
      </c>
      <c r="J179" t="s">
        <v>456</v>
      </c>
      <c r="K179">
        <v>48</v>
      </c>
      <c r="L179" t="s">
        <v>1026</v>
      </c>
      <c r="M179" t="s">
        <v>1162</v>
      </c>
      <c r="N179" t="s">
        <v>1162</v>
      </c>
    </row>
    <row r="180" spans="1:14">
      <c r="A180" t="s">
        <v>128</v>
      </c>
      <c r="B180" t="s">
        <v>466</v>
      </c>
      <c r="C180" t="s">
        <v>8</v>
      </c>
      <c r="D180">
        <v>42861</v>
      </c>
      <c r="E180" t="s">
        <v>452</v>
      </c>
      <c r="F180" t="s">
        <v>453</v>
      </c>
      <c r="G180" t="s">
        <v>11</v>
      </c>
      <c r="H180" t="s">
        <v>454</v>
      </c>
      <c r="I180" t="s">
        <v>457</v>
      </c>
      <c r="J180" t="s">
        <v>456</v>
      </c>
      <c r="K180">
        <v>48</v>
      </c>
      <c r="L180" t="s">
        <v>1026</v>
      </c>
      <c r="M180" t="s">
        <v>1162</v>
      </c>
      <c r="N180" t="s">
        <v>1162</v>
      </c>
    </row>
    <row r="181" spans="1:14">
      <c r="A181" t="s">
        <v>128</v>
      </c>
      <c r="B181" t="s">
        <v>466</v>
      </c>
      <c r="C181" t="s">
        <v>1095</v>
      </c>
      <c r="D181">
        <v>42862</v>
      </c>
      <c r="E181" t="s">
        <v>464</v>
      </c>
      <c r="F181" t="s">
        <v>453</v>
      </c>
      <c r="G181" t="s">
        <v>11</v>
      </c>
      <c r="H181" t="s">
        <v>454</v>
      </c>
      <c r="I181" t="s">
        <v>455</v>
      </c>
      <c r="J181" t="s">
        <v>456</v>
      </c>
      <c r="K181">
        <v>32</v>
      </c>
      <c r="L181" t="s">
        <v>1166</v>
      </c>
      <c r="M181" t="s">
        <v>1160</v>
      </c>
      <c r="N181" t="s">
        <v>1160</v>
      </c>
    </row>
    <row r="182" spans="1:14">
      <c r="A182" t="s">
        <v>128</v>
      </c>
      <c r="B182" t="s">
        <v>466</v>
      </c>
      <c r="C182" t="s">
        <v>946</v>
      </c>
      <c r="D182">
        <v>42877</v>
      </c>
      <c r="E182" t="s">
        <v>452</v>
      </c>
      <c r="F182" t="s">
        <v>453</v>
      </c>
      <c r="G182" t="s">
        <v>11</v>
      </c>
      <c r="H182" t="s">
        <v>454</v>
      </c>
      <c r="I182" t="s">
        <v>457</v>
      </c>
      <c r="J182" t="s">
        <v>456</v>
      </c>
      <c r="K182">
        <v>48</v>
      </c>
      <c r="L182" t="s">
        <v>1026</v>
      </c>
      <c r="M182" t="s">
        <v>1162</v>
      </c>
      <c r="N182" t="s">
        <v>1162</v>
      </c>
    </row>
    <row r="183" spans="1:14">
      <c r="A183" t="s">
        <v>128</v>
      </c>
      <c r="B183" t="s">
        <v>466</v>
      </c>
      <c r="C183" t="s">
        <v>1157</v>
      </c>
      <c r="D183">
        <v>42864</v>
      </c>
      <c r="E183" t="s">
        <v>452</v>
      </c>
      <c r="F183" t="s">
        <v>453</v>
      </c>
      <c r="G183" t="s">
        <v>11</v>
      </c>
      <c r="H183" t="s">
        <v>454</v>
      </c>
      <c r="I183" t="s">
        <v>455</v>
      </c>
      <c r="J183" t="s">
        <v>456</v>
      </c>
      <c r="K183">
        <v>48</v>
      </c>
      <c r="L183" t="s">
        <v>1026</v>
      </c>
      <c r="M183" t="s">
        <v>1162</v>
      </c>
      <c r="N183" t="s">
        <v>1162</v>
      </c>
    </row>
    <row r="184" spans="1:14">
      <c r="A184" t="s">
        <v>128</v>
      </c>
      <c r="B184" t="s">
        <v>466</v>
      </c>
      <c r="C184" t="s">
        <v>1253</v>
      </c>
      <c r="D184">
        <v>42863</v>
      </c>
      <c r="E184" t="s">
        <v>452</v>
      </c>
      <c r="F184" t="s">
        <v>453</v>
      </c>
      <c r="G184" t="s">
        <v>11</v>
      </c>
      <c r="H184" t="s">
        <v>454</v>
      </c>
      <c r="I184" t="s">
        <v>455</v>
      </c>
      <c r="J184" t="s">
        <v>456</v>
      </c>
      <c r="K184">
        <v>48</v>
      </c>
      <c r="L184" t="s">
        <v>1026</v>
      </c>
      <c r="M184" t="s">
        <v>1162</v>
      </c>
      <c r="N184" t="s">
        <v>1162</v>
      </c>
    </row>
    <row r="185" spans="1:14">
      <c r="A185" t="s">
        <v>128</v>
      </c>
      <c r="B185" t="s">
        <v>466</v>
      </c>
      <c r="C185" t="s">
        <v>903</v>
      </c>
      <c r="D185">
        <v>42861</v>
      </c>
      <c r="E185" t="s">
        <v>1230</v>
      </c>
      <c r="F185" t="s">
        <v>453</v>
      </c>
      <c r="G185" t="s">
        <v>11</v>
      </c>
      <c r="H185" t="s">
        <v>454</v>
      </c>
      <c r="I185" t="s">
        <v>457</v>
      </c>
      <c r="J185" t="s">
        <v>456</v>
      </c>
      <c r="K185">
        <v>1</v>
      </c>
      <c r="L185" t="s">
        <v>1254</v>
      </c>
      <c r="M185" t="s">
        <v>1254</v>
      </c>
      <c r="N185" t="s">
        <v>1254</v>
      </c>
    </row>
    <row r="186" spans="1:14">
      <c r="A186" t="s">
        <v>128</v>
      </c>
      <c r="B186" t="s">
        <v>466</v>
      </c>
      <c r="C186" t="s">
        <v>1255</v>
      </c>
      <c r="D186">
        <v>42862</v>
      </c>
      <c r="E186" t="s">
        <v>452</v>
      </c>
      <c r="F186" t="s">
        <v>453</v>
      </c>
      <c r="G186" t="s">
        <v>11</v>
      </c>
      <c r="H186" t="s">
        <v>454</v>
      </c>
      <c r="I186" t="s">
        <v>455</v>
      </c>
      <c r="J186" t="s">
        <v>456</v>
      </c>
      <c r="K186">
        <v>48</v>
      </c>
      <c r="L186" t="s">
        <v>1026</v>
      </c>
      <c r="M186" t="s">
        <v>1162</v>
      </c>
      <c r="N186" t="s">
        <v>1162</v>
      </c>
    </row>
    <row r="187" spans="1:14">
      <c r="A187" t="s">
        <v>128</v>
      </c>
      <c r="B187" t="s">
        <v>466</v>
      </c>
      <c r="C187" t="s">
        <v>962</v>
      </c>
      <c r="D187">
        <v>42875</v>
      </c>
      <c r="E187" t="s">
        <v>1242</v>
      </c>
      <c r="F187" t="s">
        <v>453</v>
      </c>
      <c r="G187" t="s">
        <v>11</v>
      </c>
      <c r="H187" t="s">
        <v>454</v>
      </c>
      <c r="I187" t="s">
        <v>457</v>
      </c>
      <c r="J187" t="s">
        <v>456</v>
      </c>
      <c r="K187">
        <v>1</v>
      </c>
      <c r="L187" t="s">
        <v>1243</v>
      </c>
      <c r="M187" t="s">
        <v>1243</v>
      </c>
      <c r="N187" t="s">
        <v>1243</v>
      </c>
    </row>
    <row r="188" spans="1:14">
      <c r="A188" t="s">
        <v>128</v>
      </c>
      <c r="B188" t="s">
        <v>466</v>
      </c>
      <c r="C188" t="s">
        <v>903</v>
      </c>
      <c r="D188">
        <v>42861</v>
      </c>
      <c r="E188" t="s">
        <v>452</v>
      </c>
      <c r="F188" t="s">
        <v>453</v>
      </c>
      <c r="G188" t="s">
        <v>11</v>
      </c>
      <c r="H188" t="s">
        <v>454</v>
      </c>
      <c r="I188" t="s">
        <v>455</v>
      </c>
      <c r="J188" t="s">
        <v>462</v>
      </c>
      <c r="K188">
        <v>-111</v>
      </c>
      <c r="L188" t="s">
        <v>9</v>
      </c>
      <c r="M188" t="s">
        <v>1256</v>
      </c>
      <c r="N188" t="s">
        <v>1256</v>
      </c>
    </row>
    <row r="189" spans="1:14">
      <c r="A189" t="s">
        <v>128</v>
      </c>
      <c r="B189" t="s">
        <v>466</v>
      </c>
      <c r="C189" t="s">
        <v>1155</v>
      </c>
      <c r="D189">
        <v>42862</v>
      </c>
      <c r="E189" t="s">
        <v>452</v>
      </c>
      <c r="F189" t="s">
        <v>453</v>
      </c>
      <c r="G189" t="s">
        <v>11</v>
      </c>
      <c r="H189" t="s">
        <v>454</v>
      </c>
      <c r="I189" t="s">
        <v>455</v>
      </c>
      <c r="J189" t="s">
        <v>456</v>
      </c>
      <c r="K189">
        <v>48</v>
      </c>
      <c r="L189" t="s">
        <v>1026</v>
      </c>
      <c r="M189" t="s">
        <v>1162</v>
      </c>
      <c r="N189" t="s">
        <v>1162</v>
      </c>
    </row>
    <row r="190" spans="1:14">
      <c r="A190" t="s">
        <v>128</v>
      </c>
      <c r="B190" t="s">
        <v>466</v>
      </c>
      <c r="C190" t="s">
        <v>1150</v>
      </c>
      <c r="D190">
        <v>42862</v>
      </c>
      <c r="E190" t="s">
        <v>452</v>
      </c>
      <c r="F190" t="s">
        <v>453</v>
      </c>
      <c r="G190" t="s">
        <v>11</v>
      </c>
      <c r="H190" t="s">
        <v>454</v>
      </c>
      <c r="I190" t="s">
        <v>455</v>
      </c>
      <c r="J190" t="s">
        <v>456</v>
      </c>
      <c r="K190">
        <v>48</v>
      </c>
      <c r="L190" t="s">
        <v>1026</v>
      </c>
      <c r="M190" t="s">
        <v>1162</v>
      </c>
      <c r="N190" t="s">
        <v>1162</v>
      </c>
    </row>
    <row r="191" spans="1:14">
      <c r="A191" t="s">
        <v>128</v>
      </c>
      <c r="B191" t="s">
        <v>466</v>
      </c>
      <c r="C191" t="s">
        <v>1117</v>
      </c>
      <c r="D191">
        <v>42863</v>
      </c>
      <c r="E191" t="s">
        <v>464</v>
      </c>
      <c r="F191" t="s">
        <v>453</v>
      </c>
      <c r="G191" t="s">
        <v>11</v>
      </c>
      <c r="H191" t="s">
        <v>454</v>
      </c>
      <c r="I191" t="s">
        <v>455</v>
      </c>
      <c r="J191" t="s">
        <v>456</v>
      </c>
      <c r="K191">
        <v>32</v>
      </c>
      <c r="L191" t="s">
        <v>1166</v>
      </c>
      <c r="M191" t="s">
        <v>1160</v>
      </c>
      <c r="N191" t="s">
        <v>1160</v>
      </c>
    </row>
    <row r="192" spans="1:14">
      <c r="A192" t="s">
        <v>128</v>
      </c>
      <c r="B192" t="s">
        <v>466</v>
      </c>
      <c r="C192" t="s">
        <v>910</v>
      </c>
      <c r="D192">
        <v>42862</v>
      </c>
      <c r="E192" t="s">
        <v>452</v>
      </c>
      <c r="F192" t="s">
        <v>453</v>
      </c>
      <c r="G192" t="s">
        <v>11</v>
      </c>
      <c r="H192" t="s">
        <v>454</v>
      </c>
      <c r="I192" t="s">
        <v>457</v>
      </c>
      <c r="J192" t="s">
        <v>456</v>
      </c>
      <c r="K192">
        <v>48</v>
      </c>
      <c r="L192" t="s">
        <v>1026</v>
      </c>
      <c r="M192" t="s">
        <v>1162</v>
      </c>
      <c r="N192" t="s">
        <v>1162</v>
      </c>
    </row>
    <row r="193" spans="1:14">
      <c r="A193" t="s">
        <v>128</v>
      </c>
      <c r="B193" t="s">
        <v>466</v>
      </c>
      <c r="C193" t="s">
        <v>1092</v>
      </c>
      <c r="D193">
        <v>42868</v>
      </c>
      <c r="E193" t="s">
        <v>464</v>
      </c>
      <c r="F193" t="s">
        <v>453</v>
      </c>
      <c r="G193" t="s">
        <v>11</v>
      </c>
      <c r="H193" t="s">
        <v>454</v>
      </c>
      <c r="I193" t="s">
        <v>455</v>
      </c>
      <c r="J193" t="s">
        <v>456</v>
      </c>
      <c r="K193">
        <v>32</v>
      </c>
      <c r="L193" t="s">
        <v>1166</v>
      </c>
      <c r="M193" t="s">
        <v>1160</v>
      </c>
      <c r="N193" t="s">
        <v>1160</v>
      </c>
    </row>
    <row r="194" spans="1:14">
      <c r="A194" t="s">
        <v>128</v>
      </c>
      <c r="B194" t="s">
        <v>466</v>
      </c>
      <c r="C194" t="s">
        <v>1257</v>
      </c>
      <c r="D194">
        <v>42862</v>
      </c>
      <c r="E194" t="s">
        <v>452</v>
      </c>
      <c r="F194" t="s">
        <v>453</v>
      </c>
      <c r="G194" t="s">
        <v>11</v>
      </c>
      <c r="H194" t="s">
        <v>454</v>
      </c>
      <c r="I194" t="s">
        <v>455</v>
      </c>
      <c r="J194" t="s">
        <v>456</v>
      </c>
      <c r="K194">
        <v>48</v>
      </c>
      <c r="L194" t="s">
        <v>1026</v>
      </c>
      <c r="M194" t="s">
        <v>1162</v>
      </c>
      <c r="N194" t="s">
        <v>1162</v>
      </c>
    </row>
    <row r="195" spans="1:14">
      <c r="A195" t="s">
        <v>128</v>
      </c>
      <c r="B195" t="s">
        <v>466</v>
      </c>
      <c r="C195" t="s">
        <v>1047</v>
      </c>
      <c r="D195">
        <v>42868</v>
      </c>
      <c r="E195" t="s">
        <v>464</v>
      </c>
      <c r="F195" t="s">
        <v>453</v>
      </c>
      <c r="G195" t="s">
        <v>11</v>
      </c>
      <c r="H195" t="s">
        <v>454</v>
      </c>
      <c r="I195" t="s">
        <v>455</v>
      </c>
      <c r="J195" t="s">
        <v>456</v>
      </c>
      <c r="K195">
        <v>32</v>
      </c>
      <c r="L195" t="s">
        <v>1166</v>
      </c>
      <c r="M195" t="s">
        <v>1160</v>
      </c>
      <c r="N195" t="s">
        <v>1160</v>
      </c>
    </row>
    <row r="196" spans="1:14">
      <c r="A196" t="s">
        <v>128</v>
      </c>
      <c r="B196" t="s">
        <v>466</v>
      </c>
      <c r="C196" t="s">
        <v>940</v>
      </c>
      <c r="D196">
        <v>42875</v>
      </c>
      <c r="E196" t="s">
        <v>452</v>
      </c>
      <c r="F196" t="s">
        <v>453</v>
      </c>
      <c r="G196" t="s">
        <v>11</v>
      </c>
      <c r="H196" t="s">
        <v>454</v>
      </c>
      <c r="I196" t="s">
        <v>457</v>
      </c>
      <c r="J196" t="s">
        <v>456</v>
      </c>
      <c r="K196">
        <v>48</v>
      </c>
      <c r="L196" t="s">
        <v>1026</v>
      </c>
      <c r="M196" t="s">
        <v>1162</v>
      </c>
      <c r="N196" t="s">
        <v>1162</v>
      </c>
    </row>
    <row r="197" spans="1:14">
      <c r="A197" t="s">
        <v>128</v>
      </c>
      <c r="B197" t="s">
        <v>466</v>
      </c>
      <c r="C197" t="s">
        <v>1084</v>
      </c>
      <c r="D197">
        <v>42864</v>
      </c>
      <c r="E197" t="s">
        <v>464</v>
      </c>
      <c r="F197" t="s">
        <v>453</v>
      </c>
      <c r="G197" t="s">
        <v>11</v>
      </c>
      <c r="H197" t="s">
        <v>454</v>
      </c>
      <c r="I197" t="s">
        <v>455</v>
      </c>
      <c r="J197" t="s">
        <v>456</v>
      </c>
      <c r="K197">
        <v>32</v>
      </c>
      <c r="L197" t="s">
        <v>1166</v>
      </c>
      <c r="M197" t="s">
        <v>1160</v>
      </c>
      <c r="N197" t="s">
        <v>1160</v>
      </c>
    </row>
    <row r="198" spans="1:14">
      <c r="A198" t="s">
        <v>128</v>
      </c>
      <c r="B198" t="s">
        <v>466</v>
      </c>
      <c r="C198" t="s">
        <v>1258</v>
      </c>
      <c r="D198">
        <v>42862</v>
      </c>
      <c r="E198" t="s">
        <v>452</v>
      </c>
      <c r="F198" t="s">
        <v>453</v>
      </c>
      <c r="G198" t="s">
        <v>11</v>
      </c>
      <c r="H198" t="s">
        <v>454</v>
      </c>
      <c r="I198" t="s">
        <v>455</v>
      </c>
      <c r="J198" t="s">
        <v>456</v>
      </c>
      <c r="K198">
        <v>48</v>
      </c>
      <c r="L198" t="s">
        <v>1026</v>
      </c>
      <c r="M198" t="s">
        <v>1162</v>
      </c>
      <c r="N198" t="s">
        <v>1162</v>
      </c>
    </row>
    <row r="199" spans="1:14">
      <c r="A199" t="s">
        <v>128</v>
      </c>
      <c r="B199" t="s">
        <v>466</v>
      </c>
      <c r="C199" t="s">
        <v>905</v>
      </c>
      <c r="D199">
        <v>42862</v>
      </c>
      <c r="E199" t="s">
        <v>452</v>
      </c>
      <c r="F199" t="s">
        <v>453</v>
      </c>
      <c r="G199" t="s">
        <v>11</v>
      </c>
      <c r="H199" t="s">
        <v>454</v>
      </c>
      <c r="I199" t="s">
        <v>457</v>
      </c>
      <c r="J199" t="s">
        <v>456</v>
      </c>
      <c r="K199">
        <v>48</v>
      </c>
      <c r="L199" t="s">
        <v>1026</v>
      </c>
      <c r="M199" t="s">
        <v>1162</v>
      </c>
      <c r="N199" t="s">
        <v>1162</v>
      </c>
    </row>
    <row r="200" spans="1:14">
      <c r="A200" t="s">
        <v>128</v>
      </c>
      <c r="B200" t="s">
        <v>466</v>
      </c>
      <c r="C200" t="s">
        <v>1057</v>
      </c>
      <c r="D200">
        <v>42863</v>
      </c>
      <c r="E200" t="s">
        <v>452</v>
      </c>
      <c r="F200" t="s">
        <v>453</v>
      </c>
      <c r="G200" t="s">
        <v>11</v>
      </c>
      <c r="H200" t="s">
        <v>454</v>
      </c>
      <c r="I200" t="s">
        <v>455</v>
      </c>
      <c r="J200" t="s">
        <v>456</v>
      </c>
      <c r="K200">
        <v>48</v>
      </c>
      <c r="L200" t="s">
        <v>1026</v>
      </c>
      <c r="M200" t="s">
        <v>1162</v>
      </c>
      <c r="N200" t="s">
        <v>1162</v>
      </c>
    </row>
    <row r="201" spans="1:14">
      <c r="A201" t="s">
        <v>128</v>
      </c>
      <c r="B201" t="s">
        <v>466</v>
      </c>
      <c r="C201" t="s">
        <v>1123</v>
      </c>
      <c r="D201">
        <v>42864</v>
      </c>
      <c r="E201" t="s">
        <v>452</v>
      </c>
      <c r="F201" t="s">
        <v>453</v>
      </c>
      <c r="G201" t="s">
        <v>11</v>
      </c>
      <c r="H201" t="s">
        <v>454</v>
      </c>
      <c r="I201" t="s">
        <v>455</v>
      </c>
      <c r="J201" t="s">
        <v>456</v>
      </c>
      <c r="K201">
        <v>48</v>
      </c>
      <c r="L201" t="s">
        <v>1026</v>
      </c>
      <c r="M201" t="s">
        <v>1162</v>
      </c>
      <c r="N201" t="s">
        <v>1162</v>
      </c>
    </row>
    <row r="202" spans="1:14">
      <c r="A202" t="s">
        <v>128</v>
      </c>
      <c r="B202" t="s">
        <v>466</v>
      </c>
      <c r="C202" t="s">
        <v>1106</v>
      </c>
      <c r="D202">
        <v>42862</v>
      </c>
      <c r="E202" t="s">
        <v>452</v>
      </c>
      <c r="F202" t="s">
        <v>453</v>
      </c>
      <c r="G202" t="s">
        <v>11</v>
      </c>
      <c r="H202" t="s">
        <v>454</v>
      </c>
      <c r="I202" t="s">
        <v>455</v>
      </c>
      <c r="J202" t="s">
        <v>456</v>
      </c>
      <c r="K202">
        <v>48</v>
      </c>
      <c r="L202" t="s">
        <v>1026</v>
      </c>
      <c r="M202" t="s">
        <v>1162</v>
      </c>
      <c r="N202" t="s">
        <v>1162</v>
      </c>
    </row>
    <row r="203" spans="1:14">
      <c r="A203" t="s">
        <v>128</v>
      </c>
      <c r="B203" t="s">
        <v>466</v>
      </c>
      <c r="C203" t="s">
        <v>1140</v>
      </c>
      <c r="D203">
        <v>42863</v>
      </c>
      <c r="E203" t="s">
        <v>452</v>
      </c>
      <c r="F203" t="s">
        <v>453</v>
      </c>
      <c r="G203" t="s">
        <v>11</v>
      </c>
      <c r="H203" t="s">
        <v>454</v>
      </c>
      <c r="I203" t="s">
        <v>455</v>
      </c>
      <c r="J203" t="s">
        <v>456</v>
      </c>
      <c r="K203">
        <v>48</v>
      </c>
      <c r="L203" t="s">
        <v>1026</v>
      </c>
      <c r="M203" t="s">
        <v>1162</v>
      </c>
      <c r="N203" t="s">
        <v>1162</v>
      </c>
    </row>
    <row r="204" spans="1:14">
      <c r="A204" t="s">
        <v>128</v>
      </c>
      <c r="B204" t="s">
        <v>466</v>
      </c>
      <c r="C204" t="s">
        <v>1063</v>
      </c>
      <c r="D204">
        <v>42862</v>
      </c>
      <c r="E204" t="s">
        <v>452</v>
      </c>
      <c r="F204" t="s">
        <v>453</v>
      </c>
      <c r="G204" t="s">
        <v>11</v>
      </c>
      <c r="H204" t="s">
        <v>454</v>
      </c>
      <c r="I204" t="s">
        <v>455</v>
      </c>
      <c r="J204" t="s">
        <v>456</v>
      </c>
      <c r="K204">
        <v>48</v>
      </c>
      <c r="L204" t="s">
        <v>1026</v>
      </c>
      <c r="M204" t="s">
        <v>1162</v>
      </c>
      <c r="N204" t="s">
        <v>1162</v>
      </c>
    </row>
    <row r="205" spans="1:14">
      <c r="A205" t="s">
        <v>128</v>
      </c>
      <c r="B205" t="s">
        <v>466</v>
      </c>
      <c r="C205" t="s">
        <v>1127</v>
      </c>
      <c r="D205">
        <v>42868</v>
      </c>
      <c r="E205" t="s">
        <v>452</v>
      </c>
      <c r="F205" t="s">
        <v>453</v>
      </c>
      <c r="G205" t="s">
        <v>11</v>
      </c>
      <c r="H205" t="s">
        <v>454</v>
      </c>
      <c r="I205" t="s">
        <v>455</v>
      </c>
      <c r="J205" t="s">
        <v>456</v>
      </c>
      <c r="K205">
        <v>48</v>
      </c>
      <c r="L205" t="s">
        <v>1026</v>
      </c>
      <c r="M205" t="s">
        <v>1162</v>
      </c>
      <c r="N205" t="s">
        <v>1162</v>
      </c>
    </row>
    <row r="206" spans="1:14">
      <c r="A206" t="s">
        <v>128</v>
      </c>
      <c r="B206" t="s">
        <v>466</v>
      </c>
      <c r="C206" t="s">
        <v>1147</v>
      </c>
      <c r="D206">
        <v>42862</v>
      </c>
      <c r="E206" t="s">
        <v>452</v>
      </c>
      <c r="F206" t="s">
        <v>453</v>
      </c>
      <c r="G206" t="s">
        <v>11</v>
      </c>
      <c r="H206" t="s">
        <v>454</v>
      </c>
      <c r="I206" t="s">
        <v>455</v>
      </c>
      <c r="J206" t="s">
        <v>456</v>
      </c>
      <c r="K206">
        <v>48</v>
      </c>
      <c r="L206" t="s">
        <v>1026</v>
      </c>
      <c r="M206" t="s">
        <v>1162</v>
      </c>
      <c r="N206" t="s">
        <v>1162</v>
      </c>
    </row>
    <row r="207" spans="1:14">
      <c r="A207" t="s">
        <v>128</v>
      </c>
      <c r="B207" t="s">
        <v>466</v>
      </c>
      <c r="C207" t="s">
        <v>1259</v>
      </c>
      <c r="D207">
        <v>42862</v>
      </c>
      <c r="E207" t="s">
        <v>452</v>
      </c>
      <c r="F207" t="s">
        <v>453</v>
      </c>
      <c r="G207" t="s">
        <v>11</v>
      </c>
      <c r="H207" t="s">
        <v>454</v>
      </c>
      <c r="I207" t="s">
        <v>455</v>
      </c>
      <c r="J207" t="s">
        <v>456</v>
      </c>
      <c r="K207">
        <v>48</v>
      </c>
      <c r="L207" t="s">
        <v>1026</v>
      </c>
      <c r="M207" t="s">
        <v>1162</v>
      </c>
      <c r="N207" t="s">
        <v>1162</v>
      </c>
    </row>
    <row r="208" spans="1:14">
      <c r="A208" t="s">
        <v>128</v>
      </c>
      <c r="B208" t="s">
        <v>466</v>
      </c>
      <c r="C208" t="s">
        <v>1124</v>
      </c>
      <c r="D208">
        <v>42862</v>
      </c>
      <c r="E208" t="s">
        <v>452</v>
      </c>
      <c r="F208" t="s">
        <v>453</v>
      </c>
      <c r="G208" t="s">
        <v>11</v>
      </c>
      <c r="H208" t="s">
        <v>454</v>
      </c>
      <c r="I208" t="s">
        <v>455</v>
      </c>
      <c r="J208" t="s">
        <v>456</v>
      </c>
      <c r="K208">
        <v>48</v>
      </c>
      <c r="L208" t="s">
        <v>1026</v>
      </c>
      <c r="M208" t="s">
        <v>1162</v>
      </c>
      <c r="N208" t="s">
        <v>1162</v>
      </c>
    </row>
    <row r="209" spans="1:14">
      <c r="A209" t="s">
        <v>128</v>
      </c>
      <c r="B209" t="s">
        <v>466</v>
      </c>
      <c r="C209" t="s">
        <v>1136</v>
      </c>
      <c r="D209">
        <v>42863</v>
      </c>
      <c r="E209" t="s">
        <v>464</v>
      </c>
      <c r="F209" t="s">
        <v>453</v>
      </c>
      <c r="G209" t="s">
        <v>11</v>
      </c>
      <c r="H209" t="s">
        <v>454</v>
      </c>
      <c r="I209" t="s">
        <v>455</v>
      </c>
      <c r="J209" t="s">
        <v>456</v>
      </c>
      <c r="K209">
        <v>32</v>
      </c>
      <c r="L209" t="s">
        <v>1166</v>
      </c>
      <c r="M209" t="s">
        <v>1160</v>
      </c>
      <c r="N209" t="s">
        <v>1160</v>
      </c>
    </row>
    <row r="210" spans="1:14">
      <c r="A210" t="s">
        <v>128</v>
      </c>
      <c r="B210" t="s">
        <v>466</v>
      </c>
      <c r="C210" t="s">
        <v>1260</v>
      </c>
      <c r="D210">
        <v>42863</v>
      </c>
      <c r="E210" t="s">
        <v>464</v>
      </c>
      <c r="F210" t="s">
        <v>453</v>
      </c>
      <c r="G210" t="s">
        <v>11</v>
      </c>
      <c r="H210" t="s">
        <v>454</v>
      </c>
      <c r="I210" t="s">
        <v>455</v>
      </c>
      <c r="J210" t="s">
        <v>456</v>
      </c>
      <c r="K210">
        <v>32</v>
      </c>
      <c r="L210" t="s">
        <v>1166</v>
      </c>
      <c r="M210" t="s">
        <v>1160</v>
      </c>
      <c r="N210" t="s">
        <v>1160</v>
      </c>
    </row>
    <row r="211" spans="1:14">
      <c r="A211" t="s">
        <v>128</v>
      </c>
      <c r="B211" t="s">
        <v>466</v>
      </c>
      <c r="C211" t="s">
        <v>1261</v>
      </c>
      <c r="D211">
        <v>42862</v>
      </c>
      <c r="E211" t="s">
        <v>452</v>
      </c>
      <c r="F211" t="s">
        <v>453</v>
      </c>
      <c r="G211" t="s">
        <v>11</v>
      </c>
      <c r="H211" t="s">
        <v>454</v>
      </c>
      <c r="I211" t="s">
        <v>455</v>
      </c>
      <c r="J211" t="s">
        <v>456</v>
      </c>
      <c r="K211">
        <v>48</v>
      </c>
      <c r="L211" t="s">
        <v>1026</v>
      </c>
      <c r="M211" t="s">
        <v>1162</v>
      </c>
      <c r="N211" t="s">
        <v>1162</v>
      </c>
    </row>
    <row r="212" spans="1:14">
      <c r="A212" t="s">
        <v>128</v>
      </c>
      <c r="B212" t="s">
        <v>466</v>
      </c>
      <c r="C212" t="s">
        <v>470</v>
      </c>
      <c r="D212">
        <v>42861</v>
      </c>
      <c r="E212" t="s">
        <v>452</v>
      </c>
      <c r="F212" t="s">
        <v>453</v>
      </c>
      <c r="G212" t="s">
        <v>11</v>
      </c>
      <c r="H212" t="s">
        <v>454</v>
      </c>
      <c r="I212" t="s">
        <v>457</v>
      </c>
      <c r="J212" t="s">
        <v>462</v>
      </c>
      <c r="K212">
        <v>-108</v>
      </c>
      <c r="L212" t="s">
        <v>9</v>
      </c>
      <c r="M212" t="s">
        <v>1262</v>
      </c>
      <c r="N212" t="s">
        <v>1262</v>
      </c>
    </row>
    <row r="213" spans="1:14">
      <c r="A213" t="s">
        <v>128</v>
      </c>
      <c r="B213" t="s">
        <v>466</v>
      </c>
      <c r="C213" t="s">
        <v>1263</v>
      </c>
      <c r="D213">
        <v>42863</v>
      </c>
      <c r="E213" t="s">
        <v>452</v>
      </c>
      <c r="F213" t="s">
        <v>453</v>
      </c>
      <c r="G213" t="s">
        <v>11</v>
      </c>
      <c r="H213" t="s">
        <v>454</v>
      </c>
      <c r="I213" t="s">
        <v>455</v>
      </c>
      <c r="J213" t="s">
        <v>456</v>
      </c>
      <c r="K213">
        <v>48</v>
      </c>
      <c r="L213" t="s">
        <v>1026</v>
      </c>
      <c r="M213" t="s">
        <v>1162</v>
      </c>
      <c r="N213" t="s">
        <v>1162</v>
      </c>
    </row>
    <row r="214" spans="1:14">
      <c r="A214" t="s">
        <v>128</v>
      </c>
      <c r="B214" t="s">
        <v>466</v>
      </c>
      <c r="C214" t="s">
        <v>996</v>
      </c>
      <c r="D214">
        <v>42861</v>
      </c>
      <c r="E214" t="s">
        <v>452</v>
      </c>
      <c r="F214" t="s">
        <v>453</v>
      </c>
      <c r="G214" t="s">
        <v>11</v>
      </c>
      <c r="H214" t="s">
        <v>454</v>
      </c>
      <c r="I214" t="s">
        <v>457</v>
      </c>
      <c r="J214" t="s">
        <v>456</v>
      </c>
      <c r="K214">
        <v>48</v>
      </c>
      <c r="L214" t="s">
        <v>1026</v>
      </c>
      <c r="M214" t="s">
        <v>1162</v>
      </c>
      <c r="N214" t="s">
        <v>1162</v>
      </c>
    </row>
    <row r="215" spans="1:14">
      <c r="A215" t="s">
        <v>128</v>
      </c>
      <c r="B215" t="s">
        <v>466</v>
      </c>
      <c r="C215" t="s">
        <v>1159</v>
      </c>
      <c r="D215">
        <v>42862</v>
      </c>
      <c r="E215" t="s">
        <v>452</v>
      </c>
      <c r="F215" t="s">
        <v>453</v>
      </c>
      <c r="G215" t="s">
        <v>11</v>
      </c>
      <c r="H215" t="s">
        <v>454</v>
      </c>
      <c r="I215" t="s">
        <v>455</v>
      </c>
      <c r="J215" t="s">
        <v>456</v>
      </c>
      <c r="K215">
        <v>48</v>
      </c>
      <c r="L215" t="s">
        <v>1026</v>
      </c>
      <c r="M215" t="s">
        <v>1162</v>
      </c>
      <c r="N215" t="s">
        <v>1162</v>
      </c>
    </row>
    <row r="216" spans="1:14">
      <c r="A216" t="s">
        <v>128</v>
      </c>
      <c r="B216" t="s">
        <v>466</v>
      </c>
      <c r="C216" t="s">
        <v>477</v>
      </c>
      <c r="D216">
        <v>42861</v>
      </c>
      <c r="E216" t="s">
        <v>452</v>
      </c>
      <c r="F216" t="s">
        <v>453</v>
      </c>
      <c r="G216" t="s">
        <v>11</v>
      </c>
      <c r="H216" t="s">
        <v>454</v>
      </c>
      <c r="I216" t="s">
        <v>457</v>
      </c>
      <c r="J216" t="s">
        <v>456</v>
      </c>
      <c r="K216">
        <v>48</v>
      </c>
      <c r="L216" t="s">
        <v>1026</v>
      </c>
      <c r="M216" t="s">
        <v>1162</v>
      </c>
      <c r="N216" t="s">
        <v>1162</v>
      </c>
    </row>
    <row r="217" spans="1:14">
      <c r="A217" t="s">
        <v>128</v>
      </c>
      <c r="B217" t="s">
        <v>466</v>
      </c>
      <c r="C217" t="s">
        <v>971</v>
      </c>
      <c r="D217">
        <v>42876</v>
      </c>
      <c r="E217" t="s">
        <v>452</v>
      </c>
      <c r="F217" t="s">
        <v>453</v>
      </c>
      <c r="G217" t="s">
        <v>11</v>
      </c>
      <c r="H217" t="s">
        <v>454</v>
      </c>
      <c r="I217" t="s">
        <v>457</v>
      </c>
      <c r="J217" t="s">
        <v>456</v>
      </c>
      <c r="K217">
        <v>48</v>
      </c>
      <c r="L217" t="s">
        <v>1026</v>
      </c>
      <c r="M217" t="s">
        <v>1162</v>
      </c>
      <c r="N217" t="s">
        <v>1162</v>
      </c>
    </row>
    <row r="218" spans="1:14">
      <c r="A218" t="s">
        <v>128</v>
      </c>
      <c r="B218" t="s">
        <v>466</v>
      </c>
      <c r="C218" t="s">
        <v>1264</v>
      </c>
      <c r="D218">
        <v>42863</v>
      </c>
      <c r="E218" t="s">
        <v>464</v>
      </c>
      <c r="F218" t="s">
        <v>453</v>
      </c>
      <c r="G218" t="s">
        <v>11</v>
      </c>
      <c r="H218" t="s">
        <v>454</v>
      </c>
      <c r="I218" t="s">
        <v>455</v>
      </c>
      <c r="J218" t="s">
        <v>456</v>
      </c>
      <c r="K218">
        <v>32</v>
      </c>
      <c r="L218" t="s">
        <v>1166</v>
      </c>
      <c r="M218" t="s">
        <v>1160</v>
      </c>
      <c r="N218" t="s">
        <v>1160</v>
      </c>
    </row>
    <row r="219" spans="1:14">
      <c r="A219" t="s">
        <v>128</v>
      </c>
      <c r="B219" t="s">
        <v>466</v>
      </c>
      <c r="C219" t="s">
        <v>1265</v>
      </c>
      <c r="D219">
        <v>42863</v>
      </c>
      <c r="E219" t="s">
        <v>464</v>
      </c>
      <c r="F219" t="s">
        <v>453</v>
      </c>
      <c r="G219" t="s">
        <v>11</v>
      </c>
      <c r="H219" t="s">
        <v>454</v>
      </c>
      <c r="I219" t="s">
        <v>455</v>
      </c>
      <c r="J219" t="s">
        <v>456</v>
      </c>
      <c r="K219">
        <v>32</v>
      </c>
      <c r="L219" t="s">
        <v>1166</v>
      </c>
      <c r="M219" t="s">
        <v>1160</v>
      </c>
      <c r="N219" t="s">
        <v>1160</v>
      </c>
    </row>
    <row r="220" spans="1:14">
      <c r="A220" t="s">
        <v>128</v>
      </c>
      <c r="B220" t="s">
        <v>466</v>
      </c>
      <c r="C220" t="s">
        <v>1138</v>
      </c>
      <c r="D220">
        <v>42881</v>
      </c>
      <c r="E220" t="s">
        <v>464</v>
      </c>
      <c r="F220" t="s">
        <v>453</v>
      </c>
      <c r="G220" t="s">
        <v>11</v>
      </c>
      <c r="H220" t="s">
        <v>454</v>
      </c>
      <c r="I220" t="s">
        <v>455</v>
      </c>
      <c r="J220" t="s">
        <v>456</v>
      </c>
      <c r="K220">
        <v>32</v>
      </c>
      <c r="L220" t="s">
        <v>1237</v>
      </c>
      <c r="M220" t="s">
        <v>1163</v>
      </c>
      <c r="N220" t="s">
        <v>1163</v>
      </c>
    </row>
    <row r="221" spans="1:14">
      <c r="A221" t="s">
        <v>128</v>
      </c>
      <c r="B221" t="s">
        <v>466</v>
      </c>
      <c r="C221" t="s">
        <v>1069</v>
      </c>
      <c r="D221">
        <v>42880</v>
      </c>
      <c r="E221" t="s">
        <v>464</v>
      </c>
      <c r="F221" t="s">
        <v>453</v>
      </c>
      <c r="G221" t="s">
        <v>11</v>
      </c>
      <c r="H221" t="s">
        <v>454</v>
      </c>
      <c r="I221" t="s">
        <v>455</v>
      </c>
      <c r="J221" t="s">
        <v>456</v>
      </c>
      <c r="K221">
        <v>32</v>
      </c>
      <c r="L221" t="s">
        <v>1237</v>
      </c>
      <c r="M221" t="s">
        <v>1163</v>
      </c>
      <c r="N221" t="s">
        <v>1163</v>
      </c>
    </row>
    <row r="222" spans="1:14">
      <c r="A222" t="s">
        <v>128</v>
      </c>
      <c r="B222" t="s">
        <v>466</v>
      </c>
      <c r="C222" t="s">
        <v>1266</v>
      </c>
      <c r="D222">
        <v>42862</v>
      </c>
      <c r="E222" t="s">
        <v>464</v>
      </c>
      <c r="F222" t="s">
        <v>453</v>
      </c>
      <c r="G222" t="s">
        <v>11</v>
      </c>
      <c r="H222" t="s">
        <v>454</v>
      </c>
      <c r="I222" t="s">
        <v>455</v>
      </c>
      <c r="J222" t="s">
        <v>456</v>
      </c>
      <c r="K222">
        <v>32</v>
      </c>
      <c r="L222" t="s">
        <v>1166</v>
      </c>
      <c r="M222" t="s">
        <v>1160</v>
      </c>
      <c r="N222" t="s">
        <v>1160</v>
      </c>
    </row>
    <row r="223" spans="1:14">
      <c r="A223" t="s">
        <v>128</v>
      </c>
      <c r="B223" t="s">
        <v>466</v>
      </c>
      <c r="C223" t="s">
        <v>1267</v>
      </c>
      <c r="D223">
        <v>42863</v>
      </c>
      <c r="E223" t="s">
        <v>452</v>
      </c>
      <c r="F223" t="s">
        <v>453</v>
      </c>
      <c r="G223" t="s">
        <v>11</v>
      </c>
      <c r="H223" t="s">
        <v>454</v>
      </c>
      <c r="I223" t="s">
        <v>455</v>
      </c>
      <c r="J223" t="s">
        <v>456</v>
      </c>
      <c r="K223">
        <v>48</v>
      </c>
      <c r="L223" t="s">
        <v>1026</v>
      </c>
      <c r="M223" t="s">
        <v>1162</v>
      </c>
      <c r="N223" t="s">
        <v>1162</v>
      </c>
    </row>
    <row r="224" spans="1:14">
      <c r="A224" t="s">
        <v>128</v>
      </c>
      <c r="B224" t="s">
        <v>466</v>
      </c>
      <c r="C224" t="s">
        <v>1079</v>
      </c>
      <c r="D224">
        <v>42862</v>
      </c>
      <c r="E224" t="s">
        <v>452</v>
      </c>
      <c r="F224" t="s">
        <v>453</v>
      </c>
      <c r="G224" t="s">
        <v>11</v>
      </c>
      <c r="H224" t="s">
        <v>454</v>
      </c>
      <c r="I224" t="s">
        <v>455</v>
      </c>
      <c r="J224" t="s">
        <v>456</v>
      </c>
      <c r="K224">
        <v>48</v>
      </c>
      <c r="L224" t="s">
        <v>1026</v>
      </c>
      <c r="M224" t="s">
        <v>1162</v>
      </c>
      <c r="N224" t="s">
        <v>1162</v>
      </c>
    </row>
    <row r="225" spans="1:14">
      <c r="A225" t="s">
        <v>128</v>
      </c>
      <c r="B225" t="s">
        <v>466</v>
      </c>
      <c r="C225" t="s">
        <v>1101</v>
      </c>
      <c r="D225">
        <v>42863</v>
      </c>
      <c r="E225" t="s">
        <v>452</v>
      </c>
      <c r="F225" t="s">
        <v>453</v>
      </c>
      <c r="G225" t="s">
        <v>11</v>
      </c>
      <c r="H225" t="s">
        <v>454</v>
      </c>
      <c r="I225" t="s">
        <v>455</v>
      </c>
      <c r="J225" t="s">
        <v>456</v>
      </c>
      <c r="K225">
        <v>48</v>
      </c>
      <c r="L225" t="s">
        <v>1026</v>
      </c>
      <c r="M225" t="s">
        <v>1162</v>
      </c>
      <c r="N225" t="s">
        <v>1268</v>
      </c>
    </row>
    <row r="226" spans="1:14">
      <c r="A226" t="s">
        <v>128</v>
      </c>
      <c r="B226" t="s">
        <v>466</v>
      </c>
      <c r="C226" t="s">
        <v>1076</v>
      </c>
      <c r="D226">
        <v>42864</v>
      </c>
      <c r="E226" t="s">
        <v>464</v>
      </c>
      <c r="F226" t="s">
        <v>453</v>
      </c>
      <c r="G226" t="s">
        <v>11</v>
      </c>
      <c r="H226" t="s">
        <v>454</v>
      </c>
      <c r="I226" t="s">
        <v>455</v>
      </c>
      <c r="J226" t="s">
        <v>456</v>
      </c>
      <c r="K226">
        <v>32</v>
      </c>
      <c r="L226" t="s">
        <v>1166</v>
      </c>
      <c r="M226" t="s">
        <v>1160</v>
      </c>
      <c r="N226" t="s">
        <v>1160</v>
      </c>
    </row>
    <row r="227" spans="1:14">
      <c r="A227" t="s">
        <v>128</v>
      </c>
      <c r="B227" t="s">
        <v>466</v>
      </c>
      <c r="C227" t="s">
        <v>1141</v>
      </c>
      <c r="D227">
        <v>42868</v>
      </c>
      <c r="E227" t="s">
        <v>464</v>
      </c>
      <c r="F227" t="s">
        <v>453</v>
      </c>
      <c r="G227" t="s">
        <v>11</v>
      </c>
      <c r="H227" t="s">
        <v>454</v>
      </c>
      <c r="I227" t="s">
        <v>455</v>
      </c>
      <c r="J227" t="s">
        <v>456</v>
      </c>
      <c r="K227">
        <v>32</v>
      </c>
      <c r="L227" t="s">
        <v>1166</v>
      </c>
      <c r="M227" t="s">
        <v>1160</v>
      </c>
      <c r="N227" t="s">
        <v>1160</v>
      </c>
    </row>
    <row r="228" spans="1:14">
      <c r="A228" t="s">
        <v>128</v>
      </c>
      <c r="B228" t="s">
        <v>466</v>
      </c>
      <c r="C228" t="s">
        <v>1128</v>
      </c>
      <c r="D228">
        <v>42863</v>
      </c>
      <c r="E228" t="s">
        <v>452</v>
      </c>
      <c r="F228" t="s">
        <v>453</v>
      </c>
      <c r="G228" t="s">
        <v>11</v>
      </c>
      <c r="H228" t="s">
        <v>454</v>
      </c>
      <c r="I228" t="s">
        <v>455</v>
      </c>
      <c r="J228" t="s">
        <v>456</v>
      </c>
      <c r="K228">
        <v>48</v>
      </c>
      <c r="L228" t="s">
        <v>1026</v>
      </c>
      <c r="M228" t="s">
        <v>1162</v>
      </c>
      <c r="N228" t="s">
        <v>1162</v>
      </c>
    </row>
    <row r="229" spans="1:14">
      <c r="A229" t="s">
        <v>128</v>
      </c>
      <c r="B229" t="s">
        <v>466</v>
      </c>
      <c r="C229" t="s">
        <v>927</v>
      </c>
      <c r="D229">
        <v>42861</v>
      </c>
      <c r="E229" t="s">
        <v>452</v>
      </c>
      <c r="F229" t="s">
        <v>453</v>
      </c>
      <c r="G229" t="s">
        <v>11</v>
      </c>
      <c r="H229" t="s">
        <v>454</v>
      </c>
      <c r="I229" t="s">
        <v>457</v>
      </c>
      <c r="J229" t="s">
        <v>456</v>
      </c>
      <c r="K229">
        <v>48</v>
      </c>
      <c r="L229" t="s">
        <v>7</v>
      </c>
      <c r="M229" t="s">
        <v>7</v>
      </c>
      <c r="N229" t="s">
        <v>7</v>
      </c>
    </row>
    <row r="230" spans="1:14">
      <c r="A230" t="s">
        <v>128</v>
      </c>
      <c r="B230" t="s">
        <v>466</v>
      </c>
      <c r="C230" t="s">
        <v>1066</v>
      </c>
      <c r="D230">
        <v>42863</v>
      </c>
      <c r="E230" t="s">
        <v>452</v>
      </c>
      <c r="F230" t="s">
        <v>453</v>
      </c>
      <c r="G230" t="s">
        <v>11</v>
      </c>
      <c r="H230" t="s">
        <v>454</v>
      </c>
      <c r="I230" t="s">
        <v>455</v>
      </c>
      <c r="J230" t="s">
        <v>456</v>
      </c>
      <c r="K230">
        <v>48</v>
      </c>
      <c r="L230" t="s">
        <v>1026</v>
      </c>
      <c r="M230" t="s">
        <v>1162</v>
      </c>
      <c r="N230" t="s">
        <v>1162</v>
      </c>
    </row>
    <row r="231" spans="1:14">
      <c r="A231" t="s">
        <v>128</v>
      </c>
      <c r="B231" t="s">
        <v>466</v>
      </c>
      <c r="C231" t="s">
        <v>1269</v>
      </c>
      <c r="D231">
        <v>42868</v>
      </c>
      <c r="E231" t="s">
        <v>452</v>
      </c>
      <c r="F231" t="s">
        <v>453</v>
      </c>
      <c r="G231" t="s">
        <v>11</v>
      </c>
      <c r="H231" t="s">
        <v>454</v>
      </c>
      <c r="I231" t="s">
        <v>455</v>
      </c>
      <c r="J231" t="s">
        <v>456</v>
      </c>
      <c r="K231">
        <v>48</v>
      </c>
      <c r="L231" t="s">
        <v>1026</v>
      </c>
      <c r="M231" t="s">
        <v>1162</v>
      </c>
      <c r="N231" t="s">
        <v>1162</v>
      </c>
    </row>
    <row r="232" spans="1:14">
      <c r="A232" t="s">
        <v>128</v>
      </c>
      <c r="B232" t="s">
        <v>466</v>
      </c>
      <c r="C232" t="s">
        <v>1270</v>
      </c>
      <c r="D232">
        <v>42879</v>
      </c>
      <c r="E232" t="s">
        <v>464</v>
      </c>
      <c r="F232" t="s">
        <v>453</v>
      </c>
      <c r="G232" t="s">
        <v>11</v>
      </c>
      <c r="H232" t="s">
        <v>454</v>
      </c>
      <c r="I232" t="s">
        <v>455</v>
      </c>
      <c r="J232" t="s">
        <v>456</v>
      </c>
      <c r="K232">
        <v>32</v>
      </c>
      <c r="L232" t="s">
        <v>1237</v>
      </c>
      <c r="M232" t="s">
        <v>1163</v>
      </c>
      <c r="N232" t="s">
        <v>1163</v>
      </c>
    </row>
    <row r="233" spans="1:14">
      <c r="A233" t="s">
        <v>129</v>
      </c>
      <c r="B233" t="s">
        <v>474</v>
      </c>
      <c r="C233" t="s">
        <v>933</v>
      </c>
      <c r="D233">
        <v>42862</v>
      </c>
      <c r="E233" t="s">
        <v>452</v>
      </c>
      <c r="F233" t="s">
        <v>453</v>
      </c>
      <c r="G233" t="s">
        <v>11</v>
      </c>
      <c r="H233" t="s">
        <v>454</v>
      </c>
      <c r="I233" t="s">
        <v>457</v>
      </c>
      <c r="J233" t="s">
        <v>456</v>
      </c>
      <c r="K233">
        <v>48</v>
      </c>
      <c r="L233" t="s">
        <v>1026</v>
      </c>
      <c r="M233" t="s">
        <v>1162</v>
      </c>
      <c r="N233" t="s">
        <v>1162</v>
      </c>
    </row>
    <row r="234" spans="1:14">
      <c r="A234" t="s">
        <v>129</v>
      </c>
      <c r="B234" t="s">
        <v>474</v>
      </c>
      <c r="C234" t="s">
        <v>1040</v>
      </c>
      <c r="D234">
        <v>42865</v>
      </c>
      <c r="E234" t="s">
        <v>452</v>
      </c>
      <c r="F234" t="s">
        <v>453</v>
      </c>
      <c r="G234" t="s">
        <v>11</v>
      </c>
      <c r="H234" t="s">
        <v>454</v>
      </c>
      <c r="I234" t="s">
        <v>455</v>
      </c>
      <c r="J234" t="s">
        <v>456</v>
      </c>
      <c r="K234">
        <v>48</v>
      </c>
      <c r="L234" t="s">
        <v>1026</v>
      </c>
      <c r="M234" t="s">
        <v>1162</v>
      </c>
      <c r="N234" t="s">
        <v>1162</v>
      </c>
    </row>
    <row r="235" spans="1:14">
      <c r="A235" t="s">
        <v>129</v>
      </c>
      <c r="B235" t="s">
        <v>474</v>
      </c>
      <c r="C235" t="s">
        <v>924</v>
      </c>
      <c r="D235">
        <v>42862</v>
      </c>
      <c r="E235" t="s">
        <v>1230</v>
      </c>
      <c r="F235" t="s">
        <v>453</v>
      </c>
      <c r="G235" t="s">
        <v>11</v>
      </c>
      <c r="H235" t="s">
        <v>454</v>
      </c>
      <c r="I235" t="s">
        <v>457</v>
      </c>
      <c r="J235" t="s">
        <v>456</v>
      </c>
      <c r="K235">
        <v>1</v>
      </c>
      <c r="L235" t="s">
        <v>1271</v>
      </c>
      <c r="M235" t="s">
        <v>1271</v>
      </c>
      <c r="N235" t="s">
        <v>1271</v>
      </c>
    </row>
    <row r="236" spans="1:14">
      <c r="A236" t="s">
        <v>129</v>
      </c>
      <c r="B236" t="s">
        <v>474</v>
      </c>
      <c r="C236" t="s">
        <v>1272</v>
      </c>
      <c r="D236">
        <v>42862</v>
      </c>
      <c r="E236" t="s">
        <v>464</v>
      </c>
      <c r="F236" t="s">
        <v>453</v>
      </c>
      <c r="G236" t="s">
        <v>11</v>
      </c>
      <c r="H236" t="s">
        <v>454</v>
      </c>
      <c r="I236" t="s">
        <v>455</v>
      </c>
      <c r="J236" t="s">
        <v>456</v>
      </c>
      <c r="K236">
        <v>32</v>
      </c>
      <c r="L236" t="s">
        <v>1166</v>
      </c>
      <c r="M236" t="s">
        <v>1160</v>
      </c>
      <c r="N236" t="s">
        <v>1160</v>
      </c>
    </row>
    <row r="237" spans="1:14">
      <c r="A237" t="s">
        <v>129</v>
      </c>
      <c r="B237" t="s">
        <v>474</v>
      </c>
      <c r="C237" t="s">
        <v>960</v>
      </c>
      <c r="D237">
        <v>42862</v>
      </c>
      <c r="E237" t="s">
        <v>452</v>
      </c>
      <c r="F237" t="s">
        <v>453</v>
      </c>
      <c r="G237" t="s">
        <v>11</v>
      </c>
      <c r="H237" t="s">
        <v>454</v>
      </c>
      <c r="I237" t="s">
        <v>457</v>
      </c>
      <c r="J237" t="s">
        <v>462</v>
      </c>
      <c r="K237">
        <v>-93</v>
      </c>
      <c r="L237" t="s">
        <v>1273</v>
      </c>
      <c r="M237" t="s">
        <v>1274</v>
      </c>
      <c r="N237" t="s">
        <v>1274</v>
      </c>
    </row>
    <row r="238" spans="1:14">
      <c r="A238" t="s">
        <v>129</v>
      </c>
      <c r="B238" t="s">
        <v>474</v>
      </c>
      <c r="C238" t="s">
        <v>937</v>
      </c>
      <c r="D238">
        <v>42862</v>
      </c>
      <c r="E238" t="s">
        <v>452</v>
      </c>
      <c r="F238" t="s">
        <v>453</v>
      </c>
      <c r="G238" t="s">
        <v>11</v>
      </c>
      <c r="H238" t="s">
        <v>454</v>
      </c>
      <c r="I238" t="s">
        <v>457</v>
      </c>
      <c r="J238" t="s">
        <v>456</v>
      </c>
      <c r="K238">
        <v>48</v>
      </c>
      <c r="L238" t="s">
        <v>7</v>
      </c>
      <c r="M238" t="s">
        <v>7</v>
      </c>
      <c r="N238" t="s">
        <v>7</v>
      </c>
    </row>
    <row r="239" spans="1:14">
      <c r="A239" t="s">
        <v>129</v>
      </c>
      <c r="B239" t="s">
        <v>474</v>
      </c>
      <c r="C239" t="s">
        <v>935</v>
      </c>
      <c r="D239">
        <v>42862</v>
      </c>
      <c r="E239" t="s">
        <v>452</v>
      </c>
      <c r="F239" t="s">
        <v>453</v>
      </c>
      <c r="G239" t="s">
        <v>11</v>
      </c>
      <c r="H239" t="s">
        <v>454</v>
      </c>
      <c r="I239" t="s">
        <v>457</v>
      </c>
      <c r="J239" t="s">
        <v>456</v>
      </c>
      <c r="K239">
        <v>48</v>
      </c>
      <c r="L239" t="s">
        <v>1026</v>
      </c>
      <c r="M239" t="s">
        <v>1162</v>
      </c>
      <c r="N239" t="s">
        <v>1162</v>
      </c>
    </row>
    <row r="240" spans="1:14">
      <c r="A240" t="s">
        <v>129</v>
      </c>
      <c r="B240" t="s">
        <v>474</v>
      </c>
      <c r="C240" t="s">
        <v>909</v>
      </c>
      <c r="D240">
        <v>42861</v>
      </c>
      <c r="E240" t="s">
        <v>452</v>
      </c>
      <c r="F240" t="s">
        <v>453</v>
      </c>
      <c r="G240" t="s">
        <v>11</v>
      </c>
      <c r="H240" t="s">
        <v>454</v>
      </c>
      <c r="I240" t="s">
        <v>457</v>
      </c>
      <c r="J240" t="s">
        <v>456</v>
      </c>
      <c r="K240">
        <v>48</v>
      </c>
      <c r="L240" t="s">
        <v>1026</v>
      </c>
      <c r="M240" t="s">
        <v>1162</v>
      </c>
      <c r="N240" t="s">
        <v>1162</v>
      </c>
    </row>
    <row r="241" spans="1:14">
      <c r="A241" t="s">
        <v>129</v>
      </c>
      <c r="B241" t="s">
        <v>474</v>
      </c>
      <c r="C241" t="s">
        <v>924</v>
      </c>
      <c r="D241">
        <v>42862</v>
      </c>
      <c r="E241" t="s">
        <v>452</v>
      </c>
      <c r="F241" t="s">
        <v>453</v>
      </c>
      <c r="G241" t="s">
        <v>11</v>
      </c>
      <c r="H241" t="s">
        <v>454</v>
      </c>
      <c r="I241" t="s">
        <v>457</v>
      </c>
      <c r="J241" t="s">
        <v>456</v>
      </c>
      <c r="K241">
        <v>48</v>
      </c>
      <c r="L241" t="s">
        <v>7</v>
      </c>
      <c r="M241" t="s">
        <v>7</v>
      </c>
      <c r="N241" t="s">
        <v>7</v>
      </c>
    </row>
    <row r="242" spans="1:14">
      <c r="A242" t="s">
        <v>129</v>
      </c>
      <c r="B242" t="s">
        <v>474</v>
      </c>
      <c r="C242" t="s">
        <v>1097</v>
      </c>
      <c r="D242">
        <v>42863</v>
      </c>
      <c r="E242" t="s">
        <v>464</v>
      </c>
      <c r="F242" t="s">
        <v>453</v>
      </c>
      <c r="G242" t="s">
        <v>11</v>
      </c>
      <c r="H242" t="s">
        <v>454</v>
      </c>
      <c r="I242" t="s">
        <v>455</v>
      </c>
      <c r="J242" t="s">
        <v>456</v>
      </c>
      <c r="K242">
        <v>32</v>
      </c>
      <c r="L242" t="s">
        <v>1166</v>
      </c>
      <c r="M242" t="s">
        <v>1160</v>
      </c>
      <c r="N242" t="s">
        <v>1160</v>
      </c>
    </row>
    <row r="243" spans="1:14">
      <c r="A243" t="s">
        <v>129</v>
      </c>
      <c r="B243" t="s">
        <v>474</v>
      </c>
      <c r="C243" t="s">
        <v>926</v>
      </c>
      <c r="D243">
        <v>42883</v>
      </c>
      <c r="E243" t="s">
        <v>1275</v>
      </c>
      <c r="F243" t="s">
        <v>453</v>
      </c>
      <c r="G243" t="s">
        <v>11</v>
      </c>
      <c r="H243" t="s">
        <v>454</v>
      </c>
      <c r="I243" t="s">
        <v>457</v>
      </c>
      <c r="J243" t="s">
        <v>456</v>
      </c>
      <c r="K243">
        <v>1</v>
      </c>
      <c r="L243" t="s">
        <v>1276</v>
      </c>
      <c r="M243" t="s">
        <v>1276</v>
      </c>
      <c r="N243" t="s">
        <v>1276</v>
      </c>
    </row>
    <row r="244" spans="1:14">
      <c r="A244" t="s">
        <v>129</v>
      </c>
      <c r="B244" t="s">
        <v>474</v>
      </c>
      <c r="C244" t="s">
        <v>1039</v>
      </c>
      <c r="D244">
        <v>42862</v>
      </c>
      <c r="E244" t="s">
        <v>461</v>
      </c>
      <c r="F244" t="s">
        <v>453</v>
      </c>
      <c r="G244" t="s">
        <v>11</v>
      </c>
      <c r="H244" t="s">
        <v>454</v>
      </c>
      <c r="I244" t="s">
        <v>455</v>
      </c>
      <c r="J244" t="s">
        <v>456</v>
      </c>
      <c r="K244">
        <v>48</v>
      </c>
      <c r="L244" t="s">
        <v>1026</v>
      </c>
      <c r="M244" t="s">
        <v>1162</v>
      </c>
      <c r="N244" t="s">
        <v>1162</v>
      </c>
    </row>
    <row r="245" spans="1:14">
      <c r="A245" t="s">
        <v>129</v>
      </c>
      <c r="B245" t="s">
        <v>474</v>
      </c>
      <c r="C245" t="s">
        <v>1277</v>
      </c>
      <c r="D245">
        <v>42862</v>
      </c>
      <c r="E245" t="s">
        <v>452</v>
      </c>
      <c r="F245" t="s">
        <v>453</v>
      </c>
      <c r="G245" t="s">
        <v>11</v>
      </c>
      <c r="H245" t="s">
        <v>454</v>
      </c>
      <c r="I245" t="s">
        <v>455</v>
      </c>
      <c r="J245" t="s">
        <v>456</v>
      </c>
      <c r="K245">
        <v>48</v>
      </c>
      <c r="L245" t="s">
        <v>1026</v>
      </c>
      <c r="M245" t="s">
        <v>1162</v>
      </c>
      <c r="N245" t="s">
        <v>1162</v>
      </c>
    </row>
    <row r="246" spans="1:14">
      <c r="A246" t="s">
        <v>129</v>
      </c>
      <c r="B246" t="s">
        <v>474</v>
      </c>
      <c r="C246" t="s">
        <v>942</v>
      </c>
      <c r="D246">
        <v>42861</v>
      </c>
      <c r="E246" t="s">
        <v>452</v>
      </c>
      <c r="F246" t="s">
        <v>453</v>
      </c>
      <c r="G246" t="s">
        <v>11</v>
      </c>
      <c r="H246" t="s">
        <v>454</v>
      </c>
      <c r="I246" t="s">
        <v>457</v>
      </c>
      <c r="J246" t="s">
        <v>456</v>
      </c>
      <c r="K246">
        <v>48</v>
      </c>
      <c r="L246" t="s">
        <v>1026</v>
      </c>
      <c r="M246" t="s">
        <v>1162</v>
      </c>
      <c r="N246" t="s">
        <v>1162</v>
      </c>
    </row>
    <row r="247" spans="1:14">
      <c r="A247" t="s">
        <v>129</v>
      </c>
      <c r="B247" t="s">
        <v>474</v>
      </c>
      <c r="C247" t="s">
        <v>1070</v>
      </c>
      <c r="D247">
        <v>42863</v>
      </c>
      <c r="E247" t="s">
        <v>464</v>
      </c>
      <c r="F247" t="s">
        <v>453</v>
      </c>
      <c r="G247" t="s">
        <v>11</v>
      </c>
      <c r="H247" t="s">
        <v>454</v>
      </c>
      <c r="I247" t="s">
        <v>455</v>
      </c>
      <c r="J247" t="s">
        <v>456</v>
      </c>
      <c r="K247">
        <v>32</v>
      </c>
      <c r="L247" t="s">
        <v>1166</v>
      </c>
      <c r="M247" t="s">
        <v>1160</v>
      </c>
      <c r="N247" t="s">
        <v>1160</v>
      </c>
    </row>
    <row r="248" spans="1:14">
      <c r="A248" t="s">
        <v>129</v>
      </c>
      <c r="B248" t="s">
        <v>474</v>
      </c>
      <c r="C248" t="s">
        <v>1050</v>
      </c>
      <c r="D248">
        <v>42863</v>
      </c>
      <c r="E248" t="s">
        <v>464</v>
      </c>
      <c r="F248" t="s">
        <v>453</v>
      </c>
      <c r="G248" t="s">
        <v>11</v>
      </c>
      <c r="H248" t="s">
        <v>454</v>
      </c>
      <c r="I248" t="s">
        <v>455</v>
      </c>
      <c r="J248" t="s">
        <v>456</v>
      </c>
      <c r="K248">
        <v>32</v>
      </c>
      <c r="L248" t="s">
        <v>1166</v>
      </c>
      <c r="M248" t="s">
        <v>1160</v>
      </c>
      <c r="N248" t="s">
        <v>1160</v>
      </c>
    </row>
    <row r="249" spans="1:14">
      <c r="A249" t="s">
        <v>129</v>
      </c>
      <c r="B249" t="s">
        <v>474</v>
      </c>
      <c r="C249" t="s">
        <v>1061</v>
      </c>
      <c r="D249">
        <v>42862</v>
      </c>
      <c r="E249" t="s">
        <v>459</v>
      </c>
      <c r="F249" t="s">
        <v>453</v>
      </c>
      <c r="G249" t="s">
        <v>11</v>
      </c>
      <c r="H249" t="s">
        <v>454</v>
      </c>
      <c r="I249" t="s">
        <v>455</v>
      </c>
      <c r="J249" t="s">
        <v>456</v>
      </c>
      <c r="K249">
        <v>32</v>
      </c>
      <c r="L249" t="s">
        <v>1168</v>
      </c>
      <c r="M249" t="s">
        <v>1161</v>
      </c>
      <c r="N249" t="s">
        <v>1161</v>
      </c>
    </row>
    <row r="250" spans="1:14">
      <c r="A250" t="s">
        <v>129</v>
      </c>
      <c r="B250" t="s">
        <v>474</v>
      </c>
      <c r="C250" t="s">
        <v>1028</v>
      </c>
      <c r="D250">
        <v>42864</v>
      </c>
      <c r="E250" t="s">
        <v>461</v>
      </c>
      <c r="F250" t="s">
        <v>453</v>
      </c>
      <c r="G250" t="s">
        <v>11</v>
      </c>
      <c r="H250" t="s">
        <v>454</v>
      </c>
      <c r="I250" t="s">
        <v>455</v>
      </c>
      <c r="J250" t="s">
        <v>456</v>
      </c>
      <c r="K250">
        <v>48</v>
      </c>
      <c r="L250" t="s">
        <v>1026</v>
      </c>
      <c r="M250" t="s">
        <v>1162</v>
      </c>
      <c r="N250" t="s">
        <v>1162</v>
      </c>
    </row>
    <row r="251" spans="1:14">
      <c r="A251" t="s">
        <v>129</v>
      </c>
      <c r="B251" t="s">
        <v>474</v>
      </c>
      <c r="C251" t="s">
        <v>1122</v>
      </c>
      <c r="D251">
        <v>42863</v>
      </c>
      <c r="E251" t="s">
        <v>464</v>
      </c>
      <c r="F251" t="s">
        <v>453</v>
      </c>
      <c r="G251" t="s">
        <v>11</v>
      </c>
      <c r="H251" t="s">
        <v>454</v>
      </c>
      <c r="I251" t="s">
        <v>455</v>
      </c>
      <c r="J251" t="s">
        <v>456</v>
      </c>
      <c r="K251">
        <v>32</v>
      </c>
      <c r="L251" t="s">
        <v>1166</v>
      </c>
      <c r="M251" t="s">
        <v>1160</v>
      </c>
      <c r="N251" t="s">
        <v>1160</v>
      </c>
    </row>
    <row r="252" spans="1:14">
      <c r="A252" t="s">
        <v>129</v>
      </c>
      <c r="B252" t="s">
        <v>474</v>
      </c>
      <c r="C252" t="s">
        <v>937</v>
      </c>
      <c r="D252">
        <v>42862</v>
      </c>
      <c r="E252" t="s">
        <v>452</v>
      </c>
      <c r="F252" t="s">
        <v>453</v>
      </c>
      <c r="G252" t="s">
        <v>11</v>
      </c>
      <c r="H252" t="s">
        <v>454</v>
      </c>
      <c r="I252" t="s">
        <v>457</v>
      </c>
      <c r="J252" t="s">
        <v>462</v>
      </c>
      <c r="K252">
        <v>-93</v>
      </c>
      <c r="L252" t="s">
        <v>1273</v>
      </c>
      <c r="M252" t="s">
        <v>1274</v>
      </c>
      <c r="N252" t="s">
        <v>1274</v>
      </c>
    </row>
    <row r="253" spans="1:14">
      <c r="A253" t="s">
        <v>129</v>
      </c>
      <c r="B253" t="s">
        <v>474</v>
      </c>
      <c r="C253" t="s">
        <v>1065</v>
      </c>
      <c r="D253">
        <v>42862</v>
      </c>
      <c r="E253" t="s">
        <v>452</v>
      </c>
      <c r="F253" t="s">
        <v>453</v>
      </c>
      <c r="G253" t="s">
        <v>11</v>
      </c>
      <c r="H253" t="s">
        <v>454</v>
      </c>
      <c r="I253" t="s">
        <v>455</v>
      </c>
      <c r="J253" t="s">
        <v>456</v>
      </c>
      <c r="K253">
        <v>48</v>
      </c>
      <c r="L253" t="s">
        <v>1026</v>
      </c>
      <c r="M253" t="s">
        <v>1162</v>
      </c>
      <c r="N253" t="s">
        <v>1162</v>
      </c>
    </row>
    <row r="254" spans="1:14">
      <c r="A254" t="s">
        <v>129</v>
      </c>
      <c r="B254" t="s">
        <v>474</v>
      </c>
      <c r="C254" t="s">
        <v>1114</v>
      </c>
      <c r="D254">
        <v>42863</v>
      </c>
      <c r="E254" t="s">
        <v>452</v>
      </c>
      <c r="F254" t="s">
        <v>453</v>
      </c>
      <c r="G254" t="s">
        <v>11</v>
      </c>
      <c r="H254" t="s">
        <v>454</v>
      </c>
      <c r="I254" t="s">
        <v>455</v>
      </c>
      <c r="J254" t="s">
        <v>456</v>
      </c>
      <c r="K254">
        <v>48</v>
      </c>
      <c r="L254" t="s">
        <v>1026</v>
      </c>
      <c r="M254" t="s">
        <v>1162</v>
      </c>
      <c r="N254" t="s">
        <v>1162</v>
      </c>
    </row>
    <row r="255" spans="1:14">
      <c r="A255" t="s">
        <v>129</v>
      </c>
      <c r="B255" t="s">
        <v>474</v>
      </c>
      <c r="C255" t="s">
        <v>958</v>
      </c>
      <c r="D255">
        <v>42862</v>
      </c>
      <c r="E255" t="s">
        <v>452</v>
      </c>
      <c r="F255" t="s">
        <v>453</v>
      </c>
      <c r="G255" t="s">
        <v>11</v>
      </c>
      <c r="H255" t="s">
        <v>454</v>
      </c>
      <c r="I255" t="s">
        <v>457</v>
      </c>
      <c r="J255" t="s">
        <v>456</v>
      </c>
      <c r="K255">
        <v>48</v>
      </c>
      <c r="L255" t="s">
        <v>1026</v>
      </c>
      <c r="M255" t="s">
        <v>1162</v>
      </c>
      <c r="N255" t="s">
        <v>1162</v>
      </c>
    </row>
    <row r="256" spans="1:14">
      <c r="A256" t="s">
        <v>129</v>
      </c>
      <c r="B256" t="s">
        <v>474</v>
      </c>
      <c r="C256" t="s">
        <v>1073</v>
      </c>
      <c r="D256">
        <v>42865</v>
      </c>
      <c r="E256" t="s">
        <v>464</v>
      </c>
      <c r="F256" t="s">
        <v>453</v>
      </c>
      <c r="G256" t="s">
        <v>11</v>
      </c>
      <c r="H256" t="s">
        <v>454</v>
      </c>
      <c r="I256" t="s">
        <v>455</v>
      </c>
      <c r="J256" t="s">
        <v>456</v>
      </c>
      <c r="K256">
        <v>32</v>
      </c>
      <c r="L256" t="s">
        <v>1166</v>
      </c>
      <c r="M256" t="s">
        <v>1160</v>
      </c>
      <c r="N256" t="s">
        <v>1160</v>
      </c>
    </row>
    <row r="257" spans="1:14">
      <c r="A257" t="s">
        <v>129</v>
      </c>
      <c r="B257" t="s">
        <v>474</v>
      </c>
      <c r="C257" t="s">
        <v>1278</v>
      </c>
      <c r="D257">
        <v>42865</v>
      </c>
      <c r="E257" t="s">
        <v>464</v>
      </c>
      <c r="F257" t="s">
        <v>453</v>
      </c>
      <c r="G257" t="s">
        <v>11</v>
      </c>
      <c r="H257" t="s">
        <v>454</v>
      </c>
      <c r="I257" t="s">
        <v>455</v>
      </c>
      <c r="J257" t="s">
        <v>456</v>
      </c>
      <c r="K257">
        <v>32</v>
      </c>
      <c r="L257" t="s">
        <v>1166</v>
      </c>
      <c r="M257" t="s">
        <v>1160</v>
      </c>
      <c r="N257" t="s">
        <v>1160</v>
      </c>
    </row>
    <row r="258" spans="1:14">
      <c r="A258" t="s">
        <v>129</v>
      </c>
      <c r="B258" t="s">
        <v>474</v>
      </c>
      <c r="C258" t="s">
        <v>937</v>
      </c>
      <c r="D258">
        <v>42862</v>
      </c>
      <c r="E258" t="s">
        <v>1230</v>
      </c>
      <c r="F258" t="s">
        <v>453</v>
      </c>
      <c r="G258" t="s">
        <v>11</v>
      </c>
      <c r="H258" t="s">
        <v>454</v>
      </c>
      <c r="I258" t="s">
        <v>457</v>
      </c>
      <c r="J258" t="s">
        <v>456</v>
      </c>
      <c r="K258">
        <v>1</v>
      </c>
      <c r="L258" t="s">
        <v>1279</v>
      </c>
      <c r="M258" t="s">
        <v>1279</v>
      </c>
      <c r="N258" t="s">
        <v>1279</v>
      </c>
    </row>
    <row r="259" spans="1:14">
      <c r="A259" t="s">
        <v>129</v>
      </c>
      <c r="B259" t="s">
        <v>474</v>
      </c>
      <c r="C259" t="s">
        <v>915</v>
      </c>
      <c r="D259">
        <v>42862</v>
      </c>
      <c r="E259" t="s">
        <v>452</v>
      </c>
      <c r="F259" t="s">
        <v>453</v>
      </c>
      <c r="G259" t="s">
        <v>11</v>
      </c>
      <c r="H259" t="s">
        <v>454</v>
      </c>
      <c r="I259" t="s">
        <v>457</v>
      </c>
      <c r="J259" t="s">
        <v>456</v>
      </c>
      <c r="K259">
        <v>48</v>
      </c>
      <c r="L259" t="s">
        <v>1026</v>
      </c>
      <c r="M259" t="s">
        <v>1162</v>
      </c>
      <c r="N259" t="s">
        <v>1162</v>
      </c>
    </row>
    <row r="260" spans="1:14">
      <c r="A260" t="s">
        <v>129</v>
      </c>
      <c r="B260" t="s">
        <v>474</v>
      </c>
      <c r="C260" t="s">
        <v>960</v>
      </c>
      <c r="D260">
        <v>42862</v>
      </c>
      <c r="E260" t="s">
        <v>452</v>
      </c>
      <c r="F260" t="s">
        <v>453</v>
      </c>
      <c r="G260" t="s">
        <v>11</v>
      </c>
      <c r="H260" t="s">
        <v>454</v>
      </c>
      <c r="I260" t="s">
        <v>457</v>
      </c>
      <c r="J260" t="s">
        <v>456</v>
      </c>
      <c r="K260">
        <v>48</v>
      </c>
      <c r="L260" t="s">
        <v>7</v>
      </c>
      <c r="M260" t="s">
        <v>7</v>
      </c>
      <c r="N260" t="s">
        <v>7</v>
      </c>
    </row>
    <row r="261" spans="1:14">
      <c r="A261" t="s">
        <v>129</v>
      </c>
      <c r="B261" t="s">
        <v>474</v>
      </c>
      <c r="C261" t="s">
        <v>1280</v>
      </c>
      <c r="D261">
        <v>42862</v>
      </c>
      <c r="E261" t="s">
        <v>452</v>
      </c>
      <c r="F261" t="s">
        <v>453</v>
      </c>
      <c r="G261" t="s">
        <v>11</v>
      </c>
      <c r="H261" t="s">
        <v>454</v>
      </c>
      <c r="I261" t="s">
        <v>455</v>
      </c>
      <c r="J261" t="s">
        <v>456</v>
      </c>
      <c r="K261">
        <v>48</v>
      </c>
      <c r="L261" t="s">
        <v>1026</v>
      </c>
      <c r="M261" t="s">
        <v>1162</v>
      </c>
      <c r="N261" t="s">
        <v>1162</v>
      </c>
    </row>
    <row r="262" spans="1:14">
      <c r="A262" t="s">
        <v>129</v>
      </c>
      <c r="B262" t="s">
        <v>474</v>
      </c>
      <c r="C262" t="s">
        <v>944</v>
      </c>
      <c r="D262">
        <v>42862</v>
      </c>
      <c r="E262" t="s">
        <v>452</v>
      </c>
      <c r="F262" t="s">
        <v>453</v>
      </c>
      <c r="G262" t="s">
        <v>11</v>
      </c>
      <c r="H262" t="s">
        <v>454</v>
      </c>
      <c r="I262" t="s">
        <v>457</v>
      </c>
      <c r="J262" t="s">
        <v>456</v>
      </c>
      <c r="K262">
        <v>48</v>
      </c>
      <c r="L262" t="s">
        <v>1026</v>
      </c>
      <c r="M262" t="s">
        <v>1162</v>
      </c>
      <c r="N262" t="s">
        <v>1162</v>
      </c>
    </row>
    <row r="263" spans="1:14">
      <c r="A263" t="s">
        <v>129</v>
      </c>
      <c r="B263" t="s">
        <v>474</v>
      </c>
      <c r="C263" t="s">
        <v>1072</v>
      </c>
      <c r="D263">
        <v>42862</v>
      </c>
      <c r="E263" t="s">
        <v>464</v>
      </c>
      <c r="F263" t="s">
        <v>453</v>
      </c>
      <c r="G263" t="s">
        <v>11</v>
      </c>
      <c r="H263" t="s">
        <v>454</v>
      </c>
      <c r="I263" t="s">
        <v>455</v>
      </c>
      <c r="J263" t="s">
        <v>456</v>
      </c>
      <c r="K263">
        <v>32</v>
      </c>
      <c r="L263" t="s">
        <v>1166</v>
      </c>
      <c r="M263" t="s">
        <v>1160</v>
      </c>
      <c r="N263" t="s">
        <v>1160</v>
      </c>
    </row>
    <row r="264" spans="1:14">
      <c r="A264" t="s">
        <v>129</v>
      </c>
      <c r="B264" t="s">
        <v>474</v>
      </c>
      <c r="C264" t="s">
        <v>960</v>
      </c>
      <c r="D264">
        <v>42862</v>
      </c>
      <c r="E264" t="s">
        <v>1230</v>
      </c>
      <c r="F264" t="s">
        <v>453</v>
      </c>
      <c r="G264" t="s">
        <v>11</v>
      </c>
      <c r="H264" t="s">
        <v>454</v>
      </c>
      <c r="I264" t="s">
        <v>457</v>
      </c>
      <c r="J264" t="s">
        <v>456</v>
      </c>
      <c r="K264">
        <v>1</v>
      </c>
      <c r="L264" t="s">
        <v>1279</v>
      </c>
      <c r="M264" t="s">
        <v>1279</v>
      </c>
      <c r="N264" t="s">
        <v>1279</v>
      </c>
    </row>
    <row r="265" spans="1:14">
      <c r="A265" t="s">
        <v>129</v>
      </c>
      <c r="B265" t="s">
        <v>474</v>
      </c>
      <c r="C265" t="s">
        <v>1135</v>
      </c>
      <c r="D265">
        <v>42862</v>
      </c>
      <c r="E265" t="s">
        <v>452</v>
      </c>
      <c r="F265" t="s">
        <v>453</v>
      </c>
      <c r="G265" t="s">
        <v>11</v>
      </c>
      <c r="H265" t="s">
        <v>454</v>
      </c>
      <c r="I265" t="s">
        <v>457</v>
      </c>
      <c r="J265" t="s">
        <v>456</v>
      </c>
      <c r="K265">
        <v>48</v>
      </c>
      <c r="L265" t="s">
        <v>1026</v>
      </c>
      <c r="M265" t="s">
        <v>1162</v>
      </c>
      <c r="N265" t="s">
        <v>1162</v>
      </c>
    </row>
    <row r="266" spans="1:14">
      <c r="A266" t="s">
        <v>129</v>
      </c>
      <c r="B266" t="s">
        <v>474</v>
      </c>
      <c r="C266" t="s">
        <v>952</v>
      </c>
      <c r="D266">
        <v>42861</v>
      </c>
      <c r="E266" t="s">
        <v>452</v>
      </c>
      <c r="F266" t="s">
        <v>453</v>
      </c>
      <c r="G266" t="s">
        <v>11</v>
      </c>
      <c r="H266" t="s">
        <v>454</v>
      </c>
      <c r="I266" t="s">
        <v>457</v>
      </c>
      <c r="J266" t="s">
        <v>456</v>
      </c>
      <c r="K266">
        <v>48</v>
      </c>
      <c r="L266" t="s">
        <v>1026</v>
      </c>
      <c r="M266" t="s">
        <v>1162</v>
      </c>
      <c r="N266" t="s">
        <v>1162</v>
      </c>
    </row>
    <row r="267" spans="1:14">
      <c r="A267" t="s">
        <v>129</v>
      </c>
      <c r="B267" t="s">
        <v>474</v>
      </c>
      <c r="C267" t="s">
        <v>1007</v>
      </c>
      <c r="D267">
        <v>42875</v>
      </c>
      <c r="E267" t="s">
        <v>452</v>
      </c>
      <c r="F267" t="s">
        <v>453</v>
      </c>
      <c r="G267" t="s">
        <v>11</v>
      </c>
      <c r="H267" t="s">
        <v>454</v>
      </c>
      <c r="I267" t="s">
        <v>457</v>
      </c>
      <c r="J267" t="s">
        <v>456</v>
      </c>
      <c r="K267">
        <v>48</v>
      </c>
      <c r="L267" t="s">
        <v>1026</v>
      </c>
      <c r="M267" t="s">
        <v>1162</v>
      </c>
      <c r="N267" t="s">
        <v>1162</v>
      </c>
    </row>
    <row r="268" spans="1:14">
      <c r="A268" t="s">
        <v>129</v>
      </c>
      <c r="B268" t="s">
        <v>474</v>
      </c>
      <c r="C268" t="s">
        <v>1090</v>
      </c>
      <c r="D268">
        <v>42864</v>
      </c>
      <c r="E268" t="s">
        <v>464</v>
      </c>
      <c r="F268" t="s">
        <v>453</v>
      </c>
      <c r="G268" t="s">
        <v>11</v>
      </c>
      <c r="H268" t="s">
        <v>454</v>
      </c>
      <c r="I268" t="s">
        <v>455</v>
      </c>
      <c r="J268" t="s">
        <v>456</v>
      </c>
      <c r="K268">
        <v>32</v>
      </c>
      <c r="L268" t="s">
        <v>1166</v>
      </c>
      <c r="M268" t="s">
        <v>1160</v>
      </c>
      <c r="N268" t="s">
        <v>1160</v>
      </c>
    </row>
    <row r="269" spans="1:14">
      <c r="A269" t="s">
        <v>129</v>
      </c>
      <c r="B269" t="s">
        <v>474</v>
      </c>
      <c r="C269" t="s">
        <v>1111</v>
      </c>
      <c r="D269">
        <v>42863</v>
      </c>
      <c r="E269" t="s">
        <v>452</v>
      </c>
      <c r="F269" t="s">
        <v>453</v>
      </c>
      <c r="G269" t="s">
        <v>11</v>
      </c>
      <c r="H269" t="s">
        <v>454</v>
      </c>
      <c r="I269" t="s">
        <v>455</v>
      </c>
      <c r="J269" t="s">
        <v>456</v>
      </c>
      <c r="K269">
        <v>48</v>
      </c>
      <c r="L269" t="s">
        <v>1026</v>
      </c>
      <c r="M269" t="s">
        <v>1162</v>
      </c>
      <c r="N269" t="s">
        <v>1162</v>
      </c>
    </row>
    <row r="270" spans="1:14">
      <c r="A270" t="s">
        <v>129</v>
      </c>
      <c r="B270" t="s">
        <v>474</v>
      </c>
      <c r="C270" t="s">
        <v>1135</v>
      </c>
      <c r="D270">
        <v>42862</v>
      </c>
      <c r="E270" t="s">
        <v>464</v>
      </c>
      <c r="F270" t="s">
        <v>453</v>
      </c>
      <c r="G270" t="s">
        <v>11</v>
      </c>
      <c r="H270" t="s">
        <v>454</v>
      </c>
      <c r="I270" t="s">
        <v>455</v>
      </c>
      <c r="J270" t="s">
        <v>456</v>
      </c>
      <c r="K270">
        <v>32</v>
      </c>
      <c r="L270" t="s">
        <v>1024</v>
      </c>
      <c r="M270" t="s">
        <v>1016</v>
      </c>
      <c r="N270" t="s">
        <v>1016</v>
      </c>
    </row>
    <row r="271" spans="1:14">
      <c r="A271" t="s">
        <v>1281</v>
      </c>
      <c r="B271" t="s">
        <v>913</v>
      </c>
      <c r="C271" t="s">
        <v>953</v>
      </c>
      <c r="D271">
        <v>42861</v>
      </c>
      <c r="E271" t="s">
        <v>452</v>
      </c>
      <c r="F271" t="s">
        <v>453</v>
      </c>
      <c r="G271" t="s">
        <v>11</v>
      </c>
      <c r="H271" t="s">
        <v>454</v>
      </c>
      <c r="I271" t="s">
        <v>457</v>
      </c>
      <c r="J271" t="s">
        <v>456</v>
      </c>
      <c r="K271">
        <v>48</v>
      </c>
      <c r="L271" t="s">
        <v>1026</v>
      </c>
      <c r="M271" t="s">
        <v>1162</v>
      </c>
      <c r="N271" t="s">
        <v>1162</v>
      </c>
    </row>
    <row r="272" spans="1:14">
      <c r="A272" t="s">
        <v>1281</v>
      </c>
      <c r="B272" t="s">
        <v>913</v>
      </c>
      <c r="C272" t="s">
        <v>922</v>
      </c>
      <c r="D272">
        <v>42861</v>
      </c>
      <c r="E272" t="s">
        <v>452</v>
      </c>
      <c r="F272" t="s">
        <v>453</v>
      </c>
      <c r="G272" t="s">
        <v>11</v>
      </c>
      <c r="H272" t="s">
        <v>454</v>
      </c>
      <c r="I272" t="s">
        <v>457</v>
      </c>
      <c r="J272" t="s">
        <v>456</v>
      </c>
      <c r="K272">
        <v>48</v>
      </c>
      <c r="L272" t="s">
        <v>1026</v>
      </c>
      <c r="M272" t="s">
        <v>1162</v>
      </c>
      <c r="N272" t="s">
        <v>1162</v>
      </c>
    </row>
    <row r="273" spans="1:14">
      <c r="A273" t="s">
        <v>1281</v>
      </c>
      <c r="B273" t="s">
        <v>913</v>
      </c>
      <c r="C273" t="s">
        <v>945</v>
      </c>
      <c r="D273">
        <v>42862</v>
      </c>
      <c r="E273" t="s">
        <v>452</v>
      </c>
      <c r="F273" t="s">
        <v>453</v>
      </c>
      <c r="G273" t="s">
        <v>11</v>
      </c>
      <c r="H273" t="s">
        <v>454</v>
      </c>
      <c r="I273" t="s">
        <v>457</v>
      </c>
      <c r="J273" t="s">
        <v>456</v>
      </c>
      <c r="K273">
        <v>48</v>
      </c>
      <c r="L273" t="s">
        <v>1026</v>
      </c>
      <c r="M273" t="s">
        <v>1162</v>
      </c>
      <c r="N273" t="s">
        <v>1162</v>
      </c>
    </row>
    <row r="274" spans="1:14">
      <c r="A274" t="s">
        <v>1282</v>
      </c>
      <c r="B274" t="s">
        <v>473</v>
      </c>
      <c r="C274" t="s">
        <v>906</v>
      </c>
      <c r="D274">
        <v>42861</v>
      </c>
      <c r="E274" t="s">
        <v>452</v>
      </c>
      <c r="F274" t="s">
        <v>453</v>
      </c>
      <c r="G274" t="s">
        <v>11</v>
      </c>
      <c r="H274" t="s">
        <v>454</v>
      </c>
      <c r="I274" t="s">
        <v>457</v>
      </c>
      <c r="J274" t="s">
        <v>456</v>
      </c>
      <c r="K274">
        <v>48</v>
      </c>
      <c r="L274" t="s">
        <v>1026</v>
      </c>
      <c r="M274" t="s">
        <v>1162</v>
      </c>
      <c r="N274" t="s">
        <v>1162</v>
      </c>
    </row>
    <row r="275" spans="1:14">
      <c r="A275" t="s">
        <v>1282</v>
      </c>
      <c r="B275" t="s">
        <v>473</v>
      </c>
      <c r="C275" t="s">
        <v>471</v>
      </c>
      <c r="D275">
        <v>42861</v>
      </c>
      <c r="E275" t="s">
        <v>452</v>
      </c>
      <c r="F275" t="s">
        <v>453</v>
      </c>
      <c r="G275" t="s">
        <v>11</v>
      </c>
      <c r="H275" t="s">
        <v>454</v>
      </c>
      <c r="I275" t="s">
        <v>457</v>
      </c>
      <c r="J275" t="s">
        <v>456</v>
      </c>
      <c r="K275">
        <v>48</v>
      </c>
      <c r="L275" t="s">
        <v>1026</v>
      </c>
      <c r="M275" t="s">
        <v>1162</v>
      </c>
      <c r="N275" t="s">
        <v>1162</v>
      </c>
    </row>
    <row r="276" spans="1:14">
      <c r="A276" t="s">
        <v>1282</v>
      </c>
      <c r="B276" t="s">
        <v>473</v>
      </c>
      <c r="C276" t="s">
        <v>931</v>
      </c>
      <c r="D276">
        <v>42861</v>
      </c>
      <c r="E276" t="s">
        <v>452</v>
      </c>
      <c r="F276" t="s">
        <v>453</v>
      </c>
      <c r="G276" t="s">
        <v>11</v>
      </c>
      <c r="H276" t="s">
        <v>454</v>
      </c>
      <c r="I276" t="s">
        <v>457</v>
      </c>
      <c r="J276" t="s">
        <v>456</v>
      </c>
      <c r="K276">
        <v>48</v>
      </c>
      <c r="L276" t="s">
        <v>1026</v>
      </c>
      <c r="M276" t="s">
        <v>1162</v>
      </c>
      <c r="N276" t="s">
        <v>1162</v>
      </c>
    </row>
    <row r="277" spans="1:14">
      <c r="A277" t="s">
        <v>1282</v>
      </c>
      <c r="B277" t="s">
        <v>473</v>
      </c>
      <c r="C277" t="s">
        <v>902</v>
      </c>
      <c r="D277">
        <v>42861</v>
      </c>
      <c r="E277" t="s">
        <v>452</v>
      </c>
      <c r="F277" t="s">
        <v>453</v>
      </c>
      <c r="G277" t="s">
        <v>11</v>
      </c>
      <c r="H277" t="s">
        <v>454</v>
      </c>
      <c r="I277" t="s">
        <v>457</v>
      </c>
      <c r="J277" t="s">
        <v>456</v>
      </c>
      <c r="K277">
        <v>48</v>
      </c>
      <c r="L277" t="s">
        <v>1026</v>
      </c>
      <c r="M277" t="s">
        <v>1162</v>
      </c>
      <c r="N277" t="s">
        <v>1162</v>
      </c>
    </row>
    <row r="278" spans="1:14">
      <c r="A278" t="s">
        <v>1282</v>
      </c>
      <c r="B278" t="s">
        <v>473</v>
      </c>
      <c r="C278" t="s">
        <v>904</v>
      </c>
      <c r="D278">
        <v>42861</v>
      </c>
      <c r="E278" t="s">
        <v>452</v>
      </c>
      <c r="F278" t="s">
        <v>453</v>
      </c>
      <c r="G278" t="s">
        <v>11</v>
      </c>
      <c r="H278" t="s">
        <v>454</v>
      </c>
      <c r="I278" t="s">
        <v>457</v>
      </c>
      <c r="J278" t="s">
        <v>456</v>
      </c>
      <c r="K278">
        <v>48</v>
      </c>
      <c r="L278" t="s">
        <v>1026</v>
      </c>
      <c r="M278" t="s">
        <v>1162</v>
      </c>
      <c r="N278" t="s">
        <v>1162</v>
      </c>
    </row>
    <row r="279" spans="1:14">
      <c r="A279" t="s">
        <v>1282</v>
      </c>
      <c r="B279" t="s">
        <v>473</v>
      </c>
      <c r="C279" t="s">
        <v>908</v>
      </c>
      <c r="D279">
        <v>42862</v>
      </c>
      <c r="E279" t="s">
        <v>452</v>
      </c>
      <c r="F279" t="s">
        <v>453</v>
      </c>
      <c r="G279" t="s">
        <v>11</v>
      </c>
      <c r="H279" t="s">
        <v>454</v>
      </c>
      <c r="I279" t="s">
        <v>457</v>
      </c>
      <c r="J279" t="s">
        <v>456</v>
      </c>
      <c r="K279">
        <v>48</v>
      </c>
      <c r="L279" t="s">
        <v>1026</v>
      </c>
      <c r="M279" t="s">
        <v>1162</v>
      </c>
      <c r="N279" t="s">
        <v>1162</v>
      </c>
    </row>
    <row r="280" spans="1:14">
      <c r="A280" t="s">
        <v>1282</v>
      </c>
      <c r="B280" t="s">
        <v>473</v>
      </c>
      <c r="C280" t="s">
        <v>918</v>
      </c>
      <c r="D280">
        <v>42861</v>
      </c>
      <c r="E280" t="s">
        <v>452</v>
      </c>
      <c r="F280" t="s">
        <v>453</v>
      </c>
      <c r="G280" t="s">
        <v>11</v>
      </c>
      <c r="H280" t="s">
        <v>454</v>
      </c>
      <c r="I280" t="s">
        <v>457</v>
      </c>
      <c r="J280" t="s">
        <v>456</v>
      </c>
      <c r="K280">
        <v>48</v>
      </c>
      <c r="L280" t="s">
        <v>1026</v>
      </c>
      <c r="M280" t="s">
        <v>1162</v>
      </c>
      <c r="N280" t="s">
        <v>1162</v>
      </c>
    </row>
    <row r="281" spans="1:14">
      <c r="A281" t="s">
        <v>1282</v>
      </c>
      <c r="B281" t="s">
        <v>473</v>
      </c>
      <c r="C281" t="s">
        <v>901</v>
      </c>
      <c r="D281">
        <v>42861</v>
      </c>
      <c r="E281" t="s">
        <v>452</v>
      </c>
      <c r="F281" t="s">
        <v>453</v>
      </c>
      <c r="G281" t="s">
        <v>11</v>
      </c>
      <c r="H281" t="s">
        <v>454</v>
      </c>
      <c r="I281" t="s">
        <v>457</v>
      </c>
      <c r="J281" t="s">
        <v>456</v>
      </c>
      <c r="K281">
        <v>48</v>
      </c>
      <c r="L281" t="s">
        <v>1026</v>
      </c>
      <c r="M281" t="s">
        <v>1162</v>
      </c>
      <c r="N281" t="s">
        <v>1162</v>
      </c>
    </row>
    <row r="282" spans="1:14">
      <c r="A282" t="s">
        <v>1282</v>
      </c>
      <c r="B282" t="s">
        <v>473</v>
      </c>
      <c r="C282" t="s">
        <v>957</v>
      </c>
      <c r="D282">
        <v>42862</v>
      </c>
      <c r="E282" t="s">
        <v>452</v>
      </c>
      <c r="F282" t="s">
        <v>453</v>
      </c>
      <c r="G282" t="s">
        <v>11</v>
      </c>
      <c r="H282" t="s">
        <v>454</v>
      </c>
      <c r="I282" t="s">
        <v>457</v>
      </c>
      <c r="J282" t="s">
        <v>456</v>
      </c>
      <c r="K282">
        <v>48</v>
      </c>
      <c r="L282" t="s">
        <v>1026</v>
      </c>
      <c r="M282" t="s">
        <v>1162</v>
      </c>
      <c r="N282" t="s">
        <v>1162</v>
      </c>
    </row>
    <row r="283" spans="1:14">
      <c r="A283" t="s">
        <v>1282</v>
      </c>
      <c r="B283" t="s">
        <v>473</v>
      </c>
      <c r="C283" t="s">
        <v>950</v>
      </c>
      <c r="D283">
        <v>42861</v>
      </c>
      <c r="E283" t="s">
        <v>452</v>
      </c>
      <c r="F283" t="s">
        <v>453</v>
      </c>
      <c r="G283" t="s">
        <v>11</v>
      </c>
      <c r="H283" t="s">
        <v>454</v>
      </c>
      <c r="I283" t="s">
        <v>457</v>
      </c>
      <c r="J283" t="s">
        <v>456</v>
      </c>
      <c r="K283">
        <v>48</v>
      </c>
      <c r="L283" t="s">
        <v>1026</v>
      </c>
      <c r="M283" t="s">
        <v>1162</v>
      </c>
      <c r="N283" t="s">
        <v>1162</v>
      </c>
    </row>
    <row r="284" spans="1:14">
      <c r="A284" t="s">
        <v>973</v>
      </c>
      <c r="B284" t="s">
        <v>64</v>
      </c>
      <c r="C284" t="s">
        <v>1102</v>
      </c>
      <c r="D284">
        <v>42861</v>
      </c>
      <c r="E284" t="s">
        <v>459</v>
      </c>
      <c r="F284" t="s">
        <v>453</v>
      </c>
      <c r="G284" t="s">
        <v>11</v>
      </c>
      <c r="H284" t="s">
        <v>454</v>
      </c>
      <c r="I284" t="s">
        <v>455</v>
      </c>
      <c r="J284" t="s">
        <v>456</v>
      </c>
      <c r="K284">
        <v>21</v>
      </c>
      <c r="L284" t="s">
        <v>972</v>
      </c>
      <c r="M284" t="s">
        <v>1283</v>
      </c>
      <c r="N284" t="s">
        <v>1283</v>
      </c>
    </row>
    <row r="285" spans="1:14">
      <c r="A285" t="s">
        <v>973</v>
      </c>
      <c r="B285" t="s">
        <v>64</v>
      </c>
      <c r="C285" t="s">
        <v>1126</v>
      </c>
      <c r="D285">
        <v>42860</v>
      </c>
      <c r="E285" t="s">
        <v>459</v>
      </c>
      <c r="F285" t="s">
        <v>453</v>
      </c>
      <c r="G285" t="s">
        <v>11</v>
      </c>
      <c r="H285" t="s">
        <v>454</v>
      </c>
      <c r="I285" t="s">
        <v>455</v>
      </c>
      <c r="J285" t="s">
        <v>456</v>
      </c>
      <c r="K285">
        <v>32</v>
      </c>
      <c r="L285" t="s">
        <v>993</v>
      </c>
      <c r="M285" t="s">
        <v>1283</v>
      </c>
      <c r="N285" t="s">
        <v>1283</v>
      </c>
    </row>
    <row r="286" spans="1:14">
      <c r="A286" t="s">
        <v>973</v>
      </c>
      <c r="B286" t="s">
        <v>64</v>
      </c>
      <c r="C286" t="s">
        <v>1154</v>
      </c>
      <c r="D286">
        <v>42862</v>
      </c>
      <c r="E286" t="s">
        <v>452</v>
      </c>
      <c r="F286" t="s">
        <v>453</v>
      </c>
      <c r="G286" t="s">
        <v>11</v>
      </c>
      <c r="H286" t="s">
        <v>454</v>
      </c>
      <c r="I286" t="s">
        <v>455</v>
      </c>
      <c r="J286" t="s">
        <v>456</v>
      </c>
      <c r="K286">
        <v>48</v>
      </c>
      <c r="L286" t="s">
        <v>1026</v>
      </c>
      <c r="M286" t="s">
        <v>1162</v>
      </c>
      <c r="N286" t="s">
        <v>1162</v>
      </c>
    </row>
    <row r="287" spans="1:14">
      <c r="A287" t="s">
        <v>973</v>
      </c>
      <c r="B287" t="s">
        <v>64</v>
      </c>
      <c r="C287" t="s">
        <v>1051</v>
      </c>
      <c r="D287">
        <v>42862</v>
      </c>
      <c r="E287" t="s">
        <v>459</v>
      </c>
      <c r="F287" t="s">
        <v>453</v>
      </c>
      <c r="G287" t="s">
        <v>11</v>
      </c>
      <c r="H287" t="s">
        <v>454</v>
      </c>
      <c r="I287" t="s">
        <v>455</v>
      </c>
      <c r="J287" t="s">
        <v>456</v>
      </c>
      <c r="K287">
        <v>32</v>
      </c>
      <c r="L287" t="s">
        <v>1168</v>
      </c>
      <c r="M287" t="s">
        <v>1161</v>
      </c>
      <c r="N287" t="s">
        <v>1161</v>
      </c>
    </row>
    <row r="288" spans="1:14">
      <c r="A288" t="s">
        <v>973</v>
      </c>
      <c r="B288" t="s">
        <v>64</v>
      </c>
      <c r="C288" t="s">
        <v>1158</v>
      </c>
      <c r="D288">
        <v>42862</v>
      </c>
      <c r="E288" t="s">
        <v>459</v>
      </c>
      <c r="F288" t="s">
        <v>453</v>
      </c>
      <c r="G288" t="s">
        <v>11</v>
      </c>
      <c r="H288" t="s">
        <v>454</v>
      </c>
      <c r="I288" t="s">
        <v>455</v>
      </c>
      <c r="J288" t="s">
        <v>456</v>
      </c>
      <c r="K288">
        <v>32</v>
      </c>
      <c r="L288" t="s">
        <v>1168</v>
      </c>
      <c r="M288" t="s">
        <v>1161</v>
      </c>
      <c r="N288" t="s">
        <v>1161</v>
      </c>
    </row>
    <row r="289" spans="1:14">
      <c r="A289" t="s">
        <v>973</v>
      </c>
      <c r="B289" t="s">
        <v>64</v>
      </c>
      <c r="C289" t="s">
        <v>1035</v>
      </c>
      <c r="D289">
        <v>42862</v>
      </c>
      <c r="E289" t="s">
        <v>452</v>
      </c>
      <c r="F289" t="s">
        <v>453</v>
      </c>
      <c r="G289" t="s">
        <v>11</v>
      </c>
      <c r="H289" t="s">
        <v>454</v>
      </c>
      <c r="I289" t="s">
        <v>455</v>
      </c>
      <c r="J289" t="s">
        <v>456</v>
      </c>
      <c r="K289">
        <v>48</v>
      </c>
      <c r="L289" t="s">
        <v>1026</v>
      </c>
      <c r="M289" t="s">
        <v>1162</v>
      </c>
      <c r="N289" t="s">
        <v>1162</v>
      </c>
    </row>
    <row r="290" spans="1:14">
      <c r="A290" t="s">
        <v>973</v>
      </c>
      <c r="B290" t="s">
        <v>64</v>
      </c>
      <c r="C290" t="s">
        <v>1284</v>
      </c>
      <c r="D290">
        <v>42862</v>
      </c>
      <c r="E290" t="s">
        <v>464</v>
      </c>
      <c r="F290" t="s">
        <v>453</v>
      </c>
      <c r="G290" t="s">
        <v>11</v>
      </c>
      <c r="H290" t="s">
        <v>454</v>
      </c>
      <c r="I290" t="s">
        <v>455</v>
      </c>
      <c r="J290" t="s">
        <v>456</v>
      </c>
      <c r="K290">
        <v>32</v>
      </c>
      <c r="L290" t="s">
        <v>1166</v>
      </c>
      <c r="M290" t="s">
        <v>1160</v>
      </c>
      <c r="N290" t="s">
        <v>1160</v>
      </c>
    </row>
    <row r="291" spans="1:14">
      <c r="A291" t="s">
        <v>973</v>
      </c>
      <c r="B291" t="s">
        <v>64</v>
      </c>
      <c r="C291" t="s">
        <v>469</v>
      </c>
      <c r="D291">
        <v>42861</v>
      </c>
      <c r="E291" t="s">
        <v>452</v>
      </c>
      <c r="F291" t="s">
        <v>453</v>
      </c>
      <c r="G291" t="s">
        <v>11</v>
      </c>
      <c r="H291" t="s">
        <v>454</v>
      </c>
      <c r="I291" t="s">
        <v>457</v>
      </c>
      <c r="J291" t="s">
        <v>456</v>
      </c>
      <c r="K291">
        <v>48</v>
      </c>
      <c r="L291" t="s">
        <v>1026</v>
      </c>
      <c r="M291" t="s">
        <v>1162</v>
      </c>
      <c r="N291" t="s">
        <v>1162</v>
      </c>
    </row>
    <row r="292" spans="1:14">
      <c r="A292" t="s">
        <v>973</v>
      </c>
      <c r="B292" t="s">
        <v>64</v>
      </c>
      <c r="C292" t="s">
        <v>1041</v>
      </c>
      <c r="D292">
        <v>42862</v>
      </c>
      <c r="E292" t="s">
        <v>452</v>
      </c>
      <c r="F292" t="s">
        <v>453</v>
      </c>
      <c r="G292" t="s">
        <v>11</v>
      </c>
      <c r="H292" t="s">
        <v>454</v>
      </c>
      <c r="I292" t="s">
        <v>455</v>
      </c>
      <c r="J292" t="s">
        <v>456</v>
      </c>
      <c r="K292">
        <v>48</v>
      </c>
      <c r="L292" t="s">
        <v>1026</v>
      </c>
      <c r="M292" t="s">
        <v>1162</v>
      </c>
      <c r="N292" t="s">
        <v>1162</v>
      </c>
    </row>
    <row r="293" spans="1:14">
      <c r="A293" t="s">
        <v>973</v>
      </c>
      <c r="B293" t="s">
        <v>64</v>
      </c>
      <c r="C293" t="s">
        <v>1121</v>
      </c>
      <c r="D293">
        <v>42862</v>
      </c>
      <c r="E293" t="s">
        <v>459</v>
      </c>
      <c r="F293" t="s">
        <v>453</v>
      </c>
      <c r="G293" t="s">
        <v>11</v>
      </c>
      <c r="H293" t="s">
        <v>454</v>
      </c>
      <c r="I293" t="s">
        <v>455</v>
      </c>
      <c r="J293" t="s">
        <v>456</v>
      </c>
      <c r="K293">
        <v>32</v>
      </c>
      <c r="L293" t="s">
        <v>1168</v>
      </c>
      <c r="M293" t="s">
        <v>1161</v>
      </c>
      <c r="N293" t="s">
        <v>1161</v>
      </c>
    </row>
    <row r="294" spans="1:14">
      <c r="A294" t="s">
        <v>973</v>
      </c>
      <c r="B294" t="s">
        <v>64</v>
      </c>
      <c r="C294" t="s">
        <v>1146</v>
      </c>
      <c r="D294">
        <v>42876</v>
      </c>
      <c r="E294" t="s">
        <v>452</v>
      </c>
      <c r="F294" t="s">
        <v>453</v>
      </c>
      <c r="G294" t="s">
        <v>11</v>
      </c>
      <c r="H294" t="s">
        <v>454</v>
      </c>
      <c r="I294" t="s">
        <v>455</v>
      </c>
      <c r="J294" t="s">
        <v>456</v>
      </c>
      <c r="K294">
        <v>48</v>
      </c>
      <c r="L294" t="s">
        <v>1026</v>
      </c>
      <c r="M294" t="s">
        <v>1162</v>
      </c>
      <c r="N294" t="s">
        <v>1162</v>
      </c>
    </row>
    <row r="295" spans="1:14">
      <c r="A295" t="s">
        <v>973</v>
      </c>
      <c r="B295" t="s">
        <v>64</v>
      </c>
      <c r="C295" t="s">
        <v>1099</v>
      </c>
      <c r="D295">
        <v>42860</v>
      </c>
      <c r="E295" t="s">
        <v>459</v>
      </c>
      <c r="F295" t="s">
        <v>453</v>
      </c>
      <c r="G295" t="s">
        <v>11</v>
      </c>
      <c r="H295" t="s">
        <v>454</v>
      </c>
      <c r="I295" t="s">
        <v>455</v>
      </c>
      <c r="J295" t="s">
        <v>456</v>
      </c>
      <c r="K295">
        <v>32</v>
      </c>
      <c r="L295" t="s">
        <v>993</v>
      </c>
      <c r="M295" t="s">
        <v>1283</v>
      </c>
      <c r="N295" t="s">
        <v>1283</v>
      </c>
    </row>
    <row r="296" spans="1:14">
      <c r="A296" t="s">
        <v>973</v>
      </c>
      <c r="B296" t="s">
        <v>64</v>
      </c>
      <c r="C296" t="s">
        <v>1285</v>
      </c>
      <c r="D296">
        <v>42862</v>
      </c>
      <c r="E296" t="s">
        <v>459</v>
      </c>
      <c r="F296" t="s">
        <v>453</v>
      </c>
      <c r="G296" t="s">
        <v>11</v>
      </c>
      <c r="H296" t="s">
        <v>454</v>
      </c>
      <c r="I296" t="s">
        <v>455</v>
      </c>
      <c r="J296" t="s">
        <v>456</v>
      </c>
      <c r="K296">
        <v>760</v>
      </c>
      <c r="L296" t="s">
        <v>1181</v>
      </c>
      <c r="M296" t="s">
        <v>1161</v>
      </c>
      <c r="N296" t="s">
        <v>1161</v>
      </c>
    </row>
    <row r="297" spans="1:14">
      <c r="A297" t="s">
        <v>973</v>
      </c>
      <c r="B297" t="s">
        <v>64</v>
      </c>
      <c r="C297" t="s">
        <v>1004</v>
      </c>
      <c r="D297">
        <v>42862</v>
      </c>
      <c r="E297" t="s">
        <v>452</v>
      </c>
      <c r="F297" t="s">
        <v>453</v>
      </c>
      <c r="G297" t="s">
        <v>11</v>
      </c>
      <c r="H297" t="s">
        <v>454</v>
      </c>
      <c r="I297" t="s">
        <v>457</v>
      </c>
      <c r="J297" t="s">
        <v>456</v>
      </c>
      <c r="K297">
        <v>48</v>
      </c>
      <c r="L297" t="s">
        <v>1026</v>
      </c>
      <c r="M297" t="s">
        <v>1162</v>
      </c>
      <c r="N297" t="s">
        <v>1162</v>
      </c>
    </row>
    <row r="298" spans="1:14">
      <c r="A298" t="s">
        <v>973</v>
      </c>
      <c r="B298" t="s">
        <v>64</v>
      </c>
      <c r="C298" t="s">
        <v>1286</v>
      </c>
      <c r="D298">
        <v>42862</v>
      </c>
      <c r="E298" t="s">
        <v>464</v>
      </c>
      <c r="F298" t="s">
        <v>453</v>
      </c>
      <c r="G298" t="s">
        <v>11</v>
      </c>
      <c r="H298" t="s">
        <v>454</v>
      </c>
      <c r="I298" t="s">
        <v>455</v>
      </c>
      <c r="J298" t="s">
        <v>456</v>
      </c>
      <c r="K298">
        <v>48</v>
      </c>
      <c r="L298" t="s">
        <v>1287</v>
      </c>
      <c r="M298" t="s">
        <v>1160</v>
      </c>
      <c r="N298" t="s">
        <v>1160</v>
      </c>
    </row>
    <row r="299" spans="1:14">
      <c r="A299" t="s">
        <v>973</v>
      </c>
      <c r="B299" t="s">
        <v>64</v>
      </c>
      <c r="C299" t="s">
        <v>1143</v>
      </c>
      <c r="D299">
        <v>42859</v>
      </c>
      <c r="E299" t="s">
        <v>459</v>
      </c>
      <c r="F299" t="s">
        <v>453</v>
      </c>
      <c r="G299" t="s">
        <v>11</v>
      </c>
      <c r="H299" t="s">
        <v>454</v>
      </c>
      <c r="I299" t="s">
        <v>455</v>
      </c>
      <c r="J299" t="s">
        <v>456</v>
      </c>
      <c r="K299">
        <v>32</v>
      </c>
      <c r="L299" t="s">
        <v>1288</v>
      </c>
      <c r="M299" t="s">
        <v>1289</v>
      </c>
      <c r="N299" t="s">
        <v>1289</v>
      </c>
    </row>
    <row r="300" spans="1:14">
      <c r="A300" t="s">
        <v>973</v>
      </c>
      <c r="B300" t="s">
        <v>64</v>
      </c>
      <c r="C300" t="s">
        <v>1126</v>
      </c>
      <c r="D300">
        <v>42862</v>
      </c>
      <c r="E300" t="s">
        <v>459</v>
      </c>
      <c r="F300" t="s">
        <v>453</v>
      </c>
      <c r="G300" t="s">
        <v>11</v>
      </c>
      <c r="H300" t="s">
        <v>454</v>
      </c>
      <c r="I300" t="s">
        <v>457</v>
      </c>
      <c r="J300" t="s">
        <v>456</v>
      </c>
      <c r="K300">
        <v>32</v>
      </c>
      <c r="L300" t="s">
        <v>1168</v>
      </c>
      <c r="M300" t="s">
        <v>1161</v>
      </c>
      <c r="N300" t="s">
        <v>1161</v>
      </c>
    </row>
    <row r="301" spans="1:14">
      <c r="A301" t="s">
        <v>973</v>
      </c>
      <c r="B301" t="s">
        <v>64</v>
      </c>
      <c r="C301" t="s">
        <v>1032</v>
      </c>
      <c r="D301">
        <v>42862</v>
      </c>
      <c r="E301" t="s">
        <v>452</v>
      </c>
      <c r="F301" t="s">
        <v>453</v>
      </c>
      <c r="G301" t="s">
        <v>11</v>
      </c>
      <c r="H301" t="s">
        <v>454</v>
      </c>
      <c r="I301" t="s">
        <v>455</v>
      </c>
      <c r="J301" t="s">
        <v>456</v>
      </c>
      <c r="K301">
        <v>48</v>
      </c>
      <c r="L301" t="s">
        <v>1026</v>
      </c>
      <c r="M301" t="s">
        <v>1162</v>
      </c>
      <c r="N301" t="s">
        <v>1162</v>
      </c>
    </row>
    <row r="302" spans="1:14">
      <c r="A302" t="s">
        <v>973</v>
      </c>
      <c r="B302" t="s">
        <v>64</v>
      </c>
      <c r="C302" t="s">
        <v>1008</v>
      </c>
      <c r="D302">
        <v>42861</v>
      </c>
      <c r="E302" t="s">
        <v>452</v>
      </c>
      <c r="F302" t="s">
        <v>453</v>
      </c>
      <c r="G302" t="s">
        <v>11</v>
      </c>
      <c r="H302" t="s">
        <v>454</v>
      </c>
      <c r="I302" t="s">
        <v>457</v>
      </c>
      <c r="J302" t="s">
        <v>456</v>
      </c>
      <c r="K302">
        <v>48</v>
      </c>
      <c r="L302" t="s">
        <v>1026</v>
      </c>
      <c r="M302" t="s">
        <v>1162</v>
      </c>
      <c r="N302" t="s">
        <v>1162</v>
      </c>
    </row>
    <row r="303" spans="1:14">
      <c r="A303" t="s">
        <v>973</v>
      </c>
      <c r="B303" t="s">
        <v>64</v>
      </c>
      <c r="C303" t="s">
        <v>1100</v>
      </c>
      <c r="D303">
        <v>42862</v>
      </c>
      <c r="E303" t="s">
        <v>459</v>
      </c>
      <c r="F303" t="s">
        <v>453</v>
      </c>
      <c r="G303" t="s">
        <v>11</v>
      </c>
      <c r="H303" t="s">
        <v>454</v>
      </c>
      <c r="I303" t="s">
        <v>455</v>
      </c>
      <c r="J303" t="s">
        <v>456</v>
      </c>
      <c r="K303">
        <v>32</v>
      </c>
      <c r="L303" t="s">
        <v>1168</v>
      </c>
      <c r="M303" t="s">
        <v>1161</v>
      </c>
      <c r="N303" t="s">
        <v>1161</v>
      </c>
    </row>
    <row r="304" spans="1:14">
      <c r="A304" t="s">
        <v>973</v>
      </c>
      <c r="B304" t="s">
        <v>64</v>
      </c>
      <c r="C304" t="s">
        <v>1290</v>
      </c>
      <c r="D304">
        <v>42862</v>
      </c>
      <c r="E304" t="s">
        <v>464</v>
      </c>
      <c r="F304" t="s">
        <v>453</v>
      </c>
      <c r="G304" t="s">
        <v>11</v>
      </c>
      <c r="H304" t="s">
        <v>454</v>
      </c>
      <c r="I304" t="s">
        <v>455</v>
      </c>
      <c r="J304" t="s">
        <v>456</v>
      </c>
      <c r="K304">
        <v>32</v>
      </c>
      <c r="L304" t="s">
        <v>1166</v>
      </c>
      <c r="M304" t="s">
        <v>1160</v>
      </c>
      <c r="N304" t="s">
        <v>1160</v>
      </c>
    </row>
    <row r="305" spans="1:14">
      <c r="A305" t="s">
        <v>973</v>
      </c>
      <c r="B305" t="s">
        <v>64</v>
      </c>
      <c r="C305" t="s">
        <v>997</v>
      </c>
      <c r="D305">
        <v>42861</v>
      </c>
      <c r="E305" t="s">
        <v>452</v>
      </c>
      <c r="F305" t="s">
        <v>453</v>
      </c>
      <c r="G305" t="s">
        <v>11</v>
      </c>
      <c r="H305" t="s">
        <v>454</v>
      </c>
      <c r="I305" t="s">
        <v>457</v>
      </c>
      <c r="J305" t="s">
        <v>456</v>
      </c>
      <c r="K305">
        <v>48</v>
      </c>
      <c r="L305" t="s">
        <v>1026</v>
      </c>
      <c r="M305" t="s">
        <v>1162</v>
      </c>
      <c r="N305" t="s">
        <v>1162</v>
      </c>
    </row>
    <row r="306" spans="1:14">
      <c r="A306" t="s">
        <v>973</v>
      </c>
      <c r="B306" t="s">
        <v>64</v>
      </c>
      <c r="C306" t="s">
        <v>468</v>
      </c>
      <c r="D306">
        <v>42862</v>
      </c>
      <c r="E306" t="s">
        <v>452</v>
      </c>
      <c r="F306" t="s">
        <v>453</v>
      </c>
      <c r="G306" t="s">
        <v>11</v>
      </c>
      <c r="H306" t="s">
        <v>454</v>
      </c>
      <c r="I306" t="s">
        <v>457</v>
      </c>
      <c r="J306" t="s">
        <v>456</v>
      </c>
      <c r="K306">
        <v>48</v>
      </c>
      <c r="L306" t="s">
        <v>1026</v>
      </c>
      <c r="M306" t="s">
        <v>1162</v>
      </c>
      <c r="N306" t="s">
        <v>1162</v>
      </c>
    </row>
    <row r="307" spans="1:14">
      <c r="A307" t="s">
        <v>973</v>
      </c>
      <c r="B307" t="s">
        <v>64</v>
      </c>
      <c r="C307" t="s">
        <v>1004</v>
      </c>
      <c r="D307">
        <v>42883</v>
      </c>
      <c r="E307" t="s">
        <v>1242</v>
      </c>
      <c r="F307" t="s">
        <v>453</v>
      </c>
      <c r="G307" t="s">
        <v>11</v>
      </c>
      <c r="H307" t="s">
        <v>454</v>
      </c>
      <c r="I307" t="s">
        <v>457</v>
      </c>
      <c r="J307" t="s">
        <v>456</v>
      </c>
      <c r="K307">
        <v>1</v>
      </c>
      <c r="L307" t="s">
        <v>1243</v>
      </c>
      <c r="M307" t="s">
        <v>1243</v>
      </c>
      <c r="N307" t="s">
        <v>1243</v>
      </c>
    </row>
    <row r="308" spans="1:14">
      <c r="A308" t="s">
        <v>973</v>
      </c>
      <c r="B308" t="s">
        <v>64</v>
      </c>
      <c r="C308" t="s">
        <v>1120</v>
      </c>
      <c r="D308">
        <v>42862</v>
      </c>
      <c r="E308" t="s">
        <v>464</v>
      </c>
      <c r="F308" t="s">
        <v>453</v>
      </c>
      <c r="G308" t="s">
        <v>11</v>
      </c>
      <c r="H308" t="s">
        <v>454</v>
      </c>
      <c r="I308" t="s">
        <v>455</v>
      </c>
      <c r="J308" t="s">
        <v>456</v>
      </c>
      <c r="K308">
        <v>32</v>
      </c>
      <c r="L308" t="s">
        <v>1166</v>
      </c>
      <c r="M308" t="s">
        <v>1160</v>
      </c>
      <c r="N308" t="s">
        <v>1160</v>
      </c>
    </row>
    <row r="309" spans="1:14">
      <c r="A309" t="s">
        <v>973</v>
      </c>
      <c r="B309" t="s">
        <v>64</v>
      </c>
      <c r="C309" t="s">
        <v>1080</v>
      </c>
      <c r="D309">
        <v>42862</v>
      </c>
      <c r="E309" t="s">
        <v>452</v>
      </c>
      <c r="F309" t="s">
        <v>453</v>
      </c>
      <c r="G309" t="s">
        <v>11</v>
      </c>
      <c r="H309" t="s">
        <v>454</v>
      </c>
      <c r="I309" t="s">
        <v>455</v>
      </c>
      <c r="J309" t="s">
        <v>456</v>
      </c>
      <c r="K309">
        <v>48</v>
      </c>
      <c r="L309" t="s">
        <v>1026</v>
      </c>
      <c r="M309" t="s">
        <v>1162</v>
      </c>
      <c r="N309" t="s">
        <v>1162</v>
      </c>
    </row>
    <row r="310" spans="1:14">
      <c r="A310" t="s">
        <v>973</v>
      </c>
      <c r="B310" t="s">
        <v>64</v>
      </c>
      <c r="C310" t="s">
        <v>1093</v>
      </c>
      <c r="D310">
        <v>42862</v>
      </c>
      <c r="E310" t="s">
        <v>459</v>
      </c>
      <c r="F310" t="s">
        <v>453</v>
      </c>
      <c r="G310" t="s">
        <v>11</v>
      </c>
      <c r="H310" t="s">
        <v>454</v>
      </c>
      <c r="I310" t="s">
        <v>455</v>
      </c>
      <c r="J310" t="s">
        <v>456</v>
      </c>
      <c r="K310">
        <v>32</v>
      </c>
      <c r="L310" t="s">
        <v>1168</v>
      </c>
      <c r="M310" t="s">
        <v>1161</v>
      </c>
      <c r="N310" t="s">
        <v>1161</v>
      </c>
    </row>
    <row r="311" spans="1:14">
      <c r="A311" t="s">
        <v>973</v>
      </c>
      <c r="B311" t="s">
        <v>64</v>
      </c>
      <c r="C311" t="s">
        <v>1031</v>
      </c>
      <c r="D311">
        <v>42862</v>
      </c>
      <c r="E311" t="s">
        <v>452</v>
      </c>
      <c r="F311" t="s">
        <v>453</v>
      </c>
      <c r="G311" t="s">
        <v>11</v>
      </c>
      <c r="H311" t="s">
        <v>454</v>
      </c>
      <c r="I311" t="s">
        <v>455</v>
      </c>
      <c r="J311" t="s">
        <v>456</v>
      </c>
      <c r="K311">
        <v>48</v>
      </c>
      <c r="L311" t="s">
        <v>1026</v>
      </c>
      <c r="M311" t="s">
        <v>1162</v>
      </c>
      <c r="N311" t="s">
        <v>1162</v>
      </c>
    </row>
    <row r="312" spans="1:14">
      <c r="A312" t="s">
        <v>973</v>
      </c>
      <c r="B312" t="s">
        <v>64</v>
      </c>
      <c r="C312" t="s">
        <v>1158</v>
      </c>
      <c r="D312">
        <v>42879</v>
      </c>
      <c r="E312" t="s">
        <v>459</v>
      </c>
      <c r="F312" t="s">
        <v>453</v>
      </c>
      <c r="G312" t="s">
        <v>11</v>
      </c>
      <c r="H312" t="s">
        <v>454</v>
      </c>
      <c r="I312" t="s">
        <v>455</v>
      </c>
      <c r="J312" t="s">
        <v>969</v>
      </c>
      <c r="K312">
        <v>-32</v>
      </c>
      <c r="L312" t="s">
        <v>1168</v>
      </c>
      <c r="M312" t="s">
        <v>1291</v>
      </c>
      <c r="N312" t="s">
        <v>1291</v>
      </c>
    </row>
    <row r="313" spans="1:14">
      <c r="A313" t="s">
        <v>973</v>
      </c>
      <c r="B313" t="s">
        <v>64</v>
      </c>
      <c r="C313" t="s">
        <v>1043</v>
      </c>
      <c r="D313">
        <v>42862</v>
      </c>
      <c r="E313" t="s">
        <v>452</v>
      </c>
      <c r="F313" t="s">
        <v>453</v>
      </c>
      <c r="G313" t="s">
        <v>11</v>
      </c>
      <c r="H313" t="s">
        <v>454</v>
      </c>
      <c r="I313" t="s">
        <v>455</v>
      </c>
      <c r="J313" t="s">
        <v>456</v>
      </c>
      <c r="K313">
        <v>48</v>
      </c>
      <c r="L313" t="s">
        <v>1026</v>
      </c>
      <c r="M313" t="s">
        <v>1162</v>
      </c>
      <c r="N313" t="s">
        <v>1162</v>
      </c>
    </row>
    <row r="314" spans="1:14">
      <c r="A314" t="s">
        <v>973</v>
      </c>
      <c r="B314" t="s">
        <v>64</v>
      </c>
      <c r="C314" t="s">
        <v>1077</v>
      </c>
      <c r="D314">
        <v>42862</v>
      </c>
      <c r="E314" t="s">
        <v>459</v>
      </c>
      <c r="F314" t="s">
        <v>453</v>
      </c>
      <c r="G314" t="s">
        <v>11</v>
      </c>
      <c r="H314" t="s">
        <v>454</v>
      </c>
      <c r="I314" t="s">
        <v>455</v>
      </c>
      <c r="J314" t="s">
        <v>456</v>
      </c>
      <c r="K314">
        <v>32</v>
      </c>
      <c r="L314" t="s">
        <v>1168</v>
      </c>
      <c r="M314" t="s">
        <v>1161</v>
      </c>
      <c r="N314" t="s">
        <v>1161</v>
      </c>
    </row>
    <row r="315" spans="1:14">
      <c r="A315" t="s">
        <v>973</v>
      </c>
      <c r="B315" t="s">
        <v>64</v>
      </c>
      <c r="C315" t="s">
        <v>1125</v>
      </c>
      <c r="D315">
        <v>42862</v>
      </c>
      <c r="E315" t="s">
        <v>452</v>
      </c>
      <c r="F315" t="s">
        <v>453</v>
      </c>
      <c r="G315" t="s">
        <v>11</v>
      </c>
      <c r="H315" t="s">
        <v>454</v>
      </c>
      <c r="I315" t="s">
        <v>455</v>
      </c>
      <c r="J315" t="s">
        <v>456</v>
      </c>
      <c r="K315">
        <v>48</v>
      </c>
      <c r="L315" t="s">
        <v>1026</v>
      </c>
      <c r="M315" t="s">
        <v>1162</v>
      </c>
      <c r="N315" t="s">
        <v>1162</v>
      </c>
    </row>
    <row r="316" spans="1:14">
      <c r="A316" t="s">
        <v>973</v>
      </c>
      <c r="B316" t="s">
        <v>64</v>
      </c>
      <c r="C316" t="s">
        <v>1000</v>
      </c>
      <c r="D316">
        <v>42861</v>
      </c>
      <c r="E316" t="s">
        <v>459</v>
      </c>
      <c r="F316" t="s">
        <v>453</v>
      </c>
      <c r="G316" t="s">
        <v>11</v>
      </c>
      <c r="H316" t="s">
        <v>454</v>
      </c>
      <c r="I316" t="s">
        <v>457</v>
      </c>
      <c r="J316" t="s">
        <v>456</v>
      </c>
      <c r="K316">
        <v>32</v>
      </c>
      <c r="L316" t="s">
        <v>1168</v>
      </c>
      <c r="M316" t="s">
        <v>1161</v>
      </c>
      <c r="N316" t="s">
        <v>1161</v>
      </c>
    </row>
    <row r="317" spans="1:14">
      <c r="A317" t="s">
        <v>973</v>
      </c>
      <c r="B317" t="s">
        <v>64</v>
      </c>
      <c r="C317" t="s">
        <v>1119</v>
      </c>
      <c r="D317">
        <v>42862</v>
      </c>
      <c r="E317" t="s">
        <v>464</v>
      </c>
      <c r="F317" t="s">
        <v>453</v>
      </c>
      <c r="G317" t="s">
        <v>11</v>
      </c>
      <c r="H317" t="s">
        <v>454</v>
      </c>
      <c r="I317" t="s">
        <v>455</v>
      </c>
      <c r="J317" t="s">
        <v>456</v>
      </c>
      <c r="K317">
        <v>32</v>
      </c>
      <c r="L317" t="s">
        <v>1166</v>
      </c>
      <c r="M317" t="s">
        <v>1160</v>
      </c>
      <c r="N317" t="s">
        <v>1160</v>
      </c>
    </row>
    <row r="318" spans="1:14">
      <c r="A318" t="s">
        <v>973</v>
      </c>
      <c r="B318" t="s">
        <v>64</v>
      </c>
      <c r="C318" t="s">
        <v>1027</v>
      </c>
      <c r="D318">
        <v>42862</v>
      </c>
      <c r="E318" t="s">
        <v>452</v>
      </c>
      <c r="F318" t="s">
        <v>453</v>
      </c>
      <c r="G318" t="s">
        <v>11</v>
      </c>
      <c r="H318" t="s">
        <v>454</v>
      </c>
      <c r="I318" t="s">
        <v>455</v>
      </c>
      <c r="J318" t="s">
        <v>456</v>
      </c>
      <c r="K318">
        <v>48</v>
      </c>
      <c r="L318" t="s">
        <v>1026</v>
      </c>
      <c r="M318" t="s">
        <v>1162</v>
      </c>
      <c r="N318" t="s">
        <v>1162</v>
      </c>
    </row>
    <row r="319" spans="1:14">
      <c r="A319" t="s">
        <v>973</v>
      </c>
      <c r="B319" t="s">
        <v>64</v>
      </c>
      <c r="C319" t="s">
        <v>1115</v>
      </c>
      <c r="D319">
        <v>42862</v>
      </c>
      <c r="E319" t="s">
        <v>452</v>
      </c>
      <c r="F319" t="s">
        <v>453</v>
      </c>
      <c r="G319" t="s">
        <v>11</v>
      </c>
      <c r="H319" t="s">
        <v>454</v>
      </c>
      <c r="I319" t="s">
        <v>455</v>
      </c>
      <c r="J319" t="s">
        <v>456</v>
      </c>
      <c r="K319">
        <v>48</v>
      </c>
      <c r="L319" t="s">
        <v>1026</v>
      </c>
      <c r="M319" t="s">
        <v>1162</v>
      </c>
      <c r="N319" t="s">
        <v>1162</v>
      </c>
    </row>
    <row r="320" spans="1:14">
      <c r="A320" t="s">
        <v>973</v>
      </c>
      <c r="B320" t="s">
        <v>64</v>
      </c>
      <c r="C320" t="s">
        <v>1099</v>
      </c>
      <c r="D320">
        <v>42862</v>
      </c>
      <c r="E320" t="s">
        <v>459</v>
      </c>
      <c r="F320" t="s">
        <v>453</v>
      </c>
      <c r="G320" t="s">
        <v>11</v>
      </c>
      <c r="H320" t="s">
        <v>454</v>
      </c>
      <c r="I320" t="s">
        <v>457</v>
      </c>
      <c r="J320" t="s">
        <v>456</v>
      </c>
      <c r="K320">
        <v>32</v>
      </c>
      <c r="L320" t="s">
        <v>1168</v>
      </c>
      <c r="M320" t="s">
        <v>1161</v>
      </c>
      <c r="N320" t="s">
        <v>1161</v>
      </c>
    </row>
    <row r="321" spans="1:14">
      <c r="A321" t="s">
        <v>973</v>
      </c>
      <c r="B321" t="s">
        <v>64</v>
      </c>
      <c r="C321" t="s">
        <v>1118</v>
      </c>
      <c r="D321">
        <v>42862</v>
      </c>
      <c r="E321" t="s">
        <v>452</v>
      </c>
      <c r="F321" t="s">
        <v>453</v>
      </c>
      <c r="G321" t="s">
        <v>11</v>
      </c>
      <c r="H321" t="s">
        <v>454</v>
      </c>
      <c r="I321" t="s">
        <v>455</v>
      </c>
      <c r="J321" t="s">
        <v>456</v>
      </c>
      <c r="K321">
        <v>48</v>
      </c>
      <c r="L321" t="s">
        <v>1026</v>
      </c>
      <c r="M321" t="s">
        <v>1162</v>
      </c>
      <c r="N321" t="s">
        <v>1162</v>
      </c>
    </row>
    <row r="322" spans="1:14">
      <c r="A322" t="s">
        <v>1001</v>
      </c>
      <c r="B322" t="s">
        <v>1002</v>
      </c>
      <c r="C322" t="s">
        <v>1292</v>
      </c>
      <c r="D322">
        <v>42862</v>
      </c>
      <c r="E322" t="s">
        <v>452</v>
      </c>
      <c r="F322" t="s">
        <v>453</v>
      </c>
      <c r="G322" t="s">
        <v>11</v>
      </c>
      <c r="H322" t="s">
        <v>454</v>
      </c>
      <c r="I322" t="s">
        <v>455</v>
      </c>
      <c r="J322" t="s">
        <v>456</v>
      </c>
      <c r="K322">
        <v>48</v>
      </c>
      <c r="L322" t="s">
        <v>1026</v>
      </c>
      <c r="M322" t="s">
        <v>1162</v>
      </c>
      <c r="N322" t="s">
        <v>1162</v>
      </c>
    </row>
    <row r="323" spans="1:14">
      <c r="A323" t="s">
        <v>1001</v>
      </c>
      <c r="B323" t="s">
        <v>1002</v>
      </c>
      <c r="C323" t="s">
        <v>1293</v>
      </c>
      <c r="D323">
        <v>42862</v>
      </c>
      <c r="E323" t="s">
        <v>452</v>
      </c>
      <c r="F323" t="s">
        <v>453</v>
      </c>
      <c r="G323" t="s">
        <v>11</v>
      </c>
      <c r="H323" t="s">
        <v>454</v>
      </c>
      <c r="I323" t="s">
        <v>457</v>
      </c>
      <c r="J323" t="s">
        <v>456</v>
      </c>
      <c r="K323">
        <v>240</v>
      </c>
      <c r="L323" t="s">
        <v>1021</v>
      </c>
      <c r="M323" t="s">
        <v>1022</v>
      </c>
      <c r="N323" t="s">
        <v>1022</v>
      </c>
    </row>
    <row r="324" spans="1:14">
      <c r="A324" t="s">
        <v>1001</v>
      </c>
      <c r="B324" t="s">
        <v>1002</v>
      </c>
      <c r="C324" t="s">
        <v>1294</v>
      </c>
      <c r="D324">
        <v>42885</v>
      </c>
      <c r="E324" t="s">
        <v>1295</v>
      </c>
      <c r="F324" t="s">
        <v>453</v>
      </c>
      <c r="G324" t="s">
        <v>11</v>
      </c>
      <c r="H324" t="s">
        <v>454</v>
      </c>
      <c r="I324" t="s">
        <v>457</v>
      </c>
      <c r="J324" t="s">
        <v>456</v>
      </c>
      <c r="K324">
        <v>1</v>
      </c>
      <c r="L324" t="s">
        <v>1296</v>
      </c>
      <c r="M324" t="s">
        <v>1296</v>
      </c>
      <c r="N324" t="s">
        <v>1296</v>
      </c>
    </row>
    <row r="325" spans="1:14">
      <c r="A325" t="s">
        <v>1001</v>
      </c>
      <c r="B325" t="s">
        <v>1002</v>
      </c>
      <c r="C325" t="s">
        <v>1297</v>
      </c>
      <c r="D325">
        <v>42885</v>
      </c>
      <c r="E325" t="s">
        <v>452</v>
      </c>
      <c r="F325" t="s">
        <v>453</v>
      </c>
      <c r="G325" t="s">
        <v>11</v>
      </c>
      <c r="H325" t="s">
        <v>454</v>
      </c>
      <c r="I325" t="s">
        <v>455</v>
      </c>
      <c r="J325" t="s">
        <v>456</v>
      </c>
      <c r="K325">
        <v>240</v>
      </c>
      <c r="L325" t="s">
        <v>7</v>
      </c>
      <c r="M325" t="s">
        <v>7</v>
      </c>
      <c r="N325" t="s">
        <v>7</v>
      </c>
    </row>
    <row r="326" spans="1:14">
      <c r="A326" t="s">
        <v>1001</v>
      </c>
      <c r="B326" t="s">
        <v>1002</v>
      </c>
      <c r="C326" t="s">
        <v>1294</v>
      </c>
      <c r="D326">
        <v>42885</v>
      </c>
      <c r="E326" t="s">
        <v>452</v>
      </c>
      <c r="F326" t="s">
        <v>453</v>
      </c>
      <c r="G326" t="s">
        <v>11</v>
      </c>
      <c r="H326" t="s">
        <v>454</v>
      </c>
      <c r="I326" t="s">
        <v>457</v>
      </c>
      <c r="J326" t="s">
        <v>456</v>
      </c>
      <c r="K326">
        <v>240</v>
      </c>
      <c r="L326" t="s">
        <v>7</v>
      </c>
      <c r="M326" t="s">
        <v>7</v>
      </c>
      <c r="N326" t="s">
        <v>7</v>
      </c>
    </row>
    <row r="327" spans="1:14">
      <c r="A327" t="s">
        <v>1001</v>
      </c>
      <c r="B327" t="s">
        <v>1002</v>
      </c>
      <c r="C327" t="s">
        <v>1298</v>
      </c>
      <c r="D327">
        <v>42862</v>
      </c>
      <c r="E327" t="s">
        <v>452</v>
      </c>
      <c r="F327" t="s">
        <v>453</v>
      </c>
      <c r="G327" t="s">
        <v>11</v>
      </c>
      <c r="H327" t="s">
        <v>454</v>
      </c>
      <c r="I327" t="s">
        <v>455</v>
      </c>
      <c r="J327" t="s">
        <v>456</v>
      </c>
      <c r="K327">
        <v>48</v>
      </c>
      <c r="L327" t="s">
        <v>1026</v>
      </c>
      <c r="M327" t="s">
        <v>1162</v>
      </c>
      <c r="N327" t="s">
        <v>1162</v>
      </c>
    </row>
    <row r="328" spans="1:14">
      <c r="A328" t="s">
        <v>1001</v>
      </c>
      <c r="B328" t="s">
        <v>1002</v>
      </c>
      <c r="C328" t="s">
        <v>1297</v>
      </c>
      <c r="D328">
        <v>42885</v>
      </c>
      <c r="E328" t="s">
        <v>452</v>
      </c>
      <c r="F328" t="s">
        <v>453</v>
      </c>
      <c r="G328" t="s">
        <v>11</v>
      </c>
      <c r="H328" t="s">
        <v>454</v>
      </c>
      <c r="I328" t="s">
        <v>457</v>
      </c>
      <c r="J328" t="s">
        <v>456</v>
      </c>
      <c r="K328">
        <v>48</v>
      </c>
      <c r="L328" t="s">
        <v>1026</v>
      </c>
      <c r="M328" t="s">
        <v>1162</v>
      </c>
      <c r="N328" t="s">
        <v>1162</v>
      </c>
    </row>
    <row r="329" spans="1:14">
      <c r="A329" t="s">
        <v>1001</v>
      </c>
      <c r="B329" t="s">
        <v>1002</v>
      </c>
      <c r="C329" t="s">
        <v>1293</v>
      </c>
      <c r="D329">
        <v>42862</v>
      </c>
      <c r="E329" t="s">
        <v>452</v>
      </c>
      <c r="F329" t="s">
        <v>453</v>
      </c>
      <c r="G329" t="s">
        <v>11</v>
      </c>
      <c r="H329" t="s">
        <v>454</v>
      </c>
      <c r="I329" t="s">
        <v>455</v>
      </c>
      <c r="J329" t="s">
        <v>456</v>
      </c>
      <c r="K329">
        <v>48</v>
      </c>
      <c r="L329" t="s">
        <v>1026</v>
      </c>
      <c r="M329" t="s">
        <v>1162</v>
      </c>
      <c r="N329" t="s">
        <v>1162</v>
      </c>
    </row>
    <row r="330" spans="1:14">
      <c r="A330" t="s">
        <v>1001</v>
      </c>
      <c r="B330" t="s">
        <v>1002</v>
      </c>
      <c r="C330" t="s">
        <v>1299</v>
      </c>
      <c r="D330">
        <v>42862</v>
      </c>
      <c r="E330" t="s">
        <v>452</v>
      </c>
      <c r="F330" t="s">
        <v>453</v>
      </c>
      <c r="G330" t="s">
        <v>11</v>
      </c>
      <c r="H330" t="s">
        <v>454</v>
      </c>
      <c r="I330" t="s">
        <v>455</v>
      </c>
      <c r="J330" t="s">
        <v>456</v>
      </c>
      <c r="K330">
        <v>48</v>
      </c>
      <c r="L330" t="s">
        <v>1026</v>
      </c>
      <c r="M330" t="s">
        <v>1162</v>
      </c>
      <c r="N330" t="s">
        <v>1162</v>
      </c>
    </row>
    <row r="331" spans="1:14">
      <c r="A331" t="s">
        <v>1001</v>
      </c>
      <c r="B331" t="s">
        <v>1002</v>
      </c>
      <c r="C331" t="s">
        <v>1300</v>
      </c>
      <c r="D331">
        <v>42862</v>
      </c>
      <c r="E331" t="s">
        <v>464</v>
      </c>
      <c r="F331" t="s">
        <v>453</v>
      </c>
      <c r="G331" t="s">
        <v>11</v>
      </c>
      <c r="H331" t="s">
        <v>454</v>
      </c>
      <c r="I331" t="s">
        <v>455</v>
      </c>
      <c r="J331" t="s">
        <v>456</v>
      </c>
      <c r="K331">
        <v>32</v>
      </c>
      <c r="L331" t="s">
        <v>1166</v>
      </c>
      <c r="M331" t="s">
        <v>1160</v>
      </c>
      <c r="N331" t="s">
        <v>1160</v>
      </c>
    </row>
    <row r="332" spans="1:14">
      <c r="A332" t="s">
        <v>1001</v>
      </c>
      <c r="B332" t="s">
        <v>1002</v>
      </c>
      <c r="C332" t="s">
        <v>1107</v>
      </c>
      <c r="D332">
        <v>42866</v>
      </c>
      <c r="E332" t="s">
        <v>459</v>
      </c>
      <c r="F332" t="s">
        <v>453</v>
      </c>
      <c r="G332" t="s">
        <v>11</v>
      </c>
      <c r="H332" t="s">
        <v>454</v>
      </c>
      <c r="I332" t="s">
        <v>455</v>
      </c>
      <c r="J332" t="s">
        <v>456</v>
      </c>
      <c r="K332">
        <v>32</v>
      </c>
      <c r="L332" t="s">
        <v>1168</v>
      </c>
      <c r="M332" t="s">
        <v>1161</v>
      </c>
      <c r="N332" t="s">
        <v>1161</v>
      </c>
    </row>
    <row r="333" spans="1:14">
      <c r="A333" t="s">
        <v>1001</v>
      </c>
      <c r="B333" t="s">
        <v>1002</v>
      </c>
      <c r="C333" t="s">
        <v>1301</v>
      </c>
      <c r="D333">
        <v>42862</v>
      </c>
      <c r="E333" t="s">
        <v>452</v>
      </c>
      <c r="F333" t="s">
        <v>453</v>
      </c>
      <c r="G333" t="s">
        <v>11</v>
      </c>
      <c r="H333" t="s">
        <v>454</v>
      </c>
      <c r="I333" t="s">
        <v>455</v>
      </c>
      <c r="J333" t="s">
        <v>456</v>
      </c>
      <c r="K333">
        <v>48</v>
      </c>
      <c r="L333" t="s">
        <v>1026</v>
      </c>
      <c r="M333" t="s">
        <v>1162</v>
      </c>
      <c r="N333" t="s">
        <v>1162</v>
      </c>
    </row>
    <row r="334" spans="1:14">
      <c r="A334" t="s">
        <v>1001</v>
      </c>
      <c r="B334" t="s">
        <v>1002</v>
      </c>
      <c r="C334" t="s">
        <v>923</v>
      </c>
      <c r="D334">
        <v>42862</v>
      </c>
      <c r="E334" t="s">
        <v>452</v>
      </c>
      <c r="F334" t="s">
        <v>453</v>
      </c>
      <c r="G334" t="s">
        <v>11</v>
      </c>
      <c r="H334" t="s">
        <v>454</v>
      </c>
      <c r="I334" t="s">
        <v>457</v>
      </c>
      <c r="J334" t="s">
        <v>456</v>
      </c>
      <c r="K334">
        <v>48</v>
      </c>
      <c r="L334" t="s">
        <v>1026</v>
      </c>
      <c r="M334" t="s">
        <v>1162</v>
      </c>
      <c r="N334" t="s">
        <v>1162</v>
      </c>
    </row>
    <row r="335" spans="1:14">
      <c r="A335" t="s">
        <v>1001</v>
      </c>
      <c r="B335" t="s">
        <v>1002</v>
      </c>
      <c r="C335" t="s">
        <v>1302</v>
      </c>
      <c r="D335">
        <v>42862</v>
      </c>
      <c r="E335" t="s">
        <v>452</v>
      </c>
      <c r="F335" t="s">
        <v>453</v>
      </c>
      <c r="G335" t="s">
        <v>11</v>
      </c>
      <c r="H335" t="s">
        <v>454</v>
      </c>
      <c r="I335" t="s">
        <v>455</v>
      </c>
      <c r="J335" t="s">
        <v>456</v>
      </c>
      <c r="K335">
        <v>48</v>
      </c>
      <c r="L335" t="s">
        <v>1026</v>
      </c>
      <c r="M335" t="s">
        <v>1162</v>
      </c>
      <c r="N335" t="s">
        <v>1162</v>
      </c>
    </row>
    <row r="336" spans="1:14">
      <c r="A336" t="s">
        <v>1001</v>
      </c>
      <c r="B336" t="s">
        <v>1002</v>
      </c>
      <c r="C336" t="s">
        <v>1297</v>
      </c>
      <c r="D336">
        <v>42885</v>
      </c>
      <c r="E336" t="s">
        <v>1295</v>
      </c>
      <c r="F336" t="s">
        <v>453</v>
      </c>
      <c r="G336" t="s">
        <v>11</v>
      </c>
      <c r="H336" t="s">
        <v>454</v>
      </c>
      <c r="I336" t="s">
        <v>455</v>
      </c>
      <c r="J336" t="s">
        <v>456</v>
      </c>
      <c r="K336">
        <v>1</v>
      </c>
      <c r="L336" t="s">
        <v>1296</v>
      </c>
      <c r="M336" t="s">
        <v>1296</v>
      </c>
      <c r="N336" t="s">
        <v>1296</v>
      </c>
    </row>
    <row r="337" spans="1:14">
      <c r="A337" t="s">
        <v>1001</v>
      </c>
      <c r="B337" t="s">
        <v>1002</v>
      </c>
      <c r="C337" t="s">
        <v>1015</v>
      </c>
      <c r="D337">
        <v>42862</v>
      </c>
      <c r="E337" t="s">
        <v>452</v>
      </c>
      <c r="F337" t="s">
        <v>453</v>
      </c>
      <c r="G337" t="s">
        <v>11</v>
      </c>
      <c r="H337" t="s">
        <v>454</v>
      </c>
      <c r="I337" t="s">
        <v>457</v>
      </c>
      <c r="J337" t="s">
        <v>456</v>
      </c>
      <c r="K337">
        <v>48</v>
      </c>
      <c r="L337" t="s">
        <v>1026</v>
      </c>
      <c r="M337" t="s">
        <v>1162</v>
      </c>
      <c r="N337" t="s">
        <v>1162</v>
      </c>
    </row>
    <row r="338" spans="1:14">
      <c r="A338" t="s">
        <v>1001</v>
      </c>
      <c r="B338" t="s">
        <v>1002</v>
      </c>
      <c r="C338" t="s">
        <v>998</v>
      </c>
      <c r="D338">
        <v>42862</v>
      </c>
      <c r="E338" t="s">
        <v>464</v>
      </c>
      <c r="F338" t="s">
        <v>453</v>
      </c>
      <c r="G338" t="s">
        <v>11</v>
      </c>
      <c r="H338" t="s">
        <v>454</v>
      </c>
      <c r="I338" t="s">
        <v>457</v>
      </c>
      <c r="J338" t="s">
        <v>456</v>
      </c>
      <c r="K338">
        <v>32</v>
      </c>
      <c r="L338" t="s">
        <v>1166</v>
      </c>
      <c r="M338" t="s">
        <v>1160</v>
      </c>
      <c r="N338" t="s">
        <v>1160</v>
      </c>
    </row>
    <row r="339" spans="1:14">
      <c r="A339" t="s">
        <v>1001</v>
      </c>
      <c r="B339" t="s">
        <v>1002</v>
      </c>
      <c r="C339" t="s">
        <v>1013</v>
      </c>
      <c r="D339">
        <v>42862</v>
      </c>
      <c r="E339" t="s">
        <v>452</v>
      </c>
      <c r="F339" t="s">
        <v>453</v>
      </c>
      <c r="G339" t="s">
        <v>11</v>
      </c>
      <c r="H339" t="s">
        <v>454</v>
      </c>
      <c r="I339" t="s">
        <v>455</v>
      </c>
      <c r="J339" t="s">
        <v>456</v>
      </c>
      <c r="K339">
        <v>48</v>
      </c>
      <c r="L339" t="s">
        <v>1026</v>
      </c>
      <c r="M339" t="s">
        <v>1162</v>
      </c>
      <c r="N339" t="s">
        <v>1162</v>
      </c>
    </row>
    <row r="340" spans="1:14">
      <c r="A340" t="s">
        <v>1001</v>
      </c>
      <c r="B340" t="s">
        <v>1002</v>
      </c>
      <c r="C340" t="s">
        <v>1303</v>
      </c>
      <c r="D340">
        <v>42870</v>
      </c>
      <c r="E340" t="s">
        <v>452</v>
      </c>
      <c r="F340" t="s">
        <v>453</v>
      </c>
      <c r="G340" t="s">
        <v>11</v>
      </c>
      <c r="H340" t="s">
        <v>454</v>
      </c>
      <c r="I340" t="s">
        <v>455</v>
      </c>
      <c r="J340" t="s">
        <v>456</v>
      </c>
      <c r="K340">
        <v>48</v>
      </c>
      <c r="L340" t="s">
        <v>1026</v>
      </c>
      <c r="M340" t="s">
        <v>1162</v>
      </c>
      <c r="N340" t="s">
        <v>1162</v>
      </c>
    </row>
    <row r="341" spans="1:14">
      <c r="A341" t="s">
        <v>1001</v>
      </c>
      <c r="B341" t="s">
        <v>1002</v>
      </c>
      <c r="C341" t="s">
        <v>1304</v>
      </c>
      <c r="D341">
        <v>42884</v>
      </c>
      <c r="E341" t="s">
        <v>464</v>
      </c>
      <c r="F341" t="s">
        <v>453</v>
      </c>
      <c r="G341" t="s">
        <v>11</v>
      </c>
      <c r="H341" t="s">
        <v>454</v>
      </c>
      <c r="I341" t="s">
        <v>455</v>
      </c>
      <c r="J341" t="s">
        <v>456</v>
      </c>
      <c r="K341">
        <v>32</v>
      </c>
      <c r="L341" t="s">
        <v>1166</v>
      </c>
      <c r="M341" t="s">
        <v>1160</v>
      </c>
      <c r="N341" t="s">
        <v>1160</v>
      </c>
    </row>
    <row r="342" spans="1:14">
      <c r="A342" t="s">
        <v>1001</v>
      </c>
      <c r="B342" t="s">
        <v>1002</v>
      </c>
      <c r="C342" t="s">
        <v>1294</v>
      </c>
      <c r="D342">
        <v>42885</v>
      </c>
      <c r="E342" t="s">
        <v>452</v>
      </c>
      <c r="F342" t="s">
        <v>453</v>
      </c>
      <c r="G342" t="s">
        <v>11</v>
      </c>
      <c r="H342" t="s">
        <v>454</v>
      </c>
      <c r="I342" t="s">
        <v>455</v>
      </c>
      <c r="J342" t="s">
        <v>456</v>
      </c>
      <c r="K342">
        <v>48</v>
      </c>
      <c r="L342" t="s">
        <v>1026</v>
      </c>
      <c r="M342" t="s">
        <v>1162</v>
      </c>
      <c r="N342" t="s">
        <v>1162</v>
      </c>
    </row>
    <row r="343" spans="1:14">
      <c r="A343" t="s">
        <v>1001</v>
      </c>
      <c r="B343" t="s">
        <v>1002</v>
      </c>
      <c r="C343" t="s">
        <v>1299</v>
      </c>
      <c r="D343">
        <v>42862</v>
      </c>
      <c r="E343" t="s">
        <v>452</v>
      </c>
      <c r="F343" t="s">
        <v>453</v>
      </c>
      <c r="G343" t="s">
        <v>11</v>
      </c>
      <c r="H343" t="s">
        <v>454</v>
      </c>
      <c r="I343" t="s">
        <v>457</v>
      </c>
      <c r="J343" t="s">
        <v>456</v>
      </c>
      <c r="K343">
        <v>240</v>
      </c>
      <c r="L343" t="s">
        <v>1021</v>
      </c>
      <c r="M343" t="s">
        <v>1022</v>
      </c>
      <c r="N343" t="s">
        <v>1022</v>
      </c>
    </row>
    <row r="344" spans="1:14">
      <c r="A344" t="s">
        <v>1001</v>
      </c>
      <c r="B344" t="s">
        <v>1002</v>
      </c>
      <c r="C344" t="s">
        <v>1105</v>
      </c>
      <c r="D344">
        <v>42866</v>
      </c>
      <c r="E344" t="s">
        <v>459</v>
      </c>
      <c r="F344" t="s">
        <v>453</v>
      </c>
      <c r="G344" t="s">
        <v>11</v>
      </c>
      <c r="H344" t="s">
        <v>454</v>
      </c>
      <c r="I344" t="s">
        <v>455</v>
      </c>
      <c r="J344" t="s">
        <v>456</v>
      </c>
      <c r="K344">
        <v>32</v>
      </c>
      <c r="L344" t="s">
        <v>1168</v>
      </c>
      <c r="M344" t="s">
        <v>1161</v>
      </c>
      <c r="N344" t="s">
        <v>1161</v>
      </c>
    </row>
    <row r="345" spans="1:14">
      <c r="A345" t="s">
        <v>1001</v>
      </c>
      <c r="B345" t="s">
        <v>1002</v>
      </c>
      <c r="C345" t="s">
        <v>1305</v>
      </c>
      <c r="D345">
        <v>42862</v>
      </c>
      <c r="E345" t="s">
        <v>452</v>
      </c>
      <c r="F345" t="s">
        <v>453</v>
      </c>
      <c r="G345" t="s">
        <v>11</v>
      </c>
      <c r="H345" t="s">
        <v>454</v>
      </c>
      <c r="I345" t="s">
        <v>455</v>
      </c>
      <c r="J345" t="s">
        <v>456</v>
      </c>
      <c r="K345">
        <v>48</v>
      </c>
      <c r="L345" t="s">
        <v>1026</v>
      </c>
      <c r="M345" t="s">
        <v>1162</v>
      </c>
      <c r="N345" t="s">
        <v>1162</v>
      </c>
    </row>
    <row r="346" spans="1:14">
      <c r="A346" t="s">
        <v>1001</v>
      </c>
      <c r="B346" t="s">
        <v>1002</v>
      </c>
      <c r="C346" t="s">
        <v>1304</v>
      </c>
      <c r="D346">
        <v>42884</v>
      </c>
      <c r="E346" t="s">
        <v>452</v>
      </c>
      <c r="F346" t="s">
        <v>453</v>
      </c>
      <c r="G346" t="s">
        <v>11</v>
      </c>
      <c r="H346" t="s">
        <v>454</v>
      </c>
      <c r="I346" t="s">
        <v>457</v>
      </c>
      <c r="J346" t="s">
        <v>456</v>
      </c>
      <c r="K346">
        <v>240</v>
      </c>
      <c r="L346" t="s">
        <v>7</v>
      </c>
      <c r="M346" t="s">
        <v>7</v>
      </c>
      <c r="N346" t="s">
        <v>7</v>
      </c>
    </row>
    <row r="347" spans="1:14">
      <c r="A347" t="s">
        <v>1001</v>
      </c>
      <c r="B347" t="s">
        <v>1002</v>
      </c>
      <c r="C347" t="s">
        <v>1306</v>
      </c>
      <c r="D347">
        <v>42862</v>
      </c>
      <c r="E347" t="s">
        <v>1189</v>
      </c>
      <c r="F347" t="s">
        <v>453</v>
      </c>
      <c r="G347" t="s">
        <v>11</v>
      </c>
      <c r="H347" t="s">
        <v>454</v>
      </c>
      <c r="I347" t="s">
        <v>455</v>
      </c>
      <c r="J347" t="s">
        <v>456</v>
      </c>
      <c r="K347">
        <v>48</v>
      </c>
      <c r="L347" t="s">
        <v>1026</v>
      </c>
      <c r="M347" t="s">
        <v>1162</v>
      </c>
      <c r="N347" t="s">
        <v>1162</v>
      </c>
    </row>
    <row r="348" spans="1:14">
      <c r="A348" t="s">
        <v>1001</v>
      </c>
      <c r="B348" t="s">
        <v>1002</v>
      </c>
      <c r="C348" t="s">
        <v>1151</v>
      </c>
      <c r="D348">
        <v>42862</v>
      </c>
      <c r="E348" t="s">
        <v>452</v>
      </c>
      <c r="F348" t="s">
        <v>453</v>
      </c>
      <c r="G348" t="s">
        <v>11</v>
      </c>
      <c r="H348" t="s">
        <v>454</v>
      </c>
      <c r="I348" t="s">
        <v>455</v>
      </c>
      <c r="J348" t="s">
        <v>456</v>
      </c>
      <c r="K348">
        <v>48</v>
      </c>
      <c r="L348" t="s">
        <v>1026</v>
      </c>
      <c r="M348" t="s">
        <v>1162</v>
      </c>
      <c r="N348" t="s">
        <v>1162</v>
      </c>
    </row>
    <row r="349" spans="1:14">
      <c r="A349" t="s">
        <v>1001</v>
      </c>
      <c r="B349" t="s">
        <v>1002</v>
      </c>
      <c r="C349" t="s">
        <v>1307</v>
      </c>
      <c r="D349">
        <v>42870</v>
      </c>
      <c r="E349" t="s">
        <v>464</v>
      </c>
      <c r="F349" t="s">
        <v>453</v>
      </c>
      <c r="G349" t="s">
        <v>11</v>
      </c>
      <c r="H349" t="s">
        <v>454</v>
      </c>
      <c r="I349" t="s">
        <v>455</v>
      </c>
      <c r="J349" t="s">
        <v>456</v>
      </c>
      <c r="K349">
        <v>32</v>
      </c>
      <c r="L349" t="s">
        <v>1166</v>
      </c>
      <c r="M349" t="s">
        <v>1160</v>
      </c>
      <c r="N349" t="s">
        <v>1160</v>
      </c>
    </row>
    <row r="350" spans="1:14">
      <c r="A350" t="s">
        <v>1001</v>
      </c>
      <c r="B350" t="s">
        <v>1002</v>
      </c>
      <c r="C350" t="s">
        <v>1304</v>
      </c>
      <c r="D350">
        <v>42884</v>
      </c>
      <c r="E350" t="s">
        <v>1295</v>
      </c>
      <c r="F350" t="s">
        <v>453</v>
      </c>
      <c r="G350" t="s">
        <v>11</v>
      </c>
      <c r="H350" t="s">
        <v>454</v>
      </c>
      <c r="I350" t="s">
        <v>457</v>
      </c>
      <c r="J350" t="s">
        <v>456</v>
      </c>
      <c r="K350">
        <v>1</v>
      </c>
      <c r="L350" t="s">
        <v>1296</v>
      </c>
      <c r="M350" t="s">
        <v>1296</v>
      </c>
      <c r="N350" t="s">
        <v>1296</v>
      </c>
    </row>
    <row r="351" spans="1:14">
      <c r="A351" t="s">
        <v>1308</v>
      </c>
      <c r="B351" t="s">
        <v>1309</v>
      </c>
      <c r="C351" t="s">
        <v>1078</v>
      </c>
      <c r="D351">
        <v>42862</v>
      </c>
      <c r="E351" t="s">
        <v>464</v>
      </c>
      <c r="F351" t="s">
        <v>453</v>
      </c>
      <c r="G351" t="s">
        <v>11</v>
      </c>
      <c r="H351" t="s">
        <v>454</v>
      </c>
      <c r="I351" t="s">
        <v>455</v>
      </c>
      <c r="J351" t="s">
        <v>456</v>
      </c>
      <c r="K351">
        <v>32</v>
      </c>
      <c r="L351" t="s">
        <v>1166</v>
      </c>
      <c r="M351" t="s">
        <v>1160</v>
      </c>
      <c r="N351" t="s">
        <v>1160</v>
      </c>
    </row>
    <row r="352" spans="1:14">
      <c r="A352" t="s">
        <v>1308</v>
      </c>
      <c r="B352" t="s">
        <v>1309</v>
      </c>
      <c r="C352" t="s">
        <v>1310</v>
      </c>
      <c r="D352">
        <v>42862</v>
      </c>
      <c r="E352" t="s">
        <v>459</v>
      </c>
      <c r="F352" t="s">
        <v>453</v>
      </c>
      <c r="G352" t="s">
        <v>11</v>
      </c>
      <c r="H352" t="s">
        <v>454</v>
      </c>
      <c r="I352" t="s">
        <v>455</v>
      </c>
      <c r="J352" t="s">
        <v>456</v>
      </c>
      <c r="K352">
        <v>32</v>
      </c>
      <c r="L352" t="s">
        <v>1168</v>
      </c>
      <c r="M352" t="s">
        <v>1161</v>
      </c>
      <c r="N352" t="s">
        <v>1161</v>
      </c>
    </row>
    <row r="353" spans="1:14">
      <c r="A353" t="s">
        <v>1308</v>
      </c>
      <c r="B353" t="s">
        <v>1309</v>
      </c>
      <c r="C353" t="s">
        <v>1085</v>
      </c>
      <c r="D353">
        <v>42862</v>
      </c>
      <c r="E353" t="s">
        <v>452</v>
      </c>
      <c r="F353" t="s">
        <v>453</v>
      </c>
      <c r="G353" t="s">
        <v>11</v>
      </c>
      <c r="H353" t="s">
        <v>454</v>
      </c>
      <c r="I353" t="s">
        <v>455</v>
      </c>
      <c r="J353" t="s">
        <v>456</v>
      </c>
      <c r="K353">
        <v>48</v>
      </c>
      <c r="L353" t="s">
        <v>1026</v>
      </c>
      <c r="M353" t="s">
        <v>1162</v>
      </c>
      <c r="N353" t="s">
        <v>1162</v>
      </c>
    </row>
    <row r="354" spans="1:14">
      <c r="A354" t="s">
        <v>1311</v>
      </c>
      <c r="B354" t="s">
        <v>1312</v>
      </c>
      <c r="C354" t="s">
        <v>1313</v>
      </c>
      <c r="D354">
        <v>42867</v>
      </c>
      <c r="E354" t="s">
        <v>459</v>
      </c>
      <c r="F354" t="s">
        <v>453</v>
      </c>
      <c r="G354" t="s">
        <v>11</v>
      </c>
      <c r="H354" t="s">
        <v>454</v>
      </c>
      <c r="I354" t="s">
        <v>455</v>
      </c>
      <c r="J354" t="s">
        <v>456</v>
      </c>
      <c r="K354">
        <v>32</v>
      </c>
      <c r="L354" t="s">
        <v>1168</v>
      </c>
      <c r="M354" t="s">
        <v>1161</v>
      </c>
      <c r="N354" t="s">
        <v>1161</v>
      </c>
    </row>
    <row r="355" spans="1:14">
      <c r="A355" t="s">
        <v>1311</v>
      </c>
      <c r="B355" t="s">
        <v>1312</v>
      </c>
      <c r="C355" t="s">
        <v>1314</v>
      </c>
      <c r="D355">
        <v>42876</v>
      </c>
      <c r="E355" t="s">
        <v>464</v>
      </c>
      <c r="F355" t="s">
        <v>453</v>
      </c>
      <c r="G355" t="s">
        <v>11</v>
      </c>
      <c r="H355" t="s">
        <v>454</v>
      </c>
      <c r="I355" t="s">
        <v>455</v>
      </c>
      <c r="J355" t="s">
        <v>456</v>
      </c>
      <c r="K355">
        <v>32</v>
      </c>
      <c r="L355" t="s">
        <v>1024</v>
      </c>
      <c r="M355" t="s">
        <v>1016</v>
      </c>
      <c r="N355" t="s">
        <v>1016</v>
      </c>
    </row>
    <row r="356" spans="1:14">
      <c r="A356" t="s">
        <v>1311</v>
      </c>
      <c r="B356" t="s">
        <v>1312</v>
      </c>
      <c r="C356" t="s">
        <v>1314</v>
      </c>
      <c r="D356">
        <v>42876</v>
      </c>
      <c r="E356" t="s">
        <v>464</v>
      </c>
      <c r="F356" t="s">
        <v>453</v>
      </c>
      <c r="G356" t="s">
        <v>11</v>
      </c>
      <c r="H356" t="s">
        <v>454</v>
      </c>
      <c r="I356" t="s">
        <v>457</v>
      </c>
      <c r="J356" t="s">
        <v>456</v>
      </c>
      <c r="K356">
        <v>32</v>
      </c>
      <c r="L356" t="s">
        <v>1166</v>
      </c>
      <c r="M356" t="s">
        <v>1160</v>
      </c>
      <c r="N356" t="s">
        <v>1160</v>
      </c>
    </row>
    <row r="357" spans="1:14">
      <c r="A357" t="s">
        <v>1315</v>
      </c>
      <c r="B357" t="s">
        <v>1316</v>
      </c>
      <c r="C357" t="s">
        <v>1317</v>
      </c>
      <c r="D357">
        <v>42867</v>
      </c>
      <c r="E357" t="s">
        <v>459</v>
      </c>
      <c r="F357" t="s">
        <v>453</v>
      </c>
      <c r="G357" t="s">
        <v>11</v>
      </c>
      <c r="H357" t="s">
        <v>454</v>
      </c>
      <c r="I357" t="s">
        <v>455</v>
      </c>
      <c r="J357" t="s">
        <v>456</v>
      </c>
      <c r="K357">
        <v>32</v>
      </c>
      <c r="L357" t="s">
        <v>1168</v>
      </c>
      <c r="M357" t="s">
        <v>1161</v>
      </c>
      <c r="N357" t="s">
        <v>1161</v>
      </c>
    </row>
    <row r="358" spans="1:14">
      <c r="A358" t="s">
        <v>1318</v>
      </c>
      <c r="B358" t="s">
        <v>1319</v>
      </c>
      <c r="C358" t="s">
        <v>1320</v>
      </c>
      <c r="D358">
        <v>42876</v>
      </c>
      <c r="E358" t="s">
        <v>464</v>
      </c>
      <c r="F358" t="s">
        <v>453</v>
      </c>
      <c r="G358" t="s">
        <v>11</v>
      </c>
      <c r="H358" t="s">
        <v>454</v>
      </c>
      <c r="I358" t="s">
        <v>455</v>
      </c>
      <c r="J358" t="s">
        <v>456</v>
      </c>
      <c r="K358">
        <v>32</v>
      </c>
      <c r="L358" t="s">
        <v>1024</v>
      </c>
      <c r="M358" t="s">
        <v>1016</v>
      </c>
      <c r="N358" t="s">
        <v>1016</v>
      </c>
    </row>
    <row r="359" spans="1:14">
      <c r="A359" t="s">
        <v>1318</v>
      </c>
      <c r="B359" t="s">
        <v>1319</v>
      </c>
      <c r="C359" t="s">
        <v>1320</v>
      </c>
      <c r="D359">
        <v>42876</v>
      </c>
      <c r="E359" t="s">
        <v>464</v>
      </c>
      <c r="F359" t="s">
        <v>453</v>
      </c>
      <c r="G359" t="s">
        <v>11</v>
      </c>
      <c r="H359" t="s">
        <v>454</v>
      </c>
      <c r="I359" t="s">
        <v>457</v>
      </c>
      <c r="J359" t="s">
        <v>456</v>
      </c>
      <c r="K359">
        <v>32</v>
      </c>
      <c r="L359" t="s">
        <v>1166</v>
      </c>
      <c r="M359" t="s">
        <v>1160</v>
      </c>
      <c r="N359" t="s">
        <v>1160</v>
      </c>
    </row>
    <row r="360" spans="1:14">
      <c r="A360" t="s">
        <v>1321</v>
      </c>
      <c r="B360" t="s">
        <v>1322</v>
      </c>
      <c r="C360" t="s">
        <v>1323</v>
      </c>
      <c r="D360">
        <v>42876</v>
      </c>
      <c r="E360" t="s">
        <v>464</v>
      </c>
      <c r="F360" t="s">
        <v>453</v>
      </c>
      <c r="G360" t="s">
        <v>11</v>
      </c>
      <c r="H360" t="s">
        <v>454</v>
      </c>
      <c r="I360" t="s">
        <v>455</v>
      </c>
      <c r="J360" t="s">
        <v>456</v>
      </c>
      <c r="K360">
        <v>32</v>
      </c>
      <c r="L360" t="s">
        <v>1024</v>
      </c>
      <c r="M360" t="s">
        <v>1016</v>
      </c>
      <c r="N360" t="s">
        <v>1016</v>
      </c>
    </row>
    <row r="361" spans="1:14">
      <c r="A361" t="s">
        <v>1321</v>
      </c>
      <c r="B361" t="s">
        <v>1322</v>
      </c>
      <c r="C361" t="s">
        <v>1323</v>
      </c>
      <c r="D361">
        <v>42876</v>
      </c>
      <c r="E361" t="s">
        <v>464</v>
      </c>
      <c r="F361" t="s">
        <v>453</v>
      </c>
      <c r="G361" t="s">
        <v>11</v>
      </c>
      <c r="H361" t="s">
        <v>454</v>
      </c>
      <c r="I361" t="s">
        <v>457</v>
      </c>
      <c r="J361" t="s">
        <v>456</v>
      </c>
      <c r="K361">
        <v>32</v>
      </c>
      <c r="L361" t="s">
        <v>1166</v>
      </c>
      <c r="M361" t="s">
        <v>1160</v>
      </c>
      <c r="N361" t="s">
        <v>1160</v>
      </c>
    </row>
    <row r="362" spans="1:14">
      <c r="A362" t="s">
        <v>1164</v>
      </c>
      <c r="B362" t="s">
        <v>836</v>
      </c>
      <c r="C362" t="s">
        <v>1087</v>
      </c>
      <c r="D362">
        <v>42862</v>
      </c>
      <c r="E362" t="s">
        <v>1324</v>
      </c>
      <c r="F362" t="s">
        <v>11</v>
      </c>
      <c r="G362" t="s">
        <v>11</v>
      </c>
      <c r="H362" t="s">
        <v>454</v>
      </c>
      <c r="I362" t="s">
        <v>455</v>
      </c>
      <c r="J362" t="s">
        <v>456</v>
      </c>
      <c r="K362">
        <v>0</v>
      </c>
      <c r="L362" t="s">
        <v>7</v>
      </c>
      <c r="M362" t="s">
        <v>7</v>
      </c>
      <c r="N362" t="s">
        <v>1325</v>
      </c>
    </row>
    <row r="363" spans="1:14">
      <c r="A363" t="s">
        <v>1164</v>
      </c>
      <c r="B363" t="s">
        <v>836</v>
      </c>
      <c r="C363" t="s">
        <v>1113</v>
      </c>
      <c r="D363">
        <v>42862</v>
      </c>
      <c r="E363" t="s">
        <v>1324</v>
      </c>
      <c r="F363" t="s">
        <v>11</v>
      </c>
      <c r="G363" t="s">
        <v>11</v>
      </c>
      <c r="H363" t="s">
        <v>454</v>
      </c>
      <c r="I363" t="s">
        <v>457</v>
      </c>
      <c r="J363" t="s">
        <v>456</v>
      </c>
      <c r="K363">
        <v>0</v>
      </c>
      <c r="L363" t="s">
        <v>7</v>
      </c>
      <c r="M363" t="s">
        <v>7</v>
      </c>
      <c r="N363" t="s">
        <v>1325</v>
      </c>
    </row>
    <row r="364" spans="1:14">
      <c r="A364" t="s">
        <v>1164</v>
      </c>
      <c r="B364" t="s">
        <v>836</v>
      </c>
      <c r="C364" t="s">
        <v>1038</v>
      </c>
      <c r="D364">
        <v>42862</v>
      </c>
      <c r="E364" t="s">
        <v>1324</v>
      </c>
      <c r="F364" t="s">
        <v>11</v>
      </c>
      <c r="G364" t="s">
        <v>11</v>
      </c>
      <c r="H364" t="s">
        <v>454</v>
      </c>
      <c r="I364" t="s">
        <v>457</v>
      </c>
      <c r="J364" t="s">
        <v>456</v>
      </c>
      <c r="K364">
        <v>0</v>
      </c>
      <c r="L364" t="s">
        <v>7</v>
      </c>
      <c r="M364" t="s">
        <v>7</v>
      </c>
      <c r="N364" t="s">
        <v>1326</v>
      </c>
    </row>
    <row r="365" spans="1:14">
      <c r="A365" t="s">
        <v>1164</v>
      </c>
      <c r="B365" t="s">
        <v>836</v>
      </c>
      <c r="C365" t="s">
        <v>1045</v>
      </c>
      <c r="D365">
        <v>42862</v>
      </c>
      <c r="E365" t="s">
        <v>1324</v>
      </c>
      <c r="F365" t="s">
        <v>11</v>
      </c>
      <c r="G365" t="s">
        <v>11</v>
      </c>
      <c r="H365" t="s">
        <v>454</v>
      </c>
      <c r="I365" t="s">
        <v>1165</v>
      </c>
      <c r="J365" t="s">
        <v>456</v>
      </c>
      <c r="K365">
        <v>0</v>
      </c>
      <c r="L365" t="s">
        <v>7</v>
      </c>
      <c r="M365" t="s">
        <v>7</v>
      </c>
      <c r="N365" t="s">
        <v>1327</v>
      </c>
    </row>
    <row r="366" spans="1:14">
      <c r="A366" t="s">
        <v>1164</v>
      </c>
      <c r="B366" t="s">
        <v>836</v>
      </c>
      <c r="C366" t="s">
        <v>1033</v>
      </c>
      <c r="D366">
        <v>42862</v>
      </c>
      <c r="E366" t="s">
        <v>1324</v>
      </c>
      <c r="F366" t="s">
        <v>11</v>
      </c>
      <c r="G366" t="s">
        <v>11</v>
      </c>
      <c r="H366" t="s">
        <v>454</v>
      </c>
      <c r="I366" t="s">
        <v>455</v>
      </c>
      <c r="J366" t="s">
        <v>456</v>
      </c>
      <c r="K366">
        <v>0</v>
      </c>
      <c r="L366" t="s">
        <v>7</v>
      </c>
      <c r="M366" t="s">
        <v>7</v>
      </c>
      <c r="N366" t="s">
        <v>1326</v>
      </c>
    </row>
    <row r="367" spans="1:14">
      <c r="A367" t="s">
        <v>1164</v>
      </c>
      <c r="B367" t="s">
        <v>836</v>
      </c>
      <c r="C367" t="s">
        <v>1153</v>
      </c>
      <c r="D367">
        <v>42862</v>
      </c>
      <c r="E367" t="s">
        <v>1324</v>
      </c>
      <c r="F367" t="s">
        <v>11</v>
      </c>
      <c r="G367" t="s">
        <v>11</v>
      </c>
      <c r="H367" t="s">
        <v>454</v>
      </c>
      <c r="I367" t="s">
        <v>457</v>
      </c>
      <c r="J367" t="s">
        <v>456</v>
      </c>
      <c r="K367">
        <v>0</v>
      </c>
      <c r="L367" t="s">
        <v>7</v>
      </c>
      <c r="M367" t="s">
        <v>7</v>
      </c>
      <c r="N367" t="s">
        <v>1325</v>
      </c>
    </row>
    <row r="368" spans="1:14">
      <c r="A368" t="s">
        <v>1164</v>
      </c>
      <c r="B368" t="s">
        <v>836</v>
      </c>
      <c r="C368" t="s">
        <v>1091</v>
      </c>
      <c r="D368">
        <v>42862</v>
      </c>
      <c r="E368" t="s">
        <v>1324</v>
      </c>
      <c r="F368" t="s">
        <v>11</v>
      </c>
      <c r="G368" t="s">
        <v>11</v>
      </c>
      <c r="H368" t="s">
        <v>454</v>
      </c>
      <c r="I368" t="s">
        <v>455</v>
      </c>
      <c r="J368" t="s">
        <v>456</v>
      </c>
      <c r="K368">
        <v>0</v>
      </c>
      <c r="L368" t="s">
        <v>7</v>
      </c>
      <c r="M368" t="s">
        <v>7</v>
      </c>
      <c r="N368" t="s">
        <v>1325</v>
      </c>
    </row>
    <row r="369" spans="1:14">
      <c r="A369" t="s">
        <v>1164</v>
      </c>
      <c r="B369" t="s">
        <v>836</v>
      </c>
      <c r="C369" t="s">
        <v>1149</v>
      </c>
      <c r="D369">
        <v>42862</v>
      </c>
      <c r="E369" t="s">
        <v>1324</v>
      </c>
      <c r="F369" t="s">
        <v>11</v>
      </c>
      <c r="G369" t="s">
        <v>11</v>
      </c>
      <c r="H369" t="s">
        <v>454</v>
      </c>
      <c r="I369" t="s">
        <v>455</v>
      </c>
      <c r="J369" t="s">
        <v>456</v>
      </c>
      <c r="K369">
        <v>0</v>
      </c>
      <c r="L369" t="s">
        <v>7</v>
      </c>
      <c r="M369" t="s">
        <v>7</v>
      </c>
      <c r="N369" t="s">
        <v>1326</v>
      </c>
    </row>
    <row r="370" spans="1:14">
      <c r="A370" t="s">
        <v>1164</v>
      </c>
      <c r="B370" t="s">
        <v>836</v>
      </c>
      <c r="C370" t="s">
        <v>1109</v>
      </c>
      <c r="D370">
        <v>42874</v>
      </c>
      <c r="E370" t="s">
        <v>1324</v>
      </c>
      <c r="F370" t="s">
        <v>11</v>
      </c>
      <c r="G370" t="s">
        <v>11</v>
      </c>
      <c r="H370" t="s">
        <v>454</v>
      </c>
      <c r="I370" t="s">
        <v>455</v>
      </c>
      <c r="J370" t="s">
        <v>456</v>
      </c>
      <c r="K370">
        <v>0</v>
      </c>
      <c r="L370" t="s">
        <v>7</v>
      </c>
      <c r="M370" t="s">
        <v>7</v>
      </c>
      <c r="N370" t="s">
        <v>1325</v>
      </c>
    </row>
    <row r="371" spans="1:14">
      <c r="A371" t="s">
        <v>1164</v>
      </c>
      <c r="B371" t="s">
        <v>836</v>
      </c>
      <c r="C371" t="s">
        <v>1148</v>
      </c>
      <c r="D371">
        <v>42866</v>
      </c>
      <c r="E371" t="s">
        <v>1324</v>
      </c>
      <c r="F371" t="s">
        <v>11</v>
      </c>
      <c r="G371" t="s">
        <v>11</v>
      </c>
      <c r="H371" t="s">
        <v>454</v>
      </c>
      <c r="I371" t="s">
        <v>455</v>
      </c>
      <c r="J371" t="s">
        <v>456</v>
      </c>
      <c r="K371">
        <v>0</v>
      </c>
      <c r="L371" t="s">
        <v>7</v>
      </c>
      <c r="M371" t="s">
        <v>7</v>
      </c>
      <c r="N371" t="s">
        <v>1326</v>
      </c>
    </row>
    <row r="372" spans="1:14">
      <c r="A372" t="s">
        <v>1164</v>
      </c>
      <c r="B372" t="s">
        <v>836</v>
      </c>
      <c r="C372" t="s">
        <v>1098</v>
      </c>
      <c r="D372">
        <v>42862</v>
      </c>
      <c r="E372" t="s">
        <v>1324</v>
      </c>
      <c r="F372" t="s">
        <v>11</v>
      </c>
      <c r="G372" t="s">
        <v>11</v>
      </c>
      <c r="H372" t="s">
        <v>454</v>
      </c>
      <c r="I372" t="s">
        <v>457</v>
      </c>
      <c r="J372" t="s">
        <v>456</v>
      </c>
      <c r="K372">
        <v>0</v>
      </c>
      <c r="L372" t="s">
        <v>7</v>
      </c>
      <c r="M372" t="s">
        <v>7</v>
      </c>
      <c r="N372" t="s">
        <v>1325</v>
      </c>
    </row>
    <row r="373" spans="1:14">
      <c r="A373" t="s">
        <v>1164</v>
      </c>
      <c r="B373" t="s">
        <v>836</v>
      </c>
      <c r="C373" t="s">
        <v>1030</v>
      </c>
      <c r="D373">
        <v>42862</v>
      </c>
      <c r="E373" t="s">
        <v>1324</v>
      </c>
      <c r="F373" t="s">
        <v>11</v>
      </c>
      <c r="G373" t="s">
        <v>11</v>
      </c>
      <c r="H373" t="s">
        <v>454</v>
      </c>
      <c r="I373" t="s">
        <v>455</v>
      </c>
      <c r="J373" t="s">
        <v>456</v>
      </c>
      <c r="K373">
        <v>0</v>
      </c>
      <c r="L373" t="s">
        <v>7</v>
      </c>
      <c r="M373" t="s">
        <v>7</v>
      </c>
      <c r="N373" t="s">
        <v>1326</v>
      </c>
    </row>
    <row r="374" spans="1:14">
      <c r="A374" t="s">
        <v>1164</v>
      </c>
      <c r="B374" t="s">
        <v>836</v>
      </c>
      <c r="C374" t="s">
        <v>1137</v>
      </c>
      <c r="D374">
        <v>42863</v>
      </c>
      <c r="E374" t="s">
        <v>1324</v>
      </c>
      <c r="F374" t="s">
        <v>11</v>
      </c>
      <c r="G374" t="s">
        <v>11</v>
      </c>
      <c r="H374" t="s">
        <v>454</v>
      </c>
      <c r="I374" t="s">
        <v>457</v>
      </c>
      <c r="J374" t="s">
        <v>456</v>
      </c>
      <c r="K374">
        <v>0</v>
      </c>
      <c r="L374" t="s">
        <v>7</v>
      </c>
      <c r="M374" t="s">
        <v>7</v>
      </c>
      <c r="N374" t="s">
        <v>1325</v>
      </c>
    </row>
    <row r="375" spans="1:14">
      <c r="A375" t="s">
        <v>1176</v>
      </c>
      <c r="B375" t="s">
        <v>475</v>
      </c>
      <c r="C375" t="s">
        <v>928</v>
      </c>
      <c r="D375">
        <v>42862</v>
      </c>
      <c r="E375" t="s">
        <v>1324</v>
      </c>
      <c r="F375" t="s">
        <v>11</v>
      </c>
      <c r="G375" t="s">
        <v>11</v>
      </c>
      <c r="H375" t="s">
        <v>454</v>
      </c>
      <c r="I375" t="s">
        <v>457</v>
      </c>
      <c r="J375" t="s">
        <v>456</v>
      </c>
      <c r="K375">
        <v>0</v>
      </c>
      <c r="L375" t="s">
        <v>7</v>
      </c>
      <c r="M375" t="s">
        <v>7</v>
      </c>
      <c r="N375" t="s">
        <v>1326</v>
      </c>
    </row>
    <row r="376" spans="1:14">
      <c r="A376" t="s">
        <v>1023</v>
      </c>
      <c r="B376" t="s">
        <v>912</v>
      </c>
      <c r="C376" t="s">
        <v>1182</v>
      </c>
      <c r="D376">
        <v>42862</v>
      </c>
      <c r="E376" t="s">
        <v>1324</v>
      </c>
      <c r="F376" t="s">
        <v>11</v>
      </c>
      <c r="G376" t="s">
        <v>11</v>
      </c>
      <c r="H376" t="s">
        <v>454</v>
      </c>
      <c r="I376" t="s">
        <v>457</v>
      </c>
      <c r="J376" t="s">
        <v>456</v>
      </c>
      <c r="K376">
        <v>0</v>
      </c>
      <c r="L376" t="s">
        <v>7</v>
      </c>
      <c r="M376" t="s">
        <v>7</v>
      </c>
      <c r="N376" t="s">
        <v>1325</v>
      </c>
    </row>
    <row r="377" spans="1:14">
      <c r="A377" t="s">
        <v>1023</v>
      </c>
      <c r="B377" t="s">
        <v>912</v>
      </c>
      <c r="C377" t="s">
        <v>1206</v>
      </c>
      <c r="D377">
        <v>42862</v>
      </c>
      <c r="E377" t="s">
        <v>1324</v>
      </c>
      <c r="F377" t="s">
        <v>11</v>
      </c>
      <c r="G377" t="s">
        <v>11</v>
      </c>
      <c r="H377" t="s">
        <v>454</v>
      </c>
      <c r="I377" t="s">
        <v>455</v>
      </c>
      <c r="J377" t="s">
        <v>456</v>
      </c>
      <c r="K377">
        <v>0</v>
      </c>
      <c r="L377" t="s">
        <v>7</v>
      </c>
      <c r="M377" t="s">
        <v>7</v>
      </c>
      <c r="N377" t="s">
        <v>1325</v>
      </c>
    </row>
    <row r="378" spans="1:14">
      <c r="A378" t="s">
        <v>1023</v>
      </c>
      <c r="B378" t="s">
        <v>912</v>
      </c>
      <c r="C378" t="s">
        <v>1036</v>
      </c>
      <c r="D378">
        <v>42869</v>
      </c>
      <c r="E378" t="s">
        <v>1324</v>
      </c>
      <c r="F378" t="s">
        <v>11</v>
      </c>
      <c r="G378" t="s">
        <v>11</v>
      </c>
      <c r="H378" t="s">
        <v>454</v>
      </c>
      <c r="I378" t="s">
        <v>457</v>
      </c>
      <c r="J378" t="s">
        <v>456</v>
      </c>
      <c r="K378">
        <v>0</v>
      </c>
      <c r="L378" t="s">
        <v>7</v>
      </c>
      <c r="M378" t="s">
        <v>7</v>
      </c>
      <c r="N378" t="s">
        <v>1326</v>
      </c>
    </row>
    <row r="379" spans="1:14">
      <c r="A379" t="s">
        <v>1023</v>
      </c>
      <c r="B379" t="s">
        <v>912</v>
      </c>
      <c r="C379" t="s">
        <v>1199</v>
      </c>
      <c r="D379">
        <v>42859</v>
      </c>
      <c r="E379" t="s">
        <v>1324</v>
      </c>
      <c r="F379" t="s">
        <v>11</v>
      </c>
      <c r="G379" t="s">
        <v>11</v>
      </c>
      <c r="H379" t="s">
        <v>454</v>
      </c>
      <c r="I379" t="s">
        <v>457</v>
      </c>
      <c r="J379" t="s">
        <v>456</v>
      </c>
      <c r="K379">
        <v>0</v>
      </c>
      <c r="L379" t="s">
        <v>7</v>
      </c>
      <c r="M379" t="s">
        <v>7</v>
      </c>
      <c r="N379" t="s">
        <v>1326</v>
      </c>
    </row>
    <row r="380" spans="1:14">
      <c r="A380" t="s">
        <v>1023</v>
      </c>
      <c r="B380" t="s">
        <v>912</v>
      </c>
      <c r="C380" t="s">
        <v>1219</v>
      </c>
      <c r="D380">
        <v>42865</v>
      </c>
      <c r="E380" t="s">
        <v>1324</v>
      </c>
      <c r="F380" t="s">
        <v>11</v>
      </c>
      <c r="G380" t="s">
        <v>11</v>
      </c>
      <c r="H380" t="s">
        <v>454</v>
      </c>
      <c r="I380" t="s">
        <v>457</v>
      </c>
      <c r="J380" t="s">
        <v>456</v>
      </c>
      <c r="K380">
        <v>0</v>
      </c>
      <c r="L380" t="s">
        <v>7</v>
      </c>
      <c r="M380" t="s">
        <v>7</v>
      </c>
      <c r="N380" t="s">
        <v>1326</v>
      </c>
    </row>
    <row r="381" spans="1:14">
      <c r="A381" t="s">
        <v>1023</v>
      </c>
      <c r="B381" t="s">
        <v>912</v>
      </c>
      <c r="C381" t="s">
        <v>1029</v>
      </c>
      <c r="D381">
        <v>42875</v>
      </c>
      <c r="E381" t="s">
        <v>1324</v>
      </c>
      <c r="F381" t="s">
        <v>11</v>
      </c>
      <c r="G381" t="s">
        <v>11</v>
      </c>
      <c r="H381" t="s">
        <v>454</v>
      </c>
      <c r="I381" t="s">
        <v>457</v>
      </c>
      <c r="J381" t="s">
        <v>456</v>
      </c>
      <c r="K381">
        <v>0</v>
      </c>
      <c r="L381" t="s">
        <v>7</v>
      </c>
      <c r="M381" t="s">
        <v>7</v>
      </c>
      <c r="N381" t="s">
        <v>964</v>
      </c>
    </row>
    <row r="382" spans="1:14">
      <c r="A382" t="s">
        <v>1023</v>
      </c>
      <c r="B382" t="s">
        <v>912</v>
      </c>
      <c r="C382" t="s">
        <v>1210</v>
      </c>
      <c r="D382">
        <v>42862</v>
      </c>
      <c r="E382" t="s">
        <v>1324</v>
      </c>
      <c r="F382" t="s">
        <v>11</v>
      </c>
      <c r="G382" t="s">
        <v>11</v>
      </c>
      <c r="H382" t="s">
        <v>454</v>
      </c>
      <c r="I382" t="s">
        <v>457</v>
      </c>
      <c r="J382" t="s">
        <v>456</v>
      </c>
      <c r="K382">
        <v>0</v>
      </c>
      <c r="L382" t="s">
        <v>7</v>
      </c>
      <c r="M382" t="s">
        <v>7</v>
      </c>
      <c r="N382" t="s">
        <v>1325</v>
      </c>
    </row>
    <row r="383" spans="1:14">
      <c r="A383" t="s">
        <v>1023</v>
      </c>
      <c r="B383" t="s">
        <v>912</v>
      </c>
      <c r="C383" t="s">
        <v>1229</v>
      </c>
      <c r="D383">
        <v>42862</v>
      </c>
      <c r="E383" t="s">
        <v>1324</v>
      </c>
      <c r="F383" t="s">
        <v>11</v>
      </c>
      <c r="G383" t="s">
        <v>11</v>
      </c>
      <c r="H383" t="s">
        <v>454</v>
      </c>
      <c r="I383" t="s">
        <v>455</v>
      </c>
      <c r="J383" t="s">
        <v>456</v>
      </c>
      <c r="K383">
        <v>0</v>
      </c>
      <c r="L383" t="s">
        <v>7</v>
      </c>
      <c r="M383" t="s">
        <v>7</v>
      </c>
      <c r="N383" t="s">
        <v>1325</v>
      </c>
    </row>
    <row r="384" spans="1:14">
      <c r="A384" t="s">
        <v>1023</v>
      </c>
      <c r="B384" t="s">
        <v>912</v>
      </c>
      <c r="C384" t="s">
        <v>1227</v>
      </c>
      <c r="D384">
        <v>42862</v>
      </c>
      <c r="E384" t="s">
        <v>1324</v>
      </c>
      <c r="F384" t="s">
        <v>11</v>
      </c>
      <c r="G384" t="s">
        <v>11</v>
      </c>
      <c r="H384" t="s">
        <v>454</v>
      </c>
      <c r="I384" t="s">
        <v>455</v>
      </c>
      <c r="J384" t="s">
        <v>456</v>
      </c>
      <c r="K384">
        <v>0</v>
      </c>
      <c r="L384" t="s">
        <v>7</v>
      </c>
      <c r="M384" t="s">
        <v>7</v>
      </c>
      <c r="N384" t="s">
        <v>1325</v>
      </c>
    </row>
    <row r="385" spans="1:14">
      <c r="A385" t="s">
        <v>1023</v>
      </c>
      <c r="B385" t="s">
        <v>912</v>
      </c>
      <c r="C385" t="s">
        <v>1196</v>
      </c>
      <c r="D385">
        <v>42864</v>
      </c>
      <c r="E385" t="s">
        <v>1324</v>
      </c>
      <c r="F385" t="s">
        <v>11</v>
      </c>
      <c r="G385" t="s">
        <v>11</v>
      </c>
      <c r="H385" t="s">
        <v>454</v>
      </c>
      <c r="I385" t="s">
        <v>457</v>
      </c>
      <c r="J385" t="s">
        <v>456</v>
      </c>
      <c r="K385">
        <v>0</v>
      </c>
      <c r="L385" t="s">
        <v>7</v>
      </c>
      <c r="M385" t="s">
        <v>7</v>
      </c>
      <c r="N385" t="s">
        <v>1326</v>
      </c>
    </row>
    <row r="386" spans="1:14">
      <c r="A386" t="s">
        <v>128</v>
      </c>
      <c r="B386" t="s">
        <v>466</v>
      </c>
      <c r="C386" t="s">
        <v>1042</v>
      </c>
      <c r="D386">
        <v>42862</v>
      </c>
      <c r="E386" t="s">
        <v>1324</v>
      </c>
      <c r="F386" t="s">
        <v>11</v>
      </c>
      <c r="G386" t="s">
        <v>11</v>
      </c>
      <c r="H386" t="s">
        <v>454</v>
      </c>
      <c r="I386" t="s">
        <v>457</v>
      </c>
      <c r="J386" t="s">
        <v>456</v>
      </c>
      <c r="K386">
        <v>0</v>
      </c>
      <c r="L386" t="s">
        <v>7</v>
      </c>
      <c r="M386" t="s">
        <v>7</v>
      </c>
      <c r="N386" t="s">
        <v>1326</v>
      </c>
    </row>
    <row r="387" spans="1:14">
      <c r="A387" t="s">
        <v>128</v>
      </c>
      <c r="B387" t="s">
        <v>466</v>
      </c>
      <c r="C387" t="s">
        <v>1067</v>
      </c>
      <c r="D387">
        <v>42862</v>
      </c>
      <c r="E387" t="s">
        <v>1324</v>
      </c>
      <c r="F387" t="s">
        <v>11</v>
      </c>
      <c r="G387" t="s">
        <v>11</v>
      </c>
      <c r="H387" t="s">
        <v>454</v>
      </c>
      <c r="I387" t="s">
        <v>455</v>
      </c>
      <c r="J387" t="s">
        <v>456</v>
      </c>
      <c r="K387">
        <v>0</v>
      </c>
      <c r="L387" t="s">
        <v>7</v>
      </c>
      <c r="M387" t="s">
        <v>7</v>
      </c>
      <c r="N387" t="s">
        <v>1326</v>
      </c>
    </row>
    <row r="388" spans="1:14">
      <c r="A388" t="s">
        <v>128</v>
      </c>
      <c r="B388" t="s">
        <v>466</v>
      </c>
      <c r="C388" t="s">
        <v>1159</v>
      </c>
      <c r="D388">
        <v>42862</v>
      </c>
      <c r="E388" t="s">
        <v>1324</v>
      </c>
      <c r="F388" t="s">
        <v>11</v>
      </c>
      <c r="G388" t="s">
        <v>11</v>
      </c>
      <c r="H388" t="s">
        <v>454</v>
      </c>
      <c r="I388" t="s">
        <v>457</v>
      </c>
      <c r="J388" t="s">
        <v>456</v>
      </c>
      <c r="K388">
        <v>0</v>
      </c>
      <c r="L388" t="s">
        <v>7</v>
      </c>
      <c r="M388" t="s">
        <v>7</v>
      </c>
      <c r="N388" t="s">
        <v>1326</v>
      </c>
    </row>
    <row r="389" spans="1:14">
      <c r="A389" t="s">
        <v>128</v>
      </c>
      <c r="B389" t="s">
        <v>466</v>
      </c>
      <c r="C389" t="s">
        <v>963</v>
      </c>
      <c r="D389">
        <v>42868</v>
      </c>
      <c r="E389" t="s">
        <v>1324</v>
      </c>
      <c r="F389" t="s">
        <v>11</v>
      </c>
      <c r="G389" t="s">
        <v>11</v>
      </c>
      <c r="H389" t="s">
        <v>454</v>
      </c>
      <c r="I389" t="s">
        <v>457</v>
      </c>
      <c r="J389" t="s">
        <v>456</v>
      </c>
      <c r="K389">
        <v>0</v>
      </c>
      <c r="L389" t="s">
        <v>7</v>
      </c>
      <c r="M389" t="s">
        <v>7</v>
      </c>
      <c r="N389" t="s">
        <v>1328</v>
      </c>
    </row>
    <row r="390" spans="1:14">
      <c r="A390" t="s">
        <v>128</v>
      </c>
      <c r="B390" t="s">
        <v>466</v>
      </c>
      <c r="C390" t="s">
        <v>1250</v>
      </c>
      <c r="D390">
        <v>42882</v>
      </c>
      <c r="E390" t="s">
        <v>1324</v>
      </c>
      <c r="F390" t="s">
        <v>11</v>
      </c>
      <c r="G390" t="s">
        <v>11</v>
      </c>
      <c r="H390" t="s">
        <v>454</v>
      </c>
      <c r="I390" t="s">
        <v>457</v>
      </c>
      <c r="J390" t="s">
        <v>456</v>
      </c>
      <c r="K390">
        <v>0</v>
      </c>
      <c r="L390" t="s">
        <v>7</v>
      </c>
      <c r="M390" t="s">
        <v>7</v>
      </c>
      <c r="N390" t="s">
        <v>1326</v>
      </c>
    </row>
    <row r="391" spans="1:14">
      <c r="A391" t="s">
        <v>128</v>
      </c>
      <c r="B391" t="s">
        <v>466</v>
      </c>
      <c r="C391" t="s">
        <v>1152</v>
      </c>
      <c r="D391">
        <v>42862</v>
      </c>
      <c r="E391" t="s">
        <v>1324</v>
      </c>
      <c r="F391" t="s">
        <v>11</v>
      </c>
      <c r="G391" t="s">
        <v>11</v>
      </c>
      <c r="H391" t="s">
        <v>454</v>
      </c>
      <c r="I391" t="s">
        <v>457</v>
      </c>
      <c r="J391" t="s">
        <v>456</v>
      </c>
      <c r="K391">
        <v>0</v>
      </c>
      <c r="L391" t="s">
        <v>7</v>
      </c>
      <c r="M391" t="s">
        <v>7</v>
      </c>
      <c r="N391" t="s">
        <v>1326</v>
      </c>
    </row>
    <row r="392" spans="1:14">
      <c r="A392" t="s">
        <v>128</v>
      </c>
      <c r="B392" t="s">
        <v>466</v>
      </c>
      <c r="C392" t="s">
        <v>1116</v>
      </c>
      <c r="D392">
        <v>42862</v>
      </c>
      <c r="E392" t="s">
        <v>1324</v>
      </c>
      <c r="F392" t="s">
        <v>11</v>
      </c>
      <c r="G392" t="s">
        <v>11</v>
      </c>
      <c r="H392" t="s">
        <v>454</v>
      </c>
      <c r="I392" t="s">
        <v>457</v>
      </c>
      <c r="J392" t="s">
        <v>456</v>
      </c>
      <c r="K392">
        <v>0</v>
      </c>
      <c r="L392" t="s">
        <v>7</v>
      </c>
      <c r="M392" t="s">
        <v>7</v>
      </c>
      <c r="N392" t="s">
        <v>1325</v>
      </c>
    </row>
    <row r="393" spans="1:14">
      <c r="A393" t="s">
        <v>128</v>
      </c>
      <c r="B393" t="s">
        <v>466</v>
      </c>
      <c r="C393" t="s">
        <v>1056</v>
      </c>
      <c r="D393">
        <v>42879</v>
      </c>
      <c r="E393" t="s">
        <v>1324</v>
      </c>
      <c r="F393" t="s">
        <v>11</v>
      </c>
      <c r="G393" t="s">
        <v>11</v>
      </c>
      <c r="H393" t="s">
        <v>454</v>
      </c>
      <c r="I393" t="s">
        <v>457</v>
      </c>
      <c r="J393" t="s">
        <v>456</v>
      </c>
      <c r="K393">
        <v>0</v>
      </c>
      <c r="L393" t="s">
        <v>7</v>
      </c>
      <c r="M393" t="s">
        <v>7</v>
      </c>
      <c r="N393" t="s">
        <v>1325</v>
      </c>
    </row>
    <row r="394" spans="1:14">
      <c r="A394" t="s">
        <v>128</v>
      </c>
      <c r="B394" t="s">
        <v>466</v>
      </c>
      <c r="C394" t="s">
        <v>1259</v>
      </c>
      <c r="D394">
        <v>42862</v>
      </c>
      <c r="E394" t="s">
        <v>1324</v>
      </c>
      <c r="F394" t="s">
        <v>11</v>
      </c>
      <c r="G394" t="s">
        <v>11</v>
      </c>
      <c r="H394" t="s">
        <v>454</v>
      </c>
      <c r="I394" t="s">
        <v>457</v>
      </c>
      <c r="J394" t="s">
        <v>456</v>
      </c>
      <c r="K394">
        <v>0</v>
      </c>
      <c r="L394" t="s">
        <v>7</v>
      </c>
      <c r="M394" t="s">
        <v>7</v>
      </c>
      <c r="N394" t="s">
        <v>1326</v>
      </c>
    </row>
    <row r="395" spans="1:14">
      <c r="A395" t="s">
        <v>128</v>
      </c>
      <c r="B395" t="s">
        <v>466</v>
      </c>
      <c r="C395" t="s">
        <v>470</v>
      </c>
      <c r="D395">
        <v>42861</v>
      </c>
      <c r="E395" t="s">
        <v>1324</v>
      </c>
      <c r="F395" t="s">
        <v>11</v>
      </c>
      <c r="G395" t="s">
        <v>11</v>
      </c>
      <c r="H395" t="s">
        <v>454</v>
      </c>
      <c r="I395" t="s">
        <v>457</v>
      </c>
      <c r="J395" t="s">
        <v>462</v>
      </c>
      <c r="K395">
        <v>0</v>
      </c>
      <c r="L395" t="s">
        <v>7</v>
      </c>
      <c r="M395" t="s">
        <v>7</v>
      </c>
      <c r="N395" t="s">
        <v>1329</v>
      </c>
    </row>
    <row r="396" spans="1:14">
      <c r="A396" t="s">
        <v>128</v>
      </c>
      <c r="B396" t="s">
        <v>466</v>
      </c>
      <c r="C396" t="s">
        <v>1127</v>
      </c>
      <c r="D396">
        <v>42868</v>
      </c>
      <c r="E396" t="s">
        <v>1324</v>
      </c>
      <c r="F396" t="s">
        <v>11</v>
      </c>
      <c r="G396" t="s">
        <v>11</v>
      </c>
      <c r="H396" t="s">
        <v>454</v>
      </c>
      <c r="I396" t="s">
        <v>457</v>
      </c>
      <c r="J396" t="s">
        <v>456</v>
      </c>
      <c r="K396">
        <v>0</v>
      </c>
      <c r="L396" t="s">
        <v>7</v>
      </c>
      <c r="M396" t="s">
        <v>7</v>
      </c>
      <c r="N396" t="s">
        <v>1326</v>
      </c>
    </row>
    <row r="397" spans="1:14">
      <c r="A397" t="s">
        <v>128</v>
      </c>
      <c r="B397" t="s">
        <v>466</v>
      </c>
      <c r="C397" t="s">
        <v>1150</v>
      </c>
      <c r="D397">
        <v>42862</v>
      </c>
      <c r="E397" t="s">
        <v>1324</v>
      </c>
      <c r="F397" t="s">
        <v>11</v>
      </c>
      <c r="G397" t="s">
        <v>11</v>
      </c>
      <c r="H397" t="s">
        <v>454</v>
      </c>
      <c r="I397" t="s">
        <v>455</v>
      </c>
      <c r="J397" t="s">
        <v>456</v>
      </c>
      <c r="K397">
        <v>0</v>
      </c>
      <c r="L397" t="s">
        <v>7</v>
      </c>
      <c r="M397" t="s">
        <v>7</v>
      </c>
      <c r="N397" t="s">
        <v>1326</v>
      </c>
    </row>
    <row r="398" spans="1:14">
      <c r="A398" t="s">
        <v>128</v>
      </c>
      <c r="B398" t="s">
        <v>466</v>
      </c>
      <c r="C398" t="s">
        <v>1064</v>
      </c>
      <c r="D398">
        <v>42862</v>
      </c>
      <c r="E398" t="s">
        <v>1324</v>
      </c>
      <c r="F398" t="s">
        <v>11</v>
      </c>
      <c r="G398" t="s">
        <v>11</v>
      </c>
      <c r="H398" t="s">
        <v>454</v>
      </c>
      <c r="I398" t="s">
        <v>455</v>
      </c>
      <c r="J398" t="s">
        <v>456</v>
      </c>
      <c r="K398">
        <v>0</v>
      </c>
      <c r="L398" t="s">
        <v>7</v>
      </c>
      <c r="M398" t="s">
        <v>7</v>
      </c>
      <c r="N398" t="s">
        <v>1325</v>
      </c>
    </row>
    <row r="399" spans="1:14">
      <c r="A399" t="s">
        <v>128</v>
      </c>
      <c r="B399" t="s">
        <v>466</v>
      </c>
      <c r="C399" t="s">
        <v>470</v>
      </c>
      <c r="D399">
        <v>42861</v>
      </c>
      <c r="E399" t="s">
        <v>1324</v>
      </c>
      <c r="F399" t="s">
        <v>11</v>
      </c>
      <c r="G399" t="s">
        <v>11</v>
      </c>
      <c r="H399" t="s">
        <v>454</v>
      </c>
      <c r="I399" t="s">
        <v>457</v>
      </c>
      <c r="J399" t="s">
        <v>456</v>
      </c>
      <c r="K399">
        <v>0</v>
      </c>
      <c r="L399" t="s">
        <v>7</v>
      </c>
      <c r="M399" t="s">
        <v>7</v>
      </c>
      <c r="N399" t="s">
        <v>1262</v>
      </c>
    </row>
    <row r="400" spans="1:14">
      <c r="A400" t="s">
        <v>128</v>
      </c>
      <c r="B400" t="s">
        <v>466</v>
      </c>
      <c r="C400" t="s">
        <v>1055</v>
      </c>
      <c r="D400">
        <v>42862</v>
      </c>
      <c r="E400" t="s">
        <v>1324</v>
      </c>
      <c r="F400" t="s">
        <v>11</v>
      </c>
      <c r="G400" t="s">
        <v>11</v>
      </c>
      <c r="H400" t="s">
        <v>454</v>
      </c>
      <c r="I400" t="s">
        <v>457</v>
      </c>
      <c r="J400" t="s">
        <v>456</v>
      </c>
      <c r="K400">
        <v>0</v>
      </c>
      <c r="L400" t="s">
        <v>7</v>
      </c>
      <c r="M400" t="s">
        <v>7</v>
      </c>
      <c r="N400" t="s">
        <v>1326</v>
      </c>
    </row>
    <row r="401" spans="1:14">
      <c r="A401" t="s">
        <v>128</v>
      </c>
      <c r="B401" t="s">
        <v>466</v>
      </c>
      <c r="C401" t="s">
        <v>1244</v>
      </c>
      <c r="D401">
        <v>42863</v>
      </c>
      <c r="E401" t="s">
        <v>1324</v>
      </c>
      <c r="F401" t="s">
        <v>11</v>
      </c>
      <c r="G401" t="s">
        <v>11</v>
      </c>
      <c r="H401" t="s">
        <v>454</v>
      </c>
      <c r="I401" t="s">
        <v>457</v>
      </c>
      <c r="J401" t="s">
        <v>456</v>
      </c>
      <c r="K401">
        <v>0</v>
      </c>
      <c r="L401" t="s">
        <v>7</v>
      </c>
      <c r="M401" t="s">
        <v>7</v>
      </c>
      <c r="N401" t="s">
        <v>1325</v>
      </c>
    </row>
    <row r="402" spans="1:14">
      <c r="A402" t="s">
        <v>128</v>
      </c>
      <c r="B402" t="s">
        <v>466</v>
      </c>
      <c r="C402" t="s">
        <v>1145</v>
      </c>
      <c r="D402">
        <v>42868</v>
      </c>
      <c r="E402" t="s">
        <v>1324</v>
      </c>
      <c r="F402" t="s">
        <v>11</v>
      </c>
      <c r="G402" t="s">
        <v>11</v>
      </c>
      <c r="H402" t="s">
        <v>454</v>
      </c>
      <c r="I402" t="s">
        <v>455</v>
      </c>
      <c r="J402" t="s">
        <v>456</v>
      </c>
      <c r="K402">
        <v>0</v>
      </c>
      <c r="L402" t="s">
        <v>7</v>
      </c>
      <c r="M402" t="s">
        <v>7</v>
      </c>
      <c r="N402" t="s">
        <v>1325</v>
      </c>
    </row>
    <row r="403" spans="1:14">
      <c r="A403" t="s">
        <v>128</v>
      </c>
      <c r="B403" t="s">
        <v>466</v>
      </c>
      <c r="C403" t="s">
        <v>1104</v>
      </c>
      <c r="D403">
        <v>42868</v>
      </c>
      <c r="E403" t="s">
        <v>1324</v>
      </c>
      <c r="F403" t="s">
        <v>11</v>
      </c>
      <c r="G403" t="s">
        <v>11</v>
      </c>
      <c r="H403" t="s">
        <v>454</v>
      </c>
      <c r="I403" t="s">
        <v>457</v>
      </c>
      <c r="J403" t="s">
        <v>456</v>
      </c>
      <c r="K403">
        <v>0</v>
      </c>
      <c r="L403" t="s">
        <v>7</v>
      </c>
      <c r="M403" t="s">
        <v>7</v>
      </c>
      <c r="N403" t="s">
        <v>1325</v>
      </c>
    </row>
    <row r="404" spans="1:14">
      <c r="A404" t="s">
        <v>128</v>
      </c>
      <c r="B404" t="s">
        <v>466</v>
      </c>
      <c r="C404" t="s">
        <v>1134</v>
      </c>
      <c r="D404">
        <v>42862</v>
      </c>
      <c r="E404" t="s">
        <v>1324</v>
      </c>
      <c r="F404" t="s">
        <v>11</v>
      </c>
      <c r="G404" t="s">
        <v>11</v>
      </c>
      <c r="H404" t="s">
        <v>454</v>
      </c>
      <c r="I404" t="s">
        <v>457</v>
      </c>
      <c r="J404" t="s">
        <v>456</v>
      </c>
      <c r="K404">
        <v>0</v>
      </c>
      <c r="L404" t="s">
        <v>7</v>
      </c>
      <c r="M404" t="s">
        <v>7</v>
      </c>
      <c r="N404" t="s">
        <v>1326</v>
      </c>
    </row>
    <row r="405" spans="1:14">
      <c r="A405" t="s">
        <v>128</v>
      </c>
      <c r="B405" t="s">
        <v>466</v>
      </c>
      <c r="C405" t="s">
        <v>1095</v>
      </c>
      <c r="D405">
        <v>42862</v>
      </c>
      <c r="E405" t="s">
        <v>1324</v>
      </c>
      <c r="F405" t="s">
        <v>11</v>
      </c>
      <c r="G405" t="s">
        <v>11</v>
      </c>
      <c r="H405" t="s">
        <v>454</v>
      </c>
      <c r="I405" t="s">
        <v>455</v>
      </c>
      <c r="J405" t="s">
        <v>456</v>
      </c>
      <c r="K405">
        <v>0</v>
      </c>
      <c r="L405" t="s">
        <v>7</v>
      </c>
      <c r="M405" t="s">
        <v>7</v>
      </c>
      <c r="N405" t="s">
        <v>1325</v>
      </c>
    </row>
    <row r="406" spans="1:14">
      <c r="A406" t="s">
        <v>128</v>
      </c>
      <c r="B406" t="s">
        <v>466</v>
      </c>
      <c r="C406" t="s">
        <v>1034</v>
      </c>
      <c r="D406">
        <v>42862</v>
      </c>
      <c r="E406" t="s">
        <v>1324</v>
      </c>
      <c r="F406" t="s">
        <v>11</v>
      </c>
      <c r="G406" t="s">
        <v>11</v>
      </c>
      <c r="H406" t="s">
        <v>454</v>
      </c>
      <c r="I406" t="s">
        <v>457</v>
      </c>
      <c r="J406" t="s">
        <v>456</v>
      </c>
      <c r="K406">
        <v>0</v>
      </c>
      <c r="L406" t="s">
        <v>7</v>
      </c>
      <c r="M406" t="s">
        <v>7</v>
      </c>
      <c r="N406" t="s">
        <v>1326</v>
      </c>
    </row>
    <row r="407" spans="1:14">
      <c r="A407" t="s">
        <v>128</v>
      </c>
      <c r="B407" t="s">
        <v>466</v>
      </c>
      <c r="C407" t="s">
        <v>1054</v>
      </c>
      <c r="D407">
        <v>42864</v>
      </c>
      <c r="E407" t="s">
        <v>1324</v>
      </c>
      <c r="F407" t="s">
        <v>11</v>
      </c>
      <c r="G407" t="s">
        <v>11</v>
      </c>
      <c r="H407" t="s">
        <v>454</v>
      </c>
      <c r="I407" t="s">
        <v>457</v>
      </c>
      <c r="J407" t="s">
        <v>456</v>
      </c>
      <c r="K407">
        <v>0</v>
      </c>
      <c r="L407" t="s">
        <v>7</v>
      </c>
      <c r="M407" t="s">
        <v>7</v>
      </c>
      <c r="N407" t="s">
        <v>1326</v>
      </c>
    </row>
    <row r="408" spans="1:14">
      <c r="A408" t="s">
        <v>128</v>
      </c>
      <c r="B408" t="s">
        <v>466</v>
      </c>
      <c r="C408" t="s">
        <v>1062</v>
      </c>
      <c r="D408">
        <v>42879</v>
      </c>
      <c r="E408" t="s">
        <v>1324</v>
      </c>
      <c r="F408" t="s">
        <v>11</v>
      </c>
      <c r="G408" t="s">
        <v>11</v>
      </c>
      <c r="H408" t="s">
        <v>454</v>
      </c>
      <c r="I408" t="s">
        <v>457</v>
      </c>
      <c r="J408" t="s">
        <v>456</v>
      </c>
      <c r="K408">
        <v>0</v>
      </c>
      <c r="L408" t="s">
        <v>7</v>
      </c>
      <c r="M408" t="s">
        <v>7</v>
      </c>
      <c r="N408" t="s">
        <v>1325</v>
      </c>
    </row>
    <row r="409" spans="1:14">
      <c r="A409" t="s">
        <v>128</v>
      </c>
      <c r="B409" t="s">
        <v>466</v>
      </c>
      <c r="C409" t="s">
        <v>1155</v>
      </c>
      <c r="D409">
        <v>42862</v>
      </c>
      <c r="E409" t="s">
        <v>1324</v>
      </c>
      <c r="F409" t="s">
        <v>11</v>
      </c>
      <c r="G409" t="s">
        <v>11</v>
      </c>
      <c r="H409" t="s">
        <v>454</v>
      </c>
      <c r="I409" t="s">
        <v>457</v>
      </c>
      <c r="J409" t="s">
        <v>456</v>
      </c>
      <c r="K409">
        <v>0</v>
      </c>
      <c r="L409" t="s">
        <v>7</v>
      </c>
      <c r="M409" t="s">
        <v>7</v>
      </c>
      <c r="N409" t="s">
        <v>1326</v>
      </c>
    </row>
    <row r="410" spans="1:14">
      <c r="A410" t="s">
        <v>128</v>
      </c>
      <c r="B410" t="s">
        <v>466</v>
      </c>
      <c r="C410" t="s">
        <v>1238</v>
      </c>
      <c r="D410">
        <v>42862</v>
      </c>
      <c r="E410" t="s">
        <v>1324</v>
      </c>
      <c r="F410" t="s">
        <v>11</v>
      </c>
      <c r="G410" t="s">
        <v>11</v>
      </c>
      <c r="H410" t="s">
        <v>454</v>
      </c>
      <c r="I410" t="s">
        <v>457</v>
      </c>
      <c r="J410" t="s">
        <v>456</v>
      </c>
      <c r="K410">
        <v>0</v>
      </c>
      <c r="L410" t="s">
        <v>7</v>
      </c>
      <c r="M410" t="s">
        <v>7</v>
      </c>
      <c r="N410" t="s">
        <v>1326</v>
      </c>
    </row>
    <row r="411" spans="1:14">
      <c r="A411" t="s">
        <v>128</v>
      </c>
      <c r="B411" t="s">
        <v>466</v>
      </c>
      <c r="C411" t="s">
        <v>1239</v>
      </c>
      <c r="D411">
        <v>42863</v>
      </c>
      <c r="E411" t="s">
        <v>1324</v>
      </c>
      <c r="F411" t="s">
        <v>11</v>
      </c>
      <c r="G411" t="s">
        <v>11</v>
      </c>
      <c r="H411" t="s">
        <v>454</v>
      </c>
      <c r="I411" t="s">
        <v>457</v>
      </c>
      <c r="J411" t="s">
        <v>456</v>
      </c>
      <c r="K411">
        <v>0</v>
      </c>
      <c r="L411" t="s">
        <v>7</v>
      </c>
      <c r="M411" t="s">
        <v>7</v>
      </c>
      <c r="N411" t="s">
        <v>1326</v>
      </c>
    </row>
    <row r="412" spans="1:14">
      <c r="A412" t="s">
        <v>128</v>
      </c>
      <c r="B412" t="s">
        <v>466</v>
      </c>
      <c r="C412" t="s">
        <v>1129</v>
      </c>
      <c r="D412">
        <v>42868</v>
      </c>
      <c r="E412" t="s">
        <v>1324</v>
      </c>
      <c r="F412" t="s">
        <v>11</v>
      </c>
      <c r="G412" t="s">
        <v>11</v>
      </c>
      <c r="H412" t="s">
        <v>454</v>
      </c>
      <c r="I412" t="s">
        <v>455</v>
      </c>
      <c r="J412" t="s">
        <v>456</v>
      </c>
      <c r="K412">
        <v>0</v>
      </c>
      <c r="L412" t="s">
        <v>7</v>
      </c>
      <c r="M412" t="s">
        <v>7</v>
      </c>
      <c r="N412" t="s">
        <v>1325</v>
      </c>
    </row>
    <row r="413" spans="1:14">
      <c r="A413" t="s">
        <v>128</v>
      </c>
      <c r="B413" t="s">
        <v>466</v>
      </c>
      <c r="C413" t="s">
        <v>948</v>
      </c>
      <c r="D413">
        <v>42879</v>
      </c>
      <c r="E413" t="s">
        <v>1324</v>
      </c>
      <c r="F413" t="s">
        <v>11</v>
      </c>
      <c r="G413" t="s">
        <v>11</v>
      </c>
      <c r="H413" t="s">
        <v>454</v>
      </c>
      <c r="I413" t="s">
        <v>457</v>
      </c>
      <c r="J413" t="s">
        <v>456</v>
      </c>
      <c r="K413">
        <v>0</v>
      </c>
      <c r="L413" t="s">
        <v>7</v>
      </c>
      <c r="M413" t="s">
        <v>7</v>
      </c>
      <c r="N413" t="s">
        <v>964</v>
      </c>
    </row>
    <row r="414" spans="1:14">
      <c r="A414" t="s">
        <v>128</v>
      </c>
      <c r="B414" t="s">
        <v>466</v>
      </c>
      <c r="C414" t="s">
        <v>1083</v>
      </c>
      <c r="D414">
        <v>42864</v>
      </c>
      <c r="E414" t="s">
        <v>1324</v>
      </c>
      <c r="F414" t="s">
        <v>11</v>
      </c>
      <c r="G414" t="s">
        <v>11</v>
      </c>
      <c r="H414" t="s">
        <v>454</v>
      </c>
      <c r="I414" t="s">
        <v>457</v>
      </c>
      <c r="J414" t="s">
        <v>456</v>
      </c>
      <c r="K414">
        <v>0</v>
      </c>
      <c r="L414" t="s">
        <v>7</v>
      </c>
      <c r="M414" t="s">
        <v>7</v>
      </c>
      <c r="N414" t="s">
        <v>1326</v>
      </c>
    </row>
    <row r="415" spans="1:14">
      <c r="A415" t="s">
        <v>128</v>
      </c>
      <c r="B415" t="s">
        <v>466</v>
      </c>
      <c r="C415" t="s">
        <v>1005</v>
      </c>
      <c r="D415">
        <v>42886</v>
      </c>
      <c r="E415" t="s">
        <v>1324</v>
      </c>
      <c r="F415" t="s">
        <v>11</v>
      </c>
      <c r="G415" t="s">
        <v>11</v>
      </c>
      <c r="H415" t="s">
        <v>454</v>
      </c>
      <c r="I415" t="s">
        <v>455</v>
      </c>
      <c r="J415" t="s">
        <v>969</v>
      </c>
      <c r="K415">
        <v>0</v>
      </c>
      <c r="L415" t="s">
        <v>7</v>
      </c>
      <c r="M415" t="s">
        <v>7</v>
      </c>
      <c r="N415" t="s">
        <v>1330</v>
      </c>
    </row>
    <row r="416" spans="1:14">
      <c r="A416" t="s">
        <v>128</v>
      </c>
      <c r="B416" t="s">
        <v>466</v>
      </c>
      <c r="C416" t="s">
        <v>903</v>
      </c>
      <c r="D416">
        <v>42861</v>
      </c>
      <c r="E416" t="s">
        <v>1324</v>
      </c>
      <c r="F416" t="s">
        <v>11</v>
      </c>
      <c r="G416" t="s">
        <v>11</v>
      </c>
      <c r="H416" t="s">
        <v>454</v>
      </c>
      <c r="I416" t="s">
        <v>457</v>
      </c>
      <c r="J416" t="s">
        <v>456</v>
      </c>
      <c r="K416">
        <v>0</v>
      </c>
      <c r="L416" t="s">
        <v>7</v>
      </c>
      <c r="M416" t="s">
        <v>7</v>
      </c>
      <c r="N416" t="s">
        <v>1256</v>
      </c>
    </row>
    <row r="417" spans="1:14">
      <c r="A417" t="s">
        <v>128</v>
      </c>
      <c r="B417" t="s">
        <v>466</v>
      </c>
      <c r="C417" t="s">
        <v>1269</v>
      </c>
      <c r="D417">
        <v>42868</v>
      </c>
      <c r="E417" t="s">
        <v>1324</v>
      </c>
      <c r="F417" t="s">
        <v>11</v>
      </c>
      <c r="G417" t="s">
        <v>11</v>
      </c>
      <c r="H417" t="s">
        <v>454</v>
      </c>
      <c r="I417" t="s">
        <v>457</v>
      </c>
      <c r="J417" t="s">
        <v>456</v>
      </c>
      <c r="K417">
        <v>0</v>
      </c>
      <c r="L417" t="s">
        <v>7</v>
      </c>
      <c r="M417" t="s">
        <v>7</v>
      </c>
      <c r="N417" t="s">
        <v>1326</v>
      </c>
    </row>
    <row r="418" spans="1:14">
      <c r="A418" t="s">
        <v>128</v>
      </c>
      <c r="B418" t="s">
        <v>466</v>
      </c>
      <c r="C418" t="s">
        <v>1142</v>
      </c>
      <c r="D418">
        <v>42862</v>
      </c>
      <c r="E418" t="s">
        <v>1324</v>
      </c>
      <c r="F418" t="s">
        <v>11</v>
      </c>
      <c r="G418" t="s">
        <v>11</v>
      </c>
      <c r="H418" t="s">
        <v>454</v>
      </c>
      <c r="I418" t="s">
        <v>455</v>
      </c>
      <c r="J418" t="s">
        <v>456</v>
      </c>
      <c r="K418">
        <v>0</v>
      </c>
      <c r="L418" t="s">
        <v>7</v>
      </c>
      <c r="M418" t="s">
        <v>7</v>
      </c>
      <c r="N418" t="s">
        <v>1325</v>
      </c>
    </row>
    <row r="419" spans="1:14">
      <c r="A419" t="s">
        <v>128</v>
      </c>
      <c r="B419" t="s">
        <v>466</v>
      </c>
      <c r="C419" t="s">
        <v>1092</v>
      </c>
      <c r="D419">
        <v>42868</v>
      </c>
      <c r="E419" t="s">
        <v>1324</v>
      </c>
      <c r="F419" t="s">
        <v>11</v>
      </c>
      <c r="G419" t="s">
        <v>11</v>
      </c>
      <c r="H419" t="s">
        <v>454</v>
      </c>
      <c r="I419" t="s">
        <v>455</v>
      </c>
      <c r="J419" t="s">
        <v>456</v>
      </c>
      <c r="K419">
        <v>0</v>
      </c>
      <c r="L419" t="s">
        <v>7</v>
      </c>
      <c r="M419" t="s">
        <v>7</v>
      </c>
      <c r="N419" t="s">
        <v>1325</v>
      </c>
    </row>
    <row r="420" spans="1:14">
      <c r="A420" t="s">
        <v>128</v>
      </c>
      <c r="B420" t="s">
        <v>466</v>
      </c>
      <c r="C420" t="s">
        <v>1140</v>
      </c>
      <c r="D420">
        <v>42863</v>
      </c>
      <c r="E420" t="s">
        <v>1324</v>
      </c>
      <c r="F420" t="s">
        <v>11</v>
      </c>
      <c r="G420" t="s">
        <v>11</v>
      </c>
      <c r="H420" t="s">
        <v>454</v>
      </c>
      <c r="I420" t="s">
        <v>457</v>
      </c>
      <c r="J420" t="s">
        <v>456</v>
      </c>
      <c r="K420">
        <v>0</v>
      </c>
      <c r="L420" t="s">
        <v>7</v>
      </c>
      <c r="M420" t="s">
        <v>7</v>
      </c>
      <c r="N420" t="s">
        <v>1326</v>
      </c>
    </row>
    <row r="421" spans="1:14">
      <c r="A421" t="s">
        <v>128</v>
      </c>
      <c r="B421" t="s">
        <v>466</v>
      </c>
      <c r="C421" t="s">
        <v>1081</v>
      </c>
      <c r="D421">
        <v>42870</v>
      </c>
      <c r="E421" t="s">
        <v>1324</v>
      </c>
      <c r="F421" t="s">
        <v>11</v>
      </c>
      <c r="G421" t="s">
        <v>11</v>
      </c>
      <c r="H421" t="s">
        <v>454</v>
      </c>
      <c r="I421" t="s">
        <v>457</v>
      </c>
      <c r="J421" t="s">
        <v>456</v>
      </c>
      <c r="K421">
        <v>0</v>
      </c>
      <c r="L421" t="s">
        <v>7</v>
      </c>
      <c r="M421" t="s">
        <v>7</v>
      </c>
      <c r="N421" t="s">
        <v>1326</v>
      </c>
    </row>
    <row r="422" spans="1:14">
      <c r="A422" t="s">
        <v>128</v>
      </c>
      <c r="B422" t="s">
        <v>466</v>
      </c>
      <c r="C422" t="s">
        <v>927</v>
      </c>
      <c r="D422">
        <v>42861</v>
      </c>
      <c r="E422" t="s">
        <v>1324</v>
      </c>
      <c r="F422" t="s">
        <v>11</v>
      </c>
      <c r="G422" t="s">
        <v>11</v>
      </c>
      <c r="H422" t="s">
        <v>454</v>
      </c>
      <c r="I422" t="s">
        <v>1006</v>
      </c>
      <c r="J422" t="s">
        <v>456</v>
      </c>
      <c r="K422">
        <v>0</v>
      </c>
      <c r="L422" t="s">
        <v>7</v>
      </c>
      <c r="M422" t="s">
        <v>7</v>
      </c>
      <c r="N422" t="s">
        <v>1019</v>
      </c>
    </row>
    <row r="423" spans="1:14">
      <c r="A423" t="s">
        <v>128</v>
      </c>
      <c r="B423" t="s">
        <v>466</v>
      </c>
      <c r="C423" t="s">
        <v>1096</v>
      </c>
      <c r="D423">
        <v>42862</v>
      </c>
      <c r="E423" t="s">
        <v>1324</v>
      </c>
      <c r="F423" t="s">
        <v>11</v>
      </c>
      <c r="G423" t="s">
        <v>11</v>
      </c>
      <c r="H423" t="s">
        <v>454</v>
      </c>
      <c r="I423" t="s">
        <v>455</v>
      </c>
      <c r="J423" t="s">
        <v>456</v>
      </c>
      <c r="K423">
        <v>0</v>
      </c>
      <c r="L423" t="s">
        <v>7</v>
      </c>
      <c r="M423" t="s">
        <v>7</v>
      </c>
      <c r="N423" t="s">
        <v>1326</v>
      </c>
    </row>
    <row r="424" spans="1:14">
      <c r="A424" t="s">
        <v>128</v>
      </c>
      <c r="B424" t="s">
        <v>466</v>
      </c>
      <c r="C424" t="s">
        <v>1108</v>
      </c>
      <c r="D424">
        <v>42862</v>
      </c>
      <c r="E424" t="s">
        <v>1324</v>
      </c>
      <c r="F424" t="s">
        <v>11</v>
      </c>
      <c r="G424" t="s">
        <v>11</v>
      </c>
      <c r="H424" t="s">
        <v>454</v>
      </c>
      <c r="I424" t="s">
        <v>455</v>
      </c>
      <c r="J424" t="s">
        <v>456</v>
      </c>
      <c r="K424">
        <v>0</v>
      </c>
      <c r="L424" t="s">
        <v>7</v>
      </c>
      <c r="M424" t="s">
        <v>7</v>
      </c>
      <c r="N424" t="s">
        <v>1325</v>
      </c>
    </row>
    <row r="425" spans="1:14">
      <c r="A425" t="s">
        <v>128</v>
      </c>
      <c r="B425" t="s">
        <v>466</v>
      </c>
      <c r="C425" t="s">
        <v>927</v>
      </c>
      <c r="D425">
        <v>42861</v>
      </c>
      <c r="E425" t="s">
        <v>1324</v>
      </c>
      <c r="F425" t="s">
        <v>11</v>
      </c>
      <c r="G425" t="s">
        <v>11</v>
      </c>
      <c r="H425" t="s">
        <v>454</v>
      </c>
      <c r="I425" t="s">
        <v>457</v>
      </c>
      <c r="J425" t="s">
        <v>456</v>
      </c>
      <c r="K425">
        <v>0</v>
      </c>
      <c r="L425" t="s">
        <v>7</v>
      </c>
      <c r="M425" t="s">
        <v>7</v>
      </c>
      <c r="N425" t="s">
        <v>1331</v>
      </c>
    </row>
    <row r="426" spans="1:14">
      <c r="A426" t="s">
        <v>128</v>
      </c>
      <c r="B426" t="s">
        <v>466</v>
      </c>
      <c r="C426" t="s">
        <v>1103</v>
      </c>
      <c r="D426">
        <v>42864</v>
      </c>
      <c r="E426" t="s">
        <v>1324</v>
      </c>
      <c r="F426" t="s">
        <v>11</v>
      </c>
      <c r="G426" t="s">
        <v>11</v>
      </c>
      <c r="H426" t="s">
        <v>454</v>
      </c>
      <c r="I426" t="s">
        <v>457</v>
      </c>
      <c r="J426" t="s">
        <v>456</v>
      </c>
      <c r="K426">
        <v>0</v>
      </c>
      <c r="L426" t="s">
        <v>7</v>
      </c>
      <c r="M426" t="s">
        <v>7</v>
      </c>
      <c r="N426" t="s">
        <v>1325</v>
      </c>
    </row>
    <row r="427" spans="1:14">
      <c r="A427" t="s">
        <v>128</v>
      </c>
      <c r="B427" t="s">
        <v>466</v>
      </c>
      <c r="C427" t="s">
        <v>1106</v>
      </c>
      <c r="D427">
        <v>42862</v>
      </c>
      <c r="E427" t="s">
        <v>1324</v>
      </c>
      <c r="F427" t="s">
        <v>11</v>
      </c>
      <c r="G427" t="s">
        <v>11</v>
      </c>
      <c r="H427" t="s">
        <v>454</v>
      </c>
      <c r="I427" t="s">
        <v>455</v>
      </c>
      <c r="J427" t="s">
        <v>456</v>
      </c>
      <c r="K427">
        <v>0</v>
      </c>
      <c r="L427" t="s">
        <v>7</v>
      </c>
      <c r="M427" t="s">
        <v>7</v>
      </c>
      <c r="N427" t="s">
        <v>1326</v>
      </c>
    </row>
    <row r="428" spans="1:14">
      <c r="A428" t="s">
        <v>128</v>
      </c>
      <c r="B428" t="s">
        <v>466</v>
      </c>
      <c r="C428" t="s">
        <v>1063</v>
      </c>
      <c r="D428">
        <v>42862</v>
      </c>
      <c r="E428" t="s">
        <v>1324</v>
      </c>
      <c r="F428" t="s">
        <v>11</v>
      </c>
      <c r="G428" t="s">
        <v>11</v>
      </c>
      <c r="H428" t="s">
        <v>454</v>
      </c>
      <c r="I428" t="s">
        <v>457</v>
      </c>
      <c r="J428" t="s">
        <v>456</v>
      </c>
      <c r="K428">
        <v>0</v>
      </c>
      <c r="L428" t="s">
        <v>7</v>
      </c>
      <c r="M428" t="s">
        <v>7</v>
      </c>
      <c r="N428" t="s">
        <v>1326</v>
      </c>
    </row>
    <row r="429" spans="1:14">
      <c r="A429" t="s">
        <v>128</v>
      </c>
      <c r="B429" t="s">
        <v>466</v>
      </c>
      <c r="C429" t="s">
        <v>1124</v>
      </c>
      <c r="D429">
        <v>42862</v>
      </c>
      <c r="E429" t="s">
        <v>1324</v>
      </c>
      <c r="F429" t="s">
        <v>11</v>
      </c>
      <c r="G429" t="s">
        <v>11</v>
      </c>
      <c r="H429" t="s">
        <v>454</v>
      </c>
      <c r="I429" t="s">
        <v>455</v>
      </c>
      <c r="J429" t="s">
        <v>456</v>
      </c>
      <c r="K429">
        <v>0</v>
      </c>
      <c r="L429" t="s">
        <v>7</v>
      </c>
      <c r="M429" t="s">
        <v>7</v>
      </c>
      <c r="N429" t="s">
        <v>1326</v>
      </c>
    </row>
    <row r="430" spans="1:14">
      <c r="A430" t="s">
        <v>128</v>
      </c>
      <c r="B430" t="s">
        <v>466</v>
      </c>
      <c r="C430" t="s">
        <v>1267</v>
      </c>
      <c r="D430">
        <v>42879</v>
      </c>
      <c r="E430" t="s">
        <v>1324</v>
      </c>
      <c r="F430" t="s">
        <v>11</v>
      </c>
      <c r="G430" t="s">
        <v>11</v>
      </c>
      <c r="H430" t="s">
        <v>454</v>
      </c>
      <c r="I430" t="s">
        <v>457</v>
      </c>
      <c r="J430" t="s">
        <v>456</v>
      </c>
      <c r="K430">
        <v>0</v>
      </c>
      <c r="L430" t="s">
        <v>7</v>
      </c>
      <c r="M430" t="s">
        <v>7</v>
      </c>
      <c r="N430" t="s">
        <v>1326</v>
      </c>
    </row>
    <row r="431" spans="1:14">
      <c r="A431" t="s">
        <v>128</v>
      </c>
      <c r="B431" t="s">
        <v>466</v>
      </c>
      <c r="C431" t="s">
        <v>1270</v>
      </c>
      <c r="D431">
        <v>42879</v>
      </c>
      <c r="E431" t="s">
        <v>1324</v>
      </c>
      <c r="F431" t="s">
        <v>11</v>
      </c>
      <c r="G431" t="s">
        <v>11</v>
      </c>
      <c r="H431" t="s">
        <v>454</v>
      </c>
      <c r="I431" t="s">
        <v>457</v>
      </c>
      <c r="J431" t="s">
        <v>456</v>
      </c>
      <c r="K431">
        <v>0</v>
      </c>
      <c r="L431" t="s">
        <v>7</v>
      </c>
      <c r="M431" t="s">
        <v>7</v>
      </c>
      <c r="N431" t="s">
        <v>1325</v>
      </c>
    </row>
    <row r="432" spans="1:14">
      <c r="A432" t="s">
        <v>128</v>
      </c>
      <c r="B432" t="s">
        <v>466</v>
      </c>
      <c r="C432" t="s">
        <v>903</v>
      </c>
      <c r="D432">
        <v>42861</v>
      </c>
      <c r="E432" t="s">
        <v>1324</v>
      </c>
      <c r="F432" t="s">
        <v>11</v>
      </c>
      <c r="G432" t="s">
        <v>11</v>
      </c>
      <c r="H432" t="s">
        <v>454</v>
      </c>
      <c r="I432" t="s">
        <v>455</v>
      </c>
      <c r="J432" t="s">
        <v>462</v>
      </c>
      <c r="K432">
        <v>0</v>
      </c>
      <c r="L432" t="s">
        <v>7</v>
      </c>
      <c r="M432" t="s">
        <v>7</v>
      </c>
      <c r="N432" t="s">
        <v>1017</v>
      </c>
    </row>
    <row r="433" spans="1:14">
      <c r="A433" t="s">
        <v>128</v>
      </c>
      <c r="B433" t="s">
        <v>466</v>
      </c>
      <c r="C433" t="s">
        <v>1025</v>
      </c>
      <c r="D433">
        <v>42862</v>
      </c>
      <c r="E433" t="s">
        <v>1324</v>
      </c>
      <c r="F433" t="s">
        <v>11</v>
      </c>
      <c r="G433" t="s">
        <v>11</v>
      </c>
      <c r="H433" t="s">
        <v>454</v>
      </c>
      <c r="I433" t="s">
        <v>457</v>
      </c>
      <c r="J433" t="s">
        <v>456</v>
      </c>
      <c r="K433">
        <v>0</v>
      </c>
      <c r="L433" t="s">
        <v>7</v>
      </c>
      <c r="M433" t="s">
        <v>7</v>
      </c>
      <c r="N433" t="s">
        <v>1326</v>
      </c>
    </row>
    <row r="434" spans="1:14">
      <c r="A434" t="s">
        <v>128</v>
      </c>
      <c r="B434" t="s">
        <v>466</v>
      </c>
      <c r="C434" t="s">
        <v>1110</v>
      </c>
      <c r="D434">
        <v>42868</v>
      </c>
      <c r="E434" t="s">
        <v>1324</v>
      </c>
      <c r="F434" t="s">
        <v>11</v>
      </c>
      <c r="G434" t="s">
        <v>11</v>
      </c>
      <c r="H434" t="s">
        <v>454</v>
      </c>
      <c r="I434" t="s">
        <v>457</v>
      </c>
      <c r="J434" t="s">
        <v>456</v>
      </c>
      <c r="K434">
        <v>0</v>
      </c>
      <c r="L434" t="s">
        <v>7</v>
      </c>
      <c r="M434" t="s">
        <v>7</v>
      </c>
      <c r="N434" t="s">
        <v>1325</v>
      </c>
    </row>
    <row r="435" spans="1:14">
      <c r="A435" t="s">
        <v>128</v>
      </c>
      <c r="B435" t="s">
        <v>466</v>
      </c>
      <c r="C435" t="s">
        <v>1264</v>
      </c>
      <c r="D435">
        <v>42883</v>
      </c>
      <c r="E435" t="s">
        <v>1324</v>
      </c>
      <c r="F435" t="s">
        <v>11</v>
      </c>
      <c r="G435" t="s">
        <v>11</v>
      </c>
      <c r="H435" t="s">
        <v>454</v>
      </c>
      <c r="I435" t="s">
        <v>457</v>
      </c>
      <c r="J435" t="s">
        <v>456</v>
      </c>
      <c r="K435">
        <v>0</v>
      </c>
      <c r="L435" t="s">
        <v>7</v>
      </c>
      <c r="M435" t="s">
        <v>7</v>
      </c>
      <c r="N435" t="s">
        <v>1325</v>
      </c>
    </row>
    <row r="436" spans="1:14">
      <c r="A436" t="s">
        <v>128</v>
      </c>
      <c r="B436" t="s">
        <v>466</v>
      </c>
      <c r="C436" t="s">
        <v>1266</v>
      </c>
      <c r="D436">
        <v>42863</v>
      </c>
      <c r="E436" t="s">
        <v>1324</v>
      </c>
      <c r="F436" t="s">
        <v>11</v>
      </c>
      <c r="G436" t="s">
        <v>11</v>
      </c>
      <c r="H436" t="s">
        <v>454</v>
      </c>
      <c r="I436" t="s">
        <v>457</v>
      </c>
      <c r="J436" t="s">
        <v>456</v>
      </c>
      <c r="K436">
        <v>0</v>
      </c>
      <c r="L436" t="s">
        <v>7</v>
      </c>
      <c r="M436" t="s">
        <v>7</v>
      </c>
      <c r="N436" t="s">
        <v>1325</v>
      </c>
    </row>
    <row r="437" spans="1:14">
      <c r="A437" t="s">
        <v>128</v>
      </c>
      <c r="B437" t="s">
        <v>466</v>
      </c>
      <c r="C437" t="s">
        <v>1060</v>
      </c>
      <c r="D437">
        <v>42868</v>
      </c>
      <c r="E437" t="s">
        <v>1324</v>
      </c>
      <c r="F437" t="s">
        <v>11</v>
      </c>
      <c r="G437" t="s">
        <v>11</v>
      </c>
      <c r="H437" t="s">
        <v>454</v>
      </c>
      <c r="I437" t="s">
        <v>457</v>
      </c>
      <c r="J437" t="s">
        <v>456</v>
      </c>
      <c r="K437">
        <v>0</v>
      </c>
      <c r="L437" t="s">
        <v>7</v>
      </c>
      <c r="M437" t="s">
        <v>7</v>
      </c>
      <c r="N437" t="s">
        <v>1326</v>
      </c>
    </row>
    <row r="438" spans="1:14">
      <c r="A438" t="s">
        <v>128</v>
      </c>
      <c r="B438" t="s">
        <v>466</v>
      </c>
      <c r="C438" t="s">
        <v>1086</v>
      </c>
      <c r="D438">
        <v>42868</v>
      </c>
      <c r="E438" t="s">
        <v>1324</v>
      </c>
      <c r="F438" t="s">
        <v>11</v>
      </c>
      <c r="G438" t="s">
        <v>11</v>
      </c>
      <c r="H438" t="s">
        <v>454</v>
      </c>
      <c r="I438" t="s">
        <v>455</v>
      </c>
      <c r="J438" t="s">
        <v>456</v>
      </c>
      <c r="K438">
        <v>0</v>
      </c>
      <c r="L438" t="s">
        <v>7</v>
      </c>
      <c r="M438" t="s">
        <v>7</v>
      </c>
      <c r="N438" t="s">
        <v>1326</v>
      </c>
    </row>
    <row r="439" spans="1:14">
      <c r="A439" t="s">
        <v>128</v>
      </c>
      <c r="B439" t="s">
        <v>466</v>
      </c>
      <c r="C439" t="s">
        <v>1047</v>
      </c>
      <c r="D439">
        <v>42868</v>
      </c>
      <c r="E439" t="s">
        <v>1324</v>
      </c>
      <c r="F439" t="s">
        <v>11</v>
      </c>
      <c r="G439" t="s">
        <v>11</v>
      </c>
      <c r="H439" t="s">
        <v>454</v>
      </c>
      <c r="I439" t="s">
        <v>457</v>
      </c>
      <c r="J439" t="s">
        <v>456</v>
      </c>
      <c r="K439">
        <v>0</v>
      </c>
      <c r="L439" t="s">
        <v>7</v>
      </c>
      <c r="M439" t="s">
        <v>7</v>
      </c>
      <c r="N439" t="s">
        <v>1325</v>
      </c>
    </row>
    <row r="440" spans="1:14">
      <c r="A440" t="s">
        <v>128</v>
      </c>
      <c r="B440" t="s">
        <v>466</v>
      </c>
      <c r="C440" t="s">
        <v>1261</v>
      </c>
      <c r="D440">
        <v>42864</v>
      </c>
      <c r="E440" t="s">
        <v>1324</v>
      </c>
      <c r="F440" t="s">
        <v>11</v>
      </c>
      <c r="G440" t="s">
        <v>11</v>
      </c>
      <c r="H440" t="s">
        <v>454</v>
      </c>
      <c r="I440" t="s">
        <v>457</v>
      </c>
      <c r="J440" t="s">
        <v>456</v>
      </c>
      <c r="K440">
        <v>0</v>
      </c>
      <c r="L440" t="s">
        <v>7</v>
      </c>
      <c r="M440" t="s">
        <v>7</v>
      </c>
      <c r="N440" t="s">
        <v>1326</v>
      </c>
    </row>
    <row r="441" spans="1:14">
      <c r="A441" t="s">
        <v>128</v>
      </c>
      <c r="B441" t="s">
        <v>466</v>
      </c>
      <c r="C441" t="s">
        <v>1069</v>
      </c>
      <c r="D441">
        <v>42880</v>
      </c>
      <c r="E441" t="s">
        <v>1324</v>
      </c>
      <c r="F441" t="s">
        <v>11</v>
      </c>
      <c r="G441" t="s">
        <v>11</v>
      </c>
      <c r="H441" t="s">
        <v>454</v>
      </c>
      <c r="I441" t="s">
        <v>457</v>
      </c>
      <c r="J441" t="s">
        <v>456</v>
      </c>
      <c r="K441">
        <v>0</v>
      </c>
      <c r="L441" t="s">
        <v>7</v>
      </c>
      <c r="M441" t="s">
        <v>7</v>
      </c>
      <c r="N441" t="s">
        <v>1325</v>
      </c>
    </row>
    <row r="442" spans="1:14">
      <c r="A442" t="s">
        <v>128</v>
      </c>
      <c r="B442" t="s">
        <v>466</v>
      </c>
      <c r="C442" t="s">
        <v>1235</v>
      </c>
      <c r="D442">
        <v>42862</v>
      </c>
      <c r="E442" t="s">
        <v>1324</v>
      </c>
      <c r="F442" t="s">
        <v>11</v>
      </c>
      <c r="G442" t="s">
        <v>11</v>
      </c>
      <c r="H442" t="s">
        <v>454</v>
      </c>
      <c r="I442" t="s">
        <v>457</v>
      </c>
      <c r="J442" t="s">
        <v>456</v>
      </c>
      <c r="K442">
        <v>0</v>
      </c>
      <c r="L442" t="s">
        <v>7</v>
      </c>
      <c r="M442" t="s">
        <v>7</v>
      </c>
      <c r="N442" t="s">
        <v>1326</v>
      </c>
    </row>
    <row r="443" spans="1:14">
      <c r="A443" t="s">
        <v>129</v>
      </c>
      <c r="B443" t="s">
        <v>474</v>
      </c>
      <c r="C443" t="s">
        <v>937</v>
      </c>
      <c r="D443">
        <v>42862</v>
      </c>
      <c r="E443" t="s">
        <v>1324</v>
      </c>
      <c r="F443" t="s">
        <v>11</v>
      </c>
      <c r="G443" t="s">
        <v>11</v>
      </c>
      <c r="H443" t="s">
        <v>454</v>
      </c>
      <c r="I443" t="s">
        <v>457</v>
      </c>
      <c r="J443" t="s">
        <v>456</v>
      </c>
      <c r="K443">
        <v>0</v>
      </c>
      <c r="L443" t="s">
        <v>7</v>
      </c>
      <c r="M443" t="s">
        <v>7</v>
      </c>
      <c r="N443" t="s">
        <v>1274</v>
      </c>
    </row>
    <row r="444" spans="1:14">
      <c r="A444" t="s">
        <v>129</v>
      </c>
      <c r="B444" t="s">
        <v>474</v>
      </c>
      <c r="C444" t="s">
        <v>1278</v>
      </c>
      <c r="D444">
        <v>42865</v>
      </c>
      <c r="E444" t="s">
        <v>1324</v>
      </c>
      <c r="F444" t="s">
        <v>11</v>
      </c>
      <c r="G444" t="s">
        <v>11</v>
      </c>
      <c r="H444" t="s">
        <v>454</v>
      </c>
      <c r="I444" t="s">
        <v>457</v>
      </c>
      <c r="J444" t="s">
        <v>456</v>
      </c>
      <c r="K444">
        <v>0</v>
      </c>
      <c r="L444" t="s">
        <v>7</v>
      </c>
      <c r="M444" t="s">
        <v>7</v>
      </c>
      <c r="N444" t="s">
        <v>1325</v>
      </c>
    </row>
    <row r="445" spans="1:14">
      <c r="A445" t="s">
        <v>129</v>
      </c>
      <c r="B445" t="s">
        <v>474</v>
      </c>
      <c r="C445" t="s">
        <v>960</v>
      </c>
      <c r="D445">
        <v>42862</v>
      </c>
      <c r="E445" t="s">
        <v>1324</v>
      </c>
      <c r="F445" t="s">
        <v>11</v>
      </c>
      <c r="G445" t="s">
        <v>11</v>
      </c>
      <c r="H445" t="s">
        <v>454</v>
      </c>
      <c r="I445" t="s">
        <v>457</v>
      </c>
      <c r="J445" t="s">
        <v>462</v>
      </c>
      <c r="K445">
        <v>0</v>
      </c>
      <c r="L445" t="s">
        <v>7</v>
      </c>
      <c r="M445" t="s">
        <v>7</v>
      </c>
      <c r="N445" t="s">
        <v>1332</v>
      </c>
    </row>
    <row r="446" spans="1:14">
      <c r="A446" t="s">
        <v>129</v>
      </c>
      <c r="B446" t="s">
        <v>474</v>
      </c>
      <c r="C446" t="s">
        <v>1040</v>
      </c>
      <c r="D446">
        <v>42865</v>
      </c>
      <c r="E446" t="s">
        <v>1324</v>
      </c>
      <c r="F446" t="s">
        <v>11</v>
      </c>
      <c r="G446" t="s">
        <v>11</v>
      </c>
      <c r="H446" t="s">
        <v>454</v>
      </c>
      <c r="I446" t="s">
        <v>457</v>
      </c>
      <c r="J446" t="s">
        <v>456</v>
      </c>
      <c r="K446">
        <v>0</v>
      </c>
      <c r="L446" t="s">
        <v>7</v>
      </c>
      <c r="M446" t="s">
        <v>7</v>
      </c>
      <c r="N446" t="s">
        <v>1326</v>
      </c>
    </row>
    <row r="447" spans="1:14">
      <c r="A447" t="s">
        <v>129</v>
      </c>
      <c r="B447" t="s">
        <v>474</v>
      </c>
      <c r="C447" t="s">
        <v>937</v>
      </c>
      <c r="D447">
        <v>42862</v>
      </c>
      <c r="E447" t="s">
        <v>1324</v>
      </c>
      <c r="F447" t="s">
        <v>11</v>
      </c>
      <c r="G447" t="s">
        <v>11</v>
      </c>
      <c r="H447" t="s">
        <v>454</v>
      </c>
      <c r="I447" t="s">
        <v>457</v>
      </c>
      <c r="J447" t="s">
        <v>462</v>
      </c>
      <c r="K447">
        <v>0</v>
      </c>
      <c r="L447" t="s">
        <v>7</v>
      </c>
      <c r="M447" t="s">
        <v>7</v>
      </c>
      <c r="N447" t="s">
        <v>1332</v>
      </c>
    </row>
    <row r="448" spans="1:14">
      <c r="A448" t="s">
        <v>129</v>
      </c>
      <c r="B448" t="s">
        <v>474</v>
      </c>
      <c r="C448" t="s">
        <v>1114</v>
      </c>
      <c r="D448">
        <v>42863</v>
      </c>
      <c r="E448" t="s">
        <v>1324</v>
      </c>
      <c r="F448" t="s">
        <v>11</v>
      </c>
      <c r="G448" t="s">
        <v>11</v>
      </c>
      <c r="H448" t="s">
        <v>454</v>
      </c>
      <c r="I448" t="s">
        <v>457</v>
      </c>
      <c r="J448" t="s">
        <v>456</v>
      </c>
      <c r="K448">
        <v>0</v>
      </c>
      <c r="L448" t="s">
        <v>7</v>
      </c>
      <c r="M448" t="s">
        <v>7</v>
      </c>
      <c r="N448" t="s">
        <v>1326</v>
      </c>
    </row>
    <row r="449" spans="1:14">
      <c r="A449" t="s">
        <v>129</v>
      </c>
      <c r="B449" t="s">
        <v>474</v>
      </c>
      <c r="C449" t="s">
        <v>1028</v>
      </c>
      <c r="D449">
        <v>42865</v>
      </c>
      <c r="E449" t="s">
        <v>1324</v>
      </c>
      <c r="F449" t="s">
        <v>11</v>
      </c>
      <c r="G449" t="s">
        <v>11</v>
      </c>
      <c r="H449" t="s">
        <v>454</v>
      </c>
      <c r="I449" t="s">
        <v>457</v>
      </c>
      <c r="J449" t="s">
        <v>456</v>
      </c>
      <c r="K449">
        <v>0</v>
      </c>
      <c r="L449" t="s">
        <v>7</v>
      </c>
      <c r="M449" t="s">
        <v>7</v>
      </c>
      <c r="N449" t="s">
        <v>1326</v>
      </c>
    </row>
    <row r="450" spans="1:14">
      <c r="A450" t="s">
        <v>129</v>
      </c>
      <c r="B450" t="s">
        <v>474</v>
      </c>
      <c r="C450" t="s">
        <v>960</v>
      </c>
      <c r="D450">
        <v>42862</v>
      </c>
      <c r="E450" t="s">
        <v>1324</v>
      </c>
      <c r="F450" t="s">
        <v>11</v>
      </c>
      <c r="G450" t="s">
        <v>11</v>
      </c>
      <c r="H450" t="s">
        <v>454</v>
      </c>
      <c r="I450" t="s">
        <v>457</v>
      </c>
      <c r="J450" t="s">
        <v>456</v>
      </c>
      <c r="K450">
        <v>0</v>
      </c>
      <c r="L450" t="s">
        <v>7</v>
      </c>
      <c r="M450" t="s">
        <v>7</v>
      </c>
      <c r="N450" t="s">
        <v>1274</v>
      </c>
    </row>
    <row r="451" spans="1:14">
      <c r="A451" t="s">
        <v>129</v>
      </c>
      <c r="B451" t="s">
        <v>474</v>
      </c>
      <c r="C451" t="s">
        <v>1111</v>
      </c>
      <c r="D451">
        <v>42863</v>
      </c>
      <c r="E451" t="s">
        <v>1324</v>
      </c>
      <c r="F451" t="s">
        <v>11</v>
      </c>
      <c r="G451" t="s">
        <v>11</v>
      </c>
      <c r="H451" t="s">
        <v>454</v>
      </c>
      <c r="I451" t="s">
        <v>457</v>
      </c>
      <c r="J451" t="s">
        <v>456</v>
      </c>
      <c r="K451">
        <v>0</v>
      </c>
      <c r="L451" t="s">
        <v>7</v>
      </c>
      <c r="M451" t="s">
        <v>7</v>
      </c>
      <c r="N451" t="s">
        <v>1333</v>
      </c>
    </row>
    <row r="452" spans="1:14">
      <c r="A452" t="s">
        <v>129</v>
      </c>
      <c r="B452" t="s">
        <v>474</v>
      </c>
      <c r="C452" t="s">
        <v>924</v>
      </c>
      <c r="D452">
        <v>42862</v>
      </c>
      <c r="E452" t="s">
        <v>1324</v>
      </c>
      <c r="F452" t="s">
        <v>11</v>
      </c>
      <c r="G452" t="s">
        <v>11</v>
      </c>
      <c r="H452" t="s">
        <v>454</v>
      </c>
      <c r="I452" t="s">
        <v>457</v>
      </c>
      <c r="J452" t="s">
        <v>456</v>
      </c>
      <c r="K452">
        <v>0</v>
      </c>
      <c r="L452" t="s">
        <v>7</v>
      </c>
      <c r="M452" t="s">
        <v>7</v>
      </c>
      <c r="N452" t="s">
        <v>1334</v>
      </c>
    </row>
    <row r="453" spans="1:14">
      <c r="A453" t="s">
        <v>973</v>
      </c>
      <c r="B453" t="s">
        <v>64</v>
      </c>
      <c r="C453" t="s">
        <v>1004</v>
      </c>
      <c r="D453">
        <v>42883</v>
      </c>
      <c r="E453" t="s">
        <v>1324</v>
      </c>
      <c r="F453" t="s">
        <v>11</v>
      </c>
      <c r="G453" t="s">
        <v>11</v>
      </c>
      <c r="H453" t="s">
        <v>454</v>
      </c>
      <c r="I453" t="s">
        <v>457</v>
      </c>
      <c r="J453" t="s">
        <v>456</v>
      </c>
      <c r="K453">
        <v>0</v>
      </c>
      <c r="L453" t="s">
        <v>7</v>
      </c>
      <c r="M453" t="s">
        <v>7</v>
      </c>
      <c r="N453" t="s">
        <v>1328</v>
      </c>
    </row>
    <row r="454" spans="1:14">
      <c r="A454" t="s">
        <v>973</v>
      </c>
      <c r="B454" t="s">
        <v>64</v>
      </c>
      <c r="C454" t="s">
        <v>1121</v>
      </c>
      <c r="D454">
        <v>42862</v>
      </c>
      <c r="E454" t="s">
        <v>1324</v>
      </c>
      <c r="F454" t="s">
        <v>11</v>
      </c>
      <c r="G454" t="s">
        <v>11</v>
      </c>
      <c r="H454" t="s">
        <v>454</v>
      </c>
      <c r="I454" t="s">
        <v>457</v>
      </c>
      <c r="J454" t="s">
        <v>456</v>
      </c>
      <c r="K454">
        <v>0</v>
      </c>
      <c r="L454" t="s">
        <v>7</v>
      </c>
      <c r="M454" t="s">
        <v>7</v>
      </c>
      <c r="N454" t="s">
        <v>1325</v>
      </c>
    </row>
    <row r="455" spans="1:14">
      <c r="A455" t="s">
        <v>973</v>
      </c>
      <c r="B455" t="s">
        <v>64</v>
      </c>
      <c r="C455" t="s">
        <v>1031</v>
      </c>
      <c r="D455">
        <v>42869</v>
      </c>
      <c r="E455" t="s">
        <v>1324</v>
      </c>
      <c r="F455" t="s">
        <v>11</v>
      </c>
      <c r="G455" t="s">
        <v>11</v>
      </c>
      <c r="H455" t="s">
        <v>454</v>
      </c>
      <c r="I455" t="s">
        <v>457</v>
      </c>
      <c r="J455" t="s">
        <v>456</v>
      </c>
      <c r="K455">
        <v>0</v>
      </c>
      <c r="L455" t="s">
        <v>7</v>
      </c>
      <c r="M455" t="s">
        <v>7</v>
      </c>
      <c r="N455" t="s">
        <v>964</v>
      </c>
    </row>
    <row r="456" spans="1:14">
      <c r="A456" t="s">
        <v>973</v>
      </c>
      <c r="B456" t="s">
        <v>64</v>
      </c>
      <c r="C456" t="s">
        <v>1100</v>
      </c>
      <c r="D456">
        <v>42862</v>
      </c>
      <c r="E456" t="s">
        <v>1324</v>
      </c>
      <c r="F456" t="s">
        <v>11</v>
      </c>
      <c r="G456" t="s">
        <v>11</v>
      </c>
      <c r="H456" t="s">
        <v>454</v>
      </c>
      <c r="I456" t="s">
        <v>457</v>
      </c>
      <c r="J456" t="s">
        <v>456</v>
      </c>
      <c r="K456">
        <v>0</v>
      </c>
      <c r="L456" t="s">
        <v>7</v>
      </c>
      <c r="M456" t="s">
        <v>7</v>
      </c>
      <c r="N456" t="s">
        <v>1325</v>
      </c>
    </row>
    <row r="457" spans="1:14">
      <c r="A457" t="s">
        <v>973</v>
      </c>
      <c r="B457" t="s">
        <v>64</v>
      </c>
      <c r="C457" t="s">
        <v>1041</v>
      </c>
      <c r="D457">
        <v>42869</v>
      </c>
      <c r="E457" t="s">
        <v>1324</v>
      </c>
      <c r="F457" t="s">
        <v>11</v>
      </c>
      <c r="G457" t="s">
        <v>11</v>
      </c>
      <c r="H457" t="s">
        <v>454</v>
      </c>
      <c r="I457" t="s">
        <v>457</v>
      </c>
      <c r="J457" t="s">
        <v>456</v>
      </c>
      <c r="K457">
        <v>0</v>
      </c>
      <c r="L457" t="s">
        <v>7</v>
      </c>
      <c r="M457" t="s">
        <v>7</v>
      </c>
      <c r="N457" t="s">
        <v>964</v>
      </c>
    </row>
    <row r="458" spans="1:14">
      <c r="A458" t="s">
        <v>973</v>
      </c>
      <c r="B458" t="s">
        <v>64</v>
      </c>
      <c r="C458" t="s">
        <v>1284</v>
      </c>
      <c r="D458">
        <v>42862</v>
      </c>
      <c r="E458" t="s">
        <v>1324</v>
      </c>
      <c r="F458" t="s">
        <v>11</v>
      </c>
      <c r="G458" t="s">
        <v>11</v>
      </c>
      <c r="H458" t="s">
        <v>454</v>
      </c>
      <c r="I458" t="s">
        <v>457</v>
      </c>
      <c r="J458" t="s">
        <v>456</v>
      </c>
      <c r="K458">
        <v>0</v>
      </c>
      <c r="L458" t="s">
        <v>7</v>
      </c>
      <c r="M458" t="s">
        <v>7</v>
      </c>
      <c r="N458" t="s">
        <v>1325</v>
      </c>
    </row>
    <row r="459" spans="1:14">
      <c r="A459" t="s">
        <v>973</v>
      </c>
      <c r="B459" t="s">
        <v>64</v>
      </c>
      <c r="C459" t="s">
        <v>1126</v>
      </c>
      <c r="D459">
        <v>42860</v>
      </c>
      <c r="E459" t="s">
        <v>1324</v>
      </c>
      <c r="F459" t="s">
        <v>11</v>
      </c>
      <c r="G459" t="s">
        <v>11</v>
      </c>
      <c r="H459" t="s">
        <v>454</v>
      </c>
      <c r="I459" t="s">
        <v>457</v>
      </c>
      <c r="J459" t="s">
        <v>456</v>
      </c>
      <c r="K459">
        <v>0</v>
      </c>
      <c r="L459" t="s">
        <v>7</v>
      </c>
      <c r="M459" t="s">
        <v>7</v>
      </c>
      <c r="N459" t="s">
        <v>1325</v>
      </c>
    </row>
    <row r="460" spans="1:14">
      <c r="A460" t="s">
        <v>973</v>
      </c>
      <c r="B460" t="s">
        <v>64</v>
      </c>
      <c r="C460" t="s">
        <v>1043</v>
      </c>
      <c r="D460">
        <v>42869</v>
      </c>
      <c r="E460" t="s">
        <v>1324</v>
      </c>
      <c r="F460" t="s">
        <v>11</v>
      </c>
      <c r="G460" t="s">
        <v>11</v>
      </c>
      <c r="H460" t="s">
        <v>454</v>
      </c>
      <c r="I460" t="s">
        <v>457</v>
      </c>
      <c r="J460" t="s">
        <v>456</v>
      </c>
      <c r="K460">
        <v>0</v>
      </c>
      <c r="L460" t="s">
        <v>7</v>
      </c>
      <c r="M460" t="s">
        <v>7</v>
      </c>
      <c r="N460" t="s">
        <v>964</v>
      </c>
    </row>
    <row r="461" spans="1:14">
      <c r="A461" t="s">
        <v>973</v>
      </c>
      <c r="B461" t="s">
        <v>64</v>
      </c>
      <c r="C461" t="s">
        <v>1158</v>
      </c>
      <c r="D461">
        <v>42862</v>
      </c>
      <c r="E461" t="s">
        <v>1324</v>
      </c>
      <c r="F461" t="s">
        <v>11</v>
      </c>
      <c r="G461" t="s">
        <v>11</v>
      </c>
      <c r="H461" t="s">
        <v>454</v>
      </c>
      <c r="I461" t="s">
        <v>457</v>
      </c>
      <c r="J461" t="s">
        <v>456</v>
      </c>
      <c r="K461">
        <v>0</v>
      </c>
      <c r="L461" t="s">
        <v>7</v>
      </c>
      <c r="M461" t="s">
        <v>7</v>
      </c>
      <c r="N461" t="s">
        <v>1325</v>
      </c>
    </row>
    <row r="462" spans="1:14">
      <c r="A462" t="s">
        <v>973</v>
      </c>
      <c r="B462" t="s">
        <v>64</v>
      </c>
      <c r="C462" t="s">
        <v>1102</v>
      </c>
      <c r="D462">
        <v>42861</v>
      </c>
      <c r="E462" t="s">
        <v>1324</v>
      </c>
      <c r="F462" t="s">
        <v>11</v>
      </c>
      <c r="G462" t="s">
        <v>11</v>
      </c>
      <c r="H462" t="s">
        <v>454</v>
      </c>
      <c r="I462" t="s">
        <v>455</v>
      </c>
      <c r="J462" t="s">
        <v>456</v>
      </c>
      <c r="K462">
        <v>0</v>
      </c>
      <c r="L462" t="s">
        <v>7</v>
      </c>
      <c r="M462" t="s">
        <v>7</v>
      </c>
      <c r="N462" t="s">
        <v>1325</v>
      </c>
    </row>
    <row r="463" spans="1:14">
      <c r="A463" t="s">
        <v>973</v>
      </c>
      <c r="B463" t="s">
        <v>64</v>
      </c>
      <c r="C463" t="s">
        <v>1125</v>
      </c>
      <c r="D463">
        <v>42862</v>
      </c>
      <c r="E463" t="s">
        <v>1324</v>
      </c>
      <c r="F463" t="s">
        <v>11</v>
      </c>
      <c r="G463" t="s">
        <v>11</v>
      </c>
      <c r="H463" t="s">
        <v>454</v>
      </c>
      <c r="I463" t="s">
        <v>457</v>
      </c>
      <c r="J463" t="s">
        <v>456</v>
      </c>
      <c r="K463">
        <v>0</v>
      </c>
      <c r="L463" t="s">
        <v>7</v>
      </c>
      <c r="M463" t="s">
        <v>7</v>
      </c>
      <c r="N463" t="s">
        <v>1326</v>
      </c>
    </row>
    <row r="464" spans="1:14">
      <c r="A464" t="s">
        <v>973</v>
      </c>
      <c r="B464" t="s">
        <v>64</v>
      </c>
      <c r="C464" t="s">
        <v>1158</v>
      </c>
      <c r="D464">
        <v>42879</v>
      </c>
      <c r="E464" t="s">
        <v>1324</v>
      </c>
      <c r="F464" t="s">
        <v>11</v>
      </c>
      <c r="G464" t="s">
        <v>11</v>
      </c>
      <c r="H464" t="s">
        <v>454</v>
      </c>
      <c r="I464" t="s">
        <v>455</v>
      </c>
      <c r="J464" t="s">
        <v>969</v>
      </c>
      <c r="K464">
        <v>0</v>
      </c>
      <c r="L464" t="s">
        <v>7</v>
      </c>
      <c r="M464" t="s">
        <v>7</v>
      </c>
      <c r="N464" t="s">
        <v>1335</v>
      </c>
    </row>
    <row r="465" spans="1:14">
      <c r="A465" t="s">
        <v>973</v>
      </c>
      <c r="B465" t="s">
        <v>64</v>
      </c>
      <c r="C465" t="s">
        <v>1143</v>
      </c>
      <c r="D465">
        <v>42859</v>
      </c>
      <c r="E465" t="s">
        <v>1324</v>
      </c>
      <c r="F465" t="s">
        <v>11</v>
      </c>
      <c r="G465" t="s">
        <v>11</v>
      </c>
      <c r="H465" t="s">
        <v>454</v>
      </c>
      <c r="I465" t="s">
        <v>457</v>
      </c>
      <c r="J465" t="s">
        <v>456</v>
      </c>
      <c r="K465">
        <v>0</v>
      </c>
      <c r="L465" t="s">
        <v>7</v>
      </c>
      <c r="M465" t="s">
        <v>7</v>
      </c>
      <c r="N465" t="s">
        <v>1325</v>
      </c>
    </row>
    <row r="466" spans="1:14">
      <c r="A466" t="s">
        <v>973</v>
      </c>
      <c r="B466" t="s">
        <v>64</v>
      </c>
      <c r="C466" t="s">
        <v>1093</v>
      </c>
      <c r="D466">
        <v>42862</v>
      </c>
      <c r="E466" t="s">
        <v>1324</v>
      </c>
      <c r="F466" t="s">
        <v>11</v>
      </c>
      <c r="G466" t="s">
        <v>11</v>
      </c>
      <c r="H466" t="s">
        <v>454</v>
      </c>
      <c r="I466" t="s">
        <v>457</v>
      </c>
      <c r="J466" t="s">
        <v>456</v>
      </c>
      <c r="K466">
        <v>0</v>
      </c>
      <c r="L466" t="s">
        <v>7</v>
      </c>
      <c r="M466" t="s">
        <v>7</v>
      </c>
      <c r="N466" t="s">
        <v>1325</v>
      </c>
    </row>
    <row r="467" spans="1:14">
      <c r="A467" t="s">
        <v>973</v>
      </c>
      <c r="B467" t="s">
        <v>64</v>
      </c>
      <c r="C467" t="s">
        <v>1027</v>
      </c>
      <c r="D467">
        <v>42869</v>
      </c>
      <c r="E467" t="s">
        <v>1324</v>
      </c>
      <c r="F467" t="s">
        <v>11</v>
      </c>
      <c r="G467" t="s">
        <v>11</v>
      </c>
      <c r="H467" t="s">
        <v>454</v>
      </c>
      <c r="I467" t="s">
        <v>457</v>
      </c>
      <c r="J467" t="s">
        <v>456</v>
      </c>
      <c r="K467">
        <v>0</v>
      </c>
      <c r="L467" t="s">
        <v>7</v>
      </c>
      <c r="M467" t="s">
        <v>7</v>
      </c>
      <c r="N467" t="s">
        <v>964</v>
      </c>
    </row>
    <row r="468" spans="1:14">
      <c r="A468" t="s">
        <v>973</v>
      </c>
      <c r="B468" t="s">
        <v>64</v>
      </c>
      <c r="C468" t="s">
        <v>1290</v>
      </c>
      <c r="D468">
        <v>42862</v>
      </c>
      <c r="E468" t="s">
        <v>1324</v>
      </c>
      <c r="F468" t="s">
        <v>11</v>
      </c>
      <c r="G468" t="s">
        <v>11</v>
      </c>
      <c r="H468" t="s">
        <v>454</v>
      </c>
      <c r="I468" t="s">
        <v>457</v>
      </c>
      <c r="J468" t="s">
        <v>456</v>
      </c>
      <c r="K468">
        <v>0</v>
      </c>
      <c r="L468" t="s">
        <v>7</v>
      </c>
      <c r="M468" t="s">
        <v>7</v>
      </c>
      <c r="N468" t="s">
        <v>1325</v>
      </c>
    </row>
    <row r="469" spans="1:14">
      <c r="A469" t="s">
        <v>973</v>
      </c>
      <c r="B469" t="s">
        <v>64</v>
      </c>
      <c r="C469" t="s">
        <v>1099</v>
      </c>
      <c r="D469">
        <v>42860</v>
      </c>
      <c r="E469" t="s">
        <v>1324</v>
      </c>
      <c r="F469" t="s">
        <v>11</v>
      </c>
      <c r="G469" t="s">
        <v>11</v>
      </c>
      <c r="H469" t="s">
        <v>454</v>
      </c>
      <c r="I469" t="s">
        <v>457</v>
      </c>
      <c r="J469" t="s">
        <v>456</v>
      </c>
      <c r="K469">
        <v>0</v>
      </c>
      <c r="L469" t="s">
        <v>7</v>
      </c>
      <c r="M469" t="s">
        <v>7</v>
      </c>
      <c r="N469" t="s">
        <v>1325</v>
      </c>
    </row>
    <row r="470" spans="1:14">
      <c r="A470" t="s">
        <v>973</v>
      </c>
      <c r="B470" t="s">
        <v>64</v>
      </c>
      <c r="C470" t="s">
        <v>1120</v>
      </c>
      <c r="D470">
        <v>42862</v>
      </c>
      <c r="E470" t="s">
        <v>1324</v>
      </c>
      <c r="F470" t="s">
        <v>11</v>
      </c>
      <c r="G470" t="s">
        <v>11</v>
      </c>
      <c r="H470" t="s">
        <v>454</v>
      </c>
      <c r="I470" t="s">
        <v>457</v>
      </c>
      <c r="J470" t="s">
        <v>456</v>
      </c>
      <c r="K470">
        <v>0</v>
      </c>
      <c r="L470" t="s">
        <v>7</v>
      </c>
      <c r="M470" t="s">
        <v>7</v>
      </c>
      <c r="N470" t="s">
        <v>1325</v>
      </c>
    </row>
    <row r="471" spans="1:14">
      <c r="A471" t="s">
        <v>973</v>
      </c>
      <c r="B471" t="s">
        <v>64</v>
      </c>
      <c r="C471" t="s">
        <v>1051</v>
      </c>
      <c r="D471">
        <v>42862</v>
      </c>
      <c r="E471" t="s">
        <v>1324</v>
      </c>
      <c r="F471" t="s">
        <v>11</v>
      </c>
      <c r="G471" t="s">
        <v>11</v>
      </c>
      <c r="H471" t="s">
        <v>454</v>
      </c>
      <c r="I471" t="s">
        <v>457</v>
      </c>
      <c r="J471" t="s">
        <v>456</v>
      </c>
      <c r="K471">
        <v>0</v>
      </c>
      <c r="L471" t="s">
        <v>7</v>
      </c>
      <c r="M471" t="s">
        <v>7</v>
      </c>
      <c r="N471" t="s">
        <v>1325</v>
      </c>
    </row>
    <row r="472" spans="1:14">
      <c r="A472" t="s">
        <v>973</v>
      </c>
      <c r="B472" t="s">
        <v>64</v>
      </c>
      <c r="C472" t="s">
        <v>970</v>
      </c>
      <c r="D472">
        <v>42861</v>
      </c>
      <c r="E472" t="s">
        <v>1324</v>
      </c>
      <c r="F472" t="s">
        <v>11</v>
      </c>
      <c r="G472" t="s">
        <v>11</v>
      </c>
      <c r="H472" t="s">
        <v>454</v>
      </c>
      <c r="I472" t="s">
        <v>457</v>
      </c>
      <c r="J472" t="s">
        <v>456</v>
      </c>
      <c r="K472">
        <v>0</v>
      </c>
      <c r="L472" t="s">
        <v>7</v>
      </c>
      <c r="M472" t="s">
        <v>7</v>
      </c>
      <c r="N472" t="s">
        <v>964</v>
      </c>
    </row>
    <row r="473" spans="1:14">
      <c r="A473" t="s">
        <v>973</v>
      </c>
      <c r="B473" t="s">
        <v>64</v>
      </c>
      <c r="C473" t="s">
        <v>1119</v>
      </c>
      <c r="D473">
        <v>42862</v>
      </c>
      <c r="E473" t="s">
        <v>1324</v>
      </c>
      <c r="F473" t="s">
        <v>11</v>
      </c>
      <c r="G473" t="s">
        <v>11</v>
      </c>
      <c r="H473" t="s">
        <v>454</v>
      </c>
      <c r="I473" t="s">
        <v>457</v>
      </c>
      <c r="J473" t="s">
        <v>456</v>
      </c>
      <c r="K473">
        <v>0</v>
      </c>
      <c r="L473" t="s">
        <v>7</v>
      </c>
      <c r="M473" t="s">
        <v>7</v>
      </c>
      <c r="N473" t="s">
        <v>1325</v>
      </c>
    </row>
    <row r="474" spans="1:14">
      <c r="A474" t="s">
        <v>973</v>
      </c>
      <c r="B474" t="s">
        <v>64</v>
      </c>
      <c r="C474" t="s">
        <v>1035</v>
      </c>
      <c r="D474">
        <v>42862</v>
      </c>
      <c r="E474" t="s">
        <v>1324</v>
      </c>
      <c r="F474" t="s">
        <v>11</v>
      </c>
      <c r="G474" t="s">
        <v>11</v>
      </c>
      <c r="H474" t="s">
        <v>454</v>
      </c>
      <c r="I474" t="s">
        <v>457</v>
      </c>
      <c r="J474" t="s">
        <v>456</v>
      </c>
      <c r="K474">
        <v>0</v>
      </c>
      <c r="L474" t="s">
        <v>7</v>
      </c>
      <c r="M474" t="s">
        <v>7</v>
      </c>
      <c r="N474" t="s">
        <v>1326</v>
      </c>
    </row>
    <row r="475" spans="1:14">
      <c r="A475" t="s">
        <v>973</v>
      </c>
      <c r="B475" t="s">
        <v>64</v>
      </c>
      <c r="C475" t="s">
        <v>1080</v>
      </c>
      <c r="D475">
        <v>42868</v>
      </c>
      <c r="E475" t="s">
        <v>1324</v>
      </c>
      <c r="F475" t="s">
        <v>11</v>
      </c>
      <c r="G475" t="s">
        <v>11</v>
      </c>
      <c r="H475" t="s">
        <v>454</v>
      </c>
      <c r="I475" t="s">
        <v>457</v>
      </c>
      <c r="J475" t="s">
        <v>456</v>
      </c>
      <c r="K475">
        <v>0</v>
      </c>
      <c r="L475" t="s">
        <v>7</v>
      </c>
      <c r="M475" t="s">
        <v>7</v>
      </c>
      <c r="N475" t="s">
        <v>964</v>
      </c>
    </row>
    <row r="476" spans="1:14">
      <c r="A476" t="s">
        <v>973</v>
      </c>
      <c r="B476" t="s">
        <v>64</v>
      </c>
      <c r="C476" t="s">
        <v>1082</v>
      </c>
      <c r="D476">
        <v>42869</v>
      </c>
      <c r="E476" t="s">
        <v>1324</v>
      </c>
      <c r="F476" t="s">
        <v>11</v>
      </c>
      <c r="G476" t="s">
        <v>11</v>
      </c>
      <c r="H476" t="s">
        <v>454</v>
      </c>
      <c r="I476" t="s">
        <v>455</v>
      </c>
      <c r="J476" t="s">
        <v>456</v>
      </c>
      <c r="K476">
        <v>0</v>
      </c>
      <c r="L476" t="s">
        <v>7</v>
      </c>
      <c r="M476" t="s">
        <v>7</v>
      </c>
      <c r="N476" t="s">
        <v>1325</v>
      </c>
    </row>
    <row r="477" spans="1:14">
      <c r="A477" t="s">
        <v>973</v>
      </c>
      <c r="B477" t="s">
        <v>64</v>
      </c>
      <c r="C477" t="s">
        <v>1032</v>
      </c>
      <c r="D477">
        <v>42862</v>
      </c>
      <c r="E477" t="s">
        <v>1324</v>
      </c>
      <c r="F477" t="s">
        <v>11</v>
      </c>
      <c r="G477" t="s">
        <v>11</v>
      </c>
      <c r="H477" t="s">
        <v>454</v>
      </c>
      <c r="I477" t="s">
        <v>457</v>
      </c>
      <c r="J477" t="s">
        <v>456</v>
      </c>
      <c r="K477">
        <v>0</v>
      </c>
      <c r="L477" t="s">
        <v>7</v>
      </c>
      <c r="M477" t="s">
        <v>7</v>
      </c>
      <c r="N477" t="s">
        <v>1326</v>
      </c>
    </row>
    <row r="478" spans="1:14">
      <c r="A478" t="s">
        <v>1001</v>
      </c>
      <c r="B478" t="s">
        <v>1002</v>
      </c>
      <c r="C478" t="s">
        <v>1151</v>
      </c>
      <c r="D478">
        <v>42862</v>
      </c>
      <c r="E478" t="s">
        <v>1324</v>
      </c>
      <c r="F478" t="s">
        <v>11</v>
      </c>
      <c r="G478" t="s">
        <v>11</v>
      </c>
      <c r="H478" t="s">
        <v>454</v>
      </c>
      <c r="I478" t="s">
        <v>457</v>
      </c>
      <c r="J478" t="s">
        <v>456</v>
      </c>
      <c r="K478">
        <v>0</v>
      </c>
      <c r="L478" t="s">
        <v>7</v>
      </c>
      <c r="M478" t="s">
        <v>7</v>
      </c>
      <c r="N478" t="s">
        <v>964</v>
      </c>
    </row>
    <row r="479" spans="1:14">
      <c r="A479" t="s">
        <v>1001</v>
      </c>
      <c r="B479" t="s">
        <v>1002</v>
      </c>
      <c r="C479" t="s">
        <v>1107</v>
      </c>
      <c r="D479">
        <v>42866</v>
      </c>
      <c r="E479" t="s">
        <v>1324</v>
      </c>
      <c r="F479" t="s">
        <v>11</v>
      </c>
      <c r="G479" t="s">
        <v>11</v>
      </c>
      <c r="H479" t="s">
        <v>454</v>
      </c>
      <c r="I479" t="s">
        <v>455</v>
      </c>
      <c r="J479" t="s">
        <v>456</v>
      </c>
      <c r="K479">
        <v>0</v>
      </c>
      <c r="L479" t="s">
        <v>7</v>
      </c>
      <c r="M479" t="s">
        <v>7</v>
      </c>
      <c r="N479" t="s">
        <v>1325</v>
      </c>
    </row>
    <row r="480" spans="1:14">
      <c r="A480" t="s">
        <v>1001</v>
      </c>
      <c r="B480" t="s">
        <v>1002</v>
      </c>
      <c r="C480" t="s">
        <v>1105</v>
      </c>
      <c r="D480">
        <v>42866</v>
      </c>
      <c r="E480" t="s">
        <v>1324</v>
      </c>
      <c r="F480" t="s">
        <v>11</v>
      </c>
      <c r="G480" t="s">
        <v>11</v>
      </c>
      <c r="H480" t="s">
        <v>454</v>
      </c>
      <c r="I480" t="s">
        <v>455</v>
      </c>
      <c r="J480" t="s">
        <v>456</v>
      </c>
      <c r="K480">
        <v>0</v>
      </c>
      <c r="L480" t="s">
        <v>7</v>
      </c>
      <c r="M480" t="s">
        <v>7</v>
      </c>
      <c r="N480" t="s">
        <v>1325</v>
      </c>
    </row>
    <row r="481" spans="1:14">
      <c r="A481" t="s">
        <v>1308</v>
      </c>
      <c r="B481" t="s">
        <v>1309</v>
      </c>
      <c r="C481" t="s">
        <v>1310</v>
      </c>
      <c r="D481">
        <v>42862</v>
      </c>
      <c r="E481" t="s">
        <v>1324</v>
      </c>
      <c r="F481" t="s">
        <v>11</v>
      </c>
      <c r="G481" t="s">
        <v>11</v>
      </c>
      <c r="H481" t="s">
        <v>454</v>
      </c>
      <c r="I481" t="s">
        <v>457</v>
      </c>
      <c r="J481" t="s">
        <v>456</v>
      </c>
      <c r="K481">
        <v>0</v>
      </c>
      <c r="L481" t="s">
        <v>7</v>
      </c>
      <c r="M481" t="s">
        <v>7</v>
      </c>
      <c r="N481" t="s">
        <v>1325</v>
      </c>
    </row>
    <row r="482" spans="1:14">
      <c r="A482" t="s">
        <v>1308</v>
      </c>
      <c r="B482" t="s">
        <v>1309</v>
      </c>
      <c r="C482" t="s">
        <v>1078</v>
      </c>
      <c r="D482">
        <v>42862</v>
      </c>
      <c r="E482" t="s">
        <v>1324</v>
      </c>
      <c r="F482" t="s">
        <v>11</v>
      </c>
      <c r="G482" t="s">
        <v>11</v>
      </c>
      <c r="H482" t="s">
        <v>454</v>
      </c>
      <c r="I482" t="s">
        <v>455</v>
      </c>
      <c r="J482" t="s">
        <v>456</v>
      </c>
      <c r="K482">
        <v>0</v>
      </c>
      <c r="L482" t="s">
        <v>7</v>
      </c>
      <c r="M482" t="s">
        <v>7</v>
      </c>
      <c r="N482" t="s">
        <v>1325</v>
      </c>
    </row>
    <row r="483" spans="1:14">
      <c r="A483" t="s">
        <v>1308</v>
      </c>
      <c r="B483" t="s">
        <v>1309</v>
      </c>
      <c r="C483" t="s">
        <v>1085</v>
      </c>
      <c r="D483">
        <v>42862</v>
      </c>
      <c r="E483" t="s">
        <v>1324</v>
      </c>
      <c r="F483" t="s">
        <v>11</v>
      </c>
      <c r="G483" t="s">
        <v>11</v>
      </c>
      <c r="H483" t="s">
        <v>454</v>
      </c>
      <c r="I483" t="s">
        <v>455</v>
      </c>
      <c r="J483" t="s">
        <v>456</v>
      </c>
      <c r="K483">
        <v>0</v>
      </c>
      <c r="L483" t="s">
        <v>7</v>
      </c>
      <c r="M483" t="s">
        <v>7</v>
      </c>
      <c r="N483" t="s">
        <v>1326</v>
      </c>
    </row>
    <row r="484" spans="1:14">
      <c r="A484" t="s">
        <v>1311</v>
      </c>
      <c r="B484" t="s">
        <v>1312</v>
      </c>
      <c r="C484" t="s">
        <v>1313</v>
      </c>
      <c r="D484">
        <v>42867</v>
      </c>
      <c r="E484" t="s">
        <v>1324</v>
      </c>
      <c r="F484" t="s">
        <v>11</v>
      </c>
      <c r="G484" t="s">
        <v>11</v>
      </c>
      <c r="H484" t="s">
        <v>454</v>
      </c>
      <c r="I484" t="s">
        <v>457</v>
      </c>
      <c r="J484" t="s">
        <v>456</v>
      </c>
      <c r="K484">
        <v>0</v>
      </c>
      <c r="L484" t="s">
        <v>7</v>
      </c>
      <c r="M484" t="s">
        <v>7</v>
      </c>
      <c r="N484" t="s">
        <v>1325</v>
      </c>
    </row>
    <row r="485" spans="1:14">
      <c r="A485" t="s">
        <v>1311</v>
      </c>
      <c r="B485" t="s">
        <v>1312</v>
      </c>
      <c r="C485" t="s">
        <v>1314</v>
      </c>
      <c r="D485">
        <v>42876</v>
      </c>
      <c r="E485" t="s">
        <v>1324</v>
      </c>
      <c r="F485" t="s">
        <v>11</v>
      </c>
      <c r="G485" t="s">
        <v>11</v>
      </c>
      <c r="H485" t="s">
        <v>454</v>
      </c>
      <c r="I485" t="s">
        <v>457</v>
      </c>
      <c r="J485" t="s">
        <v>456</v>
      </c>
      <c r="K485">
        <v>0</v>
      </c>
      <c r="L485" t="s">
        <v>7</v>
      </c>
      <c r="M485" t="s">
        <v>7</v>
      </c>
      <c r="N485" t="s">
        <v>125</v>
      </c>
    </row>
    <row r="486" spans="1:14">
      <c r="A486" t="s">
        <v>1315</v>
      </c>
      <c r="B486" t="s">
        <v>1316</v>
      </c>
      <c r="C486" t="s">
        <v>1317</v>
      </c>
      <c r="D486">
        <v>42867</v>
      </c>
      <c r="E486" t="s">
        <v>1324</v>
      </c>
      <c r="F486" t="s">
        <v>11</v>
      </c>
      <c r="G486" t="s">
        <v>11</v>
      </c>
      <c r="H486" t="s">
        <v>454</v>
      </c>
      <c r="I486" t="s">
        <v>457</v>
      </c>
      <c r="J486" t="s">
        <v>456</v>
      </c>
      <c r="K486">
        <v>0</v>
      </c>
      <c r="L486" t="s">
        <v>7</v>
      </c>
      <c r="M486" t="s">
        <v>7</v>
      </c>
      <c r="N486" t="s">
        <v>1325</v>
      </c>
    </row>
    <row r="487" spans="1:14">
      <c r="A487" t="s">
        <v>1318</v>
      </c>
      <c r="B487" t="s">
        <v>1319</v>
      </c>
      <c r="C487" t="s">
        <v>1320</v>
      </c>
      <c r="D487">
        <v>42876</v>
      </c>
      <c r="E487" t="s">
        <v>1324</v>
      </c>
      <c r="F487" t="s">
        <v>11</v>
      </c>
      <c r="G487" t="s">
        <v>11</v>
      </c>
      <c r="H487" t="s">
        <v>454</v>
      </c>
      <c r="I487" t="s">
        <v>457</v>
      </c>
      <c r="J487" t="s">
        <v>456</v>
      </c>
      <c r="K487">
        <v>0</v>
      </c>
      <c r="L487" t="s">
        <v>7</v>
      </c>
      <c r="M487" t="s">
        <v>7</v>
      </c>
      <c r="N487" t="s">
        <v>125</v>
      </c>
    </row>
  </sheetData>
  <phoneticPr fontId="6" type="noConversion"/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92D050"/>
  </sheetPr>
  <dimension ref="A1:T1839"/>
  <sheetViews>
    <sheetView workbookViewId="0">
      <pane xSplit="9" ySplit="3" topLeftCell="N4" activePane="bottomRight" state="frozen"/>
      <selection pane="topRight" activeCell="I1" sqref="I1"/>
      <selection pane="bottomLeft" activeCell="A4" sqref="A4"/>
      <selection pane="bottomRight" activeCell="F30" sqref="F30"/>
    </sheetView>
  </sheetViews>
  <sheetFormatPr defaultRowHeight="14.25"/>
  <cols>
    <col min="1" max="12" width="9" style="22"/>
    <col min="13" max="13" width="15.375" style="22" customWidth="1"/>
    <col min="14" max="14" width="8.375" style="22" customWidth="1"/>
    <col min="15" max="15" width="6.625" style="22" customWidth="1"/>
    <col min="16" max="16" width="8" style="22" customWidth="1"/>
    <col min="17" max="17" width="6.5" style="22" customWidth="1"/>
    <col min="18" max="19" width="9" style="22"/>
    <col min="20" max="20" width="10.75" style="22" customWidth="1"/>
  </cols>
  <sheetData>
    <row r="1" spans="1:20">
      <c r="A1" s="23" t="s">
        <v>1427</v>
      </c>
      <c r="B1" s="23" t="s">
        <v>1428</v>
      </c>
      <c r="C1" s="23" t="s">
        <v>1429</v>
      </c>
      <c r="D1" s="23" t="s">
        <v>1430</v>
      </c>
      <c r="E1" s="23" t="s">
        <v>1431</v>
      </c>
      <c r="F1" s="23" t="s">
        <v>1432</v>
      </c>
      <c r="G1" s="23" t="s">
        <v>1433</v>
      </c>
      <c r="H1" s="23" t="s">
        <v>1434</v>
      </c>
      <c r="I1" s="23" t="s">
        <v>1435</v>
      </c>
      <c r="J1" s="23" t="s">
        <v>1436</v>
      </c>
      <c r="K1" s="23" t="s">
        <v>1437</v>
      </c>
      <c r="L1" s="23" t="s">
        <v>1438</v>
      </c>
      <c r="M1" s="23" t="s">
        <v>1419</v>
      </c>
      <c r="N1" s="23" t="s">
        <v>1439</v>
      </c>
      <c r="O1" s="23" t="s">
        <v>1440</v>
      </c>
      <c r="P1" s="23" t="s">
        <v>1441</v>
      </c>
      <c r="Q1" s="23" t="s">
        <v>1442</v>
      </c>
      <c r="R1" s="23" t="s">
        <v>1443</v>
      </c>
      <c r="S1" s="23" t="s">
        <v>1444</v>
      </c>
      <c r="T1" s="23" t="s">
        <v>1445</v>
      </c>
    </row>
    <row r="2" spans="1:20">
      <c r="A2" s="23" t="s">
        <v>3014</v>
      </c>
      <c r="B2" s="23" t="s">
        <v>3015</v>
      </c>
      <c r="C2" s="23" t="s">
        <v>1669</v>
      </c>
      <c r="D2" s="23" t="s">
        <v>4091</v>
      </c>
      <c r="E2" s="23" t="s">
        <v>459</v>
      </c>
      <c r="F2" s="23" t="s">
        <v>4086</v>
      </c>
      <c r="G2" s="23" t="s">
        <v>1721</v>
      </c>
      <c r="H2" s="23" t="s">
        <v>4643</v>
      </c>
      <c r="I2" s="23" t="s">
        <v>4644</v>
      </c>
      <c r="J2" s="23" t="s">
        <v>1808</v>
      </c>
      <c r="K2" s="23" t="s">
        <v>4628</v>
      </c>
      <c r="L2" s="23" t="s">
        <v>11</v>
      </c>
      <c r="M2" s="23" t="s">
        <v>5404</v>
      </c>
      <c r="N2" s="23" t="s">
        <v>4640</v>
      </c>
      <c r="O2" s="23" t="s">
        <v>4630</v>
      </c>
      <c r="P2" s="23" t="s">
        <v>4736</v>
      </c>
      <c r="Q2" s="23">
        <v>0</v>
      </c>
      <c r="R2" s="23" t="s">
        <v>3269</v>
      </c>
      <c r="S2" s="23" t="s">
        <v>4737</v>
      </c>
      <c r="T2" s="23" t="s">
        <v>1721</v>
      </c>
    </row>
    <row r="3" spans="1:20">
      <c r="A3" s="23" t="s">
        <v>4001</v>
      </c>
      <c r="B3" s="23" t="s">
        <v>4002</v>
      </c>
      <c r="C3" s="23" t="s">
        <v>16</v>
      </c>
      <c r="D3" s="23" t="s">
        <v>1705</v>
      </c>
      <c r="E3" s="23" t="s">
        <v>452</v>
      </c>
      <c r="F3" s="23" t="s">
        <v>4185</v>
      </c>
      <c r="G3" s="23" t="s">
        <v>1721</v>
      </c>
      <c r="H3" s="23" t="s">
        <v>4633</v>
      </c>
      <c r="I3" s="23" t="s">
        <v>4203</v>
      </c>
      <c r="J3" s="23" t="s">
        <v>11</v>
      </c>
      <c r="K3" s="23" t="s">
        <v>4628</v>
      </c>
      <c r="L3" s="23" t="s">
        <v>11</v>
      </c>
      <c r="M3" s="23" t="s">
        <v>5405</v>
      </c>
      <c r="N3" s="23" t="s">
        <v>4629</v>
      </c>
      <c r="O3" s="23" t="s">
        <v>4630</v>
      </c>
      <c r="P3" s="23" t="s">
        <v>4662</v>
      </c>
      <c r="Q3" s="23">
        <v>0</v>
      </c>
      <c r="R3" s="23" t="s">
        <v>1922</v>
      </c>
      <c r="S3" s="23" t="s">
        <v>4734</v>
      </c>
      <c r="T3" s="23" t="s">
        <v>1721</v>
      </c>
    </row>
    <row r="4" spans="1:20">
      <c r="A4" s="23" t="s">
        <v>2667</v>
      </c>
      <c r="B4" s="23" t="s">
        <v>2668</v>
      </c>
      <c r="C4" s="23" t="s">
        <v>10</v>
      </c>
      <c r="D4" s="23" t="s">
        <v>1705</v>
      </c>
      <c r="E4" s="23" t="s">
        <v>452</v>
      </c>
      <c r="F4" s="23" t="s">
        <v>5344</v>
      </c>
      <c r="G4" s="23" t="s">
        <v>1721</v>
      </c>
      <c r="H4" s="23" t="s">
        <v>4643</v>
      </c>
      <c r="I4" s="23" t="s">
        <v>4636</v>
      </c>
      <c r="J4" s="23" t="s">
        <v>11</v>
      </c>
      <c r="K4" s="23" t="s">
        <v>4628</v>
      </c>
      <c r="L4" s="23" t="s">
        <v>11</v>
      </c>
      <c r="M4" s="23" t="s">
        <v>5406</v>
      </c>
      <c r="N4" s="23" t="s">
        <v>4629</v>
      </c>
      <c r="O4" s="23" t="s">
        <v>4630</v>
      </c>
      <c r="P4" s="23" t="s">
        <v>4662</v>
      </c>
      <c r="Q4" s="23">
        <v>0</v>
      </c>
      <c r="R4" s="23" t="s">
        <v>1662</v>
      </c>
      <c r="S4" s="23" t="s">
        <v>4834</v>
      </c>
      <c r="T4" s="23" t="s">
        <v>1721</v>
      </c>
    </row>
    <row r="5" spans="1:20">
      <c r="A5" s="23" t="s">
        <v>2588</v>
      </c>
      <c r="B5" s="23" t="s">
        <v>2589</v>
      </c>
      <c r="C5" s="23" t="s">
        <v>15</v>
      </c>
      <c r="D5" s="23" t="s">
        <v>1705</v>
      </c>
      <c r="E5" s="23" t="s">
        <v>452</v>
      </c>
      <c r="F5" s="23" t="s">
        <v>4172</v>
      </c>
      <c r="G5" s="23" t="s">
        <v>1721</v>
      </c>
      <c r="H5" s="23" t="s">
        <v>4094</v>
      </c>
      <c r="I5" s="23" t="s">
        <v>4203</v>
      </c>
      <c r="J5" s="23" t="s">
        <v>11</v>
      </c>
      <c r="K5" s="23" t="s">
        <v>4628</v>
      </c>
      <c r="L5" s="23" t="s">
        <v>11</v>
      </c>
      <c r="M5" s="23" t="s">
        <v>5407</v>
      </c>
      <c r="N5" s="23" t="s">
        <v>4629</v>
      </c>
      <c r="O5" s="23" t="s">
        <v>4630</v>
      </c>
      <c r="P5" s="23" t="s">
        <v>4655</v>
      </c>
      <c r="Q5" s="23">
        <v>0</v>
      </c>
      <c r="R5" s="23" t="s">
        <v>1962</v>
      </c>
      <c r="S5" s="23" t="s">
        <v>4416</v>
      </c>
      <c r="T5" s="23" t="s">
        <v>1721</v>
      </c>
    </row>
    <row r="6" spans="1:20">
      <c r="A6" s="23" t="s">
        <v>2100</v>
      </c>
      <c r="B6" s="23" t="s">
        <v>2101</v>
      </c>
      <c r="C6" s="23" t="s">
        <v>15</v>
      </c>
      <c r="D6" s="23" t="s">
        <v>1705</v>
      </c>
      <c r="E6" s="23" t="s">
        <v>452</v>
      </c>
      <c r="F6" s="23" t="s">
        <v>4156</v>
      </c>
      <c r="G6" s="23" t="s">
        <v>1721</v>
      </c>
      <c r="H6" s="23" t="s">
        <v>4094</v>
      </c>
      <c r="I6" s="23" t="s">
        <v>4636</v>
      </c>
      <c r="J6" s="23" t="s">
        <v>11</v>
      </c>
      <c r="K6" s="23" t="s">
        <v>4628</v>
      </c>
      <c r="L6" s="23" t="s">
        <v>11</v>
      </c>
      <c r="M6" s="23" t="s">
        <v>5408</v>
      </c>
      <c r="N6" s="23" t="s">
        <v>4629</v>
      </c>
      <c r="O6" s="23" t="s">
        <v>4630</v>
      </c>
      <c r="P6" s="23" t="s">
        <v>4655</v>
      </c>
      <c r="Q6" s="23">
        <v>0</v>
      </c>
      <c r="R6" s="23" t="s">
        <v>1962</v>
      </c>
      <c r="S6" s="23" t="s">
        <v>4474</v>
      </c>
      <c r="T6" s="23" t="s">
        <v>1721</v>
      </c>
    </row>
    <row r="7" spans="1:20">
      <c r="A7" s="23" t="s">
        <v>2760</v>
      </c>
      <c r="B7" s="23" t="s">
        <v>2761</v>
      </c>
      <c r="C7" s="23" t="s">
        <v>1669</v>
      </c>
      <c r="D7" s="23" t="s">
        <v>4091</v>
      </c>
      <c r="E7" s="23" t="s">
        <v>464</v>
      </c>
      <c r="F7" s="23" t="s">
        <v>4191</v>
      </c>
      <c r="G7" s="23" t="s">
        <v>1721</v>
      </c>
      <c r="H7" s="23" t="s">
        <v>4632</v>
      </c>
      <c r="I7" s="23" t="s">
        <v>4644</v>
      </c>
      <c r="J7" s="23" t="s">
        <v>11</v>
      </c>
      <c r="K7" s="23" t="s">
        <v>4628</v>
      </c>
      <c r="L7" s="23" t="s">
        <v>11</v>
      </c>
      <c r="M7" s="23" t="s">
        <v>5409</v>
      </c>
      <c r="N7" s="23" t="s">
        <v>4640</v>
      </c>
      <c r="O7" s="23" t="s">
        <v>4630</v>
      </c>
      <c r="P7" s="23" t="s">
        <v>1166</v>
      </c>
      <c r="Q7" s="23">
        <v>0</v>
      </c>
      <c r="R7" s="23" t="s">
        <v>1683</v>
      </c>
      <c r="S7" s="23" t="s">
        <v>4589</v>
      </c>
      <c r="T7" s="23" t="s">
        <v>1721</v>
      </c>
    </row>
    <row r="8" spans="1:20">
      <c r="A8" s="23" t="s">
        <v>2793</v>
      </c>
      <c r="B8" s="23" t="s">
        <v>2794</v>
      </c>
      <c r="C8" s="23" t="s">
        <v>17</v>
      </c>
      <c r="D8" s="23" t="s">
        <v>1705</v>
      </c>
      <c r="E8" s="23" t="s">
        <v>452</v>
      </c>
      <c r="F8" s="23" t="s">
        <v>5336</v>
      </c>
      <c r="G8" s="23" t="s">
        <v>1721</v>
      </c>
      <c r="H8" s="23" t="s">
        <v>4638</v>
      </c>
      <c r="I8" s="23" t="s">
        <v>4636</v>
      </c>
      <c r="J8" s="23" t="s">
        <v>11</v>
      </c>
      <c r="K8" s="23" t="s">
        <v>4628</v>
      </c>
      <c r="L8" s="23" t="s">
        <v>11</v>
      </c>
      <c r="M8" s="23" t="s">
        <v>5410</v>
      </c>
      <c r="N8" s="23" t="s">
        <v>4629</v>
      </c>
      <c r="O8" s="23" t="s">
        <v>4630</v>
      </c>
      <c r="P8" s="23" t="s">
        <v>4672</v>
      </c>
      <c r="Q8" s="23">
        <v>0</v>
      </c>
      <c r="R8" s="23" t="s">
        <v>1962</v>
      </c>
      <c r="S8" s="23" t="s">
        <v>4399</v>
      </c>
      <c r="T8" s="23" t="s">
        <v>1721</v>
      </c>
    </row>
    <row r="9" spans="1:20">
      <c r="A9" s="23" t="s">
        <v>3867</v>
      </c>
      <c r="B9" s="23" t="s">
        <v>3868</v>
      </c>
      <c r="C9" s="23" t="s">
        <v>1669</v>
      </c>
      <c r="D9" s="23" t="s">
        <v>4091</v>
      </c>
      <c r="E9" s="23" t="s">
        <v>464</v>
      </c>
      <c r="F9" s="23" t="s">
        <v>4191</v>
      </c>
      <c r="G9" s="23" t="s">
        <v>1721</v>
      </c>
      <c r="H9" s="23" t="s">
        <v>4632</v>
      </c>
      <c r="I9" s="23" t="s">
        <v>4644</v>
      </c>
      <c r="J9" s="23" t="s">
        <v>11</v>
      </c>
      <c r="K9" s="23" t="s">
        <v>4628</v>
      </c>
      <c r="L9" s="23" t="s">
        <v>11</v>
      </c>
      <c r="M9" s="23" t="s">
        <v>5411</v>
      </c>
      <c r="N9" s="23" t="s">
        <v>4640</v>
      </c>
      <c r="O9" s="23" t="s">
        <v>4630</v>
      </c>
      <c r="P9" s="23" t="s">
        <v>1166</v>
      </c>
      <c r="Q9" s="23">
        <v>0</v>
      </c>
      <c r="R9" s="23" t="s">
        <v>1760</v>
      </c>
      <c r="S9" s="23" t="s">
        <v>4603</v>
      </c>
      <c r="T9" s="23" t="s">
        <v>1721</v>
      </c>
    </row>
    <row r="10" spans="1:20">
      <c r="A10" s="23" t="s">
        <v>2623</v>
      </c>
      <c r="B10" s="23" t="s">
        <v>2624</v>
      </c>
      <c r="C10" s="23" t="s">
        <v>13</v>
      </c>
      <c r="D10" s="23" t="s">
        <v>1705</v>
      </c>
      <c r="E10" s="23" t="s">
        <v>452</v>
      </c>
      <c r="F10" s="23" t="s">
        <v>4176</v>
      </c>
      <c r="G10" s="23" t="s">
        <v>1721</v>
      </c>
      <c r="H10" s="23" t="s">
        <v>4094</v>
      </c>
      <c r="I10" s="23" t="s">
        <v>4192</v>
      </c>
      <c r="J10" s="23" t="s">
        <v>11</v>
      </c>
      <c r="K10" s="23" t="s">
        <v>4628</v>
      </c>
      <c r="L10" s="23" t="s">
        <v>11</v>
      </c>
      <c r="M10" s="23" t="s">
        <v>5412</v>
      </c>
      <c r="N10" s="23" t="s">
        <v>4629</v>
      </c>
      <c r="O10" s="23" t="s">
        <v>4630</v>
      </c>
      <c r="P10" s="23" t="s">
        <v>4748</v>
      </c>
      <c r="Q10" s="23">
        <v>0</v>
      </c>
      <c r="R10" s="23" t="s">
        <v>1962</v>
      </c>
      <c r="S10" s="23" t="s">
        <v>4414</v>
      </c>
      <c r="T10" s="23" t="s">
        <v>1721</v>
      </c>
    </row>
    <row r="11" spans="1:20">
      <c r="A11" s="23" t="s">
        <v>3117</v>
      </c>
      <c r="B11" s="23" t="s">
        <v>3118</v>
      </c>
      <c r="C11" s="23" t="s">
        <v>16</v>
      </c>
      <c r="D11" s="23" t="s">
        <v>1705</v>
      </c>
      <c r="E11" s="23" t="s">
        <v>1189</v>
      </c>
      <c r="F11" s="23" t="s">
        <v>5351</v>
      </c>
      <c r="G11" s="23" t="s">
        <v>1721</v>
      </c>
      <c r="H11" s="23" t="s">
        <v>4633</v>
      </c>
      <c r="I11" s="23" t="s">
        <v>4192</v>
      </c>
      <c r="J11" s="23" t="s">
        <v>11</v>
      </c>
      <c r="K11" s="23" t="s">
        <v>4628</v>
      </c>
      <c r="L11" s="23" t="s">
        <v>11</v>
      </c>
      <c r="M11" s="23" t="s">
        <v>5406</v>
      </c>
      <c r="N11" s="23" t="s">
        <v>4629</v>
      </c>
      <c r="O11" s="23" t="s">
        <v>4630</v>
      </c>
      <c r="P11" s="23" t="s">
        <v>9</v>
      </c>
      <c r="Q11" s="23">
        <v>0</v>
      </c>
      <c r="R11" s="23" t="s">
        <v>2933</v>
      </c>
      <c r="S11" s="23" t="s">
        <v>4532</v>
      </c>
      <c r="T11" s="23" t="s">
        <v>1721</v>
      </c>
    </row>
    <row r="12" spans="1:20">
      <c r="A12" s="23" t="s">
        <v>2518</v>
      </c>
      <c r="B12" s="23" t="s">
        <v>2519</v>
      </c>
      <c r="C12" s="23" t="s">
        <v>14</v>
      </c>
      <c r="D12" s="23" t="s">
        <v>1705</v>
      </c>
      <c r="E12" s="23" t="s">
        <v>452</v>
      </c>
      <c r="F12" s="23" t="s">
        <v>4173</v>
      </c>
      <c r="G12" s="23" t="s">
        <v>1721</v>
      </c>
      <c r="H12" s="23" t="s">
        <v>4099</v>
      </c>
      <c r="I12" s="23" t="s">
        <v>4138</v>
      </c>
      <c r="J12" s="23" t="s">
        <v>11</v>
      </c>
      <c r="K12" s="23" t="s">
        <v>4628</v>
      </c>
      <c r="L12" s="23" t="s">
        <v>11</v>
      </c>
      <c r="M12" s="23" t="s">
        <v>5413</v>
      </c>
      <c r="N12" s="23" t="s">
        <v>4629</v>
      </c>
      <c r="O12" s="23" t="s">
        <v>4630</v>
      </c>
      <c r="P12" s="23" t="s">
        <v>4642</v>
      </c>
      <c r="Q12" s="23">
        <v>0</v>
      </c>
      <c r="R12" s="23" t="s">
        <v>1962</v>
      </c>
      <c r="S12" s="23" t="s">
        <v>4828</v>
      </c>
      <c r="T12" s="23" t="s">
        <v>1721</v>
      </c>
    </row>
    <row r="13" spans="1:20">
      <c r="A13" s="23" t="s">
        <v>3933</v>
      </c>
      <c r="B13" s="23" t="s">
        <v>3934</v>
      </c>
      <c r="C13" s="23" t="s">
        <v>15</v>
      </c>
      <c r="D13" s="23" t="s">
        <v>1705</v>
      </c>
      <c r="E13" s="23" t="s">
        <v>452</v>
      </c>
      <c r="F13" s="23" t="s">
        <v>4156</v>
      </c>
      <c r="G13" s="23" t="s">
        <v>1721</v>
      </c>
      <c r="H13" s="23" t="s">
        <v>4094</v>
      </c>
      <c r="I13" s="23" t="s">
        <v>4636</v>
      </c>
      <c r="J13" s="23" t="s">
        <v>11</v>
      </c>
      <c r="K13" s="23" t="s">
        <v>4628</v>
      </c>
      <c r="L13" s="23" t="s">
        <v>11</v>
      </c>
      <c r="M13" s="23" t="s">
        <v>5414</v>
      </c>
      <c r="N13" s="23" t="s">
        <v>4629</v>
      </c>
      <c r="O13" s="23" t="s">
        <v>4630</v>
      </c>
      <c r="P13" s="23" t="s">
        <v>4798</v>
      </c>
      <c r="Q13" s="23">
        <v>0</v>
      </c>
      <c r="R13" s="23" t="s">
        <v>1962</v>
      </c>
      <c r="S13" s="23" t="s">
        <v>4799</v>
      </c>
      <c r="T13" s="23" t="s">
        <v>1721</v>
      </c>
    </row>
    <row r="14" spans="1:20">
      <c r="A14" s="23" t="s">
        <v>3217</v>
      </c>
      <c r="B14" s="23" t="s">
        <v>3218</v>
      </c>
      <c r="C14" s="23" t="s">
        <v>16</v>
      </c>
      <c r="D14" s="23" t="s">
        <v>1705</v>
      </c>
      <c r="E14" s="23" t="s">
        <v>452</v>
      </c>
      <c r="F14" s="23" t="s">
        <v>4185</v>
      </c>
      <c r="G14" s="23" t="s">
        <v>1721</v>
      </c>
      <c r="H14" s="23" t="s">
        <v>4633</v>
      </c>
      <c r="I14" s="23" t="s">
        <v>4203</v>
      </c>
      <c r="J14" s="23" t="s">
        <v>11</v>
      </c>
      <c r="K14" s="23" t="s">
        <v>4628</v>
      </c>
      <c r="L14" s="23" t="s">
        <v>11</v>
      </c>
      <c r="M14" s="23" t="s">
        <v>5415</v>
      </c>
      <c r="N14" s="23" t="s">
        <v>4629</v>
      </c>
      <c r="O14" s="23" t="s">
        <v>4630</v>
      </c>
      <c r="P14" s="23" t="s">
        <v>1026</v>
      </c>
      <c r="Q14" s="23">
        <v>0</v>
      </c>
      <c r="R14" s="23" t="s">
        <v>1922</v>
      </c>
      <c r="S14" s="23" t="s">
        <v>4576</v>
      </c>
      <c r="T14" s="23" t="s">
        <v>1721</v>
      </c>
    </row>
    <row r="15" spans="1:20">
      <c r="A15" s="23" t="s">
        <v>3002</v>
      </c>
      <c r="B15" s="23" t="s">
        <v>3003</v>
      </c>
      <c r="C15" s="23" t="s">
        <v>17</v>
      </c>
      <c r="D15" s="23" t="s">
        <v>1705</v>
      </c>
      <c r="E15" s="23" t="s">
        <v>452</v>
      </c>
      <c r="F15" s="23" t="s">
        <v>5336</v>
      </c>
      <c r="G15" s="23" t="s">
        <v>1721</v>
      </c>
      <c r="H15" s="23" t="s">
        <v>4638</v>
      </c>
      <c r="I15" s="23" t="s">
        <v>4636</v>
      </c>
      <c r="J15" s="23" t="s">
        <v>11</v>
      </c>
      <c r="K15" s="23" t="s">
        <v>4628</v>
      </c>
      <c r="L15" s="23" t="s">
        <v>11</v>
      </c>
      <c r="M15" s="23" t="s">
        <v>5410</v>
      </c>
      <c r="N15" s="23" t="s">
        <v>4629</v>
      </c>
      <c r="O15" s="23" t="s">
        <v>4630</v>
      </c>
      <c r="P15" s="23" t="s">
        <v>4642</v>
      </c>
      <c r="Q15" s="23">
        <v>0</v>
      </c>
      <c r="R15" s="23" t="s">
        <v>3902</v>
      </c>
      <c r="S15" s="23" t="s">
        <v>4856</v>
      </c>
      <c r="T15" s="23" t="s">
        <v>1721</v>
      </c>
    </row>
    <row r="16" spans="1:20">
      <c r="A16" s="23" t="s">
        <v>3998</v>
      </c>
      <c r="B16" s="23" t="s">
        <v>3999</v>
      </c>
      <c r="C16" s="23" t="s">
        <v>14</v>
      </c>
      <c r="D16" s="23" t="s">
        <v>1705</v>
      </c>
      <c r="E16" s="23" t="s">
        <v>452</v>
      </c>
      <c r="F16" s="23" t="s">
        <v>4175</v>
      </c>
      <c r="G16" s="23" t="s">
        <v>1721</v>
      </c>
      <c r="H16" s="23" t="s">
        <v>4638</v>
      </c>
      <c r="I16" s="23" t="s">
        <v>4656</v>
      </c>
      <c r="J16" s="23" t="s">
        <v>11</v>
      </c>
      <c r="K16" s="23" t="s">
        <v>4628</v>
      </c>
      <c r="L16" s="23" t="s">
        <v>11</v>
      </c>
      <c r="M16" s="23" t="s">
        <v>5416</v>
      </c>
      <c r="N16" s="23" t="s">
        <v>4629</v>
      </c>
      <c r="O16" s="23" t="s">
        <v>4630</v>
      </c>
      <c r="P16" s="23" t="s">
        <v>4642</v>
      </c>
      <c r="Q16" s="23">
        <v>0</v>
      </c>
      <c r="R16" s="23" t="s">
        <v>3647</v>
      </c>
      <c r="S16" s="23" t="s">
        <v>4657</v>
      </c>
      <c r="T16" s="23" t="s">
        <v>1721</v>
      </c>
    </row>
    <row r="17" spans="1:20">
      <c r="A17" s="23" t="s">
        <v>2179</v>
      </c>
      <c r="B17" s="23" t="s">
        <v>2180</v>
      </c>
      <c r="C17" s="23" t="s">
        <v>16</v>
      </c>
      <c r="D17" s="23" t="s">
        <v>1705</v>
      </c>
      <c r="E17" s="23" t="s">
        <v>1189</v>
      </c>
      <c r="F17" s="23" t="s">
        <v>4207</v>
      </c>
      <c r="G17" s="23" t="s">
        <v>1721</v>
      </c>
      <c r="H17" s="23" t="s">
        <v>4633</v>
      </c>
      <c r="I17" s="23" t="s">
        <v>4203</v>
      </c>
      <c r="J17" s="23" t="s">
        <v>11</v>
      </c>
      <c r="K17" s="23" t="s">
        <v>4628</v>
      </c>
      <c r="L17" s="23" t="s">
        <v>11</v>
      </c>
      <c r="M17" s="23" t="s">
        <v>5412</v>
      </c>
      <c r="N17" s="23" t="s">
        <v>4629</v>
      </c>
      <c r="O17" s="23" t="s">
        <v>4630</v>
      </c>
      <c r="P17" s="23" t="s">
        <v>4642</v>
      </c>
      <c r="Q17" s="23">
        <v>0</v>
      </c>
      <c r="R17" s="23" t="s">
        <v>1962</v>
      </c>
      <c r="S17" s="23" t="s">
        <v>4791</v>
      </c>
      <c r="T17" s="23" t="s">
        <v>1721</v>
      </c>
    </row>
    <row r="18" spans="1:20">
      <c r="A18" s="23" t="s">
        <v>2083</v>
      </c>
      <c r="B18" s="23" t="s">
        <v>2084</v>
      </c>
      <c r="C18" s="23" t="s">
        <v>13</v>
      </c>
      <c r="D18" s="23" t="s">
        <v>1705</v>
      </c>
      <c r="E18" s="23" t="s">
        <v>452</v>
      </c>
      <c r="F18" s="23" t="s">
        <v>4158</v>
      </c>
      <c r="G18" s="23" t="s">
        <v>1721</v>
      </c>
      <c r="H18" s="23" t="s">
        <v>4638</v>
      </c>
      <c r="I18" s="23" t="s">
        <v>4636</v>
      </c>
      <c r="J18" s="23" t="s">
        <v>11</v>
      </c>
      <c r="K18" s="23" t="s">
        <v>4628</v>
      </c>
      <c r="L18" s="23" t="s">
        <v>11</v>
      </c>
      <c r="M18" s="23" t="s">
        <v>5405</v>
      </c>
      <c r="N18" s="23" t="s">
        <v>4629</v>
      </c>
      <c r="O18" s="23" t="s">
        <v>4630</v>
      </c>
      <c r="P18" s="23" t="s">
        <v>4642</v>
      </c>
      <c r="Q18" s="23">
        <v>0</v>
      </c>
      <c r="R18" s="23" t="s">
        <v>1696</v>
      </c>
      <c r="S18" s="23" t="s">
        <v>4885</v>
      </c>
      <c r="T18" s="23" t="s">
        <v>1721</v>
      </c>
    </row>
    <row r="19" spans="1:20">
      <c r="A19" s="23" t="s">
        <v>2250</v>
      </c>
      <c r="B19" s="23" t="s">
        <v>2251</v>
      </c>
      <c r="C19" s="23" t="s">
        <v>12</v>
      </c>
      <c r="D19" s="23" t="s">
        <v>1705</v>
      </c>
      <c r="E19" s="23" t="s">
        <v>452</v>
      </c>
      <c r="F19" s="23" t="s">
        <v>4172</v>
      </c>
      <c r="G19" s="23" t="s">
        <v>1721</v>
      </c>
      <c r="H19" s="23" t="s">
        <v>4094</v>
      </c>
      <c r="I19" s="23" t="s">
        <v>4203</v>
      </c>
      <c r="J19" s="23" t="s">
        <v>11</v>
      </c>
      <c r="K19" s="23" t="s">
        <v>4628</v>
      </c>
      <c r="L19" s="23" t="s">
        <v>11</v>
      </c>
      <c r="M19" s="23" t="s">
        <v>5417</v>
      </c>
      <c r="N19" s="23" t="s">
        <v>4629</v>
      </c>
      <c r="O19" s="23" t="s">
        <v>4630</v>
      </c>
      <c r="P19" s="23" t="s">
        <v>4660</v>
      </c>
      <c r="Q19" s="23">
        <v>0</v>
      </c>
      <c r="R19" s="23" t="s">
        <v>1962</v>
      </c>
      <c r="S19" s="23" t="s">
        <v>4453</v>
      </c>
      <c r="T19" s="23" t="s">
        <v>1721</v>
      </c>
    </row>
    <row r="20" spans="1:20">
      <c r="A20" s="23" t="s">
        <v>3009</v>
      </c>
      <c r="B20" s="23" t="s">
        <v>3010</v>
      </c>
      <c r="C20" s="23" t="s">
        <v>14</v>
      </c>
      <c r="D20" s="23" t="s">
        <v>1705</v>
      </c>
      <c r="E20" s="23" t="s">
        <v>452</v>
      </c>
      <c r="F20" s="23" t="s">
        <v>5344</v>
      </c>
      <c r="G20" s="23" t="s">
        <v>1721</v>
      </c>
      <c r="H20" s="23" t="s">
        <v>4643</v>
      </c>
      <c r="I20" s="23" t="s">
        <v>4649</v>
      </c>
      <c r="J20" s="23" t="s">
        <v>11</v>
      </c>
      <c r="K20" s="23" t="s">
        <v>4628</v>
      </c>
      <c r="L20" s="23" t="s">
        <v>11</v>
      </c>
      <c r="M20" s="23" t="s">
        <v>5418</v>
      </c>
      <c r="N20" s="23" t="s">
        <v>4629</v>
      </c>
      <c r="O20" s="23" t="s">
        <v>4630</v>
      </c>
      <c r="P20" s="23" t="s">
        <v>1026</v>
      </c>
      <c r="Q20" s="23">
        <v>0</v>
      </c>
      <c r="R20" s="23" t="s">
        <v>1683</v>
      </c>
      <c r="S20" s="23" t="s">
        <v>4587</v>
      </c>
      <c r="T20" s="23" t="s">
        <v>1721</v>
      </c>
    </row>
    <row r="21" spans="1:20">
      <c r="A21" s="23" t="s">
        <v>2505</v>
      </c>
      <c r="B21" s="23" t="s">
        <v>2506</v>
      </c>
      <c r="C21" s="23" t="s">
        <v>12</v>
      </c>
      <c r="D21" s="23" t="s">
        <v>1705</v>
      </c>
      <c r="E21" s="23" t="s">
        <v>452</v>
      </c>
      <c r="F21" s="23" t="s">
        <v>5338</v>
      </c>
      <c r="G21" s="23" t="s">
        <v>1721</v>
      </c>
      <c r="H21" s="23" t="s">
        <v>4643</v>
      </c>
      <c r="I21" s="23" t="s">
        <v>4138</v>
      </c>
      <c r="J21" s="23" t="s">
        <v>11</v>
      </c>
      <c r="K21" s="23" t="s">
        <v>4628</v>
      </c>
      <c r="L21" s="23" t="s">
        <v>11</v>
      </c>
      <c r="M21" s="23" t="s">
        <v>5419</v>
      </c>
      <c r="N21" s="23" t="s">
        <v>4629</v>
      </c>
      <c r="O21" s="23" t="s">
        <v>4630</v>
      </c>
      <c r="P21" s="23" t="s">
        <v>1026</v>
      </c>
      <c r="Q21" s="23">
        <v>0</v>
      </c>
      <c r="R21" s="23" t="s">
        <v>1683</v>
      </c>
      <c r="S21" s="23" t="s">
        <v>4577</v>
      </c>
      <c r="T21" s="23" t="s">
        <v>1721</v>
      </c>
    </row>
    <row r="22" spans="1:20">
      <c r="A22" s="23" t="s">
        <v>3549</v>
      </c>
      <c r="B22" s="23" t="s">
        <v>3550</v>
      </c>
      <c r="C22" s="23" t="s">
        <v>10</v>
      </c>
      <c r="D22" s="23" t="s">
        <v>1705</v>
      </c>
      <c r="E22" s="23" t="s">
        <v>1189</v>
      </c>
      <c r="F22" s="23" t="s">
        <v>4182</v>
      </c>
      <c r="G22" s="23" t="s">
        <v>1721</v>
      </c>
      <c r="H22" s="23" t="s">
        <v>4638</v>
      </c>
      <c r="I22" s="23" t="s">
        <v>4636</v>
      </c>
      <c r="J22" s="23" t="s">
        <v>11</v>
      </c>
      <c r="K22" s="23" t="s">
        <v>4628</v>
      </c>
      <c r="L22" s="23" t="s">
        <v>11</v>
      </c>
      <c r="M22" s="23" t="s">
        <v>5420</v>
      </c>
      <c r="N22" s="23" t="s">
        <v>4629</v>
      </c>
      <c r="O22" s="23" t="s">
        <v>4630</v>
      </c>
      <c r="P22" s="23" t="s">
        <v>9</v>
      </c>
      <c r="Q22" s="23">
        <v>0</v>
      </c>
      <c r="R22" s="23" t="s">
        <v>1771</v>
      </c>
      <c r="S22" s="23" t="s">
        <v>4765</v>
      </c>
      <c r="T22" s="23" t="s">
        <v>1721</v>
      </c>
    </row>
    <row r="23" spans="1:20">
      <c r="A23" s="23" t="s">
        <v>3031</v>
      </c>
      <c r="B23" s="23" t="s">
        <v>3032</v>
      </c>
      <c r="C23" s="23" t="s">
        <v>10</v>
      </c>
      <c r="D23" s="23" t="s">
        <v>1705</v>
      </c>
      <c r="E23" s="23" t="s">
        <v>452</v>
      </c>
      <c r="F23" s="23" t="s">
        <v>4179</v>
      </c>
      <c r="G23" s="23" t="s">
        <v>1721</v>
      </c>
      <c r="H23" s="23" t="s">
        <v>4682</v>
      </c>
      <c r="I23" s="23" t="s">
        <v>5421</v>
      </c>
      <c r="J23" s="23" t="s">
        <v>11</v>
      </c>
      <c r="K23" s="23" t="s">
        <v>4628</v>
      </c>
      <c r="L23" s="23" t="s">
        <v>11</v>
      </c>
      <c r="M23" s="23" t="s">
        <v>5422</v>
      </c>
      <c r="N23" s="23" t="s">
        <v>4629</v>
      </c>
      <c r="O23" s="23" t="s">
        <v>4630</v>
      </c>
      <c r="P23" s="23" t="s">
        <v>4642</v>
      </c>
      <c r="Q23" s="23">
        <v>0</v>
      </c>
      <c r="R23" s="23" t="s">
        <v>1962</v>
      </c>
      <c r="S23" s="23" t="s">
        <v>4846</v>
      </c>
      <c r="T23" s="23" t="s">
        <v>1721</v>
      </c>
    </row>
    <row r="24" spans="1:20">
      <c r="A24" s="23" t="s">
        <v>3521</v>
      </c>
      <c r="B24" s="23" t="s">
        <v>3522</v>
      </c>
      <c r="C24" s="23" t="s">
        <v>16</v>
      </c>
      <c r="D24" s="23" t="s">
        <v>1705</v>
      </c>
      <c r="E24" s="23" t="s">
        <v>1189</v>
      </c>
      <c r="F24" s="23" t="s">
        <v>4182</v>
      </c>
      <c r="G24" s="23" t="s">
        <v>1721</v>
      </c>
      <c r="H24" s="23" t="s">
        <v>4638</v>
      </c>
      <c r="I24" s="23" t="s">
        <v>4636</v>
      </c>
      <c r="J24" s="23" t="s">
        <v>11</v>
      </c>
      <c r="K24" s="23" t="s">
        <v>4628</v>
      </c>
      <c r="L24" s="23" t="s">
        <v>11</v>
      </c>
      <c r="M24" s="23" t="s">
        <v>5423</v>
      </c>
      <c r="N24" s="23" t="s">
        <v>4629</v>
      </c>
      <c r="O24" s="23" t="s">
        <v>4630</v>
      </c>
      <c r="P24" s="23" t="s">
        <v>7</v>
      </c>
      <c r="Q24" s="23">
        <v>0</v>
      </c>
      <c r="R24" s="23" t="s">
        <v>3476</v>
      </c>
      <c r="S24" s="23" t="s">
        <v>4673</v>
      </c>
      <c r="T24" s="23" t="s">
        <v>1721</v>
      </c>
    </row>
    <row r="25" spans="1:20">
      <c r="A25" s="23" t="s">
        <v>3849</v>
      </c>
      <c r="B25" s="23" t="s">
        <v>3850</v>
      </c>
      <c r="C25" s="23" t="s">
        <v>1686</v>
      </c>
      <c r="D25" s="23" t="s">
        <v>4091</v>
      </c>
      <c r="E25" s="23" t="s">
        <v>464</v>
      </c>
      <c r="F25" s="23" t="s">
        <v>4122</v>
      </c>
      <c r="G25" s="23" t="s">
        <v>1721</v>
      </c>
      <c r="H25" s="23" t="s">
        <v>4638</v>
      </c>
      <c r="I25" s="23" t="s">
        <v>4644</v>
      </c>
      <c r="J25" s="23" t="s">
        <v>11</v>
      </c>
      <c r="K25" s="23" t="s">
        <v>4628</v>
      </c>
      <c r="L25" s="23" t="s">
        <v>11</v>
      </c>
      <c r="M25" s="23" t="s">
        <v>5424</v>
      </c>
      <c r="N25" s="23" t="s">
        <v>4640</v>
      </c>
      <c r="O25" s="23" t="s">
        <v>4630</v>
      </c>
      <c r="P25" s="23" t="s">
        <v>4871</v>
      </c>
      <c r="Q25" s="23">
        <v>0</v>
      </c>
      <c r="R25" s="23" t="s">
        <v>3208</v>
      </c>
      <c r="S25" s="23" t="s">
        <v>4558</v>
      </c>
      <c r="T25" s="23" t="s">
        <v>1721</v>
      </c>
    </row>
    <row r="26" spans="1:20">
      <c r="A26" s="23" t="s">
        <v>3659</v>
      </c>
      <c r="B26" s="23" t="s">
        <v>3660</v>
      </c>
      <c r="C26" s="23" t="s">
        <v>12</v>
      </c>
      <c r="D26" s="23" t="s">
        <v>1705</v>
      </c>
      <c r="E26" s="23" t="s">
        <v>452</v>
      </c>
      <c r="F26" s="23" t="s">
        <v>4158</v>
      </c>
      <c r="G26" s="23" t="s">
        <v>1721</v>
      </c>
      <c r="H26" s="23" t="s">
        <v>4638</v>
      </c>
      <c r="I26" s="23" t="s">
        <v>4636</v>
      </c>
      <c r="J26" s="23" t="s">
        <v>11</v>
      </c>
      <c r="K26" s="23" t="s">
        <v>4628</v>
      </c>
      <c r="L26" s="23" t="s">
        <v>11</v>
      </c>
      <c r="M26" s="23" t="s">
        <v>5424</v>
      </c>
      <c r="N26" s="23" t="s">
        <v>4629</v>
      </c>
      <c r="O26" s="23" t="s">
        <v>4630</v>
      </c>
      <c r="P26" s="23" t="s">
        <v>4858</v>
      </c>
      <c r="Q26" s="23">
        <v>0</v>
      </c>
      <c r="R26" s="23" t="s">
        <v>1962</v>
      </c>
      <c r="S26" s="23" t="s">
        <v>4859</v>
      </c>
      <c r="T26" s="23" t="s">
        <v>1721</v>
      </c>
    </row>
    <row r="27" spans="1:20">
      <c r="A27" s="23" t="s">
        <v>2206</v>
      </c>
      <c r="B27" s="23" t="s">
        <v>2207</v>
      </c>
      <c r="C27" s="23" t="s">
        <v>17</v>
      </c>
      <c r="D27" s="23" t="s">
        <v>1705</v>
      </c>
      <c r="E27" s="23" t="s">
        <v>452</v>
      </c>
      <c r="F27" s="23" t="s">
        <v>5336</v>
      </c>
      <c r="G27" s="23" t="s">
        <v>1721</v>
      </c>
      <c r="H27" s="23" t="s">
        <v>4638</v>
      </c>
      <c r="I27" s="23" t="s">
        <v>4636</v>
      </c>
      <c r="J27" s="23" t="s">
        <v>11</v>
      </c>
      <c r="K27" s="23" t="s">
        <v>4628</v>
      </c>
      <c r="L27" s="23" t="s">
        <v>11</v>
      </c>
      <c r="M27" s="23" t="s">
        <v>5425</v>
      </c>
      <c r="N27" s="23" t="s">
        <v>4629</v>
      </c>
      <c r="O27" s="23" t="s">
        <v>4630</v>
      </c>
      <c r="P27" s="23" t="s">
        <v>4666</v>
      </c>
      <c r="Q27" s="23">
        <v>0</v>
      </c>
      <c r="R27" s="23" t="s">
        <v>2050</v>
      </c>
      <c r="S27" s="23" t="s">
        <v>4460</v>
      </c>
      <c r="T27" s="23" t="s">
        <v>1721</v>
      </c>
    </row>
    <row r="28" spans="1:20">
      <c r="A28" s="23" t="s">
        <v>2916</v>
      </c>
      <c r="B28" s="23" t="s">
        <v>2917</v>
      </c>
      <c r="C28" s="23" t="s">
        <v>14</v>
      </c>
      <c r="D28" s="23" t="s">
        <v>1705</v>
      </c>
      <c r="E28" s="23" t="s">
        <v>452</v>
      </c>
      <c r="F28" s="23" t="s">
        <v>5334</v>
      </c>
      <c r="G28" s="23" t="s">
        <v>1721</v>
      </c>
      <c r="H28" s="23" t="s">
        <v>4633</v>
      </c>
      <c r="I28" s="23" t="s">
        <v>4192</v>
      </c>
      <c r="J28" s="23" t="s">
        <v>11</v>
      </c>
      <c r="K28" s="23" t="s">
        <v>4628</v>
      </c>
      <c r="L28" s="23" t="s">
        <v>11</v>
      </c>
      <c r="M28" s="23" t="s">
        <v>5415</v>
      </c>
      <c r="N28" s="23" t="s">
        <v>4629</v>
      </c>
      <c r="O28" s="23" t="s">
        <v>4630</v>
      </c>
      <c r="P28" s="23" t="s">
        <v>4704</v>
      </c>
      <c r="Q28" s="23">
        <v>0</v>
      </c>
      <c r="R28" s="23" t="s">
        <v>1962</v>
      </c>
      <c r="S28" s="23" t="s">
        <v>4387</v>
      </c>
      <c r="T28" s="23" t="s">
        <v>1721</v>
      </c>
    </row>
    <row r="29" spans="1:20">
      <c r="A29" s="23" t="s">
        <v>1985</v>
      </c>
      <c r="B29" s="23" t="s">
        <v>1986</v>
      </c>
      <c r="C29" s="23" t="s">
        <v>14</v>
      </c>
      <c r="D29" s="23" t="s">
        <v>1705</v>
      </c>
      <c r="E29" s="23" t="s">
        <v>452</v>
      </c>
      <c r="F29" s="23" t="s">
        <v>5334</v>
      </c>
      <c r="G29" s="23" t="s">
        <v>1721</v>
      </c>
      <c r="H29" s="23" t="s">
        <v>4633</v>
      </c>
      <c r="I29" s="23" t="s">
        <v>4192</v>
      </c>
      <c r="J29" s="23" t="s">
        <v>11</v>
      </c>
      <c r="K29" s="23" t="s">
        <v>4628</v>
      </c>
      <c r="L29" s="23" t="s">
        <v>11</v>
      </c>
      <c r="M29" s="23" t="s">
        <v>5405</v>
      </c>
      <c r="N29" s="23" t="s">
        <v>4629</v>
      </c>
      <c r="O29" s="23" t="s">
        <v>4630</v>
      </c>
      <c r="P29" s="23" t="s">
        <v>4634</v>
      </c>
      <c r="Q29" s="23">
        <v>0</v>
      </c>
      <c r="R29" s="23" t="s">
        <v>2442</v>
      </c>
      <c r="S29" s="23" t="s">
        <v>4487</v>
      </c>
      <c r="T29" s="23" t="s">
        <v>1721</v>
      </c>
    </row>
    <row r="30" spans="1:20">
      <c r="A30" s="23" t="s">
        <v>3626</v>
      </c>
      <c r="B30" s="23" t="s">
        <v>3627</v>
      </c>
      <c r="C30" s="23" t="s">
        <v>16</v>
      </c>
      <c r="D30" s="23" t="s">
        <v>1705</v>
      </c>
      <c r="E30" s="23" t="s">
        <v>1189</v>
      </c>
      <c r="F30" s="23" t="s">
        <v>4207</v>
      </c>
      <c r="G30" s="23" t="s">
        <v>1721</v>
      </c>
      <c r="H30" s="23" t="s">
        <v>4633</v>
      </c>
      <c r="I30" s="23" t="s">
        <v>4106</v>
      </c>
      <c r="J30" s="23" t="s">
        <v>11</v>
      </c>
      <c r="K30" s="23" t="s">
        <v>4628</v>
      </c>
      <c r="L30" s="23" t="s">
        <v>11</v>
      </c>
      <c r="M30" s="23" t="s">
        <v>5418</v>
      </c>
      <c r="N30" s="23" t="s">
        <v>4629</v>
      </c>
      <c r="O30" s="23" t="s">
        <v>4630</v>
      </c>
      <c r="P30" s="23" t="s">
        <v>4642</v>
      </c>
      <c r="Q30" s="23">
        <v>0</v>
      </c>
      <c r="R30" s="23" t="s">
        <v>1962</v>
      </c>
      <c r="S30" s="23" t="s">
        <v>4879</v>
      </c>
      <c r="T30" s="23" t="s">
        <v>1721</v>
      </c>
    </row>
    <row r="31" spans="1:20">
      <c r="A31" s="23" t="s">
        <v>3922</v>
      </c>
      <c r="B31" s="23" t="s">
        <v>3923</v>
      </c>
      <c r="C31" s="23" t="s">
        <v>15</v>
      </c>
      <c r="D31" s="23" t="s">
        <v>1705</v>
      </c>
      <c r="E31" s="23" t="s">
        <v>452</v>
      </c>
      <c r="F31" s="23" t="s">
        <v>4148</v>
      </c>
      <c r="G31" s="23" t="s">
        <v>1721</v>
      </c>
      <c r="H31" s="23" t="s">
        <v>4094</v>
      </c>
      <c r="I31" s="23" t="s">
        <v>4192</v>
      </c>
      <c r="J31" s="23" t="s">
        <v>11</v>
      </c>
      <c r="K31" s="23" t="s">
        <v>4628</v>
      </c>
      <c r="L31" s="23" t="s">
        <v>11</v>
      </c>
      <c r="M31" s="23" t="s">
        <v>5426</v>
      </c>
      <c r="N31" s="23" t="s">
        <v>4629</v>
      </c>
      <c r="O31" s="23" t="s">
        <v>4630</v>
      </c>
      <c r="P31" s="23" t="s">
        <v>4631</v>
      </c>
      <c r="Q31" s="23">
        <v>0</v>
      </c>
      <c r="R31" s="23" t="s">
        <v>1962</v>
      </c>
      <c r="S31" s="23" t="s">
        <v>4297</v>
      </c>
      <c r="T31" s="23" t="s">
        <v>1721</v>
      </c>
    </row>
    <row r="32" spans="1:20">
      <c r="A32" s="23" t="s">
        <v>1876</v>
      </c>
      <c r="B32" s="23" t="s">
        <v>1877</v>
      </c>
      <c r="C32" s="23" t="s">
        <v>10</v>
      </c>
      <c r="D32" s="23" t="s">
        <v>1705</v>
      </c>
      <c r="E32" s="23" t="s">
        <v>452</v>
      </c>
      <c r="F32" s="23" t="s">
        <v>4164</v>
      </c>
      <c r="G32" s="23" t="s">
        <v>1721</v>
      </c>
      <c r="H32" s="23" t="s">
        <v>4632</v>
      </c>
      <c r="I32" s="23" t="s">
        <v>4203</v>
      </c>
      <c r="J32" s="23" t="s">
        <v>11</v>
      </c>
      <c r="K32" s="23" t="s">
        <v>4628</v>
      </c>
      <c r="L32" s="23" t="s">
        <v>11</v>
      </c>
      <c r="M32" s="23" t="s">
        <v>5408</v>
      </c>
      <c r="N32" s="23" t="s">
        <v>4629</v>
      </c>
      <c r="O32" s="23" t="s">
        <v>4630</v>
      </c>
      <c r="P32" s="23" t="s">
        <v>9</v>
      </c>
      <c r="Q32" s="23">
        <v>0</v>
      </c>
      <c r="R32" s="23" t="s">
        <v>2165</v>
      </c>
      <c r="S32" s="23" t="s">
        <v>4665</v>
      </c>
      <c r="T32" s="23" t="s">
        <v>1721</v>
      </c>
    </row>
    <row r="33" spans="1:20">
      <c r="A33" s="23" t="s">
        <v>3312</v>
      </c>
      <c r="B33" s="23" t="s">
        <v>3313</v>
      </c>
      <c r="C33" s="23" t="s">
        <v>16</v>
      </c>
      <c r="D33" s="23" t="s">
        <v>1705</v>
      </c>
      <c r="E33" s="23" t="s">
        <v>1189</v>
      </c>
      <c r="F33" s="23" t="s">
        <v>4199</v>
      </c>
      <c r="G33" s="23" t="s">
        <v>1721</v>
      </c>
      <c r="H33" s="23" t="s">
        <v>4643</v>
      </c>
      <c r="I33" s="23" t="s">
        <v>4192</v>
      </c>
      <c r="J33" s="23" t="s">
        <v>11</v>
      </c>
      <c r="K33" s="23" t="s">
        <v>4628</v>
      </c>
      <c r="L33" s="23" t="s">
        <v>11</v>
      </c>
      <c r="M33" s="23" t="s">
        <v>5427</v>
      </c>
      <c r="N33" s="23" t="s">
        <v>4629</v>
      </c>
      <c r="O33" s="23" t="s">
        <v>4630</v>
      </c>
      <c r="P33" s="23" t="s">
        <v>1026</v>
      </c>
      <c r="Q33" s="23">
        <v>0</v>
      </c>
      <c r="R33" s="23" t="s">
        <v>1760</v>
      </c>
      <c r="S33" s="23" t="s">
        <v>4604</v>
      </c>
      <c r="T33" s="23" t="s">
        <v>1721</v>
      </c>
    </row>
    <row r="34" spans="1:20">
      <c r="A34" s="23" t="s">
        <v>2725</v>
      </c>
      <c r="B34" s="23" t="s">
        <v>2726</v>
      </c>
      <c r="C34" s="23" t="s">
        <v>16</v>
      </c>
      <c r="D34" s="23" t="s">
        <v>1705</v>
      </c>
      <c r="E34" s="23" t="s">
        <v>452</v>
      </c>
      <c r="F34" s="23" t="s">
        <v>4185</v>
      </c>
      <c r="G34" s="23" t="s">
        <v>1721</v>
      </c>
      <c r="H34" s="23" t="s">
        <v>4633</v>
      </c>
      <c r="I34" s="23" t="s">
        <v>4203</v>
      </c>
      <c r="J34" s="23" t="s">
        <v>11</v>
      </c>
      <c r="K34" s="23" t="s">
        <v>4628</v>
      </c>
      <c r="L34" s="23" t="s">
        <v>11</v>
      </c>
      <c r="M34" s="23" t="s">
        <v>5428</v>
      </c>
      <c r="N34" s="23" t="s">
        <v>4629</v>
      </c>
      <c r="O34" s="23" t="s">
        <v>4630</v>
      </c>
      <c r="P34" s="23" t="s">
        <v>4662</v>
      </c>
      <c r="Q34" s="23">
        <v>0</v>
      </c>
      <c r="R34" s="23" t="s">
        <v>2033</v>
      </c>
      <c r="S34" s="23" t="s">
        <v>4817</v>
      </c>
      <c r="T34" s="23" t="s">
        <v>1721</v>
      </c>
    </row>
    <row r="35" spans="1:20">
      <c r="A35" s="23" t="s">
        <v>2450</v>
      </c>
      <c r="B35" s="23" t="s">
        <v>2451</v>
      </c>
      <c r="C35" s="23" t="s">
        <v>14</v>
      </c>
      <c r="D35" s="23" t="s">
        <v>1705</v>
      </c>
      <c r="E35" s="23" t="s">
        <v>452</v>
      </c>
      <c r="F35" s="23" t="s">
        <v>5349</v>
      </c>
      <c r="G35" s="23" t="s">
        <v>1721</v>
      </c>
      <c r="H35" s="23" t="s">
        <v>4099</v>
      </c>
      <c r="I35" s="23" t="s">
        <v>4203</v>
      </c>
      <c r="J35" s="23" t="s">
        <v>11</v>
      </c>
      <c r="K35" s="23" t="s">
        <v>4628</v>
      </c>
      <c r="L35" s="23" t="s">
        <v>11</v>
      </c>
      <c r="M35" s="23" t="s">
        <v>5413</v>
      </c>
      <c r="N35" s="23" t="s">
        <v>4629</v>
      </c>
      <c r="O35" s="23" t="s">
        <v>4630</v>
      </c>
      <c r="P35" s="23" t="s">
        <v>4642</v>
      </c>
      <c r="Q35" s="23">
        <v>0</v>
      </c>
      <c r="R35" s="23" t="s">
        <v>1962</v>
      </c>
      <c r="S35" s="23" t="s">
        <v>4767</v>
      </c>
      <c r="T35" s="23" t="s">
        <v>1721</v>
      </c>
    </row>
    <row r="36" spans="1:20">
      <c r="A36" s="23" t="s">
        <v>2588</v>
      </c>
      <c r="B36" s="23" t="s">
        <v>2589</v>
      </c>
      <c r="C36" s="23" t="s">
        <v>15</v>
      </c>
      <c r="D36" s="23" t="s">
        <v>1705</v>
      </c>
      <c r="E36" s="23" t="s">
        <v>452</v>
      </c>
      <c r="F36" s="23" t="s">
        <v>4172</v>
      </c>
      <c r="G36" s="23" t="s">
        <v>1721</v>
      </c>
      <c r="H36" s="23" t="s">
        <v>4094</v>
      </c>
      <c r="I36" s="23" t="s">
        <v>4203</v>
      </c>
      <c r="J36" s="23" t="s">
        <v>11</v>
      </c>
      <c r="K36" s="23" t="s">
        <v>4628</v>
      </c>
      <c r="L36" s="23" t="s">
        <v>11</v>
      </c>
      <c r="M36" s="23" t="s">
        <v>5429</v>
      </c>
      <c r="N36" s="23" t="s">
        <v>4629</v>
      </c>
      <c r="O36" s="23" t="s">
        <v>4630</v>
      </c>
      <c r="P36" s="23" t="s">
        <v>4655</v>
      </c>
      <c r="Q36" s="23">
        <v>0</v>
      </c>
      <c r="R36" s="23" t="s">
        <v>1962</v>
      </c>
      <c r="S36" s="23" t="s">
        <v>4416</v>
      </c>
      <c r="T36" s="23" t="s">
        <v>1721</v>
      </c>
    </row>
    <row r="37" spans="1:20">
      <c r="A37" s="23" t="s">
        <v>2985</v>
      </c>
      <c r="B37" s="23" t="s">
        <v>2986</v>
      </c>
      <c r="C37" s="23" t="s">
        <v>14</v>
      </c>
      <c r="D37" s="23" t="s">
        <v>1705</v>
      </c>
      <c r="E37" s="23" t="s">
        <v>452</v>
      </c>
      <c r="F37" s="23" t="s">
        <v>4166</v>
      </c>
      <c r="G37" s="23" t="s">
        <v>1721</v>
      </c>
      <c r="H37" s="23" t="s">
        <v>4094</v>
      </c>
      <c r="I37" s="23" t="s">
        <v>4656</v>
      </c>
      <c r="J37" s="23" t="s">
        <v>11</v>
      </c>
      <c r="K37" s="23" t="s">
        <v>4628</v>
      </c>
      <c r="L37" s="23" t="s">
        <v>11</v>
      </c>
      <c r="M37" s="23" t="s">
        <v>5414</v>
      </c>
      <c r="N37" s="23" t="s">
        <v>4629</v>
      </c>
      <c r="O37" s="23" t="s">
        <v>4630</v>
      </c>
      <c r="P37" s="23" t="s">
        <v>4708</v>
      </c>
      <c r="Q37" s="23">
        <v>0</v>
      </c>
      <c r="R37" s="23" t="s">
        <v>4709</v>
      </c>
      <c r="S37" s="23" t="s">
        <v>4710</v>
      </c>
      <c r="T37" s="23" t="s">
        <v>1721</v>
      </c>
    </row>
    <row r="38" spans="1:20">
      <c r="A38" s="23" t="s">
        <v>2439</v>
      </c>
      <c r="B38" s="23" t="s">
        <v>2440</v>
      </c>
      <c r="C38" s="23" t="s">
        <v>16</v>
      </c>
      <c r="D38" s="23" t="s">
        <v>1705</v>
      </c>
      <c r="E38" s="23" t="s">
        <v>452</v>
      </c>
      <c r="F38" s="23" t="s">
        <v>4190</v>
      </c>
      <c r="G38" s="23" t="s">
        <v>1721</v>
      </c>
      <c r="H38" s="23" t="s">
        <v>4633</v>
      </c>
      <c r="I38" s="23" t="s">
        <v>5430</v>
      </c>
      <c r="J38" s="23" t="s">
        <v>11</v>
      </c>
      <c r="K38" s="23" t="s">
        <v>4628</v>
      </c>
      <c r="L38" s="23" t="s">
        <v>11</v>
      </c>
      <c r="M38" s="23" t="s">
        <v>5429</v>
      </c>
      <c r="N38" s="23" t="s">
        <v>4629</v>
      </c>
      <c r="O38" s="23" t="s">
        <v>4630</v>
      </c>
      <c r="P38" s="23" t="s">
        <v>7</v>
      </c>
      <c r="Q38" s="23">
        <v>0</v>
      </c>
      <c r="R38" s="23" t="s">
        <v>2442</v>
      </c>
      <c r="S38" s="23" t="s">
        <v>4515</v>
      </c>
      <c r="T38" s="23" t="s">
        <v>1721</v>
      </c>
    </row>
    <row r="39" spans="1:20">
      <c r="A39" s="23" t="s">
        <v>2712</v>
      </c>
      <c r="B39" s="23" t="s">
        <v>2713</v>
      </c>
      <c r="C39" s="23" t="s">
        <v>16</v>
      </c>
      <c r="D39" s="23" t="s">
        <v>1705</v>
      </c>
      <c r="E39" s="23" t="s">
        <v>1189</v>
      </c>
      <c r="F39" s="23" t="s">
        <v>4182</v>
      </c>
      <c r="G39" s="23" t="s">
        <v>1721</v>
      </c>
      <c r="H39" s="23" t="s">
        <v>4638</v>
      </c>
      <c r="I39" s="23" t="s">
        <v>4636</v>
      </c>
      <c r="J39" s="23" t="s">
        <v>11</v>
      </c>
      <c r="K39" s="23" t="s">
        <v>4628</v>
      </c>
      <c r="L39" s="23" t="s">
        <v>11</v>
      </c>
      <c r="M39" s="23" t="s">
        <v>5431</v>
      </c>
      <c r="N39" s="23" t="s">
        <v>4629</v>
      </c>
      <c r="O39" s="23" t="s">
        <v>4630</v>
      </c>
      <c r="P39" s="23" t="s">
        <v>1026</v>
      </c>
      <c r="Q39" s="23">
        <v>0</v>
      </c>
      <c r="R39" s="23" t="s">
        <v>1683</v>
      </c>
      <c r="S39" s="23" t="s">
        <v>4590</v>
      </c>
      <c r="T39" s="23" t="s">
        <v>1721</v>
      </c>
    </row>
    <row r="40" spans="1:20">
      <c r="A40" s="23" t="s">
        <v>1893</v>
      </c>
      <c r="B40" s="23" t="s">
        <v>1894</v>
      </c>
      <c r="C40" s="23" t="s">
        <v>13</v>
      </c>
      <c r="D40" s="23" t="s">
        <v>1705</v>
      </c>
      <c r="E40" s="23" t="s">
        <v>452</v>
      </c>
      <c r="F40" s="23" t="s">
        <v>4172</v>
      </c>
      <c r="G40" s="23" t="s">
        <v>1721</v>
      </c>
      <c r="H40" s="23" t="s">
        <v>4094</v>
      </c>
      <c r="I40" s="23" t="s">
        <v>4203</v>
      </c>
      <c r="J40" s="23" t="s">
        <v>11</v>
      </c>
      <c r="K40" s="23" t="s">
        <v>4628</v>
      </c>
      <c r="L40" s="23" t="s">
        <v>11</v>
      </c>
      <c r="M40" s="23" t="s">
        <v>5432</v>
      </c>
      <c r="N40" s="23" t="s">
        <v>4629</v>
      </c>
      <c r="O40" s="23" t="s">
        <v>4630</v>
      </c>
      <c r="P40" s="23" t="s">
        <v>4726</v>
      </c>
      <c r="Q40" s="23">
        <v>0</v>
      </c>
      <c r="R40" s="23" t="s">
        <v>1962</v>
      </c>
      <c r="S40" s="23" t="s">
        <v>4494</v>
      </c>
      <c r="T40" s="23" t="s">
        <v>1721</v>
      </c>
    </row>
    <row r="41" spans="1:20">
      <c r="A41" s="23" t="s">
        <v>3361</v>
      </c>
      <c r="B41" s="23" t="s">
        <v>3362</v>
      </c>
      <c r="C41" s="23" t="s">
        <v>15</v>
      </c>
      <c r="D41" s="23" t="s">
        <v>1705</v>
      </c>
      <c r="E41" s="23" t="s">
        <v>452</v>
      </c>
      <c r="F41" s="23" t="s">
        <v>4163</v>
      </c>
      <c r="G41" s="23" t="s">
        <v>1721</v>
      </c>
      <c r="H41" s="23" t="s">
        <v>4094</v>
      </c>
      <c r="I41" s="23" t="s">
        <v>4649</v>
      </c>
      <c r="J41" s="23" t="s">
        <v>11</v>
      </c>
      <c r="K41" s="23" t="s">
        <v>4628</v>
      </c>
      <c r="L41" s="23" t="s">
        <v>11</v>
      </c>
      <c r="M41" s="23" t="s">
        <v>5433</v>
      </c>
      <c r="N41" s="23" t="s">
        <v>4629</v>
      </c>
      <c r="O41" s="23" t="s">
        <v>4630</v>
      </c>
      <c r="P41" s="23" t="s">
        <v>4642</v>
      </c>
      <c r="Q41" s="23">
        <v>0</v>
      </c>
      <c r="R41" s="23" t="s">
        <v>1962</v>
      </c>
      <c r="S41" s="23" t="s">
        <v>4343</v>
      </c>
      <c r="T41" s="23" t="s">
        <v>1721</v>
      </c>
    </row>
    <row r="42" spans="1:20">
      <c r="A42" s="23" t="s">
        <v>1876</v>
      </c>
      <c r="B42" s="23" t="s">
        <v>1877</v>
      </c>
      <c r="C42" s="23" t="s">
        <v>10</v>
      </c>
      <c r="D42" s="23" t="s">
        <v>1705</v>
      </c>
      <c r="E42" s="23" t="s">
        <v>452</v>
      </c>
      <c r="F42" s="23" t="s">
        <v>4164</v>
      </c>
      <c r="G42" s="23" t="s">
        <v>1721</v>
      </c>
      <c r="H42" s="23" t="s">
        <v>4632</v>
      </c>
      <c r="I42" s="23" t="s">
        <v>4203</v>
      </c>
      <c r="J42" s="23" t="s">
        <v>11</v>
      </c>
      <c r="K42" s="23" t="s">
        <v>4628</v>
      </c>
      <c r="L42" s="23" t="s">
        <v>11</v>
      </c>
      <c r="M42" s="23" t="s">
        <v>5434</v>
      </c>
      <c r="N42" s="23" t="s">
        <v>4629</v>
      </c>
      <c r="O42" s="23" t="s">
        <v>4630</v>
      </c>
      <c r="P42" s="23" t="s">
        <v>9</v>
      </c>
      <c r="Q42" s="23">
        <v>0</v>
      </c>
      <c r="R42" s="23" t="s">
        <v>2165</v>
      </c>
      <c r="S42" s="23" t="s">
        <v>4665</v>
      </c>
      <c r="T42" s="23" t="s">
        <v>1721</v>
      </c>
    </row>
    <row r="43" spans="1:20">
      <c r="A43" s="23" t="s">
        <v>2481</v>
      </c>
      <c r="B43" s="23" t="s">
        <v>2482</v>
      </c>
      <c r="C43" s="23" t="s">
        <v>16</v>
      </c>
      <c r="D43" s="23" t="s">
        <v>1705</v>
      </c>
      <c r="E43" s="23" t="s">
        <v>1189</v>
      </c>
      <c r="F43" s="23" t="s">
        <v>4197</v>
      </c>
      <c r="G43" s="23" t="s">
        <v>1721</v>
      </c>
      <c r="H43" s="23" t="s">
        <v>4099</v>
      </c>
      <c r="I43" s="23" t="s">
        <v>4192</v>
      </c>
      <c r="J43" s="23" t="s">
        <v>11</v>
      </c>
      <c r="K43" s="23" t="s">
        <v>4628</v>
      </c>
      <c r="L43" s="23" t="s">
        <v>11</v>
      </c>
      <c r="M43" s="23" t="s">
        <v>5426</v>
      </c>
      <c r="N43" s="23" t="s">
        <v>4629</v>
      </c>
      <c r="O43" s="23" t="s">
        <v>4630</v>
      </c>
      <c r="P43" s="23" t="s">
        <v>4642</v>
      </c>
      <c r="Q43" s="23">
        <v>0</v>
      </c>
      <c r="R43" s="23" t="s">
        <v>1962</v>
      </c>
      <c r="S43" s="23" t="s">
        <v>4840</v>
      </c>
      <c r="T43" s="23" t="s">
        <v>1721</v>
      </c>
    </row>
    <row r="44" spans="1:20">
      <c r="A44" s="23" t="s">
        <v>2965</v>
      </c>
      <c r="B44" s="23" t="s">
        <v>2966</v>
      </c>
      <c r="C44" s="23" t="s">
        <v>18</v>
      </c>
      <c r="D44" s="23" t="s">
        <v>1705</v>
      </c>
      <c r="E44" s="23" t="s">
        <v>452</v>
      </c>
      <c r="F44" s="23" t="s">
        <v>5336</v>
      </c>
      <c r="G44" s="23" t="s">
        <v>1721</v>
      </c>
      <c r="H44" s="23" t="s">
        <v>4638</v>
      </c>
      <c r="I44" s="23" t="s">
        <v>4636</v>
      </c>
      <c r="J44" s="23" t="s">
        <v>11</v>
      </c>
      <c r="K44" s="23" t="s">
        <v>4628</v>
      </c>
      <c r="L44" s="23" t="s">
        <v>11</v>
      </c>
      <c r="M44" s="23" t="s">
        <v>5435</v>
      </c>
      <c r="N44" s="23" t="s">
        <v>4629</v>
      </c>
      <c r="O44" s="23" t="s">
        <v>4630</v>
      </c>
      <c r="P44" s="23" t="s">
        <v>1026</v>
      </c>
      <c r="Q44" s="23">
        <v>0</v>
      </c>
      <c r="R44" s="23" t="s">
        <v>1955</v>
      </c>
      <c r="S44" s="23" t="s">
        <v>4727</v>
      </c>
      <c r="T44" s="23" t="s">
        <v>1721</v>
      </c>
    </row>
    <row r="45" spans="1:20">
      <c r="A45" s="23" t="s">
        <v>3554</v>
      </c>
      <c r="B45" s="23" t="s">
        <v>3555</v>
      </c>
      <c r="C45" s="23" t="s">
        <v>12</v>
      </c>
      <c r="D45" s="23" t="s">
        <v>1705</v>
      </c>
      <c r="E45" s="23" t="s">
        <v>452</v>
      </c>
      <c r="F45" s="23" t="s">
        <v>5338</v>
      </c>
      <c r="G45" s="23" t="s">
        <v>1721</v>
      </c>
      <c r="H45" s="23" t="s">
        <v>4643</v>
      </c>
      <c r="I45" s="23" t="s">
        <v>4138</v>
      </c>
      <c r="J45" s="23" t="s">
        <v>11</v>
      </c>
      <c r="K45" s="23" t="s">
        <v>4628</v>
      </c>
      <c r="L45" s="23" t="s">
        <v>11</v>
      </c>
      <c r="M45" s="23" t="s">
        <v>5436</v>
      </c>
      <c r="N45" s="23" t="s">
        <v>4629</v>
      </c>
      <c r="O45" s="23" t="s">
        <v>4630</v>
      </c>
      <c r="P45" s="23" t="s">
        <v>4702</v>
      </c>
      <c r="Q45" s="23">
        <v>0</v>
      </c>
      <c r="R45" s="23" t="s">
        <v>1962</v>
      </c>
      <c r="S45" s="23" t="s">
        <v>4703</v>
      </c>
      <c r="T45" s="23" t="s">
        <v>1721</v>
      </c>
    </row>
    <row r="46" spans="1:20">
      <c r="A46" s="23" t="s">
        <v>2814</v>
      </c>
      <c r="B46" s="23" t="s">
        <v>2815</v>
      </c>
      <c r="C46" s="23" t="s">
        <v>16</v>
      </c>
      <c r="D46" s="23" t="s">
        <v>1705</v>
      </c>
      <c r="E46" s="23" t="s">
        <v>1189</v>
      </c>
      <c r="F46" s="23" t="s">
        <v>4199</v>
      </c>
      <c r="G46" s="23" t="s">
        <v>1721</v>
      </c>
      <c r="H46" s="23" t="s">
        <v>4643</v>
      </c>
      <c r="I46" s="23" t="s">
        <v>4192</v>
      </c>
      <c r="J46" s="23" t="s">
        <v>11</v>
      </c>
      <c r="K46" s="23" t="s">
        <v>4628</v>
      </c>
      <c r="L46" s="23" t="s">
        <v>11</v>
      </c>
      <c r="M46" s="23" t="s">
        <v>5413</v>
      </c>
      <c r="N46" s="23" t="s">
        <v>4629</v>
      </c>
      <c r="O46" s="23" t="s">
        <v>4630</v>
      </c>
      <c r="P46" s="23" t="s">
        <v>1026</v>
      </c>
      <c r="Q46" s="23">
        <v>0</v>
      </c>
      <c r="R46" s="23" t="s">
        <v>5045</v>
      </c>
      <c r="S46" s="23" t="s">
        <v>5358</v>
      </c>
      <c r="T46" s="23" t="s">
        <v>1721</v>
      </c>
    </row>
    <row r="47" spans="1:20">
      <c r="A47" s="23" t="s">
        <v>3812</v>
      </c>
      <c r="B47" s="23" t="s">
        <v>3813</v>
      </c>
      <c r="C47" s="23" t="s">
        <v>10</v>
      </c>
      <c r="D47" s="23" t="s">
        <v>1705</v>
      </c>
      <c r="E47" s="23" t="s">
        <v>452</v>
      </c>
      <c r="F47" s="23" t="s">
        <v>4179</v>
      </c>
      <c r="G47" s="23" t="s">
        <v>1721</v>
      </c>
      <c r="H47" s="23" t="s">
        <v>4682</v>
      </c>
      <c r="I47" s="23" t="s">
        <v>4649</v>
      </c>
      <c r="J47" s="23" t="s">
        <v>11</v>
      </c>
      <c r="K47" s="23" t="s">
        <v>4628</v>
      </c>
      <c r="L47" s="23" t="s">
        <v>11</v>
      </c>
      <c r="M47" s="23" t="s">
        <v>5437</v>
      </c>
      <c r="N47" s="23" t="s">
        <v>4629</v>
      </c>
      <c r="O47" s="23" t="s">
        <v>4630</v>
      </c>
      <c r="P47" s="23" t="s">
        <v>4675</v>
      </c>
      <c r="Q47" s="23">
        <v>0</v>
      </c>
      <c r="R47" s="23" t="s">
        <v>4808</v>
      </c>
      <c r="S47" s="23" t="s">
        <v>4881</v>
      </c>
      <c r="T47" s="23" t="s">
        <v>1721</v>
      </c>
    </row>
    <row r="48" spans="1:20">
      <c r="A48" s="23" t="s">
        <v>3471</v>
      </c>
      <c r="B48" s="23" t="s">
        <v>3472</v>
      </c>
      <c r="C48" s="23" t="s">
        <v>15</v>
      </c>
      <c r="D48" s="23" t="s">
        <v>1705</v>
      </c>
      <c r="E48" s="23" t="s">
        <v>452</v>
      </c>
      <c r="F48" s="23" t="s">
        <v>4148</v>
      </c>
      <c r="G48" s="23" t="s">
        <v>1721</v>
      </c>
      <c r="H48" s="23" t="s">
        <v>4094</v>
      </c>
      <c r="I48" s="23" t="s">
        <v>4192</v>
      </c>
      <c r="J48" s="23" t="s">
        <v>11</v>
      </c>
      <c r="K48" s="23" t="s">
        <v>4628</v>
      </c>
      <c r="L48" s="23" t="s">
        <v>11</v>
      </c>
      <c r="M48" s="23" t="s">
        <v>5426</v>
      </c>
      <c r="N48" s="23" t="s">
        <v>4629</v>
      </c>
      <c r="O48" s="23" t="s">
        <v>4630</v>
      </c>
      <c r="P48" s="23" t="s">
        <v>4651</v>
      </c>
      <c r="Q48" s="23">
        <v>0</v>
      </c>
      <c r="R48" s="23" t="s">
        <v>1962</v>
      </c>
      <c r="S48" s="23" t="s">
        <v>4332</v>
      </c>
      <c r="T48" s="23" t="s">
        <v>1721</v>
      </c>
    </row>
    <row r="49" spans="1:20">
      <c r="A49" s="23" t="s">
        <v>3021</v>
      </c>
      <c r="B49" s="23" t="s">
        <v>3022</v>
      </c>
      <c r="C49" s="23" t="s">
        <v>10</v>
      </c>
      <c r="D49" s="23" t="s">
        <v>1705</v>
      </c>
      <c r="E49" s="23" t="s">
        <v>1189</v>
      </c>
      <c r="F49" s="23" t="s">
        <v>4207</v>
      </c>
      <c r="G49" s="23" t="s">
        <v>1721</v>
      </c>
      <c r="H49" s="23" t="s">
        <v>4633</v>
      </c>
      <c r="I49" s="23" t="s">
        <v>5438</v>
      </c>
      <c r="J49" s="23" t="s">
        <v>11</v>
      </c>
      <c r="K49" s="23" t="s">
        <v>4628</v>
      </c>
      <c r="L49" s="23" t="s">
        <v>11</v>
      </c>
      <c r="M49" s="23" t="s">
        <v>5422</v>
      </c>
      <c r="N49" s="23" t="s">
        <v>4629</v>
      </c>
      <c r="O49" s="23" t="s">
        <v>4630</v>
      </c>
      <c r="P49" s="23" t="s">
        <v>7</v>
      </c>
      <c r="Q49" s="23">
        <v>0</v>
      </c>
      <c r="R49" s="23" t="s">
        <v>4836</v>
      </c>
      <c r="S49" s="23" t="s">
        <v>4837</v>
      </c>
      <c r="T49" s="23" t="s">
        <v>1721</v>
      </c>
    </row>
    <row r="50" spans="1:20">
      <c r="A50" s="23" t="s">
        <v>4051</v>
      </c>
      <c r="B50" s="23" t="s">
        <v>4052</v>
      </c>
      <c r="C50" s="23" t="s">
        <v>14</v>
      </c>
      <c r="D50" s="23" t="s">
        <v>1705</v>
      </c>
      <c r="E50" s="23" t="s">
        <v>452</v>
      </c>
      <c r="F50" s="23" t="s">
        <v>5340</v>
      </c>
      <c r="G50" s="23" t="s">
        <v>1721</v>
      </c>
      <c r="H50" s="23" t="s">
        <v>4099</v>
      </c>
      <c r="I50" s="23" t="s">
        <v>4138</v>
      </c>
      <c r="J50" s="23" t="s">
        <v>11</v>
      </c>
      <c r="K50" s="23" t="s">
        <v>4628</v>
      </c>
      <c r="L50" s="23" t="s">
        <v>11</v>
      </c>
      <c r="M50" s="23" t="s">
        <v>5435</v>
      </c>
      <c r="N50" s="23" t="s">
        <v>4629</v>
      </c>
      <c r="O50" s="23" t="s">
        <v>4630</v>
      </c>
      <c r="P50" s="23" t="s">
        <v>4660</v>
      </c>
      <c r="Q50" s="23">
        <v>0</v>
      </c>
      <c r="R50" s="23" t="s">
        <v>1962</v>
      </c>
      <c r="S50" s="23" t="s">
        <v>4661</v>
      </c>
      <c r="T50" s="23" t="s">
        <v>1721</v>
      </c>
    </row>
    <row r="51" spans="1:20">
      <c r="A51" s="23" t="s">
        <v>1879</v>
      </c>
      <c r="B51" s="23" t="s">
        <v>1880</v>
      </c>
      <c r="C51" s="23" t="s">
        <v>10</v>
      </c>
      <c r="D51" s="23" t="s">
        <v>1705</v>
      </c>
      <c r="E51" s="23" t="s">
        <v>452</v>
      </c>
      <c r="F51" s="23" t="s">
        <v>5349</v>
      </c>
      <c r="G51" s="23" t="s">
        <v>1721</v>
      </c>
      <c r="H51" s="23" t="s">
        <v>4099</v>
      </c>
      <c r="I51" s="23" t="s">
        <v>4203</v>
      </c>
      <c r="J51" s="23" t="s">
        <v>11</v>
      </c>
      <c r="K51" s="23" t="s">
        <v>4628</v>
      </c>
      <c r="L51" s="23" t="s">
        <v>11</v>
      </c>
      <c r="M51" s="23" t="s">
        <v>5407</v>
      </c>
      <c r="N51" s="23" t="s">
        <v>4629</v>
      </c>
      <c r="O51" s="23" t="s">
        <v>4630</v>
      </c>
      <c r="P51" s="23" t="s">
        <v>4660</v>
      </c>
      <c r="Q51" s="23">
        <v>0</v>
      </c>
      <c r="R51" s="23" t="s">
        <v>1962</v>
      </c>
      <c r="S51" s="23" t="s">
        <v>4497</v>
      </c>
      <c r="T51" s="23" t="s">
        <v>1721</v>
      </c>
    </row>
    <row r="52" spans="1:20">
      <c r="A52" s="23" t="s">
        <v>1937</v>
      </c>
      <c r="B52" s="23" t="s">
        <v>1938</v>
      </c>
      <c r="C52" s="23" t="s">
        <v>12</v>
      </c>
      <c r="D52" s="23" t="s">
        <v>1705</v>
      </c>
      <c r="E52" s="23" t="s">
        <v>452</v>
      </c>
      <c r="F52" s="23" t="s">
        <v>5338</v>
      </c>
      <c r="G52" s="23" t="s">
        <v>1721</v>
      </c>
      <c r="H52" s="23" t="s">
        <v>4643</v>
      </c>
      <c r="I52" s="23" t="s">
        <v>4138</v>
      </c>
      <c r="J52" s="23" t="s">
        <v>11</v>
      </c>
      <c r="K52" s="23" t="s">
        <v>4628</v>
      </c>
      <c r="L52" s="23" t="s">
        <v>11</v>
      </c>
      <c r="M52" s="23" t="s">
        <v>5435</v>
      </c>
      <c r="N52" s="23" t="s">
        <v>4629</v>
      </c>
      <c r="O52" s="23" t="s">
        <v>4630</v>
      </c>
      <c r="P52" s="23" t="s">
        <v>4642</v>
      </c>
      <c r="Q52" s="23">
        <v>0</v>
      </c>
      <c r="R52" s="23" t="s">
        <v>1962</v>
      </c>
      <c r="S52" s="23" t="s">
        <v>4492</v>
      </c>
      <c r="T52" s="23" t="s">
        <v>1721</v>
      </c>
    </row>
    <row r="53" spans="1:20">
      <c r="A53" s="23" t="s">
        <v>3461</v>
      </c>
      <c r="B53" s="23" t="s">
        <v>3462</v>
      </c>
      <c r="C53" s="23" t="s">
        <v>14</v>
      </c>
      <c r="D53" s="23" t="s">
        <v>1705</v>
      </c>
      <c r="E53" s="23" t="s">
        <v>452</v>
      </c>
      <c r="F53" s="23" t="s">
        <v>5334</v>
      </c>
      <c r="G53" s="23" t="s">
        <v>1721</v>
      </c>
      <c r="H53" s="23" t="s">
        <v>4633</v>
      </c>
      <c r="I53" s="23" t="s">
        <v>4192</v>
      </c>
      <c r="J53" s="23" t="s">
        <v>11</v>
      </c>
      <c r="K53" s="23" t="s">
        <v>4628</v>
      </c>
      <c r="L53" s="23" t="s">
        <v>11</v>
      </c>
      <c r="M53" s="23" t="s">
        <v>5408</v>
      </c>
      <c r="N53" s="23" t="s">
        <v>4629</v>
      </c>
      <c r="O53" s="23" t="s">
        <v>4630</v>
      </c>
      <c r="P53" s="23" t="s">
        <v>4634</v>
      </c>
      <c r="Q53" s="23">
        <v>0</v>
      </c>
      <c r="R53" s="23" t="s">
        <v>1962</v>
      </c>
      <c r="S53" s="23" t="s">
        <v>4686</v>
      </c>
      <c r="T53" s="23" t="s">
        <v>1721</v>
      </c>
    </row>
    <row r="54" spans="1:20">
      <c r="A54" s="23" t="s">
        <v>5133</v>
      </c>
      <c r="B54" s="23" t="s">
        <v>5134</v>
      </c>
      <c r="C54" s="23" t="s">
        <v>15</v>
      </c>
      <c r="D54" s="23" t="s">
        <v>1705</v>
      </c>
      <c r="E54" s="23" t="s">
        <v>452</v>
      </c>
      <c r="F54" s="23" t="s">
        <v>4158</v>
      </c>
      <c r="G54" s="23" t="s">
        <v>1721</v>
      </c>
      <c r="H54" s="23" t="s">
        <v>4638</v>
      </c>
      <c r="I54" s="23" t="s">
        <v>4636</v>
      </c>
      <c r="J54" s="23" t="s">
        <v>11</v>
      </c>
      <c r="K54" s="23" t="s">
        <v>4628</v>
      </c>
      <c r="L54" s="23" t="s">
        <v>11</v>
      </c>
      <c r="M54" s="23" t="s">
        <v>5405</v>
      </c>
      <c r="N54" s="23" t="s">
        <v>4629</v>
      </c>
      <c r="O54" s="23" t="s">
        <v>4630</v>
      </c>
      <c r="P54" s="23" t="s">
        <v>5439</v>
      </c>
      <c r="Q54" s="23">
        <v>0</v>
      </c>
      <c r="R54" s="23" t="s">
        <v>4928</v>
      </c>
      <c r="S54" s="23" t="s">
        <v>5375</v>
      </c>
      <c r="T54" s="23" t="s">
        <v>1721</v>
      </c>
    </row>
    <row r="55" spans="1:20">
      <c r="A55" s="23" t="s">
        <v>3640</v>
      </c>
      <c r="B55" s="23" t="s">
        <v>3641</v>
      </c>
      <c r="C55" s="23" t="s">
        <v>10</v>
      </c>
      <c r="D55" s="23" t="s">
        <v>1705</v>
      </c>
      <c r="E55" s="23" t="s">
        <v>1189</v>
      </c>
      <c r="F55" s="23" t="s">
        <v>4207</v>
      </c>
      <c r="G55" s="23" t="s">
        <v>1721</v>
      </c>
      <c r="H55" s="23" t="s">
        <v>4633</v>
      </c>
      <c r="I55" s="23" t="s">
        <v>4106</v>
      </c>
      <c r="J55" s="23" t="s">
        <v>11</v>
      </c>
      <c r="K55" s="23" t="s">
        <v>4628</v>
      </c>
      <c r="L55" s="23" t="s">
        <v>11</v>
      </c>
      <c r="M55" s="23" t="s">
        <v>5426</v>
      </c>
      <c r="N55" s="23" t="s">
        <v>4629</v>
      </c>
      <c r="O55" s="23" t="s">
        <v>4630</v>
      </c>
      <c r="P55" s="23" t="s">
        <v>4642</v>
      </c>
      <c r="Q55" s="23">
        <v>0</v>
      </c>
      <c r="R55" s="23" t="s">
        <v>1962</v>
      </c>
      <c r="S55" s="23" t="s">
        <v>4667</v>
      </c>
      <c r="T55" s="23" t="s">
        <v>1721</v>
      </c>
    </row>
    <row r="56" spans="1:20">
      <c r="A56" s="23" t="s">
        <v>3952</v>
      </c>
      <c r="B56" s="23" t="s">
        <v>3953</v>
      </c>
      <c r="C56" s="23" t="s">
        <v>16</v>
      </c>
      <c r="D56" s="23" t="s">
        <v>1705</v>
      </c>
      <c r="E56" s="23" t="s">
        <v>4549</v>
      </c>
      <c r="F56" s="23" t="s">
        <v>4159</v>
      </c>
      <c r="G56" s="23" t="s">
        <v>1721</v>
      </c>
      <c r="H56" s="23" t="s">
        <v>4632</v>
      </c>
      <c r="I56" s="23" t="s">
        <v>11</v>
      </c>
      <c r="J56" s="23" t="s">
        <v>11</v>
      </c>
      <c r="K56" s="23" t="s">
        <v>4628</v>
      </c>
      <c r="L56" s="23" t="s">
        <v>11</v>
      </c>
      <c r="M56" s="23" t="s">
        <v>5440</v>
      </c>
      <c r="N56" s="23" t="s">
        <v>4803</v>
      </c>
      <c r="O56" s="23" t="s">
        <v>4630</v>
      </c>
      <c r="P56" s="23" t="s">
        <v>1026</v>
      </c>
      <c r="Q56" s="23">
        <v>0</v>
      </c>
      <c r="R56" s="23" t="s">
        <v>1782</v>
      </c>
      <c r="S56" s="23" t="s">
        <v>4804</v>
      </c>
      <c r="T56" s="23" t="s">
        <v>1721</v>
      </c>
    </row>
    <row r="57" spans="1:20">
      <c r="A57" s="23" t="s">
        <v>2250</v>
      </c>
      <c r="B57" s="23" t="s">
        <v>2251</v>
      </c>
      <c r="C57" s="23" t="s">
        <v>12</v>
      </c>
      <c r="D57" s="23" t="s">
        <v>1705</v>
      </c>
      <c r="E57" s="23" t="s">
        <v>452</v>
      </c>
      <c r="F57" s="23" t="s">
        <v>4172</v>
      </c>
      <c r="G57" s="23" t="s">
        <v>1721</v>
      </c>
      <c r="H57" s="23" t="s">
        <v>4094</v>
      </c>
      <c r="I57" s="23" t="s">
        <v>4203</v>
      </c>
      <c r="J57" s="23" t="s">
        <v>11</v>
      </c>
      <c r="K57" s="23" t="s">
        <v>4628</v>
      </c>
      <c r="L57" s="23" t="s">
        <v>11</v>
      </c>
      <c r="M57" s="23" t="s">
        <v>5441</v>
      </c>
      <c r="N57" s="23" t="s">
        <v>4629</v>
      </c>
      <c r="O57" s="23" t="s">
        <v>4630</v>
      </c>
      <c r="P57" s="23" t="s">
        <v>4660</v>
      </c>
      <c r="Q57" s="23">
        <v>0</v>
      </c>
      <c r="R57" s="23" t="s">
        <v>1962</v>
      </c>
      <c r="S57" s="23" t="s">
        <v>4453</v>
      </c>
      <c r="T57" s="23" t="s">
        <v>1721</v>
      </c>
    </row>
    <row r="58" spans="1:20">
      <c r="A58" s="23" t="s">
        <v>2750</v>
      </c>
      <c r="B58" s="23" t="s">
        <v>2751</v>
      </c>
      <c r="C58" s="23" t="s">
        <v>14</v>
      </c>
      <c r="D58" s="23" t="s">
        <v>1705</v>
      </c>
      <c r="E58" s="23" t="s">
        <v>452</v>
      </c>
      <c r="F58" s="23" t="s">
        <v>4173</v>
      </c>
      <c r="G58" s="23" t="s">
        <v>1721</v>
      </c>
      <c r="H58" s="23" t="s">
        <v>4099</v>
      </c>
      <c r="I58" s="23" t="s">
        <v>4138</v>
      </c>
      <c r="J58" s="23" t="s">
        <v>11</v>
      </c>
      <c r="K58" s="23" t="s">
        <v>4628</v>
      </c>
      <c r="L58" s="23" t="s">
        <v>11</v>
      </c>
      <c r="M58" s="23" t="s">
        <v>5407</v>
      </c>
      <c r="N58" s="23" t="s">
        <v>4629</v>
      </c>
      <c r="O58" s="23" t="s">
        <v>4630</v>
      </c>
      <c r="P58" s="23" t="s">
        <v>4753</v>
      </c>
      <c r="Q58" s="23">
        <v>0</v>
      </c>
      <c r="R58" s="23" t="s">
        <v>1962</v>
      </c>
      <c r="S58" s="23" t="s">
        <v>4754</v>
      </c>
      <c r="T58" s="23" t="s">
        <v>1721</v>
      </c>
    </row>
    <row r="59" spans="1:20">
      <c r="A59" s="23" t="s">
        <v>3358</v>
      </c>
      <c r="B59" s="23" t="s">
        <v>3359</v>
      </c>
      <c r="C59" s="23" t="s">
        <v>14</v>
      </c>
      <c r="D59" s="23" t="s">
        <v>1705</v>
      </c>
      <c r="E59" s="23" t="s">
        <v>452</v>
      </c>
      <c r="F59" s="23" t="s">
        <v>4166</v>
      </c>
      <c r="G59" s="23" t="s">
        <v>1721</v>
      </c>
      <c r="H59" s="23" t="s">
        <v>4094</v>
      </c>
      <c r="I59" s="23" t="s">
        <v>4656</v>
      </c>
      <c r="J59" s="23" t="s">
        <v>11</v>
      </c>
      <c r="K59" s="23" t="s">
        <v>4628</v>
      </c>
      <c r="L59" s="23" t="s">
        <v>11</v>
      </c>
      <c r="M59" s="23" t="s">
        <v>5414</v>
      </c>
      <c r="N59" s="23" t="s">
        <v>4629</v>
      </c>
      <c r="O59" s="23" t="s">
        <v>4630</v>
      </c>
      <c r="P59" s="23" t="s">
        <v>7</v>
      </c>
      <c r="Q59" s="23">
        <v>0</v>
      </c>
      <c r="R59" s="23" t="s">
        <v>1771</v>
      </c>
      <c r="S59" s="23" t="s">
        <v>4896</v>
      </c>
      <c r="T59" s="23" t="s">
        <v>1721</v>
      </c>
    </row>
    <row r="60" spans="1:20">
      <c r="A60" s="23" t="s">
        <v>3937</v>
      </c>
      <c r="B60" s="23" t="s">
        <v>3938</v>
      </c>
      <c r="C60" s="23" t="s">
        <v>16</v>
      </c>
      <c r="D60" s="23" t="s">
        <v>1705</v>
      </c>
      <c r="E60" s="23" t="s">
        <v>1189</v>
      </c>
      <c r="F60" s="23" t="s">
        <v>4141</v>
      </c>
      <c r="G60" s="23" t="s">
        <v>1721</v>
      </c>
      <c r="H60" s="23" t="s">
        <v>4633</v>
      </c>
      <c r="I60" s="23" t="s">
        <v>5430</v>
      </c>
      <c r="J60" s="23" t="s">
        <v>11</v>
      </c>
      <c r="K60" s="23" t="s">
        <v>4628</v>
      </c>
      <c r="L60" s="23" t="s">
        <v>11</v>
      </c>
      <c r="M60" s="23" t="s">
        <v>5440</v>
      </c>
      <c r="N60" s="23" t="s">
        <v>4629</v>
      </c>
      <c r="O60" s="23" t="s">
        <v>4630</v>
      </c>
      <c r="P60" s="23" t="s">
        <v>9</v>
      </c>
      <c r="Q60" s="23">
        <v>0</v>
      </c>
      <c r="R60" s="23" t="s">
        <v>2933</v>
      </c>
      <c r="S60" s="23" t="s">
        <v>4742</v>
      </c>
      <c r="T60" s="23" t="s">
        <v>1721</v>
      </c>
    </row>
    <row r="61" spans="1:20">
      <c r="A61" s="23" t="s">
        <v>1893</v>
      </c>
      <c r="B61" s="23" t="s">
        <v>1894</v>
      </c>
      <c r="C61" s="23" t="s">
        <v>13</v>
      </c>
      <c r="D61" s="23" t="s">
        <v>1705</v>
      </c>
      <c r="E61" s="23" t="s">
        <v>452</v>
      </c>
      <c r="F61" s="23" t="s">
        <v>4172</v>
      </c>
      <c r="G61" s="23" t="s">
        <v>1721</v>
      </c>
      <c r="H61" s="23" t="s">
        <v>4094</v>
      </c>
      <c r="I61" s="23" t="s">
        <v>4203</v>
      </c>
      <c r="J61" s="23" t="s">
        <v>11</v>
      </c>
      <c r="K61" s="23" t="s">
        <v>4628</v>
      </c>
      <c r="L61" s="23" t="s">
        <v>11</v>
      </c>
      <c r="M61" s="23" t="s">
        <v>5417</v>
      </c>
      <c r="N61" s="23" t="s">
        <v>4629</v>
      </c>
      <c r="O61" s="23" t="s">
        <v>4630</v>
      </c>
      <c r="P61" s="23" t="s">
        <v>4726</v>
      </c>
      <c r="Q61" s="23">
        <v>0</v>
      </c>
      <c r="R61" s="23" t="s">
        <v>1962</v>
      </c>
      <c r="S61" s="23" t="s">
        <v>4494</v>
      </c>
      <c r="T61" s="23" t="s">
        <v>1721</v>
      </c>
    </row>
    <row r="62" spans="1:20">
      <c r="A62" s="23" t="s">
        <v>2093</v>
      </c>
      <c r="B62" s="23" t="s">
        <v>2094</v>
      </c>
      <c r="C62" s="23" t="s">
        <v>17</v>
      </c>
      <c r="D62" s="23" t="s">
        <v>1705</v>
      </c>
      <c r="E62" s="23" t="s">
        <v>452</v>
      </c>
      <c r="F62" s="23" t="s">
        <v>5336</v>
      </c>
      <c r="G62" s="23" t="s">
        <v>1721</v>
      </c>
      <c r="H62" s="23" t="s">
        <v>4638</v>
      </c>
      <c r="I62" s="23" t="s">
        <v>4636</v>
      </c>
      <c r="J62" s="23" t="s">
        <v>11</v>
      </c>
      <c r="K62" s="23" t="s">
        <v>4628</v>
      </c>
      <c r="L62" s="23" t="s">
        <v>11</v>
      </c>
      <c r="M62" s="23" t="s">
        <v>5419</v>
      </c>
      <c r="N62" s="23" t="s">
        <v>4629</v>
      </c>
      <c r="O62" s="23" t="s">
        <v>4630</v>
      </c>
      <c r="P62" s="23" t="s">
        <v>4894</v>
      </c>
      <c r="Q62" s="23">
        <v>0</v>
      </c>
      <c r="R62" s="23" t="s">
        <v>1962</v>
      </c>
      <c r="S62" s="23" t="s">
        <v>4475</v>
      </c>
      <c r="T62" s="23" t="s">
        <v>1721</v>
      </c>
    </row>
    <row r="63" spans="1:20">
      <c r="A63" s="23" t="s">
        <v>3309</v>
      </c>
      <c r="B63" s="23" t="s">
        <v>3310</v>
      </c>
      <c r="C63" s="23" t="s">
        <v>12</v>
      </c>
      <c r="D63" s="23" t="s">
        <v>1705</v>
      </c>
      <c r="E63" s="23" t="s">
        <v>452</v>
      </c>
      <c r="F63" s="23" t="s">
        <v>5340</v>
      </c>
      <c r="G63" s="23" t="s">
        <v>1721</v>
      </c>
      <c r="H63" s="23" t="s">
        <v>4099</v>
      </c>
      <c r="I63" s="23" t="s">
        <v>4138</v>
      </c>
      <c r="J63" s="23" t="s">
        <v>11</v>
      </c>
      <c r="K63" s="23" t="s">
        <v>4628</v>
      </c>
      <c r="L63" s="23" t="s">
        <v>11</v>
      </c>
      <c r="M63" s="23" t="s">
        <v>5435</v>
      </c>
      <c r="N63" s="23" t="s">
        <v>4629</v>
      </c>
      <c r="O63" s="23" t="s">
        <v>4630</v>
      </c>
      <c r="P63" s="23" t="s">
        <v>1026</v>
      </c>
      <c r="Q63" s="23">
        <v>0</v>
      </c>
      <c r="R63" s="23" t="s">
        <v>1683</v>
      </c>
      <c r="S63" s="23" t="s">
        <v>5359</v>
      </c>
      <c r="T63" s="23" t="s">
        <v>1721</v>
      </c>
    </row>
    <row r="64" spans="1:20">
      <c r="A64" s="23" t="s">
        <v>2478</v>
      </c>
      <c r="B64" s="23" t="s">
        <v>2479</v>
      </c>
      <c r="C64" s="23" t="s">
        <v>15</v>
      </c>
      <c r="D64" s="23" t="s">
        <v>1705</v>
      </c>
      <c r="E64" s="23" t="s">
        <v>452</v>
      </c>
      <c r="F64" s="23" t="s">
        <v>4148</v>
      </c>
      <c r="G64" s="23" t="s">
        <v>1721</v>
      </c>
      <c r="H64" s="23" t="s">
        <v>4094</v>
      </c>
      <c r="I64" s="23" t="s">
        <v>4192</v>
      </c>
      <c r="J64" s="23" t="s">
        <v>11</v>
      </c>
      <c r="K64" s="23" t="s">
        <v>4628</v>
      </c>
      <c r="L64" s="23" t="s">
        <v>11</v>
      </c>
      <c r="M64" s="23" t="s">
        <v>5442</v>
      </c>
      <c r="N64" s="23" t="s">
        <v>4629</v>
      </c>
      <c r="O64" s="23" t="s">
        <v>4630</v>
      </c>
      <c r="P64" s="23" t="s">
        <v>4811</v>
      </c>
      <c r="Q64" s="23">
        <v>0</v>
      </c>
      <c r="R64" s="23" t="s">
        <v>1962</v>
      </c>
      <c r="S64" s="23" t="s">
        <v>4428</v>
      </c>
      <c r="T64" s="23" t="s">
        <v>1721</v>
      </c>
    </row>
    <row r="65" spans="1:20">
      <c r="A65" s="23" t="s">
        <v>1916</v>
      </c>
      <c r="B65" s="23" t="s">
        <v>1917</v>
      </c>
      <c r="C65" s="23" t="s">
        <v>14</v>
      </c>
      <c r="D65" s="23" t="s">
        <v>1705</v>
      </c>
      <c r="E65" s="23" t="s">
        <v>452</v>
      </c>
      <c r="F65" s="23" t="s">
        <v>4173</v>
      </c>
      <c r="G65" s="23" t="s">
        <v>1721</v>
      </c>
      <c r="H65" s="23" t="s">
        <v>4099</v>
      </c>
      <c r="I65" s="23" t="s">
        <v>4138</v>
      </c>
      <c r="J65" s="23" t="s">
        <v>11</v>
      </c>
      <c r="K65" s="23" t="s">
        <v>4628</v>
      </c>
      <c r="L65" s="23" t="s">
        <v>11</v>
      </c>
      <c r="M65" s="23" t="s">
        <v>5413</v>
      </c>
      <c r="N65" s="23" t="s">
        <v>4629</v>
      </c>
      <c r="O65" s="23" t="s">
        <v>4630</v>
      </c>
      <c r="P65" s="23" t="s">
        <v>4660</v>
      </c>
      <c r="Q65" s="23">
        <v>0</v>
      </c>
      <c r="R65" s="23" t="s">
        <v>1962</v>
      </c>
      <c r="S65" s="23" t="s">
        <v>4826</v>
      </c>
      <c r="T65" s="23" t="s">
        <v>1721</v>
      </c>
    </row>
    <row r="66" spans="1:20">
      <c r="A66" s="23" t="s">
        <v>3092</v>
      </c>
      <c r="B66" s="23" t="s">
        <v>3093</v>
      </c>
      <c r="C66" s="23" t="s">
        <v>14</v>
      </c>
      <c r="D66" s="23" t="s">
        <v>1705</v>
      </c>
      <c r="E66" s="23" t="s">
        <v>452</v>
      </c>
      <c r="F66" s="23" t="s">
        <v>4173</v>
      </c>
      <c r="G66" s="23" t="s">
        <v>1721</v>
      </c>
      <c r="H66" s="23" t="s">
        <v>4099</v>
      </c>
      <c r="I66" s="23" t="s">
        <v>4138</v>
      </c>
      <c r="J66" s="23" t="s">
        <v>11</v>
      </c>
      <c r="K66" s="23" t="s">
        <v>4628</v>
      </c>
      <c r="L66" s="23" t="s">
        <v>11</v>
      </c>
      <c r="M66" s="23" t="s">
        <v>5443</v>
      </c>
      <c r="N66" s="23" t="s">
        <v>4629</v>
      </c>
      <c r="O66" s="23" t="s">
        <v>4630</v>
      </c>
      <c r="P66" s="23" t="s">
        <v>4713</v>
      </c>
      <c r="Q66" s="23">
        <v>0</v>
      </c>
      <c r="R66" s="23" t="s">
        <v>3647</v>
      </c>
      <c r="S66" s="23" t="s">
        <v>4851</v>
      </c>
      <c r="T66" s="23" t="s">
        <v>1721</v>
      </c>
    </row>
    <row r="67" spans="1:20">
      <c r="A67" s="23" t="s">
        <v>2985</v>
      </c>
      <c r="B67" s="23" t="s">
        <v>2986</v>
      </c>
      <c r="C67" s="23" t="s">
        <v>14</v>
      </c>
      <c r="D67" s="23" t="s">
        <v>1705</v>
      </c>
      <c r="E67" s="23" t="s">
        <v>452</v>
      </c>
      <c r="F67" s="23" t="s">
        <v>4166</v>
      </c>
      <c r="G67" s="23" t="s">
        <v>1721</v>
      </c>
      <c r="H67" s="23" t="s">
        <v>4094</v>
      </c>
      <c r="I67" s="23" t="s">
        <v>5421</v>
      </c>
      <c r="J67" s="23" t="s">
        <v>11</v>
      </c>
      <c r="K67" s="23" t="s">
        <v>4628</v>
      </c>
      <c r="L67" s="23" t="s">
        <v>11</v>
      </c>
      <c r="M67" s="23" t="s">
        <v>5408</v>
      </c>
      <c r="N67" s="23" t="s">
        <v>4629</v>
      </c>
      <c r="O67" s="23" t="s">
        <v>4630</v>
      </c>
      <c r="P67" s="23" t="s">
        <v>4708</v>
      </c>
      <c r="Q67" s="23">
        <v>0</v>
      </c>
      <c r="R67" s="23" t="s">
        <v>4709</v>
      </c>
      <c r="S67" s="23" t="s">
        <v>4710</v>
      </c>
      <c r="T67" s="23" t="s">
        <v>1721</v>
      </c>
    </row>
    <row r="68" spans="1:20">
      <c r="A68" s="23" t="s">
        <v>3549</v>
      </c>
      <c r="B68" s="23" t="s">
        <v>3550</v>
      </c>
      <c r="C68" s="23" t="s">
        <v>10</v>
      </c>
      <c r="D68" s="23" t="s">
        <v>1705</v>
      </c>
      <c r="E68" s="23" t="s">
        <v>1189</v>
      </c>
      <c r="F68" s="23" t="s">
        <v>4182</v>
      </c>
      <c r="G68" s="23" t="s">
        <v>1721</v>
      </c>
      <c r="H68" s="23" t="s">
        <v>4638</v>
      </c>
      <c r="I68" s="23" t="s">
        <v>4192</v>
      </c>
      <c r="J68" s="23" t="s">
        <v>11</v>
      </c>
      <c r="K68" s="23" t="s">
        <v>4628</v>
      </c>
      <c r="L68" s="23" t="s">
        <v>11</v>
      </c>
      <c r="M68" s="23" t="s">
        <v>5444</v>
      </c>
      <c r="N68" s="23" t="s">
        <v>4629</v>
      </c>
      <c r="O68" s="23" t="s">
        <v>4630</v>
      </c>
      <c r="P68" s="23" t="s">
        <v>9</v>
      </c>
      <c r="Q68" s="23">
        <v>0</v>
      </c>
      <c r="R68" s="23" t="s">
        <v>1771</v>
      </c>
      <c r="S68" s="23" t="s">
        <v>4765</v>
      </c>
      <c r="T68" s="23" t="s">
        <v>1721</v>
      </c>
    </row>
    <row r="69" spans="1:20">
      <c r="A69" s="23" t="s">
        <v>2227</v>
      </c>
      <c r="B69" s="23" t="s">
        <v>2228</v>
      </c>
      <c r="C69" s="23" t="s">
        <v>16</v>
      </c>
      <c r="D69" s="23" t="s">
        <v>1705</v>
      </c>
      <c r="E69" s="23" t="s">
        <v>1189</v>
      </c>
      <c r="F69" s="23" t="s">
        <v>4197</v>
      </c>
      <c r="G69" s="23" t="s">
        <v>1721</v>
      </c>
      <c r="H69" s="23" t="s">
        <v>4099</v>
      </c>
      <c r="I69" s="23" t="s">
        <v>4656</v>
      </c>
      <c r="J69" s="23" t="s">
        <v>11</v>
      </c>
      <c r="K69" s="23" t="s">
        <v>4628</v>
      </c>
      <c r="L69" s="23" t="s">
        <v>11</v>
      </c>
      <c r="M69" s="23" t="s">
        <v>5445</v>
      </c>
      <c r="N69" s="23" t="s">
        <v>4629</v>
      </c>
      <c r="O69" s="23" t="s">
        <v>4630</v>
      </c>
      <c r="P69" s="23" t="s">
        <v>4678</v>
      </c>
      <c r="Q69" s="23">
        <v>0</v>
      </c>
      <c r="R69" s="23" t="s">
        <v>1962</v>
      </c>
      <c r="S69" s="23" t="s">
        <v>4679</v>
      </c>
      <c r="T69" s="23" t="s">
        <v>1721</v>
      </c>
    </row>
    <row r="70" spans="1:20">
      <c r="A70" s="23" t="s">
        <v>2453</v>
      </c>
      <c r="B70" s="23" t="s">
        <v>2454</v>
      </c>
      <c r="C70" s="23" t="s">
        <v>12</v>
      </c>
      <c r="D70" s="23" t="s">
        <v>1705</v>
      </c>
      <c r="E70" s="23" t="s">
        <v>452</v>
      </c>
      <c r="F70" s="23" t="s">
        <v>4176</v>
      </c>
      <c r="G70" s="23" t="s">
        <v>1721</v>
      </c>
      <c r="H70" s="23" t="s">
        <v>4094</v>
      </c>
      <c r="I70" s="23" t="s">
        <v>5430</v>
      </c>
      <c r="J70" s="23" t="s">
        <v>11</v>
      </c>
      <c r="K70" s="23" t="s">
        <v>4628</v>
      </c>
      <c r="L70" s="23" t="s">
        <v>11</v>
      </c>
      <c r="M70" s="23" t="s">
        <v>5422</v>
      </c>
      <c r="N70" s="23" t="s">
        <v>4629</v>
      </c>
      <c r="O70" s="23" t="s">
        <v>4630</v>
      </c>
      <c r="P70" s="23" t="s">
        <v>4873</v>
      </c>
      <c r="Q70" s="23">
        <v>0</v>
      </c>
      <c r="R70" s="23" t="s">
        <v>2050</v>
      </c>
      <c r="S70" s="23" t="s">
        <v>4874</v>
      </c>
      <c r="T70" s="23" t="s">
        <v>1721</v>
      </c>
    </row>
    <row r="71" spans="1:20">
      <c r="A71" s="23" t="s">
        <v>3433</v>
      </c>
      <c r="B71" s="23" t="s">
        <v>3434</v>
      </c>
      <c r="C71" s="23" t="s">
        <v>14</v>
      </c>
      <c r="D71" s="23" t="s">
        <v>1705</v>
      </c>
      <c r="E71" s="23" t="s">
        <v>452</v>
      </c>
      <c r="F71" s="23" t="s">
        <v>4173</v>
      </c>
      <c r="G71" s="23" t="s">
        <v>1721</v>
      </c>
      <c r="H71" s="23" t="s">
        <v>4099</v>
      </c>
      <c r="I71" s="23" t="s">
        <v>4138</v>
      </c>
      <c r="J71" s="23" t="s">
        <v>11</v>
      </c>
      <c r="K71" s="23" t="s">
        <v>4628</v>
      </c>
      <c r="L71" s="23" t="s">
        <v>11</v>
      </c>
      <c r="M71" s="23" t="s">
        <v>5443</v>
      </c>
      <c r="N71" s="23" t="s">
        <v>4629</v>
      </c>
      <c r="O71" s="23" t="s">
        <v>4630</v>
      </c>
      <c r="P71" s="23" t="s">
        <v>7</v>
      </c>
      <c r="Q71" s="23">
        <v>0</v>
      </c>
      <c r="R71" s="23" t="s">
        <v>4812</v>
      </c>
      <c r="S71" s="23" t="s">
        <v>4813</v>
      </c>
      <c r="T71" s="23" t="s">
        <v>1721</v>
      </c>
    </row>
    <row r="72" spans="1:20">
      <c r="A72" s="23" t="s">
        <v>5165</v>
      </c>
      <c r="B72" s="23" t="s">
        <v>5166</v>
      </c>
      <c r="C72" s="23" t="s">
        <v>15</v>
      </c>
      <c r="D72" s="23" t="s">
        <v>1705</v>
      </c>
      <c r="E72" s="23" t="s">
        <v>452</v>
      </c>
      <c r="F72" s="23" t="s">
        <v>4158</v>
      </c>
      <c r="G72" s="23" t="s">
        <v>1721</v>
      </c>
      <c r="H72" s="23" t="s">
        <v>4638</v>
      </c>
      <c r="I72" s="23" t="s">
        <v>4636</v>
      </c>
      <c r="J72" s="23" t="s">
        <v>11</v>
      </c>
      <c r="K72" s="23" t="s">
        <v>4628</v>
      </c>
      <c r="L72" s="23" t="s">
        <v>11</v>
      </c>
      <c r="M72" s="23" t="s">
        <v>5424</v>
      </c>
      <c r="N72" s="23" t="s">
        <v>4629</v>
      </c>
      <c r="O72" s="23" t="s">
        <v>4630</v>
      </c>
      <c r="P72" s="23" t="s">
        <v>5439</v>
      </c>
      <c r="Q72" s="23">
        <v>0</v>
      </c>
      <c r="R72" s="23" t="s">
        <v>4928</v>
      </c>
      <c r="S72" s="23" t="s">
        <v>5373</v>
      </c>
      <c r="T72" s="23" t="s">
        <v>1721</v>
      </c>
    </row>
    <row r="73" spans="1:20">
      <c r="A73" s="23" t="s">
        <v>2601</v>
      </c>
      <c r="B73" s="23" t="s">
        <v>2602</v>
      </c>
      <c r="C73" s="23" t="s">
        <v>15</v>
      </c>
      <c r="D73" s="23" t="s">
        <v>1705</v>
      </c>
      <c r="E73" s="23" t="s">
        <v>452</v>
      </c>
      <c r="F73" s="23" t="s">
        <v>4148</v>
      </c>
      <c r="G73" s="23" t="s">
        <v>1721</v>
      </c>
      <c r="H73" s="23" t="s">
        <v>4094</v>
      </c>
      <c r="I73" s="23" t="s">
        <v>4192</v>
      </c>
      <c r="J73" s="23" t="s">
        <v>11</v>
      </c>
      <c r="K73" s="23" t="s">
        <v>4628</v>
      </c>
      <c r="L73" s="23" t="s">
        <v>11</v>
      </c>
      <c r="M73" s="23" t="s">
        <v>5416</v>
      </c>
      <c r="N73" s="23" t="s">
        <v>4629</v>
      </c>
      <c r="O73" s="23" t="s">
        <v>4630</v>
      </c>
      <c r="P73" s="23" t="s">
        <v>4675</v>
      </c>
      <c r="Q73" s="23">
        <v>0</v>
      </c>
      <c r="R73" s="23" t="s">
        <v>1962</v>
      </c>
      <c r="S73" s="23" t="s">
        <v>4794</v>
      </c>
      <c r="T73" s="23" t="s">
        <v>1721</v>
      </c>
    </row>
    <row r="74" spans="1:20">
      <c r="A74" s="23" t="s">
        <v>3755</v>
      </c>
      <c r="B74" s="23" t="s">
        <v>3756</v>
      </c>
      <c r="C74" s="23" t="s">
        <v>16</v>
      </c>
      <c r="D74" s="23" t="s">
        <v>1705</v>
      </c>
      <c r="E74" s="23" t="s">
        <v>1189</v>
      </c>
      <c r="F74" s="23" t="s">
        <v>4199</v>
      </c>
      <c r="G74" s="23" t="s">
        <v>1721</v>
      </c>
      <c r="H74" s="23" t="s">
        <v>4643</v>
      </c>
      <c r="I74" s="23" t="s">
        <v>4192</v>
      </c>
      <c r="J74" s="23" t="s">
        <v>11</v>
      </c>
      <c r="K74" s="23" t="s">
        <v>4628</v>
      </c>
      <c r="L74" s="23" t="s">
        <v>11</v>
      </c>
      <c r="M74" s="23" t="s">
        <v>5407</v>
      </c>
      <c r="N74" s="23" t="s">
        <v>4629</v>
      </c>
      <c r="O74" s="23" t="s">
        <v>4630</v>
      </c>
      <c r="P74" s="23" t="s">
        <v>1026</v>
      </c>
      <c r="Q74" s="23">
        <v>0</v>
      </c>
      <c r="R74" s="23" t="s">
        <v>1782</v>
      </c>
      <c r="S74" s="23" t="s">
        <v>4606</v>
      </c>
      <c r="T74" s="23" t="s">
        <v>1721</v>
      </c>
    </row>
    <row r="75" spans="1:20">
      <c r="A75" s="23" t="s">
        <v>3767</v>
      </c>
      <c r="B75" s="23" t="s">
        <v>3768</v>
      </c>
      <c r="C75" s="23" t="s">
        <v>10</v>
      </c>
      <c r="D75" s="23" t="s">
        <v>1705</v>
      </c>
      <c r="E75" s="23" t="s">
        <v>452</v>
      </c>
      <c r="F75" s="23" t="s">
        <v>4164</v>
      </c>
      <c r="G75" s="23" t="s">
        <v>1721</v>
      </c>
      <c r="H75" s="23" t="s">
        <v>4632</v>
      </c>
      <c r="I75" s="23" t="s">
        <v>4203</v>
      </c>
      <c r="J75" s="23" t="s">
        <v>11</v>
      </c>
      <c r="K75" s="23" t="s">
        <v>4628</v>
      </c>
      <c r="L75" s="23" t="s">
        <v>11</v>
      </c>
      <c r="M75" s="23" t="s">
        <v>5405</v>
      </c>
      <c r="N75" s="23" t="s">
        <v>4629</v>
      </c>
      <c r="O75" s="23" t="s">
        <v>4630</v>
      </c>
      <c r="P75" s="23" t="s">
        <v>4675</v>
      </c>
      <c r="Q75" s="23">
        <v>0</v>
      </c>
      <c r="R75" s="23" t="s">
        <v>4808</v>
      </c>
      <c r="S75" s="23" t="s">
        <v>4809</v>
      </c>
      <c r="T75" s="23" t="s">
        <v>1721</v>
      </c>
    </row>
    <row r="76" spans="1:20">
      <c r="A76" s="23" t="s">
        <v>3531</v>
      </c>
      <c r="B76" s="23" t="s">
        <v>3532</v>
      </c>
      <c r="C76" s="23" t="s">
        <v>16</v>
      </c>
      <c r="D76" s="23" t="s">
        <v>1705</v>
      </c>
      <c r="E76" s="23" t="s">
        <v>1189</v>
      </c>
      <c r="F76" s="23" t="s">
        <v>4207</v>
      </c>
      <c r="G76" s="23" t="s">
        <v>1721</v>
      </c>
      <c r="H76" s="23" t="s">
        <v>4633</v>
      </c>
      <c r="I76" s="23" t="s">
        <v>4106</v>
      </c>
      <c r="J76" s="23" t="s">
        <v>11</v>
      </c>
      <c r="K76" s="23" t="s">
        <v>4628</v>
      </c>
      <c r="L76" s="23" t="s">
        <v>11</v>
      </c>
      <c r="M76" s="23" t="s">
        <v>5418</v>
      </c>
      <c r="N76" s="23" t="s">
        <v>4629</v>
      </c>
      <c r="O76" s="23" t="s">
        <v>4630</v>
      </c>
      <c r="P76" s="23" t="s">
        <v>4642</v>
      </c>
      <c r="Q76" s="23">
        <v>0</v>
      </c>
      <c r="R76" s="23" t="s">
        <v>1962</v>
      </c>
      <c r="S76" s="23" t="s">
        <v>4891</v>
      </c>
      <c r="T76" s="23" t="s">
        <v>1721</v>
      </c>
    </row>
    <row r="77" spans="1:20">
      <c r="A77" s="23" t="s">
        <v>4063</v>
      </c>
      <c r="B77" s="23" t="s">
        <v>4064</v>
      </c>
      <c r="C77" s="23" t="s">
        <v>1687</v>
      </c>
      <c r="D77" s="23" t="s">
        <v>4091</v>
      </c>
      <c r="E77" s="23" t="s">
        <v>459</v>
      </c>
      <c r="F77" s="23" t="s">
        <v>4202</v>
      </c>
      <c r="G77" s="23" t="s">
        <v>1721</v>
      </c>
      <c r="H77" s="23" t="s">
        <v>4643</v>
      </c>
      <c r="I77" s="23" t="s">
        <v>4644</v>
      </c>
      <c r="J77" s="23" t="s">
        <v>11</v>
      </c>
      <c r="K77" s="23" t="s">
        <v>4628</v>
      </c>
      <c r="L77" s="23" t="s">
        <v>11</v>
      </c>
      <c r="M77" s="23" t="s">
        <v>5446</v>
      </c>
      <c r="N77" s="23" t="s">
        <v>4640</v>
      </c>
      <c r="O77" s="23" t="s">
        <v>4630</v>
      </c>
      <c r="P77" s="23" t="s">
        <v>1166</v>
      </c>
      <c r="Q77" s="23">
        <v>0</v>
      </c>
      <c r="R77" s="23" t="s">
        <v>1760</v>
      </c>
      <c r="S77" s="23" t="s">
        <v>4602</v>
      </c>
      <c r="T77" s="23" t="s">
        <v>1721</v>
      </c>
    </row>
    <row r="78" spans="1:20">
      <c r="A78" s="23" t="s">
        <v>3043</v>
      </c>
      <c r="B78" s="23" t="s">
        <v>3044</v>
      </c>
      <c r="C78" s="23" t="s">
        <v>14</v>
      </c>
      <c r="D78" s="23" t="s">
        <v>1705</v>
      </c>
      <c r="E78" s="23" t="s">
        <v>452</v>
      </c>
      <c r="F78" s="23" t="s">
        <v>5344</v>
      </c>
      <c r="G78" s="23" t="s">
        <v>1721</v>
      </c>
      <c r="H78" s="23" t="s">
        <v>4643</v>
      </c>
      <c r="I78" s="23" t="s">
        <v>4649</v>
      </c>
      <c r="J78" s="23" t="s">
        <v>11</v>
      </c>
      <c r="K78" s="23" t="s">
        <v>4628</v>
      </c>
      <c r="L78" s="23" t="s">
        <v>11</v>
      </c>
      <c r="M78" s="23" t="s">
        <v>5428</v>
      </c>
      <c r="N78" s="23" t="s">
        <v>4629</v>
      </c>
      <c r="O78" s="23" t="s">
        <v>4630</v>
      </c>
      <c r="P78" s="23" t="s">
        <v>1026</v>
      </c>
      <c r="Q78" s="23">
        <v>0</v>
      </c>
      <c r="R78" s="23" t="s">
        <v>1683</v>
      </c>
      <c r="S78" s="23" t="s">
        <v>4581</v>
      </c>
      <c r="T78" s="23" t="s">
        <v>1721</v>
      </c>
    </row>
    <row r="79" spans="1:20">
      <c r="A79" s="23" t="s">
        <v>3306</v>
      </c>
      <c r="B79" s="23" t="s">
        <v>3307</v>
      </c>
      <c r="C79" s="23" t="s">
        <v>10</v>
      </c>
      <c r="D79" s="23" t="s">
        <v>1705</v>
      </c>
      <c r="E79" s="23" t="s">
        <v>452</v>
      </c>
      <c r="F79" s="23" t="s">
        <v>5342</v>
      </c>
      <c r="G79" s="23" t="s">
        <v>1721</v>
      </c>
      <c r="H79" s="23" t="s">
        <v>4633</v>
      </c>
      <c r="I79" s="23" t="s">
        <v>5447</v>
      </c>
      <c r="J79" s="23" t="s">
        <v>11</v>
      </c>
      <c r="K79" s="23" t="s">
        <v>4628</v>
      </c>
      <c r="L79" s="23" t="s">
        <v>11</v>
      </c>
      <c r="M79" s="23" t="s">
        <v>5448</v>
      </c>
      <c r="N79" s="23" t="s">
        <v>4629</v>
      </c>
      <c r="O79" s="23" t="s">
        <v>4630</v>
      </c>
      <c r="P79" s="23" t="s">
        <v>4642</v>
      </c>
      <c r="Q79" s="23">
        <v>0</v>
      </c>
      <c r="R79" s="23" t="s">
        <v>1962</v>
      </c>
      <c r="S79" s="23" t="s">
        <v>4705</v>
      </c>
      <c r="T79" s="23" t="s">
        <v>1721</v>
      </c>
    </row>
    <row r="80" spans="1:20">
      <c r="A80" s="23" t="s">
        <v>3316</v>
      </c>
      <c r="B80" s="23" t="s">
        <v>3317</v>
      </c>
      <c r="C80" s="23" t="s">
        <v>1669</v>
      </c>
      <c r="D80" s="23" t="s">
        <v>1705</v>
      </c>
      <c r="E80" s="23" t="s">
        <v>452</v>
      </c>
      <c r="F80" s="23" t="s">
        <v>4179</v>
      </c>
      <c r="G80" s="23" t="s">
        <v>1721</v>
      </c>
      <c r="H80" s="23" t="s">
        <v>4682</v>
      </c>
      <c r="I80" s="23" t="s">
        <v>4203</v>
      </c>
      <c r="J80" s="23" t="s">
        <v>11</v>
      </c>
      <c r="K80" s="23" t="s">
        <v>4628</v>
      </c>
      <c r="L80" s="23" t="s">
        <v>11</v>
      </c>
      <c r="M80" s="23" t="s">
        <v>5418</v>
      </c>
      <c r="N80" s="23" t="s">
        <v>4629</v>
      </c>
      <c r="O80" s="23" t="s">
        <v>4630</v>
      </c>
      <c r="P80" s="23" t="s">
        <v>4900</v>
      </c>
      <c r="Q80" s="23">
        <v>0</v>
      </c>
      <c r="R80" s="23" t="s">
        <v>1962</v>
      </c>
      <c r="S80" s="23" t="s">
        <v>4901</v>
      </c>
      <c r="T80" s="23" t="s">
        <v>1721</v>
      </c>
    </row>
    <row r="81" spans="1:20">
      <c r="A81" s="23" t="s">
        <v>3114</v>
      </c>
      <c r="B81" s="23" t="s">
        <v>3115</v>
      </c>
      <c r="C81" s="23" t="s">
        <v>14</v>
      </c>
      <c r="D81" s="23" t="s">
        <v>1705</v>
      </c>
      <c r="E81" s="23" t="s">
        <v>452</v>
      </c>
      <c r="F81" s="23" t="s">
        <v>4166</v>
      </c>
      <c r="G81" s="23" t="s">
        <v>1721</v>
      </c>
      <c r="H81" s="23" t="s">
        <v>4094</v>
      </c>
      <c r="I81" s="23" t="s">
        <v>5421</v>
      </c>
      <c r="J81" s="23" t="s">
        <v>11</v>
      </c>
      <c r="K81" s="23" t="s">
        <v>4628</v>
      </c>
      <c r="L81" s="23" t="s">
        <v>11</v>
      </c>
      <c r="M81" s="23" t="s">
        <v>5408</v>
      </c>
      <c r="N81" s="23" t="s">
        <v>4629</v>
      </c>
      <c r="O81" s="23" t="s">
        <v>4630</v>
      </c>
      <c r="P81" s="23" t="s">
        <v>4642</v>
      </c>
      <c r="Q81" s="23">
        <v>0</v>
      </c>
      <c r="R81" s="23" t="s">
        <v>1962</v>
      </c>
      <c r="S81" s="23" t="s">
        <v>4366</v>
      </c>
      <c r="T81" s="23" t="s">
        <v>1721</v>
      </c>
    </row>
    <row r="82" spans="1:20">
      <c r="A82" s="23" t="s">
        <v>2683</v>
      </c>
      <c r="B82" s="23" t="s">
        <v>2684</v>
      </c>
      <c r="C82" s="23" t="s">
        <v>16</v>
      </c>
      <c r="D82" s="23" t="s">
        <v>1705</v>
      </c>
      <c r="E82" s="23" t="s">
        <v>452</v>
      </c>
      <c r="F82" s="23" t="s">
        <v>5342</v>
      </c>
      <c r="G82" s="23" t="s">
        <v>1721</v>
      </c>
      <c r="H82" s="23" t="s">
        <v>4633</v>
      </c>
      <c r="I82" s="23" t="s">
        <v>4192</v>
      </c>
      <c r="J82" s="23" t="s">
        <v>11</v>
      </c>
      <c r="K82" s="23" t="s">
        <v>4628</v>
      </c>
      <c r="L82" s="23" t="s">
        <v>11</v>
      </c>
      <c r="M82" s="23" t="s">
        <v>5425</v>
      </c>
      <c r="N82" s="23" t="s">
        <v>4629</v>
      </c>
      <c r="O82" s="23" t="s">
        <v>4630</v>
      </c>
      <c r="P82" s="23" t="s">
        <v>7</v>
      </c>
      <c r="Q82" s="23">
        <v>0</v>
      </c>
      <c r="R82" s="23" t="s">
        <v>4773</v>
      </c>
      <c r="S82" s="23" t="s">
        <v>4872</v>
      </c>
      <c r="T82" s="23" t="s">
        <v>1721</v>
      </c>
    </row>
    <row r="83" spans="1:20">
      <c r="A83" s="23" t="s">
        <v>2100</v>
      </c>
      <c r="B83" s="23" t="s">
        <v>2101</v>
      </c>
      <c r="C83" s="23" t="s">
        <v>15</v>
      </c>
      <c r="D83" s="23" t="s">
        <v>1705</v>
      </c>
      <c r="E83" s="23" t="s">
        <v>452</v>
      </c>
      <c r="F83" s="23" t="s">
        <v>4156</v>
      </c>
      <c r="G83" s="23" t="s">
        <v>1721</v>
      </c>
      <c r="H83" s="23" t="s">
        <v>4094</v>
      </c>
      <c r="I83" s="23" t="s">
        <v>4636</v>
      </c>
      <c r="J83" s="23" t="s">
        <v>11</v>
      </c>
      <c r="K83" s="23" t="s">
        <v>4628</v>
      </c>
      <c r="L83" s="23" t="s">
        <v>11</v>
      </c>
      <c r="M83" s="23" t="s">
        <v>5414</v>
      </c>
      <c r="N83" s="23" t="s">
        <v>4629</v>
      </c>
      <c r="O83" s="23" t="s">
        <v>4630</v>
      </c>
      <c r="P83" s="23" t="s">
        <v>4655</v>
      </c>
      <c r="Q83" s="23">
        <v>0</v>
      </c>
      <c r="R83" s="23" t="s">
        <v>1962</v>
      </c>
      <c r="S83" s="23" t="s">
        <v>4474</v>
      </c>
      <c r="T83" s="23" t="s">
        <v>1721</v>
      </c>
    </row>
    <row r="84" spans="1:20">
      <c r="A84" s="23" t="s">
        <v>3707</v>
      </c>
      <c r="B84" s="23" t="s">
        <v>3708</v>
      </c>
      <c r="C84" s="23" t="s">
        <v>14</v>
      </c>
      <c r="D84" s="23" t="s">
        <v>1705</v>
      </c>
      <c r="E84" s="23" t="s">
        <v>452</v>
      </c>
      <c r="F84" s="23" t="s">
        <v>5344</v>
      </c>
      <c r="G84" s="23" t="s">
        <v>1721</v>
      </c>
      <c r="H84" s="23" t="s">
        <v>4643</v>
      </c>
      <c r="I84" s="23" t="s">
        <v>4649</v>
      </c>
      <c r="J84" s="23" t="s">
        <v>11</v>
      </c>
      <c r="K84" s="23" t="s">
        <v>4628</v>
      </c>
      <c r="L84" s="23" t="s">
        <v>11</v>
      </c>
      <c r="M84" s="23" t="s">
        <v>5428</v>
      </c>
      <c r="N84" s="23" t="s">
        <v>4629</v>
      </c>
      <c r="O84" s="23" t="s">
        <v>4630</v>
      </c>
      <c r="P84" s="23" t="s">
        <v>7</v>
      </c>
      <c r="Q84" s="23">
        <v>0</v>
      </c>
      <c r="R84" s="23" t="s">
        <v>4744</v>
      </c>
      <c r="S84" s="23" t="s">
        <v>4512</v>
      </c>
      <c r="T84" s="23" t="s">
        <v>1721</v>
      </c>
    </row>
    <row r="85" spans="1:20">
      <c r="A85" s="23" t="s">
        <v>3316</v>
      </c>
      <c r="B85" s="23" t="s">
        <v>3317</v>
      </c>
      <c r="C85" s="23" t="s">
        <v>1669</v>
      </c>
      <c r="D85" s="23" t="s">
        <v>1705</v>
      </c>
      <c r="E85" s="23" t="s">
        <v>452</v>
      </c>
      <c r="F85" s="23" t="s">
        <v>4179</v>
      </c>
      <c r="G85" s="23" t="s">
        <v>1721</v>
      </c>
      <c r="H85" s="23" t="s">
        <v>4682</v>
      </c>
      <c r="I85" s="23" t="s">
        <v>4106</v>
      </c>
      <c r="J85" s="23" t="s">
        <v>11</v>
      </c>
      <c r="K85" s="23" t="s">
        <v>4628</v>
      </c>
      <c r="L85" s="23" t="s">
        <v>11</v>
      </c>
      <c r="M85" s="23" t="s">
        <v>5406</v>
      </c>
      <c r="N85" s="23" t="s">
        <v>4629</v>
      </c>
      <c r="O85" s="23" t="s">
        <v>4630</v>
      </c>
      <c r="P85" s="23" t="s">
        <v>4900</v>
      </c>
      <c r="Q85" s="23">
        <v>0</v>
      </c>
      <c r="R85" s="23" t="s">
        <v>1962</v>
      </c>
      <c r="S85" s="23" t="s">
        <v>4901</v>
      </c>
      <c r="T85" s="23" t="s">
        <v>1721</v>
      </c>
    </row>
    <row r="86" spans="1:20">
      <c r="A86" s="23" t="s">
        <v>2141</v>
      </c>
      <c r="B86" s="23" t="s">
        <v>2142</v>
      </c>
      <c r="C86" s="23" t="s">
        <v>16</v>
      </c>
      <c r="D86" s="23" t="s">
        <v>1705</v>
      </c>
      <c r="E86" s="23" t="s">
        <v>452</v>
      </c>
      <c r="F86" s="23" t="s">
        <v>5342</v>
      </c>
      <c r="G86" s="23" t="s">
        <v>1721</v>
      </c>
      <c r="H86" s="23" t="s">
        <v>4633</v>
      </c>
      <c r="I86" s="23" t="s">
        <v>4192</v>
      </c>
      <c r="J86" s="23" t="s">
        <v>11</v>
      </c>
      <c r="K86" s="23" t="s">
        <v>4628</v>
      </c>
      <c r="L86" s="23" t="s">
        <v>11</v>
      </c>
      <c r="M86" s="23" t="s">
        <v>5436</v>
      </c>
      <c r="N86" s="23" t="s">
        <v>4629</v>
      </c>
      <c r="O86" s="23" t="s">
        <v>4630</v>
      </c>
      <c r="P86" s="23" t="s">
        <v>7</v>
      </c>
      <c r="Q86" s="23">
        <v>0</v>
      </c>
      <c r="R86" s="23" t="s">
        <v>4744</v>
      </c>
      <c r="S86" s="23" t="s">
        <v>4511</v>
      </c>
      <c r="T86" s="23" t="s">
        <v>1721</v>
      </c>
    </row>
    <row r="87" spans="1:20">
      <c r="A87" s="23" t="s">
        <v>3794</v>
      </c>
      <c r="B87" s="23" t="s">
        <v>3795</v>
      </c>
      <c r="C87" s="23" t="s">
        <v>10</v>
      </c>
      <c r="D87" s="23" t="s">
        <v>1705</v>
      </c>
      <c r="E87" s="23" t="s">
        <v>1189</v>
      </c>
      <c r="F87" s="23" t="s">
        <v>4182</v>
      </c>
      <c r="G87" s="23" t="s">
        <v>1721</v>
      </c>
      <c r="H87" s="23" t="s">
        <v>4638</v>
      </c>
      <c r="I87" s="23" t="s">
        <v>4636</v>
      </c>
      <c r="J87" s="23" t="s">
        <v>11</v>
      </c>
      <c r="K87" s="23" t="s">
        <v>4628</v>
      </c>
      <c r="L87" s="23" t="s">
        <v>11</v>
      </c>
      <c r="M87" s="23" t="s">
        <v>5431</v>
      </c>
      <c r="N87" s="23" t="s">
        <v>4629</v>
      </c>
      <c r="O87" s="23" t="s">
        <v>4630</v>
      </c>
      <c r="P87" s="23" t="s">
        <v>1026</v>
      </c>
      <c r="Q87" s="23">
        <v>0</v>
      </c>
      <c r="R87" s="23" t="s">
        <v>1782</v>
      </c>
      <c r="S87" s="23" t="s">
        <v>5449</v>
      </c>
      <c r="T87" s="23" t="s">
        <v>1721</v>
      </c>
    </row>
    <row r="88" spans="1:20">
      <c r="A88" s="23" t="s">
        <v>3574</v>
      </c>
      <c r="B88" s="23" t="s">
        <v>3575</v>
      </c>
      <c r="C88" s="23" t="s">
        <v>16</v>
      </c>
      <c r="D88" s="23" t="s">
        <v>1705</v>
      </c>
      <c r="E88" s="23" t="s">
        <v>452</v>
      </c>
      <c r="F88" s="23" t="s">
        <v>4185</v>
      </c>
      <c r="G88" s="23" t="s">
        <v>1721</v>
      </c>
      <c r="H88" s="23" t="s">
        <v>4633</v>
      </c>
      <c r="I88" s="23" t="s">
        <v>4203</v>
      </c>
      <c r="J88" s="23" t="s">
        <v>11</v>
      </c>
      <c r="K88" s="23" t="s">
        <v>4628</v>
      </c>
      <c r="L88" s="23" t="s">
        <v>11</v>
      </c>
      <c r="M88" s="23" t="s">
        <v>5428</v>
      </c>
      <c r="N88" s="23" t="s">
        <v>4629</v>
      </c>
      <c r="O88" s="23" t="s">
        <v>4630</v>
      </c>
      <c r="P88" s="23" t="s">
        <v>1026</v>
      </c>
      <c r="Q88" s="23">
        <v>0</v>
      </c>
      <c r="R88" s="23" t="s">
        <v>1683</v>
      </c>
      <c r="S88" s="23" t="s">
        <v>4580</v>
      </c>
      <c r="T88" s="23" t="s">
        <v>1721</v>
      </c>
    </row>
    <row r="89" spans="1:20">
      <c r="A89" s="23" t="s">
        <v>2550</v>
      </c>
      <c r="B89" s="23" t="s">
        <v>2551</v>
      </c>
      <c r="C89" s="23" t="s">
        <v>16</v>
      </c>
      <c r="D89" s="23" t="s">
        <v>1705</v>
      </c>
      <c r="E89" s="23" t="s">
        <v>452</v>
      </c>
      <c r="F89" s="23" t="s">
        <v>5342</v>
      </c>
      <c r="G89" s="23" t="s">
        <v>1721</v>
      </c>
      <c r="H89" s="23" t="s">
        <v>4633</v>
      </c>
      <c r="I89" s="23" t="s">
        <v>5447</v>
      </c>
      <c r="J89" s="23" t="s">
        <v>11</v>
      </c>
      <c r="K89" s="23" t="s">
        <v>4628</v>
      </c>
      <c r="L89" s="23" t="s">
        <v>11</v>
      </c>
      <c r="M89" s="23" t="s">
        <v>5448</v>
      </c>
      <c r="N89" s="23" t="s">
        <v>4629</v>
      </c>
      <c r="O89" s="23" t="s">
        <v>4630</v>
      </c>
      <c r="P89" s="23" t="s">
        <v>4642</v>
      </c>
      <c r="Q89" s="23">
        <v>0</v>
      </c>
      <c r="R89" s="23" t="s">
        <v>1962</v>
      </c>
      <c r="S89" s="23" t="s">
        <v>4648</v>
      </c>
      <c r="T89" s="23" t="s">
        <v>1721</v>
      </c>
    </row>
    <row r="90" spans="1:20">
      <c r="A90" s="23" t="s">
        <v>3031</v>
      </c>
      <c r="B90" s="23" t="s">
        <v>3032</v>
      </c>
      <c r="C90" s="23" t="s">
        <v>10</v>
      </c>
      <c r="D90" s="23" t="s">
        <v>1705</v>
      </c>
      <c r="E90" s="23" t="s">
        <v>452</v>
      </c>
      <c r="F90" s="23" t="s">
        <v>4179</v>
      </c>
      <c r="G90" s="23" t="s">
        <v>1721</v>
      </c>
      <c r="H90" s="23" t="s">
        <v>4682</v>
      </c>
      <c r="I90" s="23" t="s">
        <v>4106</v>
      </c>
      <c r="J90" s="23" t="s">
        <v>11</v>
      </c>
      <c r="K90" s="23" t="s">
        <v>4628</v>
      </c>
      <c r="L90" s="23" t="s">
        <v>11</v>
      </c>
      <c r="M90" s="23" t="s">
        <v>5426</v>
      </c>
      <c r="N90" s="23" t="s">
        <v>4629</v>
      </c>
      <c r="O90" s="23" t="s">
        <v>4630</v>
      </c>
      <c r="P90" s="23" t="s">
        <v>4642</v>
      </c>
      <c r="Q90" s="23">
        <v>0</v>
      </c>
      <c r="R90" s="23" t="s">
        <v>1962</v>
      </c>
      <c r="S90" s="23" t="s">
        <v>4846</v>
      </c>
      <c r="T90" s="23" t="s">
        <v>1721</v>
      </c>
    </row>
    <row r="91" spans="1:20">
      <c r="A91" s="23" t="s">
        <v>2528</v>
      </c>
      <c r="B91" s="23" t="s">
        <v>2529</v>
      </c>
      <c r="C91" s="23" t="s">
        <v>10</v>
      </c>
      <c r="D91" s="23" t="s">
        <v>1705</v>
      </c>
      <c r="E91" s="23" t="s">
        <v>452</v>
      </c>
      <c r="F91" s="23" t="s">
        <v>5342</v>
      </c>
      <c r="G91" s="23" t="s">
        <v>1721</v>
      </c>
      <c r="H91" s="23" t="s">
        <v>4633</v>
      </c>
      <c r="I91" s="23" t="s">
        <v>4192</v>
      </c>
      <c r="J91" s="23" t="s">
        <v>11</v>
      </c>
      <c r="K91" s="23" t="s">
        <v>4628</v>
      </c>
      <c r="L91" s="23" t="s">
        <v>11</v>
      </c>
      <c r="M91" s="23" t="s">
        <v>5410</v>
      </c>
      <c r="N91" s="23" t="s">
        <v>4629</v>
      </c>
      <c r="O91" s="23" t="s">
        <v>4630</v>
      </c>
      <c r="P91" s="23" t="s">
        <v>7</v>
      </c>
      <c r="Q91" s="23">
        <v>0</v>
      </c>
      <c r="R91" s="23" t="s">
        <v>2050</v>
      </c>
      <c r="S91" s="23" t="s">
        <v>4422</v>
      </c>
      <c r="T91" s="23" t="s">
        <v>1721</v>
      </c>
    </row>
    <row r="92" spans="1:20">
      <c r="A92" s="23" t="s">
        <v>2884</v>
      </c>
      <c r="B92" s="23" t="s">
        <v>2885</v>
      </c>
      <c r="C92" s="23" t="s">
        <v>16</v>
      </c>
      <c r="D92" s="23" t="s">
        <v>1705</v>
      </c>
      <c r="E92" s="23" t="s">
        <v>1189</v>
      </c>
      <c r="F92" s="23" t="s">
        <v>4141</v>
      </c>
      <c r="G92" s="23" t="s">
        <v>1721</v>
      </c>
      <c r="H92" s="23" t="s">
        <v>4633</v>
      </c>
      <c r="I92" s="23" t="s">
        <v>5430</v>
      </c>
      <c r="J92" s="23" t="s">
        <v>11</v>
      </c>
      <c r="K92" s="23" t="s">
        <v>4628</v>
      </c>
      <c r="L92" s="23" t="s">
        <v>11</v>
      </c>
      <c r="M92" s="23" t="s">
        <v>5450</v>
      </c>
      <c r="N92" s="23" t="s">
        <v>4629</v>
      </c>
      <c r="O92" s="23" t="s">
        <v>4630</v>
      </c>
      <c r="P92" s="23" t="s">
        <v>4662</v>
      </c>
      <c r="Q92" s="23">
        <v>0</v>
      </c>
      <c r="R92" s="23" t="s">
        <v>2888</v>
      </c>
      <c r="S92" s="23" t="s">
        <v>4725</v>
      </c>
      <c r="T92" s="23" t="s">
        <v>1721</v>
      </c>
    </row>
    <row r="93" spans="1:20">
      <c r="A93" s="23" t="s">
        <v>3643</v>
      </c>
      <c r="B93" s="23" t="s">
        <v>3644</v>
      </c>
      <c r="C93" s="23" t="s">
        <v>16</v>
      </c>
      <c r="D93" s="23" t="s">
        <v>1705</v>
      </c>
      <c r="E93" s="23" t="s">
        <v>452</v>
      </c>
      <c r="F93" s="23" t="s">
        <v>4164</v>
      </c>
      <c r="G93" s="23" t="s">
        <v>1721</v>
      </c>
      <c r="H93" s="23" t="s">
        <v>4632</v>
      </c>
      <c r="I93" s="23" t="s">
        <v>4203</v>
      </c>
      <c r="J93" s="23" t="s">
        <v>11</v>
      </c>
      <c r="K93" s="23" t="s">
        <v>4628</v>
      </c>
      <c r="L93" s="23" t="s">
        <v>11</v>
      </c>
      <c r="M93" s="23" t="s">
        <v>5428</v>
      </c>
      <c r="N93" s="23" t="s">
        <v>4629</v>
      </c>
      <c r="O93" s="23" t="s">
        <v>4630</v>
      </c>
      <c r="P93" s="23" t="s">
        <v>9</v>
      </c>
      <c r="Q93" s="23">
        <v>0</v>
      </c>
      <c r="R93" s="23" t="s">
        <v>4745</v>
      </c>
      <c r="S93" s="23" t="s">
        <v>4538</v>
      </c>
      <c r="T93" s="23" t="s">
        <v>1721</v>
      </c>
    </row>
    <row r="94" spans="1:20">
      <c r="A94" s="23" t="s">
        <v>3933</v>
      </c>
      <c r="B94" s="23" t="s">
        <v>3934</v>
      </c>
      <c r="C94" s="23" t="s">
        <v>15</v>
      </c>
      <c r="D94" s="23" t="s">
        <v>1705</v>
      </c>
      <c r="E94" s="23" t="s">
        <v>452</v>
      </c>
      <c r="F94" s="23" t="s">
        <v>4156</v>
      </c>
      <c r="G94" s="23" t="s">
        <v>1721</v>
      </c>
      <c r="H94" s="23" t="s">
        <v>4094</v>
      </c>
      <c r="I94" s="23" t="s">
        <v>4636</v>
      </c>
      <c r="J94" s="23" t="s">
        <v>11</v>
      </c>
      <c r="K94" s="23" t="s">
        <v>4628</v>
      </c>
      <c r="L94" s="23" t="s">
        <v>11</v>
      </c>
      <c r="M94" s="23" t="s">
        <v>5405</v>
      </c>
      <c r="N94" s="23" t="s">
        <v>4629</v>
      </c>
      <c r="O94" s="23" t="s">
        <v>4630</v>
      </c>
      <c r="P94" s="23" t="s">
        <v>4798</v>
      </c>
      <c r="Q94" s="23">
        <v>0</v>
      </c>
      <c r="R94" s="23" t="s">
        <v>1962</v>
      </c>
      <c r="S94" s="23" t="s">
        <v>4799</v>
      </c>
      <c r="T94" s="23" t="s">
        <v>1721</v>
      </c>
    </row>
    <row r="95" spans="1:20">
      <c r="A95" s="23" t="s">
        <v>4007</v>
      </c>
      <c r="B95" s="23" t="s">
        <v>4008</v>
      </c>
      <c r="C95" s="23" t="s">
        <v>16</v>
      </c>
      <c r="D95" s="23" t="s">
        <v>1705</v>
      </c>
      <c r="E95" s="23" t="s">
        <v>1189</v>
      </c>
      <c r="F95" s="23" t="s">
        <v>4182</v>
      </c>
      <c r="G95" s="23" t="s">
        <v>1721</v>
      </c>
      <c r="H95" s="23" t="s">
        <v>4638</v>
      </c>
      <c r="I95" s="23" t="s">
        <v>4192</v>
      </c>
      <c r="J95" s="23" t="s">
        <v>11</v>
      </c>
      <c r="K95" s="23" t="s">
        <v>4628</v>
      </c>
      <c r="L95" s="23" t="s">
        <v>11</v>
      </c>
      <c r="M95" s="23" t="s">
        <v>5444</v>
      </c>
      <c r="N95" s="23" t="s">
        <v>4629</v>
      </c>
      <c r="O95" s="23" t="s">
        <v>4630</v>
      </c>
      <c r="P95" s="23" t="s">
        <v>4642</v>
      </c>
      <c r="Q95" s="23">
        <v>0</v>
      </c>
      <c r="R95" s="23" t="s">
        <v>1681</v>
      </c>
      <c r="S95" s="23" t="s">
        <v>4898</v>
      </c>
      <c r="T95" s="23" t="s">
        <v>1721</v>
      </c>
    </row>
    <row r="96" spans="1:20">
      <c r="A96" s="23" t="s">
        <v>3911</v>
      </c>
      <c r="B96" s="23" t="s">
        <v>3912</v>
      </c>
      <c r="C96" s="23" t="s">
        <v>1669</v>
      </c>
      <c r="D96" s="23" t="s">
        <v>1705</v>
      </c>
      <c r="E96" s="23" t="s">
        <v>452</v>
      </c>
      <c r="F96" s="23" t="s">
        <v>4164</v>
      </c>
      <c r="G96" s="23" t="s">
        <v>1721</v>
      </c>
      <c r="H96" s="23" t="s">
        <v>4632</v>
      </c>
      <c r="I96" s="23" t="s">
        <v>4203</v>
      </c>
      <c r="J96" s="23" t="s">
        <v>11</v>
      </c>
      <c r="K96" s="23" t="s">
        <v>4628</v>
      </c>
      <c r="L96" s="23" t="s">
        <v>11</v>
      </c>
      <c r="M96" s="23" t="s">
        <v>5414</v>
      </c>
      <c r="N96" s="23" t="s">
        <v>4629</v>
      </c>
      <c r="O96" s="23" t="s">
        <v>4630</v>
      </c>
      <c r="P96" s="23" t="s">
        <v>7</v>
      </c>
      <c r="Q96" s="23">
        <v>0</v>
      </c>
      <c r="R96" s="23" t="s">
        <v>4746</v>
      </c>
      <c r="S96" s="23" t="s">
        <v>4747</v>
      </c>
      <c r="T96" s="23" t="s">
        <v>1721</v>
      </c>
    </row>
    <row r="97" spans="1:20">
      <c r="A97" s="23" t="s">
        <v>2230</v>
      </c>
      <c r="B97" s="23" t="s">
        <v>2231</v>
      </c>
      <c r="C97" s="23" t="s">
        <v>10</v>
      </c>
      <c r="D97" s="23" t="s">
        <v>1705</v>
      </c>
      <c r="E97" s="23" t="s">
        <v>452</v>
      </c>
      <c r="F97" s="23" t="s">
        <v>5342</v>
      </c>
      <c r="G97" s="23" t="s">
        <v>1721</v>
      </c>
      <c r="H97" s="23" t="s">
        <v>4633</v>
      </c>
      <c r="I97" s="23" t="s">
        <v>4192</v>
      </c>
      <c r="J97" s="23" t="s">
        <v>11</v>
      </c>
      <c r="K97" s="23" t="s">
        <v>4628</v>
      </c>
      <c r="L97" s="23" t="s">
        <v>11</v>
      </c>
      <c r="M97" s="23" t="s">
        <v>5435</v>
      </c>
      <c r="N97" s="23" t="s">
        <v>4629</v>
      </c>
      <c r="O97" s="23" t="s">
        <v>4630</v>
      </c>
      <c r="P97" s="23" t="s">
        <v>7</v>
      </c>
      <c r="Q97" s="23">
        <v>0</v>
      </c>
      <c r="R97" s="23" t="s">
        <v>4756</v>
      </c>
      <c r="S97" s="23" t="s">
        <v>4793</v>
      </c>
      <c r="T97" s="23" t="s">
        <v>1721</v>
      </c>
    </row>
    <row r="98" spans="1:20">
      <c r="A98" s="23" t="s">
        <v>2284</v>
      </c>
      <c r="B98" s="23" t="s">
        <v>2285</v>
      </c>
      <c r="C98" s="23" t="s">
        <v>10</v>
      </c>
      <c r="D98" s="23" t="s">
        <v>1705</v>
      </c>
      <c r="E98" s="23" t="s">
        <v>1189</v>
      </c>
      <c r="F98" s="23" t="s">
        <v>4207</v>
      </c>
      <c r="G98" s="23" t="s">
        <v>1721</v>
      </c>
      <c r="H98" s="23" t="s">
        <v>4633</v>
      </c>
      <c r="I98" s="23" t="s">
        <v>4106</v>
      </c>
      <c r="J98" s="23" t="s">
        <v>11</v>
      </c>
      <c r="K98" s="23" t="s">
        <v>4628</v>
      </c>
      <c r="L98" s="23" t="s">
        <v>11</v>
      </c>
      <c r="M98" s="23" t="s">
        <v>5418</v>
      </c>
      <c r="N98" s="23" t="s">
        <v>4629</v>
      </c>
      <c r="O98" s="23" t="s">
        <v>4630</v>
      </c>
      <c r="P98" s="23" t="s">
        <v>4642</v>
      </c>
      <c r="Q98" s="23">
        <v>0</v>
      </c>
      <c r="R98" s="23" t="s">
        <v>1962</v>
      </c>
      <c r="S98" s="23" t="s">
        <v>4676</v>
      </c>
      <c r="T98" s="23" t="s">
        <v>1721</v>
      </c>
    </row>
    <row r="99" spans="1:20">
      <c r="A99" s="23" t="s">
        <v>2215</v>
      </c>
      <c r="B99" s="23" t="s">
        <v>2216</v>
      </c>
      <c r="C99" s="23" t="s">
        <v>16</v>
      </c>
      <c r="D99" s="23" t="s">
        <v>1705</v>
      </c>
      <c r="E99" s="23" t="s">
        <v>1189</v>
      </c>
      <c r="F99" s="23" t="s">
        <v>4197</v>
      </c>
      <c r="G99" s="23" t="s">
        <v>1721</v>
      </c>
      <c r="H99" s="23" t="s">
        <v>4099</v>
      </c>
      <c r="I99" s="23" t="s">
        <v>4106</v>
      </c>
      <c r="J99" s="23" t="s">
        <v>11</v>
      </c>
      <c r="K99" s="23" t="s">
        <v>4628</v>
      </c>
      <c r="L99" s="23" t="s">
        <v>11</v>
      </c>
      <c r="M99" s="23" t="s">
        <v>5451</v>
      </c>
      <c r="N99" s="23" t="s">
        <v>4629</v>
      </c>
      <c r="O99" s="23" t="s">
        <v>4630</v>
      </c>
      <c r="P99" s="23" t="s">
        <v>4668</v>
      </c>
      <c r="Q99" s="23">
        <v>0</v>
      </c>
      <c r="R99" s="23" t="s">
        <v>4789</v>
      </c>
      <c r="S99" s="23" t="s">
        <v>4790</v>
      </c>
      <c r="T99" s="23" t="s">
        <v>1721</v>
      </c>
    </row>
    <row r="100" spans="1:20">
      <c r="A100" s="23" t="s">
        <v>3846</v>
      </c>
      <c r="B100" s="23" t="s">
        <v>3847</v>
      </c>
      <c r="C100" s="23" t="s">
        <v>15</v>
      </c>
      <c r="D100" s="23" t="s">
        <v>1705</v>
      </c>
      <c r="E100" s="23" t="s">
        <v>452</v>
      </c>
      <c r="F100" s="23" t="s">
        <v>4148</v>
      </c>
      <c r="G100" s="23" t="s">
        <v>1721</v>
      </c>
      <c r="H100" s="23" t="s">
        <v>4094</v>
      </c>
      <c r="I100" s="23" t="s">
        <v>4192</v>
      </c>
      <c r="J100" s="23" t="s">
        <v>11</v>
      </c>
      <c r="K100" s="23" t="s">
        <v>4628</v>
      </c>
      <c r="L100" s="23" t="s">
        <v>11</v>
      </c>
      <c r="M100" s="23" t="s">
        <v>5426</v>
      </c>
      <c r="N100" s="23" t="s">
        <v>4629</v>
      </c>
      <c r="O100" s="23" t="s">
        <v>4630</v>
      </c>
      <c r="P100" s="23" t="s">
        <v>4655</v>
      </c>
      <c r="Q100" s="23">
        <v>0</v>
      </c>
      <c r="R100" s="23" t="s">
        <v>1962</v>
      </c>
      <c r="S100" s="23" t="s">
        <v>4305</v>
      </c>
      <c r="T100" s="23" t="s">
        <v>1721</v>
      </c>
    </row>
    <row r="101" spans="1:20">
      <c r="A101" s="23" t="s">
        <v>4044</v>
      </c>
      <c r="B101" s="23" t="s">
        <v>4045</v>
      </c>
      <c r="C101" s="23" t="s">
        <v>16</v>
      </c>
      <c r="D101" s="23" t="s">
        <v>1705</v>
      </c>
      <c r="E101" s="23" t="s">
        <v>1189</v>
      </c>
      <c r="F101" s="23" t="s">
        <v>4182</v>
      </c>
      <c r="G101" s="23" t="s">
        <v>1721</v>
      </c>
      <c r="H101" s="23" t="s">
        <v>4638</v>
      </c>
      <c r="I101" s="23" t="s">
        <v>5452</v>
      </c>
      <c r="J101" s="23" t="s">
        <v>11</v>
      </c>
      <c r="K101" s="23" t="s">
        <v>4628</v>
      </c>
      <c r="L101" s="23" t="s">
        <v>11</v>
      </c>
      <c r="M101" s="23" t="s">
        <v>5453</v>
      </c>
      <c r="N101" s="23" t="s">
        <v>4629</v>
      </c>
      <c r="O101" s="23" t="s">
        <v>4630</v>
      </c>
      <c r="P101" s="23" t="s">
        <v>4783</v>
      </c>
      <c r="Q101" s="23">
        <v>0</v>
      </c>
      <c r="R101" s="23" t="s">
        <v>4784</v>
      </c>
      <c r="S101" s="23" t="s">
        <v>4785</v>
      </c>
      <c r="T101" s="23" t="s">
        <v>1721</v>
      </c>
    </row>
    <row r="102" spans="1:20">
      <c r="A102" s="23" t="s">
        <v>2287</v>
      </c>
      <c r="B102" s="23" t="s">
        <v>2288</v>
      </c>
      <c r="C102" s="23" t="s">
        <v>1669</v>
      </c>
      <c r="D102" s="23" t="s">
        <v>4091</v>
      </c>
      <c r="E102" s="23" t="s">
        <v>459</v>
      </c>
      <c r="F102" s="23" t="s">
        <v>4167</v>
      </c>
      <c r="G102" s="23" t="s">
        <v>1721</v>
      </c>
      <c r="H102" s="23" t="s">
        <v>4638</v>
      </c>
      <c r="I102" s="23" t="s">
        <v>4639</v>
      </c>
      <c r="J102" s="23" t="s">
        <v>1808</v>
      </c>
      <c r="K102" s="23" t="s">
        <v>4628</v>
      </c>
      <c r="L102" s="23" t="s">
        <v>11</v>
      </c>
      <c r="M102" s="23" t="s">
        <v>5454</v>
      </c>
      <c r="N102" s="23" t="s">
        <v>4640</v>
      </c>
      <c r="O102" s="23" t="s">
        <v>4630</v>
      </c>
      <c r="P102" s="23" t="s">
        <v>4641</v>
      </c>
      <c r="Q102" s="23">
        <v>0</v>
      </c>
      <c r="R102" s="23" t="s">
        <v>1962</v>
      </c>
      <c r="S102" s="23" t="s">
        <v>4445</v>
      </c>
      <c r="T102" s="23" t="s">
        <v>1721</v>
      </c>
    </row>
    <row r="103" spans="1:20">
      <c r="A103" s="23" t="s">
        <v>2296</v>
      </c>
      <c r="B103" s="23" t="s">
        <v>2297</v>
      </c>
      <c r="C103" s="23" t="s">
        <v>13</v>
      </c>
      <c r="D103" s="23" t="s">
        <v>1705</v>
      </c>
      <c r="E103" s="23" t="s">
        <v>452</v>
      </c>
      <c r="F103" s="23" t="s">
        <v>4172</v>
      </c>
      <c r="G103" s="23" t="s">
        <v>1721</v>
      </c>
      <c r="H103" s="23" t="s">
        <v>4094</v>
      </c>
      <c r="I103" s="23" t="s">
        <v>4203</v>
      </c>
      <c r="J103" s="23" t="s">
        <v>11</v>
      </c>
      <c r="K103" s="23" t="s">
        <v>4628</v>
      </c>
      <c r="L103" s="23" t="s">
        <v>11</v>
      </c>
      <c r="M103" s="23" t="s">
        <v>5441</v>
      </c>
      <c r="N103" s="23" t="s">
        <v>4629</v>
      </c>
      <c r="O103" s="23" t="s">
        <v>4630</v>
      </c>
      <c r="P103" s="23" t="s">
        <v>4655</v>
      </c>
      <c r="Q103" s="23">
        <v>0</v>
      </c>
      <c r="R103" s="23" t="s">
        <v>1962</v>
      </c>
      <c r="S103" s="23" t="s">
        <v>4444</v>
      </c>
      <c r="T103" s="23" t="s">
        <v>1721</v>
      </c>
    </row>
    <row r="104" spans="1:20">
      <c r="A104" s="23" t="s">
        <v>1904</v>
      </c>
      <c r="B104" s="23" t="s">
        <v>1905</v>
      </c>
      <c r="C104" s="23" t="s">
        <v>10</v>
      </c>
      <c r="D104" s="23" t="s">
        <v>1705</v>
      </c>
      <c r="E104" s="23" t="s">
        <v>452</v>
      </c>
      <c r="F104" s="23" t="s">
        <v>4179</v>
      </c>
      <c r="G104" s="23" t="s">
        <v>1721</v>
      </c>
      <c r="H104" s="23" t="s">
        <v>4682</v>
      </c>
      <c r="I104" s="23" t="s">
        <v>4649</v>
      </c>
      <c r="J104" s="23" t="s">
        <v>11</v>
      </c>
      <c r="K104" s="23" t="s">
        <v>4628</v>
      </c>
      <c r="L104" s="23" t="s">
        <v>11</v>
      </c>
      <c r="M104" s="23" t="s">
        <v>5437</v>
      </c>
      <c r="N104" s="23" t="s">
        <v>4629</v>
      </c>
      <c r="O104" s="23" t="s">
        <v>4630</v>
      </c>
      <c r="P104" s="23" t="s">
        <v>4662</v>
      </c>
      <c r="Q104" s="23">
        <v>0</v>
      </c>
      <c r="R104" s="23" t="s">
        <v>3700</v>
      </c>
      <c r="S104" s="23" t="s">
        <v>4552</v>
      </c>
      <c r="T104" s="23" t="s">
        <v>1721</v>
      </c>
    </row>
    <row r="105" spans="1:20">
      <c r="A105" s="23" t="s">
        <v>2769</v>
      </c>
      <c r="B105" s="23" t="s">
        <v>2770</v>
      </c>
      <c r="C105" s="23" t="s">
        <v>14</v>
      </c>
      <c r="D105" s="23" t="s">
        <v>1705</v>
      </c>
      <c r="E105" s="23" t="s">
        <v>452</v>
      </c>
      <c r="F105" s="23" t="s">
        <v>5344</v>
      </c>
      <c r="G105" s="23" t="s">
        <v>1721</v>
      </c>
      <c r="H105" s="23" t="s">
        <v>4643</v>
      </c>
      <c r="I105" s="23" t="s">
        <v>4649</v>
      </c>
      <c r="J105" s="23" t="s">
        <v>11</v>
      </c>
      <c r="K105" s="23" t="s">
        <v>4628</v>
      </c>
      <c r="L105" s="23" t="s">
        <v>11</v>
      </c>
      <c r="M105" s="23" t="s">
        <v>5426</v>
      </c>
      <c r="N105" s="23" t="s">
        <v>4629</v>
      </c>
      <c r="O105" s="23" t="s">
        <v>4630</v>
      </c>
      <c r="P105" s="23" t="s">
        <v>4634</v>
      </c>
      <c r="Q105" s="23">
        <v>0</v>
      </c>
      <c r="R105" s="23" t="s">
        <v>1962</v>
      </c>
      <c r="S105" s="23" t="s">
        <v>4875</v>
      </c>
      <c r="T105" s="23" t="s">
        <v>1721</v>
      </c>
    </row>
    <row r="106" spans="1:20">
      <c r="A106" s="23" t="s">
        <v>1819</v>
      </c>
      <c r="B106" s="23" t="s">
        <v>1820</v>
      </c>
      <c r="C106" s="23" t="s">
        <v>16</v>
      </c>
      <c r="D106" s="23" t="s">
        <v>1705</v>
      </c>
      <c r="E106" s="23" t="s">
        <v>1189</v>
      </c>
      <c r="F106" s="23" t="s">
        <v>5351</v>
      </c>
      <c r="G106" s="23" t="s">
        <v>1721</v>
      </c>
      <c r="H106" s="23" t="s">
        <v>4633</v>
      </c>
      <c r="I106" s="23" t="s">
        <v>4192</v>
      </c>
      <c r="J106" s="23" t="s">
        <v>11</v>
      </c>
      <c r="K106" s="23" t="s">
        <v>4628</v>
      </c>
      <c r="L106" s="23" t="s">
        <v>11</v>
      </c>
      <c r="M106" s="23" t="s">
        <v>5412</v>
      </c>
      <c r="N106" s="23" t="s">
        <v>4629</v>
      </c>
      <c r="O106" s="23" t="s">
        <v>4630</v>
      </c>
      <c r="P106" s="23" t="s">
        <v>4662</v>
      </c>
      <c r="Q106" s="23">
        <v>0</v>
      </c>
      <c r="R106" s="23" t="s">
        <v>4688</v>
      </c>
      <c r="S106" s="23" t="s">
        <v>4689</v>
      </c>
      <c r="T106" s="23" t="s">
        <v>1721</v>
      </c>
    </row>
    <row r="107" spans="1:20">
      <c r="A107" s="23" t="s">
        <v>3291</v>
      </c>
      <c r="B107" s="23" t="s">
        <v>3292</v>
      </c>
      <c r="C107" s="23" t="s">
        <v>10</v>
      </c>
      <c r="D107" s="23" t="s">
        <v>1705</v>
      </c>
      <c r="E107" s="23" t="s">
        <v>452</v>
      </c>
      <c r="F107" s="23" t="s">
        <v>5349</v>
      </c>
      <c r="G107" s="23" t="s">
        <v>1721</v>
      </c>
      <c r="H107" s="23" t="s">
        <v>4099</v>
      </c>
      <c r="I107" s="23" t="s">
        <v>4106</v>
      </c>
      <c r="J107" s="23" t="s">
        <v>11</v>
      </c>
      <c r="K107" s="23" t="s">
        <v>4628</v>
      </c>
      <c r="L107" s="23" t="s">
        <v>11</v>
      </c>
      <c r="M107" s="23" t="s">
        <v>5455</v>
      </c>
      <c r="N107" s="23" t="s">
        <v>4629</v>
      </c>
      <c r="O107" s="23" t="s">
        <v>4630</v>
      </c>
      <c r="P107" s="23" t="s">
        <v>4634</v>
      </c>
      <c r="Q107" s="23">
        <v>0</v>
      </c>
      <c r="R107" s="23" t="s">
        <v>1962</v>
      </c>
      <c r="S107" s="23" t="s">
        <v>4353</v>
      </c>
      <c r="T107" s="23" t="s">
        <v>1721</v>
      </c>
    </row>
    <row r="108" spans="1:20">
      <c r="A108" s="23" t="s">
        <v>2230</v>
      </c>
      <c r="B108" s="23" t="s">
        <v>2231</v>
      </c>
      <c r="C108" s="23" t="s">
        <v>10</v>
      </c>
      <c r="D108" s="23" t="s">
        <v>1705</v>
      </c>
      <c r="E108" s="23" t="s">
        <v>452</v>
      </c>
      <c r="F108" s="23" t="s">
        <v>5342</v>
      </c>
      <c r="G108" s="23" t="s">
        <v>1721</v>
      </c>
      <c r="H108" s="23" t="s">
        <v>4633</v>
      </c>
      <c r="I108" s="23" t="s">
        <v>4192</v>
      </c>
      <c r="J108" s="23" t="s">
        <v>11</v>
      </c>
      <c r="K108" s="23" t="s">
        <v>4628</v>
      </c>
      <c r="L108" s="23" t="s">
        <v>11</v>
      </c>
      <c r="M108" s="23" t="s">
        <v>5436</v>
      </c>
      <c r="N108" s="23" t="s">
        <v>4629</v>
      </c>
      <c r="O108" s="23" t="s">
        <v>4630</v>
      </c>
      <c r="P108" s="23" t="s">
        <v>7</v>
      </c>
      <c r="Q108" s="23">
        <v>0</v>
      </c>
      <c r="R108" s="23" t="s">
        <v>4756</v>
      </c>
      <c r="S108" s="23" t="s">
        <v>4793</v>
      </c>
      <c r="T108" s="23" t="s">
        <v>1721</v>
      </c>
    </row>
    <row r="109" spans="1:20">
      <c r="A109" s="23" t="s">
        <v>2698</v>
      </c>
      <c r="B109" s="23" t="s">
        <v>2699</v>
      </c>
      <c r="C109" s="23" t="s">
        <v>16</v>
      </c>
      <c r="D109" s="23" t="s">
        <v>1705</v>
      </c>
      <c r="E109" s="23" t="s">
        <v>1189</v>
      </c>
      <c r="F109" s="23" t="s">
        <v>4197</v>
      </c>
      <c r="G109" s="23" t="s">
        <v>1721</v>
      </c>
      <c r="H109" s="23" t="s">
        <v>4099</v>
      </c>
      <c r="I109" s="23" t="s">
        <v>4106</v>
      </c>
      <c r="J109" s="23" t="s">
        <v>11</v>
      </c>
      <c r="K109" s="23" t="s">
        <v>4628</v>
      </c>
      <c r="L109" s="23" t="s">
        <v>11</v>
      </c>
      <c r="M109" s="23" t="s">
        <v>5451</v>
      </c>
      <c r="N109" s="23" t="s">
        <v>4629</v>
      </c>
      <c r="O109" s="23" t="s">
        <v>4630</v>
      </c>
      <c r="P109" s="23" t="s">
        <v>4642</v>
      </c>
      <c r="Q109" s="23">
        <v>0</v>
      </c>
      <c r="R109" s="23" t="s">
        <v>1962</v>
      </c>
      <c r="S109" s="23" t="s">
        <v>4404</v>
      </c>
      <c r="T109" s="23" t="s">
        <v>1721</v>
      </c>
    </row>
    <row r="110" spans="1:20">
      <c r="A110" s="23" t="s">
        <v>2278</v>
      </c>
      <c r="B110" s="23" t="s">
        <v>2279</v>
      </c>
      <c r="C110" s="23" t="s">
        <v>14</v>
      </c>
      <c r="D110" s="23" t="s">
        <v>1705</v>
      </c>
      <c r="E110" s="23" t="s">
        <v>452</v>
      </c>
      <c r="F110" s="23" t="s">
        <v>4175</v>
      </c>
      <c r="G110" s="23" t="s">
        <v>1721</v>
      </c>
      <c r="H110" s="23" t="s">
        <v>4638</v>
      </c>
      <c r="I110" s="23" t="s">
        <v>4656</v>
      </c>
      <c r="J110" s="23" t="s">
        <v>11</v>
      </c>
      <c r="K110" s="23" t="s">
        <v>4628</v>
      </c>
      <c r="L110" s="23" t="s">
        <v>11</v>
      </c>
      <c r="M110" s="23" t="s">
        <v>5418</v>
      </c>
      <c r="N110" s="23" t="s">
        <v>4629</v>
      </c>
      <c r="O110" s="23" t="s">
        <v>4630</v>
      </c>
      <c r="P110" s="23" t="s">
        <v>4664</v>
      </c>
      <c r="Q110" s="23">
        <v>0</v>
      </c>
      <c r="R110" s="23" t="s">
        <v>1962</v>
      </c>
      <c r="S110" s="23" t="s">
        <v>4448</v>
      </c>
      <c r="T110" s="23" t="s">
        <v>1721</v>
      </c>
    </row>
    <row r="111" spans="1:20">
      <c r="A111" s="23" t="s">
        <v>3430</v>
      </c>
      <c r="B111" s="23" t="s">
        <v>3431</v>
      </c>
      <c r="C111" s="23" t="s">
        <v>10</v>
      </c>
      <c r="D111" s="23" t="s">
        <v>1705</v>
      </c>
      <c r="E111" s="23" t="s">
        <v>452</v>
      </c>
      <c r="F111" s="23" t="s">
        <v>5342</v>
      </c>
      <c r="G111" s="23" t="s">
        <v>1721</v>
      </c>
      <c r="H111" s="23" t="s">
        <v>4633</v>
      </c>
      <c r="I111" s="23" t="s">
        <v>4192</v>
      </c>
      <c r="J111" s="23" t="s">
        <v>11</v>
      </c>
      <c r="K111" s="23" t="s">
        <v>4628</v>
      </c>
      <c r="L111" s="23" t="s">
        <v>11</v>
      </c>
      <c r="M111" s="23" t="s">
        <v>5435</v>
      </c>
      <c r="N111" s="23" t="s">
        <v>4629</v>
      </c>
      <c r="O111" s="23" t="s">
        <v>4630</v>
      </c>
      <c r="P111" s="23" t="s">
        <v>4642</v>
      </c>
      <c r="Q111" s="23">
        <v>0</v>
      </c>
      <c r="R111" s="23" t="s">
        <v>1962</v>
      </c>
      <c r="S111" s="23" t="s">
        <v>4776</v>
      </c>
      <c r="T111" s="23" t="s">
        <v>1721</v>
      </c>
    </row>
    <row r="112" spans="1:20">
      <c r="A112" s="23" t="s">
        <v>2230</v>
      </c>
      <c r="B112" s="23" t="s">
        <v>2231</v>
      </c>
      <c r="C112" s="23" t="s">
        <v>10</v>
      </c>
      <c r="D112" s="23" t="s">
        <v>1705</v>
      </c>
      <c r="E112" s="23" t="s">
        <v>452</v>
      </c>
      <c r="F112" s="23" t="s">
        <v>5342</v>
      </c>
      <c r="G112" s="23" t="s">
        <v>1721</v>
      </c>
      <c r="H112" s="23" t="s">
        <v>4633</v>
      </c>
      <c r="I112" s="23" t="s">
        <v>4192</v>
      </c>
      <c r="J112" s="23" t="s">
        <v>11</v>
      </c>
      <c r="K112" s="23" t="s">
        <v>4628</v>
      </c>
      <c r="L112" s="23" t="s">
        <v>11</v>
      </c>
      <c r="M112" s="23" t="s">
        <v>5419</v>
      </c>
      <c r="N112" s="23" t="s">
        <v>4629</v>
      </c>
      <c r="O112" s="23" t="s">
        <v>4630</v>
      </c>
      <c r="P112" s="23" t="s">
        <v>7</v>
      </c>
      <c r="Q112" s="23">
        <v>0</v>
      </c>
      <c r="R112" s="23" t="s">
        <v>4756</v>
      </c>
      <c r="S112" s="23" t="s">
        <v>4793</v>
      </c>
      <c r="T112" s="23" t="s">
        <v>1721</v>
      </c>
    </row>
    <row r="113" spans="1:20">
      <c r="A113" s="23" t="s">
        <v>3689</v>
      </c>
      <c r="B113" s="23" t="s">
        <v>3690</v>
      </c>
      <c r="C113" s="23" t="s">
        <v>10</v>
      </c>
      <c r="D113" s="23" t="s">
        <v>1705</v>
      </c>
      <c r="E113" s="23" t="s">
        <v>452</v>
      </c>
      <c r="F113" s="23" t="s">
        <v>5349</v>
      </c>
      <c r="G113" s="23" t="s">
        <v>1721</v>
      </c>
      <c r="H113" s="23" t="s">
        <v>4099</v>
      </c>
      <c r="I113" s="23" t="s">
        <v>4106</v>
      </c>
      <c r="J113" s="23" t="s">
        <v>11</v>
      </c>
      <c r="K113" s="23" t="s">
        <v>4628</v>
      </c>
      <c r="L113" s="23" t="s">
        <v>11</v>
      </c>
      <c r="M113" s="23" t="s">
        <v>5455</v>
      </c>
      <c r="N113" s="23" t="s">
        <v>4629</v>
      </c>
      <c r="O113" s="23" t="s">
        <v>4630</v>
      </c>
      <c r="P113" s="23" t="s">
        <v>4642</v>
      </c>
      <c r="Q113" s="23">
        <v>0</v>
      </c>
      <c r="R113" s="23" t="s">
        <v>1962</v>
      </c>
      <c r="S113" s="23" t="s">
        <v>4850</v>
      </c>
      <c r="T113" s="23" t="s">
        <v>1721</v>
      </c>
    </row>
    <row r="114" spans="1:20">
      <c r="A114" s="23" t="s">
        <v>3474</v>
      </c>
      <c r="B114" s="23" t="s">
        <v>3475</v>
      </c>
      <c r="C114" s="23" t="s">
        <v>16</v>
      </c>
      <c r="D114" s="23" t="s">
        <v>1705</v>
      </c>
      <c r="E114" s="23" t="s">
        <v>1189</v>
      </c>
      <c r="F114" s="23" t="s">
        <v>4197</v>
      </c>
      <c r="G114" s="23" t="s">
        <v>1721</v>
      </c>
      <c r="H114" s="23" t="s">
        <v>4099</v>
      </c>
      <c r="I114" s="23" t="s">
        <v>4192</v>
      </c>
      <c r="J114" s="23" t="s">
        <v>11</v>
      </c>
      <c r="K114" s="23" t="s">
        <v>4628</v>
      </c>
      <c r="L114" s="23" t="s">
        <v>11</v>
      </c>
      <c r="M114" s="23" t="s">
        <v>5426</v>
      </c>
      <c r="N114" s="23" t="s">
        <v>4629</v>
      </c>
      <c r="O114" s="23" t="s">
        <v>4630</v>
      </c>
      <c r="P114" s="23" t="s">
        <v>9</v>
      </c>
      <c r="Q114" s="23">
        <v>0</v>
      </c>
      <c r="R114" s="23" t="s">
        <v>3476</v>
      </c>
      <c r="S114" s="23" t="s">
        <v>4855</v>
      </c>
      <c r="T114" s="23" t="s">
        <v>1721</v>
      </c>
    </row>
    <row r="115" spans="1:20">
      <c r="A115" s="23" t="s">
        <v>2971</v>
      </c>
      <c r="B115" s="23" t="s">
        <v>2972</v>
      </c>
      <c r="C115" s="23" t="s">
        <v>14</v>
      </c>
      <c r="D115" s="23" t="s">
        <v>1705</v>
      </c>
      <c r="E115" s="23" t="s">
        <v>452</v>
      </c>
      <c r="F115" s="23" t="s">
        <v>5334</v>
      </c>
      <c r="G115" s="23" t="s">
        <v>1721</v>
      </c>
      <c r="H115" s="23" t="s">
        <v>4633</v>
      </c>
      <c r="I115" s="23" t="s">
        <v>4192</v>
      </c>
      <c r="J115" s="23" t="s">
        <v>11</v>
      </c>
      <c r="K115" s="23" t="s">
        <v>4628</v>
      </c>
      <c r="L115" s="23" t="s">
        <v>11</v>
      </c>
      <c r="M115" s="23" t="s">
        <v>5422</v>
      </c>
      <c r="N115" s="23" t="s">
        <v>4629</v>
      </c>
      <c r="O115" s="23" t="s">
        <v>4630</v>
      </c>
      <c r="P115" s="23" t="s">
        <v>4662</v>
      </c>
      <c r="Q115" s="23">
        <v>0</v>
      </c>
      <c r="R115" s="23" t="s">
        <v>2975</v>
      </c>
      <c r="S115" s="23" t="s">
        <v>4814</v>
      </c>
      <c r="T115" s="23" t="s">
        <v>1721</v>
      </c>
    </row>
    <row r="116" spans="1:20">
      <c r="A116" s="23" t="s">
        <v>3309</v>
      </c>
      <c r="B116" s="23" t="s">
        <v>3310</v>
      </c>
      <c r="C116" s="23" t="s">
        <v>12</v>
      </c>
      <c r="D116" s="23" t="s">
        <v>1705</v>
      </c>
      <c r="E116" s="23" t="s">
        <v>452</v>
      </c>
      <c r="F116" s="23" t="s">
        <v>5340</v>
      </c>
      <c r="G116" s="23" t="s">
        <v>1721</v>
      </c>
      <c r="H116" s="23" t="s">
        <v>4099</v>
      </c>
      <c r="I116" s="23" t="s">
        <v>4138</v>
      </c>
      <c r="J116" s="23" t="s">
        <v>11</v>
      </c>
      <c r="K116" s="23" t="s">
        <v>4628</v>
      </c>
      <c r="L116" s="23" t="s">
        <v>11</v>
      </c>
      <c r="M116" s="23" t="s">
        <v>5410</v>
      </c>
      <c r="N116" s="23" t="s">
        <v>4629</v>
      </c>
      <c r="O116" s="23" t="s">
        <v>4630</v>
      </c>
      <c r="P116" s="23" t="s">
        <v>1026</v>
      </c>
      <c r="Q116" s="23">
        <v>0</v>
      </c>
      <c r="R116" s="23" t="s">
        <v>1683</v>
      </c>
      <c r="S116" s="23" t="s">
        <v>5359</v>
      </c>
      <c r="T116" s="23" t="s">
        <v>1721</v>
      </c>
    </row>
    <row r="117" spans="1:20">
      <c r="A117" s="23" t="s">
        <v>2223</v>
      </c>
      <c r="B117" s="23" t="s">
        <v>2224</v>
      </c>
      <c r="C117" s="23" t="s">
        <v>16</v>
      </c>
      <c r="D117" s="23" t="s">
        <v>1705</v>
      </c>
      <c r="E117" s="23" t="s">
        <v>1189</v>
      </c>
      <c r="F117" s="23" t="s">
        <v>4199</v>
      </c>
      <c r="G117" s="23" t="s">
        <v>1721</v>
      </c>
      <c r="H117" s="23" t="s">
        <v>4643</v>
      </c>
      <c r="I117" s="23" t="s">
        <v>4192</v>
      </c>
      <c r="J117" s="23" t="s">
        <v>11</v>
      </c>
      <c r="K117" s="23" t="s">
        <v>4628</v>
      </c>
      <c r="L117" s="23" t="s">
        <v>11</v>
      </c>
      <c r="M117" s="23" t="s">
        <v>5456</v>
      </c>
      <c r="N117" s="23" t="s">
        <v>4629</v>
      </c>
      <c r="O117" s="23" t="s">
        <v>4630</v>
      </c>
      <c r="P117" s="23" t="s">
        <v>1026</v>
      </c>
      <c r="Q117" s="23">
        <v>0</v>
      </c>
      <c r="R117" s="23" t="s">
        <v>1683</v>
      </c>
      <c r="S117" s="23" t="s">
        <v>4584</v>
      </c>
      <c r="T117" s="23" t="s">
        <v>1721</v>
      </c>
    </row>
    <row r="118" spans="1:20">
      <c r="A118" s="23" t="s">
        <v>2439</v>
      </c>
      <c r="B118" s="23" t="s">
        <v>2440</v>
      </c>
      <c r="C118" s="23" t="s">
        <v>16</v>
      </c>
      <c r="D118" s="23" t="s">
        <v>1705</v>
      </c>
      <c r="E118" s="23" t="s">
        <v>452</v>
      </c>
      <c r="F118" s="23" t="s">
        <v>4190</v>
      </c>
      <c r="G118" s="23" t="s">
        <v>1721</v>
      </c>
      <c r="H118" s="23" t="s">
        <v>4633</v>
      </c>
      <c r="I118" s="23" t="s">
        <v>4192</v>
      </c>
      <c r="J118" s="23" t="s">
        <v>11</v>
      </c>
      <c r="K118" s="23" t="s">
        <v>4628</v>
      </c>
      <c r="L118" s="23" t="s">
        <v>11</v>
      </c>
      <c r="M118" s="23" t="s">
        <v>5455</v>
      </c>
      <c r="N118" s="23" t="s">
        <v>4629</v>
      </c>
      <c r="O118" s="23" t="s">
        <v>4630</v>
      </c>
      <c r="P118" s="23" t="s">
        <v>7</v>
      </c>
      <c r="Q118" s="23">
        <v>0</v>
      </c>
      <c r="R118" s="23" t="s">
        <v>2442</v>
      </c>
      <c r="S118" s="23" t="s">
        <v>4515</v>
      </c>
      <c r="T118" s="23" t="s">
        <v>1721</v>
      </c>
    </row>
    <row r="119" spans="1:20">
      <c r="A119" s="23" t="s">
        <v>5133</v>
      </c>
      <c r="B119" s="23" t="s">
        <v>5134</v>
      </c>
      <c r="C119" s="23" t="s">
        <v>15</v>
      </c>
      <c r="D119" s="23" t="s">
        <v>1705</v>
      </c>
      <c r="E119" s="23" t="s">
        <v>452</v>
      </c>
      <c r="F119" s="23" t="s">
        <v>4158</v>
      </c>
      <c r="G119" s="23" t="s">
        <v>1721</v>
      </c>
      <c r="H119" s="23" t="s">
        <v>4638</v>
      </c>
      <c r="I119" s="23" t="s">
        <v>4636</v>
      </c>
      <c r="J119" s="23" t="s">
        <v>11</v>
      </c>
      <c r="K119" s="23" t="s">
        <v>4628</v>
      </c>
      <c r="L119" s="23" t="s">
        <v>11</v>
      </c>
      <c r="M119" s="23" t="s">
        <v>5415</v>
      </c>
      <c r="N119" s="23" t="s">
        <v>4629</v>
      </c>
      <c r="O119" s="23" t="s">
        <v>4630</v>
      </c>
      <c r="P119" s="23" t="s">
        <v>5439</v>
      </c>
      <c r="Q119" s="23">
        <v>0</v>
      </c>
      <c r="R119" s="23" t="s">
        <v>4928</v>
      </c>
      <c r="S119" s="23" t="s">
        <v>5375</v>
      </c>
      <c r="T119" s="23" t="s">
        <v>1721</v>
      </c>
    </row>
    <row r="120" spans="1:20">
      <c r="A120" s="23" t="s">
        <v>3674</v>
      </c>
      <c r="B120" s="23" t="s">
        <v>3675</v>
      </c>
      <c r="C120" s="23" t="s">
        <v>10</v>
      </c>
      <c r="D120" s="23" t="s">
        <v>1705</v>
      </c>
      <c r="E120" s="23" t="s">
        <v>452</v>
      </c>
      <c r="F120" s="23" t="s">
        <v>5349</v>
      </c>
      <c r="G120" s="23" t="s">
        <v>1721</v>
      </c>
      <c r="H120" s="23" t="s">
        <v>4099</v>
      </c>
      <c r="I120" s="23" t="s">
        <v>4203</v>
      </c>
      <c r="J120" s="23" t="s">
        <v>11</v>
      </c>
      <c r="K120" s="23" t="s">
        <v>4628</v>
      </c>
      <c r="L120" s="23" t="s">
        <v>11</v>
      </c>
      <c r="M120" s="23" t="s">
        <v>5413</v>
      </c>
      <c r="N120" s="23" t="s">
        <v>4629</v>
      </c>
      <c r="O120" s="23" t="s">
        <v>4630</v>
      </c>
      <c r="P120" s="23" t="s">
        <v>4713</v>
      </c>
      <c r="Q120" s="23">
        <v>0</v>
      </c>
      <c r="R120" s="23" t="s">
        <v>1962</v>
      </c>
      <c r="S120" s="23" t="s">
        <v>4792</v>
      </c>
      <c r="T120" s="23" t="s">
        <v>1721</v>
      </c>
    </row>
    <row r="121" spans="1:20">
      <c r="A121" s="23" t="s">
        <v>2215</v>
      </c>
      <c r="B121" s="23" t="s">
        <v>2216</v>
      </c>
      <c r="C121" s="23" t="s">
        <v>16</v>
      </c>
      <c r="D121" s="23" t="s">
        <v>1705</v>
      </c>
      <c r="E121" s="23" t="s">
        <v>1189</v>
      </c>
      <c r="F121" s="23" t="s">
        <v>4197</v>
      </c>
      <c r="G121" s="23" t="s">
        <v>1721</v>
      </c>
      <c r="H121" s="23" t="s">
        <v>4099</v>
      </c>
      <c r="I121" s="23" t="s">
        <v>4656</v>
      </c>
      <c r="J121" s="23" t="s">
        <v>11</v>
      </c>
      <c r="K121" s="23" t="s">
        <v>4628</v>
      </c>
      <c r="L121" s="23" t="s">
        <v>11</v>
      </c>
      <c r="M121" s="23" t="s">
        <v>5445</v>
      </c>
      <c r="N121" s="23" t="s">
        <v>4629</v>
      </c>
      <c r="O121" s="23" t="s">
        <v>4630</v>
      </c>
      <c r="P121" s="23" t="s">
        <v>4668</v>
      </c>
      <c r="Q121" s="23">
        <v>0</v>
      </c>
      <c r="R121" s="23" t="s">
        <v>4789</v>
      </c>
      <c r="S121" s="23" t="s">
        <v>4790</v>
      </c>
      <c r="T121" s="23" t="s">
        <v>1721</v>
      </c>
    </row>
    <row r="122" spans="1:20">
      <c r="A122" s="23" t="s">
        <v>2952</v>
      </c>
      <c r="B122" s="23" t="s">
        <v>2953</v>
      </c>
      <c r="C122" s="23" t="s">
        <v>15</v>
      </c>
      <c r="D122" s="23" t="s">
        <v>1705</v>
      </c>
      <c r="E122" s="23" t="s">
        <v>452</v>
      </c>
      <c r="F122" s="23" t="s">
        <v>4156</v>
      </c>
      <c r="G122" s="23" t="s">
        <v>1721</v>
      </c>
      <c r="H122" s="23" t="s">
        <v>4094</v>
      </c>
      <c r="I122" s="23" t="s">
        <v>4636</v>
      </c>
      <c r="J122" s="23" t="s">
        <v>11</v>
      </c>
      <c r="K122" s="23" t="s">
        <v>4628</v>
      </c>
      <c r="L122" s="23" t="s">
        <v>11</v>
      </c>
      <c r="M122" s="23" t="s">
        <v>5408</v>
      </c>
      <c r="N122" s="23" t="s">
        <v>4629</v>
      </c>
      <c r="O122" s="23" t="s">
        <v>4630</v>
      </c>
      <c r="P122" s="23" t="s">
        <v>4655</v>
      </c>
      <c r="Q122" s="23">
        <v>0</v>
      </c>
      <c r="R122" s="23" t="s">
        <v>1962</v>
      </c>
      <c r="S122" s="23" t="s">
        <v>4729</v>
      </c>
      <c r="T122" s="23" t="s">
        <v>1721</v>
      </c>
    </row>
    <row r="123" spans="1:20">
      <c r="A123" s="23" t="s">
        <v>3009</v>
      </c>
      <c r="B123" s="23" t="s">
        <v>3010</v>
      </c>
      <c r="C123" s="23" t="s">
        <v>14</v>
      </c>
      <c r="D123" s="23" t="s">
        <v>1705</v>
      </c>
      <c r="E123" s="23" t="s">
        <v>452</v>
      </c>
      <c r="F123" s="23" t="s">
        <v>5344</v>
      </c>
      <c r="G123" s="23" t="s">
        <v>1721</v>
      </c>
      <c r="H123" s="23" t="s">
        <v>4643</v>
      </c>
      <c r="I123" s="23" t="s">
        <v>4649</v>
      </c>
      <c r="J123" s="23" t="s">
        <v>11</v>
      </c>
      <c r="K123" s="23" t="s">
        <v>4628</v>
      </c>
      <c r="L123" s="23" t="s">
        <v>11</v>
      </c>
      <c r="M123" s="23" t="s">
        <v>5426</v>
      </c>
      <c r="N123" s="23" t="s">
        <v>4629</v>
      </c>
      <c r="O123" s="23" t="s">
        <v>4630</v>
      </c>
      <c r="P123" s="23" t="s">
        <v>1026</v>
      </c>
      <c r="Q123" s="23">
        <v>0</v>
      </c>
      <c r="R123" s="23" t="s">
        <v>1683</v>
      </c>
      <c r="S123" s="23" t="s">
        <v>4587</v>
      </c>
      <c r="T123" s="23" t="s">
        <v>1721</v>
      </c>
    </row>
    <row r="124" spans="1:20">
      <c r="A124" s="23" t="s">
        <v>3567</v>
      </c>
      <c r="B124" s="23" t="s">
        <v>3568</v>
      </c>
      <c r="C124" s="23" t="s">
        <v>10</v>
      </c>
      <c r="D124" s="23" t="s">
        <v>1705</v>
      </c>
      <c r="E124" s="23" t="s">
        <v>1189</v>
      </c>
      <c r="F124" s="23" t="s">
        <v>4197</v>
      </c>
      <c r="G124" s="23" t="s">
        <v>1721</v>
      </c>
      <c r="H124" s="23" t="s">
        <v>4099</v>
      </c>
      <c r="I124" s="23" t="s">
        <v>4656</v>
      </c>
      <c r="J124" s="23" t="s">
        <v>11</v>
      </c>
      <c r="K124" s="23" t="s">
        <v>4628</v>
      </c>
      <c r="L124" s="23" t="s">
        <v>11</v>
      </c>
      <c r="M124" s="23" t="s">
        <v>5445</v>
      </c>
      <c r="N124" s="23" t="s">
        <v>4629</v>
      </c>
      <c r="O124" s="23" t="s">
        <v>4630</v>
      </c>
      <c r="P124" s="23" t="s">
        <v>4675</v>
      </c>
      <c r="Q124" s="23">
        <v>0</v>
      </c>
      <c r="R124" s="23" t="s">
        <v>1962</v>
      </c>
      <c r="S124" s="23" t="s">
        <v>4325</v>
      </c>
      <c r="T124" s="23" t="s">
        <v>1721</v>
      </c>
    </row>
    <row r="125" spans="1:20">
      <c r="A125" s="23" t="s">
        <v>3047</v>
      </c>
      <c r="B125" s="23" t="s">
        <v>3048</v>
      </c>
      <c r="C125" s="23" t="s">
        <v>10</v>
      </c>
      <c r="D125" s="23" t="s">
        <v>1705</v>
      </c>
      <c r="E125" s="23" t="s">
        <v>1189</v>
      </c>
      <c r="F125" s="23" t="s">
        <v>4182</v>
      </c>
      <c r="G125" s="23" t="s">
        <v>1721</v>
      </c>
      <c r="H125" s="23" t="s">
        <v>4638</v>
      </c>
      <c r="I125" s="23" t="s">
        <v>4636</v>
      </c>
      <c r="J125" s="23" t="s">
        <v>11</v>
      </c>
      <c r="K125" s="23" t="s">
        <v>4628</v>
      </c>
      <c r="L125" s="23" t="s">
        <v>11</v>
      </c>
      <c r="M125" s="23" t="s">
        <v>5420</v>
      </c>
      <c r="N125" s="23" t="s">
        <v>4629</v>
      </c>
      <c r="O125" s="23" t="s">
        <v>4630</v>
      </c>
      <c r="P125" s="23" t="s">
        <v>1026</v>
      </c>
      <c r="Q125" s="23">
        <v>0</v>
      </c>
      <c r="R125" s="23" t="s">
        <v>1683</v>
      </c>
      <c r="S125" s="23" t="s">
        <v>4735</v>
      </c>
      <c r="T125" s="23" t="s">
        <v>1721</v>
      </c>
    </row>
    <row r="126" spans="1:20">
      <c r="A126" s="23" t="s">
        <v>3265</v>
      </c>
      <c r="B126" s="23" t="s">
        <v>3266</v>
      </c>
      <c r="C126" s="23" t="s">
        <v>16</v>
      </c>
      <c r="D126" s="23" t="s">
        <v>1705</v>
      </c>
      <c r="E126" s="23" t="s">
        <v>1189</v>
      </c>
      <c r="F126" s="23" t="s">
        <v>4141</v>
      </c>
      <c r="G126" s="23" t="s">
        <v>1721</v>
      </c>
      <c r="H126" s="23" t="s">
        <v>4633</v>
      </c>
      <c r="I126" s="23" t="s">
        <v>4192</v>
      </c>
      <c r="J126" s="23" t="s">
        <v>11</v>
      </c>
      <c r="K126" s="23" t="s">
        <v>4628</v>
      </c>
      <c r="L126" s="23" t="s">
        <v>11</v>
      </c>
      <c r="M126" s="23" t="s">
        <v>5457</v>
      </c>
      <c r="N126" s="23" t="s">
        <v>4629</v>
      </c>
      <c r="O126" s="23" t="s">
        <v>4630</v>
      </c>
      <c r="P126" s="23" t="s">
        <v>7</v>
      </c>
      <c r="Q126" s="23">
        <v>0</v>
      </c>
      <c r="R126" s="23" t="s">
        <v>4732</v>
      </c>
      <c r="S126" s="23" t="s">
        <v>4562</v>
      </c>
      <c r="T126" s="23" t="s">
        <v>1721</v>
      </c>
    </row>
    <row r="127" spans="1:20">
      <c r="A127" s="23" t="s">
        <v>3926</v>
      </c>
      <c r="B127" s="23" t="s">
        <v>3927</v>
      </c>
      <c r="C127" s="23" t="s">
        <v>12</v>
      </c>
      <c r="D127" s="23" t="s">
        <v>1705</v>
      </c>
      <c r="E127" s="23" t="s">
        <v>452</v>
      </c>
      <c r="F127" s="23" t="s">
        <v>5338</v>
      </c>
      <c r="G127" s="23" t="s">
        <v>1721</v>
      </c>
      <c r="H127" s="23" t="s">
        <v>4643</v>
      </c>
      <c r="I127" s="23" t="s">
        <v>4138</v>
      </c>
      <c r="J127" s="23" t="s">
        <v>11</v>
      </c>
      <c r="K127" s="23" t="s">
        <v>4628</v>
      </c>
      <c r="L127" s="23" t="s">
        <v>11</v>
      </c>
      <c r="M127" s="23" t="s">
        <v>5435</v>
      </c>
      <c r="N127" s="23" t="s">
        <v>4629</v>
      </c>
      <c r="O127" s="23" t="s">
        <v>4630</v>
      </c>
      <c r="P127" s="23" t="s">
        <v>4753</v>
      </c>
      <c r="Q127" s="23">
        <v>0</v>
      </c>
      <c r="R127" s="23" t="s">
        <v>1962</v>
      </c>
      <c r="S127" s="23" t="s">
        <v>4797</v>
      </c>
      <c r="T127" s="23" t="s">
        <v>1721</v>
      </c>
    </row>
    <row r="128" spans="1:20">
      <c r="A128" s="23" t="s">
        <v>1964</v>
      </c>
      <c r="B128" s="23" t="s">
        <v>1965</v>
      </c>
      <c r="C128" s="23" t="s">
        <v>17</v>
      </c>
      <c r="D128" s="23" t="s">
        <v>1705</v>
      </c>
      <c r="E128" s="23" t="s">
        <v>452</v>
      </c>
      <c r="F128" s="23" t="s">
        <v>5336</v>
      </c>
      <c r="G128" s="23" t="s">
        <v>1721</v>
      </c>
      <c r="H128" s="23" t="s">
        <v>4638</v>
      </c>
      <c r="I128" s="23" t="s">
        <v>5458</v>
      </c>
      <c r="J128" s="23" t="s">
        <v>11</v>
      </c>
      <c r="K128" s="23" t="s">
        <v>4628</v>
      </c>
      <c r="L128" s="23" t="s">
        <v>11</v>
      </c>
      <c r="M128" s="23" t="s">
        <v>5448</v>
      </c>
      <c r="N128" s="23" t="s">
        <v>4629</v>
      </c>
      <c r="O128" s="23" t="s">
        <v>4630</v>
      </c>
      <c r="P128" s="23" t="s">
        <v>1026</v>
      </c>
      <c r="Q128" s="23">
        <v>0</v>
      </c>
      <c r="R128" s="23" t="s">
        <v>1782</v>
      </c>
      <c r="S128" s="23" t="s">
        <v>4805</v>
      </c>
      <c r="T128" s="23" t="s">
        <v>1721</v>
      </c>
    </row>
    <row r="129" spans="1:20">
      <c r="A129" s="23" t="s">
        <v>3251</v>
      </c>
      <c r="B129" s="23" t="s">
        <v>3252</v>
      </c>
      <c r="C129" s="23" t="s">
        <v>13</v>
      </c>
      <c r="D129" s="23" t="s">
        <v>1705</v>
      </c>
      <c r="E129" s="23" t="s">
        <v>1189</v>
      </c>
      <c r="F129" s="23" t="s">
        <v>4186</v>
      </c>
      <c r="G129" s="23" t="s">
        <v>1721</v>
      </c>
      <c r="H129" s="23" t="s">
        <v>4094</v>
      </c>
      <c r="I129" s="23" t="s">
        <v>4203</v>
      </c>
      <c r="J129" s="23" t="s">
        <v>11</v>
      </c>
      <c r="K129" s="23" t="s">
        <v>4628</v>
      </c>
      <c r="L129" s="23" t="s">
        <v>11</v>
      </c>
      <c r="M129" s="23" t="s">
        <v>5459</v>
      </c>
      <c r="N129" s="23" t="s">
        <v>4629</v>
      </c>
      <c r="O129" s="23" t="s">
        <v>4630</v>
      </c>
      <c r="P129" s="23" t="s">
        <v>4674</v>
      </c>
      <c r="Q129" s="23">
        <v>0</v>
      </c>
      <c r="R129" s="23" t="s">
        <v>1962</v>
      </c>
      <c r="S129" s="23" t="s">
        <v>4360</v>
      </c>
      <c r="T129" s="23" t="s">
        <v>1721</v>
      </c>
    </row>
    <row r="130" spans="1:20">
      <c r="A130" s="23" t="s">
        <v>2725</v>
      </c>
      <c r="B130" s="23" t="s">
        <v>2726</v>
      </c>
      <c r="C130" s="23" t="s">
        <v>16</v>
      </c>
      <c r="D130" s="23" t="s">
        <v>1705</v>
      </c>
      <c r="E130" s="23" t="s">
        <v>452</v>
      </c>
      <c r="F130" s="23" t="s">
        <v>4185</v>
      </c>
      <c r="G130" s="23" t="s">
        <v>1721</v>
      </c>
      <c r="H130" s="23" t="s">
        <v>4633</v>
      </c>
      <c r="I130" s="23" t="s">
        <v>4203</v>
      </c>
      <c r="J130" s="23" t="s">
        <v>11</v>
      </c>
      <c r="K130" s="23" t="s">
        <v>4628</v>
      </c>
      <c r="L130" s="23" t="s">
        <v>11</v>
      </c>
      <c r="M130" s="23" t="s">
        <v>5414</v>
      </c>
      <c r="N130" s="23" t="s">
        <v>4629</v>
      </c>
      <c r="O130" s="23" t="s">
        <v>4630</v>
      </c>
      <c r="P130" s="23" t="s">
        <v>4662</v>
      </c>
      <c r="Q130" s="23">
        <v>0</v>
      </c>
      <c r="R130" s="23" t="s">
        <v>2033</v>
      </c>
      <c r="S130" s="23" t="s">
        <v>4817</v>
      </c>
      <c r="T130" s="23" t="s">
        <v>1721</v>
      </c>
    </row>
    <row r="131" spans="1:20">
      <c r="A131" s="23" t="s">
        <v>2814</v>
      </c>
      <c r="B131" s="23" t="s">
        <v>2815</v>
      </c>
      <c r="C131" s="23" t="s">
        <v>16</v>
      </c>
      <c r="D131" s="23" t="s">
        <v>1705</v>
      </c>
      <c r="E131" s="23" t="s">
        <v>1189</v>
      </c>
      <c r="F131" s="23" t="s">
        <v>4199</v>
      </c>
      <c r="G131" s="23" t="s">
        <v>1721</v>
      </c>
      <c r="H131" s="23" t="s">
        <v>4643</v>
      </c>
      <c r="I131" s="23" t="s">
        <v>4192</v>
      </c>
      <c r="J131" s="23" t="s">
        <v>11</v>
      </c>
      <c r="K131" s="23" t="s">
        <v>4628</v>
      </c>
      <c r="L131" s="23" t="s">
        <v>11</v>
      </c>
      <c r="M131" s="23" t="s">
        <v>5441</v>
      </c>
      <c r="N131" s="23" t="s">
        <v>4629</v>
      </c>
      <c r="O131" s="23" t="s">
        <v>4630</v>
      </c>
      <c r="P131" s="23" t="s">
        <v>1026</v>
      </c>
      <c r="Q131" s="23">
        <v>0</v>
      </c>
      <c r="R131" s="23" t="s">
        <v>5045</v>
      </c>
      <c r="S131" s="23" t="s">
        <v>5358</v>
      </c>
      <c r="T131" s="23" t="s">
        <v>1721</v>
      </c>
    </row>
    <row r="132" spans="1:20">
      <c r="A132" s="23" t="s">
        <v>3175</v>
      </c>
      <c r="B132" s="23" t="s">
        <v>3176</v>
      </c>
      <c r="C132" s="23" t="s">
        <v>14</v>
      </c>
      <c r="D132" s="23" t="s">
        <v>1705</v>
      </c>
      <c r="E132" s="23" t="s">
        <v>452</v>
      </c>
      <c r="F132" s="23" t="s">
        <v>5334</v>
      </c>
      <c r="G132" s="23" t="s">
        <v>1721</v>
      </c>
      <c r="H132" s="23" t="s">
        <v>4633</v>
      </c>
      <c r="I132" s="23" t="s">
        <v>4192</v>
      </c>
      <c r="J132" s="23" t="s">
        <v>11</v>
      </c>
      <c r="K132" s="23" t="s">
        <v>4628</v>
      </c>
      <c r="L132" s="23" t="s">
        <v>11</v>
      </c>
      <c r="M132" s="23" t="s">
        <v>5428</v>
      </c>
      <c r="N132" s="23" t="s">
        <v>4629</v>
      </c>
      <c r="O132" s="23" t="s">
        <v>4630</v>
      </c>
      <c r="P132" s="23" t="s">
        <v>4684</v>
      </c>
      <c r="Q132" s="23">
        <v>0</v>
      </c>
      <c r="R132" s="23" t="s">
        <v>1962</v>
      </c>
      <c r="S132" s="23" t="s">
        <v>4685</v>
      </c>
      <c r="T132" s="23" t="s">
        <v>1721</v>
      </c>
    </row>
    <row r="133" spans="1:20">
      <c r="A133" s="23" t="s">
        <v>2623</v>
      </c>
      <c r="B133" s="23" t="s">
        <v>2624</v>
      </c>
      <c r="C133" s="23" t="s">
        <v>13</v>
      </c>
      <c r="D133" s="23" t="s">
        <v>1705</v>
      </c>
      <c r="E133" s="23" t="s">
        <v>452</v>
      </c>
      <c r="F133" s="23" t="s">
        <v>4176</v>
      </c>
      <c r="G133" s="23" t="s">
        <v>1721</v>
      </c>
      <c r="H133" s="23" t="s">
        <v>4094</v>
      </c>
      <c r="I133" s="23" t="s">
        <v>4192</v>
      </c>
      <c r="J133" s="23" t="s">
        <v>11</v>
      </c>
      <c r="K133" s="23" t="s">
        <v>4628</v>
      </c>
      <c r="L133" s="23" t="s">
        <v>11</v>
      </c>
      <c r="M133" s="23" t="s">
        <v>5406</v>
      </c>
      <c r="N133" s="23" t="s">
        <v>4629</v>
      </c>
      <c r="O133" s="23" t="s">
        <v>4630</v>
      </c>
      <c r="P133" s="23" t="s">
        <v>4748</v>
      </c>
      <c r="Q133" s="23">
        <v>0</v>
      </c>
      <c r="R133" s="23" t="s">
        <v>1962</v>
      </c>
      <c r="S133" s="23" t="s">
        <v>4414</v>
      </c>
      <c r="T133" s="23" t="s">
        <v>1721</v>
      </c>
    </row>
    <row r="134" spans="1:20">
      <c r="A134" s="23" t="s">
        <v>4044</v>
      </c>
      <c r="B134" s="23" t="s">
        <v>4045</v>
      </c>
      <c r="C134" s="23" t="s">
        <v>16</v>
      </c>
      <c r="D134" s="23" t="s">
        <v>1705</v>
      </c>
      <c r="E134" s="23" t="s">
        <v>1189</v>
      </c>
      <c r="F134" s="23" t="s">
        <v>4182</v>
      </c>
      <c r="G134" s="23" t="s">
        <v>1721</v>
      </c>
      <c r="H134" s="23" t="s">
        <v>4638</v>
      </c>
      <c r="I134" s="23" t="s">
        <v>4636</v>
      </c>
      <c r="J134" s="23" t="s">
        <v>11</v>
      </c>
      <c r="K134" s="23" t="s">
        <v>4628</v>
      </c>
      <c r="L134" s="23" t="s">
        <v>11</v>
      </c>
      <c r="M134" s="23" t="s">
        <v>5431</v>
      </c>
      <c r="N134" s="23" t="s">
        <v>4629</v>
      </c>
      <c r="O134" s="23" t="s">
        <v>4630</v>
      </c>
      <c r="P134" s="23" t="s">
        <v>4783</v>
      </c>
      <c r="Q134" s="23">
        <v>0</v>
      </c>
      <c r="R134" s="23" t="s">
        <v>4784</v>
      </c>
      <c r="S134" s="23" t="s">
        <v>4785</v>
      </c>
      <c r="T134" s="23" t="s">
        <v>1721</v>
      </c>
    </row>
    <row r="135" spans="1:20">
      <c r="A135" s="23" t="s">
        <v>2725</v>
      </c>
      <c r="B135" s="23" t="s">
        <v>2726</v>
      </c>
      <c r="C135" s="23" t="s">
        <v>16</v>
      </c>
      <c r="D135" s="23" t="s">
        <v>1705</v>
      </c>
      <c r="E135" s="23" t="s">
        <v>452</v>
      </c>
      <c r="F135" s="23" t="s">
        <v>4185</v>
      </c>
      <c r="G135" s="23" t="s">
        <v>1721</v>
      </c>
      <c r="H135" s="23" t="s">
        <v>4633</v>
      </c>
      <c r="I135" s="23" t="s">
        <v>4203</v>
      </c>
      <c r="J135" s="23" t="s">
        <v>11</v>
      </c>
      <c r="K135" s="23" t="s">
        <v>4628</v>
      </c>
      <c r="L135" s="23" t="s">
        <v>11</v>
      </c>
      <c r="M135" s="23" t="s">
        <v>5460</v>
      </c>
      <c r="N135" s="23" t="s">
        <v>4629</v>
      </c>
      <c r="O135" s="23" t="s">
        <v>4630</v>
      </c>
      <c r="P135" s="23" t="s">
        <v>4662</v>
      </c>
      <c r="Q135" s="23">
        <v>0</v>
      </c>
      <c r="R135" s="23" t="s">
        <v>2033</v>
      </c>
      <c r="S135" s="23" t="s">
        <v>4817</v>
      </c>
      <c r="T135" s="23" t="s">
        <v>1721</v>
      </c>
    </row>
    <row r="136" spans="1:20">
      <c r="A136" s="23" t="s">
        <v>2111</v>
      </c>
      <c r="B136" s="23" t="s">
        <v>2112</v>
      </c>
      <c r="C136" s="23" t="s">
        <v>12</v>
      </c>
      <c r="D136" s="23" t="s">
        <v>1705</v>
      </c>
      <c r="E136" s="23" t="s">
        <v>452</v>
      </c>
      <c r="F136" s="23" t="s">
        <v>4175</v>
      </c>
      <c r="G136" s="23" t="s">
        <v>1721</v>
      </c>
      <c r="H136" s="23" t="s">
        <v>4638</v>
      </c>
      <c r="I136" s="23" t="s">
        <v>4656</v>
      </c>
      <c r="J136" s="23" t="s">
        <v>11</v>
      </c>
      <c r="K136" s="23" t="s">
        <v>4628</v>
      </c>
      <c r="L136" s="23" t="s">
        <v>11</v>
      </c>
      <c r="M136" s="23" t="s">
        <v>5418</v>
      </c>
      <c r="N136" s="23" t="s">
        <v>4629</v>
      </c>
      <c r="O136" s="23" t="s">
        <v>4630</v>
      </c>
      <c r="P136" s="23" t="s">
        <v>4660</v>
      </c>
      <c r="Q136" s="23">
        <v>0</v>
      </c>
      <c r="R136" s="23" t="s">
        <v>1962</v>
      </c>
      <c r="S136" s="23" t="s">
        <v>4472</v>
      </c>
      <c r="T136" s="23" t="s">
        <v>1721</v>
      </c>
    </row>
    <row r="137" spans="1:20">
      <c r="A137" s="23" t="s">
        <v>2173</v>
      </c>
      <c r="B137" s="23" t="s">
        <v>2174</v>
      </c>
      <c r="C137" s="23" t="s">
        <v>10</v>
      </c>
      <c r="D137" s="23" t="s">
        <v>1705</v>
      </c>
      <c r="E137" s="23" t="s">
        <v>452</v>
      </c>
      <c r="F137" s="23" t="s">
        <v>4173</v>
      </c>
      <c r="G137" s="23" t="s">
        <v>1721</v>
      </c>
      <c r="H137" s="23" t="s">
        <v>4099</v>
      </c>
      <c r="I137" s="23" t="s">
        <v>5461</v>
      </c>
      <c r="J137" s="23" t="s">
        <v>11</v>
      </c>
      <c r="K137" s="23" t="s">
        <v>4628</v>
      </c>
      <c r="L137" s="23" t="s">
        <v>11</v>
      </c>
      <c r="M137" s="23" t="s">
        <v>5429</v>
      </c>
      <c r="N137" s="23" t="s">
        <v>4629</v>
      </c>
      <c r="O137" s="23" t="s">
        <v>4630</v>
      </c>
      <c r="P137" s="23" t="s">
        <v>4795</v>
      </c>
      <c r="Q137" s="23">
        <v>0</v>
      </c>
      <c r="R137" s="23" t="s">
        <v>1962</v>
      </c>
      <c r="S137" s="23" t="s">
        <v>4796</v>
      </c>
      <c r="T137" s="23" t="s">
        <v>1721</v>
      </c>
    </row>
    <row r="138" spans="1:20">
      <c r="A138" s="23" t="s">
        <v>3846</v>
      </c>
      <c r="B138" s="23" t="s">
        <v>3847</v>
      </c>
      <c r="C138" s="23" t="s">
        <v>15</v>
      </c>
      <c r="D138" s="23" t="s">
        <v>1705</v>
      </c>
      <c r="E138" s="23" t="s">
        <v>452</v>
      </c>
      <c r="F138" s="23" t="s">
        <v>4148</v>
      </c>
      <c r="G138" s="23" t="s">
        <v>1721</v>
      </c>
      <c r="H138" s="23" t="s">
        <v>4094</v>
      </c>
      <c r="I138" s="23" t="s">
        <v>4192</v>
      </c>
      <c r="J138" s="23" t="s">
        <v>11</v>
      </c>
      <c r="K138" s="23" t="s">
        <v>4628</v>
      </c>
      <c r="L138" s="23" t="s">
        <v>11</v>
      </c>
      <c r="M138" s="23" t="s">
        <v>5412</v>
      </c>
      <c r="N138" s="23" t="s">
        <v>4629</v>
      </c>
      <c r="O138" s="23" t="s">
        <v>4630</v>
      </c>
      <c r="P138" s="23" t="s">
        <v>4655</v>
      </c>
      <c r="Q138" s="23">
        <v>0</v>
      </c>
      <c r="R138" s="23" t="s">
        <v>1962</v>
      </c>
      <c r="S138" s="23" t="s">
        <v>4305</v>
      </c>
      <c r="T138" s="23" t="s">
        <v>1721</v>
      </c>
    </row>
    <row r="139" spans="1:20">
      <c r="A139" s="23" t="s">
        <v>2935</v>
      </c>
      <c r="B139" s="23" t="s">
        <v>2936</v>
      </c>
      <c r="C139" s="23" t="s">
        <v>15</v>
      </c>
      <c r="D139" s="23" t="s">
        <v>1705</v>
      </c>
      <c r="E139" s="23" t="s">
        <v>452</v>
      </c>
      <c r="F139" s="23" t="s">
        <v>4156</v>
      </c>
      <c r="G139" s="23" t="s">
        <v>1721</v>
      </c>
      <c r="H139" s="23" t="s">
        <v>4094</v>
      </c>
      <c r="I139" s="23" t="s">
        <v>4106</v>
      </c>
      <c r="J139" s="23" t="s">
        <v>11</v>
      </c>
      <c r="K139" s="23" t="s">
        <v>4628</v>
      </c>
      <c r="L139" s="23" t="s">
        <v>11</v>
      </c>
      <c r="M139" s="23" t="s">
        <v>5428</v>
      </c>
      <c r="N139" s="23" t="s">
        <v>4629</v>
      </c>
      <c r="O139" s="23" t="s">
        <v>4630</v>
      </c>
      <c r="P139" s="23" t="s">
        <v>4822</v>
      </c>
      <c r="Q139" s="23">
        <v>0</v>
      </c>
      <c r="R139" s="23" t="s">
        <v>1962</v>
      </c>
      <c r="S139" s="23" t="s">
        <v>4385</v>
      </c>
      <c r="T139" s="23" t="s">
        <v>1721</v>
      </c>
    </row>
    <row r="140" spans="1:20">
      <c r="A140" s="23" t="s">
        <v>2814</v>
      </c>
      <c r="B140" s="23" t="s">
        <v>2815</v>
      </c>
      <c r="C140" s="23" t="s">
        <v>16</v>
      </c>
      <c r="D140" s="23" t="s">
        <v>1705</v>
      </c>
      <c r="E140" s="23" t="s">
        <v>1189</v>
      </c>
      <c r="F140" s="23" t="s">
        <v>4199</v>
      </c>
      <c r="G140" s="23" t="s">
        <v>1721</v>
      </c>
      <c r="H140" s="23" t="s">
        <v>4643</v>
      </c>
      <c r="I140" s="23" t="s">
        <v>4192</v>
      </c>
      <c r="J140" s="23" t="s">
        <v>11</v>
      </c>
      <c r="K140" s="23" t="s">
        <v>4628</v>
      </c>
      <c r="L140" s="23" t="s">
        <v>11</v>
      </c>
      <c r="M140" s="23" t="s">
        <v>5407</v>
      </c>
      <c r="N140" s="23" t="s">
        <v>4629</v>
      </c>
      <c r="O140" s="23" t="s">
        <v>4630</v>
      </c>
      <c r="P140" s="23" t="s">
        <v>1026</v>
      </c>
      <c r="Q140" s="23">
        <v>0</v>
      </c>
      <c r="R140" s="23" t="s">
        <v>5045</v>
      </c>
      <c r="S140" s="23" t="s">
        <v>5358</v>
      </c>
      <c r="T140" s="23" t="s">
        <v>1721</v>
      </c>
    </row>
    <row r="141" spans="1:20">
      <c r="A141" s="23" t="s">
        <v>2786</v>
      </c>
      <c r="B141" s="23" t="s">
        <v>2787</v>
      </c>
      <c r="C141" s="23" t="s">
        <v>1686</v>
      </c>
      <c r="D141" s="23" t="s">
        <v>4091</v>
      </c>
      <c r="E141" s="23" t="s">
        <v>459</v>
      </c>
      <c r="F141" s="23" t="s">
        <v>4167</v>
      </c>
      <c r="G141" s="23" t="s">
        <v>1721</v>
      </c>
      <c r="H141" s="23" t="s">
        <v>4638</v>
      </c>
      <c r="I141" s="23" t="s">
        <v>4639</v>
      </c>
      <c r="J141" s="23" t="s">
        <v>11</v>
      </c>
      <c r="K141" s="23" t="s">
        <v>4628</v>
      </c>
      <c r="L141" s="23" t="s">
        <v>11</v>
      </c>
      <c r="M141" s="23" t="s">
        <v>5462</v>
      </c>
      <c r="N141" s="23" t="s">
        <v>4640</v>
      </c>
      <c r="O141" s="23" t="s">
        <v>4630</v>
      </c>
      <c r="P141" s="23" t="s">
        <v>4641</v>
      </c>
      <c r="Q141" s="23">
        <v>0</v>
      </c>
      <c r="R141" s="23" t="s">
        <v>2790</v>
      </c>
      <c r="S141" s="23" t="s">
        <v>4528</v>
      </c>
      <c r="T141" s="23" t="s">
        <v>1721</v>
      </c>
    </row>
    <row r="142" spans="1:20">
      <c r="A142" s="23" t="s">
        <v>5082</v>
      </c>
      <c r="B142" s="23" t="s">
        <v>5083</v>
      </c>
      <c r="C142" s="23" t="s">
        <v>1687</v>
      </c>
      <c r="D142" s="23" t="s">
        <v>4091</v>
      </c>
      <c r="E142" s="23" t="s">
        <v>459</v>
      </c>
      <c r="F142" s="23" t="s">
        <v>5353</v>
      </c>
      <c r="G142" s="23" t="s">
        <v>1721</v>
      </c>
      <c r="H142" s="23" t="s">
        <v>4643</v>
      </c>
      <c r="I142" s="23" t="s">
        <v>4644</v>
      </c>
      <c r="J142" s="23" t="s">
        <v>11</v>
      </c>
      <c r="K142" s="23" t="s">
        <v>4628</v>
      </c>
      <c r="L142" s="23" t="s">
        <v>11</v>
      </c>
      <c r="M142" s="23" t="s">
        <v>5463</v>
      </c>
      <c r="N142" s="23" t="s">
        <v>4640</v>
      </c>
      <c r="O142" s="23" t="s">
        <v>4630</v>
      </c>
      <c r="P142" s="23" t="s">
        <v>993</v>
      </c>
      <c r="Q142" s="23">
        <v>0</v>
      </c>
      <c r="R142" s="23" t="s">
        <v>5464</v>
      </c>
      <c r="S142" s="23" t="s">
        <v>5465</v>
      </c>
      <c r="T142" s="23" t="s">
        <v>1721</v>
      </c>
    </row>
    <row r="143" spans="1:20">
      <c r="A143" s="23" t="s">
        <v>3133</v>
      </c>
      <c r="B143" s="23" t="s">
        <v>3134</v>
      </c>
      <c r="C143" s="23" t="s">
        <v>16</v>
      </c>
      <c r="D143" s="23" t="s">
        <v>1705</v>
      </c>
      <c r="E143" s="23" t="s">
        <v>452</v>
      </c>
      <c r="F143" s="23" t="s">
        <v>4185</v>
      </c>
      <c r="G143" s="23" t="s">
        <v>1721</v>
      </c>
      <c r="H143" s="23" t="s">
        <v>4633</v>
      </c>
      <c r="I143" s="23" t="s">
        <v>4203</v>
      </c>
      <c r="J143" s="23" t="s">
        <v>11</v>
      </c>
      <c r="K143" s="23" t="s">
        <v>4628</v>
      </c>
      <c r="L143" s="23" t="s">
        <v>11</v>
      </c>
      <c r="M143" s="23" t="s">
        <v>5460</v>
      </c>
      <c r="N143" s="23" t="s">
        <v>4629</v>
      </c>
      <c r="O143" s="23" t="s">
        <v>4630</v>
      </c>
      <c r="P143" s="23" t="s">
        <v>4662</v>
      </c>
      <c r="Q143" s="23">
        <v>0</v>
      </c>
      <c r="R143" s="23" t="s">
        <v>1922</v>
      </c>
      <c r="S143" s="23" t="s">
        <v>4772</v>
      </c>
      <c r="T143" s="23" t="s">
        <v>1721</v>
      </c>
    </row>
    <row r="144" spans="1:20">
      <c r="A144" s="23" t="s">
        <v>2176</v>
      </c>
      <c r="B144" s="23" t="s">
        <v>2177</v>
      </c>
      <c r="C144" s="23" t="s">
        <v>14</v>
      </c>
      <c r="D144" s="23" t="s">
        <v>1705</v>
      </c>
      <c r="E144" s="23" t="s">
        <v>452</v>
      </c>
      <c r="F144" s="23" t="s">
        <v>4175</v>
      </c>
      <c r="G144" s="23" t="s">
        <v>1721</v>
      </c>
      <c r="H144" s="23" t="s">
        <v>4638</v>
      </c>
      <c r="I144" s="23" t="s">
        <v>5466</v>
      </c>
      <c r="J144" s="23" t="s">
        <v>11</v>
      </c>
      <c r="K144" s="23" t="s">
        <v>4628</v>
      </c>
      <c r="L144" s="23" t="s">
        <v>11</v>
      </c>
      <c r="M144" s="23" t="s">
        <v>5422</v>
      </c>
      <c r="N144" s="23" t="s">
        <v>4629</v>
      </c>
      <c r="O144" s="23" t="s">
        <v>4630</v>
      </c>
      <c r="P144" s="23" t="s">
        <v>4718</v>
      </c>
      <c r="Q144" s="23">
        <v>0</v>
      </c>
      <c r="R144" s="23" t="s">
        <v>1962</v>
      </c>
      <c r="S144" s="23" t="s">
        <v>4465</v>
      </c>
      <c r="T144" s="23" t="s">
        <v>1721</v>
      </c>
    </row>
    <row r="145" spans="1:20">
      <c r="A145" s="23" t="s">
        <v>2901</v>
      </c>
      <c r="B145" s="23" t="s">
        <v>2902</v>
      </c>
      <c r="C145" s="23" t="s">
        <v>10</v>
      </c>
      <c r="D145" s="23" t="s">
        <v>1705</v>
      </c>
      <c r="E145" s="23" t="s">
        <v>452</v>
      </c>
      <c r="F145" s="23" t="s">
        <v>4190</v>
      </c>
      <c r="G145" s="23" t="s">
        <v>1721</v>
      </c>
      <c r="H145" s="23" t="s">
        <v>4633</v>
      </c>
      <c r="I145" s="23" t="s">
        <v>4192</v>
      </c>
      <c r="J145" s="23" t="s">
        <v>11</v>
      </c>
      <c r="K145" s="23" t="s">
        <v>4628</v>
      </c>
      <c r="L145" s="23" t="s">
        <v>11</v>
      </c>
      <c r="M145" s="23" t="s">
        <v>5407</v>
      </c>
      <c r="N145" s="23" t="s">
        <v>4629</v>
      </c>
      <c r="O145" s="23" t="s">
        <v>4630</v>
      </c>
      <c r="P145" s="23" t="s">
        <v>1026</v>
      </c>
      <c r="Q145" s="23">
        <v>0</v>
      </c>
      <c r="R145" s="23" t="s">
        <v>1683</v>
      </c>
      <c r="S145" s="23" t="s">
        <v>4825</v>
      </c>
      <c r="T145" s="23" t="s">
        <v>1721</v>
      </c>
    </row>
    <row r="146" spans="1:20">
      <c r="A146" s="23" t="s">
        <v>3959</v>
      </c>
      <c r="B146" s="23" t="s">
        <v>3960</v>
      </c>
      <c r="C146" s="23" t="s">
        <v>1669</v>
      </c>
      <c r="D146" s="23" t="s">
        <v>4091</v>
      </c>
      <c r="E146" s="23" t="s">
        <v>459</v>
      </c>
      <c r="F146" s="23" t="s">
        <v>4086</v>
      </c>
      <c r="G146" s="23" t="s">
        <v>1721</v>
      </c>
      <c r="H146" s="23" t="s">
        <v>4643</v>
      </c>
      <c r="I146" s="23" t="s">
        <v>4644</v>
      </c>
      <c r="J146" s="23" t="s">
        <v>1808</v>
      </c>
      <c r="K146" s="23" t="s">
        <v>4628</v>
      </c>
      <c r="L146" s="23" t="s">
        <v>11</v>
      </c>
      <c r="M146" s="23" t="s">
        <v>5404</v>
      </c>
      <c r="N146" s="23" t="s">
        <v>4640</v>
      </c>
      <c r="O146" s="23" t="s">
        <v>4630</v>
      </c>
      <c r="P146" s="23" t="s">
        <v>1024</v>
      </c>
      <c r="Q146" s="23">
        <v>0</v>
      </c>
      <c r="R146" s="23" t="s">
        <v>2564</v>
      </c>
      <c r="S146" s="23" t="s">
        <v>4627</v>
      </c>
      <c r="T146" s="23" t="s">
        <v>1721</v>
      </c>
    </row>
    <row r="147" spans="1:20">
      <c r="A147" s="23" t="s">
        <v>3668</v>
      </c>
      <c r="B147" s="23" t="s">
        <v>3669</v>
      </c>
      <c r="C147" s="23" t="s">
        <v>16</v>
      </c>
      <c r="D147" s="23" t="s">
        <v>1705</v>
      </c>
      <c r="E147" s="23" t="s">
        <v>1189</v>
      </c>
      <c r="F147" s="23" t="s">
        <v>5351</v>
      </c>
      <c r="G147" s="23" t="s">
        <v>1721</v>
      </c>
      <c r="H147" s="23" t="s">
        <v>4633</v>
      </c>
      <c r="I147" s="23" t="s">
        <v>4192</v>
      </c>
      <c r="J147" s="23" t="s">
        <v>11</v>
      </c>
      <c r="K147" s="23" t="s">
        <v>4628</v>
      </c>
      <c r="L147" s="23" t="s">
        <v>11</v>
      </c>
      <c r="M147" s="23" t="s">
        <v>5407</v>
      </c>
      <c r="N147" s="23" t="s">
        <v>4629</v>
      </c>
      <c r="O147" s="23" t="s">
        <v>4630</v>
      </c>
      <c r="P147" s="23" t="s">
        <v>9</v>
      </c>
      <c r="Q147" s="23">
        <v>0</v>
      </c>
      <c r="R147" s="23" t="s">
        <v>3672</v>
      </c>
      <c r="S147" s="23" t="s">
        <v>4647</v>
      </c>
      <c r="T147" s="23" t="s">
        <v>1721</v>
      </c>
    </row>
    <row r="148" spans="1:20">
      <c r="A148" s="23" t="s">
        <v>1843</v>
      </c>
      <c r="B148" s="23" t="s">
        <v>1844</v>
      </c>
      <c r="C148" s="23" t="s">
        <v>14</v>
      </c>
      <c r="D148" s="23" t="s">
        <v>1705</v>
      </c>
      <c r="E148" s="23" t="s">
        <v>452</v>
      </c>
      <c r="F148" s="23" t="s">
        <v>4175</v>
      </c>
      <c r="G148" s="23" t="s">
        <v>1721</v>
      </c>
      <c r="H148" s="23" t="s">
        <v>4638</v>
      </c>
      <c r="I148" s="23" t="s">
        <v>4192</v>
      </c>
      <c r="J148" s="23" t="s">
        <v>11</v>
      </c>
      <c r="K148" s="23" t="s">
        <v>4628</v>
      </c>
      <c r="L148" s="23" t="s">
        <v>11</v>
      </c>
      <c r="M148" s="23" t="s">
        <v>5406</v>
      </c>
      <c r="N148" s="23" t="s">
        <v>4629</v>
      </c>
      <c r="O148" s="23" t="s">
        <v>4630</v>
      </c>
      <c r="P148" s="23" t="s">
        <v>7</v>
      </c>
      <c r="Q148" s="23">
        <v>0</v>
      </c>
      <c r="R148" s="23" t="s">
        <v>2905</v>
      </c>
      <c r="S148" s="23" t="s">
        <v>4895</v>
      </c>
      <c r="T148" s="23" t="s">
        <v>1721</v>
      </c>
    </row>
    <row r="149" spans="1:20">
      <c r="A149" s="23" t="s">
        <v>4007</v>
      </c>
      <c r="B149" s="23" t="s">
        <v>4008</v>
      </c>
      <c r="C149" s="23" t="s">
        <v>16</v>
      </c>
      <c r="D149" s="23" t="s">
        <v>1705</v>
      </c>
      <c r="E149" s="23" t="s">
        <v>1189</v>
      </c>
      <c r="F149" s="23" t="s">
        <v>4182</v>
      </c>
      <c r="G149" s="23" t="s">
        <v>1721</v>
      </c>
      <c r="H149" s="23" t="s">
        <v>4638</v>
      </c>
      <c r="I149" s="23" t="s">
        <v>5452</v>
      </c>
      <c r="J149" s="23" t="s">
        <v>11</v>
      </c>
      <c r="K149" s="23" t="s">
        <v>4628</v>
      </c>
      <c r="L149" s="23" t="s">
        <v>11</v>
      </c>
      <c r="M149" s="23" t="s">
        <v>5453</v>
      </c>
      <c r="N149" s="23" t="s">
        <v>4629</v>
      </c>
      <c r="O149" s="23" t="s">
        <v>4630</v>
      </c>
      <c r="P149" s="23" t="s">
        <v>4642</v>
      </c>
      <c r="Q149" s="23">
        <v>0</v>
      </c>
      <c r="R149" s="23" t="s">
        <v>1681</v>
      </c>
      <c r="S149" s="23" t="s">
        <v>4898</v>
      </c>
      <c r="T149" s="23" t="s">
        <v>1721</v>
      </c>
    </row>
    <row r="150" spans="1:20">
      <c r="A150" s="23" t="s">
        <v>1763</v>
      </c>
      <c r="B150" s="23" t="s">
        <v>1764</v>
      </c>
      <c r="C150" s="23" t="s">
        <v>14</v>
      </c>
      <c r="D150" s="23" t="s">
        <v>1705</v>
      </c>
      <c r="E150" s="23" t="s">
        <v>452</v>
      </c>
      <c r="F150" s="23" t="s">
        <v>5340</v>
      </c>
      <c r="G150" s="23" t="s">
        <v>1721</v>
      </c>
      <c r="H150" s="23" t="s">
        <v>4099</v>
      </c>
      <c r="I150" s="23" t="s">
        <v>4192</v>
      </c>
      <c r="J150" s="23" t="s">
        <v>11</v>
      </c>
      <c r="K150" s="23" t="s">
        <v>4628</v>
      </c>
      <c r="L150" s="23" t="s">
        <v>11</v>
      </c>
      <c r="M150" s="23" t="s">
        <v>5419</v>
      </c>
      <c r="N150" s="23" t="s">
        <v>4629</v>
      </c>
      <c r="O150" s="23" t="s">
        <v>4630</v>
      </c>
      <c r="P150" s="23" t="s">
        <v>4713</v>
      </c>
      <c r="Q150" s="23">
        <v>0</v>
      </c>
      <c r="R150" s="23" t="s">
        <v>3902</v>
      </c>
      <c r="S150" s="23" t="s">
        <v>4714</v>
      </c>
      <c r="T150" s="23" t="s">
        <v>1721</v>
      </c>
    </row>
    <row r="151" spans="1:20">
      <c r="A151" s="23" t="s">
        <v>3833</v>
      </c>
      <c r="B151" s="23" t="s">
        <v>3834</v>
      </c>
      <c r="C151" s="23" t="s">
        <v>16</v>
      </c>
      <c r="D151" s="23" t="s">
        <v>1705</v>
      </c>
      <c r="E151" s="23" t="s">
        <v>452</v>
      </c>
      <c r="F151" s="23" t="s">
        <v>5342</v>
      </c>
      <c r="G151" s="23" t="s">
        <v>1721</v>
      </c>
      <c r="H151" s="23" t="s">
        <v>4633</v>
      </c>
      <c r="I151" s="23" t="s">
        <v>4192</v>
      </c>
      <c r="J151" s="23" t="s">
        <v>11</v>
      </c>
      <c r="K151" s="23" t="s">
        <v>4628</v>
      </c>
      <c r="L151" s="23" t="s">
        <v>11</v>
      </c>
      <c r="M151" s="23" t="s">
        <v>5410</v>
      </c>
      <c r="N151" s="23" t="s">
        <v>4629</v>
      </c>
      <c r="O151" s="23" t="s">
        <v>4630</v>
      </c>
      <c r="P151" s="23" t="s">
        <v>7</v>
      </c>
      <c r="Q151" s="23">
        <v>0</v>
      </c>
      <c r="R151" s="23" t="s">
        <v>2933</v>
      </c>
      <c r="S151" s="23" t="s">
        <v>4743</v>
      </c>
      <c r="T151" s="23" t="s">
        <v>1721</v>
      </c>
    </row>
    <row r="152" spans="1:20">
      <c r="A152" s="23" t="s">
        <v>3833</v>
      </c>
      <c r="B152" s="23" t="s">
        <v>3834</v>
      </c>
      <c r="C152" s="23" t="s">
        <v>16</v>
      </c>
      <c r="D152" s="23" t="s">
        <v>1705</v>
      </c>
      <c r="E152" s="23" t="s">
        <v>452</v>
      </c>
      <c r="F152" s="23" t="s">
        <v>5342</v>
      </c>
      <c r="G152" s="23" t="s">
        <v>1721</v>
      </c>
      <c r="H152" s="23" t="s">
        <v>4633</v>
      </c>
      <c r="I152" s="23" t="s">
        <v>4192</v>
      </c>
      <c r="J152" s="23" t="s">
        <v>11</v>
      </c>
      <c r="K152" s="23" t="s">
        <v>4628</v>
      </c>
      <c r="L152" s="23" t="s">
        <v>11</v>
      </c>
      <c r="M152" s="23" t="s">
        <v>5419</v>
      </c>
      <c r="N152" s="23" t="s">
        <v>4629</v>
      </c>
      <c r="O152" s="23" t="s">
        <v>4630</v>
      </c>
      <c r="P152" s="23" t="s">
        <v>7</v>
      </c>
      <c r="Q152" s="23">
        <v>0</v>
      </c>
      <c r="R152" s="23" t="s">
        <v>2933</v>
      </c>
      <c r="S152" s="23" t="s">
        <v>4743</v>
      </c>
      <c r="T152" s="23" t="s">
        <v>1721</v>
      </c>
    </row>
    <row r="153" spans="1:20">
      <c r="A153" s="23" t="s">
        <v>1916</v>
      </c>
      <c r="B153" s="23" t="s">
        <v>1917</v>
      </c>
      <c r="C153" s="23" t="s">
        <v>14</v>
      </c>
      <c r="D153" s="23" t="s">
        <v>1705</v>
      </c>
      <c r="E153" s="23" t="s">
        <v>452</v>
      </c>
      <c r="F153" s="23" t="s">
        <v>4173</v>
      </c>
      <c r="G153" s="23" t="s">
        <v>1721</v>
      </c>
      <c r="H153" s="23" t="s">
        <v>4099</v>
      </c>
      <c r="I153" s="23" t="s">
        <v>4138</v>
      </c>
      <c r="J153" s="23" t="s">
        <v>11</v>
      </c>
      <c r="K153" s="23" t="s">
        <v>4628</v>
      </c>
      <c r="L153" s="23" t="s">
        <v>11</v>
      </c>
      <c r="M153" s="23" t="s">
        <v>5443</v>
      </c>
      <c r="N153" s="23" t="s">
        <v>4629</v>
      </c>
      <c r="O153" s="23" t="s">
        <v>4630</v>
      </c>
      <c r="P153" s="23" t="s">
        <v>4660</v>
      </c>
      <c r="Q153" s="23">
        <v>0</v>
      </c>
      <c r="R153" s="23" t="s">
        <v>1962</v>
      </c>
      <c r="S153" s="23" t="s">
        <v>4826</v>
      </c>
      <c r="T153" s="23" t="s">
        <v>1721</v>
      </c>
    </row>
    <row r="154" spans="1:20">
      <c r="A154" s="23" t="s">
        <v>2247</v>
      </c>
      <c r="B154" s="23" t="s">
        <v>2248</v>
      </c>
      <c r="C154" s="23" t="s">
        <v>15</v>
      </c>
      <c r="D154" s="23" t="s">
        <v>1705</v>
      </c>
      <c r="E154" s="23" t="s">
        <v>452</v>
      </c>
      <c r="F154" s="23" t="s">
        <v>4148</v>
      </c>
      <c r="G154" s="23" t="s">
        <v>1721</v>
      </c>
      <c r="H154" s="23" t="s">
        <v>4094</v>
      </c>
      <c r="I154" s="23" t="s">
        <v>4192</v>
      </c>
      <c r="J154" s="23" t="s">
        <v>11</v>
      </c>
      <c r="K154" s="23" t="s">
        <v>4628</v>
      </c>
      <c r="L154" s="23" t="s">
        <v>11</v>
      </c>
      <c r="M154" s="23" t="s">
        <v>5418</v>
      </c>
      <c r="N154" s="23" t="s">
        <v>4629</v>
      </c>
      <c r="O154" s="23" t="s">
        <v>4630</v>
      </c>
      <c r="P154" s="23" t="s">
        <v>4675</v>
      </c>
      <c r="Q154" s="23">
        <v>0</v>
      </c>
      <c r="R154" s="23" t="s">
        <v>1962</v>
      </c>
      <c r="S154" s="23" t="s">
        <v>4454</v>
      </c>
      <c r="T154" s="23" t="s">
        <v>1721</v>
      </c>
    </row>
    <row r="155" spans="1:20">
      <c r="A155" s="23" t="s">
        <v>2146</v>
      </c>
      <c r="B155" s="23" t="s">
        <v>2147</v>
      </c>
      <c r="C155" s="23" t="s">
        <v>10</v>
      </c>
      <c r="D155" s="23" t="s">
        <v>1705</v>
      </c>
      <c r="E155" s="23" t="s">
        <v>452</v>
      </c>
      <c r="F155" s="23" t="s">
        <v>4185</v>
      </c>
      <c r="G155" s="23" t="s">
        <v>1721</v>
      </c>
      <c r="H155" s="23" t="s">
        <v>4633</v>
      </c>
      <c r="I155" s="23" t="s">
        <v>4203</v>
      </c>
      <c r="J155" s="23" t="s">
        <v>11</v>
      </c>
      <c r="K155" s="23" t="s">
        <v>4628</v>
      </c>
      <c r="L155" s="23" t="s">
        <v>11</v>
      </c>
      <c r="M155" s="23" t="s">
        <v>5434</v>
      </c>
      <c r="N155" s="23" t="s">
        <v>4629</v>
      </c>
      <c r="O155" s="23" t="s">
        <v>4630</v>
      </c>
      <c r="P155" s="23" t="s">
        <v>4662</v>
      </c>
      <c r="Q155" s="23">
        <v>0</v>
      </c>
      <c r="R155" s="23" t="s">
        <v>1676</v>
      </c>
      <c r="S155" s="23" t="s">
        <v>4818</v>
      </c>
      <c r="T155" s="23" t="s">
        <v>1721</v>
      </c>
    </row>
    <row r="156" spans="1:20">
      <c r="A156" s="23" t="s">
        <v>3433</v>
      </c>
      <c r="B156" s="23" t="s">
        <v>3434</v>
      </c>
      <c r="C156" s="23" t="s">
        <v>14</v>
      </c>
      <c r="D156" s="23" t="s">
        <v>1705</v>
      </c>
      <c r="E156" s="23" t="s">
        <v>452</v>
      </c>
      <c r="F156" s="23" t="s">
        <v>4173</v>
      </c>
      <c r="G156" s="23" t="s">
        <v>1721</v>
      </c>
      <c r="H156" s="23" t="s">
        <v>4099</v>
      </c>
      <c r="I156" s="23" t="s">
        <v>4138</v>
      </c>
      <c r="J156" s="23" t="s">
        <v>11</v>
      </c>
      <c r="K156" s="23" t="s">
        <v>4628</v>
      </c>
      <c r="L156" s="23" t="s">
        <v>11</v>
      </c>
      <c r="M156" s="23" t="s">
        <v>5455</v>
      </c>
      <c r="N156" s="23" t="s">
        <v>4629</v>
      </c>
      <c r="O156" s="23" t="s">
        <v>4630</v>
      </c>
      <c r="P156" s="23" t="s">
        <v>7</v>
      </c>
      <c r="Q156" s="23">
        <v>0</v>
      </c>
      <c r="R156" s="23" t="s">
        <v>4812</v>
      </c>
      <c r="S156" s="23" t="s">
        <v>4813</v>
      </c>
      <c r="T156" s="23" t="s">
        <v>1721</v>
      </c>
    </row>
    <row r="157" spans="1:20">
      <c r="A157" s="23" t="s">
        <v>5244</v>
      </c>
      <c r="B157" s="23" t="s">
        <v>1236</v>
      </c>
      <c r="C157" s="23" t="s">
        <v>1687</v>
      </c>
      <c r="D157" s="23" t="s">
        <v>4091</v>
      </c>
      <c r="E157" s="23" t="s">
        <v>459</v>
      </c>
      <c r="F157" s="23" t="s">
        <v>5353</v>
      </c>
      <c r="G157" s="23" t="s">
        <v>1721</v>
      </c>
      <c r="H157" s="23" t="s">
        <v>4643</v>
      </c>
      <c r="I157" s="23" t="s">
        <v>4644</v>
      </c>
      <c r="J157" s="23" t="s">
        <v>11</v>
      </c>
      <c r="K157" s="23" t="s">
        <v>4628</v>
      </c>
      <c r="L157" s="23" t="s">
        <v>11</v>
      </c>
      <c r="M157" s="23" t="s">
        <v>5467</v>
      </c>
      <c r="N157" s="23" t="s">
        <v>4640</v>
      </c>
      <c r="O157" s="23" t="s">
        <v>4630</v>
      </c>
      <c r="P157" s="23" t="s">
        <v>993</v>
      </c>
      <c r="Q157" s="23">
        <v>0</v>
      </c>
      <c r="R157" s="23" t="s">
        <v>5464</v>
      </c>
      <c r="S157" s="23" t="s">
        <v>5468</v>
      </c>
      <c r="T157" s="23" t="s">
        <v>1721</v>
      </c>
    </row>
    <row r="158" spans="1:20">
      <c r="A158" s="23" t="s">
        <v>3549</v>
      </c>
      <c r="B158" s="23" t="s">
        <v>3550</v>
      </c>
      <c r="C158" s="23" t="s">
        <v>10</v>
      </c>
      <c r="D158" s="23" t="s">
        <v>1705</v>
      </c>
      <c r="E158" s="23" t="s">
        <v>1189</v>
      </c>
      <c r="F158" s="23" t="s">
        <v>4182</v>
      </c>
      <c r="G158" s="23" t="s">
        <v>1721</v>
      </c>
      <c r="H158" s="23" t="s">
        <v>4638</v>
      </c>
      <c r="I158" s="23" t="s">
        <v>4636</v>
      </c>
      <c r="J158" s="23" t="s">
        <v>11</v>
      </c>
      <c r="K158" s="23" t="s">
        <v>4628</v>
      </c>
      <c r="L158" s="23" t="s">
        <v>11</v>
      </c>
      <c r="M158" s="23" t="s">
        <v>5427</v>
      </c>
      <c r="N158" s="23" t="s">
        <v>4629</v>
      </c>
      <c r="O158" s="23" t="s">
        <v>4630</v>
      </c>
      <c r="P158" s="23" t="s">
        <v>9</v>
      </c>
      <c r="Q158" s="23">
        <v>0</v>
      </c>
      <c r="R158" s="23" t="s">
        <v>1771</v>
      </c>
      <c r="S158" s="23" t="s">
        <v>4765</v>
      </c>
      <c r="T158" s="23" t="s">
        <v>1721</v>
      </c>
    </row>
    <row r="159" spans="1:20">
      <c r="A159" s="23" t="s">
        <v>2716</v>
      </c>
      <c r="B159" s="23" t="s">
        <v>2717</v>
      </c>
      <c r="C159" s="23" t="s">
        <v>10</v>
      </c>
      <c r="D159" s="23" t="s">
        <v>1705</v>
      </c>
      <c r="E159" s="23" t="s">
        <v>452</v>
      </c>
      <c r="F159" s="23" t="s">
        <v>4179</v>
      </c>
      <c r="G159" s="23" t="s">
        <v>1721</v>
      </c>
      <c r="H159" s="23" t="s">
        <v>4682</v>
      </c>
      <c r="I159" s="23" t="s">
        <v>5421</v>
      </c>
      <c r="J159" s="23" t="s">
        <v>11</v>
      </c>
      <c r="K159" s="23" t="s">
        <v>4628</v>
      </c>
      <c r="L159" s="23" t="s">
        <v>11</v>
      </c>
      <c r="M159" s="23" t="s">
        <v>5422</v>
      </c>
      <c r="N159" s="23" t="s">
        <v>4629</v>
      </c>
      <c r="O159" s="23" t="s">
        <v>4630</v>
      </c>
      <c r="P159" s="23" t="s">
        <v>1026</v>
      </c>
      <c r="Q159" s="23">
        <v>0</v>
      </c>
      <c r="R159" s="23" t="s">
        <v>1683</v>
      </c>
      <c r="S159" s="23" t="s">
        <v>4594</v>
      </c>
      <c r="T159" s="23" t="s">
        <v>1721</v>
      </c>
    </row>
    <row r="160" spans="1:20">
      <c r="A160" s="23" t="s">
        <v>2093</v>
      </c>
      <c r="B160" s="23" t="s">
        <v>2094</v>
      </c>
      <c r="C160" s="23" t="s">
        <v>17</v>
      </c>
      <c r="D160" s="23" t="s">
        <v>1705</v>
      </c>
      <c r="E160" s="23" t="s">
        <v>452</v>
      </c>
      <c r="F160" s="23" t="s">
        <v>5336</v>
      </c>
      <c r="G160" s="23" t="s">
        <v>1721</v>
      </c>
      <c r="H160" s="23" t="s">
        <v>4638</v>
      </c>
      <c r="I160" s="23" t="s">
        <v>4636</v>
      </c>
      <c r="J160" s="23" t="s">
        <v>11</v>
      </c>
      <c r="K160" s="23" t="s">
        <v>4628</v>
      </c>
      <c r="L160" s="23" t="s">
        <v>11</v>
      </c>
      <c r="M160" s="23" t="s">
        <v>5436</v>
      </c>
      <c r="N160" s="23" t="s">
        <v>4629</v>
      </c>
      <c r="O160" s="23" t="s">
        <v>4630</v>
      </c>
      <c r="P160" s="23" t="s">
        <v>4894</v>
      </c>
      <c r="Q160" s="23">
        <v>0</v>
      </c>
      <c r="R160" s="23" t="s">
        <v>1962</v>
      </c>
      <c r="S160" s="23" t="s">
        <v>4475</v>
      </c>
      <c r="T160" s="23" t="s">
        <v>1721</v>
      </c>
    </row>
    <row r="161" spans="1:20">
      <c r="A161" s="23" t="s">
        <v>3047</v>
      </c>
      <c r="B161" s="23" t="s">
        <v>3048</v>
      </c>
      <c r="C161" s="23" t="s">
        <v>10</v>
      </c>
      <c r="D161" s="23" t="s">
        <v>1705</v>
      </c>
      <c r="E161" s="23" t="s">
        <v>1189</v>
      </c>
      <c r="F161" s="23" t="s">
        <v>4182</v>
      </c>
      <c r="G161" s="23" t="s">
        <v>1721</v>
      </c>
      <c r="H161" s="23" t="s">
        <v>4638</v>
      </c>
      <c r="I161" s="23" t="s">
        <v>5452</v>
      </c>
      <c r="J161" s="23" t="s">
        <v>11</v>
      </c>
      <c r="K161" s="23" t="s">
        <v>4628</v>
      </c>
      <c r="L161" s="23" t="s">
        <v>11</v>
      </c>
      <c r="M161" s="23" t="s">
        <v>5453</v>
      </c>
      <c r="N161" s="23" t="s">
        <v>4629</v>
      </c>
      <c r="O161" s="23" t="s">
        <v>4630</v>
      </c>
      <c r="P161" s="23" t="s">
        <v>1026</v>
      </c>
      <c r="Q161" s="23">
        <v>0</v>
      </c>
      <c r="R161" s="23" t="s">
        <v>1683</v>
      </c>
      <c r="S161" s="23" t="s">
        <v>4735</v>
      </c>
      <c r="T161" s="23" t="s">
        <v>1721</v>
      </c>
    </row>
    <row r="162" spans="1:20">
      <c r="A162" s="23" t="s">
        <v>1916</v>
      </c>
      <c r="B162" s="23" t="s">
        <v>1917</v>
      </c>
      <c r="C162" s="23" t="s">
        <v>14</v>
      </c>
      <c r="D162" s="23" t="s">
        <v>1705</v>
      </c>
      <c r="E162" s="23" t="s">
        <v>452</v>
      </c>
      <c r="F162" s="23" t="s">
        <v>4173</v>
      </c>
      <c r="G162" s="23" t="s">
        <v>1721</v>
      </c>
      <c r="H162" s="23" t="s">
        <v>4099</v>
      </c>
      <c r="I162" s="23" t="s">
        <v>4138</v>
      </c>
      <c r="J162" s="23" t="s">
        <v>11</v>
      </c>
      <c r="K162" s="23" t="s">
        <v>4628</v>
      </c>
      <c r="L162" s="23" t="s">
        <v>11</v>
      </c>
      <c r="M162" s="23" t="s">
        <v>5455</v>
      </c>
      <c r="N162" s="23" t="s">
        <v>4629</v>
      </c>
      <c r="O162" s="23" t="s">
        <v>4630</v>
      </c>
      <c r="P162" s="23" t="s">
        <v>4660</v>
      </c>
      <c r="Q162" s="23">
        <v>0</v>
      </c>
      <c r="R162" s="23" t="s">
        <v>1962</v>
      </c>
      <c r="S162" s="23" t="s">
        <v>4826</v>
      </c>
      <c r="T162" s="23" t="s">
        <v>1721</v>
      </c>
    </row>
    <row r="163" spans="1:20">
      <c r="A163" s="23" t="s">
        <v>1739</v>
      </c>
      <c r="B163" s="23" t="s">
        <v>1740</v>
      </c>
      <c r="C163" s="23" t="s">
        <v>1687</v>
      </c>
      <c r="D163" s="23" t="s">
        <v>4091</v>
      </c>
      <c r="E163" s="23" t="s">
        <v>459</v>
      </c>
      <c r="F163" s="23" t="s">
        <v>4194</v>
      </c>
      <c r="G163" s="23" t="s">
        <v>1721</v>
      </c>
      <c r="H163" s="23" t="s">
        <v>4632</v>
      </c>
      <c r="I163" s="23" t="s">
        <v>4639</v>
      </c>
      <c r="J163" s="23" t="s">
        <v>11</v>
      </c>
      <c r="K163" s="23" t="s">
        <v>4628</v>
      </c>
      <c r="L163" s="23" t="s">
        <v>11</v>
      </c>
      <c r="M163" s="23" t="s">
        <v>5469</v>
      </c>
      <c r="N163" s="23" t="s">
        <v>4640</v>
      </c>
      <c r="O163" s="23" t="s">
        <v>4630</v>
      </c>
      <c r="P163" s="23" t="s">
        <v>1168</v>
      </c>
      <c r="Q163" s="23">
        <v>0</v>
      </c>
      <c r="R163" s="23" t="s">
        <v>1683</v>
      </c>
      <c r="S163" s="23" t="s">
        <v>4595</v>
      </c>
      <c r="T163" s="23" t="s">
        <v>1721</v>
      </c>
    </row>
    <row r="164" spans="1:20">
      <c r="A164" s="23" t="s">
        <v>2566</v>
      </c>
      <c r="B164" s="23" t="s">
        <v>2567</v>
      </c>
      <c r="C164" s="23" t="s">
        <v>12</v>
      </c>
      <c r="D164" s="23" t="s">
        <v>1705</v>
      </c>
      <c r="E164" s="23" t="s">
        <v>452</v>
      </c>
      <c r="F164" s="23" t="s">
        <v>4166</v>
      </c>
      <c r="G164" s="23" t="s">
        <v>1721</v>
      </c>
      <c r="H164" s="23" t="s">
        <v>4094</v>
      </c>
      <c r="I164" s="23" t="s">
        <v>4656</v>
      </c>
      <c r="J164" s="23" t="s">
        <v>11</v>
      </c>
      <c r="K164" s="23" t="s">
        <v>4628</v>
      </c>
      <c r="L164" s="23" t="s">
        <v>11</v>
      </c>
      <c r="M164" s="23" t="s">
        <v>5428</v>
      </c>
      <c r="N164" s="23" t="s">
        <v>4629</v>
      </c>
      <c r="O164" s="23" t="s">
        <v>4630</v>
      </c>
      <c r="P164" s="23" t="s">
        <v>9</v>
      </c>
      <c r="Q164" s="23">
        <v>0</v>
      </c>
      <c r="R164" s="23" t="s">
        <v>4773</v>
      </c>
      <c r="S164" s="23" t="s">
        <v>4774</v>
      </c>
      <c r="T164" s="23" t="s">
        <v>1721</v>
      </c>
    </row>
    <row r="165" spans="1:20">
      <c r="A165" s="23" t="s">
        <v>3674</v>
      </c>
      <c r="B165" s="23" t="s">
        <v>3675</v>
      </c>
      <c r="C165" s="23" t="s">
        <v>10</v>
      </c>
      <c r="D165" s="23" t="s">
        <v>1705</v>
      </c>
      <c r="E165" s="23" t="s">
        <v>452</v>
      </c>
      <c r="F165" s="23" t="s">
        <v>5349</v>
      </c>
      <c r="G165" s="23" t="s">
        <v>1721</v>
      </c>
      <c r="H165" s="23" t="s">
        <v>4099</v>
      </c>
      <c r="I165" s="23" t="s">
        <v>5438</v>
      </c>
      <c r="J165" s="23" t="s">
        <v>11</v>
      </c>
      <c r="K165" s="23" t="s">
        <v>4628</v>
      </c>
      <c r="L165" s="23" t="s">
        <v>11</v>
      </c>
      <c r="M165" s="23" t="s">
        <v>5432</v>
      </c>
      <c r="N165" s="23" t="s">
        <v>4629</v>
      </c>
      <c r="O165" s="23" t="s">
        <v>4630</v>
      </c>
      <c r="P165" s="23" t="s">
        <v>4713</v>
      </c>
      <c r="Q165" s="23">
        <v>0</v>
      </c>
      <c r="R165" s="23" t="s">
        <v>1962</v>
      </c>
      <c r="S165" s="23" t="s">
        <v>4792</v>
      </c>
      <c r="T165" s="23" t="s">
        <v>1721</v>
      </c>
    </row>
    <row r="166" spans="1:20">
      <c r="A166" s="23" t="s">
        <v>2995</v>
      </c>
      <c r="B166" s="23" t="s">
        <v>2996</v>
      </c>
      <c r="C166" s="23" t="s">
        <v>1669</v>
      </c>
      <c r="D166" s="23" t="s">
        <v>4091</v>
      </c>
      <c r="E166" s="23" t="s">
        <v>464</v>
      </c>
      <c r="F166" s="23" t="s">
        <v>4122</v>
      </c>
      <c r="G166" s="23" t="s">
        <v>1721</v>
      </c>
      <c r="H166" s="23" t="s">
        <v>4638</v>
      </c>
      <c r="I166" s="23" t="s">
        <v>4644</v>
      </c>
      <c r="J166" s="23" t="s">
        <v>11</v>
      </c>
      <c r="K166" s="23" t="s">
        <v>4628</v>
      </c>
      <c r="L166" s="23" t="s">
        <v>11</v>
      </c>
      <c r="M166" s="23" t="s">
        <v>5460</v>
      </c>
      <c r="N166" s="23" t="s">
        <v>4640</v>
      </c>
      <c r="O166" s="23" t="s">
        <v>4630</v>
      </c>
      <c r="P166" s="23" t="s">
        <v>4683</v>
      </c>
      <c r="Q166" s="23">
        <v>0</v>
      </c>
      <c r="R166" s="23" t="s">
        <v>2050</v>
      </c>
      <c r="S166" s="23" t="s">
        <v>4377</v>
      </c>
      <c r="T166" s="23" t="s">
        <v>1721</v>
      </c>
    </row>
    <row r="167" spans="1:20">
      <c r="A167" s="23" t="s">
        <v>2760</v>
      </c>
      <c r="B167" s="23" t="s">
        <v>2761</v>
      </c>
      <c r="C167" s="23" t="s">
        <v>1669</v>
      </c>
      <c r="D167" s="23" t="s">
        <v>4091</v>
      </c>
      <c r="E167" s="23" t="s">
        <v>464</v>
      </c>
      <c r="F167" s="23" t="s">
        <v>4191</v>
      </c>
      <c r="G167" s="23" t="s">
        <v>1721</v>
      </c>
      <c r="H167" s="23" t="s">
        <v>4632</v>
      </c>
      <c r="I167" s="23" t="s">
        <v>4644</v>
      </c>
      <c r="J167" s="23" t="s">
        <v>11</v>
      </c>
      <c r="K167" s="23" t="s">
        <v>4628</v>
      </c>
      <c r="L167" s="23" t="s">
        <v>11</v>
      </c>
      <c r="M167" s="23" t="s">
        <v>5411</v>
      </c>
      <c r="N167" s="23" t="s">
        <v>4640</v>
      </c>
      <c r="O167" s="23" t="s">
        <v>4630</v>
      </c>
      <c r="P167" s="23" t="s">
        <v>1166</v>
      </c>
      <c r="Q167" s="23">
        <v>0</v>
      </c>
      <c r="R167" s="23" t="s">
        <v>1683</v>
      </c>
      <c r="S167" s="23" t="s">
        <v>4589</v>
      </c>
      <c r="T167" s="23" t="s">
        <v>1721</v>
      </c>
    </row>
    <row r="168" spans="1:20">
      <c r="A168" s="23" t="s">
        <v>2827</v>
      </c>
      <c r="B168" s="23" t="s">
        <v>2828</v>
      </c>
      <c r="C168" s="23" t="s">
        <v>14</v>
      </c>
      <c r="D168" s="23" t="s">
        <v>1705</v>
      </c>
      <c r="E168" s="23" t="s">
        <v>452</v>
      </c>
      <c r="F168" s="23" t="s">
        <v>5340</v>
      </c>
      <c r="G168" s="23" t="s">
        <v>1721</v>
      </c>
      <c r="H168" s="23" t="s">
        <v>4099</v>
      </c>
      <c r="I168" s="23" t="s">
        <v>4138</v>
      </c>
      <c r="J168" s="23" t="s">
        <v>11</v>
      </c>
      <c r="K168" s="23" t="s">
        <v>4628</v>
      </c>
      <c r="L168" s="23" t="s">
        <v>11</v>
      </c>
      <c r="M168" s="23" t="s">
        <v>5435</v>
      </c>
      <c r="N168" s="23" t="s">
        <v>4629</v>
      </c>
      <c r="O168" s="23" t="s">
        <v>4630</v>
      </c>
      <c r="P168" s="23" t="s">
        <v>4642</v>
      </c>
      <c r="Q168" s="23">
        <v>0</v>
      </c>
      <c r="R168" s="23" t="s">
        <v>1962</v>
      </c>
      <c r="S168" s="23" t="s">
        <v>4395</v>
      </c>
      <c r="T168" s="23" t="s">
        <v>1721</v>
      </c>
    </row>
    <row r="169" spans="1:20">
      <c r="A169" s="23" t="s">
        <v>2190</v>
      </c>
      <c r="B169" s="23" t="s">
        <v>2191</v>
      </c>
      <c r="C169" s="23" t="s">
        <v>16</v>
      </c>
      <c r="D169" s="23" t="s">
        <v>1705</v>
      </c>
      <c r="E169" s="23" t="s">
        <v>1189</v>
      </c>
      <c r="F169" s="23" t="s">
        <v>4182</v>
      </c>
      <c r="G169" s="23" t="s">
        <v>1721</v>
      </c>
      <c r="H169" s="23" t="s">
        <v>4638</v>
      </c>
      <c r="I169" s="23" t="s">
        <v>4636</v>
      </c>
      <c r="J169" s="23" t="s">
        <v>11</v>
      </c>
      <c r="K169" s="23" t="s">
        <v>4628</v>
      </c>
      <c r="L169" s="23" t="s">
        <v>11</v>
      </c>
      <c r="M169" s="23" t="s">
        <v>5423</v>
      </c>
      <c r="N169" s="23" t="s">
        <v>4629</v>
      </c>
      <c r="O169" s="23" t="s">
        <v>4630</v>
      </c>
      <c r="P169" s="23" t="s">
        <v>4642</v>
      </c>
      <c r="Q169" s="23">
        <v>0</v>
      </c>
      <c r="R169" s="23" t="s">
        <v>1962</v>
      </c>
      <c r="S169" s="23" t="s">
        <v>4461</v>
      </c>
      <c r="T169" s="23" t="s">
        <v>1721</v>
      </c>
    </row>
    <row r="170" spans="1:20">
      <c r="A170" s="23" t="s">
        <v>2550</v>
      </c>
      <c r="B170" s="23" t="s">
        <v>2551</v>
      </c>
      <c r="C170" s="23" t="s">
        <v>16</v>
      </c>
      <c r="D170" s="23" t="s">
        <v>1705</v>
      </c>
      <c r="E170" s="23" t="s">
        <v>452</v>
      </c>
      <c r="F170" s="23" t="s">
        <v>5342</v>
      </c>
      <c r="G170" s="23" t="s">
        <v>1721</v>
      </c>
      <c r="H170" s="23" t="s">
        <v>4633</v>
      </c>
      <c r="I170" s="23" t="s">
        <v>4192</v>
      </c>
      <c r="J170" s="23" t="s">
        <v>11</v>
      </c>
      <c r="K170" s="23" t="s">
        <v>4628</v>
      </c>
      <c r="L170" s="23" t="s">
        <v>11</v>
      </c>
      <c r="M170" s="23" t="s">
        <v>5433</v>
      </c>
      <c r="N170" s="23" t="s">
        <v>4629</v>
      </c>
      <c r="O170" s="23" t="s">
        <v>4630</v>
      </c>
      <c r="P170" s="23" t="s">
        <v>4642</v>
      </c>
      <c r="Q170" s="23">
        <v>0</v>
      </c>
      <c r="R170" s="23" t="s">
        <v>1962</v>
      </c>
      <c r="S170" s="23" t="s">
        <v>4648</v>
      </c>
      <c r="T170" s="23" t="s">
        <v>1721</v>
      </c>
    </row>
    <row r="171" spans="1:20">
      <c r="A171" s="23" t="s">
        <v>2118</v>
      </c>
      <c r="B171" s="23" t="s">
        <v>2119</v>
      </c>
      <c r="C171" s="23" t="s">
        <v>12</v>
      </c>
      <c r="D171" s="23" t="s">
        <v>1705</v>
      </c>
      <c r="E171" s="23" t="s">
        <v>452</v>
      </c>
      <c r="F171" s="23" t="s">
        <v>5338</v>
      </c>
      <c r="G171" s="23" t="s">
        <v>1721</v>
      </c>
      <c r="H171" s="23" t="s">
        <v>4643</v>
      </c>
      <c r="I171" s="23" t="s">
        <v>4138</v>
      </c>
      <c r="J171" s="23" t="s">
        <v>11</v>
      </c>
      <c r="K171" s="23" t="s">
        <v>4628</v>
      </c>
      <c r="L171" s="23" t="s">
        <v>11</v>
      </c>
      <c r="M171" s="23" t="s">
        <v>5419</v>
      </c>
      <c r="N171" s="23" t="s">
        <v>4629</v>
      </c>
      <c r="O171" s="23" t="s">
        <v>4630</v>
      </c>
      <c r="P171" s="23" t="s">
        <v>4831</v>
      </c>
      <c r="Q171" s="23">
        <v>0</v>
      </c>
      <c r="R171" s="23" t="s">
        <v>4745</v>
      </c>
      <c r="S171" s="23" t="s">
        <v>4832</v>
      </c>
      <c r="T171" s="23" t="s">
        <v>1721</v>
      </c>
    </row>
    <row r="172" spans="1:20">
      <c r="A172" s="23" t="s">
        <v>1767</v>
      </c>
      <c r="B172" s="23" t="s">
        <v>1768</v>
      </c>
      <c r="C172" s="23" t="s">
        <v>16</v>
      </c>
      <c r="D172" s="23" t="s">
        <v>1705</v>
      </c>
      <c r="E172" s="23" t="s">
        <v>452</v>
      </c>
      <c r="F172" s="23" t="s">
        <v>4179</v>
      </c>
      <c r="G172" s="23" t="s">
        <v>1721</v>
      </c>
      <c r="H172" s="23" t="s">
        <v>4682</v>
      </c>
      <c r="I172" s="23" t="s">
        <v>4106</v>
      </c>
      <c r="J172" s="23" t="s">
        <v>11</v>
      </c>
      <c r="K172" s="23" t="s">
        <v>4628</v>
      </c>
      <c r="L172" s="23" t="s">
        <v>11</v>
      </c>
      <c r="M172" s="23" t="s">
        <v>5426</v>
      </c>
      <c r="N172" s="23" t="s">
        <v>4629</v>
      </c>
      <c r="O172" s="23" t="s">
        <v>4630</v>
      </c>
      <c r="P172" s="23" t="s">
        <v>9</v>
      </c>
      <c r="Q172" s="23">
        <v>0</v>
      </c>
      <c r="R172" s="23" t="s">
        <v>1771</v>
      </c>
      <c r="S172" s="23" t="s">
        <v>4802</v>
      </c>
      <c r="T172" s="23" t="s">
        <v>1721</v>
      </c>
    </row>
    <row r="173" spans="1:20">
      <c r="A173" s="23" t="s">
        <v>2971</v>
      </c>
      <c r="B173" s="23" t="s">
        <v>2972</v>
      </c>
      <c r="C173" s="23" t="s">
        <v>14</v>
      </c>
      <c r="D173" s="23" t="s">
        <v>1705</v>
      </c>
      <c r="E173" s="23" t="s">
        <v>452</v>
      </c>
      <c r="F173" s="23" t="s">
        <v>5334</v>
      </c>
      <c r="G173" s="23" t="s">
        <v>1721</v>
      </c>
      <c r="H173" s="23" t="s">
        <v>4633</v>
      </c>
      <c r="I173" s="23" t="s">
        <v>4192</v>
      </c>
      <c r="J173" s="23" t="s">
        <v>11</v>
      </c>
      <c r="K173" s="23" t="s">
        <v>4628</v>
      </c>
      <c r="L173" s="23" t="s">
        <v>11</v>
      </c>
      <c r="M173" s="23" t="s">
        <v>5405</v>
      </c>
      <c r="N173" s="23" t="s">
        <v>4629</v>
      </c>
      <c r="O173" s="23" t="s">
        <v>4630</v>
      </c>
      <c r="P173" s="23" t="s">
        <v>4662</v>
      </c>
      <c r="Q173" s="23">
        <v>0</v>
      </c>
      <c r="R173" s="23" t="s">
        <v>2975</v>
      </c>
      <c r="S173" s="23" t="s">
        <v>4814</v>
      </c>
      <c r="T173" s="23" t="s">
        <v>1721</v>
      </c>
    </row>
    <row r="174" spans="1:20">
      <c r="A174" s="23" t="s">
        <v>3898</v>
      </c>
      <c r="B174" s="23" t="s">
        <v>3899</v>
      </c>
      <c r="C174" s="23" t="s">
        <v>10</v>
      </c>
      <c r="D174" s="23" t="s">
        <v>1705</v>
      </c>
      <c r="E174" s="23" t="s">
        <v>1189</v>
      </c>
      <c r="F174" s="23" t="s">
        <v>4141</v>
      </c>
      <c r="G174" s="23" t="s">
        <v>1721</v>
      </c>
      <c r="H174" s="23" t="s">
        <v>4633</v>
      </c>
      <c r="I174" s="23" t="s">
        <v>5430</v>
      </c>
      <c r="J174" s="23" t="s">
        <v>11</v>
      </c>
      <c r="K174" s="23" t="s">
        <v>4628</v>
      </c>
      <c r="L174" s="23" t="s">
        <v>11</v>
      </c>
      <c r="M174" s="23" t="s">
        <v>5440</v>
      </c>
      <c r="N174" s="23" t="s">
        <v>4629</v>
      </c>
      <c r="O174" s="23" t="s">
        <v>4630</v>
      </c>
      <c r="P174" s="23" t="s">
        <v>4695</v>
      </c>
      <c r="Q174" s="23">
        <v>0</v>
      </c>
      <c r="R174" s="23" t="s">
        <v>3902</v>
      </c>
      <c r="S174" s="23" t="s">
        <v>4696</v>
      </c>
      <c r="T174" s="23" t="s">
        <v>1721</v>
      </c>
    </row>
    <row r="175" spans="1:20">
      <c r="A175" s="23" t="s">
        <v>3291</v>
      </c>
      <c r="B175" s="23" t="s">
        <v>3292</v>
      </c>
      <c r="C175" s="23" t="s">
        <v>10</v>
      </c>
      <c r="D175" s="23" t="s">
        <v>1705</v>
      </c>
      <c r="E175" s="23" t="s">
        <v>452</v>
      </c>
      <c r="F175" s="23" t="s">
        <v>5349</v>
      </c>
      <c r="G175" s="23" t="s">
        <v>1721</v>
      </c>
      <c r="H175" s="23" t="s">
        <v>4099</v>
      </c>
      <c r="I175" s="23" t="s">
        <v>4203</v>
      </c>
      <c r="J175" s="23" t="s">
        <v>11</v>
      </c>
      <c r="K175" s="23" t="s">
        <v>4628</v>
      </c>
      <c r="L175" s="23" t="s">
        <v>11</v>
      </c>
      <c r="M175" s="23" t="s">
        <v>5417</v>
      </c>
      <c r="N175" s="23" t="s">
        <v>4629</v>
      </c>
      <c r="O175" s="23" t="s">
        <v>4630</v>
      </c>
      <c r="P175" s="23" t="s">
        <v>4634</v>
      </c>
      <c r="Q175" s="23">
        <v>0</v>
      </c>
      <c r="R175" s="23" t="s">
        <v>1962</v>
      </c>
      <c r="S175" s="23" t="s">
        <v>4353</v>
      </c>
      <c r="T175" s="23" t="s">
        <v>1721</v>
      </c>
    </row>
    <row r="176" spans="1:20">
      <c r="A176" s="23" t="s">
        <v>2588</v>
      </c>
      <c r="B176" s="23" t="s">
        <v>2589</v>
      </c>
      <c r="C176" s="23" t="s">
        <v>15</v>
      </c>
      <c r="D176" s="23" t="s">
        <v>1705</v>
      </c>
      <c r="E176" s="23" t="s">
        <v>452</v>
      </c>
      <c r="F176" s="23" t="s">
        <v>4172</v>
      </c>
      <c r="G176" s="23" t="s">
        <v>1721</v>
      </c>
      <c r="H176" s="23" t="s">
        <v>4094</v>
      </c>
      <c r="I176" s="23" t="s">
        <v>4203</v>
      </c>
      <c r="J176" s="23" t="s">
        <v>11</v>
      </c>
      <c r="K176" s="23" t="s">
        <v>4628</v>
      </c>
      <c r="L176" s="23" t="s">
        <v>11</v>
      </c>
      <c r="M176" s="23" t="s">
        <v>5413</v>
      </c>
      <c r="N176" s="23" t="s">
        <v>4629</v>
      </c>
      <c r="O176" s="23" t="s">
        <v>4630</v>
      </c>
      <c r="P176" s="23" t="s">
        <v>4655</v>
      </c>
      <c r="Q176" s="23">
        <v>0</v>
      </c>
      <c r="R176" s="23" t="s">
        <v>1962</v>
      </c>
      <c r="S176" s="23" t="s">
        <v>4416</v>
      </c>
      <c r="T176" s="23" t="s">
        <v>1721</v>
      </c>
    </row>
    <row r="177" spans="1:20">
      <c r="A177" s="23" t="s">
        <v>2118</v>
      </c>
      <c r="B177" s="23" t="s">
        <v>2119</v>
      </c>
      <c r="C177" s="23" t="s">
        <v>12</v>
      </c>
      <c r="D177" s="23" t="s">
        <v>1705</v>
      </c>
      <c r="E177" s="23" t="s">
        <v>452</v>
      </c>
      <c r="F177" s="23" t="s">
        <v>5338</v>
      </c>
      <c r="G177" s="23" t="s">
        <v>1721</v>
      </c>
      <c r="H177" s="23" t="s">
        <v>4643</v>
      </c>
      <c r="I177" s="23" t="s">
        <v>4138</v>
      </c>
      <c r="J177" s="23" t="s">
        <v>11</v>
      </c>
      <c r="K177" s="23" t="s">
        <v>4628</v>
      </c>
      <c r="L177" s="23" t="s">
        <v>11</v>
      </c>
      <c r="M177" s="23" t="s">
        <v>5410</v>
      </c>
      <c r="N177" s="23" t="s">
        <v>4629</v>
      </c>
      <c r="O177" s="23" t="s">
        <v>4630</v>
      </c>
      <c r="P177" s="23" t="s">
        <v>4831</v>
      </c>
      <c r="Q177" s="23">
        <v>0</v>
      </c>
      <c r="R177" s="23" t="s">
        <v>4745</v>
      </c>
      <c r="S177" s="23" t="s">
        <v>4832</v>
      </c>
      <c r="T177" s="23" t="s">
        <v>1721</v>
      </c>
    </row>
    <row r="178" spans="1:20">
      <c r="A178" s="23" t="s">
        <v>1763</v>
      </c>
      <c r="B178" s="23" t="s">
        <v>1764</v>
      </c>
      <c r="C178" s="23" t="s">
        <v>14</v>
      </c>
      <c r="D178" s="23" t="s">
        <v>1705</v>
      </c>
      <c r="E178" s="23" t="s">
        <v>452</v>
      </c>
      <c r="F178" s="23" t="s">
        <v>5340</v>
      </c>
      <c r="G178" s="23" t="s">
        <v>1721</v>
      </c>
      <c r="H178" s="23" t="s">
        <v>4099</v>
      </c>
      <c r="I178" s="23" t="s">
        <v>4138</v>
      </c>
      <c r="J178" s="23" t="s">
        <v>11</v>
      </c>
      <c r="K178" s="23" t="s">
        <v>4628</v>
      </c>
      <c r="L178" s="23" t="s">
        <v>11</v>
      </c>
      <c r="M178" s="23" t="s">
        <v>5410</v>
      </c>
      <c r="N178" s="23" t="s">
        <v>4629</v>
      </c>
      <c r="O178" s="23" t="s">
        <v>4630</v>
      </c>
      <c r="P178" s="23" t="s">
        <v>4713</v>
      </c>
      <c r="Q178" s="23">
        <v>0</v>
      </c>
      <c r="R178" s="23" t="s">
        <v>3902</v>
      </c>
      <c r="S178" s="23" t="s">
        <v>4714</v>
      </c>
      <c r="T178" s="23" t="s">
        <v>1721</v>
      </c>
    </row>
    <row r="179" spans="1:20">
      <c r="A179" s="23" t="s">
        <v>3772</v>
      </c>
      <c r="B179" s="23" t="s">
        <v>3773</v>
      </c>
      <c r="C179" s="23" t="s">
        <v>18</v>
      </c>
      <c r="D179" s="23" t="s">
        <v>1705</v>
      </c>
      <c r="E179" s="23" t="s">
        <v>4289</v>
      </c>
      <c r="F179" s="23" t="s">
        <v>4144</v>
      </c>
      <c r="G179" s="23" t="s">
        <v>1721</v>
      </c>
      <c r="H179" s="23" t="s">
        <v>4099</v>
      </c>
      <c r="I179" s="23" t="s">
        <v>4644</v>
      </c>
      <c r="J179" s="23" t="s">
        <v>11</v>
      </c>
      <c r="K179" s="23" t="s">
        <v>4628</v>
      </c>
      <c r="L179" s="23" t="s">
        <v>11</v>
      </c>
      <c r="M179" s="23" t="s">
        <v>5470</v>
      </c>
      <c r="N179" s="23" t="s">
        <v>4653</v>
      </c>
      <c r="O179" s="23" t="s">
        <v>4630</v>
      </c>
      <c r="P179" s="23" t="s">
        <v>4778</v>
      </c>
      <c r="Q179" s="23">
        <v>0</v>
      </c>
      <c r="R179" s="23" t="s">
        <v>4779</v>
      </c>
      <c r="S179" s="23" t="s">
        <v>4311</v>
      </c>
      <c r="T179" s="23" t="s">
        <v>1721</v>
      </c>
    </row>
    <row r="180" spans="1:20">
      <c r="A180" s="23" t="s">
        <v>2471</v>
      </c>
      <c r="B180" s="23" t="s">
        <v>2472</v>
      </c>
      <c r="C180" s="23" t="s">
        <v>13</v>
      </c>
      <c r="D180" s="23" t="s">
        <v>1705</v>
      </c>
      <c r="E180" s="23" t="s">
        <v>452</v>
      </c>
      <c r="F180" s="23" t="s">
        <v>4176</v>
      </c>
      <c r="G180" s="23" t="s">
        <v>1721</v>
      </c>
      <c r="H180" s="23" t="s">
        <v>4094</v>
      </c>
      <c r="I180" s="23" t="s">
        <v>5430</v>
      </c>
      <c r="J180" s="23" t="s">
        <v>11</v>
      </c>
      <c r="K180" s="23" t="s">
        <v>4628</v>
      </c>
      <c r="L180" s="23" t="s">
        <v>11</v>
      </c>
      <c r="M180" s="23" t="s">
        <v>5437</v>
      </c>
      <c r="N180" s="23" t="s">
        <v>4629</v>
      </c>
      <c r="O180" s="23" t="s">
        <v>4630</v>
      </c>
      <c r="P180" s="23" t="s">
        <v>4664</v>
      </c>
      <c r="Q180" s="23">
        <v>0</v>
      </c>
      <c r="R180" s="23" t="s">
        <v>1962</v>
      </c>
      <c r="S180" s="23" t="s">
        <v>4429</v>
      </c>
      <c r="T180" s="23" t="s">
        <v>1721</v>
      </c>
    </row>
    <row r="181" spans="1:20">
      <c r="A181" s="23" t="s">
        <v>2916</v>
      </c>
      <c r="B181" s="23" t="s">
        <v>2917</v>
      </c>
      <c r="C181" s="23" t="s">
        <v>14</v>
      </c>
      <c r="D181" s="23" t="s">
        <v>1705</v>
      </c>
      <c r="E181" s="23" t="s">
        <v>452</v>
      </c>
      <c r="F181" s="23" t="s">
        <v>5334</v>
      </c>
      <c r="G181" s="23" t="s">
        <v>1721</v>
      </c>
      <c r="H181" s="23" t="s">
        <v>4633</v>
      </c>
      <c r="I181" s="23" t="s">
        <v>4192</v>
      </c>
      <c r="J181" s="23" t="s">
        <v>11</v>
      </c>
      <c r="K181" s="23" t="s">
        <v>4628</v>
      </c>
      <c r="L181" s="23" t="s">
        <v>11</v>
      </c>
      <c r="M181" s="23" t="s">
        <v>5405</v>
      </c>
      <c r="N181" s="23" t="s">
        <v>4629</v>
      </c>
      <c r="O181" s="23" t="s">
        <v>4630</v>
      </c>
      <c r="P181" s="23" t="s">
        <v>4704</v>
      </c>
      <c r="Q181" s="23">
        <v>0</v>
      </c>
      <c r="R181" s="23" t="s">
        <v>1962</v>
      </c>
      <c r="S181" s="23" t="s">
        <v>4387</v>
      </c>
      <c r="T181" s="23" t="s">
        <v>1721</v>
      </c>
    </row>
    <row r="182" spans="1:20">
      <c r="A182" s="23" t="s">
        <v>2550</v>
      </c>
      <c r="B182" s="23" t="s">
        <v>2551</v>
      </c>
      <c r="C182" s="23" t="s">
        <v>16</v>
      </c>
      <c r="D182" s="23" t="s">
        <v>1705</v>
      </c>
      <c r="E182" s="23" t="s">
        <v>452</v>
      </c>
      <c r="F182" s="23" t="s">
        <v>5342</v>
      </c>
      <c r="G182" s="23" t="s">
        <v>1721</v>
      </c>
      <c r="H182" s="23" t="s">
        <v>4633</v>
      </c>
      <c r="I182" s="23" t="s">
        <v>4192</v>
      </c>
      <c r="J182" s="23" t="s">
        <v>11</v>
      </c>
      <c r="K182" s="23" t="s">
        <v>4628</v>
      </c>
      <c r="L182" s="23" t="s">
        <v>11</v>
      </c>
      <c r="M182" s="23" t="s">
        <v>5471</v>
      </c>
      <c r="N182" s="23" t="s">
        <v>4629</v>
      </c>
      <c r="O182" s="23" t="s">
        <v>4630</v>
      </c>
      <c r="P182" s="23" t="s">
        <v>4642</v>
      </c>
      <c r="Q182" s="23">
        <v>0</v>
      </c>
      <c r="R182" s="23" t="s">
        <v>1962</v>
      </c>
      <c r="S182" s="23" t="s">
        <v>4648</v>
      </c>
      <c r="T182" s="23" t="s">
        <v>1721</v>
      </c>
    </row>
    <row r="183" spans="1:20">
      <c r="A183" s="23" t="s">
        <v>3970</v>
      </c>
      <c r="B183" s="23" t="s">
        <v>3971</v>
      </c>
      <c r="C183" s="23" t="s">
        <v>10</v>
      </c>
      <c r="D183" s="23" t="s">
        <v>1705</v>
      </c>
      <c r="E183" s="23" t="s">
        <v>452</v>
      </c>
      <c r="F183" s="23" t="s">
        <v>4190</v>
      </c>
      <c r="G183" s="23" t="s">
        <v>1721</v>
      </c>
      <c r="H183" s="23" t="s">
        <v>4633</v>
      </c>
      <c r="I183" s="23" t="s">
        <v>4192</v>
      </c>
      <c r="J183" s="23" t="s">
        <v>11</v>
      </c>
      <c r="K183" s="23" t="s">
        <v>4628</v>
      </c>
      <c r="L183" s="23" t="s">
        <v>11</v>
      </c>
      <c r="M183" s="23" t="s">
        <v>5413</v>
      </c>
      <c r="N183" s="23" t="s">
        <v>4629</v>
      </c>
      <c r="O183" s="23" t="s">
        <v>4630</v>
      </c>
      <c r="P183" s="23" t="s">
        <v>1026</v>
      </c>
      <c r="Q183" s="23">
        <v>0</v>
      </c>
      <c r="R183" s="23" t="s">
        <v>1683</v>
      </c>
      <c r="S183" s="23" t="s">
        <v>5472</v>
      </c>
      <c r="T183" s="23" t="s">
        <v>1721</v>
      </c>
    </row>
    <row r="184" spans="1:20">
      <c r="A184" s="23" t="s">
        <v>2093</v>
      </c>
      <c r="B184" s="23" t="s">
        <v>2094</v>
      </c>
      <c r="C184" s="23" t="s">
        <v>17</v>
      </c>
      <c r="D184" s="23" t="s">
        <v>1705</v>
      </c>
      <c r="E184" s="23" t="s">
        <v>452</v>
      </c>
      <c r="F184" s="23" t="s">
        <v>5336</v>
      </c>
      <c r="G184" s="23" t="s">
        <v>1721</v>
      </c>
      <c r="H184" s="23" t="s">
        <v>4638</v>
      </c>
      <c r="I184" s="23" t="s">
        <v>5458</v>
      </c>
      <c r="J184" s="23" t="s">
        <v>11</v>
      </c>
      <c r="K184" s="23" t="s">
        <v>4628</v>
      </c>
      <c r="L184" s="23" t="s">
        <v>11</v>
      </c>
      <c r="M184" s="23" t="s">
        <v>5448</v>
      </c>
      <c r="N184" s="23" t="s">
        <v>4629</v>
      </c>
      <c r="O184" s="23" t="s">
        <v>4630</v>
      </c>
      <c r="P184" s="23" t="s">
        <v>4894</v>
      </c>
      <c r="Q184" s="23">
        <v>0</v>
      </c>
      <c r="R184" s="23" t="s">
        <v>1962</v>
      </c>
      <c r="S184" s="23" t="s">
        <v>4475</v>
      </c>
      <c r="T184" s="23" t="s">
        <v>1721</v>
      </c>
    </row>
    <row r="185" spans="1:20">
      <c r="A185" s="23" t="s">
        <v>2827</v>
      </c>
      <c r="B185" s="23" t="s">
        <v>2828</v>
      </c>
      <c r="C185" s="23" t="s">
        <v>14</v>
      </c>
      <c r="D185" s="23" t="s">
        <v>1705</v>
      </c>
      <c r="E185" s="23" t="s">
        <v>452</v>
      </c>
      <c r="F185" s="23" t="s">
        <v>5340</v>
      </c>
      <c r="G185" s="23" t="s">
        <v>1721</v>
      </c>
      <c r="H185" s="23" t="s">
        <v>4099</v>
      </c>
      <c r="I185" s="23" t="s">
        <v>4192</v>
      </c>
      <c r="J185" s="23" t="s">
        <v>11</v>
      </c>
      <c r="K185" s="23" t="s">
        <v>4628</v>
      </c>
      <c r="L185" s="23" t="s">
        <v>11</v>
      </c>
      <c r="M185" s="23" t="s">
        <v>5471</v>
      </c>
      <c r="N185" s="23" t="s">
        <v>4629</v>
      </c>
      <c r="O185" s="23" t="s">
        <v>4630</v>
      </c>
      <c r="P185" s="23" t="s">
        <v>4642</v>
      </c>
      <c r="Q185" s="23">
        <v>0</v>
      </c>
      <c r="R185" s="23" t="s">
        <v>1962</v>
      </c>
      <c r="S185" s="23" t="s">
        <v>4395</v>
      </c>
      <c r="T185" s="23" t="s">
        <v>1721</v>
      </c>
    </row>
    <row r="186" spans="1:20">
      <c r="A186" s="23" t="s">
        <v>2179</v>
      </c>
      <c r="B186" s="23" t="s">
        <v>2180</v>
      </c>
      <c r="C186" s="23" t="s">
        <v>16</v>
      </c>
      <c r="D186" s="23" t="s">
        <v>1705</v>
      </c>
      <c r="E186" s="23" t="s">
        <v>1189</v>
      </c>
      <c r="F186" s="23" t="s">
        <v>4207</v>
      </c>
      <c r="G186" s="23" t="s">
        <v>1721</v>
      </c>
      <c r="H186" s="23" t="s">
        <v>4633</v>
      </c>
      <c r="I186" s="23" t="s">
        <v>4203</v>
      </c>
      <c r="J186" s="23" t="s">
        <v>11</v>
      </c>
      <c r="K186" s="23" t="s">
        <v>4628</v>
      </c>
      <c r="L186" s="23" t="s">
        <v>11</v>
      </c>
      <c r="M186" s="23" t="s">
        <v>5406</v>
      </c>
      <c r="N186" s="23" t="s">
        <v>4629</v>
      </c>
      <c r="O186" s="23" t="s">
        <v>4630</v>
      </c>
      <c r="P186" s="23" t="s">
        <v>4642</v>
      </c>
      <c r="Q186" s="23">
        <v>0</v>
      </c>
      <c r="R186" s="23" t="s">
        <v>1962</v>
      </c>
      <c r="S186" s="23" t="s">
        <v>4791</v>
      </c>
      <c r="T186" s="23" t="s">
        <v>1721</v>
      </c>
    </row>
    <row r="187" spans="1:20">
      <c r="A187" s="23" t="s">
        <v>2636</v>
      </c>
      <c r="B187" s="23" t="s">
        <v>2637</v>
      </c>
      <c r="C187" s="23" t="s">
        <v>12</v>
      </c>
      <c r="D187" s="23" t="s">
        <v>1705</v>
      </c>
      <c r="E187" s="23" t="s">
        <v>452</v>
      </c>
      <c r="F187" s="23" t="s">
        <v>5338</v>
      </c>
      <c r="G187" s="23" t="s">
        <v>1721</v>
      </c>
      <c r="H187" s="23" t="s">
        <v>4643</v>
      </c>
      <c r="I187" s="23" t="s">
        <v>4138</v>
      </c>
      <c r="J187" s="23" t="s">
        <v>11</v>
      </c>
      <c r="K187" s="23" t="s">
        <v>4628</v>
      </c>
      <c r="L187" s="23" t="s">
        <v>11</v>
      </c>
      <c r="M187" s="23" t="s">
        <v>5433</v>
      </c>
      <c r="N187" s="23" t="s">
        <v>4629</v>
      </c>
      <c r="O187" s="23" t="s">
        <v>4630</v>
      </c>
      <c r="P187" s="23" t="s">
        <v>4861</v>
      </c>
      <c r="Q187" s="23">
        <v>0</v>
      </c>
      <c r="R187" s="23" t="s">
        <v>1962</v>
      </c>
      <c r="S187" s="23" t="s">
        <v>4862</v>
      </c>
      <c r="T187" s="23" t="s">
        <v>1721</v>
      </c>
    </row>
    <row r="188" spans="1:20">
      <c r="A188" s="23" t="s">
        <v>3574</v>
      </c>
      <c r="B188" s="23" t="s">
        <v>3575</v>
      </c>
      <c r="C188" s="23" t="s">
        <v>16</v>
      </c>
      <c r="D188" s="23" t="s">
        <v>1705</v>
      </c>
      <c r="E188" s="23" t="s">
        <v>452</v>
      </c>
      <c r="F188" s="23" t="s">
        <v>4185</v>
      </c>
      <c r="G188" s="23" t="s">
        <v>1721</v>
      </c>
      <c r="H188" s="23" t="s">
        <v>4633</v>
      </c>
      <c r="I188" s="23" t="s">
        <v>4203</v>
      </c>
      <c r="J188" s="23" t="s">
        <v>11</v>
      </c>
      <c r="K188" s="23" t="s">
        <v>4628</v>
      </c>
      <c r="L188" s="23" t="s">
        <v>11</v>
      </c>
      <c r="M188" s="23" t="s">
        <v>5460</v>
      </c>
      <c r="N188" s="23" t="s">
        <v>4629</v>
      </c>
      <c r="O188" s="23" t="s">
        <v>4630</v>
      </c>
      <c r="P188" s="23" t="s">
        <v>1026</v>
      </c>
      <c r="Q188" s="23">
        <v>0</v>
      </c>
      <c r="R188" s="23" t="s">
        <v>1683</v>
      </c>
      <c r="S188" s="23" t="s">
        <v>4580</v>
      </c>
      <c r="T188" s="23" t="s">
        <v>1721</v>
      </c>
    </row>
    <row r="189" spans="1:20">
      <c r="A189" s="23" t="s">
        <v>3704</v>
      </c>
      <c r="B189" s="23" t="s">
        <v>3705</v>
      </c>
      <c r="C189" s="23" t="s">
        <v>14</v>
      </c>
      <c r="D189" s="23" t="s">
        <v>1705</v>
      </c>
      <c r="E189" s="23" t="s">
        <v>452</v>
      </c>
      <c r="F189" s="23" t="s">
        <v>4166</v>
      </c>
      <c r="G189" s="23" t="s">
        <v>1721</v>
      </c>
      <c r="H189" s="23" t="s">
        <v>4094</v>
      </c>
      <c r="I189" s="23" t="s">
        <v>4106</v>
      </c>
      <c r="J189" s="23" t="s">
        <v>11</v>
      </c>
      <c r="K189" s="23" t="s">
        <v>4628</v>
      </c>
      <c r="L189" s="23" t="s">
        <v>11</v>
      </c>
      <c r="M189" s="23" t="s">
        <v>5415</v>
      </c>
      <c r="N189" s="23" t="s">
        <v>4629</v>
      </c>
      <c r="O189" s="23" t="s">
        <v>4630</v>
      </c>
      <c r="P189" s="23" t="s">
        <v>4642</v>
      </c>
      <c r="Q189" s="23">
        <v>0</v>
      </c>
      <c r="R189" s="23" t="s">
        <v>1962</v>
      </c>
      <c r="S189" s="23" t="s">
        <v>4314</v>
      </c>
      <c r="T189" s="23" t="s">
        <v>1721</v>
      </c>
    </row>
    <row r="190" spans="1:20">
      <c r="A190" s="23" t="s">
        <v>3970</v>
      </c>
      <c r="B190" s="23" t="s">
        <v>3971</v>
      </c>
      <c r="C190" s="23" t="s">
        <v>10</v>
      </c>
      <c r="D190" s="23" t="s">
        <v>1705</v>
      </c>
      <c r="E190" s="23" t="s">
        <v>452</v>
      </c>
      <c r="F190" s="23" t="s">
        <v>4190</v>
      </c>
      <c r="G190" s="23" t="s">
        <v>1721</v>
      </c>
      <c r="H190" s="23" t="s">
        <v>4633</v>
      </c>
      <c r="I190" s="23" t="s">
        <v>5430</v>
      </c>
      <c r="J190" s="23" t="s">
        <v>11</v>
      </c>
      <c r="K190" s="23" t="s">
        <v>4628</v>
      </c>
      <c r="L190" s="23" t="s">
        <v>11</v>
      </c>
      <c r="M190" s="23" t="s">
        <v>5441</v>
      </c>
      <c r="N190" s="23" t="s">
        <v>4629</v>
      </c>
      <c r="O190" s="23" t="s">
        <v>4630</v>
      </c>
      <c r="P190" s="23" t="s">
        <v>7</v>
      </c>
      <c r="Q190" s="23">
        <v>0</v>
      </c>
      <c r="R190" s="23" t="s">
        <v>3208</v>
      </c>
      <c r="S190" s="23" t="s">
        <v>4658</v>
      </c>
      <c r="T190" s="23" t="s">
        <v>1721</v>
      </c>
    </row>
    <row r="191" spans="1:20">
      <c r="A191" s="23" t="s">
        <v>2457</v>
      </c>
      <c r="B191" s="23" t="s">
        <v>2458</v>
      </c>
      <c r="C191" s="23" t="s">
        <v>14</v>
      </c>
      <c r="D191" s="23" t="s">
        <v>1705</v>
      </c>
      <c r="E191" s="23" t="s">
        <v>452</v>
      </c>
      <c r="F191" s="23" t="s">
        <v>4166</v>
      </c>
      <c r="G191" s="23" t="s">
        <v>1721</v>
      </c>
      <c r="H191" s="23" t="s">
        <v>4094</v>
      </c>
      <c r="I191" s="23" t="s">
        <v>4106</v>
      </c>
      <c r="J191" s="23" t="s">
        <v>11</v>
      </c>
      <c r="K191" s="23" t="s">
        <v>4628</v>
      </c>
      <c r="L191" s="23" t="s">
        <v>11</v>
      </c>
      <c r="M191" s="23" t="s">
        <v>5415</v>
      </c>
      <c r="N191" s="23" t="s">
        <v>4629</v>
      </c>
      <c r="O191" s="23" t="s">
        <v>4630</v>
      </c>
      <c r="P191" s="23" t="s">
        <v>4664</v>
      </c>
      <c r="Q191" s="23">
        <v>0</v>
      </c>
      <c r="R191" s="23" t="s">
        <v>1886</v>
      </c>
      <c r="S191" s="23" t="s">
        <v>4431</v>
      </c>
      <c r="T191" s="23" t="s">
        <v>1721</v>
      </c>
    </row>
    <row r="192" spans="1:20">
      <c r="A192" s="23" t="s">
        <v>3812</v>
      </c>
      <c r="B192" s="23" t="s">
        <v>3813</v>
      </c>
      <c r="C192" s="23" t="s">
        <v>10</v>
      </c>
      <c r="D192" s="23" t="s">
        <v>1705</v>
      </c>
      <c r="E192" s="23" t="s">
        <v>452</v>
      </c>
      <c r="F192" s="23" t="s">
        <v>4179</v>
      </c>
      <c r="G192" s="23" t="s">
        <v>1721</v>
      </c>
      <c r="H192" s="23" t="s">
        <v>4682</v>
      </c>
      <c r="I192" s="23" t="s">
        <v>4649</v>
      </c>
      <c r="J192" s="23" t="s">
        <v>11</v>
      </c>
      <c r="K192" s="23" t="s">
        <v>4628</v>
      </c>
      <c r="L192" s="23" t="s">
        <v>11</v>
      </c>
      <c r="M192" s="23" t="s">
        <v>5416</v>
      </c>
      <c r="N192" s="23" t="s">
        <v>4629</v>
      </c>
      <c r="O192" s="23" t="s">
        <v>4630</v>
      </c>
      <c r="P192" s="23" t="s">
        <v>4675</v>
      </c>
      <c r="Q192" s="23">
        <v>0</v>
      </c>
      <c r="R192" s="23" t="s">
        <v>4808</v>
      </c>
      <c r="S192" s="23" t="s">
        <v>4881</v>
      </c>
      <c r="T192" s="23" t="s">
        <v>1721</v>
      </c>
    </row>
    <row r="193" spans="1:20">
      <c r="A193" s="23" t="s">
        <v>3107</v>
      </c>
      <c r="B193" s="23" t="s">
        <v>3108</v>
      </c>
      <c r="C193" s="23" t="s">
        <v>16</v>
      </c>
      <c r="D193" s="23" t="s">
        <v>1705</v>
      </c>
      <c r="E193" s="23" t="s">
        <v>1189</v>
      </c>
      <c r="F193" s="23" t="s">
        <v>4182</v>
      </c>
      <c r="G193" s="23" t="s">
        <v>1721</v>
      </c>
      <c r="H193" s="23" t="s">
        <v>4638</v>
      </c>
      <c r="I193" s="23" t="s">
        <v>4192</v>
      </c>
      <c r="J193" s="23" t="s">
        <v>11</v>
      </c>
      <c r="K193" s="23" t="s">
        <v>4628</v>
      </c>
      <c r="L193" s="23" t="s">
        <v>11</v>
      </c>
      <c r="M193" s="23" t="s">
        <v>5444</v>
      </c>
      <c r="N193" s="23" t="s">
        <v>4629</v>
      </c>
      <c r="O193" s="23" t="s">
        <v>4630</v>
      </c>
      <c r="P193" s="23" t="s">
        <v>9</v>
      </c>
      <c r="Q193" s="23">
        <v>0</v>
      </c>
      <c r="R193" s="23" t="s">
        <v>2365</v>
      </c>
      <c r="S193" s="23" t="s">
        <v>4659</v>
      </c>
      <c r="T193" s="23" t="s">
        <v>1721</v>
      </c>
    </row>
    <row r="194" spans="1:20">
      <c r="A194" s="23" t="s">
        <v>2304</v>
      </c>
      <c r="B194" s="23" t="s">
        <v>2305</v>
      </c>
      <c r="C194" s="23" t="s">
        <v>16</v>
      </c>
      <c r="D194" s="23" t="s">
        <v>1705</v>
      </c>
      <c r="E194" s="23" t="s">
        <v>1189</v>
      </c>
      <c r="F194" s="23" t="s">
        <v>4182</v>
      </c>
      <c r="G194" s="23" t="s">
        <v>1721</v>
      </c>
      <c r="H194" s="23" t="s">
        <v>4638</v>
      </c>
      <c r="I194" s="23" t="s">
        <v>4636</v>
      </c>
      <c r="J194" s="23" t="s">
        <v>11</v>
      </c>
      <c r="K194" s="23" t="s">
        <v>4628</v>
      </c>
      <c r="L194" s="23" t="s">
        <v>11</v>
      </c>
      <c r="M194" s="23" t="s">
        <v>5431</v>
      </c>
      <c r="N194" s="23" t="s">
        <v>4629</v>
      </c>
      <c r="O194" s="23" t="s">
        <v>4630</v>
      </c>
      <c r="P194" s="23" t="s">
        <v>9</v>
      </c>
      <c r="Q194" s="23">
        <v>0</v>
      </c>
      <c r="R194" s="23" t="s">
        <v>2307</v>
      </c>
      <c r="S194" s="23" t="s">
        <v>4521</v>
      </c>
      <c r="T194" s="23" t="s">
        <v>1721</v>
      </c>
    </row>
    <row r="195" spans="1:20">
      <c r="A195" s="23" t="s">
        <v>2712</v>
      </c>
      <c r="B195" s="23" t="s">
        <v>2713</v>
      </c>
      <c r="C195" s="23" t="s">
        <v>16</v>
      </c>
      <c r="D195" s="23" t="s">
        <v>1705</v>
      </c>
      <c r="E195" s="23" t="s">
        <v>1189</v>
      </c>
      <c r="F195" s="23" t="s">
        <v>4182</v>
      </c>
      <c r="G195" s="23" t="s">
        <v>1721</v>
      </c>
      <c r="H195" s="23" t="s">
        <v>4638</v>
      </c>
      <c r="I195" s="23" t="s">
        <v>4636</v>
      </c>
      <c r="J195" s="23" t="s">
        <v>11</v>
      </c>
      <c r="K195" s="23" t="s">
        <v>4628</v>
      </c>
      <c r="L195" s="23" t="s">
        <v>11</v>
      </c>
      <c r="M195" s="23" t="s">
        <v>5427</v>
      </c>
      <c r="N195" s="23" t="s">
        <v>4629</v>
      </c>
      <c r="O195" s="23" t="s">
        <v>4630</v>
      </c>
      <c r="P195" s="23" t="s">
        <v>1026</v>
      </c>
      <c r="Q195" s="23">
        <v>0</v>
      </c>
      <c r="R195" s="23" t="s">
        <v>1683</v>
      </c>
      <c r="S195" s="23" t="s">
        <v>4590</v>
      </c>
      <c r="T195" s="23" t="s">
        <v>1721</v>
      </c>
    </row>
    <row r="196" spans="1:20">
      <c r="A196" s="23" t="s">
        <v>3591</v>
      </c>
      <c r="B196" s="23" t="s">
        <v>3592</v>
      </c>
      <c r="C196" s="23" t="s">
        <v>10</v>
      </c>
      <c r="D196" s="23" t="s">
        <v>1705</v>
      </c>
      <c r="E196" s="23" t="s">
        <v>452</v>
      </c>
      <c r="F196" s="23" t="s">
        <v>4164</v>
      </c>
      <c r="G196" s="23" t="s">
        <v>1721</v>
      </c>
      <c r="H196" s="23" t="s">
        <v>4632</v>
      </c>
      <c r="I196" s="23" t="s">
        <v>4203</v>
      </c>
      <c r="J196" s="23" t="s">
        <v>11</v>
      </c>
      <c r="K196" s="23" t="s">
        <v>4628</v>
      </c>
      <c r="L196" s="23" t="s">
        <v>11</v>
      </c>
      <c r="M196" s="23" t="s">
        <v>5405</v>
      </c>
      <c r="N196" s="23" t="s">
        <v>4629</v>
      </c>
      <c r="O196" s="23" t="s">
        <v>4630</v>
      </c>
      <c r="P196" s="23" t="s">
        <v>9</v>
      </c>
      <c r="Q196" s="23">
        <v>0</v>
      </c>
      <c r="R196" s="23" t="s">
        <v>2307</v>
      </c>
      <c r="S196" s="23" t="s">
        <v>4681</v>
      </c>
      <c r="T196" s="23" t="s">
        <v>1721</v>
      </c>
    </row>
    <row r="197" spans="1:20">
      <c r="A197" s="23" t="s">
        <v>5082</v>
      </c>
      <c r="B197" s="23" t="s">
        <v>5083</v>
      </c>
      <c r="C197" s="23" t="s">
        <v>1687</v>
      </c>
      <c r="D197" s="23" t="s">
        <v>4091</v>
      </c>
      <c r="E197" s="23" t="s">
        <v>459</v>
      </c>
      <c r="F197" s="23" t="s">
        <v>5353</v>
      </c>
      <c r="G197" s="23" t="s">
        <v>1721</v>
      </c>
      <c r="H197" s="23" t="s">
        <v>4643</v>
      </c>
      <c r="I197" s="23" t="s">
        <v>4644</v>
      </c>
      <c r="J197" s="23" t="s">
        <v>11</v>
      </c>
      <c r="K197" s="23" t="s">
        <v>4628</v>
      </c>
      <c r="L197" s="23" t="s">
        <v>11</v>
      </c>
      <c r="M197" s="23" t="s">
        <v>5467</v>
      </c>
      <c r="N197" s="23" t="s">
        <v>4640</v>
      </c>
      <c r="O197" s="23" t="s">
        <v>4630</v>
      </c>
      <c r="P197" s="23" t="s">
        <v>993</v>
      </c>
      <c r="Q197" s="23">
        <v>0</v>
      </c>
      <c r="R197" s="23" t="s">
        <v>5464</v>
      </c>
      <c r="S197" s="23" t="s">
        <v>5465</v>
      </c>
      <c r="T197" s="23" t="s">
        <v>1721</v>
      </c>
    </row>
    <row r="198" spans="1:20">
      <c r="A198" s="23" t="s">
        <v>4021</v>
      </c>
      <c r="B198" s="23" t="s">
        <v>4022</v>
      </c>
      <c r="C198" s="23" t="s">
        <v>15</v>
      </c>
      <c r="D198" s="23" t="s">
        <v>1705</v>
      </c>
      <c r="E198" s="23" t="s">
        <v>452</v>
      </c>
      <c r="F198" s="23" t="s">
        <v>4148</v>
      </c>
      <c r="G198" s="23" t="s">
        <v>1721</v>
      </c>
      <c r="H198" s="23" t="s">
        <v>4094</v>
      </c>
      <c r="I198" s="23" t="s">
        <v>5430</v>
      </c>
      <c r="J198" s="23" t="s">
        <v>11</v>
      </c>
      <c r="K198" s="23" t="s">
        <v>4628</v>
      </c>
      <c r="L198" s="23" t="s">
        <v>11</v>
      </c>
      <c r="M198" s="23" t="s">
        <v>5422</v>
      </c>
      <c r="N198" s="23" t="s">
        <v>4629</v>
      </c>
      <c r="O198" s="23" t="s">
        <v>4630</v>
      </c>
      <c r="P198" s="23" t="s">
        <v>4820</v>
      </c>
      <c r="Q198" s="23">
        <v>0</v>
      </c>
      <c r="R198" s="23" t="s">
        <v>1962</v>
      </c>
      <c r="S198" s="23" t="s">
        <v>4821</v>
      </c>
      <c r="T198" s="23" t="s">
        <v>1721</v>
      </c>
    </row>
    <row r="199" spans="1:20">
      <c r="A199" s="23" t="s">
        <v>2575</v>
      </c>
      <c r="B199" s="23" t="s">
        <v>2576</v>
      </c>
      <c r="C199" s="23" t="s">
        <v>10</v>
      </c>
      <c r="D199" s="23" t="s">
        <v>1705</v>
      </c>
      <c r="E199" s="23" t="s">
        <v>452</v>
      </c>
      <c r="F199" s="23" t="s">
        <v>4164</v>
      </c>
      <c r="G199" s="23" t="s">
        <v>1721</v>
      </c>
      <c r="H199" s="23" t="s">
        <v>4632</v>
      </c>
      <c r="I199" s="23" t="s">
        <v>4203</v>
      </c>
      <c r="J199" s="23" t="s">
        <v>11</v>
      </c>
      <c r="K199" s="23" t="s">
        <v>4628</v>
      </c>
      <c r="L199" s="23" t="s">
        <v>11</v>
      </c>
      <c r="M199" s="23" t="s">
        <v>5408</v>
      </c>
      <c r="N199" s="23" t="s">
        <v>4629</v>
      </c>
      <c r="O199" s="23" t="s">
        <v>4630</v>
      </c>
      <c r="P199" s="23" t="s">
        <v>4713</v>
      </c>
      <c r="Q199" s="23">
        <v>0</v>
      </c>
      <c r="R199" s="23" t="s">
        <v>1962</v>
      </c>
      <c r="S199" s="23" t="s">
        <v>4417</v>
      </c>
      <c r="T199" s="23" t="s">
        <v>1721</v>
      </c>
    </row>
    <row r="200" spans="1:20">
      <c r="A200" s="23" t="s">
        <v>3605</v>
      </c>
      <c r="B200" s="23" t="s">
        <v>3606</v>
      </c>
      <c r="C200" s="23" t="s">
        <v>16</v>
      </c>
      <c r="D200" s="23" t="s">
        <v>1705</v>
      </c>
      <c r="E200" s="23" t="s">
        <v>1189</v>
      </c>
      <c r="F200" s="23" t="s">
        <v>4197</v>
      </c>
      <c r="G200" s="23" t="s">
        <v>1721</v>
      </c>
      <c r="H200" s="23" t="s">
        <v>4099</v>
      </c>
      <c r="I200" s="23" t="s">
        <v>4106</v>
      </c>
      <c r="J200" s="23" t="s">
        <v>11</v>
      </c>
      <c r="K200" s="23" t="s">
        <v>4628</v>
      </c>
      <c r="L200" s="23" t="s">
        <v>11</v>
      </c>
      <c r="M200" s="23" t="s">
        <v>5420</v>
      </c>
      <c r="N200" s="23" t="s">
        <v>4629</v>
      </c>
      <c r="O200" s="23" t="s">
        <v>4630</v>
      </c>
      <c r="P200" s="23" t="s">
        <v>4642</v>
      </c>
      <c r="Q200" s="23">
        <v>0</v>
      </c>
      <c r="R200" s="23" t="s">
        <v>1962</v>
      </c>
      <c r="S200" s="23" t="s">
        <v>4764</v>
      </c>
      <c r="T200" s="23" t="s">
        <v>1721</v>
      </c>
    </row>
    <row r="201" spans="1:20">
      <c r="A201" s="23" t="s">
        <v>5082</v>
      </c>
      <c r="B201" s="23" t="s">
        <v>5083</v>
      </c>
      <c r="C201" s="23" t="s">
        <v>1687</v>
      </c>
      <c r="D201" s="23" t="s">
        <v>4091</v>
      </c>
      <c r="E201" s="23" t="s">
        <v>459</v>
      </c>
      <c r="F201" s="23" t="s">
        <v>5353</v>
      </c>
      <c r="G201" s="23" t="s">
        <v>1721</v>
      </c>
      <c r="H201" s="23" t="s">
        <v>4643</v>
      </c>
      <c r="I201" s="23" t="s">
        <v>4644</v>
      </c>
      <c r="J201" s="23" t="s">
        <v>11</v>
      </c>
      <c r="K201" s="23" t="s">
        <v>4628</v>
      </c>
      <c r="L201" s="23" t="s">
        <v>11</v>
      </c>
      <c r="M201" s="23" t="s">
        <v>5473</v>
      </c>
      <c r="N201" s="23" t="s">
        <v>4640</v>
      </c>
      <c r="O201" s="23" t="s">
        <v>4630</v>
      </c>
      <c r="P201" s="23" t="s">
        <v>993</v>
      </c>
      <c r="Q201" s="23">
        <v>0</v>
      </c>
      <c r="R201" s="23" t="s">
        <v>5464</v>
      </c>
      <c r="S201" s="23" t="s">
        <v>5465</v>
      </c>
      <c r="T201" s="23" t="s">
        <v>1721</v>
      </c>
    </row>
    <row r="202" spans="1:20">
      <c r="A202" s="23" t="s">
        <v>3291</v>
      </c>
      <c r="B202" s="23" t="s">
        <v>3292</v>
      </c>
      <c r="C202" s="23" t="s">
        <v>10</v>
      </c>
      <c r="D202" s="23" t="s">
        <v>1705</v>
      </c>
      <c r="E202" s="23" t="s">
        <v>452</v>
      </c>
      <c r="F202" s="23" t="s">
        <v>5349</v>
      </c>
      <c r="G202" s="23" t="s">
        <v>1721</v>
      </c>
      <c r="H202" s="23" t="s">
        <v>4099</v>
      </c>
      <c r="I202" s="23" t="s">
        <v>5421</v>
      </c>
      <c r="J202" s="23" t="s">
        <v>11</v>
      </c>
      <c r="K202" s="23" t="s">
        <v>4628</v>
      </c>
      <c r="L202" s="23" t="s">
        <v>11</v>
      </c>
      <c r="M202" s="23" t="s">
        <v>5441</v>
      </c>
      <c r="N202" s="23" t="s">
        <v>4629</v>
      </c>
      <c r="O202" s="23" t="s">
        <v>4630</v>
      </c>
      <c r="P202" s="23" t="s">
        <v>4634</v>
      </c>
      <c r="Q202" s="23">
        <v>0</v>
      </c>
      <c r="R202" s="23" t="s">
        <v>1962</v>
      </c>
      <c r="S202" s="23" t="s">
        <v>4353</v>
      </c>
      <c r="T202" s="23" t="s">
        <v>1721</v>
      </c>
    </row>
    <row r="203" spans="1:20">
      <c r="A203" s="23" t="s">
        <v>5278</v>
      </c>
      <c r="B203" s="23" t="s">
        <v>5279</v>
      </c>
      <c r="C203" s="23" t="s">
        <v>1687</v>
      </c>
      <c r="D203" s="23" t="s">
        <v>4091</v>
      </c>
      <c r="E203" s="23" t="s">
        <v>459</v>
      </c>
      <c r="F203" s="23" t="s">
        <v>4202</v>
      </c>
      <c r="G203" s="23" t="s">
        <v>1721</v>
      </c>
      <c r="H203" s="23" t="s">
        <v>4643</v>
      </c>
      <c r="I203" s="23" t="s">
        <v>4644</v>
      </c>
      <c r="J203" s="23" t="s">
        <v>11</v>
      </c>
      <c r="K203" s="23" t="s">
        <v>4628</v>
      </c>
      <c r="L203" s="23" t="s">
        <v>11</v>
      </c>
      <c r="M203" s="23" t="s">
        <v>5446</v>
      </c>
      <c r="N203" s="23" t="s">
        <v>4640</v>
      </c>
      <c r="O203" s="23" t="s">
        <v>4630</v>
      </c>
      <c r="P203" s="23" t="s">
        <v>993</v>
      </c>
      <c r="Q203" s="23">
        <v>0</v>
      </c>
      <c r="R203" s="23" t="s">
        <v>5474</v>
      </c>
      <c r="S203" s="23" t="s">
        <v>5475</v>
      </c>
      <c r="T203" s="23" t="s">
        <v>1721</v>
      </c>
    </row>
    <row r="204" spans="1:20">
      <c r="A204" s="23" t="s">
        <v>2660</v>
      </c>
      <c r="B204" s="23" t="s">
        <v>2661</v>
      </c>
      <c r="C204" s="23" t="s">
        <v>13</v>
      </c>
      <c r="D204" s="23" t="s">
        <v>1705</v>
      </c>
      <c r="E204" s="23" t="s">
        <v>452</v>
      </c>
      <c r="F204" s="23" t="s">
        <v>4176</v>
      </c>
      <c r="G204" s="23" t="s">
        <v>1721</v>
      </c>
      <c r="H204" s="23" t="s">
        <v>4094</v>
      </c>
      <c r="I204" s="23" t="s">
        <v>4192</v>
      </c>
      <c r="J204" s="23" t="s">
        <v>11</v>
      </c>
      <c r="K204" s="23" t="s">
        <v>4628</v>
      </c>
      <c r="L204" s="23" t="s">
        <v>11</v>
      </c>
      <c r="M204" s="23" t="s">
        <v>5416</v>
      </c>
      <c r="N204" s="23" t="s">
        <v>4629</v>
      </c>
      <c r="O204" s="23" t="s">
        <v>4630</v>
      </c>
      <c r="P204" s="23" t="s">
        <v>4868</v>
      </c>
      <c r="Q204" s="23">
        <v>0</v>
      </c>
      <c r="R204" s="23" t="s">
        <v>1962</v>
      </c>
      <c r="S204" s="23" t="s">
        <v>4869</v>
      </c>
      <c r="T204" s="23" t="s">
        <v>1721</v>
      </c>
    </row>
    <row r="205" spans="1:20">
      <c r="A205" s="23" t="s">
        <v>2652</v>
      </c>
      <c r="B205" s="23" t="s">
        <v>2653</v>
      </c>
      <c r="C205" s="23" t="s">
        <v>16</v>
      </c>
      <c r="D205" s="23" t="s">
        <v>1705</v>
      </c>
      <c r="E205" s="23" t="s">
        <v>452</v>
      </c>
      <c r="F205" s="23" t="s">
        <v>4185</v>
      </c>
      <c r="G205" s="23" t="s">
        <v>1721</v>
      </c>
      <c r="H205" s="23" t="s">
        <v>4633</v>
      </c>
      <c r="I205" s="23" t="s">
        <v>4203</v>
      </c>
      <c r="J205" s="23" t="s">
        <v>11</v>
      </c>
      <c r="K205" s="23" t="s">
        <v>4628</v>
      </c>
      <c r="L205" s="23" t="s">
        <v>11</v>
      </c>
      <c r="M205" s="23" t="s">
        <v>5424</v>
      </c>
      <c r="N205" s="23" t="s">
        <v>4629</v>
      </c>
      <c r="O205" s="23" t="s">
        <v>4630</v>
      </c>
      <c r="P205" s="23" t="s">
        <v>1026</v>
      </c>
      <c r="Q205" s="23">
        <v>0</v>
      </c>
      <c r="R205" s="23" t="s">
        <v>1676</v>
      </c>
      <c r="S205" s="23" t="s">
        <v>4609</v>
      </c>
      <c r="T205" s="23" t="s">
        <v>1721</v>
      </c>
    </row>
    <row r="206" spans="1:20">
      <c r="A206" s="23" t="s">
        <v>5133</v>
      </c>
      <c r="B206" s="23" t="s">
        <v>5134</v>
      </c>
      <c r="C206" s="23" t="s">
        <v>15</v>
      </c>
      <c r="D206" s="23" t="s">
        <v>1705</v>
      </c>
      <c r="E206" s="23" t="s">
        <v>452</v>
      </c>
      <c r="F206" s="23" t="s">
        <v>4158</v>
      </c>
      <c r="G206" s="23" t="s">
        <v>1721</v>
      </c>
      <c r="H206" s="23" t="s">
        <v>4638</v>
      </c>
      <c r="I206" s="23" t="s">
        <v>4636</v>
      </c>
      <c r="J206" s="23" t="s">
        <v>11</v>
      </c>
      <c r="K206" s="23" t="s">
        <v>4628</v>
      </c>
      <c r="L206" s="23" t="s">
        <v>11</v>
      </c>
      <c r="M206" s="23" t="s">
        <v>5434</v>
      </c>
      <c r="N206" s="23" t="s">
        <v>4629</v>
      </c>
      <c r="O206" s="23" t="s">
        <v>4630</v>
      </c>
      <c r="P206" s="23" t="s">
        <v>5439</v>
      </c>
      <c r="Q206" s="23">
        <v>0</v>
      </c>
      <c r="R206" s="23" t="s">
        <v>4928</v>
      </c>
      <c r="S206" s="23" t="s">
        <v>5375</v>
      </c>
      <c r="T206" s="23" t="s">
        <v>1721</v>
      </c>
    </row>
    <row r="207" spans="1:20">
      <c r="A207" s="23" t="s">
        <v>2868</v>
      </c>
      <c r="B207" s="23" t="s">
        <v>2869</v>
      </c>
      <c r="C207" s="23" t="s">
        <v>13</v>
      </c>
      <c r="D207" s="23" t="s">
        <v>1705</v>
      </c>
      <c r="E207" s="23" t="s">
        <v>452</v>
      </c>
      <c r="F207" s="23" t="s">
        <v>4176</v>
      </c>
      <c r="G207" s="23" t="s">
        <v>1721</v>
      </c>
      <c r="H207" s="23" t="s">
        <v>4094</v>
      </c>
      <c r="I207" s="23" t="s">
        <v>5430</v>
      </c>
      <c r="J207" s="23" t="s">
        <v>11</v>
      </c>
      <c r="K207" s="23" t="s">
        <v>4628</v>
      </c>
      <c r="L207" s="23" t="s">
        <v>11</v>
      </c>
      <c r="M207" s="23" t="s">
        <v>5422</v>
      </c>
      <c r="N207" s="23" t="s">
        <v>4629</v>
      </c>
      <c r="O207" s="23" t="s">
        <v>4630</v>
      </c>
      <c r="P207" s="23" t="s">
        <v>4660</v>
      </c>
      <c r="Q207" s="23">
        <v>0</v>
      </c>
      <c r="R207" s="23" t="s">
        <v>1962</v>
      </c>
      <c r="S207" s="23" t="s">
        <v>4740</v>
      </c>
      <c r="T207" s="23" t="s">
        <v>1721</v>
      </c>
    </row>
    <row r="208" spans="1:20">
      <c r="A208" s="23" t="s">
        <v>3103</v>
      </c>
      <c r="B208" s="23" t="s">
        <v>3104</v>
      </c>
      <c r="C208" s="23" t="s">
        <v>12</v>
      </c>
      <c r="D208" s="23" t="s">
        <v>1705</v>
      </c>
      <c r="E208" s="23" t="s">
        <v>452</v>
      </c>
      <c r="F208" s="23" t="s">
        <v>4166</v>
      </c>
      <c r="G208" s="23" t="s">
        <v>1721</v>
      </c>
      <c r="H208" s="23" t="s">
        <v>4094</v>
      </c>
      <c r="I208" s="23" t="s">
        <v>4656</v>
      </c>
      <c r="J208" s="23" t="s">
        <v>11</v>
      </c>
      <c r="K208" s="23" t="s">
        <v>4628</v>
      </c>
      <c r="L208" s="23" t="s">
        <v>11</v>
      </c>
      <c r="M208" s="23" t="s">
        <v>5428</v>
      </c>
      <c r="N208" s="23" t="s">
        <v>4629</v>
      </c>
      <c r="O208" s="23" t="s">
        <v>4630</v>
      </c>
      <c r="P208" s="23" t="s">
        <v>4642</v>
      </c>
      <c r="Q208" s="23">
        <v>0</v>
      </c>
      <c r="R208" s="23" t="s">
        <v>1962</v>
      </c>
      <c r="S208" s="23" t="s">
        <v>4367</v>
      </c>
      <c r="T208" s="23" t="s">
        <v>1721</v>
      </c>
    </row>
    <row r="209" spans="1:20">
      <c r="A209" s="23" t="s">
        <v>3539</v>
      </c>
      <c r="B209" s="23" t="s">
        <v>3540</v>
      </c>
      <c r="C209" s="23" t="s">
        <v>14</v>
      </c>
      <c r="D209" s="23" t="s">
        <v>1705</v>
      </c>
      <c r="E209" s="23" t="s">
        <v>452</v>
      </c>
      <c r="F209" s="23" t="s">
        <v>5349</v>
      </c>
      <c r="G209" s="23" t="s">
        <v>1721</v>
      </c>
      <c r="H209" s="23" t="s">
        <v>4099</v>
      </c>
      <c r="I209" s="23" t="s">
        <v>5438</v>
      </c>
      <c r="J209" s="23" t="s">
        <v>11</v>
      </c>
      <c r="K209" s="23" t="s">
        <v>4628</v>
      </c>
      <c r="L209" s="23" t="s">
        <v>11</v>
      </c>
      <c r="M209" s="23" t="s">
        <v>5432</v>
      </c>
      <c r="N209" s="23" t="s">
        <v>4629</v>
      </c>
      <c r="O209" s="23" t="s">
        <v>4630</v>
      </c>
      <c r="P209" s="23" t="s">
        <v>4675</v>
      </c>
      <c r="Q209" s="23">
        <v>0</v>
      </c>
      <c r="R209" s="23" t="s">
        <v>3008</v>
      </c>
      <c r="S209" s="23" t="s">
        <v>4524</v>
      </c>
      <c r="T209" s="23" t="s">
        <v>1721</v>
      </c>
    </row>
    <row r="210" spans="1:20">
      <c r="A210" s="23" t="s">
        <v>3103</v>
      </c>
      <c r="B210" s="23" t="s">
        <v>3104</v>
      </c>
      <c r="C210" s="23" t="s">
        <v>12</v>
      </c>
      <c r="D210" s="23" t="s">
        <v>1705</v>
      </c>
      <c r="E210" s="23" t="s">
        <v>452</v>
      </c>
      <c r="F210" s="23" t="s">
        <v>4166</v>
      </c>
      <c r="G210" s="23" t="s">
        <v>1721</v>
      </c>
      <c r="H210" s="23" t="s">
        <v>4094</v>
      </c>
      <c r="I210" s="23" t="s">
        <v>4106</v>
      </c>
      <c r="J210" s="23" t="s">
        <v>11</v>
      </c>
      <c r="K210" s="23" t="s">
        <v>4628</v>
      </c>
      <c r="L210" s="23" t="s">
        <v>11</v>
      </c>
      <c r="M210" s="23" t="s">
        <v>5424</v>
      </c>
      <c r="N210" s="23" t="s">
        <v>4629</v>
      </c>
      <c r="O210" s="23" t="s">
        <v>4630</v>
      </c>
      <c r="P210" s="23" t="s">
        <v>4642</v>
      </c>
      <c r="Q210" s="23">
        <v>0</v>
      </c>
      <c r="R210" s="23" t="s">
        <v>1962</v>
      </c>
      <c r="S210" s="23" t="s">
        <v>4367</v>
      </c>
      <c r="T210" s="23" t="s">
        <v>1721</v>
      </c>
    </row>
    <row r="211" spans="1:20">
      <c r="A211" s="23" t="s">
        <v>2776</v>
      </c>
      <c r="B211" s="23" t="s">
        <v>2777</v>
      </c>
      <c r="C211" s="23" t="s">
        <v>1686</v>
      </c>
      <c r="D211" s="23" t="s">
        <v>4091</v>
      </c>
      <c r="E211" s="23" t="s">
        <v>459</v>
      </c>
      <c r="F211" s="23" t="s">
        <v>4167</v>
      </c>
      <c r="G211" s="23" t="s">
        <v>1721</v>
      </c>
      <c r="H211" s="23" t="s">
        <v>4638</v>
      </c>
      <c r="I211" s="23" t="s">
        <v>4639</v>
      </c>
      <c r="J211" s="23" t="s">
        <v>11</v>
      </c>
      <c r="K211" s="23" t="s">
        <v>4628</v>
      </c>
      <c r="L211" s="23" t="s">
        <v>11</v>
      </c>
      <c r="M211" s="23" t="s">
        <v>5476</v>
      </c>
      <c r="N211" s="23" t="s">
        <v>4640</v>
      </c>
      <c r="O211" s="23" t="s">
        <v>4630</v>
      </c>
      <c r="P211" s="23" t="s">
        <v>4871</v>
      </c>
      <c r="Q211" s="23">
        <v>0</v>
      </c>
      <c r="R211" s="23" t="s">
        <v>1886</v>
      </c>
      <c r="S211" s="23" t="s">
        <v>4527</v>
      </c>
      <c r="T211" s="23" t="s">
        <v>1721</v>
      </c>
    </row>
    <row r="212" spans="1:20">
      <c r="A212" s="23" t="s">
        <v>3095</v>
      </c>
      <c r="B212" s="23" t="s">
        <v>3096</v>
      </c>
      <c r="C212" s="23" t="s">
        <v>1686</v>
      </c>
      <c r="D212" s="23" t="s">
        <v>4091</v>
      </c>
      <c r="E212" s="23" t="s">
        <v>459</v>
      </c>
      <c r="F212" s="23" t="s">
        <v>4205</v>
      </c>
      <c r="G212" s="23" t="s">
        <v>1721</v>
      </c>
      <c r="H212" s="23" t="s">
        <v>4632</v>
      </c>
      <c r="I212" s="23" t="s">
        <v>4644</v>
      </c>
      <c r="J212" s="23" t="s">
        <v>11</v>
      </c>
      <c r="K212" s="23" t="s">
        <v>4628</v>
      </c>
      <c r="L212" s="23" t="s">
        <v>11</v>
      </c>
      <c r="M212" s="23" t="s">
        <v>5477</v>
      </c>
      <c r="N212" s="23" t="s">
        <v>4640</v>
      </c>
      <c r="O212" s="23" t="s">
        <v>4630</v>
      </c>
      <c r="P212" s="23" t="s">
        <v>1024</v>
      </c>
      <c r="Q212" s="23">
        <v>0</v>
      </c>
      <c r="R212" s="23" t="s">
        <v>3681</v>
      </c>
      <c r="S212" s="23" t="s">
        <v>4574</v>
      </c>
      <c r="T212" s="23" t="s">
        <v>1721</v>
      </c>
    </row>
    <row r="213" spans="1:20">
      <c r="A213" s="23" t="s">
        <v>2793</v>
      </c>
      <c r="B213" s="23" t="s">
        <v>2794</v>
      </c>
      <c r="C213" s="23" t="s">
        <v>17</v>
      </c>
      <c r="D213" s="23" t="s">
        <v>1705</v>
      </c>
      <c r="E213" s="23" t="s">
        <v>452</v>
      </c>
      <c r="F213" s="23" t="s">
        <v>5336</v>
      </c>
      <c r="G213" s="23" t="s">
        <v>1721</v>
      </c>
      <c r="H213" s="23" t="s">
        <v>4638</v>
      </c>
      <c r="I213" s="23" t="s">
        <v>4636</v>
      </c>
      <c r="J213" s="23" t="s">
        <v>11</v>
      </c>
      <c r="K213" s="23" t="s">
        <v>4628</v>
      </c>
      <c r="L213" s="23" t="s">
        <v>11</v>
      </c>
      <c r="M213" s="23" t="s">
        <v>5419</v>
      </c>
      <c r="N213" s="23" t="s">
        <v>4629</v>
      </c>
      <c r="O213" s="23" t="s">
        <v>4630</v>
      </c>
      <c r="P213" s="23" t="s">
        <v>4672</v>
      </c>
      <c r="Q213" s="23">
        <v>0</v>
      </c>
      <c r="R213" s="23" t="s">
        <v>1962</v>
      </c>
      <c r="S213" s="23" t="s">
        <v>4399</v>
      </c>
      <c r="T213" s="23" t="s">
        <v>1721</v>
      </c>
    </row>
    <row r="214" spans="1:20">
      <c r="A214" s="23" t="s">
        <v>3168</v>
      </c>
      <c r="B214" s="23" t="s">
        <v>3169</v>
      </c>
      <c r="C214" s="23" t="s">
        <v>10</v>
      </c>
      <c r="D214" s="23" t="s">
        <v>1705</v>
      </c>
      <c r="E214" s="23" t="s">
        <v>452</v>
      </c>
      <c r="F214" s="23" t="s">
        <v>4179</v>
      </c>
      <c r="G214" s="23" t="s">
        <v>1721</v>
      </c>
      <c r="H214" s="23" t="s">
        <v>4682</v>
      </c>
      <c r="I214" s="23" t="s">
        <v>4192</v>
      </c>
      <c r="J214" s="23" t="s">
        <v>11</v>
      </c>
      <c r="K214" s="23" t="s">
        <v>4628</v>
      </c>
      <c r="L214" s="23" t="s">
        <v>11</v>
      </c>
      <c r="M214" s="23" t="s">
        <v>5412</v>
      </c>
      <c r="N214" s="23" t="s">
        <v>4629</v>
      </c>
      <c r="O214" s="23" t="s">
        <v>4630</v>
      </c>
      <c r="P214" s="23" t="s">
        <v>9</v>
      </c>
      <c r="Q214" s="23">
        <v>0</v>
      </c>
      <c r="R214" s="23" t="s">
        <v>1795</v>
      </c>
      <c r="S214" s="23" t="s">
        <v>4543</v>
      </c>
      <c r="T214" s="23" t="s">
        <v>1721</v>
      </c>
    </row>
    <row r="215" spans="1:20">
      <c r="A215" s="23" t="s">
        <v>2623</v>
      </c>
      <c r="B215" s="23" t="s">
        <v>2624</v>
      </c>
      <c r="C215" s="23" t="s">
        <v>13</v>
      </c>
      <c r="D215" s="23" t="s">
        <v>1705</v>
      </c>
      <c r="E215" s="23" t="s">
        <v>452</v>
      </c>
      <c r="F215" s="23" t="s">
        <v>4176</v>
      </c>
      <c r="G215" s="23" t="s">
        <v>1721</v>
      </c>
      <c r="H215" s="23" t="s">
        <v>4094</v>
      </c>
      <c r="I215" s="23" t="s">
        <v>5430</v>
      </c>
      <c r="J215" s="23" t="s">
        <v>11</v>
      </c>
      <c r="K215" s="23" t="s">
        <v>4628</v>
      </c>
      <c r="L215" s="23" t="s">
        <v>11</v>
      </c>
      <c r="M215" s="23" t="s">
        <v>5422</v>
      </c>
      <c r="N215" s="23" t="s">
        <v>4629</v>
      </c>
      <c r="O215" s="23" t="s">
        <v>4630</v>
      </c>
      <c r="P215" s="23" t="s">
        <v>4748</v>
      </c>
      <c r="Q215" s="23">
        <v>0</v>
      </c>
      <c r="R215" s="23" t="s">
        <v>1962</v>
      </c>
      <c r="S215" s="23" t="s">
        <v>4414</v>
      </c>
      <c r="T215" s="23" t="s">
        <v>1721</v>
      </c>
    </row>
    <row r="216" spans="1:20">
      <c r="A216" s="23" t="s">
        <v>1767</v>
      </c>
      <c r="B216" s="23" t="s">
        <v>1768</v>
      </c>
      <c r="C216" s="23" t="s">
        <v>16</v>
      </c>
      <c r="D216" s="23" t="s">
        <v>1705</v>
      </c>
      <c r="E216" s="23" t="s">
        <v>452</v>
      </c>
      <c r="F216" s="23" t="s">
        <v>4179</v>
      </c>
      <c r="G216" s="23" t="s">
        <v>1721</v>
      </c>
      <c r="H216" s="23" t="s">
        <v>4682</v>
      </c>
      <c r="I216" s="23" t="s">
        <v>4203</v>
      </c>
      <c r="J216" s="23" t="s">
        <v>11</v>
      </c>
      <c r="K216" s="23" t="s">
        <v>4628</v>
      </c>
      <c r="L216" s="23" t="s">
        <v>11</v>
      </c>
      <c r="M216" s="23" t="s">
        <v>5418</v>
      </c>
      <c r="N216" s="23" t="s">
        <v>4629</v>
      </c>
      <c r="O216" s="23" t="s">
        <v>4630</v>
      </c>
      <c r="P216" s="23" t="s">
        <v>9</v>
      </c>
      <c r="Q216" s="23">
        <v>0</v>
      </c>
      <c r="R216" s="23" t="s">
        <v>1771</v>
      </c>
      <c r="S216" s="23" t="s">
        <v>4802</v>
      </c>
      <c r="T216" s="23" t="s">
        <v>1721</v>
      </c>
    </row>
    <row r="217" spans="1:20">
      <c r="A217" s="23" t="s">
        <v>2186</v>
      </c>
      <c r="B217" s="23" t="s">
        <v>2187</v>
      </c>
      <c r="C217" s="23" t="s">
        <v>12</v>
      </c>
      <c r="D217" s="23" t="s">
        <v>1705</v>
      </c>
      <c r="E217" s="23" t="s">
        <v>452</v>
      </c>
      <c r="F217" s="23" t="s">
        <v>5340</v>
      </c>
      <c r="G217" s="23" t="s">
        <v>1721</v>
      </c>
      <c r="H217" s="23" t="s">
        <v>4099</v>
      </c>
      <c r="I217" s="23" t="s">
        <v>4192</v>
      </c>
      <c r="J217" s="23" t="s">
        <v>11</v>
      </c>
      <c r="K217" s="23" t="s">
        <v>4628</v>
      </c>
      <c r="L217" s="23" t="s">
        <v>11</v>
      </c>
      <c r="M217" s="23" t="s">
        <v>5471</v>
      </c>
      <c r="N217" s="23" t="s">
        <v>4629</v>
      </c>
      <c r="O217" s="23" t="s">
        <v>4630</v>
      </c>
      <c r="P217" s="23" t="s">
        <v>4650</v>
      </c>
      <c r="Q217" s="23">
        <v>0</v>
      </c>
      <c r="R217" s="23" t="s">
        <v>1962</v>
      </c>
      <c r="S217" s="23" t="s">
        <v>4694</v>
      </c>
      <c r="T217" s="23" t="s">
        <v>1721</v>
      </c>
    </row>
    <row r="218" spans="1:20">
      <c r="A218" s="23" t="s">
        <v>2955</v>
      </c>
      <c r="B218" s="23" t="s">
        <v>2956</v>
      </c>
      <c r="C218" s="23" t="s">
        <v>1669</v>
      </c>
      <c r="D218" s="23" t="s">
        <v>4091</v>
      </c>
      <c r="E218" s="23" t="s">
        <v>459</v>
      </c>
      <c r="F218" s="23" t="s">
        <v>4205</v>
      </c>
      <c r="G218" s="23" t="s">
        <v>1721</v>
      </c>
      <c r="H218" s="23" t="s">
        <v>4632</v>
      </c>
      <c r="I218" s="23" t="s">
        <v>4644</v>
      </c>
      <c r="J218" s="23" t="s">
        <v>11</v>
      </c>
      <c r="K218" s="23" t="s">
        <v>4628</v>
      </c>
      <c r="L218" s="23" t="s">
        <v>11</v>
      </c>
      <c r="M218" s="23" t="s">
        <v>5477</v>
      </c>
      <c r="N218" s="23" t="s">
        <v>4640</v>
      </c>
      <c r="O218" s="23" t="s">
        <v>4630</v>
      </c>
      <c r="P218" s="23" t="s">
        <v>4863</v>
      </c>
      <c r="Q218" s="23">
        <v>0</v>
      </c>
      <c r="R218" s="23" t="s">
        <v>1662</v>
      </c>
      <c r="S218" s="23" t="s">
        <v>4614</v>
      </c>
      <c r="T218" s="23" t="s">
        <v>1721</v>
      </c>
    </row>
    <row r="219" spans="1:20">
      <c r="A219" s="23" t="s">
        <v>1788</v>
      </c>
      <c r="B219" s="23" t="s">
        <v>1789</v>
      </c>
      <c r="C219" s="23" t="s">
        <v>16</v>
      </c>
      <c r="D219" s="23" t="s">
        <v>1705</v>
      </c>
      <c r="E219" s="23" t="s">
        <v>1189</v>
      </c>
      <c r="F219" s="23" t="s">
        <v>4197</v>
      </c>
      <c r="G219" s="23" t="s">
        <v>1721</v>
      </c>
      <c r="H219" s="23" t="s">
        <v>4099</v>
      </c>
      <c r="I219" s="23" t="s">
        <v>4106</v>
      </c>
      <c r="J219" s="23" t="s">
        <v>11</v>
      </c>
      <c r="K219" s="23" t="s">
        <v>4628</v>
      </c>
      <c r="L219" s="23" t="s">
        <v>11</v>
      </c>
      <c r="M219" s="23" t="s">
        <v>5478</v>
      </c>
      <c r="N219" s="23" t="s">
        <v>4629</v>
      </c>
      <c r="O219" s="23" t="s">
        <v>4630</v>
      </c>
      <c r="P219" s="23" t="s">
        <v>4829</v>
      </c>
      <c r="Q219" s="23">
        <v>0</v>
      </c>
      <c r="R219" s="23" t="s">
        <v>1962</v>
      </c>
      <c r="S219" s="23" t="s">
        <v>4830</v>
      </c>
      <c r="T219" s="23" t="s">
        <v>1721</v>
      </c>
    </row>
    <row r="220" spans="1:20">
      <c r="A220" s="23" t="s">
        <v>2639</v>
      </c>
      <c r="B220" s="23" t="s">
        <v>2640</v>
      </c>
      <c r="C220" s="23" t="s">
        <v>16</v>
      </c>
      <c r="D220" s="23" t="s">
        <v>1705</v>
      </c>
      <c r="E220" s="23" t="s">
        <v>1189</v>
      </c>
      <c r="F220" s="23" t="s">
        <v>4182</v>
      </c>
      <c r="G220" s="23" t="s">
        <v>1721</v>
      </c>
      <c r="H220" s="23" t="s">
        <v>4638</v>
      </c>
      <c r="I220" s="23" t="s">
        <v>4636</v>
      </c>
      <c r="J220" s="23" t="s">
        <v>11</v>
      </c>
      <c r="K220" s="23" t="s">
        <v>4628</v>
      </c>
      <c r="L220" s="23" t="s">
        <v>11</v>
      </c>
      <c r="M220" s="23" t="s">
        <v>5423</v>
      </c>
      <c r="N220" s="23" t="s">
        <v>4629</v>
      </c>
      <c r="O220" s="23" t="s">
        <v>4630</v>
      </c>
      <c r="P220" s="23" t="s">
        <v>7</v>
      </c>
      <c r="Q220" s="23">
        <v>0</v>
      </c>
      <c r="R220" s="23" t="s">
        <v>3779</v>
      </c>
      <c r="S220" s="23" t="s">
        <v>4573</v>
      </c>
      <c r="T220" s="23" t="s">
        <v>1721</v>
      </c>
    </row>
    <row r="221" spans="1:20">
      <c r="A221" s="23" t="s">
        <v>2179</v>
      </c>
      <c r="B221" s="23" t="s">
        <v>2180</v>
      </c>
      <c r="C221" s="23" t="s">
        <v>16</v>
      </c>
      <c r="D221" s="23" t="s">
        <v>1705</v>
      </c>
      <c r="E221" s="23" t="s">
        <v>1189</v>
      </c>
      <c r="F221" s="23" t="s">
        <v>4207</v>
      </c>
      <c r="G221" s="23" t="s">
        <v>1721</v>
      </c>
      <c r="H221" s="23" t="s">
        <v>4633</v>
      </c>
      <c r="I221" s="23" t="s">
        <v>4106</v>
      </c>
      <c r="J221" s="23" t="s">
        <v>11</v>
      </c>
      <c r="K221" s="23" t="s">
        <v>4628</v>
      </c>
      <c r="L221" s="23" t="s">
        <v>11</v>
      </c>
      <c r="M221" s="23" t="s">
        <v>5426</v>
      </c>
      <c r="N221" s="23" t="s">
        <v>4629</v>
      </c>
      <c r="O221" s="23" t="s">
        <v>4630</v>
      </c>
      <c r="P221" s="23" t="s">
        <v>4642</v>
      </c>
      <c r="Q221" s="23">
        <v>0</v>
      </c>
      <c r="R221" s="23" t="s">
        <v>1962</v>
      </c>
      <c r="S221" s="23" t="s">
        <v>4791</v>
      </c>
      <c r="T221" s="23" t="s">
        <v>1721</v>
      </c>
    </row>
    <row r="222" spans="1:20">
      <c r="A222" s="23" t="s">
        <v>2310</v>
      </c>
      <c r="B222" s="23" t="s">
        <v>2311</v>
      </c>
      <c r="C222" s="23" t="s">
        <v>1686</v>
      </c>
      <c r="D222" s="23" t="s">
        <v>4091</v>
      </c>
      <c r="E222" s="23" t="s">
        <v>464</v>
      </c>
      <c r="F222" s="23" t="s">
        <v>4191</v>
      </c>
      <c r="G222" s="23" t="s">
        <v>1721</v>
      </c>
      <c r="H222" s="23" t="s">
        <v>4632</v>
      </c>
      <c r="I222" s="23" t="s">
        <v>4644</v>
      </c>
      <c r="J222" s="23" t="s">
        <v>11</v>
      </c>
      <c r="K222" s="23" t="s">
        <v>4628</v>
      </c>
      <c r="L222" s="23" t="s">
        <v>11</v>
      </c>
      <c r="M222" s="23" t="s">
        <v>5479</v>
      </c>
      <c r="N222" s="23" t="s">
        <v>4640</v>
      </c>
      <c r="O222" s="23" t="s">
        <v>4630</v>
      </c>
      <c r="P222" s="23" t="s">
        <v>7</v>
      </c>
      <c r="Q222" s="23">
        <v>0</v>
      </c>
      <c r="R222" s="23" t="s">
        <v>4847</v>
      </c>
      <c r="S222" s="23" t="s">
        <v>4611</v>
      </c>
      <c r="T222" s="23" t="s">
        <v>1721</v>
      </c>
    </row>
    <row r="223" spans="1:20">
      <c r="A223" s="23" t="s">
        <v>3168</v>
      </c>
      <c r="B223" s="23" t="s">
        <v>3169</v>
      </c>
      <c r="C223" s="23" t="s">
        <v>10</v>
      </c>
      <c r="D223" s="23" t="s">
        <v>1705</v>
      </c>
      <c r="E223" s="23" t="s">
        <v>452</v>
      </c>
      <c r="F223" s="23" t="s">
        <v>4179</v>
      </c>
      <c r="G223" s="23" t="s">
        <v>1721</v>
      </c>
      <c r="H223" s="23" t="s">
        <v>4682</v>
      </c>
      <c r="I223" s="23" t="s">
        <v>4649</v>
      </c>
      <c r="J223" s="23" t="s">
        <v>11</v>
      </c>
      <c r="K223" s="23" t="s">
        <v>4628</v>
      </c>
      <c r="L223" s="23" t="s">
        <v>11</v>
      </c>
      <c r="M223" s="23" t="s">
        <v>5442</v>
      </c>
      <c r="N223" s="23" t="s">
        <v>4629</v>
      </c>
      <c r="O223" s="23" t="s">
        <v>4630</v>
      </c>
      <c r="P223" s="23" t="s">
        <v>9</v>
      </c>
      <c r="Q223" s="23">
        <v>0</v>
      </c>
      <c r="R223" s="23" t="s">
        <v>1795</v>
      </c>
      <c r="S223" s="23" t="s">
        <v>4543</v>
      </c>
      <c r="T223" s="23" t="s">
        <v>1721</v>
      </c>
    </row>
    <row r="224" spans="1:20">
      <c r="A224" s="23" t="s">
        <v>3430</v>
      </c>
      <c r="B224" s="23" t="s">
        <v>3431</v>
      </c>
      <c r="C224" s="23" t="s">
        <v>10</v>
      </c>
      <c r="D224" s="23" t="s">
        <v>1705</v>
      </c>
      <c r="E224" s="23" t="s">
        <v>452</v>
      </c>
      <c r="F224" s="23" t="s">
        <v>5342</v>
      </c>
      <c r="G224" s="23" t="s">
        <v>1721</v>
      </c>
      <c r="H224" s="23" t="s">
        <v>4633</v>
      </c>
      <c r="I224" s="23" t="s">
        <v>4192</v>
      </c>
      <c r="J224" s="23" t="s">
        <v>11</v>
      </c>
      <c r="K224" s="23" t="s">
        <v>4628</v>
      </c>
      <c r="L224" s="23" t="s">
        <v>11</v>
      </c>
      <c r="M224" s="23" t="s">
        <v>5471</v>
      </c>
      <c r="N224" s="23" t="s">
        <v>4629</v>
      </c>
      <c r="O224" s="23" t="s">
        <v>4630</v>
      </c>
      <c r="P224" s="23" t="s">
        <v>4642</v>
      </c>
      <c r="Q224" s="23">
        <v>0</v>
      </c>
      <c r="R224" s="23" t="s">
        <v>1962</v>
      </c>
      <c r="S224" s="23" t="s">
        <v>4776</v>
      </c>
      <c r="T224" s="23" t="s">
        <v>1721</v>
      </c>
    </row>
    <row r="225" spans="1:20">
      <c r="A225" s="23" t="s">
        <v>2633</v>
      </c>
      <c r="B225" s="23" t="s">
        <v>2634</v>
      </c>
      <c r="C225" s="23" t="s">
        <v>17</v>
      </c>
      <c r="D225" s="23" t="s">
        <v>1705</v>
      </c>
      <c r="E225" s="23" t="s">
        <v>452</v>
      </c>
      <c r="F225" s="23" t="s">
        <v>5336</v>
      </c>
      <c r="G225" s="23" t="s">
        <v>1721</v>
      </c>
      <c r="H225" s="23" t="s">
        <v>4638</v>
      </c>
      <c r="I225" s="23" t="s">
        <v>4636</v>
      </c>
      <c r="J225" s="23" t="s">
        <v>11</v>
      </c>
      <c r="K225" s="23" t="s">
        <v>4628</v>
      </c>
      <c r="L225" s="23" t="s">
        <v>11</v>
      </c>
      <c r="M225" s="23" t="s">
        <v>5471</v>
      </c>
      <c r="N225" s="23" t="s">
        <v>4629</v>
      </c>
      <c r="O225" s="23" t="s">
        <v>4630</v>
      </c>
      <c r="P225" s="23" t="s">
        <v>4642</v>
      </c>
      <c r="Q225" s="23">
        <v>0</v>
      </c>
      <c r="R225" s="23" t="s">
        <v>1962</v>
      </c>
      <c r="S225" s="23" t="s">
        <v>4411</v>
      </c>
      <c r="T225" s="23" t="s">
        <v>1721</v>
      </c>
    </row>
    <row r="226" spans="1:20">
      <c r="A226" s="23" t="s">
        <v>3591</v>
      </c>
      <c r="B226" s="23" t="s">
        <v>3592</v>
      </c>
      <c r="C226" s="23" t="s">
        <v>10</v>
      </c>
      <c r="D226" s="23" t="s">
        <v>1705</v>
      </c>
      <c r="E226" s="23" t="s">
        <v>452</v>
      </c>
      <c r="F226" s="23" t="s">
        <v>4164</v>
      </c>
      <c r="G226" s="23" t="s">
        <v>1721</v>
      </c>
      <c r="H226" s="23" t="s">
        <v>4632</v>
      </c>
      <c r="I226" s="23" t="s">
        <v>4203</v>
      </c>
      <c r="J226" s="23" t="s">
        <v>11</v>
      </c>
      <c r="K226" s="23" t="s">
        <v>4628</v>
      </c>
      <c r="L226" s="23" t="s">
        <v>11</v>
      </c>
      <c r="M226" s="23" t="s">
        <v>5415</v>
      </c>
      <c r="N226" s="23" t="s">
        <v>4629</v>
      </c>
      <c r="O226" s="23" t="s">
        <v>4630</v>
      </c>
      <c r="P226" s="23" t="s">
        <v>9</v>
      </c>
      <c r="Q226" s="23">
        <v>0</v>
      </c>
      <c r="R226" s="23" t="s">
        <v>2307</v>
      </c>
      <c r="S226" s="23" t="s">
        <v>4681</v>
      </c>
      <c r="T226" s="23" t="s">
        <v>1721</v>
      </c>
    </row>
    <row r="227" spans="1:20">
      <c r="A227" s="23" t="s">
        <v>3602</v>
      </c>
      <c r="B227" s="23" t="s">
        <v>3603</v>
      </c>
      <c r="C227" s="23" t="s">
        <v>1669</v>
      </c>
      <c r="D227" s="23" t="s">
        <v>1705</v>
      </c>
      <c r="E227" s="23" t="s">
        <v>1189</v>
      </c>
      <c r="F227" s="23" t="s">
        <v>4197</v>
      </c>
      <c r="G227" s="23" t="s">
        <v>1721</v>
      </c>
      <c r="H227" s="23" t="s">
        <v>4099</v>
      </c>
      <c r="I227" s="23" t="s">
        <v>4106</v>
      </c>
      <c r="J227" s="23" t="s">
        <v>1808</v>
      </c>
      <c r="K227" s="23" t="s">
        <v>4628</v>
      </c>
      <c r="L227" s="23" t="s">
        <v>11</v>
      </c>
      <c r="M227" s="23" t="s">
        <v>5451</v>
      </c>
      <c r="N227" s="23" t="s">
        <v>4629</v>
      </c>
      <c r="O227" s="23" t="s">
        <v>4630</v>
      </c>
      <c r="P227" s="23" t="s">
        <v>4675</v>
      </c>
      <c r="Q227" s="23">
        <v>0</v>
      </c>
      <c r="R227" s="23" t="s">
        <v>3208</v>
      </c>
      <c r="S227" s="23" t="s">
        <v>4323</v>
      </c>
      <c r="T227" s="23" t="s">
        <v>1721</v>
      </c>
    </row>
    <row r="228" spans="1:20">
      <c r="A228" s="23" t="s">
        <v>3539</v>
      </c>
      <c r="B228" s="23" t="s">
        <v>3540</v>
      </c>
      <c r="C228" s="23" t="s">
        <v>14</v>
      </c>
      <c r="D228" s="23" t="s">
        <v>1705</v>
      </c>
      <c r="E228" s="23" t="s">
        <v>452</v>
      </c>
      <c r="F228" s="23" t="s">
        <v>5349</v>
      </c>
      <c r="G228" s="23" t="s">
        <v>1721</v>
      </c>
      <c r="H228" s="23" t="s">
        <v>4099</v>
      </c>
      <c r="I228" s="23" t="s">
        <v>4203</v>
      </c>
      <c r="J228" s="23" t="s">
        <v>11</v>
      </c>
      <c r="K228" s="23" t="s">
        <v>4628</v>
      </c>
      <c r="L228" s="23" t="s">
        <v>11</v>
      </c>
      <c r="M228" s="23" t="s">
        <v>5417</v>
      </c>
      <c r="N228" s="23" t="s">
        <v>4629</v>
      </c>
      <c r="O228" s="23" t="s">
        <v>4630</v>
      </c>
      <c r="P228" s="23" t="s">
        <v>4675</v>
      </c>
      <c r="Q228" s="23">
        <v>0</v>
      </c>
      <c r="R228" s="23" t="s">
        <v>3008</v>
      </c>
      <c r="S228" s="23" t="s">
        <v>4524</v>
      </c>
      <c r="T228" s="23" t="s">
        <v>1721</v>
      </c>
    </row>
    <row r="229" spans="1:20">
      <c r="A229" s="23" t="s">
        <v>2333</v>
      </c>
      <c r="B229" s="23" t="s">
        <v>2334</v>
      </c>
      <c r="C229" s="23" t="s">
        <v>16</v>
      </c>
      <c r="D229" s="23" t="s">
        <v>1705</v>
      </c>
      <c r="E229" s="23" t="s">
        <v>452</v>
      </c>
      <c r="F229" s="23" t="s">
        <v>4164</v>
      </c>
      <c r="G229" s="23" t="s">
        <v>1721</v>
      </c>
      <c r="H229" s="23" t="s">
        <v>4632</v>
      </c>
      <c r="I229" s="23" t="s">
        <v>4203</v>
      </c>
      <c r="J229" s="23" t="s">
        <v>11</v>
      </c>
      <c r="K229" s="23" t="s">
        <v>4628</v>
      </c>
      <c r="L229" s="23" t="s">
        <v>11</v>
      </c>
      <c r="M229" s="23" t="s">
        <v>5408</v>
      </c>
      <c r="N229" s="23" t="s">
        <v>4629</v>
      </c>
      <c r="O229" s="23" t="s">
        <v>4630</v>
      </c>
      <c r="P229" s="23" t="s">
        <v>4675</v>
      </c>
      <c r="Q229" s="23">
        <v>0</v>
      </c>
      <c r="R229" s="23" t="s">
        <v>1962</v>
      </c>
      <c r="S229" s="23" t="s">
        <v>4741</v>
      </c>
      <c r="T229" s="23" t="s">
        <v>1721</v>
      </c>
    </row>
    <row r="230" spans="1:20">
      <c r="A230" s="23" t="s">
        <v>1937</v>
      </c>
      <c r="B230" s="23" t="s">
        <v>1938</v>
      </c>
      <c r="C230" s="23" t="s">
        <v>12</v>
      </c>
      <c r="D230" s="23" t="s">
        <v>1705</v>
      </c>
      <c r="E230" s="23" t="s">
        <v>452</v>
      </c>
      <c r="F230" s="23" t="s">
        <v>5338</v>
      </c>
      <c r="G230" s="23" t="s">
        <v>1721</v>
      </c>
      <c r="H230" s="23" t="s">
        <v>4643</v>
      </c>
      <c r="I230" s="23" t="s">
        <v>4138</v>
      </c>
      <c r="J230" s="23" t="s">
        <v>11</v>
      </c>
      <c r="K230" s="23" t="s">
        <v>4628</v>
      </c>
      <c r="L230" s="23" t="s">
        <v>11</v>
      </c>
      <c r="M230" s="23" t="s">
        <v>5433</v>
      </c>
      <c r="N230" s="23" t="s">
        <v>4629</v>
      </c>
      <c r="O230" s="23" t="s">
        <v>4630</v>
      </c>
      <c r="P230" s="23" t="s">
        <v>4642</v>
      </c>
      <c r="Q230" s="23">
        <v>0</v>
      </c>
      <c r="R230" s="23" t="s">
        <v>1962</v>
      </c>
      <c r="S230" s="23" t="s">
        <v>4492</v>
      </c>
      <c r="T230" s="23" t="s">
        <v>1721</v>
      </c>
    </row>
    <row r="231" spans="1:20">
      <c r="A231" s="23" t="s">
        <v>2206</v>
      </c>
      <c r="B231" s="23" t="s">
        <v>2207</v>
      </c>
      <c r="C231" s="23" t="s">
        <v>17</v>
      </c>
      <c r="D231" s="23" t="s">
        <v>1705</v>
      </c>
      <c r="E231" s="23" t="s">
        <v>452</v>
      </c>
      <c r="F231" s="23" t="s">
        <v>5336</v>
      </c>
      <c r="G231" s="23" t="s">
        <v>1721</v>
      </c>
      <c r="H231" s="23" t="s">
        <v>4638</v>
      </c>
      <c r="I231" s="23" t="s">
        <v>4636</v>
      </c>
      <c r="J231" s="23" t="s">
        <v>11</v>
      </c>
      <c r="K231" s="23" t="s">
        <v>4628</v>
      </c>
      <c r="L231" s="23" t="s">
        <v>11</v>
      </c>
      <c r="M231" s="23" t="s">
        <v>5419</v>
      </c>
      <c r="N231" s="23" t="s">
        <v>4629</v>
      </c>
      <c r="O231" s="23" t="s">
        <v>4630</v>
      </c>
      <c r="P231" s="23" t="s">
        <v>4666</v>
      </c>
      <c r="Q231" s="23">
        <v>0</v>
      </c>
      <c r="R231" s="23" t="s">
        <v>2050</v>
      </c>
      <c r="S231" s="23" t="s">
        <v>4460</v>
      </c>
      <c r="T231" s="23" t="s">
        <v>1721</v>
      </c>
    </row>
    <row r="232" spans="1:20">
      <c r="A232" s="23" t="s">
        <v>3846</v>
      </c>
      <c r="B232" s="23" t="s">
        <v>3847</v>
      </c>
      <c r="C232" s="23" t="s">
        <v>15</v>
      </c>
      <c r="D232" s="23" t="s">
        <v>1705</v>
      </c>
      <c r="E232" s="23" t="s">
        <v>452</v>
      </c>
      <c r="F232" s="23" t="s">
        <v>4148</v>
      </c>
      <c r="G232" s="23" t="s">
        <v>1721</v>
      </c>
      <c r="H232" s="23" t="s">
        <v>4094</v>
      </c>
      <c r="I232" s="23" t="s">
        <v>4192</v>
      </c>
      <c r="J232" s="23" t="s">
        <v>11</v>
      </c>
      <c r="K232" s="23" t="s">
        <v>4628</v>
      </c>
      <c r="L232" s="23" t="s">
        <v>11</v>
      </c>
      <c r="M232" s="23" t="s">
        <v>5416</v>
      </c>
      <c r="N232" s="23" t="s">
        <v>4629</v>
      </c>
      <c r="O232" s="23" t="s">
        <v>4630</v>
      </c>
      <c r="P232" s="23" t="s">
        <v>4655</v>
      </c>
      <c r="Q232" s="23">
        <v>0</v>
      </c>
      <c r="R232" s="23" t="s">
        <v>1962</v>
      </c>
      <c r="S232" s="23" t="s">
        <v>4305</v>
      </c>
      <c r="T232" s="23" t="s">
        <v>1721</v>
      </c>
    </row>
    <row r="233" spans="1:20">
      <c r="A233" s="23" t="s">
        <v>2179</v>
      </c>
      <c r="B233" s="23" t="s">
        <v>2180</v>
      </c>
      <c r="C233" s="23" t="s">
        <v>16</v>
      </c>
      <c r="D233" s="23" t="s">
        <v>1705</v>
      </c>
      <c r="E233" s="23" t="s">
        <v>1189</v>
      </c>
      <c r="F233" s="23" t="s">
        <v>4207</v>
      </c>
      <c r="G233" s="23" t="s">
        <v>1721</v>
      </c>
      <c r="H233" s="23" t="s">
        <v>4633</v>
      </c>
      <c r="I233" s="23" t="s">
        <v>5438</v>
      </c>
      <c r="J233" s="23" t="s">
        <v>11</v>
      </c>
      <c r="K233" s="23" t="s">
        <v>4628</v>
      </c>
      <c r="L233" s="23" t="s">
        <v>11</v>
      </c>
      <c r="M233" s="23" t="s">
        <v>5422</v>
      </c>
      <c r="N233" s="23" t="s">
        <v>4629</v>
      </c>
      <c r="O233" s="23" t="s">
        <v>4630</v>
      </c>
      <c r="P233" s="23" t="s">
        <v>4642</v>
      </c>
      <c r="Q233" s="23">
        <v>0</v>
      </c>
      <c r="R233" s="23" t="s">
        <v>1962</v>
      </c>
      <c r="S233" s="23" t="s">
        <v>4791</v>
      </c>
      <c r="T233" s="23" t="s">
        <v>1721</v>
      </c>
    </row>
    <row r="234" spans="1:20">
      <c r="A234" s="23" t="s">
        <v>2457</v>
      </c>
      <c r="B234" s="23" t="s">
        <v>2458</v>
      </c>
      <c r="C234" s="23" t="s">
        <v>14</v>
      </c>
      <c r="D234" s="23" t="s">
        <v>1705</v>
      </c>
      <c r="E234" s="23" t="s">
        <v>452</v>
      </c>
      <c r="F234" s="23" t="s">
        <v>4166</v>
      </c>
      <c r="G234" s="23" t="s">
        <v>1721</v>
      </c>
      <c r="H234" s="23" t="s">
        <v>4094</v>
      </c>
      <c r="I234" s="23" t="s">
        <v>5421</v>
      </c>
      <c r="J234" s="23" t="s">
        <v>11</v>
      </c>
      <c r="K234" s="23" t="s">
        <v>4628</v>
      </c>
      <c r="L234" s="23" t="s">
        <v>11</v>
      </c>
      <c r="M234" s="23" t="s">
        <v>5408</v>
      </c>
      <c r="N234" s="23" t="s">
        <v>4629</v>
      </c>
      <c r="O234" s="23" t="s">
        <v>4630</v>
      </c>
      <c r="P234" s="23" t="s">
        <v>4664</v>
      </c>
      <c r="Q234" s="23">
        <v>0</v>
      </c>
      <c r="R234" s="23" t="s">
        <v>1886</v>
      </c>
      <c r="S234" s="23" t="s">
        <v>4431</v>
      </c>
      <c r="T234" s="23" t="s">
        <v>1721</v>
      </c>
    </row>
    <row r="235" spans="1:20">
      <c r="A235" s="23" t="s">
        <v>4051</v>
      </c>
      <c r="B235" s="23" t="s">
        <v>4052</v>
      </c>
      <c r="C235" s="23" t="s">
        <v>14</v>
      </c>
      <c r="D235" s="23" t="s">
        <v>1705</v>
      </c>
      <c r="E235" s="23" t="s">
        <v>452</v>
      </c>
      <c r="F235" s="23" t="s">
        <v>5340</v>
      </c>
      <c r="G235" s="23" t="s">
        <v>1721</v>
      </c>
      <c r="H235" s="23" t="s">
        <v>4099</v>
      </c>
      <c r="I235" s="23" t="s">
        <v>4192</v>
      </c>
      <c r="J235" s="23" t="s">
        <v>11</v>
      </c>
      <c r="K235" s="23" t="s">
        <v>4628</v>
      </c>
      <c r="L235" s="23" t="s">
        <v>11</v>
      </c>
      <c r="M235" s="23" t="s">
        <v>5433</v>
      </c>
      <c r="N235" s="23" t="s">
        <v>4629</v>
      </c>
      <c r="O235" s="23" t="s">
        <v>4630</v>
      </c>
      <c r="P235" s="23" t="s">
        <v>4660</v>
      </c>
      <c r="Q235" s="23">
        <v>0</v>
      </c>
      <c r="R235" s="23" t="s">
        <v>1962</v>
      </c>
      <c r="S235" s="23" t="s">
        <v>4661</v>
      </c>
      <c r="T235" s="23" t="s">
        <v>1721</v>
      </c>
    </row>
    <row r="236" spans="1:20">
      <c r="A236" s="23" t="s">
        <v>2333</v>
      </c>
      <c r="B236" s="23" t="s">
        <v>2334</v>
      </c>
      <c r="C236" s="23" t="s">
        <v>16</v>
      </c>
      <c r="D236" s="23" t="s">
        <v>1705</v>
      </c>
      <c r="E236" s="23" t="s">
        <v>452</v>
      </c>
      <c r="F236" s="23" t="s">
        <v>4164</v>
      </c>
      <c r="G236" s="23" t="s">
        <v>1721</v>
      </c>
      <c r="H236" s="23" t="s">
        <v>4632</v>
      </c>
      <c r="I236" s="23" t="s">
        <v>4649</v>
      </c>
      <c r="J236" s="23" t="s">
        <v>11</v>
      </c>
      <c r="K236" s="23" t="s">
        <v>4628</v>
      </c>
      <c r="L236" s="23" t="s">
        <v>11</v>
      </c>
      <c r="M236" s="23" t="s">
        <v>5460</v>
      </c>
      <c r="N236" s="23" t="s">
        <v>4629</v>
      </c>
      <c r="O236" s="23" t="s">
        <v>4630</v>
      </c>
      <c r="P236" s="23" t="s">
        <v>4675</v>
      </c>
      <c r="Q236" s="23">
        <v>0</v>
      </c>
      <c r="R236" s="23" t="s">
        <v>1962</v>
      </c>
      <c r="S236" s="23" t="s">
        <v>4741</v>
      </c>
      <c r="T236" s="23" t="s">
        <v>1721</v>
      </c>
    </row>
    <row r="237" spans="1:20">
      <c r="A237" s="23" t="s">
        <v>3430</v>
      </c>
      <c r="B237" s="23" t="s">
        <v>3431</v>
      </c>
      <c r="C237" s="23" t="s">
        <v>10</v>
      </c>
      <c r="D237" s="23" t="s">
        <v>1705</v>
      </c>
      <c r="E237" s="23" t="s">
        <v>452</v>
      </c>
      <c r="F237" s="23" t="s">
        <v>5342</v>
      </c>
      <c r="G237" s="23" t="s">
        <v>1721</v>
      </c>
      <c r="H237" s="23" t="s">
        <v>4633</v>
      </c>
      <c r="I237" s="23" t="s">
        <v>4192</v>
      </c>
      <c r="J237" s="23" t="s">
        <v>11</v>
      </c>
      <c r="K237" s="23" t="s">
        <v>4628</v>
      </c>
      <c r="L237" s="23" t="s">
        <v>11</v>
      </c>
      <c r="M237" s="23" t="s">
        <v>5436</v>
      </c>
      <c r="N237" s="23" t="s">
        <v>4629</v>
      </c>
      <c r="O237" s="23" t="s">
        <v>4630</v>
      </c>
      <c r="P237" s="23" t="s">
        <v>4642</v>
      </c>
      <c r="Q237" s="23">
        <v>0</v>
      </c>
      <c r="R237" s="23" t="s">
        <v>1962</v>
      </c>
      <c r="S237" s="23" t="s">
        <v>4776</v>
      </c>
      <c r="T237" s="23" t="s">
        <v>1721</v>
      </c>
    </row>
    <row r="238" spans="1:20">
      <c r="A238" s="23" t="s">
        <v>2965</v>
      </c>
      <c r="B238" s="23" t="s">
        <v>2966</v>
      </c>
      <c r="C238" s="23" t="s">
        <v>18</v>
      </c>
      <c r="D238" s="23" t="s">
        <v>1705</v>
      </c>
      <c r="E238" s="23" t="s">
        <v>452</v>
      </c>
      <c r="F238" s="23" t="s">
        <v>5336</v>
      </c>
      <c r="G238" s="23" t="s">
        <v>1721</v>
      </c>
      <c r="H238" s="23" t="s">
        <v>4638</v>
      </c>
      <c r="I238" s="23" t="s">
        <v>4636</v>
      </c>
      <c r="J238" s="23" t="s">
        <v>11</v>
      </c>
      <c r="K238" s="23" t="s">
        <v>4628</v>
      </c>
      <c r="L238" s="23" t="s">
        <v>11</v>
      </c>
      <c r="M238" s="23" t="s">
        <v>5410</v>
      </c>
      <c r="N238" s="23" t="s">
        <v>4629</v>
      </c>
      <c r="O238" s="23" t="s">
        <v>4630</v>
      </c>
      <c r="P238" s="23" t="s">
        <v>1026</v>
      </c>
      <c r="Q238" s="23">
        <v>0</v>
      </c>
      <c r="R238" s="23" t="s">
        <v>1955</v>
      </c>
      <c r="S238" s="23" t="s">
        <v>4727</v>
      </c>
      <c r="T238" s="23" t="s">
        <v>1721</v>
      </c>
    </row>
    <row r="239" spans="1:20">
      <c r="A239" s="23" t="s">
        <v>2264</v>
      </c>
      <c r="B239" s="23" t="s">
        <v>2265</v>
      </c>
      <c r="C239" s="23" t="s">
        <v>14</v>
      </c>
      <c r="D239" s="23" t="s">
        <v>1705</v>
      </c>
      <c r="E239" s="23" t="s">
        <v>452</v>
      </c>
      <c r="F239" s="23" t="s">
        <v>5334</v>
      </c>
      <c r="G239" s="23" t="s">
        <v>1721</v>
      </c>
      <c r="H239" s="23" t="s">
        <v>4633</v>
      </c>
      <c r="I239" s="23" t="s">
        <v>4192</v>
      </c>
      <c r="J239" s="23" t="s">
        <v>11</v>
      </c>
      <c r="K239" s="23" t="s">
        <v>4628</v>
      </c>
      <c r="L239" s="23" t="s">
        <v>11</v>
      </c>
      <c r="M239" s="23" t="s">
        <v>5422</v>
      </c>
      <c r="N239" s="23" t="s">
        <v>4629</v>
      </c>
      <c r="O239" s="23" t="s">
        <v>4630</v>
      </c>
      <c r="P239" s="23" t="s">
        <v>9</v>
      </c>
      <c r="Q239" s="23">
        <v>0</v>
      </c>
      <c r="R239" s="23" t="s">
        <v>4756</v>
      </c>
      <c r="S239" s="23" t="s">
        <v>4757</v>
      </c>
      <c r="T239" s="23" t="s">
        <v>1721</v>
      </c>
    </row>
    <row r="240" spans="1:20">
      <c r="A240" s="23" t="s">
        <v>2100</v>
      </c>
      <c r="B240" s="23" t="s">
        <v>2101</v>
      </c>
      <c r="C240" s="23" t="s">
        <v>15</v>
      </c>
      <c r="D240" s="23" t="s">
        <v>1705</v>
      </c>
      <c r="E240" s="23" t="s">
        <v>452</v>
      </c>
      <c r="F240" s="23" t="s">
        <v>4156</v>
      </c>
      <c r="G240" s="23" t="s">
        <v>1721</v>
      </c>
      <c r="H240" s="23" t="s">
        <v>4094</v>
      </c>
      <c r="I240" s="23" t="s">
        <v>4106</v>
      </c>
      <c r="J240" s="23" t="s">
        <v>11</v>
      </c>
      <c r="K240" s="23" t="s">
        <v>4628</v>
      </c>
      <c r="L240" s="23" t="s">
        <v>11</v>
      </c>
      <c r="M240" s="23" t="s">
        <v>5428</v>
      </c>
      <c r="N240" s="23" t="s">
        <v>4629</v>
      </c>
      <c r="O240" s="23" t="s">
        <v>4630</v>
      </c>
      <c r="P240" s="23" t="s">
        <v>4655</v>
      </c>
      <c r="Q240" s="23">
        <v>0</v>
      </c>
      <c r="R240" s="23" t="s">
        <v>1962</v>
      </c>
      <c r="S240" s="23" t="s">
        <v>4474</v>
      </c>
      <c r="T240" s="23" t="s">
        <v>1721</v>
      </c>
    </row>
    <row r="241" spans="1:20">
      <c r="A241" s="23" t="s">
        <v>3047</v>
      </c>
      <c r="B241" s="23" t="s">
        <v>3048</v>
      </c>
      <c r="C241" s="23" t="s">
        <v>10</v>
      </c>
      <c r="D241" s="23" t="s">
        <v>1705</v>
      </c>
      <c r="E241" s="23" t="s">
        <v>1189</v>
      </c>
      <c r="F241" s="23" t="s">
        <v>4182</v>
      </c>
      <c r="G241" s="23" t="s">
        <v>1721</v>
      </c>
      <c r="H241" s="23" t="s">
        <v>4638</v>
      </c>
      <c r="I241" s="23" t="s">
        <v>4636</v>
      </c>
      <c r="J241" s="23" t="s">
        <v>11</v>
      </c>
      <c r="K241" s="23" t="s">
        <v>4628</v>
      </c>
      <c r="L241" s="23" t="s">
        <v>11</v>
      </c>
      <c r="M241" s="23" t="s">
        <v>5456</v>
      </c>
      <c r="N241" s="23" t="s">
        <v>4629</v>
      </c>
      <c r="O241" s="23" t="s">
        <v>4630</v>
      </c>
      <c r="P241" s="23" t="s">
        <v>1026</v>
      </c>
      <c r="Q241" s="23">
        <v>0</v>
      </c>
      <c r="R241" s="23" t="s">
        <v>1683</v>
      </c>
      <c r="S241" s="23" t="s">
        <v>4735</v>
      </c>
      <c r="T241" s="23" t="s">
        <v>1721</v>
      </c>
    </row>
    <row r="242" spans="1:20">
      <c r="A242" s="23" t="s">
        <v>2333</v>
      </c>
      <c r="B242" s="23" t="s">
        <v>2334</v>
      </c>
      <c r="C242" s="23" t="s">
        <v>16</v>
      </c>
      <c r="D242" s="23" t="s">
        <v>1705</v>
      </c>
      <c r="E242" s="23" t="s">
        <v>452</v>
      </c>
      <c r="F242" s="23" t="s">
        <v>4164</v>
      </c>
      <c r="G242" s="23" t="s">
        <v>1721</v>
      </c>
      <c r="H242" s="23" t="s">
        <v>4632</v>
      </c>
      <c r="I242" s="23" t="s">
        <v>4203</v>
      </c>
      <c r="J242" s="23" t="s">
        <v>11</v>
      </c>
      <c r="K242" s="23" t="s">
        <v>4628</v>
      </c>
      <c r="L242" s="23" t="s">
        <v>11</v>
      </c>
      <c r="M242" s="23" t="s">
        <v>5414</v>
      </c>
      <c r="N242" s="23" t="s">
        <v>4629</v>
      </c>
      <c r="O242" s="23" t="s">
        <v>4630</v>
      </c>
      <c r="P242" s="23" t="s">
        <v>4675</v>
      </c>
      <c r="Q242" s="23">
        <v>0</v>
      </c>
      <c r="R242" s="23" t="s">
        <v>1962</v>
      </c>
      <c r="S242" s="23" t="s">
        <v>4741</v>
      </c>
      <c r="T242" s="23" t="s">
        <v>1721</v>
      </c>
    </row>
    <row r="243" spans="1:20">
      <c r="A243" s="23" t="s">
        <v>3316</v>
      </c>
      <c r="B243" s="23" t="s">
        <v>3317</v>
      </c>
      <c r="C243" s="23" t="s">
        <v>1669</v>
      </c>
      <c r="D243" s="23" t="s">
        <v>1705</v>
      </c>
      <c r="E243" s="23" t="s">
        <v>452</v>
      </c>
      <c r="F243" s="23" t="s">
        <v>4179</v>
      </c>
      <c r="G243" s="23" t="s">
        <v>1721</v>
      </c>
      <c r="H243" s="23" t="s">
        <v>4682</v>
      </c>
      <c r="I243" s="23" t="s">
        <v>4192</v>
      </c>
      <c r="J243" s="23" t="s">
        <v>11</v>
      </c>
      <c r="K243" s="23" t="s">
        <v>4628</v>
      </c>
      <c r="L243" s="23" t="s">
        <v>11</v>
      </c>
      <c r="M243" s="23" t="s">
        <v>5412</v>
      </c>
      <c r="N243" s="23" t="s">
        <v>4629</v>
      </c>
      <c r="O243" s="23" t="s">
        <v>4630</v>
      </c>
      <c r="P243" s="23" t="s">
        <v>4900</v>
      </c>
      <c r="Q243" s="23">
        <v>0</v>
      </c>
      <c r="R243" s="23" t="s">
        <v>1962</v>
      </c>
      <c r="S243" s="23" t="s">
        <v>4901</v>
      </c>
      <c r="T243" s="23" t="s">
        <v>1721</v>
      </c>
    </row>
    <row r="244" spans="1:20">
      <c r="A244" s="23" t="s">
        <v>3340</v>
      </c>
      <c r="B244" s="23" t="s">
        <v>3341</v>
      </c>
      <c r="C244" s="23" t="s">
        <v>12</v>
      </c>
      <c r="D244" s="23" t="s">
        <v>1705</v>
      </c>
      <c r="E244" s="23" t="s">
        <v>452</v>
      </c>
      <c r="F244" s="23" t="s">
        <v>5338</v>
      </c>
      <c r="G244" s="23" t="s">
        <v>1721</v>
      </c>
      <c r="H244" s="23" t="s">
        <v>4643</v>
      </c>
      <c r="I244" s="23" t="s">
        <v>4138</v>
      </c>
      <c r="J244" s="23" t="s">
        <v>11</v>
      </c>
      <c r="K244" s="23" t="s">
        <v>4628</v>
      </c>
      <c r="L244" s="23" t="s">
        <v>11</v>
      </c>
      <c r="M244" s="23" t="s">
        <v>5419</v>
      </c>
      <c r="N244" s="23" t="s">
        <v>4629</v>
      </c>
      <c r="O244" s="23" t="s">
        <v>4630</v>
      </c>
      <c r="P244" s="23" t="s">
        <v>4675</v>
      </c>
      <c r="Q244" s="23">
        <v>0</v>
      </c>
      <c r="R244" s="23" t="s">
        <v>2050</v>
      </c>
      <c r="S244" s="23" t="s">
        <v>4758</v>
      </c>
      <c r="T244" s="23" t="s">
        <v>1721</v>
      </c>
    </row>
    <row r="245" spans="1:20">
      <c r="A245" s="23" t="s">
        <v>2633</v>
      </c>
      <c r="B245" s="23" t="s">
        <v>2634</v>
      </c>
      <c r="C245" s="23" t="s">
        <v>17</v>
      </c>
      <c r="D245" s="23" t="s">
        <v>1705</v>
      </c>
      <c r="E245" s="23" t="s">
        <v>452</v>
      </c>
      <c r="F245" s="23" t="s">
        <v>5336</v>
      </c>
      <c r="G245" s="23" t="s">
        <v>1721</v>
      </c>
      <c r="H245" s="23" t="s">
        <v>4638</v>
      </c>
      <c r="I245" s="23" t="s">
        <v>4636</v>
      </c>
      <c r="J245" s="23" t="s">
        <v>11</v>
      </c>
      <c r="K245" s="23" t="s">
        <v>4628</v>
      </c>
      <c r="L245" s="23" t="s">
        <v>11</v>
      </c>
      <c r="M245" s="23" t="s">
        <v>5425</v>
      </c>
      <c r="N245" s="23" t="s">
        <v>4629</v>
      </c>
      <c r="O245" s="23" t="s">
        <v>4630</v>
      </c>
      <c r="P245" s="23" t="s">
        <v>4642</v>
      </c>
      <c r="Q245" s="23">
        <v>0</v>
      </c>
      <c r="R245" s="23" t="s">
        <v>1962</v>
      </c>
      <c r="S245" s="23" t="s">
        <v>4411</v>
      </c>
      <c r="T245" s="23" t="s">
        <v>1721</v>
      </c>
    </row>
    <row r="246" spans="1:20">
      <c r="A246" s="23" t="s">
        <v>2716</v>
      </c>
      <c r="B246" s="23" t="s">
        <v>2717</v>
      </c>
      <c r="C246" s="23" t="s">
        <v>10</v>
      </c>
      <c r="D246" s="23" t="s">
        <v>1705</v>
      </c>
      <c r="E246" s="23" t="s">
        <v>452</v>
      </c>
      <c r="F246" s="23" t="s">
        <v>4179</v>
      </c>
      <c r="G246" s="23" t="s">
        <v>1721</v>
      </c>
      <c r="H246" s="23" t="s">
        <v>4682</v>
      </c>
      <c r="I246" s="23" t="s">
        <v>4203</v>
      </c>
      <c r="J246" s="23" t="s">
        <v>11</v>
      </c>
      <c r="K246" s="23" t="s">
        <v>4628</v>
      </c>
      <c r="L246" s="23" t="s">
        <v>11</v>
      </c>
      <c r="M246" s="23" t="s">
        <v>5418</v>
      </c>
      <c r="N246" s="23" t="s">
        <v>4629</v>
      </c>
      <c r="O246" s="23" t="s">
        <v>4630</v>
      </c>
      <c r="P246" s="23" t="s">
        <v>1026</v>
      </c>
      <c r="Q246" s="23">
        <v>0</v>
      </c>
      <c r="R246" s="23" t="s">
        <v>1683</v>
      </c>
      <c r="S246" s="23" t="s">
        <v>4594</v>
      </c>
      <c r="T246" s="23" t="s">
        <v>1721</v>
      </c>
    </row>
    <row r="247" spans="1:20">
      <c r="A247" s="23" t="s">
        <v>2575</v>
      </c>
      <c r="B247" s="23" t="s">
        <v>2576</v>
      </c>
      <c r="C247" s="23" t="s">
        <v>10</v>
      </c>
      <c r="D247" s="23" t="s">
        <v>1705</v>
      </c>
      <c r="E247" s="23" t="s">
        <v>452</v>
      </c>
      <c r="F247" s="23" t="s">
        <v>4164</v>
      </c>
      <c r="G247" s="23" t="s">
        <v>1721</v>
      </c>
      <c r="H247" s="23" t="s">
        <v>4632</v>
      </c>
      <c r="I247" s="23" t="s">
        <v>4203</v>
      </c>
      <c r="J247" s="23" t="s">
        <v>11</v>
      </c>
      <c r="K247" s="23" t="s">
        <v>4628</v>
      </c>
      <c r="L247" s="23" t="s">
        <v>11</v>
      </c>
      <c r="M247" s="23" t="s">
        <v>5428</v>
      </c>
      <c r="N247" s="23" t="s">
        <v>4629</v>
      </c>
      <c r="O247" s="23" t="s">
        <v>4630</v>
      </c>
      <c r="P247" s="23" t="s">
        <v>4713</v>
      </c>
      <c r="Q247" s="23">
        <v>0</v>
      </c>
      <c r="R247" s="23" t="s">
        <v>1962</v>
      </c>
      <c r="S247" s="23" t="s">
        <v>4417</v>
      </c>
      <c r="T247" s="23" t="s">
        <v>1721</v>
      </c>
    </row>
    <row r="248" spans="1:20">
      <c r="A248" s="23" t="s">
        <v>2118</v>
      </c>
      <c r="B248" s="23" t="s">
        <v>2119</v>
      </c>
      <c r="C248" s="23" t="s">
        <v>12</v>
      </c>
      <c r="D248" s="23" t="s">
        <v>1705</v>
      </c>
      <c r="E248" s="23" t="s">
        <v>452</v>
      </c>
      <c r="F248" s="23" t="s">
        <v>5338</v>
      </c>
      <c r="G248" s="23" t="s">
        <v>1721</v>
      </c>
      <c r="H248" s="23" t="s">
        <v>4643</v>
      </c>
      <c r="I248" s="23" t="s">
        <v>4138</v>
      </c>
      <c r="J248" s="23" t="s">
        <v>11</v>
      </c>
      <c r="K248" s="23" t="s">
        <v>4628</v>
      </c>
      <c r="L248" s="23" t="s">
        <v>11</v>
      </c>
      <c r="M248" s="23" t="s">
        <v>5425</v>
      </c>
      <c r="N248" s="23" t="s">
        <v>4629</v>
      </c>
      <c r="O248" s="23" t="s">
        <v>4630</v>
      </c>
      <c r="P248" s="23" t="s">
        <v>4831</v>
      </c>
      <c r="Q248" s="23">
        <v>0</v>
      </c>
      <c r="R248" s="23" t="s">
        <v>4745</v>
      </c>
      <c r="S248" s="23" t="s">
        <v>4832</v>
      </c>
      <c r="T248" s="23" t="s">
        <v>1721</v>
      </c>
    </row>
    <row r="249" spans="1:20">
      <c r="A249" s="23" t="s">
        <v>2750</v>
      </c>
      <c r="B249" s="23" t="s">
        <v>2751</v>
      </c>
      <c r="C249" s="23" t="s">
        <v>14</v>
      </c>
      <c r="D249" s="23" t="s">
        <v>1705</v>
      </c>
      <c r="E249" s="23" t="s">
        <v>452</v>
      </c>
      <c r="F249" s="23" t="s">
        <v>4173</v>
      </c>
      <c r="G249" s="23" t="s">
        <v>1721</v>
      </c>
      <c r="H249" s="23" t="s">
        <v>4099</v>
      </c>
      <c r="I249" s="23" t="s">
        <v>4138</v>
      </c>
      <c r="J249" s="23" t="s">
        <v>11</v>
      </c>
      <c r="K249" s="23" t="s">
        <v>4628</v>
      </c>
      <c r="L249" s="23" t="s">
        <v>11</v>
      </c>
      <c r="M249" s="23" t="s">
        <v>5413</v>
      </c>
      <c r="N249" s="23" t="s">
        <v>4629</v>
      </c>
      <c r="O249" s="23" t="s">
        <v>4630</v>
      </c>
      <c r="P249" s="23" t="s">
        <v>4753</v>
      </c>
      <c r="Q249" s="23">
        <v>0</v>
      </c>
      <c r="R249" s="23" t="s">
        <v>1962</v>
      </c>
      <c r="S249" s="23" t="s">
        <v>4754</v>
      </c>
      <c r="T249" s="23" t="s">
        <v>1721</v>
      </c>
    </row>
    <row r="250" spans="1:20">
      <c r="A250" s="23" t="s">
        <v>3674</v>
      </c>
      <c r="B250" s="23" t="s">
        <v>3675</v>
      </c>
      <c r="C250" s="23" t="s">
        <v>10</v>
      </c>
      <c r="D250" s="23" t="s">
        <v>1705</v>
      </c>
      <c r="E250" s="23" t="s">
        <v>452</v>
      </c>
      <c r="F250" s="23" t="s">
        <v>5349</v>
      </c>
      <c r="G250" s="23" t="s">
        <v>1721</v>
      </c>
      <c r="H250" s="23" t="s">
        <v>4099</v>
      </c>
      <c r="I250" s="23" t="s">
        <v>4203</v>
      </c>
      <c r="J250" s="23" t="s">
        <v>11</v>
      </c>
      <c r="K250" s="23" t="s">
        <v>4628</v>
      </c>
      <c r="L250" s="23" t="s">
        <v>11</v>
      </c>
      <c r="M250" s="23" t="s">
        <v>5417</v>
      </c>
      <c r="N250" s="23" t="s">
        <v>4629</v>
      </c>
      <c r="O250" s="23" t="s">
        <v>4630</v>
      </c>
      <c r="P250" s="23" t="s">
        <v>4713</v>
      </c>
      <c r="Q250" s="23">
        <v>0</v>
      </c>
      <c r="R250" s="23" t="s">
        <v>1962</v>
      </c>
      <c r="S250" s="23" t="s">
        <v>4792</v>
      </c>
      <c r="T250" s="23" t="s">
        <v>1721</v>
      </c>
    </row>
    <row r="251" spans="1:20">
      <c r="A251" s="23" t="s">
        <v>3340</v>
      </c>
      <c r="B251" s="23" t="s">
        <v>3341</v>
      </c>
      <c r="C251" s="23" t="s">
        <v>12</v>
      </c>
      <c r="D251" s="23" t="s">
        <v>1705</v>
      </c>
      <c r="E251" s="23" t="s">
        <v>452</v>
      </c>
      <c r="F251" s="23" t="s">
        <v>5338</v>
      </c>
      <c r="G251" s="23" t="s">
        <v>1721</v>
      </c>
      <c r="H251" s="23" t="s">
        <v>4643</v>
      </c>
      <c r="I251" s="23" t="s">
        <v>4138</v>
      </c>
      <c r="J251" s="23" t="s">
        <v>11</v>
      </c>
      <c r="K251" s="23" t="s">
        <v>4628</v>
      </c>
      <c r="L251" s="23" t="s">
        <v>11</v>
      </c>
      <c r="M251" s="23" t="s">
        <v>5410</v>
      </c>
      <c r="N251" s="23" t="s">
        <v>4629</v>
      </c>
      <c r="O251" s="23" t="s">
        <v>4630</v>
      </c>
      <c r="P251" s="23" t="s">
        <v>4675</v>
      </c>
      <c r="Q251" s="23">
        <v>0</v>
      </c>
      <c r="R251" s="23" t="s">
        <v>2050</v>
      </c>
      <c r="S251" s="23" t="s">
        <v>4758</v>
      </c>
      <c r="T251" s="23" t="s">
        <v>1721</v>
      </c>
    </row>
    <row r="252" spans="1:20">
      <c r="A252" s="23" t="s">
        <v>1876</v>
      </c>
      <c r="B252" s="23" t="s">
        <v>1877</v>
      </c>
      <c r="C252" s="23" t="s">
        <v>10</v>
      </c>
      <c r="D252" s="23" t="s">
        <v>1705</v>
      </c>
      <c r="E252" s="23" t="s">
        <v>452</v>
      </c>
      <c r="F252" s="23" t="s">
        <v>4164</v>
      </c>
      <c r="G252" s="23" t="s">
        <v>1721</v>
      </c>
      <c r="H252" s="23" t="s">
        <v>4632</v>
      </c>
      <c r="I252" s="23" t="s">
        <v>4203</v>
      </c>
      <c r="J252" s="23" t="s">
        <v>11</v>
      </c>
      <c r="K252" s="23" t="s">
        <v>4628</v>
      </c>
      <c r="L252" s="23" t="s">
        <v>11</v>
      </c>
      <c r="M252" s="23" t="s">
        <v>5415</v>
      </c>
      <c r="N252" s="23" t="s">
        <v>4629</v>
      </c>
      <c r="O252" s="23" t="s">
        <v>4630</v>
      </c>
      <c r="P252" s="23" t="s">
        <v>9</v>
      </c>
      <c r="Q252" s="23">
        <v>0</v>
      </c>
      <c r="R252" s="23" t="s">
        <v>2165</v>
      </c>
      <c r="S252" s="23" t="s">
        <v>4665</v>
      </c>
      <c r="T252" s="23" t="s">
        <v>1721</v>
      </c>
    </row>
    <row r="253" spans="1:20">
      <c r="A253" s="23" t="s">
        <v>2190</v>
      </c>
      <c r="B253" s="23" t="s">
        <v>2191</v>
      </c>
      <c r="C253" s="23" t="s">
        <v>16</v>
      </c>
      <c r="D253" s="23" t="s">
        <v>1705</v>
      </c>
      <c r="E253" s="23" t="s">
        <v>1189</v>
      </c>
      <c r="F253" s="23" t="s">
        <v>4182</v>
      </c>
      <c r="G253" s="23" t="s">
        <v>1721</v>
      </c>
      <c r="H253" s="23" t="s">
        <v>4638</v>
      </c>
      <c r="I253" s="23" t="s">
        <v>4636</v>
      </c>
      <c r="J253" s="23" t="s">
        <v>11</v>
      </c>
      <c r="K253" s="23" t="s">
        <v>4628</v>
      </c>
      <c r="L253" s="23" t="s">
        <v>11</v>
      </c>
      <c r="M253" s="23" t="s">
        <v>5480</v>
      </c>
      <c r="N253" s="23" t="s">
        <v>4629</v>
      </c>
      <c r="O253" s="23" t="s">
        <v>4630</v>
      </c>
      <c r="P253" s="23" t="s">
        <v>4642</v>
      </c>
      <c r="Q253" s="23">
        <v>0</v>
      </c>
      <c r="R253" s="23" t="s">
        <v>1962</v>
      </c>
      <c r="S253" s="23" t="s">
        <v>4461</v>
      </c>
      <c r="T253" s="23" t="s">
        <v>1721</v>
      </c>
    </row>
    <row r="254" spans="1:20">
      <c r="A254" s="23" t="s">
        <v>1835</v>
      </c>
      <c r="B254" s="23" t="s">
        <v>1836</v>
      </c>
      <c r="C254" s="23" t="s">
        <v>14</v>
      </c>
      <c r="D254" s="23" t="s">
        <v>1705</v>
      </c>
      <c r="E254" s="23" t="s">
        <v>452</v>
      </c>
      <c r="F254" s="23" t="s">
        <v>5344</v>
      </c>
      <c r="G254" s="23" t="s">
        <v>1721</v>
      </c>
      <c r="H254" s="23" t="s">
        <v>4643</v>
      </c>
      <c r="I254" s="23" t="s">
        <v>4649</v>
      </c>
      <c r="J254" s="23" t="s">
        <v>11</v>
      </c>
      <c r="K254" s="23" t="s">
        <v>4628</v>
      </c>
      <c r="L254" s="23" t="s">
        <v>11</v>
      </c>
      <c r="M254" s="23" t="s">
        <v>5426</v>
      </c>
      <c r="N254" s="23" t="s">
        <v>4629</v>
      </c>
      <c r="O254" s="23" t="s">
        <v>4630</v>
      </c>
      <c r="P254" s="23" t="s">
        <v>7</v>
      </c>
      <c r="Q254" s="23">
        <v>0</v>
      </c>
      <c r="R254" s="23" t="s">
        <v>1840</v>
      </c>
      <c r="S254" s="23" t="s">
        <v>4537</v>
      </c>
      <c r="T254" s="23" t="s">
        <v>1721</v>
      </c>
    </row>
    <row r="255" spans="1:20">
      <c r="A255" s="23" t="s">
        <v>4030</v>
      </c>
      <c r="B255" s="23" t="s">
        <v>4031</v>
      </c>
      <c r="C255" s="23" t="s">
        <v>14</v>
      </c>
      <c r="D255" s="23" t="s">
        <v>1705</v>
      </c>
      <c r="E255" s="23" t="s">
        <v>452</v>
      </c>
      <c r="F255" s="23" t="s">
        <v>5344</v>
      </c>
      <c r="G255" s="23" t="s">
        <v>1721</v>
      </c>
      <c r="H255" s="23" t="s">
        <v>4643</v>
      </c>
      <c r="I255" s="23" t="s">
        <v>4649</v>
      </c>
      <c r="J255" s="23" t="s">
        <v>11</v>
      </c>
      <c r="K255" s="23" t="s">
        <v>4628</v>
      </c>
      <c r="L255" s="23" t="s">
        <v>11</v>
      </c>
      <c r="M255" s="23" t="s">
        <v>5426</v>
      </c>
      <c r="N255" s="23" t="s">
        <v>4629</v>
      </c>
      <c r="O255" s="23" t="s">
        <v>4630</v>
      </c>
      <c r="P255" s="23" t="s">
        <v>1026</v>
      </c>
      <c r="Q255" s="23">
        <v>0</v>
      </c>
      <c r="R255" s="23" t="s">
        <v>1760</v>
      </c>
      <c r="S255" s="23" t="s">
        <v>4598</v>
      </c>
      <c r="T255" s="23" t="s">
        <v>1721</v>
      </c>
    </row>
    <row r="256" spans="1:20">
      <c r="A256" s="23" t="s">
        <v>3361</v>
      </c>
      <c r="B256" s="23" t="s">
        <v>3362</v>
      </c>
      <c r="C256" s="23" t="s">
        <v>15</v>
      </c>
      <c r="D256" s="23" t="s">
        <v>1705</v>
      </c>
      <c r="E256" s="23" t="s">
        <v>452</v>
      </c>
      <c r="F256" s="23" t="s">
        <v>4163</v>
      </c>
      <c r="G256" s="23" t="s">
        <v>1721</v>
      </c>
      <c r="H256" s="23" t="s">
        <v>4094</v>
      </c>
      <c r="I256" s="23" t="s">
        <v>4649</v>
      </c>
      <c r="J256" s="23" t="s">
        <v>11</v>
      </c>
      <c r="K256" s="23" t="s">
        <v>4628</v>
      </c>
      <c r="L256" s="23" t="s">
        <v>11</v>
      </c>
      <c r="M256" s="23" t="s">
        <v>5410</v>
      </c>
      <c r="N256" s="23" t="s">
        <v>4629</v>
      </c>
      <c r="O256" s="23" t="s">
        <v>4630</v>
      </c>
      <c r="P256" s="23" t="s">
        <v>4642</v>
      </c>
      <c r="Q256" s="23">
        <v>0</v>
      </c>
      <c r="R256" s="23" t="s">
        <v>1962</v>
      </c>
      <c r="S256" s="23" t="s">
        <v>4343</v>
      </c>
      <c r="T256" s="23" t="s">
        <v>1721</v>
      </c>
    </row>
    <row r="257" spans="1:20">
      <c r="A257" s="23" t="s">
        <v>2093</v>
      </c>
      <c r="B257" s="23" t="s">
        <v>2094</v>
      </c>
      <c r="C257" s="23" t="s">
        <v>17</v>
      </c>
      <c r="D257" s="23" t="s">
        <v>1705</v>
      </c>
      <c r="E257" s="23" t="s">
        <v>452</v>
      </c>
      <c r="F257" s="23" t="s">
        <v>5336</v>
      </c>
      <c r="G257" s="23" t="s">
        <v>1721</v>
      </c>
      <c r="H257" s="23" t="s">
        <v>4638</v>
      </c>
      <c r="I257" s="23" t="s">
        <v>4636</v>
      </c>
      <c r="J257" s="23" t="s">
        <v>11</v>
      </c>
      <c r="K257" s="23" t="s">
        <v>4628</v>
      </c>
      <c r="L257" s="23" t="s">
        <v>11</v>
      </c>
      <c r="M257" s="23" t="s">
        <v>5471</v>
      </c>
      <c r="N257" s="23" t="s">
        <v>4629</v>
      </c>
      <c r="O257" s="23" t="s">
        <v>4630</v>
      </c>
      <c r="P257" s="23" t="s">
        <v>4894</v>
      </c>
      <c r="Q257" s="23">
        <v>0</v>
      </c>
      <c r="R257" s="23" t="s">
        <v>1962</v>
      </c>
      <c r="S257" s="23" t="s">
        <v>4475</v>
      </c>
      <c r="T257" s="23" t="s">
        <v>1721</v>
      </c>
    </row>
    <row r="258" spans="1:20">
      <c r="A258" s="23" t="s">
        <v>3316</v>
      </c>
      <c r="B258" s="23" t="s">
        <v>3317</v>
      </c>
      <c r="C258" s="23" t="s">
        <v>1669</v>
      </c>
      <c r="D258" s="23" t="s">
        <v>1705</v>
      </c>
      <c r="E258" s="23" t="s">
        <v>452</v>
      </c>
      <c r="F258" s="23" t="s">
        <v>4179</v>
      </c>
      <c r="G258" s="23" t="s">
        <v>1721</v>
      </c>
      <c r="H258" s="23" t="s">
        <v>4682</v>
      </c>
      <c r="I258" s="23" t="s">
        <v>4106</v>
      </c>
      <c r="J258" s="23" t="s">
        <v>11</v>
      </c>
      <c r="K258" s="23" t="s">
        <v>4628</v>
      </c>
      <c r="L258" s="23" t="s">
        <v>11</v>
      </c>
      <c r="M258" s="23" t="s">
        <v>5426</v>
      </c>
      <c r="N258" s="23" t="s">
        <v>4629</v>
      </c>
      <c r="O258" s="23" t="s">
        <v>4630</v>
      </c>
      <c r="P258" s="23" t="s">
        <v>4900</v>
      </c>
      <c r="Q258" s="23">
        <v>0</v>
      </c>
      <c r="R258" s="23" t="s">
        <v>1962</v>
      </c>
      <c r="S258" s="23" t="s">
        <v>4901</v>
      </c>
      <c r="T258" s="23" t="s">
        <v>1721</v>
      </c>
    </row>
    <row r="259" spans="1:20">
      <c r="A259" s="23" t="s">
        <v>3340</v>
      </c>
      <c r="B259" s="23" t="s">
        <v>3341</v>
      </c>
      <c r="C259" s="23" t="s">
        <v>12</v>
      </c>
      <c r="D259" s="23" t="s">
        <v>1705</v>
      </c>
      <c r="E259" s="23" t="s">
        <v>452</v>
      </c>
      <c r="F259" s="23" t="s">
        <v>5338</v>
      </c>
      <c r="G259" s="23" t="s">
        <v>1721</v>
      </c>
      <c r="H259" s="23" t="s">
        <v>4643</v>
      </c>
      <c r="I259" s="23" t="s">
        <v>4138</v>
      </c>
      <c r="J259" s="23" t="s">
        <v>11</v>
      </c>
      <c r="K259" s="23" t="s">
        <v>4628</v>
      </c>
      <c r="L259" s="23" t="s">
        <v>11</v>
      </c>
      <c r="M259" s="23" t="s">
        <v>5436</v>
      </c>
      <c r="N259" s="23" t="s">
        <v>4629</v>
      </c>
      <c r="O259" s="23" t="s">
        <v>4630</v>
      </c>
      <c r="P259" s="23" t="s">
        <v>4675</v>
      </c>
      <c r="Q259" s="23">
        <v>0</v>
      </c>
      <c r="R259" s="23" t="s">
        <v>2050</v>
      </c>
      <c r="S259" s="23" t="s">
        <v>4758</v>
      </c>
      <c r="T259" s="23" t="s">
        <v>1721</v>
      </c>
    </row>
    <row r="260" spans="1:20">
      <c r="A260" s="23" t="s">
        <v>2227</v>
      </c>
      <c r="B260" s="23" t="s">
        <v>2228</v>
      </c>
      <c r="C260" s="23" t="s">
        <v>16</v>
      </c>
      <c r="D260" s="23" t="s">
        <v>1705</v>
      </c>
      <c r="E260" s="23" t="s">
        <v>1189</v>
      </c>
      <c r="F260" s="23" t="s">
        <v>4197</v>
      </c>
      <c r="G260" s="23" t="s">
        <v>1721</v>
      </c>
      <c r="H260" s="23" t="s">
        <v>4099</v>
      </c>
      <c r="I260" s="23" t="s">
        <v>4192</v>
      </c>
      <c r="J260" s="23" t="s">
        <v>11</v>
      </c>
      <c r="K260" s="23" t="s">
        <v>4628</v>
      </c>
      <c r="L260" s="23" t="s">
        <v>11</v>
      </c>
      <c r="M260" s="23" t="s">
        <v>5427</v>
      </c>
      <c r="N260" s="23" t="s">
        <v>4629</v>
      </c>
      <c r="O260" s="23" t="s">
        <v>4630</v>
      </c>
      <c r="P260" s="23" t="s">
        <v>4678</v>
      </c>
      <c r="Q260" s="23">
        <v>0</v>
      </c>
      <c r="R260" s="23" t="s">
        <v>1962</v>
      </c>
      <c r="S260" s="23" t="s">
        <v>4679</v>
      </c>
      <c r="T260" s="23" t="s">
        <v>1721</v>
      </c>
    </row>
    <row r="261" spans="1:20">
      <c r="A261" s="23" t="s">
        <v>2827</v>
      </c>
      <c r="B261" s="23" t="s">
        <v>2828</v>
      </c>
      <c r="C261" s="23" t="s">
        <v>14</v>
      </c>
      <c r="D261" s="23" t="s">
        <v>1705</v>
      </c>
      <c r="E261" s="23" t="s">
        <v>452</v>
      </c>
      <c r="F261" s="23" t="s">
        <v>5340</v>
      </c>
      <c r="G261" s="23" t="s">
        <v>1721</v>
      </c>
      <c r="H261" s="23" t="s">
        <v>4099</v>
      </c>
      <c r="I261" s="23" t="s">
        <v>4192</v>
      </c>
      <c r="J261" s="23" t="s">
        <v>11</v>
      </c>
      <c r="K261" s="23" t="s">
        <v>4628</v>
      </c>
      <c r="L261" s="23" t="s">
        <v>11</v>
      </c>
      <c r="M261" s="23" t="s">
        <v>5419</v>
      </c>
      <c r="N261" s="23" t="s">
        <v>4629</v>
      </c>
      <c r="O261" s="23" t="s">
        <v>4630</v>
      </c>
      <c r="P261" s="23" t="s">
        <v>4642</v>
      </c>
      <c r="Q261" s="23">
        <v>0</v>
      </c>
      <c r="R261" s="23" t="s">
        <v>1962</v>
      </c>
      <c r="S261" s="23" t="s">
        <v>4395</v>
      </c>
      <c r="T261" s="23" t="s">
        <v>1721</v>
      </c>
    </row>
    <row r="262" spans="1:20">
      <c r="A262" s="23" t="s">
        <v>2528</v>
      </c>
      <c r="B262" s="23" t="s">
        <v>2529</v>
      </c>
      <c r="C262" s="23" t="s">
        <v>10</v>
      </c>
      <c r="D262" s="23" t="s">
        <v>1705</v>
      </c>
      <c r="E262" s="23" t="s">
        <v>452</v>
      </c>
      <c r="F262" s="23" t="s">
        <v>5342</v>
      </c>
      <c r="G262" s="23" t="s">
        <v>1721</v>
      </c>
      <c r="H262" s="23" t="s">
        <v>4633</v>
      </c>
      <c r="I262" s="23" t="s">
        <v>4192</v>
      </c>
      <c r="J262" s="23" t="s">
        <v>11</v>
      </c>
      <c r="K262" s="23" t="s">
        <v>4628</v>
      </c>
      <c r="L262" s="23" t="s">
        <v>11</v>
      </c>
      <c r="M262" s="23" t="s">
        <v>5471</v>
      </c>
      <c r="N262" s="23" t="s">
        <v>4629</v>
      </c>
      <c r="O262" s="23" t="s">
        <v>4630</v>
      </c>
      <c r="P262" s="23" t="s">
        <v>7</v>
      </c>
      <c r="Q262" s="23">
        <v>0</v>
      </c>
      <c r="R262" s="23" t="s">
        <v>2050</v>
      </c>
      <c r="S262" s="23" t="s">
        <v>4422</v>
      </c>
      <c r="T262" s="23" t="s">
        <v>1721</v>
      </c>
    </row>
    <row r="263" spans="1:20">
      <c r="A263" s="23" t="s">
        <v>3531</v>
      </c>
      <c r="B263" s="23" t="s">
        <v>3532</v>
      </c>
      <c r="C263" s="23" t="s">
        <v>16</v>
      </c>
      <c r="D263" s="23" t="s">
        <v>1705</v>
      </c>
      <c r="E263" s="23" t="s">
        <v>1189</v>
      </c>
      <c r="F263" s="23" t="s">
        <v>4207</v>
      </c>
      <c r="G263" s="23" t="s">
        <v>1721</v>
      </c>
      <c r="H263" s="23" t="s">
        <v>4633</v>
      </c>
      <c r="I263" s="23" t="s">
        <v>4203</v>
      </c>
      <c r="J263" s="23" t="s">
        <v>11</v>
      </c>
      <c r="K263" s="23" t="s">
        <v>4628</v>
      </c>
      <c r="L263" s="23" t="s">
        <v>11</v>
      </c>
      <c r="M263" s="23" t="s">
        <v>5406</v>
      </c>
      <c r="N263" s="23" t="s">
        <v>4629</v>
      </c>
      <c r="O263" s="23" t="s">
        <v>4630</v>
      </c>
      <c r="P263" s="23" t="s">
        <v>4642</v>
      </c>
      <c r="Q263" s="23">
        <v>0</v>
      </c>
      <c r="R263" s="23" t="s">
        <v>1962</v>
      </c>
      <c r="S263" s="23" t="s">
        <v>4891</v>
      </c>
      <c r="T263" s="23" t="s">
        <v>1721</v>
      </c>
    </row>
    <row r="264" spans="1:20">
      <c r="A264" s="23" t="s">
        <v>2868</v>
      </c>
      <c r="B264" s="23" t="s">
        <v>2869</v>
      </c>
      <c r="C264" s="23" t="s">
        <v>13</v>
      </c>
      <c r="D264" s="23" t="s">
        <v>1705</v>
      </c>
      <c r="E264" s="23" t="s">
        <v>452</v>
      </c>
      <c r="F264" s="23" t="s">
        <v>4176</v>
      </c>
      <c r="G264" s="23" t="s">
        <v>1721</v>
      </c>
      <c r="H264" s="23" t="s">
        <v>4094</v>
      </c>
      <c r="I264" s="23" t="s">
        <v>5430</v>
      </c>
      <c r="J264" s="23" t="s">
        <v>11</v>
      </c>
      <c r="K264" s="23" t="s">
        <v>4628</v>
      </c>
      <c r="L264" s="23" t="s">
        <v>11</v>
      </c>
      <c r="M264" s="23" t="s">
        <v>5442</v>
      </c>
      <c r="N264" s="23" t="s">
        <v>4629</v>
      </c>
      <c r="O264" s="23" t="s">
        <v>4630</v>
      </c>
      <c r="P264" s="23" t="s">
        <v>4660</v>
      </c>
      <c r="Q264" s="23">
        <v>0</v>
      </c>
      <c r="R264" s="23" t="s">
        <v>1962</v>
      </c>
      <c r="S264" s="23" t="s">
        <v>4740</v>
      </c>
      <c r="T264" s="23" t="s">
        <v>1721</v>
      </c>
    </row>
    <row r="265" spans="1:20">
      <c r="A265" s="23" t="s">
        <v>2013</v>
      </c>
      <c r="B265" s="23" t="s">
        <v>2014</v>
      </c>
      <c r="C265" s="23" t="s">
        <v>15</v>
      </c>
      <c r="D265" s="23" t="s">
        <v>1705</v>
      </c>
      <c r="E265" s="23" t="s">
        <v>452</v>
      </c>
      <c r="F265" s="23" t="s">
        <v>4156</v>
      </c>
      <c r="G265" s="23" t="s">
        <v>1721</v>
      </c>
      <c r="H265" s="23" t="s">
        <v>4094</v>
      </c>
      <c r="I265" s="23" t="s">
        <v>4106</v>
      </c>
      <c r="J265" s="23" t="s">
        <v>11</v>
      </c>
      <c r="K265" s="23" t="s">
        <v>4628</v>
      </c>
      <c r="L265" s="23" t="s">
        <v>11</v>
      </c>
      <c r="M265" s="23" t="s">
        <v>5460</v>
      </c>
      <c r="N265" s="23" t="s">
        <v>4629</v>
      </c>
      <c r="O265" s="23" t="s">
        <v>4630</v>
      </c>
      <c r="P265" s="23" t="s">
        <v>4882</v>
      </c>
      <c r="Q265" s="23">
        <v>0</v>
      </c>
      <c r="R265" s="23" t="s">
        <v>1962</v>
      </c>
      <c r="S265" s="23" t="s">
        <v>4883</v>
      </c>
      <c r="T265" s="23" t="s">
        <v>1721</v>
      </c>
    </row>
    <row r="266" spans="1:20">
      <c r="A266" s="23" t="s">
        <v>3224</v>
      </c>
      <c r="B266" s="23" t="s">
        <v>3225</v>
      </c>
      <c r="C266" s="23" t="s">
        <v>17</v>
      </c>
      <c r="D266" s="23" t="s">
        <v>1705</v>
      </c>
      <c r="E266" s="23" t="s">
        <v>452</v>
      </c>
      <c r="F266" s="23" t="s">
        <v>5336</v>
      </c>
      <c r="G266" s="23" t="s">
        <v>1721</v>
      </c>
      <c r="H266" s="23" t="s">
        <v>4638</v>
      </c>
      <c r="I266" s="23" t="s">
        <v>5458</v>
      </c>
      <c r="J266" s="23" t="s">
        <v>11</v>
      </c>
      <c r="K266" s="23" t="s">
        <v>4628</v>
      </c>
      <c r="L266" s="23" t="s">
        <v>11</v>
      </c>
      <c r="M266" s="23" t="s">
        <v>5448</v>
      </c>
      <c r="N266" s="23" t="s">
        <v>4629</v>
      </c>
      <c r="O266" s="23" t="s">
        <v>4630</v>
      </c>
      <c r="P266" s="23" t="s">
        <v>4650</v>
      </c>
      <c r="Q266" s="23">
        <v>0</v>
      </c>
      <c r="R266" s="23" t="s">
        <v>1962</v>
      </c>
      <c r="S266" s="23" t="s">
        <v>4362</v>
      </c>
      <c r="T266" s="23" t="s">
        <v>1721</v>
      </c>
    </row>
    <row r="267" spans="1:20">
      <c r="A267" s="23" t="s">
        <v>2487</v>
      </c>
      <c r="B267" s="23" t="s">
        <v>2488</v>
      </c>
      <c r="C267" s="23" t="s">
        <v>1687</v>
      </c>
      <c r="D267" s="23" t="s">
        <v>4091</v>
      </c>
      <c r="E267" s="23" t="s">
        <v>459</v>
      </c>
      <c r="F267" s="23" t="s">
        <v>4194</v>
      </c>
      <c r="G267" s="23" t="s">
        <v>1721</v>
      </c>
      <c r="H267" s="23" t="s">
        <v>4632</v>
      </c>
      <c r="I267" s="23" t="s">
        <v>4639</v>
      </c>
      <c r="J267" s="23" t="s">
        <v>11</v>
      </c>
      <c r="K267" s="23" t="s">
        <v>4628</v>
      </c>
      <c r="L267" s="23" t="s">
        <v>11</v>
      </c>
      <c r="M267" s="23" t="s">
        <v>5481</v>
      </c>
      <c r="N267" s="23" t="s">
        <v>4640</v>
      </c>
      <c r="O267" s="23" t="s">
        <v>4630</v>
      </c>
      <c r="P267" s="23" t="s">
        <v>1168</v>
      </c>
      <c r="Q267" s="23">
        <v>0</v>
      </c>
      <c r="R267" s="23" t="s">
        <v>1782</v>
      </c>
      <c r="S267" s="23" t="s">
        <v>4607</v>
      </c>
      <c r="T267" s="23" t="s">
        <v>1721</v>
      </c>
    </row>
    <row r="268" spans="1:20">
      <c r="A268" s="23" t="s">
        <v>3521</v>
      </c>
      <c r="B268" s="23" t="s">
        <v>3522</v>
      </c>
      <c r="C268" s="23" t="s">
        <v>16</v>
      </c>
      <c r="D268" s="23" t="s">
        <v>1705</v>
      </c>
      <c r="E268" s="23" t="s">
        <v>1189</v>
      </c>
      <c r="F268" s="23" t="s">
        <v>4182</v>
      </c>
      <c r="G268" s="23" t="s">
        <v>1721</v>
      </c>
      <c r="H268" s="23" t="s">
        <v>4638</v>
      </c>
      <c r="I268" s="23" t="s">
        <v>4636</v>
      </c>
      <c r="J268" s="23" t="s">
        <v>11</v>
      </c>
      <c r="K268" s="23" t="s">
        <v>4628</v>
      </c>
      <c r="L268" s="23" t="s">
        <v>11</v>
      </c>
      <c r="M268" s="23" t="s">
        <v>5420</v>
      </c>
      <c r="N268" s="23" t="s">
        <v>4629</v>
      </c>
      <c r="O268" s="23" t="s">
        <v>4630</v>
      </c>
      <c r="P268" s="23" t="s">
        <v>7</v>
      </c>
      <c r="Q268" s="23">
        <v>0</v>
      </c>
      <c r="R268" s="23" t="s">
        <v>3476</v>
      </c>
      <c r="S268" s="23" t="s">
        <v>4673</v>
      </c>
      <c r="T268" s="23" t="s">
        <v>1721</v>
      </c>
    </row>
    <row r="269" spans="1:20">
      <c r="A269" s="23" t="s">
        <v>3769</v>
      </c>
      <c r="B269" s="23" t="s">
        <v>3770</v>
      </c>
      <c r="C269" s="23" t="s">
        <v>1702</v>
      </c>
      <c r="D269" s="23" t="s">
        <v>4091</v>
      </c>
      <c r="E269" s="23" t="s">
        <v>459</v>
      </c>
      <c r="F269" s="23" t="s">
        <v>4167</v>
      </c>
      <c r="G269" s="23" t="s">
        <v>1721</v>
      </c>
      <c r="H269" s="23" t="s">
        <v>4638</v>
      </c>
      <c r="I269" s="23" t="s">
        <v>4639</v>
      </c>
      <c r="J269" s="23" t="s">
        <v>11</v>
      </c>
      <c r="K269" s="23" t="s">
        <v>4628</v>
      </c>
      <c r="L269" s="23" t="s">
        <v>11</v>
      </c>
      <c r="M269" s="23" t="s">
        <v>5454</v>
      </c>
      <c r="N269" s="23" t="s">
        <v>4640</v>
      </c>
      <c r="O269" s="23" t="s">
        <v>4630</v>
      </c>
      <c r="P269" s="23" t="s">
        <v>4738</v>
      </c>
      <c r="Q269" s="23">
        <v>0</v>
      </c>
      <c r="R269" s="23" t="s">
        <v>1962</v>
      </c>
      <c r="S269" s="23" t="s">
        <v>4739</v>
      </c>
      <c r="T269" s="23" t="s">
        <v>1721</v>
      </c>
    </row>
    <row r="270" spans="1:20">
      <c r="A270" s="23" t="s">
        <v>3190</v>
      </c>
      <c r="B270" s="23" t="s">
        <v>3191</v>
      </c>
      <c r="C270" s="23" t="s">
        <v>10</v>
      </c>
      <c r="D270" s="23" t="s">
        <v>1705</v>
      </c>
      <c r="E270" s="23" t="s">
        <v>452</v>
      </c>
      <c r="F270" s="23" t="s">
        <v>4190</v>
      </c>
      <c r="G270" s="23" t="s">
        <v>1721</v>
      </c>
      <c r="H270" s="23" t="s">
        <v>4633</v>
      </c>
      <c r="I270" s="23" t="s">
        <v>4192</v>
      </c>
      <c r="J270" s="23" t="s">
        <v>11</v>
      </c>
      <c r="K270" s="23" t="s">
        <v>4628</v>
      </c>
      <c r="L270" s="23" t="s">
        <v>11</v>
      </c>
      <c r="M270" s="23" t="s">
        <v>5417</v>
      </c>
      <c r="N270" s="23" t="s">
        <v>4629</v>
      </c>
      <c r="O270" s="23" t="s">
        <v>4630</v>
      </c>
      <c r="P270" s="23" t="s">
        <v>1026</v>
      </c>
      <c r="Q270" s="23">
        <v>0</v>
      </c>
      <c r="R270" s="23" t="s">
        <v>1683</v>
      </c>
      <c r="S270" s="23" t="s">
        <v>4596</v>
      </c>
      <c r="T270" s="23" t="s">
        <v>1721</v>
      </c>
    </row>
    <row r="271" spans="1:20">
      <c r="A271" s="23" t="s">
        <v>1982</v>
      </c>
      <c r="B271" s="23" t="s">
        <v>1983</v>
      </c>
      <c r="C271" s="23" t="s">
        <v>14</v>
      </c>
      <c r="D271" s="23" t="s">
        <v>1705</v>
      </c>
      <c r="E271" s="23" t="s">
        <v>452</v>
      </c>
      <c r="F271" s="23" t="s">
        <v>5338</v>
      </c>
      <c r="G271" s="23" t="s">
        <v>1721</v>
      </c>
      <c r="H271" s="23" t="s">
        <v>4643</v>
      </c>
      <c r="I271" s="23" t="s">
        <v>4138</v>
      </c>
      <c r="J271" s="23" t="s">
        <v>11</v>
      </c>
      <c r="K271" s="23" t="s">
        <v>4628</v>
      </c>
      <c r="L271" s="23" t="s">
        <v>11</v>
      </c>
      <c r="M271" s="23" t="s">
        <v>5435</v>
      </c>
      <c r="N271" s="23" t="s">
        <v>4629</v>
      </c>
      <c r="O271" s="23" t="s">
        <v>4630</v>
      </c>
      <c r="P271" s="23" t="s">
        <v>4730</v>
      </c>
      <c r="Q271" s="23">
        <v>0</v>
      </c>
      <c r="R271" s="23" t="s">
        <v>1962</v>
      </c>
      <c r="S271" s="23" t="s">
        <v>4731</v>
      </c>
      <c r="T271" s="23" t="s">
        <v>1721</v>
      </c>
    </row>
    <row r="272" spans="1:20">
      <c r="A272" s="23" t="s">
        <v>3433</v>
      </c>
      <c r="B272" s="23" t="s">
        <v>3434</v>
      </c>
      <c r="C272" s="23" t="s">
        <v>14</v>
      </c>
      <c r="D272" s="23" t="s">
        <v>1705</v>
      </c>
      <c r="E272" s="23" t="s">
        <v>452</v>
      </c>
      <c r="F272" s="23" t="s">
        <v>4173</v>
      </c>
      <c r="G272" s="23" t="s">
        <v>1721</v>
      </c>
      <c r="H272" s="23" t="s">
        <v>4099</v>
      </c>
      <c r="I272" s="23" t="s">
        <v>5461</v>
      </c>
      <c r="J272" s="23" t="s">
        <v>11</v>
      </c>
      <c r="K272" s="23" t="s">
        <v>4628</v>
      </c>
      <c r="L272" s="23" t="s">
        <v>11</v>
      </c>
      <c r="M272" s="23" t="s">
        <v>5429</v>
      </c>
      <c r="N272" s="23" t="s">
        <v>4629</v>
      </c>
      <c r="O272" s="23" t="s">
        <v>4630</v>
      </c>
      <c r="P272" s="23" t="s">
        <v>7</v>
      </c>
      <c r="Q272" s="23">
        <v>0</v>
      </c>
      <c r="R272" s="23" t="s">
        <v>4812</v>
      </c>
      <c r="S272" s="23" t="s">
        <v>4813</v>
      </c>
      <c r="T272" s="23" t="s">
        <v>1721</v>
      </c>
    </row>
    <row r="273" spans="1:20">
      <c r="A273" s="23" t="s">
        <v>2652</v>
      </c>
      <c r="B273" s="23" t="s">
        <v>2653</v>
      </c>
      <c r="C273" s="23" t="s">
        <v>16</v>
      </c>
      <c r="D273" s="23" t="s">
        <v>1705</v>
      </c>
      <c r="E273" s="23" t="s">
        <v>452</v>
      </c>
      <c r="F273" s="23" t="s">
        <v>4185</v>
      </c>
      <c r="G273" s="23" t="s">
        <v>1721</v>
      </c>
      <c r="H273" s="23" t="s">
        <v>4633</v>
      </c>
      <c r="I273" s="23" t="s">
        <v>4203</v>
      </c>
      <c r="J273" s="23" t="s">
        <v>11</v>
      </c>
      <c r="K273" s="23" t="s">
        <v>4628</v>
      </c>
      <c r="L273" s="23" t="s">
        <v>11</v>
      </c>
      <c r="M273" s="23" t="s">
        <v>5414</v>
      </c>
      <c r="N273" s="23" t="s">
        <v>4629</v>
      </c>
      <c r="O273" s="23" t="s">
        <v>4630</v>
      </c>
      <c r="P273" s="23" t="s">
        <v>1026</v>
      </c>
      <c r="Q273" s="23">
        <v>0</v>
      </c>
      <c r="R273" s="23" t="s">
        <v>1676</v>
      </c>
      <c r="S273" s="23" t="s">
        <v>4609</v>
      </c>
      <c r="T273" s="23" t="s">
        <v>1721</v>
      </c>
    </row>
    <row r="274" spans="1:20">
      <c r="A274" s="23" t="s">
        <v>2884</v>
      </c>
      <c r="B274" s="23" t="s">
        <v>2885</v>
      </c>
      <c r="C274" s="23" t="s">
        <v>16</v>
      </c>
      <c r="D274" s="23" t="s">
        <v>1705</v>
      </c>
      <c r="E274" s="23" t="s">
        <v>1189</v>
      </c>
      <c r="F274" s="23" t="s">
        <v>4141</v>
      </c>
      <c r="G274" s="23" t="s">
        <v>1721</v>
      </c>
      <c r="H274" s="23" t="s">
        <v>4633</v>
      </c>
      <c r="I274" s="23" t="s">
        <v>5430</v>
      </c>
      <c r="J274" s="23" t="s">
        <v>11</v>
      </c>
      <c r="K274" s="23" t="s">
        <v>4628</v>
      </c>
      <c r="L274" s="23" t="s">
        <v>11</v>
      </c>
      <c r="M274" s="23" t="s">
        <v>5440</v>
      </c>
      <c r="N274" s="23" t="s">
        <v>4629</v>
      </c>
      <c r="O274" s="23" t="s">
        <v>4630</v>
      </c>
      <c r="P274" s="23" t="s">
        <v>4662</v>
      </c>
      <c r="Q274" s="23">
        <v>0</v>
      </c>
      <c r="R274" s="23" t="s">
        <v>2888</v>
      </c>
      <c r="S274" s="23" t="s">
        <v>4725</v>
      </c>
      <c r="T274" s="23" t="s">
        <v>1721</v>
      </c>
    </row>
    <row r="275" spans="1:20">
      <c r="A275" s="23" t="s">
        <v>4060</v>
      </c>
      <c r="B275" s="23" t="s">
        <v>4061</v>
      </c>
      <c r="C275" s="23" t="s">
        <v>15</v>
      </c>
      <c r="D275" s="23" t="s">
        <v>1705</v>
      </c>
      <c r="E275" s="23" t="s">
        <v>452</v>
      </c>
      <c r="F275" s="23" t="s">
        <v>4156</v>
      </c>
      <c r="G275" s="23" t="s">
        <v>1721</v>
      </c>
      <c r="H275" s="23" t="s">
        <v>4094</v>
      </c>
      <c r="I275" s="23" t="s">
        <v>4106</v>
      </c>
      <c r="J275" s="23" t="s">
        <v>11</v>
      </c>
      <c r="K275" s="23" t="s">
        <v>4628</v>
      </c>
      <c r="L275" s="23" t="s">
        <v>11</v>
      </c>
      <c r="M275" s="23" t="s">
        <v>5460</v>
      </c>
      <c r="N275" s="23" t="s">
        <v>4629</v>
      </c>
      <c r="O275" s="23" t="s">
        <v>4630</v>
      </c>
      <c r="P275" s="23" t="s">
        <v>4655</v>
      </c>
      <c r="Q275" s="23">
        <v>0</v>
      </c>
      <c r="R275" s="23" t="s">
        <v>1962</v>
      </c>
      <c r="S275" s="23" t="s">
        <v>4878</v>
      </c>
      <c r="T275" s="23" t="s">
        <v>1721</v>
      </c>
    </row>
    <row r="276" spans="1:20">
      <c r="A276" s="23" t="s">
        <v>1904</v>
      </c>
      <c r="B276" s="23" t="s">
        <v>1905</v>
      </c>
      <c r="C276" s="23" t="s">
        <v>10</v>
      </c>
      <c r="D276" s="23" t="s">
        <v>1705</v>
      </c>
      <c r="E276" s="23" t="s">
        <v>452</v>
      </c>
      <c r="F276" s="23" t="s">
        <v>4179</v>
      </c>
      <c r="G276" s="23" t="s">
        <v>1721</v>
      </c>
      <c r="H276" s="23" t="s">
        <v>4682</v>
      </c>
      <c r="I276" s="23" t="s">
        <v>5421</v>
      </c>
      <c r="J276" s="23" t="s">
        <v>11</v>
      </c>
      <c r="K276" s="23" t="s">
        <v>4628</v>
      </c>
      <c r="L276" s="23" t="s">
        <v>11</v>
      </c>
      <c r="M276" s="23" t="s">
        <v>5422</v>
      </c>
      <c r="N276" s="23" t="s">
        <v>4629</v>
      </c>
      <c r="O276" s="23" t="s">
        <v>4630</v>
      </c>
      <c r="P276" s="23" t="s">
        <v>4662</v>
      </c>
      <c r="Q276" s="23">
        <v>0</v>
      </c>
      <c r="R276" s="23" t="s">
        <v>3700</v>
      </c>
      <c r="S276" s="23" t="s">
        <v>4552</v>
      </c>
      <c r="T276" s="23" t="s">
        <v>1721</v>
      </c>
    </row>
    <row r="277" spans="1:20">
      <c r="A277" s="23" t="s">
        <v>2553</v>
      </c>
      <c r="B277" s="23" t="s">
        <v>2554</v>
      </c>
      <c r="C277" s="23" t="s">
        <v>14</v>
      </c>
      <c r="D277" s="23" t="s">
        <v>1705</v>
      </c>
      <c r="E277" s="23" t="s">
        <v>452</v>
      </c>
      <c r="F277" s="23" t="s">
        <v>4166</v>
      </c>
      <c r="G277" s="23" t="s">
        <v>1721</v>
      </c>
      <c r="H277" s="23" t="s">
        <v>4094</v>
      </c>
      <c r="I277" s="23" t="s">
        <v>5421</v>
      </c>
      <c r="J277" s="23" t="s">
        <v>11</v>
      </c>
      <c r="K277" s="23" t="s">
        <v>4628</v>
      </c>
      <c r="L277" s="23" t="s">
        <v>11</v>
      </c>
      <c r="M277" s="23" t="s">
        <v>5460</v>
      </c>
      <c r="N277" s="23" t="s">
        <v>4629</v>
      </c>
      <c r="O277" s="23" t="s">
        <v>4630</v>
      </c>
      <c r="P277" s="23" t="s">
        <v>4664</v>
      </c>
      <c r="Q277" s="23">
        <v>0</v>
      </c>
      <c r="R277" s="23" t="s">
        <v>1962</v>
      </c>
      <c r="S277" s="23" t="s">
        <v>4823</v>
      </c>
      <c r="T277" s="23" t="s">
        <v>1721</v>
      </c>
    </row>
    <row r="278" spans="1:20">
      <c r="A278" s="23" t="s">
        <v>2215</v>
      </c>
      <c r="B278" s="23" t="s">
        <v>2216</v>
      </c>
      <c r="C278" s="23" t="s">
        <v>16</v>
      </c>
      <c r="D278" s="23" t="s">
        <v>1705</v>
      </c>
      <c r="E278" s="23" t="s">
        <v>1189</v>
      </c>
      <c r="F278" s="23" t="s">
        <v>4197</v>
      </c>
      <c r="G278" s="23" t="s">
        <v>1721</v>
      </c>
      <c r="H278" s="23" t="s">
        <v>4099</v>
      </c>
      <c r="I278" s="23" t="s">
        <v>4106</v>
      </c>
      <c r="J278" s="23" t="s">
        <v>11</v>
      </c>
      <c r="K278" s="23" t="s">
        <v>4628</v>
      </c>
      <c r="L278" s="23" t="s">
        <v>11</v>
      </c>
      <c r="M278" s="23" t="s">
        <v>5420</v>
      </c>
      <c r="N278" s="23" t="s">
        <v>4629</v>
      </c>
      <c r="O278" s="23" t="s">
        <v>4630</v>
      </c>
      <c r="P278" s="23" t="s">
        <v>4668</v>
      </c>
      <c r="Q278" s="23">
        <v>0</v>
      </c>
      <c r="R278" s="23" t="s">
        <v>4789</v>
      </c>
      <c r="S278" s="23" t="s">
        <v>4790</v>
      </c>
      <c r="T278" s="23" t="s">
        <v>1721</v>
      </c>
    </row>
    <row r="279" spans="1:20">
      <c r="A279" s="23" t="s">
        <v>4038</v>
      </c>
      <c r="B279" s="23" t="s">
        <v>4039</v>
      </c>
      <c r="C279" s="23" t="s">
        <v>12</v>
      </c>
      <c r="D279" s="23" t="s">
        <v>1705</v>
      </c>
      <c r="E279" s="23" t="s">
        <v>452</v>
      </c>
      <c r="F279" s="23" t="s">
        <v>4166</v>
      </c>
      <c r="G279" s="23" t="s">
        <v>1721</v>
      </c>
      <c r="H279" s="23" t="s">
        <v>4094</v>
      </c>
      <c r="I279" s="23" t="s">
        <v>4656</v>
      </c>
      <c r="J279" s="23" t="s">
        <v>11</v>
      </c>
      <c r="K279" s="23" t="s">
        <v>4628</v>
      </c>
      <c r="L279" s="23" t="s">
        <v>11</v>
      </c>
      <c r="M279" s="23" t="s">
        <v>5414</v>
      </c>
      <c r="N279" s="23" t="s">
        <v>4629</v>
      </c>
      <c r="O279" s="23" t="s">
        <v>4630</v>
      </c>
      <c r="P279" s="23" t="s">
        <v>4677</v>
      </c>
      <c r="Q279" s="23">
        <v>0</v>
      </c>
      <c r="R279" s="23" t="s">
        <v>1962</v>
      </c>
      <c r="S279" s="23" t="s">
        <v>4281</v>
      </c>
      <c r="T279" s="23" t="s">
        <v>1721</v>
      </c>
    </row>
    <row r="280" spans="1:20">
      <c r="A280" s="23" t="s">
        <v>3117</v>
      </c>
      <c r="B280" s="23" t="s">
        <v>3118</v>
      </c>
      <c r="C280" s="23" t="s">
        <v>16</v>
      </c>
      <c r="D280" s="23" t="s">
        <v>1705</v>
      </c>
      <c r="E280" s="23" t="s">
        <v>1189</v>
      </c>
      <c r="F280" s="23" t="s">
        <v>4141</v>
      </c>
      <c r="G280" s="23" t="s">
        <v>1721</v>
      </c>
      <c r="H280" s="23" t="s">
        <v>4633</v>
      </c>
      <c r="I280" s="23" t="s">
        <v>4192</v>
      </c>
      <c r="J280" s="23" t="s">
        <v>11</v>
      </c>
      <c r="K280" s="23" t="s">
        <v>4628</v>
      </c>
      <c r="L280" s="23" t="s">
        <v>11</v>
      </c>
      <c r="M280" s="23" t="s">
        <v>5457</v>
      </c>
      <c r="N280" s="23" t="s">
        <v>4629</v>
      </c>
      <c r="O280" s="23" t="s">
        <v>4630</v>
      </c>
      <c r="P280" s="23" t="s">
        <v>9</v>
      </c>
      <c r="Q280" s="23">
        <v>0</v>
      </c>
      <c r="R280" s="23" t="s">
        <v>2933</v>
      </c>
      <c r="S280" s="23" t="s">
        <v>4532</v>
      </c>
      <c r="T280" s="23" t="s">
        <v>1721</v>
      </c>
    </row>
    <row r="281" spans="1:20">
      <c r="A281" s="23" t="s">
        <v>1964</v>
      </c>
      <c r="B281" s="23" t="s">
        <v>1965</v>
      </c>
      <c r="C281" s="23" t="s">
        <v>17</v>
      </c>
      <c r="D281" s="23" t="s">
        <v>1705</v>
      </c>
      <c r="E281" s="23" t="s">
        <v>452</v>
      </c>
      <c r="F281" s="23" t="s">
        <v>5336</v>
      </c>
      <c r="G281" s="23" t="s">
        <v>1721</v>
      </c>
      <c r="H281" s="23" t="s">
        <v>4638</v>
      </c>
      <c r="I281" s="23" t="s">
        <v>4636</v>
      </c>
      <c r="J281" s="23" t="s">
        <v>11</v>
      </c>
      <c r="K281" s="23" t="s">
        <v>4628</v>
      </c>
      <c r="L281" s="23" t="s">
        <v>11</v>
      </c>
      <c r="M281" s="23" t="s">
        <v>5471</v>
      </c>
      <c r="N281" s="23" t="s">
        <v>4629</v>
      </c>
      <c r="O281" s="23" t="s">
        <v>4630</v>
      </c>
      <c r="P281" s="23" t="s">
        <v>1026</v>
      </c>
      <c r="Q281" s="23">
        <v>0</v>
      </c>
      <c r="R281" s="23" t="s">
        <v>1782</v>
      </c>
      <c r="S281" s="23" t="s">
        <v>4805</v>
      </c>
      <c r="T281" s="23" t="s">
        <v>1721</v>
      </c>
    </row>
    <row r="282" spans="1:20">
      <c r="A282" s="23" t="s">
        <v>3567</v>
      </c>
      <c r="B282" s="23" t="s">
        <v>3568</v>
      </c>
      <c r="C282" s="23" t="s">
        <v>10</v>
      </c>
      <c r="D282" s="23" t="s">
        <v>1705</v>
      </c>
      <c r="E282" s="23" t="s">
        <v>1189</v>
      </c>
      <c r="F282" s="23" t="s">
        <v>4197</v>
      </c>
      <c r="G282" s="23" t="s">
        <v>1721</v>
      </c>
      <c r="H282" s="23" t="s">
        <v>4099</v>
      </c>
      <c r="I282" s="23" t="s">
        <v>4192</v>
      </c>
      <c r="J282" s="23" t="s">
        <v>11</v>
      </c>
      <c r="K282" s="23" t="s">
        <v>4628</v>
      </c>
      <c r="L282" s="23" t="s">
        <v>11</v>
      </c>
      <c r="M282" s="23" t="s">
        <v>5426</v>
      </c>
      <c r="N282" s="23" t="s">
        <v>4629</v>
      </c>
      <c r="O282" s="23" t="s">
        <v>4630</v>
      </c>
      <c r="P282" s="23" t="s">
        <v>4675</v>
      </c>
      <c r="Q282" s="23">
        <v>0</v>
      </c>
      <c r="R282" s="23" t="s">
        <v>1962</v>
      </c>
      <c r="S282" s="23" t="s">
        <v>4325</v>
      </c>
      <c r="T282" s="23" t="s">
        <v>1721</v>
      </c>
    </row>
    <row r="283" spans="1:20">
      <c r="A283" s="23" t="s">
        <v>2877</v>
      </c>
      <c r="B283" s="23" t="s">
        <v>2878</v>
      </c>
      <c r="C283" s="23" t="s">
        <v>18</v>
      </c>
      <c r="D283" s="23" t="s">
        <v>1705</v>
      </c>
      <c r="E283" s="23" t="s">
        <v>452</v>
      </c>
      <c r="F283" s="23" t="s">
        <v>5337</v>
      </c>
      <c r="G283" s="23" t="s">
        <v>1721</v>
      </c>
      <c r="H283" s="23" t="s">
        <v>4643</v>
      </c>
      <c r="I283" s="23" t="s">
        <v>5447</v>
      </c>
      <c r="J283" s="23" t="s">
        <v>11</v>
      </c>
      <c r="K283" s="23" t="s">
        <v>4628</v>
      </c>
      <c r="L283" s="23" t="s">
        <v>11</v>
      </c>
      <c r="M283" s="23" t="s">
        <v>5448</v>
      </c>
      <c r="N283" s="23" t="s">
        <v>4629</v>
      </c>
      <c r="O283" s="23" t="s">
        <v>4630</v>
      </c>
      <c r="P283" s="23" t="s">
        <v>4642</v>
      </c>
      <c r="Q283" s="23">
        <v>0</v>
      </c>
      <c r="R283" s="23" t="s">
        <v>1962</v>
      </c>
      <c r="S283" s="23" t="s">
        <v>4864</v>
      </c>
      <c r="T283" s="23" t="s">
        <v>1721</v>
      </c>
    </row>
    <row r="284" spans="1:20">
      <c r="A284" s="23" t="s">
        <v>2667</v>
      </c>
      <c r="B284" s="23" t="s">
        <v>2668</v>
      </c>
      <c r="C284" s="23" t="s">
        <v>10</v>
      </c>
      <c r="D284" s="23" t="s">
        <v>1705</v>
      </c>
      <c r="E284" s="23" t="s">
        <v>452</v>
      </c>
      <c r="F284" s="23" t="s">
        <v>5344</v>
      </c>
      <c r="G284" s="23" t="s">
        <v>1721</v>
      </c>
      <c r="H284" s="23" t="s">
        <v>4643</v>
      </c>
      <c r="I284" s="23" t="s">
        <v>4649</v>
      </c>
      <c r="J284" s="23" t="s">
        <v>11</v>
      </c>
      <c r="K284" s="23" t="s">
        <v>4628</v>
      </c>
      <c r="L284" s="23" t="s">
        <v>11</v>
      </c>
      <c r="M284" s="23" t="s">
        <v>5428</v>
      </c>
      <c r="N284" s="23" t="s">
        <v>4629</v>
      </c>
      <c r="O284" s="23" t="s">
        <v>4630</v>
      </c>
      <c r="P284" s="23" t="s">
        <v>4662</v>
      </c>
      <c r="Q284" s="23">
        <v>0</v>
      </c>
      <c r="R284" s="23" t="s">
        <v>1662</v>
      </c>
      <c r="S284" s="23" t="s">
        <v>4834</v>
      </c>
      <c r="T284" s="23" t="s">
        <v>1721</v>
      </c>
    </row>
    <row r="285" spans="1:20">
      <c r="A285" s="23" t="s">
        <v>2566</v>
      </c>
      <c r="B285" s="23" t="s">
        <v>2567</v>
      </c>
      <c r="C285" s="23" t="s">
        <v>12</v>
      </c>
      <c r="D285" s="23" t="s">
        <v>1705</v>
      </c>
      <c r="E285" s="23" t="s">
        <v>452</v>
      </c>
      <c r="F285" s="23" t="s">
        <v>4166</v>
      </c>
      <c r="G285" s="23" t="s">
        <v>1721</v>
      </c>
      <c r="H285" s="23" t="s">
        <v>4094</v>
      </c>
      <c r="I285" s="23" t="s">
        <v>4106</v>
      </c>
      <c r="J285" s="23" t="s">
        <v>11</v>
      </c>
      <c r="K285" s="23" t="s">
        <v>4628</v>
      </c>
      <c r="L285" s="23" t="s">
        <v>11</v>
      </c>
      <c r="M285" s="23" t="s">
        <v>5405</v>
      </c>
      <c r="N285" s="23" t="s">
        <v>4629</v>
      </c>
      <c r="O285" s="23" t="s">
        <v>4630</v>
      </c>
      <c r="P285" s="23" t="s">
        <v>9</v>
      </c>
      <c r="Q285" s="23">
        <v>0</v>
      </c>
      <c r="R285" s="23" t="s">
        <v>4773</v>
      </c>
      <c r="S285" s="23" t="s">
        <v>4774</v>
      </c>
      <c r="T285" s="23" t="s">
        <v>1721</v>
      </c>
    </row>
    <row r="286" spans="1:20">
      <c r="A286" s="23" t="s">
        <v>2725</v>
      </c>
      <c r="B286" s="23" t="s">
        <v>2726</v>
      </c>
      <c r="C286" s="23" t="s">
        <v>16</v>
      </c>
      <c r="D286" s="23" t="s">
        <v>1705</v>
      </c>
      <c r="E286" s="23" t="s">
        <v>452</v>
      </c>
      <c r="F286" s="23" t="s">
        <v>4185</v>
      </c>
      <c r="G286" s="23" t="s">
        <v>1721</v>
      </c>
      <c r="H286" s="23" t="s">
        <v>4633</v>
      </c>
      <c r="I286" s="23" t="s">
        <v>4203</v>
      </c>
      <c r="J286" s="23" t="s">
        <v>11</v>
      </c>
      <c r="K286" s="23" t="s">
        <v>4628</v>
      </c>
      <c r="L286" s="23" t="s">
        <v>11</v>
      </c>
      <c r="M286" s="23" t="s">
        <v>5408</v>
      </c>
      <c r="N286" s="23" t="s">
        <v>4629</v>
      </c>
      <c r="O286" s="23" t="s">
        <v>4630</v>
      </c>
      <c r="P286" s="23" t="s">
        <v>4662</v>
      </c>
      <c r="Q286" s="23">
        <v>0</v>
      </c>
      <c r="R286" s="23" t="s">
        <v>2033</v>
      </c>
      <c r="S286" s="23" t="s">
        <v>4817</v>
      </c>
      <c r="T286" s="23" t="s">
        <v>1721</v>
      </c>
    </row>
    <row r="287" spans="1:20">
      <c r="A287" s="23" t="s">
        <v>3291</v>
      </c>
      <c r="B287" s="23" t="s">
        <v>3292</v>
      </c>
      <c r="C287" s="23" t="s">
        <v>10</v>
      </c>
      <c r="D287" s="23" t="s">
        <v>1705</v>
      </c>
      <c r="E287" s="23" t="s">
        <v>452</v>
      </c>
      <c r="F287" s="23" t="s">
        <v>5349</v>
      </c>
      <c r="G287" s="23" t="s">
        <v>1721</v>
      </c>
      <c r="H287" s="23" t="s">
        <v>4099</v>
      </c>
      <c r="I287" s="23" t="s">
        <v>4106</v>
      </c>
      <c r="J287" s="23" t="s">
        <v>11</v>
      </c>
      <c r="K287" s="23" t="s">
        <v>4628</v>
      </c>
      <c r="L287" s="23" t="s">
        <v>11</v>
      </c>
      <c r="M287" s="23" t="s">
        <v>5429</v>
      </c>
      <c r="N287" s="23" t="s">
        <v>4629</v>
      </c>
      <c r="O287" s="23" t="s">
        <v>4630</v>
      </c>
      <c r="P287" s="23" t="s">
        <v>4634</v>
      </c>
      <c r="Q287" s="23">
        <v>0</v>
      </c>
      <c r="R287" s="23" t="s">
        <v>1962</v>
      </c>
      <c r="S287" s="23" t="s">
        <v>4353</v>
      </c>
      <c r="T287" s="23" t="s">
        <v>1721</v>
      </c>
    </row>
    <row r="288" spans="1:20">
      <c r="A288" s="23" t="s">
        <v>1879</v>
      </c>
      <c r="B288" s="23" t="s">
        <v>1880</v>
      </c>
      <c r="C288" s="23" t="s">
        <v>10</v>
      </c>
      <c r="D288" s="23" t="s">
        <v>1705</v>
      </c>
      <c r="E288" s="23" t="s">
        <v>452</v>
      </c>
      <c r="F288" s="23" t="s">
        <v>5349</v>
      </c>
      <c r="G288" s="23" t="s">
        <v>1721</v>
      </c>
      <c r="H288" s="23" t="s">
        <v>4099</v>
      </c>
      <c r="I288" s="23" t="s">
        <v>4203</v>
      </c>
      <c r="J288" s="23" t="s">
        <v>11</v>
      </c>
      <c r="K288" s="23" t="s">
        <v>4628</v>
      </c>
      <c r="L288" s="23" t="s">
        <v>11</v>
      </c>
      <c r="M288" s="23" t="s">
        <v>5413</v>
      </c>
      <c r="N288" s="23" t="s">
        <v>4629</v>
      </c>
      <c r="O288" s="23" t="s">
        <v>4630</v>
      </c>
      <c r="P288" s="23" t="s">
        <v>4660</v>
      </c>
      <c r="Q288" s="23">
        <v>0</v>
      </c>
      <c r="R288" s="23" t="s">
        <v>1962</v>
      </c>
      <c r="S288" s="23" t="s">
        <v>4497</v>
      </c>
      <c r="T288" s="23" t="s">
        <v>1721</v>
      </c>
    </row>
    <row r="289" spans="1:20">
      <c r="A289" s="23" t="s">
        <v>2215</v>
      </c>
      <c r="B289" s="23" t="s">
        <v>2216</v>
      </c>
      <c r="C289" s="23" t="s">
        <v>16</v>
      </c>
      <c r="D289" s="23" t="s">
        <v>1705</v>
      </c>
      <c r="E289" s="23" t="s">
        <v>1189</v>
      </c>
      <c r="F289" s="23" t="s">
        <v>4197</v>
      </c>
      <c r="G289" s="23" t="s">
        <v>1721</v>
      </c>
      <c r="H289" s="23" t="s">
        <v>4099</v>
      </c>
      <c r="I289" s="23" t="s">
        <v>4106</v>
      </c>
      <c r="J289" s="23" t="s">
        <v>11</v>
      </c>
      <c r="K289" s="23" t="s">
        <v>4628</v>
      </c>
      <c r="L289" s="23" t="s">
        <v>11</v>
      </c>
      <c r="M289" s="23" t="s">
        <v>5416</v>
      </c>
      <c r="N289" s="23" t="s">
        <v>4629</v>
      </c>
      <c r="O289" s="23" t="s">
        <v>4630</v>
      </c>
      <c r="P289" s="23" t="s">
        <v>4668</v>
      </c>
      <c r="Q289" s="23">
        <v>0</v>
      </c>
      <c r="R289" s="23" t="s">
        <v>4789</v>
      </c>
      <c r="S289" s="23" t="s">
        <v>4790</v>
      </c>
      <c r="T289" s="23" t="s">
        <v>1721</v>
      </c>
    </row>
    <row r="290" spans="1:20">
      <c r="A290" s="23" t="s">
        <v>2663</v>
      </c>
      <c r="B290" s="23" t="s">
        <v>2664</v>
      </c>
      <c r="C290" s="23" t="s">
        <v>14</v>
      </c>
      <c r="D290" s="23" t="s">
        <v>1705</v>
      </c>
      <c r="E290" s="23" t="s">
        <v>452</v>
      </c>
      <c r="F290" s="23" t="s">
        <v>4175</v>
      </c>
      <c r="G290" s="23" t="s">
        <v>1721</v>
      </c>
      <c r="H290" s="23" t="s">
        <v>4638</v>
      </c>
      <c r="I290" s="23" t="s">
        <v>4656</v>
      </c>
      <c r="J290" s="23" t="s">
        <v>11</v>
      </c>
      <c r="K290" s="23" t="s">
        <v>4628</v>
      </c>
      <c r="L290" s="23" t="s">
        <v>11</v>
      </c>
      <c r="M290" s="23" t="s">
        <v>5418</v>
      </c>
      <c r="N290" s="23" t="s">
        <v>4629</v>
      </c>
      <c r="O290" s="23" t="s">
        <v>4630</v>
      </c>
      <c r="P290" s="23" t="s">
        <v>7</v>
      </c>
      <c r="Q290" s="23">
        <v>0</v>
      </c>
      <c r="R290" s="23" t="s">
        <v>4800</v>
      </c>
      <c r="S290" s="23" t="s">
        <v>5482</v>
      </c>
      <c r="T290" s="23" t="s">
        <v>1721</v>
      </c>
    </row>
    <row r="291" spans="1:20">
      <c r="A291" s="23" t="s">
        <v>5198</v>
      </c>
      <c r="B291" s="23" t="s">
        <v>5199</v>
      </c>
      <c r="C291" s="23" t="s">
        <v>1687</v>
      </c>
      <c r="D291" s="23" t="s">
        <v>4091</v>
      </c>
      <c r="E291" s="23" t="s">
        <v>459</v>
      </c>
      <c r="F291" s="23" t="s">
        <v>5353</v>
      </c>
      <c r="G291" s="23" t="s">
        <v>1721</v>
      </c>
      <c r="H291" s="23" t="s">
        <v>4643</v>
      </c>
      <c r="I291" s="23" t="s">
        <v>4644</v>
      </c>
      <c r="J291" s="23" t="s">
        <v>11</v>
      </c>
      <c r="K291" s="23" t="s">
        <v>4628</v>
      </c>
      <c r="L291" s="23" t="s">
        <v>11</v>
      </c>
      <c r="M291" s="23" t="s">
        <v>5483</v>
      </c>
      <c r="N291" s="23" t="s">
        <v>4640</v>
      </c>
      <c r="O291" s="23" t="s">
        <v>4630</v>
      </c>
      <c r="P291" s="23" t="s">
        <v>993</v>
      </c>
      <c r="Q291" s="23">
        <v>0</v>
      </c>
      <c r="R291" s="23" t="s">
        <v>5464</v>
      </c>
      <c r="S291" s="23" t="s">
        <v>5484</v>
      </c>
      <c r="T291" s="23" t="s">
        <v>1721</v>
      </c>
    </row>
    <row r="292" spans="1:20">
      <c r="A292" s="23" t="s">
        <v>3306</v>
      </c>
      <c r="B292" s="23" t="s">
        <v>3307</v>
      </c>
      <c r="C292" s="23" t="s">
        <v>10</v>
      </c>
      <c r="D292" s="23" t="s">
        <v>1705</v>
      </c>
      <c r="E292" s="23" t="s">
        <v>452</v>
      </c>
      <c r="F292" s="23" t="s">
        <v>5342</v>
      </c>
      <c r="G292" s="23" t="s">
        <v>1721</v>
      </c>
      <c r="H292" s="23" t="s">
        <v>4633</v>
      </c>
      <c r="I292" s="23" t="s">
        <v>4192</v>
      </c>
      <c r="J292" s="23" t="s">
        <v>11</v>
      </c>
      <c r="K292" s="23" t="s">
        <v>4628</v>
      </c>
      <c r="L292" s="23" t="s">
        <v>11</v>
      </c>
      <c r="M292" s="23" t="s">
        <v>5471</v>
      </c>
      <c r="N292" s="23" t="s">
        <v>4629</v>
      </c>
      <c r="O292" s="23" t="s">
        <v>4630</v>
      </c>
      <c r="P292" s="23" t="s">
        <v>4642</v>
      </c>
      <c r="Q292" s="23">
        <v>0</v>
      </c>
      <c r="R292" s="23" t="s">
        <v>1962</v>
      </c>
      <c r="S292" s="23" t="s">
        <v>4705</v>
      </c>
      <c r="T292" s="23" t="s">
        <v>1721</v>
      </c>
    </row>
    <row r="293" spans="1:20">
      <c r="A293" s="23" t="s">
        <v>5209</v>
      </c>
      <c r="B293" s="23" t="s">
        <v>5210</v>
      </c>
      <c r="C293" s="23" t="s">
        <v>1687</v>
      </c>
      <c r="D293" s="23" t="s">
        <v>4091</v>
      </c>
      <c r="E293" s="23" t="s">
        <v>459</v>
      </c>
      <c r="F293" s="23" t="s">
        <v>5353</v>
      </c>
      <c r="G293" s="23" t="s">
        <v>1721</v>
      </c>
      <c r="H293" s="23" t="s">
        <v>4643</v>
      </c>
      <c r="I293" s="23" t="s">
        <v>4644</v>
      </c>
      <c r="J293" s="23" t="s">
        <v>11</v>
      </c>
      <c r="K293" s="23" t="s">
        <v>4628</v>
      </c>
      <c r="L293" s="23" t="s">
        <v>11</v>
      </c>
      <c r="M293" s="23" t="s">
        <v>5473</v>
      </c>
      <c r="N293" s="23" t="s">
        <v>4640</v>
      </c>
      <c r="O293" s="23" t="s">
        <v>4630</v>
      </c>
      <c r="P293" s="23" t="s">
        <v>993</v>
      </c>
      <c r="Q293" s="23">
        <v>0</v>
      </c>
      <c r="R293" s="23" t="s">
        <v>5464</v>
      </c>
      <c r="S293" s="23" t="s">
        <v>5485</v>
      </c>
      <c r="T293" s="23" t="s">
        <v>1721</v>
      </c>
    </row>
    <row r="294" spans="1:20">
      <c r="A294" s="23" t="s">
        <v>3107</v>
      </c>
      <c r="B294" s="23" t="s">
        <v>3108</v>
      </c>
      <c r="C294" s="23" t="s">
        <v>16</v>
      </c>
      <c r="D294" s="23" t="s">
        <v>1705</v>
      </c>
      <c r="E294" s="23" t="s">
        <v>1189</v>
      </c>
      <c r="F294" s="23" t="s">
        <v>4182</v>
      </c>
      <c r="G294" s="23" t="s">
        <v>1721</v>
      </c>
      <c r="H294" s="23" t="s">
        <v>4638</v>
      </c>
      <c r="I294" s="23" t="s">
        <v>4636</v>
      </c>
      <c r="J294" s="23" t="s">
        <v>11</v>
      </c>
      <c r="K294" s="23" t="s">
        <v>4628</v>
      </c>
      <c r="L294" s="23" t="s">
        <v>11</v>
      </c>
      <c r="M294" s="23" t="s">
        <v>5420</v>
      </c>
      <c r="N294" s="23" t="s">
        <v>4629</v>
      </c>
      <c r="O294" s="23" t="s">
        <v>4630</v>
      </c>
      <c r="P294" s="23" t="s">
        <v>9</v>
      </c>
      <c r="Q294" s="23">
        <v>0</v>
      </c>
      <c r="R294" s="23" t="s">
        <v>2365</v>
      </c>
      <c r="S294" s="23" t="s">
        <v>4659</v>
      </c>
      <c r="T294" s="23" t="s">
        <v>1721</v>
      </c>
    </row>
    <row r="295" spans="1:20">
      <c r="A295" s="23" t="s">
        <v>3962</v>
      </c>
      <c r="B295" s="23" t="s">
        <v>3963</v>
      </c>
      <c r="C295" s="23" t="s">
        <v>1669</v>
      </c>
      <c r="D295" s="23" t="s">
        <v>1705</v>
      </c>
      <c r="E295" s="23" t="s">
        <v>452</v>
      </c>
      <c r="F295" s="23" t="s">
        <v>4179</v>
      </c>
      <c r="G295" s="23" t="s">
        <v>1721</v>
      </c>
      <c r="H295" s="23" t="s">
        <v>4682</v>
      </c>
      <c r="I295" s="23" t="s">
        <v>4649</v>
      </c>
      <c r="J295" s="23" t="s">
        <v>11</v>
      </c>
      <c r="K295" s="23" t="s">
        <v>4628</v>
      </c>
      <c r="L295" s="23" t="s">
        <v>11</v>
      </c>
      <c r="M295" s="23" t="s">
        <v>5442</v>
      </c>
      <c r="N295" s="23" t="s">
        <v>4629</v>
      </c>
      <c r="O295" s="23" t="s">
        <v>4630</v>
      </c>
      <c r="P295" s="23" t="s">
        <v>4642</v>
      </c>
      <c r="Q295" s="23">
        <v>0</v>
      </c>
      <c r="R295" s="23" t="s">
        <v>1962</v>
      </c>
      <c r="S295" s="23" t="s">
        <v>4824</v>
      </c>
      <c r="T295" s="23" t="s">
        <v>1721</v>
      </c>
    </row>
    <row r="296" spans="1:20">
      <c r="A296" s="23" t="s">
        <v>2979</v>
      </c>
      <c r="B296" s="23" t="s">
        <v>2980</v>
      </c>
      <c r="C296" s="23" t="s">
        <v>15</v>
      </c>
      <c r="D296" s="23" t="s">
        <v>1705</v>
      </c>
      <c r="E296" s="23" t="s">
        <v>452</v>
      </c>
      <c r="F296" s="23" t="s">
        <v>4163</v>
      </c>
      <c r="G296" s="23" t="s">
        <v>1721</v>
      </c>
      <c r="H296" s="23" t="s">
        <v>4094</v>
      </c>
      <c r="I296" s="23" t="s">
        <v>4649</v>
      </c>
      <c r="J296" s="23" t="s">
        <v>11</v>
      </c>
      <c r="K296" s="23" t="s">
        <v>4628</v>
      </c>
      <c r="L296" s="23" t="s">
        <v>11</v>
      </c>
      <c r="M296" s="23" t="s">
        <v>5435</v>
      </c>
      <c r="N296" s="23" t="s">
        <v>4629</v>
      </c>
      <c r="O296" s="23" t="s">
        <v>4630</v>
      </c>
      <c r="P296" s="23" t="s">
        <v>4660</v>
      </c>
      <c r="Q296" s="23">
        <v>0</v>
      </c>
      <c r="R296" s="23" t="s">
        <v>1962</v>
      </c>
      <c r="S296" s="23" t="s">
        <v>4380</v>
      </c>
      <c r="T296" s="23" t="s">
        <v>1721</v>
      </c>
    </row>
    <row r="297" spans="1:20">
      <c r="A297" s="23" t="s">
        <v>3785</v>
      </c>
      <c r="B297" s="23" t="s">
        <v>3786</v>
      </c>
      <c r="C297" s="23" t="s">
        <v>10</v>
      </c>
      <c r="D297" s="23" t="s">
        <v>1705</v>
      </c>
      <c r="E297" s="23" t="s">
        <v>452</v>
      </c>
      <c r="F297" s="23" t="s">
        <v>4185</v>
      </c>
      <c r="G297" s="23" t="s">
        <v>1721</v>
      </c>
      <c r="H297" s="23" t="s">
        <v>4633</v>
      </c>
      <c r="I297" s="23" t="s">
        <v>4203</v>
      </c>
      <c r="J297" s="23" t="s">
        <v>11</v>
      </c>
      <c r="K297" s="23" t="s">
        <v>4628</v>
      </c>
      <c r="L297" s="23" t="s">
        <v>11</v>
      </c>
      <c r="M297" s="23" t="s">
        <v>5405</v>
      </c>
      <c r="N297" s="23" t="s">
        <v>4629</v>
      </c>
      <c r="O297" s="23" t="s">
        <v>4630</v>
      </c>
      <c r="P297" s="23" t="s">
        <v>1026</v>
      </c>
      <c r="Q297" s="23">
        <v>0</v>
      </c>
      <c r="R297" s="23" t="s">
        <v>1683</v>
      </c>
      <c r="S297" s="23" t="s">
        <v>4585</v>
      </c>
      <c r="T297" s="23" t="s">
        <v>1721</v>
      </c>
    </row>
    <row r="298" spans="1:20">
      <c r="A298" s="23" t="s">
        <v>3937</v>
      </c>
      <c r="B298" s="23" t="s">
        <v>3938</v>
      </c>
      <c r="C298" s="23" t="s">
        <v>16</v>
      </c>
      <c r="D298" s="23" t="s">
        <v>1705</v>
      </c>
      <c r="E298" s="23" t="s">
        <v>1189</v>
      </c>
      <c r="F298" s="23" t="s">
        <v>4141</v>
      </c>
      <c r="G298" s="23" t="s">
        <v>1721</v>
      </c>
      <c r="H298" s="23" t="s">
        <v>4633</v>
      </c>
      <c r="I298" s="23" t="s">
        <v>4192</v>
      </c>
      <c r="J298" s="23" t="s">
        <v>11</v>
      </c>
      <c r="K298" s="23" t="s">
        <v>4628</v>
      </c>
      <c r="L298" s="23" t="s">
        <v>11</v>
      </c>
      <c r="M298" s="23" t="s">
        <v>5457</v>
      </c>
      <c r="N298" s="23" t="s">
        <v>4629</v>
      </c>
      <c r="O298" s="23" t="s">
        <v>4630</v>
      </c>
      <c r="P298" s="23" t="s">
        <v>9</v>
      </c>
      <c r="Q298" s="23">
        <v>0</v>
      </c>
      <c r="R298" s="23" t="s">
        <v>2933</v>
      </c>
      <c r="S298" s="23" t="s">
        <v>4742</v>
      </c>
      <c r="T298" s="23" t="s">
        <v>1721</v>
      </c>
    </row>
    <row r="299" spans="1:20">
      <c r="A299" s="23" t="s">
        <v>3047</v>
      </c>
      <c r="B299" s="23" t="s">
        <v>3048</v>
      </c>
      <c r="C299" s="23" t="s">
        <v>10</v>
      </c>
      <c r="D299" s="23" t="s">
        <v>1705</v>
      </c>
      <c r="E299" s="23" t="s">
        <v>1189</v>
      </c>
      <c r="F299" s="23" t="s">
        <v>4182</v>
      </c>
      <c r="G299" s="23" t="s">
        <v>1721</v>
      </c>
      <c r="H299" s="23" t="s">
        <v>4638</v>
      </c>
      <c r="I299" s="23" t="s">
        <v>4192</v>
      </c>
      <c r="J299" s="23" t="s">
        <v>11</v>
      </c>
      <c r="K299" s="23" t="s">
        <v>4628</v>
      </c>
      <c r="L299" s="23" t="s">
        <v>11</v>
      </c>
      <c r="M299" s="23" t="s">
        <v>5444</v>
      </c>
      <c r="N299" s="23" t="s">
        <v>4629</v>
      </c>
      <c r="O299" s="23" t="s">
        <v>4630</v>
      </c>
      <c r="P299" s="23" t="s">
        <v>1026</v>
      </c>
      <c r="Q299" s="23">
        <v>0</v>
      </c>
      <c r="R299" s="23" t="s">
        <v>1683</v>
      </c>
      <c r="S299" s="23" t="s">
        <v>4735</v>
      </c>
      <c r="T299" s="23" t="s">
        <v>1721</v>
      </c>
    </row>
    <row r="300" spans="1:20">
      <c r="A300" s="23" t="s">
        <v>2135</v>
      </c>
      <c r="B300" s="23" t="s">
        <v>2136</v>
      </c>
      <c r="C300" s="23" t="s">
        <v>1702</v>
      </c>
      <c r="D300" s="23" t="s">
        <v>4091</v>
      </c>
      <c r="E300" s="23" t="s">
        <v>459</v>
      </c>
      <c r="F300" s="23" t="s">
        <v>4167</v>
      </c>
      <c r="G300" s="23" t="s">
        <v>1721</v>
      </c>
      <c r="H300" s="23" t="s">
        <v>4638</v>
      </c>
      <c r="I300" s="23" t="s">
        <v>4639</v>
      </c>
      <c r="J300" s="23" t="s">
        <v>11</v>
      </c>
      <c r="K300" s="23" t="s">
        <v>4628</v>
      </c>
      <c r="L300" s="23" t="s">
        <v>11</v>
      </c>
      <c r="M300" s="23" t="s">
        <v>5454</v>
      </c>
      <c r="N300" s="23" t="s">
        <v>4640</v>
      </c>
      <c r="O300" s="23" t="s">
        <v>4630</v>
      </c>
      <c r="P300" s="23" t="s">
        <v>4641</v>
      </c>
      <c r="Q300" s="23">
        <v>0</v>
      </c>
      <c r="R300" s="23" t="s">
        <v>1962</v>
      </c>
      <c r="S300" s="23" t="s">
        <v>4769</v>
      </c>
      <c r="T300" s="23" t="s">
        <v>1721</v>
      </c>
    </row>
    <row r="301" spans="1:20">
      <c r="A301" s="23" t="s">
        <v>3882</v>
      </c>
      <c r="B301" s="23" t="s">
        <v>3883</v>
      </c>
      <c r="C301" s="23" t="s">
        <v>10</v>
      </c>
      <c r="D301" s="23" t="s">
        <v>1705</v>
      </c>
      <c r="E301" s="23" t="s">
        <v>1189</v>
      </c>
      <c r="F301" s="23" t="s">
        <v>4141</v>
      </c>
      <c r="G301" s="23" t="s">
        <v>1721</v>
      </c>
      <c r="H301" s="23" t="s">
        <v>4633</v>
      </c>
      <c r="I301" s="23" t="s">
        <v>4192</v>
      </c>
      <c r="J301" s="23" t="s">
        <v>11</v>
      </c>
      <c r="K301" s="23" t="s">
        <v>4628</v>
      </c>
      <c r="L301" s="23" t="s">
        <v>11</v>
      </c>
      <c r="M301" s="23" t="s">
        <v>5457</v>
      </c>
      <c r="N301" s="23" t="s">
        <v>4629</v>
      </c>
      <c r="O301" s="23" t="s">
        <v>4630</v>
      </c>
      <c r="P301" s="23" t="s">
        <v>4662</v>
      </c>
      <c r="Q301" s="23">
        <v>0</v>
      </c>
      <c r="R301" s="23" t="s">
        <v>1908</v>
      </c>
      <c r="S301" s="23" t="s">
        <v>4860</v>
      </c>
      <c r="T301" s="23" t="s">
        <v>1721</v>
      </c>
    </row>
    <row r="302" spans="1:20">
      <c r="A302" s="23" t="s">
        <v>3755</v>
      </c>
      <c r="B302" s="23" t="s">
        <v>3756</v>
      </c>
      <c r="C302" s="23" t="s">
        <v>16</v>
      </c>
      <c r="D302" s="23" t="s">
        <v>1705</v>
      </c>
      <c r="E302" s="23" t="s">
        <v>1189</v>
      </c>
      <c r="F302" s="23" t="s">
        <v>4199</v>
      </c>
      <c r="G302" s="23" t="s">
        <v>1721</v>
      </c>
      <c r="H302" s="23" t="s">
        <v>4643</v>
      </c>
      <c r="I302" s="23" t="s">
        <v>4192</v>
      </c>
      <c r="J302" s="23" t="s">
        <v>11</v>
      </c>
      <c r="K302" s="23" t="s">
        <v>4628</v>
      </c>
      <c r="L302" s="23" t="s">
        <v>11</v>
      </c>
      <c r="M302" s="23" t="s">
        <v>5441</v>
      </c>
      <c r="N302" s="23" t="s">
        <v>4629</v>
      </c>
      <c r="O302" s="23" t="s">
        <v>4630</v>
      </c>
      <c r="P302" s="23" t="s">
        <v>1026</v>
      </c>
      <c r="Q302" s="23">
        <v>0</v>
      </c>
      <c r="R302" s="23" t="s">
        <v>1782</v>
      </c>
      <c r="S302" s="23" t="s">
        <v>4606</v>
      </c>
      <c r="T302" s="23" t="s">
        <v>1721</v>
      </c>
    </row>
    <row r="303" spans="1:20">
      <c r="A303" s="23" t="s">
        <v>3168</v>
      </c>
      <c r="B303" s="23" t="s">
        <v>3169</v>
      </c>
      <c r="C303" s="23" t="s">
        <v>10</v>
      </c>
      <c r="D303" s="23" t="s">
        <v>1705</v>
      </c>
      <c r="E303" s="23" t="s">
        <v>452</v>
      </c>
      <c r="F303" s="23" t="s">
        <v>4179</v>
      </c>
      <c r="G303" s="23" t="s">
        <v>1721</v>
      </c>
      <c r="H303" s="23" t="s">
        <v>4682</v>
      </c>
      <c r="I303" s="23" t="s">
        <v>5421</v>
      </c>
      <c r="J303" s="23" t="s">
        <v>11</v>
      </c>
      <c r="K303" s="23" t="s">
        <v>4628</v>
      </c>
      <c r="L303" s="23" t="s">
        <v>11</v>
      </c>
      <c r="M303" s="23" t="s">
        <v>5422</v>
      </c>
      <c r="N303" s="23" t="s">
        <v>4629</v>
      </c>
      <c r="O303" s="23" t="s">
        <v>4630</v>
      </c>
      <c r="P303" s="23" t="s">
        <v>9</v>
      </c>
      <c r="Q303" s="23">
        <v>0</v>
      </c>
      <c r="R303" s="23" t="s">
        <v>1795</v>
      </c>
      <c r="S303" s="23" t="s">
        <v>4543</v>
      </c>
      <c r="T303" s="23" t="s">
        <v>1721</v>
      </c>
    </row>
    <row r="304" spans="1:20">
      <c r="A304" s="23" t="s">
        <v>4024</v>
      </c>
      <c r="B304" s="23" t="s">
        <v>4025</v>
      </c>
      <c r="C304" s="23" t="s">
        <v>15</v>
      </c>
      <c r="D304" s="23" t="s">
        <v>1705</v>
      </c>
      <c r="E304" s="23" t="s">
        <v>452</v>
      </c>
      <c r="F304" s="23" t="s">
        <v>4172</v>
      </c>
      <c r="G304" s="23" t="s">
        <v>1721</v>
      </c>
      <c r="H304" s="23" t="s">
        <v>4094</v>
      </c>
      <c r="I304" s="23" t="s">
        <v>4203</v>
      </c>
      <c r="J304" s="23" t="s">
        <v>11</v>
      </c>
      <c r="K304" s="23" t="s">
        <v>4628</v>
      </c>
      <c r="L304" s="23" t="s">
        <v>11</v>
      </c>
      <c r="M304" s="23" t="s">
        <v>5407</v>
      </c>
      <c r="N304" s="23" t="s">
        <v>4629</v>
      </c>
      <c r="O304" s="23" t="s">
        <v>4630</v>
      </c>
      <c r="P304" s="23" t="s">
        <v>4675</v>
      </c>
      <c r="Q304" s="23">
        <v>0</v>
      </c>
      <c r="R304" s="23" t="s">
        <v>4711</v>
      </c>
      <c r="S304" s="23" t="s">
        <v>4712</v>
      </c>
      <c r="T304" s="23" t="s">
        <v>1721</v>
      </c>
    </row>
    <row r="305" spans="1:20">
      <c r="A305" s="23" t="s">
        <v>3265</v>
      </c>
      <c r="B305" s="23" t="s">
        <v>3266</v>
      </c>
      <c r="C305" s="23" t="s">
        <v>16</v>
      </c>
      <c r="D305" s="23" t="s">
        <v>1705</v>
      </c>
      <c r="E305" s="23" t="s">
        <v>1189</v>
      </c>
      <c r="F305" s="23" t="s">
        <v>4141</v>
      </c>
      <c r="G305" s="23" t="s">
        <v>1721</v>
      </c>
      <c r="H305" s="23" t="s">
        <v>4633</v>
      </c>
      <c r="I305" s="23" t="s">
        <v>5430</v>
      </c>
      <c r="J305" s="23" t="s">
        <v>11</v>
      </c>
      <c r="K305" s="23" t="s">
        <v>4628</v>
      </c>
      <c r="L305" s="23" t="s">
        <v>11</v>
      </c>
      <c r="M305" s="23" t="s">
        <v>5440</v>
      </c>
      <c r="N305" s="23" t="s">
        <v>4629</v>
      </c>
      <c r="O305" s="23" t="s">
        <v>4630</v>
      </c>
      <c r="P305" s="23" t="s">
        <v>7</v>
      </c>
      <c r="Q305" s="23">
        <v>0</v>
      </c>
      <c r="R305" s="23" t="s">
        <v>4732</v>
      </c>
      <c r="S305" s="23" t="s">
        <v>4562</v>
      </c>
      <c r="T305" s="23" t="s">
        <v>1721</v>
      </c>
    </row>
    <row r="306" spans="1:20">
      <c r="A306" s="23" t="s">
        <v>2633</v>
      </c>
      <c r="B306" s="23" t="s">
        <v>2634</v>
      </c>
      <c r="C306" s="23" t="s">
        <v>17</v>
      </c>
      <c r="D306" s="23" t="s">
        <v>1705</v>
      </c>
      <c r="E306" s="23" t="s">
        <v>452</v>
      </c>
      <c r="F306" s="23" t="s">
        <v>5336</v>
      </c>
      <c r="G306" s="23" t="s">
        <v>1721</v>
      </c>
      <c r="H306" s="23" t="s">
        <v>4638</v>
      </c>
      <c r="I306" s="23" t="s">
        <v>4636</v>
      </c>
      <c r="J306" s="23" t="s">
        <v>11</v>
      </c>
      <c r="K306" s="23" t="s">
        <v>4628</v>
      </c>
      <c r="L306" s="23" t="s">
        <v>11</v>
      </c>
      <c r="M306" s="23" t="s">
        <v>5436</v>
      </c>
      <c r="N306" s="23" t="s">
        <v>4629</v>
      </c>
      <c r="O306" s="23" t="s">
        <v>4630</v>
      </c>
      <c r="P306" s="23" t="s">
        <v>4642</v>
      </c>
      <c r="Q306" s="23">
        <v>0</v>
      </c>
      <c r="R306" s="23" t="s">
        <v>1962</v>
      </c>
      <c r="S306" s="23" t="s">
        <v>4411</v>
      </c>
      <c r="T306" s="23" t="s">
        <v>1721</v>
      </c>
    </row>
    <row r="307" spans="1:20">
      <c r="A307" s="23" t="s">
        <v>3021</v>
      </c>
      <c r="B307" s="23" t="s">
        <v>3022</v>
      </c>
      <c r="C307" s="23" t="s">
        <v>10</v>
      </c>
      <c r="D307" s="23" t="s">
        <v>1705</v>
      </c>
      <c r="E307" s="23" t="s">
        <v>1189</v>
      </c>
      <c r="F307" s="23" t="s">
        <v>4207</v>
      </c>
      <c r="G307" s="23" t="s">
        <v>1721</v>
      </c>
      <c r="H307" s="23" t="s">
        <v>4633</v>
      </c>
      <c r="I307" s="23" t="s">
        <v>4106</v>
      </c>
      <c r="J307" s="23" t="s">
        <v>11</v>
      </c>
      <c r="K307" s="23" t="s">
        <v>4628</v>
      </c>
      <c r="L307" s="23" t="s">
        <v>11</v>
      </c>
      <c r="M307" s="23" t="s">
        <v>5418</v>
      </c>
      <c r="N307" s="23" t="s">
        <v>4629</v>
      </c>
      <c r="O307" s="23" t="s">
        <v>4630</v>
      </c>
      <c r="P307" s="23" t="s">
        <v>7</v>
      </c>
      <c r="Q307" s="23">
        <v>0</v>
      </c>
      <c r="R307" s="23" t="s">
        <v>4836</v>
      </c>
      <c r="S307" s="23" t="s">
        <v>4837</v>
      </c>
      <c r="T307" s="23" t="s">
        <v>1721</v>
      </c>
    </row>
    <row r="308" spans="1:20">
      <c r="A308" s="23" t="s">
        <v>2830</v>
      </c>
      <c r="B308" s="23" t="s">
        <v>2831</v>
      </c>
      <c r="C308" s="23" t="s">
        <v>16</v>
      </c>
      <c r="D308" s="23" t="s">
        <v>1705</v>
      </c>
      <c r="E308" s="23" t="s">
        <v>452</v>
      </c>
      <c r="F308" s="23" t="s">
        <v>4164</v>
      </c>
      <c r="G308" s="23" t="s">
        <v>1721</v>
      </c>
      <c r="H308" s="23" t="s">
        <v>4632</v>
      </c>
      <c r="I308" s="23" t="s">
        <v>4203</v>
      </c>
      <c r="J308" s="23" t="s">
        <v>11</v>
      </c>
      <c r="K308" s="23" t="s">
        <v>4628</v>
      </c>
      <c r="L308" s="23" t="s">
        <v>11</v>
      </c>
      <c r="M308" s="23" t="s">
        <v>5428</v>
      </c>
      <c r="N308" s="23" t="s">
        <v>4629</v>
      </c>
      <c r="O308" s="23" t="s">
        <v>4630</v>
      </c>
      <c r="P308" s="23" t="s">
        <v>9</v>
      </c>
      <c r="Q308" s="23">
        <v>0</v>
      </c>
      <c r="R308" s="23" t="s">
        <v>3476</v>
      </c>
      <c r="S308" s="23" t="s">
        <v>4707</v>
      </c>
      <c r="T308" s="23" t="s">
        <v>1721</v>
      </c>
    </row>
    <row r="309" spans="1:20">
      <c r="A309" s="23" t="s">
        <v>2368</v>
      </c>
      <c r="B309" s="23" t="s">
        <v>2369</v>
      </c>
      <c r="C309" s="23" t="s">
        <v>16</v>
      </c>
      <c r="D309" s="23" t="s">
        <v>1705</v>
      </c>
      <c r="E309" s="23" t="s">
        <v>1189</v>
      </c>
      <c r="F309" s="23" t="s">
        <v>4197</v>
      </c>
      <c r="G309" s="23" t="s">
        <v>1721</v>
      </c>
      <c r="H309" s="23" t="s">
        <v>4099</v>
      </c>
      <c r="I309" s="23" t="s">
        <v>4106</v>
      </c>
      <c r="J309" s="23" t="s">
        <v>1808</v>
      </c>
      <c r="K309" s="23" t="s">
        <v>4628</v>
      </c>
      <c r="L309" s="23" t="s">
        <v>11</v>
      </c>
      <c r="M309" s="23" t="s">
        <v>5451</v>
      </c>
      <c r="N309" s="23" t="s">
        <v>4629</v>
      </c>
      <c r="O309" s="23" t="s">
        <v>4630</v>
      </c>
      <c r="P309" s="23" t="s">
        <v>9</v>
      </c>
      <c r="Q309" s="23">
        <v>0</v>
      </c>
      <c r="R309" s="23" t="s">
        <v>3208</v>
      </c>
      <c r="S309" s="23" t="s">
        <v>4438</v>
      </c>
      <c r="T309" s="23" t="s">
        <v>1721</v>
      </c>
    </row>
    <row r="310" spans="1:20">
      <c r="A310" s="23" t="s">
        <v>2253</v>
      </c>
      <c r="B310" s="23" t="s">
        <v>2254</v>
      </c>
      <c r="C310" s="23" t="s">
        <v>16</v>
      </c>
      <c r="D310" s="23" t="s">
        <v>1705</v>
      </c>
      <c r="E310" s="23" t="s">
        <v>452</v>
      </c>
      <c r="F310" s="23" t="s">
        <v>4179</v>
      </c>
      <c r="G310" s="23" t="s">
        <v>1721</v>
      </c>
      <c r="H310" s="23" t="s">
        <v>4682</v>
      </c>
      <c r="I310" s="23" t="s">
        <v>4649</v>
      </c>
      <c r="J310" s="23" t="s">
        <v>11</v>
      </c>
      <c r="K310" s="23" t="s">
        <v>4628</v>
      </c>
      <c r="L310" s="23" t="s">
        <v>11</v>
      </c>
      <c r="M310" s="23" t="s">
        <v>5442</v>
      </c>
      <c r="N310" s="23" t="s">
        <v>4629</v>
      </c>
      <c r="O310" s="23" t="s">
        <v>4630</v>
      </c>
      <c r="P310" s="23" t="s">
        <v>7</v>
      </c>
      <c r="Q310" s="23">
        <v>0</v>
      </c>
      <c r="R310" s="23" t="s">
        <v>2442</v>
      </c>
      <c r="S310" s="23" t="s">
        <v>4451</v>
      </c>
      <c r="T310" s="23" t="s">
        <v>1721</v>
      </c>
    </row>
    <row r="311" spans="1:20">
      <c r="A311" s="23" t="s">
        <v>3904</v>
      </c>
      <c r="B311" s="23" t="s">
        <v>3905</v>
      </c>
      <c r="C311" s="23" t="s">
        <v>15</v>
      </c>
      <c r="D311" s="23" t="s">
        <v>1705</v>
      </c>
      <c r="E311" s="23" t="s">
        <v>452</v>
      </c>
      <c r="F311" s="23" t="s">
        <v>4156</v>
      </c>
      <c r="G311" s="23" t="s">
        <v>1721</v>
      </c>
      <c r="H311" s="23" t="s">
        <v>4094</v>
      </c>
      <c r="I311" s="23" t="s">
        <v>4636</v>
      </c>
      <c r="J311" s="23" t="s">
        <v>11</v>
      </c>
      <c r="K311" s="23" t="s">
        <v>4628</v>
      </c>
      <c r="L311" s="23" t="s">
        <v>11</v>
      </c>
      <c r="M311" s="23" t="s">
        <v>5415</v>
      </c>
      <c r="N311" s="23" t="s">
        <v>4629</v>
      </c>
      <c r="O311" s="23" t="s">
        <v>4630</v>
      </c>
      <c r="P311" s="23" t="s">
        <v>4660</v>
      </c>
      <c r="Q311" s="23">
        <v>0</v>
      </c>
      <c r="R311" s="23" t="s">
        <v>1962</v>
      </c>
      <c r="S311" s="23" t="s">
        <v>4299</v>
      </c>
      <c r="T311" s="23" t="s">
        <v>1721</v>
      </c>
    </row>
    <row r="312" spans="1:20">
      <c r="A312" s="23" t="s">
        <v>2281</v>
      </c>
      <c r="B312" s="23" t="s">
        <v>2282</v>
      </c>
      <c r="C312" s="23" t="s">
        <v>1669</v>
      </c>
      <c r="D312" s="23" t="s">
        <v>4091</v>
      </c>
      <c r="E312" s="23" t="s">
        <v>459</v>
      </c>
      <c r="F312" s="23" t="s">
        <v>4086</v>
      </c>
      <c r="G312" s="23" t="s">
        <v>1721</v>
      </c>
      <c r="H312" s="23" t="s">
        <v>4643</v>
      </c>
      <c r="I312" s="23" t="s">
        <v>4644</v>
      </c>
      <c r="J312" s="23" t="s">
        <v>1808</v>
      </c>
      <c r="K312" s="23" t="s">
        <v>4628</v>
      </c>
      <c r="L312" s="23" t="s">
        <v>11</v>
      </c>
      <c r="M312" s="23" t="s">
        <v>5404</v>
      </c>
      <c r="N312" s="23" t="s">
        <v>4640</v>
      </c>
      <c r="O312" s="23" t="s">
        <v>4630</v>
      </c>
      <c r="P312" s="23" t="s">
        <v>1166</v>
      </c>
      <c r="Q312" s="23">
        <v>0</v>
      </c>
      <c r="R312" s="23" t="s">
        <v>1760</v>
      </c>
      <c r="S312" s="23" t="s">
        <v>4788</v>
      </c>
      <c r="T312" s="23" t="s">
        <v>1721</v>
      </c>
    </row>
    <row r="313" spans="1:20">
      <c r="A313" s="23" t="s">
        <v>2636</v>
      </c>
      <c r="B313" s="23" t="s">
        <v>2637</v>
      </c>
      <c r="C313" s="23" t="s">
        <v>12</v>
      </c>
      <c r="D313" s="23" t="s">
        <v>1705</v>
      </c>
      <c r="E313" s="23" t="s">
        <v>452</v>
      </c>
      <c r="F313" s="23" t="s">
        <v>5338</v>
      </c>
      <c r="G313" s="23" t="s">
        <v>1721</v>
      </c>
      <c r="H313" s="23" t="s">
        <v>4643</v>
      </c>
      <c r="I313" s="23" t="s">
        <v>5486</v>
      </c>
      <c r="J313" s="23" t="s">
        <v>11</v>
      </c>
      <c r="K313" s="23" t="s">
        <v>4628</v>
      </c>
      <c r="L313" s="23" t="s">
        <v>11</v>
      </c>
      <c r="M313" s="23" t="s">
        <v>5448</v>
      </c>
      <c r="N313" s="23" t="s">
        <v>4629</v>
      </c>
      <c r="O313" s="23" t="s">
        <v>4630</v>
      </c>
      <c r="P313" s="23" t="s">
        <v>4861</v>
      </c>
      <c r="Q313" s="23">
        <v>0</v>
      </c>
      <c r="R313" s="23" t="s">
        <v>1962</v>
      </c>
      <c r="S313" s="23" t="s">
        <v>4862</v>
      </c>
      <c r="T313" s="23" t="s">
        <v>1721</v>
      </c>
    </row>
    <row r="314" spans="1:20">
      <c r="A314" s="23" t="s">
        <v>2524</v>
      </c>
      <c r="B314" s="23" t="s">
        <v>2525</v>
      </c>
      <c r="C314" s="23" t="s">
        <v>1687</v>
      </c>
      <c r="D314" s="23" t="s">
        <v>4091</v>
      </c>
      <c r="E314" s="23" t="s">
        <v>464</v>
      </c>
      <c r="F314" s="23" t="s">
        <v>4122</v>
      </c>
      <c r="G314" s="23" t="s">
        <v>1721</v>
      </c>
      <c r="H314" s="23" t="s">
        <v>4638</v>
      </c>
      <c r="I314" s="23" t="s">
        <v>4644</v>
      </c>
      <c r="J314" s="23" t="s">
        <v>11</v>
      </c>
      <c r="K314" s="23" t="s">
        <v>4628</v>
      </c>
      <c r="L314" s="23" t="s">
        <v>11</v>
      </c>
      <c r="M314" s="23" t="s">
        <v>5460</v>
      </c>
      <c r="N314" s="23" t="s">
        <v>4640</v>
      </c>
      <c r="O314" s="23" t="s">
        <v>4630</v>
      </c>
      <c r="P314" s="23" t="s">
        <v>972</v>
      </c>
      <c r="Q314" s="23">
        <v>0</v>
      </c>
      <c r="R314" s="23" t="s">
        <v>1795</v>
      </c>
      <c r="S314" s="23" t="s">
        <v>4852</v>
      </c>
      <c r="T314" s="23" t="s">
        <v>1721</v>
      </c>
    </row>
    <row r="315" spans="1:20">
      <c r="A315" s="23" t="s">
        <v>3966</v>
      </c>
      <c r="B315" s="23" t="s">
        <v>3967</v>
      </c>
      <c r="C315" s="23" t="s">
        <v>2848</v>
      </c>
      <c r="D315" s="23" t="s">
        <v>1705</v>
      </c>
      <c r="E315" s="23" t="s">
        <v>4289</v>
      </c>
      <c r="F315" s="23" t="s">
        <v>4144</v>
      </c>
      <c r="G315" s="23" t="s">
        <v>1721</v>
      </c>
      <c r="H315" s="23" t="s">
        <v>4099</v>
      </c>
      <c r="I315" s="23" t="s">
        <v>4644</v>
      </c>
      <c r="J315" s="23" t="s">
        <v>11</v>
      </c>
      <c r="K315" s="23" t="s">
        <v>4628</v>
      </c>
      <c r="L315" s="23" t="s">
        <v>11</v>
      </c>
      <c r="M315" s="23" t="s">
        <v>5470</v>
      </c>
      <c r="N315" s="23" t="s">
        <v>4653</v>
      </c>
      <c r="O315" s="23" t="s">
        <v>4630</v>
      </c>
      <c r="P315" s="23" t="s">
        <v>4886</v>
      </c>
      <c r="Q315" s="23">
        <v>0</v>
      </c>
      <c r="R315" s="23" t="s">
        <v>4887</v>
      </c>
      <c r="S315" s="23" t="s">
        <v>4290</v>
      </c>
      <c r="T315" s="23" t="s">
        <v>1721</v>
      </c>
    </row>
    <row r="316" spans="1:20">
      <c r="A316" s="23" t="s">
        <v>3549</v>
      </c>
      <c r="B316" s="23" t="s">
        <v>3550</v>
      </c>
      <c r="C316" s="23" t="s">
        <v>10</v>
      </c>
      <c r="D316" s="23" t="s">
        <v>1705</v>
      </c>
      <c r="E316" s="23" t="s">
        <v>1189</v>
      </c>
      <c r="F316" s="23" t="s">
        <v>4182</v>
      </c>
      <c r="G316" s="23" t="s">
        <v>1721</v>
      </c>
      <c r="H316" s="23" t="s">
        <v>4638</v>
      </c>
      <c r="I316" s="23" t="s">
        <v>5452</v>
      </c>
      <c r="J316" s="23" t="s">
        <v>11</v>
      </c>
      <c r="K316" s="23" t="s">
        <v>4628</v>
      </c>
      <c r="L316" s="23" t="s">
        <v>11</v>
      </c>
      <c r="M316" s="23" t="s">
        <v>5453</v>
      </c>
      <c r="N316" s="23" t="s">
        <v>4629</v>
      </c>
      <c r="O316" s="23" t="s">
        <v>4630</v>
      </c>
      <c r="P316" s="23" t="s">
        <v>9</v>
      </c>
      <c r="Q316" s="23">
        <v>0</v>
      </c>
      <c r="R316" s="23" t="s">
        <v>1771</v>
      </c>
      <c r="S316" s="23" t="s">
        <v>4765</v>
      </c>
      <c r="T316" s="23" t="s">
        <v>1721</v>
      </c>
    </row>
    <row r="317" spans="1:20">
      <c r="A317" s="23" t="s">
        <v>4007</v>
      </c>
      <c r="B317" s="23" t="s">
        <v>4008</v>
      </c>
      <c r="C317" s="23" t="s">
        <v>16</v>
      </c>
      <c r="D317" s="23" t="s">
        <v>1705</v>
      </c>
      <c r="E317" s="23" t="s">
        <v>1189</v>
      </c>
      <c r="F317" s="23" t="s">
        <v>4182</v>
      </c>
      <c r="G317" s="23" t="s">
        <v>1721</v>
      </c>
      <c r="H317" s="23" t="s">
        <v>4638</v>
      </c>
      <c r="I317" s="23" t="s">
        <v>4636</v>
      </c>
      <c r="J317" s="23" t="s">
        <v>11</v>
      </c>
      <c r="K317" s="23" t="s">
        <v>4628</v>
      </c>
      <c r="L317" s="23" t="s">
        <v>11</v>
      </c>
      <c r="M317" s="23" t="s">
        <v>5480</v>
      </c>
      <c r="N317" s="23" t="s">
        <v>4629</v>
      </c>
      <c r="O317" s="23" t="s">
        <v>4630</v>
      </c>
      <c r="P317" s="23" t="s">
        <v>4642</v>
      </c>
      <c r="Q317" s="23">
        <v>0</v>
      </c>
      <c r="R317" s="23" t="s">
        <v>1681</v>
      </c>
      <c r="S317" s="23" t="s">
        <v>4898</v>
      </c>
      <c r="T317" s="23" t="s">
        <v>1721</v>
      </c>
    </row>
    <row r="318" spans="1:20">
      <c r="A318" s="23" t="s">
        <v>2588</v>
      </c>
      <c r="B318" s="23" t="s">
        <v>2589</v>
      </c>
      <c r="C318" s="23" t="s">
        <v>15</v>
      </c>
      <c r="D318" s="23" t="s">
        <v>1705</v>
      </c>
      <c r="E318" s="23" t="s">
        <v>452</v>
      </c>
      <c r="F318" s="23" t="s">
        <v>4172</v>
      </c>
      <c r="G318" s="23" t="s">
        <v>1721</v>
      </c>
      <c r="H318" s="23" t="s">
        <v>4094</v>
      </c>
      <c r="I318" s="23" t="s">
        <v>4203</v>
      </c>
      <c r="J318" s="23" t="s">
        <v>11</v>
      </c>
      <c r="K318" s="23" t="s">
        <v>4628</v>
      </c>
      <c r="L318" s="23" t="s">
        <v>11</v>
      </c>
      <c r="M318" s="23" t="s">
        <v>5455</v>
      </c>
      <c r="N318" s="23" t="s">
        <v>4629</v>
      </c>
      <c r="O318" s="23" t="s">
        <v>4630</v>
      </c>
      <c r="P318" s="23" t="s">
        <v>4655</v>
      </c>
      <c r="Q318" s="23">
        <v>0</v>
      </c>
      <c r="R318" s="23" t="s">
        <v>1962</v>
      </c>
      <c r="S318" s="23" t="s">
        <v>4416</v>
      </c>
      <c r="T318" s="23" t="s">
        <v>1721</v>
      </c>
    </row>
    <row r="319" spans="1:20">
      <c r="A319" s="23" t="s">
        <v>3021</v>
      </c>
      <c r="B319" s="23" t="s">
        <v>3022</v>
      </c>
      <c r="C319" s="23" t="s">
        <v>10</v>
      </c>
      <c r="D319" s="23" t="s">
        <v>1705</v>
      </c>
      <c r="E319" s="23" t="s">
        <v>1189</v>
      </c>
      <c r="F319" s="23" t="s">
        <v>4207</v>
      </c>
      <c r="G319" s="23" t="s">
        <v>1721</v>
      </c>
      <c r="H319" s="23" t="s">
        <v>4633</v>
      </c>
      <c r="I319" s="23" t="s">
        <v>4203</v>
      </c>
      <c r="J319" s="23" t="s">
        <v>11</v>
      </c>
      <c r="K319" s="23" t="s">
        <v>4628</v>
      </c>
      <c r="L319" s="23" t="s">
        <v>11</v>
      </c>
      <c r="M319" s="23" t="s">
        <v>5412</v>
      </c>
      <c r="N319" s="23" t="s">
        <v>4629</v>
      </c>
      <c r="O319" s="23" t="s">
        <v>4630</v>
      </c>
      <c r="P319" s="23" t="s">
        <v>7</v>
      </c>
      <c r="Q319" s="23">
        <v>0</v>
      </c>
      <c r="R319" s="23" t="s">
        <v>4836</v>
      </c>
      <c r="S319" s="23" t="s">
        <v>4837</v>
      </c>
      <c r="T319" s="23" t="s">
        <v>1721</v>
      </c>
    </row>
    <row r="320" spans="1:20">
      <c r="A320" s="23" t="s">
        <v>3031</v>
      </c>
      <c r="B320" s="23" t="s">
        <v>3032</v>
      </c>
      <c r="C320" s="23" t="s">
        <v>10</v>
      </c>
      <c r="D320" s="23" t="s">
        <v>1705</v>
      </c>
      <c r="E320" s="23" t="s">
        <v>452</v>
      </c>
      <c r="F320" s="23" t="s">
        <v>4179</v>
      </c>
      <c r="G320" s="23" t="s">
        <v>1721</v>
      </c>
      <c r="H320" s="23" t="s">
        <v>4682</v>
      </c>
      <c r="I320" s="23" t="s">
        <v>4649</v>
      </c>
      <c r="J320" s="23" t="s">
        <v>11</v>
      </c>
      <c r="K320" s="23" t="s">
        <v>4628</v>
      </c>
      <c r="L320" s="23" t="s">
        <v>11</v>
      </c>
      <c r="M320" s="23" t="s">
        <v>5437</v>
      </c>
      <c r="N320" s="23" t="s">
        <v>4629</v>
      </c>
      <c r="O320" s="23" t="s">
        <v>4630</v>
      </c>
      <c r="P320" s="23" t="s">
        <v>4642</v>
      </c>
      <c r="Q320" s="23">
        <v>0</v>
      </c>
      <c r="R320" s="23" t="s">
        <v>1962</v>
      </c>
      <c r="S320" s="23" t="s">
        <v>4846</v>
      </c>
      <c r="T320" s="23" t="s">
        <v>1721</v>
      </c>
    </row>
    <row r="321" spans="1:20">
      <c r="A321" s="23" t="s">
        <v>3521</v>
      </c>
      <c r="B321" s="23" t="s">
        <v>3522</v>
      </c>
      <c r="C321" s="23" t="s">
        <v>16</v>
      </c>
      <c r="D321" s="23" t="s">
        <v>1705</v>
      </c>
      <c r="E321" s="23" t="s">
        <v>1189</v>
      </c>
      <c r="F321" s="23" t="s">
        <v>4182</v>
      </c>
      <c r="G321" s="23" t="s">
        <v>1721</v>
      </c>
      <c r="H321" s="23" t="s">
        <v>4638</v>
      </c>
      <c r="I321" s="23" t="s">
        <v>4636</v>
      </c>
      <c r="J321" s="23" t="s">
        <v>11</v>
      </c>
      <c r="K321" s="23" t="s">
        <v>4628</v>
      </c>
      <c r="L321" s="23" t="s">
        <v>11</v>
      </c>
      <c r="M321" s="23" t="s">
        <v>5431</v>
      </c>
      <c r="N321" s="23" t="s">
        <v>4629</v>
      </c>
      <c r="O321" s="23" t="s">
        <v>4630</v>
      </c>
      <c r="P321" s="23" t="s">
        <v>7</v>
      </c>
      <c r="Q321" s="23">
        <v>0</v>
      </c>
      <c r="R321" s="23" t="s">
        <v>3476</v>
      </c>
      <c r="S321" s="23" t="s">
        <v>4673</v>
      </c>
      <c r="T321" s="23" t="s">
        <v>1721</v>
      </c>
    </row>
    <row r="322" spans="1:20">
      <c r="A322" s="23" t="s">
        <v>2769</v>
      </c>
      <c r="B322" s="23" t="s">
        <v>2770</v>
      </c>
      <c r="C322" s="23" t="s">
        <v>14</v>
      </c>
      <c r="D322" s="23" t="s">
        <v>1705</v>
      </c>
      <c r="E322" s="23" t="s">
        <v>452</v>
      </c>
      <c r="F322" s="23" t="s">
        <v>5344</v>
      </c>
      <c r="G322" s="23" t="s">
        <v>1721</v>
      </c>
      <c r="H322" s="23" t="s">
        <v>4643</v>
      </c>
      <c r="I322" s="23" t="s">
        <v>4636</v>
      </c>
      <c r="J322" s="23" t="s">
        <v>11</v>
      </c>
      <c r="K322" s="23" t="s">
        <v>4628</v>
      </c>
      <c r="L322" s="23" t="s">
        <v>11</v>
      </c>
      <c r="M322" s="23" t="s">
        <v>5437</v>
      </c>
      <c r="N322" s="23" t="s">
        <v>4629</v>
      </c>
      <c r="O322" s="23" t="s">
        <v>4630</v>
      </c>
      <c r="P322" s="23" t="s">
        <v>4634</v>
      </c>
      <c r="Q322" s="23">
        <v>0</v>
      </c>
      <c r="R322" s="23" t="s">
        <v>1962</v>
      </c>
      <c r="S322" s="23" t="s">
        <v>4875</v>
      </c>
      <c r="T322" s="23" t="s">
        <v>1721</v>
      </c>
    </row>
    <row r="323" spans="1:20">
      <c r="A323" s="23" t="s">
        <v>4024</v>
      </c>
      <c r="B323" s="23" t="s">
        <v>4025</v>
      </c>
      <c r="C323" s="23" t="s">
        <v>15</v>
      </c>
      <c r="D323" s="23" t="s">
        <v>1705</v>
      </c>
      <c r="E323" s="23" t="s">
        <v>452</v>
      </c>
      <c r="F323" s="23" t="s">
        <v>4172</v>
      </c>
      <c r="G323" s="23" t="s">
        <v>1721</v>
      </c>
      <c r="H323" s="23" t="s">
        <v>4094</v>
      </c>
      <c r="I323" s="23" t="s">
        <v>4203</v>
      </c>
      <c r="J323" s="23" t="s">
        <v>11</v>
      </c>
      <c r="K323" s="23" t="s">
        <v>4628</v>
      </c>
      <c r="L323" s="23" t="s">
        <v>11</v>
      </c>
      <c r="M323" s="23" t="s">
        <v>5443</v>
      </c>
      <c r="N323" s="23" t="s">
        <v>4629</v>
      </c>
      <c r="O323" s="23" t="s">
        <v>4630</v>
      </c>
      <c r="P323" s="23" t="s">
        <v>4675</v>
      </c>
      <c r="Q323" s="23">
        <v>0</v>
      </c>
      <c r="R323" s="23" t="s">
        <v>4711</v>
      </c>
      <c r="S323" s="23" t="s">
        <v>4712</v>
      </c>
      <c r="T323" s="23" t="s">
        <v>1721</v>
      </c>
    </row>
    <row r="324" spans="1:20">
      <c r="A324" s="23" t="s">
        <v>2036</v>
      </c>
      <c r="B324" s="23" t="s">
        <v>2037</v>
      </c>
      <c r="C324" s="23" t="s">
        <v>14</v>
      </c>
      <c r="D324" s="23" t="s">
        <v>1705</v>
      </c>
      <c r="E324" s="23" t="s">
        <v>452</v>
      </c>
      <c r="F324" s="23" t="s">
        <v>5344</v>
      </c>
      <c r="G324" s="23" t="s">
        <v>1721</v>
      </c>
      <c r="H324" s="23" t="s">
        <v>4643</v>
      </c>
      <c r="I324" s="23" t="s">
        <v>4649</v>
      </c>
      <c r="J324" s="23" t="s">
        <v>11</v>
      </c>
      <c r="K324" s="23" t="s">
        <v>4628</v>
      </c>
      <c r="L324" s="23" t="s">
        <v>11</v>
      </c>
      <c r="M324" s="23" t="s">
        <v>5426</v>
      </c>
      <c r="N324" s="23" t="s">
        <v>4629</v>
      </c>
      <c r="O324" s="23" t="s">
        <v>4630</v>
      </c>
      <c r="P324" s="23" t="s">
        <v>5487</v>
      </c>
      <c r="Q324" s="23">
        <v>0</v>
      </c>
      <c r="R324" s="23" t="s">
        <v>2050</v>
      </c>
      <c r="S324" s="23" t="s">
        <v>5357</v>
      </c>
      <c r="T324" s="23" t="s">
        <v>1721</v>
      </c>
    </row>
    <row r="325" spans="1:20">
      <c r="A325" s="23" t="s">
        <v>3782</v>
      </c>
      <c r="B325" s="23" t="s">
        <v>3783</v>
      </c>
      <c r="C325" s="23" t="s">
        <v>12</v>
      </c>
      <c r="D325" s="23" t="s">
        <v>1705</v>
      </c>
      <c r="E325" s="23" t="s">
        <v>452</v>
      </c>
      <c r="F325" s="23" t="s">
        <v>4175</v>
      </c>
      <c r="G325" s="23" t="s">
        <v>1721</v>
      </c>
      <c r="H325" s="23" t="s">
        <v>4638</v>
      </c>
      <c r="I325" s="23" t="s">
        <v>4192</v>
      </c>
      <c r="J325" s="23" t="s">
        <v>11</v>
      </c>
      <c r="K325" s="23" t="s">
        <v>4628</v>
      </c>
      <c r="L325" s="23" t="s">
        <v>11</v>
      </c>
      <c r="M325" s="23" t="s">
        <v>5406</v>
      </c>
      <c r="N325" s="23" t="s">
        <v>4629</v>
      </c>
      <c r="O325" s="23" t="s">
        <v>4630</v>
      </c>
      <c r="P325" s="23" t="s">
        <v>4662</v>
      </c>
      <c r="Q325" s="23">
        <v>0</v>
      </c>
      <c r="R325" s="23" t="s">
        <v>4838</v>
      </c>
      <c r="S325" s="23" t="s">
        <v>4839</v>
      </c>
      <c r="T325" s="23" t="s">
        <v>1721</v>
      </c>
    </row>
    <row r="326" spans="1:20">
      <c r="A326" s="23" t="s">
        <v>2478</v>
      </c>
      <c r="B326" s="23" t="s">
        <v>2479</v>
      </c>
      <c r="C326" s="23" t="s">
        <v>15</v>
      </c>
      <c r="D326" s="23" t="s">
        <v>1705</v>
      </c>
      <c r="E326" s="23" t="s">
        <v>452</v>
      </c>
      <c r="F326" s="23" t="s">
        <v>4148</v>
      </c>
      <c r="G326" s="23" t="s">
        <v>1721</v>
      </c>
      <c r="H326" s="23" t="s">
        <v>4094</v>
      </c>
      <c r="I326" s="23" t="s">
        <v>4192</v>
      </c>
      <c r="J326" s="23" t="s">
        <v>11</v>
      </c>
      <c r="K326" s="23" t="s">
        <v>4628</v>
      </c>
      <c r="L326" s="23" t="s">
        <v>11</v>
      </c>
      <c r="M326" s="23" t="s">
        <v>5406</v>
      </c>
      <c r="N326" s="23" t="s">
        <v>4629</v>
      </c>
      <c r="O326" s="23" t="s">
        <v>4630</v>
      </c>
      <c r="P326" s="23" t="s">
        <v>4811</v>
      </c>
      <c r="Q326" s="23">
        <v>0</v>
      </c>
      <c r="R326" s="23" t="s">
        <v>1962</v>
      </c>
      <c r="S326" s="23" t="s">
        <v>4428</v>
      </c>
      <c r="T326" s="23" t="s">
        <v>1721</v>
      </c>
    </row>
    <row r="327" spans="1:20">
      <c r="A327" s="23" t="s">
        <v>3707</v>
      </c>
      <c r="B327" s="23" t="s">
        <v>3708</v>
      </c>
      <c r="C327" s="23" t="s">
        <v>14</v>
      </c>
      <c r="D327" s="23" t="s">
        <v>1705</v>
      </c>
      <c r="E327" s="23" t="s">
        <v>452</v>
      </c>
      <c r="F327" s="23" t="s">
        <v>5344</v>
      </c>
      <c r="G327" s="23" t="s">
        <v>1721</v>
      </c>
      <c r="H327" s="23" t="s">
        <v>4643</v>
      </c>
      <c r="I327" s="23" t="s">
        <v>4649</v>
      </c>
      <c r="J327" s="23" t="s">
        <v>11</v>
      </c>
      <c r="K327" s="23" t="s">
        <v>4628</v>
      </c>
      <c r="L327" s="23" t="s">
        <v>11</v>
      </c>
      <c r="M327" s="23" t="s">
        <v>5426</v>
      </c>
      <c r="N327" s="23" t="s">
        <v>4629</v>
      </c>
      <c r="O327" s="23" t="s">
        <v>4630</v>
      </c>
      <c r="P327" s="23" t="s">
        <v>7</v>
      </c>
      <c r="Q327" s="23">
        <v>0</v>
      </c>
      <c r="R327" s="23" t="s">
        <v>4744</v>
      </c>
      <c r="S327" s="23" t="s">
        <v>4512</v>
      </c>
      <c r="T327" s="23" t="s">
        <v>1721</v>
      </c>
    </row>
    <row r="328" spans="1:20">
      <c r="A328" s="23" t="s">
        <v>3474</v>
      </c>
      <c r="B328" s="23" t="s">
        <v>3475</v>
      </c>
      <c r="C328" s="23" t="s">
        <v>16</v>
      </c>
      <c r="D328" s="23" t="s">
        <v>1705</v>
      </c>
      <c r="E328" s="23" t="s">
        <v>1189</v>
      </c>
      <c r="F328" s="23" t="s">
        <v>4197</v>
      </c>
      <c r="G328" s="23" t="s">
        <v>1721</v>
      </c>
      <c r="H328" s="23" t="s">
        <v>4099</v>
      </c>
      <c r="I328" s="23" t="s">
        <v>4106</v>
      </c>
      <c r="J328" s="23" t="s">
        <v>11</v>
      </c>
      <c r="K328" s="23" t="s">
        <v>4628</v>
      </c>
      <c r="L328" s="23" t="s">
        <v>11</v>
      </c>
      <c r="M328" s="23" t="s">
        <v>5416</v>
      </c>
      <c r="N328" s="23" t="s">
        <v>4629</v>
      </c>
      <c r="O328" s="23" t="s">
        <v>4630</v>
      </c>
      <c r="P328" s="23" t="s">
        <v>9</v>
      </c>
      <c r="Q328" s="23">
        <v>0</v>
      </c>
      <c r="R328" s="23" t="s">
        <v>3476</v>
      </c>
      <c r="S328" s="23" t="s">
        <v>4855</v>
      </c>
      <c r="T328" s="23" t="s">
        <v>1721</v>
      </c>
    </row>
    <row r="329" spans="1:20">
      <c r="A329" s="23" t="s">
        <v>1832</v>
      </c>
      <c r="B329" s="23" t="s">
        <v>1833</v>
      </c>
      <c r="C329" s="23" t="s">
        <v>13</v>
      </c>
      <c r="D329" s="23" t="s">
        <v>1705</v>
      </c>
      <c r="E329" s="23" t="s">
        <v>452</v>
      </c>
      <c r="F329" s="23" t="s">
        <v>4176</v>
      </c>
      <c r="G329" s="23" t="s">
        <v>1721</v>
      </c>
      <c r="H329" s="23" t="s">
        <v>4094</v>
      </c>
      <c r="I329" s="23" t="s">
        <v>4192</v>
      </c>
      <c r="J329" s="23" t="s">
        <v>11</v>
      </c>
      <c r="K329" s="23" t="s">
        <v>4628</v>
      </c>
      <c r="L329" s="23" t="s">
        <v>11</v>
      </c>
      <c r="M329" s="23" t="s">
        <v>5406</v>
      </c>
      <c r="N329" s="23" t="s">
        <v>4629</v>
      </c>
      <c r="O329" s="23" t="s">
        <v>4630</v>
      </c>
      <c r="P329" s="23" t="s">
        <v>4719</v>
      </c>
      <c r="Q329" s="23">
        <v>0</v>
      </c>
      <c r="R329" s="23" t="s">
        <v>1962</v>
      </c>
      <c r="S329" s="23" t="s">
        <v>4720</v>
      </c>
      <c r="T329" s="23" t="s">
        <v>1721</v>
      </c>
    </row>
    <row r="330" spans="1:20">
      <c r="A330" s="23" t="s">
        <v>2575</v>
      </c>
      <c r="B330" s="23" t="s">
        <v>2576</v>
      </c>
      <c r="C330" s="23" t="s">
        <v>10</v>
      </c>
      <c r="D330" s="23" t="s">
        <v>1705</v>
      </c>
      <c r="E330" s="23" t="s">
        <v>452</v>
      </c>
      <c r="F330" s="23" t="s">
        <v>4164</v>
      </c>
      <c r="G330" s="23" t="s">
        <v>1721</v>
      </c>
      <c r="H330" s="23" t="s">
        <v>4632</v>
      </c>
      <c r="I330" s="23" t="s">
        <v>4203</v>
      </c>
      <c r="J330" s="23" t="s">
        <v>11</v>
      </c>
      <c r="K330" s="23" t="s">
        <v>4628</v>
      </c>
      <c r="L330" s="23" t="s">
        <v>11</v>
      </c>
      <c r="M330" s="23" t="s">
        <v>5415</v>
      </c>
      <c r="N330" s="23" t="s">
        <v>4629</v>
      </c>
      <c r="O330" s="23" t="s">
        <v>4630</v>
      </c>
      <c r="P330" s="23" t="s">
        <v>4713</v>
      </c>
      <c r="Q330" s="23">
        <v>0</v>
      </c>
      <c r="R330" s="23" t="s">
        <v>1962</v>
      </c>
      <c r="S330" s="23" t="s">
        <v>4417</v>
      </c>
      <c r="T330" s="23" t="s">
        <v>1721</v>
      </c>
    </row>
    <row r="331" spans="1:20">
      <c r="A331" s="23" t="s">
        <v>2026</v>
      </c>
      <c r="B331" s="23" t="s">
        <v>2027</v>
      </c>
      <c r="C331" s="23" t="s">
        <v>14</v>
      </c>
      <c r="D331" s="23" t="s">
        <v>1705</v>
      </c>
      <c r="E331" s="23" t="s">
        <v>1189</v>
      </c>
      <c r="F331" s="23" t="s">
        <v>4207</v>
      </c>
      <c r="G331" s="23" t="s">
        <v>1721</v>
      </c>
      <c r="H331" s="23" t="s">
        <v>4633</v>
      </c>
      <c r="I331" s="23" t="s">
        <v>4203</v>
      </c>
      <c r="J331" s="23" t="s">
        <v>11</v>
      </c>
      <c r="K331" s="23" t="s">
        <v>4628</v>
      </c>
      <c r="L331" s="23" t="s">
        <v>11</v>
      </c>
      <c r="M331" s="23" t="s">
        <v>5412</v>
      </c>
      <c r="N331" s="23" t="s">
        <v>4629</v>
      </c>
      <c r="O331" s="23" t="s">
        <v>4630</v>
      </c>
      <c r="P331" s="23" t="s">
        <v>4634</v>
      </c>
      <c r="Q331" s="23">
        <v>0</v>
      </c>
      <c r="R331" s="23" t="s">
        <v>1962</v>
      </c>
      <c r="S331" s="23" t="s">
        <v>4635</v>
      </c>
      <c r="T331" s="23" t="s">
        <v>1721</v>
      </c>
    </row>
    <row r="332" spans="1:20">
      <c r="A332" s="23" t="s">
        <v>3922</v>
      </c>
      <c r="B332" s="23" t="s">
        <v>3923</v>
      </c>
      <c r="C332" s="23" t="s">
        <v>15</v>
      </c>
      <c r="D332" s="23" t="s">
        <v>1705</v>
      </c>
      <c r="E332" s="23" t="s">
        <v>452</v>
      </c>
      <c r="F332" s="23" t="s">
        <v>4148</v>
      </c>
      <c r="G332" s="23" t="s">
        <v>1721</v>
      </c>
      <c r="H332" s="23" t="s">
        <v>4094</v>
      </c>
      <c r="I332" s="23" t="s">
        <v>4192</v>
      </c>
      <c r="J332" s="23" t="s">
        <v>11</v>
      </c>
      <c r="K332" s="23" t="s">
        <v>4628</v>
      </c>
      <c r="L332" s="23" t="s">
        <v>11</v>
      </c>
      <c r="M332" s="23" t="s">
        <v>5412</v>
      </c>
      <c r="N332" s="23" t="s">
        <v>4629</v>
      </c>
      <c r="O332" s="23" t="s">
        <v>4630</v>
      </c>
      <c r="P332" s="23" t="s">
        <v>4631</v>
      </c>
      <c r="Q332" s="23">
        <v>0</v>
      </c>
      <c r="R332" s="23" t="s">
        <v>1962</v>
      </c>
      <c r="S332" s="23" t="s">
        <v>4297</v>
      </c>
      <c r="T332" s="23" t="s">
        <v>1721</v>
      </c>
    </row>
    <row r="333" spans="1:20">
      <c r="A333" s="23" t="s">
        <v>3205</v>
      </c>
      <c r="B333" s="23" t="s">
        <v>3206</v>
      </c>
      <c r="C333" s="23" t="s">
        <v>13</v>
      </c>
      <c r="D333" s="23" t="s">
        <v>1705</v>
      </c>
      <c r="E333" s="23" t="s">
        <v>452</v>
      </c>
      <c r="F333" s="23" t="s">
        <v>4176</v>
      </c>
      <c r="G333" s="23" t="s">
        <v>1721</v>
      </c>
      <c r="H333" s="23" t="s">
        <v>4094</v>
      </c>
      <c r="I333" s="23" t="s">
        <v>5430</v>
      </c>
      <c r="J333" s="23" t="s">
        <v>11</v>
      </c>
      <c r="K333" s="23" t="s">
        <v>4628</v>
      </c>
      <c r="L333" s="23" t="s">
        <v>11</v>
      </c>
      <c r="M333" s="23" t="s">
        <v>5442</v>
      </c>
      <c r="N333" s="23" t="s">
        <v>4629</v>
      </c>
      <c r="O333" s="23" t="s">
        <v>4630</v>
      </c>
      <c r="P333" s="23" t="s">
        <v>7</v>
      </c>
      <c r="Q333" s="23">
        <v>0</v>
      </c>
      <c r="R333" s="23" t="s">
        <v>4745</v>
      </c>
      <c r="S333" s="23" t="s">
        <v>4556</v>
      </c>
      <c r="T333" s="23" t="s">
        <v>1721</v>
      </c>
    </row>
    <row r="334" spans="1:20">
      <c r="A334" s="23" t="s">
        <v>2093</v>
      </c>
      <c r="B334" s="23" t="s">
        <v>2094</v>
      </c>
      <c r="C334" s="23" t="s">
        <v>17</v>
      </c>
      <c r="D334" s="23" t="s">
        <v>1705</v>
      </c>
      <c r="E334" s="23" t="s">
        <v>452</v>
      </c>
      <c r="F334" s="23" t="s">
        <v>5336</v>
      </c>
      <c r="G334" s="23" t="s">
        <v>1721</v>
      </c>
      <c r="H334" s="23" t="s">
        <v>4638</v>
      </c>
      <c r="I334" s="23" t="s">
        <v>4636</v>
      </c>
      <c r="J334" s="23" t="s">
        <v>11</v>
      </c>
      <c r="K334" s="23" t="s">
        <v>4628</v>
      </c>
      <c r="L334" s="23" t="s">
        <v>11</v>
      </c>
      <c r="M334" s="23" t="s">
        <v>5425</v>
      </c>
      <c r="N334" s="23" t="s">
        <v>4629</v>
      </c>
      <c r="O334" s="23" t="s">
        <v>4630</v>
      </c>
      <c r="P334" s="23" t="s">
        <v>4894</v>
      </c>
      <c r="Q334" s="23">
        <v>0</v>
      </c>
      <c r="R334" s="23" t="s">
        <v>1962</v>
      </c>
      <c r="S334" s="23" t="s">
        <v>4475</v>
      </c>
      <c r="T334" s="23" t="s">
        <v>1721</v>
      </c>
    </row>
    <row r="335" spans="1:20">
      <c r="A335" s="23" t="s">
        <v>2834</v>
      </c>
      <c r="B335" s="23" t="s">
        <v>2835</v>
      </c>
      <c r="C335" s="23" t="s">
        <v>13</v>
      </c>
      <c r="D335" s="23" t="s">
        <v>1705</v>
      </c>
      <c r="E335" s="23" t="s">
        <v>452</v>
      </c>
      <c r="F335" s="23" t="s">
        <v>4176</v>
      </c>
      <c r="G335" s="23" t="s">
        <v>1721</v>
      </c>
      <c r="H335" s="23" t="s">
        <v>4094</v>
      </c>
      <c r="I335" s="23" t="s">
        <v>5430</v>
      </c>
      <c r="J335" s="23" t="s">
        <v>11</v>
      </c>
      <c r="K335" s="23" t="s">
        <v>4628</v>
      </c>
      <c r="L335" s="23" t="s">
        <v>11</v>
      </c>
      <c r="M335" s="23" t="s">
        <v>5442</v>
      </c>
      <c r="N335" s="23" t="s">
        <v>4629</v>
      </c>
      <c r="O335" s="23" t="s">
        <v>4630</v>
      </c>
      <c r="P335" s="23" t="s">
        <v>4642</v>
      </c>
      <c r="Q335" s="23">
        <v>0</v>
      </c>
      <c r="R335" s="23" t="s">
        <v>1962</v>
      </c>
      <c r="S335" s="23" t="s">
        <v>4393</v>
      </c>
      <c r="T335" s="23" t="s">
        <v>1721</v>
      </c>
    </row>
    <row r="336" spans="1:20">
      <c r="A336" s="23" t="s">
        <v>3114</v>
      </c>
      <c r="B336" s="23" t="s">
        <v>3115</v>
      </c>
      <c r="C336" s="23" t="s">
        <v>14</v>
      </c>
      <c r="D336" s="23" t="s">
        <v>1705</v>
      </c>
      <c r="E336" s="23" t="s">
        <v>452</v>
      </c>
      <c r="F336" s="23" t="s">
        <v>4166</v>
      </c>
      <c r="G336" s="23" t="s">
        <v>1721</v>
      </c>
      <c r="H336" s="23" t="s">
        <v>4094</v>
      </c>
      <c r="I336" s="23" t="s">
        <v>4106</v>
      </c>
      <c r="J336" s="23" t="s">
        <v>11</v>
      </c>
      <c r="K336" s="23" t="s">
        <v>4628</v>
      </c>
      <c r="L336" s="23" t="s">
        <v>11</v>
      </c>
      <c r="M336" s="23" t="s">
        <v>5434</v>
      </c>
      <c r="N336" s="23" t="s">
        <v>4629</v>
      </c>
      <c r="O336" s="23" t="s">
        <v>4630</v>
      </c>
      <c r="P336" s="23" t="s">
        <v>4642</v>
      </c>
      <c r="Q336" s="23">
        <v>0</v>
      </c>
      <c r="R336" s="23" t="s">
        <v>1962</v>
      </c>
      <c r="S336" s="23" t="s">
        <v>4366</v>
      </c>
      <c r="T336" s="23" t="s">
        <v>1721</v>
      </c>
    </row>
    <row r="337" spans="1:20">
      <c r="A337" s="23" t="s">
        <v>3092</v>
      </c>
      <c r="B337" s="23" t="s">
        <v>3093</v>
      </c>
      <c r="C337" s="23" t="s">
        <v>14</v>
      </c>
      <c r="D337" s="23" t="s">
        <v>1705</v>
      </c>
      <c r="E337" s="23" t="s">
        <v>452</v>
      </c>
      <c r="F337" s="23" t="s">
        <v>4173</v>
      </c>
      <c r="G337" s="23" t="s">
        <v>1721</v>
      </c>
      <c r="H337" s="23" t="s">
        <v>4099</v>
      </c>
      <c r="I337" s="23" t="s">
        <v>4138</v>
      </c>
      <c r="J337" s="23" t="s">
        <v>11</v>
      </c>
      <c r="K337" s="23" t="s">
        <v>4628</v>
      </c>
      <c r="L337" s="23" t="s">
        <v>11</v>
      </c>
      <c r="M337" s="23" t="s">
        <v>5455</v>
      </c>
      <c r="N337" s="23" t="s">
        <v>4629</v>
      </c>
      <c r="O337" s="23" t="s">
        <v>4630</v>
      </c>
      <c r="P337" s="23" t="s">
        <v>4713</v>
      </c>
      <c r="Q337" s="23">
        <v>0</v>
      </c>
      <c r="R337" s="23" t="s">
        <v>3647</v>
      </c>
      <c r="S337" s="23" t="s">
        <v>4851</v>
      </c>
      <c r="T337" s="23" t="s">
        <v>1721</v>
      </c>
    </row>
    <row r="338" spans="1:20">
      <c r="A338" s="23" t="s">
        <v>2901</v>
      </c>
      <c r="B338" s="23" t="s">
        <v>2902</v>
      </c>
      <c r="C338" s="23" t="s">
        <v>10</v>
      </c>
      <c r="D338" s="23" t="s">
        <v>1705</v>
      </c>
      <c r="E338" s="23" t="s">
        <v>452</v>
      </c>
      <c r="F338" s="23" t="s">
        <v>4190</v>
      </c>
      <c r="G338" s="23" t="s">
        <v>1721</v>
      </c>
      <c r="H338" s="23" t="s">
        <v>4633</v>
      </c>
      <c r="I338" s="23" t="s">
        <v>4192</v>
      </c>
      <c r="J338" s="23" t="s">
        <v>11</v>
      </c>
      <c r="K338" s="23" t="s">
        <v>4628</v>
      </c>
      <c r="L338" s="23" t="s">
        <v>11</v>
      </c>
      <c r="M338" s="23" t="s">
        <v>5413</v>
      </c>
      <c r="N338" s="23" t="s">
        <v>4629</v>
      </c>
      <c r="O338" s="23" t="s">
        <v>4630</v>
      </c>
      <c r="P338" s="23" t="s">
        <v>1026</v>
      </c>
      <c r="Q338" s="23">
        <v>0</v>
      </c>
      <c r="R338" s="23" t="s">
        <v>1683</v>
      </c>
      <c r="S338" s="23" t="s">
        <v>4825</v>
      </c>
      <c r="T338" s="23" t="s">
        <v>1721</v>
      </c>
    </row>
    <row r="339" spans="1:20">
      <c r="A339" s="23" t="s">
        <v>2663</v>
      </c>
      <c r="B339" s="23" t="s">
        <v>2664</v>
      </c>
      <c r="C339" s="23" t="s">
        <v>14</v>
      </c>
      <c r="D339" s="23" t="s">
        <v>1705</v>
      </c>
      <c r="E339" s="23" t="s">
        <v>452</v>
      </c>
      <c r="F339" s="23" t="s">
        <v>4175</v>
      </c>
      <c r="G339" s="23" t="s">
        <v>1721</v>
      </c>
      <c r="H339" s="23" t="s">
        <v>4638</v>
      </c>
      <c r="I339" s="23" t="s">
        <v>4656</v>
      </c>
      <c r="J339" s="23" t="s">
        <v>11</v>
      </c>
      <c r="K339" s="23" t="s">
        <v>4628</v>
      </c>
      <c r="L339" s="23" t="s">
        <v>11</v>
      </c>
      <c r="M339" s="23" t="s">
        <v>5416</v>
      </c>
      <c r="N339" s="23" t="s">
        <v>4629</v>
      </c>
      <c r="O339" s="23" t="s">
        <v>4630</v>
      </c>
      <c r="P339" s="23" t="s">
        <v>7</v>
      </c>
      <c r="Q339" s="23">
        <v>0</v>
      </c>
      <c r="R339" s="23" t="s">
        <v>4800</v>
      </c>
      <c r="S339" s="23" t="s">
        <v>4801</v>
      </c>
      <c r="T339" s="23" t="s">
        <v>1721</v>
      </c>
    </row>
    <row r="340" spans="1:20">
      <c r="A340" s="23" t="s">
        <v>1718</v>
      </c>
      <c r="B340" s="23" t="s">
        <v>1719</v>
      </c>
      <c r="C340" s="23" t="s">
        <v>10</v>
      </c>
      <c r="D340" s="23" t="s">
        <v>1705</v>
      </c>
      <c r="E340" s="23" t="s">
        <v>452</v>
      </c>
      <c r="F340" s="23" t="s">
        <v>5349</v>
      </c>
      <c r="G340" s="23" t="s">
        <v>1721</v>
      </c>
      <c r="H340" s="23" t="s">
        <v>4099</v>
      </c>
      <c r="I340" s="23" t="s">
        <v>4106</v>
      </c>
      <c r="J340" s="23" t="s">
        <v>11</v>
      </c>
      <c r="K340" s="23" t="s">
        <v>4628</v>
      </c>
      <c r="L340" s="23" t="s">
        <v>11</v>
      </c>
      <c r="M340" s="23" t="s">
        <v>5443</v>
      </c>
      <c r="N340" s="23" t="s">
        <v>4629</v>
      </c>
      <c r="O340" s="23" t="s">
        <v>4630</v>
      </c>
      <c r="P340" s="23" t="s">
        <v>4713</v>
      </c>
      <c r="Q340" s="23">
        <v>0</v>
      </c>
      <c r="R340" s="23" t="s">
        <v>1962</v>
      </c>
      <c r="S340" s="23" t="s">
        <v>4854</v>
      </c>
      <c r="T340" s="23" t="s">
        <v>1721</v>
      </c>
    </row>
    <row r="341" spans="1:20">
      <c r="A341" s="23" t="s">
        <v>2141</v>
      </c>
      <c r="B341" s="23" t="s">
        <v>2142</v>
      </c>
      <c r="C341" s="23" t="s">
        <v>16</v>
      </c>
      <c r="D341" s="23" t="s">
        <v>1705</v>
      </c>
      <c r="E341" s="23" t="s">
        <v>452</v>
      </c>
      <c r="F341" s="23" t="s">
        <v>5342</v>
      </c>
      <c r="G341" s="23" t="s">
        <v>1721</v>
      </c>
      <c r="H341" s="23" t="s">
        <v>4633</v>
      </c>
      <c r="I341" s="23" t="s">
        <v>4192</v>
      </c>
      <c r="J341" s="23" t="s">
        <v>11</v>
      </c>
      <c r="K341" s="23" t="s">
        <v>4628</v>
      </c>
      <c r="L341" s="23" t="s">
        <v>11</v>
      </c>
      <c r="M341" s="23" t="s">
        <v>5471</v>
      </c>
      <c r="N341" s="23" t="s">
        <v>4629</v>
      </c>
      <c r="O341" s="23" t="s">
        <v>4630</v>
      </c>
      <c r="P341" s="23" t="s">
        <v>7</v>
      </c>
      <c r="Q341" s="23">
        <v>0</v>
      </c>
      <c r="R341" s="23" t="s">
        <v>4744</v>
      </c>
      <c r="S341" s="23" t="s">
        <v>4511</v>
      </c>
      <c r="T341" s="23" t="s">
        <v>1721</v>
      </c>
    </row>
    <row r="342" spans="1:20">
      <c r="A342" s="23" t="s">
        <v>3704</v>
      </c>
      <c r="B342" s="23" t="s">
        <v>3705</v>
      </c>
      <c r="C342" s="23" t="s">
        <v>14</v>
      </c>
      <c r="D342" s="23" t="s">
        <v>1705</v>
      </c>
      <c r="E342" s="23" t="s">
        <v>452</v>
      </c>
      <c r="F342" s="23" t="s">
        <v>4166</v>
      </c>
      <c r="G342" s="23" t="s">
        <v>1721</v>
      </c>
      <c r="H342" s="23" t="s">
        <v>4094</v>
      </c>
      <c r="I342" s="23" t="s">
        <v>5421</v>
      </c>
      <c r="J342" s="23" t="s">
        <v>11</v>
      </c>
      <c r="K342" s="23" t="s">
        <v>4628</v>
      </c>
      <c r="L342" s="23" t="s">
        <v>11</v>
      </c>
      <c r="M342" s="23" t="s">
        <v>5460</v>
      </c>
      <c r="N342" s="23" t="s">
        <v>4629</v>
      </c>
      <c r="O342" s="23" t="s">
        <v>4630</v>
      </c>
      <c r="P342" s="23" t="s">
        <v>4642</v>
      </c>
      <c r="Q342" s="23">
        <v>0</v>
      </c>
      <c r="R342" s="23" t="s">
        <v>1962</v>
      </c>
      <c r="S342" s="23" t="s">
        <v>4314</v>
      </c>
      <c r="T342" s="23" t="s">
        <v>1721</v>
      </c>
    </row>
    <row r="343" spans="1:20">
      <c r="A343" s="23" t="s">
        <v>1956</v>
      </c>
      <c r="B343" s="23" t="s">
        <v>1957</v>
      </c>
      <c r="C343" s="23" t="s">
        <v>14</v>
      </c>
      <c r="D343" s="23" t="s">
        <v>1705</v>
      </c>
      <c r="E343" s="23" t="s">
        <v>1189</v>
      </c>
      <c r="F343" s="23" t="s">
        <v>4207</v>
      </c>
      <c r="G343" s="23" t="s">
        <v>1721</v>
      </c>
      <c r="H343" s="23" t="s">
        <v>4633</v>
      </c>
      <c r="I343" s="23" t="s">
        <v>4203</v>
      </c>
      <c r="J343" s="23" t="s">
        <v>11</v>
      </c>
      <c r="K343" s="23" t="s">
        <v>4628</v>
      </c>
      <c r="L343" s="23" t="s">
        <v>11</v>
      </c>
      <c r="M343" s="23" t="s">
        <v>5412</v>
      </c>
      <c r="N343" s="23" t="s">
        <v>4629</v>
      </c>
      <c r="O343" s="23" t="s">
        <v>4630</v>
      </c>
      <c r="P343" s="23" t="s">
        <v>4642</v>
      </c>
      <c r="Q343" s="23">
        <v>0</v>
      </c>
      <c r="R343" s="23" t="s">
        <v>1962</v>
      </c>
      <c r="S343" s="23" t="s">
        <v>4693</v>
      </c>
      <c r="T343" s="23" t="s">
        <v>1721</v>
      </c>
    </row>
    <row r="344" spans="1:20">
      <c r="A344" s="23" t="s">
        <v>2750</v>
      </c>
      <c r="B344" s="23" t="s">
        <v>2751</v>
      </c>
      <c r="C344" s="23" t="s">
        <v>14</v>
      </c>
      <c r="D344" s="23" t="s">
        <v>1705</v>
      </c>
      <c r="E344" s="23" t="s">
        <v>452</v>
      </c>
      <c r="F344" s="23" t="s">
        <v>4173</v>
      </c>
      <c r="G344" s="23" t="s">
        <v>1721</v>
      </c>
      <c r="H344" s="23" t="s">
        <v>4099</v>
      </c>
      <c r="I344" s="23" t="s">
        <v>5461</v>
      </c>
      <c r="J344" s="23" t="s">
        <v>11</v>
      </c>
      <c r="K344" s="23" t="s">
        <v>4628</v>
      </c>
      <c r="L344" s="23" t="s">
        <v>11</v>
      </c>
      <c r="M344" s="23" t="s">
        <v>5441</v>
      </c>
      <c r="N344" s="23" t="s">
        <v>4629</v>
      </c>
      <c r="O344" s="23" t="s">
        <v>4630</v>
      </c>
      <c r="P344" s="23" t="s">
        <v>4753</v>
      </c>
      <c r="Q344" s="23">
        <v>0</v>
      </c>
      <c r="R344" s="23" t="s">
        <v>1962</v>
      </c>
      <c r="S344" s="23" t="s">
        <v>4754</v>
      </c>
      <c r="T344" s="23" t="s">
        <v>1721</v>
      </c>
    </row>
    <row r="345" spans="1:20">
      <c r="A345" s="23" t="s">
        <v>2173</v>
      </c>
      <c r="B345" s="23" t="s">
        <v>2174</v>
      </c>
      <c r="C345" s="23" t="s">
        <v>10</v>
      </c>
      <c r="D345" s="23" t="s">
        <v>1705</v>
      </c>
      <c r="E345" s="23" t="s">
        <v>452</v>
      </c>
      <c r="F345" s="23" t="s">
        <v>4173</v>
      </c>
      <c r="G345" s="23" t="s">
        <v>1721</v>
      </c>
      <c r="H345" s="23" t="s">
        <v>4099</v>
      </c>
      <c r="I345" s="23" t="s">
        <v>5461</v>
      </c>
      <c r="J345" s="23" t="s">
        <v>11</v>
      </c>
      <c r="K345" s="23" t="s">
        <v>4628</v>
      </c>
      <c r="L345" s="23" t="s">
        <v>11</v>
      </c>
      <c r="M345" s="23" t="s">
        <v>5432</v>
      </c>
      <c r="N345" s="23" t="s">
        <v>4629</v>
      </c>
      <c r="O345" s="23" t="s">
        <v>4630</v>
      </c>
      <c r="P345" s="23" t="s">
        <v>4795</v>
      </c>
      <c r="Q345" s="23">
        <v>0</v>
      </c>
      <c r="R345" s="23" t="s">
        <v>1962</v>
      </c>
      <c r="S345" s="23" t="s">
        <v>4796</v>
      </c>
      <c r="T345" s="23" t="s">
        <v>1721</v>
      </c>
    </row>
    <row r="346" spans="1:20">
      <c r="A346" s="23" t="s">
        <v>1889</v>
      </c>
      <c r="B346" s="23" t="s">
        <v>1890</v>
      </c>
      <c r="C346" s="23" t="s">
        <v>1669</v>
      </c>
      <c r="D346" s="23" t="s">
        <v>1705</v>
      </c>
      <c r="E346" s="23" t="s">
        <v>452</v>
      </c>
      <c r="F346" s="23" t="s">
        <v>4179</v>
      </c>
      <c r="G346" s="23" t="s">
        <v>1721</v>
      </c>
      <c r="H346" s="23" t="s">
        <v>4682</v>
      </c>
      <c r="I346" s="23" t="s">
        <v>4203</v>
      </c>
      <c r="J346" s="23" t="s">
        <v>11</v>
      </c>
      <c r="K346" s="23" t="s">
        <v>4628</v>
      </c>
      <c r="L346" s="23" t="s">
        <v>11</v>
      </c>
      <c r="M346" s="23" t="s">
        <v>5418</v>
      </c>
      <c r="N346" s="23" t="s">
        <v>4629</v>
      </c>
      <c r="O346" s="23" t="s">
        <v>4630</v>
      </c>
      <c r="P346" s="23" t="s">
        <v>4660</v>
      </c>
      <c r="Q346" s="23">
        <v>0</v>
      </c>
      <c r="R346" s="23" t="s">
        <v>1962</v>
      </c>
      <c r="S346" s="23" t="s">
        <v>4890</v>
      </c>
      <c r="T346" s="23" t="s">
        <v>1721</v>
      </c>
    </row>
    <row r="347" spans="1:20">
      <c r="A347" s="23" t="s">
        <v>3898</v>
      </c>
      <c r="B347" s="23" t="s">
        <v>3899</v>
      </c>
      <c r="C347" s="23" t="s">
        <v>10</v>
      </c>
      <c r="D347" s="23" t="s">
        <v>1705</v>
      </c>
      <c r="E347" s="23" t="s">
        <v>1189</v>
      </c>
      <c r="F347" s="23" t="s">
        <v>5351</v>
      </c>
      <c r="G347" s="23" t="s">
        <v>1721</v>
      </c>
      <c r="H347" s="23" t="s">
        <v>4633</v>
      </c>
      <c r="I347" s="23" t="s">
        <v>4192</v>
      </c>
      <c r="J347" s="23" t="s">
        <v>11</v>
      </c>
      <c r="K347" s="23" t="s">
        <v>4628</v>
      </c>
      <c r="L347" s="23" t="s">
        <v>11</v>
      </c>
      <c r="M347" s="23" t="s">
        <v>5455</v>
      </c>
      <c r="N347" s="23" t="s">
        <v>4629</v>
      </c>
      <c r="O347" s="23" t="s">
        <v>4630</v>
      </c>
      <c r="P347" s="23" t="s">
        <v>4695</v>
      </c>
      <c r="Q347" s="23">
        <v>0</v>
      </c>
      <c r="R347" s="23" t="s">
        <v>3902</v>
      </c>
      <c r="S347" s="23" t="s">
        <v>4696</v>
      </c>
      <c r="T347" s="23" t="s">
        <v>1721</v>
      </c>
    </row>
    <row r="348" spans="1:20">
      <c r="A348" s="23" t="s">
        <v>3021</v>
      </c>
      <c r="B348" s="23" t="s">
        <v>3022</v>
      </c>
      <c r="C348" s="23" t="s">
        <v>10</v>
      </c>
      <c r="D348" s="23" t="s">
        <v>1705</v>
      </c>
      <c r="E348" s="23" t="s">
        <v>1189</v>
      </c>
      <c r="F348" s="23" t="s">
        <v>4207</v>
      </c>
      <c r="G348" s="23" t="s">
        <v>1721</v>
      </c>
      <c r="H348" s="23" t="s">
        <v>4633</v>
      </c>
      <c r="I348" s="23" t="s">
        <v>4106</v>
      </c>
      <c r="J348" s="23" t="s">
        <v>11</v>
      </c>
      <c r="K348" s="23" t="s">
        <v>4628</v>
      </c>
      <c r="L348" s="23" t="s">
        <v>11</v>
      </c>
      <c r="M348" s="23" t="s">
        <v>5426</v>
      </c>
      <c r="N348" s="23" t="s">
        <v>4629</v>
      </c>
      <c r="O348" s="23" t="s">
        <v>4630</v>
      </c>
      <c r="P348" s="23" t="s">
        <v>7</v>
      </c>
      <c r="Q348" s="23">
        <v>0</v>
      </c>
      <c r="R348" s="23" t="s">
        <v>4836</v>
      </c>
      <c r="S348" s="23" t="s">
        <v>4837</v>
      </c>
      <c r="T348" s="23" t="s">
        <v>1721</v>
      </c>
    </row>
    <row r="349" spans="1:20">
      <c r="A349" s="23" t="s">
        <v>3626</v>
      </c>
      <c r="B349" s="23" t="s">
        <v>3627</v>
      </c>
      <c r="C349" s="23" t="s">
        <v>16</v>
      </c>
      <c r="D349" s="23" t="s">
        <v>1705</v>
      </c>
      <c r="E349" s="23" t="s">
        <v>1189</v>
      </c>
      <c r="F349" s="23" t="s">
        <v>4207</v>
      </c>
      <c r="G349" s="23" t="s">
        <v>1721</v>
      </c>
      <c r="H349" s="23" t="s">
        <v>4633</v>
      </c>
      <c r="I349" s="23" t="s">
        <v>4106</v>
      </c>
      <c r="J349" s="23" t="s">
        <v>11</v>
      </c>
      <c r="K349" s="23" t="s">
        <v>4628</v>
      </c>
      <c r="L349" s="23" t="s">
        <v>11</v>
      </c>
      <c r="M349" s="23" t="s">
        <v>5426</v>
      </c>
      <c r="N349" s="23" t="s">
        <v>4629</v>
      </c>
      <c r="O349" s="23" t="s">
        <v>4630</v>
      </c>
      <c r="P349" s="23" t="s">
        <v>4642</v>
      </c>
      <c r="Q349" s="23">
        <v>0</v>
      </c>
      <c r="R349" s="23" t="s">
        <v>1962</v>
      </c>
      <c r="S349" s="23" t="s">
        <v>4879</v>
      </c>
      <c r="T349" s="23" t="s">
        <v>1721</v>
      </c>
    </row>
    <row r="350" spans="1:20">
      <c r="A350" s="23" t="s">
        <v>1748</v>
      </c>
      <c r="B350" s="23" t="s">
        <v>1749</v>
      </c>
      <c r="C350" s="23" t="s">
        <v>1669</v>
      </c>
      <c r="D350" s="23" t="s">
        <v>4091</v>
      </c>
      <c r="E350" s="23" t="s">
        <v>459</v>
      </c>
      <c r="F350" s="23" t="s">
        <v>4086</v>
      </c>
      <c r="G350" s="23" t="s">
        <v>1721</v>
      </c>
      <c r="H350" s="23" t="s">
        <v>4643</v>
      </c>
      <c r="I350" s="23" t="s">
        <v>4644</v>
      </c>
      <c r="J350" s="23" t="s">
        <v>11</v>
      </c>
      <c r="K350" s="23" t="s">
        <v>4628</v>
      </c>
      <c r="L350" s="23" t="s">
        <v>11</v>
      </c>
      <c r="M350" s="23" t="s">
        <v>5488</v>
      </c>
      <c r="N350" s="23" t="s">
        <v>4640</v>
      </c>
      <c r="O350" s="23" t="s">
        <v>4630</v>
      </c>
      <c r="P350" s="23" t="s">
        <v>4641</v>
      </c>
      <c r="Q350" s="23">
        <v>0</v>
      </c>
      <c r="R350" s="23" t="s">
        <v>1753</v>
      </c>
      <c r="S350" s="23" t="s">
        <v>4523</v>
      </c>
      <c r="T350" s="23" t="s">
        <v>1721</v>
      </c>
    </row>
    <row r="351" spans="1:20">
      <c r="A351" s="23" t="s">
        <v>3602</v>
      </c>
      <c r="B351" s="23" t="s">
        <v>3603</v>
      </c>
      <c r="C351" s="23" t="s">
        <v>1669</v>
      </c>
      <c r="D351" s="23" t="s">
        <v>1705</v>
      </c>
      <c r="E351" s="23" t="s">
        <v>1189</v>
      </c>
      <c r="F351" s="23" t="s">
        <v>4197</v>
      </c>
      <c r="G351" s="23" t="s">
        <v>1721</v>
      </c>
      <c r="H351" s="23" t="s">
        <v>4099</v>
      </c>
      <c r="I351" s="23" t="s">
        <v>4656</v>
      </c>
      <c r="J351" s="23" t="s">
        <v>1808</v>
      </c>
      <c r="K351" s="23" t="s">
        <v>4628</v>
      </c>
      <c r="L351" s="23" t="s">
        <v>11</v>
      </c>
      <c r="M351" s="23" t="s">
        <v>5445</v>
      </c>
      <c r="N351" s="23" t="s">
        <v>4629</v>
      </c>
      <c r="O351" s="23" t="s">
        <v>4630</v>
      </c>
      <c r="P351" s="23" t="s">
        <v>4675</v>
      </c>
      <c r="Q351" s="23">
        <v>0</v>
      </c>
      <c r="R351" s="23" t="s">
        <v>3208</v>
      </c>
      <c r="S351" s="23" t="s">
        <v>4323</v>
      </c>
      <c r="T351" s="23" t="s">
        <v>1721</v>
      </c>
    </row>
    <row r="352" spans="1:20">
      <c r="A352" s="23" t="s">
        <v>2802</v>
      </c>
      <c r="B352" s="23" t="s">
        <v>2803</v>
      </c>
      <c r="C352" s="23" t="s">
        <v>16</v>
      </c>
      <c r="D352" s="23" t="s">
        <v>1705</v>
      </c>
      <c r="E352" s="23" t="s">
        <v>1189</v>
      </c>
      <c r="F352" s="23" t="s">
        <v>4197</v>
      </c>
      <c r="G352" s="23" t="s">
        <v>1721</v>
      </c>
      <c r="H352" s="23" t="s">
        <v>4099</v>
      </c>
      <c r="I352" s="23" t="s">
        <v>4192</v>
      </c>
      <c r="J352" s="23" t="s">
        <v>11</v>
      </c>
      <c r="K352" s="23" t="s">
        <v>4628</v>
      </c>
      <c r="L352" s="23" t="s">
        <v>11</v>
      </c>
      <c r="M352" s="23" t="s">
        <v>5427</v>
      </c>
      <c r="N352" s="23" t="s">
        <v>4629</v>
      </c>
      <c r="O352" s="23" t="s">
        <v>4630</v>
      </c>
      <c r="P352" s="23" t="s">
        <v>4716</v>
      </c>
      <c r="Q352" s="23">
        <v>0</v>
      </c>
      <c r="R352" s="23" t="s">
        <v>1962</v>
      </c>
      <c r="S352" s="23" t="s">
        <v>4717</v>
      </c>
      <c r="T352" s="23" t="s">
        <v>1721</v>
      </c>
    </row>
    <row r="353" spans="1:20">
      <c r="A353" s="23" t="s">
        <v>1835</v>
      </c>
      <c r="B353" s="23" t="s">
        <v>1836</v>
      </c>
      <c r="C353" s="23" t="s">
        <v>14</v>
      </c>
      <c r="D353" s="23" t="s">
        <v>1705</v>
      </c>
      <c r="E353" s="23" t="s">
        <v>452</v>
      </c>
      <c r="F353" s="23" t="s">
        <v>5344</v>
      </c>
      <c r="G353" s="23" t="s">
        <v>1721</v>
      </c>
      <c r="H353" s="23" t="s">
        <v>4643</v>
      </c>
      <c r="I353" s="23" t="s">
        <v>5489</v>
      </c>
      <c r="J353" s="23" t="s">
        <v>11</v>
      </c>
      <c r="K353" s="23" t="s">
        <v>4628</v>
      </c>
      <c r="L353" s="23" t="s">
        <v>11</v>
      </c>
      <c r="M353" s="23" t="s">
        <v>5416</v>
      </c>
      <c r="N353" s="23" t="s">
        <v>4629</v>
      </c>
      <c r="O353" s="23" t="s">
        <v>4630</v>
      </c>
      <c r="P353" s="23" t="s">
        <v>7</v>
      </c>
      <c r="Q353" s="23">
        <v>0</v>
      </c>
      <c r="R353" s="23" t="s">
        <v>1840</v>
      </c>
      <c r="S353" s="23" t="s">
        <v>4537</v>
      </c>
      <c r="T353" s="23" t="s">
        <v>1721</v>
      </c>
    </row>
    <row r="354" spans="1:20">
      <c r="A354" s="23" t="s">
        <v>1851</v>
      </c>
      <c r="B354" s="23" t="s">
        <v>1852</v>
      </c>
      <c r="C354" s="23" t="s">
        <v>10</v>
      </c>
      <c r="D354" s="23" t="s">
        <v>1705</v>
      </c>
      <c r="E354" s="23" t="s">
        <v>1189</v>
      </c>
      <c r="F354" s="23" t="s">
        <v>4207</v>
      </c>
      <c r="G354" s="23" t="s">
        <v>1721</v>
      </c>
      <c r="H354" s="23" t="s">
        <v>4633</v>
      </c>
      <c r="I354" s="23" t="s">
        <v>4203</v>
      </c>
      <c r="J354" s="23" t="s">
        <v>11</v>
      </c>
      <c r="K354" s="23" t="s">
        <v>4628</v>
      </c>
      <c r="L354" s="23" t="s">
        <v>11</v>
      </c>
      <c r="M354" s="23" t="s">
        <v>5406</v>
      </c>
      <c r="N354" s="23" t="s">
        <v>4629</v>
      </c>
      <c r="O354" s="23" t="s">
        <v>4630</v>
      </c>
      <c r="P354" s="23" t="s">
        <v>4642</v>
      </c>
      <c r="Q354" s="23">
        <v>0</v>
      </c>
      <c r="R354" s="23" t="s">
        <v>1962</v>
      </c>
      <c r="S354" s="23" t="s">
        <v>4699</v>
      </c>
      <c r="T354" s="23" t="s">
        <v>1721</v>
      </c>
    </row>
    <row r="355" spans="1:20">
      <c r="A355" s="23" t="s">
        <v>3380</v>
      </c>
      <c r="B355" s="23" t="s">
        <v>3381</v>
      </c>
      <c r="C355" s="23" t="s">
        <v>12</v>
      </c>
      <c r="D355" s="23" t="s">
        <v>1705</v>
      </c>
      <c r="E355" s="23" t="s">
        <v>452</v>
      </c>
      <c r="F355" s="23" t="s">
        <v>4175</v>
      </c>
      <c r="G355" s="23" t="s">
        <v>1721</v>
      </c>
      <c r="H355" s="23" t="s">
        <v>4638</v>
      </c>
      <c r="I355" s="23" t="s">
        <v>4656</v>
      </c>
      <c r="J355" s="23" t="s">
        <v>11</v>
      </c>
      <c r="K355" s="23" t="s">
        <v>4628</v>
      </c>
      <c r="L355" s="23" t="s">
        <v>11</v>
      </c>
      <c r="M355" s="23" t="s">
        <v>5416</v>
      </c>
      <c r="N355" s="23" t="s">
        <v>4629</v>
      </c>
      <c r="O355" s="23" t="s">
        <v>4630</v>
      </c>
      <c r="P355" s="23" t="s">
        <v>4642</v>
      </c>
      <c r="Q355" s="23">
        <v>0</v>
      </c>
      <c r="R355" s="23" t="s">
        <v>1962</v>
      </c>
      <c r="S355" s="23" t="s">
        <v>4339</v>
      </c>
      <c r="T355" s="23" t="s">
        <v>1721</v>
      </c>
    </row>
    <row r="356" spans="1:20">
      <c r="A356" s="23" t="s">
        <v>3588</v>
      </c>
      <c r="B356" s="23" t="s">
        <v>3589</v>
      </c>
      <c r="C356" s="23" t="s">
        <v>15</v>
      </c>
      <c r="D356" s="23" t="s">
        <v>1705</v>
      </c>
      <c r="E356" s="23" t="s">
        <v>452</v>
      </c>
      <c r="F356" s="23" t="s">
        <v>4163</v>
      </c>
      <c r="G356" s="23" t="s">
        <v>1721</v>
      </c>
      <c r="H356" s="23" t="s">
        <v>4094</v>
      </c>
      <c r="I356" s="23" t="s">
        <v>4649</v>
      </c>
      <c r="J356" s="23" t="s">
        <v>11</v>
      </c>
      <c r="K356" s="23" t="s">
        <v>4628</v>
      </c>
      <c r="L356" s="23" t="s">
        <v>11</v>
      </c>
      <c r="M356" s="23" t="s">
        <v>5433</v>
      </c>
      <c r="N356" s="23" t="s">
        <v>4629</v>
      </c>
      <c r="O356" s="23" t="s">
        <v>4630</v>
      </c>
      <c r="P356" s="23" t="s">
        <v>4655</v>
      </c>
      <c r="Q356" s="23">
        <v>0</v>
      </c>
      <c r="R356" s="23" t="s">
        <v>1962</v>
      </c>
      <c r="S356" s="23" t="s">
        <v>4324</v>
      </c>
      <c r="T356" s="23" t="s">
        <v>1721</v>
      </c>
    </row>
    <row r="357" spans="1:20">
      <c r="A357" s="23" t="s">
        <v>3380</v>
      </c>
      <c r="B357" s="23" t="s">
        <v>3381</v>
      </c>
      <c r="C357" s="23" t="s">
        <v>12</v>
      </c>
      <c r="D357" s="23" t="s">
        <v>1705</v>
      </c>
      <c r="E357" s="23" t="s">
        <v>452</v>
      </c>
      <c r="F357" s="23" t="s">
        <v>4175</v>
      </c>
      <c r="G357" s="23" t="s">
        <v>1721</v>
      </c>
      <c r="H357" s="23" t="s">
        <v>4638</v>
      </c>
      <c r="I357" s="23" t="s">
        <v>5466</v>
      </c>
      <c r="J357" s="23" t="s">
        <v>11</v>
      </c>
      <c r="K357" s="23" t="s">
        <v>4628</v>
      </c>
      <c r="L357" s="23" t="s">
        <v>11</v>
      </c>
      <c r="M357" s="23" t="s">
        <v>5422</v>
      </c>
      <c r="N357" s="23" t="s">
        <v>4629</v>
      </c>
      <c r="O357" s="23" t="s">
        <v>4630</v>
      </c>
      <c r="P357" s="23" t="s">
        <v>4642</v>
      </c>
      <c r="Q357" s="23">
        <v>0</v>
      </c>
      <c r="R357" s="23" t="s">
        <v>1962</v>
      </c>
      <c r="S357" s="23" t="s">
        <v>4339</v>
      </c>
      <c r="T357" s="23" t="s">
        <v>1721</v>
      </c>
    </row>
    <row r="358" spans="1:20">
      <c r="A358" s="23" t="s">
        <v>1718</v>
      </c>
      <c r="B358" s="23" t="s">
        <v>1719</v>
      </c>
      <c r="C358" s="23" t="s">
        <v>10</v>
      </c>
      <c r="D358" s="23" t="s">
        <v>1705</v>
      </c>
      <c r="E358" s="23" t="s">
        <v>452</v>
      </c>
      <c r="F358" s="23" t="s">
        <v>5349</v>
      </c>
      <c r="G358" s="23" t="s">
        <v>1721</v>
      </c>
      <c r="H358" s="23" t="s">
        <v>4099</v>
      </c>
      <c r="I358" s="23" t="s">
        <v>4203</v>
      </c>
      <c r="J358" s="23" t="s">
        <v>11</v>
      </c>
      <c r="K358" s="23" t="s">
        <v>4628</v>
      </c>
      <c r="L358" s="23" t="s">
        <v>11</v>
      </c>
      <c r="M358" s="23" t="s">
        <v>5417</v>
      </c>
      <c r="N358" s="23" t="s">
        <v>4629</v>
      </c>
      <c r="O358" s="23" t="s">
        <v>4630</v>
      </c>
      <c r="P358" s="23" t="s">
        <v>4713</v>
      </c>
      <c r="Q358" s="23">
        <v>0</v>
      </c>
      <c r="R358" s="23" t="s">
        <v>1962</v>
      </c>
      <c r="S358" s="23" t="s">
        <v>4854</v>
      </c>
      <c r="T358" s="23" t="s">
        <v>1721</v>
      </c>
    </row>
    <row r="359" spans="1:20">
      <c r="A359" s="23" t="s">
        <v>2698</v>
      </c>
      <c r="B359" s="23" t="s">
        <v>2699</v>
      </c>
      <c r="C359" s="23" t="s">
        <v>16</v>
      </c>
      <c r="D359" s="23" t="s">
        <v>1705</v>
      </c>
      <c r="E359" s="23" t="s">
        <v>1189</v>
      </c>
      <c r="F359" s="23" t="s">
        <v>4197</v>
      </c>
      <c r="G359" s="23" t="s">
        <v>1721</v>
      </c>
      <c r="H359" s="23" t="s">
        <v>4099</v>
      </c>
      <c r="I359" s="23" t="s">
        <v>4192</v>
      </c>
      <c r="J359" s="23" t="s">
        <v>11</v>
      </c>
      <c r="K359" s="23" t="s">
        <v>4628</v>
      </c>
      <c r="L359" s="23" t="s">
        <v>11</v>
      </c>
      <c r="M359" s="23" t="s">
        <v>5426</v>
      </c>
      <c r="N359" s="23" t="s">
        <v>4629</v>
      </c>
      <c r="O359" s="23" t="s">
        <v>4630</v>
      </c>
      <c r="P359" s="23" t="s">
        <v>4642</v>
      </c>
      <c r="Q359" s="23">
        <v>0</v>
      </c>
      <c r="R359" s="23" t="s">
        <v>1962</v>
      </c>
      <c r="S359" s="23" t="s">
        <v>4404</v>
      </c>
      <c r="T359" s="23" t="s">
        <v>1721</v>
      </c>
    </row>
    <row r="360" spans="1:20">
      <c r="A360" s="23" t="s">
        <v>2317</v>
      </c>
      <c r="B360" s="23" t="s">
        <v>2318</v>
      </c>
      <c r="C360" s="23" t="s">
        <v>16</v>
      </c>
      <c r="D360" s="23" t="s">
        <v>1705</v>
      </c>
      <c r="E360" s="23" t="s">
        <v>1189</v>
      </c>
      <c r="F360" s="23" t="s">
        <v>4207</v>
      </c>
      <c r="G360" s="23" t="s">
        <v>1721</v>
      </c>
      <c r="H360" s="23" t="s">
        <v>4633</v>
      </c>
      <c r="I360" s="23" t="s">
        <v>4203</v>
      </c>
      <c r="J360" s="23" t="s">
        <v>11</v>
      </c>
      <c r="K360" s="23" t="s">
        <v>4628</v>
      </c>
      <c r="L360" s="23" t="s">
        <v>11</v>
      </c>
      <c r="M360" s="23" t="s">
        <v>5412</v>
      </c>
      <c r="N360" s="23" t="s">
        <v>4629</v>
      </c>
      <c r="O360" s="23" t="s">
        <v>4630</v>
      </c>
      <c r="P360" s="23" t="s">
        <v>4815</v>
      </c>
      <c r="Q360" s="23">
        <v>0</v>
      </c>
      <c r="R360" s="23" t="s">
        <v>1962</v>
      </c>
      <c r="S360" s="23" t="s">
        <v>4816</v>
      </c>
      <c r="T360" s="23" t="s">
        <v>1721</v>
      </c>
    </row>
    <row r="361" spans="1:20">
      <c r="A361" s="23" t="s">
        <v>1964</v>
      </c>
      <c r="B361" s="23" t="s">
        <v>1965</v>
      </c>
      <c r="C361" s="23" t="s">
        <v>17</v>
      </c>
      <c r="D361" s="23" t="s">
        <v>1705</v>
      </c>
      <c r="E361" s="23" t="s">
        <v>452</v>
      </c>
      <c r="F361" s="23" t="s">
        <v>5336</v>
      </c>
      <c r="G361" s="23" t="s">
        <v>1721</v>
      </c>
      <c r="H361" s="23" t="s">
        <v>4638</v>
      </c>
      <c r="I361" s="23" t="s">
        <v>4636</v>
      </c>
      <c r="J361" s="23" t="s">
        <v>11</v>
      </c>
      <c r="K361" s="23" t="s">
        <v>4628</v>
      </c>
      <c r="L361" s="23" t="s">
        <v>11</v>
      </c>
      <c r="M361" s="23" t="s">
        <v>5419</v>
      </c>
      <c r="N361" s="23" t="s">
        <v>4629</v>
      </c>
      <c r="O361" s="23" t="s">
        <v>4630</v>
      </c>
      <c r="P361" s="23" t="s">
        <v>1026</v>
      </c>
      <c r="Q361" s="23">
        <v>0</v>
      </c>
      <c r="R361" s="23" t="s">
        <v>1782</v>
      </c>
      <c r="S361" s="23" t="s">
        <v>4805</v>
      </c>
      <c r="T361" s="23" t="s">
        <v>1721</v>
      </c>
    </row>
    <row r="362" spans="1:20">
      <c r="A362" s="23" t="s">
        <v>4030</v>
      </c>
      <c r="B362" s="23" t="s">
        <v>4031</v>
      </c>
      <c r="C362" s="23" t="s">
        <v>14</v>
      </c>
      <c r="D362" s="23" t="s">
        <v>1705</v>
      </c>
      <c r="E362" s="23" t="s">
        <v>452</v>
      </c>
      <c r="F362" s="23" t="s">
        <v>5344</v>
      </c>
      <c r="G362" s="23" t="s">
        <v>1721</v>
      </c>
      <c r="H362" s="23" t="s">
        <v>4643</v>
      </c>
      <c r="I362" s="23" t="s">
        <v>4636</v>
      </c>
      <c r="J362" s="23" t="s">
        <v>11</v>
      </c>
      <c r="K362" s="23" t="s">
        <v>4628</v>
      </c>
      <c r="L362" s="23" t="s">
        <v>11</v>
      </c>
      <c r="M362" s="23" t="s">
        <v>5406</v>
      </c>
      <c r="N362" s="23" t="s">
        <v>4629</v>
      </c>
      <c r="O362" s="23" t="s">
        <v>4630</v>
      </c>
      <c r="P362" s="23" t="s">
        <v>1026</v>
      </c>
      <c r="Q362" s="23">
        <v>0</v>
      </c>
      <c r="R362" s="23" t="s">
        <v>1760</v>
      </c>
      <c r="S362" s="23" t="s">
        <v>4598</v>
      </c>
      <c r="T362" s="23" t="s">
        <v>1721</v>
      </c>
    </row>
    <row r="363" spans="1:20">
      <c r="A363" s="23" t="s">
        <v>2566</v>
      </c>
      <c r="B363" s="23" t="s">
        <v>2567</v>
      </c>
      <c r="C363" s="23" t="s">
        <v>12</v>
      </c>
      <c r="D363" s="23" t="s">
        <v>1705</v>
      </c>
      <c r="E363" s="23" t="s">
        <v>452</v>
      </c>
      <c r="F363" s="23" t="s">
        <v>4166</v>
      </c>
      <c r="G363" s="23" t="s">
        <v>1721</v>
      </c>
      <c r="H363" s="23" t="s">
        <v>4094</v>
      </c>
      <c r="I363" s="23" t="s">
        <v>5421</v>
      </c>
      <c r="J363" s="23" t="s">
        <v>11</v>
      </c>
      <c r="K363" s="23" t="s">
        <v>4628</v>
      </c>
      <c r="L363" s="23" t="s">
        <v>11</v>
      </c>
      <c r="M363" s="23" t="s">
        <v>5460</v>
      </c>
      <c r="N363" s="23" t="s">
        <v>4629</v>
      </c>
      <c r="O363" s="23" t="s">
        <v>4630</v>
      </c>
      <c r="P363" s="23" t="s">
        <v>9</v>
      </c>
      <c r="Q363" s="23">
        <v>0</v>
      </c>
      <c r="R363" s="23" t="s">
        <v>4773</v>
      </c>
      <c r="S363" s="23" t="s">
        <v>4774</v>
      </c>
      <c r="T363" s="23" t="s">
        <v>1721</v>
      </c>
    </row>
    <row r="364" spans="1:20">
      <c r="A364" s="23" t="s">
        <v>3882</v>
      </c>
      <c r="B364" s="23" t="s">
        <v>3883</v>
      </c>
      <c r="C364" s="23" t="s">
        <v>10</v>
      </c>
      <c r="D364" s="23" t="s">
        <v>1705</v>
      </c>
      <c r="E364" s="23" t="s">
        <v>1189</v>
      </c>
      <c r="F364" s="23" t="s">
        <v>5351</v>
      </c>
      <c r="G364" s="23" t="s">
        <v>1721</v>
      </c>
      <c r="H364" s="23" t="s">
        <v>4633</v>
      </c>
      <c r="I364" s="23" t="s">
        <v>4192</v>
      </c>
      <c r="J364" s="23" t="s">
        <v>11</v>
      </c>
      <c r="K364" s="23" t="s">
        <v>4628</v>
      </c>
      <c r="L364" s="23" t="s">
        <v>11</v>
      </c>
      <c r="M364" s="23" t="s">
        <v>5412</v>
      </c>
      <c r="N364" s="23" t="s">
        <v>4629</v>
      </c>
      <c r="O364" s="23" t="s">
        <v>4630</v>
      </c>
      <c r="P364" s="23" t="s">
        <v>4662</v>
      </c>
      <c r="Q364" s="23">
        <v>0</v>
      </c>
      <c r="R364" s="23" t="s">
        <v>1908</v>
      </c>
      <c r="S364" s="23" t="s">
        <v>4860</v>
      </c>
      <c r="T364" s="23" t="s">
        <v>1721</v>
      </c>
    </row>
    <row r="365" spans="1:20">
      <c r="A365" s="23" t="s">
        <v>2368</v>
      </c>
      <c r="B365" s="23" t="s">
        <v>2369</v>
      </c>
      <c r="C365" s="23" t="s">
        <v>16</v>
      </c>
      <c r="D365" s="23" t="s">
        <v>1705</v>
      </c>
      <c r="E365" s="23" t="s">
        <v>1189</v>
      </c>
      <c r="F365" s="23" t="s">
        <v>4197</v>
      </c>
      <c r="G365" s="23" t="s">
        <v>1721</v>
      </c>
      <c r="H365" s="23" t="s">
        <v>4099</v>
      </c>
      <c r="I365" s="23" t="s">
        <v>4192</v>
      </c>
      <c r="J365" s="23" t="s">
        <v>1808</v>
      </c>
      <c r="K365" s="23" t="s">
        <v>4628</v>
      </c>
      <c r="L365" s="23" t="s">
        <v>11</v>
      </c>
      <c r="M365" s="23" t="s">
        <v>5427</v>
      </c>
      <c r="N365" s="23" t="s">
        <v>4629</v>
      </c>
      <c r="O365" s="23" t="s">
        <v>4630</v>
      </c>
      <c r="P365" s="23" t="s">
        <v>9</v>
      </c>
      <c r="Q365" s="23">
        <v>0</v>
      </c>
      <c r="R365" s="23" t="s">
        <v>3208</v>
      </c>
      <c r="S365" s="23" t="s">
        <v>4438</v>
      </c>
      <c r="T365" s="23" t="s">
        <v>1721</v>
      </c>
    </row>
    <row r="366" spans="1:20">
      <c r="A366" s="23" t="s">
        <v>1791</v>
      </c>
      <c r="B366" s="23" t="s">
        <v>1792</v>
      </c>
      <c r="C366" s="23" t="s">
        <v>16</v>
      </c>
      <c r="D366" s="23" t="s">
        <v>1705</v>
      </c>
      <c r="E366" s="23" t="s">
        <v>1189</v>
      </c>
      <c r="F366" s="23" t="s">
        <v>4141</v>
      </c>
      <c r="G366" s="23" t="s">
        <v>1721</v>
      </c>
      <c r="H366" s="23" t="s">
        <v>4633</v>
      </c>
      <c r="I366" s="23" t="s">
        <v>5430</v>
      </c>
      <c r="J366" s="23" t="s">
        <v>11</v>
      </c>
      <c r="K366" s="23" t="s">
        <v>4628</v>
      </c>
      <c r="L366" s="23" t="s">
        <v>11</v>
      </c>
      <c r="M366" s="23" t="s">
        <v>5440</v>
      </c>
      <c r="N366" s="23" t="s">
        <v>4629</v>
      </c>
      <c r="O366" s="23" t="s">
        <v>4630</v>
      </c>
      <c r="P366" s="23" t="s">
        <v>4662</v>
      </c>
      <c r="Q366" s="23">
        <v>0</v>
      </c>
      <c r="R366" s="23" t="s">
        <v>1795</v>
      </c>
      <c r="S366" s="23" t="s">
        <v>4545</v>
      </c>
      <c r="T366" s="23" t="s">
        <v>1721</v>
      </c>
    </row>
    <row r="367" spans="1:20">
      <c r="A367" s="23" t="s">
        <v>2161</v>
      </c>
      <c r="B367" s="23" t="s">
        <v>2162</v>
      </c>
      <c r="C367" s="23" t="s">
        <v>16</v>
      </c>
      <c r="D367" s="23" t="s">
        <v>1705</v>
      </c>
      <c r="E367" s="23" t="s">
        <v>1189</v>
      </c>
      <c r="F367" s="23" t="s">
        <v>5351</v>
      </c>
      <c r="G367" s="23" t="s">
        <v>1721</v>
      </c>
      <c r="H367" s="23" t="s">
        <v>4633</v>
      </c>
      <c r="I367" s="23" t="s">
        <v>4192</v>
      </c>
      <c r="J367" s="23" t="s">
        <v>11</v>
      </c>
      <c r="K367" s="23" t="s">
        <v>4628</v>
      </c>
      <c r="L367" s="23" t="s">
        <v>11</v>
      </c>
      <c r="M367" s="23" t="s">
        <v>5412</v>
      </c>
      <c r="N367" s="23" t="s">
        <v>4629</v>
      </c>
      <c r="O367" s="23" t="s">
        <v>4630</v>
      </c>
      <c r="P367" s="23" t="s">
        <v>7</v>
      </c>
      <c r="Q367" s="23">
        <v>0</v>
      </c>
      <c r="R367" s="23" t="s">
        <v>4800</v>
      </c>
      <c r="S367" s="23" t="s">
        <v>4810</v>
      </c>
      <c r="T367" s="23" t="s">
        <v>1721</v>
      </c>
    </row>
    <row r="368" spans="1:20">
      <c r="A368" s="23" t="s">
        <v>3962</v>
      </c>
      <c r="B368" s="23" t="s">
        <v>3963</v>
      </c>
      <c r="C368" s="23" t="s">
        <v>1669</v>
      </c>
      <c r="D368" s="23" t="s">
        <v>1705</v>
      </c>
      <c r="E368" s="23" t="s">
        <v>452</v>
      </c>
      <c r="F368" s="23" t="s">
        <v>4179</v>
      </c>
      <c r="G368" s="23" t="s">
        <v>1721</v>
      </c>
      <c r="H368" s="23" t="s">
        <v>4682</v>
      </c>
      <c r="I368" s="23" t="s">
        <v>4106</v>
      </c>
      <c r="J368" s="23" t="s">
        <v>11</v>
      </c>
      <c r="K368" s="23" t="s">
        <v>4628</v>
      </c>
      <c r="L368" s="23" t="s">
        <v>11</v>
      </c>
      <c r="M368" s="23" t="s">
        <v>5426</v>
      </c>
      <c r="N368" s="23" t="s">
        <v>4629</v>
      </c>
      <c r="O368" s="23" t="s">
        <v>4630</v>
      </c>
      <c r="P368" s="23" t="s">
        <v>4642</v>
      </c>
      <c r="Q368" s="23">
        <v>0</v>
      </c>
      <c r="R368" s="23" t="s">
        <v>1962</v>
      </c>
      <c r="S368" s="23" t="s">
        <v>4824</v>
      </c>
      <c r="T368" s="23" t="s">
        <v>1721</v>
      </c>
    </row>
    <row r="369" spans="1:20">
      <c r="A369" s="23" t="s">
        <v>3168</v>
      </c>
      <c r="B369" s="23" t="s">
        <v>3169</v>
      </c>
      <c r="C369" s="23" t="s">
        <v>10</v>
      </c>
      <c r="D369" s="23" t="s">
        <v>1705</v>
      </c>
      <c r="E369" s="23" t="s">
        <v>452</v>
      </c>
      <c r="F369" s="23" t="s">
        <v>4179</v>
      </c>
      <c r="G369" s="23" t="s">
        <v>1721</v>
      </c>
      <c r="H369" s="23" t="s">
        <v>4682</v>
      </c>
      <c r="I369" s="23" t="s">
        <v>4649</v>
      </c>
      <c r="J369" s="23" t="s">
        <v>11</v>
      </c>
      <c r="K369" s="23" t="s">
        <v>4628</v>
      </c>
      <c r="L369" s="23" t="s">
        <v>11</v>
      </c>
      <c r="M369" s="23" t="s">
        <v>5437</v>
      </c>
      <c r="N369" s="23" t="s">
        <v>4629</v>
      </c>
      <c r="O369" s="23" t="s">
        <v>4630</v>
      </c>
      <c r="P369" s="23" t="s">
        <v>9</v>
      </c>
      <c r="Q369" s="23">
        <v>0</v>
      </c>
      <c r="R369" s="23" t="s">
        <v>1795</v>
      </c>
      <c r="S369" s="23" t="s">
        <v>4543</v>
      </c>
      <c r="T369" s="23" t="s">
        <v>1721</v>
      </c>
    </row>
    <row r="370" spans="1:20">
      <c r="A370" s="23" t="s">
        <v>3659</v>
      </c>
      <c r="B370" s="23" t="s">
        <v>3660</v>
      </c>
      <c r="C370" s="23" t="s">
        <v>12</v>
      </c>
      <c r="D370" s="23" t="s">
        <v>1705</v>
      </c>
      <c r="E370" s="23" t="s">
        <v>452</v>
      </c>
      <c r="F370" s="23" t="s">
        <v>4158</v>
      </c>
      <c r="G370" s="23" t="s">
        <v>1721</v>
      </c>
      <c r="H370" s="23" t="s">
        <v>4638</v>
      </c>
      <c r="I370" s="23" t="s">
        <v>4636</v>
      </c>
      <c r="J370" s="23" t="s">
        <v>11</v>
      </c>
      <c r="K370" s="23" t="s">
        <v>4628</v>
      </c>
      <c r="L370" s="23" t="s">
        <v>11</v>
      </c>
      <c r="M370" s="23" t="s">
        <v>5415</v>
      </c>
      <c r="N370" s="23" t="s">
        <v>4629</v>
      </c>
      <c r="O370" s="23" t="s">
        <v>4630</v>
      </c>
      <c r="P370" s="23" t="s">
        <v>4858</v>
      </c>
      <c r="Q370" s="23">
        <v>0</v>
      </c>
      <c r="R370" s="23" t="s">
        <v>1962</v>
      </c>
      <c r="S370" s="23" t="s">
        <v>4859</v>
      </c>
      <c r="T370" s="23" t="s">
        <v>1721</v>
      </c>
    </row>
    <row r="371" spans="1:20">
      <c r="A371" s="23" t="s">
        <v>3665</v>
      </c>
      <c r="B371" s="23" t="s">
        <v>3666</v>
      </c>
      <c r="C371" s="23" t="s">
        <v>14</v>
      </c>
      <c r="D371" s="23" t="s">
        <v>1705</v>
      </c>
      <c r="E371" s="23" t="s">
        <v>452</v>
      </c>
      <c r="F371" s="23" t="s">
        <v>4173</v>
      </c>
      <c r="G371" s="23" t="s">
        <v>1721</v>
      </c>
      <c r="H371" s="23" t="s">
        <v>4099</v>
      </c>
      <c r="I371" s="23" t="s">
        <v>5461</v>
      </c>
      <c r="J371" s="23" t="s">
        <v>11</v>
      </c>
      <c r="K371" s="23" t="s">
        <v>4628</v>
      </c>
      <c r="L371" s="23" t="s">
        <v>11</v>
      </c>
      <c r="M371" s="23" t="s">
        <v>5432</v>
      </c>
      <c r="N371" s="23" t="s">
        <v>4629</v>
      </c>
      <c r="O371" s="23" t="s">
        <v>4630</v>
      </c>
      <c r="P371" s="23" t="s">
        <v>4642</v>
      </c>
      <c r="Q371" s="23">
        <v>0</v>
      </c>
      <c r="R371" s="23" t="s">
        <v>1962</v>
      </c>
      <c r="S371" s="23" t="s">
        <v>4892</v>
      </c>
      <c r="T371" s="23" t="s">
        <v>1721</v>
      </c>
    </row>
    <row r="372" spans="1:20">
      <c r="A372" s="23" t="s">
        <v>1791</v>
      </c>
      <c r="B372" s="23" t="s">
        <v>1792</v>
      </c>
      <c r="C372" s="23" t="s">
        <v>16</v>
      </c>
      <c r="D372" s="23" t="s">
        <v>1705</v>
      </c>
      <c r="E372" s="23" t="s">
        <v>1189</v>
      </c>
      <c r="F372" s="23" t="s">
        <v>4141</v>
      </c>
      <c r="G372" s="23" t="s">
        <v>1721</v>
      </c>
      <c r="H372" s="23" t="s">
        <v>4633</v>
      </c>
      <c r="I372" s="23" t="s">
        <v>5430</v>
      </c>
      <c r="J372" s="23" t="s">
        <v>11</v>
      </c>
      <c r="K372" s="23" t="s">
        <v>4628</v>
      </c>
      <c r="L372" s="23" t="s">
        <v>11</v>
      </c>
      <c r="M372" s="23" t="s">
        <v>5450</v>
      </c>
      <c r="N372" s="23" t="s">
        <v>4629</v>
      </c>
      <c r="O372" s="23" t="s">
        <v>4630</v>
      </c>
      <c r="P372" s="23" t="s">
        <v>4662</v>
      </c>
      <c r="Q372" s="23">
        <v>0</v>
      </c>
      <c r="R372" s="23" t="s">
        <v>1795</v>
      </c>
      <c r="S372" s="23" t="s">
        <v>4545</v>
      </c>
      <c r="T372" s="23" t="s">
        <v>1721</v>
      </c>
    </row>
    <row r="373" spans="1:20">
      <c r="A373" s="23" t="s">
        <v>5165</v>
      </c>
      <c r="B373" s="23" t="s">
        <v>5166</v>
      </c>
      <c r="C373" s="23" t="s">
        <v>15</v>
      </c>
      <c r="D373" s="23" t="s">
        <v>1705</v>
      </c>
      <c r="E373" s="23" t="s">
        <v>452</v>
      </c>
      <c r="F373" s="23" t="s">
        <v>4158</v>
      </c>
      <c r="G373" s="23" t="s">
        <v>1721</v>
      </c>
      <c r="H373" s="23" t="s">
        <v>4638</v>
      </c>
      <c r="I373" s="23" t="s">
        <v>4636</v>
      </c>
      <c r="J373" s="23" t="s">
        <v>11</v>
      </c>
      <c r="K373" s="23" t="s">
        <v>4628</v>
      </c>
      <c r="L373" s="23" t="s">
        <v>11</v>
      </c>
      <c r="M373" s="23" t="s">
        <v>5405</v>
      </c>
      <c r="N373" s="23" t="s">
        <v>4629</v>
      </c>
      <c r="O373" s="23" t="s">
        <v>4630</v>
      </c>
      <c r="P373" s="23" t="s">
        <v>5439</v>
      </c>
      <c r="Q373" s="23">
        <v>0</v>
      </c>
      <c r="R373" s="23" t="s">
        <v>4928</v>
      </c>
      <c r="S373" s="23" t="s">
        <v>5373</v>
      </c>
      <c r="T373" s="23" t="s">
        <v>1721</v>
      </c>
    </row>
    <row r="374" spans="1:20">
      <c r="A374" s="23" t="s">
        <v>3833</v>
      </c>
      <c r="B374" s="23" t="s">
        <v>3834</v>
      </c>
      <c r="C374" s="23" t="s">
        <v>16</v>
      </c>
      <c r="D374" s="23" t="s">
        <v>1705</v>
      </c>
      <c r="E374" s="23" t="s">
        <v>452</v>
      </c>
      <c r="F374" s="23" t="s">
        <v>5342</v>
      </c>
      <c r="G374" s="23" t="s">
        <v>1721</v>
      </c>
      <c r="H374" s="23" t="s">
        <v>4633</v>
      </c>
      <c r="I374" s="23" t="s">
        <v>4192</v>
      </c>
      <c r="J374" s="23" t="s">
        <v>11</v>
      </c>
      <c r="K374" s="23" t="s">
        <v>4628</v>
      </c>
      <c r="L374" s="23" t="s">
        <v>11</v>
      </c>
      <c r="M374" s="23" t="s">
        <v>5425</v>
      </c>
      <c r="N374" s="23" t="s">
        <v>4629</v>
      </c>
      <c r="O374" s="23" t="s">
        <v>4630</v>
      </c>
      <c r="P374" s="23" t="s">
        <v>7</v>
      </c>
      <c r="Q374" s="23">
        <v>0</v>
      </c>
      <c r="R374" s="23" t="s">
        <v>2933</v>
      </c>
      <c r="S374" s="23" t="s">
        <v>4743</v>
      </c>
      <c r="T374" s="23" t="s">
        <v>1721</v>
      </c>
    </row>
    <row r="375" spans="1:20">
      <c r="A375" s="23" t="s">
        <v>3882</v>
      </c>
      <c r="B375" s="23" t="s">
        <v>3883</v>
      </c>
      <c r="C375" s="23" t="s">
        <v>10</v>
      </c>
      <c r="D375" s="23" t="s">
        <v>1705</v>
      </c>
      <c r="E375" s="23" t="s">
        <v>1189</v>
      </c>
      <c r="F375" s="23" t="s">
        <v>4141</v>
      </c>
      <c r="G375" s="23" t="s">
        <v>1721</v>
      </c>
      <c r="H375" s="23" t="s">
        <v>4633</v>
      </c>
      <c r="I375" s="23" t="s">
        <v>5430</v>
      </c>
      <c r="J375" s="23" t="s">
        <v>11</v>
      </c>
      <c r="K375" s="23" t="s">
        <v>4628</v>
      </c>
      <c r="L375" s="23" t="s">
        <v>11</v>
      </c>
      <c r="M375" s="23" t="s">
        <v>5440</v>
      </c>
      <c r="N375" s="23" t="s">
        <v>4629</v>
      </c>
      <c r="O375" s="23" t="s">
        <v>4630</v>
      </c>
      <c r="P375" s="23" t="s">
        <v>4662</v>
      </c>
      <c r="Q375" s="23">
        <v>0</v>
      </c>
      <c r="R375" s="23" t="s">
        <v>1908</v>
      </c>
      <c r="S375" s="23" t="s">
        <v>4860</v>
      </c>
      <c r="T375" s="23" t="s">
        <v>1721</v>
      </c>
    </row>
    <row r="376" spans="1:20">
      <c r="A376" s="23" t="s">
        <v>2250</v>
      </c>
      <c r="B376" s="23" t="s">
        <v>2251</v>
      </c>
      <c r="C376" s="23" t="s">
        <v>12</v>
      </c>
      <c r="D376" s="23" t="s">
        <v>1705</v>
      </c>
      <c r="E376" s="23" t="s">
        <v>452</v>
      </c>
      <c r="F376" s="23" t="s">
        <v>4172</v>
      </c>
      <c r="G376" s="23" t="s">
        <v>1721</v>
      </c>
      <c r="H376" s="23" t="s">
        <v>4094</v>
      </c>
      <c r="I376" s="23" t="s">
        <v>4203</v>
      </c>
      <c r="J376" s="23" t="s">
        <v>11</v>
      </c>
      <c r="K376" s="23" t="s">
        <v>4628</v>
      </c>
      <c r="L376" s="23" t="s">
        <v>11</v>
      </c>
      <c r="M376" s="23" t="s">
        <v>5443</v>
      </c>
      <c r="N376" s="23" t="s">
        <v>4629</v>
      </c>
      <c r="O376" s="23" t="s">
        <v>4630</v>
      </c>
      <c r="P376" s="23" t="s">
        <v>4660</v>
      </c>
      <c r="Q376" s="23">
        <v>0</v>
      </c>
      <c r="R376" s="23" t="s">
        <v>1962</v>
      </c>
      <c r="S376" s="23" t="s">
        <v>4453</v>
      </c>
      <c r="T376" s="23" t="s">
        <v>1721</v>
      </c>
    </row>
    <row r="377" spans="1:20">
      <c r="A377" s="23" t="s">
        <v>2253</v>
      </c>
      <c r="B377" s="23" t="s">
        <v>2254</v>
      </c>
      <c r="C377" s="23" t="s">
        <v>16</v>
      </c>
      <c r="D377" s="23" t="s">
        <v>1705</v>
      </c>
      <c r="E377" s="23" t="s">
        <v>452</v>
      </c>
      <c r="F377" s="23" t="s">
        <v>4179</v>
      </c>
      <c r="G377" s="23" t="s">
        <v>1721</v>
      </c>
      <c r="H377" s="23" t="s">
        <v>4682</v>
      </c>
      <c r="I377" s="23" t="s">
        <v>4106</v>
      </c>
      <c r="J377" s="23" t="s">
        <v>11</v>
      </c>
      <c r="K377" s="23" t="s">
        <v>4628</v>
      </c>
      <c r="L377" s="23" t="s">
        <v>11</v>
      </c>
      <c r="M377" s="23" t="s">
        <v>5406</v>
      </c>
      <c r="N377" s="23" t="s">
        <v>4629</v>
      </c>
      <c r="O377" s="23" t="s">
        <v>4630</v>
      </c>
      <c r="P377" s="23" t="s">
        <v>7</v>
      </c>
      <c r="Q377" s="23">
        <v>0</v>
      </c>
      <c r="R377" s="23" t="s">
        <v>2442</v>
      </c>
      <c r="S377" s="23" t="s">
        <v>4451</v>
      </c>
      <c r="T377" s="23" t="s">
        <v>1721</v>
      </c>
    </row>
    <row r="378" spans="1:20">
      <c r="A378" s="23" t="s">
        <v>1982</v>
      </c>
      <c r="B378" s="23" t="s">
        <v>1983</v>
      </c>
      <c r="C378" s="23" t="s">
        <v>14</v>
      </c>
      <c r="D378" s="23" t="s">
        <v>1705</v>
      </c>
      <c r="E378" s="23" t="s">
        <v>452</v>
      </c>
      <c r="F378" s="23" t="s">
        <v>5338</v>
      </c>
      <c r="G378" s="23" t="s">
        <v>1721</v>
      </c>
      <c r="H378" s="23" t="s">
        <v>4643</v>
      </c>
      <c r="I378" s="23" t="s">
        <v>4138</v>
      </c>
      <c r="J378" s="23" t="s">
        <v>11</v>
      </c>
      <c r="K378" s="23" t="s">
        <v>4628</v>
      </c>
      <c r="L378" s="23" t="s">
        <v>11</v>
      </c>
      <c r="M378" s="23" t="s">
        <v>5410</v>
      </c>
      <c r="N378" s="23" t="s">
        <v>4629</v>
      </c>
      <c r="O378" s="23" t="s">
        <v>4630</v>
      </c>
      <c r="P378" s="23" t="s">
        <v>4730</v>
      </c>
      <c r="Q378" s="23">
        <v>0</v>
      </c>
      <c r="R378" s="23" t="s">
        <v>1962</v>
      </c>
      <c r="S378" s="23" t="s">
        <v>4731</v>
      </c>
      <c r="T378" s="23" t="s">
        <v>1721</v>
      </c>
    </row>
    <row r="379" spans="1:20">
      <c r="A379" s="23" t="s">
        <v>2173</v>
      </c>
      <c r="B379" s="23" t="s">
        <v>2174</v>
      </c>
      <c r="C379" s="23" t="s">
        <v>10</v>
      </c>
      <c r="D379" s="23" t="s">
        <v>1705</v>
      </c>
      <c r="E379" s="23" t="s">
        <v>452</v>
      </c>
      <c r="F379" s="23" t="s">
        <v>4173</v>
      </c>
      <c r="G379" s="23" t="s">
        <v>1721</v>
      </c>
      <c r="H379" s="23" t="s">
        <v>4099</v>
      </c>
      <c r="I379" s="23" t="s">
        <v>4138</v>
      </c>
      <c r="J379" s="23" t="s">
        <v>11</v>
      </c>
      <c r="K379" s="23" t="s">
        <v>4628</v>
      </c>
      <c r="L379" s="23" t="s">
        <v>11</v>
      </c>
      <c r="M379" s="23" t="s">
        <v>5443</v>
      </c>
      <c r="N379" s="23" t="s">
        <v>4629</v>
      </c>
      <c r="O379" s="23" t="s">
        <v>4630</v>
      </c>
      <c r="P379" s="23" t="s">
        <v>4795</v>
      </c>
      <c r="Q379" s="23">
        <v>0</v>
      </c>
      <c r="R379" s="23" t="s">
        <v>1962</v>
      </c>
      <c r="S379" s="23" t="s">
        <v>4796</v>
      </c>
      <c r="T379" s="23" t="s">
        <v>1721</v>
      </c>
    </row>
    <row r="380" spans="1:20">
      <c r="A380" s="23" t="s">
        <v>1763</v>
      </c>
      <c r="B380" s="23" t="s">
        <v>1764</v>
      </c>
      <c r="C380" s="23" t="s">
        <v>14</v>
      </c>
      <c r="D380" s="23" t="s">
        <v>1705</v>
      </c>
      <c r="E380" s="23" t="s">
        <v>452</v>
      </c>
      <c r="F380" s="23" t="s">
        <v>5340</v>
      </c>
      <c r="G380" s="23" t="s">
        <v>1721</v>
      </c>
      <c r="H380" s="23" t="s">
        <v>4099</v>
      </c>
      <c r="I380" s="23" t="s">
        <v>4192</v>
      </c>
      <c r="J380" s="23" t="s">
        <v>11</v>
      </c>
      <c r="K380" s="23" t="s">
        <v>4628</v>
      </c>
      <c r="L380" s="23" t="s">
        <v>11</v>
      </c>
      <c r="M380" s="23" t="s">
        <v>5436</v>
      </c>
      <c r="N380" s="23" t="s">
        <v>4629</v>
      </c>
      <c r="O380" s="23" t="s">
        <v>4630</v>
      </c>
      <c r="P380" s="23" t="s">
        <v>4713</v>
      </c>
      <c r="Q380" s="23">
        <v>0</v>
      </c>
      <c r="R380" s="23" t="s">
        <v>3902</v>
      </c>
      <c r="S380" s="23" t="s">
        <v>4714</v>
      </c>
      <c r="T380" s="23" t="s">
        <v>1721</v>
      </c>
    </row>
    <row r="381" spans="1:20">
      <c r="A381" s="23" t="s">
        <v>5182</v>
      </c>
      <c r="B381" s="23" t="s">
        <v>5183</v>
      </c>
      <c r="C381" s="23" t="s">
        <v>1687</v>
      </c>
      <c r="D381" s="23" t="s">
        <v>4091</v>
      </c>
      <c r="E381" s="23" t="s">
        <v>459</v>
      </c>
      <c r="F381" s="23" t="s">
        <v>5353</v>
      </c>
      <c r="G381" s="23" t="s">
        <v>1721</v>
      </c>
      <c r="H381" s="23" t="s">
        <v>4643</v>
      </c>
      <c r="I381" s="23" t="s">
        <v>4644</v>
      </c>
      <c r="J381" s="23" t="s">
        <v>11</v>
      </c>
      <c r="K381" s="23" t="s">
        <v>4628</v>
      </c>
      <c r="L381" s="23" t="s">
        <v>11</v>
      </c>
      <c r="M381" s="23" t="s">
        <v>5467</v>
      </c>
      <c r="N381" s="23" t="s">
        <v>4640</v>
      </c>
      <c r="O381" s="23" t="s">
        <v>4630</v>
      </c>
      <c r="P381" s="23" t="s">
        <v>993</v>
      </c>
      <c r="Q381" s="23">
        <v>0</v>
      </c>
      <c r="R381" s="23" t="s">
        <v>5464</v>
      </c>
      <c r="S381" s="23" t="s">
        <v>5490</v>
      </c>
      <c r="T381" s="23" t="s">
        <v>1721</v>
      </c>
    </row>
    <row r="382" spans="1:20">
      <c r="A382" s="23" t="s">
        <v>3047</v>
      </c>
      <c r="B382" s="23" t="s">
        <v>3048</v>
      </c>
      <c r="C382" s="23" t="s">
        <v>10</v>
      </c>
      <c r="D382" s="23" t="s">
        <v>1705</v>
      </c>
      <c r="E382" s="23" t="s">
        <v>1189</v>
      </c>
      <c r="F382" s="23" t="s">
        <v>4182</v>
      </c>
      <c r="G382" s="23" t="s">
        <v>1721</v>
      </c>
      <c r="H382" s="23" t="s">
        <v>4638</v>
      </c>
      <c r="I382" s="23" t="s">
        <v>4636</v>
      </c>
      <c r="J382" s="23" t="s">
        <v>11</v>
      </c>
      <c r="K382" s="23" t="s">
        <v>4628</v>
      </c>
      <c r="L382" s="23" t="s">
        <v>11</v>
      </c>
      <c r="M382" s="23" t="s">
        <v>5423</v>
      </c>
      <c r="N382" s="23" t="s">
        <v>4629</v>
      </c>
      <c r="O382" s="23" t="s">
        <v>4630</v>
      </c>
      <c r="P382" s="23" t="s">
        <v>1026</v>
      </c>
      <c r="Q382" s="23">
        <v>0</v>
      </c>
      <c r="R382" s="23" t="s">
        <v>1683</v>
      </c>
      <c r="S382" s="23" t="s">
        <v>4735</v>
      </c>
      <c r="T382" s="23" t="s">
        <v>1721</v>
      </c>
    </row>
    <row r="383" spans="1:20">
      <c r="A383" s="23" t="s">
        <v>2036</v>
      </c>
      <c r="B383" s="23" t="s">
        <v>2037</v>
      </c>
      <c r="C383" s="23" t="s">
        <v>14</v>
      </c>
      <c r="D383" s="23" t="s">
        <v>1705</v>
      </c>
      <c r="E383" s="23" t="s">
        <v>452</v>
      </c>
      <c r="F383" s="23" t="s">
        <v>5344</v>
      </c>
      <c r="G383" s="23" t="s">
        <v>1721</v>
      </c>
      <c r="H383" s="23" t="s">
        <v>4643</v>
      </c>
      <c r="I383" s="23" t="s">
        <v>5489</v>
      </c>
      <c r="J383" s="23" t="s">
        <v>11</v>
      </c>
      <c r="K383" s="23" t="s">
        <v>4628</v>
      </c>
      <c r="L383" s="23" t="s">
        <v>11</v>
      </c>
      <c r="M383" s="23" t="s">
        <v>5416</v>
      </c>
      <c r="N383" s="23" t="s">
        <v>4629</v>
      </c>
      <c r="O383" s="23" t="s">
        <v>4630</v>
      </c>
      <c r="P383" s="23" t="s">
        <v>5487</v>
      </c>
      <c r="Q383" s="23">
        <v>0</v>
      </c>
      <c r="R383" s="23" t="s">
        <v>2050</v>
      </c>
      <c r="S383" s="23" t="s">
        <v>5357</v>
      </c>
      <c r="T383" s="23" t="s">
        <v>1721</v>
      </c>
    </row>
    <row r="384" spans="1:20">
      <c r="A384" s="23" t="s">
        <v>2938</v>
      </c>
      <c r="B384" s="23" t="s">
        <v>2939</v>
      </c>
      <c r="C384" s="23" t="s">
        <v>16</v>
      </c>
      <c r="D384" s="23" t="s">
        <v>1705</v>
      </c>
      <c r="E384" s="23" t="s">
        <v>452</v>
      </c>
      <c r="F384" s="23" t="s">
        <v>4185</v>
      </c>
      <c r="G384" s="23" t="s">
        <v>1721</v>
      </c>
      <c r="H384" s="23" t="s">
        <v>4633</v>
      </c>
      <c r="I384" s="23" t="s">
        <v>4203</v>
      </c>
      <c r="J384" s="23" t="s">
        <v>11</v>
      </c>
      <c r="K384" s="23" t="s">
        <v>4628</v>
      </c>
      <c r="L384" s="23" t="s">
        <v>11</v>
      </c>
      <c r="M384" s="23" t="s">
        <v>5415</v>
      </c>
      <c r="N384" s="23" t="s">
        <v>4629</v>
      </c>
      <c r="O384" s="23" t="s">
        <v>4630</v>
      </c>
      <c r="P384" s="23" t="s">
        <v>1026</v>
      </c>
      <c r="Q384" s="23">
        <v>0</v>
      </c>
      <c r="R384" s="23" t="s">
        <v>2942</v>
      </c>
      <c r="S384" s="23" t="s">
        <v>4612</v>
      </c>
      <c r="T384" s="23" t="s">
        <v>1721</v>
      </c>
    </row>
    <row r="385" spans="1:20">
      <c r="A385" s="23" t="s">
        <v>3722</v>
      </c>
      <c r="B385" s="23" t="s">
        <v>3723</v>
      </c>
      <c r="C385" s="23" t="s">
        <v>1687</v>
      </c>
      <c r="D385" s="23" t="s">
        <v>4091</v>
      </c>
      <c r="E385" s="23" t="s">
        <v>459</v>
      </c>
      <c r="F385" s="23" t="s">
        <v>4202</v>
      </c>
      <c r="G385" s="23" t="s">
        <v>1721</v>
      </c>
      <c r="H385" s="23" t="s">
        <v>4643</v>
      </c>
      <c r="I385" s="23" t="s">
        <v>4644</v>
      </c>
      <c r="J385" s="23" t="s">
        <v>11</v>
      </c>
      <c r="K385" s="23" t="s">
        <v>4628</v>
      </c>
      <c r="L385" s="23" t="s">
        <v>11</v>
      </c>
      <c r="M385" s="23" t="s">
        <v>5446</v>
      </c>
      <c r="N385" s="23" t="s">
        <v>4640</v>
      </c>
      <c r="O385" s="23" t="s">
        <v>4630</v>
      </c>
      <c r="P385" s="23" t="s">
        <v>1166</v>
      </c>
      <c r="Q385" s="23">
        <v>0</v>
      </c>
      <c r="R385" s="23" t="s">
        <v>1760</v>
      </c>
      <c r="S385" s="23" t="s">
        <v>4600</v>
      </c>
      <c r="T385" s="23" t="s">
        <v>1721</v>
      </c>
    </row>
    <row r="386" spans="1:20">
      <c r="A386" s="23" t="s">
        <v>1937</v>
      </c>
      <c r="B386" s="23" t="s">
        <v>1938</v>
      </c>
      <c r="C386" s="23" t="s">
        <v>12</v>
      </c>
      <c r="D386" s="23" t="s">
        <v>1705</v>
      </c>
      <c r="E386" s="23" t="s">
        <v>452</v>
      </c>
      <c r="F386" s="23" t="s">
        <v>5338</v>
      </c>
      <c r="G386" s="23" t="s">
        <v>1721</v>
      </c>
      <c r="H386" s="23" t="s">
        <v>4643</v>
      </c>
      <c r="I386" s="23" t="s">
        <v>4138</v>
      </c>
      <c r="J386" s="23" t="s">
        <v>11</v>
      </c>
      <c r="K386" s="23" t="s">
        <v>4628</v>
      </c>
      <c r="L386" s="23" t="s">
        <v>11</v>
      </c>
      <c r="M386" s="23" t="s">
        <v>5436</v>
      </c>
      <c r="N386" s="23" t="s">
        <v>4629</v>
      </c>
      <c r="O386" s="23" t="s">
        <v>4630</v>
      </c>
      <c r="P386" s="23" t="s">
        <v>4642</v>
      </c>
      <c r="Q386" s="23">
        <v>0</v>
      </c>
      <c r="R386" s="23" t="s">
        <v>1962</v>
      </c>
      <c r="S386" s="23" t="s">
        <v>4492</v>
      </c>
      <c r="T386" s="23" t="s">
        <v>1721</v>
      </c>
    </row>
    <row r="387" spans="1:20">
      <c r="A387" s="23" t="s">
        <v>2938</v>
      </c>
      <c r="B387" s="23" t="s">
        <v>2939</v>
      </c>
      <c r="C387" s="23" t="s">
        <v>16</v>
      </c>
      <c r="D387" s="23" t="s">
        <v>1705</v>
      </c>
      <c r="E387" s="23" t="s">
        <v>452</v>
      </c>
      <c r="F387" s="23" t="s">
        <v>4185</v>
      </c>
      <c r="G387" s="23" t="s">
        <v>1721</v>
      </c>
      <c r="H387" s="23" t="s">
        <v>4633</v>
      </c>
      <c r="I387" s="23" t="s">
        <v>4203</v>
      </c>
      <c r="J387" s="23" t="s">
        <v>11</v>
      </c>
      <c r="K387" s="23" t="s">
        <v>4628</v>
      </c>
      <c r="L387" s="23" t="s">
        <v>11</v>
      </c>
      <c r="M387" s="23" t="s">
        <v>5405</v>
      </c>
      <c r="N387" s="23" t="s">
        <v>4629</v>
      </c>
      <c r="O387" s="23" t="s">
        <v>4630</v>
      </c>
      <c r="P387" s="23" t="s">
        <v>1026</v>
      </c>
      <c r="Q387" s="23">
        <v>0</v>
      </c>
      <c r="R387" s="23" t="s">
        <v>2942</v>
      </c>
      <c r="S387" s="23" t="s">
        <v>4612</v>
      </c>
      <c r="T387" s="23" t="s">
        <v>1721</v>
      </c>
    </row>
    <row r="388" spans="1:20">
      <c r="A388" s="23" t="s">
        <v>1739</v>
      </c>
      <c r="B388" s="23" t="s">
        <v>1740</v>
      </c>
      <c r="C388" s="23" t="s">
        <v>1687</v>
      </c>
      <c r="D388" s="23" t="s">
        <v>4091</v>
      </c>
      <c r="E388" s="23" t="s">
        <v>459</v>
      </c>
      <c r="F388" s="23" t="s">
        <v>4194</v>
      </c>
      <c r="G388" s="23" t="s">
        <v>1721</v>
      </c>
      <c r="H388" s="23" t="s">
        <v>4632</v>
      </c>
      <c r="I388" s="23" t="s">
        <v>4639</v>
      </c>
      <c r="J388" s="23" t="s">
        <v>11</v>
      </c>
      <c r="K388" s="23" t="s">
        <v>4628</v>
      </c>
      <c r="L388" s="23" t="s">
        <v>11</v>
      </c>
      <c r="M388" s="23" t="s">
        <v>5481</v>
      </c>
      <c r="N388" s="23" t="s">
        <v>4640</v>
      </c>
      <c r="O388" s="23" t="s">
        <v>4630</v>
      </c>
      <c r="P388" s="23" t="s">
        <v>1168</v>
      </c>
      <c r="Q388" s="23">
        <v>0</v>
      </c>
      <c r="R388" s="23" t="s">
        <v>1683</v>
      </c>
      <c r="S388" s="23" t="s">
        <v>4595</v>
      </c>
      <c r="T388" s="23" t="s">
        <v>1721</v>
      </c>
    </row>
    <row r="389" spans="1:20">
      <c r="A389" s="23" t="s">
        <v>3970</v>
      </c>
      <c r="B389" s="23" t="s">
        <v>3971</v>
      </c>
      <c r="C389" s="23" t="s">
        <v>10</v>
      </c>
      <c r="D389" s="23" t="s">
        <v>1705</v>
      </c>
      <c r="E389" s="23" t="s">
        <v>452</v>
      </c>
      <c r="F389" s="23" t="s">
        <v>4190</v>
      </c>
      <c r="G389" s="23" t="s">
        <v>1721</v>
      </c>
      <c r="H389" s="23" t="s">
        <v>4633</v>
      </c>
      <c r="I389" s="23" t="s">
        <v>5430</v>
      </c>
      <c r="J389" s="23" t="s">
        <v>11</v>
      </c>
      <c r="K389" s="23" t="s">
        <v>4628</v>
      </c>
      <c r="L389" s="23" t="s">
        <v>11</v>
      </c>
      <c r="M389" s="23" t="s">
        <v>5429</v>
      </c>
      <c r="N389" s="23" t="s">
        <v>4629</v>
      </c>
      <c r="O389" s="23" t="s">
        <v>4630</v>
      </c>
      <c r="P389" s="23" t="s">
        <v>1026</v>
      </c>
      <c r="Q389" s="23">
        <v>0</v>
      </c>
      <c r="R389" s="23" t="s">
        <v>1683</v>
      </c>
      <c r="S389" s="23" t="s">
        <v>5472</v>
      </c>
      <c r="T389" s="23" t="s">
        <v>1721</v>
      </c>
    </row>
    <row r="390" spans="1:20">
      <c r="A390" s="23" t="s">
        <v>3361</v>
      </c>
      <c r="B390" s="23" t="s">
        <v>3362</v>
      </c>
      <c r="C390" s="23" t="s">
        <v>15</v>
      </c>
      <c r="D390" s="23" t="s">
        <v>1705</v>
      </c>
      <c r="E390" s="23" t="s">
        <v>452</v>
      </c>
      <c r="F390" s="23" t="s">
        <v>4163</v>
      </c>
      <c r="G390" s="23" t="s">
        <v>1721</v>
      </c>
      <c r="H390" s="23" t="s">
        <v>4094</v>
      </c>
      <c r="I390" s="23" t="s">
        <v>4649</v>
      </c>
      <c r="J390" s="23" t="s">
        <v>11</v>
      </c>
      <c r="K390" s="23" t="s">
        <v>4628</v>
      </c>
      <c r="L390" s="23" t="s">
        <v>11</v>
      </c>
      <c r="M390" s="23" t="s">
        <v>5436</v>
      </c>
      <c r="N390" s="23" t="s">
        <v>4629</v>
      </c>
      <c r="O390" s="23" t="s">
        <v>4630</v>
      </c>
      <c r="P390" s="23" t="s">
        <v>4642</v>
      </c>
      <c r="Q390" s="23">
        <v>0</v>
      </c>
      <c r="R390" s="23" t="s">
        <v>1962</v>
      </c>
      <c r="S390" s="23" t="s">
        <v>4343</v>
      </c>
      <c r="T390" s="23" t="s">
        <v>1721</v>
      </c>
    </row>
    <row r="391" spans="1:20">
      <c r="A391" s="23" t="s">
        <v>2209</v>
      </c>
      <c r="B391" s="23" t="s">
        <v>2210</v>
      </c>
      <c r="C391" s="23" t="s">
        <v>18</v>
      </c>
      <c r="D391" s="23" t="s">
        <v>1705</v>
      </c>
      <c r="E391" s="23" t="s">
        <v>452</v>
      </c>
      <c r="F391" s="23" t="s">
        <v>5337</v>
      </c>
      <c r="G391" s="23" t="s">
        <v>1721</v>
      </c>
      <c r="H391" s="23" t="s">
        <v>4643</v>
      </c>
      <c r="I391" s="23" t="s">
        <v>4192</v>
      </c>
      <c r="J391" s="23" t="s">
        <v>11</v>
      </c>
      <c r="K391" s="23" t="s">
        <v>4628</v>
      </c>
      <c r="L391" s="23" t="s">
        <v>11</v>
      </c>
      <c r="M391" s="23" t="s">
        <v>5436</v>
      </c>
      <c r="N391" s="23" t="s">
        <v>4629</v>
      </c>
      <c r="O391" s="23" t="s">
        <v>4630</v>
      </c>
      <c r="P391" s="23" t="s">
        <v>4642</v>
      </c>
      <c r="Q391" s="23">
        <v>0</v>
      </c>
      <c r="R391" s="23" t="s">
        <v>1962</v>
      </c>
      <c r="S391" s="23" t="s">
        <v>4459</v>
      </c>
      <c r="T391" s="23" t="s">
        <v>1721</v>
      </c>
    </row>
    <row r="392" spans="1:20">
      <c r="A392" s="23" t="s">
        <v>2692</v>
      </c>
      <c r="B392" s="23" t="s">
        <v>2693</v>
      </c>
      <c r="C392" s="23" t="s">
        <v>13</v>
      </c>
      <c r="D392" s="23" t="s">
        <v>1705</v>
      </c>
      <c r="E392" s="23" t="s">
        <v>452</v>
      </c>
      <c r="F392" s="23" t="s">
        <v>4176</v>
      </c>
      <c r="G392" s="23" t="s">
        <v>1721</v>
      </c>
      <c r="H392" s="23" t="s">
        <v>4094</v>
      </c>
      <c r="I392" s="23" t="s">
        <v>4192</v>
      </c>
      <c r="J392" s="23" t="s">
        <v>11</v>
      </c>
      <c r="K392" s="23" t="s">
        <v>4628</v>
      </c>
      <c r="L392" s="23" t="s">
        <v>11</v>
      </c>
      <c r="M392" s="23" t="s">
        <v>5412</v>
      </c>
      <c r="N392" s="23" t="s">
        <v>4629</v>
      </c>
      <c r="O392" s="23" t="s">
        <v>4630</v>
      </c>
      <c r="P392" s="23" t="s">
        <v>4650</v>
      </c>
      <c r="Q392" s="23">
        <v>0</v>
      </c>
      <c r="R392" s="23" t="s">
        <v>1962</v>
      </c>
      <c r="S392" s="23" t="s">
        <v>4652</v>
      </c>
      <c r="T392" s="23" t="s">
        <v>1721</v>
      </c>
    </row>
    <row r="393" spans="1:20">
      <c r="A393" s="23" t="s">
        <v>5188</v>
      </c>
      <c r="B393" s="23" t="s">
        <v>5189</v>
      </c>
      <c r="C393" s="23" t="s">
        <v>15</v>
      </c>
      <c r="D393" s="23" t="s">
        <v>1705</v>
      </c>
      <c r="E393" s="23" t="s">
        <v>452</v>
      </c>
      <c r="F393" s="23" t="s">
        <v>4158</v>
      </c>
      <c r="G393" s="23" t="s">
        <v>1721</v>
      </c>
      <c r="H393" s="23" t="s">
        <v>4638</v>
      </c>
      <c r="I393" s="23" t="s">
        <v>4636</v>
      </c>
      <c r="J393" s="23" t="s">
        <v>11</v>
      </c>
      <c r="K393" s="23" t="s">
        <v>4628</v>
      </c>
      <c r="L393" s="23" t="s">
        <v>11</v>
      </c>
      <c r="M393" s="23" t="s">
        <v>5405</v>
      </c>
      <c r="N393" s="23" t="s">
        <v>4629</v>
      </c>
      <c r="O393" s="23" t="s">
        <v>4630</v>
      </c>
      <c r="P393" s="23" t="s">
        <v>7</v>
      </c>
      <c r="Q393" s="23">
        <v>0</v>
      </c>
      <c r="R393" s="23" t="s">
        <v>4928</v>
      </c>
      <c r="S393" s="23" t="s">
        <v>5374</v>
      </c>
      <c r="T393" s="23" t="s">
        <v>1721</v>
      </c>
    </row>
    <row r="394" spans="1:20">
      <c r="A394" s="23" t="s">
        <v>1819</v>
      </c>
      <c r="B394" s="23" t="s">
        <v>1820</v>
      </c>
      <c r="C394" s="23" t="s">
        <v>16</v>
      </c>
      <c r="D394" s="23" t="s">
        <v>1705</v>
      </c>
      <c r="E394" s="23" t="s">
        <v>1189</v>
      </c>
      <c r="F394" s="23" t="s">
        <v>5351</v>
      </c>
      <c r="G394" s="23" t="s">
        <v>1721</v>
      </c>
      <c r="H394" s="23" t="s">
        <v>4633</v>
      </c>
      <c r="I394" s="23" t="s">
        <v>4192</v>
      </c>
      <c r="J394" s="23" t="s">
        <v>11</v>
      </c>
      <c r="K394" s="23" t="s">
        <v>4628</v>
      </c>
      <c r="L394" s="23" t="s">
        <v>11</v>
      </c>
      <c r="M394" s="23" t="s">
        <v>5455</v>
      </c>
      <c r="N394" s="23" t="s">
        <v>4629</v>
      </c>
      <c r="O394" s="23" t="s">
        <v>4630</v>
      </c>
      <c r="P394" s="23" t="s">
        <v>4662</v>
      </c>
      <c r="Q394" s="23">
        <v>0</v>
      </c>
      <c r="R394" s="23" t="s">
        <v>4688</v>
      </c>
      <c r="S394" s="23" t="s">
        <v>4689</v>
      </c>
      <c r="T394" s="23" t="s">
        <v>1721</v>
      </c>
    </row>
    <row r="395" spans="1:20">
      <c r="A395" s="23" t="s">
        <v>5209</v>
      </c>
      <c r="B395" s="23" t="s">
        <v>5210</v>
      </c>
      <c r="C395" s="23" t="s">
        <v>1687</v>
      </c>
      <c r="D395" s="23" t="s">
        <v>4091</v>
      </c>
      <c r="E395" s="23" t="s">
        <v>459</v>
      </c>
      <c r="F395" s="23" t="s">
        <v>5353</v>
      </c>
      <c r="G395" s="23" t="s">
        <v>1721</v>
      </c>
      <c r="H395" s="23" t="s">
        <v>4643</v>
      </c>
      <c r="I395" s="23" t="s">
        <v>4644</v>
      </c>
      <c r="J395" s="23" t="s">
        <v>11</v>
      </c>
      <c r="K395" s="23" t="s">
        <v>4628</v>
      </c>
      <c r="L395" s="23" t="s">
        <v>11</v>
      </c>
      <c r="M395" s="23" t="s">
        <v>5467</v>
      </c>
      <c r="N395" s="23" t="s">
        <v>4640</v>
      </c>
      <c r="O395" s="23" t="s">
        <v>4630</v>
      </c>
      <c r="P395" s="23" t="s">
        <v>993</v>
      </c>
      <c r="Q395" s="23">
        <v>0</v>
      </c>
      <c r="R395" s="23" t="s">
        <v>5464</v>
      </c>
      <c r="S395" s="23" t="s">
        <v>5485</v>
      </c>
      <c r="T395" s="23" t="s">
        <v>1721</v>
      </c>
    </row>
    <row r="396" spans="1:20">
      <c r="A396" s="23" t="s">
        <v>2481</v>
      </c>
      <c r="B396" s="23" t="s">
        <v>2482</v>
      </c>
      <c r="C396" s="23" t="s">
        <v>16</v>
      </c>
      <c r="D396" s="23" t="s">
        <v>1705</v>
      </c>
      <c r="E396" s="23" t="s">
        <v>1189</v>
      </c>
      <c r="F396" s="23" t="s">
        <v>4197</v>
      </c>
      <c r="G396" s="23" t="s">
        <v>1721</v>
      </c>
      <c r="H396" s="23" t="s">
        <v>4099</v>
      </c>
      <c r="I396" s="23" t="s">
        <v>4106</v>
      </c>
      <c r="J396" s="23" t="s">
        <v>11</v>
      </c>
      <c r="K396" s="23" t="s">
        <v>4628</v>
      </c>
      <c r="L396" s="23" t="s">
        <v>11</v>
      </c>
      <c r="M396" s="23" t="s">
        <v>5418</v>
      </c>
      <c r="N396" s="23" t="s">
        <v>4629</v>
      </c>
      <c r="O396" s="23" t="s">
        <v>4630</v>
      </c>
      <c r="P396" s="23" t="s">
        <v>4642</v>
      </c>
      <c r="Q396" s="23">
        <v>0</v>
      </c>
      <c r="R396" s="23" t="s">
        <v>1962</v>
      </c>
      <c r="S396" s="23" t="s">
        <v>4840</v>
      </c>
      <c r="T396" s="23" t="s">
        <v>1721</v>
      </c>
    </row>
    <row r="397" spans="1:20">
      <c r="A397" s="23" t="s">
        <v>3812</v>
      </c>
      <c r="B397" s="23" t="s">
        <v>3813</v>
      </c>
      <c r="C397" s="23" t="s">
        <v>10</v>
      </c>
      <c r="D397" s="23" t="s">
        <v>1705</v>
      </c>
      <c r="E397" s="23" t="s">
        <v>452</v>
      </c>
      <c r="F397" s="23" t="s">
        <v>4179</v>
      </c>
      <c r="G397" s="23" t="s">
        <v>1721</v>
      </c>
      <c r="H397" s="23" t="s">
        <v>4682</v>
      </c>
      <c r="I397" s="23" t="s">
        <v>4192</v>
      </c>
      <c r="J397" s="23" t="s">
        <v>11</v>
      </c>
      <c r="K397" s="23" t="s">
        <v>4628</v>
      </c>
      <c r="L397" s="23" t="s">
        <v>11</v>
      </c>
      <c r="M397" s="23" t="s">
        <v>5412</v>
      </c>
      <c r="N397" s="23" t="s">
        <v>4629</v>
      </c>
      <c r="O397" s="23" t="s">
        <v>4630</v>
      </c>
      <c r="P397" s="23" t="s">
        <v>4675</v>
      </c>
      <c r="Q397" s="23">
        <v>0</v>
      </c>
      <c r="R397" s="23" t="s">
        <v>4808</v>
      </c>
      <c r="S397" s="23" t="s">
        <v>4881</v>
      </c>
      <c r="T397" s="23" t="s">
        <v>1721</v>
      </c>
    </row>
    <row r="398" spans="1:20">
      <c r="A398" s="23" t="s">
        <v>2234</v>
      </c>
      <c r="B398" s="23" t="s">
        <v>2235</v>
      </c>
      <c r="C398" s="23" t="s">
        <v>1669</v>
      </c>
      <c r="D398" s="23" t="s">
        <v>4091</v>
      </c>
      <c r="E398" s="23" t="s">
        <v>459</v>
      </c>
      <c r="F398" s="23" t="s">
        <v>4202</v>
      </c>
      <c r="G398" s="23" t="s">
        <v>1721</v>
      </c>
      <c r="H398" s="23" t="s">
        <v>4643</v>
      </c>
      <c r="I398" s="23" t="s">
        <v>4644</v>
      </c>
      <c r="J398" s="23" t="s">
        <v>11</v>
      </c>
      <c r="K398" s="23" t="s">
        <v>4628</v>
      </c>
      <c r="L398" s="23" t="s">
        <v>11</v>
      </c>
      <c r="M398" s="23" t="s">
        <v>5446</v>
      </c>
      <c r="N398" s="23" t="s">
        <v>4640</v>
      </c>
      <c r="O398" s="23" t="s">
        <v>4630</v>
      </c>
      <c r="P398" s="23" t="s">
        <v>5491</v>
      </c>
      <c r="Q398" s="23">
        <v>0</v>
      </c>
      <c r="R398" s="23" t="s">
        <v>4928</v>
      </c>
      <c r="S398" s="23" t="s">
        <v>5492</v>
      </c>
      <c r="T398" s="23" t="s">
        <v>1721</v>
      </c>
    </row>
    <row r="399" spans="1:20">
      <c r="A399" s="23" t="s">
        <v>1843</v>
      </c>
      <c r="B399" s="23" t="s">
        <v>1844</v>
      </c>
      <c r="C399" s="23" t="s">
        <v>14</v>
      </c>
      <c r="D399" s="23" t="s">
        <v>1705</v>
      </c>
      <c r="E399" s="23" t="s">
        <v>452</v>
      </c>
      <c r="F399" s="23" t="s">
        <v>4175</v>
      </c>
      <c r="G399" s="23" t="s">
        <v>1721</v>
      </c>
      <c r="H399" s="23" t="s">
        <v>4638</v>
      </c>
      <c r="I399" s="23" t="s">
        <v>4656</v>
      </c>
      <c r="J399" s="23" t="s">
        <v>11</v>
      </c>
      <c r="K399" s="23" t="s">
        <v>4628</v>
      </c>
      <c r="L399" s="23" t="s">
        <v>11</v>
      </c>
      <c r="M399" s="23" t="s">
        <v>5412</v>
      </c>
      <c r="N399" s="23" t="s">
        <v>4629</v>
      </c>
      <c r="O399" s="23" t="s">
        <v>4630</v>
      </c>
      <c r="P399" s="23" t="s">
        <v>7</v>
      </c>
      <c r="Q399" s="23">
        <v>0</v>
      </c>
      <c r="R399" s="23" t="s">
        <v>2905</v>
      </c>
      <c r="S399" s="23" t="s">
        <v>4895</v>
      </c>
      <c r="T399" s="23" t="s">
        <v>1721</v>
      </c>
    </row>
    <row r="400" spans="1:20">
      <c r="A400" s="23" t="s">
        <v>3175</v>
      </c>
      <c r="B400" s="23" t="s">
        <v>3176</v>
      </c>
      <c r="C400" s="23" t="s">
        <v>14</v>
      </c>
      <c r="D400" s="23" t="s">
        <v>1705</v>
      </c>
      <c r="E400" s="23" t="s">
        <v>452</v>
      </c>
      <c r="F400" s="23" t="s">
        <v>5334</v>
      </c>
      <c r="G400" s="23" t="s">
        <v>1721</v>
      </c>
      <c r="H400" s="23" t="s">
        <v>4633</v>
      </c>
      <c r="I400" s="23" t="s">
        <v>4192</v>
      </c>
      <c r="J400" s="23" t="s">
        <v>11</v>
      </c>
      <c r="K400" s="23" t="s">
        <v>4628</v>
      </c>
      <c r="L400" s="23" t="s">
        <v>11</v>
      </c>
      <c r="M400" s="23" t="s">
        <v>5414</v>
      </c>
      <c r="N400" s="23" t="s">
        <v>4629</v>
      </c>
      <c r="O400" s="23" t="s">
        <v>4630</v>
      </c>
      <c r="P400" s="23" t="s">
        <v>4684</v>
      </c>
      <c r="Q400" s="23">
        <v>0</v>
      </c>
      <c r="R400" s="23" t="s">
        <v>1962</v>
      </c>
      <c r="S400" s="23" t="s">
        <v>4685</v>
      </c>
      <c r="T400" s="23" t="s">
        <v>1721</v>
      </c>
    </row>
    <row r="401" spans="1:20">
      <c r="A401" s="23" t="s">
        <v>2985</v>
      </c>
      <c r="B401" s="23" t="s">
        <v>2986</v>
      </c>
      <c r="C401" s="23" t="s">
        <v>14</v>
      </c>
      <c r="D401" s="23" t="s">
        <v>1705</v>
      </c>
      <c r="E401" s="23" t="s">
        <v>452</v>
      </c>
      <c r="F401" s="23" t="s">
        <v>4166</v>
      </c>
      <c r="G401" s="23" t="s">
        <v>1721</v>
      </c>
      <c r="H401" s="23" t="s">
        <v>4094</v>
      </c>
      <c r="I401" s="23" t="s">
        <v>4106</v>
      </c>
      <c r="J401" s="23" t="s">
        <v>11</v>
      </c>
      <c r="K401" s="23" t="s">
        <v>4628</v>
      </c>
      <c r="L401" s="23" t="s">
        <v>11</v>
      </c>
      <c r="M401" s="23" t="s">
        <v>5415</v>
      </c>
      <c r="N401" s="23" t="s">
        <v>4629</v>
      </c>
      <c r="O401" s="23" t="s">
        <v>4630</v>
      </c>
      <c r="P401" s="23" t="s">
        <v>4708</v>
      </c>
      <c r="Q401" s="23">
        <v>0</v>
      </c>
      <c r="R401" s="23" t="s">
        <v>4709</v>
      </c>
      <c r="S401" s="23" t="s">
        <v>4710</v>
      </c>
      <c r="T401" s="23" t="s">
        <v>1721</v>
      </c>
    </row>
    <row r="402" spans="1:20">
      <c r="A402" s="23" t="s">
        <v>3539</v>
      </c>
      <c r="B402" s="23" t="s">
        <v>3540</v>
      </c>
      <c r="C402" s="23" t="s">
        <v>14</v>
      </c>
      <c r="D402" s="23" t="s">
        <v>1705</v>
      </c>
      <c r="E402" s="23" t="s">
        <v>452</v>
      </c>
      <c r="F402" s="23" t="s">
        <v>5349</v>
      </c>
      <c r="G402" s="23" t="s">
        <v>1721</v>
      </c>
      <c r="H402" s="23" t="s">
        <v>4099</v>
      </c>
      <c r="I402" s="23" t="s">
        <v>4106</v>
      </c>
      <c r="J402" s="23" t="s">
        <v>11</v>
      </c>
      <c r="K402" s="23" t="s">
        <v>4628</v>
      </c>
      <c r="L402" s="23" t="s">
        <v>11</v>
      </c>
      <c r="M402" s="23" t="s">
        <v>5443</v>
      </c>
      <c r="N402" s="23" t="s">
        <v>4629</v>
      </c>
      <c r="O402" s="23" t="s">
        <v>4630</v>
      </c>
      <c r="P402" s="23" t="s">
        <v>4675</v>
      </c>
      <c r="Q402" s="23">
        <v>0</v>
      </c>
      <c r="R402" s="23" t="s">
        <v>3008</v>
      </c>
      <c r="S402" s="23" t="s">
        <v>4524</v>
      </c>
      <c r="T402" s="23" t="s">
        <v>1721</v>
      </c>
    </row>
    <row r="403" spans="1:20">
      <c r="A403" s="23" t="s">
        <v>2952</v>
      </c>
      <c r="B403" s="23" t="s">
        <v>2953</v>
      </c>
      <c r="C403" s="23" t="s">
        <v>15</v>
      </c>
      <c r="D403" s="23" t="s">
        <v>1705</v>
      </c>
      <c r="E403" s="23" t="s">
        <v>452</v>
      </c>
      <c r="F403" s="23" t="s">
        <v>4156</v>
      </c>
      <c r="G403" s="23" t="s">
        <v>1721</v>
      </c>
      <c r="H403" s="23" t="s">
        <v>4094</v>
      </c>
      <c r="I403" s="23" t="s">
        <v>4106</v>
      </c>
      <c r="J403" s="23" t="s">
        <v>11</v>
      </c>
      <c r="K403" s="23" t="s">
        <v>4628</v>
      </c>
      <c r="L403" s="23" t="s">
        <v>11</v>
      </c>
      <c r="M403" s="23" t="s">
        <v>5460</v>
      </c>
      <c r="N403" s="23" t="s">
        <v>4629</v>
      </c>
      <c r="O403" s="23" t="s">
        <v>4630</v>
      </c>
      <c r="P403" s="23" t="s">
        <v>4655</v>
      </c>
      <c r="Q403" s="23">
        <v>0</v>
      </c>
      <c r="R403" s="23" t="s">
        <v>1962</v>
      </c>
      <c r="S403" s="23" t="s">
        <v>4729</v>
      </c>
      <c r="T403" s="23" t="s">
        <v>1721</v>
      </c>
    </row>
    <row r="404" spans="1:20">
      <c r="A404" s="23" t="s">
        <v>3340</v>
      </c>
      <c r="B404" s="23" t="s">
        <v>3341</v>
      </c>
      <c r="C404" s="23" t="s">
        <v>12</v>
      </c>
      <c r="D404" s="23" t="s">
        <v>1705</v>
      </c>
      <c r="E404" s="23" t="s">
        <v>452</v>
      </c>
      <c r="F404" s="23" t="s">
        <v>5338</v>
      </c>
      <c r="G404" s="23" t="s">
        <v>1721</v>
      </c>
      <c r="H404" s="23" t="s">
        <v>4643</v>
      </c>
      <c r="I404" s="23" t="s">
        <v>4138</v>
      </c>
      <c r="J404" s="23" t="s">
        <v>11</v>
      </c>
      <c r="K404" s="23" t="s">
        <v>4628</v>
      </c>
      <c r="L404" s="23" t="s">
        <v>11</v>
      </c>
      <c r="M404" s="23" t="s">
        <v>5471</v>
      </c>
      <c r="N404" s="23" t="s">
        <v>4629</v>
      </c>
      <c r="O404" s="23" t="s">
        <v>4630</v>
      </c>
      <c r="P404" s="23" t="s">
        <v>4675</v>
      </c>
      <c r="Q404" s="23">
        <v>0</v>
      </c>
      <c r="R404" s="23" t="s">
        <v>2050</v>
      </c>
      <c r="S404" s="23" t="s">
        <v>4758</v>
      </c>
      <c r="T404" s="23" t="s">
        <v>1721</v>
      </c>
    </row>
    <row r="405" spans="1:20">
      <c r="A405" s="23" t="s">
        <v>2481</v>
      </c>
      <c r="B405" s="23" t="s">
        <v>2482</v>
      </c>
      <c r="C405" s="23" t="s">
        <v>16</v>
      </c>
      <c r="D405" s="23" t="s">
        <v>1705</v>
      </c>
      <c r="E405" s="23" t="s">
        <v>1189</v>
      </c>
      <c r="F405" s="23" t="s">
        <v>4197</v>
      </c>
      <c r="G405" s="23" t="s">
        <v>1721</v>
      </c>
      <c r="H405" s="23" t="s">
        <v>4099</v>
      </c>
      <c r="I405" s="23" t="s">
        <v>4106</v>
      </c>
      <c r="J405" s="23" t="s">
        <v>11</v>
      </c>
      <c r="K405" s="23" t="s">
        <v>4628</v>
      </c>
      <c r="L405" s="23" t="s">
        <v>11</v>
      </c>
      <c r="M405" s="23" t="s">
        <v>5420</v>
      </c>
      <c r="N405" s="23" t="s">
        <v>4629</v>
      </c>
      <c r="O405" s="23" t="s">
        <v>4630</v>
      </c>
      <c r="P405" s="23" t="s">
        <v>4642</v>
      </c>
      <c r="Q405" s="23">
        <v>0</v>
      </c>
      <c r="R405" s="23" t="s">
        <v>1962</v>
      </c>
      <c r="S405" s="23" t="s">
        <v>4840</v>
      </c>
      <c r="T405" s="23" t="s">
        <v>1721</v>
      </c>
    </row>
    <row r="406" spans="1:20">
      <c r="A406" s="23" t="s">
        <v>3258</v>
      </c>
      <c r="B406" s="23" t="s">
        <v>3259</v>
      </c>
      <c r="C406" s="23" t="s">
        <v>14</v>
      </c>
      <c r="D406" s="23" t="s">
        <v>1705</v>
      </c>
      <c r="E406" s="23" t="s">
        <v>452</v>
      </c>
      <c r="F406" s="23" t="s">
        <v>4175</v>
      </c>
      <c r="G406" s="23" t="s">
        <v>1721</v>
      </c>
      <c r="H406" s="23" t="s">
        <v>4638</v>
      </c>
      <c r="I406" s="23" t="s">
        <v>5466</v>
      </c>
      <c r="J406" s="23" t="s">
        <v>11</v>
      </c>
      <c r="K406" s="23" t="s">
        <v>4628</v>
      </c>
      <c r="L406" s="23" t="s">
        <v>11</v>
      </c>
      <c r="M406" s="23" t="s">
        <v>5422</v>
      </c>
      <c r="N406" s="23" t="s">
        <v>4629</v>
      </c>
      <c r="O406" s="23" t="s">
        <v>4630</v>
      </c>
      <c r="P406" s="23" t="s">
        <v>4642</v>
      </c>
      <c r="Q406" s="23">
        <v>0</v>
      </c>
      <c r="R406" s="23" t="s">
        <v>1962</v>
      </c>
      <c r="S406" s="23" t="s">
        <v>4358</v>
      </c>
      <c r="T406" s="23" t="s">
        <v>1721</v>
      </c>
    </row>
    <row r="407" spans="1:20">
      <c r="A407" s="23" t="s">
        <v>2802</v>
      </c>
      <c r="B407" s="23" t="s">
        <v>2803</v>
      </c>
      <c r="C407" s="23" t="s">
        <v>16</v>
      </c>
      <c r="D407" s="23" t="s">
        <v>1705</v>
      </c>
      <c r="E407" s="23" t="s">
        <v>1189</v>
      </c>
      <c r="F407" s="23" t="s">
        <v>4197</v>
      </c>
      <c r="G407" s="23" t="s">
        <v>1721</v>
      </c>
      <c r="H407" s="23" t="s">
        <v>4099</v>
      </c>
      <c r="I407" s="23" t="s">
        <v>4192</v>
      </c>
      <c r="J407" s="23" t="s">
        <v>11</v>
      </c>
      <c r="K407" s="23" t="s">
        <v>4628</v>
      </c>
      <c r="L407" s="23" t="s">
        <v>11</v>
      </c>
      <c r="M407" s="23" t="s">
        <v>5426</v>
      </c>
      <c r="N407" s="23" t="s">
        <v>4629</v>
      </c>
      <c r="O407" s="23" t="s">
        <v>4630</v>
      </c>
      <c r="P407" s="23" t="s">
        <v>4716</v>
      </c>
      <c r="Q407" s="23">
        <v>0</v>
      </c>
      <c r="R407" s="23" t="s">
        <v>1962</v>
      </c>
      <c r="S407" s="23" t="s">
        <v>4717</v>
      </c>
      <c r="T407" s="23" t="s">
        <v>1721</v>
      </c>
    </row>
    <row r="408" spans="1:20">
      <c r="A408" s="23" t="s">
        <v>2349</v>
      </c>
      <c r="B408" s="23" t="s">
        <v>2350</v>
      </c>
      <c r="C408" s="23" t="s">
        <v>12</v>
      </c>
      <c r="D408" s="23" t="s">
        <v>1705</v>
      </c>
      <c r="E408" s="23" t="s">
        <v>452</v>
      </c>
      <c r="F408" s="23" t="s">
        <v>5338</v>
      </c>
      <c r="G408" s="23" t="s">
        <v>1721</v>
      </c>
      <c r="H408" s="23" t="s">
        <v>4643</v>
      </c>
      <c r="I408" s="23" t="s">
        <v>4138</v>
      </c>
      <c r="J408" s="23" t="s">
        <v>11</v>
      </c>
      <c r="K408" s="23" t="s">
        <v>4628</v>
      </c>
      <c r="L408" s="23" t="s">
        <v>11</v>
      </c>
      <c r="M408" s="23" t="s">
        <v>5410</v>
      </c>
      <c r="N408" s="23" t="s">
        <v>4629</v>
      </c>
      <c r="O408" s="23" t="s">
        <v>4630</v>
      </c>
      <c r="P408" s="23" t="s">
        <v>4642</v>
      </c>
      <c r="Q408" s="23">
        <v>0</v>
      </c>
      <c r="R408" s="23" t="s">
        <v>1962</v>
      </c>
      <c r="S408" s="23" t="s">
        <v>4835</v>
      </c>
      <c r="T408" s="23" t="s">
        <v>1721</v>
      </c>
    </row>
    <row r="409" spans="1:20">
      <c r="A409" s="23" t="s">
        <v>3258</v>
      </c>
      <c r="B409" s="23" t="s">
        <v>3259</v>
      </c>
      <c r="C409" s="23" t="s">
        <v>14</v>
      </c>
      <c r="D409" s="23" t="s">
        <v>1705</v>
      </c>
      <c r="E409" s="23" t="s">
        <v>452</v>
      </c>
      <c r="F409" s="23" t="s">
        <v>4175</v>
      </c>
      <c r="G409" s="23" t="s">
        <v>1721</v>
      </c>
      <c r="H409" s="23" t="s">
        <v>4638</v>
      </c>
      <c r="I409" s="23" t="s">
        <v>4656</v>
      </c>
      <c r="J409" s="23" t="s">
        <v>11</v>
      </c>
      <c r="K409" s="23" t="s">
        <v>4628</v>
      </c>
      <c r="L409" s="23" t="s">
        <v>11</v>
      </c>
      <c r="M409" s="23" t="s">
        <v>5412</v>
      </c>
      <c r="N409" s="23" t="s">
        <v>4629</v>
      </c>
      <c r="O409" s="23" t="s">
        <v>4630</v>
      </c>
      <c r="P409" s="23" t="s">
        <v>4642</v>
      </c>
      <c r="Q409" s="23">
        <v>0</v>
      </c>
      <c r="R409" s="23" t="s">
        <v>1962</v>
      </c>
      <c r="S409" s="23" t="s">
        <v>4358</v>
      </c>
      <c r="T409" s="23" t="s">
        <v>1721</v>
      </c>
    </row>
    <row r="410" spans="1:20">
      <c r="A410" s="23" t="s">
        <v>3574</v>
      </c>
      <c r="B410" s="23" t="s">
        <v>3575</v>
      </c>
      <c r="C410" s="23" t="s">
        <v>16</v>
      </c>
      <c r="D410" s="23" t="s">
        <v>1705</v>
      </c>
      <c r="E410" s="23" t="s">
        <v>452</v>
      </c>
      <c r="F410" s="23" t="s">
        <v>4185</v>
      </c>
      <c r="G410" s="23" t="s">
        <v>1721</v>
      </c>
      <c r="H410" s="23" t="s">
        <v>4633</v>
      </c>
      <c r="I410" s="23" t="s">
        <v>4203</v>
      </c>
      <c r="J410" s="23" t="s">
        <v>11</v>
      </c>
      <c r="K410" s="23" t="s">
        <v>4628</v>
      </c>
      <c r="L410" s="23" t="s">
        <v>11</v>
      </c>
      <c r="M410" s="23" t="s">
        <v>5424</v>
      </c>
      <c r="N410" s="23" t="s">
        <v>4629</v>
      </c>
      <c r="O410" s="23" t="s">
        <v>4630</v>
      </c>
      <c r="P410" s="23" t="s">
        <v>1026</v>
      </c>
      <c r="Q410" s="23">
        <v>0</v>
      </c>
      <c r="R410" s="23" t="s">
        <v>1683</v>
      </c>
      <c r="S410" s="23" t="s">
        <v>4580</v>
      </c>
      <c r="T410" s="23" t="s">
        <v>1721</v>
      </c>
    </row>
    <row r="411" spans="1:20">
      <c r="A411" s="23" t="s">
        <v>3591</v>
      </c>
      <c r="B411" s="23" t="s">
        <v>3592</v>
      </c>
      <c r="C411" s="23" t="s">
        <v>10</v>
      </c>
      <c r="D411" s="23" t="s">
        <v>1705</v>
      </c>
      <c r="E411" s="23" t="s">
        <v>452</v>
      </c>
      <c r="F411" s="23" t="s">
        <v>4164</v>
      </c>
      <c r="G411" s="23" t="s">
        <v>1721</v>
      </c>
      <c r="H411" s="23" t="s">
        <v>4632</v>
      </c>
      <c r="I411" s="23" t="s">
        <v>4203</v>
      </c>
      <c r="J411" s="23" t="s">
        <v>11</v>
      </c>
      <c r="K411" s="23" t="s">
        <v>4628</v>
      </c>
      <c r="L411" s="23" t="s">
        <v>11</v>
      </c>
      <c r="M411" s="23" t="s">
        <v>5408</v>
      </c>
      <c r="N411" s="23" t="s">
        <v>4629</v>
      </c>
      <c r="O411" s="23" t="s">
        <v>4630</v>
      </c>
      <c r="P411" s="23" t="s">
        <v>9</v>
      </c>
      <c r="Q411" s="23">
        <v>0</v>
      </c>
      <c r="R411" s="23" t="s">
        <v>2307</v>
      </c>
      <c r="S411" s="23" t="s">
        <v>4681</v>
      </c>
      <c r="T411" s="23" t="s">
        <v>1721</v>
      </c>
    </row>
    <row r="412" spans="1:20">
      <c r="A412" s="23" t="s">
        <v>3640</v>
      </c>
      <c r="B412" s="23" t="s">
        <v>3641</v>
      </c>
      <c r="C412" s="23" t="s">
        <v>10</v>
      </c>
      <c r="D412" s="23" t="s">
        <v>1705</v>
      </c>
      <c r="E412" s="23" t="s">
        <v>1189</v>
      </c>
      <c r="F412" s="23" t="s">
        <v>4207</v>
      </c>
      <c r="G412" s="23" t="s">
        <v>1721</v>
      </c>
      <c r="H412" s="23" t="s">
        <v>4633</v>
      </c>
      <c r="I412" s="23" t="s">
        <v>4106</v>
      </c>
      <c r="J412" s="23" t="s">
        <v>11</v>
      </c>
      <c r="K412" s="23" t="s">
        <v>4628</v>
      </c>
      <c r="L412" s="23" t="s">
        <v>11</v>
      </c>
      <c r="M412" s="23" t="s">
        <v>5418</v>
      </c>
      <c r="N412" s="23" t="s">
        <v>4629</v>
      </c>
      <c r="O412" s="23" t="s">
        <v>4630</v>
      </c>
      <c r="P412" s="23" t="s">
        <v>4642</v>
      </c>
      <c r="Q412" s="23">
        <v>0</v>
      </c>
      <c r="R412" s="23" t="s">
        <v>1962</v>
      </c>
      <c r="S412" s="23" t="s">
        <v>4667</v>
      </c>
      <c r="T412" s="23" t="s">
        <v>1721</v>
      </c>
    </row>
    <row r="413" spans="1:20">
      <c r="A413" s="23" t="s">
        <v>3554</v>
      </c>
      <c r="B413" s="23" t="s">
        <v>3555</v>
      </c>
      <c r="C413" s="23" t="s">
        <v>12</v>
      </c>
      <c r="D413" s="23" t="s">
        <v>1705</v>
      </c>
      <c r="E413" s="23" t="s">
        <v>452</v>
      </c>
      <c r="F413" s="23" t="s">
        <v>5338</v>
      </c>
      <c r="G413" s="23" t="s">
        <v>1721</v>
      </c>
      <c r="H413" s="23" t="s">
        <v>4643</v>
      </c>
      <c r="I413" s="23" t="s">
        <v>4138</v>
      </c>
      <c r="J413" s="23" t="s">
        <v>11</v>
      </c>
      <c r="K413" s="23" t="s">
        <v>4628</v>
      </c>
      <c r="L413" s="23" t="s">
        <v>11</v>
      </c>
      <c r="M413" s="23" t="s">
        <v>5419</v>
      </c>
      <c r="N413" s="23" t="s">
        <v>4629</v>
      </c>
      <c r="O413" s="23" t="s">
        <v>4630</v>
      </c>
      <c r="P413" s="23" t="s">
        <v>4660</v>
      </c>
      <c r="Q413" s="23">
        <v>0</v>
      </c>
      <c r="R413" s="23" t="s">
        <v>1950</v>
      </c>
      <c r="S413" s="23" t="s">
        <v>5493</v>
      </c>
      <c r="T413" s="23" t="s">
        <v>1721</v>
      </c>
    </row>
    <row r="414" spans="1:20">
      <c r="A414" s="23" t="s">
        <v>2450</v>
      </c>
      <c r="B414" s="23" t="s">
        <v>2451</v>
      </c>
      <c r="C414" s="23" t="s">
        <v>14</v>
      </c>
      <c r="D414" s="23" t="s">
        <v>1705</v>
      </c>
      <c r="E414" s="23" t="s">
        <v>452</v>
      </c>
      <c r="F414" s="23" t="s">
        <v>5349</v>
      </c>
      <c r="G414" s="23" t="s">
        <v>1721</v>
      </c>
      <c r="H414" s="23" t="s">
        <v>4099</v>
      </c>
      <c r="I414" s="23" t="s">
        <v>4203</v>
      </c>
      <c r="J414" s="23" t="s">
        <v>11</v>
      </c>
      <c r="K414" s="23" t="s">
        <v>4628</v>
      </c>
      <c r="L414" s="23" t="s">
        <v>11</v>
      </c>
      <c r="M414" s="23" t="s">
        <v>5417</v>
      </c>
      <c r="N414" s="23" t="s">
        <v>4629</v>
      </c>
      <c r="O414" s="23" t="s">
        <v>4630</v>
      </c>
      <c r="P414" s="23" t="s">
        <v>4642</v>
      </c>
      <c r="Q414" s="23">
        <v>0</v>
      </c>
      <c r="R414" s="23" t="s">
        <v>1962</v>
      </c>
      <c r="S414" s="23" t="s">
        <v>4767</v>
      </c>
      <c r="T414" s="23" t="s">
        <v>1721</v>
      </c>
    </row>
    <row r="415" spans="1:20">
      <c r="A415" s="23" t="s">
        <v>2296</v>
      </c>
      <c r="B415" s="23" t="s">
        <v>2297</v>
      </c>
      <c r="C415" s="23" t="s">
        <v>13</v>
      </c>
      <c r="D415" s="23" t="s">
        <v>1705</v>
      </c>
      <c r="E415" s="23" t="s">
        <v>452</v>
      </c>
      <c r="F415" s="23" t="s">
        <v>4172</v>
      </c>
      <c r="G415" s="23" t="s">
        <v>1721</v>
      </c>
      <c r="H415" s="23" t="s">
        <v>4094</v>
      </c>
      <c r="I415" s="23" t="s">
        <v>4203</v>
      </c>
      <c r="J415" s="23" t="s">
        <v>11</v>
      </c>
      <c r="K415" s="23" t="s">
        <v>4628</v>
      </c>
      <c r="L415" s="23" t="s">
        <v>11</v>
      </c>
      <c r="M415" s="23" t="s">
        <v>5429</v>
      </c>
      <c r="N415" s="23" t="s">
        <v>4629</v>
      </c>
      <c r="O415" s="23" t="s">
        <v>4630</v>
      </c>
      <c r="P415" s="23" t="s">
        <v>4655</v>
      </c>
      <c r="Q415" s="23">
        <v>0</v>
      </c>
      <c r="R415" s="23" t="s">
        <v>1962</v>
      </c>
      <c r="S415" s="23" t="s">
        <v>4444</v>
      </c>
      <c r="T415" s="23" t="s">
        <v>1721</v>
      </c>
    </row>
    <row r="416" spans="1:20">
      <c r="A416" s="23" t="s">
        <v>3114</v>
      </c>
      <c r="B416" s="23" t="s">
        <v>3115</v>
      </c>
      <c r="C416" s="23" t="s">
        <v>14</v>
      </c>
      <c r="D416" s="23" t="s">
        <v>1705</v>
      </c>
      <c r="E416" s="23" t="s">
        <v>452</v>
      </c>
      <c r="F416" s="23" t="s">
        <v>4166</v>
      </c>
      <c r="G416" s="23" t="s">
        <v>1721</v>
      </c>
      <c r="H416" s="23" t="s">
        <v>4094</v>
      </c>
      <c r="I416" s="23" t="s">
        <v>4106</v>
      </c>
      <c r="J416" s="23" t="s">
        <v>11</v>
      </c>
      <c r="K416" s="23" t="s">
        <v>4628</v>
      </c>
      <c r="L416" s="23" t="s">
        <v>11</v>
      </c>
      <c r="M416" s="23" t="s">
        <v>5405</v>
      </c>
      <c r="N416" s="23" t="s">
        <v>4629</v>
      </c>
      <c r="O416" s="23" t="s">
        <v>4630</v>
      </c>
      <c r="P416" s="23" t="s">
        <v>4642</v>
      </c>
      <c r="Q416" s="23">
        <v>0</v>
      </c>
      <c r="R416" s="23" t="s">
        <v>1962</v>
      </c>
      <c r="S416" s="23" t="s">
        <v>4366</v>
      </c>
      <c r="T416" s="23" t="s">
        <v>1721</v>
      </c>
    </row>
    <row r="417" spans="1:20">
      <c r="A417" s="23" t="s">
        <v>2227</v>
      </c>
      <c r="B417" s="23" t="s">
        <v>2228</v>
      </c>
      <c r="C417" s="23" t="s">
        <v>16</v>
      </c>
      <c r="D417" s="23" t="s">
        <v>1705</v>
      </c>
      <c r="E417" s="23" t="s">
        <v>1189</v>
      </c>
      <c r="F417" s="23" t="s">
        <v>4197</v>
      </c>
      <c r="G417" s="23" t="s">
        <v>1721</v>
      </c>
      <c r="H417" s="23" t="s">
        <v>4099</v>
      </c>
      <c r="I417" s="23" t="s">
        <v>4106</v>
      </c>
      <c r="J417" s="23" t="s">
        <v>11</v>
      </c>
      <c r="K417" s="23" t="s">
        <v>4628</v>
      </c>
      <c r="L417" s="23" t="s">
        <v>11</v>
      </c>
      <c r="M417" s="23" t="s">
        <v>5420</v>
      </c>
      <c r="N417" s="23" t="s">
        <v>4629</v>
      </c>
      <c r="O417" s="23" t="s">
        <v>4630</v>
      </c>
      <c r="P417" s="23" t="s">
        <v>4678</v>
      </c>
      <c r="Q417" s="23">
        <v>0</v>
      </c>
      <c r="R417" s="23" t="s">
        <v>1962</v>
      </c>
      <c r="S417" s="23" t="s">
        <v>4679</v>
      </c>
      <c r="T417" s="23" t="s">
        <v>1721</v>
      </c>
    </row>
    <row r="418" spans="1:20">
      <c r="A418" s="23" t="s">
        <v>3077</v>
      </c>
      <c r="B418" s="23" t="s">
        <v>3078</v>
      </c>
      <c r="C418" s="23" t="s">
        <v>15</v>
      </c>
      <c r="D418" s="23" t="s">
        <v>1705</v>
      </c>
      <c r="E418" s="23" t="s">
        <v>452</v>
      </c>
      <c r="F418" s="23" t="s">
        <v>4172</v>
      </c>
      <c r="G418" s="23" t="s">
        <v>1721</v>
      </c>
      <c r="H418" s="23" t="s">
        <v>4094</v>
      </c>
      <c r="I418" s="23" t="s">
        <v>4203</v>
      </c>
      <c r="J418" s="23" t="s">
        <v>11</v>
      </c>
      <c r="K418" s="23" t="s">
        <v>4628</v>
      </c>
      <c r="L418" s="23" t="s">
        <v>11</v>
      </c>
      <c r="M418" s="23" t="s">
        <v>5455</v>
      </c>
      <c r="N418" s="23" t="s">
        <v>4629</v>
      </c>
      <c r="O418" s="23" t="s">
        <v>4630</v>
      </c>
      <c r="P418" s="23" t="s">
        <v>4664</v>
      </c>
      <c r="Q418" s="23">
        <v>0</v>
      </c>
      <c r="R418" s="23" t="s">
        <v>1962</v>
      </c>
      <c r="S418" s="23" t="s">
        <v>4369</v>
      </c>
      <c r="T418" s="23" t="s">
        <v>1721</v>
      </c>
    </row>
    <row r="419" spans="1:20">
      <c r="A419" s="23" t="s">
        <v>2481</v>
      </c>
      <c r="B419" s="23" t="s">
        <v>2482</v>
      </c>
      <c r="C419" s="23" t="s">
        <v>16</v>
      </c>
      <c r="D419" s="23" t="s">
        <v>1705</v>
      </c>
      <c r="E419" s="23" t="s">
        <v>1189</v>
      </c>
      <c r="F419" s="23" t="s">
        <v>4197</v>
      </c>
      <c r="G419" s="23" t="s">
        <v>1721</v>
      </c>
      <c r="H419" s="23" t="s">
        <v>4099</v>
      </c>
      <c r="I419" s="23" t="s">
        <v>4656</v>
      </c>
      <c r="J419" s="23" t="s">
        <v>11</v>
      </c>
      <c r="K419" s="23" t="s">
        <v>4628</v>
      </c>
      <c r="L419" s="23" t="s">
        <v>11</v>
      </c>
      <c r="M419" s="23" t="s">
        <v>5445</v>
      </c>
      <c r="N419" s="23" t="s">
        <v>4629</v>
      </c>
      <c r="O419" s="23" t="s">
        <v>4630</v>
      </c>
      <c r="P419" s="23" t="s">
        <v>4642</v>
      </c>
      <c r="Q419" s="23">
        <v>0</v>
      </c>
      <c r="R419" s="23" t="s">
        <v>1962</v>
      </c>
      <c r="S419" s="23" t="s">
        <v>4840</v>
      </c>
      <c r="T419" s="23" t="s">
        <v>1721</v>
      </c>
    </row>
    <row r="420" spans="1:20">
      <c r="A420" s="23" t="s">
        <v>2965</v>
      </c>
      <c r="B420" s="23" t="s">
        <v>2966</v>
      </c>
      <c r="C420" s="23" t="s">
        <v>18</v>
      </c>
      <c r="D420" s="23" t="s">
        <v>1705</v>
      </c>
      <c r="E420" s="23" t="s">
        <v>452</v>
      </c>
      <c r="F420" s="23" t="s">
        <v>5336</v>
      </c>
      <c r="G420" s="23" t="s">
        <v>1721</v>
      </c>
      <c r="H420" s="23" t="s">
        <v>4638</v>
      </c>
      <c r="I420" s="23" t="s">
        <v>4636</v>
      </c>
      <c r="J420" s="23" t="s">
        <v>11</v>
      </c>
      <c r="K420" s="23" t="s">
        <v>4628</v>
      </c>
      <c r="L420" s="23" t="s">
        <v>11</v>
      </c>
      <c r="M420" s="23" t="s">
        <v>5425</v>
      </c>
      <c r="N420" s="23" t="s">
        <v>4629</v>
      </c>
      <c r="O420" s="23" t="s">
        <v>4630</v>
      </c>
      <c r="P420" s="23" t="s">
        <v>1026</v>
      </c>
      <c r="Q420" s="23">
        <v>0</v>
      </c>
      <c r="R420" s="23" t="s">
        <v>1955</v>
      </c>
      <c r="S420" s="23" t="s">
        <v>4727</v>
      </c>
      <c r="T420" s="23" t="s">
        <v>1721</v>
      </c>
    </row>
    <row r="421" spans="1:20">
      <c r="A421" s="23" t="s">
        <v>2884</v>
      </c>
      <c r="B421" s="23" t="s">
        <v>2885</v>
      </c>
      <c r="C421" s="23" t="s">
        <v>16</v>
      </c>
      <c r="D421" s="23" t="s">
        <v>1705</v>
      </c>
      <c r="E421" s="23" t="s">
        <v>1189</v>
      </c>
      <c r="F421" s="23" t="s">
        <v>4141</v>
      </c>
      <c r="G421" s="23" t="s">
        <v>1721</v>
      </c>
      <c r="H421" s="23" t="s">
        <v>4633</v>
      </c>
      <c r="I421" s="23" t="s">
        <v>4192</v>
      </c>
      <c r="J421" s="23" t="s">
        <v>11</v>
      </c>
      <c r="K421" s="23" t="s">
        <v>4628</v>
      </c>
      <c r="L421" s="23" t="s">
        <v>11</v>
      </c>
      <c r="M421" s="23" t="s">
        <v>5457</v>
      </c>
      <c r="N421" s="23" t="s">
        <v>4629</v>
      </c>
      <c r="O421" s="23" t="s">
        <v>4630</v>
      </c>
      <c r="P421" s="23" t="s">
        <v>4662</v>
      </c>
      <c r="Q421" s="23">
        <v>0</v>
      </c>
      <c r="R421" s="23" t="s">
        <v>2888</v>
      </c>
      <c r="S421" s="23" t="s">
        <v>4725</v>
      </c>
      <c r="T421" s="23" t="s">
        <v>1721</v>
      </c>
    </row>
    <row r="422" spans="1:20">
      <c r="A422" s="23" t="s">
        <v>1718</v>
      </c>
      <c r="B422" s="23" t="s">
        <v>1719</v>
      </c>
      <c r="C422" s="23" t="s">
        <v>10</v>
      </c>
      <c r="D422" s="23" t="s">
        <v>1705</v>
      </c>
      <c r="E422" s="23" t="s">
        <v>452</v>
      </c>
      <c r="F422" s="23" t="s">
        <v>5349</v>
      </c>
      <c r="G422" s="23" t="s">
        <v>1721</v>
      </c>
      <c r="H422" s="23" t="s">
        <v>4099</v>
      </c>
      <c r="I422" s="23" t="s">
        <v>4203</v>
      </c>
      <c r="J422" s="23" t="s">
        <v>11</v>
      </c>
      <c r="K422" s="23" t="s">
        <v>4628</v>
      </c>
      <c r="L422" s="23" t="s">
        <v>11</v>
      </c>
      <c r="M422" s="23" t="s">
        <v>5407</v>
      </c>
      <c r="N422" s="23" t="s">
        <v>4629</v>
      </c>
      <c r="O422" s="23" t="s">
        <v>4630</v>
      </c>
      <c r="P422" s="23" t="s">
        <v>4713</v>
      </c>
      <c r="Q422" s="23">
        <v>0</v>
      </c>
      <c r="R422" s="23" t="s">
        <v>1962</v>
      </c>
      <c r="S422" s="23" t="s">
        <v>4854</v>
      </c>
      <c r="T422" s="23" t="s">
        <v>1721</v>
      </c>
    </row>
    <row r="423" spans="1:20">
      <c r="A423" s="23" t="s">
        <v>2884</v>
      </c>
      <c r="B423" s="23" t="s">
        <v>2885</v>
      </c>
      <c r="C423" s="23" t="s">
        <v>16</v>
      </c>
      <c r="D423" s="23" t="s">
        <v>1705</v>
      </c>
      <c r="E423" s="23" t="s">
        <v>1189</v>
      </c>
      <c r="F423" s="23" t="s">
        <v>5351</v>
      </c>
      <c r="G423" s="23" t="s">
        <v>1721</v>
      </c>
      <c r="H423" s="23" t="s">
        <v>4633</v>
      </c>
      <c r="I423" s="23" t="s">
        <v>4192</v>
      </c>
      <c r="J423" s="23" t="s">
        <v>11</v>
      </c>
      <c r="K423" s="23" t="s">
        <v>4628</v>
      </c>
      <c r="L423" s="23" t="s">
        <v>11</v>
      </c>
      <c r="M423" s="23" t="s">
        <v>5455</v>
      </c>
      <c r="N423" s="23" t="s">
        <v>4629</v>
      </c>
      <c r="O423" s="23" t="s">
        <v>4630</v>
      </c>
      <c r="P423" s="23" t="s">
        <v>4662</v>
      </c>
      <c r="Q423" s="23">
        <v>0</v>
      </c>
      <c r="R423" s="23" t="s">
        <v>2888</v>
      </c>
      <c r="S423" s="23" t="s">
        <v>4725</v>
      </c>
      <c r="T423" s="23" t="s">
        <v>1721</v>
      </c>
    </row>
    <row r="424" spans="1:20">
      <c r="A424" s="23" t="s">
        <v>2901</v>
      </c>
      <c r="B424" s="23" t="s">
        <v>2902</v>
      </c>
      <c r="C424" s="23" t="s">
        <v>10</v>
      </c>
      <c r="D424" s="23" t="s">
        <v>1705</v>
      </c>
      <c r="E424" s="23" t="s">
        <v>452</v>
      </c>
      <c r="F424" s="23" t="s">
        <v>4190</v>
      </c>
      <c r="G424" s="23" t="s">
        <v>1721</v>
      </c>
      <c r="H424" s="23" t="s">
        <v>4633</v>
      </c>
      <c r="I424" s="23" t="s">
        <v>5430</v>
      </c>
      <c r="J424" s="23" t="s">
        <v>11</v>
      </c>
      <c r="K424" s="23" t="s">
        <v>4628</v>
      </c>
      <c r="L424" s="23" t="s">
        <v>11</v>
      </c>
      <c r="M424" s="23" t="s">
        <v>5429</v>
      </c>
      <c r="N424" s="23" t="s">
        <v>4629</v>
      </c>
      <c r="O424" s="23" t="s">
        <v>4630</v>
      </c>
      <c r="P424" s="23" t="s">
        <v>1026</v>
      </c>
      <c r="Q424" s="23">
        <v>0</v>
      </c>
      <c r="R424" s="23" t="s">
        <v>1683</v>
      </c>
      <c r="S424" s="23" t="s">
        <v>4825</v>
      </c>
      <c r="T424" s="23" t="s">
        <v>1721</v>
      </c>
    </row>
    <row r="425" spans="1:20">
      <c r="A425" s="23" t="s">
        <v>2667</v>
      </c>
      <c r="B425" s="23" t="s">
        <v>2668</v>
      </c>
      <c r="C425" s="23" t="s">
        <v>10</v>
      </c>
      <c r="D425" s="23" t="s">
        <v>1705</v>
      </c>
      <c r="E425" s="23" t="s">
        <v>452</v>
      </c>
      <c r="F425" s="23" t="s">
        <v>5344</v>
      </c>
      <c r="G425" s="23" t="s">
        <v>1721</v>
      </c>
      <c r="H425" s="23" t="s">
        <v>4643</v>
      </c>
      <c r="I425" s="23" t="s">
        <v>4649</v>
      </c>
      <c r="J425" s="23" t="s">
        <v>11</v>
      </c>
      <c r="K425" s="23" t="s">
        <v>4628</v>
      </c>
      <c r="L425" s="23" t="s">
        <v>11</v>
      </c>
      <c r="M425" s="23" t="s">
        <v>5418</v>
      </c>
      <c r="N425" s="23" t="s">
        <v>4629</v>
      </c>
      <c r="O425" s="23" t="s">
        <v>4630</v>
      </c>
      <c r="P425" s="23" t="s">
        <v>4662</v>
      </c>
      <c r="Q425" s="23">
        <v>0</v>
      </c>
      <c r="R425" s="23" t="s">
        <v>1662</v>
      </c>
      <c r="S425" s="23" t="s">
        <v>4834</v>
      </c>
      <c r="T425" s="23" t="s">
        <v>1721</v>
      </c>
    </row>
    <row r="426" spans="1:20">
      <c r="A426" s="23" t="s">
        <v>2725</v>
      </c>
      <c r="B426" s="23" t="s">
        <v>2726</v>
      </c>
      <c r="C426" s="23" t="s">
        <v>16</v>
      </c>
      <c r="D426" s="23" t="s">
        <v>1705</v>
      </c>
      <c r="E426" s="23" t="s">
        <v>452</v>
      </c>
      <c r="F426" s="23" t="s">
        <v>4185</v>
      </c>
      <c r="G426" s="23" t="s">
        <v>1721</v>
      </c>
      <c r="H426" s="23" t="s">
        <v>4633</v>
      </c>
      <c r="I426" s="23" t="s">
        <v>4203</v>
      </c>
      <c r="J426" s="23" t="s">
        <v>11</v>
      </c>
      <c r="K426" s="23" t="s">
        <v>4628</v>
      </c>
      <c r="L426" s="23" t="s">
        <v>11</v>
      </c>
      <c r="M426" s="23" t="s">
        <v>5415</v>
      </c>
      <c r="N426" s="23" t="s">
        <v>4629</v>
      </c>
      <c r="O426" s="23" t="s">
        <v>4630</v>
      </c>
      <c r="P426" s="23" t="s">
        <v>4662</v>
      </c>
      <c r="Q426" s="23">
        <v>0</v>
      </c>
      <c r="R426" s="23" t="s">
        <v>2033</v>
      </c>
      <c r="S426" s="23" t="s">
        <v>4817</v>
      </c>
      <c r="T426" s="23" t="s">
        <v>1721</v>
      </c>
    </row>
    <row r="427" spans="1:20">
      <c r="A427" s="23" t="s">
        <v>5209</v>
      </c>
      <c r="B427" s="23" t="s">
        <v>5210</v>
      </c>
      <c r="C427" s="23" t="s">
        <v>1687</v>
      </c>
      <c r="D427" s="23" t="s">
        <v>4091</v>
      </c>
      <c r="E427" s="23" t="s">
        <v>459</v>
      </c>
      <c r="F427" s="23" t="s">
        <v>5353</v>
      </c>
      <c r="G427" s="23" t="s">
        <v>1721</v>
      </c>
      <c r="H427" s="23" t="s">
        <v>4643</v>
      </c>
      <c r="I427" s="23" t="s">
        <v>4644</v>
      </c>
      <c r="J427" s="23" t="s">
        <v>11</v>
      </c>
      <c r="K427" s="23" t="s">
        <v>4628</v>
      </c>
      <c r="L427" s="23" t="s">
        <v>11</v>
      </c>
      <c r="M427" s="23" t="s">
        <v>5483</v>
      </c>
      <c r="N427" s="23" t="s">
        <v>4640</v>
      </c>
      <c r="O427" s="23" t="s">
        <v>4630</v>
      </c>
      <c r="P427" s="23" t="s">
        <v>993</v>
      </c>
      <c r="Q427" s="23">
        <v>0</v>
      </c>
      <c r="R427" s="23" t="s">
        <v>5464</v>
      </c>
      <c r="S427" s="23" t="s">
        <v>5485</v>
      </c>
      <c r="T427" s="23" t="s">
        <v>1721</v>
      </c>
    </row>
    <row r="428" spans="1:20">
      <c r="A428" s="23" t="s">
        <v>2575</v>
      </c>
      <c r="B428" s="23" t="s">
        <v>2576</v>
      </c>
      <c r="C428" s="23" t="s">
        <v>10</v>
      </c>
      <c r="D428" s="23" t="s">
        <v>1705</v>
      </c>
      <c r="E428" s="23" t="s">
        <v>452</v>
      </c>
      <c r="F428" s="23" t="s">
        <v>4164</v>
      </c>
      <c r="G428" s="23" t="s">
        <v>1721</v>
      </c>
      <c r="H428" s="23" t="s">
        <v>4632</v>
      </c>
      <c r="I428" s="23" t="s">
        <v>4649</v>
      </c>
      <c r="J428" s="23" t="s">
        <v>11</v>
      </c>
      <c r="K428" s="23" t="s">
        <v>4628</v>
      </c>
      <c r="L428" s="23" t="s">
        <v>11</v>
      </c>
      <c r="M428" s="23" t="s">
        <v>5460</v>
      </c>
      <c r="N428" s="23" t="s">
        <v>4629</v>
      </c>
      <c r="O428" s="23" t="s">
        <v>4630</v>
      </c>
      <c r="P428" s="23" t="s">
        <v>4713</v>
      </c>
      <c r="Q428" s="23">
        <v>0</v>
      </c>
      <c r="R428" s="23" t="s">
        <v>1962</v>
      </c>
      <c r="S428" s="23" t="s">
        <v>4417</v>
      </c>
      <c r="T428" s="23" t="s">
        <v>1721</v>
      </c>
    </row>
    <row r="429" spans="1:20">
      <c r="A429" s="23" t="s">
        <v>2660</v>
      </c>
      <c r="B429" s="23" t="s">
        <v>2661</v>
      </c>
      <c r="C429" s="23" t="s">
        <v>13</v>
      </c>
      <c r="D429" s="23" t="s">
        <v>1705</v>
      </c>
      <c r="E429" s="23" t="s">
        <v>452</v>
      </c>
      <c r="F429" s="23" t="s">
        <v>4176</v>
      </c>
      <c r="G429" s="23" t="s">
        <v>1721</v>
      </c>
      <c r="H429" s="23" t="s">
        <v>4094</v>
      </c>
      <c r="I429" s="23" t="s">
        <v>4192</v>
      </c>
      <c r="J429" s="23" t="s">
        <v>11</v>
      </c>
      <c r="K429" s="23" t="s">
        <v>4628</v>
      </c>
      <c r="L429" s="23" t="s">
        <v>11</v>
      </c>
      <c r="M429" s="23" t="s">
        <v>5412</v>
      </c>
      <c r="N429" s="23" t="s">
        <v>4629</v>
      </c>
      <c r="O429" s="23" t="s">
        <v>4630</v>
      </c>
      <c r="P429" s="23" t="s">
        <v>4868</v>
      </c>
      <c r="Q429" s="23">
        <v>0</v>
      </c>
      <c r="R429" s="23" t="s">
        <v>1962</v>
      </c>
      <c r="S429" s="23" t="s">
        <v>4869</v>
      </c>
      <c r="T429" s="23" t="s">
        <v>1721</v>
      </c>
    </row>
    <row r="430" spans="1:20">
      <c r="A430" s="23" t="s">
        <v>4030</v>
      </c>
      <c r="B430" s="23" t="s">
        <v>4031</v>
      </c>
      <c r="C430" s="23" t="s">
        <v>14</v>
      </c>
      <c r="D430" s="23" t="s">
        <v>1705</v>
      </c>
      <c r="E430" s="23" t="s">
        <v>452</v>
      </c>
      <c r="F430" s="23" t="s">
        <v>5344</v>
      </c>
      <c r="G430" s="23" t="s">
        <v>1721</v>
      </c>
      <c r="H430" s="23" t="s">
        <v>4643</v>
      </c>
      <c r="I430" s="23" t="s">
        <v>4649</v>
      </c>
      <c r="J430" s="23" t="s">
        <v>11</v>
      </c>
      <c r="K430" s="23" t="s">
        <v>4628</v>
      </c>
      <c r="L430" s="23" t="s">
        <v>11</v>
      </c>
      <c r="M430" s="23" t="s">
        <v>5412</v>
      </c>
      <c r="N430" s="23" t="s">
        <v>4629</v>
      </c>
      <c r="O430" s="23" t="s">
        <v>4630</v>
      </c>
      <c r="P430" s="23" t="s">
        <v>1026</v>
      </c>
      <c r="Q430" s="23">
        <v>0</v>
      </c>
      <c r="R430" s="23" t="s">
        <v>1760</v>
      </c>
      <c r="S430" s="23" t="s">
        <v>4598</v>
      </c>
      <c r="T430" s="23" t="s">
        <v>1721</v>
      </c>
    </row>
    <row r="431" spans="1:20">
      <c r="A431" s="23" t="s">
        <v>3312</v>
      </c>
      <c r="B431" s="23" t="s">
        <v>3313</v>
      </c>
      <c r="C431" s="23" t="s">
        <v>16</v>
      </c>
      <c r="D431" s="23" t="s">
        <v>1705</v>
      </c>
      <c r="E431" s="23" t="s">
        <v>1189</v>
      </c>
      <c r="F431" s="23" t="s">
        <v>4199</v>
      </c>
      <c r="G431" s="23" t="s">
        <v>1721</v>
      </c>
      <c r="H431" s="23" t="s">
        <v>4643</v>
      </c>
      <c r="I431" s="23" t="s">
        <v>4192</v>
      </c>
      <c r="J431" s="23" t="s">
        <v>11</v>
      </c>
      <c r="K431" s="23" t="s">
        <v>4628</v>
      </c>
      <c r="L431" s="23" t="s">
        <v>11</v>
      </c>
      <c r="M431" s="23" t="s">
        <v>5456</v>
      </c>
      <c r="N431" s="23" t="s">
        <v>4629</v>
      </c>
      <c r="O431" s="23" t="s">
        <v>4630</v>
      </c>
      <c r="P431" s="23" t="s">
        <v>1026</v>
      </c>
      <c r="Q431" s="23">
        <v>0</v>
      </c>
      <c r="R431" s="23" t="s">
        <v>1760</v>
      </c>
      <c r="S431" s="23" t="s">
        <v>4604</v>
      </c>
      <c r="T431" s="23" t="s">
        <v>1721</v>
      </c>
    </row>
    <row r="432" spans="1:20">
      <c r="A432" s="23" t="s">
        <v>3962</v>
      </c>
      <c r="B432" s="23" t="s">
        <v>3963</v>
      </c>
      <c r="C432" s="23" t="s">
        <v>1669</v>
      </c>
      <c r="D432" s="23" t="s">
        <v>1705</v>
      </c>
      <c r="E432" s="23" t="s">
        <v>452</v>
      </c>
      <c r="F432" s="23" t="s">
        <v>4179</v>
      </c>
      <c r="G432" s="23" t="s">
        <v>1721</v>
      </c>
      <c r="H432" s="23" t="s">
        <v>4682</v>
      </c>
      <c r="I432" s="23" t="s">
        <v>4649</v>
      </c>
      <c r="J432" s="23" t="s">
        <v>11</v>
      </c>
      <c r="K432" s="23" t="s">
        <v>4628</v>
      </c>
      <c r="L432" s="23" t="s">
        <v>11</v>
      </c>
      <c r="M432" s="23" t="s">
        <v>5437</v>
      </c>
      <c r="N432" s="23" t="s">
        <v>4629</v>
      </c>
      <c r="O432" s="23" t="s">
        <v>4630</v>
      </c>
      <c r="P432" s="23" t="s">
        <v>4642</v>
      </c>
      <c r="Q432" s="23">
        <v>0</v>
      </c>
      <c r="R432" s="23" t="s">
        <v>1962</v>
      </c>
      <c r="S432" s="23" t="s">
        <v>4824</v>
      </c>
      <c r="T432" s="23" t="s">
        <v>1721</v>
      </c>
    </row>
    <row r="433" spans="1:20">
      <c r="A433" s="23" t="s">
        <v>1819</v>
      </c>
      <c r="B433" s="23" t="s">
        <v>1820</v>
      </c>
      <c r="C433" s="23" t="s">
        <v>16</v>
      </c>
      <c r="D433" s="23" t="s">
        <v>1705</v>
      </c>
      <c r="E433" s="23" t="s">
        <v>1189</v>
      </c>
      <c r="F433" s="23" t="s">
        <v>4141</v>
      </c>
      <c r="G433" s="23" t="s">
        <v>1721</v>
      </c>
      <c r="H433" s="23" t="s">
        <v>4633</v>
      </c>
      <c r="I433" s="23" t="s">
        <v>4192</v>
      </c>
      <c r="J433" s="23" t="s">
        <v>11</v>
      </c>
      <c r="K433" s="23" t="s">
        <v>4628</v>
      </c>
      <c r="L433" s="23" t="s">
        <v>11</v>
      </c>
      <c r="M433" s="23" t="s">
        <v>5457</v>
      </c>
      <c r="N433" s="23" t="s">
        <v>4629</v>
      </c>
      <c r="O433" s="23" t="s">
        <v>4630</v>
      </c>
      <c r="P433" s="23" t="s">
        <v>4662</v>
      </c>
      <c r="Q433" s="23">
        <v>0</v>
      </c>
      <c r="R433" s="23" t="s">
        <v>4688</v>
      </c>
      <c r="S433" s="23" t="s">
        <v>4689</v>
      </c>
      <c r="T433" s="23" t="s">
        <v>1721</v>
      </c>
    </row>
    <row r="434" spans="1:20">
      <c r="A434" s="23" t="s">
        <v>2247</v>
      </c>
      <c r="B434" s="23" t="s">
        <v>2248</v>
      </c>
      <c r="C434" s="23" t="s">
        <v>15</v>
      </c>
      <c r="D434" s="23" t="s">
        <v>1705</v>
      </c>
      <c r="E434" s="23" t="s">
        <v>452</v>
      </c>
      <c r="F434" s="23" t="s">
        <v>4148</v>
      </c>
      <c r="G434" s="23" t="s">
        <v>1721</v>
      </c>
      <c r="H434" s="23" t="s">
        <v>4094</v>
      </c>
      <c r="I434" s="23" t="s">
        <v>5430</v>
      </c>
      <c r="J434" s="23" t="s">
        <v>11</v>
      </c>
      <c r="K434" s="23" t="s">
        <v>4628</v>
      </c>
      <c r="L434" s="23" t="s">
        <v>11</v>
      </c>
      <c r="M434" s="23" t="s">
        <v>5422</v>
      </c>
      <c r="N434" s="23" t="s">
        <v>4629</v>
      </c>
      <c r="O434" s="23" t="s">
        <v>4630</v>
      </c>
      <c r="P434" s="23" t="s">
        <v>4675</v>
      </c>
      <c r="Q434" s="23">
        <v>0</v>
      </c>
      <c r="R434" s="23" t="s">
        <v>1962</v>
      </c>
      <c r="S434" s="23" t="s">
        <v>4454</v>
      </c>
      <c r="T434" s="23" t="s">
        <v>1721</v>
      </c>
    </row>
    <row r="435" spans="1:20">
      <c r="A435" s="23" t="s">
        <v>2386</v>
      </c>
      <c r="B435" s="23" t="s">
        <v>2387</v>
      </c>
      <c r="C435" s="23" t="s">
        <v>15</v>
      </c>
      <c r="D435" s="23" t="s">
        <v>1705</v>
      </c>
      <c r="E435" s="23" t="s">
        <v>452</v>
      </c>
      <c r="F435" s="23" t="s">
        <v>4148</v>
      </c>
      <c r="G435" s="23" t="s">
        <v>1721</v>
      </c>
      <c r="H435" s="23" t="s">
        <v>4094</v>
      </c>
      <c r="I435" s="23" t="s">
        <v>4192</v>
      </c>
      <c r="J435" s="23" t="s">
        <v>11</v>
      </c>
      <c r="K435" s="23" t="s">
        <v>4628</v>
      </c>
      <c r="L435" s="23" t="s">
        <v>11</v>
      </c>
      <c r="M435" s="23" t="s">
        <v>5418</v>
      </c>
      <c r="N435" s="23" t="s">
        <v>4629</v>
      </c>
      <c r="O435" s="23" t="s">
        <v>4630</v>
      </c>
      <c r="P435" s="23" t="s">
        <v>1026</v>
      </c>
      <c r="Q435" s="23">
        <v>0</v>
      </c>
      <c r="R435" s="23" t="s">
        <v>1782</v>
      </c>
      <c r="S435" s="23" t="s">
        <v>4867</v>
      </c>
      <c r="T435" s="23" t="s">
        <v>1721</v>
      </c>
    </row>
    <row r="436" spans="1:20">
      <c r="A436" s="23" t="s">
        <v>3539</v>
      </c>
      <c r="B436" s="23" t="s">
        <v>3540</v>
      </c>
      <c r="C436" s="23" t="s">
        <v>14</v>
      </c>
      <c r="D436" s="23" t="s">
        <v>1705</v>
      </c>
      <c r="E436" s="23" t="s">
        <v>452</v>
      </c>
      <c r="F436" s="23" t="s">
        <v>5349</v>
      </c>
      <c r="G436" s="23" t="s">
        <v>1721</v>
      </c>
      <c r="H436" s="23" t="s">
        <v>4099</v>
      </c>
      <c r="I436" s="23" t="s">
        <v>4203</v>
      </c>
      <c r="J436" s="23" t="s">
        <v>11</v>
      </c>
      <c r="K436" s="23" t="s">
        <v>4628</v>
      </c>
      <c r="L436" s="23" t="s">
        <v>11</v>
      </c>
      <c r="M436" s="23" t="s">
        <v>5413</v>
      </c>
      <c r="N436" s="23" t="s">
        <v>4629</v>
      </c>
      <c r="O436" s="23" t="s">
        <v>4630</v>
      </c>
      <c r="P436" s="23" t="s">
        <v>4675</v>
      </c>
      <c r="Q436" s="23">
        <v>0</v>
      </c>
      <c r="R436" s="23" t="s">
        <v>3008</v>
      </c>
      <c r="S436" s="23" t="s">
        <v>4524</v>
      </c>
      <c r="T436" s="23" t="s">
        <v>1721</v>
      </c>
    </row>
    <row r="437" spans="1:20">
      <c r="A437" s="23" t="s">
        <v>2209</v>
      </c>
      <c r="B437" s="23" t="s">
        <v>2210</v>
      </c>
      <c r="C437" s="23" t="s">
        <v>18</v>
      </c>
      <c r="D437" s="23" t="s">
        <v>1705</v>
      </c>
      <c r="E437" s="23" t="s">
        <v>452</v>
      </c>
      <c r="F437" s="23" t="s">
        <v>5337</v>
      </c>
      <c r="G437" s="23" t="s">
        <v>1721</v>
      </c>
      <c r="H437" s="23" t="s">
        <v>4643</v>
      </c>
      <c r="I437" s="23" t="s">
        <v>4192</v>
      </c>
      <c r="J437" s="23" t="s">
        <v>11</v>
      </c>
      <c r="K437" s="23" t="s">
        <v>4628</v>
      </c>
      <c r="L437" s="23" t="s">
        <v>11</v>
      </c>
      <c r="M437" s="23" t="s">
        <v>5435</v>
      </c>
      <c r="N437" s="23" t="s">
        <v>4629</v>
      </c>
      <c r="O437" s="23" t="s">
        <v>4630</v>
      </c>
      <c r="P437" s="23" t="s">
        <v>4642</v>
      </c>
      <c r="Q437" s="23">
        <v>0</v>
      </c>
      <c r="R437" s="23" t="s">
        <v>1962</v>
      </c>
      <c r="S437" s="23" t="s">
        <v>4459</v>
      </c>
      <c r="T437" s="23" t="s">
        <v>1721</v>
      </c>
    </row>
    <row r="438" spans="1:20">
      <c r="A438" s="23" t="s">
        <v>2528</v>
      </c>
      <c r="B438" s="23" t="s">
        <v>2529</v>
      </c>
      <c r="C438" s="23" t="s">
        <v>10</v>
      </c>
      <c r="D438" s="23" t="s">
        <v>1705</v>
      </c>
      <c r="E438" s="23" t="s">
        <v>452</v>
      </c>
      <c r="F438" s="23" t="s">
        <v>5342</v>
      </c>
      <c r="G438" s="23" t="s">
        <v>1721</v>
      </c>
      <c r="H438" s="23" t="s">
        <v>4633</v>
      </c>
      <c r="I438" s="23" t="s">
        <v>4192</v>
      </c>
      <c r="J438" s="23" t="s">
        <v>11</v>
      </c>
      <c r="K438" s="23" t="s">
        <v>4628</v>
      </c>
      <c r="L438" s="23" t="s">
        <v>11</v>
      </c>
      <c r="M438" s="23" t="s">
        <v>5433</v>
      </c>
      <c r="N438" s="23" t="s">
        <v>4629</v>
      </c>
      <c r="O438" s="23" t="s">
        <v>4630</v>
      </c>
      <c r="P438" s="23" t="s">
        <v>7</v>
      </c>
      <c r="Q438" s="23">
        <v>0</v>
      </c>
      <c r="R438" s="23" t="s">
        <v>2050</v>
      </c>
      <c r="S438" s="23" t="s">
        <v>4422</v>
      </c>
      <c r="T438" s="23" t="s">
        <v>1721</v>
      </c>
    </row>
    <row r="439" spans="1:20">
      <c r="A439" s="23" t="s">
        <v>3133</v>
      </c>
      <c r="B439" s="23" t="s">
        <v>3134</v>
      </c>
      <c r="C439" s="23" t="s">
        <v>16</v>
      </c>
      <c r="D439" s="23" t="s">
        <v>1705</v>
      </c>
      <c r="E439" s="23" t="s">
        <v>452</v>
      </c>
      <c r="F439" s="23" t="s">
        <v>4185</v>
      </c>
      <c r="G439" s="23" t="s">
        <v>1721</v>
      </c>
      <c r="H439" s="23" t="s">
        <v>4633</v>
      </c>
      <c r="I439" s="23" t="s">
        <v>4203</v>
      </c>
      <c r="J439" s="23" t="s">
        <v>11</v>
      </c>
      <c r="K439" s="23" t="s">
        <v>4628</v>
      </c>
      <c r="L439" s="23" t="s">
        <v>11</v>
      </c>
      <c r="M439" s="23" t="s">
        <v>5415</v>
      </c>
      <c r="N439" s="23" t="s">
        <v>4629</v>
      </c>
      <c r="O439" s="23" t="s">
        <v>4630</v>
      </c>
      <c r="P439" s="23" t="s">
        <v>4662</v>
      </c>
      <c r="Q439" s="23">
        <v>0</v>
      </c>
      <c r="R439" s="23" t="s">
        <v>1922</v>
      </c>
      <c r="S439" s="23" t="s">
        <v>4772</v>
      </c>
      <c r="T439" s="23" t="s">
        <v>1721</v>
      </c>
    </row>
    <row r="440" spans="1:20">
      <c r="A440" s="23" t="s">
        <v>3591</v>
      </c>
      <c r="B440" s="23" t="s">
        <v>3592</v>
      </c>
      <c r="C440" s="23" t="s">
        <v>10</v>
      </c>
      <c r="D440" s="23" t="s">
        <v>1705</v>
      </c>
      <c r="E440" s="23" t="s">
        <v>452</v>
      </c>
      <c r="F440" s="23" t="s">
        <v>4164</v>
      </c>
      <c r="G440" s="23" t="s">
        <v>1721</v>
      </c>
      <c r="H440" s="23" t="s">
        <v>4632</v>
      </c>
      <c r="I440" s="23" t="s">
        <v>4649</v>
      </c>
      <c r="J440" s="23" t="s">
        <v>11</v>
      </c>
      <c r="K440" s="23" t="s">
        <v>4628</v>
      </c>
      <c r="L440" s="23" t="s">
        <v>11</v>
      </c>
      <c r="M440" s="23" t="s">
        <v>5460</v>
      </c>
      <c r="N440" s="23" t="s">
        <v>4629</v>
      </c>
      <c r="O440" s="23" t="s">
        <v>4630</v>
      </c>
      <c r="P440" s="23" t="s">
        <v>9</v>
      </c>
      <c r="Q440" s="23">
        <v>0</v>
      </c>
      <c r="R440" s="23" t="s">
        <v>2307</v>
      </c>
      <c r="S440" s="23" t="s">
        <v>4681</v>
      </c>
      <c r="T440" s="23" t="s">
        <v>1721</v>
      </c>
    </row>
    <row r="441" spans="1:20">
      <c r="A441" s="23" t="s">
        <v>3554</v>
      </c>
      <c r="B441" s="23" t="s">
        <v>3555</v>
      </c>
      <c r="C441" s="23" t="s">
        <v>12</v>
      </c>
      <c r="D441" s="23" t="s">
        <v>1705</v>
      </c>
      <c r="E441" s="23" t="s">
        <v>452</v>
      </c>
      <c r="F441" s="23" t="s">
        <v>5338</v>
      </c>
      <c r="G441" s="23" t="s">
        <v>1721</v>
      </c>
      <c r="H441" s="23" t="s">
        <v>4643</v>
      </c>
      <c r="I441" s="23" t="s">
        <v>4138</v>
      </c>
      <c r="J441" s="23" t="s">
        <v>11</v>
      </c>
      <c r="K441" s="23" t="s">
        <v>4628</v>
      </c>
      <c r="L441" s="23" t="s">
        <v>11</v>
      </c>
      <c r="M441" s="23" t="s">
        <v>5471</v>
      </c>
      <c r="N441" s="23" t="s">
        <v>4629</v>
      </c>
      <c r="O441" s="23" t="s">
        <v>4630</v>
      </c>
      <c r="P441" s="23" t="s">
        <v>4660</v>
      </c>
      <c r="Q441" s="23">
        <v>0</v>
      </c>
      <c r="R441" s="23" t="s">
        <v>1950</v>
      </c>
      <c r="S441" s="23" t="s">
        <v>5493</v>
      </c>
      <c r="T441" s="23" t="s">
        <v>1721</v>
      </c>
    </row>
    <row r="442" spans="1:20">
      <c r="A442" s="23" t="s">
        <v>2518</v>
      </c>
      <c r="B442" s="23" t="s">
        <v>2519</v>
      </c>
      <c r="C442" s="23" t="s">
        <v>14</v>
      </c>
      <c r="D442" s="23" t="s">
        <v>1705</v>
      </c>
      <c r="E442" s="23" t="s">
        <v>452</v>
      </c>
      <c r="F442" s="23" t="s">
        <v>4173</v>
      </c>
      <c r="G442" s="23" t="s">
        <v>1721</v>
      </c>
      <c r="H442" s="23" t="s">
        <v>4099</v>
      </c>
      <c r="I442" s="23" t="s">
        <v>5461</v>
      </c>
      <c r="J442" s="23" t="s">
        <v>11</v>
      </c>
      <c r="K442" s="23" t="s">
        <v>4628</v>
      </c>
      <c r="L442" s="23" t="s">
        <v>11</v>
      </c>
      <c r="M442" s="23" t="s">
        <v>5432</v>
      </c>
      <c r="N442" s="23" t="s">
        <v>4629</v>
      </c>
      <c r="O442" s="23" t="s">
        <v>4630</v>
      </c>
      <c r="P442" s="23" t="s">
        <v>4642</v>
      </c>
      <c r="Q442" s="23">
        <v>0</v>
      </c>
      <c r="R442" s="23" t="s">
        <v>1962</v>
      </c>
      <c r="S442" s="23" t="s">
        <v>4828</v>
      </c>
      <c r="T442" s="23" t="s">
        <v>1721</v>
      </c>
    </row>
    <row r="443" spans="1:20">
      <c r="A443" s="23" t="s">
        <v>2982</v>
      </c>
      <c r="B443" s="23" t="s">
        <v>2983</v>
      </c>
      <c r="C443" s="23" t="s">
        <v>15</v>
      </c>
      <c r="D443" s="23" t="s">
        <v>1705</v>
      </c>
      <c r="E443" s="23" t="s">
        <v>452</v>
      </c>
      <c r="F443" s="23" t="s">
        <v>4172</v>
      </c>
      <c r="G443" s="23" t="s">
        <v>1721</v>
      </c>
      <c r="H443" s="23" t="s">
        <v>4094</v>
      </c>
      <c r="I443" s="23" t="s">
        <v>4203</v>
      </c>
      <c r="J443" s="23" t="s">
        <v>11</v>
      </c>
      <c r="K443" s="23" t="s">
        <v>4628</v>
      </c>
      <c r="L443" s="23" t="s">
        <v>11</v>
      </c>
      <c r="M443" s="23" t="s">
        <v>5441</v>
      </c>
      <c r="N443" s="23" t="s">
        <v>4629</v>
      </c>
      <c r="O443" s="23" t="s">
        <v>4630</v>
      </c>
      <c r="P443" s="23" t="s">
        <v>4642</v>
      </c>
      <c r="Q443" s="23">
        <v>0</v>
      </c>
      <c r="R443" s="23" t="s">
        <v>1886</v>
      </c>
      <c r="S443" s="23" t="s">
        <v>4379</v>
      </c>
      <c r="T443" s="23" t="s">
        <v>1721</v>
      </c>
    </row>
    <row r="444" spans="1:20">
      <c r="A444" s="23" t="s">
        <v>3665</v>
      </c>
      <c r="B444" s="23" t="s">
        <v>3666</v>
      </c>
      <c r="C444" s="23" t="s">
        <v>14</v>
      </c>
      <c r="D444" s="23" t="s">
        <v>1705</v>
      </c>
      <c r="E444" s="23" t="s">
        <v>452</v>
      </c>
      <c r="F444" s="23" t="s">
        <v>4173</v>
      </c>
      <c r="G444" s="23" t="s">
        <v>1721</v>
      </c>
      <c r="H444" s="23" t="s">
        <v>4099</v>
      </c>
      <c r="I444" s="23" t="s">
        <v>4138</v>
      </c>
      <c r="J444" s="23" t="s">
        <v>11</v>
      </c>
      <c r="K444" s="23" t="s">
        <v>4628</v>
      </c>
      <c r="L444" s="23" t="s">
        <v>11</v>
      </c>
      <c r="M444" s="23" t="s">
        <v>5413</v>
      </c>
      <c r="N444" s="23" t="s">
        <v>4629</v>
      </c>
      <c r="O444" s="23" t="s">
        <v>4630</v>
      </c>
      <c r="P444" s="23" t="s">
        <v>4642</v>
      </c>
      <c r="Q444" s="23">
        <v>0</v>
      </c>
      <c r="R444" s="23" t="s">
        <v>1962</v>
      </c>
      <c r="S444" s="23" t="s">
        <v>4892</v>
      </c>
      <c r="T444" s="23" t="s">
        <v>1721</v>
      </c>
    </row>
    <row r="445" spans="1:20">
      <c r="A445" s="23" t="s">
        <v>3554</v>
      </c>
      <c r="B445" s="23" t="s">
        <v>3555</v>
      </c>
      <c r="C445" s="23" t="s">
        <v>12</v>
      </c>
      <c r="D445" s="23" t="s">
        <v>1705</v>
      </c>
      <c r="E445" s="23" t="s">
        <v>452</v>
      </c>
      <c r="F445" s="23" t="s">
        <v>5338</v>
      </c>
      <c r="G445" s="23" t="s">
        <v>1721</v>
      </c>
      <c r="H445" s="23" t="s">
        <v>4643</v>
      </c>
      <c r="I445" s="23" t="s">
        <v>4138</v>
      </c>
      <c r="J445" s="23" t="s">
        <v>11</v>
      </c>
      <c r="K445" s="23" t="s">
        <v>4628</v>
      </c>
      <c r="L445" s="23" t="s">
        <v>11</v>
      </c>
      <c r="M445" s="23" t="s">
        <v>5435</v>
      </c>
      <c r="N445" s="23" t="s">
        <v>4629</v>
      </c>
      <c r="O445" s="23" t="s">
        <v>4630</v>
      </c>
      <c r="P445" s="23" t="s">
        <v>4660</v>
      </c>
      <c r="Q445" s="23">
        <v>0</v>
      </c>
      <c r="R445" s="23" t="s">
        <v>1950</v>
      </c>
      <c r="S445" s="23" t="s">
        <v>5493</v>
      </c>
      <c r="T445" s="23" t="s">
        <v>1721</v>
      </c>
    </row>
    <row r="446" spans="1:20">
      <c r="A446" s="23" t="s">
        <v>3258</v>
      </c>
      <c r="B446" s="23" t="s">
        <v>3259</v>
      </c>
      <c r="C446" s="23" t="s">
        <v>14</v>
      </c>
      <c r="D446" s="23" t="s">
        <v>1705</v>
      </c>
      <c r="E446" s="23" t="s">
        <v>452</v>
      </c>
      <c r="F446" s="23" t="s">
        <v>4175</v>
      </c>
      <c r="G446" s="23" t="s">
        <v>1721</v>
      </c>
      <c r="H446" s="23" t="s">
        <v>4638</v>
      </c>
      <c r="I446" s="23" t="s">
        <v>4656</v>
      </c>
      <c r="J446" s="23" t="s">
        <v>11</v>
      </c>
      <c r="K446" s="23" t="s">
        <v>4628</v>
      </c>
      <c r="L446" s="23" t="s">
        <v>11</v>
      </c>
      <c r="M446" s="23" t="s">
        <v>5418</v>
      </c>
      <c r="N446" s="23" t="s">
        <v>4629</v>
      </c>
      <c r="O446" s="23" t="s">
        <v>4630</v>
      </c>
      <c r="P446" s="23" t="s">
        <v>4642</v>
      </c>
      <c r="Q446" s="23">
        <v>0</v>
      </c>
      <c r="R446" s="23" t="s">
        <v>1962</v>
      </c>
      <c r="S446" s="23" t="s">
        <v>4358</v>
      </c>
      <c r="T446" s="23" t="s">
        <v>1721</v>
      </c>
    </row>
    <row r="447" spans="1:20">
      <c r="A447" s="23" t="s">
        <v>2361</v>
      </c>
      <c r="B447" s="23" t="s">
        <v>2362</v>
      </c>
      <c r="C447" s="23" t="s">
        <v>16</v>
      </c>
      <c r="D447" s="23" t="s">
        <v>1705</v>
      </c>
      <c r="E447" s="23" t="s">
        <v>452</v>
      </c>
      <c r="F447" s="23" t="s">
        <v>4190</v>
      </c>
      <c r="G447" s="23" t="s">
        <v>1721</v>
      </c>
      <c r="H447" s="23" t="s">
        <v>4633</v>
      </c>
      <c r="I447" s="23" t="s">
        <v>4192</v>
      </c>
      <c r="J447" s="23" t="s">
        <v>11</v>
      </c>
      <c r="K447" s="23" t="s">
        <v>4628</v>
      </c>
      <c r="L447" s="23" t="s">
        <v>11</v>
      </c>
      <c r="M447" s="23" t="s">
        <v>5413</v>
      </c>
      <c r="N447" s="23" t="s">
        <v>4629</v>
      </c>
      <c r="O447" s="23" t="s">
        <v>4630</v>
      </c>
      <c r="P447" s="23" t="s">
        <v>9</v>
      </c>
      <c r="Q447" s="23">
        <v>0</v>
      </c>
      <c r="R447" s="23" t="s">
        <v>2365</v>
      </c>
      <c r="S447" s="23" t="s">
        <v>4671</v>
      </c>
      <c r="T447" s="23" t="s">
        <v>1721</v>
      </c>
    </row>
    <row r="448" spans="1:20">
      <c r="A448" s="23" t="s">
        <v>3785</v>
      </c>
      <c r="B448" s="23" t="s">
        <v>3786</v>
      </c>
      <c r="C448" s="23" t="s">
        <v>10</v>
      </c>
      <c r="D448" s="23" t="s">
        <v>1705</v>
      </c>
      <c r="E448" s="23" t="s">
        <v>452</v>
      </c>
      <c r="F448" s="23" t="s">
        <v>4185</v>
      </c>
      <c r="G448" s="23" t="s">
        <v>1721</v>
      </c>
      <c r="H448" s="23" t="s">
        <v>4633</v>
      </c>
      <c r="I448" s="23" t="s">
        <v>4203</v>
      </c>
      <c r="J448" s="23" t="s">
        <v>11</v>
      </c>
      <c r="K448" s="23" t="s">
        <v>4628</v>
      </c>
      <c r="L448" s="23" t="s">
        <v>11</v>
      </c>
      <c r="M448" s="23" t="s">
        <v>5414</v>
      </c>
      <c r="N448" s="23" t="s">
        <v>4629</v>
      </c>
      <c r="O448" s="23" t="s">
        <v>4630</v>
      </c>
      <c r="P448" s="23" t="s">
        <v>1026</v>
      </c>
      <c r="Q448" s="23">
        <v>0</v>
      </c>
      <c r="R448" s="23" t="s">
        <v>1683</v>
      </c>
      <c r="S448" s="23" t="s">
        <v>4585</v>
      </c>
      <c r="T448" s="23" t="s">
        <v>1721</v>
      </c>
    </row>
    <row r="449" spans="1:20">
      <c r="A449" s="23" t="s">
        <v>2985</v>
      </c>
      <c r="B449" s="23" t="s">
        <v>2986</v>
      </c>
      <c r="C449" s="23" t="s">
        <v>14</v>
      </c>
      <c r="D449" s="23" t="s">
        <v>1705</v>
      </c>
      <c r="E449" s="23" t="s">
        <v>452</v>
      </c>
      <c r="F449" s="23" t="s">
        <v>4166</v>
      </c>
      <c r="G449" s="23" t="s">
        <v>1721</v>
      </c>
      <c r="H449" s="23" t="s">
        <v>4094</v>
      </c>
      <c r="I449" s="23" t="s">
        <v>4656</v>
      </c>
      <c r="J449" s="23" t="s">
        <v>11</v>
      </c>
      <c r="K449" s="23" t="s">
        <v>4628</v>
      </c>
      <c r="L449" s="23" t="s">
        <v>11</v>
      </c>
      <c r="M449" s="23" t="s">
        <v>5428</v>
      </c>
      <c r="N449" s="23" t="s">
        <v>4629</v>
      </c>
      <c r="O449" s="23" t="s">
        <v>4630</v>
      </c>
      <c r="P449" s="23" t="s">
        <v>4708</v>
      </c>
      <c r="Q449" s="23">
        <v>0</v>
      </c>
      <c r="R449" s="23" t="s">
        <v>4709</v>
      </c>
      <c r="S449" s="23" t="s">
        <v>4710</v>
      </c>
      <c r="T449" s="23" t="s">
        <v>1721</v>
      </c>
    </row>
    <row r="450" spans="1:20">
      <c r="A450" s="23" t="s">
        <v>2158</v>
      </c>
      <c r="B450" s="23" t="s">
        <v>2159</v>
      </c>
      <c r="C450" s="23" t="s">
        <v>12</v>
      </c>
      <c r="D450" s="23" t="s">
        <v>1705</v>
      </c>
      <c r="E450" s="23" t="s">
        <v>452</v>
      </c>
      <c r="F450" s="23" t="s">
        <v>5338</v>
      </c>
      <c r="G450" s="23" t="s">
        <v>1721</v>
      </c>
      <c r="H450" s="23" t="s">
        <v>4643</v>
      </c>
      <c r="I450" s="23" t="s">
        <v>4138</v>
      </c>
      <c r="J450" s="23" t="s">
        <v>11</v>
      </c>
      <c r="K450" s="23" t="s">
        <v>4628</v>
      </c>
      <c r="L450" s="23" t="s">
        <v>11</v>
      </c>
      <c r="M450" s="23" t="s">
        <v>5410</v>
      </c>
      <c r="N450" s="23" t="s">
        <v>4629</v>
      </c>
      <c r="O450" s="23" t="s">
        <v>4630</v>
      </c>
      <c r="P450" s="23" t="s">
        <v>4650</v>
      </c>
      <c r="Q450" s="23">
        <v>0</v>
      </c>
      <c r="R450" s="23" t="s">
        <v>1962</v>
      </c>
      <c r="S450" s="23" t="s">
        <v>4775</v>
      </c>
      <c r="T450" s="23" t="s">
        <v>1721</v>
      </c>
    </row>
    <row r="451" spans="1:20">
      <c r="A451" s="23" t="s">
        <v>2141</v>
      </c>
      <c r="B451" s="23" t="s">
        <v>2142</v>
      </c>
      <c r="C451" s="23" t="s">
        <v>16</v>
      </c>
      <c r="D451" s="23" t="s">
        <v>1705</v>
      </c>
      <c r="E451" s="23" t="s">
        <v>452</v>
      </c>
      <c r="F451" s="23" t="s">
        <v>5342</v>
      </c>
      <c r="G451" s="23" t="s">
        <v>1721</v>
      </c>
      <c r="H451" s="23" t="s">
        <v>4633</v>
      </c>
      <c r="I451" s="23" t="s">
        <v>4192</v>
      </c>
      <c r="J451" s="23" t="s">
        <v>11</v>
      </c>
      <c r="K451" s="23" t="s">
        <v>4628</v>
      </c>
      <c r="L451" s="23" t="s">
        <v>11</v>
      </c>
      <c r="M451" s="23" t="s">
        <v>5435</v>
      </c>
      <c r="N451" s="23" t="s">
        <v>4629</v>
      </c>
      <c r="O451" s="23" t="s">
        <v>4630</v>
      </c>
      <c r="P451" s="23" t="s">
        <v>7</v>
      </c>
      <c r="Q451" s="23">
        <v>0</v>
      </c>
      <c r="R451" s="23" t="s">
        <v>4744</v>
      </c>
      <c r="S451" s="23" t="s">
        <v>4511</v>
      </c>
      <c r="T451" s="23" t="s">
        <v>1721</v>
      </c>
    </row>
    <row r="452" spans="1:20">
      <c r="A452" s="23" t="s">
        <v>5198</v>
      </c>
      <c r="B452" s="23" t="s">
        <v>5199</v>
      </c>
      <c r="C452" s="23" t="s">
        <v>1687</v>
      </c>
      <c r="D452" s="23" t="s">
        <v>4091</v>
      </c>
      <c r="E452" s="23" t="s">
        <v>459</v>
      </c>
      <c r="F452" s="23" t="s">
        <v>5353</v>
      </c>
      <c r="G452" s="23" t="s">
        <v>1721</v>
      </c>
      <c r="H452" s="23" t="s">
        <v>4643</v>
      </c>
      <c r="I452" s="23" t="s">
        <v>4644</v>
      </c>
      <c r="J452" s="23" t="s">
        <v>11</v>
      </c>
      <c r="K452" s="23" t="s">
        <v>4628</v>
      </c>
      <c r="L452" s="23" t="s">
        <v>11</v>
      </c>
      <c r="M452" s="23" t="s">
        <v>5473</v>
      </c>
      <c r="N452" s="23" t="s">
        <v>4640</v>
      </c>
      <c r="O452" s="23" t="s">
        <v>4630</v>
      </c>
      <c r="P452" s="23" t="s">
        <v>993</v>
      </c>
      <c r="Q452" s="23">
        <v>0</v>
      </c>
      <c r="R452" s="23" t="s">
        <v>5464</v>
      </c>
      <c r="S452" s="23" t="s">
        <v>5484</v>
      </c>
      <c r="T452" s="23" t="s">
        <v>1721</v>
      </c>
    </row>
    <row r="453" spans="1:20">
      <c r="A453" s="23" t="s">
        <v>3199</v>
      </c>
      <c r="B453" s="23" t="s">
        <v>3200</v>
      </c>
      <c r="C453" s="23" t="s">
        <v>17</v>
      </c>
      <c r="D453" s="23" t="s">
        <v>1705</v>
      </c>
      <c r="E453" s="23" t="s">
        <v>4289</v>
      </c>
      <c r="F453" s="23" t="s">
        <v>4144</v>
      </c>
      <c r="G453" s="23" t="s">
        <v>1721</v>
      </c>
      <c r="H453" s="23" t="s">
        <v>4099</v>
      </c>
      <c r="I453" s="23" t="s">
        <v>4644</v>
      </c>
      <c r="J453" s="23" t="s">
        <v>11</v>
      </c>
      <c r="K453" s="23" t="s">
        <v>4628</v>
      </c>
      <c r="L453" s="23" t="s">
        <v>11</v>
      </c>
      <c r="M453" s="23" t="s">
        <v>5470</v>
      </c>
      <c r="N453" s="23" t="s">
        <v>4653</v>
      </c>
      <c r="O453" s="23" t="s">
        <v>4630</v>
      </c>
      <c r="P453" s="23" t="s">
        <v>4897</v>
      </c>
      <c r="Q453" s="23">
        <v>0</v>
      </c>
      <c r="R453" s="23" t="s">
        <v>4887</v>
      </c>
      <c r="S453" s="23" t="s">
        <v>4363</v>
      </c>
      <c r="T453" s="23" t="s">
        <v>1721</v>
      </c>
    </row>
    <row r="454" spans="1:20">
      <c r="A454" s="23" t="s">
        <v>2146</v>
      </c>
      <c r="B454" s="23" t="s">
        <v>2147</v>
      </c>
      <c r="C454" s="23" t="s">
        <v>10</v>
      </c>
      <c r="D454" s="23" t="s">
        <v>1705</v>
      </c>
      <c r="E454" s="23" t="s">
        <v>452</v>
      </c>
      <c r="F454" s="23" t="s">
        <v>4185</v>
      </c>
      <c r="G454" s="23" t="s">
        <v>1721</v>
      </c>
      <c r="H454" s="23" t="s">
        <v>4633</v>
      </c>
      <c r="I454" s="23" t="s">
        <v>4203</v>
      </c>
      <c r="J454" s="23" t="s">
        <v>11</v>
      </c>
      <c r="K454" s="23" t="s">
        <v>4628</v>
      </c>
      <c r="L454" s="23" t="s">
        <v>11</v>
      </c>
      <c r="M454" s="23" t="s">
        <v>5405</v>
      </c>
      <c r="N454" s="23" t="s">
        <v>4629</v>
      </c>
      <c r="O454" s="23" t="s">
        <v>4630</v>
      </c>
      <c r="P454" s="23" t="s">
        <v>4662</v>
      </c>
      <c r="Q454" s="23">
        <v>0</v>
      </c>
      <c r="R454" s="23" t="s">
        <v>1676</v>
      </c>
      <c r="S454" s="23" t="s">
        <v>4818</v>
      </c>
      <c r="T454" s="23" t="s">
        <v>1721</v>
      </c>
    </row>
    <row r="455" spans="1:20">
      <c r="A455" s="23" t="s">
        <v>2103</v>
      </c>
      <c r="B455" s="23" t="s">
        <v>2104</v>
      </c>
      <c r="C455" s="23" t="s">
        <v>10</v>
      </c>
      <c r="D455" s="23" t="s">
        <v>1705</v>
      </c>
      <c r="E455" s="23" t="s">
        <v>452</v>
      </c>
      <c r="F455" s="23" t="s">
        <v>4164</v>
      </c>
      <c r="G455" s="23" t="s">
        <v>1721</v>
      </c>
      <c r="H455" s="23" t="s">
        <v>4632</v>
      </c>
      <c r="I455" s="23" t="s">
        <v>4203</v>
      </c>
      <c r="J455" s="23" t="s">
        <v>11</v>
      </c>
      <c r="K455" s="23" t="s">
        <v>4628</v>
      </c>
      <c r="L455" s="23" t="s">
        <v>11</v>
      </c>
      <c r="M455" s="23" t="s">
        <v>5414</v>
      </c>
      <c r="N455" s="23" t="s">
        <v>4629</v>
      </c>
      <c r="O455" s="23" t="s">
        <v>4630</v>
      </c>
      <c r="P455" s="23" t="s">
        <v>4713</v>
      </c>
      <c r="Q455" s="23">
        <v>0</v>
      </c>
      <c r="R455" s="23" t="s">
        <v>1962</v>
      </c>
      <c r="S455" s="23" t="s">
        <v>4473</v>
      </c>
      <c r="T455" s="23" t="s">
        <v>1721</v>
      </c>
    </row>
    <row r="456" spans="1:20">
      <c r="A456" s="23" t="s">
        <v>1816</v>
      </c>
      <c r="B456" s="23" t="s">
        <v>1817</v>
      </c>
      <c r="C456" s="23" t="s">
        <v>13</v>
      </c>
      <c r="D456" s="23" t="s">
        <v>1705</v>
      </c>
      <c r="E456" s="23" t="s">
        <v>1189</v>
      </c>
      <c r="F456" s="23" t="s">
        <v>4186</v>
      </c>
      <c r="G456" s="23" t="s">
        <v>1721</v>
      </c>
      <c r="H456" s="23" t="s">
        <v>4094</v>
      </c>
      <c r="I456" s="23" t="s">
        <v>4203</v>
      </c>
      <c r="J456" s="23" t="s">
        <v>11</v>
      </c>
      <c r="K456" s="23" t="s">
        <v>4628</v>
      </c>
      <c r="L456" s="23" t="s">
        <v>11</v>
      </c>
      <c r="M456" s="23" t="s">
        <v>5459</v>
      </c>
      <c r="N456" s="23" t="s">
        <v>4629</v>
      </c>
      <c r="O456" s="23" t="s">
        <v>4630</v>
      </c>
      <c r="P456" s="23" t="s">
        <v>4752</v>
      </c>
      <c r="Q456" s="23">
        <v>0</v>
      </c>
      <c r="R456" s="23" t="s">
        <v>1962</v>
      </c>
      <c r="S456" s="23" t="s">
        <v>4503</v>
      </c>
      <c r="T456" s="23" t="s">
        <v>1721</v>
      </c>
    </row>
    <row r="457" spans="1:20">
      <c r="A457" s="23" t="s">
        <v>3959</v>
      </c>
      <c r="B457" s="23" t="s">
        <v>3960</v>
      </c>
      <c r="C457" s="23" t="s">
        <v>1669</v>
      </c>
      <c r="D457" s="23" t="s">
        <v>4091</v>
      </c>
      <c r="E457" s="23" t="s">
        <v>459</v>
      </c>
      <c r="F457" s="23" t="s">
        <v>4086</v>
      </c>
      <c r="G457" s="23" t="s">
        <v>1721</v>
      </c>
      <c r="H457" s="23" t="s">
        <v>4643</v>
      </c>
      <c r="I457" s="23" t="s">
        <v>4644</v>
      </c>
      <c r="J457" s="23" t="s">
        <v>1808</v>
      </c>
      <c r="K457" s="23" t="s">
        <v>4628</v>
      </c>
      <c r="L457" s="23" t="s">
        <v>11</v>
      </c>
      <c r="M457" s="23" t="s">
        <v>5488</v>
      </c>
      <c r="N457" s="23" t="s">
        <v>4640</v>
      </c>
      <c r="O457" s="23" t="s">
        <v>4630</v>
      </c>
      <c r="P457" s="23" t="s">
        <v>4721</v>
      </c>
      <c r="Q457" s="23">
        <v>0</v>
      </c>
      <c r="R457" s="23" t="s">
        <v>2050</v>
      </c>
      <c r="S457" s="23" t="s">
        <v>4722</v>
      </c>
      <c r="T457" s="23" t="s">
        <v>1721</v>
      </c>
    </row>
    <row r="458" spans="1:20">
      <c r="A458" s="23" t="s">
        <v>3190</v>
      </c>
      <c r="B458" s="23" t="s">
        <v>3191</v>
      </c>
      <c r="C458" s="23" t="s">
        <v>10</v>
      </c>
      <c r="D458" s="23" t="s">
        <v>1705</v>
      </c>
      <c r="E458" s="23" t="s">
        <v>452</v>
      </c>
      <c r="F458" s="23" t="s">
        <v>4190</v>
      </c>
      <c r="G458" s="23" t="s">
        <v>1721</v>
      </c>
      <c r="H458" s="23" t="s">
        <v>4633</v>
      </c>
      <c r="I458" s="23" t="s">
        <v>5430</v>
      </c>
      <c r="J458" s="23" t="s">
        <v>11</v>
      </c>
      <c r="K458" s="23" t="s">
        <v>4628</v>
      </c>
      <c r="L458" s="23" t="s">
        <v>11</v>
      </c>
      <c r="M458" s="23" t="s">
        <v>5441</v>
      </c>
      <c r="N458" s="23" t="s">
        <v>4629</v>
      </c>
      <c r="O458" s="23" t="s">
        <v>4630</v>
      </c>
      <c r="P458" s="23" t="s">
        <v>1026</v>
      </c>
      <c r="Q458" s="23">
        <v>0</v>
      </c>
      <c r="R458" s="23" t="s">
        <v>1683</v>
      </c>
      <c r="S458" s="23" t="s">
        <v>4596</v>
      </c>
      <c r="T458" s="23" t="s">
        <v>1721</v>
      </c>
    </row>
    <row r="459" spans="1:20">
      <c r="A459" s="23" t="s">
        <v>1767</v>
      </c>
      <c r="B459" s="23" t="s">
        <v>1768</v>
      </c>
      <c r="C459" s="23" t="s">
        <v>16</v>
      </c>
      <c r="D459" s="23" t="s">
        <v>1705</v>
      </c>
      <c r="E459" s="23" t="s">
        <v>452</v>
      </c>
      <c r="F459" s="23" t="s">
        <v>4179</v>
      </c>
      <c r="G459" s="23" t="s">
        <v>1721</v>
      </c>
      <c r="H459" s="23" t="s">
        <v>4682</v>
      </c>
      <c r="I459" s="23" t="s">
        <v>4649</v>
      </c>
      <c r="J459" s="23" t="s">
        <v>11</v>
      </c>
      <c r="K459" s="23" t="s">
        <v>4628</v>
      </c>
      <c r="L459" s="23" t="s">
        <v>11</v>
      </c>
      <c r="M459" s="23" t="s">
        <v>5437</v>
      </c>
      <c r="N459" s="23" t="s">
        <v>4629</v>
      </c>
      <c r="O459" s="23" t="s">
        <v>4630</v>
      </c>
      <c r="P459" s="23" t="s">
        <v>9</v>
      </c>
      <c r="Q459" s="23">
        <v>0</v>
      </c>
      <c r="R459" s="23" t="s">
        <v>1771</v>
      </c>
      <c r="S459" s="23" t="s">
        <v>4802</v>
      </c>
      <c r="T459" s="23" t="s">
        <v>1721</v>
      </c>
    </row>
    <row r="460" spans="1:20">
      <c r="A460" s="23" t="s">
        <v>2016</v>
      </c>
      <c r="B460" s="23" t="s">
        <v>2017</v>
      </c>
      <c r="C460" s="23" t="s">
        <v>16</v>
      </c>
      <c r="D460" s="23" t="s">
        <v>1705</v>
      </c>
      <c r="E460" s="23" t="s">
        <v>452</v>
      </c>
      <c r="F460" s="23" t="s">
        <v>5342</v>
      </c>
      <c r="G460" s="23" t="s">
        <v>1721</v>
      </c>
      <c r="H460" s="23" t="s">
        <v>4633</v>
      </c>
      <c r="I460" s="23" t="s">
        <v>4192</v>
      </c>
      <c r="J460" s="23" t="s">
        <v>11</v>
      </c>
      <c r="K460" s="23" t="s">
        <v>4628</v>
      </c>
      <c r="L460" s="23" t="s">
        <v>11</v>
      </c>
      <c r="M460" s="23" t="s">
        <v>5471</v>
      </c>
      <c r="N460" s="23" t="s">
        <v>4629</v>
      </c>
      <c r="O460" s="23" t="s">
        <v>4630</v>
      </c>
      <c r="P460" s="23" t="s">
        <v>4642</v>
      </c>
      <c r="Q460" s="23">
        <v>0</v>
      </c>
      <c r="R460" s="23" t="s">
        <v>1962</v>
      </c>
      <c r="S460" s="23" t="s">
        <v>4888</v>
      </c>
      <c r="T460" s="23" t="s">
        <v>1721</v>
      </c>
    </row>
    <row r="461" spans="1:20">
      <c r="A461" s="23" t="s">
        <v>2368</v>
      </c>
      <c r="B461" s="23" t="s">
        <v>2369</v>
      </c>
      <c r="C461" s="23" t="s">
        <v>16</v>
      </c>
      <c r="D461" s="23" t="s">
        <v>1705</v>
      </c>
      <c r="E461" s="23" t="s">
        <v>1189</v>
      </c>
      <c r="F461" s="23" t="s">
        <v>4197</v>
      </c>
      <c r="G461" s="23" t="s">
        <v>1721</v>
      </c>
      <c r="H461" s="23" t="s">
        <v>4099</v>
      </c>
      <c r="I461" s="23" t="s">
        <v>4656</v>
      </c>
      <c r="J461" s="23" t="s">
        <v>1808</v>
      </c>
      <c r="K461" s="23" t="s">
        <v>4628</v>
      </c>
      <c r="L461" s="23" t="s">
        <v>11</v>
      </c>
      <c r="M461" s="23" t="s">
        <v>5445</v>
      </c>
      <c r="N461" s="23" t="s">
        <v>4629</v>
      </c>
      <c r="O461" s="23" t="s">
        <v>4630</v>
      </c>
      <c r="P461" s="23" t="s">
        <v>9</v>
      </c>
      <c r="Q461" s="23">
        <v>0</v>
      </c>
      <c r="R461" s="23" t="s">
        <v>3208</v>
      </c>
      <c r="S461" s="23" t="s">
        <v>4438</v>
      </c>
      <c r="T461" s="23" t="s">
        <v>1721</v>
      </c>
    </row>
    <row r="462" spans="1:20">
      <c r="A462" s="23" t="s">
        <v>3092</v>
      </c>
      <c r="B462" s="23" t="s">
        <v>3093</v>
      </c>
      <c r="C462" s="23" t="s">
        <v>14</v>
      </c>
      <c r="D462" s="23" t="s">
        <v>1705</v>
      </c>
      <c r="E462" s="23" t="s">
        <v>452</v>
      </c>
      <c r="F462" s="23" t="s">
        <v>4173</v>
      </c>
      <c r="G462" s="23" t="s">
        <v>1721</v>
      </c>
      <c r="H462" s="23" t="s">
        <v>4099</v>
      </c>
      <c r="I462" s="23" t="s">
        <v>4138</v>
      </c>
      <c r="J462" s="23" t="s">
        <v>11</v>
      </c>
      <c r="K462" s="23" t="s">
        <v>4628</v>
      </c>
      <c r="L462" s="23" t="s">
        <v>11</v>
      </c>
      <c r="M462" s="23" t="s">
        <v>5407</v>
      </c>
      <c r="N462" s="23" t="s">
        <v>4629</v>
      </c>
      <c r="O462" s="23" t="s">
        <v>4630</v>
      </c>
      <c r="P462" s="23" t="s">
        <v>4713</v>
      </c>
      <c r="Q462" s="23">
        <v>0</v>
      </c>
      <c r="R462" s="23" t="s">
        <v>3647</v>
      </c>
      <c r="S462" s="23" t="s">
        <v>4851</v>
      </c>
      <c r="T462" s="23" t="s">
        <v>1721</v>
      </c>
    </row>
    <row r="463" spans="1:20">
      <c r="A463" s="23" t="s">
        <v>3617</v>
      </c>
      <c r="B463" s="23" t="s">
        <v>3618</v>
      </c>
      <c r="C463" s="23" t="s">
        <v>1669</v>
      </c>
      <c r="D463" s="23" t="s">
        <v>1705</v>
      </c>
      <c r="E463" s="23" t="s">
        <v>452</v>
      </c>
      <c r="F463" s="23" t="s">
        <v>4179</v>
      </c>
      <c r="G463" s="23" t="s">
        <v>1721</v>
      </c>
      <c r="H463" s="23" t="s">
        <v>4682</v>
      </c>
      <c r="I463" s="23" t="s">
        <v>4106</v>
      </c>
      <c r="J463" s="23" t="s">
        <v>11</v>
      </c>
      <c r="K463" s="23" t="s">
        <v>4628</v>
      </c>
      <c r="L463" s="23" t="s">
        <v>11</v>
      </c>
      <c r="M463" s="23" t="s">
        <v>5426</v>
      </c>
      <c r="N463" s="23" t="s">
        <v>4629</v>
      </c>
      <c r="O463" s="23" t="s">
        <v>4630</v>
      </c>
      <c r="P463" s="23" t="s">
        <v>1026</v>
      </c>
      <c r="Q463" s="23">
        <v>0</v>
      </c>
      <c r="R463" s="23" t="s">
        <v>1922</v>
      </c>
      <c r="S463" s="23" t="s">
        <v>4706</v>
      </c>
      <c r="T463" s="23" t="s">
        <v>1721</v>
      </c>
    </row>
    <row r="464" spans="1:20">
      <c r="A464" s="23" t="s">
        <v>3785</v>
      </c>
      <c r="B464" s="23" t="s">
        <v>3786</v>
      </c>
      <c r="C464" s="23" t="s">
        <v>10</v>
      </c>
      <c r="D464" s="23" t="s">
        <v>1705</v>
      </c>
      <c r="E464" s="23" t="s">
        <v>452</v>
      </c>
      <c r="F464" s="23" t="s">
        <v>4185</v>
      </c>
      <c r="G464" s="23" t="s">
        <v>1721</v>
      </c>
      <c r="H464" s="23" t="s">
        <v>4633</v>
      </c>
      <c r="I464" s="23" t="s">
        <v>4203</v>
      </c>
      <c r="J464" s="23" t="s">
        <v>11</v>
      </c>
      <c r="K464" s="23" t="s">
        <v>4628</v>
      </c>
      <c r="L464" s="23" t="s">
        <v>11</v>
      </c>
      <c r="M464" s="23" t="s">
        <v>5415</v>
      </c>
      <c r="N464" s="23" t="s">
        <v>4629</v>
      </c>
      <c r="O464" s="23" t="s">
        <v>4630</v>
      </c>
      <c r="P464" s="23" t="s">
        <v>1026</v>
      </c>
      <c r="Q464" s="23">
        <v>0</v>
      </c>
      <c r="R464" s="23" t="s">
        <v>1683</v>
      </c>
      <c r="S464" s="23" t="s">
        <v>4585</v>
      </c>
      <c r="T464" s="23" t="s">
        <v>1721</v>
      </c>
    </row>
    <row r="465" spans="1:20">
      <c r="A465" s="23" t="s">
        <v>2093</v>
      </c>
      <c r="B465" s="23" t="s">
        <v>2094</v>
      </c>
      <c r="C465" s="23" t="s">
        <v>17</v>
      </c>
      <c r="D465" s="23" t="s">
        <v>1705</v>
      </c>
      <c r="E465" s="23" t="s">
        <v>452</v>
      </c>
      <c r="F465" s="23" t="s">
        <v>5336</v>
      </c>
      <c r="G465" s="23" t="s">
        <v>1721</v>
      </c>
      <c r="H465" s="23" t="s">
        <v>4638</v>
      </c>
      <c r="I465" s="23" t="s">
        <v>4636</v>
      </c>
      <c r="J465" s="23" t="s">
        <v>11</v>
      </c>
      <c r="K465" s="23" t="s">
        <v>4628</v>
      </c>
      <c r="L465" s="23" t="s">
        <v>11</v>
      </c>
      <c r="M465" s="23" t="s">
        <v>5435</v>
      </c>
      <c r="N465" s="23" t="s">
        <v>4629</v>
      </c>
      <c r="O465" s="23" t="s">
        <v>4630</v>
      </c>
      <c r="P465" s="23" t="s">
        <v>4894</v>
      </c>
      <c r="Q465" s="23">
        <v>0</v>
      </c>
      <c r="R465" s="23" t="s">
        <v>1962</v>
      </c>
      <c r="S465" s="23" t="s">
        <v>4475</v>
      </c>
      <c r="T465" s="23" t="s">
        <v>1721</v>
      </c>
    </row>
    <row r="466" spans="1:20">
      <c r="A466" s="23" t="s">
        <v>3152</v>
      </c>
      <c r="B466" s="23" t="s">
        <v>3153</v>
      </c>
      <c r="C466" s="23" t="s">
        <v>1687</v>
      </c>
      <c r="D466" s="23" t="s">
        <v>4091</v>
      </c>
      <c r="E466" s="23" t="s">
        <v>459</v>
      </c>
      <c r="F466" s="23" t="s">
        <v>4194</v>
      </c>
      <c r="G466" s="23" t="s">
        <v>1721</v>
      </c>
      <c r="H466" s="23" t="s">
        <v>4632</v>
      </c>
      <c r="I466" s="23" t="s">
        <v>4639</v>
      </c>
      <c r="J466" s="23" t="s">
        <v>11</v>
      </c>
      <c r="K466" s="23" t="s">
        <v>4628</v>
      </c>
      <c r="L466" s="23" t="s">
        <v>11</v>
      </c>
      <c r="M466" s="23" t="s">
        <v>5481</v>
      </c>
      <c r="N466" s="23" t="s">
        <v>4640</v>
      </c>
      <c r="O466" s="23" t="s">
        <v>4630</v>
      </c>
      <c r="P466" s="23" t="s">
        <v>1166</v>
      </c>
      <c r="Q466" s="23">
        <v>0</v>
      </c>
      <c r="R466" s="23" t="s">
        <v>1782</v>
      </c>
      <c r="S466" s="23" t="s">
        <v>4853</v>
      </c>
      <c r="T466" s="23" t="s">
        <v>1721</v>
      </c>
    </row>
    <row r="467" spans="1:20">
      <c r="A467" s="23" t="s">
        <v>2856</v>
      </c>
      <c r="B467" s="23" t="s">
        <v>2857</v>
      </c>
      <c r="C467" s="23" t="s">
        <v>15</v>
      </c>
      <c r="D467" s="23" t="s">
        <v>1705</v>
      </c>
      <c r="E467" s="23" t="s">
        <v>452</v>
      </c>
      <c r="F467" s="23" t="s">
        <v>4156</v>
      </c>
      <c r="G467" s="23" t="s">
        <v>1721</v>
      </c>
      <c r="H467" s="23" t="s">
        <v>4094</v>
      </c>
      <c r="I467" s="23" t="s">
        <v>4636</v>
      </c>
      <c r="J467" s="23" t="s">
        <v>11</v>
      </c>
      <c r="K467" s="23" t="s">
        <v>4628</v>
      </c>
      <c r="L467" s="23" t="s">
        <v>11</v>
      </c>
      <c r="M467" s="23" t="s">
        <v>5414</v>
      </c>
      <c r="N467" s="23" t="s">
        <v>4629</v>
      </c>
      <c r="O467" s="23" t="s">
        <v>4630</v>
      </c>
      <c r="P467" s="23" t="s">
        <v>4650</v>
      </c>
      <c r="Q467" s="23">
        <v>0</v>
      </c>
      <c r="R467" s="23" t="s">
        <v>1962</v>
      </c>
      <c r="S467" s="23" t="s">
        <v>4391</v>
      </c>
      <c r="T467" s="23" t="s">
        <v>1721</v>
      </c>
    </row>
    <row r="468" spans="1:20">
      <c r="A468" s="23" t="s">
        <v>2026</v>
      </c>
      <c r="B468" s="23" t="s">
        <v>2027</v>
      </c>
      <c r="C468" s="23" t="s">
        <v>14</v>
      </c>
      <c r="D468" s="23" t="s">
        <v>1705</v>
      </c>
      <c r="E468" s="23" t="s">
        <v>1189</v>
      </c>
      <c r="F468" s="23" t="s">
        <v>4207</v>
      </c>
      <c r="G468" s="23" t="s">
        <v>1721</v>
      </c>
      <c r="H468" s="23" t="s">
        <v>4633</v>
      </c>
      <c r="I468" s="23" t="s">
        <v>4106</v>
      </c>
      <c r="J468" s="23" t="s">
        <v>11</v>
      </c>
      <c r="K468" s="23" t="s">
        <v>4628</v>
      </c>
      <c r="L468" s="23" t="s">
        <v>11</v>
      </c>
      <c r="M468" s="23" t="s">
        <v>5418</v>
      </c>
      <c r="N468" s="23" t="s">
        <v>4629</v>
      </c>
      <c r="O468" s="23" t="s">
        <v>4630</v>
      </c>
      <c r="P468" s="23" t="s">
        <v>4634</v>
      </c>
      <c r="Q468" s="23">
        <v>0</v>
      </c>
      <c r="R468" s="23" t="s">
        <v>1962</v>
      </c>
      <c r="S468" s="23" t="s">
        <v>4635</v>
      </c>
      <c r="T468" s="23" t="s">
        <v>1721</v>
      </c>
    </row>
    <row r="469" spans="1:20">
      <c r="A469" s="23" t="s">
        <v>2856</v>
      </c>
      <c r="B469" s="23" t="s">
        <v>2857</v>
      </c>
      <c r="C469" s="23" t="s">
        <v>15</v>
      </c>
      <c r="D469" s="23" t="s">
        <v>1705</v>
      </c>
      <c r="E469" s="23" t="s">
        <v>452</v>
      </c>
      <c r="F469" s="23" t="s">
        <v>4156</v>
      </c>
      <c r="G469" s="23" t="s">
        <v>1721</v>
      </c>
      <c r="H469" s="23" t="s">
        <v>4094</v>
      </c>
      <c r="I469" s="23" t="s">
        <v>4636</v>
      </c>
      <c r="J469" s="23" t="s">
        <v>11</v>
      </c>
      <c r="K469" s="23" t="s">
        <v>4628</v>
      </c>
      <c r="L469" s="23" t="s">
        <v>11</v>
      </c>
      <c r="M469" s="23" t="s">
        <v>5405</v>
      </c>
      <c r="N469" s="23" t="s">
        <v>4629</v>
      </c>
      <c r="O469" s="23" t="s">
        <v>4630</v>
      </c>
      <c r="P469" s="23" t="s">
        <v>4650</v>
      </c>
      <c r="Q469" s="23">
        <v>0</v>
      </c>
      <c r="R469" s="23" t="s">
        <v>1962</v>
      </c>
      <c r="S469" s="23" t="s">
        <v>4391</v>
      </c>
      <c r="T469" s="23" t="s">
        <v>1721</v>
      </c>
    </row>
    <row r="470" spans="1:20">
      <c r="A470" s="23" t="s">
        <v>2769</v>
      </c>
      <c r="B470" s="23" t="s">
        <v>2770</v>
      </c>
      <c r="C470" s="23" t="s">
        <v>14</v>
      </c>
      <c r="D470" s="23" t="s">
        <v>1705</v>
      </c>
      <c r="E470" s="23" t="s">
        <v>452</v>
      </c>
      <c r="F470" s="23" t="s">
        <v>5344</v>
      </c>
      <c r="G470" s="23" t="s">
        <v>1721</v>
      </c>
      <c r="H470" s="23" t="s">
        <v>4643</v>
      </c>
      <c r="I470" s="23" t="s">
        <v>4649</v>
      </c>
      <c r="J470" s="23" t="s">
        <v>11</v>
      </c>
      <c r="K470" s="23" t="s">
        <v>4628</v>
      </c>
      <c r="L470" s="23" t="s">
        <v>11</v>
      </c>
      <c r="M470" s="23" t="s">
        <v>5418</v>
      </c>
      <c r="N470" s="23" t="s">
        <v>4629</v>
      </c>
      <c r="O470" s="23" t="s">
        <v>4630</v>
      </c>
      <c r="P470" s="23" t="s">
        <v>4634</v>
      </c>
      <c r="Q470" s="23">
        <v>0</v>
      </c>
      <c r="R470" s="23" t="s">
        <v>1962</v>
      </c>
      <c r="S470" s="23" t="s">
        <v>4875</v>
      </c>
      <c r="T470" s="23" t="s">
        <v>1721</v>
      </c>
    </row>
    <row r="471" spans="1:20">
      <c r="A471" s="23" t="s">
        <v>4030</v>
      </c>
      <c r="B471" s="23" t="s">
        <v>4031</v>
      </c>
      <c r="C471" s="23" t="s">
        <v>14</v>
      </c>
      <c r="D471" s="23" t="s">
        <v>1705</v>
      </c>
      <c r="E471" s="23" t="s">
        <v>452</v>
      </c>
      <c r="F471" s="23" t="s">
        <v>5344</v>
      </c>
      <c r="G471" s="23" t="s">
        <v>1721</v>
      </c>
      <c r="H471" s="23" t="s">
        <v>4643</v>
      </c>
      <c r="I471" s="23" t="s">
        <v>4649</v>
      </c>
      <c r="J471" s="23" t="s">
        <v>11</v>
      </c>
      <c r="K471" s="23" t="s">
        <v>4628</v>
      </c>
      <c r="L471" s="23" t="s">
        <v>11</v>
      </c>
      <c r="M471" s="23" t="s">
        <v>5418</v>
      </c>
      <c r="N471" s="23" t="s">
        <v>4629</v>
      </c>
      <c r="O471" s="23" t="s">
        <v>4630</v>
      </c>
      <c r="P471" s="23" t="s">
        <v>1026</v>
      </c>
      <c r="Q471" s="23">
        <v>0</v>
      </c>
      <c r="R471" s="23" t="s">
        <v>1760</v>
      </c>
      <c r="S471" s="23" t="s">
        <v>4598</v>
      </c>
      <c r="T471" s="23" t="s">
        <v>1721</v>
      </c>
    </row>
    <row r="472" spans="1:20">
      <c r="A472" s="23" t="s">
        <v>2146</v>
      </c>
      <c r="B472" s="23" t="s">
        <v>2147</v>
      </c>
      <c r="C472" s="23" t="s">
        <v>10</v>
      </c>
      <c r="D472" s="23" t="s">
        <v>1705</v>
      </c>
      <c r="E472" s="23" t="s">
        <v>452</v>
      </c>
      <c r="F472" s="23" t="s">
        <v>4185</v>
      </c>
      <c r="G472" s="23" t="s">
        <v>1721</v>
      </c>
      <c r="H472" s="23" t="s">
        <v>4633</v>
      </c>
      <c r="I472" s="23" t="s">
        <v>4203</v>
      </c>
      <c r="J472" s="23" t="s">
        <v>11</v>
      </c>
      <c r="K472" s="23" t="s">
        <v>4628</v>
      </c>
      <c r="L472" s="23" t="s">
        <v>11</v>
      </c>
      <c r="M472" s="23" t="s">
        <v>5460</v>
      </c>
      <c r="N472" s="23" t="s">
        <v>4629</v>
      </c>
      <c r="O472" s="23" t="s">
        <v>4630</v>
      </c>
      <c r="P472" s="23" t="s">
        <v>4662</v>
      </c>
      <c r="Q472" s="23">
        <v>0</v>
      </c>
      <c r="R472" s="23" t="s">
        <v>1676</v>
      </c>
      <c r="S472" s="23" t="s">
        <v>4818</v>
      </c>
      <c r="T472" s="23" t="s">
        <v>1721</v>
      </c>
    </row>
    <row r="473" spans="1:20">
      <c r="A473" s="23" t="s">
        <v>3926</v>
      </c>
      <c r="B473" s="23" t="s">
        <v>3927</v>
      </c>
      <c r="C473" s="23" t="s">
        <v>12</v>
      </c>
      <c r="D473" s="23" t="s">
        <v>1705</v>
      </c>
      <c r="E473" s="23" t="s">
        <v>452</v>
      </c>
      <c r="F473" s="23" t="s">
        <v>5338</v>
      </c>
      <c r="G473" s="23" t="s">
        <v>1721</v>
      </c>
      <c r="H473" s="23" t="s">
        <v>4643</v>
      </c>
      <c r="I473" s="23" t="s">
        <v>4138</v>
      </c>
      <c r="J473" s="23" t="s">
        <v>11</v>
      </c>
      <c r="K473" s="23" t="s">
        <v>4628</v>
      </c>
      <c r="L473" s="23" t="s">
        <v>11</v>
      </c>
      <c r="M473" s="23" t="s">
        <v>5410</v>
      </c>
      <c r="N473" s="23" t="s">
        <v>4629</v>
      </c>
      <c r="O473" s="23" t="s">
        <v>4630</v>
      </c>
      <c r="P473" s="23" t="s">
        <v>4753</v>
      </c>
      <c r="Q473" s="23">
        <v>0</v>
      </c>
      <c r="R473" s="23" t="s">
        <v>1962</v>
      </c>
      <c r="S473" s="23" t="s">
        <v>4797</v>
      </c>
      <c r="T473" s="23" t="s">
        <v>1721</v>
      </c>
    </row>
    <row r="474" spans="1:20">
      <c r="A474" s="23" t="s">
        <v>4030</v>
      </c>
      <c r="B474" s="23" t="s">
        <v>4031</v>
      </c>
      <c r="C474" s="23" t="s">
        <v>14</v>
      </c>
      <c r="D474" s="23" t="s">
        <v>1705</v>
      </c>
      <c r="E474" s="23" t="s">
        <v>452</v>
      </c>
      <c r="F474" s="23" t="s">
        <v>5344</v>
      </c>
      <c r="G474" s="23" t="s">
        <v>1721</v>
      </c>
      <c r="H474" s="23" t="s">
        <v>4643</v>
      </c>
      <c r="I474" s="23" t="s">
        <v>4649</v>
      </c>
      <c r="J474" s="23" t="s">
        <v>11</v>
      </c>
      <c r="K474" s="23" t="s">
        <v>4628</v>
      </c>
      <c r="L474" s="23" t="s">
        <v>11</v>
      </c>
      <c r="M474" s="23" t="s">
        <v>5428</v>
      </c>
      <c r="N474" s="23" t="s">
        <v>4629</v>
      </c>
      <c r="O474" s="23" t="s">
        <v>4630</v>
      </c>
      <c r="P474" s="23" t="s">
        <v>1026</v>
      </c>
      <c r="Q474" s="23">
        <v>0</v>
      </c>
      <c r="R474" s="23" t="s">
        <v>1760</v>
      </c>
      <c r="S474" s="23" t="s">
        <v>4598</v>
      </c>
      <c r="T474" s="23" t="s">
        <v>1721</v>
      </c>
    </row>
    <row r="475" spans="1:20">
      <c r="A475" s="23" t="s">
        <v>1788</v>
      </c>
      <c r="B475" s="23" t="s">
        <v>1789</v>
      </c>
      <c r="C475" s="23" t="s">
        <v>16</v>
      </c>
      <c r="D475" s="23" t="s">
        <v>1705</v>
      </c>
      <c r="E475" s="23" t="s">
        <v>1189</v>
      </c>
      <c r="F475" s="23" t="s">
        <v>4197</v>
      </c>
      <c r="G475" s="23" t="s">
        <v>1721</v>
      </c>
      <c r="H475" s="23" t="s">
        <v>4099</v>
      </c>
      <c r="I475" s="23" t="s">
        <v>4656</v>
      </c>
      <c r="J475" s="23" t="s">
        <v>11</v>
      </c>
      <c r="K475" s="23" t="s">
        <v>4628</v>
      </c>
      <c r="L475" s="23" t="s">
        <v>11</v>
      </c>
      <c r="M475" s="23" t="s">
        <v>5445</v>
      </c>
      <c r="N475" s="23" t="s">
        <v>4629</v>
      </c>
      <c r="O475" s="23" t="s">
        <v>4630</v>
      </c>
      <c r="P475" s="23" t="s">
        <v>4829</v>
      </c>
      <c r="Q475" s="23">
        <v>0</v>
      </c>
      <c r="R475" s="23" t="s">
        <v>1962</v>
      </c>
      <c r="S475" s="23" t="s">
        <v>4830</v>
      </c>
      <c r="T475" s="23" t="s">
        <v>1721</v>
      </c>
    </row>
    <row r="476" spans="1:20">
      <c r="A476" s="23" t="s">
        <v>3853</v>
      </c>
      <c r="B476" s="23" t="s">
        <v>3854</v>
      </c>
      <c r="C476" s="23" t="s">
        <v>14</v>
      </c>
      <c r="D476" s="23" t="s">
        <v>1705</v>
      </c>
      <c r="E476" s="23" t="s">
        <v>452</v>
      </c>
      <c r="F476" s="23" t="s">
        <v>4166</v>
      </c>
      <c r="G476" s="23" t="s">
        <v>1721</v>
      </c>
      <c r="H476" s="23" t="s">
        <v>4094</v>
      </c>
      <c r="I476" s="23" t="s">
        <v>4106</v>
      </c>
      <c r="J476" s="23" t="s">
        <v>11</v>
      </c>
      <c r="K476" s="23" t="s">
        <v>4628</v>
      </c>
      <c r="L476" s="23" t="s">
        <v>11</v>
      </c>
      <c r="M476" s="23" t="s">
        <v>5405</v>
      </c>
      <c r="N476" s="23" t="s">
        <v>4629</v>
      </c>
      <c r="O476" s="23" t="s">
        <v>4630</v>
      </c>
      <c r="P476" s="23" t="s">
        <v>7</v>
      </c>
      <c r="Q476" s="23">
        <v>0</v>
      </c>
      <c r="R476" s="23" t="s">
        <v>2050</v>
      </c>
      <c r="S476" s="23" t="s">
        <v>4637</v>
      </c>
      <c r="T476" s="23" t="s">
        <v>1721</v>
      </c>
    </row>
    <row r="477" spans="1:20">
      <c r="A477" s="23" t="s">
        <v>2695</v>
      </c>
      <c r="B477" s="23" t="s">
        <v>2696</v>
      </c>
      <c r="C477" s="23" t="s">
        <v>16</v>
      </c>
      <c r="D477" s="23" t="s">
        <v>1705</v>
      </c>
      <c r="E477" s="23" t="s">
        <v>1189</v>
      </c>
      <c r="F477" s="23" t="s">
        <v>4197</v>
      </c>
      <c r="G477" s="23" t="s">
        <v>1721</v>
      </c>
      <c r="H477" s="23" t="s">
        <v>4099</v>
      </c>
      <c r="I477" s="23" t="s">
        <v>4106</v>
      </c>
      <c r="J477" s="23" t="s">
        <v>11</v>
      </c>
      <c r="K477" s="23" t="s">
        <v>4628</v>
      </c>
      <c r="L477" s="23" t="s">
        <v>11</v>
      </c>
      <c r="M477" s="23" t="s">
        <v>5451</v>
      </c>
      <c r="N477" s="23" t="s">
        <v>4629</v>
      </c>
      <c r="O477" s="23" t="s">
        <v>4630</v>
      </c>
      <c r="P477" s="23" t="s">
        <v>4786</v>
      </c>
      <c r="Q477" s="23">
        <v>0</v>
      </c>
      <c r="R477" s="23" t="s">
        <v>1962</v>
      </c>
      <c r="S477" s="23" t="s">
        <v>4787</v>
      </c>
      <c r="T477" s="23" t="s">
        <v>1721</v>
      </c>
    </row>
    <row r="478" spans="1:20">
      <c r="A478" s="23" t="s">
        <v>2250</v>
      </c>
      <c r="B478" s="23" t="s">
        <v>2251</v>
      </c>
      <c r="C478" s="23" t="s">
        <v>12</v>
      </c>
      <c r="D478" s="23" t="s">
        <v>1705</v>
      </c>
      <c r="E478" s="23" t="s">
        <v>452</v>
      </c>
      <c r="F478" s="23" t="s">
        <v>4172</v>
      </c>
      <c r="G478" s="23" t="s">
        <v>1721</v>
      </c>
      <c r="H478" s="23" t="s">
        <v>4094</v>
      </c>
      <c r="I478" s="23" t="s">
        <v>4203</v>
      </c>
      <c r="J478" s="23" t="s">
        <v>11</v>
      </c>
      <c r="K478" s="23" t="s">
        <v>4628</v>
      </c>
      <c r="L478" s="23" t="s">
        <v>11</v>
      </c>
      <c r="M478" s="23" t="s">
        <v>5407</v>
      </c>
      <c r="N478" s="23" t="s">
        <v>4629</v>
      </c>
      <c r="O478" s="23" t="s">
        <v>4630</v>
      </c>
      <c r="P478" s="23" t="s">
        <v>4660</v>
      </c>
      <c r="Q478" s="23">
        <v>0</v>
      </c>
      <c r="R478" s="23" t="s">
        <v>1962</v>
      </c>
      <c r="S478" s="23" t="s">
        <v>4453</v>
      </c>
      <c r="T478" s="23" t="s">
        <v>1721</v>
      </c>
    </row>
    <row r="479" spans="1:20">
      <c r="A479" s="23" t="s">
        <v>2161</v>
      </c>
      <c r="B479" s="23" t="s">
        <v>2162</v>
      </c>
      <c r="C479" s="23" t="s">
        <v>16</v>
      </c>
      <c r="D479" s="23" t="s">
        <v>1705</v>
      </c>
      <c r="E479" s="23" t="s">
        <v>1189</v>
      </c>
      <c r="F479" s="23" t="s">
        <v>5351</v>
      </c>
      <c r="G479" s="23" t="s">
        <v>1721</v>
      </c>
      <c r="H479" s="23" t="s">
        <v>4633</v>
      </c>
      <c r="I479" s="23" t="s">
        <v>4192</v>
      </c>
      <c r="J479" s="23" t="s">
        <v>11</v>
      </c>
      <c r="K479" s="23" t="s">
        <v>4628</v>
      </c>
      <c r="L479" s="23" t="s">
        <v>11</v>
      </c>
      <c r="M479" s="23" t="s">
        <v>5407</v>
      </c>
      <c r="N479" s="23" t="s">
        <v>4629</v>
      </c>
      <c r="O479" s="23" t="s">
        <v>4630</v>
      </c>
      <c r="P479" s="23" t="s">
        <v>7</v>
      </c>
      <c r="Q479" s="23">
        <v>0</v>
      </c>
      <c r="R479" s="23" t="s">
        <v>4800</v>
      </c>
      <c r="S479" s="23" t="s">
        <v>4810</v>
      </c>
      <c r="T479" s="23" t="s">
        <v>1721</v>
      </c>
    </row>
    <row r="480" spans="1:20">
      <c r="A480" s="23" t="s">
        <v>3911</v>
      </c>
      <c r="B480" s="23" t="s">
        <v>3912</v>
      </c>
      <c r="C480" s="23" t="s">
        <v>1669</v>
      </c>
      <c r="D480" s="23" t="s">
        <v>1705</v>
      </c>
      <c r="E480" s="23" t="s">
        <v>452</v>
      </c>
      <c r="F480" s="23" t="s">
        <v>4164</v>
      </c>
      <c r="G480" s="23" t="s">
        <v>1721</v>
      </c>
      <c r="H480" s="23" t="s">
        <v>4632</v>
      </c>
      <c r="I480" s="23" t="s">
        <v>4649</v>
      </c>
      <c r="J480" s="23" t="s">
        <v>11</v>
      </c>
      <c r="K480" s="23" t="s">
        <v>4628</v>
      </c>
      <c r="L480" s="23" t="s">
        <v>11</v>
      </c>
      <c r="M480" s="23" t="s">
        <v>5460</v>
      </c>
      <c r="N480" s="23" t="s">
        <v>4629</v>
      </c>
      <c r="O480" s="23" t="s">
        <v>4630</v>
      </c>
      <c r="P480" s="23" t="s">
        <v>7</v>
      </c>
      <c r="Q480" s="23">
        <v>0</v>
      </c>
      <c r="R480" s="23" t="s">
        <v>4746</v>
      </c>
      <c r="S480" s="23" t="s">
        <v>4747</v>
      </c>
      <c r="T480" s="23" t="s">
        <v>1721</v>
      </c>
    </row>
    <row r="481" spans="1:20">
      <c r="A481" s="23" t="s">
        <v>3782</v>
      </c>
      <c r="B481" s="23" t="s">
        <v>3783</v>
      </c>
      <c r="C481" s="23" t="s">
        <v>12</v>
      </c>
      <c r="D481" s="23" t="s">
        <v>1705</v>
      </c>
      <c r="E481" s="23" t="s">
        <v>452</v>
      </c>
      <c r="F481" s="23" t="s">
        <v>4175</v>
      </c>
      <c r="G481" s="23" t="s">
        <v>1721</v>
      </c>
      <c r="H481" s="23" t="s">
        <v>4638</v>
      </c>
      <c r="I481" s="23" t="s">
        <v>5466</v>
      </c>
      <c r="J481" s="23" t="s">
        <v>11</v>
      </c>
      <c r="K481" s="23" t="s">
        <v>4628</v>
      </c>
      <c r="L481" s="23" t="s">
        <v>11</v>
      </c>
      <c r="M481" s="23" t="s">
        <v>5422</v>
      </c>
      <c r="N481" s="23" t="s">
        <v>4629</v>
      </c>
      <c r="O481" s="23" t="s">
        <v>4630</v>
      </c>
      <c r="P481" s="23" t="s">
        <v>4662</v>
      </c>
      <c r="Q481" s="23">
        <v>0</v>
      </c>
      <c r="R481" s="23" t="s">
        <v>4838</v>
      </c>
      <c r="S481" s="23" t="s">
        <v>4839</v>
      </c>
      <c r="T481" s="23" t="s">
        <v>1721</v>
      </c>
    </row>
    <row r="482" spans="1:20">
      <c r="A482" s="23" t="s">
        <v>2004</v>
      </c>
      <c r="B482" s="23" t="s">
        <v>2005</v>
      </c>
      <c r="C482" s="23" t="s">
        <v>15</v>
      </c>
      <c r="D482" s="23" t="s">
        <v>1705</v>
      </c>
      <c r="E482" s="23" t="s">
        <v>4289</v>
      </c>
      <c r="F482" s="23" t="s">
        <v>4098</v>
      </c>
      <c r="G482" s="23" t="s">
        <v>1721</v>
      </c>
      <c r="H482" s="23" t="s">
        <v>4099</v>
      </c>
      <c r="I482" s="23" t="s">
        <v>11</v>
      </c>
      <c r="J482" s="23" t="s">
        <v>11</v>
      </c>
      <c r="K482" s="23" t="s">
        <v>4628</v>
      </c>
      <c r="L482" s="23" t="s">
        <v>11</v>
      </c>
      <c r="M482" s="23" t="s">
        <v>5494</v>
      </c>
      <c r="N482" s="23" t="s">
        <v>4653</v>
      </c>
      <c r="O482" s="23" t="s">
        <v>4630</v>
      </c>
      <c r="P482" s="23" t="s">
        <v>4762</v>
      </c>
      <c r="Q482" s="23">
        <v>0</v>
      </c>
      <c r="R482" s="23" t="s">
        <v>4763</v>
      </c>
      <c r="S482" s="23" t="s">
        <v>4483</v>
      </c>
      <c r="T482" s="23" t="s">
        <v>1721</v>
      </c>
    </row>
    <row r="483" spans="1:20">
      <c r="A483" s="23" t="s">
        <v>2660</v>
      </c>
      <c r="B483" s="23" t="s">
        <v>2661</v>
      </c>
      <c r="C483" s="23" t="s">
        <v>13</v>
      </c>
      <c r="D483" s="23" t="s">
        <v>1705</v>
      </c>
      <c r="E483" s="23" t="s">
        <v>452</v>
      </c>
      <c r="F483" s="23" t="s">
        <v>4176</v>
      </c>
      <c r="G483" s="23" t="s">
        <v>1721</v>
      </c>
      <c r="H483" s="23" t="s">
        <v>4094</v>
      </c>
      <c r="I483" s="23" t="s">
        <v>5430</v>
      </c>
      <c r="J483" s="23" t="s">
        <v>11</v>
      </c>
      <c r="K483" s="23" t="s">
        <v>4628</v>
      </c>
      <c r="L483" s="23" t="s">
        <v>11</v>
      </c>
      <c r="M483" s="23" t="s">
        <v>5422</v>
      </c>
      <c r="N483" s="23" t="s">
        <v>4629</v>
      </c>
      <c r="O483" s="23" t="s">
        <v>4630</v>
      </c>
      <c r="P483" s="23" t="s">
        <v>4868</v>
      </c>
      <c r="Q483" s="23">
        <v>0</v>
      </c>
      <c r="R483" s="23" t="s">
        <v>1962</v>
      </c>
      <c r="S483" s="23" t="s">
        <v>4869</v>
      </c>
      <c r="T483" s="23" t="s">
        <v>1721</v>
      </c>
    </row>
    <row r="484" spans="1:20">
      <c r="A484" s="23" t="s">
        <v>3209</v>
      </c>
      <c r="B484" s="23" t="s">
        <v>3210</v>
      </c>
      <c r="C484" s="23" t="s">
        <v>14</v>
      </c>
      <c r="D484" s="23" t="s">
        <v>1705</v>
      </c>
      <c r="E484" s="23" t="s">
        <v>452</v>
      </c>
      <c r="F484" s="23" t="s">
        <v>5334</v>
      </c>
      <c r="G484" s="23" t="s">
        <v>1721</v>
      </c>
      <c r="H484" s="23" t="s">
        <v>4633</v>
      </c>
      <c r="I484" s="23" t="s">
        <v>4192</v>
      </c>
      <c r="J484" s="23" t="s">
        <v>11</v>
      </c>
      <c r="K484" s="23" t="s">
        <v>4628</v>
      </c>
      <c r="L484" s="23" t="s">
        <v>11</v>
      </c>
      <c r="M484" s="23" t="s">
        <v>5405</v>
      </c>
      <c r="N484" s="23" t="s">
        <v>4629</v>
      </c>
      <c r="O484" s="23" t="s">
        <v>4630</v>
      </c>
      <c r="P484" s="23" t="s">
        <v>4662</v>
      </c>
      <c r="Q484" s="23">
        <v>0</v>
      </c>
      <c r="R484" s="23" t="s">
        <v>2033</v>
      </c>
      <c r="S484" s="23" t="s">
        <v>4884</v>
      </c>
      <c r="T484" s="23" t="s">
        <v>1721</v>
      </c>
    </row>
    <row r="485" spans="1:20">
      <c r="A485" s="23" t="s">
        <v>2753</v>
      </c>
      <c r="B485" s="23" t="s">
        <v>2754</v>
      </c>
      <c r="C485" s="23" t="s">
        <v>16</v>
      </c>
      <c r="D485" s="23" t="s">
        <v>1705</v>
      </c>
      <c r="E485" s="23" t="s">
        <v>452</v>
      </c>
      <c r="F485" s="23" t="s">
        <v>4185</v>
      </c>
      <c r="G485" s="23" t="s">
        <v>1721</v>
      </c>
      <c r="H485" s="23" t="s">
        <v>4633</v>
      </c>
      <c r="I485" s="23" t="s">
        <v>4203</v>
      </c>
      <c r="J485" s="23" t="s">
        <v>11</v>
      </c>
      <c r="K485" s="23" t="s">
        <v>4628</v>
      </c>
      <c r="L485" s="23" t="s">
        <v>11</v>
      </c>
      <c r="M485" s="23" t="s">
        <v>5405</v>
      </c>
      <c r="N485" s="23" t="s">
        <v>4629</v>
      </c>
      <c r="O485" s="23" t="s">
        <v>4630</v>
      </c>
      <c r="P485" s="23" t="s">
        <v>1026</v>
      </c>
      <c r="Q485" s="23">
        <v>0</v>
      </c>
      <c r="R485" s="23" t="s">
        <v>1683</v>
      </c>
      <c r="S485" s="23" t="s">
        <v>4586</v>
      </c>
      <c r="T485" s="23" t="s">
        <v>1721</v>
      </c>
    </row>
    <row r="486" spans="1:20">
      <c r="A486" s="23" t="s">
        <v>2961</v>
      </c>
      <c r="B486" s="23" t="s">
        <v>2962</v>
      </c>
      <c r="C486" s="23" t="s">
        <v>12</v>
      </c>
      <c r="D486" s="23" t="s">
        <v>1705</v>
      </c>
      <c r="E486" s="23" t="s">
        <v>452</v>
      </c>
      <c r="F486" s="23" t="s">
        <v>5340</v>
      </c>
      <c r="G486" s="23" t="s">
        <v>1721</v>
      </c>
      <c r="H486" s="23" t="s">
        <v>4099</v>
      </c>
      <c r="I486" s="23" t="s">
        <v>4138</v>
      </c>
      <c r="J486" s="23" t="s">
        <v>11</v>
      </c>
      <c r="K486" s="23" t="s">
        <v>4628</v>
      </c>
      <c r="L486" s="23" t="s">
        <v>11</v>
      </c>
      <c r="M486" s="23" t="s">
        <v>5410</v>
      </c>
      <c r="N486" s="23" t="s">
        <v>4629</v>
      </c>
      <c r="O486" s="23" t="s">
        <v>4630</v>
      </c>
      <c r="P486" s="23" t="s">
        <v>1026</v>
      </c>
      <c r="Q486" s="23">
        <v>0</v>
      </c>
      <c r="R486" s="23" t="s">
        <v>1683</v>
      </c>
      <c r="S486" s="23" t="s">
        <v>5360</v>
      </c>
      <c r="T486" s="23" t="s">
        <v>1721</v>
      </c>
    </row>
    <row r="487" spans="1:20">
      <c r="A487" s="23" t="s">
        <v>3574</v>
      </c>
      <c r="B487" s="23" t="s">
        <v>3575</v>
      </c>
      <c r="C487" s="23" t="s">
        <v>16</v>
      </c>
      <c r="D487" s="23" t="s">
        <v>1705</v>
      </c>
      <c r="E487" s="23" t="s">
        <v>452</v>
      </c>
      <c r="F487" s="23" t="s">
        <v>4185</v>
      </c>
      <c r="G487" s="23" t="s">
        <v>1721</v>
      </c>
      <c r="H487" s="23" t="s">
        <v>4633</v>
      </c>
      <c r="I487" s="23" t="s">
        <v>4203</v>
      </c>
      <c r="J487" s="23" t="s">
        <v>11</v>
      </c>
      <c r="K487" s="23" t="s">
        <v>4628</v>
      </c>
      <c r="L487" s="23" t="s">
        <v>11</v>
      </c>
      <c r="M487" s="23" t="s">
        <v>5434</v>
      </c>
      <c r="N487" s="23" t="s">
        <v>4629</v>
      </c>
      <c r="O487" s="23" t="s">
        <v>4630</v>
      </c>
      <c r="P487" s="23" t="s">
        <v>1026</v>
      </c>
      <c r="Q487" s="23">
        <v>0</v>
      </c>
      <c r="R487" s="23" t="s">
        <v>1683</v>
      </c>
      <c r="S487" s="23" t="s">
        <v>4580</v>
      </c>
      <c r="T487" s="23" t="s">
        <v>1721</v>
      </c>
    </row>
    <row r="488" spans="1:20">
      <c r="A488" s="23" t="s">
        <v>1916</v>
      </c>
      <c r="B488" s="23" t="s">
        <v>1917</v>
      </c>
      <c r="C488" s="23" t="s">
        <v>14</v>
      </c>
      <c r="D488" s="23" t="s">
        <v>1705</v>
      </c>
      <c r="E488" s="23" t="s">
        <v>452</v>
      </c>
      <c r="F488" s="23" t="s">
        <v>4173</v>
      </c>
      <c r="G488" s="23" t="s">
        <v>1721</v>
      </c>
      <c r="H488" s="23" t="s">
        <v>4099</v>
      </c>
      <c r="I488" s="23" t="s">
        <v>5461</v>
      </c>
      <c r="J488" s="23" t="s">
        <v>11</v>
      </c>
      <c r="K488" s="23" t="s">
        <v>4628</v>
      </c>
      <c r="L488" s="23" t="s">
        <v>11</v>
      </c>
      <c r="M488" s="23" t="s">
        <v>5432</v>
      </c>
      <c r="N488" s="23" t="s">
        <v>4629</v>
      </c>
      <c r="O488" s="23" t="s">
        <v>4630</v>
      </c>
      <c r="P488" s="23" t="s">
        <v>4660</v>
      </c>
      <c r="Q488" s="23">
        <v>0</v>
      </c>
      <c r="R488" s="23" t="s">
        <v>1962</v>
      </c>
      <c r="S488" s="23" t="s">
        <v>4826</v>
      </c>
      <c r="T488" s="23" t="s">
        <v>1721</v>
      </c>
    </row>
    <row r="489" spans="1:20">
      <c r="A489" s="23" t="s">
        <v>5182</v>
      </c>
      <c r="B489" s="23" t="s">
        <v>5183</v>
      </c>
      <c r="C489" s="23" t="s">
        <v>1687</v>
      </c>
      <c r="D489" s="23" t="s">
        <v>4091</v>
      </c>
      <c r="E489" s="23" t="s">
        <v>459</v>
      </c>
      <c r="F489" s="23" t="s">
        <v>5353</v>
      </c>
      <c r="G489" s="23" t="s">
        <v>1721</v>
      </c>
      <c r="H489" s="23" t="s">
        <v>4643</v>
      </c>
      <c r="I489" s="23" t="s">
        <v>4644</v>
      </c>
      <c r="J489" s="23" t="s">
        <v>11</v>
      </c>
      <c r="K489" s="23" t="s">
        <v>4628</v>
      </c>
      <c r="L489" s="23" t="s">
        <v>11</v>
      </c>
      <c r="M489" s="23" t="s">
        <v>5483</v>
      </c>
      <c r="N489" s="23" t="s">
        <v>4640</v>
      </c>
      <c r="O489" s="23" t="s">
        <v>4630</v>
      </c>
      <c r="P489" s="23" t="s">
        <v>993</v>
      </c>
      <c r="Q489" s="23">
        <v>0</v>
      </c>
      <c r="R489" s="23" t="s">
        <v>5464</v>
      </c>
      <c r="S489" s="23" t="s">
        <v>5490</v>
      </c>
      <c r="T489" s="23" t="s">
        <v>1721</v>
      </c>
    </row>
    <row r="490" spans="1:20">
      <c r="A490" s="23" t="s">
        <v>3217</v>
      </c>
      <c r="B490" s="23" t="s">
        <v>3218</v>
      </c>
      <c r="C490" s="23" t="s">
        <v>16</v>
      </c>
      <c r="D490" s="23" t="s">
        <v>1705</v>
      </c>
      <c r="E490" s="23" t="s">
        <v>452</v>
      </c>
      <c r="F490" s="23" t="s">
        <v>4185</v>
      </c>
      <c r="G490" s="23" t="s">
        <v>1721</v>
      </c>
      <c r="H490" s="23" t="s">
        <v>4633</v>
      </c>
      <c r="I490" s="23" t="s">
        <v>4203</v>
      </c>
      <c r="J490" s="23" t="s">
        <v>11</v>
      </c>
      <c r="K490" s="23" t="s">
        <v>4628</v>
      </c>
      <c r="L490" s="23" t="s">
        <v>11</v>
      </c>
      <c r="M490" s="23" t="s">
        <v>5460</v>
      </c>
      <c r="N490" s="23" t="s">
        <v>4629</v>
      </c>
      <c r="O490" s="23" t="s">
        <v>4630</v>
      </c>
      <c r="P490" s="23" t="s">
        <v>1026</v>
      </c>
      <c r="Q490" s="23">
        <v>0</v>
      </c>
      <c r="R490" s="23" t="s">
        <v>1922</v>
      </c>
      <c r="S490" s="23" t="s">
        <v>4576</v>
      </c>
      <c r="T490" s="23" t="s">
        <v>1721</v>
      </c>
    </row>
    <row r="491" spans="1:20">
      <c r="A491" s="23" t="s">
        <v>2026</v>
      </c>
      <c r="B491" s="23" t="s">
        <v>2027</v>
      </c>
      <c r="C491" s="23" t="s">
        <v>14</v>
      </c>
      <c r="D491" s="23" t="s">
        <v>1705</v>
      </c>
      <c r="E491" s="23" t="s">
        <v>1189</v>
      </c>
      <c r="F491" s="23" t="s">
        <v>4207</v>
      </c>
      <c r="G491" s="23" t="s">
        <v>1721</v>
      </c>
      <c r="H491" s="23" t="s">
        <v>4633</v>
      </c>
      <c r="I491" s="23" t="s">
        <v>5438</v>
      </c>
      <c r="J491" s="23" t="s">
        <v>11</v>
      </c>
      <c r="K491" s="23" t="s">
        <v>4628</v>
      </c>
      <c r="L491" s="23" t="s">
        <v>11</v>
      </c>
      <c r="M491" s="23" t="s">
        <v>5416</v>
      </c>
      <c r="N491" s="23" t="s">
        <v>4629</v>
      </c>
      <c r="O491" s="23" t="s">
        <v>4630</v>
      </c>
      <c r="P491" s="23" t="s">
        <v>4634</v>
      </c>
      <c r="Q491" s="23">
        <v>0</v>
      </c>
      <c r="R491" s="23" t="s">
        <v>1962</v>
      </c>
      <c r="S491" s="23" t="s">
        <v>4635</v>
      </c>
      <c r="T491" s="23" t="s">
        <v>1721</v>
      </c>
    </row>
    <row r="492" spans="1:20">
      <c r="A492" s="23" t="s">
        <v>3794</v>
      </c>
      <c r="B492" s="23" t="s">
        <v>3795</v>
      </c>
      <c r="C492" s="23" t="s">
        <v>10</v>
      </c>
      <c r="D492" s="23" t="s">
        <v>1705</v>
      </c>
      <c r="E492" s="23" t="s">
        <v>1189</v>
      </c>
      <c r="F492" s="23" t="s">
        <v>4182</v>
      </c>
      <c r="G492" s="23" t="s">
        <v>1721</v>
      </c>
      <c r="H492" s="23" t="s">
        <v>4638</v>
      </c>
      <c r="I492" s="23" t="s">
        <v>4636</v>
      </c>
      <c r="J492" s="23" t="s">
        <v>11</v>
      </c>
      <c r="K492" s="23" t="s">
        <v>4628</v>
      </c>
      <c r="L492" s="23" t="s">
        <v>11</v>
      </c>
      <c r="M492" s="23" t="s">
        <v>5480</v>
      </c>
      <c r="N492" s="23" t="s">
        <v>4629</v>
      </c>
      <c r="O492" s="23" t="s">
        <v>4630</v>
      </c>
      <c r="P492" s="23" t="s">
        <v>1026</v>
      </c>
      <c r="Q492" s="23">
        <v>0</v>
      </c>
      <c r="R492" s="23" t="s">
        <v>1782</v>
      </c>
      <c r="S492" s="23" t="s">
        <v>5449</v>
      </c>
      <c r="T492" s="23" t="s">
        <v>1721</v>
      </c>
    </row>
    <row r="493" spans="1:20">
      <c r="A493" s="23" t="s">
        <v>1812</v>
      </c>
      <c r="B493" s="23" t="s">
        <v>1813</v>
      </c>
      <c r="C493" s="23" t="s">
        <v>1686</v>
      </c>
      <c r="D493" s="23" t="s">
        <v>4091</v>
      </c>
      <c r="E493" s="23" t="s">
        <v>459</v>
      </c>
      <c r="F493" s="23" t="s">
        <v>4205</v>
      </c>
      <c r="G493" s="23" t="s">
        <v>1721</v>
      </c>
      <c r="H493" s="23" t="s">
        <v>4632</v>
      </c>
      <c r="I493" s="23" t="s">
        <v>4644</v>
      </c>
      <c r="J493" s="23" t="s">
        <v>11</v>
      </c>
      <c r="K493" s="23" t="s">
        <v>4628</v>
      </c>
      <c r="L493" s="23" t="s">
        <v>11</v>
      </c>
      <c r="M493" s="23" t="s">
        <v>5477</v>
      </c>
      <c r="N493" s="23" t="s">
        <v>4640</v>
      </c>
      <c r="O493" s="23" t="s">
        <v>4630</v>
      </c>
      <c r="P493" s="23" t="s">
        <v>1166</v>
      </c>
      <c r="Q493" s="23">
        <v>0</v>
      </c>
      <c r="R493" s="23" t="s">
        <v>1782</v>
      </c>
      <c r="S493" s="23" t="s">
        <v>4608</v>
      </c>
      <c r="T493" s="23" t="s">
        <v>1721</v>
      </c>
    </row>
    <row r="494" spans="1:20">
      <c r="A494" s="23" t="s">
        <v>3785</v>
      </c>
      <c r="B494" s="23" t="s">
        <v>3786</v>
      </c>
      <c r="C494" s="23" t="s">
        <v>10</v>
      </c>
      <c r="D494" s="23" t="s">
        <v>1705</v>
      </c>
      <c r="E494" s="23" t="s">
        <v>452</v>
      </c>
      <c r="F494" s="23" t="s">
        <v>4185</v>
      </c>
      <c r="G494" s="23" t="s">
        <v>1721</v>
      </c>
      <c r="H494" s="23" t="s">
        <v>4633</v>
      </c>
      <c r="I494" s="23" t="s">
        <v>4203</v>
      </c>
      <c r="J494" s="23" t="s">
        <v>11</v>
      </c>
      <c r="K494" s="23" t="s">
        <v>4628</v>
      </c>
      <c r="L494" s="23" t="s">
        <v>11</v>
      </c>
      <c r="M494" s="23" t="s">
        <v>5424</v>
      </c>
      <c r="N494" s="23" t="s">
        <v>4629</v>
      </c>
      <c r="O494" s="23" t="s">
        <v>4630</v>
      </c>
      <c r="P494" s="23" t="s">
        <v>1026</v>
      </c>
      <c r="Q494" s="23">
        <v>0</v>
      </c>
      <c r="R494" s="23" t="s">
        <v>1683</v>
      </c>
      <c r="S494" s="23" t="s">
        <v>4585</v>
      </c>
      <c r="T494" s="23" t="s">
        <v>1721</v>
      </c>
    </row>
    <row r="495" spans="1:20">
      <c r="A495" s="23" t="s">
        <v>2524</v>
      </c>
      <c r="B495" s="23" t="s">
        <v>2525</v>
      </c>
      <c r="C495" s="23" t="s">
        <v>1687</v>
      </c>
      <c r="D495" s="23" t="s">
        <v>4091</v>
      </c>
      <c r="E495" s="23" t="s">
        <v>464</v>
      </c>
      <c r="F495" s="23" t="s">
        <v>4122</v>
      </c>
      <c r="G495" s="23" t="s">
        <v>1721</v>
      </c>
      <c r="H495" s="23" t="s">
        <v>4638</v>
      </c>
      <c r="I495" s="23" t="s">
        <v>4644</v>
      </c>
      <c r="J495" s="23" t="s">
        <v>11</v>
      </c>
      <c r="K495" s="23" t="s">
        <v>4628</v>
      </c>
      <c r="L495" s="23" t="s">
        <v>11</v>
      </c>
      <c r="M495" s="23" t="s">
        <v>5424</v>
      </c>
      <c r="N495" s="23" t="s">
        <v>4640</v>
      </c>
      <c r="O495" s="23" t="s">
        <v>4630</v>
      </c>
      <c r="P495" s="23" t="s">
        <v>972</v>
      </c>
      <c r="Q495" s="23">
        <v>0</v>
      </c>
      <c r="R495" s="23" t="s">
        <v>1795</v>
      </c>
      <c r="S495" s="23" t="s">
        <v>4852</v>
      </c>
      <c r="T495" s="23" t="s">
        <v>1721</v>
      </c>
    </row>
    <row r="496" spans="1:20">
      <c r="A496" s="23" t="s">
        <v>2814</v>
      </c>
      <c r="B496" s="23" t="s">
        <v>2815</v>
      </c>
      <c r="C496" s="23" t="s">
        <v>16</v>
      </c>
      <c r="D496" s="23" t="s">
        <v>1705</v>
      </c>
      <c r="E496" s="23" t="s">
        <v>1189</v>
      </c>
      <c r="F496" s="23" t="s">
        <v>4199</v>
      </c>
      <c r="G496" s="23" t="s">
        <v>1721</v>
      </c>
      <c r="H496" s="23" t="s">
        <v>4643</v>
      </c>
      <c r="I496" s="23" t="s">
        <v>4192</v>
      </c>
      <c r="J496" s="23" t="s">
        <v>11</v>
      </c>
      <c r="K496" s="23" t="s">
        <v>4628</v>
      </c>
      <c r="L496" s="23" t="s">
        <v>11</v>
      </c>
      <c r="M496" s="23" t="s">
        <v>5427</v>
      </c>
      <c r="N496" s="23" t="s">
        <v>4629</v>
      </c>
      <c r="O496" s="23" t="s">
        <v>4630</v>
      </c>
      <c r="P496" s="23" t="s">
        <v>1026</v>
      </c>
      <c r="Q496" s="23">
        <v>0</v>
      </c>
      <c r="R496" s="23" t="s">
        <v>5045</v>
      </c>
      <c r="S496" s="23" t="s">
        <v>5358</v>
      </c>
      <c r="T496" s="23" t="s">
        <v>1721</v>
      </c>
    </row>
    <row r="497" spans="1:20">
      <c r="A497" s="23" t="s">
        <v>1904</v>
      </c>
      <c r="B497" s="23" t="s">
        <v>1905</v>
      </c>
      <c r="C497" s="23" t="s">
        <v>10</v>
      </c>
      <c r="D497" s="23" t="s">
        <v>1705</v>
      </c>
      <c r="E497" s="23" t="s">
        <v>452</v>
      </c>
      <c r="F497" s="23" t="s">
        <v>4179</v>
      </c>
      <c r="G497" s="23" t="s">
        <v>1721</v>
      </c>
      <c r="H497" s="23" t="s">
        <v>4682</v>
      </c>
      <c r="I497" s="23" t="s">
        <v>4649</v>
      </c>
      <c r="J497" s="23" t="s">
        <v>11</v>
      </c>
      <c r="K497" s="23" t="s">
        <v>4628</v>
      </c>
      <c r="L497" s="23" t="s">
        <v>11</v>
      </c>
      <c r="M497" s="23" t="s">
        <v>5416</v>
      </c>
      <c r="N497" s="23" t="s">
        <v>4629</v>
      </c>
      <c r="O497" s="23" t="s">
        <v>4630</v>
      </c>
      <c r="P497" s="23" t="s">
        <v>4662</v>
      </c>
      <c r="Q497" s="23">
        <v>0</v>
      </c>
      <c r="R497" s="23" t="s">
        <v>3700</v>
      </c>
      <c r="S497" s="23" t="s">
        <v>4552</v>
      </c>
      <c r="T497" s="23" t="s">
        <v>1721</v>
      </c>
    </row>
    <row r="498" spans="1:20">
      <c r="A498" s="23" t="s">
        <v>2089</v>
      </c>
      <c r="B498" s="23" t="s">
        <v>2090</v>
      </c>
      <c r="C498" s="23" t="s">
        <v>1669</v>
      </c>
      <c r="D498" s="23" t="s">
        <v>4091</v>
      </c>
      <c r="E498" s="23" t="s">
        <v>464</v>
      </c>
      <c r="F498" s="23" t="s">
        <v>4122</v>
      </c>
      <c r="G498" s="23" t="s">
        <v>1721</v>
      </c>
      <c r="H498" s="23" t="s">
        <v>4638</v>
      </c>
      <c r="I498" s="23" t="s">
        <v>4644</v>
      </c>
      <c r="J498" s="23" t="s">
        <v>11</v>
      </c>
      <c r="K498" s="23" t="s">
        <v>4628</v>
      </c>
      <c r="L498" s="23" t="s">
        <v>11</v>
      </c>
      <c r="M498" s="23" t="s">
        <v>5460</v>
      </c>
      <c r="N498" s="23" t="s">
        <v>4640</v>
      </c>
      <c r="O498" s="23" t="s">
        <v>4630</v>
      </c>
      <c r="P498" s="23" t="s">
        <v>4641</v>
      </c>
      <c r="Q498" s="23">
        <v>0</v>
      </c>
      <c r="R498" s="23" t="s">
        <v>2905</v>
      </c>
      <c r="S498" s="23" t="s">
        <v>4845</v>
      </c>
      <c r="T498" s="23" t="s">
        <v>1721</v>
      </c>
    </row>
    <row r="499" spans="1:20">
      <c r="A499" s="23" t="s">
        <v>2985</v>
      </c>
      <c r="B499" s="23" t="s">
        <v>2986</v>
      </c>
      <c r="C499" s="23" t="s">
        <v>14</v>
      </c>
      <c r="D499" s="23" t="s">
        <v>1705</v>
      </c>
      <c r="E499" s="23" t="s">
        <v>452</v>
      </c>
      <c r="F499" s="23" t="s">
        <v>4166</v>
      </c>
      <c r="G499" s="23" t="s">
        <v>1721</v>
      </c>
      <c r="H499" s="23" t="s">
        <v>4094</v>
      </c>
      <c r="I499" s="23" t="s">
        <v>5421</v>
      </c>
      <c r="J499" s="23" t="s">
        <v>11</v>
      </c>
      <c r="K499" s="23" t="s">
        <v>4628</v>
      </c>
      <c r="L499" s="23" t="s">
        <v>11</v>
      </c>
      <c r="M499" s="23" t="s">
        <v>5460</v>
      </c>
      <c r="N499" s="23" t="s">
        <v>4629</v>
      </c>
      <c r="O499" s="23" t="s">
        <v>4630</v>
      </c>
      <c r="P499" s="23" t="s">
        <v>4708</v>
      </c>
      <c r="Q499" s="23">
        <v>0</v>
      </c>
      <c r="R499" s="23" t="s">
        <v>4709</v>
      </c>
      <c r="S499" s="23" t="s">
        <v>4710</v>
      </c>
      <c r="T499" s="23" t="s">
        <v>1721</v>
      </c>
    </row>
    <row r="500" spans="1:20">
      <c r="A500" s="23" t="s">
        <v>3549</v>
      </c>
      <c r="B500" s="23" t="s">
        <v>3550</v>
      </c>
      <c r="C500" s="23" t="s">
        <v>10</v>
      </c>
      <c r="D500" s="23" t="s">
        <v>1705</v>
      </c>
      <c r="E500" s="23" t="s">
        <v>1189</v>
      </c>
      <c r="F500" s="23" t="s">
        <v>4182</v>
      </c>
      <c r="G500" s="23" t="s">
        <v>1721</v>
      </c>
      <c r="H500" s="23" t="s">
        <v>4638</v>
      </c>
      <c r="I500" s="23" t="s">
        <v>4636</v>
      </c>
      <c r="J500" s="23" t="s">
        <v>11</v>
      </c>
      <c r="K500" s="23" t="s">
        <v>4628</v>
      </c>
      <c r="L500" s="23" t="s">
        <v>11</v>
      </c>
      <c r="M500" s="23" t="s">
        <v>5431</v>
      </c>
      <c r="N500" s="23" t="s">
        <v>4629</v>
      </c>
      <c r="O500" s="23" t="s">
        <v>4630</v>
      </c>
      <c r="P500" s="23" t="s">
        <v>9</v>
      </c>
      <c r="Q500" s="23">
        <v>0</v>
      </c>
      <c r="R500" s="23" t="s">
        <v>1771</v>
      </c>
      <c r="S500" s="23" t="s">
        <v>4765</v>
      </c>
      <c r="T500" s="23" t="s">
        <v>1721</v>
      </c>
    </row>
    <row r="501" spans="1:20">
      <c r="A501" s="23" t="s">
        <v>2626</v>
      </c>
      <c r="B501" s="23" t="s">
        <v>2627</v>
      </c>
      <c r="C501" s="23" t="s">
        <v>14</v>
      </c>
      <c r="D501" s="23" t="s">
        <v>1705</v>
      </c>
      <c r="E501" s="23" t="s">
        <v>452</v>
      </c>
      <c r="F501" s="23" t="s">
        <v>4173</v>
      </c>
      <c r="G501" s="23" t="s">
        <v>1721</v>
      </c>
      <c r="H501" s="23" t="s">
        <v>4099</v>
      </c>
      <c r="I501" s="23" t="s">
        <v>4138</v>
      </c>
      <c r="J501" s="23" t="s">
        <v>11</v>
      </c>
      <c r="K501" s="23" t="s">
        <v>4628</v>
      </c>
      <c r="L501" s="23" t="s">
        <v>11</v>
      </c>
      <c r="M501" s="23" t="s">
        <v>5417</v>
      </c>
      <c r="N501" s="23" t="s">
        <v>4629</v>
      </c>
      <c r="O501" s="23" t="s">
        <v>4630</v>
      </c>
      <c r="P501" s="23" t="s">
        <v>7</v>
      </c>
      <c r="Q501" s="23">
        <v>0</v>
      </c>
      <c r="R501" s="23" t="s">
        <v>4700</v>
      </c>
      <c r="S501" s="23" t="s">
        <v>4701</v>
      </c>
      <c r="T501" s="23" t="s">
        <v>1721</v>
      </c>
    </row>
    <row r="502" spans="1:20">
      <c r="A502" s="23" t="s">
        <v>2478</v>
      </c>
      <c r="B502" s="23" t="s">
        <v>2479</v>
      </c>
      <c r="C502" s="23" t="s">
        <v>15</v>
      </c>
      <c r="D502" s="23" t="s">
        <v>1705</v>
      </c>
      <c r="E502" s="23" t="s">
        <v>452</v>
      </c>
      <c r="F502" s="23" t="s">
        <v>4148</v>
      </c>
      <c r="G502" s="23" t="s">
        <v>1721</v>
      </c>
      <c r="H502" s="23" t="s">
        <v>4094</v>
      </c>
      <c r="I502" s="23" t="s">
        <v>4192</v>
      </c>
      <c r="J502" s="23" t="s">
        <v>11</v>
      </c>
      <c r="K502" s="23" t="s">
        <v>4628</v>
      </c>
      <c r="L502" s="23" t="s">
        <v>11</v>
      </c>
      <c r="M502" s="23" t="s">
        <v>5426</v>
      </c>
      <c r="N502" s="23" t="s">
        <v>4629</v>
      </c>
      <c r="O502" s="23" t="s">
        <v>4630</v>
      </c>
      <c r="P502" s="23" t="s">
        <v>4811</v>
      </c>
      <c r="Q502" s="23">
        <v>0</v>
      </c>
      <c r="R502" s="23" t="s">
        <v>1962</v>
      </c>
      <c r="S502" s="23" t="s">
        <v>4428</v>
      </c>
      <c r="T502" s="23" t="s">
        <v>1721</v>
      </c>
    </row>
    <row r="503" spans="1:20">
      <c r="A503" s="23" t="s">
        <v>2083</v>
      </c>
      <c r="B503" s="23" t="s">
        <v>2084</v>
      </c>
      <c r="C503" s="23" t="s">
        <v>13</v>
      </c>
      <c r="D503" s="23" t="s">
        <v>1705</v>
      </c>
      <c r="E503" s="23" t="s">
        <v>452</v>
      </c>
      <c r="F503" s="23" t="s">
        <v>4158</v>
      </c>
      <c r="G503" s="23" t="s">
        <v>1721</v>
      </c>
      <c r="H503" s="23" t="s">
        <v>4638</v>
      </c>
      <c r="I503" s="23" t="s">
        <v>4636</v>
      </c>
      <c r="J503" s="23" t="s">
        <v>11</v>
      </c>
      <c r="K503" s="23" t="s">
        <v>4628</v>
      </c>
      <c r="L503" s="23" t="s">
        <v>11</v>
      </c>
      <c r="M503" s="23" t="s">
        <v>5415</v>
      </c>
      <c r="N503" s="23" t="s">
        <v>4629</v>
      </c>
      <c r="O503" s="23" t="s">
        <v>4630</v>
      </c>
      <c r="P503" s="23" t="s">
        <v>4642</v>
      </c>
      <c r="Q503" s="23">
        <v>0</v>
      </c>
      <c r="R503" s="23" t="s">
        <v>1696</v>
      </c>
      <c r="S503" s="23" t="s">
        <v>4885</v>
      </c>
      <c r="T503" s="23" t="s">
        <v>1721</v>
      </c>
    </row>
    <row r="504" spans="1:20">
      <c r="A504" s="23" t="s">
        <v>1767</v>
      </c>
      <c r="B504" s="23" t="s">
        <v>1768</v>
      </c>
      <c r="C504" s="23" t="s">
        <v>16</v>
      </c>
      <c r="D504" s="23" t="s">
        <v>1705</v>
      </c>
      <c r="E504" s="23" t="s">
        <v>452</v>
      </c>
      <c r="F504" s="23" t="s">
        <v>4179</v>
      </c>
      <c r="G504" s="23" t="s">
        <v>1721</v>
      </c>
      <c r="H504" s="23" t="s">
        <v>4682</v>
      </c>
      <c r="I504" s="23" t="s">
        <v>5421</v>
      </c>
      <c r="J504" s="23" t="s">
        <v>11</v>
      </c>
      <c r="K504" s="23" t="s">
        <v>4628</v>
      </c>
      <c r="L504" s="23" t="s">
        <v>11</v>
      </c>
      <c r="M504" s="23" t="s">
        <v>5422</v>
      </c>
      <c r="N504" s="23" t="s">
        <v>4629</v>
      </c>
      <c r="O504" s="23" t="s">
        <v>4630</v>
      </c>
      <c r="P504" s="23" t="s">
        <v>9</v>
      </c>
      <c r="Q504" s="23">
        <v>0</v>
      </c>
      <c r="R504" s="23" t="s">
        <v>1771</v>
      </c>
      <c r="S504" s="23" t="s">
        <v>4802</v>
      </c>
      <c r="T504" s="23" t="s">
        <v>1721</v>
      </c>
    </row>
    <row r="505" spans="1:20">
      <c r="A505" s="23" t="s">
        <v>2776</v>
      </c>
      <c r="B505" s="23" t="s">
        <v>2777</v>
      </c>
      <c r="C505" s="23" t="s">
        <v>1686</v>
      </c>
      <c r="D505" s="23" t="s">
        <v>4091</v>
      </c>
      <c r="E505" s="23" t="s">
        <v>459</v>
      </c>
      <c r="F505" s="23" t="s">
        <v>4167</v>
      </c>
      <c r="G505" s="23" t="s">
        <v>1721</v>
      </c>
      <c r="H505" s="23" t="s">
        <v>4638</v>
      </c>
      <c r="I505" s="23" t="s">
        <v>4639</v>
      </c>
      <c r="J505" s="23" t="s">
        <v>11</v>
      </c>
      <c r="K505" s="23" t="s">
        <v>4628</v>
      </c>
      <c r="L505" s="23" t="s">
        <v>11</v>
      </c>
      <c r="M505" s="23" t="s">
        <v>5454</v>
      </c>
      <c r="N505" s="23" t="s">
        <v>4640</v>
      </c>
      <c r="O505" s="23" t="s">
        <v>4630</v>
      </c>
      <c r="P505" s="23" t="s">
        <v>4871</v>
      </c>
      <c r="Q505" s="23">
        <v>0</v>
      </c>
      <c r="R505" s="23" t="s">
        <v>1886</v>
      </c>
      <c r="S505" s="23" t="s">
        <v>4527</v>
      </c>
      <c r="T505" s="23" t="s">
        <v>1721</v>
      </c>
    </row>
    <row r="506" spans="1:20">
      <c r="A506" s="23" t="s">
        <v>2016</v>
      </c>
      <c r="B506" s="23" t="s">
        <v>2017</v>
      </c>
      <c r="C506" s="23" t="s">
        <v>16</v>
      </c>
      <c r="D506" s="23" t="s">
        <v>1705</v>
      </c>
      <c r="E506" s="23" t="s">
        <v>452</v>
      </c>
      <c r="F506" s="23" t="s">
        <v>5342</v>
      </c>
      <c r="G506" s="23" t="s">
        <v>1721</v>
      </c>
      <c r="H506" s="23" t="s">
        <v>4633</v>
      </c>
      <c r="I506" s="23" t="s">
        <v>4192</v>
      </c>
      <c r="J506" s="23" t="s">
        <v>11</v>
      </c>
      <c r="K506" s="23" t="s">
        <v>4628</v>
      </c>
      <c r="L506" s="23" t="s">
        <v>11</v>
      </c>
      <c r="M506" s="23" t="s">
        <v>5419</v>
      </c>
      <c r="N506" s="23" t="s">
        <v>4629</v>
      </c>
      <c r="O506" s="23" t="s">
        <v>4630</v>
      </c>
      <c r="P506" s="23" t="s">
        <v>4642</v>
      </c>
      <c r="Q506" s="23">
        <v>0</v>
      </c>
      <c r="R506" s="23" t="s">
        <v>1962</v>
      </c>
      <c r="S506" s="23" t="s">
        <v>4888</v>
      </c>
      <c r="T506" s="23" t="s">
        <v>1721</v>
      </c>
    </row>
    <row r="507" spans="1:20">
      <c r="A507" s="23" t="s">
        <v>2636</v>
      </c>
      <c r="B507" s="23" t="s">
        <v>2637</v>
      </c>
      <c r="C507" s="23" t="s">
        <v>12</v>
      </c>
      <c r="D507" s="23" t="s">
        <v>1705</v>
      </c>
      <c r="E507" s="23" t="s">
        <v>452</v>
      </c>
      <c r="F507" s="23" t="s">
        <v>5338</v>
      </c>
      <c r="G507" s="23" t="s">
        <v>1721</v>
      </c>
      <c r="H507" s="23" t="s">
        <v>4643</v>
      </c>
      <c r="I507" s="23" t="s">
        <v>4138</v>
      </c>
      <c r="J507" s="23" t="s">
        <v>11</v>
      </c>
      <c r="K507" s="23" t="s">
        <v>4628</v>
      </c>
      <c r="L507" s="23" t="s">
        <v>11</v>
      </c>
      <c r="M507" s="23" t="s">
        <v>5436</v>
      </c>
      <c r="N507" s="23" t="s">
        <v>4629</v>
      </c>
      <c r="O507" s="23" t="s">
        <v>4630</v>
      </c>
      <c r="P507" s="23" t="s">
        <v>4861</v>
      </c>
      <c r="Q507" s="23">
        <v>0</v>
      </c>
      <c r="R507" s="23" t="s">
        <v>1962</v>
      </c>
      <c r="S507" s="23" t="s">
        <v>4862</v>
      </c>
      <c r="T507" s="23" t="s">
        <v>1721</v>
      </c>
    </row>
    <row r="508" spans="1:20">
      <c r="A508" s="23" t="s">
        <v>2141</v>
      </c>
      <c r="B508" s="23" t="s">
        <v>2142</v>
      </c>
      <c r="C508" s="23" t="s">
        <v>16</v>
      </c>
      <c r="D508" s="23" t="s">
        <v>1705</v>
      </c>
      <c r="E508" s="23" t="s">
        <v>452</v>
      </c>
      <c r="F508" s="23" t="s">
        <v>5342</v>
      </c>
      <c r="G508" s="23" t="s">
        <v>1721</v>
      </c>
      <c r="H508" s="23" t="s">
        <v>4633</v>
      </c>
      <c r="I508" s="23" t="s">
        <v>4192</v>
      </c>
      <c r="J508" s="23" t="s">
        <v>11</v>
      </c>
      <c r="K508" s="23" t="s">
        <v>4628</v>
      </c>
      <c r="L508" s="23" t="s">
        <v>11</v>
      </c>
      <c r="M508" s="23" t="s">
        <v>5425</v>
      </c>
      <c r="N508" s="23" t="s">
        <v>4629</v>
      </c>
      <c r="O508" s="23" t="s">
        <v>4630</v>
      </c>
      <c r="P508" s="23" t="s">
        <v>7</v>
      </c>
      <c r="Q508" s="23">
        <v>0</v>
      </c>
      <c r="R508" s="23" t="s">
        <v>4744</v>
      </c>
      <c r="S508" s="23" t="s">
        <v>4511</v>
      </c>
      <c r="T508" s="23" t="s">
        <v>1721</v>
      </c>
    </row>
    <row r="509" spans="1:20">
      <c r="A509" s="23" t="s">
        <v>3956</v>
      </c>
      <c r="B509" s="23" t="s">
        <v>3957</v>
      </c>
      <c r="C509" s="23" t="s">
        <v>10</v>
      </c>
      <c r="D509" s="23" t="s">
        <v>1705</v>
      </c>
      <c r="E509" s="23" t="s">
        <v>452</v>
      </c>
      <c r="F509" s="23" t="s">
        <v>4173</v>
      </c>
      <c r="G509" s="23" t="s">
        <v>1721</v>
      </c>
      <c r="H509" s="23" t="s">
        <v>4099</v>
      </c>
      <c r="I509" s="23" t="s">
        <v>4138</v>
      </c>
      <c r="J509" s="23" t="s">
        <v>11</v>
      </c>
      <c r="K509" s="23" t="s">
        <v>4628</v>
      </c>
      <c r="L509" s="23" t="s">
        <v>11</v>
      </c>
      <c r="M509" s="23" t="s">
        <v>5417</v>
      </c>
      <c r="N509" s="23" t="s">
        <v>4629</v>
      </c>
      <c r="O509" s="23" t="s">
        <v>4630</v>
      </c>
      <c r="P509" s="23" t="s">
        <v>4664</v>
      </c>
      <c r="Q509" s="23">
        <v>0</v>
      </c>
      <c r="R509" s="23" t="s">
        <v>1962</v>
      </c>
      <c r="S509" s="23" t="s">
        <v>4723</v>
      </c>
      <c r="T509" s="23" t="s">
        <v>1721</v>
      </c>
    </row>
    <row r="510" spans="1:20">
      <c r="A510" s="23" t="s">
        <v>2481</v>
      </c>
      <c r="B510" s="23" t="s">
        <v>2482</v>
      </c>
      <c r="C510" s="23" t="s">
        <v>16</v>
      </c>
      <c r="D510" s="23" t="s">
        <v>1705</v>
      </c>
      <c r="E510" s="23" t="s">
        <v>1189</v>
      </c>
      <c r="F510" s="23" t="s">
        <v>4197</v>
      </c>
      <c r="G510" s="23" t="s">
        <v>1721</v>
      </c>
      <c r="H510" s="23" t="s">
        <v>4099</v>
      </c>
      <c r="I510" s="23" t="s">
        <v>4106</v>
      </c>
      <c r="J510" s="23" t="s">
        <v>11</v>
      </c>
      <c r="K510" s="23" t="s">
        <v>4628</v>
      </c>
      <c r="L510" s="23" t="s">
        <v>11</v>
      </c>
      <c r="M510" s="23" t="s">
        <v>5478</v>
      </c>
      <c r="N510" s="23" t="s">
        <v>4629</v>
      </c>
      <c r="O510" s="23" t="s">
        <v>4630</v>
      </c>
      <c r="P510" s="23" t="s">
        <v>4642</v>
      </c>
      <c r="Q510" s="23">
        <v>0</v>
      </c>
      <c r="R510" s="23" t="s">
        <v>1962</v>
      </c>
      <c r="S510" s="23" t="s">
        <v>4840</v>
      </c>
      <c r="T510" s="23" t="s">
        <v>1721</v>
      </c>
    </row>
    <row r="511" spans="1:20">
      <c r="A511" s="23" t="s">
        <v>2528</v>
      </c>
      <c r="B511" s="23" t="s">
        <v>2529</v>
      </c>
      <c r="C511" s="23" t="s">
        <v>10</v>
      </c>
      <c r="D511" s="23" t="s">
        <v>1705</v>
      </c>
      <c r="E511" s="23" t="s">
        <v>452</v>
      </c>
      <c r="F511" s="23" t="s">
        <v>5342</v>
      </c>
      <c r="G511" s="23" t="s">
        <v>1721</v>
      </c>
      <c r="H511" s="23" t="s">
        <v>4633</v>
      </c>
      <c r="I511" s="23" t="s">
        <v>4192</v>
      </c>
      <c r="J511" s="23" t="s">
        <v>11</v>
      </c>
      <c r="K511" s="23" t="s">
        <v>4628</v>
      </c>
      <c r="L511" s="23" t="s">
        <v>11</v>
      </c>
      <c r="M511" s="23" t="s">
        <v>5419</v>
      </c>
      <c r="N511" s="23" t="s">
        <v>4629</v>
      </c>
      <c r="O511" s="23" t="s">
        <v>4630</v>
      </c>
      <c r="P511" s="23" t="s">
        <v>7</v>
      </c>
      <c r="Q511" s="23">
        <v>0</v>
      </c>
      <c r="R511" s="23" t="s">
        <v>2050</v>
      </c>
      <c r="S511" s="23" t="s">
        <v>4422</v>
      </c>
      <c r="T511" s="23" t="s">
        <v>1721</v>
      </c>
    </row>
    <row r="512" spans="1:20">
      <c r="A512" s="23" t="s">
        <v>3014</v>
      </c>
      <c r="B512" s="23" t="s">
        <v>3015</v>
      </c>
      <c r="C512" s="23" t="s">
        <v>1669</v>
      </c>
      <c r="D512" s="23" t="s">
        <v>4091</v>
      </c>
      <c r="E512" s="23" t="s">
        <v>459</v>
      </c>
      <c r="F512" s="23" t="s">
        <v>4086</v>
      </c>
      <c r="G512" s="23" t="s">
        <v>1721</v>
      </c>
      <c r="H512" s="23" t="s">
        <v>4643</v>
      </c>
      <c r="I512" s="23" t="s">
        <v>4644</v>
      </c>
      <c r="J512" s="23" t="s">
        <v>1808</v>
      </c>
      <c r="K512" s="23" t="s">
        <v>4628</v>
      </c>
      <c r="L512" s="23" t="s">
        <v>11</v>
      </c>
      <c r="M512" s="23" t="s">
        <v>5488</v>
      </c>
      <c r="N512" s="23" t="s">
        <v>4640</v>
      </c>
      <c r="O512" s="23" t="s">
        <v>4630</v>
      </c>
      <c r="P512" s="23" t="s">
        <v>4736</v>
      </c>
      <c r="Q512" s="23">
        <v>0</v>
      </c>
      <c r="R512" s="23" t="s">
        <v>3269</v>
      </c>
      <c r="S512" s="23" t="s">
        <v>4737</v>
      </c>
      <c r="T512" s="23" t="s">
        <v>1721</v>
      </c>
    </row>
    <row r="513" spans="1:20">
      <c r="A513" s="23" t="s">
        <v>3103</v>
      </c>
      <c r="B513" s="23" t="s">
        <v>3104</v>
      </c>
      <c r="C513" s="23" t="s">
        <v>12</v>
      </c>
      <c r="D513" s="23" t="s">
        <v>1705</v>
      </c>
      <c r="E513" s="23" t="s">
        <v>452</v>
      </c>
      <c r="F513" s="23" t="s">
        <v>4166</v>
      </c>
      <c r="G513" s="23" t="s">
        <v>1721</v>
      </c>
      <c r="H513" s="23" t="s">
        <v>4094</v>
      </c>
      <c r="I513" s="23" t="s">
        <v>4106</v>
      </c>
      <c r="J513" s="23" t="s">
        <v>11</v>
      </c>
      <c r="K513" s="23" t="s">
        <v>4628</v>
      </c>
      <c r="L513" s="23" t="s">
        <v>11</v>
      </c>
      <c r="M513" s="23" t="s">
        <v>5434</v>
      </c>
      <c r="N513" s="23" t="s">
        <v>4629</v>
      </c>
      <c r="O513" s="23" t="s">
        <v>4630</v>
      </c>
      <c r="P513" s="23" t="s">
        <v>4642</v>
      </c>
      <c r="Q513" s="23">
        <v>0</v>
      </c>
      <c r="R513" s="23" t="s">
        <v>1962</v>
      </c>
      <c r="S513" s="23" t="s">
        <v>4367</v>
      </c>
      <c r="T513" s="23" t="s">
        <v>1721</v>
      </c>
    </row>
    <row r="514" spans="1:20">
      <c r="A514" s="23" t="s">
        <v>1835</v>
      </c>
      <c r="B514" s="23" t="s">
        <v>1836</v>
      </c>
      <c r="C514" s="23" t="s">
        <v>14</v>
      </c>
      <c r="D514" s="23" t="s">
        <v>1705</v>
      </c>
      <c r="E514" s="23" t="s">
        <v>452</v>
      </c>
      <c r="F514" s="23" t="s">
        <v>5344</v>
      </c>
      <c r="G514" s="23" t="s">
        <v>1721</v>
      </c>
      <c r="H514" s="23" t="s">
        <v>4643</v>
      </c>
      <c r="I514" s="23" t="s">
        <v>4649</v>
      </c>
      <c r="J514" s="23" t="s">
        <v>11</v>
      </c>
      <c r="K514" s="23" t="s">
        <v>4628</v>
      </c>
      <c r="L514" s="23" t="s">
        <v>11</v>
      </c>
      <c r="M514" s="23" t="s">
        <v>5418</v>
      </c>
      <c r="N514" s="23" t="s">
        <v>4629</v>
      </c>
      <c r="O514" s="23" t="s">
        <v>4630</v>
      </c>
      <c r="P514" s="23" t="s">
        <v>7</v>
      </c>
      <c r="Q514" s="23">
        <v>0</v>
      </c>
      <c r="R514" s="23" t="s">
        <v>1840</v>
      </c>
      <c r="S514" s="23" t="s">
        <v>4537</v>
      </c>
      <c r="T514" s="23" t="s">
        <v>1721</v>
      </c>
    </row>
    <row r="515" spans="1:20">
      <c r="A515" s="23" t="s">
        <v>5194</v>
      </c>
      <c r="B515" s="23" t="s">
        <v>5195</v>
      </c>
      <c r="C515" s="23" t="s">
        <v>1687</v>
      </c>
      <c r="D515" s="23" t="s">
        <v>4091</v>
      </c>
      <c r="E515" s="23" t="s">
        <v>459</v>
      </c>
      <c r="F515" s="23" t="s">
        <v>4202</v>
      </c>
      <c r="G515" s="23" t="s">
        <v>1721</v>
      </c>
      <c r="H515" s="23" t="s">
        <v>4643</v>
      </c>
      <c r="I515" s="23" t="s">
        <v>4644</v>
      </c>
      <c r="J515" s="23" t="s">
        <v>11</v>
      </c>
      <c r="K515" s="23" t="s">
        <v>4628</v>
      </c>
      <c r="L515" s="23" t="s">
        <v>11</v>
      </c>
      <c r="M515" s="23" t="s">
        <v>5446</v>
      </c>
      <c r="N515" s="23" t="s">
        <v>4640</v>
      </c>
      <c r="O515" s="23" t="s">
        <v>4630</v>
      </c>
      <c r="P515" s="23" t="s">
        <v>993</v>
      </c>
      <c r="Q515" s="23">
        <v>0</v>
      </c>
      <c r="R515" s="23" t="s">
        <v>5474</v>
      </c>
      <c r="S515" s="23" t="s">
        <v>5495</v>
      </c>
      <c r="T515" s="23" t="s">
        <v>1721</v>
      </c>
    </row>
    <row r="516" spans="1:20">
      <c r="A516" s="23" t="s">
        <v>3380</v>
      </c>
      <c r="B516" s="23" t="s">
        <v>3381</v>
      </c>
      <c r="C516" s="23" t="s">
        <v>12</v>
      </c>
      <c r="D516" s="23" t="s">
        <v>1705</v>
      </c>
      <c r="E516" s="23" t="s">
        <v>452</v>
      </c>
      <c r="F516" s="23" t="s">
        <v>4175</v>
      </c>
      <c r="G516" s="23" t="s">
        <v>1721</v>
      </c>
      <c r="H516" s="23" t="s">
        <v>4638</v>
      </c>
      <c r="I516" s="23" t="s">
        <v>4656</v>
      </c>
      <c r="J516" s="23" t="s">
        <v>11</v>
      </c>
      <c r="K516" s="23" t="s">
        <v>4628</v>
      </c>
      <c r="L516" s="23" t="s">
        <v>11</v>
      </c>
      <c r="M516" s="23" t="s">
        <v>5412</v>
      </c>
      <c r="N516" s="23" t="s">
        <v>4629</v>
      </c>
      <c r="O516" s="23" t="s">
        <v>4630</v>
      </c>
      <c r="P516" s="23" t="s">
        <v>4642</v>
      </c>
      <c r="Q516" s="23">
        <v>0</v>
      </c>
      <c r="R516" s="23" t="s">
        <v>1962</v>
      </c>
      <c r="S516" s="23" t="s">
        <v>4339</v>
      </c>
      <c r="T516" s="23" t="s">
        <v>1721</v>
      </c>
    </row>
    <row r="517" spans="1:20">
      <c r="A517" s="23" t="s">
        <v>2579</v>
      </c>
      <c r="B517" s="23" t="s">
        <v>2580</v>
      </c>
      <c r="C517" s="23" t="s">
        <v>14</v>
      </c>
      <c r="D517" s="23" t="s">
        <v>1705</v>
      </c>
      <c r="E517" s="23" t="s">
        <v>452</v>
      </c>
      <c r="F517" s="23" t="s">
        <v>5344</v>
      </c>
      <c r="G517" s="23" t="s">
        <v>1721</v>
      </c>
      <c r="H517" s="23" t="s">
        <v>4643</v>
      </c>
      <c r="I517" s="23" t="s">
        <v>5421</v>
      </c>
      <c r="J517" s="23" t="s">
        <v>11</v>
      </c>
      <c r="K517" s="23" t="s">
        <v>4628</v>
      </c>
      <c r="L517" s="23" t="s">
        <v>11</v>
      </c>
      <c r="M517" s="23" t="s">
        <v>5422</v>
      </c>
      <c r="N517" s="23" t="s">
        <v>4629</v>
      </c>
      <c r="O517" s="23" t="s">
        <v>4630</v>
      </c>
      <c r="P517" s="23" t="s">
        <v>7</v>
      </c>
      <c r="Q517" s="23">
        <v>0</v>
      </c>
      <c r="R517" s="23" t="s">
        <v>4744</v>
      </c>
      <c r="S517" s="23" t="s">
        <v>4513</v>
      </c>
      <c r="T517" s="23" t="s">
        <v>1721</v>
      </c>
    </row>
    <row r="518" spans="1:20">
      <c r="A518" s="23" t="s">
        <v>1964</v>
      </c>
      <c r="B518" s="23" t="s">
        <v>1965</v>
      </c>
      <c r="C518" s="23" t="s">
        <v>17</v>
      </c>
      <c r="D518" s="23" t="s">
        <v>1705</v>
      </c>
      <c r="E518" s="23" t="s">
        <v>452</v>
      </c>
      <c r="F518" s="23" t="s">
        <v>5336</v>
      </c>
      <c r="G518" s="23" t="s">
        <v>1721</v>
      </c>
      <c r="H518" s="23" t="s">
        <v>4638</v>
      </c>
      <c r="I518" s="23" t="s">
        <v>4636</v>
      </c>
      <c r="J518" s="23" t="s">
        <v>11</v>
      </c>
      <c r="K518" s="23" t="s">
        <v>4628</v>
      </c>
      <c r="L518" s="23" t="s">
        <v>11</v>
      </c>
      <c r="M518" s="23" t="s">
        <v>5410</v>
      </c>
      <c r="N518" s="23" t="s">
        <v>4629</v>
      </c>
      <c r="O518" s="23" t="s">
        <v>4630</v>
      </c>
      <c r="P518" s="23" t="s">
        <v>1026</v>
      </c>
      <c r="Q518" s="23">
        <v>0</v>
      </c>
      <c r="R518" s="23" t="s">
        <v>1782</v>
      </c>
      <c r="S518" s="23" t="s">
        <v>4805</v>
      </c>
      <c r="T518" s="23" t="s">
        <v>1721</v>
      </c>
    </row>
    <row r="519" spans="1:20">
      <c r="A519" s="23" t="s">
        <v>3103</v>
      </c>
      <c r="B519" s="23" t="s">
        <v>3104</v>
      </c>
      <c r="C519" s="23" t="s">
        <v>12</v>
      </c>
      <c r="D519" s="23" t="s">
        <v>1705</v>
      </c>
      <c r="E519" s="23" t="s">
        <v>452</v>
      </c>
      <c r="F519" s="23" t="s">
        <v>4166</v>
      </c>
      <c r="G519" s="23" t="s">
        <v>1721</v>
      </c>
      <c r="H519" s="23" t="s">
        <v>4094</v>
      </c>
      <c r="I519" s="23" t="s">
        <v>4106</v>
      </c>
      <c r="J519" s="23" t="s">
        <v>11</v>
      </c>
      <c r="K519" s="23" t="s">
        <v>4628</v>
      </c>
      <c r="L519" s="23" t="s">
        <v>11</v>
      </c>
      <c r="M519" s="23" t="s">
        <v>5415</v>
      </c>
      <c r="N519" s="23" t="s">
        <v>4629</v>
      </c>
      <c r="O519" s="23" t="s">
        <v>4630</v>
      </c>
      <c r="P519" s="23" t="s">
        <v>4642</v>
      </c>
      <c r="Q519" s="23">
        <v>0</v>
      </c>
      <c r="R519" s="23" t="s">
        <v>1962</v>
      </c>
      <c r="S519" s="23" t="s">
        <v>4367</v>
      </c>
      <c r="T519" s="23" t="s">
        <v>1721</v>
      </c>
    </row>
    <row r="520" spans="1:20">
      <c r="A520" s="23" t="s">
        <v>2186</v>
      </c>
      <c r="B520" s="23" t="s">
        <v>2187</v>
      </c>
      <c r="C520" s="23" t="s">
        <v>12</v>
      </c>
      <c r="D520" s="23" t="s">
        <v>1705</v>
      </c>
      <c r="E520" s="23" t="s">
        <v>452</v>
      </c>
      <c r="F520" s="23" t="s">
        <v>5340</v>
      </c>
      <c r="G520" s="23" t="s">
        <v>1721</v>
      </c>
      <c r="H520" s="23" t="s">
        <v>4099</v>
      </c>
      <c r="I520" s="23" t="s">
        <v>4138</v>
      </c>
      <c r="J520" s="23" t="s">
        <v>11</v>
      </c>
      <c r="K520" s="23" t="s">
        <v>4628</v>
      </c>
      <c r="L520" s="23" t="s">
        <v>11</v>
      </c>
      <c r="M520" s="23" t="s">
        <v>5435</v>
      </c>
      <c r="N520" s="23" t="s">
        <v>4629</v>
      </c>
      <c r="O520" s="23" t="s">
        <v>4630</v>
      </c>
      <c r="P520" s="23" t="s">
        <v>4650</v>
      </c>
      <c r="Q520" s="23">
        <v>0</v>
      </c>
      <c r="R520" s="23" t="s">
        <v>1962</v>
      </c>
      <c r="S520" s="23" t="s">
        <v>4694</v>
      </c>
      <c r="T520" s="23" t="s">
        <v>1721</v>
      </c>
    </row>
    <row r="521" spans="1:20">
      <c r="A521" s="23" t="s">
        <v>3704</v>
      </c>
      <c r="B521" s="23" t="s">
        <v>3705</v>
      </c>
      <c r="C521" s="23" t="s">
        <v>14</v>
      </c>
      <c r="D521" s="23" t="s">
        <v>1705</v>
      </c>
      <c r="E521" s="23" t="s">
        <v>452</v>
      </c>
      <c r="F521" s="23" t="s">
        <v>4166</v>
      </c>
      <c r="G521" s="23" t="s">
        <v>1721</v>
      </c>
      <c r="H521" s="23" t="s">
        <v>4094</v>
      </c>
      <c r="I521" s="23" t="s">
        <v>4656</v>
      </c>
      <c r="J521" s="23" t="s">
        <v>11</v>
      </c>
      <c r="K521" s="23" t="s">
        <v>4628</v>
      </c>
      <c r="L521" s="23" t="s">
        <v>11</v>
      </c>
      <c r="M521" s="23" t="s">
        <v>5428</v>
      </c>
      <c r="N521" s="23" t="s">
        <v>4629</v>
      </c>
      <c r="O521" s="23" t="s">
        <v>4630</v>
      </c>
      <c r="P521" s="23" t="s">
        <v>4642</v>
      </c>
      <c r="Q521" s="23">
        <v>0</v>
      </c>
      <c r="R521" s="23" t="s">
        <v>1962</v>
      </c>
      <c r="S521" s="23" t="s">
        <v>4314</v>
      </c>
      <c r="T521" s="23" t="s">
        <v>1721</v>
      </c>
    </row>
    <row r="522" spans="1:20">
      <c r="A522" s="23" t="s">
        <v>5244</v>
      </c>
      <c r="B522" s="23" t="s">
        <v>1236</v>
      </c>
      <c r="C522" s="23" t="s">
        <v>1687</v>
      </c>
      <c r="D522" s="23" t="s">
        <v>4091</v>
      </c>
      <c r="E522" s="23" t="s">
        <v>459</v>
      </c>
      <c r="F522" s="23" t="s">
        <v>5353</v>
      </c>
      <c r="G522" s="23" t="s">
        <v>1721</v>
      </c>
      <c r="H522" s="23" t="s">
        <v>4643</v>
      </c>
      <c r="I522" s="23" t="s">
        <v>4644</v>
      </c>
      <c r="J522" s="23" t="s">
        <v>11</v>
      </c>
      <c r="K522" s="23" t="s">
        <v>4628</v>
      </c>
      <c r="L522" s="23" t="s">
        <v>11</v>
      </c>
      <c r="M522" s="23" t="s">
        <v>5463</v>
      </c>
      <c r="N522" s="23" t="s">
        <v>4640</v>
      </c>
      <c r="O522" s="23" t="s">
        <v>4630</v>
      </c>
      <c r="P522" s="23" t="s">
        <v>993</v>
      </c>
      <c r="Q522" s="23">
        <v>0</v>
      </c>
      <c r="R522" s="23" t="s">
        <v>5464</v>
      </c>
      <c r="S522" s="23" t="s">
        <v>5468</v>
      </c>
      <c r="T522" s="23" t="s">
        <v>1721</v>
      </c>
    </row>
    <row r="523" spans="1:20">
      <c r="A523" s="23" t="s">
        <v>2253</v>
      </c>
      <c r="B523" s="23" t="s">
        <v>2254</v>
      </c>
      <c r="C523" s="23" t="s">
        <v>16</v>
      </c>
      <c r="D523" s="23" t="s">
        <v>1705</v>
      </c>
      <c r="E523" s="23" t="s">
        <v>452</v>
      </c>
      <c r="F523" s="23" t="s">
        <v>4179</v>
      </c>
      <c r="G523" s="23" t="s">
        <v>1721</v>
      </c>
      <c r="H523" s="23" t="s">
        <v>4682</v>
      </c>
      <c r="I523" s="23" t="s">
        <v>5421</v>
      </c>
      <c r="J523" s="23" t="s">
        <v>11</v>
      </c>
      <c r="K523" s="23" t="s">
        <v>4628</v>
      </c>
      <c r="L523" s="23" t="s">
        <v>11</v>
      </c>
      <c r="M523" s="23" t="s">
        <v>5422</v>
      </c>
      <c r="N523" s="23" t="s">
        <v>4629</v>
      </c>
      <c r="O523" s="23" t="s">
        <v>4630</v>
      </c>
      <c r="P523" s="23" t="s">
        <v>7</v>
      </c>
      <c r="Q523" s="23">
        <v>0</v>
      </c>
      <c r="R523" s="23" t="s">
        <v>2442</v>
      </c>
      <c r="S523" s="23" t="s">
        <v>4451</v>
      </c>
      <c r="T523" s="23" t="s">
        <v>1721</v>
      </c>
    </row>
    <row r="524" spans="1:20">
      <c r="A524" s="23" t="s">
        <v>3567</v>
      </c>
      <c r="B524" s="23" t="s">
        <v>3568</v>
      </c>
      <c r="C524" s="23" t="s">
        <v>10</v>
      </c>
      <c r="D524" s="23" t="s">
        <v>1705</v>
      </c>
      <c r="E524" s="23" t="s">
        <v>1189</v>
      </c>
      <c r="F524" s="23" t="s">
        <v>4197</v>
      </c>
      <c r="G524" s="23" t="s">
        <v>1721</v>
      </c>
      <c r="H524" s="23" t="s">
        <v>4099</v>
      </c>
      <c r="I524" s="23" t="s">
        <v>4106</v>
      </c>
      <c r="J524" s="23" t="s">
        <v>11</v>
      </c>
      <c r="K524" s="23" t="s">
        <v>4628</v>
      </c>
      <c r="L524" s="23" t="s">
        <v>11</v>
      </c>
      <c r="M524" s="23" t="s">
        <v>5451</v>
      </c>
      <c r="N524" s="23" t="s">
        <v>4629</v>
      </c>
      <c r="O524" s="23" t="s">
        <v>4630</v>
      </c>
      <c r="P524" s="23" t="s">
        <v>4675</v>
      </c>
      <c r="Q524" s="23">
        <v>0</v>
      </c>
      <c r="R524" s="23" t="s">
        <v>1962</v>
      </c>
      <c r="S524" s="23" t="s">
        <v>4325</v>
      </c>
      <c r="T524" s="23" t="s">
        <v>1721</v>
      </c>
    </row>
    <row r="525" spans="1:20">
      <c r="A525" s="23" t="s">
        <v>2253</v>
      </c>
      <c r="B525" s="23" t="s">
        <v>2254</v>
      </c>
      <c r="C525" s="23" t="s">
        <v>16</v>
      </c>
      <c r="D525" s="23" t="s">
        <v>1705</v>
      </c>
      <c r="E525" s="23" t="s">
        <v>452</v>
      </c>
      <c r="F525" s="23" t="s">
        <v>4179</v>
      </c>
      <c r="G525" s="23" t="s">
        <v>1721</v>
      </c>
      <c r="H525" s="23" t="s">
        <v>4682</v>
      </c>
      <c r="I525" s="23" t="s">
        <v>4649</v>
      </c>
      <c r="J525" s="23" t="s">
        <v>11</v>
      </c>
      <c r="K525" s="23" t="s">
        <v>4628</v>
      </c>
      <c r="L525" s="23" t="s">
        <v>11</v>
      </c>
      <c r="M525" s="23" t="s">
        <v>5416</v>
      </c>
      <c r="N525" s="23" t="s">
        <v>4629</v>
      </c>
      <c r="O525" s="23" t="s">
        <v>4630</v>
      </c>
      <c r="P525" s="23" t="s">
        <v>7</v>
      </c>
      <c r="Q525" s="23">
        <v>0</v>
      </c>
      <c r="R525" s="23" t="s">
        <v>2442</v>
      </c>
      <c r="S525" s="23" t="s">
        <v>4451</v>
      </c>
      <c r="T525" s="23" t="s">
        <v>1721</v>
      </c>
    </row>
    <row r="526" spans="1:20">
      <c r="A526" s="23" t="s">
        <v>2636</v>
      </c>
      <c r="B526" s="23" t="s">
        <v>2637</v>
      </c>
      <c r="C526" s="23" t="s">
        <v>12</v>
      </c>
      <c r="D526" s="23" t="s">
        <v>1705</v>
      </c>
      <c r="E526" s="23" t="s">
        <v>452</v>
      </c>
      <c r="F526" s="23" t="s">
        <v>5338</v>
      </c>
      <c r="G526" s="23" t="s">
        <v>1721</v>
      </c>
      <c r="H526" s="23" t="s">
        <v>4643</v>
      </c>
      <c r="I526" s="23" t="s">
        <v>4138</v>
      </c>
      <c r="J526" s="23" t="s">
        <v>11</v>
      </c>
      <c r="K526" s="23" t="s">
        <v>4628</v>
      </c>
      <c r="L526" s="23" t="s">
        <v>11</v>
      </c>
      <c r="M526" s="23" t="s">
        <v>5419</v>
      </c>
      <c r="N526" s="23" t="s">
        <v>4629</v>
      </c>
      <c r="O526" s="23" t="s">
        <v>4630</v>
      </c>
      <c r="P526" s="23" t="s">
        <v>4861</v>
      </c>
      <c r="Q526" s="23">
        <v>0</v>
      </c>
      <c r="R526" s="23" t="s">
        <v>1962</v>
      </c>
      <c r="S526" s="23" t="s">
        <v>4862</v>
      </c>
      <c r="T526" s="23" t="s">
        <v>1721</v>
      </c>
    </row>
    <row r="527" spans="1:20">
      <c r="A527" s="23" t="s">
        <v>3190</v>
      </c>
      <c r="B527" s="23" t="s">
        <v>3191</v>
      </c>
      <c r="C527" s="23" t="s">
        <v>10</v>
      </c>
      <c r="D527" s="23" t="s">
        <v>1705</v>
      </c>
      <c r="E527" s="23" t="s">
        <v>452</v>
      </c>
      <c r="F527" s="23" t="s">
        <v>4190</v>
      </c>
      <c r="G527" s="23" t="s">
        <v>1721</v>
      </c>
      <c r="H527" s="23" t="s">
        <v>4633</v>
      </c>
      <c r="I527" s="23" t="s">
        <v>4192</v>
      </c>
      <c r="J527" s="23" t="s">
        <v>11</v>
      </c>
      <c r="K527" s="23" t="s">
        <v>4628</v>
      </c>
      <c r="L527" s="23" t="s">
        <v>11</v>
      </c>
      <c r="M527" s="23" t="s">
        <v>5443</v>
      </c>
      <c r="N527" s="23" t="s">
        <v>4629</v>
      </c>
      <c r="O527" s="23" t="s">
        <v>4630</v>
      </c>
      <c r="P527" s="23" t="s">
        <v>1026</v>
      </c>
      <c r="Q527" s="23">
        <v>0</v>
      </c>
      <c r="R527" s="23" t="s">
        <v>1683</v>
      </c>
      <c r="S527" s="23" t="s">
        <v>4596</v>
      </c>
      <c r="T527" s="23" t="s">
        <v>1721</v>
      </c>
    </row>
    <row r="528" spans="1:20">
      <c r="A528" s="23" t="s">
        <v>3567</v>
      </c>
      <c r="B528" s="23" t="s">
        <v>3568</v>
      </c>
      <c r="C528" s="23" t="s">
        <v>10</v>
      </c>
      <c r="D528" s="23" t="s">
        <v>1705</v>
      </c>
      <c r="E528" s="23" t="s">
        <v>1189</v>
      </c>
      <c r="F528" s="23" t="s">
        <v>4197</v>
      </c>
      <c r="G528" s="23" t="s">
        <v>1721</v>
      </c>
      <c r="H528" s="23" t="s">
        <v>4099</v>
      </c>
      <c r="I528" s="23" t="s">
        <v>4106</v>
      </c>
      <c r="J528" s="23" t="s">
        <v>11</v>
      </c>
      <c r="K528" s="23" t="s">
        <v>4628</v>
      </c>
      <c r="L528" s="23" t="s">
        <v>11</v>
      </c>
      <c r="M528" s="23" t="s">
        <v>5478</v>
      </c>
      <c r="N528" s="23" t="s">
        <v>4629</v>
      </c>
      <c r="O528" s="23" t="s">
        <v>4630</v>
      </c>
      <c r="P528" s="23" t="s">
        <v>4675</v>
      </c>
      <c r="Q528" s="23">
        <v>0</v>
      </c>
      <c r="R528" s="23" t="s">
        <v>1962</v>
      </c>
      <c r="S528" s="23" t="s">
        <v>4325</v>
      </c>
      <c r="T528" s="23" t="s">
        <v>1721</v>
      </c>
    </row>
    <row r="529" spans="1:20">
      <c r="A529" s="23" t="s">
        <v>2884</v>
      </c>
      <c r="B529" s="23" t="s">
        <v>2885</v>
      </c>
      <c r="C529" s="23" t="s">
        <v>16</v>
      </c>
      <c r="D529" s="23" t="s">
        <v>1705</v>
      </c>
      <c r="E529" s="23" t="s">
        <v>1189</v>
      </c>
      <c r="F529" s="23" t="s">
        <v>5351</v>
      </c>
      <c r="G529" s="23" t="s">
        <v>1721</v>
      </c>
      <c r="H529" s="23" t="s">
        <v>4633</v>
      </c>
      <c r="I529" s="23" t="s">
        <v>4192</v>
      </c>
      <c r="J529" s="23" t="s">
        <v>11</v>
      </c>
      <c r="K529" s="23" t="s">
        <v>4628</v>
      </c>
      <c r="L529" s="23" t="s">
        <v>11</v>
      </c>
      <c r="M529" s="23" t="s">
        <v>5412</v>
      </c>
      <c r="N529" s="23" t="s">
        <v>4629</v>
      </c>
      <c r="O529" s="23" t="s">
        <v>4630</v>
      </c>
      <c r="P529" s="23" t="s">
        <v>4662</v>
      </c>
      <c r="Q529" s="23">
        <v>0</v>
      </c>
      <c r="R529" s="23" t="s">
        <v>2888</v>
      </c>
      <c r="S529" s="23" t="s">
        <v>4725</v>
      </c>
      <c r="T529" s="23" t="s">
        <v>1721</v>
      </c>
    </row>
    <row r="530" spans="1:20">
      <c r="A530" s="23" t="s">
        <v>2716</v>
      </c>
      <c r="B530" s="23" t="s">
        <v>2717</v>
      </c>
      <c r="C530" s="23" t="s">
        <v>10</v>
      </c>
      <c r="D530" s="23" t="s">
        <v>1705</v>
      </c>
      <c r="E530" s="23" t="s">
        <v>452</v>
      </c>
      <c r="F530" s="23" t="s">
        <v>4179</v>
      </c>
      <c r="G530" s="23" t="s">
        <v>1721</v>
      </c>
      <c r="H530" s="23" t="s">
        <v>4682</v>
      </c>
      <c r="I530" s="23" t="s">
        <v>4192</v>
      </c>
      <c r="J530" s="23" t="s">
        <v>11</v>
      </c>
      <c r="K530" s="23" t="s">
        <v>4628</v>
      </c>
      <c r="L530" s="23" t="s">
        <v>11</v>
      </c>
      <c r="M530" s="23" t="s">
        <v>5412</v>
      </c>
      <c r="N530" s="23" t="s">
        <v>4629</v>
      </c>
      <c r="O530" s="23" t="s">
        <v>4630</v>
      </c>
      <c r="P530" s="23" t="s">
        <v>1026</v>
      </c>
      <c r="Q530" s="23">
        <v>0</v>
      </c>
      <c r="R530" s="23" t="s">
        <v>1683</v>
      </c>
      <c r="S530" s="23" t="s">
        <v>4594</v>
      </c>
      <c r="T530" s="23" t="s">
        <v>1721</v>
      </c>
    </row>
    <row r="531" spans="1:20">
      <c r="A531" s="23" t="s">
        <v>1964</v>
      </c>
      <c r="B531" s="23" t="s">
        <v>1965</v>
      </c>
      <c r="C531" s="23" t="s">
        <v>17</v>
      </c>
      <c r="D531" s="23" t="s">
        <v>1705</v>
      </c>
      <c r="E531" s="23" t="s">
        <v>452</v>
      </c>
      <c r="F531" s="23" t="s">
        <v>5336</v>
      </c>
      <c r="G531" s="23" t="s">
        <v>1721</v>
      </c>
      <c r="H531" s="23" t="s">
        <v>4638</v>
      </c>
      <c r="I531" s="23" t="s">
        <v>4636</v>
      </c>
      <c r="J531" s="23" t="s">
        <v>11</v>
      </c>
      <c r="K531" s="23" t="s">
        <v>4628</v>
      </c>
      <c r="L531" s="23" t="s">
        <v>11</v>
      </c>
      <c r="M531" s="23" t="s">
        <v>5435</v>
      </c>
      <c r="N531" s="23" t="s">
        <v>4629</v>
      </c>
      <c r="O531" s="23" t="s">
        <v>4630</v>
      </c>
      <c r="P531" s="23" t="s">
        <v>1026</v>
      </c>
      <c r="Q531" s="23">
        <v>0</v>
      </c>
      <c r="R531" s="23" t="s">
        <v>1782</v>
      </c>
      <c r="S531" s="23" t="s">
        <v>4805</v>
      </c>
      <c r="T531" s="23" t="s">
        <v>1721</v>
      </c>
    </row>
    <row r="532" spans="1:20">
      <c r="A532" s="23" t="s">
        <v>2176</v>
      </c>
      <c r="B532" s="23" t="s">
        <v>2177</v>
      </c>
      <c r="C532" s="23" t="s">
        <v>14</v>
      </c>
      <c r="D532" s="23" t="s">
        <v>1705</v>
      </c>
      <c r="E532" s="23" t="s">
        <v>452</v>
      </c>
      <c r="F532" s="23" t="s">
        <v>4175</v>
      </c>
      <c r="G532" s="23" t="s">
        <v>1721</v>
      </c>
      <c r="H532" s="23" t="s">
        <v>4638</v>
      </c>
      <c r="I532" s="23" t="s">
        <v>4192</v>
      </c>
      <c r="J532" s="23" t="s">
        <v>11</v>
      </c>
      <c r="K532" s="23" t="s">
        <v>4628</v>
      </c>
      <c r="L532" s="23" t="s">
        <v>11</v>
      </c>
      <c r="M532" s="23" t="s">
        <v>5406</v>
      </c>
      <c r="N532" s="23" t="s">
        <v>4629</v>
      </c>
      <c r="O532" s="23" t="s">
        <v>4630</v>
      </c>
      <c r="P532" s="23" t="s">
        <v>4718</v>
      </c>
      <c r="Q532" s="23">
        <v>0</v>
      </c>
      <c r="R532" s="23" t="s">
        <v>1962</v>
      </c>
      <c r="S532" s="23" t="s">
        <v>4465</v>
      </c>
      <c r="T532" s="23" t="s">
        <v>1721</v>
      </c>
    </row>
    <row r="533" spans="1:20">
      <c r="A533" s="23" t="s">
        <v>2673</v>
      </c>
      <c r="B533" s="23" t="s">
        <v>2674</v>
      </c>
      <c r="C533" s="23" t="s">
        <v>15</v>
      </c>
      <c r="D533" s="23" t="s">
        <v>1705</v>
      </c>
      <c r="E533" s="23" t="s">
        <v>452</v>
      </c>
      <c r="F533" s="23" t="s">
        <v>4156</v>
      </c>
      <c r="G533" s="23" t="s">
        <v>1721</v>
      </c>
      <c r="H533" s="23" t="s">
        <v>4094</v>
      </c>
      <c r="I533" s="23" t="s">
        <v>4106</v>
      </c>
      <c r="J533" s="23" t="s">
        <v>11</v>
      </c>
      <c r="K533" s="23" t="s">
        <v>4628</v>
      </c>
      <c r="L533" s="23" t="s">
        <v>11</v>
      </c>
      <c r="M533" s="23" t="s">
        <v>5460</v>
      </c>
      <c r="N533" s="23" t="s">
        <v>4629</v>
      </c>
      <c r="O533" s="23" t="s">
        <v>4630</v>
      </c>
      <c r="P533" s="23" t="s">
        <v>4664</v>
      </c>
      <c r="Q533" s="23">
        <v>0</v>
      </c>
      <c r="R533" s="23" t="s">
        <v>1962</v>
      </c>
      <c r="S533" s="23" t="s">
        <v>4770</v>
      </c>
      <c r="T533" s="23" t="s">
        <v>1721</v>
      </c>
    </row>
    <row r="534" spans="1:20">
      <c r="A534" s="23" t="s">
        <v>3626</v>
      </c>
      <c r="B534" s="23" t="s">
        <v>3627</v>
      </c>
      <c r="C534" s="23" t="s">
        <v>16</v>
      </c>
      <c r="D534" s="23" t="s">
        <v>1705</v>
      </c>
      <c r="E534" s="23" t="s">
        <v>1189</v>
      </c>
      <c r="F534" s="23" t="s">
        <v>4207</v>
      </c>
      <c r="G534" s="23" t="s">
        <v>1721</v>
      </c>
      <c r="H534" s="23" t="s">
        <v>4633</v>
      </c>
      <c r="I534" s="23" t="s">
        <v>5438</v>
      </c>
      <c r="J534" s="23" t="s">
        <v>11</v>
      </c>
      <c r="K534" s="23" t="s">
        <v>4628</v>
      </c>
      <c r="L534" s="23" t="s">
        <v>11</v>
      </c>
      <c r="M534" s="23" t="s">
        <v>5416</v>
      </c>
      <c r="N534" s="23" t="s">
        <v>4629</v>
      </c>
      <c r="O534" s="23" t="s">
        <v>4630</v>
      </c>
      <c r="P534" s="23" t="s">
        <v>4642</v>
      </c>
      <c r="Q534" s="23">
        <v>0</v>
      </c>
      <c r="R534" s="23" t="s">
        <v>1962</v>
      </c>
      <c r="S534" s="23" t="s">
        <v>4879</v>
      </c>
      <c r="T534" s="23" t="s">
        <v>1721</v>
      </c>
    </row>
    <row r="535" spans="1:20">
      <c r="A535" s="23" t="s">
        <v>2264</v>
      </c>
      <c r="B535" s="23" t="s">
        <v>2265</v>
      </c>
      <c r="C535" s="23" t="s">
        <v>14</v>
      </c>
      <c r="D535" s="23" t="s">
        <v>1705</v>
      </c>
      <c r="E535" s="23" t="s">
        <v>452</v>
      </c>
      <c r="F535" s="23" t="s">
        <v>5334</v>
      </c>
      <c r="G535" s="23" t="s">
        <v>1721</v>
      </c>
      <c r="H535" s="23" t="s">
        <v>4633</v>
      </c>
      <c r="I535" s="23" t="s">
        <v>4192</v>
      </c>
      <c r="J535" s="23" t="s">
        <v>11</v>
      </c>
      <c r="K535" s="23" t="s">
        <v>4628</v>
      </c>
      <c r="L535" s="23" t="s">
        <v>11</v>
      </c>
      <c r="M535" s="23" t="s">
        <v>5415</v>
      </c>
      <c r="N535" s="23" t="s">
        <v>4629</v>
      </c>
      <c r="O535" s="23" t="s">
        <v>4630</v>
      </c>
      <c r="P535" s="23" t="s">
        <v>9</v>
      </c>
      <c r="Q535" s="23">
        <v>0</v>
      </c>
      <c r="R535" s="23" t="s">
        <v>4756</v>
      </c>
      <c r="S535" s="23" t="s">
        <v>4757</v>
      </c>
      <c r="T535" s="23" t="s">
        <v>1721</v>
      </c>
    </row>
    <row r="536" spans="1:20">
      <c r="A536" s="23" t="s">
        <v>3567</v>
      </c>
      <c r="B536" s="23" t="s">
        <v>3568</v>
      </c>
      <c r="C536" s="23" t="s">
        <v>10</v>
      </c>
      <c r="D536" s="23" t="s">
        <v>1705</v>
      </c>
      <c r="E536" s="23" t="s">
        <v>1189</v>
      </c>
      <c r="F536" s="23" t="s">
        <v>4197</v>
      </c>
      <c r="G536" s="23" t="s">
        <v>1721</v>
      </c>
      <c r="H536" s="23" t="s">
        <v>4099</v>
      </c>
      <c r="I536" s="23" t="s">
        <v>4106</v>
      </c>
      <c r="J536" s="23" t="s">
        <v>11</v>
      </c>
      <c r="K536" s="23" t="s">
        <v>4628</v>
      </c>
      <c r="L536" s="23" t="s">
        <v>11</v>
      </c>
      <c r="M536" s="23" t="s">
        <v>5420</v>
      </c>
      <c r="N536" s="23" t="s">
        <v>4629</v>
      </c>
      <c r="O536" s="23" t="s">
        <v>4630</v>
      </c>
      <c r="P536" s="23" t="s">
        <v>4675</v>
      </c>
      <c r="Q536" s="23">
        <v>0</v>
      </c>
      <c r="R536" s="23" t="s">
        <v>1962</v>
      </c>
      <c r="S536" s="23" t="s">
        <v>4325</v>
      </c>
      <c r="T536" s="23" t="s">
        <v>1721</v>
      </c>
    </row>
    <row r="537" spans="1:20">
      <c r="A537" s="23" t="s">
        <v>2636</v>
      </c>
      <c r="B537" s="23" t="s">
        <v>2637</v>
      </c>
      <c r="C537" s="23" t="s">
        <v>12</v>
      </c>
      <c r="D537" s="23" t="s">
        <v>1705</v>
      </c>
      <c r="E537" s="23" t="s">
        <v>452</v>
      </c>
      <c r="F537" s="23" t="s">
        <v>5338</v>
      </c>
      <c r="G537" s="23" t="s">
        <v>1721</v>
      </c>
      <c r="H537" s="23" t="s">
        <v>4643</v>
      </c>
      <c r="I537" s="23" t="s">
        <v>4138</v>
      </c>
      <c r="J537" s="23" t="s">
        <v>11</v>
      </c>
      <c r="K537" s="23" t="s">
        <v>4628</v>
      </c>
      <c r="L537" s="23" t="s">
        <v>11</v>
      </c>
      <c r="M537" s="23" t="s">
        <v>5425</v>
      </c>
      <c r="N537" s="23" t="s">
        <v>4629</v>
      </c>
      <c r="O537" s="23" t="s">
        <v>4630</v>
      </c>
      <c r="P537" s="23" t="s">
        <v>4861</v>
      </c>
      <c r="Q537" s="23">
        <v>0</v>
      </c>
      <c r="R537" s="23" t="s">
        <v>1962</v>
      </c>
      <c r="S537" s="23" t="s">
        <v>4862</v>
      </c>
      <c r="T537" s="23" t="s">
        <v>1721</v>
      </c>
    </row>
    <row r="538" spans="1:20">
      <c r="A538" s="23" t="s">
        <v>3704</v>
      </c>
      <c r="B538" s="23" t="s">
        <v>3705</v>
      </c>
      <c r="C538" s="23" t="s">
        <v>14</v>
      </c>
      <c r="D538" s="23" t="s">
        <v>1705</v>
      </c>
      <c r="E538" s="23" t="s">
        <v>452</v>
      </c>
      <c r="F538" s="23" t="s">
        <v>4166</v>
      </c>
      <c r="G538" s="23" t="s">
        <v>1721</v>
      </c>
      <c r="H538" s="23" t="s">
        <v>4094</v>
      </c>
      <c r="I538" s="23" t="s">
        <v>4656</v>
      </c>
      <c r="J538" s="23" t="s">
        <v>11</v>
      </c>
      <c r="K538" s="23" t="s">
        <v>4628</v>
      </c>
      <c r="L538" s="23" t="s">
        <v>11</v>
      </c>
      <c r="M538" s="23" t="s">
        <v>5414</v>
      </c>
      <c r="N538" s="23" t="s">
        <v>4629</v>
      </c>
      <c r="O538" s="23" t="s">
        <v>4630</v>
      </c>
      <c r="P538" s="23" t="s">
        <v>4642</v>
      </c>
      <c r="Q538" s="23">
        <v>0</v>
      </c>
      <c r="R538" s="23" t="s">
        <v>1962</v>
      </c>
      <c r="S538" s="23" t="s">
        <v>4314</v>
      </c>
      <c r="T538" s="23" t="s">
        <v>1721</v>
      </c>
    </row>
    <row r="539" spans="1:20">
      <c r="A539" s="23" t="s">
        <v>2579</v>
      </c>
      <c r="B539" s="23" t="s">
        <v>2580</v>
      </c>
      <c r="C539" s="23" t="s">
        <v>14</v>
      </c>
      <c r="D539" s="23" t="s">
        <v>1705</v>
      </c>
      <c r="E539" s="23" t="s">
        <v>452</v>
      </c>
      <c r="F539" s="23" t="s">
        <v>5344</v>
      </c>
      <c r="G539" s="23" t="s">
        <v>1721</v>
      </c>
      <c r="H539" s="23" t="s">
        <v>4643</v>
      </c>
      <c r="I539" s="23" t="s">
        <v>5489</v>
      </c>
      <c r="J539" s="23" t="s">
        <v>11</v>
      </c>
      <c r="K539" s="23" t="s">
        <v>4628</v>
      </c>
      <c r="L539" s="23" t="s">
        <v>11</v>
      </c>
      <c r="M539" s="23" t="s">
        <v>5416</v>
      </c>
      <c r="N539" s="23" t="s">
        <v>4629</v>
      </c>
      <c r="O539" s="23" t="s">
        <v>4630</v>
      </c>
      <c r="P539" s="23" t="s">
        <v>7</v>
      </c>
      <c r="Q539" s="23">
        <v>0</v>
      </c>
      <c r="R539" s="23" t="s">
        <v>4744</v>
      </c>
      <c r="S539" s="23" t="s">
        <v>4513</v>
      </c>
      <c r="T539" s="23" t="s">
        <v>1721</v>
      </c>
    </row>
    <row r="540" spans="1:20">
      <c r="A540" s="23" t="s">
        <v>3107</v>
      </c>
      <c r="B540" s="23" t="s">
        <v>3108</v>
      </c>
      <c r="C540" s="23" t="s">
        <v>16</v>
      </c>
      <c r="D540" s="23" t="s">
        <v>1705</v>
      </c>
      <c r="E540" s="23" t="s">
        <v>1189</v>
      </c>
      <c r="F540" s="23" t="s">
        <v>4182</v>
      </c>
      <c r="G540" s="23" t="s">
        <v>1721</v>
      </c>
      <c r="H540" s="23" t="s">
        <v>4638</v>
      </c>
      <c r="I540" s="23" t="s">
        <v>4636</v>
      </c>
      <c r="J540" s="23" t="s">
        <v>11</v>
      </c>
      <c r="K540" s="23" t="s">
        <v>4628</v>
      </c>
      <c r="L540" s="23" t="s">
        <v>11</v>
      </c>
      <c r="M540" s="23" t="s">
        <v>5456</v>
      </c>
      <c r="N540" s="23" t="s">
        <v>4629</v>
      </c>
      <c r="O540" s="23" t="s">
        <v>4630</v>
      </c>
      <c r="P540" s="23" t="s">
        <v>9</v>
      </c>
      <c r="Q540" s="23">
        <v>0</v>
      </c>
      <c r="R540" s="23" t="s">
        <v>2365</v>
      </c>
      <c r="S540" s="23" t="s">
        <v>4659</v>
      </c>
      <c r="T540" s="23" t="s">
        <v>1721</v>
      </c>
    </row>
    <row r="541" spans="1:20">
      <c r="A541" s="23" t="s">
        <v>3043</v>
      </c>
      <c r="B541" s="23" t="s">
        <v>3044</v>
      </c>
      <c r="C541" s="23" t="s">
        <v>14</v>
      </c>
      <c r="D541" s="23" t="s">
        <v>1705</v>
      </c>
      <c r="E541" s="23" t="s">
        <v>452</v>
      </c>
      <c r="F541" s="23" t="s">
        <v>5344</v>
      </c>
      <c r="G541" s="23" t="s">
        <v>1721</v>
      </c>
      <c r="H541" s="23" t="s">
        <v>4643</v>
      </c>
      <c r="I541" s="23" t="s">
        <v>5421</v>
      </c>
      <c r="J541" s="23" t="s">
        <v>11</v>
      </c>
      <c r="K541" s="23" t="s">
        <v>4628</v>
      </c>
      <c r="L541" s="23" t="s">
        <v>11</v>
      </c>
      <c r="M541" s="23" t="s">
        <v>5422</v>
      </c>
      <c r="N541" s="23" t="s">
        <v>4629</v>
      </c>
      <c r="O541" s="23" t="s">
        <v>4630</v>
      </c>
      <c r="P541" s="23" t="s">
        <v>1026</v>
      </c>
      <c r="Q541" s="23">
        <v>0</v>
      </c>
      <c r="R541" s="23" t="s">
        <v>1683</v>
      </c>
      <c r="S541" s="23" t="s">
        <v>4581</v>
      </c>
      <c r="T541" s="23" t="s">
        <v>1721</v>
      </c>
    </row>
    <row r="542" spans="1:20">
      <c r="A542" s="23" t="s">
        <v>2223</v>
      </c>
      <c r="B542" s="23" t="s">
        <v>2224</v>
      </c>
      <c r="C542" s="23" t="s">
        <v>16</v>
      </c>
      <c r="D542" s="23" t="s">
        <v>1705</v>
      </c>
      <c r="E542" s="23" t="s">
        <v>1189</v>
      </c>
      <c r="F542" s="23" t="s">
        <v>4199</v>
      </c>
      <c r="G542" s="23" t="s">
        <v>1721</v>
      </c>
      <c r="H542" s="23" t="s">
        <v>4643</v>
      </c>
      <c r="I542" s="23" t="s">
        <v>4192</v>
      </c>
      <c r="J542" s="23" t="s">
        <v>11</v>
      </c>
      <c r="K542" s="23" t="s">
        <v>4628</v>
      </c>
      <c r="L542" s="23" t="s">
        <v>11</v>
      </c>
      <c r="M542" s="23" t="s">
        <v>5427</v>
      </c>
      <c r="N542" s="23" t="s">
        <v>4629</v>
      </c>
      <c r="O542" s="23" t="s">
        <v>4630</v>
      </c>
      <c r="P542" s="23" t="s">
        <v>1026</v>
      </c>
      <c r="Q542" s="23">
        <v>0</v>
      </c>
      <c r="R542" s="23" t="s">
        <v>1683</v>
      </c>
      <c r="S542" s="23" t="s">
        <v>4584</v>
      </c>
      <c r="T542" s="23" t="s">
        <v>1721</v>
      </c>
    </row>
    <row r="543" spans="1:20">
      <c r="A543" s="23" t="s">
        <v>3217</v>
      </c>
      <c r="B543" s="23" t="s">
        <v>3218</v>
      </c>
      <c r="C543" s="23" t="s">
        <v>16</v>
      </c>
      <c r="D543" s="23" t="s">
        <v>1705</v>
      </c>
      <c r="E543" s="23" t="s">
        <v>452</v>
      </c>
      <c r="F543" s="23" t="s">
        <v>4185</v>
      </c>
      <c r="G543" s="23" t="s">
        <v>1721</v>
      </c>
      <c r="H543" s="23" t="s">
        <v>4633</v>
      </c>
      <c r="I543" s="23" t="s">
        <v>4203</v>
      </c>
      <c r="J543" s="23" t="s">
        <v>11</v>
      </c>
      <c r="K543" s="23" t="s">
        <v>4628</v>
      </c>
      <c r="L543" s="23" t="s">
        <v>11</v>
      </c>
      <c r="M543" s="23" t="s">
        <v>5405</v>
      </c>
      <c r="N543" s="23" t="s">
        <v>4629</v>
      </c>
      <c r="O543" s="23" t="s">
        <v>4630</v>
      </c>
      <c r="P543" s="23" t="s">
        <v>1026</v>
      </c>
      <c r="Q543" s="23">
        <v>0</v>
      </c>
      <c r="R543" s="23" t="s">
        <v>1922</v>
      </c>
      <c r="S543" s="23" t="s">
        <v>4576</v>
      </c>
      <c r="T543" s="23" t="s">
        <v>1721</v>
      </c>
    </row>
    <row r="544" spans="1:20">
      <c r="A544" s="23" t="s">
        <v>3933</v>
      </c>
      <c r="B544" s="23" t="s">
        <v>3934</v>
      </c>
      <c r="C544" s="23" t="s">
        <v>15</v>
      </c>
      <c r="D544" s="23" t="s">
        <v>1705</v>
      </c>
      <c r="E544" s="23" t="s">
        <v>452</v>
      </c>
      <c r="F544" s="23" t="s">
        <v>4156</v>
      </c>
      <c r="G544" s="23" t="s">
        <v>1721</v>
      </c>
      <c r="H544" s="23" t="s">
        <v>4094</v>
      </c>
      <c r="I544" s="23" t="s">
        <v>4106</v>
      </c>
      <c r="J544" s="23" t="s">
        <v>11</v>
      </c>
      <c r="K544" s="23" t="s">
        <v>4628</v>
      </c>
      <c r="L544" s="23" t="s">
        <v>11</v>
      </c>
      <c r="M544" s="23" t="s">
        <v>5428</v>
      </c>
      <c r="N544" s="23" t="s">
        <v>4629</v>
      </c>
      <c r="O544" s="23" t="s">
        <v>4630</v>
      </c>
      <c r="P544" s="23" t="s">
        <v>4798</v>
      </c>
      <c r="Q544" s="23">
        <v>0</v>
      </c>
      <c r="R544" s="23" t="s">
        <v>1962</v>
      </c>
      <c r="S544" s="23" t="s">
        <v>4799</v>
      </c>
      <c r="T544" s="23" t="s">
        <v>1721</v>
      </c>
    </row>
    <row r="545" spans="1:20">
      <c r="A545" s="23" t="s">
        <v>1964</v>
      </c>
      <c r="B545" s="23" t="s">
        <v>1965</v>
      </c>
      <c r="C545" s="23" t="s">
        <v>17</v>
      </c>
      <c r="D545" s="23" t="s">
        <v>1705</v>
      </c>
      <c r="E545" s="23" t="s">
        <v>452</v>
      </c>
      <c r="F545" s="23" t="s">
        <v>5336</v>
      </c>
      <c r="G545" s="23" t="s">
        <v>1721</v>
      </c>
      <c r="H545" s="23" t="s">
        <v>4638</v>
      </c>
      <c r="I545" s="23" t="s">
        <v>4636</v>
      </c>
      <c r="J545" s="23" t="s">
        <v>11</v>
      </c>
      <c r="K545" s="23" t="s">
        <v>4628</v>
      </c>
      <c r="L545" s="23" t="s">
        <v>11</v>
      </c>
      <c r="M545" s="23" t="s">
        <v>5425</v>
      </c>
      <c r="N545" s="23" t="s">
        <v>4629</v>
      </c>
      <c r="O545" s="23" t="s">
        <v>4630</v>
      </c>
      <c r="P545" s="23" t="s">
        <v>1026</v>
      </c>
      <c r="Q545" s="23">
        <v>0</v>
      </c>
      <c r="R545" s="23" t="s">
        <v>1782</v>
      </c>
      <c r="S545" s="23" t="s">
        <v>4805</v>
      </c>
      <c r="T545" s="23" t="s">
        <v>1721</v>
      </c>
    </row>
    <row r="546" spans="1:20">
      <c r="A546" s="23" t="s">
        <v>1718</v>
      </c>
      <c r="B546" s="23" t="s">
        <v>1719</v>
      </c>
      <c r="C546" s="23" t="s">
        <v>10</v>
      </c>
      <c r="D546" s="23" t="s">
        <v>1705</v>
      </c>
      <c r="E546" s="23" t="s">
        <v>452</v>
      </c>
      <c r="F546" s="23" t="s">
        <v>5349</v>
      </c>
      <c r="G546" s="23" t="s">
        <v>1721</v>
      </c>
      <c r="H546" s="23" t="s">
        <v>4099</v>
      </c>
      <c r="I546" s="23" t="s">
        <v>4203</v>
      </c>
      <c r="J546" s="23" t="s">
        <v>11</v>
      </c>
      <c r="K546" s="23" t="s">
        <v>4628</v>
      </c>
      <c r="L546" s="23" t="s">
        <v>11</v>
      </c>
      <c r="M546" s="23" t="s">
        <v>5413</v>
      </c>
      <c r="N546" s="23" t="s">
        <v>4629</v>
      </c>
      <c r="O546" s="23" t="s">
        <v>4630</v>
      </c>
      <c r="P546" s="23" t="s">
        <v>4713</v>
      </c>
      <c r="Q546" s="23">
        <v>0</v>
      </c>
      <c r="R546" s="23" t="s">
        <v>1962</v>
      </c>
      <c r="S546" s="23" t="s">
        <v>4854</v>
      </c>
      <c r="T546" s="23" t="s">
        <v>1721</v>
      </c>
    </row>
    <row r="547" spans="1:20">
      <c r="A547" s="23" t="s">
        <v>3430</v>
      </c>
      <c r="B547" s="23" t="s">
        <v>3431</v>
      </c>
      <c r="C547" s="23" t="s">
        <v>10</v>
      </c>
      <c r="D547" s="23" t="s">
        <v>1705</v>
      </c>
      <c r="E547" s="23" t="s">
        <v>452</v>
      </c>
      <c r="F547" s="23" t="s">
        <v>5342</v>
      </c>
      <c r="G547" s="23" t="s">
        <v>1721</v>
      </c>
      <c r="H547" s="23" t="s">
        <v>4633</v>
      </c>
      <c r="I547" s="23" t="s">
        <v>4192</v>
      </c>
      <c r="J547" s="23" t="s">
        <v>11</v>
      </c>
      <c r="K547" s="23" t="s">
        <v>4628</v>
      </c>
      <c r="L547" s="23" t="s">
        <v>11</v>
      </c>
      <c r="M547" s="23" t="s">
        <v>5410</v>
      </c>
      <c r="N547" s="23" t="s">
        <v>4629</v>
      </c>
      <c r="O547" s="23" t="s">
        <v>4630</v>
      </c>
      <c r="P547" s="23" t="s">
        <v>4642</v>
      </c>
      <c r="Q547" s="23">
        <v>0</v>
      </c>
      <c r="R547" s="23" t="s">
        <v>1962</v>
      </c>
      <c r="S547" s="23" t="s">
        <v>4776</v>
      </c>
      <c r="T547" s="23" t="s">
        <v>1721</v>
      </c>
    </row>
    <row r="548" spans="1:20">
      <c r="A548" s="23" t="s">
        <v>2985</v>
      </c>
      <c r="B548" s="23" t="s">
        <v>2986</v>
      </c>
      <c r="C548" s="23" t="s">
        <v>14</v>
      </c>
      <c r="D548" s="23" t="s">
        <v>1705</v>
      </c>
      <c r="E548" s="23" t="s">
        <v>452</v>
      </c>
      <c r="F548" s="23" t="s">
        <v>4166</v>
      </c>
      <c r="G548" s="23" t="s">
        <v>1721</v>
      </c>
      <c r="H548" s="23" t="s">
        <v>4094</v>
      </c>
      <c r="I548" s="23" t="s">
        <v>4106</v>
      </c>
      <c r="J548" s="23" t="s">
        <v>11</v>
      </c>
      <c r="K548" s="23" t="s">
        <v>4628</v>
      </c>
      <c r="L548" s="23" t="s">
        <v>11</v>
      </c>
      <c r="M548" s="23" t="s">
        <v>5434</v>
      </c>
      <c r="N548" s="23" t="s">
        <v>4629</v>
      </c>
      <c r="O548" s="23" t="s">
        <v>4630</v>
      </c>
      <c r="P548" s="23" t="s">
        <v>4708</v>
      </c>
      <c r="Q548" s="23">
        <v>0</v>
      </c>
      <c r="R548" s="23" t="s">
        <v>4709</v>
      </c>
      <c r="S548" s="23" t="s">
        <v>4710</v>
      </c>
      <c r="T548" s="23" t="s">
        <v>1721</v>
      </c>
    </row>
    <row r="549" spans="1:20">
      <c r="A549" s="23" t="s">
        <v>2692</v>
      </c>
      <c r="B549" s="23" t="s">
        <v>2693</v>
      </c>
      <c r="C549" s="23" t="s">
        <v>13</v>
      </c>
      <c r="D549" s="23" t="s">
        <v>1705</v>
      </c>
      <c r="E549" s="23" t="s">
        <v>452</v>
      </c>
      <c r="F549" s="23" t="s">
        <v>4176</v>
      </c>
      <c r="G549" s="23" t="s">
        <v>1721</v>
      </c>
      <c r="H549" s="23" t="s">
        <v>4094</v>
      </c>
      <c r="I549" s="23" t="s">
        <v>5430</v>
      </c>
      <c r="J549" s="23" t="s">
        <v>11</v>
      </c>
      <c r="K549" s="23" t="s">
        <v>4628</v>
      </c>
      <c r="L549" s="23" t="s">
        <v>11</v>
      </c>
      <c r="M549" s="23" t="s">
        <v>5422</v>
      </c>
      <c r="N549" s="23" t="s">
        <v>4629</v>
      </c>
      <c r="O549" s="23" t="s">
        <v>4630</v>
      </c>
      <c r="P549" s="23" t="s">
        <v>4650</v>
      </c>
      <c r="Q549" s="23">
        <v>0</v>
      </c>
      <c r="R549" s="23" t="s">
        <v>1962</v>
      </c>
      <c r="S549" s="23" t="s">
        <v>4652</v>
      </c>
      <c r="T549" s="23" t="s">
        <v>1721</v>
      </c>
    </row>
    <row r="550" spans="1:20">
      <c r="A550" s="23" t="s">
        <v>3107</v>
      </c>
      <c r="B550" s="23" t="s">
        <v>3108</v>
      </c>
      <c r="C550" s="23" t="s">
        <v>16</v>
      </c>
      <c r="D550" s="23" t="s">
        <v>1705</v>
      </c>
      <c r="E550" s="23" t="s">
        <v>1189</v>
      </c>
      <c r="F550" s="23" t="s">
        <v>4182</v>
      </c>
      <c r="G550" s="23" t="s">
        <v>1721</v>
      </c>
      <c r="H550" s="23" t="s">
        <v>4638</v>
      </c>
      <c r="I550" s="23" t="s">
        <v>4636</v>
      </c>
      <c r="J550" s="23" t="s">
        <v>11</v>
      </c>
      <c r="K550" s="23" t="s">
        <v>4628</v>
      </c>
      <c r="L550" s="23" t="s">
        <v>11</v>
      </c>
      <c r="M550" s="23" t="s">
        <v>5427</v>
      </c>
      <c r="N550" s="23" t="s">
        <v>4629</v>
      </c>
      <c r="O550" s="23" t="s">
        <v>4630</v>
      </c>
      <c r="P550" s="23" t="s">
        <v>9</v>
      </c>
      <c r="Q550" s="23">
        <v>0</v>
      </c>
      <c r="R550" s="23" t="s">
        <v>2365</v>
      </c>
      <c r="S550" s="23" t="s">
        <v>4659</v>
      </c>
      <c r="T550" s="23" t="s">
        <v>1721</v>
      </c>
    </row>
    <row r="551" spans="1:20">
      <c r="A551" s="23" t="s">
        <v>2952</v>
      </c>
      <c r="B551" s="23" t="s">
        <v>2953</v>
      </c>
      <c r="C551" s="23" t="s">
        <v>15</v>
      </c>
      <c r="D551" s="23" t="s">
        <v>1705</v>
      </c>
      <c r="E551" s="23" t="s">
        <v>452</v>
      </c>
      <c r="F551" s="23" t="s">
        <v>4156</v>
      </c>
      <c r="G551" s="23" t="s">
        <v>1721</v>
      </c>
      <c r="H551" s="23" t="s">
        <v>4094</v>
      </c>
      <c r="I551" s="23" t="s">
        <v>4636</v>
      </c>
      <c r="J551" s="23" t="s">
        <v>11</v>
      </c>
      <c r="K551" s="23" t="s">
        <v>4628</v>
      </c>
      <c r="L551" s="23" t="s">
        <v>11</v>
      </c>
      <c r="M551" s="23" t="s">
        <v>5415</v>
      </c>
      <c r="N551" s="23" t="s">
        <v>4629</v>
      </c>
      <c r="O551" s="23" t="s">
        <v>4630</v>
      </c>
      <c r="P551" s="23" t="s">
        <v>4655</v>
      </c>
      <c r="Q551" s="23">
        <v>0</v>
      </c>
      <c r="R551" s="23" t="s">
        <v>1962</v>
      </c>
      <c r="S551" s="23" t="s">
        <v>4729</v>
      </c>
      <c r="T551" s="23" t="s">
        <v>1721</v>
      </c>
    </row>
    <row r="552" spans="1:20">
      <c r="A552" s="23" t="s">
        <v>2206</v>
      </c>
      <c r="B552" s="23" t="s">
        <v>2207</v>
      </c>
      <c r="C552" s="23" t="s">
        <v>17</v>
      </c>
      <c r="D552" s="23" t="s">
        <v>1705</v>
      </c>
      <c r="E552" s="23" t="s">
        <v>452</v>
      </c>
      <c r="F552" s="23" t="s">
        <v>5336</v>
      </c>
      <c r="G552" s="23" t="s">
        <v>1721</v>
      </c>
      <c r="H552" s="23" t="s">
        <v>4638</v>
      </c>
      <c r="I552" s="23" t="s">
        <v>4636</v>
      </c>
      <c r="J552" s="23" t="s">
        <v>11</v>
      </c>
      <c r="K552" s="23" t="s">
        <v>4628</v>
      </c>
      <c r="L552" s="23" t="s">
        <v>11</v>
      </c>
      <c r="M552" s="23" t="s">
        <v>5410</v>
      </c>
      <c r="N552" s="23" t="s">
        <v>4629</v>
      </c>
      <c r="O552" s="23" t="s">
        <v>4630</v>
      </c>
      <c r="P552" s="23" t="s">
        <v>4666</v>
      </c>
      <c r="Q552" s="23">
        <v>0</v>
      </c>
      <c r="R552" s="23" t="s">
        <v>2050</v>
      </c>
      <c r="S552" s="23" t="s">
        <v>4460</v>
      </c>
      <c r="T552" s="23" t="s">
        <v>1721</v>
      </c>
    </row>
    <row r="553" spans="1:20">
      <c r="A553" s="23" t="s">
        <v>3209</v>
      </c>
      <c r="B553" s="23" t="s">
        <v>3210</v>
      </c>
      <c r="C553" s="23" t="s">
        <v>14</v>
      </c>
      <c r="D553" s="23" t="s">
        <v>1705</v>
      </c>
      <c r="E553" s="23" t="s">
        <v>452</v>
      </c>
      <c r="F553" s="23" t="s">
        <v>5334</v>
      </c>
      <c r="G553" s="23" t="s">
        <v>1721</v>
      </c>
      <c r="H553" s="23" t="s">
        <v>4633</v>
      </c>
      <c r="I553" s="23" t="s">
        <v>4192</v>
      </c>
      <c r="J553" s="23" t="s">
        <v>11</v>
      </c>
      <c r="K553" s="23" t="s">
        <v>4628</v>
      </c>
      <c r="L553" s="23" t="s">
        <v>11</v>
      </c>
      <c r="M553" s="23" t="s">
        <v>5422</v>
      </c>
      <c r="N553" s="23" t="s">
        <v>4629</v>
      </c>
      <c r="O553" s="23" t="s">
        <v>4630</v>
      </c>
      <c r="P553" s="23" t="s">
        <v>4662</v>
      </c>
      <c r="Q553" s="23">
        <v>0</v>
      </c>
      <c r="R553" s="23" t="s">
        <v>2033</v>
      </c>
      <c r="S553" s="23" t="s">
        <v>4884</v>
      </c>
      <c r="T553" s="23" t="s">
        <v>1721</v>
      </c>
    </row>
    <row r="554" spans="1:20">
      <c r="A554" s="23" t="s">
        <v>3380</v>
      </c>
      <c r="B554" s="23" t="s">
        <v>3381</v>
      </c>
      <c r="C554" s="23" t="s">
        <v>12</v>
      </c>
      <c r="D554" s="23" t="s">
        <v>1705</v>
      </c>
      <c r="E554" s="23" t="s">
        <v>452</v>
      </c>
      <c r="F554" s="23" t="s">
        <v>4175</v>
      </c>
      <c r="G554" s="23" t="s">
        <v>1721</v>
      </c>
      <c r="H554" s="23" t="s">
        <v>4638</v>
      </c>
      <c r="I554" s="23" t="s">
        <v>4656</v>
      </c>
      <c r="J554" s="23" t="s">
        <v>11</v>
      </c>
      <c r="K554" s="23" t="s">
        <v>4628</v>
      </c>
      <c r="L554" s="23" t="s">
        <v>11</v>
      </c>
      <c r="M554" s="23" t="s">
        <v>5426</v>
      </c>
      <c r="N554" s="23" t="s">
        <v>4629</v>
      </c>
      <c r="O554" s="23" t="s">
        <v>4630</v>
      </c>
      <c r="P554" s="23" t="s">
        <v>4642</v>
      </c>
      <c r="Q554" s="23">
        <v>0</v>
      </c>
      <c r="R554" s="23" t="s">
        <v>1962</v>
      </c>
      <c r="S554" s="23" t="s">
        <v>4339</v>
      </c>
      <c r="T554" s="23" t="s">
        <v>1721</v>
      </c>
    </row>
    <row r="555" spans="1:20">
      <c r="A555" s="23" t="s">
        <v>3833</v>
      </c>
      <c r="B555" s="23" t="s">
        <v>3834</v>
      </c>
      <c r="C555" s="23" t="s">
        <v>16</v>
      </c>
      <c r="D555" s="23" t="s">
        <v>1705</v>
      </c>
      <c r="E555" s="23" t="s">
        <v>452</v>
      </c>
      <c r="F555" s="23" t="s">
        <v>5342</v>
      </c>
      <c r="G555" s="23" t="s">
        <v>1721</v>
      </c>
      <c r="H555" s="23" t="s">
        <v>4633</v>
      </c>
      <c r="I555" s="23" t="s">
        <v>4192</v>
      </c>
      <c r="J555" s="23" t="s">
        <v>11</v>
      </c>
      <c r="K555" s="23" t="s">
        <v>4628</v>
      </c>
      <c r="L555" s="23" t="s">
        <v>11</v>
      </c>
      <c r="M555" s="23" t="s">
        <v>5471</v>
      </c>
      <c r="N555" s="23" t="s">
        <v>4629</v>
      </c>
      <c r="O555" s="23" t="s">
        <v>4630</v>
      </c>
      <c r="P555" s="23" t="s">
        <v>7</v>
      </c>
      <c r="Q555" s="23">
        <v>0</v>
      </c>
      <c r="R555" s="23" t="s">
        <v>2933</v>
      </c>
      <c r="S555" s="23" t="s">
        <v>4743</v>
      </c>
      <c r="T555" s="23" t="s">
        <v>1721</v>
      </c>
    </row>
    <row r="556" spans="1:20">
      <c r="A556" s="23" t="s">
        <v>5133</v>
      </c>
      <c r="B556" s="23" t="s">
        <v>5134</v>
      </c>
      <c r="C556" s="23" t="s">
        <v>15</v>
      </c>
      <c r="D556" s="23" t="s">
        <v>1705</v>
      </c>
      <c r="E556" s="23" t="s">
        <v>452</v>
      </c>
      <c r="F556" s="23" t="s">
        <v>4158</v>
      </c>
      <c r="G556" s="23" t="s">
        <v>1721</v>
      </c>
      <c r="H556" s="23" t="s">
        <v>4638</v>
      </c>
      <c r="I556" s="23" t="s">
        <v>4636</v>
      </c>
      <c r="J556" s="23" t="s">
        <v>11</v>
      </c>
      <c r="K556" s="23" t="s">
        <v>4628</v>
      </c>
      <c r="L556" s="23" t="s">
        <v>11</v>
      </c>
      <c r="M556" s="23" t="s">
        <v>5424</v>
      </c>
      <c r="N556" s="23" t="s">
        <v>4629</v>
      </c>
      <c r="O556" s="23" t="s">
        <v>4630</v>
      </c>
      <c r="P556" s="23" t="s">
        <v>5439</v>
      </c>
      <c r="Q556" s="23">
        <v>0</v>
      </c>
      <c r="R556" s="23" t="s">
        <v>4928</v>
      </c>
      <c r="S556" s="23" t="s">
        <v>5375</v>
      </c>
      <c r="T556" s="23" t="s">
        <v>1721</v>
      </c>
    </row>
    <row r="557" spans="1:20">
      <c r="A557" s="23" t="s">
        <v>2141</v>
      </c>
      <c r="B557" s="23" t="s">
        <v>2142</v>
      </c>
      <c r="C557" s="23" t="s">
        <v>16</v>
      </c>
      <c r="D557" s="23" t="s">
        <v>1705</v>
      </c>
      <c r="E557" s="23" t="s">
        <v>452</v>
      </c>
      <c r="F557" s="23" t="s">
        <v>5342</v>
      </c>
      <c r="G557" s="23" t="s">
        <v>1721</v>
      </c>
      <c r="H557" s="23" t="s">
        <v>4633</v>
      </c>
      <c r="I557" s="23" t="s">
        <v>5447</v>
      </c>
      <c r="J557" s="23" t="s">
        <v>11</v>
      </c>
      <c r="K557" s="23" t="s">
        <v>4628</v>
      </c>
      <c r="L557" s="23" t="s">
        <v>11</v>
      </c>
      <c r="M557" s="23" t="s">
        <v>5448</v>
      </c>
      <c r="N557" s="23" t="s">
        <v>4629</v>
      </c>
      <c r="O557" s="23" t="s">
        <v>4630</v>
      </c>
      <c r="P557" s="23" t="s">
        <v>7</v>
      </c>
      <c r="Q557" s="23">
        <v>0</v>
      </c>
      <c r="R557" s="23" t="s">
        <v>4744</v>
      </c>
      <c r="S557" s="23" t="s">
        <v>4511</v>
      </c>
      <c r="T557" s="23" t="s">
        <v>1721</v>
      </c>
    </row>
    <row r="558" spans="1:20">
      <c r="A558" s="23" t="s">
        <v>3962</v>
      </c>
      <c r="B558" s="23" t="s">
        <v>3963</v>
      </c>
      <c r="C558" s="23" t="s">
        <v>1669</v>
      </c>
      <c r="D558" s="23" t="s">
        <v>1705</v>
      </c>
      <c r="E558" s="23" t="s">
        <v>452</v>
      </c>
      <c r="F558" s="23" t="s">
        <v>4179</v>
      </c>
      <c r="G558" s="23" t="s">
        <v>1721</v>
      </c>
      <c r="H558" s="23" t="s">
        <v>4682</v>
      </c>
      <c r="I558" s="23" t="s">
        <v>4649</v>
      </c>
      <c r="J558" s="23" t="s">
        <v>11</v>
      </c>
      <c r="K558" s="23" t="s">
        <v>4628</v>
      </c>
      <c r="L558" s="23" t="s">
        <v>11</v>
      </c>
      <c r="M558" s="23" t="s">
        <v>5416</v>
      </c>
      <c r="N558" s="23" t="s">
        <v>4629</v>
      </c>
      <c r="O558" s="23" t="s">
        <v>4630</v>
      </c>
      <c r="P558" s="23" t="s">
        <v>4642</v>
      </c>
      <c r="Q558" s="23">
        <v>0</v>
      </c>
      <c r="R558" s="23" t="s">
        <v>1962</v>
      </c>
      <c r="S558" s="23" t="s">
        <v>4824</v>
      </c>
      <c r="T558" s="23" t="s">
        <v>1721</v>
      </c>
    </row>
    <row r="559" spans="1:20">
      <c r="A559" s="23" t="s">
        <v>2190</v>
      </c>
      <c r="B559" s="23" t="s">
        <v>2191</v>
      </c>
      <c r="C559" s="23" t="s">
        <v>16</v>
      </c>
      <c r="D559" s="23" t="s">
        <v>1705</v>
      </c>
      <c r="E559" s="23" t="s">
        <v>1189</v>
      </c>
      <c r="F559" s="23" t="s">
        <v>4182</v>
      </c>
      <c r="G559" s="23" t="s">
        <v>1721</v>
      </c>
      <c r="H559" s="23" t="s">
        <v>4638</v>
      </c>
      <c r="I559" s="23" t="s">
        <v>4636</v>
      </c>
      <c r="J559" s="23" t="s">
        <v>11</v>
      </c>
      <c r="K559" s="23" t="s">
        <v>4628</v>
      </c>
      <c r="L559" s="23" t="s">
        <v>11</v>
      </c>
      <c r="M559" s="23" t="s">
        <v>5431</v>
      </c>
      <c r="N559" s="23" t="s">
        <v>4629</v>
      </c>
      <c r="O559" s="23" t="s">
        <v>4630</v>
      </c>
      <c r="P559" s="23" t="s">
        <v>4642</v>
      </c>
      <c r="Q559" s="23">
        <v>0</v>
      </c>
      <c r="R559" s="23" t="s">
        <v>1962</v>
      </c>
      <c r="S559" s="23" t="s">
        <v>4461</v>
      </c>
      <c r="T559" s="23" t="s">
        <v>1721</v>
      </c>
    </row>
    <row r="560" spans="1:20">
      <c r="A560" s="23" t="s">
        <v>3209</v>
      </c>
      <c r="B560" s="23" t="s">
        <v>3210</v>
      </c>
      <c r="C560" s="23" t="s">
        <v>14</v>
      </c>
      <c r="D560" s="23" t="s">
        <v>1705</v>
      </c>
      <c r="E560" s="23" t="s">
        <v>452</v>
      </c>
      <c r="F560" s="23" t="s">
        <v>5334</v>
      </c>
      <c r="G560" s="23" t="s">
        <v>1721</v>
      </c>
      <c r="H560" s="23" t="s">
        <v>4633</v>
      </c>
      <c r="I560" s="23" t="s">
        <v>4192</v>
      </c>
      <c r="J560" s="23" t="s">
        <v>11</v>
      </c>
      <c r="K560" s="23" t="s">
        <v>4628</v>
      </c>
      <c r="L560" s="23" t="s">
        <v>11</v>
      </c>
      <c r="M560" s="23" t="s">
        <v>5408</v>
      </c>
      <c r="N560" s="23" t="s">
        <v>4629</v>
      </c>
      <c r="O560" s="23" t="s">
        <v>4630</v>
      </c>
      <c r="P560" s="23" t="s">
        <v>4662</v>
      </c>
      <c r="Q560" s="23">
        <v>0</v>
      </c>
      <c r="R560" s="23" t="s">
        <v>2033</v>
      </c>
      <c r="S560" s="23" t="s">
        <v>4884</v>
      </c>
      <c r="T560" s="23" t="s">
        <v>1721</v>
      </c>
    </row>
    <row r="561" spans="1:20">
      <c r="A561" s="23" t="s">
        <v>2397</v>
      </c>
      <c r="B561" s="23" t="s">
        <v>2398</v>
      </c>
      <c r="C561" s="23" t="s">
        <v>17</v>
      </c>
      <c r="D561" s="23" t="s">
        <v>1705</v>
      </c>
      <c r="E561" s="23" t="s">
        <v>452</v>
      </c>
      <c r="F561" s="23" t="s">
        <v>5336</v>
      </c>
      <c r="G561" s="23" t="s">
        <v>1721</v>
      </c>
      <c r="H561" s="23" t="s">
        <v>4638</v>
      </c>
      <c r="I561" s="23" t="s">
        <v>4636</v>
      </c>
      <c r="J561" s="23" t="s">
        <v>11</v>
      </c>
      <c r="K561" s="23" t="s">
        <v>4628</v>
      </c>
      <c r="L561" s="23" t="s">
        <v>11</v>
      </c>
      <c r="M561" s="23" t="s">
        <v>5436</v>
      </c>
      <c r="N561" s="23" t="s">
        <v>4629</v>
      </c>
      <c r="O561" s="23" t="s">
        <v>4630</v>
      </c>
      <c r="P561" s="23" t="s">
        <v>4692</v>
      </c>
      <c r="Q561" s="23">
        <v>0</v>
      </c>
      <c r="R561" s="23" t="s">
        <v>1962</v>
      </c>
      <c r="S561" s="23" t="s">
        <v>4434</v>
      </c>
      <c r="T561" s="23" t="s">
        <v>1721</v>
      </c>
    </row>
    <row r="562" spans="1:20">
      <c r="A562" s="23" t="s">
        <v>2131</v>
      </c>
      <c r="B562" s="23" t="s">
        <v>2132</v>
      </c>
      <c r="C562" s="23" t="s">
        <v>14</v>
      </c>
      <c r="D562" s="23" t="s">
        <v>1705</v>
      </c>
      <c r="E562" s="23" t="s">
        <v>452</v>
      </c>
      <c r="F562" s="23" t="s">
        <v>5340</v>
      </c>
      <c r="G562" s="23" t="s">
        <v>1721</v>
      </c>
      <c r="H562" s="23" t="s">
        <v>4099</v>
      </c>
      <c r="I562" s="23" t="s">
        <v>4138</v>
      </c>
      <c r="J562" s="23" t="s">
        <v>11</v>
      </c>
      <c r="K562" s="23" t="s">
        <v>4628</v>
      </c>
      <c r="L562" s="23" t="s">
        <v>11</v>
      </c>
      <c r="M562" s="23" t="s">
        <v>5435</v>
      </c>
      <c r="N562" s="23" t="s">
        <v>4629</v>
      </c>
      <c r="O562" s="23" t="s">
        <v>4630</v>
      </c>
      <c r="P562" s="23" t="s">
        <v>7</v>
      </c>
      <c r="Q562" s="23">
        <v>0</v>
      </c>
      <c r="R562" s="23" t="s">
        <v>4746</v>
      </c>
      <c r="S562" s="23" t="s">
        <v>4827</v>
      </c>
      <c r="T562" s="23" t="s">
        <v>1721</v>
      </c>
    </row>
    <row r="563" spans="1:20">
      <c r="A563" s="23" t="s">
        <v>4035</v>
      </c>
      <c r="B563" s="23" t="s">
        <v>4036</v>
      </c>
      <c r="C563" s="23" t="s">
        <v>10</v>
      </c>
      <c r="D563" s="23" t="s">
        <v>1705</v>
      </c>
      <c r="E563" s="23" t="s">
        <v>452</v>
      </c>
      <c r="F563" s="23" t="s">
        <v>5342</v>
      </c>
      <c r="G563" s="23" t="s">
        <v>1721</v>
      </c>
      <c r="H563" s="23" t="s">
        <v>4633</v>
      </c>
      <c r="I563" s="23" t="s">
        <v>4192</v>
      </c>
      <c r="J563" s="23" t="s">
        <v>11</v>
      </c>
      <c r="K563" s="23" t="s">
        <v>4628</v>
      </c>
      <c r="L563" s="23" t="s">
        <v>11</v>
      </c>
      <c r="M563" s="23" t="s">
        <v>5436</v>
      </c>
      <c r="N563" s="23" t="s">
        <v>4629</v>
      </c>
      <c r="O563" s="23" t="s">
        <v>4630</v>
      </c>
      <c r="P563" s="23" t="s">
        <v>4675</v>
      </c>
      <c r="Q563" s="23">
        <v>0</v>
      </c>
      <c r="R563" s="23" t="s">
        <v>2905</v>
      </c>
      <c r="S563" s="23" t="s">
        <v>4715</v>
      </c>
      <c r="T563" s="23" t="s">
        <v>1721</v>
      </c>
    </row>
    <row r="564" spans="1:20">
      <c r="A564" s="23" t="s">
        <v>2623</v>
      </c>
      <c r="B564" s="23" t="s">
        <v>2624</v>
      </c>
      <c r="C564" s="23" t="s">
        <v>13</v>
      </c>
      <c r="D564" s="23" t="s">
        <v>1705</v>
      </c>
      <c r="E564" s="23" t="s">
        <v>452</v>
      </c>
      <c r="F564" s="23" t="s">
        <v>4176</v>
      </c>
      <c r="G564" s="23" t="s">
        <v>1721</v>
      </c>
      <c r="H564" s="23" t="s">
        <v>4094</v>
      </c>
      <c r="I564" s="23" t="s">
        <v>4192</v>
      </c>
      <c r="J564" s="23" t="s">
        <v>11</v>
      </c>
      <c r="K564" s="23" t="s">
        <v>4628</v>
      </c>
      <c r="L564" s="23" t="s">
        <v>11</v>
      </c>
      <c r="M564" s="23" t="s">
        <v>5418</v>
      </c>
      <c r="N564" s="23" t="s">
        <v>4629</v>
      </c>
      <c r="O564" s="23" t="s">
        <v>4630</v>
      </c>
      <c r="P564" s="23" t="s">
        <v>4748</v>
      </c>
      <c r="Q564" s="23">
        <v>0</v>
      </c>
      <c r="R564" s="23" t="s">
        <v>1962</v>
      </c>
      <c r="S564" s="23" t="s">
        <v>4414</v>
      </c>
      <c r="T564" s="23" t="s">
        <v>1721</v>
      </c>
    </row>
    <row r="565" spans="1:20">
      <c r="A565" s="23" t="s">
        <v>2667</v>
      </c>
      <c r="B565" s="23" t="s">
        <v>2668</v>
      </c>
      <c r="C565" s="23" t="s">
        <v>10</v>
      </c>
      <c r="D565" s="23" t="s">
        <v>1705</v>
      </c>
      <c r="E565" s="23" t="s">
        <v>452</v>
      </c>
      <c r="F565" s="23" t="s">
        <v>5344</v>
      </c>
      <c r="G565" s="23" t="s">
        <v>1721</v>
      </c>
      <c r="H565" s="23" t="s">
        <v>4643</v>
      </c>
      <c r="I565" s="23" t="s">
        <v>4649</v>
      </c>
      <c r="J565" s="23" t="s">
        <v>11</v>
      </c>
      <c r="K565" s="23" t="s">
        <v>4628</v>
      </c>
      <c r="L565" s="23" t="s">
        <v>11</v>
      </c>
      <c r="M565" s="23" t="s">
        <v>5412</v>
      </c>
      <c r="N565" s="23" t="s">
        <v>4629</v>
      </c>
      <c r="O565" s="23" t="s">
        <v>4630</v>
      </c>
      <c r="P565" s="23" t="s">
        <v>4662</v>
      </c>
      <c r="Q565" s="23">
        <v>0</v>
      </c>
      <c r="R565" s="23" t="s">
        <v>1662</v>
      </c>
      <c r="S565" s="23" t="s">
        <v>4834</v>
      </c>
      <c r="T565" s="23" t="s">
        <v>1721</v>
      </c>
    </row>
    <row r="566" spans="1:20">
      <c r="A566" s="23" t="s">
        <v>3707</v>
      </c>
      <c r="B566" s="23" t="s">
        <v>3708</v>
      </c>
      <c r="C566" s="23" t="s">
        <v>14</v>
      </c>
      <c r="D566" s="23" t="s">
        <v>1705</v>
      </c>
      <c r="E566" s="23" t="s">
        <v>452</v>
      </c>
      <c r="F566" s="23" t="s">
        <v>5344</v>
      </c>
      <c r="G566" s="23" t="s">
        <v>1721</v>
      </c>
      <c r="H566" s="23" t="s">
        <v>4643</v>
      </c>
      <c r="I566" s="23" t="s">
        <v>4649</v>
      </c>
      <c r="J566" s="23" t="s">
        <v>11</v>
      </c>
      <c r="K566" s="23" t="s">
        <v>4628</v>
      </c>
      <c r="L566" s="23" t="s">
        <v>11</v>
      </c>
      <c r="M566" s="23" t="s">
        <v>5418</v>
      </c>
      <c r="N566" s="23" t="s">
        <v>4629</v>
      </c>
      <c r="O566" s="23" t="s">
        <v>4630</v>
      </c>
      <c r="P566" s="23" t="s">
        <v>7</v>
      </c>
      <c r="Q566" s="23">
        <v>0</v>
      </c>
      <c r="R566" s="23" t="s">
        <v>4744</v>
      </c>
      <c r="S566" s="23" t="s">
        <v>4512</v>
      </c>
      <c r="T566" s="23" t="s">
        <v>1721</v>
      </c>
    </row>
    <row r="567" spans="1:20">
      <c r="A567" s="23" t="s">
        <v>5082</v>
      </c>
      <c r="B567" s="23" t="s">
        <v>5083</v>
      </c>
      <c r="C567" s="23" t="s">
        <v>1687</v>
      </c>
      <c r="D567" s="23" t="s">
        <v>4091</v>
      </c>
      <c r="E567" s="23" t="s">
        <v>459</v>
      </c>
      <c r="F567" s="23" t="s">
        <v>5353</v>
      </c>
      <c r="G567" s="23" t="s">
        <v>1721</v>
      </c>
      <c r="H567" s="23" t="s">
        <v>4643</v>
      </c>
      <c r="I567" s="23" t="s">
        <v>4644</v>
      </c>
      <c r="J567" s="23" t="s">
        <v>11</v>
      </c>
      <c r="K567" s="23" t="s">
        <v>4628</v>
      </c>
      <c r="L567" s="23" t="s">
        <v>11</v>
      </c>
      <c r="M567" s="23" t="s">
        <v>5483</v>
      </c>
      <c r="N567" s="23" t="s">
        <v>4640</v>
      </c>
      <c r="O567" s="23" t="s">
        <v>4630</v>
      </c>
      <c r="P567" s="23" t="s">
        <v>993</v>
      </c>
      <c r="Q567" s="23">
        <v>0</v>
      </c>
      <c r="R567" s="23" t="s">
        <v>5464</v>
      </c>
      <c r="S567" s="23" t="s">
        <v>5465</v>
      </c>
      <c r="T567" s="23" t="s">
        <v>1721</v>
      </c>
    </row>
    <row r="568" spans="1:20">
      <c r="A568" s="23" t="s">
        <v>3782</v>
      </c>
      <c r="B568" s="23" t="s">
        <v>3783</v>
      </c>
      <c r="C568" s="23" t="s">
        <v>12</v>
      </c>
      <c r="D568" s="23" t="s">
        <v>1705</v>
      </c>
      <c r="E568" s="23" t="s">
        <v>452</v>
      </c>
      <c r="F568" s="23" t="s">
        <v>4175</v>
      </c>
      <c r="G568" s="23" t="s">
        <v>1721</v>
      </c>
      <c r="H568" s="23" t="s">
        <v>4638</v>
      </c>
      <c r="I568" s="23" t="s">
        <v>4656</v>
      </c>
      <c r="J568" s="23" t="s">
        <v>11</v>
      </c>
      <c r="K568" s="23" t="s">
        <v>4628</v>
      </c>
      <c r="L568" s="23" t="s">
        <v>11</v>
      </c>
      <c r="M568" s="23" t="s">
        <v>5426</v>
      </c>
      <c r="N568" s="23" t="s">
        <v>4629</v>
      </c>
      <c r="O568" s="23" t="s">
        <v>4630</v>
      </c>
      <c r="P568" s="23" t="s">
        <v>4662</v>
      </c>
      <c r="Q568" s="23">
        <v>0</v>
      </c>
      <c r="R568" s="23" t="s">
        <v>4838</v>
      </c>
      <c r="S568" s="23" t="s">
        <v>4839</v>
      </c>
      <c r="T568" s="23" t="s">
        <v>1721</v>
      </c>
    </row>
    <row r="569" spans="1:20">
      <c r="A569" s="23" t="s">
        <v>5188</v>
      </c>
      <c r="B569" s="23" t="s">
        <v>5189</v>
      </c>
      <c r="C569" s="23" t="s">
        <v>15</v>
      </c>
      <c r="D569" s="23" t="s">
        <v>1705</v>
      </c>
      <c r="E569" s="23" t="s">
        <v>452</v>
      </c>
      <c r="F569" s="23" t="s">
        <v>4158</v>
      </c>
      <c r="G569" s="23" t="s">
        <v>1721</v>
      </c>
      <c r="H569" s="23" t="s">
        <v>4638</v>
      </c>
      <c r="I569" s="23" t="s">
        <v>4636</v>
      </c>
      <c r="J569" s="23" t="s">
        <v>11</v>
      </c>
      <c r="K569" s="23" t="s">
        <v>4628</v>
      </c>
      <c r="L569" s="23" t="s">
        <v>11</v>
      </c>
      <c r="M569" s="23" t="s">
        <v>5434</v>
      </c>
      <c r="N569" s="23" t="s">
        <v>4629</v>
      </c>
      <c r="O569" s="23" t="s">
        <v>4630</v>
      </c>
      <c r="P569" s="23" t="s">
        <v>7</v>
      </c>
      <c r="Q569" s="23">
        <v>0</v>
      </c>
      <c r="R569" s="23" t="s">
        <v>4928</v>
      </c>
      <c r="S569" s="23" t="s">
        <v>5374</v>
      </c>
      <c r="T569" s="23" t="s">
        <v>1721</v>
      </c>
    </row>
    <row r="570" spans="1:20">
      <c r="A570" s="23" t="s">
        <v>2961</v>
      </c>
      <c r="B570" s="23" t="s">
        <v>2962</v>
      </c>
      <c r="C570" s="23" t="s">
        <v>12</v>
      </c>
      <c r="D570" s="23" t="s">
        <v>1705</v>
      </c>
      <c r="E570" s="23" t="s">
        <v>452</v>
      </c>
      <c r="F570" s="23" t="s">
        <v>5340</v>
      </c>
      <c r="G570" s="23" t="s">
        <v>1721</v>
      </c>
      <c r="H570" s="23" t="s">
        <v>4099</v>
      </c>
      <c r="I570" s="23" t="s">
        <v>4138</v>
      </c>
      <c r="J570" s="23" t="s">
        <v>11</v>
      </c>
      <c r="K570" s="23" t="s">
        <v>4628</v>
      </c>
      <c r="L570" s="23" t="s">
        <v>11</v>
      </c>
      <c r="M570" s="23" t="s">
        <v>5435</v>
      </c>
      <c r="N570" s="23" t="s">
        <v>4629</v>
      </c>
      <c r="O570" s="23" t="s">
        <v>4630</v>
      </c>
      <c r="P570" s="23" t="s">
        <v>1026</v>
      </c>
      <c r="Q570" s="23">
        <v>0</v>
      </c>
      <c r="R570" s="23" t="s">
        <v>1683</v>
      </c>
      <c r="S570" s="23" t="s">
        <v>5360</v>
      </c>
      <c r="T570" s="23" t="s">
        <v>1721</v>
      </c>
    </row>
    <row r="571" spans="1:20">
      <c r="A571" s="23" t="s">
        <v>1767</v>
      </c>
      <c r="B571" s="23" t="s">
        <v>1768</v>
      </c>
      <c r="C571" s="23" t="s">
        <v>16</v>
      </c>
      <c r="D571" s="23" t="s">
        <v>1705</v>
      </c>
      <c r="E571" s="23" t="s">
        <v>452</v>
      </c>
      <c r="F571" s="23" t="s">
        <v>4179</v>
      </c>
      <c r="G571" s="23" t="s">
        <v>1721</v>
      </c>
      <c r="H571" s="23" t="s">
        <v>4682</v>
      </c>
      <c r="I571" s="23" t="s">
        <v>4649</v>
      </c>
      <c r="J571" s="23" t="s">
        <v>11</v>
      </c>
      <c r="K571" s="23" t="s">
        <v>4628</v>
      </c>
      <c r="L571" s="23" t="s">
        <v>11</v>
      </c>
      <c r="M571" s="23" t="s">
        <v>5442</v>
      </c>
      <c r="N571" s="23" t="s">
        <v>4629</v>
      </c>
      <c r="O571" s="23" t="s">
        <v>4630</v>
      </c>
      <c r="P571" s="23" t="s">
        <v>9</v>
      </c>
      <c r="Q571" s="23">
        <v>0</v>
      </c>
      <c r="R571" s="23" t="s">
        <v>1771</v>
      </c>
      <c r="S571" s="23" t="s">
        <v>4802</v>
      </c>
      <c r="T571" s="23" t="s">
        <v>1721</v>
      </c>
    </row>
    <row r="572" spans="1:20">
      <c r="A572" s="23" t="s">
        <v>3998</v>
      </c>
      <c r="B572" s="23" t="s">
        <v>3999</v>
      </c>
      <c r="C572" s="23" t="s">
        <v>14</v>
      </c>
      <c r="D572" s="23" t="s">
        <v>1705</v>
      </c>
      <c r="E572" s="23" t="s">
        <v>452</v>
      </c>
      <c r="F572" s="23" t="s">
        <v>4175</v>
      </c>
      <c r="G572" s="23" t="s">
        <v>1721</v>
      </c>
      <c r="H572" s="23" t="s">
        <v>4638</v>
      </c>
      <c r="I572" s="23" t="s">
        <v>4656</v>
      </c>
      <c r="J572" s="23" t="s">
        <v>11</v>
      </c>
      <c r="K572" s="23" t="s">
        <v>4628</v>
      </c>
      <c r="L572" s="23" t="s">
        <v>11</v>
      </c>
      <c r="M572" s="23" t="s">
        <v>5426</v>
      </c>
      <c r="N572" s="23" t="s">
        <v>4629</v>
      </c>
      <c r="O572" s="23" t="s">
        <v>4630</v>
      </c>
      <c r="P572" s="23" t="s">
        <v>4642</v>
      </c>
      <c r="Q572" s="23">
        <v>0</v>
      </c>
      <c r="R572" s="23" t="s">
        <v>3647</v>
      </c>
      <c r="S572" s="23" t="s">
        <v>4657</v>
      </c>
      <c r="T572" s="23" t="s">
        <v>1721</v>
      </c>
    </row>
    <row r="573" spans="1:20">
      <c r="A573" s="23" t="s">
        <v>3812</v>
      </c>
      <c r="B573" s="23" t="s">
        <v>3813</v>
      </c>
      <c r="C573" s="23" t="s">
        <v>10</v>
      </c>
      <c r="D573" s="23" t="s">
        <v>1705</v>
      </c>
      <c r="E573" s="23" t="s">
        <v>452</v>
      </c>
      <c r="F573" s="23" t="s">
        <v>4179</v>
      </c>
      <c r="G573" s="23" t="s">
        <v>1721</v>
      </c>
      <c r="H573" s="23" t="s">
        <v>4682</v>
      </c>
      <c r="I573" s="23" t="s">
        <v>4203</v>
      </c>
      <c r="J573" s="23" t="s">
        <v>11</v>
      </c>
      <c r="K573" s="23" t="s">
        <v>4628</v>
      </c>
      <c r="L573" s="23" t="s">
        <v>11</v>
      </c>
      <c r="M573" s="23" t="s">
        <v>5418</v>
      </c>
      <c r="N573" s="23" t="s">
        <v>4629</v>
      </c>
      <c r="O573" s="23" t="s">
        <v>4630</v>
      </c>
      <c r="P573" s="23" t="s">
        <v>4675</v>
      </c>
      <c r="Q573" s="23">
        <v>0</v>
      </c>
      <c r="R573" s="23" t="s">
        <v>4808</v>
      </c>
      <c r="S573" s="23" t="s">
        <v>4881</v>
      </c>
      <c r="T573" s="23" t="s">
        <v>1721</v>
      </c>
    </row>
    <row r="574" spans="1:20">
      <c r="A574" s="23" t="s">
        <v>2215</v>
      </c>
      <c r="B574" s="23" t="s">
        <v>2216</v>
      </c>
      <c r="C574" s="23" t="s">
        <v>16</v>
      </c>
      <c r="D574" s="23" t="s">
        <v>1705</v>
      </c>
      <c r="E574" s="23" t="s">
        <v>1189</v>
      </c>
      <c r="F574" s="23" t="s">
        <v>4197</v>
      </c>
      <c r="G574" s="23" t="s">
        <v>1721</v>
      </c>
      <c r="H574" s="23" t="s">
        <v>4099</v>
      </c>
      <c r="I574" s="23" t="s">
        <v>4106</v>
      </c>
      <c r="J574" s="23" t="s">
        <v>11</v>
      </c>
      <c r="K574" s="23" t="s">
        <v>4628</v>
      </c>
      <c r="L574" s="23" t="s">
        <v>11</v>
      </c>
      <c r="M574" s="23" t="s">
        <v>5478</v>
      </c>
      <c r="N574" s="23" t="s">
        <v>4629</v>
      </c>
      <c r="O574" s="23" t="s">
        <v>4630</v>
      </c>
      <c r="P574" s="23" t="s">
        <v>4668</v>
      </c>
      <c r="Q574" s="23">
        <v>0</v>
      </c>
      <c r="R574" s="23" t="s">
        <v>4789</v>
      </c>
      <c r="S574" s="23" t="s">
        <v>4790</v>
      </c>
      <c r="T574" s="23" t="s">
        <v>1721</v>
      </c>
    </row>
    <row r="575" spans="1:20">
      <c r="A575" s="23" t="s">
        <v>2083</v>
      </c>
      <c r="B575" s="23" t="s">
        <v>2084</v>
      </c>
      <c r="C575" s="23" t="s">
        <v>13</v>
      </c>
      <c r="D575" s="23" t="s">
        <v>1705</v>
      </c>
      <c r="E575" s="23" t="s">
        <v>452</v>
      </c>
      <c r="F575" s="23" t="s">
        <v>4158</v>
      </c>
      <c r="G575" s="23" t="s">
        <v>1721</v>
      </c>
      <c r="H575" s="23" t="s">
        <v>4638</v>
      </c>
      <c r="I575" s="23" t="s">
        <v>4636</v>
      </c>
      <c r="J575" s="23" t="s">
        <v>11</v>
      </c>
      <c r="K575" s="23" t="s">
        <v>4628</v>
      </c>
      <c r="L575" s="23" t="s">
        <v>11</v>
      </c>
      <c r="M575" s="23" t="s">
        <v>5424</v>
      </c>
      <c r="N575" s="23" t="s">
        <v>4629</v>
      </c>
      <c r="O575" s="23" t="s">
        <v>4630</v>
      </c>
      <c r="P575" s="23" t="s">
        <v>4642</v>
      </c>
      <c r="Q575" s="23">
        <v>0</v>
      </c>
      <c r="R575" s="23" t="s">
        <v>1696</v>
      </c>
      <c r="S575" s="23" t="s">
        <v>4885</v>
      </c>
      <c r="T575" s="23" t="s">
        <v>1721</v>
      </c>
    </row>
    <row r="576" spans="1:20">
      <c r="A576" s="23" t="s">
        <v>2278</v>
      </c>
      <c r="B576" s="23" t="s">
        <v>2279</v>
      </c>
      <c r="C576" s="23" t="s">
        <v>14</v>
      </c>
      <c r="D576" s="23" t="s">
        <v>1705</v>
      </c>
      <c r="E576" s="23" t="s">
        <v>452</v>
      </c>
      <c r="F576" s="23" t="s">
        <v>4175</v>
      </c>
      <c r="G576" s="23" t="s">
        <v>1721</v>
      </c>
      <c r="H576" s="23" t="s">
        <v>4638</v>
      </c>
      <c r="I576" s="23" t="s">
        <v>4656</v>
      </c>
      <c r="J576" s="23" t="s">
        <v>11</v>
      </c>
      <c r="K576" s="23" t="s">
        <v>4628</v>
      </c>
      <c r="L576" s="23" t="s">
        <v>11</v>
      </c>
      <c r="M576" s="23" t="s">
        <v>5412</v>
      </c>
      <c r="N576" s="23" t="s">
        <v>4629</v>
      </c>
      <c r="O576" s="23" t="s">
        <v>4630</v>
      </c>
      <c r="P576" s="23" t="s">
        <v>4664</v>
      </c>
      <c r="Q576" s="23">
        <v>0</v>
      </c>
      <c r="R576" s="23" t="s">
        <v>1962</v>
      </c>
      <c r="S576" s="23" t="s">
        <v>4448</v>
      </c>
      <c r="T576" s="23" t="s">
        <v>1721</v>
      </c>
    </row>
    <row r="577" spans="1:20">
      <c r="A577" s="23" t="s">
        <v>2916</v>
      </c>
      <c r="B577" s="23" t="s">
        <v>2917</v>
      </c>
      <c r="C577" s="23" t="s">
        <v>14</v>
      </c>
      <c r="D577" s="23" t="s">
        <v>1705</v>
      </c>
      <c r="E577" s="23" t="s">
        <v>452</v>
      </c>
      <c r="F577" s="23" t="s">
        <v>5334</v>
      </c>
      <c r="G577" s="23" t="s">
        <v>1721</v>
      </c>
      <c r="H577" s="23" t="s">
        <v>4633</v>
      </c>
      <c r="I577" s="23" t="s">
        <v>4192</v>
      </c>
      <c r="J577" s="23" t="s">
        <v>11</v>
      </c>
      <c r="K577" s="23" t="s">
        <v>4628</v>
      </c>
      <c r="L577" s="23" t="s">
        <v>11</v>
      </c>
      <c r="M577" s="23" t="s">
        <v>5428</v>
      </c>
      <c r="N577" s="23" t="s">
        <v>4629</v>
      </c>
      <c r="O577" s="23" t="s">
        <v>4630</v>
      </c>
      <c r="P577" s="23" t="s">
        <v>4704</v>
      </c>
      <c r="Q577" s="23">
        <v>0</v>
      </c>
      <c r="R577" s="23" t="s">
        <v>1962</v>
      </c>
      <c r="S577" s="23" t="s">
        <v>4387</v>
      </c>
      <c r="T577" s="23" t="s">
        <v>1721</v>
      </c>
    </row>
    <row r="578" spans="1:20">
      <c r="A578" s="23" t="s">
        <v>1763</v>
      </c>
      <c r="B578" s="23" t="s">
        <v>1764</v>
      </c>
      <c r="C578" s="23" t="s">
        <v>14</v>
      </c>
      <c r="D578" s="23" t="s">
        <v>1705</v>
      </c>
      <c r="E578" s="23" t="s">
        <v>452</v>
      </c>
      <c r="F578" s="23" t="s">
        <v>5340</v>
      </c>
      <c r="G578" s="23" t="s">
        <v>1721</v>
      </c>
      <c r="H578" s="23" t="s">
        <v>4099</v>
      </c>
      <c r="I578" s="23" t="s">
        <v>4192</v>
      </c>
      <c r="J578" s="23" t="s">
        <v>11</v>
      </c>
      <c r="K578" s="23" t="s">
        <v>4628</v>
      </c>
      <c r="L578" s="23" t="s">
        <v>11</v>
      </c>
      <c r="M578" s="23" t="s">
        <v>5471</v>
      </c>
      <c r="N578" s="23" t="s">
        <v>4629</v>
      </c>
      <c r="O578" s="23" t="s">
        <v>4630</v>
      </c>
      <c r="P578" s="23" t="s">
        <v>4713</v>
      </c>
      <c r="Q578" s="23">
        <v>0</v>
      </c>
      <c r="R578" s="23" t="s">
        <v>3902</v>
      </c>
      <c r="S578" s="23" t="s">
        <v>4714</v>
      </c>
      <c r="T578" s="23" t="s">
        <v>1721</v>
      </c>
    </row>
    <row r="579" spans="1:20">
      <c r="A579" s="23" t="s">
        <v>2494</v>
      </c>
      <c r="B579" s="23" t="s">
        <v>2495</v>
      </c>
      <c r="C579" s="23" t="s">
        <v>1669</v>
      </c>
      <c r="D579" s="23" t="s">
        <v>4091</v>
      </c>
      <c r="E579" s="23" t="s">
        <v>459</v>
      </c>
      <c r="F579" s="23" t="s">
        <v>4194</v>
      </c>
      <c r="G579" s="23" t="s">
        <v>1721</v>
      </c>
      <c r="H579" s="23" t="s">
        <v>4632</v>
      </c>
      <c r="I579" s="23" t="s">
        <v>4639</v>
      </c>
      <c r="J579" s="23" t="s">
        <v>11</v>
      </c>
      <c r="K579" s="23" t="s">
        <v>4628</v>
      </c>
      <c r="L579" s="23" t="s">
        <v>11</v>
      </c>
      <c r="M579" s="23" t="s">
        <v>5469</v>
      </c>
      <c r="N579" s="23" t="s">
        <v>4640</v>
      </c>
      <c r="O579" s="23" t="s">
        <v>4630</v>
      </c>
      <c r="P579" s="23" t="s">
        <v>1168</v>
      </c>
      <c r="Q579" s="23">
        <v>0</v>
      </c>
      <c r="R579" s="23" t="s">
        <v>1683</v>
      </c>
      <c r="S579" s="23" t="s">
        <v>4579</v>
      </c>
      <c r="T579" s="23" t="s">
        <v>1721</v>
      </c>
    </row>
    <row r="580" spans="1:20">
      <c r="A580" s="23" t="s">
        <v>2004</v>
      </c>
      <c r="B580" s="23" t="s">
        <v>2005</v>
      </c>
      <c r="C580" s="23" t="s">
        <v>15</v>
      </c>
      <c r="D580" s="23" t="s">
        <v>1705</v>
      </c>
      <c r="E580" s="23" t="s">
        <v>4289</v>
      </c>
      <c r="F580" s="23" t="s">
        <v>4098</v>
      </c>
      <c r="G580" s="23" t="s">
        <v>1721</v>
      </c>
      <c r="H580" s="23" t="s">
        <v>4099</v>
      </c>
      <c r="I580" s="23" t="s">
        <v>11</v>
      </c>
      <c r="J580" s="23" t="s">
        <v>11</v>
      </c>
      <c r="K580" s="23" t="s">
        <v>4628</v>
      </c>
      <c r="L580" s="23" t="s">
        <v>11</v>
      </c>
      <c r="M580" s="23" t="s">
        <v>5496</v>
      </c>
      <c r="N580" s="23" t="s">
        <v>4653</v>
      </c>
      <c r="O580" s="23" t="s">
        <v>4630</v>
      </c>
      <c r="P580" s="23" t="s">
        <v>4762</v>
      </c>
      <c r="Q580" s="23">
        <v>0</v>
      </c>
      <c r="R580" s="23" t="s">
        <v>4763</v>
      </c>
      <c r="S580" s="23" t="s">
        <v>4483</v>
      </c>
      <c r="T580" s="23" t="s">
        <v>1721</v>
      </c>
    </row>
    <row r="581" spans="1:20">
      <c r="A581" s="23" t="s">
        <v>3461</v>
      </c>
      <c r="B581" s="23" t="s">
        <v>3462</v>
      </c>
      <c r="C581" s="23" t="s">
        <v>14</v>
      </c>
      <c r="D581" s="23" t="s">
        <v>1705</v>
      </c>
      <c r="E581" s="23" t="s">
        <v>452</v>
      </c>
      <c r="F581" s="23" t="s">
        <v>5334</v>
      </c>
      <c r="G581" s="23" t="s">
        <v>1721</v>
      </c>
      <c r="H581" s="23" t="s">
        <v>4633</v>
      </c>
      <c r="I581" s="23" t="s">
        <v>4192</v>
      </c>
      <c r="J581" s="23" t="s">
        <v>11</v>
      </c>
      <c r="K581" s="23" t="s">
        <v>4628</v>
      </c>
      <c r="L581" s="23" t="s">
        <v>11</v>
      </c>
      <c r="M581" s="23" t="s">
        <v>5415</v>
      </c>
      <c r="N581" s="23" t="s">
        <v>4629</v>
      </c>
      <c r="O581" s="23" t="s">
        <v>4630</v>
      </c>
      <c r="P581" s="23" t="s">
        <v>4634</v>
      </c>
      <c r="Q581" s="23">
        <v>0</v>
      </c>
      <c r="R581" s="23" t="s">
        <v>1962</v>
      </c>
      <c r="S581" s="23" t="s">
        <v>4686</v>
      </c>
      <c r="T581" s="23" t="s">
        <v>1721</v>
      </c>
    </row>
    <row r="582" spans="1:20">
      <c r="A582" s="23" t="s">
        <v>3824</v>
      </c>
      <c r="B582" s="23" t="s">
        <v>3825</v>
      </c>
      <c r="C582" s="23" t="s">
        <v>16</v>
      </c>
      <c r="D582" s="23" t="s">
        <v>1705</v>
      </c>
      <c r="E582" s="23" t="s">
        <v>1189</v>
      </c>
      <c r="F582" s="23" t="s">
        <v>5351</v>
      </c>
      <c r="G582" s="23" t="s">
        <v>1721</v>
      </c>
      <c r="H582" s="23" t="s">
        <v>4633</v>
      </c>
      <c r="I582" s="23" t="s">
        <v>4192</v>
      </c>
      <c r="J582" s="23" t="s">
        <v>11</v>
      </c>
      <c r="K582" s="23" t="s">
        <v>4628</v>
      </c>
      <c r="L582" s="23" t="s">
        <v>11</v>
      </c>
      <c r="M582" s="23" t="s">
        <v>5406</v>
      </c>
      <c r="N582" s="23" t="s">
        <v>4629</v>
      </c>
      <c r="O582" s="23" t="s">
        <v>4630</v>
      </c>
      <c r="P582" s="23" t="s">
        <v>9</v>
      </c>
      <c r="Q582" s="23">
        <v>0</v>
      </c>
      <c r="R582" s="23" t="s">
        <v>3828</v>
      </c>
      <c r="S582" s="23" t="s">
        <v>4876</v>
      </c>
      <c r="T582" s="23" t="s">
        <v>1721</v>
      </c>
    </row>
    <row r="583" spans="1:20">
      <c r="A583" s="23" t="s">
        <v>2698</v>
      </c>
      <c r="B583" s="23" t="s">
        <v>2699</v>
      </c>
      <c r="C583" s="23" t="s">
        <v>16</v>
      </c>
      <c r="D583" s="23" t="s">
        <v>1705</v>
      </c>
      <c r="E583" s="23" t="s">
        <v>1189</v>
      </c>
      <c r="F583" s="23" t="s">
        <v>4197</v>
      </c>
      <c r="G583" s="23" t="s">
        <v>1721</v>
      </c>
      <c r="H583" s="23" t="s">
        <v>4099</v>
      </c>
      <c r="I583" s="23" t="s">
        <v>4106</v>
      </c>
      <c r="J583" s="23" t="s">
        <v>11</v>
      </c>
      <c r="K583" s="23" t="s">
        <v>4628</v>
      </c>
      <c r="L583" s="23" t="s">
        <v>11</v>
      </c>
      <c r="M583" s="23" t="s">
        <v>5418</v>
      </c>
      <c r="N583" s="23" t="s">
        <v>4629</v>
      </c>
      <c r="O583" s="23" t="s">
        <v>4630</v>
      </c>
      <c r="P583" s="23" t="s">
        <v>4642</v>
      </c>
      <c r="Q583" s="23">
        <v>0</v>
      </c>
      <c r="R583" s="23" t="s">
        <v>1962</v>
      </c>
      <c r="S583" s="23" t="s">
        <v>4404</v>
      </c>
      <c r="T583" s="23" t="s">
        <v>1721</v>
      </c>
    </row>
    <row r="584" spans="1:20">
      <c r="A584" s="23" t="s">
        <v>2158</v>
      </c>
      <c r="B584" s="23" t="s">
        <v>2159</v>
      </c>
      <c r="C584" s="23" t="s">
        <v>12</v>
      </c>
      <c r="D584" s="23" t="s">
        <v>1705</v>
      </c>
      <c r="E584" s="23" t="s">
        <v>452</v>
      </c>
      <c r="F584" s="23" t="s">
        <v>5338</v>
      </c>
      <c r="G584" s="23" t="s">
        <v>1721</v>
      </c>
      <c r="H584" s="23" t="s">
        <v>4643</v>
      </c>
      <c r="I584" s="23" t="s">
        <v>4138</v>
      </c>
      <c r="J584" s="23" t="s">
        <v>11</v>
      </c>
      <c r="K584" s="23" t="s">
        <v>4628</v>
      </c>
      <c r="L584" s="23" t="s">
        <v>11</v>
      </c>
      <c r="M584" s="23" t="s">
        <v>5436</v>
      </c>
      <c r="N584" s="23" t="s">
        <v>4629</v>
      </c>
      <c r="O584" s="23" t="s">
        <v>4630</v>
      </c>
      <c r="P584" s="23" t="s">
        <v>4650</v>
      </c>
      <c r="Q584" s="23">
        <v>0</v>
      </c>
      <c r="R584" s="23" t="s">
        <v>1962</v>
      </c>
      <c r="S584" s="23" t="s">
        <v>4775</v>
      </c>
      <c r="T584" s="23" t="s">
        <v>1721</v>
      </c>
    </row>
    <row r="585" spans="1:20">
      <c r="A585" s="23" t="s">
        <v>3474</v>
      </c>
      <c r="B585" s="23" t="s">
        <v>3475</v>
      </c>
      <c r="C585" s="23" t="s">
        <v>16</v>
      </c>
      <c r="D585" s="23" t="s">
        <v>1705</v>
      </c>
      <c r="E585" s="23" t="s">
        <v>1189</v>
      </c>
      <c r="F585" s="23" t="s">
        <v>4197</v>
      </c>
      <c r="G585" s="23" t="s">
        <v>1721</v>
      </c>
      <c r="H585" s="23" t="s">
        <v>4099</v>
      </c>
      <c r="I585" s="23" t="s">
        <v>4106</v>
      </c>
      <c r="J585" s="23" t="s">
        <v>11</v>
      </c>
      <c r="K585" s="23" t="s">
        <v>4628</v>
      </c>
      <c r="L585" s="23" t="s">
        <v>11</v>
      </c>
      <c r="M585" s="23" t="s">
        <v>5478</v>
      </c>
      <c r="N585" s="23" t="s">
        <v>4629</v>
      </c>
      <c r="O585" s="23" t="s">
        <v>4630</v>
      </c>
      <c r="P585" s="23" t="s">
        <v>9</v>
      </c>
      <c r="Q585" s="23">
        <v>0</v>
      </c>
      <c r="R585" s="23" t="s">
        <v>3476</v>
      </c>
      <c r="S585" s="23" t="s">
        <v>4855</v>
      </c>
      <c r="T585" s="23" t="s">
        <v>1721</v>
      </c>
    </row>
    <row r="586" spans="1:20">
      <c r="A586" s="23" t="s">
        <v>2667</v>
      </c>
      <c r="B586" s="23" t="s">
        <v>2668</v>
      </c>
      <c r="C586" s="23" t="s">
        <v>10</v>
      </c>
      <c r="D586" s="23" t="s">
        <v>1705</v>
      </c>
      <c r="E586" s="23" t="s">
        <v>452</v>
      </c>
      <c r="F586" s="23" t="s">
        <v>5344</v>
      </c>
      <c r="G586" s="23" t="s">
        <v>1721</v>
      </c>
      <c r="H586" s="23" t="s">
        <v>4643</v>
      </c>
      <c r="I586" s="23" t="s">
        <v>4636</v>
      </c>
      <c r="J586" s="23" t="s">
        <v>11</v>
      </c>
      <c r="K586" s="23" t="s">
        <v>4628</v>
      </c>
      <c r="L586" s="23" t="s">
        <v>11</v>
      </c>
      <c r="M586" s="23" t="s">
        <v>5437</v>
      </c>
      <c r="N586" s="23" t="s">
        <v>4629</v>
      </c>
      <c r="O586" s="23" t="s">
        <v>4630</v>
      </c>
      <c r="P586" s="23" t="s">
        <v>4662</v>
      </c>
      <c r="Q586" s="23">
        <v>0</v>
      </c>
      <c r="R586" s="23" t="s">
        <v>1662</v>
      </c>
      <c r="S586" s="23" t="s">
        <v>4834</v>
      </c>
      <c r="T586" s="23" t="s">
        <v>1721</v>
      </c>
    </row>
    <row r="587" spans="1:20">
      <c r="A587" s="23" t="s">
        <v>4038</v>
      </c>
      <c r="B587" s="23" t="s">
        <v>4039</v>
      </c>
      <c r="C587" s="23" t="s">
        <v>12</v>
      </c>
      <c r="D587" s="23" t="s">
        <v>1705</v>
      </c>
      <c r="E587" s="23" t="s">
        <v>452</v>
      </c>
      <c r="F587" s="23" t="s">
        <v>4166</v>
      </c>
      <c r="G587" s="23" t="s">
        <v>1721</v>
      </c>
      <c r="H587" s="23" t="s">
        <v>4094</v>
      </c>
      <c r="I587" s="23" t="s">
        <v>4656</v>
      </c>
      <c r="J587" s="23" t="s">
        <v>11</v>
      </c>
      <c r="K587" s="23" t="s">
        <v>4628</v>
      </c>
      <c r="L587" s="23" t="s">
        <v>11</v>
      </c>
      <c r="M587" s="23" t="s">
        <v>5428</v>
      </c>
      <c r="N587" s="23" t="s">
        <v>4629</v>
      </c>
      <c r="O587" s="23" t="s">
        <v>4630</v>
      </c>
      <c r="P587" s="23" t="s">
        <v>4677</v>
      </c>
      <c r="Q587" s="23">
        <v>0</v>
      </c>
      <c r="R587" s="23" t="s">
        <v>1962</v>
      </c>
      <c r="S587" s="23" t="s">
        <v>4281</v>
      </c>
      <c r="T587" s="23" t="s">
        <v>1721</v>
      </c>
    </row>
    <row r="588" spans="1:20">
      <c r="A588" s="23" t="s">
        <v>1851</v>
      </c>
      <c r="B588" s="23" t="s">
        <v>1852</v>
      </c>
      <c r="C588" s="23" t="s">
        <v>10</v>
      </c>
      <c r="D588" s="23" t="s">
        <v>1705</v>
      </c>
      <c r="E588" s="23" t="s">
        <v>1189</v>
      </c>
      <c r="F588" s="23" t="s">
        <v>4207</v>
      </c>
      <c r="G588" s="23" t="s">
        <v>1721</v>
      </c>
      <c r="H588" s="23" t="s">
        <v>4633</v>
      </c>
      <c r="I588" s="23" t="s">
        <v>5438</v>
      </c>
      <c r="J588" s="23" t="s">
        <v>11</v>
      </c>
      <c r="K588" s="23" t="s">
        <v>4628</v>
      </c>
      <c r="L588" s="23" t="s">
        <v>11</v>
      </c>
      <c r="M588" s="23" t="s">
        <v>5416</v>
      </c>
      <c r="N588" s="23" t="s">
        <v>4629</v>
      </c>
      <c r="O588" s="23" t="s">
        <v>4630</v>
      </c>
      <c r="P588" s="23" t="s">
        <v>4642</v>
      </c>
      <c r="Q588" s="23">
        <v>0</v>
      </c>
      <c r="R588" s="23" t="s">
        <v>1962</v>
      </c>
      <c r="S588" s="23" t="s">
        <v>4699</v>
      </c>
      <c r="T588" s="23" t="s">
        <v>1721</v>
      </c>
    </row>
    <row r="589" spans="1:20">
      <c r="A589" s="23" t="s">
        <v>3937</v>
      </c>
      <c r="B589" s="23" t="s">
        <v>3938</v>
      </c>
      <c r="C589" s="23" t="s">
        <v>16</v>
      </c>
      <c r="D589" s="23" t="s">
        <v>1705</v>
      </c>
      <c r="E589" s="23" t="s">
        <v>1189</v>
      </c>
      <c r="F589" s="23" t="s">
        <v>5351</v>
      </c>
      <c r="G589" s="23" t="s">
        <v>1721</v>
      </c>
      <c r="H589" s="23" t="s">
        <v>4633</v>
      </c>
      <c r="I589" s="23" t="s">
        <v>4192</v>
      </c>
      <c r="J589" s="23" t="s">
        <v>11</v>
      </c>
      <c r="K589" s="23" t="s">
        <v>4628</v>
      </c>
      <c r="L589" s="23" t="s">
        <v>11</v>
      </c>
      <c r="M589" s="23" t="s">
        <v>5412</v>
      </c>
      <c r="N589" s="23" t="s">
        <v>4629</v>
      </c>
      <c r="O589" s="23" t="s">
        <v>4630</v>
      </c>
      <c r="P589" s="23" t="s">
        <v>9</v>
      </c>
      <c r="Q589" s="23">
        <v>0</v>
      </c>
      <c r="R589" s="23" t="s">
        <v>2933</v>
      </c>
      <c r="S589" s="23" t="s">
        <v>4742</v>
      </c>
      <c r="T589" s="23" t="s">
        <v>1721</v>
      </c>
    </row>
    <row r="590" spans="1:20">
      <c r="A590" s="23" t="s">
        <v>2284</v>
      </c>
      <c r="B590" s="23" t="s">
        <v>2285</v>
      </c>
      <c r="C590" s="23" t="s">
        <v>10</v>
      </c>
      <c r="D590" s="23" t="s">
        <v>1705</v>
      </c>
      <c r="E590" s="23" t="s">
        <v>1189</v>
      </c>
      <c r="F590" s="23" t="s">
        <v>4207</v>
      </c>
      <c r="G590" s="23" t="s">
        <v>1721</v>
      </c>
      <c r="H590" s="23" t="s">
        <v>4633</v>
      </c>
      <c r="I590" s="23" t="s">
        <v>5438</v>
      </c>
      <c r="J590" s="23" t="s">
        <v>11</v>
      </c>
      <c r="K590" s="23" t="s">
        <v>4628</v>
      </c>
      <c r="L590" s="23" t="s">
        <v>11</v>
      </c>
      <c r="M590" s="23" t="s">
        <v>5422</v>
      </c>
      <c r="N590" s="23" t="s">
        <v>4629</v>
      </c>
      <c r="O590" s="23" t="s">
        <v>4630</v>
      </c>
      <c r="P590" s="23" t="s">
        <v>4642</v>
      </c>
      <c r="Q590" s="23">
        <v>0</v>
      </c>
      <c r="R590" s="23" t="s">
        <v>1962</v>
      </c>
      <c r="S590" s="23" t="s">
        <v>4676</v>
      </c>
      <c r="T590" s="23" t="s">
        <v>1721</v>
      </c>
    </row>
    <row r="591" spans="1:20">
      <c r="A591" s="23" t="s">
        <v>2692</v>
      </c>
      <c r="B591" s="23" t="s">
        <v>2693</v>
      </c>
      <c r="C591" s="23" t="s">
        <v>13</v>
      </c>
      <c r="D591" s="23" t="s">
        <v>1705</v>
      </c>
      <c r="E591" s="23" t="s">
        <v>452</v>
      </c>
      <c r="F591" s="23" t="s">
        <v>4176</v>
      </c>
      <c r="G591" s="23" t="s">
        <v>1721</v>
      </c>
      <c r="H591" s="23" t="s">
        <v>4094</v>
      </c>
      <c r="I591" s="23" t="s">
        <v>4192</v>
      </c>
      <c r="J591" s="23" t="s">
        <v>11</v>
      </c>
      <c r="K591" s="23" t="s">
        <v>4628</v>
      </c>
      <c r="L591" s="23" t="s">
        <v>11</v>
      </c>
      <c r="M591" s="23" t="s">
        <v>5406</v>
      </c>
      <c r="N591" s="23" t="s">
        <v>4629</v>
      </c>
      <c r="O591" s="23" t="s">
        <v>4630</v>
      </c>
      <c r="P591" s="23" t="s">
        <v>4650</v>
      </c>
      <c r="Q591" s="23">
        <v>0</v>
      </c>
      <c r="R591" s="23" t="s">
        <v>1962</v>
      </c>
      <c r="S591" s="23" t="s">
        <v>4652</v>
      </c>
      <c r="T591" s="23" t="s">
        <v>1721</v>
      </c>
    </row>
    <row r="592" spans="1:20">
      <c r="A592" s="23" t="s">
        <v>2695</v>
      </c>
      <c r="B592" s="23" t="s">
        <v>2696</v>
      </c>
      <c r="C592" s="23" t="s">
        <v>16</v>
      </c>
      <c r="D592" s="23" t="s">
        <v>1705</v>
      </c>
      <c r="E592" s="23" t="s">
        <v>1189</v>
      </c>
      <c r="F592" s="23" t="s">
        <v>4197</v>
      </c>
      <c r="G592" s="23" t="s">
        <v>1721</v>
      </c>
      <c r="H592" s="23" t="s">
        <v>4099</v>
      </c>
      <c r="I592" s="23" t="s">
        <v>4106</v>
      </c>
      <c r="J592" s="23" t="s">
        <v>11</v>
      </c>
      <c r="K592" s="23" t="s">
        <v>4628</v>
      </c>
      <c r="L592" s="23" t="s">
        <v>11</v>
      </c>
      <c r="M592" s="23" t="s">
        <v>5418</v>
      </c>
      <c r="N592" s="23" t="s">
        <v>4629</v>
      </c>
      <c r="O592" s="23" t="s">
        <v>4630</v>
      </c>
      <c r="P592" s="23" t="s">
        <v>4786</v>
      </c>
      <c r="Q592" s="23">
        <v>0</v>
      </c>
      <c r="R592" s="23" t="s">
        <v>1962</v>
      </c>
      <c r="S592" s="23" t="s">
        <v>4787</v>
      </c>
      <c r="T592" s="23" t="s">
        <v>1721</v>
      </c>
    </row>
    <row r="593" spans="1:20">
      <c r="A593" s="23" t="s">
        <v>3933</v>
      </c>
      <c r="B593" s="23" t="s">
        <v>3934</v>
      </c>
      <c r="C593" s="23" t="s">
        <v>15</v>
      </c>
      <c r="D593" s="23" t="s">
        <v>1705</v>
      </c>
      <c r="E593" s="23" t="s">
        <v>452</v>
      </c>
      <c r="F593" s="23" t="s">
        <v>4156</v>
      </c>
      <c r="G593" s="23" t="s">
        <v>1721</v>
      </c>
      <c r="H593" s="23" t="s">
        <v>4094</v>
      </c>
      <c r="I593" s="23" t="s">
        <v>4636</v>
      </c>
      <c r="J593" s="23" t="s">
        <v>11</v>
      </c>
      <c r="K593" s="23" t="s">
        <v>4628</v>
      </c>
      <c r="L593" s="23" t="s">
        <v>11</v>
      </c>
      <c r="M593" s="23" t="s">
        <v>5415</v>
      </c>
      <c r="N593" s="23" t="s">
        <v>4629</v>
      </c>
      <c r="O593" s="23" t="s">
        <v>4630</v>
      </c>
      <c r="P593" s="23" t="s">
        <v>4798</v>
      </c>
      <c r="Q593" s="23">
        <v>0</v>
      </c>
      <c r="R593" s="23" t="s">
        <v>1962</v>
      </c>
      <c r="S593" s="23" t="s">
        <v>4799</v>
      </c>
      <c r="T593" s="23" t="s">
        <v>1721</v>
      </c>
    </row>
    <row r="594" spans="1:20">
      <c r="A594" s="23" t="s">
        <v>2909</v>
      </c>
      <c r="B594" s="23" t="s">
        <v>2910</v>
      </c>
      <c r="C594" s="23" t="s">
        <v>15</v>
      </c>
      <c r="D594" s="23" t="s">
        <v>1705</v>
      </c>
      <c r="E594" s="23" t="s">
        <v>452</v>
      </c>
      <c r="F594" s="23" t="s">
        <v>4163</v>
      </c>
      <c r="G594" s="23" t="s">
        <v>1721</v>
      </c>
      <c r="H594" s="23" t="s">
        <v>4094</v>
      </c>
      <c r="I594" s="23" t="s">
        <v>4649</v>
      </c>
      <c r="J594" s="23" t="s">
        <v>11</v>
      </c>
      <c r="K594" s="23" t="s">
        <v>4628</v>
      </c>
      <c r="L594" s="23" t="s">
        <v>11</v>
      </c>
      <c r="M594" s="23" t="s">
        <v>5433</v>
      </c>
      <c r="N594" s="23" t="s">
        <v>4629</v>
      </c>
      <c r="O594" s="23" t="s">
        <v>4630</v>
      </c>
      <c r="P594" s="23" t="s">
        <v>4755</v>
      </c>
      <c r="Q594" s="23">
        <v>0</v>
      </c>
      <c r="R594" s="23" t="s">
        <v>1962</v>
      </c>
      <c r="S594" s="23" t="s">
        <v>4388</v>
      </c>
      <c r="T594" s="23" t="s">
        <v>1721</v>
      </c>
    </row>
    <row r="595" spans="1:20">
      <c r="A595" s="23" t="s">
        <v>5143</v>
      </c>
      <c r="B595" s="23" t="s">
        <v>5144</v>
      </c>
      <c r="C595" s="23" t="s">
        <v>1687</v>
      </c>
      <c r="D595" s="23" t="s">
        <v>4091</v>
      </c>
      <c r="E595" s="23" t="s">
        <v>459</v>
      </c>
      <c r="F595" s="23" t="s">
        <v>5353</v>
      </c>
      <c r="G595" s="23" t="s">
        <v>1721</v>
      </c>
      <c r="H595" s="23" t="s">
        <v>4643</v>
      </c>
      <c r="I595" s="23" t="s">
        <v>4644</v>
      </c>
      <c r="J595" s="23" t="s">
        <v>11</v>
      </c>
      <c r="K595" s="23" t="s">
        <v>4628</v>
      </c>
      <c r="L595" s="23" t="s">
        <v>11</v>
      </c>
      <c r="M595" s="23" t="s">
        <v>5473</v>
      </c>
      <c r="N595" s="23" t="s">
        <v>4640</v>
      </c>
      <c r="O595" s="23" t="s">
        <v>4630</v>
      </c>
      <c r="P595" s="23" t="s">
        <v>993</v>
      </c>
      <c r="Q595" s="23">
        <v>0</v>
      </c>
      <c r="R595" s="23" t="s">
        <v>5464</v>
      </c>
      <c r="S595" s="23" t="s">
        <v>5497</v>
      </c>
      <c r="T595" s="23" t="s">
        <v>1721</v>
      </c>
    </row>
    <row r="596" spans="1:20">
      <c r="A596" s="23" t="s">
        <v>3970</v>
      </c>
      <c r="B596" s="23" t="s">
        <v>3971</v>
      </c>
      <c r="C596" s="23" t="s">
        <v>10</v>
      </c>
      <c r="D596" s="23" t="s">
        <v>1705</v>
      </c>
      <c r="E596" s="23" t="s">
        <v>452</v>
      </c>
      <c r="F596" s="23" t="s">
        <v>4190</v>
      </c>
      <c r="G596" s="23" t="s">
        <v>1721</v>
      </c>
      <c r="H596" s="23" t="s">
        <v>4633</v>
      </c>
      <c r="I596" s="23" t="s">
        <v>5430</v>
      </c>
      <c r="J596" s="23" t="s">
        <v>11</v>
      </c>
      <c r="K596" s="23" t="s">
        <v>4628</v>
      </c>
      <c r="L596" s="23" t="s">
        <v>11</v>
      </c>
      <c r="M596" s="23" t="s">
        <v>5432</v>
      </c>
      <c r="N596" s="23" t="s">
        <v>4629</v>
      </c>
      <c r="O596" s="23" t="s">
        <v>4630</v>
      </c>
      <c r="P596" s="23" t="s">
        <v>1026</v>
      </c>
      <c r="Q596" s="23">
        <v>0</v>
      </c>
      <c r="R596" s="23" t="s">
        <v>1683</v>
      </c>
      <c r="S596" s="23" t="s">
        <v>5472</v>
      </c>
      <c r="T596" s="23" t="s">
        <v>1721</v>
      </c>
    </row>
    <row r="597" spans="1:20">
      <c r="A597" s="23" t="s">
        <v>3367</v>
      </c>
      <c r="B597" s="23" t="s">
        <v>3368</v>
      </c>
      <c r="C597" s="23" t="s">
        <v>1669</v>
      </c>
      <c r="D597" s="23" t="s">
        <v>4091</v>
      </c>
      <c r="E597" s="23" t="s">
        <v>459</v>
      </c>
      <c r="F597" s="23" t="s">
        <v>4167</v>
      </c>
      <c r="G597" s="23" t="s">
        <v>1721</v>
      </c>
      <c r="H597" s="23" t="s">
        <v>4638</v>
      </c>
      <c r="I597" s="23" t="s">
        <v>4639</v>
      </c>
      <c r="J597" s="23" t="s">
        <v>1808</v>
      </c>
      <c r="K597" s="23" t="s">
        <v>4628</v>
      </c>
      <c r="L597" s="23" t="s">
        <v>11</v>
      </c>
      <c r="M597" s="23" t="s">
        <v>5476</v>
      </c>
      <c r="N597" s="23" t="s">
        <v>4640</v>
      </c>
      <c r="O597" s="23" t="s">
        <v>4630</v>
      </c>
      <c r="P597" s="23" t="s">
        <v>4761</v>
      </c>
      <c r="Q597" s="23">
        <v>0</v>
      </c>
      <c r="R597" s="23" t="s">
        <v>1962</v>
      </c>
      <c r="S597" s="23" t="s">
        <v>4341</v>
      </c>
      <c r="T597" s="23" t="s">
        <v>1721</v>
      </c>
    </row>
    <row r="598" spans="1:20">
      <c r="A598" s="23" t="s">
        <v>3747</v>
      </c>
      <c r="B598" s="23" t="s">
        <v>3748</v>
      </c>
      <c r="C598" s="23" t="s">
        <v>1669</v>
      </c>
      <c r="D598" s="23" t="s">
        <v>4091</v>
      </c>
      <c r="E598" s="23" t="s">
        <v>464</v>
      </c>
      <c r="F598" s="23" t="s">
        <v>4122</v>
      </c>
      <c r="G598" s="23" t="s">
        <v>1721</v>
      </c>
      <c r="H598" s="23" t="s">
        <v>4638</v>
      </c>
      <c r="I598" s="23" t="s">
        <v>4644</v>
      </c>
      <c r="J598" s="23" t="s">
        <v>11</v>
      </c>
      <c r="K598" s="23" t="s">
        <v>4628</v>
      </c>
      <c r="L598" s="23" t="s">
        <v>11</v>
      </c>
      <c r="M598" s="23" t="s">
        <v>5408</v>
      </c>
      <c r="N598" s="23" t="s">
        <v>4640</v>
      </c>
      <c r="O598" s="23" t="s">
        <v>4630</v>
      </c>
      <c r="P598" s="23" t="s">
        <v>4641</v>
      </c>
      <c r="Q598" s="23">
        <v>0</v>
      </c>
      <c r="R598" s="23" t="s">
        <v>2066</v>
      </c>
      <c r="S598" s="23" t="s">
        <v>4531</v>
      </c>
      <c r="T598" s="23" t="s">
        <v>1721</v>
      </c>
    </row>
    <row r="599" spans="1:20">
      <c r="A599" s="23" t="s">
        <v>3521</v>
      </c>
      <c r="B599" s="23" t="s">
        <v>3522</v>
      </c>
      <c r="C599" s="23" t="s">
        <v>16</v>
      </c>
      <c r="D599" s="23" t="s">
        <v>1705</v>
      </c>
      <c r="E599" s="23" t="s">
        <v>1189</v>
      </c>
      <c r="F599" s="23" t="s">
        <v>4182</v>
      </c>
      <c r="G599" s="23" t="s">
        <v>1721</v>
      </c>
      <c r="H599" s="23" t="s">
        <v>4638</v>
      </c>
      <c r="I599" s="23" t="s">
        <v>4636</v>
      </c>
      <c r="J599" s="23" t="s">
        <v>11</v>
      </c>
      <c r="K599" s="23" t="s">
        <v>4628</v>
      </c>
      <c r="L599" s="23" t="s">
        <v>11</v>
      </c>
      <c r="M599" s="23" t="s">
        <v>5456</v>
      </c>
      <c r="N599" s="23" t="s">
        <v>4629</v>
      </c>
      <c r="O599" s="23" t="s">
        <v>4630</v>
      </c>
      <c r="P599" s="23" t="s">
        <v>7</v>
      </c>
      <c r="Q599" s="23">
        <v>0</v>
      </c>
      <c r="R599" s="23" t="s">
        <v>3476</v>
      </c>
      <c r="S599" s="23" t="s">
        <v>4673</v>
      </c>
      <c r="T599" s="23" t="s">
        <v>1721</v>
      </c>
    </row>
    <row r="600" spans="1:20">
      <c r="A600" s="23" t="s">
        <v>2146</v>
      </c>
      <c r="B600" s="23" t="s">
        <v>2147</v>
      </c>
      <c r="C600" s="23" t="s">
        <v>10</v>
      </c>
      <c r="D600" s="23" t="s">
        <v>1705</v>
      </c>
      <c r="E600" s="23" t="s">
        <v>452</v>
      </c>
      <c r="F600" s="23" t="s">
        <v>4185</v>
      </c>
      <c r="G600" s="23" t="s">
        <v>1721</v>
      </c>
      <c r="H600" s="23" t="s">
        <v>4633</v>
      </c>
      <c r="I600" s="23" t="s">
        <v>4203</v>
      </c>
      <c r="J600" s="23" t="s">
        <v>11</v>
      </c>
      <c r="K600" s="23" t="s">
        <v>4628</v>
      </c>
      <c r="L600" s="23" t="s">
        <v>11</v>
      </c>
      <c r="M600" s="23" t="s">
        <v>5408</v>
      </c>
      <c r="N600" s="23" t="s">
        <v>4629</v>
      </c>
      <c r="O600" s="23" t="s">
        <v>4630</v>
      </c>
      <c r="P600" s="23" t="s">
        <v>4662</v>
      </c>
      <c r="Q600" s="23">
        <v>0</v>
      </c>
      <c r="R600" s="23" t="s">
        <v>1676</v>
      </c>
      <c r="S600" s="23" t="s">
        <v>4818</v>
      </c>
      <c r="T600" s="23" t="s">
        <v>1721</v>
      </c>
    </row>
    <row r="601" spans="1:20">
      <c r="A601" s="23" t="s">
        <v>1819</v>
      </c>
      <c r="B601" s="23" t="s">
        <v>1820</v>
      </c>
      <c r="C601" s="23" t="s">
        <v>16</v>
      </c>
      <c r="D601" s="23" t="s">
        <v>1705</v>
      </c>
      <c r="E601" s="23" t="s">
        <v>1189</v>
      </c>
      <c r="F601" s="23" t="s">
        <v>5351</v>
      </c>
      <c r="G601" s="23" t="s">
        <v>1721</v>
      </c>
      <c r="H601" s="23" t="s">
        <v>4633</v>
      </c>
      <c r="I601" s="23" t="s">
        <v>4192</v>
      </c>
      <c r="J601" s="23" t="s">
        <v>11</v>
      </c>
      <c r="K601" s="23" t="s">
        <v>4628</v>
      </c>
      <c r="L601" s="23" t="s">
        <v>11</v>
      </c>
      <c r="M601" s="23" t="s">
        <v>5407</v>
      </c>
      <c r="N601" s="23" t="s">
        <v>4629</v>
      </c>
      <c r="O601" s="23" t="s">
        <v>4630</v>
      </c>
      <c r="P601" s="23" t="s">
        <v>4662</v>
      </c>
      <c r="Q601" s="23">
        <v>0</v>
      </c>
      <c r="R601" s="23" t="s">
        <v>4688</v>
      </c>
      <c r="S601" s="23" t="s">
        <v>4689</v>
      </c>
      <c r="T601" s="23" t="s">
        <v>1721</v>
      </c>
    </row>
    <row r="602" spans="1:20">
      <c r="A602" s="23" t="s">
        <v>5133</v>
      </c>
      <c r="B602" s="23" t="s">
        <v>5134</v>
      </c>
      <c r="C602" s="23" t="s">
        <v>15</v>
      </c>
      <c r="D602" s="23" t="s">
        <v>1705</v>
      </c>
      <c r="E602" s="23" t="s">
        <v>452</v>
      </c>
      <c r="F602" s="23" t="s">
        <v>4158</v>
      </c>
      <c r="G602" s="23" t="s">
        <v>1721</v>
      </c>
      <c r="H602" s="23" t="s">
        <v>4638</v>
      </c>
      <c r="I602" s="23" t="s">
        <v>4636</v>
      </c>
      <c r="J602" s="23" t="s">
        <v>11</v>
      </c>
      <c r="K602" s="23" t="s">
        <v>4628</v>
      </c>
      <c r="L602" s="23" t="s">
        <v>11</v>
      </c>
      <c r="M602" s="23" t="s">
        <v>5408</v>
      </c>
      <c r="N602" s="23" t="s">
        <v>4629</v>
      </c>
      <c r="O602" s="23" t="s">
        <v>4630</v>
      </c>
      <c r="P602" s="23" t="s">
        <v>5439</v>
      </c>
      <c r="Q602" s="23">
        <v>0</v>
      </c>
      <c r="R602" s="23" t="s">
        <v>4928</v>
      </c>
      <c r="S602" s="23" t="s">
        <v>5375</v>
      </c>
      <c r="T602" s="23" t="s">
        <v>1721</v>
      </c>
    </row>
    <row r="603" spans="1:20">
      <c r="A603" s="23" t="s">
        <v>3430</v>
      </c>
      <c r="B603" s="23" t="s">
        <v>3431</v>
      </c>
      <c r="C603" s="23" t="s">
        <v>10</v>
      </c>
      <c r="D603" s="23" t="s">
        <v>1705</v>
      </c>
      <c r="E603" s="23" t="s">
        <v>452</v>
      </c>
      <c r="F603" s="23" t="s">
        <v>5342</v>
      </c>
      <c r="G603" s="23" t="s">
        <v>1721</v>
      </c>
      <c r="H603" s="23" t="s">
        <v>4633</v>
      </c>
      <c r="I603" s="23" t="s">
        <v>4192</v>
      </c>
      <c r="J603" s="23" t="s">
        <v>11</v>
      </c>
      <c r="K603" s="23" t="s">
        <v>4628</v>
      </c>
      <c r="L603" s="23" t="s">
        <v>11</v>
      </c>
      <c r="M603" s="23" t="s">
        <v>5425</v>
      </c>
      <c r="N603" s="23" t="s">
        <v>4629</v>
      </c>
      <c r="O603" s="23" t="s">
        <v>4630</v>
      </c>
      <c r="P603" s="23" t="s">
        <v>4642</v>
      </c>
      <c r="Q603" s="23">
        <v>0</v>
      </c>
      <c r="R603" s="23" t="s">
        <v>1962</v>
      </c>
      <c r="S603" s="23" t="s">
        <v>4776</v>
      </c>
      <c r="T603" s="23" t="s">
        <v>1721</v>
      </c>
    </row>
    <row r="604" spans="1:20">
      <c r="A604" s="23" t="s">
        <v>3374</v>
      </c>
      <c r="B604" s="23" t="s">
        <v>3375</v>
      </c>
      <c r="C604" s="23" t="s">
        <v>1687</v>
      </c>
      <c r="D604" s="23" t="s">
        <v>4091</v>
      </c>
      <c r="E604" s="23" t="s">
        <v>459</v>
      </c>
      <c r="F604" s="23" t="s">
        <v>4194</v>
      </c>
      <c r="G604" s="23" t="s">
        <v>1721</v>
      </c>
      <c r="H604" s="23" t="s">
        <v>4632</v>
      </c>
      <c r="I604" s="23" t="s">
        <v>4639</v>
      </c>
      <c r="J604" s="23" t="s">
        <v>11</v>
      </c>
      <c r="K604" s="23" t="s">
        <v>4628</v>
      </c>
      <c r="L604" s="23" t="s">
        <v>11</v>
      </c>
      <c r="M604" s="23" t="s">
        <v>5469</v>
      </c>
      <c r="N604" s="23" t="s">
        <v>4640</v>
      </c>
      <c r="O604" s="23" t="s">
        <v>4630</v>
      </c>
      <c r="P604" s="23" t="s">
        <v>1168</v>
      </c>
      <c r="Q604" s="23">
        <v>0</v>
      </c>
      <c r="R604" s="23" t="s">
        <v>1683</v>
      </c>
      <c r="S604" s="23" t="s">
        <v>4588</v>
      </c>
      <c r="T604" s="23" t="s">
        <v>1721</v>
      </c>
    </row>
    <row r="605" spans="1:20">
      <c r="A605" s="23" t="s">
        <v>3117</v>
      </c>
      <c r="B605" s="23" t="s">
        <v>3118</v>
      </c>
      <c r="C605" s="23" t="s">
        <v>16</v>
      </c>
      <c r="D605" s="23" t="s">
        <v>1705</v>
      </c>
      <c r="E605" s="23" t="s">
        <v>1189</v>
      </c>
      <c r="F605" s="23" t="s">
        <v>5351</v>
      </c>
      <c r="G605" s="23" t="s">
        <v>1721</v>
      </c>
      <c r="H605" s="23" t="s">
        <v>4633</v>
      </c>
      <c r="I605" s="23" t="s">
        <v>4192</v>
      </c>
      <c r="J605" s="23" t="s">
        <v>11</v>
      </c>
      <c r="K605" s="23" t="s">
        <v>4628</v>
      </c>
      <c r="L605" s="23" t="s">
        <v>11</v>
      </c>
      <c r="M605" s="23" t="s">
        <v>5443</v>
      </c>
      <c r="N605" s="23" t="s">
        <v>4629</v>
      </c>
      <c r="O605" s="23" t="s">
        <v>4630</v>
      </c>
      <c r="P605" s="23" t="s">
        <v>9</v>
      </c>
      <c r="Q605" s="23">
        <v>0</v>
      </c>
      <c r="R605" s="23" t="s">
        <v>2933</v>
      </c>
      <c r="S605" s="23" t="s">
        <v>4532</v>
      </c>
      <c r="T605" s="23" t="s">
        <v>1721</v>
      </c>
    </row>
    <row r="606" spans="1:20">
      <c r="A606" s="23" t="s">
        <v>1835</v>
      </c>
      <c r="B606" s="23" t="s">
        <v>1836</v>
      </c>
      <c r="C606" s="23" t="s">
        <v>14</v>
      </c>
      <c r="D606" s="23" t="s">
        <v>1705</v>
      </c>
      <c r="E606" s="23" t="s">
        <v>452</v>
      </c>
      <c r="F606" s="23" t="s">
        <v>5344</v>
      </c>
      <c r="G606" s="23" t="s">
        <v>1721</v>
      </c>
      <c r="H606" s="23" t="s">
        <v>4643</v>
      </c>
      <c r="I606" s="23" t="s">
        <v>4649</v>
      </c>
      <c r="J606" s="23" t="s">
        <v>11</v>
      </c>
      <c r="K606" s="23" t="s">
        <v>4628</v>
      </c>
      <c r="L606" s="23" t="s">
        <v>11</v>
      </c>
      <c r="M606" s="23" t="s">
        <v>5412</v>
      </c>
      <c r="N606" s="23" t="s">
        <v>4629</v>
      </c>
      <c r="O606" s="23" t="s">
        <v>4630</v>
      </c>
      <c r="P606" s="23" t="s">
        <v>7</v>
      </c>
      <c r="Q606" s="23">
        <v>0</v>
      </c>
      <c r="R606" s="23" t="s">
        <v>1840</v>
      </c>
      <c r="S606" s="23" t="s">
        <v>4537</v>
      </c>
      <c r="T606" s="23" t="s">
        <v>1721</v>
      </c>
    </row>
    <row r="607" spans="1:20">
      <c r="A607" s="23" t="s">
        <v>5278</v>
      </c>
      <c r="B607" s="23" t="s">
        <v>5279</v>
      </c>
      <c r="C607" s="23" t="s">
        <v>1687</v>
      </c>
      <c r="D607" s="23" t="s">
        <v>4091</v>
      </c>
      <c r="E607" s="23" t="s">
        <v>459</v>
      </c>
      <c r="F607" s="23" t="s">
        <v>4202</v>
      </c>
      <c r="G607" s="23" t="s">
        <v>1721</v>
      </c>
      <c r="H607" s="23" t="s">
        <v>4638</v>
      </c>
      <c r="I607" s="23" t="s">
        <v>4644</v>
      </c>
      <c r="J607" s="23" t="s">
        <v>11</v>
      </c>
      <c r="K607" s="23" t="s">
        <v>4628</v>
      </c>
      <c r="L607" s="23" t="s">
        <v>11</v>
      </c>
      <c r="M607" s="23" t="s">
        <v>5498</v>
      </c>
      <c r="N607" s="23" t="s">
        <v>4640</v>
      </c>
      <c r="O607" s="23" t="s">
        <v>4630</v>
      </c>
      <c r="P607" s="23" t="s">
        <v>993</v>
      </c>
      <c r="Q607" s="23">
        <v>0</v>
      </c>
      <c r="R607" s="23" t="s">
        <v>5474</v>
      </c>
      <c r="S607" s="23" t="s">
        <v>5475</v>
      </c>
      <c r="T607" s="23" t="s">
        <v>1721</v>
      </c>
    </row>
    <row r="608" spans="1:20">
      <c r="A608" s="23" t="s">
        <v>3617</v>
      </c>
      <c r="B608" s="23" t="s">
        <v>3618</v>
      </c>
      <c r="C608" s="23" t="s">
        <v>1669</v>
      </c>
      <c r="D608" s="23" t="s">
        <v>1705</v>
      </c>
      <c r="E608" s="23" t="s">
        <v>452</v>
      </c>
      <c r="F608" s="23" t="s">
        <v>4179</v>
      </c>
      <c r="G608" s="23" t="s">
        <v>1721</v>
      </c>
      <c r="H608" s="23" t="s">
        <v>4682</v>
      </c>
      <c r="I608" s="23" t="s">
        <v>5421</v>
      </c>
      <c r="J608" s="23" t="s">
        <v>11</v>
      </c>
      <c r="K608" s="23" t="s">
        <v>4628</v>
      </c>
      <c r="L608" s="23" t="s">
        <v>11</v>
      </c>
      <c r="M608" s="23" t="s">
        <v>5422</v>
      </c>
      <c r="N608" s="23" t="s">
        <v>4629</v>
      </c>
      <c r="O608" s="23" t="s">
        <v>4630</v>
      </c>
      <c r="P608" s="23" t="s">
        <v>1026</v>
      </c>
      <c r="Q608" s="23">
        <v>0</v>
      </c>
      <c r="R608" s="23" t="s">
        <v>1922</v>
      </c>
      <c r="S608" s="23" t="s">
        <v>4706</v>
      </c>
      <c r="T608" s="23" t="s">
        <v>1721</v>
      </c>
    </row>
    <row r="609" spans="1:20">
      <c r="A609" s="23" t="s">
        <v>3440</v>
      </c>
      <c r="B609" s="23" t="s">
        <v>3441</v>
      </c>
      <c r="C609" s="23" t="s">
        <v>1669</v>
      </c>
      <c r="D609" s="23" t="s">
        <v>4091</v>
      </c>
      <c r="E609" s="23" t="s">
        <v>459</v>
      </c>
      <c r="F609" s="23" t="s">
        <v>4202</v>
      </c>
      <c r="G609" s="23" t="s">
        <v>1721</v>
      </c>
      <c r="H609" s="23" t="s">
        <v>4643</v>
      </c>
      <c r="I609" s="23" t="s">
        <v>4644</v>
      </c>
      <c r="J609" s="23" t="s">
        <v>11</v>
      </c>
      <c r="K609" s="23" t="s">
        <v>4628</v>
      </c>
      <c r="L609" s="23" t="s">
        <v>11</v>
      </c>
      <c r="M609" s="23" t="s">
        <v>5446</v>
      </c>
      <c r="N609" s="23" t="s">
        <v>4640</v>
      </c>
      <c r="O609" s="23" t="s">
        <v>4630</v>
      </c>
      <c r="P609" s="23" t="s">
        <v>1166</v>
      </c>
      <c r="Q609" s="23">
        <v>0</v>
      </c>
      <c r="R609" s="23" t="s">
        <v>1683</v>
      </c>
      <c r="S609" s="23" t="s">
        <v>4582</v>
      </c>
      <c r="T609" s="23" t="s">
        <v>1721</v>
      </c>
    </row>
    <row r="610" spans="1:20">
      <c r="A610" s="23" t="s">
        <v>3926</v>
      </c>
      <c r="B610" s="23" t="s">
        <v>3927</v>
      </c>
      <c r="C610" s="23" t="s">
        <v>12</v>
      </c>
      <c r="D610" s="23" t="s">
        <v>1705</v>
      </c>
      <c r="E610" s="23" t="s">
        <v>452</v>
      </c>
      <c r="F610" s="23" t="s">
        <v>5338</v>
      </c>
      <c r="G610" s="23" t="s">
        <v>1721</v>
      </c>
      <c r="H610" s="23" t="s">
        <v>4643</v>
      </c>
      <c r="I610" s="23" t="s">
        <v>4138</v>
      </c>
      <c r="J610" s="23" t="s">
        <v>11</v>
      </c>
      <c r="K610" s="23" t="s">
        <v>4628</v>
      </c>
      <c r="L610" s="23" t="s">
        <v>11</v>
      </c>
      <c r="M610" s="23" t="s">
        <v>5471</v>
      </c>
      <c r="N610" s="23" t="s">
        <v>4629</v>
      </c>
      <c r="O610" s="23" t="s">
        <v>4630</v>
      </c>
      <c r="P610" s="23" t="s">
        <v>4753</v>
      </c>
      <c r="Q610" s="23">
        <v>0</v>
      </c>
      <c r="R610" s="23" t="s">
        <v>1962</v>
      </c>
      <c r="S610" s="23" t="s">
        <v>4797</v>
      </c>
      <c r="T610" s="23" t="s">
        <v>1721</v>
      </c>
    </row>
    <row r="611" spans="1:20">
      <c r="A611" s="23" t="s">
        <v>1775</v>
      </c>
      <c r="B611" s="23" t="s">
        <v>1776</v>
      </c>
      <c r="C611" s="23" t="s">
        <v>15</v>
      </c>
      <c r="D611" s="23" t="s">
        <v>1705</v>
      </c>
      <c r="E611" s="23" t="s">
        <v>452</v>
      </c>
      <c r="F611" s="23" t="s">
        <v>5337</v>
      </c>
      <c r="G611" s="23" t="s">
        <v>1721</v>
      </c>
      <c r="H611" s="23" t="s">
        <v>4643</v>
      </c>
      <c r="I611" s="23" t="s">
        <v>4192</v>
      </c>
      <c r="J611" s="23" t="s">
        <v>11</v>
      </c>
      <c r="K611" s="23" t="s">
        <v>4628</v>
      </c>
      <c r="L611" s="23" t="s">
        <v>11</v>
      </c>
      <c r="M611" s="23" t="s">
        <v>5471</v>
      </c>
      <c r="N611" s="23" t="s">
        <v>4629</v>
      </c>
      <c r="O611" s="23" t="s">
        <v>4630</v>
      </c>
      <c r="P611" s="23" t="s">
        <v>4642</v>
      </c>
      <c r="Q611" s="23">
        <v>0</v>
      </c>
      <c r="R611" s="23" t="s">
        <v>1962</v>
      </c>
      <c r="S611" s="23" t="s">
        <v>4505</v>
      </c>
      <c r="T611" s="23" t="s">
        <v>1721</v>
      </c>
    </row>
    <row r="612" spans="1:20">
      <c r="A612" s="23" t="s">
        <v>3549</v>
      </c>
      <c r="B612" s="23" t="s">
        <v>3550</v>
      </c>
      <c r="C612" s="23" t="s">
        <v>10</v>
      </c>
      <c r="D612" s="23" t="s">
        <v>1705</v>
      </c>
      <c r="E612" s="23" t="s">
        <v>1189</v>
      </c>
      <c r="F612" s="23" t="s">
        <v>4182</v>
      </c>
      <c r="G612" s="23" t="s">
        <v>1721</v>
      </c>
      <c r="H612" s="23" t="s">
        <v>4638</v>
      </c>
      <c r="I612" s="23" t="s">
        <v>4636</v>
      </c>
      <c r="J612" s="23" t="s">
        <v>11</v>
      </c>
      <c r="K612" s="23" t="s">
        <v>4628</v>
      </c>
      <c r="L612" s="23" t="s">
        <v>11</v>
      </c>
      <c r="M612" s="23" t="s">
        <v>5456</v>
      </c>
      <c r="N612" s="23" t="s">
        <v>4629</v>
      </c>
      <c r="O612" s="23" t="s">
        <v>4630</v>
      </c>
      <c r="P612" s="23" t="s">
        <v>9</v>
      </c>
      <c r="Q612" s="23">
        <v>0</v>
      </c>
      <c r="R612" s="23" t="s">
        <v>1771</v>
      </c>
      <c r="S612" s="23" t="s">
        <v>4765</v>
      </c>
      <c r="T612" s="23" t="s">
        <v>1721</v>
      </c>
    </row>
    <row r="613" spans="1:20">
      <c r="A613" s="23" t="s">
        <v>2450</v>
      </c>
      <c r="B613" s="23" t="s">
        <v>2451</v>
      </c>
      <c r="C613" s="23" t="s">
        <v>14</v>
      </c>
      <c r="D613" s="23" t="s">
        <v>1705</v>
      </c>
      <c r="E613" s="23" t="s">
        <v>452</v>
      </c>
      <c r="F613" s="23" t="s">
        <v>5349</v>
      </c>
      <c r="G613" s="23" t="s">
        <v>1721</v>
      </c>
      <c r="H613" s="23" t="s">
        <v>4099</v>
      </c>
      <c r="I613" s="23" t="s">
        <v>4106</v>
      </c>
      <c r="J613" s="23" t="s">
        <v>11</v>
      </c>
      <c r="K613" s="23" t="s">
        <v>4628</v>
      </c>
      <c r="L613" s="23" t="s">
        <v>11</v>
      </c>
      <c r="M613" s="23" t="s">
        <v>5443</v>
      </c>
      <c r="N613" s="23" t="s">
        <v>4629</v>
      </c>
      <c r="O613" s="23" t="s">
        <v>4630</v>
      </c>
      <c r="P613" s="23" t="s">
        <v>4642</v>
      </c>
      <c r="Q613" s="23">
        <v>0</v>
      </c>
      <c r="R613" s="23" t="s">
        <v>1962</v>
      </c>
      <c r="S613" s="23" t="s">
        <v>4767</v>
      </c>
      <c r="T613" s="23" t="s">
        <v>1721</v>
      </c>
    </row>
    <row r="614" spans="1:20">
      <c r="A614" s="23" t="s">
        <v>2146</v>
      </c>
      <c r="B614" s="23" t="s">
        <v>2147</v>
      </c>
      <c r="C614" s="23" t="s">
        <v>10</v>
      </c>
      <c r="D614" s="23" t="s">
        <v>1705</v>
      </c>
      <c r="E614" s="23" t="s">
        <v>452</v>
      </c>
      <c r="F614" s="23" t="s">
        <v>4185</v>
      </c>
      <c r="G614" s="23" t="s">
        <v>1721</v>
      </c>
      <c r="H614" s="23" t="s">
        <v>4633</v>
      </c>
      <c r="I614" s="23" t="s">
        <v>4203</v>
      </c>
      <c r="J614" s="23" t="s">
        <v>11</v>
      </c>
      <c r="K614" s="23" t="s">
        <v>4628</v>
      </c>
      <c r="L614" s="23" t="s">
        <v>11</v>
      </c>
      <c r="M614" s="23" t="s">
        <v>5424</v>
      </c>
      <c r="N614" s="23" t="s">
        <v>4629</v>
      </c>
      <c r="O614" s="23" t="s">
        <v>4630</v>
      </c>
      <c r="P614" s="23" t="s">
        <v>4662</v>
      </c>
      <c r="Q614" s="23">
        <v>0</v>
      </c>
      <c r="R614" s="23" t="s">
        <v>1676</v>
      </c>
      <c r="S614" s="23" t="s">
        <v>4818</v>
      </c>
      <c r="T614" s="23" t="s">
        <v>1721</v>
      </c>
    </row>
    <row r="615" spans="1:20">
      <c r="A615" s="23" t="s">
        <v>2971</v>
      </c>
      <c r="B615" s="23" t="s">
        <v>2972</v>
      </c>
      <c r="C615" s="23" t="s">
        <v>14</v>
      </c>
      <c r="D615" s="23" t="s">
        <v>1705</v>
      </c>
      <c r="E615" s="23" t="s">
        <v>452</v>
      </c>
      <c r="F615" s="23" t="s">
        <v>5334</v>
      </c>
      <c r="G615" s="23" t="s">
        <v>1721</v>
      </c>
      <c r="H615" s="23" t="s">
        <v>4633</v>
      </c>
      <c r="I615" s="23" t="s">
        <v>4192</v>
      </c>
      <c r="J615" s="23" t="s">
        <v>11</v>
      </c>
      <c r="K615" s="23" t="s">
        <v>4628</v>
      </c>
      <c r="L615" s="23" t="s">
        <v>11</v>
      </c>
      <c r="M615" s="23" t="s">
        <v>5405</v>
      </c>
      <c r="N615" s="23" t="s">
        <v>4629</v>
      </c>
      <c r="O615" s="23" t="s">
        <v>4630</v>
      </c>
      <c r="P615" s="23" t="s">
        <v>4662</v>
      </c>
      <c r="Q615" s="23">
        <v>0</v>
      </c>
      <c r="R615" s="23" t="s">
        <v>2975</v>
      </c>
      <c r="S615" s="23" t="s">
        <v>4814</v>
      </c>
      <c r="T615" s="23" t="s">
        <v>1721</v>
      </c>
    </row>
    <row r="616" spans="1:20">
      <c r="A616" s="23" t="s">
        <v>1916</v>
      </c>
      <c r="B616" s="23" t="s">
        <v>1917</v>
      </c>
      <c r="C616" s="23" t="s">
        <v>14</v>
      </c>
      <c r="D616" s="23" t="s">
        <v>1705</v>
      </c>
      <c r="E616" s="23" t="s">
        <v>452</v>
      </c>
      <c r="F616" s="23" t="s">
        <v>4173</v>
      </c>
      <c r="G616" s="23" t="s">
        <v>1721</v>
      </c>
      <c r="H616" s="23" t="s">
        <v>4099</v>
      </c>
      <c r="I616" s="23" t="s">
        <v>4138</v>
      </c>
      <c r="J616" s="23" t="s">
        <v>11</v>
      </c>
      <c r="K616" s="23" t="s">
        <v>4628</v>
      </c>
      <c r="L616" s="23" t="s">
        <v>11</v>
      </c>
      <c r="M616" s="23" t="s">
        <v>5407</v>
      </c>
      <c r="N616" s="23" t="s">
        <v>4629</v>
      </c>
      <c r="O616" s="23" t="s">
        <v>4630</v>
      </c>
      <c r="P616" s="23" t="s">
        <v>4660</v>
      </c>
      <c r="Q616" s="23">
        <v>0</v>
      </c>
      <c r="R616" s="23" t="s">
        <v>1962</v>
      </c>
      <c r="S616" s="23" t="s">
        <v>4826</v>
      </c>
      <c r="T616" s="23" t="s">
        <v>1721</v>
      </c>
    </row>
    <row r="617" spans="1:20">
      <c r="A617" s="23" t="s">
        <v>1889</v>
      </c>
      <c r="B617" s="23" t="s">
        <v>1890</v>
      </c>
      <c r="C617" s="23" t="s">
        <v>1669</v>
      </c>
      <c r="D617" s="23" t="s">
        <v>1705</v>
      </c>
      <c r="E617" s="23" t="s">
        <v>452</v>
      </c>
      <c r="F617" s="23" t="s">
        <v>4179</v>
      </c>
      <c r="G617" s="23" t="s">
        <v>1721</v>
      </c>
      <c r="H617" s="23" t="s">
        <v>4682</v>
      </c>
      <c r="I617" s="23" t="s">
        <v>5421</v>
      </c>
      <c r="J617" s="23" t="s">
        <v>11</v>
      </c>
      <c r="K617" s="23" t="s">
        <v>4628</v>
      </c>
      <c r="L617" s="23" t="s">
        <v>11</v>
      </c>
      <c r="M617" s="23" t="s">
        <v>5422</v>
      </c>
      <c r="N617" s="23" t="s">
        <v>4629</v>
      </c>
      <c r="O617" s="23" t="s">
        <v>4630</v>
      </c>
      <c r="P617" s="23" t="s">
        <v>4660</v>
      </c>
      <c r="Q617" s="23">
        <v>0</v>
      </c>
      <c r="R617" s="23" t="s">
        <v>1962</v>
      </c>
      <c r="S617" s="23" t="s">
        <v>4890</v>
      </c>
      <c r="T617" s="23" t="s">
        <v>1721</v>
      </c>
    </row>
    <row r="618" spans="1:20">
      <c r="A618" s="23" t="s">
        <v>2880</v>
      </c>
      <c r="B618" s="23" t="s">
        <v>2881</v>
      </c>
      <c r="C618" s="23" t="s">
        <v>1687</v>
      </c>
      <c r="D618" s="23" t="s">
        <v>4091</v>
      </c>
      <c r="E618" s="23" t="s">
        <v>459</v>
      </c>
      <c r="F618" s="23" t="s">
        <v>4194</v>
      </c>
      <c r="G618" s="23" t="s">
        <v>1721</v>
      </c>
      <c r="H618" s="23" t="s">
        <v>4632</v>
      </c>
      <c r="I618" s="23" t="s">
        <v>4639</v>
      </c>
      <c r="J618" s="23" t="s">
        <v>11</v>
      </c>
      <c r="K618" s="23" t="s">
        <v>4628</v>
      </c>
      <c r="L618" s="23" t="s">
        <v>11</v>
      </c>
      <c r="M618" s="23" t="s">
        <v>5499</v>
      </c>
      <c r="N618" s="23" t="s">
        <v>4640</v>
      </c>
      <c r="O618" s="23" t="s">
        <v>4630</v>
      </c>
      <c r="P618" s="23" t="s">
        <v>1168</v>
      </c>
      <c r="Q618" s="23">
        <v>0</v>
      </c>
      <c r="R618" s="23" t="s">
        <v>1683</v>
      </c>
      <c r="S618" s="23" t="s">
        <v>4592</v>
      </c>
      <c r="T618" s="23" t="s">
        <v>1721</v>
      </c>
    </row>
    <row r="619" spans="1:20">
      <c r="A619" s="23" t="s">
        <v>2725</v>
      </c>
      <c r="B619" s="23" t="s">
        <v>2726</v>
      </c>
      <c r="C619" s="23" t="s">
        <v>16</v>
      </c>
      <c r="D619" s="23" t="s">
        <v>1705</v>
      </c>
      <c r="E619" s="23" t="s">
        <v>452</v>
      </c>
      <c r="F619" s="23" t="s">
        <v>4185</v>
      </c>
      <c r="G619" s="23" t="s">
        <v>1721</v>
      </c>
      <c r="H619" s="23" t="s">
        <v>4633</v>
      </c>
      <c r="I619" s="23" t="s">
        <v>4203</v>
      </c>
      <c r="J619" s="23" t="s">
        <v>11</v>
      </c>
      <c r="K619" s="23" t="s">
        <v>4628</v>
      </c>
      <c r="L619" s="23" t="s">
        <v>11</v>
      </c>
      <c r="M619" s="23" t="s">
        <v>5405</v>
      </c>
      <c r="N619" s="23" t="s">
        <v>4629</v>
      </c>
      <c r="O619" s="23" t="s">
        <v>4630</v>
      </c>
      <c r="P619" s="23" t="s">
        <v>4662</v>
      </c>
      <c r="Q619" s="23">
        <v>0</v>
      </c>
      <c r="R619" s="23" t="s">
        <v>2033</v>
      </c>
      <c r="S619" s="23" t="s">
        <v>4817</v>
      </c>
      <c r="T619" s="23" t="s">
        <v>1721</v>
      </c>
    </row>
    <row r="620" spans="1:20">
      <c r="A620" s="23" t="s">
        <v>3358</v>
      </c>
      <c r="B620" s="23" t="s">
        <v>3359</v>
      </c>
      <c r="C620" s="23" t="s">
        <v>14</v>
      </c>
      <c r="D620" s="23" t="s">
        <v>1705</v>
      </c>
      <c r="E620" s="23" t="s">
        <v>452</v>
      </c>
      <c r="F620" s="23" t="s">
        <v>4166</v>
      </c>
      <c r="G620" s="23" t="s">
        <v>1721</v>
      </c>
      <c r="H620" s="23" t="s">
        <v>4094</v>
      </c>
      <c r="I620" s="23" t="s">
        <v>4106</v>
      </c>
      <c r="J620" s="23" t="s">
        <v>11</v>
      </c>
      <c r="K620" s="23" t="s">
        <v>4628</v>
      </c>
      <c r="L620" s="23" t="s">
        <v>11</v>
      </c>
      <c r="M620" s="23" t="s">
        <v>5424</v>
      </c>
      <c r="N620" s="23" t="s">
        <v>4629</v>
      </c>
      <c r="O620" s="23" t="s">
        <v>4630</v>
      </c>
      <c r="P620" s="23" t="s">
        <v>7</v>
      </c>
      <c r="Q620" s="23">
        <v>0</v>
      </c>
      <c r="R620" s="23" t="s">
        <v>1771</v>
      </c>
      <c r="S620" s="23" t="s">
        <v>4896</v>
      </c>
      <c r="T620" s="23" t="s">
        <v>1721</v>
      </c>
    </row>
    <row r="621" spans="1:20">
      <c r="A621" s="23" t="s">
        <v>2111</v>
      </c>
      <c r="B621" s="23" t="s">
        <v>2112</v>
      </c>
      <c r="C621" s="23" t="s">
        <v>12</v>
      </c>
      <c r="D621" s="23" t="s">
        <v>1705</v>
      </c>
      <c r="E621" s="23" t="s">
        <v>452</v>
      </c>
      <c r="F621" s="23" t="s">
        <v>4175</v>
      </c>
      <c r="G621" s="23" t="s">
        <v>1721</v>
      </c>
      <c r="H621" s="23" t="s">
        <v>4638</v>
      </c>
      <c r="I621" s="23" t="s">
        <v>4656</v>
      </c>
      <c r="J621" s="23" t="s">
        <v>11</v>
      </c>
      <c r="K621" s="23" t="s">
        <v>4628</v>
      </c>
      <c r="L621" s="23" t="s">
        <v>11</v>
      </c>
      <c r="M621" s="23" t="s">
        <v>5416</v>
      </c>
      <c r="N621" s="23" t="s">
        <v>4629</v>
      </c>
      <c r="O621" s="23" t="s">
        <v>4630</v>
      </c>
      <c r="P621" s="23" t="s">
        <v>4660</v>
      </c>
      <c r="Q621" s="23">
        <v>0</v>
      </c>
      <c r="R621" s="23" t="s">
        <v>1962</v>
      </c>
      <c r="S621" s="23" t="s">
        <v>4472</v>
      </c>
      <c r="T621" s="23" t="s">
        <v>1721</v>
      </c>
    </row>
    <row r="622" spans="1:20">
      <c r="A622" s="23" t="s">
        <v>3843</v>
      </c>
      <c r="B622" s="23" t="s">
        <v>3844</v>
      </c>
      <c r="C622" s="23" t="s">
        <v>16</v>
      </c>
      <c r="D622" s="23" t="s">
        <v>1705</v>
      </c>
      <c r="E622" s="23" t="s">
        <v>1189</v>
      </c>
      <c r="F622" s="23" t="s">
        <v>4199</v>
      </c>
      <c r="G622" s="23" t="s">
        <v>1721</v>
      </c>
      <c r="H622" s="23" t="s">
        <v>4643</v>
      </c>
      <c r="I622" s="23" t="s">
        <v>4192</v>
      </c>
      <c r="J622" s="23" t="s">
        <v>11</v>
      </c>
      <c r="K622" s="23" t="s">
        <v>4628</v>
      </c>
      <c r="L622" s="23" t="s">
        <v>11</v>
      </c>
      <c r="M622" s="23" t="s">
        <v>5407</v>
      </c>
      <c r="N622" s="23" t="s">
        <v>4629</v>
      </c>
      <c r="O622" s="23" t="s">
        <v>4630</v>
      </c>
      <c r="P622" s="23" t="s">
        <v>1026</v>
      </c>
      <c r="Q622" s="23">
        <v>0</v>
      </c>
      <c r="R622" s="23" t="s">
        <v>1683</v>
      </c>
      <c r="S622" s="23" t="s">
        <v>4583</v>
      </c>
      <c r="T622" s="23" t="s">
        <v>1721</v>
      </c>
    </row>
    <row r="623" spans="1:20">
      <c r="A623" s="23" t="s">
        <v>3794</v>
      </c>
      <c r="B623" s="23" t="s">
        <v>3795</v>
      </c>
      <c r="C623" s="23" t="s">
        <v>10</v>
      </c>
      <c r="D623" s="23" t="s">
        <v>1705</v>
      </c>
      <c r="E623" s="23" t="s">
        <v>1189</v>
      </c>
      <c r="F623" s="23" t="s">
        <v>4182</v>
      </c>
      <c r="G623" s="23" t="s">
        <v>1721</v>
      </c>
      <c r="H623" s="23" t="s">
        <v>4638</v>
      </c>
      <c r="I623" s="23" t="s">
        <v>4192</v>
      </c>
      <c r="J623" s="23" t="s">
        <v>11</v>
      </c>
      <c r="K623" s="23" t="s">
        <v>4628</v>
      </c>
      <c r="L623" s="23" t="s">
        <v>11</v>
      </c>
      <c r="M623" s="23" t="s">
        <v>5444</v>
      </c>
      <c r="N623" s="23" t="s">
        <v>4629</v>
      </c>
      <c r="O623" s="23" t="s">
        <v>4630</v>
      </c>
      <c r="P623" s="23" t="s">
        <v>1026</v>
      </c>
      <c r="Q623" s="23">
        <v>0</v>
      </c>
      <c r="R623" s="23" t="s">
        <v>1782</v>
      </c>
      <c r="S623" s="23" t="s">
        <v>5449</v>
      </c>
      <c r="T623" s="23" t="s">
        <v>1721</v>
      </c>
    </row>
    <row r="624" spans="1:20">
      <c r="A624" s="23" t="s">
        <v>2439</v>
      </c>
      <c r="B624" s="23" t="s">
        <v>2440</v>
      </c>
      <c r="C624" s="23" t="s">
        <v>16</v>
      </c>
      <c r="D624" s="23" t="s">
        <v>1705</v>
      </c>
      <c r="E624" s="23" t="s">
        <v>452</v>
      </c>
      <c r="F624" s="23" t="s">
        <v>4190</v>
      </c>
      <c r="G624" s="23" t="s">
        <v>1721</v>
      </c>
      <c r="H624" s="23" t="s">
        <v>4633</v>
      </c>
      <c r="I624" s="23" t="s">
        <v>4192</v>
      </c>
      <c r="J624" s="23" t="s">
        <v>11</v>
      </c>
      <c r="K624" s="23" t="s">
        <v>4628</v>
      </c>
      <c r="L624" s="23" t="s">
        <v>11</v>
      </c>
      <c r="M624" s="23" t="s">
        <v>5417</v>
      </c>
      <c r="N624" s="23" t="s">
        <v>4629</v>
      </c>
      <c r="O624" s="23" t="s">
        <v>4630</v>
      </c>
      <c r="P624" s="23" t="s">
        <v>7</v>
      </c>
      <c r="Q624" s="23">
        <v>0</v>
      </c>
      <c r="R624" s="23" t="s">
        <v>2442</v>
      </c>
      <c r="S624" s="23" t="s">
        <v>4515</v>
      </c>
      <c r="T624" s="23" t="s">
        <v>1721</v>
      </c>
    </row>
    <row r="625" spans="1:20">
      <c r="A625" s="23" t="s">
        <v>1835</v>
      </c>
      <c r="B625" s="23" t="s">
        <v>1836</v>
      </c>
      <c r="C625" s="23" t="s">
        <v>14</v>
      </c>
      <c r="D625" s="23" t="s">
        <v>1705</v>
      </c>
      <c r="E625" s="23" t="s">
        <v>452</v>
      </c>
      <c r="F625" s="23" t="s">
        <v>5344</v>
      </c>
      <c r="G625" s="23" t="s">
        <v>1721</v>
      </c>
      <c r="H625" s="23" t="s">
        <v>4643</v>
      </c>
      <c r="I625" s="23" t="s">
        <v>4636</v>
      </c>
      <c r="J625" s="23" t="s">
        <v>11</v>
      </c>
      <c r="K625" s="23" t="s">
        <v>4628</v>
      </c>
      <c r="L625" s="23" t="s">
        <v>11</v>
      </c>
      <c r="M625" s="23" t="s">
        <v>5406</v>
      </c>
      <c r="N625" s="23" t="s">
        <v>4629</v>
      </c>
      <c r="O625" s="23" t="s">
        <v>4630</v>
      </c>
      <c r="P625" s="23" t="s">
        <v>7</v>
      </c>
      <c r="Q625" s="23">
        <v>0</v>
      </c>
      <c r="R625" s="23" t="s">
        <v>1840</v>
      </c>
      <c r="S625" s="23" t="s">
        <v>4537</v>
      </c>
      <c r="T625" s="23" t="s">
        <v>1721</v>
      </c>
    </row>
    <row r="626" spans="1:20">
      <c r="A626" s="23" t="s">
        <v>2935</v>
      </c>
      <c r="B626" s="23" t="s">
        <v>2936</v>
      </c>
      <c r="C626" s="23" t="s">
        <v>15</v>
      </c>
      <c r="D626" s="23" t="s">
        <v>1705</v>
      </c>
      <c r="E626" s="23" t="s">
        <v>452</v>
      </c>
      <c r="F626" s="23" t="s">
        <v>4156</v>
      </c>
      <c r="G626" s="23" t="s">
        <v>1721</v>
      </c>
      <c r="H626" s="23" t="s">
        <v>4094</v>
      </c>
      <c r="I626" s="23" t="s">
        <v>4636</v>
      </c>
      <c r="J626" s="23" t="s">
        <v>11</v>
      </c>
      <c r="K626" s="23" t="s">
        <v>4628</v>
      </c>
      <c r="L626" s="23" t="s">
        <v>11</v>
      </c>
      <c r="M626" s="23" t="s">
        <v>5408</v>
      </c>
      <c r="N626" s="23" t="s">
        <v>4629</v>
      </c>
      <c r="O626" s="23" t="s">
        <v>4630</v>
      </c>
      <c r="P626" s="23" t="s">
        <v>4822</v>
      </c>
      <c r="Q626" s="23">
        <v>0</v>
      </c>
      <c r="R626" s="23" t="s">
        <v>1962</v>
      </c>
      <c r="S626" s="23" t="s">
        <v>4385</v>
      </c>
      <c r="T626" s="23" t="s">
        <v>1721</v>
      </c>
    </row>
    <row r="627" spans="1:20">
      <c r="A627" s="23" t="s">
        <v>3500</v>
      </c>
      <c r="B627" s="23" t="s">
        <v>3501</v>
      </c>
      <c r="C627" s="23" t="s">
        <v>1669</v>
      </c>
      <c r="D627" s="23" t="s">
        <v>4091</v>
      </c>
      <c r="E627" s="23" t="s">
        <v>459</v>
      </c>
      <c r="F627" s="23" t="s">
        <v>4086</v>
      </c>
      <c r="G627" s="23" t="s">
        <v>1721</v>
      </c>
      <c r="H627" s="23" t="s">
        <v>4643</v>
      </c>
      <c r="I627" s="23" t="s">
        <v>4644</v>
      </c>
      <c r="J627" s="23" t="s">
        <v>1808</v>
      </c>
      <c r="K627" s="23" t="s">
        <v>4628</v>
      </c>
      <c r="L627" s="23" t="s">
        <v>11</v>
      </c>
      <c r="M627" s="23" t="s">
        <v>5404</v>
      </c>
      <c r="N627" s="23" t="s">
        <v>4640</v>
      </c>
      <c r="O627" s="23" t="s">
        <v>4630</v>
      </c>
      <c r="P627" s="23" t="s">
        <v>4843</v>
      </c>
      <c r="Q627" s="23">
        <v>0</v>
      </c>
      <c r="R627" s="23" t="s">
        <v>1962</v>
      </c>
      <c r="S627" s="23" t="s">
        <v>4844</v>
      </c>
      <c r="T627" s="23" t="s">
        <v>1721</v>
      </c>
    </row>
    <row r="628" spans="1:20">
      <c r="A628" s="23" t="s">
        <v>2016</v>
      </c>
      <c r="B628" s="23" t="s">
        <v>2017</v>
      </c>
      <c r="C628" s="23" t="s">
        <v>16</v>
      </c>
      <c r="D628" s="23" t="s">
        <v>1705</v>
      </c>
      <c r="E628" s="23" t="s">
        <v>452</v>
      </c>
      <c r="F628" s="23" t="s">
        <v>5342</v>
      </c>
      <c r="G628" s="23" t="s">
        <v>1721</v>
      </c>
      <c r="H628" s="23" t="s">
        <v>4633</v>
      </c>
      <c r="I628" s="23" t="s">
        <v>4192</v>
      </c>
      <c r="J628" s="23" t="s">
        <v>11</v>
      </c>
      <c r="K628" s="23" t="s">
        <v>4628</v>
      </c>
      <c r="L628" s="23" t="s">
        <v>11</v>
      </c>
      <c r="M628" s="23" t="s">
        <v>5436</v>
      </c>
      <c r="N628" s="23" t="s">
        <v>4629</v>
      </c>
      <c r="O628" s="23" t="s">
        <v>4630</v>
      </c>
      <c r="P628" s="23" t="s">
        <v>4642</v>
      </c>
      <c r="Q628" s="23">
        <v>0</v>
      </c>
      <c r="R628" s="23" t="s">
        <v>1962</v>
      </c>
      <c r="S628" s="23" t="s">
        <v>4888</v>
      </c>
      <c r="T628" s="23" t="s">
        <v>1721</v>
      </c>
    </row>
    <row r="629" spans="1:20">
      <c r="A629" s="23" t="s">
        <v>1819</v>
      </c>
      <c r="B629" s="23" t="s">
        <v>1820</v>
      </c>
      <c r="C629" s="23" t="s">
        <v>16</v>
      </c>
      <c r="D629" s="23" t="s">
        <v>1705</v>
      </c>
      <c r="E629" s="23" t="s">
        <v>1189</v>
      </c>
      <c r="F629" s="23" t="s">
        <v>5351</v>
      </c>
      <c r="G629" s="23" t="s">
        <v>1721</v>
      </c>
      <c r="H629" s="23" t="s">
        <v>4633</v>
      </c>
      <c r="I629" s="23" t="s">
        <v>4192</v>
      </c>
      <c r="J629" s="23" t="s">
        <v>11</v>
      </c>
      <c r="K629" s="23" t="s">
        <v>4628</v>
      </c>
      <c r="L629" s="23" t="s">
        <v>11</v>
      </c>
      <c r="M629" s="23" t="s">
        <v>5443</v>
      </c>
      <c r="N629" s="23" t="s">
        <v>4629</v>
      </c>
      <c r="O629" s="23" t="s">
        <v>4630</v>
      </c>
      <c r="P629" s="23" t="s">
        <v>4662</v>
      </c>
      <c r="Q629" s="23">
        <v>0</v>
      </c>
      <c r="R629" s="23" t="s">
        <v>4688</v>
      </c>
      <c r="S629" s="23" t="s">
        <v>4689</v>
      </c>
      <c r="T629" s="23" t="s">
        <v>1721</v>
      </c>
    </row>
    <row r="630" spans="1:20">
      <c r="A630" s="23" t="s">
        <v>3095</v>
      </c>
      <c r="B630" s="23" t="s">
        <v>3096</v>
      </c>
      <c r="C630" s="23" t="s">
        <v>1686</v>
      </c>
      <c r="D630" s="23" t="s">
        <v>4091</v>
      </c>
      <c r="E630" s="23" t="s">
        <v>459</v>
      </c>
      <c r="F630" s="23" t="s">
        <v>4205</v>
      </c>
      <c r="G630" s="23" t="s">
        <v>1721</v>
      </c>
      <c r="H630" s="23" t="s">
        <v>4632</v>
      </c>
      <c r="I630" s="23" t="s">
        <v>4644</v>
      </c>
      <c r="J630" s="23" t="s">
        <v>11</v>
      </c>
      <c r="K630" s="23" t="s">
        <v>4628</v>
      </c>
      <c r="L630" s="23" t="s">
        <v>11</v>
      </c>
      <c r="M630" s="23" t="s">
        <v>5467</v>
      </c>
      <c r="N630" s="23" t="s">
        <v>4640</v>
      </c>
      <c r="O630" s="23" t="s">
        <v>4630</v>
      </c>
      <c r="P630" s="23" t="s">
        <v>1024</v>
      </c>
      <c r="Q630" s="23">
        <v>0</v>
      </c>
      <c r="R630" s="23" t="s">
        <v>3681</v>
      </c>
      <c r="S630" s="23" t="s">
        <v>4574</v>
      </c>
      <c r="T630" s="23" t="s">
        <v>1721</v>
      </c>
    </row>
    <row r="631" spans="1:20">
      <c r="A631" s="23" t="s">
        <v>2919</v>
      </c>
      <c r="B631" s="23" t="s">
        <v>2920</v>
      </c>
      <c r="C631" s="23" t="s">
        <v>14</v>
      </c>
      <c r="D631" s="23" t="s">
        <v>1705</v>
      </c>
      <c r="E631" s="23" t="s">
        <v>452</v>
      </c>
      <c r="F631" s="23" t="s">
        <v>5334</v>
      </c>
      <c r="G631" s="23" t="s">
        <v>1721</v>
      </c>
      <c r="H631" s="23" t="s">
        <v>4633</v>
      </c>
      <c r="I631" s="23" t="s">
        <v>4192</v>
      </c>
      <c r="J631" s="23" t="s">
        <v>11</v>
      </c>
      <c r="K631" s="23" t="s">
        <v>4628</v>
      </c>
      <c r="L631" s="23" t="s">
        <v>11</v>
      </c>
      <c r="M631" s="23" t="s">
        <v>5405</v>
      </c>
      <c r="N631" s="23" t="s">
        <v>4629</v>
      </c>
      <c r="O631" s="23" t="s">
        <v>4630</v>
      </c>
      <c r="P631" s="23" t="s">
        <v>4642</v>
      </c>
      <c r="Q631" s="23">
        <v>0</v>
      </c>
      <c r="R631" s="23" t="s">
        <v>1962</v>
      </c>
      <c r="S631" s="23" t="s">
        <v>4386</v>
      </c>
      <c r="T631" s="23" t="s">
        <v>1721</v>
      </c>
    </row>
    <row r="632" spans="1:20">
      <c r="A632" s="23" t="s">
        <v>2206</v>
      </c>
      <c r="B632" s="23" t="s">
        <v>2207</v>
      </c>
      <c r="C632" s="23" t="s">
        <v>17</v>
      </c>
      <c r="D632" s="23" t="s">
        <v>1705</v>
      </c>
      <c r="E632" s="23" t="s">
        <v>452</v>
      </c>
      <c r="F632" s="23" t="s">
        <v>5336</v>
      </c>
      <c r="G632" s="23" t="s">
        <v>1721</v>
      </c>
      <c r="H632" s="23" t="s">
        <v>4638</v>
      </c>
      <c r="I632" s="23" t="s">
        <v>4636</v>
      </c>
      <c r="J632" s="23" t="s">
        <v>11</v>
      </c>
      <c r="K632" s="23" t="s">
        <v>4628</v>
      </c>
      <c r="L632" s="23" t="s">
        <v>11</v>
      </c>
      <c r="M632" s="23" t="s">
        <v>5436</v>
      </c>
      <c r="N632" s="23" t="s">
        <v>4629</v>
      </c>
      <c r="O632" s="23" t="s">
        <v>4630</v>
      </c>
      <c r="P632" s="23" t="s">
        <v>4666</v>
      </c>
      <c r="Q632" s="23">
        <v>0</v>
      </c>
      <c r="R632" s="23" t="s">
        <v>2050</v>
      </c>
      <c r="S632" s="23" t="s">
        <v>4460</v>
      </c>
      <c r="T632" s="23" t="s">
        <v>1721</v>
      </c>
    </row>
    <row r="633" spans="1:20">
      <c r="A633" s="23" t="s">
        <v>3080</v>
      </c>
      <c r="B633" s="23" t="s">
        <v>3081</v>
      </c>
      <c r="C633" s="23" t="s">
        <v>14</v>
      </c>
      <c r="D633" s="23" t="s">
        <v>1705</v>
      </c>
      <c r="E633" s="23" t="s">
        <v>4289</v>
      </c>
      <c r="F633" s="23" t="s">
        <v>5346</v>
      </c>
      <c r="G633" s="23" t="s">
        <v>1721</v>
      </c>
      <c r="H633" s="23" t="s">
        <v>5347</v>
      </c>
      <c r="I633" s="23" t="s">
        <v>11</v>
      </c>
      <c r="J633" s="23" t="s">
        <v>11</v>
      </c>
      <c r="K633" s="23" t="s">
        <v>4628</v>
      </c>
      <c r="L633" s="23" t="s">
        <v>11</v>
      </c>
      <c r="M633" s="23" t="s">
        <v>5422</v>
      </c>
      <c r="N633" s="23" t="s">
        <v>4653</v>
      </c>
      <c r="O633" s="23" t="s">
        <v>4630</v>
      </c>
      <c r="P633" s="23" t="s">
        <v>4664</v>
      </c>
      <c r="Q633" s="23">
        <v>0</v>
      </c>
      <c r="R633" s="23" t="s">
        <v>5500</v>
      </c>
      <c r="S633" s="23" t="s">
        <v>5356</v>
      </c>
      <c r="T633" s="23" t="s">
        <v>1721</v>
      </c>
    </row>
    <row r="634" spans="1:20">
      <c r="A634" s="23" t="s">
        <v>2111</v>
      </c>
      <c r="B634" s="23" t="s">
        <v>2112</v>
      </c>
      <c r="C634" s="23" t="s">
        <v>12</v>
      </c>
      <c r="D634" s="23" t="s">
        <v>1705</v>
      </c>
      <c r="E634" s="23" t="s">
        <v>452</v>
      </c>
      <c r="F634" s="23" t="s">
        <v>4175</v>
      </c>
      <c r="G634" s="23" t="s">
        <v>1721</v>
      </c>
      <c r="H634" s="23" t="s">
        <v>4638</v>
      </c>
      <c r="I634" s="23" t="s">
        <v>4656</v>
      </c>
      <c r="J634" s="23" t="s">
        <v>11</v>
      </c>
      <c r="K634" s="23" t="s">
        <v>4628</v>
      </c>
      <c r="L634" s="23" t="s">
        <v>11</v>
      </c>
      <c r="M634" s="23" t="s">
        <v>5412</v>
      </c>
      <c r="N634" s="23" t="s">
        <v>4629</v>
      </c>
      <c r="O634" s="23" t="s">
        <v>4630</v>
      </c>
      <c r="P634" s="23" t="s">
        <v>4660</v>
      </c>
      <c r="Q634" s="23">
        <v>0</v>
      </c>
      <c r="R634" s="23" t="s">
        <v>1962</v>
      </c>
      <c r="S634" s="23" t="s">
        <v>4472</v>
      </c>
      <c r="T634" s="23" t="s">
        <v>1721</v>
      </c>
    </row>
    <row r="635" spans="1:20">
      <c r="A635" s="23" t="s">
        <v>2639</v>
      </c>
      <c r="B635" s="23" t="s">
        <v>2640</v>
      </c>
      <c r="C635" s="23" t="s">
        <v>16</v>
      </c>
      <c r="D635" s="23" t="s">
        <v>1705</v>
      </c>
      <c r="E635" s="23" t="s">
        <v>1189</v>
      </c>
      <c r="F635" s="23" t="s">
        <v>4182</v>
      </c>
      <c r="G635" s="23" t="s">
        <v>1721</v>
      </c>
      <c r="H635" s="23" t="s">
        <v>4638</v>
      </c>
      <c r="I635" s="23" t="s">
        <v>4636</v>
      </c>
      <c r="J635" s="23" t="s">
        <v>11</v>
      </c>
      <c r="K635" s="23" t="s">
        <v>4628</v>
      </c>
      <c r="L635" s="23" t="s">
        <v>11</v>
      </c>
      <c r="M635" s="23" t="s">
        <v>5456</v>
      </c>
      <c r="N635" s="23" t="s">
        <v>4629</v>
      </c>
      <c r="O635" s="23" t="s">
        <v>4630</v>
      </c>
      <c r="P635" s="23" t="s">
        <v>7</v>
      </c>
      <c r="Q635" s="23">
        <v>0</v>
      </c>
      <c r="R635" s="23" t="s">
        <v>3779</v>
      </c>
      <c r="S635" s="23" t="s">
        <v>4573</v>
      </c>
      <c r="T635" s="23" t="s">
        <v>1721</v>
      </c>
    </row>
    <row r="636" spans="1:20">
      <c r="A636" s="23" t="s">
        <v>3591</v>
      </c>
      <c r="B636" s="23" t="s">
        <v>3592</v>
      </c>
      <c r="C636" s="23" t="s">
        <v>10</v>
      </c>
      <c r="D636" s="23" t="s">
        <v>1705</v>
      </c>
      <c r="E636" s="23" t="s">
        <v>452</v>
      </c>
      <c r="F636" s="23" t="s">
        <v>4164</v>
      </c>
      <c r="G636" s="23" t="s">
        <v>1721</v>
      </c>
      <c r="H636" s="23" t="s">
        <v>4632</v>
      </c>
      <c r="I636" s="23" t="s">
        <v>4203</v>
      </c>
      <c r="J636" s="23" t="s">
        <v>11</v>
      </c>
      <c r="K636" s="23" t="s">
        <v>4628</v>
      </c>
      <c r="L636" s="23" t="s">
        <v>11</v>
      </c>
      <c r="M636" s="23" t="s">
        <v>5428</v>
      </c>
      <c r="N636" s="23" t="s">
        <v>4629</v>
      </c>
      <c r="O636" s="23" t="s">
        <v>4630</v>
      </c>
      <c r="P636" s="23" t="s">
        <v>9</v>
      </c>
      <c r="Q636" s="23">
        <v>0</v>
      </c>
      <c r="R636" s="23" t="s">
        <v>2307</v>
      </c>
      <c r="S636" s="23" t="s">
        <v>4681</v>
      </c>
      <c r="T636" s="23" t="s">
        <v>1721</v>
      </c>
    </row>
    <row r="637" spans="1:20">
      <c r="A637" s="23" t="s">
        <v>3539</v>
      </c>
      <c r="B637" s="23" t="s">
        <v>3540</v>
      </c>
      <c r="C637" s="23" t="s">
        <v>14</v>
      </c>
      <c r="D637" s="23" t="s">
        <v>1705</v>
      </c>
      <c r="E637" s="23" t="s">
        <v>452</v>
      </c>
      <c r="F637" s="23" t="s">
        <v>5349</v>
      </c>
      <c r="G637" s="23" t="s">
        <v>1721</v>
      </c>
      <c r="H637" s="23" t="s">
        <v>4099</v>
      </c>
      <c r="I637" s="23" t="s">
        <v>4203</v>
      </c>
      <c r="J637" s="23" t="s">
        <v>11</v>
      </c>
      <c r="K637" s="23" t="s">
        <v>4628</v>
      </c>
      <c r="L637" s="23" t="s">
        <v>11</v>
      </c>
      <c r="M637" s="23" t="s">
        <v>5407</v>
      </c>
      <c r="N637" s="23" t="s">
        <v>4629</v>
      </c>
      <c r="O637" s="23" t="s">
        <v>4630</v>
      </c>
      <c r="P637" s="23" t="s">
        <v>4675</v>
      </c>
      <c r="Q637" s="23">
        <v>0</v>
      </c>
      <c r="R637" s="23" t="s">
        <v>3008</v>
      </c>
      <c r="S637" s="23" t="s">
        <v>4524</v>
      </c>
      <c r="T637" s="23" t="s">
        <v>1721</v>
      </c>
    </row>
    <row r="638" spans="1:20">
      <c r="A638" s="23" t="s">
        <v>2250</v>
      </c>
      <c r="B638" s="23" t="s">
        <v>2251</v>
      </c>
      <c r="C638" s="23" t="s">
        <v>12</v>
      </c>
      <c r="D638" s="23" t="s">
        <v>1705</v>
      </c>
      <c r="E638" s="23" t="s">
        <v>452</v>
      </c>
      <c r="F638" s="23" t="s">
        <v>4172</v>
      </c>
      <c r="G638" s="23" t="s">
        <v>1721</v>
      </c>
      <c r="H638" s="23" t="s">
        <v>4094</v>
      </c>
      <c r="I638" s="23" t="s">
        <v>4203</v>
      </c>
      <c r="J638" s="23" t="s">
        <v>11</v>
      </c>
      <c r="K638" s="23" t="s">
        <v>4628</v>
      </c>
      <c r="L638" s="23" t="s">
        <v>11</v>
      </c>
      <c r="M638" s="23" t="s">
        <v>5413</v>
      </c>
      <c r="N638" s="23" t="s">
        <v>4629</v>
      </c>
      <c r="O638" s="23" t="s">
        <v>4630</v>
      </c>
      <c r="P638" s="23" t="s">
        <v>4660</v>
      </c>
      <c r="Q638" s="23">
        <v>0</v>
      </c>
      <c r="R638" s="23" t="s">
        <v>1962</v>
      </c>
      <c r="S638" s="23" t="s">
        <v>4453</v>
      </c>
      <c r="T638" s="23" t="s">
        <v>1721</v>
      </c>
    </row>
    <row r="639" spans="1:20">
      <c r="A639" s="23" t="s">
        <v>2743</v>
      </c>
      <c r="B639" s="23" t="s">
        <v>2744</v>
      </c>
      <c r="C639" s="23" t="s">
        <v>1687</v>
      </c>
      <c r="D639" s="23" t="s">
        <v>4091</v>
      </c>
      <c r="E639" s="23" t="s">
        <v>459</v>
      </c>
      <c r="F639" s="23" t="s">
        <v>4194</v>
      </c>
      <c r="G639" s="23" t="s">
        <v>1721</v>
      </c>
      <c r="H639" s="23" t="s">
        <v>4632</v>
      </c>
      <c r="I639" s="23" t="s">
        <v>4639</v>
      </c>
      <c r="J639" s="23" t="s">
        <v>11</v>
      </c>
      <c r="K639" s="23" t="s">
        <v>4628</v>
      </c>
      <c r="L639" s="23" t="s">
        <v>11</v>
      </c>
      <c r="M639" s="23" t="s">
        <v>5499</v>
      </c>
      <c r="N639" s="23" t="s">
        <v>4640</v>
      </c>
      <c r="O639" s="23" t="s">
        <v>4630</v>
      </c>
      <c r="P639" s="23" t="s">
        <v>1168</v>
      </c>
      <c r="Q639" s="23">
        <v>0</v>
      </c>
      <c r="R639" s="23" t="s">
        <v>1683</v>
      </c>
      <c r="S639" s="23" t="s">
        <v>4591</v>
      </c>
      <c r="T639" s="23" t="s">
        <v>1721</v>
      </c>
    </row>
    <row r="640" spans="1:20">
      <c r="A640" s="23" t="s">
        <v>3117</v>
      </c>
      <c r="B640" s="23" t="s">
        <v>3118</v>
      </c>
      <c r="C640" s="23" t="s">
        <v>16</v>
      </c>
      <c r="D640" s="23" t="s">
        <v>1705</v>
      </c>
      <c r="E640" s="23" t="s">
        <v>1189</v>
      </c>
      <c r="F640" s="23" t="s">
        <v>4141</v>
      </c>
      <c r="G640" s="23" t="s">
        <v>1721</v>
      </c>
      <c r="H640" s="23" t="s">
        <v>4633</v>
      </c>
      <c r="I640" s="23" t="s">
        <v>5430</v>
      </c>
      <c r="J640" s="23" t="s">
        <v>11</v>
      </c>
      <c r="K640" s="23" t="s">
        <v>4628</v>
      </c>
      <c r="L640" s="23" t="s">
        <v>11</v>
      </c>
      <c r="M640" s="23" t="s">
        <v>5450</v>
      </c>
      <c r="N640" s="23" t="s">
        <v>4629</v>
      </c>
      <c r="O640" s="23" t="s">
        <v>4630</v>
      </c>
      <c r="P640" s="23" t="s">
        <v>9</v>
      </c>
      <c r="Q640" s="23">
        <v>0</v>
      </c>
      <c r="R640" s="23" t="s">
        <v>2933</v>
      </c>
      <c r="S640" s="23" t="s">
        <v>4532</v>
      </c>
      <c r="T640" s="23" t="s">
        <v>1721</v>
      </c>
    </row>
    <row r="641" spans="1:20">
      <c r="A641" s="23" t="s">
        <v>3704</v>
      </c>
      <c r="B641" s="23" t="s">
        <v>3705</v>
      </c>
      <c r="C641" s="23" t="s">
        <v>14</v>
      </c>
      <c r="D641" s="23" t="s">
        <v>1705</v>
      </c>
      <c r="E641" s="23" t="s">
        <v>452</v>
      </c>
      <c r="F641" s="23" t="s">
        <v>4166</v>
      </c>
      <c r="G641" s="23" t="s">
        <v>1721</v>
      </c>
      <c r="H641" s="23" t="s">
        <v>4094</v>
      </c>
      <c r="I641" s="23" t="s">
        <v>5421</v>
      </c>
      <c r="J641" s="23" t="s">
        <v>11</v>
      </c>
      <c r="K641" s="23" t="s">
        <v>4628</v>
      </c>
      <c r="L641" s="23" t="s">
        <v>11</v>
      </c>
      <c r="M641" s="23" t="s">
        <v>5408</v>
      </c>
      <c r="N641" s="23" t="s">
        <v>4629</v>
      </c>
      <c r="O641" s="23" t="s">
        <v>4630</v>
      </c>
      <c r="P641" s="23" t="s">
        <v>4642</v>
      </c>
      <c r="Q641" s="23">
        <v>0</v>
      </c>
      <c r="R641" s="23" t="s">
        <v>1962</v>
      </c>
      <c r="S641" s="23" t="s">
        <v>4314</v>
      </c>
      <c r="T641" s="23" t="s">
        <v>1721</v>
      </c>
    </row>
    <row r="642" spans="1:20">
      <c r="A642" s="23" t="s">
        <v>3121</v>
      </c>
      <c r="B642" s="23" t="s">
        <v>3122</v>
      </c>
      <c r="C642" s="23" t="s">
        <v>16</v>
      </c>
      <c r="D642" s="23" t="s">
        <v>1705</v>
      </c>
      <c r="E642" s="23" t="s">
        <v>452</v>
      </c>
      <c r="F642" s="23" t="s">
        <v>4164</v>
      </c>
      <c r="G642" s="23" t="s">
        <v>1721</v>
      </c>
      <c r="H642" s="23" t="s">
        <v>4632</v>
      </c>
      <c r="I642" s="23" t="s">
        <v>4203</v>
      </c>
      <c r="J642" s="23" t="s">
        <v>11</v>
      </c>
      <c r="K642" s="23" t="s">
        <v>4628</v>
      </c>
      <c r="L642" s="23" t="s">
        <v>11</v>
      </c>
      <c r="M642" s="23" t="s">
        <v>5414</v>
      </c>
      <c r="N642" s="23" t="s">
        <v>4629</v>
      </c>
      <c r="O642" s="23" t="s">
        <v>4630</v>
      </c>
      <c r="P642" s="23" t="s">
        <v>4642</v>
      </c>
      <c r="Q642" s="23">
        <v>0</v>
      </c>
      <c r="R642" s="23" t="s">
        <v>1962</v>
      </c>
      <c r="S642" s="23" t="s">
        <v>4687</v>
      </c>
      <c r="T642" s="23" t="s">
        <v>1721</v>
      </c>
    </row>
    <row r="643" spans="1:20">
      <c r="A643" s="23" t="s">
        <v>2814</v>
      </c>
      <c r="B643" s="23" t="s">
        <v>2815</v>
      </c>
      <c r="C643" s="23" t="s">
        <v>16</v>
      </c>
      <c r="D643" s="23" t="s">
        <v>1705</v>
      </c>
      <c r="E643" s="23" t="s">
        <v>1189</v>
      </c>
      <c r="F643" s="23" t="s">
        <v>4199</v>
      </c>
      <c r="G643" s="23" t="s">
        <v>1721</v>
      </c>
      <c r="H643" s="23" t="s">
        <v>4643</v>
      </c>
      <c r="I643" s="23" t="s">
        <v>4192</v>
      </c>
      <c r="J643" s="23" t="s">
        <v>11</v>
      </c>
      <c r="K643" s="23" t="s">
        <v>4628</v>
      </c>
      <c r="L643" s="23" t="s">
        <v>11</v>
      </c>
      <c r="M643" s="23" t="s">
        <v>5429</v>
      </c>
      <c r="N643" s="23" t="s">
        <v>4629</v>
      </c>
      <c r="O643" s="23" t="s">
        <v>4630</v>
      </c>
      <c r="P643" s="23" t="s">
        <v>1026</v>
      </c>
      <c r="Q643" s="23">
        <v>0</v>
      </c>
      <c r="R643" s="23" t="s">
        <v>5045</v>
      </c>
      <c r="S643" s="23" t="s">
        <v>5358</v>
      </c>
      <c r="T643" s="23" t="s">
        <v>1721</v>
      </c>
    </row>
    <row r="644" spans="1:20">
      <c r="A644" s="23" t="s">
        <v>3117</v>
      </c>
      <c r="B644" s="23" t="s">
        <v>3118</v>
      </c>
      <c r="C644" s="23" t="s">
        <v>16</v>
      </c>
      <c r="D644" s="23" t="s">
        <v>1705</v>
      </c>
      <c r="E644" s="23" t="s">
        <v>1189</v>
      </c>
      <c r="F644" s="23" t="s">
        <v>5351</v>
      </c>
      <c r="G644" s="23" t="s">
        <v>1721</v>
      </c>
      <c r="H644" s="23" t="s">
        <v>4633</v>
      </c>
      <c r="I644" s="23" t="s">
        <v>4192</v>
      </c>
      <c r="J644" s="23" t="s">
        <v>11</v>
      </c>
      <c r="K644" s="23" t="s">
        <v>4628</v>
      </c>
      <c r="L644" s="23" t="s">
        <v>11</v>
      </c>
      <c r="M644" s="23" t="s">
        <v>5407</v>
      </c>
      <c r="N644" s="23" t="s">
        <v>4629</v>
      </c>
      <c r="O644" s="23" t="s">
        <v>4630</v>
      </c>
      <c r="P644" s="23" t="s">
        <v>9</v>
      </c>
      <c r="Q644" s="23">
        <v>0</v>
      </c>
      <c r="R644" s="23" t="s">
        <v>2933</v>
      </c>
      <c r="S644" s="23" t="s">
        <v>4532</v>
      </c>
      <c r="T644" s="23" t="s">
        <v>1721</v>
      </c>
    </row>
    <row r="645" spans="1:20">
      <c r="A645" s="23" t="s">
        <v>3380</v>
      </c>
      <c r="B645" s="23" t="s">
        <v>3381</v>
      </c>
      <c r="C645" s="23" t="s">
        <v>12</v>
      </c>
      <c r="D645" s="23" t="s">
        <v>1705</v>
      </c>
      <c r="E645" s="23" t="s">
        <v>452</v>
      </c>
      <c r="F645" s="23" t="s">
        <v>4175</v>
      </c>
      <c r="G645" s="23" t="s">
        <v>1721</v>
      </c>
      <c r="H645" s="23" t="s">
        <v>4638</v>
      </c>
      <c r="I645" s="23" t="s">
        <v>4192</v>
      </c>
      <c r="J645" s="23" t="s">
        <v>11</v>
      </c>
      <c r="K645" s="23" t="s">
        <v>4628</v>
      </c>
      <c r="L645" s="23" t="s">
        <v>11</v>
      </c>
      <c r="M645" s="23" t="s">
        <v>5406</v>
      </c>
      <c r="N645" s="23" t="s">
        <v>4629</v>
      </c>
      <c r="O645" s="23" t="s">
        <v>4630</v>
      </c>
      <c r="P645" s="23" t="s">
        <v>4642</v>
      </c>
      <c r="Q645" s="23">
        <v>0</v>
      </c>
      <c r="R645" s="23" t="s">
        <v>1962</v>
      </c>
      <c r="S645" s="23" t="s">
        <v>4339</v>
      </c>
      <c r="T645" s="23" t="s">
        <v>1721</v>
      </c>
    </row>
    <row r="646" spans="1:20">
      <c r="A646" s="23" t="s">
        <v>2389</v>
      </c>
      <c r="B646" s="23" t="s">
        <v>2390</v>
      </c>
      <c r="C646" s="23" t="s">
        <v>14</v>
      </c>
      <c r="D646" s="23" t="s">
        <v>1705</v>
      </c>
      <c r="E646" s="23" t="s">
        <v>452</v>
      </c>
      <c r="F646" s="23" t="s">
        <v>4175</v>
      </c>
      <c r="G646" s="23" t="s">
        <v>1721</v>
      </c>
      <c r="H646" s="23" t="s">
        <v>4638</v>
      </c>
      <c r="I646" s="23" t="s">
        <v>4656</v>
      </c>
      <c r="J646" s="23" t="s">
        <v>11</v>
      </c>
      <c r="K646" s="23" t="s">
        <v>4628</v>
      </c>
      <c r="L646" s="23" t="s">
        <v>11</v>
      </c>
      <c r="M646" s="23" t="s">
        <v>5418</v>
      </c>
      <c r="N646" s="23" t="s">
        <v>4629</v>
      </c>
      <c r="O646" s="23" t="s">
        <v>4630</v>
      </c>
      <c r="P646" s="23" t="s">
        <v>4642</v>
      </c>
      <c r="Q646" s="23">
        <v>0</v>
      </c>
      <c r="R646" s="23" t="s">
        <v>1962</v>
      </c>
      <c r="S646" s="23" t="s">
        <v>4435</v>
      </c>
      <c r="T646" s="23" t="s">
        <v>1721</v>
      </c>
    </row>
    <row r="647" spans="1:20">
      <c r="A647" s="23" t="s">
        <v>2743</v>
      </c>
      <c r="B647" s="23" t="s">
        <v>2744</v>
      </c>
      <c r="C647" s="23" t="s">
        <v>1687</v>
      </c>
      <c r="D647" s="23" t="s">
        <v>4091</v>
      </c>
      <c r="E647" s="23" t="s">
        <v>459</v>
      </c>
      <c r="F647" s="23" t="s">
        <v>4194</v>
      </c>
      <c r="G647" s="23" t="s">
        <v>1721</v>
      </c>
      <c r="H647" s="23" t="s">
        <v>4632</v>
      </c>
      <c r="I647" s="23" t="s">
        <v>4639</v>
      </c>
      <c r="J647" s="23" t="s">
        <v>11</v>
      </c>
      <c r="K647" s="23" t="s">
        <v>4628</v>
      </c>
      <c r="L647" s="23" t="s">
        <v>11</v>
      </c>
      <c r="M647" s="23" t="s">
        <v>5469</v>
      </c>
      <c r="N647" s="23" t="s">
        <v>4640</v>
      </c>
      <c r="O647" s="23" t="s">
        <v>4630</v>
      </c>
      <c r="P647" s="23" t="s">
        <v>1168</v>
      </c>
      <c r="Q647" s="23">
        <v>0</v>
      </c>
      <c r="R647" s="23" t="s">
        <v>1683</v>
      </c>
      <c r="S647" s="23" t="s">
        <v>4591</v>
      </c>
      <c r="T647" s="23" t="s">
        <v>1721</v>
      </c>
    </row>
    <row r="648" spans="1:20">
      <c r="A648" s="23" t="s">
        <v>2626</v>
      </c>
      <c r="B648" s="23" t="s">
        <v>2627</v>
      </c>
      <c r="C648" s="23" t="s">
        <v>14</v>
      </c>
      <c r="D648" s="23" t="s">
        <v>1705</v>
      </c>
      <c r="E648" s="23" t="s">
        <v>452</v>
      </c>
      <c r="F648" s="23" t="s">
        <v>4173</v>
      </c>
      <c r="G648" s="23" t="s">
        <v>1721</v>
      </c>
      <c r="H648" s="23" t="s">
        <v>4099</v>
      </c>
      <c r="I648" s="23" t="s">
        <v>5461</v>
      </c>
      <c r="J648" s="23" t="s">
        <v>11</v>
      </c>
      <c r="K648" s="23" t="s">
        <v>4628</v>
      </c>
      <c r="L648" s="23" t="s">
        <v>11</v>
      </c>
      <c r="M648" s="23" t="s">
        <v>5432</v>
      </c>
      <c r="N648" s="23" t="s">
        <v>4629</v>
      </c>
      <c r="O648" s="23" t="s">
        <v>4630</v>
      </c>
      <c r="P648" s="23" t="s">
        <v>7</v>
      </c>
      <c r="Q648" s="23">
        <v>0</v>
      </c>
      <c r="R648" s="23" t="s">
        <v>4700</v>
      </c>
      <c r="S648" s="23" t="s">
        <v>4701</v>
      </c>
      <c r="T648" s="23" t="s">
        <v>1721</v>
      </c>
    </row>
    <row r="649" spans="1:20">
      <c r="A649" s="23" t="s">
        <v>5194</v>
      </c>
      <c r="B649" s="23" t="s">
        <v>5195</v>
      </c>
      <c r="C649" s="23" t="s">
        <v>1687</v>
      </c>
      <c r="D649" s="23" t="s">
        <v>4091</v>
      </c>
      <c r="E649" s="23" t="s">
        <v>459</v>
      </c>
      <c r="F649" s="23" t="s">
        <v>4202</v>
      </c>
      <c r="G649" s="23" t="s">
        <v>1721</v>
      </c>
      <c r="H649" s="23" t="s">
        <v>4643</v>
      </c>
      <c r="I649" s="23" t="s">
        <v>4644</v>
      </c>
      <c r="J649" s="23" t="s">
        <v>11</v>
      </c>
      <c r="K649" s="23" t="s">
        <v>4628</v>
      </c>
      <c r="L649" s="23" t="s">
        <v>11</v>
      </c>
      <c r="M649" s="23" t="s">
        <v>5501</v>
      </c>
      <c r="N649" s="23" t="s">
        <v>4640</v>
      </c>
      <c r="O649" s="23" t="s">
        <v>4630</v>
      </c>
      <c r="P649" s="23" t="s">
        <v>993</v>
      </c>
      <c r="Q649" s="23">
        <v>0</v>
      </c>
      <c r="R649" s="23" t="s">
        <v>5474</v>
      </c>
      <c r="S649" s="23" t="s">
        <v>5495</v>
      </c>
      <c r="T649" s="23" t="s">
        <v>1721</v>
      </c>
    </row>
    <row r="650" spans="1:20">
      <c r="A650" s="23" t="s">
        <v>2916</v>
      </c>
      <c r="B650" s="23" t="s">
        <v>2917</v>
      </c>
      <c r="C650" s="23" t="s">
        <v>14</v>
      </c>
      <c r="D650" s="23" t="s">
        <v>1705</v>
      </c>
      <c r="E650" s="23" t="s">
        <v>452</v>
      </c>
      <c r="F650" s="23" t="s">
        <v>5334</v>
      </c>
      <c r="G650" s="23" t="s">
        <v>1721</v>
      </c>
      <c r="H650" s="23" t="s">
        <v>4633</v>
      </c>
      <c r="I650" s="23" t="s">
        <v>4192</v>
      </c>
      <c r="J650" s="23" t="s">
        <v>11</v>
      </c>
      <c r="K650" s="23" t="s">
        <v>4628</v>
      </c>
      <c r="L650" s="23" t="s">
        <v>11</v>
      </c>
      <c r="M650" s="23" t="s">
        <v>5414</v>
      </c>
      <c r="N650" s="23" t="s">
        <v>4629</v>
      </c>
      <c r="O650" s="23" t="s">
        <v>4630</v>
      </c>
      <c r="P650" s="23" t="s">
        <v>4704</v>
      </c>
      <c r="Q650" s="23">
        <v>0</v>
      </c>
      <c r="R650" s="23" t="s">
        <v>1962</v>
      </c>
      <c r="S650" s="23" t="s">
        <v>4387</v>
      </c>
      <c r="T650" s="23" t="s">
        <v>1721</v>
      </c>
    </row>
    <row r="651" spans="1:20">
      <c r="A651" s="23" t="s">
        <v>3121</v>
      </c>
      <c r="B651" s="23" t="s">
        <v>3122</v>
      </c>
      <c r="C651" s="23" t="s">
        <v>16</v>
      </c>
      <c r="D651" s="23" t="s">
        <v>1705</v>
      </c>
      <c r="E651" s="23" t="s">
        <v>452</v>
      </c>
      <c r="F651" s="23" t="s">
        <v>4164</v>
      </c>
      <c r="G651" s="23" t="s">
        <v>1721</v>
      </c>
      <c r="H651" s="23" t="s">
        <v>4632</v>
      </c>
      <c r="I651" s="23" t="s">
        <v>4203</v>
      </c>
      <c r="J651" s="23" t="s">
        <v>11</v>
      </c>
      <c r="K651" s="23" t="s">
        <v>4628</v>
      </c>
      <c r="L651" s="23" t="s">
        <v>11</v>
      </c>
      <c r="M651" s="23" t="s">
        <v>5428</v>
      </c>
      <c r="N651" s="23" t="s">
        <v>4629</v>
      </c>
      <c r="O651" s="23" t="s">
        <v>4630</v>
      </c>
      <c r="P651" s="23" t="s">
        <v>4642</v>
      </c>
      <c r="Q651" s="23">
        <v>0</v>
      </c>
      <c r="R651" s="23" t="s">
        <v>1962</v>
      </c>
      <c r="S651" s="23" t="s">
        <v>4687</v>
      </c>
      <c r="T651" s="23" t="s">
        <v>1721</v>
      </c>
    </row>
    <row r="652" spans="1:20">
      <c r="A652" s="23" t="s">
        <v>2528</v>
      </c>
      <c r="B652" s="23" t="s">
        <v>2529</v>
      </c>
      <c r="C652" s="23" t="s">
        <v>10</v>
      </c>
      <c r="D652" s="23" t="s">
        <v>1705</v>
      </c>
      <c r="E652" s="23" t="s">
        <v>452</v>
      </c>
      <c r="F652" s="23" t="s">
        <v>5342</v>
      </c>
      <c r="G652" s="23" t="s">
        <v>1721</v>
      </c>
      <c r="H652" s="23" t="s">
        <v>4633</v>
      </c>
      <c r="I652" s="23" t="s">
        <v>5447</v>
      </c>
      <c r="J652" s="23" t="s">
        <v>11</v>
      </c>
      <c r="K652" s="23" t="s">
        <v>4628</v>
      </c>
      <c r="L652" s="23" t="s">
        <v>11</v>
      </c>
      <c r="M652" s="23" t="s">
        <v>5448</v>
      </c>
      <c r="N652" s="23" t="s">
        <v>4629</v>
      </c>
      <c r="O652" s="23" t="s">
        <v>4630</v>
      </c>
      <c r="P652" s="23" t="s">
        <v>7</v>
      </c>
      <c r="Q652" s="23">
        <v>0</v>
      </c>
      <c r="R652" s="23" t="s">
        <v>2050</v>
      </c>
      <c r="S652" s="23" t="s">
        <v>4422</v>
      </c>
      <c r="T652" s="23" t="s">
        <v>1721</v>
      </c>
    </row>
    <row r="653" spans="1:20">
      <c r="A653" s="23" t="s">
        <v>2089</v>
      </c>
      <c r="B653" s="23" t="s">
        <v>2090</v>
      </c>
      <c r="C653" s="23" t="s">
        <v>1669</v>
      </c>
      <c r="D653" s="23" t="s">
        <v>4091</v>
      </c>
      <c r="E653" s="23" t="s">
        <v>464</v>
      </c>
      <c r="F653" s="23" t="s">
        <v>4122</v>
      </c>
      <c r="G653" s="23" t="s">
        <v>1721</v>
      </c>
      <c r="H653" s="23" t="s">
        <v>4638</v>
      </c>
      <c r="I653" s="23" t="s">
        <v>4644</v>
      </c>
      <c r="J653" s="23" t="s">
        <v>11</v>
      </c>
      <c r="K653" s="23" t="s">
        <v>4628</v>
      </c>
      <c r="L653" s="23" t="s">
        <v>11</v>
      </c>
      <c r="M653" s="23" t="s">
        <v>5424</v>
      </c>
      <c r="N653" s="23" t="s">
        <v>4640</v>
      </c>
      <c r="O653" s="23" t="s">
        <v>4630</v>
      </c>
      <c r="P653" s="23" t="s">
        <v>4641</v>
      </c>
      <c r="Q653" s="23">
        <v>0</v>
      </c>
      <c r="R653" s="23" t="s">
        <v>2905</v>
      </c>
      <c r="S653" s="23" t="s">
        <v>4845</v>
      </c>
      <c r="T653" s="23" t="s">
        <v>1721</v>
      </c>
    </row>
    <row r="654" spans="1:20">
      <c r="A654" s="23" t="s">
        <v>2909</v>
      </c>
      <c r="B654" s="23" t="s">
        <v>2910</v>
      </c>
      <c r="C654" s="23" t="s">
        <v>15</v>
      </c>
      <c r="D654" s="23" t="s">
        <v>1705</v>
      </c>
      <c r="E654" s="23" t="s">
        <v>452</v>
      </c>
      <c r="F654" s="23" t="s">
        <v>4163</v>
      </c>
      <c r="G654" s="23" t="s">
        <v>1721</v>
      </c>
      <c r="H654" s="23" t="s">
        <v>4094</v>
      </c>
      <c r="I654" s="23" t="s">
        <v>4649</v>
      </c>
      <c r="J654" s="23" t="s">
        <v>11</v>
      </c>
      <c r="K654" s="23" t="s">
        <v>4628</v>
      </c>
      <c r="L654" s="23" t="s">
        <v>11</v>
      </c>
      <c r="M654" s="23" t="s">
        <v>5436</v>
      </c>
      <c r="N654" s="23" t="s">
        <v>4629</v>
      </c>
      <c r="O654" s="23" t="s">
        <v>4630</v>
      </c>
      <c r="P654" s="23" t="s">
        <v>4755</v>
      </c>
      <c r="Q654" s="23">
        <v>0</v>
      </c>
      <c r="R654" s="23" t="s">
        <v>1962</v>
      </c>
      <c r="S654" s="23" t="s">
        <v>4388</v>
      </c>
      <c r="T654" s="23" t="s">
        <v>1721</v>
      </c>
    </row>
    <row r="655" spans="1:20">
      <c r="A655" s="23" t="s">
        <v>4041</v>
      </c>
      <c r="B655" s="23" t="s">
        <v>4042</v>
      </c>
      <c r="C655" s="23" t="s">
        <v>14</v>
      </c>
      <c r="D655" s="23" t="s">
        <v>1705</v>
      </c>
      <c r="E655" s="23" t="s">
        <v>452</v>
      </c>
      <c r="F655" s="23" t="s">
        <v>5334</v>
      </c>
      <c r="G655" s="23" t="s">
        <v>1721</v>
      </c>
      <c r="H655" s="23" t="s">
        <v>4633</v>
      </c>
      <c r="I655" s="23" t="s">
        <v>4192</v>
      </c>
      <c r="J655" s="23" t="s">
        <v>11</v>
      </c>
      <c r="K655" s="23" t="s">
        <v>4628</v>
      </c>
      <c r="L655" s="23" t="s">
        <v>11</v>
      </c>
      <c r="M655" s="23" t="s">
        <v>5415</v>
      </c>
      <c r="N655" s="23" t="s">
        <v>4629</v>
      </c>
      <c r="O655" s="23" t="s">
        <v>4630</v>
      </c>
      <c r="P655" s="23" t="s">
        <v>4634</v>
      </c>
      <c r="Q655" s="23">
        <v>0</v>
      </c>
      <c r="R655" s="23" t="s">
        <v>1962</v>
      </c>
      <c r="S655" s="23" t="s">
        <v>4680</v>
      </c>
      <c r="T655" s="23" t="s">
        <v>1721</v>
      </c>
    </row>
    <row r="656" spans="1:20">
      <c r="A656" s="23" t="s">
        <v>3970</v>
      </c>
      <c r="B656" s="23" t="s">
        <v>3971</v>
      </c>
      <c r="C656" s="23" t="s">
        <v>10</v>
      </c>
      <c r="D656" s="23" t="s">
        <v>1705</v>
      </c>
      <c r="E656" s="23" t="s">
        <v>452</v>
      </c>
      <c r="F656" s="23" t="s">
        <v>4190</v>
      </c>
      <c r="G656" s="23" t="s">
        <v>1721</v>
      </c>
      <c r="H656" s="23" t="s">
        <v>4633</v>
      </c>
      <c r="I656" s="23" t="s">
        <v>4192</v>
      </c>
      <c r="J656" s="23" t="s">
        <v>11</v>
      </c>
      <c r="K656" s="23" t="s">
        <v>4628</v>
      </c>
      <c r="L656" s="23" t="s">
        <v>11</v>
      </c>
      <c r="M656" s="23" t="s">
        <v>5407</v>
      </c>
      <c r="N656" s="23" t="s">
        <v>4629</v>
      </c>
      <c r="O656" s="23" t="s">
        <v>4630</v>
      </c>
      <c r="P656" s="23" t="s">
        <v>1026</v>
      </c>
      <c r="Q656" s="23">
        <v>0</v>
      </c>
      <c r="R656" s="23" t="s">
        <v>1683</v>
      </c>
      <c r="S656" s="23" t="s">
        <v>5472</v>
      </c>
      <c r="T656" s="23" t="s">
        <v>1721</v>
      </c>
    </row>
    <row r="657" spans="1:20">
      <c r="A657" s="23" t="s">
        <v>5182</v>
      </c>
      <c r="B657" s="23" t="s">
        <v>5183</v>
      </c>
      <c r="C657" s="23" t="s">
        <v>1687</v>
      </c>
      <c r="D657" s="23" t="s">
        <v>4091</v>
      </c>
      <c r="E657" s="23" t="s">
        <v>459</v>
      </c>
      <c r="F657" s="23" t="s">
        <v>5353</v>
      </c>
      <c r="G657" s="23" t="s">
        <v>1721</v>
      </c>
      <c r="H657" s="23" t="s">
        <v>4643</v>
      </c>
      <c r="I657" s="23" t="s">
        <v>4644</v>
      </c>
      <c r="J657" s="23" t="s">
        <v>11</v>
      </c>
      <c r="K657" s="23" t="s">
        <v>4628</v>
      </c>
      <c r="L657" s="23" t="s">
        <v>11</v>
      </c>
      <c r="M657" s="23" t="s">
        <v>5473</v>
      </c>
      <c r="N657" s="23" t="s">
        <v>4640</v>
      </c>
      <c r="O657" s="23" t="s">
        <v>4630</v>
      </c>
      <c r="P657" s="23" t="s">
        <v>993</v>
      </c>
      <c r="Q657" s="23">
        <v>0</v>
      </c>
      <c r="R657" s="23" t="s">
        <v>5464</v>
      </c>
      <c r="S657" s="23" t="s">
        <v>5490</v>
      </c>
      <c r="T657" s="23" t="s">
        <v>1721</v>
      </c>
    </row>
    <row r="658" spans="1:20">
      <c r="A658" s="23" t="s">
        <v>1739</v>
      </c>
      <c r="B658" s="23" t="s">
        <v>1740</v>
      </c>
      <c r="C658" s="23" t="s">
        <v>1687</v>
      </c>
      <c r="D658" s="23" t="s">
        <v>4091</v>
      </c>
      <c r="E658" s="23" t="s">
        <v>459</v>
      </c>
      <c r="F658" s="23" t="s">
        <v>4194</v>
      </c>
      <c r="G658" s="23" t="s">
        <v>1721</v>
      </c>
      <c r="H658" s="23" t="s">
        <v>4632</v>
      </c>
      <c r="I658" s="23" t="s">
        <v>4639</v>
      </c>
      <c r="J658" s="23" t="s">
        <v>11</v>
      </c>
      <c r="K658" s="23" t="s">
        <v>4628</v>
      </c>
      <c r="L658" s="23" t="s">
        <v>11</v>
      </c>
      <c r="M658" s="23" t="s">
        <v>5499</v>
      </c>
      <c r="N658" s="23" t="s">
        <v>4640</v>
      </c>
      <c r="O658" s="23" t="s">
        <v>4630</v>
      </c>
      <c r="P658" s="23" t="s">
        <v>1168</v>
      </c>
      <c r="Q658" s="23">
        <v>0</v>
      </c>
      <c r="R658" s="23" t="s">
        <v>1683</v>
      </c>
      <c r="S658" s="23" t="s">
        <v>4595</v>
      </c>
      <c r="T658" s="23" t="s">
        <v>1721</v>
      </c>
    </row>
    <row r="659" spans="1:20">
      <c r="A659" s="23" t="s">
        <v>2457</v>
      </c>
      <c r="B659" s="23" t="s">
        <v>2458</v>
      </c>
      <c r="C659" s="23" t="s">
        <v>14</v>
      </c>
      <c r="D659" s="23" t="s">
        <v>1705</v>
      </c>
      <c r="E659" s="23" t="s">
        <v>452</v>
      </c>
      <c r="F659" s="23" t="s">
        <v>4166</v>
      </c>
      <c r="G659" s="23" t="s">
        <v>1721</v>
      </c>
      <c r="H659" s="23" t="s">
        <v>4094</v>
      </c>
      <c r="I659" s="23" t="s">
        <v>5421</v>
      </c>
      <c r="J659" s="23" t="s">
        <v>11</v>
      </c>
      <c r="K659" s="23" t="s">
        <v>4628</v>
      </c>
      <c r="L659" s="23" t="s">
        <v>11</v>
      </c>
      <c r="M659" s="23" t="s">
        <v>5460</v>
      </c>
      <c r="N659" s="23" t="s">
        <v>4629</v>
      </c>
      <c r="O659" s="23" t="s">
        <v>4630</v>
      </c>
      <c r="P659" s="23" t="s">
        <v>4664</v>
      </c>
      <c r="Q659" s="23">
        <v>0</v>
      </c>
      <c r="R659" s="23" t="s">
        <v>1886</v>
      </c>
      <c r="S659" s="23" t="s">
        <v>4431</v>
      </c>
      <c r="T659" s="23" t="s">
        <v>1721</v>
      </c>
    </row>
    <row r="660" spans="1:20">
      <c r="A660" s="23" t="s">
        <v>4027</v>
      </c>
      <c r="B660" s="23" t="s">
        <v>4028</v>
      </c>
      <c r="C660" s="23" t="s">
        <v>1669</v>
      </c>
      <c r="D660" s="23" t="s">
        <v>4091</v>
      </c>
      <c r="E660" s="23" t="s">
        <v>459</v>
      </c>
      <c r="F660" s="23" t="s">
        <v>4086</v>
      </c>
      <c r="G660" s="23" t="s">
        <v>1721</v>
      </c>
      <c r="H660" s="23" t="s">
        <v>4643</v>
      </c>
      <c r="I660" s="23" t="s">
        <v>4644</v>
      </c>
      <c r="J660" s="23" t="s">
        <v>1808</v>
      </c>
      <c r="K660" s="23" t="s">
        <v>4628</v>
      </c>
      <c r="L660" s="23" t="s">
        <v>11</v>
      </c>
      <c r="M660" s="23" t="s">
        <v>5502</v>
      </c>
      <c r="N660" s="23" t="s">
        <v>4640</v>
      </c>
      <c r="O660" s="23" t="s">
        <v>4630</v>
      </c>
      <c r="P660" s="23" t="s">
        <v>4645</v>
      </c>
      <c r="Q660" s="23">
        <v>0</v>
      </c>
      <c r="R660" s="23" t="s">
        <v>1962</v>
      </c>
      <c r="S660" s="23" t="s">
        <v>4646</v>
      </c>
      <c r="T660" s="23" t="s">
        <v>1721</v>
      </c>
    </row>
    <row r="661" spans="1:20">
      <c r="A661" s="23" t="s">
        <v>3103</v>
      </c>
      <c r="B661" s="23" t="s">
        <v>3104</v>
      </c>
      <c r="C661" s="23" t="s">
        <v>12</v>
      </c>
      <c r="D661" s="23" t="s">
        <v>1705</v>
      </c>
      <c r="E661" s="23" t="s">
        <v>452</v>
      </c>
      <c r="F661" s="23" t="s">
        <v>4166</v>
      </c>
      <c r="G661" s="23" t="s">
        <v>1721</v>
      </c>
      <c r="H661" s="23" t="s">
        <v>4094</v>
      </c>
      <c r="I661" s="23" t="s">
        <v>4106</v>
      </c>
      <c r="J661" s="23" t="s">
        <v>11</v>
      </c>
      <c r="K661" s="23" t="s">
        <v>4628</v>
      </c>
      <c r="L661" s="23" t="s">
        <v>11</v>
      </c>
      <c r="M661" s="23" t="s">
        <v>5405</v>
      </c>
      <c r="N661" s="23" t="s">
        <v>4629</v>
      </c>
      <c r="O661" s="23" t="s">
        <v>4630</v>
      </c>
      <c r="P661" s="23" t="s">
        <v>4642</v>
      </c>
      <c r="Q661" s="23">
        <v>0</v>
      </c>
      <c r="R661" s="23" t="s">
        <v>1962</v>
      </c>
      <c r="S661" s="23" t="s">
        <v>4367</v>
      </c>
      <c r="T661" s="23" t="s">
        <v>1721</v>
      </c>
    </row>
    <row r="662" spans="1:20">
      <c r="A662" s="23" t="s">
        <v>1835</v>
      </c>
      <c r="B662" s="23" t="s">
        <v>1836</v>
      </c>
      <c r="C662" s="23" t="s">
        <v>14</v>
      </c>
      <c r="D662" s="23" t="s">
        <v>1705</v>
      </c>
      <c r="E662" s="23" t="s">
        <v>452</v>
      </c>
      <c r="F662" s="23" t="s">
        <v>5344</v>
      </c>
      <c r="G662" s="23" t="s">
        <v>1721</v>
      </c>
      <c r="H662" s="23" t="s">
        <v>4643</v>
      </c>
      <c r="I662" s="23" t="s">
        <v>4649</v>
      </c>
      <c r="J662" s="23" t="s">
        <v>11</v>
      </c>
      <c r="K662" s="23" t="s">
        <v>4628</v>
      </c>
      <c r="L662" s="23" t="s">
        <v>11</v>
      </c>
      <c r="M662" s="23" t="s">
        <v>5428</v>
      </c>
      <c r="N662" s="23" t="s">
        <v>4629</v>
      </c>
      <c r="O662" s="23" t="s">
        <v>4630</v>
      </c>
      <c r="P662" s="23" t="s">
        <v>7</v>
      </c>
      <c r="Q662" s="23">
        <v>0</v>
      </c>
      <c r="R662" s="23" t="s">
        <v>1840</v>
      </c>
      <c r="S662" s="23" t="s">
        <v>4537</v>
      </c>
      <c r="T662" s="23" t="s">
        <v>1721</v>
      </c>
    </row>
    <row r="663" spans="1:20">
      <c r="A663" s="23" t="s">
        <v>3258</v>
      </c>
      <c r="B663" s="23" t="s">
        <v>3259</v>
      </c>
      <c r="C663" s="23" t="s">
        <v>14</v>
      </c>
      <c r="D663" s="23" t="s">
        <v>1705</v>
      </c>
      <c r="E663" s="23" t="s">
        <v>452</v>
      </c>
      <c r="F663" s="23" t="s">
        <v>4175</v>
      </c>
      <c r="G663" s="23" t="s">
        <v>1721</v>
      </c>
      <c r="H663" s="23" t="s">
        <v>4638</v>
      </c>
      <c r="I663" s="23" t="s">
        <v>4656</v>
      </c>
      <c r="J663" s="23" t="s">
        <v>11</v>
      </c>
      <c r="K663" s="23" t="s">
        <v>4628</v>
      </c>
      <c r="L663" s="23" t="s">
        <v>11</v>
      </c>
      <c r="M663" s="23" t="s">
        <v>5426</v>
      </c>
      <c r="N663" s="23" t="s">
        <v>4629</v>
      </c>
      <c r="O663" s="23" t="s">
        <v>4630</v>
      </c>
      <c r="P663" s="23" t="s">
        <v>4642</v>
      </c>
      <c r="Q663" s="23">
        <v>0</v>
      </c>
      <c r="R663" s="23" t="s">
        <v>1962</v>
      </c>
      <c r="S663" s="23" t="s">
        <v>4358</v>
      </c>
      <c r="T663" s="23" t="s">
        <v>1721</v>
      </c>
    </row>
    <row r="664" spans="1:20">
      <c r="A664" s="23" t="s">
        <v>2802</v>
      </c>
      <c r="B664" s="23" t="s">
        <v>2803</v>
      </c>
      <c r="C664" s="23" t="s">
        <v>16</v>
      </c>
      <c r="D664" s="23" t="s">
        <v>1705</v>
      </c>
      <c r="E664" s="23" t="s">
        <v>1189</v>
      </c>
      <c r="F664" s="23" t="s">
        <v>4197</v>
      </c>
      <c r="G664" s="23" t="s">
        <v>1721</v>
      </c>
      <c r="H664" s="23" t="s">
        <v>4099</v>
      </c>
      <c r="I664" s="23" t="s">
        <v>4106</v>
      </c>
      <c r="J664" s="23" t="s">
        <v>11</v>
      </c>
      <c r="K664" s="23" t="s">
        <v>4628</v>
      </c>
      <c r="L664" s="23" t="s">
        <v>11</v>
      </c>
      <c r="M664" s="23" t="s">
        <v>5416</v>
      </c>
      <c r="N664" s="23" t="s">
        <v>4629</v>
      </c>
      <c r="O664" s="23" t="s">
        <v>4630</v>
      </c>
      <c r="P664" s="23" t="s">
        <v>4716</v>
      </c>
      <c r="Q664" s="23">
        <v>0</v>
      </c>
      <c r="R664" s="23" t="s">
        <v>1962</v>
      </c>
      <c r="S664" s="23" t="s">
        <v>4717</v>
      </c>
      <c r="T664" s="23" t="s">
        <v>1721</v>
      </c>
    </row>
    <row r="665" spans="1:20">
      <c r="A665" s="23" t="s">
        <v>1843</v>
      </c>
      <c r="B665" s="23" t="s">
        <v>1844</v>
      </c>
      <c r="C665" s="23" t="s">
        <v>14</v>
      </c>
      <c r="D665" s="23" t="s">
        <v>1705</v>
      </c>
      <c r="E665" s="23" t="s">
        <v>452</v>
      </c>
      <c r="F665" s="23" t="s">
        <v>4175</v>
      </c>
      <c r="G665" s="23" t="s">
        <v>1721</v>
      </c>
      <c r="H665" s="23" t="s">
        <v>4638</v>
      </c>
      <c r="I665" s="23" t="s">
        <v>5466</v>
      </c>
      <c r="J665" s="23" t="s">
        <v>11</v>
      </c>
      <c r="K665" s="23" t="s">
        <v>4628</v>
      </c>
      <c r="L665" s="23" t="s">
        <v>11</v>
      </c>
      <c r="M665" s="23" t="s">
        <v>5422</v>
      </c>
      <c r="N665" s="23" t="s">
        <v>4629</v>
      </c>
      <c r="O665" s="23" t="s">
        <v>4630</v>
      </c>
      <c r="P665" s="23" t="s">
        <v>7</v>
      </c>
      <c r="Q665" s="23">
        <v>0</v>
      </c>
      <c r="R665" s="23" t="s">
        <v>2905</v>
      </c>
      <c r="S665" s="23" t="s">
        <v>4895</v>
      </c>
      <c r="T665" s="23" t="s">
        <v>1721</v>
      </c>
    </row>
    <row r="666" spans="1:20">
      <c r="A666" s="23" t="s">
        <v>2457</v>
      </c>
      <c r="B666" s="23" t="s">
        <v>2458</v>
      </c>
      <c r="C666" s="23" t="s">
        <v>14</v>
      </c>
      <c r="D666" s="23" t="s">
        <v>1705</v>
      </c>
      <c r="E666" s="23" t="s">
        <v>452</v>
      </c>
      <c r="F666" s="23" t="s">
        <v>4166</v>
      </c>
      <c r="G666" s="23" t="s">
        <v>1721</v>
      </c>
      <c r="H666" s="23" t="s">
        <v>4094</v>
      </c>
      <c r="I666" s="23" t="s">
        <v>4106</v>
      </c>
      <c r="J666" s="23" t="s">
        <v>11</v>
      </c>
      <c r="K666" s="23" t="s">
        <v>4628</v>
      </c>
      <c r="L666" s="23" t="s">
        <v>11</v>
      </c>
      <c r="M666" s="23" t="s">
        <v>5405</v>
      </c>
      <c r="N666" s="23" t="s">
        <v>4629</v>
      </c>
      <c r="O666" s="23" t="s">
        <v>4630</v>
      </c>
      <c r="P666" s="23" t="s">
        <v>4664</v>
      </c>
      <c r="Q666" s="23">
        <v>0</v>
      </c>
      <c r="R666" s="23" t="s">
        <v>1886</v>
      </c>
      <c r="S666" s="23" t="s">
        <v>4431</v>
      </c>
      <c r="T666" s="23" t="s">
        <v>1721</v>
      </c>
    </row>
    <row r="667" spans="1:20">
      <c r="A667" s="23" t="s">
        <v>2250</v>
      </c>
      <c r="B667" s="23" t="s">
        <v>2251</v>
      </c>
      <c r="C667" s="23" t="s">
        <v>12</v>
      </c>
      <c r="D667" s="23" t="s">
        <v>1705</v>
      </c>
      <c r="E667" s="23" t="s">
        <v>452</v>
      </c>
      <c r="F667" s="23" t="s">
        <v>4172</v>
      </c>
      <c r="G667" s="23" t="s">
        <v>1721</v>
      </c>
      <c r="H667" s="23" t="s">
        <v>4094</v>
      </c>
      <c r="I667" s="23" t="s">
        <v>4203</v>
      </c>
      <c r="J667" s="23" t="s">
        <v>11</v>
      </c>
      <c r="K667" s="23" t="s">
        <v>4628</v>
      </c>
      <c r="L667" s="23" t="s">
        <v>11</v>
      </c>
      <c r="M667" s="23" t="s">
        <v>5429</v>
      </c>
      <c r="N667" s="23" t="s">
        <v>4629</v>
      </c>
      <c r="O667" s="23" t="s">
        <v>4630</v>
      </c>
      <c r="P667" s="23" t="s">
        <v>4660</v>
      </c>
      <c r="Q667" s="23">
        <v>0</v>
      </c>
      <c r="R667" s="23" t="s">
        <v>1962</v>
      </c>
      <c r="S667" s="23" t="s">
        <v>4453</v>
      </c>
      <c r="T667" s="23" t="s">
        <v>1721</v>
      </c>
    </row>
    <row r="668" spans="1:20">
      <c r="A668" s="23" t="s">
        <v>3926</v>
      </c>
      <c r="B668" s="23" t="s">
        <v>3927</v>
      </c>
      <c r="C668" s="23" t="s">
        <v>12</v>
      </c>
      <c r="D668" s="23" t="s">
        <v>1705</v>
      </c>
      <c r="E668" s="23" t="s">
        <v>452</v>
      </c>
      <c r="F668" s="23" t="s">
        <v>5338</v>
      </c>
      <c r="G668" s="23" t="s">
        <v>1721</v>
      </c>
      <c r="H668" s="23" t="s">
        <v>4643</v>
      </c>
      <c r="I668" s="23" t="s">
        <v>4138</v>
      </c>
      <c r="J668" s="23" t="s">
        <v>11</v>
      </c>
      <c r="K668" s="23" t="s">
        <v>4628</v>
      </c>
      <c r="L668" s="23" t="s">
        <v>11</v>
      </c>
      <c r="M668" s="23" t="s">
        <v>5425</v>
      </c>
      <c r="N668" s="23" t="s">
        <v>4629</v>
      </c>
      <c r="O668" s="23" t="s">
        <v>4630</v>
      </c>
      <c r="P668" s="23" t="s">
        <v>4753</v>
      </c>
      <c r="Q668" s="23">
        <v>0</v>
      </c>
      <c r="R668" s="23" t="s">
        <v>1962</v>
      </c>
      <c r="S668" s="23" t="s">
        <v>4797</v>
      </c>
      <c r="T668" s="23" t="s">
        <v>1721</v>
      </c>
    </row>
    <row r="669" spans="1:20">
      <c r="A669" s="23" t="s">
        <v>2660</v>
      </c>
      <c r="B669" s="23" t="s">
        <v>2661</v>
      </c>
      <c r="C669" s="23" t="s">
        <v>13</v>
      </c>
      <c r="D669" s="23" t="s">
        <v>1705</v>
      </c>
      <c r="E669" s="23" t="s">
        <v>452</v>
      </c>
      <c r="F669" s="23" t="s">
        <v>4176</v>
      </c>
      <c r="G669" s="23" t="s">
        <v>1721</v>
      </c>
      <c r="H669" s="23" t="s">
        <v>4094</v>
      </c>
      <c r="I669" s="23" t="s">
        <v>4192</v>
      </c>
      <c r="J669" s="23" t="s">
        <v>11</v>
      </c>
      <c r="K669" s="23" t="s">
        <v>4628</v>
      </c>
      <c r="L669" s="23" t="s">
        <v>11</v>
      </c>
      <c r="M669" s="23" t="s">
        <v>5406</v>
      </c>
      <c r="N669" s="23" t="s">
        <v>4629</v>
      </c>
      <c r="O669" s="23" t="s">
        <v>4630</v>
      </c>
      <c r="P669" s="23" t="s">
        <v>4868</v>
      </c>
      <c r="Q669" s="23">
        <v>0</v>
      </c>
      <c r="R669" s="23" t="s">
        <v>1962</v>
      </c>
      <c r="S669" s="23" t="s">
        <v>4869</v>
      </c>
      <c r="T669" s="23" t="s">
        <v>1721</v>
      </c>
    </row>
    <row r="670" spans="1:20">
      <c r="A670" s="23" t="s">
        <v>3602</v>
      </c>
      <c r="B670" s="23" t="s">
        <v>3603</v>
      </c>
      <c r="C670" s="23" t="s">
        <v>1669</v>
      </c>
      <c r="D670" s="23" t="s">
        <v>1705</v>
      </c>
      <c r="E670" s="23" t="s">
        <v>1189</v>
      </c>
      <c r="F670" s="23" t="s">
        <v>4197</v>
      </c>
      <c r="G670" s="23" t="s">
        <v>1721</v>
      </c>
      <c r="H670" s="23" t="s">
        <v>4099</v>
      </c>
      <c r="I670" s="23" t="s">
        <v>4192</v>
      </c>
      <c r="J670" s="23" t="s">
        <v>1808</v>
      </c>
      <c r="K670" s="23" t="s">
        <v>4628</v>
      </c>
      <c r="L670" s="23" t="s">
        <v>11</v>
      </c>
      <c r="M670" s="23" t="s">
        <v>5427</v>
      </c>
      <c r="N670" s="23" t="s">
        <v>4629</v>
      </c>
      <c r="O670" s="23" t="s">
        <v>4630</v>
      </c>
      <c r="P670" s="23" t="s">
        <v>4675</v>
      </c>
      <c r="Q670" s="23">
        <v>0</v>
      </c>
      <c r="R670" s="23" t="s">
        <v>3208</v>
      </c>
      <c r="S670" s="23" t="s">
        <v>4323</v>
      </c>
      <c r="T670" s="23" t="s">
        <v>1721</v>
      </c>
    </row>
    <row r="671" spans="1:20">
      <c r="A671" s="23" t="s">
        <v>3546</v>
      </c>
      <c r="B671" s="23" t="s">
        <v>3547</v>
      </c>
      <c r="C671" s="23" t="s">
        <v>14</v>
      </c>
      <c r="D671" s="23" t="s">
        <v>1705</v>
      </c>
      <c r="E671" s="23" t="s">
        <v>452</v>
      </c>
      <c r="F671" s="23" t="s">
        <v>4166</v>
      </c>
      <c r="G671" s="23" t="s">
        <v>1721</v>
      </c>
      <c r="H671" s="23" t="s">
        <v>4094</v>
      </c>
      <c r="I671" s="23" t="s">
        <v>4656</v>
      </c>
      <c r="J671" s="23" t="s">
        <v>11</v>
      </c>
      <c r="K671" s="23" t="s">
        <v>4628</v>
      </c>
      <c r="L671" s="23" t="s">
        <v>11</v>
      </c>
      <c r="M671" s="23" t="s">
        <v>5428</v>
      </c>
      <c r="N671" s="23" t="s">
        <v>4629</v>
      </c>
      <c r="O671" s="23" t="s">
        <v>4630</v>
      </c>
      <c r="P671" s="23" t="s">
        <v>4893</v>
      </c>
      <c r="Q671" s="23">
        <v>0</v>
      </c>
      <c r="R671" s="23" t="s">
        <v>1962</v>
      </c>
      <c r="S671" s="23" t="s">
        <v>4327</v>
      </c>
      <c r="T671" s="23" t="s">
        <v>1721</v>
      </c>
    </row>
    <row r="672" spans="1:20">
      <c r="A672" s="23" t="s">
        <v>2141</v>
      </c>
      <c r="B672" s="23" t="s">
        <v>2142</v>
      </c>
      <c r="C672" s="23" t="s">
        <v>16</v>
      </c>
      <c r="D672" s="23" t="s">
        <v>1705</v>
      </c>
      <c r="E672" s="23" t="s">
        <v>452</v>
      </c>
      <c r="F672" s="23" t="s">
        <v>5342</v>
      </c>
      <c r="G672" s="23" t="s">
        <v>1721</v>
      </c>
      <c r="H672" s="23" t="s">
        <v>4633</v>
      </c>
      <c r="I672" s="23" t="s">
        <v>4192</v>
      </c>
      <c r="J672" s="23" t="s">
        <v>11</v>
      </c>
      <c r="K672" s="23" t="s">
        <v>4628</v>
      </c>
      <c r="L672" s="23" t="s">
        <v>11</v>
      </c>
      <c r="M672" s="23" t="s">
        <v>5433</v>
      </c>
      <c r="N672" s="23" t="s">
        <v>4629</v>
      </c>
      <c r="O672" s="23" t="s">
        <v>4630</v>
      </c>
      <c r="P672" s="23" t="s">
        <v>7</v>
      </c>
      <c r="Q672" s="23">
        <v>0</v>
      </c>
      <c r="R672" s="23" t="s">
        <v>4744</v>
      </c>
      <c r="S672" s="23" t="s">
        <v>4511</v>
      </c>
      <c r="T672" s="23" t="s">
        <v>1721</v>
      </c>
    </row>
    <row r="673" spans="1:20">
      <c r="A673" s="23" t="s">
        <v>2361</v>
      </c>
      <c r="B673" s="23" t="s">
        <v>2362</v>
      </c>
      <c r="C673" s="23" t="s">
        <v>16</v>
      </c>
      <c r="D673" s="23" t="s">
        <v>1705</v>
      </c>
      <c r="E673" s="23" t="s">
        <v>452</v>
      </c>
      <c r="F673" s="23" t="s">
        <v>4190</v>
      </c>
      <c r="G673" s="23" t="s">
        <v>1721</v>
      </c>
      <c r="H673" s="23" t="s">
        <v>4633</v>
      </c>
      <c r="I673" s="23" t="s">
        <v>5430</v>
      </c>
      <c r="J673" s="23" t="s">
        <v>11</v>
      </c>
      <c r="K673" s="23" t="s">
        <v>4628</v>
      </c>
      <c r="L673" s="23" t="s">
        <v>11</v>
      </c>
      <c r="M673" s="23" t="s">
        <v>5432</v>
      </c>
      <c r="N673" s="23" t="s">
        <v>4629</v>
      </c>
      <c r="O673" s="23" t="s">
        <v>4630</v>
      </c>
      <c r="P673" s="23" t="s">
        <v>9</v>
      </c>
      <c r="Q673" s="23">
        <v>0</v>
      </c>
      <c r="R673" s="23" t="s">
        <v>2365</v>
      </c>
      <c r="S673" s="23" t="s">
        <v>4671</v>
      </c>
      <c r="T673" s="23" t="s">
        <v>1721</v>
      </c>
    </row>
    <row r="674" spans="1:20">
      <c r="A674" s="23" t="s">
        <v>1879</v>
      </c>
      <c r="B674" s="23" t="s">
        <v>1880</v>
      </c>
      <c r="C674" s="23" t="s">
        <v>10</v>
      </c>
      <c r="D674" s="23" t="s">
        <v>1705</v>
      </c>
      <c r="E674" s="23" t="s">
        <v>452</v>
      </c>
      <c r="F674" s="23" t="s">
        <v>5349</v>
      </c>
      <c r="G674" s="23" t="s">
        <v>1721</v>
      </c>
      <c r="H674" s="23" t="s">
        <v>4099</v>
      </c>
      <c r="I674" s="23" t="s">
        <v>4106</v>
      </c>
      <c r="J674" s="23" t="s">
        <v>11</v>
      </c>
      <c r="K674" s="23" t="s">
        <v>4628</v>
      </c>
      <c r="L674" s="23" t="s">
        <v>11</v>
      </c>
      <c r="M674" s="23" t="s">
        <v>5455</v>
      </c>
      <c r="N674" s="23" t="s">
        <v>4629</v>
      </c>
      <c r="O674" s="23" t="s">
        <v>4630</v>
      </c>
      <c r="P674" s="23" t="s">
        <v>4660</v>
      </c>
      <c r="Q674" s="23">
        <v>0</v>
      </c>
      <c r="R674" s="23" t="s">
        <v>1962</v>
      </c>
      <c r="S674" s="23" t="s">
        <v>4497</v>
      </c>
      <c r="T674" s="23" t="s">
        <v>1721</v>
      </c>
    </row>
    <row r="675" spans="1:20">
      <c r="A675" s="23" t="s">
        <v>3812</v>
      </c>
      <c r="B675" s="23" t="s">
        <v>3813</v>
      </c>
      <c r="C675" s="23" t="s">
        <v>10</v>
      </c>
      <c r="D675" s="23" t="s">
        <v>1705</v>
      </c>
      <c r="E675" s="23" t="s">
        <v>452</v>
      </c>
      <c r="F675" s="23" t="s">
        <v>4179</v>
      </c>
      <c r="G675" s="23" t="s">
        <v>1721</v>
      </c>
      <c r="H675" s="23" t="s">
        <v>4682</v>
      </c>
      <c r="I675" s="23" t="s">
        <v>5421</v>
      </c>
      <c r="J675" s="23" t="s">
        <v>11</v>
      </c>
      <c r="K675" s="23" t="s">
        <v>4628</v>
      </c>
      <c r="L675" s="23" t="s">
        <v>11</v>
      </c>
      <c r="M675" s="23" t="s">
        <v>5422</v>
      </c>
      <c r="N675" s="23" t="s">
        <v>4629</v>
      </c>
      <c r="O675" s="23" t="s">
        <v>4630</v>
      </c>
      <c r="P675" s="23" t="s">
        <v>4675</v>
      </c>
      <c r="Q675" s="23">
        <v>0</v>
      </c>
      <c r="R675" s="23" t="s">
        <v>4808</v>
      </c>
      <c r="S675" s="23" t="s">
        <v>4881</v>
      </c>
      <c r="T675" s="23" t="s">
        <v>1721</v>
      </c>
    </row>
    <row r="676" spans="1:20">
      <c r="A676" s="23" t="s">
        <v>2786</v>
      </c>
      <c r="B676" s="23" t="s">
        <v>2787</v>
      </c>
      <c r="C676" s="23" t="s">
        <v>1686</v>
      </c>
      <c r="D676" s="23" t="s">
        <v>4091</v>
      </c>
      <c r="E676" s="23" t="s">
        <v>459</v>
      </c>
      <c r="F676" s="23" t="s">
        <v>4167</v>
      </c>
      <c r="G676" s="23" t="s">
        <v>1721</v>
      </c>
      <c r="H676" s="23" t="s">
        <v>4638</v>
      </c>
      <c r="I676" s="23" t="s">
        <v>4639</v>
      </c>
      <c r="J676" s="23" t="s">
        <v>11</v>
      </c>
      <c r="K676" s="23" t="s">
        <v>4628</v>
      </c>
      <c r="L676" s="23" t="s">
        <v>11</v>
      </c>
      <c r="M676" s="23" t="s">
        <v>5476</v>
      </c>
      <c r="N676" s="23" t="s">
        <v>4640</v>
      </c>
      <c r="O676" s="23" t="s">
        <v>4630</v>
      </c>
      <c r="P676" s="23" t="s">
        <v>4641</v>
      </c>
      <c r="Q676" s="23">
        <v>0</v>
      </c>
      <c r="R676" s="23" t="s">
        <v>2790</v>
      </c>
      <c r="S676" s="23" t="s">
        <v>4528</v>
      </c>
      <c r="T676" s="23" t="s">
        <v>1721</v>
      </c>
    </row>
    <row r="677" spans="1:20">
      <c r="A677" s="23" t="s">
        <v>3430</v>
      </c>
      <c r="B677" s="23" t="s">
        <v>3431</v>
      </c>
      <c r="C677" s="23" t="s">
        <v>10</v>
      </c>
      <c r="D677" s="23" t="s">
        <v>1705</v>
      </c>
      <c r="E677" s="23" t="s">
        <v>452</v>
      </c>
      <c r="F677" s="23" t="s">
        <v>5342</v>
      </c>
      <c r="G677" s="23" t="s">
        <v>1721</v>
      </c>
      <c r="H677" s="23" t="s">
        <v>4633</v>
      </c>
      <c r="I677" s="23" t="s">
        <v>4192</v>
      </c>
      <c r="J677" s="23" t="s">
        <v>11</v>
      </c>
      <c r="K677" s="23" t="s">
        <v>4628</v>
      </c>
      <c r="L677" s="23" t="s">
        <v>11</v>
      </c>
      <c r="M677" s="23" t="s">
        <v>5433</v>
      </c>
      <c r="N677" s="23" t="s">
        <v>4629</v>
      </c>
      <c r="O677" s="23" t="s">
        <v>4630</v>
      </c>
      <c r="P677" s="23" t="s">
        <v>4642</v>
      </c>
      <c r="Q677" s="23">
        <v>0</v>
      </c>
      <c r="R677" s="23" t="s">
        <v>1962</v>
      </c>
      <c r="S677" s="23" t="s">
        <v>4776</v>
      </c>
      <c r="T677" s="23" t="s">
        <v>1721</v>
      </c>
    </row>
    <row r="678" spans="1:20">
      <c r="A678" s="23" t="s">
        <v>3312</v>
      </c>
      <c r="B678" s="23" t="s">
        <v>3313</v>
      </c>
      <c r="C678" s="23" t="s">
        <v>16</v>
      </c>
      <c r="D678" s="23" t="s">
        <v>1705</v>
      </c>
      <c r="E678" s="23" t="s">
        <v>1189</v>
      </c>
      <c r="F678" s="23" t="s">
        <v>4199</v>
      </c>
      <c r="G678" s="23" t="s">
        <v>1721</v>
      </c>
      <c r="H678" s="23" t="s">
        <v>4643</v>
      </c>
      <c r="I678" s="23" t="s">
        <v>4192</v>
      </c>
      <c r="J678" s="23" t="s">
        <v>11</v>
      </c>
      <c r="K678" s="23" t="s">
        <v>4628</v>
      </c>
      <c r="L678" s="23" t="s">
        <v>11</v>
      </c>
      <c r="M678" s="23" t="s">
        <v>5455</v>
      </c>
      <c r="N678" s="23" t="s">
        <v>4629</v>
      </c>
      <c r="O678" s="23" t="s">
        <v>4630</v>
      </c>
      <c r="P678" s="23" t="s">
        <v>1026</v>
      </c>
      <c r="Q678" s="23">
        <v>0</v>
      </c>
      <c r="R678" s="23" t="s">
        <v>1760</v>
      </c>
      <c r="S678" s="23" t="s">
        <v>4604</v>
      </c>
      <c r="T678" s="23" t="s">
        <v>1721</v>
      </c>
    </row>
    <row r="679" spans="1:20">
      <c r="A679" s="23" t="s">
        <v>1879</v>
      </c>
      <c r="B679" s="23" t="s">
        <v>1880</v>
      </c>
      <c r="C679" s="23" t="s">
        <v>10</v>
      </c>
      <c r="D679" s="23" t="s">
        <v>1705</v>
      </c>
      <c r="E679" s="23" t="s">
        <v>452</v>
      </c>
      <c r="F679" s="23" t="s">
        <v>5349</v>
      </c>
      <c r="G679" s="23" t="s">
        <v>1721</v>
      </c>
      <c r="H679" s="23" t="s">
        <v>4099</v>
      </c>
      <c r="I679" s="23" t="s">
        <v>4106</v>
      </c>
      <c r="J679" s="23" t="s">
        <v>11</v>
      </c>
      <c r="K679" s="23" t="s">
        <v>4628</v>
      </c>
      <c r="L679" s="23" t="s">
        <v>11</v>
      </c>
      <c r="M679" s="23" t="s">
        <v>5429</v>
      </c>
      <c r="N679" s="23" t="s">
        <v>4629</v>
      </c>
      <c r="O679" s="23" t="s">
        <v>4630</v>
      </c>
      <c r="P679" s="23" t="s">
        <v>4660</v>
      </c>
      <c r="Q679" s="23">
        <v>0</v>
      </c>
      <c r="R679" s="23" t="s">
        <v>1962</v>
      </c>
      <c r="S679" s="23" t="s">
        <v>4497</v>
      </c>
      <c r="T679" s="23" t="s">
        <v>1721</v>
      </c>
    </row>
    <row r="680" spans="1:20" s="19" customFormat="1">
      <c r="A680" s="23" t="s">
        <v>3665</v>
      </c>
      <c r="B680" s="23" t="s">
        <v>3666</v>
      </c>
      <c r="C680" s="23" t="s">
        <v>14</v>
      </c>
      <c r="D680" s="23" t="s">
        <v>1705</v>
      </c>
      <c r="E680" s="23" t="s">
        <v>452</v>
      </c>
      <c r="F680" s="23" t="s">
        <v>4173</v>
      </c>
      <c r="G680" s="23" t="s">
        <v>1721</v>
      </c>
      <c r="H680" s="23" t="s">
        <v>4099</v>
      </c>
      <c r="I680" s="23" t="s">
        <v>4138</v>
      </c>
      <c r="J680" s="23" t="s">
        <v>11</v>
      </c>
      <c r="K680" s="23" t="s">
        <v>4628</v>
      </c>
      <c r="L680" s="23" t="s">
        <v>11</v>
      </c>
      <c r="M680" s="23" t="s">
        <v>5417</v>
      </c>
      <c r="N680" s="23" t="s">
        <v>4629</v>
      </c>
      <c r="O680" s="23" t="s">
        <v>4630</v>
      </c>
      <c r="P680" s="23" t="s">
        <v>4642</v>
      </c>
      <c r="Q680" s="23">
        <v>0</v>
      </c>
      <c r="R680" s="23" t="s">
        <v>1962</v>
      </c>
      <c r="S680" s="23" t="s">
        <v>4892</v>
      </c>
      <c r="T680" s="23" t="s">
        <v>1721</v>
      </c>
    </row>
    <row r="681" spans="1:20" s="19" customFormat="1">
      <c r="A681" s="23" t="s">
        <v>3461</v>
      </c>
      <c r="B681" s="23" t="s">
        <v>3462</v>
      </c>
      <c r="C681" s="23" t="s">
        <v>14</v>
      </c>
      <c r="D681" s="23" t="s">
        <v>1705</v>
      </c>
      <c r="E681" s="23" t="s">
        <v>452</v>
      </c>
      <c r="F681" s="23" t="s">
        <v>5334</v>
      </c>
      <c r="G681" s="23" t="s">
        <v>1721</v>
      </c>
      <c r="H681" s="23" t="s">
        <v>4633</v>
      </c>
      <c r="I681" s="23" t="s">
        <v>4192</v>
      </c>
      <c r="J681" s="23" t="s">
        <v>11</v>
      </c>
      <c r="K681" s="23" t="s">
        <v>4628</v>
      </c>
      <c r="L681" s="23" t="s">
        <v>11</v>
      </c>
      <c r="M681" s="23" t="s">
        <v>5405</v>
      </c>
      <c r="N681" s="23" t="s">
        <v>4629</v>
      </c>
      <c r="O681" s="23" t="s">
        <v>4630</v>
      </c>
      <c r="P681" s="23" t="s">
        <v>4634</v>
      </c>
      <c r="Q681" s="23">
        <v>0</v>
      </c>
      <c r="R681" s="23" t="s">
        <v>1962</v>
      </c>
      <c r="S681" s="23" t="s">
        <v>4686</v>
      </c>
      <c r="T681" s="23" t="s">
        <v>1721</v>
      </c>
    </row>
    <row r="682" spans="1:20" s="19" customFormat="1">
      <c r="A682" s="23" t="s">
        <v>2215</v>
      </c>
      <c r="B682" s="23" t="s">
        <v>2216</v>
      </c>
      <c r="C682" s="23" t="s">
        <v>16</v>
      </c>
      <c r="D682" s="23" t="s">
        <v>1705</v>
      </c>
      <c r="E682" s="23" t="s">
        <v>1189</v>
      </c>
      <c r="F682" s="23" t="s">
        <v>4197</v>
      </c>
      <c r="G682" s="23" t="s">
        <v>1721</v>
      </c>
      <c r="H682" s="23" t="s">
        <v>4099</v>
      </c>
      <c r="I682" s="23" t="s">
        <v>4106</v>
      </c>
      <c r="J682" s="23" t="s">
        <v>11</v>
      </c>
      <c r="K682" s="23" t="s">
        <v>4628</v>
      </c>
      <c r="L682" s="23" t="s">
        <v>11</v>
      </c>
      <c r="M682" s="23" t="s">
        <v>5418</v>
      </c>
      <c r="N682" s="23" t="s">
        <v>4629</v>
      </c>
      <c r="O682" s="23" t="s">
        <v>4630</v>
      </c>
      <c r="P682" s="23" t="s">
        <v>4668</v>
      </c>
      <c r="Q682" s="23">
        <v>0</v>
      </c>
      <c r="R682" s="23" t="s">
        <v>4789</v>
      </c>
      <c r="S682" s="23" t="s">
        <v>4790</v>
      </c>
      <c r="T682" s="23" t="s">
        <v>1721</v>
      </c>
    </row>
    <row r="683" spans="1:20" s="19" customFormat="1">
      <c r="A683" s="23" t="s">
        <v>3291</v>
      </c>
      <c r="B683" s="23" t="s">
        <v>3292</v>
      </c>
      <c r="C683" s="23" t="s">
        <v>10</v>
      </c>
      <c r="D683" s="23" t="s">
        <v>1705</v>
      </c>
      <c r="E683" s="23" t="s">
        <v>452</v>
      </c>
      <c r="F683" s="23" t="s">
        <v>5349</v>
      </c>
      <c r="G683" s="23" t="s">
        <v>1721</v>
      </c>
      <c r="H683" s="23" t="s">
        <v>4099</v>
      </c>
      <c r="I683" s="23" t="s">
        <v>5438</v>
      </c>
      <c r="J683" s="23" t="s">
        <v>11</v>
      </c>
      <c r="K683" s="23" t="s">
        <v>4628</v>
      </c>
      <c r="L683" s="23" t="s">
        <v>11</v>
      </c>
      <c r="M683" s="23" t="s">
        <v>5432</v>
      </c>
      <c r="N683" s="23" t="s">
        <v>4629</v>
      </c>
      <c r="O683" s="23" t="s">
        <v>4630</v>
      </c>
      <c r="P683" s="23" t="s">
        <v>4634</v>
      </c>
      <c r="Q683" s="23">
        <v>0</v>
      </c>
      <c r="R683" s="23" t="s">
        <v>1962</v>
      </c>
      <c r="S683" s="23" t="s">
        <v>4353</v>
      </c>
      <c r="T683" s="23" t="s">
        <v>1721</v>
      </c>
    </row>
    <row r="684" spans="1:20" s="19" customFormat="1">
      <c r="A684" s="23" t="s">
        <v>2386</v>
      </c>
      <c r="B684" s="23" t="s">
        <v>2387</v>
      </c>
      <c r="C684" s="23" t="s">
        <v>15</v>
      </c>
      <c r="D684" s="23" t="s">
        <v>1705</v>
      </c>
      <c r="E684" s="23" t="s">
        <v>452</v>
      </c>
      <c r="F684" s="23" t="s">
        <v>4148</v>
      </c>
      <c r="G684" s="23" t="s">
        <v>1721</v>
      </c>
      <c r="H684" s="23" t="s">
        <v>4094</v>
      </c>
      <c r="I684" s="23" t="s">
        <v>4192</v>
      </c>
      <c r="J684" s="23" t="s">
        <v>11</v>
      </c>
      <c r="K684" s="23" t="s">
        <v>4628</v>
      </c>
      <c r="L684" s="23" t="s">
        <v>11</v>
      </c>
      <c r="M684" s="23" t="s">
        <v>5426</v>
      </c>
      <c r="N684" s="23" t="s">
        <v>4629</v>
      </c>
      <c r="O684" s="23" t="s">
        <v>4630</v>
      </c>
      <c r="P684" s="23" t="s">
        <v>1026</v>
      </c>
      <c r="Q684" s="23">
        <v>0</v>
      </c>
      <c r="R684" s="23" t="s">
        <v>1782</v>
      </c>
      <c r="S684" s="23" t="s">
        <v>4867</v>
      </c>
      <c r="T684" s="23" t="s">
        <v>1721</v>
      </c>
    </row>
    <row r="685" spans="1:20" s="19" customFormat="1">
      <c r="A685" s="23" t="s">
        <v>3361</v>
      </c>
      <c r="B685" s="23" t="s">
        <v>3362</v>
      </c>
      <c r="C685" s="23" t="s">
        <v>15</v>
      </c>
      <c r="D685" s="23" t="s">
        <v>1705</v>
      </c>
      <c r="E685" s="23" t="s">
        <v>452</v>
      </c>
      <c r="F685" s="23" t="s">
        <v>4163</v>
      </c>
      <c r="G685" s="23" t="s">
        <v>1721</v>
      </c>
      <c r="H685" s="23" t="s">
        <v>4094</v>
      </c>
      <c r="I685" s="23" t="s">
        <v>4649</v>
      </c>
      <c r="J685" s="23" t="s">
        <v>11</v>
      </c>
      <c r="K685" s="23" t="s">
        <v>4628</v>
      </c>
      <c r="L685" s="23" t="s">
        <v>11</v>
      </c>
      <c r="M685" s="23" t="s">
        <v>5435</v>
      </c>
      <c r="N685" s="23" t="s">
        <v>4629</v>
      </c>
      <c r="O685" s="23" t="s">
        <v>4630</v>
      </c>
      <c r="P685" s="23" t="s">
        <v>4642</v>
      </c>
      <c r="Q685" s="23">
        <v>0</v>
      </c>
      <c r="R685" s="23" t="s">
        <v>1962</v>
      </c>
      <c r="S685" s="23" t="s">
        <v>4343</v>
      </c>
      <c r="T685" s="23" t="s">
        <v>1721</v>
      </c>
    </row>
    <row r="686" spans="1:20" s="19" customFormat="1">
      <c r="A686" s="23" t="s">
        <v>2579</v>
      </c>
      <c r="B686" s="23" t="s">
        <v>2580</v>
      </c>
      <c r="C686" s="23" t="s">
        <v>14</v>
      </c>
      <c r="D686" s="23" t="s">
        <v>1705</v>
      </c>
      <c r="E686" s="23" t="s">
        <v>452</v>
      </c>
      <c r="F686" s="23" t="s">
        <v>5344</v>
      </c>
      <c r="G686" s="23" t="s">
        <v>1721</v>
      </c>
      <c r="H686" s="23" t="s">
        <v>4643</v>
      </c>
      <c r="I686" s="23" t="s">
        <v>4649</v>
      </c>
      <c r="J686" s="23" t="s">
        <v>11</v>
      </c>
      <c r="K686" s="23" t="s">
        <v>4628</v>
      </c>
      <c r="L686" s="23" t="s">
        <v>11</v>
      </c>
      <c r="M686" s="23" t="s">
        <v>5428</v>
      </c>
      <c r="N686" s="23" t="s">
        <v>4629</v>
      </c>
      <c r="O686" s="23" t="s">
        <v>4630</v>
      </c>
      <c r="P686" s="23" t="s">
        <v>7</v>
      </c>
      <c r="Q686" s="23">
        <v>0</v>
      </c>
      <c r="R686" s="23" t="s">
        <v>4744</v>
      </c>
      <c r="S686" s="23" t="s">
        <v>4513</v>
      </c>
      <c r="T686" s="23" t="s">
        <v>1721</v>
      </c>
    </row>
    <row r="687" spans="1:20" s="19" customFormat="1">
      <c r="A687" s="23" t="s">
        <v>2750</v>
      </c>
      <c r="B687" s="23" t="s">
        <v>2751</v>
      </c>
      <c r="C687" s="23" t="s">
        <v>14</v>
      </c>
      <c r="D687" s="23" t="s">
        <v>1705</v>
      </c>
      <c r="E687" s="23" t="s">
        <v>452</v>
      </c>
      <c r="F687" s="23" t="s">
        <v>4173</v>
      </c>
      <c r="G687" s="23" t="s">
        <v>1721</v>
      </c>
      <c r="H687" s="23" t="s">
        <v>4099</v>
      </c>
      <c r="I687" s="23" t="s">
        <v>5461</v>
      </c>
      <c r="J687" s="23" t="s">
        <v>11</v>
      </c>
      <c r="K687" s="23" t="s">
        <v>4628</v>
      </c>
      <c r="L687" s="23" t="s">
        <v>11</v>
      </c>
      <c r="M687" s="23" t="s">
        <v>5429</v>
      </c>
      <c r="N687" s="23" t="s">
        <v>4629</v>
      </c>
      <c r="O687" s="23" t="s">
        <v>4630</v>
      </c>
      <c r="P687" s="23" t="s">
        <v>4753</v>
      </c>
      <c r="Q687" s="23">
        <v>0</v>
      </c>
      <c r="R687" s="23" t="s">
        <v>1962</v>
      </c>
      <c r="S687" s="23" t="s">
        <v>4754</v>
      </c>
      <c r="T687" s="23" t="s">
        <v>1721</v>
      </c>
    </row>
    <row r="688" spans="1:20" s="19" customFormat="1">
      <c r="A688" s="23" t="s">
        <v>3767</v>
      </c>
      <c r="B688" s="23" t="s">
        <v>3768</v>
      </c>
      <c r="C688" s="23" t="s">
        <v>10</v>
      </c>
      <c r="D688" s="23" t="s">
        <v>1705</v>
      </c>
      <c r="E688" s="23" t="s">
        <v>452</v>
      </c>
      <c r="F688" s="23" t="s">
        <v>4164</v>
      </c>
      <c r="G688" s="23" t="s">
        <v>1721</v>
      </c>
      <c r="H688" s="23" t="s">
        <v>4632</v>
      </c>
      <c r="I688" s="23" t="s">
        <v>4203</v>
      </c>
      <c r="J688" s="23" t="s">
        <v>11</v>
      </c>
      <c r="K688" s="23" t="s">
        <v>4628</v>
      </c>
      <c r="L688" s="23" t="s">
        <v>11</v>
      </c>
      <c r="M688" s="23" t="s">
        <v>5428</v>
      </c>
      <c r="N688" s="23" t="s">
        <v>4629</v>
      </c>
      <c r="O688" s="23" t="s">
        <v>4630</v>
      </c>
      <c r="P688" s="23" t="s">
        <v>4675</v>
      </c>
      <c r="Q688" s="23">
        <v>0</v>
      </c>
      <c r="R688" s="23" t="s">
        <v>4808</v>
      </c>
      <c r="S688" s="23" t="s">
        <v>4809</v>
      </c>
      <c r="T688" s="23" t="s">
        <v>1721</v>
      </c>
    </row>
    <row r="689" spans="1:20" s="19" customFormat="1">
      <c r="A689" s="23" t="s">
        <v>3121</v>
      </c>
      <c r="B689" s="23" t="s">
        <v>3122</v>
      </c>
      <c r="C689" s="23" t="s">
        <v>16</v>
      </c>
      <c r="D689" s="23" t="s">
        <v>1705</v>
      </c>
      <c r="E689" s="23" t="s">
        <v>452</v>
      </c>
      <c r="F689" s="23" t="s">
        <v>4164</v>
      </c>
      <c r="G689" s="23" t="s">
        <v>1721</v>
      </c>
      <c r="H689" s="23" t="s">
        <v>4632</v>
      </c>
      <c r="I689" s="23" t="s">
        <v>4203</v>
      </c>
      <c r="J689" s="23" t="s">
        <v>11</v>
      </c>
      <c r="K689" s="23" t="s">
        <v>4628</v>
      </c>
      <c r="L689" s="23" t="s">
        <v>11</v>
      </c>
      <c r="M689" s="23" t="s">
        <v>5405</v>
      </c>
      <c r="N689" s="23" t="s">
        <v>4629</v>
      </c>
      <c r="O689" s="23" t="s">
        <v>4630</v>
      </c>
      <c r="P689" s="23" t="s">
        <v>4642</v>
      </c>
      <c r="Q689" s="23">
        <v>0</v>
      </c>
      <c r="R689" s="23" t="s">
        <v>1962</v>
      </c>
      <c r="S689" s="23" t="s">
        <v>4687</v>
      </c>
      <c r="T689" s="23" t="s">
        <v>1721</v>
      </c>
    </row>
    <row r="690" spans="1:20" s="19" customFormat="1">
      <c r="A690" s="23" t="s">
        <v>1982</v>
      </c>
      <c r="B690" s="23" t="s">
        <v>1983</v>
      </c>
      <c r="C690" s="23" t="s">
        <v>14</v>
      </c>
      <c r="D690" s="23" t="s">
        <v>1705</v>
      </c>
      <c r="E690" s="23" t="s">
        <v>452</v>
      </c>
      <c r="F690" s="23" t="s">
        <v>5338</v>
      </c>
      <c r="G690" s="23" t="s">
        <v>1721</v>
      </c>
      <c r="H690" s="23" t="s">
        <v>4643</v>
      </c>
      <c r="I690" s="23" t="s">
        <v>4138</v>
      </c>
      <c r="J690" s="23" t="s">
        <v>11</v>
      </c>
      <c r="K690" s="23" t="s">
        <v>4628</v>
      </c>
      <c r="L690" s="23" t="s">
        <v>11</v>
      </c>
      <c r="M690" s="23" t="s">
        <v>5436</v>
      </c>
      <c r="N690" s="23" t="s">
        <v>4629</v>
      </c>
      <c r="O690" s="23" t="s">
        <v>4630</v>
      </c>
      <c r="P690" s="23" t="s">
        <v>4730</v>
      </c>
      <c r="Q690" s="23">
        <v>0</v>
      </c>
      <c r="R690" s="23" t="s">
        <v>1962</v>
      </c>
      <c r="S690" s="23" t="s">
        <v>4731</v>
      </c>
      <c r="T690" s="23" t="s">
        <v>1721</v>
      </c>
    </row>
    <row r="691" spans="1:20" s="19" customFormat="1">
      <c r="A691" s="23" t="s">
        <v>4051</v>
      </c>
      <c r="B691" s="23" t="s">
        <v>4052</v>
      </c>
      <c r="C691" s="23" t="s">
        <v>14</v>
      </c>
      <c r="D691" s="23" t="s">
        <v>1705</v>
      </c>
      <c r="E691" s="23" t="s">
        <v>452</v>
      </c>
      <c r="F691" s="23" t="s">
        <v>5340</v>
      </c>
      <c r="G691" s="23" t="s">
        <v>1721</v>
      </c>
      <c r="H691" s="23" t="s">
        <v>4099</v>
      </c>
      <c r="I691" s="23" t="s">
        <v>5447</v>
      </c>
      <c r="J691" s="23" t="s">
        <v>11</v>
      </c>
      <c r="K691" s="23" t="s">
        <v>4628</v>
      </c>
      <c r="L691" s="23" t="s">
        <v>11</v>
      </c>
      <c r="M691" s="23" t="s">
        <v>5448</v>
      </c>
      <c r="N691" s="23" t="s">
        <v>4629</v>
      </c>
      <c r="O691" s="23" t="s">
        <v>4630</v>
      </c>
      <c r="P691" s="23" t="s">
        <v>4660</v>
      </c>
      <c r="Q691" s="23">
        <v>0</v>
      </c>
      <c r="R691" s="23" t="s">
        <v>1962</v>
      </c>
      <c r="S691" s="23" t="s">
        <v>4661</v>
      </c>
      <c r="T691" s="23" t="s">
        <v>1721</v>
      </c>
    </row>
    <row r="692" spans="1:20" s="19" customFormat="1">
      <c r="A692" s="23" t="s">
        <v>2538</v>
      </c>
      <c r="B692" s="23" t="s">
        <v>2539</v>
      </c>
      <c r="C692" s="23" t="s">
        <v>1669</v>
      </c>
      <c r="D692" s="23" t="s">
        <v>4091</v>
      </c>
      <c r="E692" s="23" t="s">
        <v>459</v>
      </c>
      <c r="F692" s="23" t="s">
        <v>4167</v>
      </c>
      <c r="G692" s="23" t="s">
        <v>1721</v>
      </c>
      <c r="H692" s="23" t="s">
        <v>4638</v>
      </c>
      <c r="I692" s="23" t="s">
        <v>4639</v>
      </c>
      <c r="J692" s="23" t="s">
        <v>11</v>
      </c>
      <c r="K692" s="23" t="s">
        <v>4628</v>
      </c>
      <c r="L692" s="23" t="s">
        <v>11</v>
      </c>
      <c r="M692" s="23" t="s">
        <v>5462</v>
      </c>
      <c r="N692" s="23" t="s">
        <v>4640</v>
      </c>
      <c r="O692" s="23" t="s">
        <v>4630</v>
      </c>
      <c r="P692" s="23" t="s">
        <v>4865</v>
      </c>
      <c r="Q692" s="23">
        <v>0</v>
      </c>
      <c r="R692" s="23" t="s">
        <v>2050</v>
      </c>
      <c r="S692" s="23" t="s">
        <v>4421</v>
      </c>
      <c r="T692" s="23" t="s">
        <v>1721</v>
      </c>
    </row>
    <row r="693" spans="1:20" s="19" customFormat="1">
      <c r="A693" s="23" t="s">
        <v>2955</v>
      </c>
      <c r="B693" s="23" t="s">
        <v>2956</v>
      </c>
      <c r="C693" s="23" t="s">
        <v>1669</v>
      </c>
      <c r="D693" s="23" t="s">
        <v>4091</v>
      </c>
      <c r="E693" s="23" t="s">
        <v>459</v>
      </c>
      <c r="F693" s="23" t="s">
        <v>4205</v>
      </c>
      <c r="G693" s="23" t="s">
        <v>1721</v>
      </c>
      <c r="H693" s="23" t="s">
        <v>4632</v>
      </c>
      <c r="I693" s="23" t="s">
        <v>4644</v>
      </c>
      <c r="J693" s="23" t="s">
        <v>11</v>
      </c>
      <c r="K693" s="23" t="s">
        <v>4628</v>
      </c>
      <c r="L693" s="23" t="s">
        <v>11</v>
      </c>
      <c r="M693" s="23" t="s">
        <v>5503</v>
      </c>
      <c r="N693" s="23" t="s">
        <v>4640</v>
      </c>
      <c r="O693" s="23" t="s">
        <v>4630</v>
      </c>
      <c r="P693" s="23" t="s">
        <v>4863</v>
      </c>
      <c r="Q693" s="23">
        <v>0</v>
      </c>
      <c r="R693" s="23" t="s">
        <v>1662</v>
      </c>
      <c r="S693" s="23" t="s">
        <v>4614</v>
      </c>
      <c r="T693" s="23" t="s">
        <v>1721</v>
      </c>
    </row>
    <row r="694" spans="1:20" s="19" customFormat="1">
      <c r="A694" s="23" t="s">
        <v>3217</v>
      </c>
      <c r="B694" s="23" t="s">
        <v>3218</v>
      </c>
      <c r="C694" s="23" t="s">
        <v>16</v>
      </c>
      <c r="D694" s="23" t="s">
        <v>1705</v>
      </c>
      <c r="E694" s="23" t="s">
        <v>452</v>
      </c>
      <c r="F694" s="23" t="s">
        <v>4185</v>
      </c>
      <c r="G694" s="23" t="s">
        <v>1721</v>
      </c>
      <c r="H694" s="23" t="s">
        <v>4633</v>
      </c>
      <c r="I694" s="23" t="s">
        <v>4203</v>
      </c>
      <c r="J694" s="23" t="s">
        <v>11</v>
      </c>
      <c r="K694" s="23" t="s">
        <v>4628</v>
      </c>
      <c r="L694" s="23" t="s">
        <v>11</v>
      </c>
      <c r="M694" s="23" t="s">
        <v>5424</v>
      </c>
      <c r="N694" s="23" t="s">
        <v>4629</v>
      </c>
      <c r="O694" s="23" t="s">
        <v>4630</v>
      </c>
      <c r="P694" s="23" t="s">
        <v>1026</v>
      </c>
      <c r="Q694" s="23">
        <v>0</v>
      </c>
      <c r="R694" s="23" t="s">
        <v>1922</v>
      </c>
      <c r="S694" s="23" t="s">
        <v>4576</v>
      </c>
      <c r="T694" s="23" t="s">
        <v>1721</v>
      </c>
    </row>
    <row r="695" spans="1:20" s="19" customFormat="1">
      <c r="A695" s="23" t="s">
        <v>3574</v>
      </c>
      <c r="B695" s="23" t="s">
        <v>3575</v>
      </c>
      <c r="C695" s="23" t="s">
        <v>16</v>
      </c>
      <c r="D695" s="23" t="s">
        <v>1705</v>
      </c>
      <c r="E695" s="23" t="s">
        <v>452</v>
      </c>
      <c r="F695" s="23" t="s">
        <v>4185</v>
      </c>
      <c r="G695" s="23" t="s">
        <v>1721</v>
      </c>
      <c r="H695" s="23" t="s">
        <v>4633</v>
      </c>
      <c r="I695" s="23" t="s">
        <v>4203</v>
      </c>
      <c r="J695" s="23" t="s">
        <v>11</v>
      </c>
      <c r="K695" s="23" t="s">
        <v>4628</v>
      </c>
      <c r="L695" s="23" t="s">
        <v>11</v>
      </c>
      <c r="M695" s="23" t="s">
        <v>5414</v>
      </c>
      <c r="N695" s="23" t="s">
        <v>4629</v>
      </c>
      <c r="O695" s="23" t="s">
        <v>4630</v>
      </c>
      <c r="P695" s="23" t="s">
        <v>1026</v>
      </c>
      <c r="Q695" s="23">
        <v>0</v>
      </c>
      <c r="R695" s="23" t="s">
        <v>1683</v>
      </c>
      <c r="S695" s="23" t="s">
        <v>4580</v>
      </c>
      <c r="T695" s="23" t="s">
        <v>1721</v>
      </c>
    </row>
    <row r="696" spans="1:20" s="19" customFormat="1">
      <c r="A696" s="23" t="s">
        <v>2938</v>
      </c>
      <c r="B696" s="23" t="s">
        <v>2939</v>
      </c>
      <c r="C696" s="23" t="s">
        <v>16</v>
      </c>
      <c r="D696" s="23" t="s">
        <v>1705</v>
      </c>
      <c r="E696" s="23" t="s">
        <v>452</v>
      </c>
      <c r="F696" s="23" t="s">
        <v>4185</v>
      </c>
      <c r="G696" s="23" t="s">
        <v>1721</v>
      </c>
      <c r="H696" s="23" t="s">
        <v>4633</v>
      </c>
      <c r="I696" s="23" t="s">
        <v>4203</v>
      </c>
      <c r="J696" s="23" t="s">
        <v>11</v>
      </c>
      <c r="K696" s="23" t="s">
        <v>4628</v>
      </c>
      <c r="L696" s="23" t="s">
        <v>11</v>
      </c>
      <c r="M696" s="23" t="s">
        <v>5414</v>
      </c>
      <c r="N696" s="23" t="s">
        <v>4629</v>
      </c>
      <c r="O696" s="23" t="s">
        <v>4630</v>
      </c>
      <c r="P696" s="23" t="s">
        <v>1026</v>
      </c>
      <c r="Q696" s="23">
        <v>0</v>
      </c>
      <c r="R696" s="23" t="s">
        <v>2942</v>
      </c>
      <c r="S696" s="23" t="s">
        <v>4612</v>
      </c>
      <c r="T696" s="23" t="s">
        <v>1721</v>
      </c>
    </row>
    <row r="697" spans="1:20" s="19" customFormat="1">
      <c r="A697" s="23" t="s">
        <v>2601</v>
      </c>
      <c r="B697" s="23" t="s">
        <v>2602</v>
      </c>
      <c r="C697" s="23" t="s">
        <v>15</v>
      </c>
      <c r="D697" s="23" t="s">
        <v>1705</v>
      </c>
      <c r="E697" s="23" t="s">
        <v>452</v>
      </c>
      <c r="F697" s="23" t="s">
        <v>4148</v>
      </c>
      <c r="G697" s="23" t="s">
        <v>1721</v>
      </c>
      <c r="H697" s="23" t="s">
        <v>4094</v>
      </c>
      <c r="I697" s="23" t="s">
        <v>4192</v>
      </c>
      <c r="J697" s="23" t="s">
        <v>11</v>
      </c>
      <c r="K697" s="23" t="s">
        <v>4628</v>
      </c>
      <c r="L697" s="23" t="s">
        <v>11</v>
      </c>
      <c r="M697" s="23" t="s">
        <v>5442</v>
      </c>
      <c r="N697" s="23" t="s">
        <v>4629</v>
      </c>
      <c r="O697" s="23" t="s">
        <v>4630</v>
      </c>
      <c r="P697" s="23" t="s">
        <v>4675</v>
      </c>
      <c r="Q697" s="23">
        <v>0</v>
      </c>
      <c r="R697" s="23" t="s">
        <v>1962</v>
      </c>
      <c r="S697" s="23" t="s">
        <v>4794</v>
      </c>
      <c r="T697" s="23" t="s">
        <v>1721</v>
      </c>
    </row>
    <row r="698" spans="1:20" s="19" customFormat="1">
      <c r="A698" s="23" t="s">
        <v>2927</v>
      </c>
      <c r="B698" s="23" t="s">
        <v>2928</v>
      </c>
      <c r="C698" s="23" t="s">
        <v>1687</v>
      </c>
      <c r="D698" s="23" t="s">
        <v>4091</v>
      </c>
      <c r="E698" s="23" t="s">
        <v>464</v>
      </c>
      <c r="F698" s="23" t="s">
        <v>4191</v>
      </c>
      <c r="G698" s="23" t="s">
        <v>1721</v>
      </c>
      <c r="H698" s="23" t="s">
        <v>4632</v>
      </c>
      <c r="I698" s="23" t="s">
        <v>4644</v>
      </c>
      <c r="J698" s="23" t="s">
        <v>11</v>
      </c>
      <c r="K698" s="23" t="s">
        <v>4628</v>
      </c>
      <c r="L698" s="23" t="s">
        <v>11</v>
      </c>
      <c r="M698" s="23" t="s">
        <v>5479</v>
      </c>
      <c r="N698" s="23" t="s">
        <v>4640</v>
      </c>
      <c r="O698" s="23" t="s">
        <v>4630</v>
      </c>
      <c r="P698" s="23" t="s">
        <v>1166</v>
      </c>
      <c r="Q698" s="23">
        <v>0</v>
      </c>
      <c r="R698" s="23" t="s">
        <v>1683</v>
      </c>
      <c r="S698" s="23" t="s">
        <v>4593</v>
      </c>
      <c r="T698" s="23" t="s">
        <v>1721</v>
      </c>
    </row>
    <row r="699" spans="1:20" s="19" customFormat="1">
      <c r="A699" s="23" t="s">
        <v>4024</v>
      </c>
      <c r="B699" s="23" t="s">
        <v>4025</v>
      </c>
      <c r="C699" s="23" t="s">
        <v>15</v>
      </c>
      <c r="D699" s="23" t="s">
        <v>1705</v>
      </c>
      <c r="E699" s="23" t="s">
        <v>452</v>
      </c>
      <c r="F699" s="23" t="s">
        <v>4172</v>
      </c>
      <c r="G699" s="23" t="s">
        <v>1721</v>
      </c>
      <c r="H699" s="23" t="s">
        <v>4094</v>
      </c>
      <c r="I699" s="23" t="s">
        <v>4203</v>
      </c>
      <c r="J699" s="23" t="s">
        <v>11</v>
      </c>
      <c r="K699" s="23" t="s">
        <v>4628</v>
      </c>
      <c r="L699" s="23" t="s">
        <v>11</v>
      </c>
      <c r="M699" s="23" t="s">
        <v>5413</v>
      </c>
      <c r="N699" s="23" t="s">
        <v>4629</v>
      </c>
      <c r="O699" s="23" t="s">
        <v>4630</v>
      </c>
      <c r="P699" s="23" t="s">
        <v>4675</v>
      </c>
      <c r="Q699" s="23">
        <v>0</v>
      </c>
      <c r="R699" s="23" t="s">
        <v>4711</v>
      </c>
      <c r="S699" s="23" t="s">
        <v>4712</v>
      </c>
      <c r="T699" s="23" t="s">
        <v>1721</v>
      </c>
    </row>
    <row r="700" spans="1:20" s="19" customFormat="1">
      <c r="A700" s="23" t="s">
        <v>2361</v>
      </c>
      <c r="B700" s="23" t="s">
        <v>2362</v>
      </c>
      <c r="C700" s="23" t="s">
        <v>16</v>
      </c>
      <c r="D700" s="23" t="s">
        <v>1705</v>
      </c>
      <c r="E700" s="23" t="s">
        <v>452</v>
      </c>
      <c r="F700" s="23" t="s">
        <v>4190</v>
      </c>
      <c r="G700" s="23" t="s">
        <v>1721</v>
      </c>
      <c r="H700" s="23" t="s">
        <v>4633</v>
      </c>
      <c r="I700" s="23" t="s">
        <v>4192</v>
      </c>
      <c r="J700" s="23" t="s">
        <v>11</v>
      </c>
      <c r="K700" s="23" t="s">
        <v>4628</v>
      </c>
      <c r="L700" s="23" t="s">
        <v>11</v>
      </c>
      <c r="M700" s="23" t="s">
        <v>5455</v>
      </c>
      <c r="N700" s="23" t="s">
        <v>4629</v>
      </c>
      <c r="O700" s="23" t="s">
        <v>4630</v>
      </c>
      <c r="P700" s="23" t="s">
        <v>9</v>
      </c>
      <c r="Q700" s="23">
        <v>0</v>
      </c>
      <c r="R700" s="23" t="s">
        <v>2365</v>
      </c>
      <c r="S700" s="23" t="s">
        <v>4671</v>
      </c>
      <c r="T700" s="23" t="s">
        <v>1721</v>
      </c>
    </row>
    <row r="701" spans="1:20" s="19" customFormat="1">
      <c r="A701" s="23" t="s">
        <v>1876</v>
      </c>
      <c r="B701" s="23" t="s">
        <v>1877</v>
      </c>
      <c r="C701" s="23" t="s">
        <v>10</v>
      </c>
      <c r="D701" s="23" t="s">
        <v>1705</v>
      </c>
      <c r="E701" s="23" t="s">
        <v>452</v>
      </c>
      <c r="F701" s="23" t="s">
        <v>4164</v>
      </c>
      <c r="G701" s="23" t="s">
        <v>1721</v>
      </c>
      <c r="H701" s="23" t="s">
        <v>4632</v>
      </c>
      <c r="I701" s="23" t="s">
        <v>4203</v>
      </c>
      <c r="J701" s="23" t="s">
        <v>11</v>
      </c>
      <c r="K701" s="23" t="s">
        <v>4628</v>
      </c>
      <c r="L701" s="23" t="s">
        <v>11</v>
      </c>
      <c r="M701" s="23" t="s">
        <v>5428</v>
      </c>
      <c r="N701" s="23" t="s">
        <v>4629</v>
      </c>
      <c r="O701" s="23" t="s">
        <v>4630</v>
      </c>
      <c r="P701" s="23" t="s">
        <v>9</v>
      </c>
      <c r="Q701" s="23">
        <v>0</v>
      </c>
      <c r="R701" s="23" t="s">
        <v>2165</v>
      </c>
      <c r="S701" s="23" t="s">
        <v>4665</v>
      </c>
      <c r="T701" s="23" t="s">
        <v>1721</v>
      </c>
    </row>
    <row r="702" spans="1:20" s="19" customFormat="1">
      <c r="A702" s="23" t="s">
        <v>2278</v>
      </c>
      <c r="B702" s="23" t="s">
        <v>2279</v>
      </c>
      <c r="C702" s="23" t="s">
        <v>14</v>
      </c>
      <c r="D702" s="23" t="s">
        <v>1705</v>
      </c>
      <c r="E702" s="23" t="s">
        <v>452</v>
      </c>
      <c r="F702" s="23" t="s">
        <v>4175</v>
      </c>
      <c r="G702" s="23" t="s">
        <v>1721</v>
      </c>
      <c r="H702" s="23" t="s">
        <v>4638</v>
      </c>
      <c r="I702" s="23" t="s">
        <v>4656</v>
      </c>
      <c r="J702" s="23" t="s">
        <v>11</v>
      </c>
      <c r="K702" s="23" t="s">
        <v>4628</v>
      </c>
      <c r="L702" s="23" t="s">
        <v>11</v>
      </c>
      <c r="M702" s="23" t="s">
        <v>5416</v>
      </c>
      <c r="N702" s="23" t="s">
        <v>4629</v>
      </c>
      <c r="O702" s="23" t="s">
        <v>4630</v>
      </c>
      <c r="P702" s="23" t="s">
        <v>4664</v>
      </c>
      <c r="Q702" s="23">
        <v>0</v>
      </c>
      <c r="R702" s="23" t="s">
        <v>1962</v>
      </c>
      <c r="S702" s="23" t="s">
        <v>4448</v>
      </c>
      <c r="T702" s="23" t="s">
        <v>1721</v>
      </c>
    </row>
    <row r="703" spans="1:20" s="19" customFormat="1">
      <c r="A703" s="23" t="s">
        <v>3209</v>
      </c>
      <c r="B703" s="23" t="s">
        <v>3210</v>
      </c>
      <c r="C703" s="23" t="s">
        <v>14</v>
      </c>
      <c r="D703" s="23" t="s">
        <v>1705</v>
      </c>
      <c r="E703" s="23" t="s">
        <v>452</v>
      </c>
      <c r="F703" s="23" t="s">
        <v>5334</v>
      </c>
      <c r="G703" s="23" t="s">
        <v>1721</v>
      </c>
      <c r="H703" s="23" t="s">
        <v>4633</v>
      </c>
      <c r="I703" s="23" t="s">
        <v>4192</v>
      </c>
      <c r="J703" s="23" t="s">
        <v>11</v>
      </c>
      <c r="K703" s="23" t="s">
        <v>4628</v>
      </c>
      <c r="L703" s="23" t="s">
        <v>11</v>
      </c>
      <c r="M703" s="23" t="s">
        <v>5405</v>
      </c>
      <c r="N703" s="23" t="s">
        <v>4629</v>
      </c>
      <c r="O703" s="23" t="s">
        <v>4630</v>
      </c>
      <c r="P703" s="23" t="s">
        <v>4662</v>
      </c>
      <c r="Q703" s="23">
        <v>0</v>
      </c>
      <c r="R703" s="23" t="s">
        <v>2033</v>
      </c>
      <c r="S703" s="23" t="s">
        <v>4884</v>
      </c>
      <c r="T703" s="23" t="s">
        <v>1721</v>
      </c>
    </row>
    <row r="704" spans="1:20" s="19" customFormat="1">
      <c r="A704" s="23" t="s">
        <v>3626</v>
      </c>
      <c r="B704" s="23" t="s">
        <v>3627</v>
      </c>
      <c r="C704" s="23" t="s">
        <v>16</v>
      </c>
      <c r="D704" s="23" t="s">
        <v>1705</v>
      </c>
      <c r="E704" s="23" t="s">
        <v>1189</v>
      </c>
      <c r="F704" s="23" t="s">
        <v>4207</v>
      </c>
      <c r="G704" s="23" t="s">
        <v>1721</v>
      </c>
      <c r="H704" s="23" t="s">
        <v>4633</v>
      </c>
      <c r="I704" s="23" t="s">
        <v>5438</v>
      </c>
      <c r="J704" s="23" t="s">
        <v>11</v>
      </c>
      <c r="K704" s="23" t="s">
        <v>4628</v>
      </c>
      <c r="L704" s="23" t="s">
        <v>11</v>
      </c>
      <c r="M704" s="23" t="s">
        <v>5422</v>
      </c>
      <c r="N704" s="23" t="s">
        <v>4629</v>
      </c>
      <c r="O704" s="23" t="s">
        <v>4630</v>
      </c>
      <c r="P704" s="23" t="s">
        <v>4642</v>
      </c>
      <c r="Q704" s="23">
        <v>0</v>
      </c>
      <c r="R704" s="23" t="s">
        <v>1962</v>
      </c>
      <c r="S704" s="23" t="s">
        <v>4879</v>
      </c>
      <c r="T704" s="23" t="s">
        <v>1721</v>
      </c>
    </row>
    <row r="705" spans="1:20" s="19" customFormat="1">
      <c r="A705" s="23" t="s">
        <v>2304</v>
      </c>
      <c r="B705" s="23" t="s">
        <v>2305</v>
      </c>
      <c r="C705" s="23" t="s">
        <v>16</v>
      </c>
      <c r="D705" s="23" t="s">
        <v>1705</v>
      </c>
      <c r="E705" s="23" t="s">
        <v>1189</v>
      </c>
      <c r="F705" s="23" t="s">
        <v>4182</v>
      </c>
      <c r="G705" s="23" t="s">
        <v>1721</v>
      </c>
      <c r="H705" s="23" t="s">
        <v>4638</v>
      </c>
      <c r="I705" s="23" t="s">
        <v>4192</v>
      </c>
      <c r="J705" s="23" t="s">
        <v>11</v>
      </c>
      <c r="K705" s="23" t="s">
        <v>4628</v>
      </c>
      <c r="L705" s="23" t="s">
        <v>11</v>
      </c>
      <c r="M705" s="23" t="s">
        <v>5444</v>
      </c>
      <c r="N705" s="23" t="s">
        <v>4629</v>
      </c>
      <c r="O705" s="23" t="s">
        <v>4630</v>
      </c>
      <c r="P705" s="23" t="s">
        <v>9</v>
      </c>
      <c r="Q705" s="23">
        <v>0</v>
      </c>
      <c r="R705" s="23" t="s">
        <v>2307</v>
      </c>
      <c r="S705" s="23" t="s">
        <v>4521</v>
      </c>
      <c r="T705" s="23" t="s">
        <v>1721</v>
      </c>
    </row>
    <row r="706" spans="1:20" s="19" customFormat="1">
      <c r="A706" s="23" t="s">
        <v>3168</v>
      </c>
      <c r="B706" s="23" t="s">
        <v>3169</v>
      </c>
      <c r="C706" s="23" t="s">
        <v>10</v>
      </c>
      <c r="D706" s="23" t="s">
        <v>1705</v>
      </c>
      <c r="E706" s="23" t="s">
        <v>452</v>
      </c>
      <c r="F706" s="23" t="s">
        <v>4179</v>
      </c>
      <c r="G706" s="23" t="s">
        <v>1721</v>
      </c>
      <c r="H706" s="23" t="s">
        <v>4682</v>
      </c>
      <c r="I706" s="23" t="s">
        <v>4106</v>
      </c>
      <c r="J706" s="23" t="s">
        <v>11</v>
      </c>
      <c r="K706" s="23" t="s">
        <v>4628</v>
      </c>
      <c r="L706" s="23" t="s">
        <v>11</v>
      </c>
      <c r="M706" s="23" t="s">
        <v>5426</v>
      </c>
      <c r="N706" s="23" t="s">
        <v>4629</v>
      </c>
      <c r="O706" s="23" t="s">
        <v>4630</v>
      </c>
      <c r="P706" s="23" t="s">
        <v>9</v>
      </c>
      <c r="Q706" s="23">
        <v>0</v>
      </c>
      <c r="R706" s="23" t="s">
        <v>1795</v>
      </c>
      <c r="S706" s="23" t="s">
        <v>4543</v>
      </c>
      <c r="T706" s="23" t="s">
        <v>1721</v>
      </c>
    </row>
    <row r="707" spans="1:20" s="19" customFormat="1">
      <c r="A707" s="23" t="s">
        <v>2190</v>
      </c>
      <c r="B707" s="23" t="s">
        <v>2191</v>
      </c>
      <c r="C707" s="23" t="s">
        <v>16</v>
      </c>
      <c r="D707" s="23" t="s">
        <v>1705</v>
      </c>
      <c r="E707" s="23" t="s">
        <v>1189</v>
      </c>
      <c r="F707" s="23" t="s">
        <v>4182</v>
      </c>
      <c r="G707" s="23" t="s">
        <v>1721</v>
      </c>
      <c r="H707" s="23" t="s">
        <v>4638</v>
      </c>
      <c r="I707" s="23" t="s">
        <v>4636</v>
      </c>
      <c r="J707" s="23" t="s">
        <v>11</v>
      </c>
      <c r="K707" s="23" t="s">
        <v>4628</v>
      </c>
      <c r="L707" s="23" t="s">
        <v>11</v>
      </c>
      <c r="M707" s="23" t="s">
        <v>5427</v>
      </c>
      <c r="N707" s="23" t="s">
        <v>4629</v>
      </c>
      <c r="O707" s="23" t="s">
        <v>4630</v>
      </c>
      <c r="P707" s="23" t="s">
        <v>4642</v>
      </c>
      <c r="Q707" s="23">
        <v>0</v>
      </c>
      <c r="R707" s="23" t="s">
        <v>1962</v>
      </c>
      <c r="S707" s="23" t="s">
        <v>4461</v>
      </c>
      <c r="T707" s="23" t="s">
        <v>1721</v>
      </c>
    </row>
    <row r="708" spans="1:20" s="19" customFormat="1">
      <c r="A708" s="23" t="s">
        <v>1916</v>
      </c>
      <c r="B708" s="23" t="s">
        <v>1917</v>
      </c>
      <c r="C708" s="23" t="s">
        <v>14</v>
      </c>
      <c r="D708" s="23" t="s">
        <v>1705</v>
      </c>
      <c r="E708" s="23" t="s">
        <v>452</v>
      </c>
      <c r="F708" s="23" t="s">
        <v>4173</v>
      </c>
      <c r="G708" s="23" t="s">
        <v>1721</v>
      </c>
      <c r="H708" s="23" t="s">
        <v>4099</v>
      </c>
      <c r="I708" s="23" t="s">
        <v>4138</v>
      </c>
      <c r="J708" s="23" t="s">
        <v>11</v>
      </c>
      <c r="K708" s="23" t="s">
        <v>4628</v>
      </c>
      <c r="L708" s="23" t="s">
        <v>11</v>
      </c>
      <c r="M708" s="23" t="s">
        <v>5417</v>
      </c>
      <c r="N708" s="23" t="s">
        <v>4629</v>
      </c>
      <c r="O708" s="23" t="s">
        <v>4630</v>
      </c>
      <c r="P708" s="23" t="s">
        <v>4660</v>
      </c>
      <c r="Q708" s="23">
        <v>0</v>
      </c>
      <c r="R708" s="23" t="s">
        <v>1962</v>
      </c>
      <c r="S708" s="23" t="s">
        <v>4826</v>
      </c>
      <c r="T708" s="23" t="s">
        <v>1721</v>
      </c>
    </row>
    <row r="709" spans="1:20" s="19" customFormat="1">
      <c r="A709" s="23" t="s">
        <v>2304</v>
      </c>
      <c r="B709" s="23" t="s">
        <v>2305</v>
      </c>
      <c r="C709" s="23" t="s">
        <v>16</v>
      </c>
      <c r="D709" s="23" t="s">
        <v>1705</v>
      </c>
      <c r="E709" s="23" t="s">
        <v>1189</v>
      </c>
      <c r="F709" s="23" t="s">
        <v>4182</v>
      </c>
      <c r="G709" s="23" t="s">
        <v>1721</v>
      </c>
      <c r="H709" s="23" t="s">
        <v>4638</v>
      </c>
      <c r="I709" s="23" t="s">
        <v>4636</v>
      </c>
      <c r="J709" s="23" t="s">
        <v>11</v>
      </c>
      <c r="K709" s="23" t="s">
        <v>4628</v>
      </c>
      <c r="L709" s="23" t="s">
        <v>11</v>
      </c>
      <c r="M709" s="23" t="s">
        <v>5420</v>
      </c>
      <c r="N709" s="23" t="s">
        <v>4629</v>
      </c>
      <c r="O709" s="23" t="s">
        <v>4630</v>
      </c>
      <c r="P709" s="23" t="s">
        <v>9</v>
      </c>
      <c r="Q709" s="23">
        <v>0</v>
      </c>
      <c r="R709" s="23" t="s">
        <v>2307</v>
      </c>
      <c r="S709" s="23" t="s">
        <v>4521</v>
      </c>
      <c r="T709" s="23" t="s">
        <v>1721</v>
      </c>
    </row>
    <row r="710" spans="1:20" s="19" customFormat="1">
      <c r="A710" s="23" t="s">
        <v>2161</v>
      </c>
      <c r="B710" s="23" t="s">
        <v>2162</v>
      </c>
      <c r="C710" s="23" t="s">
        <v>16</v>
      </c>
      <c r="D710" s="23" t="s">
        <v>1705</v>
      </c>
      <c r="E710" s="23" t="s">
        <v>1189</v>
      </c>
      <c r="F710" s="23" t="s">
        <v>5351</v>
      </c>
      <c r="G710" s="23" t="s">
        <v>1721</v>
      </c>
      <c r="H710" s="23" t="s">
        <v>4633</v>
      </c>
      <c r="I710" s="23" t="s">
        <v>4192</v>
      </c>
      <c r="J710" s="23" t="s">
        <v>11</v>
      </c>
      <c r="K710" s="23" t="s">
        <v>4628</v>
      </c>
      <c r="L710" s="23" t="s">
        <v>11</v>
      </c>
      <c r="M710" s="23" t="s">
        <v>5443</v>
      </c>
      <c r="N710" s="23" t="s">
        <v>4629</v>
      </c>
      <c r="O710" s="23" t="s">
        <v>4630</v>
      </c>
      <c r="P710" s="23" t="s">
        <v>7</v>
      </c>
      <c r="Q710" s="23">
        <v>0</v>
      </c>
      <c r="R710" s="23" t="s">
        <v>4800</v>
      </c>
      <c r="S710" s="23" t="s">
        <v>4810</v>
      </c>
      <c r="T710" s="23" t="s">
        <v>1721</v>
      </c>
    </row>
    <row r="711" spans="1:20" s="19" customFormat="1">
      <c r="A711" s="23" t="s">
        <v>3358</v>
      </c>
      <c r="B711" s="23" t="s">
        <v>3359</v>
      </c>
      <c r="C711" s="23" t="s">
        <v>14</v>
      </c>
      <c r="D711" s="23" t="s">
        <v>1705</v>
      </c>
      <c r="E711" s="23" t="s">
        <v>452</v>
      </c>
      <c r="F711" s="23" t="s">
        <v>4166</v>
      </c>
      <c r="G711" s="23" t="s">
        <v>1721</v>
      </c>
      <c r="H711" s="23" t="s">
        <v>4094</v>
      </c>
      <c r="I711" s="23" t="s">
        <v>4656</v>
      </c>
      <c r="J711" s="23" t="s">
        <v>11</v>
      </c>
      <c r="K711" s="23" t="s">
        <v>4628</v>
      </c>
      <c r="L711" s="23" t="s">
        <v>11</v>
      </c>
      <c r="M711" s="23" t="s">
        <v>5428</v>
      </c>
      <c r="N711" s="23" t="s">
        <v>4629</v>
      </c>
      <c r="O711" s="23" t="s">
        <v>4630</v>
      </c>
      <c r="P711" s="23" t="s">
        <v>7</v>
      </c>
      <c r="Q711" s="23">
        <v>0</v>
      </c>
      <c r="R711" s="23" t="s">
        <v>1771</v>
      </c>
      <c r="S711" s="23" t="s">
        <v>4896</v>
      </c>
      <c r="T711" s="23" t="s">
        <v>1721</v>
      </c>
    </row>
    <row r="712" spans="1:20" s="19" customFormat="1">
      <c r="A712" s="23" t="s">
        <v>4021</v>
      </c>
      <c r="B712" s="23" t="s">
        <v>4022</v>
      </c>
      <c r="C712" s="23" t="s">
        <v>15</v>
      </c>
      <c r="D712" s="23" t="s">
        <v>1705</v>
      </c>
      <c r="E712" s="23" t="s">
        <v>452</v>
      </c>
      <c r="F712" s="23" t="s">
        <v>4148</v>
      </c>
      <c r="G712" s="23" t="s">
        <v>1721</v>
      </c>
      <c r="H712" s="23" t="s">
        <v>4094</v>
      </c>
      <c r="I712" s="23" t="s">
        <v>4192</v>
      </c>
      <c r="J712" s="23" t="s">
        <v>11</v>
      </c>
      <c r="K712" s="23" t="s">
        <v>4628</v>
      </c>
      <c r="L712" s="23" t="s">
        <v>11</v>
      </c>
      <c r="M712" s="23" t="s">
        <v>5426</v>
      </c>
      <c r="N712" s="23" t="s">
        <v>4629</v>
      </c>
      <c r="O712" s="23" t="s">
        <v>4630</v>
      </c>
      <c r="P712" s="23" t="s">
        <v>4820</v>
      </c>
      <c r="Q712" s="23">
        <v>0</v>
      </c>
      <c r="R712" s="23" t="s">
        <v>1962</v>
      </c>
      <c r="S712" s="23" t="s">
        <v>4821</v>
      </c>
      <c r="T712" s="23" t="s">
        <v>1721</v>
      </c>
    </row>
    <row r="713" spans="1:20" s="19" customFormat="1">
      <c r="A713" s="23" t="s">
        <v>2820</v>
      </c>
      <c r="B713" s="23" t="s">
        <v>2821</v>
      </c>
      <c r="C713" s="23" t="s">
        <v>10</v>
      </c>
      <c r="D713" s="23" t="s">
        <v>1705</v>
      </c>
      <c r="E713" s="23" t="s">
        <v>452</v>
      </c>
      <c r="F713" s="23" t="s">
        <v>5342</v>
      </c>
      <c r="G713" s="23" t="s">
        <v>1721</v>
      </c>
      <c r="H713" s="23" t="s">
        <v>4633</v>
      </c>
      <c r="I713" s="23" t="s">
        <v>4192</v>
      </c>
      <c r="J713" s="23" t="s">
        <v>11</v>
      </c>
      <c r="K713" s="23" t="s">
        <v>4628</v>
      </c>
      <c r="L713" s="23" t="s">
        <v>11</v>
      </c>
      <c r="M713" s="23" t="s">
        <v>5433</v>
      </c>
      <c r="N713" s="23" t="s">
        <v>4629</v>
      </c>
      <c r="O713" s="23" t="s">
        <v>4630</v>
      </c>
      <c r="P713" s="23" t="s">
        <v>7</v>
      </c>
      <c r="Q713" s="23">
        <v>0</v>
      </c>
      <c r="R713" s="23" t="s">
        <v>2790</v>
      </c>
      <c r="S713" s="23" t="s">
        <v>4749</v>
      </c>
      <c r="T713" s="23" t="s">
        <v>1721</v>
      </c>
    </row>
    <row r="714" spans="1:20" s="19" customFormat="1">
      <c r="A714" s="23" t="s">
        <v>5088</v>
      </c>
      <c r="B714" s="23" t="s">
        <v>5089</v>
      </c>
      <c r="C714" s="23" t="s">
        <v>1669</v>
      </c>
      <c r="D714" s="23" t="s">
        <v>4091</v>
      </c>
      <c r="E714" s="23" t="s">
        <v>459</v>
      </c>
      <c r="F714" s="23" t="s">
        <v>4202</v>
      </c>
      <c r="G714" s="23" t="s">
        <v>1721</v>
      </c>
      <c r="H714" s="23" t="s">
        <v>4643</v>
      </c>
      <c r="I714" s="23" t="s">
        <v>4644</v>
      </c>
      <c r="J714" s="23" t="s">
        <v>11</v>
      </c>
      <c r="K714" s="23" t="s">
        <v>4628</v>
      </c>
      <c r="L714" s="23" t="s">
        <v>11</v>
      </c>
      <c r="M714" s="23" t="s">
        <v>5501</v>
      </c>
      <c r="N714" s="23" t="s">
        <v>4640</v>
      </c>
      <c r="O714" s="23" t="s">
        <v>4630</v>
      </c>
      <c r="P714" s="23" t="s">
        <v>1168</v>
      </c>
      <c r="Q714" s="23">
        <v>0</v>
      </c>
      <c r="R714" s="23" t="s">
        <v>5026</v>
      </c>
      <c r="S714" s="23" t="s">
        <v>5504</v>
      </c>
      <c r="T714" s="23" t="s">
        <v>1721</v>
      </c>
    </row>
    <row r="715" spans="1:20" s="19" customFormat="1">
      <c r="A715" s="23" t="s">
        <v>3047</v>
      </c>
      <c r="B715" s="23" t="s">
        <v>3048</v>
      </c>
      <c r="C715" s="23" t="s">
        <v>10</v>
      </c>
      <c r="D715" s="23" t="s">
        <v>1705</v>
      </c>
      <c r="E715" s="23" t="s">
        <v>1189</v>
      </c>
      <c r="F715" s="23" t="s">
        <v>4182</v>
      </c>
      <c r="G715" s="23" t="s">
        <v>1721</v>
      </c>
      <c r="H715" s="23" t="s">
        <v>4638</v>
      </c>
      <c r="I715" s="23" t="s">
        <v>4636</v>
      </c>
      <c r="J715" s="23" t="s">
        <v>11</v>
      </c>
      <c r="K715" s="23" t="s">
        <v>4628</v>
      </c>
      <c r="L715" s="23" t="s">
        <v>11</v>
      </c>
      <c r="M715" s="23" t="s">
        <v>5427</v>
      </c>
      <c r="N715" s="23" t="s">
        <v>4629</v>
      </c>
      <c r="O715" s="23" t="s">
        <v>4630</v>
      </c>
      <c r="P715" s="23" t="s">
        <v>1026</v>
      </c>
      <c r="Q715" s="23">
        <v>0</v>
      </c>
      <c r="R715" s="23" t="s">
        <v>1683</v>
      </c>
      <c r="S715" s="23" t="s">
        <v>4735</v>
      </c>
      <c r="T715" s="23" t="s">
        <v>1721</v>
      </c>
    </row>
    <row r="716" spans="1:20" s="19" customFormat="1">
      <c r="A716" s="23" t="s">
        <v>1843</v>
      </c>
      <c r="B716" s="23" t="s">
        <v>1844</v>
      </c>
      <c r="C716" s="23" t="s">
        <v>14</v>
      </c>
      <c r="D716" s="23" t="s">
        <v>1705</v>
      </c>
      <c r="E716" s="23" t="s">
        <v>452</v>
      </c>
      <c r="F716" s="23" t="s">
        <v>4175</v>
      </c>
      <c r="G716" s="23" t="s">
        <v>1721</v>
      </c>
      <c r="H716" s="23" t="s">
        <v>4638</v>
      </c>
      <c r="I716" s="23" t="s">
        <v>4656</v>
      </c>
      <c r="J716" s="23" t="s">
        <v>11</v>
      </c>
      <c r="K716" s="23" t="s">
        <v>4628</v>
      </c>
      <c r="L716" s="23" t="s">
        <v>11</v>
      </c>
      <c r="M716" s="23" t="s">
        <v>5426</v>
      </c>
      <c r="N716" s="23" t="s">
        <v>4629</v>
      </c>
      <c r="O716" s="23" t="s">
        <v>4630</v>
      </c>
      <c r="P716" s="23" t="s">
        <v>7</v>
      </c>
      <c r="Q716" s="23">
        <v>0</v>
      </c>
      <c r="R716" s="23" t="s">
        <v>2905</v>
      </c>
      <c r="S716" s="23" t="s">
        <v>4895</v>
      </c>
      <c r="T716" s="23" t="s">
        <v>1721</v>
      </c>
    </row>
    <row r="717" spans="1:20" s="19" customFormat="1">
      <c r="A717" s="23" t="s">
        <v>2190</v>
      </c>
      <c r="B717" s="23" t="s">
        <v>2191</v>
      </c>
      <c r="C717" s="23" t="s">
        <v>16</v>
      </c>
      <c r="D717" s="23" t="s">
        <v>1705</v>
      </c>
      <c r="E717" s="23" t="s">
        <v>1189</v>
      </c>
      <c r="F717" s="23" t="s">
        <v>4182</v>
      </c>
      <c r="G717" s="23" t="s">
        <v>1721</v>
      </c>
      <c r="H717" s="23" t="s">
        <v>4638</v>
      </c>
      <c r="I717" s="23" t="s">
        <v>4636</v>
      </c>
      <c r="J717" s="23" t="s">
        <v>11</v>
      </c>
      <c r="K717" s="23" t="s">
        <v>4628</v>
      </c>
      <c r="L717" s="23" t="s">
        <v>11</v>
      </c>
      <c r="M717" s="23" t="s">
        <v>5420</v>
      </c>
      <c r="N717" s="23" t="s">
        <v>4629</v>
      </c>
      <c r="O717" s="23" t="s">
        <v>4630</v>
      </c>
      <c r="P717" s="23" t="s">
        <v>4642</v>
      </c>
      <c r="Q717" s="23">
        <v>0</v>
      </c>
      <c r="R717" s="23" t="s">
        <v>1962</v>
      </c>
      <c r="S717" s="23" t="s">
        <v>4461</v>
      </c>
      <c r="T717" s="23" t="s">
        <v>1721</v>
      </c>
    </row>
    <row r="718" spans="1:20" s="19" customFormat="1">
      <c r="A718" s="23" t="s">
        <v>2126</v>
      </c>
      <c r="B718" s="23" t="s">
        <v>2127</v>
      </c>
      <c r="C718" s="23" t="s">
        <v>1686</v>
      </c>
      <c r="D718" s="23" t="s">
        <v>4091</v>
      </c>
      <c r="E718" s="23" t="s">
        <v>464</v>
      </c>
      <c r="F718" s="23" t="s">
        <v>4122</v>
      </c>
      <c r="G718" s="23" t="s">
        <v>1721</v>
      </c>
      <c r="H718" s="23" t="s">
        <v>4638</v>
      </c>
      <c r="I718" s="23" t="s">
        <v>4644</v>
      </c>
      <c r="J718" s="23" t="s">
        <v>11</v>
      </c>
      <c r="K718" s="23" t="s">
        <v>4628</v>
      </c>
      <c r="L718" s="23" t="s">
        <v>11</v>
      </c>
      <c r="M718" s="23" t="s">
        <v>5424</v>
      </c>
      <c r="N718" s="23" t="s">
        <v>4640</v>
      </c>
      <c r="O718" s="23" t="s">
        <v>4630</v>
      </c>
      <c r="P718" s="23" t="s">
        <v>4736</v>
      </c>
      <c r="Q718" s="23">
        <v>0</v>
      </c>
      <c r="R718" s="23" t="s">
        <v>2150</v>
      </c>
      <c r="S718" s="23" t="s">
        <v>4559</v>
      </c>
      <c r="T718" s="23" t="s">
        <v>1721</v>
      </c>
    </row>
    <row r="719" spans="1:20" s="19" customFormat="1">
      <c r="A719" s="23" t="s">
        <v>2683</v>
      </c>
      <c r="B719" s="23" t="s">
        <v>2684</v>
      </c>
      <c r="C719" s="23" t="s">
        <v>16</v>
      </c>
      <c r="D719" s="23" t="s">
        <v>1705</v>
      </c>
      <c r="E719" s="23" t="s">
        <v>452</v>
      </c>
      <c r="F719" s="23" t="s">
        <v>5342</v>
      </c>
      <c r="G719" s="23" t="s">
        <v>1721</v>
      </c>
      <c r="H719" s="23" t="s">
        <v>4633</v>
      </c>
      <c r="I719" s="23" t="s">
        <v>4192</v>
      </c>
      <c r="J719" s="23" t="s">
        <v>11</v>
      </c>
      <c r="K719" s="23" t="s">
        <v>4628</v>
      </c>
      <c r="L719" s="23" t="s">
        <v>11</v>
      </c>
      <c r="M719" s="23" t="s">
        <v>5410</v>
      </c>
      <c r="N719" s="23" t="s">
        <v>4629</v>
      </c>
      <c r="O719" s="23" t="s">
        <v>4630</v>
      </c>
      <c r="P719" s="23" t="s">
        <v>7</v>
      </c>
      <c r="Q719" s="23">
        <v>0</v>
      </c>
      <c r="R719" s="23" t="s">
        <v>4773</v>
      </c>
      <c r="S719" s="23" t="s">
        <v>4872</v>
      </c>
      <c r="T719" s="23" t="s">
        <v>1721</v>
      </c>
    </row>
    <row r="720" spans="1:20" s="19" customFormat="1">
      <c r="A720" s="23" t="s">
        <v>2949</v>
      </c>
      <c r="B720" s="23" t="s">
        <v>2950</v>
      </c>
      <c r="C720" s="23" t="s">
        <v>13</v>
      </c>
      <c r="D720" s="23" t="s">
        <v>1705</v>
      </c>
      <c r="E720" s="23" t="s">
        <v>452</v>
      </c>
      <c r="F720" s="23" t="s">
        <v>5338</v>
      </c>
      <c r="G720" s="23" t="s">
        <v>1721</v>
      </c>
      <c r="H720" s="23" t="s">
        <v>4643</v>
      </c>
      <c r="I720" s="23" t="s">
        <v>4138</v>
      </c>
      <c r="J720" s="23" t="s">
        <v>11</v>
      </c>
      <c r="K720" s="23" t="s">
        <v>4628</v>
      </c>
      <c r="L720" s="23" t="s">
        <v>11</v>
      </c>
      <c r="M720" s="23" t="s">
        <v>5471</v>
      </c>
      <c r="N720" s="23" t="s">
        <v>4629</v>
      </c>
      <c r="O720" s="23" t="s">
        <v>4630</v>
      </c>
      <c r="P720" s="23" t="s">
        <v>1026</v>
      </c>
      <c r="Q720" s="23">
        <v>0</v>
      </c>
      <c r="R720" s="23" t="s">
        <v>1760</v>
      </c>
      <c r="S720" s="23" t="s">
        <v>5505</v>
      </c>
      <c r="T720" s="23" t="s">
        <v>1721</v>
      </c>
    </row>
    <row r="721" spans="1:20" s="19" customFormat="1">
      <c r="A721" s="23" t="s">
        <v>1832</v>
      </c>
      <c r="B721" s="23" t="s">
        <v>1833</v>
      </c>
      <c r="C721" s="23" t="s">
        <v>13</v>
      </c>
      <c r="D721" s="23" t="s">
        <v>1705</v>
      </c>
      <c r="E721" s="23" t="s">
        <v>452</v>
      </c>
      <c r="F721" s="23" t="s">
        <v>4176</v>
      </c>
      <c r="G721" s="23" t="s">
        <v>1721</v>
      </c>
      <c r="H721" s="23" t="s">
        <v>4094</v>
      </c>
      <c r="I721" s="23" t="s">
        <v>4192</v>
      </c>
      <c r="J721" s="23" t="s">
        <v>11</v>
      </c>
      <c r="K721" s="23" t="s">
        <v>4628</v>
      </c>
      <c r="L721" s="23" t="s">
        <v>11</v>
      </c>
      <c r="M721" s="23" t="s">
        <v>5426</v>
      </c>
      <c r="N721" s="23" t="s">
        <v>4629</v>
      </c>
      <c r="O721" s="23" t="s">
        <v>4630</v>
      </c>
      <c r="P721" s="23" t="s">
        <v>4719</v>
      </c>
      <c r="Q721" s="23">
        <v>0</v>
      </c>
      <c r="R721" s="23" t="s">
        <v>1962</v>
      </c>
      <c r="S721" s="23" t="s">
        <v>4720</v>
      </c>
      <c r="T721" s="23" t="s">
        <v>1721</v>
      </c>
    </row>
    <row r="722" spans="1:20" s="19" customFormat="1">
      <c r="A722" s="23" t="s">
        <v>3898</v>
      </c>
      <c r="B722" s="23" t="s">
        <v>3899</v>
      </c>
      <c r="C722" s="23" t="s">
        <v>10</v>
      </c>
      <c r="D722" s="23" t="s">
        <v>1705</v>
      </c>
      <c r="E722" s="23" t="s">
        <v>1189</v>
      </c>
      <c r="F722" s="23" t="s">
        <v>5351</v>
      </c>
      <c r="G722" s="23" t="s">
        <v>1721</v>
      </c>
      <c r="H722" s="23" t="s">
        <v>4633</v>
      </c>
      <c r="I722" s="23" t="s">
        <v>4192</v>
      </c>
      <c r="J722" s="23" t="s">
        <v>11</v>
      </c>
      <c r="K722" s="23" t="s">
        <v>4628</v>
      </c>
      <c r="L722" s="23" t="s">
        <v>11</v>
      </c>
      <c r="M722" s="23" t="s">
        <v>5412</v>
      </c>
      <c r="N722" s="23" t="s">
        <v>4629</v>
      </c>
      <c r="O722" s="23" t="s">
        <v>4630</v>
      </c>
      <c r="P722" s="23" t="s">
        <v>4695</v>
      </c>
      <c r="Q722" s="23">
        <v>0</v>
      </c>
      <c r="R722" s="23" t="s">
        <v>3902</v>
      </c>
      <c r="S722" s="23" t="s">
        <v>4696</v>
      </c>
      <c r="T722" s="23" t="s">
        <v>1721</v>
      </c>
    </row>
    <row r="723" spans="1:20" s="19" customFormat="1">
      <c r="A723" s="23" t="s">
        <v>3617</v>
      </c>
      <c r="B723" s="23" t="s">
        <v>3618</v>
      </c>
      <c r="C723" s="23" t="s">
        <v>1669</v>
      </c>
      <c r="D723" s="23" t="s">
        <v>1705</v>
      </c>
      <c r="E723" s="23" t="s">
        <v>452</v>
      </c>
      <c r="F723" s="23" t="s">
        <v>4179</v>
      </c>
      <c r="G723" s="23" t="s">
        <v>1721</v>
      </c>
      <c r="H723" s="23" t="s">
        <v>4682</v>
      </c>
      <c r="I723" s="23" t="s">
        <v>4649</v>
      </c>
      <c r="J723" s="23" t="s">
        <v>11</v>
      </c>
      <c r="K723" s="23" t="s">
        <v>4628</v>
      </c>
      <c r="L723" s="23" t="s">
        <v>11</v>
      </c>
      <c r="M723" s="23" t="s">
        <v>5437</v>
      </c>
      <c r="N723" s="23" t="s">
        <v>4629</v>
      </c>
      <c r="O723" s="23" t="s">
        <v>4630</v>
      </c>
      <c r="P723" s="23" t="s">
        <v>1026</v>
      </c>
      <c r="Q723" s="23">
        <v>0</v>
      </c>
      <c r="R723" s="23" t="s">
        <v>1922</v>
      </c>
      <c r="S723" s="23" t="s">
        <v>4706</v>
      </c>
      <c r="T723" s="23" t="s">
        <v>1721</v>
      </c>
    </row>
    <row r="724" spans="1:20" s="19" customFormat="1">
      <c r="A724" s="23" t="s">
        <v>2111</v>
      </c>
      <c r="B724" s="23" t="s">
        <v>2112</v>
      </c>
      <c r="C724" s="23" t="s">
        <v>12</v>
      </c>
      <c r="D724" s="23" t="s">
        <v>1705</v>
      </c>
      <c r="E724" s="23" t="s">
        <v>452</v>
      </c>
      <c r="F724" s="23" t="s">
        <v>4175</v>
      </c>
      <c r="G724" s="23" t="s">
        <v>1721</v>
      </c>
      <c r="H724" s="23" t="s">
        <v>4638</v>
      </c>
      <c r="I724" s="23" t="s">
        <v>4656</v>
      </c>
      <c r="J724" s="23" t="s">
        <v>11</v>
      </c>
      <c r="K724" s="23" t="s">
        <v>4628</v>
      </c>
      <c r="L724" s="23" t="s">
        <v>11</v>
      </c>
      <c r="M724" s="23" t="s">
        <v>5426</v>
      </c>
      <c r="N724" s="23" t="s">
        <v>4629</v>
      </c>
      <c r="O724" s="23" t="s">
        <v>4630</v>
      </c>
      <c r="P724" s="23" t="s">
        <v>4660</v>
      </c>
      <c r="Q724" s="23">
        <v>0</v>
      </c>
      <c r="R724" s="23" t="s">
        <v>1962</v>
      </c>
      <c r="S724" s="23" t="s">
        <v>4472</v>
      </c>
      <c r="T724" s="23" t="s">
        <v>1721</v>
      </c>
    </row>
    <row r="725" spans="1:20" s="19" customFormat="1">
      <c r="A725" s="23" t="s">
        <v>2062</v>
      </c>
      <c r="B725" s="23" t="s">
        <v>2063</v>
      </c>
      <c r="C725" s="23" t="s">
        <v>1669</v>
      </c>
      <c r="D725" s="23" t="s">
        <v>4091</v>
      </c>
      <c r="E725" s="23" t="s">
        <v>464</v>
      </c>
      <c r="F725" s="23" t="s">
        <v>4122</v>
      </c>
      <c r="G725" s="23" t="s">
        <v>1721</v>
      </c>
      <c r="H725" s="23" t="s">
        <v>4638</v>
      </c>
      <c r="I725" s="23" t="s">
        <v>4644</v>
      </c>
      <c r="J725" s="23" t="s">
        <v>11</v>
      </c>
      <c r="K725" s="23" t="s">
        <v>4628</v>
      </c>
      <c r="L725" s="23" t="s">
        <v>11</v>
      </c>
      <c r="M725" s="23" t="s">
        <v>5460</v>
      </c>
      <c r="N725" s="23" t="s">
        <v>4640</v>
      </c>
      <c r="O725" s="23" t="s">
        <v>4630</v>
      </c>
      <c r="P725" s="23" t="s">
        <v>4641</v>
      </c>
      <c r="Q725" s="23">
        <v>0</v>
      </c>
      <c r="R725" s="23" t="s">
        <v>2066</v>
      </c>
      <c r="S725" s="23" t="s">
        <v>4530</v>
      </c>
      <c r="T725" s="23" t="s">
        <v>1721</v>
      </c>
    </row>
    <row r="726" spans="1:20" s="19" customFormat="1">
      <c r="A726" s="23" t="s">
        <v>4051</v>
      </c>
      <c r="B726" s="23" t="s">
        <v>4052</v>
      </c>
      <c r="C726" s="23" t="s">
        <v>14</v>
      </c>
      <c r="D726" s="23" t="s">
        <v>1705</v>
      </c>
      <c r="E726" s="23" t="s">
        <v>452</v>
      </c>
      <c r="F726" s="23" t="s">
        <v>5340</v>
      </c>
      <c r="G726" s="23" t="s">
        <v>1721</v>
      </c>
      <c r="H726" s="23" t="s">
        <v>4099</v>
      </c>
      <c r="I726" s="23" t="s">
        <v>4192</v>
      </c>
      <c r="J726" s="23" t="s">
        <v>11</v>
      </c>
      <c r="K726" s="23" t="s">
        <v>4628</v>
      </c>
      <c r="L726" s="23" t="s">
        <v>11</v>
      </c>
      <c r="M726" s="23" t="s">
        <v>5419</v>
      </c>
      <c r="N726" s="23" t="s">
        <v>4629</v>
      </c>
      <c r="O726" s="23" t="s">
        <v>4630</v>
      </c>
      <c r="P726" s="23" t="s">
        <v>4660</v>
      </c>
      <c r="Q726" s="23">
        <v>0</v>
      </c>
      <c r="R726" s="23" t="s">
        <v>1962</v>
      </c>
      <c r="S726" s="23" t="s">
        <v>4661</v>
      </c>
      <c r="T726" s="23" t="s">
        <v>1721</v>
      </c>
    </row>
    <row r="727" spans="1:20" s="19" customFormat="1">
      <c r="A727" s="23" t="s">
        <v>2186</v>
      </c>
      <c r="B727" s="23" t="s">
        <v>2187</v>
      </c>
      <c r="C727" s="23" t="s">
        <v>12</v>
      </c>
      <c r="D727" s="23" t="s">
        <v>1705</v>
      </c>
      <c r="E727" s="23" t="s">
        <v>452</v>
      </c>
      <c r="F727" s="23" t="s">
        <v>5340</v>
      </c>
      <c r="G727" s="23" t="s">
        <v>1721</v>
      </c>
      <c r="H727" s="23" t="s">
        <v>4099</v>
      </c>
      <c r="I727" s="23" t="s">
        <v>4192</v>
      </c>
      <c r="J727" s="23" t="s">
        <v>11</v>
      </c>
      <c r="K727" s="23" t="s">
        <v>4628</v>
      </c>
      <c r="L727" s="23" t="s">
        <v>11</v>
      </c>
      <c r="M727" s="23" t="s">
        <v>5425</v>
      </c>
      <c r="N727" s="23" t="s">
        <v>4629</v>
      </c>
      <c r="O727" s="23" t="s">
        <v>4630</v>
      </c>
      <c r="P727" s="23" t="s">
        <v>4650</v>
      </c>
      <c r="Q727" s="23">
        <v>0</v>
      </c>
      <c r="R727" s="23" t="s">
        <v>1962</v>
      </c>
      <c r="S727" s="23" t="s">
        <v>4694</v>
      </c>
      <c r="T727" s="23" t="s">
        <v>1721</v>
      </c>
    </row>
    <row r="728" spans="1:20" s="19" customFormat="1">
      <c r="A728" s="23" t="s">
        <v>2397</v>
      </c>
      <c r="B728" s="23" t="s">
        <v>2398</v>
      </c>
      <c r="C728" s="23" t="s">
        <v>17</v>
      </c>
      <c r="D728" s="23" t="s">
        <v>1705</v>
      </c>
      <c r="E728" s="23" t="s">
        <v>452</v>
      </c>
      <c r="F728" s="23" t="s">
        <v>5336</v>
      </c>
      <c r="G728" s="23" t="s">
        <v>1721</v>
      </c>
      <c r="H728" s="23" t="s">
        <v>4638</v>
      </c>
      <c r="I728" s="23" t="s">
        <v>4636</v>
      </c>
      <c r="J728" s="23" t="s">
        <v>11</v>
      </c>
      <c r="K728" s="23" t="s">
        <v>4628</v>
      </c>
      <c r="L728" s="23" t="s">
        <v>11</v>
      </c>
      <c r="M728" s="23" t="s">
        <v>5471</v>
      </c>
      <c r="N728" s="23" t="s">
        <v>4629</v>
      </c>
      <c r="O728" s="23" t="s">
        <v>4630</v>
      </c>
      <c r="P728" s="23" t="s">
        <v>4692</v>
      </c>
      <c r="Q728" s="23">
        <v>0</v>
      </c>
      <c r="R728" s="23" t="s">
        <v>1962</v>
      </c>
      <c r="S728" s="23" t="s">
        <v>4434</v>
      </c>
      <c r="T728" s="23" t="s">
        <v>1721</v>
      </c>
    </row>
    <row r="729" spans="1:20" s="19" customFormat="1">
      <c r="A729" s="23" t="s">
        <v>2471</v>
      </c>
      <c r="B729" s="23" t="s">
        <v>2472</v>
      </c>
      <c r="C729" s="23" t="s">
        <v>13</v>
      </c>
      <c r="D729" s="23" t="s">
        <v>1705</v>
      </c>
      <c r="E729" s="23" t="s">
        <v>452</v>
      </c>
      <c r="F729" s="23" t="s">
        <v>4176</v>
      </c>
      <c r="G729" s="23" t="s">
        <v>1721</v>
      </c>
      <c r="H729" s="23" t="s">
        <v>4094</v>
      </c>
      <c r="I729" s="23" t="s">
        <v>4192</v>
      </c>
      <c r="J729" s="23" t="s">
        <v>11</v>
      </c>
      <c r="K729" s="23" t="s">
        <v>4628</v>
      </c>
      <c r="L729" s="23" t="s">
        <v>11</v>
      </c>
      <c r="M729" s="23" t="s">
        <v>5406</v>
      </c>
      <c r="N729" s="23" t="s">
        <v>4629</v>
      </c>
      <c r="O729" s="23" t="s">
        <v>4630</v>
      </c>
      <c r="P729" s="23" t="s">
        <v>4664</v>
      </c>
      <c r="Q729" s="23">
        <v>0</v>
      </c>
      <c r="R729" s="23" t="s">
        <v>1962</v>
      </c>
      <c r="S729" s="23" t="s">
        <v>4429</v>
      </c>
      <c r="T729" s="23" t="s">
        <v>1721</v>
      </c>
    </row>
    <row r="730" spans="1:20" s="19" customFormat="1">
      <c r="A730" s="23" t="s">
        <v>1763</v>
      </c>
      <c r="B730" s="23" t="s">
        <v>1764</v>
      </c>
      <c r="C730" s="23" t="s">
        <v>14</v>
      </c>
      <c r="D730" s="23" t="s">
        <v>1705</v>
      </c>
      <c r="E730" s="23" t="s">
        <v>452</v>
      </c>
      <c r="F730" s="23" t="s">
        <v>5340</v>
      </c>
      <c r="G730" s="23" t="s">
        <v>1721</v>
      </c>
      <c r="H730" s="23" t="s">
        <v>4099</v>
      </c>
      <c r="I730" s="23" t="s">
        <v>4192</v>
      </c>
      <c r="J730" s="23" t="s">
        <v>11</v>
      </c>
      <c r="K730" s="23" t="s">
        <v>4628</v>
      </c>
      <c r="L730" s="23" t="s">
        <v>11</v>
      </c>
      <c r="M730" s="23" t="s">
        <v>5425</v>
      </c>
      <c r="N730" s="23" t="s">
        <v>4629</v>
      </c>
      <c r="O730" s="23" t="s">
        <v>4630</v>
      </c>
      <c r="P730" s="23" t="s">
        <v>4713</v>
      </c>
      <c r="Q730" s="23">
        <v>0</v>
      </c>
      <c r="R730" s="23" t="s">
        <v>3902</v>
      </c>
      <c r="S730" s="23" t="s">
        <v>4714</v>
      </c>
      <c r="T730" s="23" t="s">
        <v>1721</v>
      </c>
    </row>
    <row r="731" spans="1:20" s="19" customFormat="1">
      <c r="A731" s="23" t="s">
        <v>3696</v>
      </c>
      <c r="B731" s="23" t="s">
        <v>3697</v>
      </c>
      <c r="C731" s="23" t="s">
        <v>14</v>
      </c>
      <c r="D731" s="23" t="s">
        <v>1705</v>
      </c>
      <c r="E731" s="23" t="s">
        <v>452</v>
      </c>
      <c r="F731" s="23" t="s">
        <v>5334</v>
      </c>
      <c r="G731" s="23" t="s">
        <v>1721</v>
      </c>
      <c r="H731" s="23" t="s">
        <v>4633</v>
      </c>
      <c r="I731" s="23" t="s">
        <v>4192</v>
      </c>
      <c r="J731" s="23" t="s">
        <v>11</v>
      </c>
      <c r="K731" s="23" t="s">
        <v>4628</v>
      </c>
      <c r="L731" s="23" t="s">
        <v>11</v>
      </c>
      <c r="M731" s="23" t="s">
        <v>5415</v>
      </c>
      <c r="N731" s="23" t="s">
        <v>4629</v>
      </c>
      <c r="O731" s="23" t="s">
        <v>4630</v>
      </c>
      <c r="P731" s="23" t="s">
        <v>4662</v>
      </c>
      <c r="Q731" s="23">
        <v>0</v>
      </c>
      <c r="R731" s="23" t="s">
        <v>3700</v>
      </c>
      <c r="S731" s="23" t="s">
        <v>4554</v>
      </c>
      <c r="T731" s="23" t="s">
        <v>1721</v>
      </c>
    </row>
    <row r="732" spans="1:20" s="19" customFormat="1">
      <c r="A732" s="23" t="s">
        <v>2834</v>
      </c>
      <c r="B732" s="23" t="s">
        <v>2835</v>
      </c>
      <c r="C732" s="23" t="s">
        <v>13</v>
      </c>
      <c r="D732" s="23" t="s">
        <v>1705</v>
      </c>
      <c r="E732" s="23" t="s">
        <v>452</v>
      </c>
      <c r="F732" s="23" t="s">
        <v>4176</v>
      </c>
      <c r="G732" s="23" t="s">
        <v>1721</v>
      </c>
      <c r="H732" s="23" t="s">
        <v>4094</v>
      </c>
      <c r="I732" s="23" t="s">
        <v>4192</v>
      </c>
      <c r="J732" s="23" t="s">
        <v>11</v>
      </c>
      <c r="K732" s="23" t="s">
        <v>4628</v>
      </c>
      <c r="L732" s="23" t="s">
        <v>11</v>
      </c>
      <c r="M732" s="23" t="s">
        <v>5416</v>
      </c>
      <c r="N732" s="23" t="s">
        <v>4629</v>
      </c>
      <c r="O732" s="23" t="s">
        <v>4630</v>
      </c>
      <c r="P732" s="23" t="s">
        <v>4642</v>
      </c>
      <c r="Q732" s="23">
        <v>0</v>
      </c>
      <c r="R732" s="23" t="s">
        <v>1962</v>
      </c>
      <c r="S732" s="23" t="s">
        <v>4393</v>
      </c>
      <c r="T732" s="23" t="s">
        <v>1721</v>
      </c>
    </row>
    <row r="733" spans="1:20" s="19" customFormat="1">
      <c r="A733" s="23" t="s">
        <v>2361</v>
      </c>
      <c r="B733" s="23" t="s">
        <v>2362</v>
      </c>
      <c r="C733" s="23" t="s">
        <v>16</v>
      </c>
      <c r="D733" s="23" t="s">
        <v>1705</v>
      </c>
      <c r="E733" s="23" t="s">
        <v>452</v>
      </c>
      <c r="F733" s="23" t="s">
        <v>4190</v>
      </c>
      <c r="G733" s="23" t="s">
        <v>1721</v>
      </c>
      <c r="H733" s="23" t="s">
        <v>4633</v>
      </c>
      <c r="I733" s="23" t="s">
        <v>5430</v>
      </c>
      <c r="J733" s="23" t="s">
        <v>11</v>
      </c>
      <c r="K733" s="23" t="s">
        <v>4628</v>
      </c>
      <c r="L733" s="23" t="s">
        <v>11</v>
      </c>
      <c r="M733" s="23" t="s">
        <v>5441</v>
      </c>
      <c r="N733" s="23" t="s">
        <v>4629</v>
      </c>
      <c r="O733" s="23" t="s">
        <v>4630</v>
      </c>
      <c r="P733" s="23" t="s">
        <v>9</v>
      </c>
      <c r="Q733" s="23">
        <v>0</v>
      </c>
      <c r="R733" s="23" t="s">
        <v>2365</v>
      </c>
      <c r="S733" s="23" t="s">
        <v>4671</v>
      </c>
      <c r="T733" s="23" t="s">
        <v>1721</v>
      </c>
    </row>
    <row r="734" spans="1:20" s="19" customFormat="1">
      <c r="A734" s="23" t="s">
        <v>3668</v>
      </c>
      <c r="B734" s="23" t="s">
        <v>3669</v>
      </c>
      <c r="C734" s="23" t="s">
        <v>16</v>
      </c>
      <c r="D734" s="23" t="s">
        <v>1705</v>
      </c>
      <c r="E734" s="23" t="s">
        <v>1189</v>
      </c>
      <c r="F734" s="23" t="s">
        <v>5351</v>
      </c>
      <c r="G734" s="23" t="s">
        <v>1721</v>
      </c>
      <c r="H734" s="23" t="s">
        <v>4633</v>
      </c>
      <c r="I734" s="23" t="s">
        <v>4192</v>
      </c>
      <c r="J734" s="23" t="s">
        <v>11</v>
      </c>
      <c r="K734" s="23" t="s">
        <v>4628</v>
      </c>
      <c r="L734" s="23" t="s">
        <v>11</v>
      </c>
      <c r="M734" s="23" t="s">
        <v>5443</v>
      </c>
      <c r="N734" s="23" t="s">
        <v>4629</v>
      </c>
      <c r="O734" s="23" t="s">
        <v>4630</v>
      </c>
      <c r="P734" s="23" t="s">
        <v>9</v>
      </c>
      <c r="Q734" s="23">
        <v>0</v>
      </c>
      <c r="R734" s="23" t="s">
        <v>3672</v>
      </c>
      <c r="S734" s="23" t="s">
        <v>4647</v>
      </c>
      <c r="T734" s="23" t="s">
        <v>1721</v>
      </c>
    </row>
    <row r="735" spans="1:20" s="19" customFormat="1">
      <c r="A735" s="23" t="s">
        <v>2317</v>
      </c>
      <c r="B735" s="23" t="s">
        <v>2318</v>
      </c>
      <c r="C735" s="23" t="s">
        <v>16</v>
      </c>
      <c r="D735" s="23" t="s">
        <v>1705</v>
      </c>
      <c r="E735" s="23" t="s">
        <v>1189</v>
      </c>
      <c r="F735" s="23" t="s">
        <v>4207</v>
      </c>
      <c r="G735" s="23" t="s">
        <v>1721</v>
      </c>
      <c r="H735" s="23" t="s">
        <v>4633</v>
      </c>
      <c r="I735" s="23" t="s">
        <v>4203</v>
      </c>
      <c r="J735" s="23" t="s">
        <v>11</v>
      </c>
      <c r="K735" s="23" t="s">
        <v>4628</v>
      </c>
      <c r="L735" s="23" t="s">
        <v>11</v>
      </c>
      <c r="M735" s="23" t="s">
        <v>5406</v>
      </c>
      <c r="N735" s="23" t="s">
        <v>4629</v>
      </c>
      <c r="O735" s="23" t="s">
        <v>4630</v>
      </c>
      <c r="P735" s="23" t="s">
        <v>4815</v>
      </c>
      <c r="Q735" s="23">
        <v>0</v>
      </c>
      <c r="R735" s="23" t="s">
        <v>1962</v>
      </c>
      <c r="S735" s="23" t="s">
        <v>4816</v>
      </c>
      <c r="T735" s="23" t="s">
        <v>1721</v>
      </c>
    </row>
    <row r="736" spans="1:20" s="19" customFormat="1">
      <c r="A736" s="23" t="s">
        <v>2044</v>
      </c>
      <c r="B736" s="23" t="s">
        <v>2045</v>
      </c>
      <c r="C736" s="23" t="s">
        <v>10</v>
      </c>
      <c r="D736" s="23" t="s">
        <v>1705</v>
      </c>
      <c r="E736" s="23" t="s">
        <v>452</v>
      </c>
      <c r="F736" s="23" t="s">
        <v>4185</v>
      </c>
      <c r="G736" s="23" t="s">
        <v>1721</v>
      </c>
      <c r="H736" s="23" t="s">
        <v>4633</v>
      </c>
      <c r="I736" s="23" t="s">
        <v>4203</v>
      </c>
      <c r="J736" s="23" t="s">
        <v>11</v>
      </c>
      <c r="K736" s="23" t="s">
        <v>4628</v>
      </c>
      <c r="L736" s="23" t="s">
        <v>11</v>
      </c>
      <c r="M736" s="23" t="s">
        <v>5415</v>
      </c>
      <c r="N736" s="23" t="s">
        <v>4629</v>
      </c>
      <c r="O736" s="23" t="s">
        <v>4630</v>
      </c>
      <c r="P736" s="23" t="s">
        <v>4903</v>
      </c>
      <c r="Q736" s="23">
        <v>0</v>
      </c>
      <c r="R736" s="23" t="s">
        <v>1747</v>
      </c>
      <c r="S736" s="23" t="s">
        <v>4624</v>
      </c>
      <c r="T736" s="23" t="s">
        <v>1721</v>
      </c>
    </row>
    <row r="737" spans="1:20" s="19" customFormat="1">
      <c r="A737" s="23" t="s">
        <v>2633</v>
      </c>
      <c r="B737" s="23" t="s">
        <v>2634</v>
      </c>
      <c r="C737" s="23" t="s">
        <v>17</v>
      </c>
      <c r="D737" s="23" t="s">
        <v>1705</v>
      </c>
      <c r="E737" s="23" t="s">
        <v>452</v>
      </c>
      <c r="F737" s="23" t="s">
        <v>5336</v>
      </c>
      <c r="G737" s="23" t="s">
        <v>1721</v>
      </c>
      <c r="H737" s="23" t="s">
        <v>4638</v>
      </c>
      <c r="I737" s="23" t="s">
        <v>4636</v>
      </c>
      <c r="J737" s="23" t="s">
        <v>11</v>
      </c>
      <c r="K737" s="23" t="s">
        <v>4628</v>
      </c>
      <c r="L737" s="23" t="s">
        <v>11</v>
      </c>
      <c r="M737" s="23" t="s">
        <v>5419</v>
      </c>
      <c r="N737" s="23" t="s">
        <v>4629</v>
      </c>
      <c r="O737" s="23" t="s">
        <v>4630</v>
      </c>
      <c r="P737" s="23" t="s">
        <v>4642</v>
      </c>
      <c r="Q737" s="23">
        <v>0</v>
      </c>
      <c r="R737" s="23" t="s">
        <v>1962</v>
      </c>
      <c r="S737" s="23" t="s">
        <v>4411</v>
      </c>
      <c r="T737" s="23" t="s">
        <v>1721</v>
      </c>
    </row>
    <row r="738" spans="1:20" s="19" customFormat="1">
      <c r="A738" s="23" t="s">
        <v>3021</v>
      </c>
      <c r="B738" s="23" t="s">
        <v>3022</v>
      </c>
      <c r="C738" s="23" t="s">
        <v>10</v>
      </c>
      <c r="D738" s="23" t="s">
        <v>1705</v>
      </c>
      <c r="E738" s="23" t="s">
        <v>1189</v>
      </c>
      <c r="F738" s="23" t="s">
        <v>4207</v>
      </c>
      <c r="G738" s="23" t="s">
        <v>1721</v>
      </c>
      <c r="H738" s="23" t="s">
        <v>4633</v>
      </c>
      <c r="I738" s="23" t="s">
        <v>4203</v>
      </c>
      <c r="J738" s="23" t="s">
        <v>11</v>
      </c>
      <c r="K738" s="23" t="s">
        <v>4628</v>
      </c>
      <c r="L738" s="23" t="s">
        <v>11</v>
      </c>
      <c r="M738" s="23" t="s">
        <v>5406</v>
      </c>
      <c r="N738" s="23" t="s">
        <v>4629</v>
      </c>
      <c r="O738" s="23" t="s">
        <v>4630</v>
      </c>
      <c r="P738" s="23" t="s">
        <v>7</v>
      </c>
      <c r="Q738" s="23">
        <v>0</v>
      </c>
      <c r="R738" s="23" t="s">
        <v>4836</v>
      </c>
      <c r="S738" s="23" t="s">
        <v>4837</v>
      </c>
      <c r="T738" s="23" t="s">
        <v>1721</v>
      </c>
    </row>
    <row r="739" spans="1:20" s="19" customFormat="1">
      <c r="A739" s="23" t="s">
        <v>3898</v>
      </c>
      <c r="B739" s="23" t="s">
        <v>3899</v>
      </c>
      <c r="C739" s="23" t="s">
        <v>10</v>
      </c>
      <c r="D739" s="23" t="s">
        <v>1705</v>
      </c>
      <c r="E739" s="23" t="s">
        <v>1189</v>
      </c>
      <c r="F739" s="23" t="s">
        <v>5351</v>
      </c>
      <c r="G739" s="23" t="s">
        <v>1721</v>
      </c>
      <c r="H739" s="23" t="s">
        <v>4633</v>
      </c>
      <c r="I739" s="23" t="s">
        <v>4192</v>
      </c>
      <c r="J739" s="23" t="s">
        <v>11</v>
      </c>
      <c r="K739" s="23" t="s">
        <v>4628</v>
      </c>
      <c r="L739" s="23" t="s">
        <v>11</v>
      </c>
      <c r="M739" s="23" t="s">
        <v>5443</v>
      </c>
      <c r="N739" s="23" t="s">
        <v>4629</v>
      </c>
      <c r="O739" s="23" t="s">
        <v>4630</v>
      </c>
      <c r="P739" s="23" t="s">
        <v>4695</v>
      </c>
      <c r="Q739" s="23">
        <v>0</v>
      </c>
      <c r="R739" s="23" t="s">
        <v>3902</v>
      </c>
      <c r="S739" s="23" t="s">
        <v>4696</v>
      </c>
      <c r="T739" s="23" t="s">
        <v>1721</v>
      </c>
    </row>
    <row r="740" spans="1:20" s="19" customFormat="1">
      <c r="A740" s="23" t="s">
        <v>4041</v>
      </c>
      <c r="B740" s="23" t="s">
        <v>4042</v>
      </c>
      <c r="C740" s="23" t="s">
        <v>14</v>
      </c>
      <c r="D740" s="23" t="s">
        <v>1705</v>
      </c>
      <c r="E740" s="23" t="s">
        <v>452</v>
      </c>
      <c r="F740" s="23" t="s">
        <v>5334</v>
      </c>
      <c r="G740" s="23" t="s">
        <v>1721</v>
      </c>
      <c r="H740" s="23" t="s">
        <v>4633</v>
      </c>
      <c r="I740" s="23" t="s">
        <v>4192</v>
      </c>
      <c r="J740" s="23" t="s">
        <v>11</v>
      </c>
      <c r="K740" s="23" t="s">
        <v>4628</v>
      </c>
      <c r="L740" s="23" t="s">
        <v>11</v>
      </c>
      <c r="M740" s="23" t="s">
        <v>5405</v>
      </c>
      <c r="N740" s="23" t="s">
        <v>4629</v>
      </c>
      <c r="O740" s="23" t="s">
        <v>4630</v>
      </c>
      <c r="P740" s="23" t="s">
        <v>4634</v>
      </c>
      <c r="Q740" s="23">
        <v>0</v>
      </c>
      <c r="R740" s="23" t="s">
        <v>1962</v>
      </c>
      <c r="S740" s="23" t="s">
        <v>4680</v>
      </c>
      <c r="T740" s="23" t="s">
        <v>1721</v>
      </c>
    </row>
    <row r="741" spans="1:20" s="19" customFormat="1">
      <c r="A741" s="23" t="s">
        <v>2949</v>
      </c>
      <c r="B741" s="23" t="s">
        <v>2950</v>
      </c>
      <c r="C741" s="23" t="s">
        <v>13</v>
      </c>
      <c r="D741" s="23" t="s">
        <v>1705</v>
      </c>
      <c r="E741" s="23" t="s">
        <v>452</v>
      </c>
      <c r="F741" s="23" t="s">
        <v>5338</v>
      </c>
      <c r="G741" s="23" t="s">
        <v>1721</v>
      </c>
      <c r="H741" s="23" t="s">
        <v>4643</v>
      </c>
      <c r="I741" s="23" t="s">
        <v>4138</v>
      </c>
      <c r="J741" s="23" t="s">
        <v>11</v>
      </c>
      <c r="K741" s="23" t="s">
        <v>4628</v>
      </c>
      <c r="L741" s="23" t="s">
        <v>11</v>
      </c>
      <c r="M741" s="23" t="s">
        <v>5425</v>
      </c>
      <c r="N741" s="23" t="s">
        <v>4629</v>
      </c>
      <c r="O741" s="23" t="s">
        <v>4630</v>
      </c>
      <c r="P741" s="23" t="s">
        <v>1026</v>
      </c>
      <c r="Q741" s="23">
        <v>0</v>
      </c>
      <c r="R741" s="23" t="s">
        <v>1760</v>
      </c>
      <c r="S741" s="23" t="s">
        <v>5505</v>
      </c>
      <c r="T741" s="23" t="s">
        <v>1721</v>
      </c>
    </row>
    <row r="742" spans="1:20" s="19" customFormat="1">
      <c r="A742" s="23" t="s">
        <v>3521</v>
      </c>
      <c r="B742" s="23" t="s">
        <v>3522</v>
      </c>
      <c r="C742" s="23" t="s">
        <v>16</v>
      </c>
      <c r="D742" s="23" t="s">
        <v>1705</v>
      </c>
      <c r="E742" s="23" t="s">
        <v>1189</v>
      </c>
      <c r="F742" s="23" t="s">
        <v>4182</v>
      </c>
      <c r="G742" s="23" t="s">
        <v>1721</v>
      </c>
      <c r="H742" s="23" t="s">
        <v>4638</v>
      </c>
      <c r="I742" s="23" t="s">
        <v>4192</v>
      </c>
      <c r="J742" s="23" t="s">
        <v>11</v>
      </c>
      <c r="K742" s="23" t="s">
        <v>4628</v>
      </c>
      <c r="L742" s="23" t="s">
        <v>11</v>
      </c>
      <c r="M742" s="23" t="s">
        <v>5444</v>
      </c>
      <c r="N742" s="23" t="s">
        <v>4629</v>
      </c>
      <c r="O742" s="23" t="s">
        <v>4630</v>
      </c>
      <c r="P742" s="23" t="s">
        <v>7</v>
      </c>
      <c r="Q742" s="23">
        <v>0</v>
      </c>
      <c r="R742" s="23" t="s">
        <v>3476</v>
      </c>
      <c r="S742" s="23" t="s">
        <v>4673</v>
      </c>
      <c r="T742" s="23" t="s">
        <v>1721</v>
      </c>
    </row>
    <row r="743" spans="1:20" s="19" customFormat="1">
      <c r="A743" s="23" t="s">
        <v>2487</v>
      </c>
      <c r="B743" s="23" t="s">
        <v>2488</v>
      </c>
      <c r="C743" s="23" t="s">
        <v>1687</v>
      </c>
      <c r="D743" s="23" t="s">
        <v>4091</v>
      </c>
      <c r="E743" s="23" t="s">
        <v>459</v>
      </c>
      <c r="F743" s="23" t="s">
        <v>4194</v>
      </c>
      <c r="G743" s="23" t="s">
        <v>1721</v>
      </c>
      <c r="H743" s="23" t="s">
        <v>4632</v>
      </c>
      <c r="I743" s="23" t="s">
        <v>4639</v>
      </c>
      <c r="J743" s="23" t="s">
        <v>11</v>
      </c>
      <c r="K743" s="23" t="s">
        <v>4628</v>
      </c>
      <c r="L743" s="23" t="s">
        <v>11</v>
      </c>
      <c r="M743" s="23" t="s">
        <v>5469</v>
      </c>
      <c r="N743" s="23" t="s">
        <v>4640</v>
      </c>
      <c r="O743" s="23" t="s">
        <v>4630</v>
      </c>
      <c r="P743" s="23" t="s">
        <v>1168</v>
      </c>
      <c r="Q743" s="23">
        <v>0</v>
      </c>
      <c r="R743" s="23" t="s">
        <v>1782</v>
      </c>
      <c r="S743" s="23" t="s">
        <v>4607</v>
      </c>
      <c r="T743" s="23" t="s">
        <v>1721</v>
      </c>
    </row>
    <row r="744" spans="1:20" s="19" customFormat="1">
      <c r="A744" s="23" t="s">
        <v>2227</v>
      </c>
      <c r="B744" s="23" t="s">
        <v>2228</v>
      </c>
      <c r="C744" s="23" t="s">
        <v>16</v>
      </c>
      <c r="D744" s="23" t="s">
        <v>1705</v>
      </c>
      <c r="E744" s="23" t="s">
        <v>1189</v>
      </c>
      <c r="F744" s="23" t="s">
        <v>4197</v>
      </c>
      <c r="G744" s="23" t="s">
        <v>1721</v>
      </c>
      <c r="H744" s="23" t="s">
        <v>4099</v>
      </c>
      <c r="I744" s="23" t="s">
        <v>4192</v>
      </c>
      <c r="J744" s="23" t="s">
        <v>11</v>
      </c>
      <c r="K744" s="23" t="s">
        <v>4628</v>
      </c>
      <c r="L744" s="23" t="s">
        <v>11</v>
      </c>
      <c r="M744" s="23" t="s">
        <v>5426</v>
      </c>
      <c r="N744" s="23" t="s">
        <v>4629</v>
      </c>
      <c r="O744" s="23" t="s">
        <v>4630</v>
      </c>
      <c r="P744" s="23" t="s">
        <v>4678</v>
      </c>
      <c r="Q744" s="23">
        <v>0</v>
      </c>
      <c r="R744" s="23" t="s">
        <v>1962</v>
      </c>
      <c r="S744" s="23" t="s">
        <v>4679</v>
      </c>
      <c r="T744" s="23" t="s">
        <v>1721</v>
      </c>
    </row>
    <row r="745" spans="1:20" s="19" customFormat="1">
      <c r="A745" s="23" t="s">
        <v>3933</v>
      </c>
      <c r="B745" s="23" t="s">
        <v>3934</v>
      </c>
      <c r="C745" s="23" t="s">
        <v>15</v>
      </c>
      <c r="D745" s="23" t="s">
        <v>1705</v>
      </c>
      <c r="E745" s="23" t="s">
        <v>452</v>
      </c>
      <c r="F745" s="23" t="s">
        <v>4156</v>
      </c>
      <c r="G745" s="23" t="s">
        <v>1721</v>
      </c>
      <c r="H745" s="23" t="s">
        <v>4094</v>
      </c>
      <c r="I745" s="23" t="s">
        <v>4636</v>
      </c>
      <c r="J745" s="23" t="s">
        <v>11</v>
      </c>
      <c r="K745" s="23" t="s">
        <v>4628</v>
      </c>
      <c r="L745" s="23" t="s">
        <v>11</v>
      </c>
      <c r="M745" s="23" t="s">
        <v>5424</v>
      </c>
      <c r="N745" s="23" t="s">
        <v>4629</v>
      </c>
      <c r="O745" s="23" t="s">
        <v>4630</v>
      </c>
      <c r="P745" s="23" t="s">
        <v>4798</v>
      </c>
      <c r="Q745" s="23">
        <v>0</v>
      </c>
      <c r="R745" s="23" t="s">
        <v>1962</v>
      </c>
      <c r="S745" s="23" t="s">
        <v>4799</v>
      </c>
      <c r="T745" s="23" t="s">
        <v>1721</v>
      </c>
    </row>
    <row r="746" spans="1:20" s="19" customFormat="1">
      <c r="A746" s="23" t="s">
        <v>3812</v>
      </c>
      <c r="B746" s="23" t="s">
        <v>3813</v>
      </c>
      <c r="C746" s="23" t="s">
        <v>10</v>
      </c>
      <c r="D746" s="23" t="s">
        <v>1705</v>
      </c>
      <c r="E746" s="23" t="s">
        <v>452</v>
      </c>
      <c r="F746" s="23" t="s">
        <v>4179</v>
      </c>
      <c r="G746" s="23" t="s">
        <v>1721</v>
      </c>
      <c r="H746" s="23" t="s">
        <v>4682</v>
      </c>
      <c r="I746" s="23" t="s">
        <v>4106</v>
      </c>
      <c r="J746" s="23" t="s">
        <v>11</v>
      </c>
      <c r="K746" s="23" t="s">
        <v>4628</v>
      </c>
      <c r="L746" s="23" t="s">
        <v>11</v>
      </c>
      <c r="M746" s="23" t="s">
        <v>5406</v>
      </c>
      <c r="N746" s="23" t="s">
        <v>4629</v>
      </c>
      <c r="O746" s="23" t="s">
        <v>4630</v>
      </c>
      <c r="P746" s="23" t="s">
        <v>4675</v>
      </c>
      <c r="Q746" s="23">
        <v>0</v>
      </c>
      <c r="R746" s="23" t="s">
        <v>4808</v>
      </c>
      <c r="S746" s="23" t="s">
        <v>4881</v>
      </c>
      <c r="T746" s="23" t="s">
        <v>1721</v>
      </c>
    </row>
    <row r="747" spans="1:20" s="19" customFormat="1">
      <c r="A747" s="23" t="s">
        <v>3898</v>
      </c>
      <c r="B747" s="23" t="s">
        <v>3899</v>
      </c>
      <c r="C747" s="23" t="s">
        <v>10</v>
      </c>
      <c r="D747" s="23" t="s">
        <v>1705</v>
      </c>
      <c r="E747" s="23" t="s">
        <v>1189</v>
      </c>
      <c r="F747" s="23" t="s">
        <v>5351</v>
      </c>
      <c r="G747" s="23" t="s">
        <v>1721</v>
      </c>
      <c r="H747" s="23" t="s">
        <v>4633</v>
      </c>
      <c r="I747" s="23" t="s">
        <v>4192</v>
      </c>
      <c r="J747" s="23" t="s">
        <v>11</v>
      </c>
      <c r="K747" s="23" t="s">
        <v>4628</v>
      </c>
      <c r="L747" s="23" t="s">
        <v>11</v>
      </c>
      <c r="M747" s="23" t="s">
        <v>5407</v>
      </c>
      <c r="N747" s="23" t="s">
        <v>4629</v>
      </c>
      <c r="O747" s="23" t="s">
        <v>4630</v>
      </c>
      <c r="P747" s="23" t="s">
        <v>4695</v>
      </c>
      <c r="Q747" s="23">
        <v>0</v>
      </c>
      <c r="R747" s="23" t="s">
        <v>3902</v>
      </c>
      <c r="S747" s="23" t="s">
        <v>4696</v>
      </c>
      <c r="T747" s="23" t="s">
        <v>1721</v>
      </c>
    </row>
    <row r="748" spans="1:20" s="19" customFormat="1">
      <c r="A748" s="23" t="s">
        <v>4041</v>
      </c>
      <c r="B748" s="23" t="s">
        <v>4042</v>
      </c>
      <c r="C748" s="23" t="s">
        <v>14</v>
      </c>
      <c r="D748" s="23" t="s">
        <v>1705</v>
      </c>
      <c r="E748" s="23" t="s">
        <v>452</v>
      </c>
      <c r="F748" s="23" t="s">
        <v>5334</v>
      </c>
      <c r="G748" s="23" t="s">
        <v>1721</v>
      </c>
      <c r="H748" s="23" t="s">
        <v>4633</v>
      </c>
      <c r="I748" s="23" t="s">
        <v>4192</v>
      </c>
      <c r="J748" s="23" t="s">
        <v>11</v>
      </c>
      <c r="K748" s="23" t="s">
        <v>4628</v>
      </c>
      <c r="L748" s="23" t="s">
        <v>11</v>
      </c>
      <c r="M748" s="23" t="s">
        <v>5414</v>
      </c>
      <c r="N748" s="23" t="s">
        <v>4629</v>
      </c>
      <c r="O748" s="23" t="s">
        <v>4630</v>
      </c>
      <c r="P748" s="23" t="s">
        <v>4634</v>
      </c>
      <c r="Q748" s="23">
        <v>0</v>
      </c>
      <c r="R748" s="23" t="s">
        <v>1962</v>
      </c>
      <c r="S748" s="23" t="s">
        <v>4680</v>
      </c>
      <c r="T748" s="23" t="s">
        <v>1721</v>
      </c>
    </row>
    <row r="749" spans="1:20" s="19" customFormat="1">
      <c r="A749" s="23" t="s">
        <v>4038</v>
      </c>
      <c r="B749" s="23" t="s">
        <v>4039</v>
      </c>
      <c r="C749" s="23" t="s">
        <v>12</v>
      </c>
      <c r="D749" s="23" t="s">
        <v>1705</v>
      </c>
      <c r="E749" s="23" t="s">
        <v>452</v>
      </c>
      <c r="F749" s="23" t="s">
        <v>4166</v>
      </c>
      <c r="G749" s="23" t="s">
        <v>1721</v>
      </c>
      <c r="H749" s="23" t="s">
        <v>4094</v>
      </c>
      <c r="I749" s="23" t="s">
        <v>5421</v>
      </c>
      <c r="J749" s="23" t="s">
        <v>11</v>
      </c>
      <c r="K749" s="23" t="s">
        <v>4628</v>
      </c>
      <c r="L749" s="23" t="s">
        <v>11</v>
      </c>
      <c r="M749" s="23" t="s">
        <v>5460</v>
      </c>
      <c r="N749" s="23" t="s">
        <v>4629</v>
      </c>
      <c r="O749" s="23" t="s">
        <v>4630</v>
      </c>
      <c r="P749" s="23" t="s">
        <v>4677</v>
      </c>
      <c r="Q749" s="23">
        <v>0</v>
      </c>
      <c r="R749" s="23" t="s">
        <v>1962</v>
      </c>
      <c r="S749" s="23" t="s">
        <v>4281</v>
      </c>
      <c r="T749" s="23" t="s">
        <v>1721</v>
      </c>
    </row>
    <row r="750" spans="1:20" s="19" customFormat="1">
      <c r="A750" s="23" t="s">
        <v>2230</v>
      </c>
      <c r="B750" s="23" t="s">
        <v>2231</v>
      </c>
      <c r="C750" s="23" t="s">
        <v>10</v>
      </c>
      <c r="D750" s="23" t="s">
        <v>1705</v>
      </c>
      <c r="E750" s="23" t="s">
        <v>452</v>
      </c>
      <c r="F750" s="23" t="s">
        <v>5342</v>
      </c>
      <c r="G750" s="23" t="s">
        <v>1721</v>
      </c>
      <c r="H750" s="23" t="s">
        <v>4633</v>
      </c>
      <c r="I750" s="23" t="s">
        <v>5447</v>
      </c>
      <c r="J750" s="23" t="s">
        <v>11</v>
      </c>
      <c r="K750" s="23" t="s">
        <v>4628</v>
      </c>
      <c r="L750" s="23" t="s">
        <v>11</v>
      </c>
      <c r="M750" s="23" t="s">
        <v>5448</v>
      </c>
      <c r="N750" s="23" t="s">
        <v>4629</v>
      </c>
      <c r="O750" s="23" t="s">
        <v>4630</v>
      </c>
      <c r="P750" s="23" t="s">
        <v>7</v>
      </c>
      <c r="Q750" s="23">
        <v>0</v>
      </c>
      <c r="R750" s="23" t="s">
        <v>4756</v>
      </c>
      <c r="S750" s="23" t="s">
        <v>4793</v>
      </c>
      <c r="T750" s="23" t="s">
        <v>1721</v>
      </c>
    </row>
    <row r="751" spans="1:20" s="19" customFormat="1">
      <c r="A751" s="23" t="s">
        <v>4035</v>
      </c>
      <c r="B751" s="23" t="s">
        <v>4036</v>
      </c>
      <c r="C751" s="23" t="s">
        <v>10</v>
      </c>
      <c r="D751" s="23" t="s">
        <v>1705</v>
      </c>
      <c r="E751" s="23" t="s">
        <v>452</v>
      </c>
      <c r="F751" s="23" t="s">
        <v>5342</v>
      </c>
      <c r="G751" s="23" t="s">
        <v>1721</v>
      </c>
      <c r="H751" s="23" t="s">
        <v>4633</v>
      </c>
      <c r="I751" s="23" t="s">
        <v>4192</v>
      </c>
      <c r="J751" s="23" t="s">
        <v>11</v>
      </c>
      <c r="K751" s="23" t="s">
        <v>4628</v>
      </c>
      <c r="L751" s="23" t="s">
        <v>11</v>
      </c>
      <c r="M751" s="23" t="s">
        <v>5410</v>
      </c>
      <c r="N751" s="23" t="s">
        <v>4629</v>
      </c>
      <c r="O751" s="23" t="s">
        <v>4630</v>
      </c>
      <c r="P751" s="23" t="s">
        <v>4675</v>
      </c>
      <c r="Q751" s="23">
        <v>0</v>
      </c>
      <c r="R751" s="23" t="s">
        <v>2905</v>
      </c>
      <c r="S751" s="23" t="s">
        <v>4715</v>
      </c>
      <c r="T751" s="23" t="s">
        <v>1721</v>
      </c>
    </row>
    <row r="752" spans="1:20" s="19" customFormat="1">
      <c r="A752" s="23" t="s">
        <v>3065</v>
      </c>
      <c r="B752" s="23" t="s">
        <v>3066</v>
      </c>
      <c r="C752" s="23" t="s">
        <v>1687</v>
      </c>
      <c r="D752" s="23" t="s">
        <v>4091</v>
      </c>
      <c r="E752" s="23" t="s">
        <v>459</v>
      </c>
      <c r="F752" s="23" t="s">
        <v>4202</v>
      </c>
      <c r="G752" s="23" t="s">
        <v>1721</v>
      </c>
      <c r="H752" s="23" t="s">
        <v>4643</v>
      </c>
      <c r="I752" s="23" t="s">
        <v>4644</v>
      </c>
      <c r="J752" s="23" t="s">
        <v>11</v>
      </c>
      <c r="K752" s="23" t="s">
        <v>4628</v>
      </c>
      <c r="L752" s="23" t="s">
        <v>11</v>
      </c>
      <c r="M752" s="23" t="s">
        <v>5446</v>
      </c>
      <c r="N752" s="23" t="s">
        <v>4640</v>
      </c>
      <c r="O752" s="23" t="s">
        <v>4630</v>
      </c>
      <c r="P752" s="23" t="s">
        <v>1166</v>
      </c>
      <c r="Q752" s="23">
        <v>0</v>
      </c>
      <c r="R752" s="23" t="s">
        <v>1760</v>
      </c>
      <c r="S752" s="23" t="s">
        <v>4601</v>
      </c>
      <c r="T752" s="23" t="s">
        <v>1721</v>
      </c>
    </row>
    <row r="753" spans="1:20" s="19" customFormat="1">
      <c r="A753" s="23" t="s">
        <v>3117</v>
      </c>
      <c r="B753" s="23" t="s">
        <v>3118</v>
      </c>
      <c r="C753" s="23" t="s">
        <v>16</v>
      </c>
      <c r="D753" s="23" t="s">
        <v>1705</v>
      </c>
      <c r="E753" s="23" t="s">
        <v>1189</v>
      </c>
      <c r="F753" s="23" t="s">
        <v>4141</v>
      </c>
      <c r="G753" s="23" t="s">
        <v>1721</v>
      </c>
      <c r="H753" s="23" t="s">
        <v>4633</v>
      </c>
      <c r="I753" s="23" t="s">
        <v>5430</v>
      </c>
      <c r="J753" s="23" t="s">
        <v>11</v>
      </c>
      <c r="K753" s="23" t="s">
        <v>4628</v>
      </c>
      <c r="L753" s="23" t="s">
        <v>11</v>
      </c>
      <c r="M753" s="23" t="s">
        <v>5440</v>
      </c>
      <c r="N753" s="23" t="s">
        <v>4629</v>
      </c>
      <c r="O753" s="23" t="s">
        <v>4630</v>
      </c>
      <c r="P753" s="23" t="s">
        <v>9</v>
      </c>
      <c r="Q753" s="23">
        <v>0</v>
      </c>
      <c r="R753" s="23" t="s">
        <v>2933</v>
      </c>
      <c r="S753" s="23" t="s">
        <v>4532</v>
      </c>
      <c r="T753" s="23" t="s">
        <v>1721</v>
      </c>
    </row>
    <row r="754" spans="1:20" s="19" customFormat="1">
      <c r="A754" s="23" t="s">
        <v>2716</v>
      </c>
      <c r="B754" s="23" t="s">
        <v>2717</v>
      </c>
      <c r="C754" s="23" t="s">
        <v>10</v>
      </c>
      <c r="D754" s="23" t="s">
        <v>1705</v>
      </c>
      <c r="E754" s="23" t="s">
        <v>452</v>
      </c>
      <c r="F754" s="23" t="s">
        <v>4179</v>
      </c>
      <c r="G754" s="23" t="s">
        <v>1721</v>
      </c>
      <c r="H754" s="23" t="s">
        <v>4682</v>
      </c>
      <c r="I754" s="23" t="s">
        <v>4649</v>
      </c>
      <c r="J754" s="23" t="s">
        <v>11</v>
      </c>
      <c r="K754" s="23" t="s">
        <v>4628</v>
      </c>
      <c r="L754" s="23" t="s">
        <v>11</v>
      </c>
      <c r="M754" s="23" t="s">
        <v>5442</v>
      </c>
      <c r="N754" s="23" t="s">
        <v>4629</v>
      </c>
      <c r="O754" s="23" t="s">
        <v>4630</v>
      </c>
      <c r="P754" s="23" t="s">
        <v>1026</v>
      </c>
      <c r="Q754" s="23">
        <v>0</v>
      </c>
      <c r="R754" s="23" t="s">
        <v>1683</v>
      </c>
      <c r="S754" s="23" t="s">
        <v>4594</v>
      </c>
      <c r="T754" s="23" t="s">
        <v>1721</v>
      </c>
    </row>
    <row r="755" spans="1:20" s="19" customFormat="1">
      <c r="A755" s="23" t="s">
        <v>3602</v>
      </c>
      <c r="B755" s="23" t="s">
        <v>3603</v>
      </c>
      <c r="C755" s="23" t="s">
        <v>1669</v>
      </c>
      <c r="D755" s="23" t="s">
        <v>1705</v>
      </c>
      <c r="E755" s="23" t="s">
        <v>1189</v>
      </c>
      <c r="F755" s="23" t="s">
        <v>4197</v>
      </c>
      <c r="G755" s="23" t="s">
        <v>1721</v>
      </c>
      <c r="H755" s="23" t="s">
        <v>4099</v>
      </c>
      <c r="I755" s="23" t="s">
        <v>4106</v>
      </c>
      <c r="J755" s="23" t="s">
        <v>1808</v>
      </c>
      <c r="K755" s="23" t="s">
        <v>4628</v>
      </c>
      <c r="L755" s="23" t="s">
        <v>11</v>
      </c>
      <c r="M755" s="23" t="s">
        <v>5416</v>
      </c>
      <c r="N755" s="23" t="s">
        <v>4629</v>
      </c>
      <c r="O755" s="23" t="s">
        <v>4630</v>
      </c>
      <c r="P755" s="23" t="s">
        <v>4675</v>
      </c>
      <c r="Q755" s="23">
        <v>0</v>
      </c>
      <c r="R755" s="23" t="s">
        <v>3208</v>
      </c>
      <c r="S755" s="23" t="s">
        <v>4323</v>
      </c>
      <c r="T755" s="23" t="s">
        <v>1721</v>
      </c>
    </row>
    <row r="756" spans="1:20" s="19" customFormat="1">
      <c r="A756" s="23" t="s">
        <v>2949</v>
      </c>
      <c r="B756" s="23" t="s">
        <v>2950</v>
      </c>
      <c r="C756" s="23" t="s">
        <v>13</v>
      </c>
      <c r="D756" s="23" t="s">
        <v>1705</v>
      </c>
      <c r="E756" s="23" t="s">
        <v>452</v>
      </c>
      <c r="F756" s="23" t="s">
        <v>5338</v>
      </c>
      <c r="G756" s="23" t="s">
        <v>1721</v>
      </c>
      <c r="H756" s="23" t="s">
        <v>4643</v>
      </c>
      <c r="I756" s="23" t="s">
        <v>4138</v>
      </c>
      <c r="J756" s="23" t="s">
        <v>11</v>
      </c>
      <c r="K756" s="23" t="s">
        <v>4628</v>
      </c>
      <c r="L756" s="23" t="s">
        <v>11</v>
      </c>
      <c r="M756" s="23" t="s">
        <v>5435</v>
      </c>
      <c r="N756" s="23" t="s">
        <v>4629</v>
      </c>
      <c r="O756" s="23" t="s">
        <v>4630</v>
      </c>
      <c r="P756" s="23" t="s">
        <v>1026</v>
      </c>
      <c r="Q756" s="23">
        <v>0</v>
      </c>
      <c r="R756" s="23" t="s">
        <v>1760</v>
      </c>
      <c r="S756" s="23" t="s">
        <v>5505</v>
      </c>
      <c r="T756" s="23" t="s">
        <v>1721</v>
      </c>
    </row>
    <row r="757" spans="1:20" s="19" customFormat="1">
      <c r="A757" s="23" t="s">
        <v>3175</v>
      </c>
      <c r="B757" s="23" t="s">
        <v>3176</v>
      </c>
      <c r="C757" s="23" t="s">
        <v>14</v>
      </c>
      <c r="D757" s="23" t="s">
        <v>1705</v>
      </c>
      <c r="E757" s="23" t="s">
        <v>452</v>
      </c>
      <c r="F757" s="23" t="s">
        <v>5334</v>
      </c>
      <c r="G757" s="23" t="s">
        <v>1721</v>
      </c>
      <c r="H757" s="23" t="s">
        <v>4633</v>
      </c>
      <c r="I757" s="23" t="s">
        <v>4192</v>
      </c>
      <c r="J757" s="23" t="s">
        <v>11</v>
      </c>
      <c r="K757" s="23" t="s">
        <v>4628</v>
      </c>
      <c r="L757" s="23" t="s">
        <v>11</v>
      </c>
      <c r="M757" s="23" t="s">
        <v>5408</v>
      </c>
      <c r="N757" s="23" t="s">
        <v>4629</v>
      </c>
      <c r="O757" s="23" t="s">
        <v>4630</v>
      </c>
      <c r="P757" s="23" t="s">
        <v>4684</v>
      </c>
      <c r="Q757" s="23">
        <v>0</v>
      </c>
      <c r="R757" s="23" t="s">
        <v>1962</v>
      </c>
      <c r="S757" s="23" t="s">
        <v>4685</v>
      </c>
      <c r="T757" s="23" t="s">
        <v>1721</v>
      </c>
    </row>
    <row r="758" spans="1:20" s="19" customFormat="1">
      <c r="A758" s="23" t="s">
        <v>3769</v>
      </c>
      <c r="B758" s="23" t="s">
        <v>3770</v>
      </c>
      <c r="C758" s="23" t="s">
        <v>1702</v>
      </c>
      <c r="D758" s="23" t="s">
        <v>4091</v>
      </c>
      <c r="E758" s="23" t="s">
        <v>459</v>
      </c>
      <c r="F758" s="23" t="s">
        <v>4167</v>
      </c>
      <c r="G758" s="23" t="s">
        <v>1721</v>
      </c>
      <c r="H758" s="23" t="s">
        <v>4638</v>
      </c>
      <c r="I758" s="23" t="s">
        <v>4639</v>
      </c>
      <c r="J758" s="23" t="s">
        <v>11</v>
      </c>
      <c r="K758" s="23" t="s">
        <v>4628</v>
      </c>
      <c r="L758" s="23" t="s">
        <v>11</v>
      </c>
      <c r="M758" s="23" t="s">
        <v>5462</v>
      </c>
      <c r="N758" s="23" t="s">
        <v>4640</v>
      </c>
      <c r="O758" s="23" t="s">
        <v>4630</v>
      </c>
      <c r="P758" s="23" t="s">
        <v>4738</v>
      </c>
      <c r="Q758" s="23">
        <v>0</v>
      </c>
      <c r="R758" s="23" t="s">
        <v>1962</v>
      </c>
      <c r="S758" s="23" t="s">
        <v>4739</v>
      </c>
      <c r="T758" s="23" t="s">
        <v>1721</v>
      </c>
    </row>
    <row r="759" spans="1:20" s="19" customFormat="1">
      <c r="A759" s="23" t="s">
        <v>3531</v>
      </c>
      <c r="B759" s="23" t="s">
        <v>3532</v>
      </c>
      <c r="C759" s="23" t="s">
        <v>16</v>
      </c>
      <c r="D759" s="23" t="s">
        <v>1705</v>
      </c>
      <c r="E759" s="23" t="s">
        <v>1189</v>
      </c>
      <c r="F759" s="23" t="s">
        <v>4207</v>
      </c>
      <c r="G759" s="23" t="s">
        <v>1721</v>
      </c>
      <c r="H759" s="23" t="s">
        <v>4633</v>
      </c>
      <c r="I759" s="23" t="s">
        <v>5438</v>
      </c>
      <c r="J759" s="23" t="s">
        <v>11</v>
      </c>
      <c r="K759" s="23" t="s">
        <v>4628</v>
      </c>
      <c r="L759" s="23" t="s">
        <v>11</v>
      </c>
      <c r="M759" s="23" t="s">
        <v>5416</v>
      </c>
      <c r="N759" s="23" t="s">
        <v>4629</v>
      </c>
      <c r="O759" s="23" t="s">
        <v>4630</v>
      </c>
      <c r="P759" s="23" t="s">
        <v>4642</v>
      </c>
      <c r="Q759" s="23">
        <v>0</v>
      </c>
      <c r="R759" s="23" t="s">
        <v>1962</v>
      </c>
      <c r="S759" s="23" t="s">
        <v>4891</v>
      </c>
      <c r="T759" s="23" t="s">
        <v>1721</v>
      </c>
    </row>
    <row r="760" spans="1:20" s="19" customFormat="1">
      <c r="A760" s="23" t="s">
        <v>5188</v>
      </c>
      <c r="B760" s="23" t="s">
        <v>5189</v>
      </c>
      <c r="C760" s="23" t="s">
        <v>15</v>
      </c>
      <c r="D760" s="23" t="s">
        <v>1705</v>
      </c>
      <c r="E760" s="23" t="s">
        <v>452</v>
      </c>
      <c r="F760" s="23" t="s">
        <v>4158</v>
      </c>
      <c r="G760" s="23" t="s">
        <v>1721</v>
      </c>
      <c r="H760" s="23" t="s">
        <v>4638</v>
      </c>
      <c r="I760" s="23" t="s">
        <v>4636</v>
      </c>
      <c r="J760" s="23" t="s">
        <v>11</v>
      </c>
      <c r="K760" s="23" t="s">
        <v>4628</v>
      </c>
      <c r="L760" s="23" t="s">
        <v>11</v>
      </c>
      <c r="M760" s="23" t="s">
        <v>5424</v>
      </c>
      <c r="N760" s="23" t="s">
        <v>4629</v>
      </c>
      <c r="O760" s="23" t="s">
        <v>4630</v>
      </c>
      <c r="P760" s="23" t="s">
        <v>7</v>
      </c>
      <c r="Q760" s="23">
        <v>0</v>
      </c>
      <c r="R760" s="23" t="s">
        <v>4928</v>
      </c>
      <c r="S760" s="23" t="s">
        <v>5374</v>
      </c>
      <c r="T760" s="23" t="s">
        <v>1721</v>
      </c>
    </row>
    <row r="761" spans="1:20" s="19" customFormat="1">
      <c r="A761" s="23" t="s">
        <v>2007</v>
      </c>
      <c r="B761" s="23" t="s">
        <v>2008</v>
      </c>
      <c r="C761" s="23" t="s">
        <v>1686</v>
      </c>
      <c r="D761" s="23" t="s">
        <v>4091</v>
      </c>
      <c r="E761" s="23" t="s">
        <v>459</v>
      </c>
      <c r="F761" s="23" t="s">
        <v>4167</v>
      </c>
      <c r="G761" s="23" t="s">
        <v>1721</v>
      </c>
      <c r="H761" s="23" t="s">
        <v>4638</v>
      </c>
      <c r="I761" s="23" t="s">
        <v>4639</v>
      </c>
      <c r="J761" s="23" t="s">
        <v>11</v>
      </c>
      <c r="K761" s="23" t="s">
        <v>4628</v>
      </c>
      <c r="L761" s="23" t="s">
        <v>11</v>
      </c>
      <c r="M761" s="23" t="s">
        <v>5454</v>
      </c>
      <c r="N761" s="23" t="s">
        <v>4640</v>
      </c>
      <c r="O761" s="23" t="s">
        <v>4630</v>
      </c>
      <c r="P761" s="23" t="s">
        <v>9</v>
      </c>
      <c r="Q761" s="23">
        <v>0</v>
      </c>
      <c r="R761" s="23" t="s">
        <v>2010</v>
      </c>
      <c r="S761" s="23" t="s">
        <v>4519</v>
      </c>
      <c r="T761" s="23" t="s">
        <v>1721</v>
      </c>
    </row>
    <row r="762" spans="1:20" s="19" customFormat="1">
      <c r="A762" s="23" t="s">
        <v>4007</v>
      </c>
      <c r="B762" s="23" t="s">
        <v>4008</v>
      </c>
      <c r="C762" s="23" t="s">
        <v>16</v>
      </c>
      <c r="D762" s="23" t="s">
        <v>1705</v>
      </c>
      <c r="E762" s="23" t="s">
        <v>1189</v>
      </c>
      <c r="F762" s="23" t="s">
        <v>4182</v>
      </c>
      <c r="G762" s="23" t="s">
        <v>1721</v>
      </c>
      <c r="H762" s="23" t="s">
        <v>4638</v>
      </c>
      <c r="I762" s="23" t="s">
        <v>4636</v>
      </c>
      <c r="J762" s="23" t="s">
        <v>11</v>
      </c>
      <c r="K762" s="23" t="s">
        <v>4628</v>
      </c>
      <c r="L762" s="23" t="s">
        <v>11</v>
      </c>
      <c r="M762" s="23" t="s">
        <v>5427</v>
      </c>
      <c r="N762" s="23" t="s">
        <v>4629</v>
      </c>
      <c r="O762" s="23" t="s">
        <v>4630</v>
      </c>
      <c r="P762" s="23" t="s">
        <v>4642</v>
      </c>
      <c r="Q762" s="23">
        <v>0</v>
      </c>
      <c r="R762" s="23" t="s">
        <v>1681</v>
      </c>
      <c r="S762" s="23" t="s">
        <v>4898</v>
      </c>
      <c r="T762" s="23" t="s">
        <v>1721</v>
      </c>
    </row>
    <row r="763" spans="1:20" s="19" customFormat="1">
      <c r="A763" s="23" t="s">
        <v>2652</v>
      </c>
      <c r="B763" s="23" t="s">
        <v>2653</v>
      </c>
      <c r="C763" s="23" t="s">
        <v>16</v>
      </c>
      <c r="D763" s="23" t="s">
        <v>1705</v>
      </c>
      <c r="E763" s="23" t="s">
        <v>452</v>
      </c>
      <c r="F763" s="23" t="s">
        <v>4185</v>
      </c>
      <c r="G763" s="23" t="s">
        <v>1721</v>
      </c>
      <c r="H763" s="23" t="s">
        <v>4633</v>
      </c>
      <c r="I763" s="23" t="s">
        <v>4203</v>
      </c>
      <c r="J763" s="23" t="s">
        <v>11</v>
      </c>
      <c r="K763" s="23" t="s">
        <v>4628</v>
      </c>
      <c r="L763" s="23" t="s">
        <v>11</v>
      </c>
      <c r="M763" s="23" t="s">
        <v>5428</v>
      </c>
      <c r="N763" s="23" t="s">
        <v>4629</v>
      </c>
      <c r="O763" s="23" t="s">
        <v>4630</v>
      </c>
      <c r="P763" s="23" t="s">
        <v>1026</v>
      </c>
      <c r="Q763" s="23">
        <v>0</v>
      </c>
      <c r="R763" s="23" t="s">
        <v>1676</v>
      </c>
      <c r="S763" s="23" t="s">
        <v>4609</v>
      </c>
      <c r="T763" s="23" t="s">
        <v>1721</v>
      </c>
    </row>
    <row r="764" spans="1:20" s="19" customFormat="1">
      <c r="A764" s="23" t="s">
        <v>2639</v>
      </c>
      <c r="B764" s="23" t="s">
        <v>2640</v>
      </c>
      <c r="C764" s="23" t="s">
        <v>16</v>
      </c>
      <c r="D764" s="23" t="s">
        <v>1705</v>
      </c>
      <c r="E764" s="23" t="s">
        <v>1189</v>
      </c>
      <c r="F764" s="23" t="s">
        <v>4182</v>
      </c>
      <c r="G764" s="23" t="s">
        <v>1721</v>
      </c>
      <c r="H764" s="23" t="s">
        <v>4638</v>
      </c>
      <c r="I764" s="23" t="s">
        <v>4636</v>
      </c>
      <c r="J764" s="23" t="s">
        <v>11</v>
      </c>
      <c r="K764" s="23" t="s">
        <v>4628</v>
      </c>
      <c r="L764" s="23" t="s">
        <v>11</v>
      </c>
      <c r="M764" s="23" t="s">
        <v>5420</v>
      </c>
      <c r="N764" s="23" t="s">
        <v>4629</v>
      </c>
      <c r="O764" s="23" t="s">
        <v>4630</v>
      </c>
      <c r="P764" s="23" t="s">
        <v>7</v>
      </c>
      <c r="Q764" s="23">
        <v>0</v>
      </c>
      <c r="R764" s="23" t="s">
        <v>3779</v>
      </c>
      <c r="S764" s="23" t="s">
        <v>4573</v>
      </c>
      <c r="T764" s="23" t="s">
        <v>1721</v>
      </c>
    </row>
    <row r="765" spans="1:20" s="19" customFormat="1">
      <c r="A765" s="23" t="s">
        <v>3103</v>
      </c>
      <c r="B765" s="23" t="s">
        <v>3104</v>
      </c>
      <c r="C765" s="23" t="s">
        <v>12</v>
      </c>
      <c r="D765" s="23" t="s">
        <v>1705</v>
      </c>
      <c r="E765" s="23" t="s">
        <v>452</v>
      </c>
      <c r="F765" s="23" t="s">
        <v>4166</v>
      </c>
      <c r="G765" s="23" t="s">
        <v>1721</v>
      </c>
      <c r="H765" s="23" t="s">
        <v>4094</v>
      </c>
      <c r="I765" s="23" t="s">
        <v>5421</v>
      </c>
      <c r="J765" s="23" t="s">
        <v>11</v>
      </c>
      <c r="K765" s="23" t="s">
        <v>4628</v>
      </c>
      <c r="L765" s="23" t="s">
        <v>11</v>
      </c>
      <c r="M765" s="23" t="s">
        <v>5460</v>
      </c>
      <c r="N765" s="23" t="s">
        <v>4629</v>
      </c>
      <c r="O765" s="23" t="s">
        <v>4630</v>
      </c>
      <c r="P765" s="23" t="s">
        <v>4642</v>
      </c>
      <c r="Q765" s="23">
        <v>0</v>
      </c>
      <c r="R765" s="23" t="s">
        <v>1962</v>
      </c>
      <c r="S765" s="23" t="s">
        <v>4367</v>
      </c>
      <c r="T765" s="23" t="s">
        <v>1721</v>
      </c>
    </row>
    <row r="766" spans="1:20" s="19" customFormat="1">
      <c r="A766" s="23" t="s">
        <v>2247</v>
      </c>
      <c r="B766" s="23" t="s">
        <v>2248</v>
      </c>
      <c r="C766" s="23" t="s">
        <v>15</v>
      </c>
      <c r="D766" s="23" t="s">
        <v>1705</v>
      </c>
      <c r="E766" s="23" t="s">
        <v>452</v>
      </c>
      <c r="F766" s="23" t="s">
        <v>4148</v>
      </c>
      <c r="G766" s="23" t="s">
        <v>1721</v>
      </c>
      <c r="H766" s="23" t="s">
        <v>4094</v>
      </c>
      <c r="I766" s="23" t="s">
        <v>4192</v>
      </c>
      <c r="J766" s="23" t="s">
        <v>11</v>
      </c>
      <c r="K766" s="23" t="s">
        <v>4628</v>
      </c>
      <c r="L766" s="23" t="s">
        <v>11</v>
      </c>
      <c r="M766" s="23" t="s">
        <v>5437</v>
      </c>
      <c r="N766" s="23" t="s">
        <v>4629</v>
      </c>
      <c r="O766" s="23" t="s">
        <v>4630</v>
      </c>
      <c r="P766" s="23" t="s">
        <v>4675</v>
      </c>
      <c r="Q766" s="23">
        <v>0</v>
      </c>
      <c r="R766" s="23" t="s">
        <v>1962</v>
      </c>
      <c r="S766" s="23" t="s">
        <v>4454</v>
      </c>
      <c r="T766" s="23" t="s">
        <v>1721</v>
      </c>
    </row>
    <row r="767" spans="1:20" s="19" customFormat="1">
      <c r="A767" s="23" t="s">
        <v>2663</v>
      </c>
      <c r="B767" s="23" t="s">
        <v>2664</v>
      </c>
      <c r="C767" s="23" t="s">
        <v>14</v>
      </c>
      <c r="D767" s="23" t="s">
        <v>1705</v>
      </c>
      <c r="E767" s="23" t="s">
        <v>452</v>
      </c>
      <c r="F767" s="23" t="s">
        <v>4175</v>
      </c>
      <c r="G767" s="23" t="s">
        <v>1721</v>
      </c>
      <c r="H767" s="23" t="s">
        <v>4638</v>
      </c>
      <c r="I767" s="23" t="s">
        <v>4656</v>
      </c>
      <c r="J767" s="23" t="s">
        <v>11</v>
      </c>
      <c r="K767" s="23" t="s">
        <v>4628</v>
      </c>
      <c r="L767" s="23" t="s">
        <v>11</v>
      </c>
      <c r="M767" s="23" t="s">
        <v>5412</v>
      </c>
      <c r="N767" s="23" t="s">
        <v>4629</v>
      </c>
      <c r="O767" s="23" t="s">
        <v>4630</v>
      </c>
      <c r="P767" s="23" t="s">
        <v>7</v>
      </c>
      <c r="Q767" s="23">
        <v>0</v>
      </c>
      <c r="R767" s="23" t="s">
        <v>4800</v>
      </c>
      <c r="S767" s="23" t="s">
        <v>4801</v>
      </c>
      <c r="T767" s="23" t="s">
        <v>1721</v>
      </c>
    </row>
    <row r="768" spans="1:20" s="19" customFormat="1">
      <c r="A768" s="23" t="s">
        <v>2652</v>
      </c>
      <c r="B768" s="23" t="s">
        <v>2653</v>
      </c>
      <c r="C768" s="23" t="s">
        <v>16</v>
      </c>
      <c r="D768" s="23" t="s">
        <v>1705</v>
      </c>
      <c r="E768" s="23" t="s">
        <v>452</v>
      </c>
      <c r="F768" s="23" t="s">
        <v>4185</v>
      </c>
      <c r="G768" s="23" t="s">
        <v>1721</v>
      </c>
      <c r="H768" s="23" t="s">
        <v>4633</v>
      </c>
      <c r="I768" s="23" t="s">
        <v>4203</v>
      </c>
      <c r="J768" s="23" t="s">
        <v>11</v>
      </c>
      <c r="K768" s="23" t="s">
        <v>4628</v>
      </c>
      <c r="L768" s="23" t="s">
        <v>11</v>
      </c>
      <c r="M768" s="23" t="s">
        <v>5408</v>
      </c>
      <c r="N768" s="23" t="s">
        <v>4629</v>
      </c>
      <c r="O768" s="23" t="s">
        <v>4630</v>
      </c>
      <c r="P768" s="23" t="s">
        <v>1026</v>
      </c>
      <c r="Q768" s="23">
        <v>0</v>
      </c>
      <c r="R768" s="23" t="s">
        <v>1676</v>
      </c>
      <c r="S768" s="23" t="s">
        <v>4609</v>
      </c>
      <c r="T768" s="23" t="s">
        <v>1721</v>
      </c>
    </row>
    <row r="769" spans="1:20" s="19" customFormat="1">
      <c r="A769" s="23" t="s">
        <v>2786</v>
      </c>
      <c r="B769" s="23" t="s">
        <v>2787</v>
      </c>
      <c r="C769" s="23" t="s">
        <v>1686</v>
      </c>
      <c r="D769" s="23" t="s">
        <v>4091</v>
      </c>
      <c r="E769" s="23" t="s">
        <v>459</v>
      </c>
      <c r="F769" s="23" t="s">
        <v>4167</v>
      </c>
      <c r="G769" s="23" t="s">
        <v>1721</v>
      </c>
      <c r="H769" s="23" t="s">
        <v>4638</v>
      </c>
      <c r="I769" s="23" t="s">
        <v>4639</v>
      </c>
      <c r="J769" s="23" t="s">
        <v>11</v>
      </c>
      <c r="K769" s="23" t="s">
        <v>4628</v>
      </c>
      <c r="L769" s="23" t="s">
        <v>11</v>
      </c>
      <c r="M769" s="23" t="s">
        <v>5454</v>
      </c>
      <c r="N769" s="23" t="s">
        <v>4640</v>
      </c>
      <c r="O769" s="23" t="s">
        <v>4630</v>
      </c>
      <c r="P769" s="23" t="s">
        <v>4641</v>
      </c>
      <c r="Q769" s="23">
        <v>0</v>
      </c>
      <c r="R769" s="23" t="s">
        <v>2790</v>
      </c>
      <c r="S769" s="23" t="s">
        <v>4528</v>
      </c>
      <c r="T769" s="23" t="s">
        <v>1721</v>
      </c>
    </row>
    <row r="770" spans="1:20" s="19" customFormat="1">
      <c r="A770" s="23" t="s">
        <v>2368</v>
      </c>
      <c r="B770" s="23" t="s">
        <v>2369</v>
      </c>
      <c r="C770" s="23" t="s">
        <v>16</v>
      </c>
      <c r="D770" s="23" t="s">
        <v>1705</v>
      </c>
      <c r="E770" s="23" t="s">
        <v>1189</v>
      </c>
      <c r="F770" s="23" t="s">
        <v>4197</v>
      </c>
      <c r="G770" s="23" t="s">
        <v>1721</v>
      </c>
      <c r="H770" s="23" t="s">
        <v>4099</v>
      </c>
      <c r="I770" s="23" t="s">
        <v>4106</v>
      </c>
      <c r="J770" s="23" t="s">
        <v>1808</v>
      </c>
      <c r="K770" s="23" t="s">
        <v>4628</v>
      </c>
      <c r="L770" s="23" t="s">
        <v>11</v>
      </c>
      <c r="M770" s="23" t="s">
        <v>5416</v>
      </c>
      <c r="N770" s="23" t="s">
        <v>4629</v>
      </c>
      <c r="O770" s="23" t="s">
        <v>4630</v>
      </c>
      <c r="P770" s="23" t="s">
        <v>9</v>
      </c>
      <c r="Q770" s="23">
        <v>0</v>
      </c>
      <c r="R770" s="23" t="s">
        <v>3208</v>
      </c>
      <c r="S770" s="23" t="s">
        <v>4438</v>
      </c>
      <c r="T770" s="23" t="s">
        <v>1721</v>
      </c>
    </row>
    <row r="771" spans="1:20" s="19" customFormat="1">
      <c r="A771" s="23" t="s">
        <v>3933</v>
      </c>
      <c r="B771" s="23" t="s">
        <v>3934</v>
      </c>
      <c r="C771" s="23" t="s">
        <v>15</v>
      </c>
      <c r="D771" s="23" t="s">
        <v>1705</v>
      </c>
      <c r="E771" s="23" t="s">
        <v>452</v>
      </c>
      <c r="F771" s="23" t="s">
        <v>4156</v>
      </c>
      <c r="G771" s="23" t="s">
        <v>1721</v>
      </c>
      <c r="H771" s="23" t="s">
        <v>4094</v>
      </c>
      <c r="I771" s="23" t="s">
        <v>4106</v>
      </c>
      <c r="J771" s="23" t="s">
        <v>11</v>
      </c>
      <c r="K771" s="23" t="s">
        <v>4628</v>
      </c>
      <c r="L771" s="23" t="s">
        <v>11</v>
      </c>
      <c r="M771" s="23" t="s">
        <v>5460</v>
      </c>
      <c r="N771" s="23" t="s">
        <v>4629</v>
      </c>
      <c r="O771" s="23" t="s">
        <v>4630</v>
      </c>
      <c r="P771" s="23" t="s">
        <v>4798</v>
      </c>
      <c r="Q771" s="23">
        <v>0</v>
      </c>
      <c r="R771" s="23" t="s">
        <v>1962</v>
      </c>
      <c r="S771" s="23" t="s">
        <v>4799</v>
      </c>
      <c r="T771" s="23" t="s">
        <v>1721</v>
      </c>
    </row>
    <row r="772" spans="1:20" s="19" customFormat="1">
      <c r="A772" s="23" t="s">
        <v>4021</v>
      </c>
      <c r="B772" s="23" t="s">
        <v>4022</v>
      </c>
      <c r="C772" s="23" t="s">
        <v>15</v>
      </c>
      <c r="D772" s="23" t="s">
        <v>1705</v>
      </c>
      <c r="E772" s="23" t="s">
        <v>452</v>
      </c>
      <c r="F772" s="23" t="s">
        <v>4148</v>
      </c>
      <c r="G772" s="23" t="s">
        <v>1721</v>
      </c>
      <c r="H772" s="23" t="s">
        <v>4094</v>
      </c>
      <c r="I772" s="23" t="s">
        <v>4192</v>
      </c>
      <c r="J772" s="23" t="s">
        <v>11</v>
      </c>
      <c r="K772" s="23" t="s">
        <v>4628</v>
      </c>
      <c r="L772" s="23" t="s">
        <v>11</v>
      </c>
      <c r="M772" s="23" t="s">
        <v>5412</v>
      </c>
      <c r="N772" s="23" t="s">
        <v>4629</v>
      </c>
      <c r="O772" s="23" t="s">
        <v>4630</v>
      </c>
      <c r="P772" s="23" t="s">
        <v>4820</v>
      </c>
      <c r="Q772" s="23">
        <v>0</v>
      </c>
      <c r="R772" s="23" t="s">
        <v>1962</v>
      </c>
      <c r="S772" s="23" t="s">
        <v>4821</v>
      </c>
      <c r="T772" s="23" t="s">
        <v>1721</v>
      </c>
    </row>
    <row r="773" spans="1:20" s="19" customFormat="1">
      <c r="A773" s="23" t="s">
        <v>3643</v>
      </c>
      <c r="B773" s="23" t="s">
        <v>3644</v>
      </c>
      <c r="C773" s="23" t="s">
        <v>16</v>
      </c>
      <c r="D773" s="23" t="s">
        <v>1705</v>
      </c>
      <c r="E773" s="23" t="s">
        <v>452</v>
      </c>
      <c r="F773" s="23" t="s">
        <v>4164</v>
      </c>
      <c r="G773" s="23" t="s">
        <v>1721</v>
      </c>
      <c r="H773" s="23" t="s">
        <v>4632</v>
      </c>
      <c r="I773" s="23" t="s">
        <v>4203</v>
      </c>
      <c r="J773" s="23" t="s">
        <v>11</v>
      </c>
      <c r="K773" s="23" t="s">
        <v>4628</v>
      </c>
      <c r="L773" s="23" t="s">
        <v>11</v>
      </c>
      <c r="M773" s="23" t="s">
        <v>5434</v>
      </c>
      <c r="N773" s="23" t="s">
        <v>4629</v>
      </c>
      <c r="O773" s="23" t="s">
        <v>4630</v>
      </c>
      <c r="P773" s="23" t="s">
        <v>9</v>
      </c>
      <c r="Q773" s="23">
        <v>0</v>
      </c>
      <c r="R773" s="23" t="s">
        <v>4745</v>
      </c>
      <c r="S773" s="23" t="s">
        <v>4538</v>
      </c>
      <c r="T773" s="23" t="s">
        <v>1721</v>
      </c>
    </row>
    <row r="774" spans="1:20" s="19" customFormat="1">
      <c r="A774" s="23" t="s">
        <v>1997</v>
      </c>
      <c r="B774" s="23" t="s">
        <v>1998</v>
      </c>
      <c r="C774" s="23" t="s">
        <v>10</v>
      </c>
      <c r="D774" s="23" t="s">
        <v>1705</v>
      </c>
      <c r="E774" s="23" t="s">
        <v>452</v>
      </c>
      <c r="F774" s="23" t="s">
        <v>4173</v>
      </c>
      <c r="G774" s="23" t="s">
        <v>1721</v>
      </c>
      <c r="H774" s="23" t="s">
        <v>4099</v>
      </c>
      <c r="I774" s="23" t="s">
        <v>4138</v>
      </c>
      <c r="J774" s="23" t="s">
        <v>11</v>
      </c>
      <c r="K774" s="23" t="s">
        <v>4628</v>
      </c>
      <c r="L774" s="23" t="s">
        <v>11</v>
      </c>
      <c r="M774" s="23" t="s">
        <v>5417</v>
      </c>
      <c r="N774" s="23" t="s">
        <v>4629</v>
      </c>
      <c r="O774" s="23" t="s">
        <v>4630</v>
      </c>
      <c r="P774" s="23" t="s">
        <v>4642</v>
      </c>
      <c r="Q774" s="23">
        <v>0</v>
      </c>
      <c r="R774" s="23" t="s">
        <v>1962</v>
      </c>
      <c r="S774" s="23" t="s">
        <v>4889</v>
      </c>
      <c r="T774" s="23" t="s">
        <v>1721</v>
      </c>
    </row>
    <row r="775" spans="1:20" s="19" customFormat="1">
      <c r="A775" s="23" t="s">
        <v>3949</v>
      </c>
      <c r="B775" s="23" t="s">
        <v>3950</v>
      </c>
      <c r="C775" s="23" t="s">
        <v>12</v>
      </c>
      <c r="D775" s="23" t="s">
        <v>1705</v>
      </c>
      <c r="E775" s="23" t="s">
        <v>452</v>
      </c>
      <c r="F775" s="23" t="s">
        <v>4175</v>
      </c>
      <c r="G775" s="23" t="s">
        <v>1721</v>
      </c>
      <c r="H775" s="23" t="s">
        <v>4638</v>
      </c>
      <c r="I775" s="23" t="s">
        <v>4656</v>
      </c>
      <c r="J775" s="23" t="s">
        <v>11</v>
      </c>
      <c r="K775" s="23" t="s">
        <v>4628</v>
      </c>
      <c r="L775" s="23" t="s">
        <v>11</v>
      </c>
      <c r="M775" s="23" t="s">
        <v>5412</v>
      </c>
      <c r="N775" s="23" t="s">
        <v>4629</v>
      </c>
      <c r="O775" s="23" t="s">
        <v>4630</v>
      </c>
      <c r="P775" s="23" t="s">
        <v>4697</v>
      </c>
      <c r="Q775" s="23">
        <v>0</v>
      </c>
      <c r="R775" s="23" t="s">
        <v>1962</v>
      </c>
      <c r="S775" s="23" t="s">
        <v>4698</v>
      </c>
      <c r="T775" s="23" t="s">
        <v>1721</v>
      </c>
    </row>
    <row r="776" spans="1:20" s="19" customFormat="1">
      <c r="A776" s="23" t="s">
        <v>3617</v>
      </c>
      <c r="B776" s="23" t="s">
        <v>3618</v>
      </c>
      <c r="C776" s="23" t="s">
        <v>1669</v>
      </c>
      <c r="D776" s="23" t="s">
        <v>1705</v>
      </c>
      <c r="E776" s="23" t="s">
        <v>452</v>
      </c>
      <c r="F776" s="23" t="s">
        <v>4179</v>
      </c>
      <c r="G776" s="23" t="s">
        <v>1721</v>
      </c>
      <c r="H776" s="23" t="s">
        <v>4682</v>
      </c>
      <c r="I776" s="23" t="s">
        <v>4192</v>
      </c>
      <c r="J776" s="23" t="s">
        <v>11</v>
      </c>
      <c r="K776" s="23" t="s">
        <v>4628</v>
      </c>
      <c r="L776" s="23" t="s">
        <v>11</v>
      </c>
      <c r="M776" s="23" t="s">
        <v>5412</v>
      </c>
      <c r="N776" s="23" t="s">
        <v>4629</v>
      </c>
      <c r="O776" s="23" t="s">
        <v>4630</v>
      </c>
      <c r="P776" s="23" t="s">
        <v>1026</v>
      </c>
      <c r="Q776" s="23">
        <v>0</v>
      </c>
      <c r="R776" s="23" t="s">
        <v>1922</v>
      </c>
      <c r="S776" s="23" t="s">
        <v>4706</v>
      </c>
      <c r="T776" s="23" t="s">
        <v>1721</v>
      </c>
    </row>
    <row r="777" spans="1:20" s="19" customFormat="1">
      <c r="A777" s="23" t="s">
        <v>2131</v>
      </c>
      <c r="B777" s="23" t="s">
        <v>2132</v>
      </c>
      <c r="C777" s="23" t="s">
        <v>14</v>
      </c>
      <c r="D777" s="23" t="s">
        <v>1705</v>
      </c>
      <c r="E777" s="23" t="s">
        <v>452</v>
      </c>
      <c r="F777" s="23" t="s">
        <v>5340</v>
      </c>
      <c r="G777" s="23" t="s">
        <v>1721</v>
      </c>
      <c r="H777" s="23" t="s">
        <v>4099</v>
      </c>
      <c r="I777" s="23" t="s">
        <v>4192</v>
      </c>
      <c r="J777" s="23" t="s">
        <v>11</v>
      </c>
      <c r="K777" s="23" t="s">
        <v>4628</v>
      </c>
      <c r="L777" s="23" t="s">
        <v>11</v>
      </c>
      <c r="M777" s="23" t="s">
        <v>5436</v>
      </c>
      <c r="N777" s="23" t="s">
        <v>4629</v>
      </c>
      <c r="O777" s="23" t="s">
        <v>4630</v>
      </c>
      <c r="P777" s="23" t="s">
        <v>7</v>
      </c>
      <c r="Q777" s="23">
        <v>0</v>
      </c>
      <c r="R777" s="23" t="s">
        <v>4746</v>
      </c>
      <c r="S777" s="23" t="s">
        <v>4827</v>
      </c>
      <c r="T777" s="23" t="s">
        <v>1721</v>
      </c>
    </row>
    <row r="778" spans="1:20" s="19" customFormat="1">
      <c r="A778" s="23" t="s">
        <v>3262</v>
      </c>
      <c r="B778" s="23" t="s">
        <v>3263</v>
      </c>
      <c r="C778" s="23" t="s">
        <v>1669</v>
      </c>
      <c r="D778" s="23" t="s">
        <v>4091</v>
      </c>
      <c r="E778" s="23" t="s">
        <v>459</v>
      </c>
      <c r="F778" s="23" t="s">
        <v>4086</v>
      </c>
      <c r="G778" s="23" t="s">
        <v>1721</v>
      </c>
      <c r="H778" s="23" t="s">
        <v>4643</v>
      </c>
      <c r="I778" s="23" t="s">
        <v>4644</v>
      </c>
      <c r="J778" s="23" t="s">
        <v>1808</v>
      </c>
      <c r="K778" s="23" t="s">
        <v>4628</v>
      </c>
      <c r="L778" s="23" t="s">
        <v>11</v>
      </c>
      <c r="M778" s="23" t="s">
        <v>5502</v>
      </c>
      <c r="N778" s="23" t="s">
        <v>4640</v>
      </c>
      <c r="O778" s="23" t="s">
        <v>4630</v>
      </c>
      <c r="P778" s="23" t="s">
        <v>4641</v>
      </c>
      <c r="Q778" s="23">
        <v>0</v>
      </c>
      <c r="R778" s="23" t="s">
        <v>1962</v>
      </c>
      <c r="S778" s="23" t="s">
        <v>4771</v>
      </c>
      <c r="T778" s="23" t="s">
        <v>1721</v>
      </c>
    </row>
    <row r="779" spans="1:20" s="19" customFormat="1">
      <c r="A779" s="23" t="s">
        <v>4021</v>
      </c>
      <c r="B779" s="23" t="s">
        <v>4022</v>
      </c>
      <c r="C779" s="23" t="s">
        <v>15</v>
      </c>
      <c r="D779" s="23" t="s">
        <v>1705</v>
      </c>
      <c r="E779" s="23" t="s">
        <v>452</v>
      </c>
      <c r="F779" s="23" t="s">
        <v>4148</v>
      </c>
      <c r="G779" s="23" t="s">
        <v>1721</v>
      </c>
      <c r="H779" s="23" t="s">
        <v>4094</v>
      </c>
      <c r="I779" s="23" t="s">
        <v>4192</v>
      </c>
      <c r="J779" s="23" t="s">
        <v>11</v>
      </c>
      <c r="K779" s="23" t="s">
        <v>4628</v>
      </c>
      <c r="L779" s="23" t="s">
        <v>11</v>
      </c>
      <c r="M779" s="23" t="s">
        <v>5442</v>
      </c>
      <c r="N779" s="23" t="s">
        <v>4629</v>
      </c>
      <c r="O779" s="23" t="s">
        <v>4630</v>
      </c>
      <c r="P779" s="23" t="s">
        <v>4820</v>
      </c>
      <c r="Q779" s="23">
        <v>0</v>
      </c>
      <c r="R779" s="23" t="s">
        <v>1962</v>
      </c>
      <c r="S779" s="23" t="s">
        <v>4821</v>
      </c>
      <c r="T779" s="23" t="s">
        <v>1721</v>
      </c>
    </row>
    <row r="780" spans="1:20" s="19" customFormat="1">
      <c r="A780" s="23" t="s">
        <v>1718</v>
      </c>
      <c r="B780" s="23" t="s">
        <v>1719</v>
      </c>
      <c r="C780" s="23" t="s">
        <v>10</v>
      </c>
      <c r="D780" s="23" t="s">
        <v>1705</v>
      </c>
      <c r="E780" s="23" t="s">
        <v>452</v>
      </c>
      <c r="F780" s="23" t="s">
        <v>5349</v>
      </c>
      <c r="G780" s="23" t="s">
        <v>1721</v>
      </c>
      <c r="H780" s="23" t="s">
        <v>4099</v>
      </c>
      <c r="I780" s="23" t="s">
        <v>5438</v>
      </c>
      <c r="J780" s="23" t="s">
        <v>11</v>
      </c>
      <c r="K780" s="23" t="s">
        <v>4628</v>
      </c>
      <c r="L780" s="23" t="s">
        <v>11</v>
      </c>
      <c r="M780" s="23" t="s">
        <v>5432</v>
      </c>
      <c r="N780" s="23" t="s">
        <v>4629</v>
      </c>
      <c r="O780" s="23" t="s">
        <v>4630</v>
      </c>
      <c r="P780" s="23" t="s">
        <v>4713</v>
      </c>
      <c r="Q780" s="23">
        <v>0</v>
      </c>
      <c r="R780" s="23" t="s">
        <v>1962</v>
      </c>
      <c r="S780" s="23" t="s">
        <v>4854</v>
      </c>
      <c r="T780" s="23" t="s">
        <v>1721</v>
      </c>
    </row>
    <row r="781" spans="1:20" s="19" customFormat="1">
      <c r="A781" s="23" t="s">
        <v>2538</v>
      </c>
      <c r="B781" s="23" t="s">
        <v>2539</v>
      </c>
      <c r="C781" s="23" t="s">
        <v>1669</v>
      </c>
      <c r="D781" s="23" t="s">
        <v>4091</v>
      </c>
      <c r="E781" s="23" t="s">
        <v>459</v>
      </c>
      <c r="F781" s="23" t="s">
        <v>4167</v>
      </c>
      <c r="G781" s="23" t="s">
        <v>1721</v>
      </c>
      <c r="H781" s="23" t="s">
        <v>4638</v>
      </c>
      <c r="I781" s="23" t="s">
        <v>4639</v>
      </c>
      <c r="J781" s="23" t="s">
        <v>11</v>
      </c>
      <c r="K781" s="23" t="s">
        <v>4628</v>
      </c>
      <c r="L781" s="23" t="s">
        <v>11</v>
      </c>
      <c r="M781" s="23" t="s">
        <v>5454</v>
      </c>
      <c r="N781" s="23" t="s">
        <v>4640</v>
      </c>
      <c r="O781" s="23" t="s">
        <v>4630</v>
      </c>
      <c r="P781" s="23" t="s">
        <v>4865</v>
      </c>
      <c r="Q781" s="23">
        <v>0</v>
      </c>
      <c r="R781" s="23" t="s">
        <v>2050</v>
      </c>
      <c r="S781" s="23" t="s">
        <v>4421</v>
      </c>
      <c r="T781" s="23" t="s">
        <v>1721</v>
      </c>
    </row>
    <row r="782" spans="1:20" s="19" customFormat="1">
      <c r="A782" s="23" t="s">
        <v>3217</v>
      </c>
      <c r="B782" s="23" t="s">
        <v>3218</v>
      </c>
      <c r="C782" s="23" t="s">
        <v>16</v>
      </c>
      <c r="D782" s="23" t="s">
        <v>1705</v>
      </c>
      <c r="E782" s="23" t="s">
        <v>452</v>
      </c>
      <c r="F782" s="23" t="s">
        <v>4185</v>
      </c>
      <c r="G782" s="23" t="s">
        <v>1721</v>
      </c>
      <c r="H782" s="23" t="s">
        <v>4633</v>
      </c>
      <c r="I782" s="23" t="s">
        <v>4203</v>
      </c>
      <c r="J782" s="23" t="s">
        <v>11</v>
      </c>
      <c r="K782" s="23" t="s">
        <v>4628</v>
      </c>
      <c r="L782" s="23" t="s">
        <v>11</v>
      </c>
      <c r="M782" s="23" t="s">
        <v>5414</v>
      </c>
      <c r="N782" s="23" t="s">
        <v>4629</v>
      </c>
      <c r="O782" s="23" t="s">
        <v>4630</v>
      </c>
      <c r="P782" s="23" t="s">
        <v>1026</v>
      </c>
      <c r="Q782" s="23">
        <v>0</v>
      </c>
      <c r="R782" s="23" t="s">
        <v>1922</v>
      </c>
      <c r="S782" s="23" t="s">
        <v>4576</v>
      </c>
      <c r="T782" s="23" t="s">
        <v>1721</v>
      </c>
    </row>
    <row r="783" spans="1:20" s="19" customFormat="1">
      <c r="A783" s="23" t="s">
        <v>2623</v>
      </c>
      <c r="B783" s="23" t="s">
        <v>2624</v>
      </c>
      <c r="C783" s="23" t="s">
        <v>13</v>
      </c>
      <c r="D783" s="23" t="s">
        <v>1705</v>
      </c>
      <c r="E783" s="23" t="s">
        <v>452</v>
      </c>
      <c r="F783" s="23" t="s">
        <v>4176</v>
      </c>
      <c r="G783" s="23" t="s">
        <v>1721</v>
      </c>
      <c r="H783" s="23" t="s">
        <v>4094</v>
      </c>
      <c r="I783" s="23" t="s">
        <v>5430</v>
      </c>
      <c r="J783" s="23" t="s">
        <v>11</v>
      </c>
      <c r="K783" s="23" t="s">
        <v>4628</v>
      </c>
      <c r="L783" s="23" t="s">
        <v>11</v>
      </c>
      <c r="M783" s="23" t="s">
        <v>5437</v>
      </c>
      <c r="N783" s="23" t="s">
        <v>4629</v>
      </c>
      <c r="O783" s="23" t="s">
        <v>4630</v>
      </c>
      <c r="P783" s="23" t="s">
        <v>4748</v>
      </c>
      <c r="Q783" s="23">
        <v>0</v>
      </c>
      <c r="R783" s="23" t="s">
        <v>1962</v>
      </c>
      <c r="S783" s="23" t="s">
        <v>4414</v>
      </c>
      <c r="T783" s="23" t="s">
        <v>1721</v>
      </c>
    </row>
    <row r="784" spans="1:20" s="19" customFormat="1">
      <c r="A784" s="23" t="s">
        <v>3291</v>
      </c>
      <c r="B784" s="23" t="s">
        <v>3292</v>
      </c>
      <c r="C784" s="23" t="s">
        <v>10</v>
      </c>
      <c r="D784" s="23" t="s">
        <v>1705</v>
      </c>
      <c r="E784" s="23" t="s">
        <v>452</v>
      </c>
      <c r="F784" s="23" t="s">
        <v>5349</v>
      </c>
      <c r="G784" s="23" t="s">
        <v>1721</v>
      </c>
      <c r="H784" s="23" t="s">
        <v>4099</v>
      </c>
      <c r="I784" s="23" t="s">
        <v>4106</v>
      </c>
      <c r="J784" s="23" t="s">
        <v>11</v>
      </c>
      <c r="K784" s="23" t="s">
        <v>4628</v>
      </c>
      <c r="L784" s="23" t="s">
        <v>11</v>
      </c>
      <c r="M784" s="23" t="s">
        <v>5443</v>
      </c>
      <c r="N784" s="23" t="s">
        <v>4629</v>
      </c>
      <c r="O784" s="23" t="s">
        <v>4630</v>
      </c>
      <c r="P784" s="23" t="s">
        <v>4634</v>
      </c>
      <c r="Q784" s="23">
        <v>0</v>
      </c>
      <c r="R784" s="23" t="s">
        <v>1962</v>
      </c>
      <c r="S784" s="23" t="s">
        <v>4353</v>
      </c>
      <c r="T784" s="23" t="s">
        <v>1721</v>
      </c>
    </row>
    <row r="785" spans="1:20" s="19" customFormat="1">
      <c r="A785" s="23" t="s">
        <v>3242</v>
      </c>
      <c r="B785" s="23" t="s">
        <v>3243</v>
      </c>
      <c r="C785" s="23" t="s">
        <v>16</v>
      </c>
      <c r="D785" s="23" t="s">
        <v>1705</v>
      </c>
      <c r="E785" s="23" t="s">
        <v>452</v>
      </c>
      <c r="F785" s="23" t="s">
        <v>4179</v>
      </c>
      <c r="G785" s="23" t="s">
        <v>1721</v>
      </c>
      <c r="H785" s="23" t="s">
        <v>4682</v>
      </c>
      <c r="I785" s="23" t="s">
        <v>4203</v>
      </c>
      <c r="J785" s="23" t="s">
        <v>11</v>
      </c>
      <c r="K785" s="23" t="s">
        <v>4628</v>
      </c>
      <c r="L785" s="23" t="s">
        <v>11</v>
      </c>
      <c r="M785" s="23" t="s">
        <v>5418</v>
      </c>
      <c r="N785" s="23" t="s">
        <v>4629</v>
      </c>
      <c r="O785" s="23" t="s">
        <v>4630</v>
      </c>
      <c r="P785" s="23" t="s">
        <v>7</v>
      </c>
      <c r="Q785" s="23">
        <v>0</v>
      </c>
      <c r="R785" s="23" t="s">
        <v>2933</v>
      </c>
      <c r="S785" s="23" t="s">
        <v>4780</v>
      </c>
      <c r="T785" s="23" t="s">
        <v>1721</v>
      </c>
    </row>
    <row r="786" spans="1:20" s="19" customFormat="1">
      <c r="A786" s="23" t="s">
        <v>3190</v>
      </c>
      <c r="B786" s="23" t="s">
        <v>3191</v>
      </c>
      <c r="C786" s="23" t="s">
        <v>10</v>
      </c>
      <c r="D786" s="23" t="s">
        <v>1705</v>
      </c>
      <c r="E786" s="23" t="s">
        <v>452</v>
      </c>
      <c r="F786" s="23" t="s">
        <v>4190</v>
      </c>
      <c r="G786" s="23" t="s">
        <v>1721</v>
      </c>
      <c r="H786" s="23" t="s">
        <v>4633</v>
      </c>
      <c r="I786" s="23" t="s">
        <v>4192</v>
      </c>
      <c r="J786" s="23" t="s">
        <v>11</v>
      </c>
      <c r="K786" s="23" t="s">
        <v>4628</v>
      </c>
      <c r="L786" s="23" t="s">
        <v>11</v>
      </c>
      <c r="M786" s="23" t="s">
        <v>5455</v>
      </c>
      <c r="N786" s="23" t="s">
        <v>4629</v>
      </c>
      <c r="O786" s="23" t="s">
        <v>4630</v>
      </c>
      <c r="P786" s="23" t="s">
        <v>1026</v>
      </c>
      <c r="Q786" s="23">
        <v>0</v>
      </c>
      <c r="R786" s="23" t="s">
        <v>1683</v>
      </c>
      <c r="S786" s="23" t="s">
        <v>4596</v>
      </c>
      <c r="T786" s="23" t="s">
        <v>1721</v>
      </c>
    </row>
    <row r="787" spans="1:20" s="19" customFormat="1">
      <c r="A787" s="23" t="s">
        <v>2579</v>
      </c>
      <c r="B787" s="23" t="s">
        <v>2580</v>
      </c>
      <c r="C787" s="23" t="s">
        <v>14</v>
      </c>
      <c r="D787" s="23" t="s">
        <v>1705</v>
      </c>
      <c r="E787" s="23" t="s">
        <v>452</v>
      </c>
      <c r="F787" s="23" t="s">
        <v>5344</v>
      </c>
      <c r="G787" s="23" t="s">
        <v>1721</v>
      </c>
      <c r="H787" s="23" t="s">
        <v>4643</v>
      </c>
      <c r="I787" s="23" t="s">
        <v>4636</v>
      </c>
      <c r="J787" s="23" t="s">
        <v>11</v>
      </c>
      <c r="K787" s="23" t="s">
        <v>4628</v>
      </c>
      <c r="L787" s="23" t="s">
        <v>11</v>
      </c>
      <c r="M787" s="23" t="s">
        <v>5406</v>
      </c>
      <c r="N787" s="23" t="s">
        <v>4629</v>
      </c>
      <c r="O787" s="23" t="s">
        <v>4630</v>
      </c>
      <c r="P787" s="23" t="s">
        <v>7</v>
      </c>
      <c r="Q787" s="23">
        <v>0</v>
      </c>
      <c r="R787" s="23" t="s">
        <v>4744</v>
      </c>
      <c r="S787" s="23" t="s">
        <v>4513</v>
      </c>
      <c r="T787" s="23" t="s">
        <v>1721</v>
      </c>
    </row>
    <row r="788" spans="1:20" s="19" customFormat="1">
      <c r="A788" s="23" t="s">
        <v>1985</v>
      </c>
      <c r="B788" s="23" t="s">
        <v>1986</v>
      </c>
      <c r="C788" s="23" t="s">
        <v>14</v>
      </c>
      <c r="D788" s="23" t="s">
        <v>1705</v>
      </c>
      <c r="E788" s="23" t="s">
        <v>452</v>
      </c>
      <c r="F788" s="23" t="s">
        <v>5334</v>
      </c>
      <c r="G788" s="23" t="s">
        <v>1721</v>
      </c>
      <c r="H788" s="23" t="s">
        <v>4633</v>
      </c>
      <c r="I788" s="23" t="s">
        <v>4192</v>
      </c>
      <c r="J788" s="23" t="s">
        <v>11</v>
      </c>
      <c r="K788" s="23" t="s">
        <v>4628</v>
      </c>
      <c r="L788" s="23" t="s">
        <v>11</v>
      </c>
      <c r="M788" s="23" t="s">
        <v>5428</v>
      </c>
      <c r="N788" s="23" t="s">
        <v>4629</v>
      </c>
      <c r="O788" s="23" t="s">
        <v>4630</v>
      </c>
      <c r="P788" s="23" t="s">
        <v>4634</v>
      </c>
      <c r="Q788" s="23">
        <v>0</v>
      </c>
      <c r="R788" s="23" t="s">
        <v>2442</v>
      </c>
      <c r="S788" s="23" t="s">
        <v>4487</v>
      </c>
      <c r="T788" s="23" t="s">
        <v>1721</v>
      </c>
    </row>
    <row r="789" spans="1:20" s="19" customFormat="1">
      <c r="A789" s="23" t="s">
        <v>4044</v>
      </c>
      <c r="B789" s="23" t="s">
        <v>4045</v>
      </c>
      <c r="C789" s="23" t="s">
        <v>16</v>
      </c>
      <c r="D789" s="23" t="s">
        <v>1705</v>
      </c>
      <c r="E789" s="23" t="s">
        <v>1189</v>
      </c>
      <c r="F789" s="23" t="s">
        <v>4182</v>
      </c>
      <c r="G789" s="23" t="s">
        <v>1721</v>
      </c>
      <c r="H789" s="23" t="s">
        <v>4638</v>
      </c>
      <c r="I789" s="23" t="s">
        <v>4192</v>
      </c>
      <c r="J789" s="23" t="s">
        <v>11</v>
      </c>
      <c r="K789" s="23" t="s">
        <v>4628</v>
      </c>
      <c r="L789" s="23" t="s">
        <v>11</v>
      </c>
      <c r="M789" s="23" t="s">
        <v>5444</v>
      </c>
      <c r="N789" s="23" t="s">
        <v>4629</v>
      </c>
      <c r="O789" s="23" t="s">
        <v>4630</v>
      </c>
      <c r="P789" s="23" t="s">
        <v>4783</v>
      </c>
      <c r="Q789" s="23">
        <v>0</v>
      </c>
      <c r="R789" s="23" t="s">
        <v>4784</v>
      </c>
      <c r="S789" s="23" t="s">
        <v>4785</v>
      </c>
      <c r="T789" s="23" t="s">
        <v>1721</v>
      </c>
    </row>
    <row r="790" spans="1:20" s="19" customFormat="1">
      <c r="A790" s="23" t="s">
        <v>2481</v>
      </c>
      <c r="B790" s="23" t="s">
        <v>2482</v>
      </c>
      <c r="C790" s="23" t="s">
        <v>16</v>
      </c>
      <c r="D790" s="23" t="s">
        <v>1705</v>
      </c>
      <c r="E790" s="23" t="s">
        <v>1189</v>
      </c>
      <c r="F790" s="23" t="s">
        <v>4197</v>
      </c>
      <c r="G790" s="23" t="s">
        <v>1721</v>
      </c>
      <c r="H790" s="23" t="s">
        <v>4099</v>
      </c>
      <c r="I790" s="23" t="s">
        <v>4106</v>
      </c>
      <c r="J790" s="23" t="s">
        <v>11</v>
      </c>
      <c r="K790" s="23" t="s">
        <v>4628</v>
      </c>
      <c r="L790" s="23" t="s">
        <v>11</v>
      </c>
      <c r="M790" s="23" t="s">
        <v>5416</v>
      </c>
      <c r="N790" s="23" t="s">
        <v>4629</v>
      </c>
      <c r="O790" s="23" t="s">
        <v>4630</v>
      </c>
      <c r="P790" s="23" t="s">
        <v>4642</v>
      </c>
      <c r="Q790" s="23">
        <v>0</v>
      </c>
      <c r="R790" s="23" t="s">
        <v>1962</v>
      </c>
      <c r="S790" s="23" t="s">
        <v>4840</v>
      </c>
      <c r="T790" s="23" t="s">
        <v>1721</v>
      </c>
    </row>
    <row r="791" spans="1:20" s="19" customFormat="1">
      <c r="A791" s="23" t="s">
        <v>2478</v>
      </c>
      <c r="B791" s="23" t="s">
        <v>2479</v>
      </c>
      <c r="C791" s="23" t="s">
        <v>15</v>
      </c>
      <c r="D791" s="23" t="s">
        <v>1705</v>
      </c>
      <c r="E791" s="23" t="s">
        <v>452</v>
      </c>
      <c r="F791" s="23" t="s">
        <v>4148</v>
      </c>
      <c r="G791" s="23" t="s">
        <v>1721</v>
      </c>
      <c r="H791" s="23" t="s">
        <v>4094</v>
      </c>
      <c r="I791" s="23" t="s">
        <v>4192</v>
      </c>
      <c r="J791" s="23" t="s">
        <v>11</v>
      </c>
      <c r="K791" s="23" t="s">
        <v>4628</v>
      </c>
      <c r="L791" s="23" t="s">
        <v>11</v>
      </c>
      <c r="M791" s="23" t="s">
        <v>5412</v>
      </c>
      <c r="N791" s="23" t="s">
        <v>4629</v>
      </c>
      <c r="O791" s="23" t="s">
        <v>4630</v>
      </c>
      <c r="P791" s="23" t="s">
        <v>4811</v>
      </c>
      <c r="Q791" s="23">
        <v>0</v>
      </c>
      <c r="R791" s="23" t="s">
        <v>1962</v>
      </c>
      <c r="S791" s="23" t="s">
        <v>4428</v>
      </c>
      <c r="T791" s="23" t="s">
        <v>1721</v>
      </c>
    </row>
    <row r="792" spans="1:20" s="19" customFormat="1">
      <c r="A792" s="23" t="s">
        <v>3316</v>
      </c>
      <c r="B792" s="23" t="s">
        <v>3317</v>
      </c>
      <c r="C792" s="23" t="s">
        <v>1669</v>
      </c>
      <c r="D792" s="23" t="s">
        <v>1705</v>
      </c>
      <c r="E792" s="23" t="s">
        <v>452</v>
      </c>
      <c r="F792" s="23" t="s">
        <v>4179</v>
      </c>
      <c r="G792" s="23" t="s">
        <v>1721</v>
      </c>
      <c r="H792" s="23" t="s">
        <v>4682</v>
      </c>
      <c r="I792" s="23" t="s">
        <v>4649</v>
      </c>
      <c r="J792" s="23" t="s">
        <v>11</v>
      </c>
      <c r="K792" s="23" t="s">
        <v>4628</v>
      </c>
      <c r="L792" s="23" t="s">
        <v>11</v>
      </c>
      <c r="M792" s="23" t="s">
        <v>5442</v>
      </c>
      <c r="N792" s="23" t="s">
        <v>4629</v>
      </c>
      <c r="O792" s="23" t="s">
        <v>4630</v>
      </c>
      <c r="P792" s="23" t="s">
        <v>4900</v>
      </c>
      <c r="Q792" s="23">
        <v>0</v>
      </c>
      <c r="R792" s="23" t="s">
        <v>1962</v>
      </c>
      <c r="S792" s="23" t="s">
        <v>4901</v>
      </c>
      <c r="T792" s="23" t="s">
        <v>1721</v>
      </c>
    </row>
    <row r="793" spans="1:20" s="19" customFormat="1">
      <c r="A793" s="23" t="s">
        <v>2215</v>
      </c>
      <c r="B793" s="23" t="s">
        <v>2216</v>
      </c>
      <c r="C793" s="23" t="s">
        <v>16</v>
      </c>
      <c r="D793" s="23" t="s">
        <v>1705</v>
      </c>
      <c r="E793" s="23" t="s">
        <v>1189</v>
      </c>
      <c r="F793" s="23" t="s">
        <v>4197</v>
      </c>
      <c r="G793" s="23" t="s">
        <v>1721</v>
      </c>
      <c r="H793" s="23" t="s">
        <v>4099</v>
      </c>
      <c r="I793" s="23" t="s">
        <v>4192</v>
      </c>
      <c r="J793" s="23" t="s">
        <v>11</v>
      </c>
      <c r="K793" s="23" t="s">
        <v>4628</v>
      </c>
      <c r="L793" s="23" t="s">
        <v>11</v>
      </c>
      <c r="M793" s="23" t="s">
        <v>5427</v>
      </c>
      <c r="N793" s="23" t="s">
        <v>4629</v>
      </c>
      <c r="O793" s="23" t="s">
        <v>4630</v>
      </c>
      <c r="P793" s="23" t="s">
        <v>4668</v>
      </c>
      <c r="Q793" s="23">
        <v>0</v>
      </c>
      <c r="R793" s="23" t="s">
        <v>4789</v>
      </c>
      <c r="S793" s="23" t="s">
        <v>4790</v>
      </c>
      <c r="T793" s="23" t="s">
        <v>1721</v>
      </c>
    </row>
    <row r="794" spans="1:20" s="19" customFormat="1">
      <c r="A794" s="23" t="s">
        <v>2633</v>
      </c>
      <c r="B794" s="23" t="s">
        <v>2634</v>
      </c>
      <c r="C794" s="23" t="s">
        <v>17</v>
      </c>
      <c r="D794" s="23" t="s">
        <v>1705</v>
      </c>
      <c r="E794" s="23" t="s">
        <v>452</v>
      </c>
      <c r="F794" s="23" t="s">
        <v>5336</v>
      </c>
      <c r="G794" s="23" t="s">
        <v>1721</v>
      </c>
      <c r="H794" s="23" t="s">
        <v>4638</v>
      </c>
      <c r="I794" s="23" t="s">
        <v>5458</v>
      </c>
      <c r="J794" s="23" t="s">
        <v>11</v>
      </c>
      <c r="K794" s="23" t="s">
        <v>4628</v>
      </c>
      <c r="L794" s="23" t="s">
        <v>11</v>
      </c>
      <c r="M794" s="23" t="s">
        <v>5448</v>
      </c>
      <c r="N794" s="23" t="s">
        <v>4629</v>
      </c>
      <c r="O794" s="23" t="s">
        <v>4630</v>
      </c>
      <c r="P794" s="23" t="s">
        <v>4642</v>
      </c>
      <c r="Q794" s="23">
        <v>0</v>
      </c>
      <c r="R794" s="23" t="s">
        <v>1962</v>
      </c>
      <c r="S794" s="23" t="s">
        <v>4411</v>
      </c>
      <c r="T794" s="23" t="s">
        <v>1721</v>
      </c>
    </row>
    <row r="795" spans="1:20" s="19" customFormat="1">
      <c r="A795" s="23" t="s">
        <v>2278</v>
      </c>
      <c r="B795" s="23" t="s">
        <v>2279</v>
      </c>
      <c r="C795" s="23" t="s">
        <v>14</v>
      </c>
      <c r="D795" s="23" t="s">
        <v>1705</v>
      </c>
      <c r="E795" s="23" t="s">
        <v>452</v>
      </c>
      <c r="F795" s="23" t="s">
        <v>4175</v>
      </c>
      <c r="G795" s="23" t="s">
        <v>1721</v>
      </c>
      <c r="H795" s="23" t="s">
        <v>4638</v>
      </c>
      <c r="I795" s="23" t="s">
        <v>4192</v>
      </c>
      <c r="J795" s="23" t="s">
        <v>11</v>
      </c>
      <c r="K795" s="23" t="s">
        <v>4628</v>
      </c>
      <c r="L795" s="23" t="s">
        <v>11</v>
      </c>
      <c r="M795" s="23" t="s">
        <v>5406</v>
      </c>
      <c r="N795" s="23" t="s">
        <v>4629</v>
      </c>
      <c r="O795" s="23" t="s">
        <v>4630</v>
      </c>
      <c r="P795" s="23" t="s">
        <v>4664</v>
      </c>
      <c r="Q795" s="23">
        <v>0</v>
      </c>
      <c r="R795" s="23" t="s">
        <v>1962</v>
      </c>
      <c r="S795" s="23" t="s">
        <v>4448</v>
      </c>
      <c r="T795" s="23" t="s">
        <v>1721</v>
      </c>
    </row>
    <row r="796" spans="1:20" s="19" customFormat="1">
      <c r="A796" s="23" t="s">
        <v>4030</v>
      </c>
      <c r="B796" s="23" t="s">
        <v>4031</v>
      </c>
      <c r="C796" s="23" t="s">
        <v>14</v>
      </c>
      <c r="D796" s="23" t="s">
        <v>1705</v>
      </c>
      <c r="E796" s="23" t="s">
        <v>452</v>
      </c>
      <c r="F796" s="23" t="s">
        <v>5344</v>
      </c>
      <c r="G796" s="23" t="s">
        <v>1721</v>
      </c>
      <c r="H796" s="23" t="s">
        <v>4643</v>
      </c>
      <c r="I796" s="23" t="s">
        <v>4636</v>
      </c>
      <c r="J796" s="23" t="s">
        <v>11</v>
      </c>
      <c r="K796" s="23" t="s">
        <v>4628</v>
      </c>
      <c r="L796" s="23" t="s">
        <v>11</v>
      </c>
      <c r="M796" s="23" t="s">
        <v>5437</v>
      </c>
      <c r="N796" s="23" t="s">
        <v>4629</v>
      </c>
      <c r="O796" s="23" t="s">
        <v>4630</v>
      </c>
      <c r="P796" s="23" t="s">
        <v>1026</v>
      </c>
      <c r="Q796" s="23">
        <v>0</v>
      </c>
      <c r="R796" s="23" t="s">
        <v>1760</v>
      </c>
      <c r="S796" s="23" t="s">
        <v>4598</v>
      </c>
      <c r="T796" s="23" t="s">
        <v>1721</v>
      </c>
    </row>
    <row r="797" spans="1:20" s="19" customFormat="1">
      <c r="A797" s="23" t="s">
        <v>2692</v>
      </c>
      <c r="B797" s="23" t="s">
        <v>2693</v>
      </c>
      <c r="C797" s="23" t="s">
        <v>13</v>
      </c>
      <c r="D797" s="23" t="s">
        <v>1705</v>
      </c>
      <c r="E797" s="23" t="s">
        <v>452</v>
      </c>
      <c r="F797" s="23" t="s">
        <v>4176</v>
      </c>
      <c r="G797" s="23" t="s">
        <v>1721</v>
      </c>
      <c r="H797" s="23" t="s">
        <v>4094</v>
      </c>
      <c r="I797" s="23" t="s">
        <v>5430</v>
      </c>
      <c r="J797" s="23" t="s">
        <v>11</v>
      </c>
      <c r="K797" s="23" t="s">
        <v>4628</v>
      </c>
      <c r="L797" s="23" t="s">
        <v>11</v>
      </c>
      <c r="M797" s="23" t="s">
        <v>5437</v>
      </c>
      <c r="N797" s="23" t="s">
        <v>4629</v>
      </c>
      <c r="O797" s="23" t="s">
        <v>4630</v>
      </c>
      <c r="P797" s="23" t="s">
        <v>4650</v>
      </c>
      <c r="Q797" s="23">
        <v>0</v>
      </c>
      <c r="R797" s="23" t="s">
        <v>1962</v>
      </c>
      <c r="S797" s="23" t="s">
        <v>4652</v>
      </c>
      <c r="T797" s="23" t="s">
        <v>1721</v>
      </c>
    </row>
    <row r="798" spans="1:20" s="19" customFormat="1">
      <c r="A798" s="23" t="s">
        <v>2769</v>
      </c>
      <c r="B798" s="23" t="s">
        <v>2770</v>
      </c>
      <c r="C798" s="23" t="s">
        <v>14</v>
      </c>
      <c r="D798" s="23" t="s">
        <v>1705</v>
      </c>
      <c r="E798" s="23" t="s">
        <v>452</v>
      </c>
      <c r="F798" s="23" t="s">
        <v>5344</v>
      </c>
      <c r="G798" s="23" t="s">
        <v>1721</v>
      </c>
      <c r="H798" s="23" t="s">
        <v>4643</v>
      </c>
      <c r="I798" s="23" t="s">
        <v>4649</v>
      </c>
      <c r="J798" s="23" t="s">
        <v>11</v>
      </c>
      <c r="K798" s="23" t="s">
        <v>4628</v>
      </c>
      <c r="L798" s="23" t="s">
        <v>11</v>
      </c>
      <c r="M798" s="23" t="s">
        <v>5412</v>
      </c>
      <c r="N798" s="23" t="s">
        <v>4629</v>
      </c>
      <c r="O798" s="23" t="s">
        <v>4630</v>
      </c>
      <c r="P798" s="23" t="s">
        <v>4634</v>
      </c>
      <c r="Q798" s="23">
        <v>0</v>
      </c>
      <c r="R798" s="23" t="s">
        <v>1962</v>
      </c>
      <c r="S798" s="23" t="s">
        <v>4875</v>
      </c>
      <c r="T798" s="23" t="s">
        <v>1721</v>
      </c>
    </row>
    <row r="799" spans="1:20" s="19" customFormat="1">
      <c r="A799" s="23" t="s">
        <v>1851</v>
      </c>
      <c r="B799" s="23" t="s">
        <v>1852</v>
      </c>
      <c r="C799" s="23" t="s">
        <v>10</v>
      </c>
      <c r="D799" s="23" t="s">
        <v>1705</v>
      </c>
      <c r="E799" s="23" t="s">
        <v>1189</v>
      </c>
      <c r="F799" s="23" t="s">
        <v>4207</v>
      </c>
      <c r="G799" s="23" t="s">
        <v>1721</v>
      </c>
      <c r="H799" s="23" t="s">
        <v>4633</v>
      </c>
      <c r="I799" s="23" t="s">
        <v>4106</v>
      </c>
      <c r="J799" s="23" t="s">
        <v>11</v>
      </c>
      <c r="K799" s="23" t="s">
        <v>4628</v>
      </c>
      <c r="L799" s="23" t="s">
        <v>11</v>
      </c>
      <c r="M799" s="23" t="s">
        <v>5418</v>
      </c>
      <c r="N799" s="23" t="s">
        <v>4629</v>
      </c>
      <c r="O799" s="23" t="s">
        <v>4630</v>
      </c>
      <c r="P799" s="23" t="s">
        <v>4642</v>
      </c>
      <c r="Q799" s="23">
        <v>0</v>
      </c>
      <c r="R799" s="23" t="s">
        <v>1962</v>
      </c>
      <c r="S799" s="23" t="s">
        <v>4699</v>
      </c>
      <c r="T799" s="23" t="s">
        <v>1721</v>
      </c>
    </row>
    <row r="800" spans="1:20" s="19" customFormat="1">
      <c r="A800" s="23" t="s">
        <v>1985</v>
      </c>
      <c r="B800" s="23" t="s">
        <v>1986</v>
      </c>
      <c r="C800" s="23" t="s">
        <v>14</v>
      </c>
      <c r="D800" s="23" t="s">
        <v>1705</v>
      </c>
      <c r="E800" s="23" t="s">
        <v>452</v>
      </c>
      <c r="F800" s="23" t="s">
        <v>5334</v>
      </c>
      <c r="G800" s="23" t="s">
        <v>1721</v>
      </c>
      <c r="H800" s="23" t="s">
        <v>4633</v>
      </c>
      <c r="I800" s="23" t="s">
        <v>4192</v>
      </c>
      <c r="J800" s="23" t="s">
        <v>11</v>
      </c>
      <c r="K800" s="23" t="s">
        <v>4628</v>
      </c>
      <c r="L800" s="23" t="s">
        <v>11</v>
      </c>
      <c r="M800" s="23" t="s">
        <v>5405</v>
      </c>
      <c r="N800" s="23" t="s">
        <v>4629</v>
      </c>
      <c r="O800" s="23" t="s">
        <v>4630</v>
      </c>
      <c r="P800" s="23" t="s">
        <v>4634</v>
      </c>
      <c r="Q800" s="23">
        <v>0</v>
      </c>
      <c r="R800" s="23" t="s">
        <v>2442</v>
      </c>
      <c r="S800" s="23" t="s">
        <v>4487</v>
      </c>
      <c r="T800" s="23" t="s">
        <v>1721</v>
      </c>
    </row>
    <row r="801" spans="1:20" s="19" customFormat="1">
      <c r="A801" s="23" t="s">
        <v>2131</v>
      </c>
      <c r="B801" s="23" t="s">
        <v>2132</v>
      </c>
      <c r="C801" s="23" t="s">
        <v>14</v>
      </c>
      <c r="D801" s="23" t="s">
        <v>1705</v>
      </c>
      <c r="E801" s="23" t="s">
        <v>452</v>
      </c>
      <c r="F801" s="23" t="s">
        <v>5340</v>
      </c>
      <c r="G801" s="23" t="s">
        <v>1721</v>
      </c>
      <c r="H801" s="23" t="s">
        <v>4099</v>
      </c>
      <c r="I801" s="23" t="s">
        <v>5447</v>
      </c>
      <c r="J801" s="23" t="s">
        <v>11</v>
      </c>
      <c r="K801" s="23" t="s">
        <v>4628</v>
      </c>
      <c r="L801" s="23" t="s">
        <v>11</v>
      </c>
      <c r="M801" s="23" t="s">
        <v>5448</v>
      </c>
      <c r="N801" s="23" t="s">
        <v>4629</v>
      </c>
      <c r="O801" s="23" t="s">
        <v>4630</v>
      </c>
      <c r="P801" s="23" t="s">
        <v>7</v>
      </c>
      <c r="Q801" s="23">
        <v>0</v>
      </c>
      <c r="R801" s="23" t="s">
        <v>4746</v>
      </c>
      <c r="S801" s="23" t="s">
        <v>4827</v>
      </c>
      <c r="T801" s="23" t="s">
        <v>1721</v>
      </c>
    </row>
    <row r="802" spans="1:20" s="19" customFormat="1">
      <c r="A802" s="23" t="s">
        <v>2131</v>
      </c>
      <c r="B802" s="23" t="s">
        <v>2132</v>
      </c>
      <c r="C802" s="23" t="s">
        <v>14</v>
      </c>
      <c r="D802" s="23" t="s">
        <v>1705</v>
      </c>
      <c r="E802" s="23" t="s">
        <v>452</v>
      </c>
      <c r="F802" s="23" t="s">
        <v>5340</v>
      </c>
      <c r="G802" s="23" t="s">
        <v>1721</v>
      </c>
      <c r="H802" s="23" t="s">
        <v>4099</v>
      </c>
      <c r="I802" s="23" t="s">
        <v>4192</v>
      </c>
      <c r="J802" s="23" t="s">
        <v>11</v>
      </c>
      <c r="K802" s="23" t="s">
        <v>4628</v>
      </c>
      <c r="L802" s="23" t="s">
        <v>11</v>
      </c>
      <c r="M802" s="23" t="s">
        <v>5419</v>
      </c>
      <c r="N802" s="23" t="s">
        <v>4629</v>
      </c>
      <c r="O802" s="23" t="s">
        <v>4630</v>
      </c>
      <c r="P802" s="23" t="s">
        <v>7</v>
      </c>
      <c r="Q802" s="23">
        <v>0</v>
      </c>
      <c r="R802" s="23" t="s">
        <v>4746</v>
      </c>
      <c r="S802" s="23" t="s">
        <v>4827</v>
      </c>
      <c r="T802" s="23" t="s">
        <v>1721</v>
      </c>
    </row>
    <row r="803" spans="1:20" s="19" customFormat="1">
      <c r="A803" s="23" t="s">
        <v>3574</v>
      </c>
      <c r="B803" s="23" t="s">
        <v>3575</v>
      </c>
      <c r="C803" s="23" t="s">
        <v>16</v>
      </c>
      <c r="D803" s="23" t="s">
        <v>1705</v>
      </c>
      <c r="E803" s="23" t="s">
        <v>452</v>
      </c>
      <c r="F803" s="23" t="s">
        <v>4185</v>
      </c>
      <c r="G803" s="23" t="s">
        <v>1721</v>
      </c>
      <c r="H803" s="23" t="s">
        <v>4633</v>
      </c>
      <c r="I803" s="23" t="s">
        <v>4203</v>
      </c>
      <c r="J803" s="23" t="s">
        <v>11</v>
      </c>
      <c r="K803" s="23" t="s">
        <v>4628</v>
      </c>
      <c r="L803" s="23" t="s">
        <v>11</v>
      </c>
      <c r="M803" s="23" t="s">
        <v>5415</v>
      </c>
      <c r="N803" s="23" t="s">
        <v>4629</v>
      </c>
      <c r="O803" s="23" t="s">
        <v>4630</v>
      </c>
      <c r="P803" s="23" t="s">
        <v>1026</v>
      </c>
      <c r="Q803" s="23">
        <v>0</v>
      </c>
      <c r="R803" s="23" t="s">
        <v>1683</v>
      </c>
      <c r="S803" s="23" t="s">
        <v>4580</v>
      </c>
      <c r="T803" s="23" t="s">
        <v>1721</v>
      </c>
    </row>
    <row r="804" spans="1:20" s="19" customFormat="1">
      <c r="A804" s="23" t="s">
        <v>2716</v>
      </c>
      <c r="B804" s="23" t="s">
        <v>2717</v>
      </c>
      <c r="C804" s="23" t="s">
        <v>10</v>
      </c>
      <c r="D804" s="23" t="s">
        <v>1705</v>
      </c>
      <c r="E804" s="23" t="s">
        <v>452</v>
      </c>
      <c r="F804" s="23" t="s">
        <v>4179</v>
      </c>
      <c r="G804" s="23" t="s">
        <v>1721</v>
      </c>
      <c r="H804" s="23" t="s">
        <v>4682</v>
      </c>
      <c r="I804" s="23" t="s">
        <v>4106</v>
      </c>
      <c r="J804" s="23" t="s">
        <v>11</v>
      </c>
      <c r="K804" s="23" t="s">
        <v>4628</v>
      </c>
      <c r="L804" s="23" t="s">
        <v>11</v>
      </c>
      <c r="M804" s="23" t="s">
        <v>5426</v>
      </c>
      <c r="N804" s="23" t="s">
        <v>4629</v>
      </c>
      <c r="O804" s="23" t="s">
        <v>4630</v>
      </c>
      <c r="P804" s="23" t="s">
        <v>1026</v>
      </c>
      <c r="Q804" s="23">
        <v>0</v>
      </c>
      <c r="R804" s="23" t="s">
        <v>1683</v>
      </c>
      <c r="S804" s="23" t="s">
        <v>4594</v>
      </c>
      <c r="T804" s="23" t="s">
        <v>1721</v>
      </c>
    </row>
    <row r="805" spans="1:20" s="19" customFormat="1">
      <c r="A805" s="23" t="s">
        <v>2663</v>
      </c>
      <c r="B805" s="23" t="s">
        <v>2664</v>
      </c>
      <c r="C805" s="23" t="s">
        <v>14</v>
      </c>
      <c r="D805" s="23" t="s">
        <v>1705</v>
      </c>
      <c r="E805" s="23" t="s">
        <v>452</v>
      </c>
      <c r="F805" s="23" t="s">
        <v>4175</v>
      </c>
      <c r="G805" s="23" t="s">
        <v>1721</v>
      </c>
      <c r="H805" s="23" t="s">
        <v>4638</v>
      </c>
      <c r="I805" s="23" t="s">
        <v>4192</v>
      </c>
      <c r="J805" s="23" t="s">
        <v>11</v>
      </c>
      <c r="K805" s="23" t="s">
        <v>4628</v>
      </c>
      <c r="L805" s="23" t="s">
        <v>11</v>
      </c>
      <c r="M805" s="23" t="s">
        <v>5406</v>
      </c>
      <c r="N805" s="23" t="s">
        <v>4629</v>
      </c>
      <c r="O805" s="23" t="s">
        <v>4630</v>
      </c>
      <c r="P805" s="23" t="s">
        <v>7</v>
      </c>
      <c r="Q805" s="23">
        <v>0</v>
      </c>
      <c r="R805" s="23" t="s">
        <v>4800</v>
      </c>
      <c r="S805" s="23" t="s">
        <v>5482</v>
      </c>
      <c r="T805" s="23" t="s">
        <v>1721</v>
      </c>
    </row>
    <row r="806" spans="1:20" s="19" customFormat="1">
      <c r="A806" s="23" t="s">
        <v>3956</v>
      </c>
      <c r="B806" s="23" t="s">
        <v>3957</v>
      </c>
      <c r="C806" s="23" t="s">
        <v>10</v>
      </c>
      <c r="D806" s="23" t="s">
        <v>1705</v>
      </c>
      <c r="E806" s="23" t="s">
        <v>452</v>
      </c>
      <c r="F806" s="23" t="s">
        <v>4173</v>
      </c>
      <c r="G806" s="23" t="s">
        <v>1721</v>
      </c>
      <c r="H806" s="23" t="s">
        <v>4099</v>
      </c>
      <c r="I806" s="23" t="s">
        <v>5461</v>
      </c>
      <c r="J806" s="23" t="s">
        <v>11</v>
      </c>
      <c r="K806" s="23" t="s">
        <v>4628</v>
      </c>
      <c r="L806" s="23" t="s">
        <v>11</v>
      </c>
      <c r="M806" s="23" t="s">
        <v>5429</v>
      </c>
      <c r="N806" s="23" t="s">
        <v>4629</v>
      </c>
      <c r="O806" s="23" t="s">
        <v>4630</v>
      </c>
      <c r="P806" s="23" t="s">
        <v>4664</v>
      </c>
      <c r="Q806" s="23">
        <v>0</v>
      </c>
      <c r="R806" s="23" t="s">
        <v>1962</v>
      </c>
      <c r="S806" s="23" t="s">
        <v>4723</v>
      </c>
      <c r="T806" s="23" t="s">
        <v>1721</v>
      </c>
    </row>
    <row r="807" spans="1:20" s="19" customFormat="1">
      <c r="A807" s="23" t="s">
        <v>2961</v>
      </c>
      <c r="B807" s="23" t="s">
        <v>2962</v>
      </c>
      <c r="C807" s="23" t="s">
        <v>12</v>
      </c>
      <c r="D807" s="23" t="s">
        <v>1705</v>
      </c>
      <c r="E807" s="23" t="s">
        <v>452</v>
      </c>
      <c r="F807" s="23" t="s">
        <v>5340</v>
      </c>
      <c r="G807" s="23" t="s">
        <v>1721</v>
      </c>
      <c r="H807" s="23" t="s">
        <v>4099</v>
      </c>
      <c r="I807" s="23" t="s">
        <v>4192</v>
      </c>
      <c r="J807" s="23" t="s">
        <v>11</v>
      </c>
      <c r="K807" s="23" t="s">
        <v>4628</v>
      </c>
      <c r="L807" s="23" t="s">
        <v>11</v>
      </c>
      <c r="M807" s="23" t="s">
        <v>5419</v>
      </c>
      <c r="N807" s="23" t="s">
        <v>4629</v>
      </c>
      <c r="O807" s="23" t="s">
        <v>4630</v>
      </c>
      <c r="P807" s="23" t="s">
        <v>1026</v>
      </c>
      <c r="Q807" s="23">
        <v>0</v>
      </c>
      <c r="R807" s="23" t="s">
        <v>1683</v>
      </c>
      <c r="S807" s="23" t="s">
        <v>5360</v>
      </c>
      <c r="T807" s="23" t="s">
        <v>1721</v>
      </c>
    </row>
    <row r="808" spans="1:20" s="19" customFormat="1">
      <c r="A808" s="23" t="s">
        <v>3047</v>
      </c>
      <c r="B808" s="23" t="s">
        <v>3048</v>
      </c>
      <c r="C808" s="23" t="s">
        <v>10</v>
      </c>
      <c r="D808" s="23" t="s">
        <v>1705</v>
      </c>
      <c r="E808" s="23" t="s">
        <v>1189</v>
      </c>
      <c r="F808" s="23" t="s">
        <v>4182</v>
      </c>
      <c r="G808" s="23" t="s">
        <v>1721</v>
      </c>
      <c r="H808" s="23" t="s">
        <v>4638</v>
      </c>
      <c r="I808" s="23" t="s">
        <v>4636</v>
      </c>
      <c r="J808" s="23" t="s">
        <v>11</v>
      </c>
      <c r="K808" s="23" t="s">
        <v>4628</v>
      </c>
      <c r="L808" s="23" t="s">
        <v>11</v>
      </c>
      <c r="M808" s="23" t="s">
        <v>5431</v>
      </c>
      <c r="N808" s="23" t="s">
        <v>4629</v>
      </c>
      <c r="O808" s="23" t="s">
        <v>4630</v>
      </c>
      <c r="P808" s="23" t="s">
        <v>1026</v>
      </c>
      <c r="Q808" s="23">
        <v>0</v>
      </c>
      <c r="R808" s="23" t="s">
        <v>1683</v>
      </c>
      <c r="S808" s="23" t="s">
        <v>4735</v>
      </c>
      <c r="T808" s="23" t="s">
        <v>1721</v>
      </c>
    </row>
    <row r="809" spans="1:20" s="19" customFormat="1">
      <c r="A809" s="23" t="s">
        <v>3092</v>
      </c>
      <c r="B809" s="23" t="s">
        <v>3093</v>
      </c>
      <c r="C809" s="23" t="s">
        <v>14</v>
      </c>
      <c r="D809" s="23" t="s">
        <v>1705</v>
      </c>
      <c r="E809" s="23" t="s">
        <v>452</v>
      </c>
      <c r="F809" s="23" t="s">
        <v>4173</v>
      </c>
      <c r="G809" s="23" t="s">
        <v>1721</v>
      </c>
      <c r="H809" s="23" t="s">
        <v>4099</v>
      </c>
      <c r="I809" s="23" t="s">
        <v>5461</v>
      </c>
      <c r="J809" s="23" t="s">
        <v>11</v>
      </c>
      <c r="K809" s="23" t="s">
        <v>4628</v>
      </c>
      <c r="L809" s="23" t="s">
        <v>11</v>
      </c>
      <c r="M809" s="23" t="s">
        <v>5429</v>
      </c>
      <c r="N809" s="23" t="s">
        <v>4629</v>
      </c>
      <c r="O809" s="23" t="s">
        <v>4630</v>
      </c>
      <c r="P809" s="23" t="s">
        <v>4713</v>
      </c>
      <c r="Q809" s="23">
        <v>0</v>
      </c>
      <c r="R809" s="23" t="s">
        <v>3647</v>
      </c>
      <c r="S809" s="23" t="s">
        <v>4851</v>
      </c>
      <c r="T809" s="23" t="s">
        <v>1721</v>
      </c>
    </row>
    <row r="810" spans="1:20" s="19" customFormat="1">
      <c r="A810" s="23" t="s">
        <v>2234</v>
      </c>
      <c r="B810" s="23" t="s">
        <v>2235</v>
      </c>
      <c r="C810" s="23" t="s">
        <v>1669</v>
      </c>
      <c r="D810" s="23" t="s">
        <v>4091</v>
      </c>
      <c r="E810" s="23" t="s">
        <v>459</v>
      </c>
      <c r="F810" s="23" t="s">
        <v>4202</v>
      </c>
      <c r="G810" s="23" t="s">
        <v>1721</v>
      </c>
      <c r="H810" s="23" t="s">
        <v>4638</v>
      </c>
      <c r="I810" s="23" t="s">
        <v>4644</v>
      </c>
      <c r="J810" s="23" t="s">
        <v>11</v>
      </c>
      <c r="K810" s="23" t="s">
        <v>4628</v>
      </c>
      <c r="L810" s="23" t="s">
        <v>11</v>
      </c>
      <c r="M810" s="23" t="s">
        <v>5498</v>
      </c>
      <c r="N810" s="23" t="s">
        <v>4640</v>
      </c>
      <c r="O810" s="23" t="s">
        <v>4630</v>
      </c>
      <c r="P810" s="23" t="s">
        <v>5491</v>
      </c>
      <c r="Q810" s="23">
        <v>0</v>
      </c>
      <c r="R810" s="23" t="s">
        <v>4928</v>
      </c>
      <c r="S810" s="23" t="s">
        <v>5492</v>
      </c>
      <c r="T810" s="23" t="s">
        <v>1721</v>
      </c>
    </row>
    <row r="811" spans="1:20" s="19" customFormat="1">
      <c r="A811" s="23" t="s">
        <v>3794</v>
      </c>
      <c r="B811" s="23" t="s">
        <v>3795</v>
      </c>
      <c r="C811" s="23" t="s">
        <v>10</v>
      </c>
      <c r="D811" s="23" t="s">
        <v>1705</v>
      </c>
      <c r="E811" s="23" t="s">
        <v>1189</v>
      </c>
      <c r="F811" s="23" t="s">
        <v>4182</v>
      </c>
      <c r="G811" s="23" t="s">
        <v>1721</v>
      </c>
      <c r="H811" s="23" t="s">
        <v>4638</v>
      </c>
      <c r="I811" s="23" t="s">
        <v>4636</v>
      </c>
      <c r="J811" s="23" t="s">
        <v>11</v>
      </c>
      <c r="K811" s="23" t="s">
        <v>4628</v>
      </c>
      <c r="L811" s="23" t="s">
        <v>11</v>
      </c>
      <c r="M811" s="23" t="s">
        <v>5456</v>
      </c>
      <c r="N811" s="23" t="s">
        <v>4629</v>
      </c>
      <c r="O811" s="23" t="s">
        <v>4630</v>
      </c>
      <c r="P811" s="23" t="s">
        <v>1026</v>
      </c>
      <c r="Q811" s="23">
        <v>0</v>
      </c>
      <c r="R811" s="23" t="s">
        <v>1782</v>
      </c>
      <c r="S811" s="23" t="s">
        <v>5449</v>
      </c>
      <c r="T811" s="23" t="s">
        <v>1721</v>
      </c>
    </row>
    <row r="812" spans="1:20" s="19" customFormat="1">
      <c r="A812" s="23" t="s">
        <v>3043</v>
      </c>
      <c r="B812" s="23" t="s">
        <v>3044</v>
      </c>
      <c r="C812" s="23" t="s">
        <v>14</v>
      </c>
      <c r="D812" s="23" t="s">
        <v>1705</v>
      </c>
      <c r="E812" s="23" t="s">
        <v>452</v>
      </c>
      <c r="F812" s="23" t="s">
        <v>5344</v>
      </c>
      <c r="G812" s="23" t="s">
        <v>1721</v>
      </c>
      <c r="H812" s="23" t="s">
        <v>4643</v>
      </c>
      <c r="I812" s="23" t="s">
        <v>4636</v>
      </c>
      <c r="J812" s="23" t="s">
        <v>11</v>
      </c>
      <c r="K812" s="23" t="s">
        <v>4628</v>
      </c>
      <c r="L812" s="23" t="s">
        <v>11</v>
      </c>
      <c r="M812" s="23" t="s">
        <v>5406</v>
      </c>
      <c r="N812" s="23" t="s">
        <v>4629</v>
      </c>
      <c r="O812" s="23" t="s">
        <v>4630</v>
      </c>
      <c r="P812" s="23" t="s">
        <v>1026</v>
      </c>
      <c r="Q812" s="23">
        <v>0</v>
      </c>
      <c r="R812" s="23" t="s">
        <v>1683</v>
      </c>
      <c r="S812" s="23" t="s">
        <v>4581</v>
      </c>
      <c r="T812" s="23" t="s">
        <v>1721</v>
      </c>
    </row>
    <row r="813" spans="1:20" s="19" customFormat="1">
      <c r="A813" s="23" t="s">
        <v>1956</v>
      </c>
      <c r="B813" s="23" t="s">
        <v>1957</v>
      </c>
      <c r="C813" s="23" t="s">
        <v>14</v>
      </c>
      <c r="D813" s="23" t="s">
        <v>1705</v>
      </c>
      <c r="E813" s="23" t="s">
        <v>1189</v>
      </c>
      <c r="F813" s="23" t="s">
        <v>4207</v>
      </c>
      <c r="G813" s="23" t="s">
        <v>1721</v>
      </c>
      <c r="H813" s="23" t="s">
        <v>4633</v>
      </c>
      <c r="I813" s="23" t="s">
        <v>5438</v>
      </c>
      <c r="J813" s="23" t="s">
        <v>11</v>
      </c>
      <c r="K813" s="23" t="s">
        <v>4628</v>
      </c>
      <c r="L813" s="23" t="s">
        <v>11</v>
      </c>
      <c r="M813" s="23" t="s">
        <v>5416</v>
      </c>
      <c r="N813" s="23" t="s">
        <v>4629</v>
      </c>
      <c r="O813" s="23" t="s">
        <v>4630</v>
      </c>
      <c r="P813" s="23" t="s">
        <v>4642</v>
      </c>
      <c r="Q813" s="23">
        <v>0</v>
      </c>
      <c r="R813" s="23" t="s">
        <v>1962</v>
      </c>
      <c r="S813" s="23" t="s">
        <v>4693</v>
      </c>
      <c r="T813" s="23" t="s">
        <v>1721</v>
      </c>
    </row>
    <row r="814" spans="1:20" s="19" customFormat="1">
      <c r="A814" s="23" t="s">
        <v>2639</v>
      </c>
      <c r="B814" s="23" t="s">
        <v>2640</v>
      </c>
      <c r="C814" s="23" t="s">
        <v>16</v>
      </c>
      <c r="D814" s="23" t="s">
        <v>1705</v>
      </c>
      <c r="E814" s="23" t="s">
        <v>1189</v>
      </c>
      <c r="F814" s="23" t="s">
        <v>4182</v>
      </c>
      <c r="G814" s="23" t="s">
        <v>1721</v>
      </c>
      <c r="H814" s="23" t="s">
        <v>4638</v>
      </c>
      <c r="I814" s="23" t="s">
        <v>4192</v>
      </c>
      <c r="J814" s="23" t="s">
        <v>11</v>
      </c>
      <c r="K814" s="23" t="s">
        <v>4628</v>
      </c>
      <c r="L814" s="23" t="s">
        <v>11</v>
      </c>
      <c r="M814" s="23" t="s">
        <v>5444</v>
      </c>
      <c r="N814" s="23" t="s">
        <v>4629</v>
      </c>
      <c r="O814" s="23" t="s">
        <v>4630</v>
      </c>
      <c r="P814" s="23" t="s">
        <v>7</v>
      </c>
      <c r="Q814" s="23">
        <v>0</v>
      </c>
      <c r="R814" s="23" t="s">
        <v>3779</v>
      </c>
      <c r="S814" s="23" t="s">
        <v>4573</v>
      </c>
      <c r="T814" s="23" t="s">
        <v>1721</v>
      </c>
    </row>
    <row r="815" spans="1:20" s="19" customFormat="1">
      <c r="A815" s="23" t="s">
        <v>2100</v>
      </c>
      <c r="B815" s="23" t="s">
        <v>2101</v>
      </c>
      <c r="C815" s="23" t="s">
        <v>15</v>
      </c>
      <c r="D815" s="23" t="s">
        <v>1705</v>
      </c>
      <c r="E815" s="23" t="s">
        <v>452</v>
      </c>
      <c r="F815" s="23" t="s">
        <v>4156</v>
      </c>
      <c r="G815" s="23" t="s">
        <v>1721</v>
      </c>
      <c r="H815" s="23" t="s">
        <v>4094</v>
      </c>
      <c r="I815" s="23" t="s">
        <v>4106</v>
      </c>
      <c r="J815" s="23" t="s">
        <v>11</v>
      </c>
      <c r="K815" s="23" t="s">
        <v>4628</v>
      </c>
      <c r="L815" s="23" t="s">
        <v>11</v>
      </c>
      <c r="M815" s="23" t="s">
        <v>5460</v>
      </c>
      <c r="N815" s="23" t="s">
        <v>4629</v>
      </c>
      <c r="O815" s="23" t="s">
        <v>4630</v>
      </c>
      <c r="P815" s="23" t="s">
        <v>4655</v>
      </c>
      <c r="Q815" s="23">
        <v>0</v>
      </c>
      <c r="R815" s="23" t="s">
        <v>1962</v>
      </c>
      <c r="S815" s="23" t="s">
        <v>4474</v>
      </c>
      <c r="T815" s="23" t="s">
        <v>1721</v>
      </c>
    </row>
    <row r="816" spans="1:20" s="19" customFormat="1">
      <c r="A816" s="23" t="s">
        <v>3316</v>
      </c>
      <c r="B816" s="23" t="s">
        <v>3317</v>
      </c>
      <c r="C816" s="23" t="s">
        <v>1669</v>
      </c>
      <c r="D816" s="23" t="s">
        <v>1705</v>
      </c>
      <c r="E816" s="23" t="s">
        <v>452</v>
      </c>
      <c r="F816" s="23" t="s">
        <v>4179</v>
      </c>
      <c r="G816" s="23" t="s">
        <v>1721</v>
      </c>
      <c r="H816" s="23" t="s">
        <v>4682</v>
      </c>
      <c r="I816" s="23" t="s">
        <v>4649</v>
      </c>
      <c r="J816" s="23" t="s">
        <v>11</v>
      </c>
      <c r="K816" s="23" t="s">
        <v>4628</v>
      </c>
      <c r="L816" s="23" t="s">
        <v>11</v>
      </c>
      <c r="M816" s="23" t="s">
        <v>5437</v>
      </c>
      <c r="N816" s="23" t="s">
        <v>4629</v>
      </c>
      <c r="O816" s="23" t="s">
        <v>4630</v>
      </c>
      <c r="P816" s="23" t="s">
        <v>4900</v>
      </c>
      <c r="Q816" s="23">
        <v>0</v>
      </c>
      <c r="R816" s="23" t="s">
        <v>1962</v>
      </c>
      <c r="S816" s="23" t="s">
        <v>4901</v>
      </c>
      <c r="T816" s="23" t="s">
        <v>1721</v>
      </c>
    </row>
    <row r="817" spans="1:20" s="19" customFormat="1">
      <c r="A817" s="23" t="s">
        <v>2965</v>
      </c>
      <c r="B817" s="23" t="s">
        <v>2966</v>
      </c>
      <c r="C817" s="23" t="s">
        <v>18</v>
      </c>
      <c r="D817" s="23" t="s">
        <v>1705</v>
      </c>
      <c r="E817" s="23" t="s">
        <v>452</v>
      </c>
      <c r="F817" s="23" t="s">
        <v>5336</v>
      </c>
      <c r="G817" s="23" t="s">
        <v>1721</v>
      </c>
      <c r="H817" s="23" t="s">
        <v>4638</v>
      </c>
      <c r="I817" s="23" t="s">
        <v>4636</v>
      </c>
      <c r="J817" s="23" t="s">
        <v>11</v>
      </c>
      <c r="K817" s="23" t="s">
        <v>4628</v>
      </c>
      <c r="L817" s="23" t="s">
        <v>11</v>
      </c>
      <c r="M817" s="23" t="s">
        <v>5471</v>
      </c>
      <c r="N817" s="23" t="s">
        <v>4629</v>
      </c>
      <c r="O817" s="23" t="s">
        <v>4630</v>
      </c>
      <c r="P817" s="23" t="s">
        <v>1026</v>
      </c>
      <c r="Q817" s="23">
        <v>0</v>
      </c>
      <c r="R817" s="23" t="s">
        <v>1955</v>
      </c>
      <c r="S817" s="23" t="s">
        <v>4727</v>
      </c>
      <c r="T817" s="23" t="s">
        <v>1721</v>
      </c>
    </row>
    <row r="818" spans="1:20" s="19" customFormat="1">
      <c r="A818" s="23" t="s">
        <v>2471</v>
      </c>
      <c r="B818" s="23" t="s">
        <v>2472</v>
      </c>
      <c r="C818" s="23" t="s">
        <v>13</v>
      </c>
      <c r="D818" s="23" t="s">
        <v>1705</v>
      </c>
      <c r="E818" s="23" t="s">
        <v>452</v>
      </c>
      <c r="F818" s="23" t="s">
        <v>4176</v>
      </c>
      <c r="G818" s="23" t="s">
        <v>1721</v>
      </c>
      <c r="H818" s="23" t="s">
        <v>4094</v>
      </c>
      <c r="I818" s="23" t="s">
        <v>4192</v>
      </c>
      <c r="J818" s="23" t="s">
        <v>11</v>
      </c>
      <c r="K818" s="23" t="s">
        <v>4628</v>
      </c>
      <c r="L818" s="23" t="s">
        <v>11</v>
      </c>
      <c r="M818" s="23" t="s">
        <v>5416</v>
      </c>
      <c r="N818" s="23" t="s">
        <v>4629</v>
      </c>
      <c r="O818" s="23" t="s">
        <v>4630</v>
      </c>
      <c r="P818" s="23" t="s">
        <v>4664</v>
      </c>
      <c r="Q818" s="23">
        <v>0</v>
      </c>
      <c r="R818" s="23" t="s">
        <v>1962</v>
      </c>
      <c r="S818" s="23" t="s">
        <v>4429</v>
      </c>
      <c r="T818" s="23" t="s">
        <v>1721</v>
      </c>
    </row>
    <row r="819" spans="1:20" s="19" customFormat="1">
      <c r="A819" s="23" t="s">
        <v>1835</v>
      </c>
      <c r="B819" s="23" t="s">
        <v>1836</v>
      </c>
      <c r="C819" s="23" t="s">
        <v>14</v>
      </c>
      <c r="D819" s="23" t="s">
        <v>1705</v>
      </c>
      <c r="E819" s="23" t="s">
        <v>452</v>
      </c>
      <c r="F819" s="23" t="s">
        <v>5344</v>
      </c>
      <c r="G819" s="23" t="s">
        <v>1721</v>
      </c>
      <c r="H819" s="23" t="s">
        <v>4643</v>
      </c>
      <c r="I819" s="23" t="s">
        <v>4636</v>
      </c>
      <c r="J819" s="23" t="s">
        <v>11</v>
      </c>
      <c r="K819" s="23" t="s">
        <v>4628</v>
      </c>
      <c r="L819" s="23" t="s">
        <v>11</v>
      </c>
      <c r="M819" s="23" t="s">
        <v>5437</v>
      </c>
      <c r="N819" s="23" t="s">
        <v>4629</v>
      </c>
      <c r="O819" s="23" t="s">
        <v>4630</v>
      </c>
      <c r="P819" s="23" t="s">
        <v>7</v>
      </c>
      <c r="Q819" s="23">
        <v>0</v>
      </c>
      <c r="R819" s="23" t="s">
        <v>1840</v>
      </c>
      <c r="S819" s="23" t="s">
        <v>4537</v>
      </c>
      <c r="T819" s="23" t="s">
        <v>1721</v>
      </c>
    </row>
    <row r="820" spans="1:20" s="19" customFormat="1">
      <c r="A820" s="23" t="s">
        <v>1847</v>
      </c>
      <c r="B820" s="23" t="s">
        <v>1848</v>
      </c>
      <c r="C820" s="23" t="s">
        <v>1669</v>
      </c>
      <c r="D820" s="23" t="s">
        <v>4091</v>
      </c>
      <c r="E820" s="23" t="s">
        <v>459</v>
      </c>
      <c r="F820" s="23" t="s">
        <v>4205</v>
      </c>
      <c r="G820" s="23" t="s">
        <v>1721</v>
      </c>
      <c r="H820" s="23" t="s">
        <v>4632</v>
      </c>
      <c r="I820" s="23" t="s">
        <v>4644</v>
      </c>
      <c r="J820" s="23" t="s">
        <v>11</v>
      </c>
      <c r="K820" s="23" t="s">
        <v>4628</v>
      </c>
      <c r="L820" s="23" t="s">
        <v>11</v>
      </c>
      <c r="M820" s="23" t="s">
        <v>5477</v>
      </c>
      <c r="N820" s="23" t="s">
        <v>4640</v>
      </c>
      <c r="O820" s="23" t="s">
        <v>4630</v>
      </c>
      <c r="P820" s="23" t="s">
        <v>4863</v>
      </c>
      <c r="Q820" s="23">
        <v>0</v>
      </c>
      <c r="R820" s="23" t="s">
        <v>1662</v>
      </c>
      <c r="S820" s="23" t="s">
        <v>4615</v>
      </c>
      <c r="T820" s="23" t="s">
        <v>1721</v>
      </c>
    </row>
    <row r="821" spans="1:20" s="19" customFormat="1">
      <c r="A821" s="23" t="s">
        <v>2683</v>
      </c>
      <c r="B821" s="23" t="s">
        <v>2684</v>
      </c>
      <c r="C821" s="23" t="s">
        <v>16</v>
      </c>
      <c r="D821" s="23" t="s">
        <v>1705</v>
      </c>
      <c r="E821" s="23" t="s">
        <v>452</v>
      </c>
      <c r="F821" s="23" t="s">
        <v>5342</v>
      </c>
      <c r="G821" s="23" t="s">
        <v>1721</v>
      </c>
      <c r="H821" s="23" t="s">
        <v>4633</v>
      </c>
      <c r="I821" s="23" t="s">
        <v>5447</v>
      </c>
      <c r="J821" s="23" t="s">
        <v>11</v>
      </c>
      <c r="K821" s="23" t="s">
        <v>4628</v>
      </c>
      <c r="L821" s="23" t="s">
        <v>11</v>
      </c>
      <c r="M821" s="23" t="s">
        <v>5448</v>
      </c>
      <c r="N821" s="23" t="s">
        <v>4629</v>
      </c>
      <c r="O821" s="23" t="s">
        <v>4630</v>
      </c>
      <c r="P821" s="23" t="s">
        <v>7</v>
      </c>
      <c r="Q821" s="23">
        <v>0</v>
      </c>
      <c r="R821" s="23" t="s">
        <v>4773</v>
      </c>
      <c r="S821" s="23" t="s">
        <v>4872</v>
      </c>
      <c r="T821" s="23" t="s">
        <v>1721</v>
      </c>
    </row>
    <row r="822" spans="1:20" s="19" customFormat="1">
      <c r="A822" s="23" t="s">
        <v>1889</v>
      </c>
      <c r="B822" s="23" t="s">
        <v>1890</v>
      </c>
      <c r="C822" s="23" t="s">
        <v>1669</v>
      </c>
      <c r="D822" s="23" t="s">
        <v>1705</v>
      </c>
      <c r="E822" s="23" t="s">
        <v>452</v>
      </c>
      <c r="F822" s="23" t="s">
        <v>4179</v>
      </c>
      <c r="G822" s="23" t="s">
        <v>1721</v>
      </c>
      <c r="H822" s="23" t="s">
        <v>4682</v>
      </c>
      <c r="I822" s="23" t="s">
        <v>4106</v>
      </c>
      <c r="J822" s="23" t="s">
        <v>11</v>
      </c>
      <c r="K822" s="23" t="s">
        <v>4628</v>
      </c>
      <c r="L822" s="23" t="s">
        <v>11</v>
      </c>
      <c r="M822" s="23" t="s">
        <v>5406</v>
      </c>
      <c r="N822" s="23" t="s">
        <v>4629</v>
      </c>
      <c r="O822" s="23" t="s">
        <v>4630</v>
      </c>
      <c r="P822" s="23" t="s">
        <v>4660</v>
      </c>
      <c r="Q822" s="23">
        <v>0</v>
      </c>
      <c r="R822" s="23" t="s">
        <v>1962</v>
      </c>
      <c r="S822" s="23" t="s">
        <v>4890</v>
      </c>
      <c r="T822" s="23" t="s">
        <v>1721</v>
      </c>
    </row>
    <row r="823" spans="1:20" s="19" customFormat="1">
      <c r="A823" s="23" t="s">
        <v>1791</v>
      </c>
      <c r="B823" s="23" t="s">
        <v>1792</v>
      </c>
      <c r="C823" s="23" t="s">
        <v>16</v>
      </c>
      <c r="D823" s="23" t="s">
        <v>1705</v>
      </c>
      <c r="E823" s="23" t="s">
        <v>1189</v>
      </c>
      <c r="F823" s="23" t="s">
        <v>5351</v>
      </c>
      <c r="G823" s="23" t="s">
        <v>1721</v>
      </c>
      <c r="H823" s="23" t="s">
        <v>4633</v>
      </c>
      <c r="I823" s="23" t="s">
        <v>4192</v>
      </c>
      <c r="J823" s="23" t="s">
        <v>11</v>
      </c>
      <c r="K823" s="23" t="s">
        <v>4628</v>
      </c>
      <c r="L823" s="23" t="s">
        <v>11</v>
      </c>
      <c r="M823" s="23" t="s">
        <v>5455</v>
      </c>
      <c r="N823" s="23" t="s">
        <v>4629</v>
      </c>
      <c r="O823" s="23" t="s">
        <v>4630</v>
      </c>
      <c r="P823" s="23" t="s">
        <v>4662</v>
      </c>
      <c r="Q823" s="23">
        <v>0</v>
      </c>
      <c r="R823" s="23" t="s">
        <v>1795</v>
      </c>
      <c r="S823" s="23" t="s">
        <v>4545</v>
      </c>
      <c r="T823" s="23" t="s">
        <v>1721</v>
      </c>
    </row>
    <row r="824" spans="1:20" s="19" customFormat="1">
      <c r="A824" s="23" t="s">
        <v>3546</v>
      </c>
      <c r="B824" s="23" t="s">
        <v>3547</v>
      </c>
      <c r="C824" s="23" t="s">
        <v>14</v>
      </c>
      <c r="D824" s="23" t="s">
        <v>1705</v>
      </c>
      <c r="E824" s="23" t="s">
        <v>452</v>
      </c>
      <c r="F824" s="23" t="s">
        <v>4166</v>
      </c>
      <c r="G824" s="23" t="s">
        <v>1721</v>
      </c>
      <c r="H824" s="23" t="s">
        <v>4094</v>
      </c>
      <c r="I824" s="23" t="s">
        <v>5421</v>
      </c>
      <c r="J824" s="23" t="s">
        <v>11</v>
      </c>
      <c r="K824" s="23" t="s">
        <v>4628</v>
      </c>
      <c r="L824" s="23" t="s">
        <v>11</v>
      </c>
      <c r="M824" s="23" t="s">
        <v>5460</v>
      </c>
      <c r="N824" s="23" t="s">
        <v>4629</v>
      </c>
      <c r="O824" s="23" t="s">
        <v>4630</v>
      </c>
      <c r="P824" s="23" t="s">
        <v>4893</v>
      </c>
      <c r="Q824" s="23">
        <v>0</v>
      </c>
      <c r="R824" s="23" t="s">
        <v>1962</v>
      </c>
      <c r="S824" s="23" t="s">
        <v>4327</v>
      </c>
      <c r="T824" s="23" t="s">
        <v>1721</v>
      </c>
    </row>
    <row r="825" spans="1:20" s="19" customFormat="1">
      <c r="A825" s="23" t="s">
        <v>2919</v>
      </c>
      <c r="B825" s="23" t="s">
        <v>2920</v>
      </c>
      <c r="C825" s="23" t="s">
        <v>14</v>
      </c>
      <c r="D825" s="23" t="s">
        <v>1705</v>
      </c>
      <c r="E825" s="23" t="s">
        <v>452</v>
      </c>
      <c r="F825" s="23" t="s">
        <v>5334</v>
      </c>
      <c r="G825" s="23" t="s">
        <v>1721</v>
      </c>
      <c r="H825" s="23" t="s">
        <v>4633</v>
      </c>
      <c r="I825" s="23" t="s">
        <v>4192</v>
      </c>
      <c r="J825" s="23" t="s">
        <v>11</v>
      </c>
      <c r="K825" s="23" t="s">
        <v>4628</v>
      </c>
      <c r="L825" s="23" t="s">
        <v>11</v>
      </c>
      <c r="M825" s="23" t="s">
        <v>5415</v>
      </c>
      <c r="N825" s="23" t="s">
        <v>4629</v>
      </c>
      <c r="O825" s="23" t="s">
        <v>4630</v>
      </c>
      <c r="P825" s="23" t="s">
        <v>4642</v>
      </c>
      <c r="Q825" s="23">
        <v>0</v>
      </c>
      <c r="R825" s="23" t="s">
        <v>1962</v>
      </c>
      <c r="S825" s="23" t="s">
        <v>4386</v>
      </c>
      <c r="T825" s="23" t="s">
        <v>1721</v>
      </c>
    </row>
    <row r="826" spans="1:20" s="19" customFormat="1">
      <c r="A826" s="23" t="s">
        <v>2146</v>
      </c>
      <c r="B826" s="23" t="s">
        <v>2147</v>
      </c>
      <c r="C826" s="23" t="s">
        <v>10</v>
      </c>
      <c r="D826" s="23" t="s">
        <v>1705</v>
      </c>
      <c r="E826" s="23" t="s">
        <v>452</v>
      </c>
      <c r="F826" s="23" t="s">
        <v>4185</v>
      </c>
      <c r="G826" s="23" t="s">
        <v>1721</v>
      </c>
      <c r="H826" s="23" t="s">
        <v>4633</v>
      </c>
      <c r="I826" s="23" t="s">
        <v>4203</v>
      </c>
      <c r="J826" s="23" t="s">
        <v>11</v>
      </c>
      <c r="K826" s="23" t="s">
        <v>4628</v>
      </c>
      <c r="L826" s="23" t="s">
        <v>11</v>
      </c>
      <c r="M826" s="23" t="s">
        <v>5414</v>
      </c>
      <c r="N826" s="23" t="s">
        <v>4629</v>
      </c>
      <c r="O826" s="23" t="s">
        <v>4630</v>
      </c>
      <c r="P826" s="23" t="s">
        <v>4662</v>
      </c>
      <c r="Q826" s="23">
        <v>0</v>
      </c>
      <c r="R826" s="23" t="s">
        <v>1676</v>
      </c>
      <c r="S826" s="23" t="s">
        <v>4818</v>
      </c>
      <c r="T826" s="23" t="s">
        <v>1721</v>
      </c>
    </row>
    <row r="827" spans="1:20" s="19" customFormat="1">
      <c r="A827" s="23" t="s">
        <v>3567</v>
      </c>
      <c r="B827" s="23" t="s">
        <v>3568</v>
      </c>
      <c r="C827" s="23" t="s">
        <v>10</v>
      </c>
      <c r="D827" s="23" t="s">
        <v>1705</v>
      </c>
      <c r="E827" s="23" t="s">
        <v>1189</v>
      </c>
      <c r="F827" s="23" t="s">
        <v>4197</v>
      </c>
      <c r="G827" s="23" t="s">
        <v>1721</v>
      </c>
      <c r="H827" s="23" t="s">
        <v>4099</v>
      </c>
      <c r="I827" s="23" t="s">
        <v>4106</v>
      </c>
      <c r="J827" s="23" t="s">
        <v>11</v>
      </c>
      <c r="K827" s="23" t="s">
        <v>4628</v>
      </c>
      <c r="L827" s="23" t="s">
        <v>11</v>
      </c>
      <c r="M827" s="23" t="s">
        <v>5416</v>
      </c>
      <c r="N827" s="23" t="s">
        <v>4629</v>
      </c>
      <c r="O827" s="23" t="s">
        <v>4630</v>
      </c>
      <c r="P827" s="23" t="s">
        <v>4675</v>
      </c>
      <c r="Q827" s="23">
        <v>0</v>
      </c>
      <c r="R827" s="23" t="s">
        <v>1962</v>
      </c>
      <c r="S827" s="23" t="s">
        <v>4325</v>
      </c>
      <c r="T827" s="23" t="s">
        <v>1721</v>
      </c>
    </row>
    <row r="828" spans="1:20" s="19" customFormat="1">
      <c r="A828" s="23" t="s">
        <v>2026</v>
      </c>
      <c r="B828" s="23" t="s">
        <v>2027</v>
      </c>
      <c r="C828" s="23" t="s">
        <v>14</v>
      </c>
      <c r="D828" s="23" t="s">
        <v>1705</v>
      </c>
      <c r="E828" s="23" t="s">
        <v>1189</v>
      </c>
      <c r="F828" s="23" t="s">
        <v>4207</v>
      </c>
      <c r="G828" s="23" t="s">
        <v>1721</v>
      </c>
      <c r="H828" s="23" t="s">
        <v>4633</v>
      </c>
      <c r="I828" s="23" t="s">
        <v>4106</v>
      </c>
      <c r="J828" s="23" t="s">
        <v>11</v>
      </c>
      <c r="K828" s="23" t="s">
        <v>4628</v>
      </c>
      <c r="L828" s="23" t="s">
        <v>11</v>
      </c>
      <c r="M828" s="23" t="s">
        <v>5426</v>
      </c>
      <c r="N828" s="23" t="s">
        <v>4629</v>
      </c>
      <c r="O828" s="23" t="s">
        <v>4630</v>
      </c>
      <c r="P828" s="23" t="s">
        <v>4634</v>
      </c>
      <c r="Q828" s="23">
        <v>0</v>
      </c>
      <c r="R828" s="23" t="s">
        <v>1962</v>
      </c>
      <c r="S828" s="23" t="s">
        <v>4635</v>
      </c>
      <c r="T828" s="23" t="s">
        <v>1721</v>
      </c>
    </row>
    <row r="829" spans="1:20" s="19" customFormat="1">
      <c r="A829" s="23" t="s">
        <v>4007</v>
      </c>
      <c r="B829" s="23" t="s">
        <v>4008</v>
      </c>
      <c r="C829" s="23" t="s">
        <v>16</v>
      </c>
      <c r="D829" s="23" t="s">
        <v>1705</v>
      </c>
      <c r="E829" s="23" t="s">
        <v>1189</v>
      </c>
      <c r="F829" s="23" t="s">
        <v>4182</v>
      </c>
      <c r="G829" s="23" t="s">
        <v>1721</v>
      </c>
      <c r="H829" s="23" t="s">
        <v>4638</v>
      </c>
      <c r="I829" s="23" t="s">
        <v>4636</v>
      </c>
      <c r="J829" s="23" t="s">
        <v>11</v>
      </c>
      <c r="K829" s="23" t="s">
        <v>4628</v>
      </c>
      <c r="L829" s="23" t="s">
        <v>11</v>
      </c>
      <c r="M829" s="23" t="s">
        <v>5420</v>
      </c>
      <c r="N829" s="23" t="s">
        <v>4629</v>
      </c>
      <c r="O829" s="23" t="s">
        <v>4630</v>
      </c>
      <c r="P829" s="23" t="s">
        <v>4642</v>
      </c>
      <c r="Q829" s="23">
        <v>0</v>
      </c>
      <c r="R829" s="23" t="s">
        <v>1681</v>
      </c>
      <c r="S829" s="23" t="s">
        <v>4898</v>
      </c>
      <c r="T829" s="23" t="s">
        <v>1721</v>
      </c>
    </row>
    <row r="830" spans="1:20" s="19" customFormat="1">
      <c r="A830" s="23" t="s">
        <v>4038</v>
      </c>
      <c r="B830" s="23" t="s">
        <v>4039</v>
      </c>
      <c r="C830" s="23" t="s">
        <v>12</v>
      </c>
      <c r="D830" s="23" t="s">
        <v>1705</v>
      </c>
      <c r="E830" s="23" t="s">
        <v>452</v>
      </c>
      <c r="F830" s="23" t="s">
        <v>4166</v>
      </c>
      <c r="G830" s="23" t="s">
        <v>1721</v>
      </c>
      <c r="H830" s="23" t="s">
        <v>4094</v>
      </c>
      <c r="I830" s="23" t="s">
        <v>5421</v>
      </c>
      <c r="J830" s="23" t="s">
        <v>11</v>
      </c>
      <c r="K830" s="23" t="s">
        <v>4628</v>
      </c>
      <c r="L830" s="23" t="s">
        <v>11</v>
      </c>
      <c r="M830" s="23" t="s">
        <v>5408</v>
      </c>
      <c r="N830" s="23" t="s">
        <v>4629</v>
      </c>
      <c r="O830" s="23" t="s">
        <v>4630</v>
      </c>
      <c r="P830" s="23" t="s">
        <v>4677</v>
      </c>
      <c r="Q830" s="23">
        <v>0</v>
      </c>
      <c r="R830" s="23" t="s">
        <v>1962</v>
      </c>
      <c r="S830" s="23" t="s">
        <v>4281</v>
      </c>
      <c r="T830" s="23" t="s">
        <v>1721</v>
      </c>
    </row>
    <row r="831" spans="1:20" s="19" customFormat="1">
      <c r="A831" s="23" t="s">
        <v>3674</v>
      </c>
      <c r="B831" s="23" t="s">
        <v>3675</v>
      </c>
      <c r="C831" s="23" t="s">
        <v>10</v>
      </c>
      <c r="D831" s="23" t="s">
        <v>1705</v>
      </c>
      <c r="E831" s="23" t="s">
        <v>452</v>
      </c>
      <c r="F831" s="23" t="s">
        <v>5349</v>
      </c>
      <c r="G831" s="23" t="s">
        <v>1721</v>
      </c>
      <c r="H831" s="23" t="s">
        <v>4099</v>
      </c>
      <c r="I831" s="23" t="s">
        <v>5421</v>
      </c>
      <c r="J831" s="23" t="s">
        <v>11</v>
      </c>
      <c r="K831" s="23" t="s">
        <v>4628</v>
      </c>
      <c r="L831" s="23" t="s">
        <v>11</v>
      </c>
      <c r="M831" s="23" t="s">
        <v>5441</v>
      </c>
      <c r="N831" s="23" t="s">
        <v>4629</v>
      </c>
      <c r="O831" s="23" t="s">
        <v>4630</v>
      </c>
      <c r="P831" s="23" t="s">
        <v>4713</v>
      </c>
      <c r="Q831" s="23">
        <v>0</v>
      </c>
      <c r="R831" s="23" t="s">
        <v>1962</v>
      </c>
      <c r="S831" s="23" t="s">
        <v>4792</v>
      </c>
      <c r="T831" s="23" t="s">
        <v>1721</v>
      </c>
    </row>
    <row r="832" spans="1:20" s="19" customFormat="1">
      <c r="A832" s="23" t="s">
        <v>3312</v>
      </c>
      <c r="B832" s="23" t="s">
        <v>3313</v>
      </c>
      <c r="C832" s="23" t="s">
        <v>16</v>
      </c>
      <c r="D832" s="23" t="s">
        <v>1705</v>
      </c>
      <c r="E832" s="23" t="s">
        <v>1189</v>
      </c>
      <c r="F832" s="23" t="s">
        <v>4199</v>
      </c>
      <c r="G832" s="23" t="s">
        <v>1721</v>
      </c>
      <c r="H832" s="23" t="s">
        <v>4643</v>
      </c>
      <c r="I832" s="23" t="s">
        <v>4192</v>
      </c>
      <c r="J832" s="23" t="s">
        <v>11</v>
      </c>
      <c r="K832" s="23" t="s">
        <v>4628</v>
      </c>
      <c r="L832" s="23" t="s">
        <v>11</v>
      </c>
      <c r="M832" s="23" t="s">
        <v>5413</v>
      </c>
      <c r="N832" s="23" t="s">
        <v>4629</v>
      </c>
      <c r="O832" s="23" t="s">
        <v>4630</v>
      </c>
      <c r="P832" s="23" t="s">
        <v>1026</v>
      </c>
      <c r="Q832" s="23">
        <v>0</v>
      </c>
      <c r="R832" s="23" t="s">
        <v>1760</v>
      </c>
      <c r="S832" s="23" t="s">
        <v>4604</v>
      </c>
      <c r="T832" s="23" t="s">
        <v>1721</v>
      </c>
    </row>
    <row r="833" spans="1:20" s="19" customFormat="1">
      <c r="A833" s="23" t="s">
        <v>2361</v>
      </c>
      <c r="B833" s="23" t="s">
        <v>2362</v>
      </c>
      <c r="C833" s="23" t="s">
        <v>16</v>
      </c>
      <c r="D833" s="23" t="s">
        <v>1705</v>
      </c>
      <c r="E833" s="23" t="s">
        <v>452</v>
      </c>
      <c r="F833" s="23" t="s">
        <v>4190</v>
      </c>
      <c r="G833" s="23" t="s">
        <v>1721</v>
      </c>
      <c r="H833" s="23" t="s">
        <v>4633</v>
      </c>
      <c r="I833" s="23" t="s">
        <v>4192</v>
      </c>
      <c r="J833" s="23" t="s">
        <v>11</v>
      </c>
      <c r="K833" s="23" t="s">
        <v>4628</v>
      </c>
      <c r="L833" s="23" t="s">
        <v>11</v>
      </c>
      <c r="M833" s="23" t="s">
        <v>5417</v>
      </c>
      <c r="N833" s="23" t="s">
        <v>4629</v>
      </c>
      <c r="O833" s="23" t="s">
        <v>4630</v>
      </c>
      <c r="P833" s="23" t="s">
        <v>9</v>
      </c>
      <c r="Q833" s="23">
        <v>0</v>
      </c>
      <c r="R833" s="23" t="s">
        <v>2365</v>
      </c>
      <c r="S833" s="23" t="s">
        <v>4671</v>
      </c>
      <c r="T833" s="23" t="s">
        <v>1721</v>
      </c>
    </row>
    <row r="834" spans="1:20" s="19" customFormat="1">
      <c r="A834" s="23" t="s">
        <v>2253</v>
      </c>
      <c r="B834" s="23" t="s">
        <v>2254</v>
      </c>
      <c r="C834" s="23" t="s">
        <v>16</v>
      </c>
      <c r="D834" s="23" t="s">
        <v>1705</v>
      </c>
      <c r="E834" s="23" t="s">
        <v>452</v>
      </c>
      <c r="F834" s="23" t="s">
        <v>4179</v>
      </c>
      <c r="G834" s="23" t="s">
        <v>1721</v>
      </c>
      <c r="H834" s="23" t="s">
        <v>4682</v>
      </c>
      <c r="I834" s="23" t="s">
        <v>4203</v>
      </c>
      <c r="J834" s="23" t="s">
        <v>11</v>
      </c>
      <c r="K834" s="23" t="s">
        <v>4628</v>
      </c>
      <c r="L834" s="23" t="s">
        <v>11</v>
      </c>
      <c r="M834" s="23" t="s">
        <v>5418</v>
      </c>
      <c r="N834" s="23" t="s">
        <v>4629</v>
      </c>
      <c r="O834" s="23" t="s">
        <v>4630</v>
      </c>
      <c r="P834" s="23" t="s">
        <v>7</v>
      </c>
      <c r="Q834" s="23">
        <v>0</v>
      </c>
      <c r="R834" s="23" t="s">
        <v>2442</v>
      </c>
      <c r="S834" s="23" t="s">
        <v>4451</v>
      </c>
      <c r="T834" s="23" t="s">
        <v>1721</v>
      </c>
    </row>
    <row r="835" spans="1:20" s="19" customFormat="1">
      <c r="A835" s="23" t="s">
        <v>3009</v>
      </c>
      <c r="B835" s="23" t="s">
        <v>3010</v>
      </c>
      <c r="C835" s="23" t="s">
        <v>14</v>
      </c>
      <c r="D835" s="23" t="s">
        <v>1705</v>
      </c>
      <c r="E835" s="23" t="s">
        <v>452</v>
      </c>
      <c r="F835" s="23" t="s">
        <v>5344</v>
      </c>
      <c r="G835" s="23" t="s">
        <v>1721</v>
      </c>
      <c r="H835" s="23" t="s">
        <v>4643</v>
      </c>
      <c r="I835" s="23" t="s">
        <v>4636</v>
      </c>
      <c r="J835" s="23" t="s">
        <v>11</v>
      </c>
      <c r="K835" s="23" t="s">
        <v>4628</v>
      </c>
      <c r="L835" s="23" t="s">
        <v>11</v>
      </c>
      <c r="M835" s="23" t="s">
        <v>5406</v>
      </c>
      <c r="N835" s="23" t="s">
        <v>4629</v>
      </c>
      <c r="O835" s="23" t="s">
        <v>4630</v>
      </c>
      <c r="P835" s="23" t="s">
        <v>1026</v>
      </c>
      <c r="Q835" s="23">
        <v>0</v>
      </c>
      <c r="R835" s="23" t="s">
        <v>1683</v>
      </c>
      <c r="S835" s="23" t="s">
        <v>4587</v>
      </c>
      <c r="T835" s="23" t="s">
        <v>1721</v>
      </c>
    </row>
    <row r="836" spans="1:20" s="19" customFormat="1">
      <c r="A836" s="23" t="s">
        <v>3665</v>
      </c>
      <c r="B836" s="23" t="s">
        <v>3666</v>
      </c>
      <c r="C836" s="23" t="s">
        <v>14</v>
      </c>
      <c r="D836" s="23" t="s">
        <v>1705</v>
      </c>
      <c r="E836" s="23" t="s">
        <v>452</v>
      </c>
      <c r="F836" s="23" t="s">
        <v>4173</v>
      </c>
      <c r="G836" s="23" t="s">
        <v>1721</v>
      </c>
      <c r="H836" s="23" t="s">
        <v>4099</v>
      </c>
      <c r="I836" s="23" t="s">
        <v>5461</v>
      </c>
      <c r="J836" s="23" t="s">
        <v>11</v>
      </c>
      <c r="K836" s="23" t="s">
        <v>4628</v>
      </c>
      <c r="L836" s="23" t="s">
        <v>11</v>
      </c>
      <c r="M836" s="23" t="s">
        <v>5441</v>
      </c>
      <c r="N836" s="23" t="s">
        <v>4629</v>
      </c>
      <c r="O836" s="23" t="s">
        <v>4630</v>
      </c>
      <c r="P836" s="23" t="s">
        <v>4642</v>
      </c>
      <c r="Q836" s="23">
        <v>0</v>
      </c>
      <c r="R836" s="23" t="s">
        <v>1962</v>
      </c>
      <c r="S836" s="23" t="s">
        <v>4892</v>
      </c>
      <c r="T836" s="23" t="s">
        <v>1721</v>
      </c>
    </row>
    <row r="837" spans="1:20" s="19" customFormat="1">
      <c r="A837" s="23" t="s">
        <v>5269</v>
      </c>
      <c r="B837" s="23" t="s">
        <v>5270</v>
      </c>
      <c r="C837" s="23" t="s">
        <v>1686</v>
      </c>
      <c r="D837" s="23" t="s">
        <v>4091</v>
      </c>
      <c r="E837" s="23" t="s">
        <v>459</v>
      </c>
      <c r="F837" s="23" t="s">
        <v>4205</v>
      </c>
      <c r="G837" s="23" t="s">
        <v>1721</v>
      </c>
      <c r="H837" s="23" t="s">
        <v>4632</v>
      </c>
      <c r="I837" s="23" t="s">
        <v>4644</v>
      </c>
      <c r="J837" s="23" t="s">
        <v>11</v>
      </c>
      <c r="K837" s="23" t="s">
        <v>4628</v>
      </c>
      <c r="L837" s="23" t="s">
        <v>11</v>
      </c>
      <c r="M837" s="23" t="s">
        <v>5467</v>
      </c>
      <c r="N837" s="23" t="s">
        <v>4640</v>
      </c>
      <c r="O837" s="23" t="s">
        <v>4630</v>
      </c>
      <c r="P837" s="23" t="s">
        <v>1166</v>
      </c>
      <c r="Q837" s="23">
        <v>0</v>
      </c>
      <c r="R837" s="23" t="s">
        <v>5474</v>
      </c>
      <c r="S837" s="23" t="s">
        <v>5362</v>
      </c>
      <c r="T837" s="23" t="s">
        <v>1721</v>
      </c>
    </row>
    <row r="838" spans="1:20" s="19" customFormat="1">
      <c r="A838" s="23" t="s">
        <v>2227</v>
      </c>
      <c r="B838" s="23" t="s">
        <v>2228</v>
      </c>
      <c r="C838" s="23" t="s">
        <v>16</v>
      </c>
      <c r="D838" s="23" t="s">
        <v>1705</v>
      </c>
      <c r="E838" s="23" t="s">
        <v>1189</v>
      </c>
      <c r="F838" s="23" t="s">
        <v>4197</v>
      </c>
      <c r="G838" s="23" t="s">
        <v>1721</v>
      </c>
      <c r="H838" s="23" t="s">
        <v>4099</v>
      </c>
      <c r="I838" s="23" t="s">
        <v>4106</v>
      </c>
      <c r="J838" s="23" t="s">
        <v>11</v>
      </c>
      <c r="K838" s="23" t="s">
        <v>4628</v>
      </c>
      <c r="L838" s="23" t="s">
        <v>11</v>
      </c>
      <c r="M838" s="23" t="s">
        <v>5478</v>
      </c>
      <c r="N838" s="23" t="s">
        <v>4629</v>
      </c>
      <c r="O838" s="23" t="s">
        <v>4630</v>
      </c>
      <c r="P838" s="23" t="s">
        <v>4678</v>
      </c>
      <c r="Q838" s="23">
        <v>0</v>
      </c>
      <c r="R838" s="23" t="s">
        <v>1962</v>
      </c>
      <c r="S838" s="23" t="s">
        <v>4679</v>
      </c>
      <c r="T838" s="23" t="s">
        <v>1721</v>
      </c>
    </row>
    <row r="839" spans="1:20" s="19" customFormat="1">
      <c r="A839" s="23" t="s">
        <v>2753</v>
      </c>
      <c r="B839" s="23" t="s">
        <v>2754</v>
      </c>
      <c r="C839" s="23" t="s">
        <v>16</v>
      </c>
      <c r="D839" s="23" t="s">
        <v>1705</v>
      </c>
      <c r="E839" s="23" t="s">
        <v>452</v>
      </c>
      <c r="F839" s="23" t="s">
        <v>4185</v>
      </c>
      <c r="G839" s="23" t="s">
        <v>1721</v>
      </c>
      <c r="H839" s="23" t="s">
        <v>4633</v>
      </c>
      <c r="I839" s="23" t="s">
        <v>4203</v>
      </c>
      <c r="J839" s="23" t="s">
        <v>11</v>
      </c>
      <c r="K839" s="23" t="s">
        <v>4628</v>
      </c>
      <c r="L839" s="23" t="s">
        <v>11</v>
      </c>
      <c r="M839" s="23" t="s">
        <v>5408</v>
      </c>
      <c r="N839" s="23" t="s">
        <v>4629</v>
      </c>
      <c r="O839" s="23" t="s">
        <v>4630</v>
      </c>
      <c r="P839" s="23" t="s">
        <v>1026</v>
      </c>
      <c r="Q839" s="23">
        <v>0</v>
      </c>
      <c r="R839" s="23" t="s">
        <v>1683</v>
      </c>
      <c r="S839" s="23" t="s">
        <v>4586</v>
      </c>
      <c r="T839" s="23" t="s">
        <v>1721</v>
      </c>
    </row>
    <row r="840" spans="1:20" s="19" customFormat="1">
      <c r="A840" s="23" t="s">
        <v>3014</v>
      </c>
      <c r="B840" s="23" t="s">
        <v>3015</v>
      </c>
      <c r="C840" s="23" t="s">
        <v>1669</v>
      </c>
      <c r="D840" s="23" t="s">
        <v>4091</v>
      </c>
      <c r="E840" s="23" t="s">
        <v>459</v>
      </c>
      <c r="F840" s="23" t="s">
        <v>4086</v>
      </c>
      <c r="G840" s="23" t="s">
        <v>1721</v>
      </c>
      <c r="H840" s="23" t="s">
        <v>4643</v>
      </c>
      <c r="I840" s="23" t="s">
        <v>4644</v>
      </c>
      <c r="J840" s="23" t="s">
        <v>1808</v>
      </c>
      <c r="K840" s="23" t="s">
        <v>4628</v>
      </c>
      <c r="L840" s="23" t="s">
        <v>11</v>
      </c>
      <c r="M840" s="23" t="s">
        <v>5502</v>
      </c>
      <c r="N840" s="23" t="s">
        <v>4640</v>
      </c>
      <c r="O840" s="23" t="s">
        <v>4630</v>
      </c>
      <c r="P840" s="23" t="s">
        <v>4736</v>
      </c>
      <c r="Q840" s="23">
        <v>0</v>
      </c>
      <c r="R840" s="23" t="s">
        <v>3269</v>
      </c>
      <c r="S840" s="23" t="s">
        <v>4737</v>
      </c>
      <c r="T840" s="23" t="s">
        <v>1721</v>
      </c>
    </row>
    <row r="841" spans="1:20" s="19" customFormat="1">
      <c r="A841" s="23" t="s">
        <v>2083</v>
      </c>
      <c r="B841" s="23" t="s">
        <v>2084</v>
      </c>
      <c r="C841" s="23" t="s">
        <v>13</v>
      </c>
      <c r="D841" s="23" t="s">
        <v>1705</v>
      </c>
      <c r="E841" s="23" t="s">
        <v>452</v>
      </c>
      <c r="F841" s="23" t="s">
        <v>4158</v>
      </c>
      <c r="G841" s="23" t="s">
        <v>1721</v>
      </c>
      <c r="H841" s="23" t="s">
        <v>4638</v>
      </c>
      <c r="I841" s="23" t="s">
        <v>5506</v>
      </c>
      <c r="J841" s="23" t="s">
        <v>11</v>
      </c>
      <c r="K841" s="23" t="s">
        <v>4628</v>
      </c>
      <c r="L841" s="23" t="s">
        <v>11</v>
      </c>
      <c r="M841" s="23" t="s">
        <v>5460</v>
      </c>
      <c r="N841" s="23" t="s">
        <v>4629</v>
      </c>
      <c r="O841" s="23" t="s">
        <v>4630</v>
      </c>
      <c r="P841" s="23" t="s">
        <v>4642</v>
      </c>
      <c r="Q841" s="23">
        <v>0</v>
      </c>
      <c r="R841" s="23" t="s">
        <v>1696</v>
      </c>
      <c r="S841" s="23" t="s">
        <v>4885</v>
      </c>
      <c r="T841" s="23" t="s">
        <v>1721</v>
      </c>
    </row>
    <row r="842" spans="1:20" s="19" customFormat="1">
      <c r="A842" s="23" t="s">
        <v>2995</v>
      </c>
      <c r="B842" s="23" t="s">
        <v>2996</v>
      </c>
      <c r="C842" s="23" t="s">
        <v>1669</v>
      </c>
      <c r="D842" s="23" t="s">
        <v>4091</v>
      </c>
      <c r="E842" s="23" t="s">
        <v>464</v>
      </c>
      <c r="F842" s="23" t="s">
        <v>4122</v>
      </c>
      <c r="G842" s="23" t="s">
        <v>1721</v>
      </c>
      <c r="H842" s="23" t="s">
        <v>4638</v>
      </c>
      <c r="I842" s="23" t="s">
        <v>4644</v>
      </c>
      <c r="J842" s="23" t="s">
        <v>11</v>
      </c>
      <c r="K842" s="23" t="s">
        <v>4628</v>
      </c>
      <c r="L842" s="23" t="s">
        <v>11</v>
      </c>
      <c r="M842" s="23" t="s">
        <v>5424</v>
      </c>
      <c r="N842" s="23" t="s">
        <v>4640</v>
      </c>
      <c r="O842" s="23" t="s">
        <v>4630</v>
      </c>
      <c r="P842" s="23" t="s">
        <v>4683</v>
      </c>
      <c r="Q842" s="23">
        <v>0</v>
      </c>
      <c r="R842" s="23" t="s">
        <v>2050</v>
      </c>
      <c r="S842" s="23" t="s">
        <v>4377</v>
      </c>
      <c r="T842" s="23" t="s">
        <v>1721</v>
      </c>
    </row>
    <row r="843" spans="1:20" s="19" customFormat="1">
      <c r="A843" s="23" t="s">
        <v>2333</v>
      </c>
      <c r="B843" s="23" t="s">
        <v>2334</v>
      </c>
      <c r="C843" s="23" t="s">
        <v>16</v>
      </c>
      <c r="D843" s="23" t="s">
        <v>1705</v>
      </c>
      <c r="E843" s="23" t="s">
        <v>452</v>
      </c>
      <c r="F843" s="23" t="s">
        <v>4164</v>
      </c>
      <c r="G843" s="23" t="s">
        <v>1721</v>
      </c>
      <c r="H843" s="23" t="s">
        <v>4632</v>
      </c>
      <c r="I843" s="23" t="s">
        <v>4203</v>
      </c>
      <c r="J843" s="23" t="s">
        <v>11</v>
      </c>
      <c r="K843" s="23" t="s">
        <v>4628</v>
      </c>
      <c r="L843" s="23" t="s">
        <v>11</v>
      </c>
      <c r="M843" s="23" t="s">
        <v>5428</v>
      </c>
      <c r="N843" s="23" t="s">
        <v>4629</v>
      </c>
      <c r="O843" s="23" t="s">
        <v>4630</v>
      </c>
      <c r="P843" s="23" t="s">
        <v>4675</v>
      </c>
      <c r="Q843" s="23">
        <v>0</v>
      </c>
      <c r="R843" s="23" t="s">
        <v>1962</v>
      </c>
      <c r="S843" s="23" t="s">
        <v>4741</v>
      </c>
      <c r="T843" s="23" t="s">
        <v>1721</v>
      </c>
    </row>
    <row r="844" spans="1:20" s="19" customFormat="1">
      <c r="A844" s="23" t="s">
        <v>1879</v>
      </c>
      <c r="B844" s="23" t="s">
        <v>1880</v>
      </c>
      <c r="C844" s="23" t="s">
        <v>10</v>
      </c>
      <c r="D844" s="23" t="s">
        <v>1705</v>
      </c>
      <c r="E844" s="23" t="s">
        <v>452</v>
      </c>
      <c r="F844" s="23" t="s">
        <v>5349</v>
      </c>
      <c r="G844" s="23" t="s">
        <v>1721</v>
      </c>
      <c r="H844" s="23" t="s">
        <v>4099</v>
      </c>
      <c r="I844" s="23" t="s">
        <v>5438</v>
      </c>
      <c r="J844" s="23" t="s">
        <v>11</v>
      </c>
      <c r="K844" s="23" t="s">
        <v>4628</v>
      </c>
      <c r="L844" s="23" t="s">
        <v>11</v>
      </c>
      <c r="M844" s="23" t="s">
        <v>5432</v>
      </c>
      <c r="N844" s="23" t="s">
        <v>4629</v>
      </c>
      <c r="O844" s="23" t="s">
        <v>4630</v>
      </c>
      <c r="P844" s="23" t="s">
        <v>4660</v>
      </c>
      <c r="Q844" s="23">
        <v>0</v>
      </c>
      <c r="R844" s="23" t="s">
        <v>1962</v>
      </c>
      <c r="S844" s="23" t="s">
        <v>4497</v>
      </c>
      <c r="T844" s="23" t="s">
        <v>1721</v>
      </c>
    </row>
    <row r="845" spans="1:20" s="19" customFormat="1">
      <c r="A845" s="23" t="s">
        <v>2971</v>
      </c>
      <c r="B845" s="23" t="s">
        <v>2972</v>
      </c>
      <c r="C845" s="23" t="s">
        <v>14</v>
      </c>
      <c r="D845" s="23" t="s">
        <v>1705</v>
      </c>
      <c r="E845" s="23" t="s">
        <v>452</v>
      </c>
      <c r="F845" s="23" t="s">
        <v>5334</v>
      </c>
      <c r="G845" s="23" t="s">
        <v>1721</v>
      </c>
      <c r="H845" s="23" t="s">
        <v>4633</v>
      </c>
      <c r="I845" s="23" t="s">
        <v>4192</v>
      </c>
      <c r="J845" s="23" t="s">
        <v>11</v>
      </c>
      <c r="K845" s="23" t="s">
        <v>4628</v>
      </c>
      <c r="L845" s="23" t="s">
        <v>11</v>
      </c>
      <c r="M845" s="23" t="s">
        <v>5414</v>
      </c>
      <c r="N845" s="23" t="s">
        <v>4629</v>
      </c>
      <c r="O845" s="23" t="s">
        <v>4630</v>
      </c>
      <c r="P845" s="23" t="s">
        <v>4662</v>
      </c>
      <c r="Q845" s="23">
        <v>0</v>
      </c>
      <c r="R845" s="23" t="s">
        <v>2975</v>
      </c>
      <c r="S845" s="23" t="s">
        <v>4814</v>
      </c>
      <c r="T845" s="23" t="s">
        <v>1721</v>
      </c>
    </row>
    <row r="846" spans="1:20" s="19" customFormat="1">
      <c r="A846" s="23" t="s">
        <v>4051</v>
      </c>
      <c r="B846" s="23" t="s">
        <v>4052</v>
      </c>
      <c r="C846" s="23" t="s">
        <v>14</v>
      </c>
      <c r="D846" s="23" t="s">
        <v>1705</v>
      </c>
      <c r="E846" s="23" t="s">
        <v>452</v>
      </c>
      <c r="F846" s="23" t="s">
        <v>5340</v>
      </c>
      <c r="G846" s="23" t="s">
        <v>1721</v>
      </c>
      <c r="H846" s="23" t="s">
        <v>4099</v>
      </c>
      <c r="I846" s="23" t="s">
        <v>4138</v>
      </c>
      <c r="J846" s="23" t="s">
        <v>11</v>
      </c>
      <c r="K846" s="23" t="s">
        <v>4628</v>
      </c>
      <c r="L846" s="23" t="s">
        <v>11</v>
      </c>
      <c r="M846" s="23" t="s">
        <v>5410</v>
      </c>
      <c r="N846" s="23" t="s">
        <v>4629</v>
      </c>
      <c r="O846" s="23" t="s">
        <v>4630</v>
      </c>
      <c r="P846" s="23" t="s">
        <v>4660</v>
      </c>
      <c r="Q846" s="23">
        <v>0</v>
      </c>
      <c r="R846" s="23" t="s">
        <v>1962</v>
      </c>
      <c r="S846" s="23" t="s">
        <v>4661</v>
      </c>
      <c r="T846" s="23" t="s">
        <v>1721</v>
      </c>
    </row>
    <row r="847" spans="1:20" s="19" customFormat="1">
      <c r="A847" s="23" t="s">
        <v>3312</v>
      </c>
      <c r="B847" s="23" t="s">
        <v>3313</v>
      </c>
      <c r="C847" s="23" t="s">
        <v>16</v>
      </c>
      <c r="D847" s="23" t="s">
        <v>1705</v>
      </c>
      <c r="E847" s="23" t="s">
        <v>1189</v>
      </c>
      <c r="F847" s="23" t="s">
        <v>4199</v>
      </c>
      <c r="G847" s="23" t="s">
        <v>1721</v>
      </c>
      <c r="H847" s="23" t="s">
        <v>4643</v>
      </c>
      <c r="I847" s="23" t="s">
        <v>4192</v>
      </c>
      <c r="J847" s="23" t="s">
        <v>11</v>
      </c>
      <c r="K847" s="23" t="s">
        <v>4628</v>
      </c>
      <c r="L847" s="23" t="s">
        <v>11</v>
      </c>
      <c r="M847" s="23" t="s">
        <v>5441</v>
      </c>
      <c r="N847" s="23" t="s">
        <v>4629</v>
      </c>
      <c r="O847" s="23" t="s">
        <v>4630</v>
      </c>
      <c r="P847" s="23" t="s">
        <v>1026</v>
      </c>
      <c r="Q847" s="23">
        <v>0</v>
      </c>
      <c r="R847" s="23" t="s">
        <v>1760</v>
      </c>
      <c r="S847" s="23" t="s">
        <v>4604</v>
      </c>
      <c r="T847" s="23" t="s">
        <v>1721</v>
      </c>
    </row>
    <row r="848" spans="1:20" s="19" customFormat="1">
      <c r="A848" s="23" t="s">
        <v>1788</v>
      </c>
      <c r="B848" s="23" t="s">
        <v>1789</v>
      </c>
      <c r="C848" s="23" t="s">
        <v>16</v>
      </c>
      <c r="D848" s="23" t="s">
        <v>1705</v>
      </c>
      <c r="E848" s="23" t="s">
        <v>1189</v>
      </c>
      <c r="F848" s="23" t="s">
        <v>4197</v>
      </c>
      <c r="G848" s="23" t="s">
        <v>1721</v>
      </c>
      <c r="H848" s="23" t="s">
        <v>4099</v>
      </c>
      <c r="I848" s="23" t="s">
        <v>4106</v>
      </c>
      <c r="J848" s="23" t="s">
        <v>11</v>
      </c>
      <c r="K848" s="23" t="s">
        <v>4628</v>
      </c>
      <c r="L848" s="23" t="s">
        <v>11</v>
      </c>
      <c r="M848" s="23" t="s">
        <v>5451</v>
      </c>
      <c r="N848" s="23" t="s">
        <v>4629</v>
      </c>
      <c r="O848" s="23" t="s">
        <v>4630</v>
      </c>
      <c r="P848" s="23" t="s">
        <v>4829</v>
      </c>
      <c r="Q848" s="23">
        <v>0</v>
      </c>
      <c r="R848" s="23" t="s">
        <v>1962</v>
      </c>
      <c r="S848" s="23" t="s">
        <v>4830</v>
      </c>
      <c r="T848" s="23" t="s">
        <v>1721</v>
      </c>
    </row>
    <row r="849" spans="1:20" s="19" customFormat="1">
      <c r="A849" s="23" t="s">
        <v>3956</v>
      </c>
      <c r="B849" s="23" t="s">
        <v>3957</v>
      </c>
      <c r="C849" s="23" t="s">
        <v>10</v>
      </c>
      <c r="D849" s="23" t="s">
        <v>1705</v>
      </c>
      <c r="E849" s="23" t="s">
        <v>452</v>
      </c>
      <c r="F849" s="23" t="s">
        <v>4173</v>
      </c>
      <c r="G849" s="23" t="s">
        <v>1721</v>
      </c>
      <c r="H849" s="23" t="s">
        <v>4099</v>
      </c>
      <c r="I849" s="23" t="s">
        <v>4138</v>
      </c>
      <c r="J849" s="23" t="s">
        <v>11</v>
      </c>
      <c r="K849" s="23" t="s">
        <v>4628</v>
      </c>
      <c r="L849" s="23" t="s">
        <v>11</v>
      </c>
      <c r="M849" s="23" t="s">
        <v>5413</v>
      </c>
      <c r="N849" s="23" t="s">
        <v>4629</v>
      </c>
      <c r="O849" s="23" t="s">
        <v>4630</v>
      </c>
      <c r="P849" s="23" t="s">
        <v>4664</v>
      </c>
      <c r="Q849" s="23">
        <v>0</v>
      </c>
      <c r="R849" s="23" t="s">
        <v>1962</v>
      </c>
      <c r="S849" s="23" t="s">
        <v>4723</v>
      </c>
      <c r="T849" s="23" t="s">
        <v>1721</v>
      </c>
    </row>
    <row r="850" spans="1:20" s="19" customFormat="1">
      <c r="A850" s="23" t="s">
        <v>2223</v>
      </c>
      <c r="B850" s="23" t="s">
        <v>2224</v>
      </c>
      <c r="C850" s="23" t="s">
        <v>16</v>
      </c>
      <c r="D850" s="23" t="s">
        <v>1705</v>
      </c>
      <c r="E850" s="23" t="s">
        <v>1189</v>
      </c>
      <c r="F850" s="23" t="s">
        <v>4199</v>
      </c>
      <c r="G850" s="23" t="s">
        <v>1721</v>
      </c>
      <c r="H850" s="23" t="s">
        <v>4643</v>
      </c>
      <c r="I850" s="23" t="s">
        <v>4192</v>
      </c>
      <c r="J850" s="23" t="s">
        <v>11</v>
      </c>
      <c r="K850" s="23" t="s">
        <v>4628</v>
      </c>
      <c r="L850" s="23" t="s">
        <v>11</v>
      </c>
      <c r="M850" s="23" t="s">
        <v>5429</v>
      </c>
      <c r="N850" s="23" t="s">
        <v>4629</v>
      </c>
      <c r="O850" s="23" t="s">
        <v>4630</v>
      </c>
      <c r="P850" s="23" t="s">
        <v>1026</v>
      </c>
      <c r="Q850" s="23">
        <v>0</v>
      </c>
      <c r="R850" s="23" t="s">
        <v>1683</v>
      </c>
      <c r="S850" s="23" t="s">
        <v>4584</v>
      </c>
      <c r="T850" s="23" t="s">
        <v>1721</v>
      </c>
    </row>
    <row r="851" spans="1:20" s="19" customFormat="1">
      <c r="A851" s="23" t="s">
        <v>3539</v>
      </c>
      <c r="B851" s="23" t="s">
        <v>3540</v>
      </c>
      <c r="C851" s="23" t="s">
        <v>14</v>
      </c>
      <c r="D851" s="23" t="s">
        <v>1705</v>
      </c>
      <c r="E851" s="23" t="s">
        <v>452</v>
      </c>
      <c r="F851" s="23" t="s">
        <v>5349</v>
      </c>
      <c r="G851" s="23" t="s">
        <v>1721</v>
      </c>
      <c r="H851" s="23" t="s">
        <v>4099</v>
      </c>
      <c r="I851" s="23" t="s">
        <v>5421</v>
      </c>
      <c r="J851" s="23" t="s">
        <v>11</v>
      </c>
      <c r="K851" s="23" t="s">
        <v>4628</v>
      </c>
      <c r="L851" s="23" t="s">
        <v>11</v>
      </c>
      <c r="M851" s="23" t="s">
        <v>5441</v>
      </c>
      <c r="N851" s="23" t="s">
        <v>4629</v>
      </c>
      <c r="O851" s="23" t="s">
        <v>4630</v>
      </c>
      <c r="P851" s="23" t="s">
        <v>4675</v>
      </c>
      <c r="Q851" s="23">
        <v>0</v>
      </c>
      <c r="R851" s="23" t="s">
        <v>3008</v>
      </c>
      <c r="S851" s="23" t="s">
        <v>4524</v>
      </c>
      <c r="T851" s="23" t="s">
        <v>1721</v>
      </c>
    </row>
    <row r="852" spans="1:20" s="19" customFormat="1">
      <c r="A852" s="23" t="s">
        <v>1882</v>
      </c>
      <c r="B852" s="23" t="s">
        <v>1883</v>
      </c>
      <c r="C852" s="23" t="s">
        <v>13</v>
      </c>
      <c r="D852" s="23" t="s">
        <v>1705</v>
      </c>
      <c r="E852" s="23" t="s">
        <v>4289</v>
      </c>
      <c r="F852" s="23" t="s">
        <v>4137</v>
      </c>
      <c r="G852" s="23" t="s">
        <v>1721</v>
      </c>
      <c r="H852" s="23" t="s">
        <v>4094</v>
      </c>
      <c r="I852" s="23" t="s">
        <v>4644</v>
      </c>
      <c r="J852" s="23" t="s">
        <v>11</v>
      </c>
      <c r="K852" s="23" t="s">
        <v>4628</v>
      </c>
      <c r="L852" s="23" t="s">
        <v>11</v>
      </c>
      <c r="M852" s="23" t="s">
        <v>5441</v>
      </c>
      <c r="N852" s="23" t="s">
        <v>4653</v>
      </c>
      <c r="O852" s="23" t="s">
        <v>4630</v>
      </c>
      <c r="P852" s="23" t="s">
        <v>4675</v>
      </c>
      <c r="Q852" s="23">
        <v>0</v>
      </c>
      <c r="R852" s="23" t="s">
        <v>1886</v>
      </c>
      <c r="S852" s="23" t="s">
        <v>4526</v>
      </c>
      <c r="T852" s="23" t="s">
        <v>1721</v>
      </c>
    </row>
    <row r="853" spans="1:20" s="19" customFormat="1">
      <c r="A853" s="23" t="s">
        <v>2683</v>
      </c>
      <c r="B853" s="23" t="s">
        <v>2684</v>
      </c>
      <c r="C853" s="23" t="s">
        <v>16</v>
      </c>
      <c r="D853" s="23" t="s">
        <v>1705</v>
      </c>
      <c r="E853" s="23" t="s">
        <v>452</v>
      </c>
      <c r="F853" s="23" t="s">
        <v>5342</v>
      </c>
      <c r="G853" s="23" t="s">
        <v>1721</v>
      </c>
      <c r="H853" s="23" t="s">
        <v>4633</v>
      </c>
      <c r="I853" s="23" t="s">
        <v>4192</v>
      </c>
      <c r="J853" s="23" t="s">
        <v>11</v>
      </c>
      <c r="K853" s="23" t="s">
        <v>4628</v>
      </c>
      <c r="L853" s="23" t="s">
        <v>11</v>
      </c>
      <c r="M853" s="23" t="s">
        <v>5435</v>
      </c>
      <c r="N853" s="23" t="s">
        <v>4629</v>
      </c>
      <c r="O853" s="23" t="s">
        <v>4630</v>
      </c>
      <c r="P853" s="23" t="s">
        <v>7</v>
      </c>
      <c r="Q853" s="23">
        <v>0</v>
      </c>
      <c r="R853" s="23" t="s">
        <v>4773</v>
      </c>
      <c r="S853" s="23" t="s">
        <v>4872</v>
      </c>
      <c r="T853" s="23" t="s">
        <v>1721</v>
      </c>
    </row>
    <row r="854" spans="1:20" s="19" customFormat="1">
      <c r="A854" s="23" t="s">
        <v>3755</v>
      </c>
      <c r="B854" s="23" t="s">
        <v>3756</v>
      </c>
      <c r="C854" s="23" t="s">
        <v>16</v>
      </c>
      <c r="D854" s="23" t="s">
        <v>1705</v>
      </c>
      <c r="E854" s="23" t="s">
        <v>1189</v>
      </c>
      <c r="F854" s="23" t="s">
        <v>4199</v>
      </c>
      <c r="G854" s="23" t="s">
        <v>1721</v>
      </c>
      <c r="H854" s="23" t="s">
        <v>4643</v>
      </c>
      <c r="I854" s="23" t="s">
        <v>4192</v>
      </c>
      <c r="J854" s="23" t="s">
        <v>11</v>
      </c>
      <c r="K854" s="23" t="s">
        <v>4628</v>
      </c>
      <c r="L854" s="23" t="s">
        <v>11</v>
      </c>
      <c r="M854" s="23" t="s">
        <v>5456</v>
      </c>
      <c r="N854" s="23" t="s">
        <v>4629</v>
      </c>
      <c r="O854" s="23" t="s">
        <v>4630</v>
      </c>
      <c r="P854" s="23" t="s">
        <v>1026</v>
      </c>
      <c r="Q854" s="23">
        <v>0</v>
      </c>
      <c r="R854" s="23" t="s">
        <v>1782</v>
      </c>
      <c r="S854" s="23" t="s">
        <v>4606</v>
      </c>
      <c r="T854" s="23" t="s">
        <v>1721</v>
      </c>
    </row>
    <row r="855" spans="1:20" s="19" customFormat="1">
      <c r="A855" s="23" t="s">
        <v>3567</v>
      </c>
      <c r="B855" s="23" t="s">
        <v>3568</v>
      </c>
      <c r="C855" s="23" t="s">
        <v>10</v>
      </c>
      <c r="D855" s="23" t="s">
        <v>1705</v>
      </c>
      <c r="E855" s="23" t="s">
        <v>1189</v>
      </c>
      <c r="F855" s="23" t="s">
        <v>4197</v>
      </c>
      <c r="G855" s="23" t="s">
        <v>1721</v>
      </c>
      <c r="H855" s="23" t="s">
        <v>4099</v>
      </c>
      <c r="I855" s="23" t="s">
        <v>4106</v>
      </c>
      <c r="J855" s="23" t="s">
        <v>11</v>
      </c>
      <c r="K855" s="23" t="s">
        <v>4628</v>
      </c>
      <c r="L855" s="23" t="s">
        <v>11</v>
      </c>
      <c r="M855" s="23" t="s">
        <v>5418</v>
      </c>
      <c r="N855" s="23" t="s">
        <v>4629</v>
      </c>
      <c r="O855" s="23" t="s">
        <v>4630</v>
      </c>
      <c r="P855" s="23" t="s">
        <v>4675</v>
      </c>
      <c r="Q855" s="23">
        <v>0</v>
      </c>
      <c r="R855" s="23" t="s">
        <v>1962</v>
      </c>
      <c r="S855" s="23" t="s">
        <v>4325</v>
      </c>
      <c r="T855" s="23" t="s">
        <v>1721</v>
      </c>
    </row>
    <row r="856" spans="1:20" s="19" customFormat="1">
      <c r="A856" s="23" t="s">
        <v>2579</v>
      </c>
      <c r="B856" s="23" t="s">
        <v>2580</v>
      </c>
      <c r="C856" s="23" t="s">
        <v>14</v>
      </c>
      <c r="D856" s="23" t="s">
        <v>1705</v>
      </c>
      <c r="E856" s="23" t="s">
        <v>452</v>
      </c>
      <c r="F856" s="23" t="s">
        <v>5344</v>
      </c>
      <c r="G856" s="23" t="s">
        <v>1721</v>
      </c>
      <c r="H856" s="23" t="s">
        <v>4643</v>
      </c>
      <c r="I856" s="23" t="s">
        <v>4649</v>
      </c>
      <c r="J856" s="23" t="s">
        <v>11</v>
      </c>
      <c r="K856" s="23" t="s">
        <v>4628</v>
      </c>
      <c r="L856" s="23" t="s">
        <v>11</v>
      </c>
      <c r="M856" s="23" t="s">
        <v>5426</v>
      </c>
      <c r="N856" s="23" t="s">
        <v>4629</v>
      </c>
      <c r="O856" s="23" t="s">
        <v>4630</v>
      </c>
      <c r="P856" s="23" t="s">
        <v>7</v>
      </c>
      <c r="Q856" s="23">
        <v>0</v>
      </c>
      <c r="R856" s="23" t="s">
        <v>4744</v>
      </c>
      <c r="S856" s="23" t="s">
        <v>4513</v>
      </c>
      <c r="T856" s="23" t="s">
        <v>1721</v>
      </c>
    </row>
    <row r="857" spans="1:20" s="19" customFormat="1">
      <c r="A857" s="23" t="s">
        <v>2361</v>
      </c>
      <c r="B857" s="23" t="s">
        <v>2362</v>
      </c>
      <c r="C857" s="23" t="s">
        <v>16</v>
      </c>
      <c r="D857" s="23" t="s">
        <v>1705</v>
      </c>
      <c r="E857" s="23" t="s">
        <v>452</v>
      </c>
      <c r="F857" s="23" t="s">
        <v>4190</v>
      </c>
      <c r="G857" s="23" t="s">
        <v>1721</v>
      </c>
      <c r="H857" s="23" t="s">
        <v>4633</v>
      </c>
      <c r="I857" s="23" t="s">
        <v>4192</v>
      </c>
      <c r="J857" s="23" t="s">
        <v>11</v>
      </c>
      <c r="K857" s="23" t="s">
        <v>4628</v>
      </c>
      <c r="L857" s="23" t="s">
        <v>11</v>
      </c>
      <c r="M857" s="23" t="s">
        <v>5407</v>
      </c>
      <c r="N857" s="23" t="s">
        <v>4629</v>
      </c>
      <c r="O857" s="23" t="s">
        <v>4630</v>
      </c>
      <c r="P857" s="23" t="s">
        <v>9</v>
      </c>
      <c r="Q857" s="23">
        <v>0</v>
      </c>
      <c r="R857" s="23" t="s">
        <v>2365</v>
      </c>
      <c r="S857" s="23" t="s">
        <v>4671</v>
      </c>
      <c r="T857" s="23" t="s">
        <v>1721</v>
      </c>
    </row>
    <row r="858" spans="1:20" s="19" customFormat="1">
      <c r="A858" s="23" t="s">
        <v>2550</v>
      </c>
      <c r="B858" s="23" t="s">
        <v>2551</v>
      </c>
      <c r="C858" s="23" t="s">
        <v>16</v>
      </c>
      <c r="D858" s="23" t="s">
        <v>1705</v>
      </c>
      <c r="E858" s="23" t="s">
        <v>452</v>
      </c>
      <c r="F858" s="23" t="s">
        <v>5342</v>
      </c>
      <c r="G858" s="23" t="s">
        <v>1721</v>
      </c>
      <c r="H858" s="23" t="s">
        <v>4633</v>
      </c>
      <c r="I858" s="23" t="s">
        <v>4192</v>
      </c>
      <c r="J858" s="23" t="s">
        <v>11</v>
      </c>
      <c r="K858" s="23" t="s">
        <v>4628</v>
      </c>
      <c r="L858" s="23" t="s">
        <v>11</v>
      </c>
      <c r="M858" s="23" t="s">
        <v>5436</v>
      </c>
      <c r="N858" s="23" t="s">
        <v>4629</v>
      </c>
      <c r="O858" s="23" t="s">
        <v>4630</v>
      </c>
      <c r="P858" s="23" t="s">
        <v>4642</v>
      </c>
      <c r="Q858" s="23">
        <v>0</v>
      </c>
      <c r="R858" s="23" t="s">
        <v>1962</v>
      </c>
      <c r="S858" s="23" t="s">
        <v>4648</v>
      </c>
      <c r="T858" s="23" t="s">
        <v>1721</v>
      </c>
    </row>
    <row r="859" spans="1:20" s="19" customFormat="1">
      <c r="A859" s="23" t="s">
        <v>2725</v>
      </c>
      <c r="B859" s="23" t="s">
        <v>2726</v>
      </c>
      <c r="C859" s="23" t="s">
        <v>16</v>
      </c>
      <c r="D859" s="23" t="s">
        <v>1705</v>
      </c>
      <c r="E859" s="23" t="s">
        <v>452</v>
      </c>
      <c r="F859" s="23" t="s">
        <v>4185</v>
      </c>
      <c r="G859" s="23" t="s">
        <v>1721</v>
      </c>
      <c r="H859" s="23" t="s">
        <v>4633</v>
      </c>
      <c r="I859" s="23" t="s">
        <v>4203</v>
      </c>
      <c r="J859" s="23" t="s">
        <v>11</v>
      </c>
      <c r="K859" s="23" t="s">
        <v>4628</v>
      </c>
      <c r="L859" s="23" t="s">
        <v>11</v>
      </c>
      <c r="M859" s="23" t="s">
        <v>5424</v>
      </c>
      <c r="N859" s="23" t="s">
        <v>4629</v>
      </c>
      <c r="O859" s="23" t="s">
        <v>4630</v>
      </c>
      <c r="P859" s="23" t="s">
        <v>4662</v>
      </c>
      <c r="Q859" s="23">
        <v>0</v>
      </c>
      <c r="R859" s="23" t="s">
        <v>2033</v>
      </c>
      <c r="S859" s="23" t="s">
        <v>4817</v>
      </c>
      <c r="T859" s="23" t="s">
        <v>1721</v>
      </c>
    </row>
    <row r="860" spans="1:20" s="19" customFormat="1">
      <c r="A860" s="23" t="s">
        <v>3911</v>
      </c>
      <c r="B860" s="23" t="s">
        <v>3912</v>
      </c>
      <c r="C860" s="23" t="s">
        <v>1669</v>
      </c>
      <c r="D860" s="23" t="s">
        <v>1705</v>
      </c>
      <c r="E860" s="23" t="s">
        <v>452</v>
      </c>
      <c r="F860" s="23" t="s">
        <v>4164</v>
      </c>
      <c r="G860" s="23" t="s">
        <v>1721</v>
      </c>
      <c r="H860" s="23" t="s">
        <v>4632</v>
      </c>
      <c r="I860" s="23" t="s">
        <v>4203</v>
      </c>
      <c r="J860" s="23" t="s">
        <v>11</v>
      </c>
      <c r="K860" s="23" t="s">
        <v>4628</v>
      </c>
      <c r="L860" s="23" t="s">
        <v>11</v>
      </c>
      <c r="M860" s="23" t="s">
        <v>5408</v>
      </c>
      <c r="N860" s="23" t="s">
        <v>4629</v>
      </c>
      <c r="O860" s="23" t="s">
        <v>4630</v>
      </c>
      <c r="P860" s="23" t="s">
        <v>7</v>
      </c>
      <c r="Q860" s="23">
        <v>0</v>
      </c>
      <c r="R860" s="23" t="s">
        <v>4746</v>
      </c>
      <c r="S860" s="23" t="s">
        <v>4747</v>
      </c>
      <c r="T860" s="23" t="s">
        <v>1721</v>
      </c>
    </row>
    <row r="861" spans="1:20" s="19" customFormat="1">
      <c r="A861" s="23" t="s">
        <v>3254</v>
      </c>
      <c r="B861" s="23" t="s">
        <v>3255</v>
      </c>
      <c r="C861" s="23" t="s">
        <v>12</v>
      </c>
      <c r="D861" s="23" t="s">
        <v>1705</v>
      </c>
      <c r="E861" s="23" t="s">
        <v>452</v>
      </c>
      <c r="F861" s="23" t="s">
        <v>4175</v>
      </c>
      <c r="G861" s="23" t="s">
        <v>1721</v>
      </c>
      <c r="H861" s="23" t="s">
        <v>4638</v>
      </c>
      <c r="I861" s="23" t="s">
        <v>5466</v>
      </c>
      <c r="J861" s="23" t="s">
        <v>11</v>
      </c>
      <c r="K861" s="23" t="s">
        <v>4628</v>
      </c>
      <c r="L861" s="23" t="s">
        <v>11</v>
      </c>
      <c r="M861" s="23" t="s">
        <v>5422</v>
      </c>
      <c r="N861" s="23" t="s">
        <v>4629</v>
      </c>
      <c r="O861" s="23" t="s">
        <v>4630</v>
      </c>
      <c r="P861" s="23" t="s">
        <v>4642</v>
      </c>
      <c r="Q861" s="23">
        <v>0</v>
      </c>
      <c r="R861" s="23" t="s">
        <v>1962</v>
      </c>
      <c r="S861" s="23" t="s">
        <v>4359</v>
      </c>
      <c r="T861" s="23" t="s">
        <v>1721</v>
      </c>
    </row>
    <row r="862" spans="1:20" s="19" customFormat="1">
      <c r="A862" s="23" t="s">
        <v>4001</v>
      </c>
      <c r="B862" s="23" t="s">
        <v>4002</v>
      </c>
      <c r="C862" s="23" t="s">
        <v>16</v>
      </c>
      <c r="D862" s="23" t="s">
        <v>1705</v>
      </c>
      <c r="E862" s="23" t="s">
        <v>452</v>
      </c>
      <c r="F862" s="23" t="s">
        <v>4185</v>
      </c>
      <c r="G862" s="23" t="s">
        <v>1721</v>
      </c>
      <c r="H862" s="23" t="s">
        <v>4633</v>
      </c>
      <c r="I862" s="23" t="s">
        <v>4203</v>
      </c>
      <c r="J862" s="23" t="s">
        <v>11</v>
      </c>
      <c r="K862" s="23" t="s">
        <v>4628</v>
      </c>
      <c r="L862" s="23" t="s">
        <v>11</v>
      </c>
      <c r="M862" s="23" t="s">
        <v>5414</v>
      </c>
      <c r="N862" s="23" t="s">
        <v>4629</v>
      </c>
      <c r="O862" s="23" t="s">
        <v>4630</v>
      </c>
      <c r="P862" s="23" t="s">
        <v>4662</v>
      </c>
      <c r="Q862" s="23">
        <v>0</v>
      </c>
      <c r="R862" s="23" t="s">
        <v>1922</v>
      </c>
      <c r="S862" s="23" t="s">
        <v>4734</v>
      </c>
      <c r="T862" s="23" t="s">
        <v>1721</v>
      </c>
    </row>
    <row r="863" spans="1:20" s="19" customFormat="1">
      <c r="A863" s="23" t="s">
        <v>1835</v>
      </c>
      <c r="B863" s="23" t="s">
        <v>1836</v>
      </c>
      <c r="C863" s="23" t="s">
        <v>14</v>
      </c>
      <c r="D863" s="23" t="s">
        <v>1705</v>
      </c>
      <c r="E863" s="23" t="s">
        <v>452</v>
      </c>
      <c r="F863" s="23" t="s">
        <v>5344</v>
      </c>
      <c r="G863" s="23" t="s">
        <v>1721</v>
      </c>
      <c r="H863" s="23" t="s">
        <v>4643</v>
      </c>
      <c r="I863" s="23" t="s">
        <v>5421</v>
      </c>
      <c r="J863" s="23" t="s">
        <v>11</v>
      </c>
      <c r="K863" s="23" t="s">
        <v>4628</v>
      </c>
      <c r="L863" s="23" t="s">
        <v>11</v>
      </c>
      <c r="M863" s="23" t="s">
        <v>5422</v>
      </c>
      <c r="N863" s="23" t="s">
        <v>4629</v>
      </c>
      <c r="O863" s="23" t="s">
        <v>4630</v>
      </c>
      <c r="P863" s="23" t="s">
        <v>7</v>
      </c>
      <c r="Q863" s="23">
        <v>0</v>
      </c>
      <c r="R863" s="23" t="s">
        <v>1840</v>
      </c>
      <c r="S863" s="23" t="s">
        <v>4537</v>
      </c>
      <c r="T863" s="23" t="s">
        <v>1721</v>
      </c>
    </row>
    <row r="864" spans="1:20" s="19" customFormat="1">
      <c r="A864" s="23" t="s">
        <v>2494</v>
      </c>
      <c r="B864" s="23" t="s">
        <v>2495</v>
      </c>
      <c r="C864" s="23" t="s">
        <v>1669</v>
      </c>
      <c r="D864" s="23" t="s">
        <v>4091</v>
      </c>
      <c r="E864" s="23" t="s">
        <v>459</v>
      </c>
      <c r="F864" s="23" t="s">
        <v>4194</v>
      </c>
      <c r="G864" s="23" t="s">
        <v>1721</v>
      </c>
      <c r="H864" s="23" t="s">
        <v>4632</v>
      </c>
      <c r="I864" s="23" t="s">
        <v>4639</v>
      </c>
      <c r="J864" s="23" t="s">
        <v>11</v>
      </c>
      <c r="K864" s="23" t="s">
        <v>4628</v>
      </c>
      <c r="L864" s="23" t="s">
        <v>11</v>
      </c>
      <c r="M864" s="23" t="s">
        <v>5481</v>
      </c>
      <c r="N864" s="23" t="s">
        <v>4640</v>
      </c>
      <c r="O864" s="23" t="s">
        <v>4630</v>
      </c>
      <c r="P864" s="23" t="s">
        <v>1168</v>
      </c>
      <c r="Q864" s="23">
        <v>0</v>
      </c>
      <c r="R864" s="23" t="s">
        <v>1683</v>
      </c>
      <c r="S864" s="23" t="s">
        <v>4579</v>
      </c>
      <c r="T864" s="23" t="s">
        <v>1721</v>
      </c>
    </row>
    <row r="865" spans="1:20" s="19" customFormat="1">
      <c r="A865" s="23" t="s">
        <v>3608</v>
      </c>
      <c r="B865" s="23" t="s">
        <v>3609</v>
      </c>
      <c r="C865" s="23" t="s">
        <v>1687</v>
      </c>
      <c r="D865" s="23" t="s">
        <v>4091</v>
      </c>
      <c r="E865" s="23" t="s">
        <v>464</v>
      </c>
      <c r="F865" s="23" t="s">
        <v>4122</v>
      </c>
      <c r="G865" s="23" t="s">
        <v>1721</v>
      </c>
      <c r="H865" s="23" t="s">
        <v>4638</v>
      </c>
      <c r="I865" s="23" t="s">
        <v>4644</v>
      </c>
      <c r="J865" s="23" t="s">
        <v>11</v>
      </c>
      <c r="K865" s="23" t="s">
        <v>4628</v>
      </c>
      <c r="L865" s="23" t="s">
        <v>11</v>
      </c>
      <c r="M865" s="23" t="s">
        <v>5408</v>
      </c>
      <c r="N865" s="23" t="s">
        <v>4640</v>
      </c>
      <c r="O865" s="23" t="s">
        <v>4630</v>
      </c>
      <c r="P865" s="23" t="s">
        <v>4733</v>
      </c>
      <c r="Q865" s="23">
        <v>0</v>
      </c>
      <c r="R865" s="23" t="s">
        <v>3611</v>
      </c>
      <c r="S865" s="23" t="s">
        <v>4569</v>
      </c>
      <c r="T865" s="23" t="s">
        <v>1721</v>
      </c>
    </row>
    <row r="866" spans="1:20" s="19" customFormat="1">
      <c r="A866" s="23" t="s">
        <v>2086</v>
      </c>
      <c r="B866" s="23" t="s">
        <v>2087</v>
      </c>
      <c r="C866" s="23" t="s">
        <v>1669</v>
      </c>
      <c r="D866" s="23" t="s">
        <v>4091</v>
      </c>
      <c r="E866" s="23" t="s">
        <v>459</v>
      </c>
      <c r="F866" s="23" t="s">
        <v>4086</v>
      </c>
      <c r="G866" s="23" t="s">
        <v>1721</v>
      </c>
      <c r="H866" s="23" t="s">
        <v>4643</v>
      </c>
      <c r="I866" s="23" t="s">
        <v>4644</v>
      </c>
      <c r="J866" s="23" t="s">
        <v>1808</v>
      </c>
      <c r="K866" s="23" t="s">
        <v>4628</v>
      </c>
      <c r="L866" s="23" t="s">
        <v>11</v>
      </c>
      <c r="M866" s="23" t="s">
        <v>5404</v>
      </c>
      <c r="N866" s="23" t="s">
        <v>4640</v>
      </c>
      <c r="O866" s="23" t="s">
        <v>4630</v>
      </c>
      <c r="P866" s="23" t="s">
        <v>4669</v>
      </c>
      <c r="Q866" s="23">
        <v>0</v>
      </c>
      <c r="R866" s="23" t="s">
        <v>1962</v>
      </c>
      <c r="S866" s="23" t="s">
        <v>4670</v>
      </c>
      <c r="T866" s="23" t="s">
        <v>1721</v>
      </c>
    </row>
    <row r="867" spans="1:20" s="19" customFormat="1">
      <c r="A867" s="23" t="s">
        <v>2909</v>
      </c>
      <c r="B867" s="23" t="s">
        <v>2910</v>
      </c>
      <c r="C867" s="23" t="s">
        <v>15</v>
      </c>
      <c r="D867" s="23" t="s">
        <v>1705</v>
      </c>
      <c r="E867" s="23" t="s">
        <v>452</v>
      </c>
      <c r="F867" s="23" t="s">
        <v>4163</v>
      </c>
      <c r="G867" s="23" t="s">
        <v>1721</v>
      </c>
      <c r="H867" s="23" t="s">
        <v>4094</v>
      </c>
      <c r="I867" s="23" t="s">
        <v>4649</v>
      </c>
      <c r="J867" s="23" t="s">
        <v>11</v>
      </c>
      <c r="K867" s="23" t="s">
        <v>4628</v>
      </c>
      <c r="L867" s="23" t="s">
        <v>11</v>
      </c>
      <c r="M867" s="23" t="s">
        <v>5410</v>
      </c>
      <c r="N867" s="23" t="s">
        <v>4629</v>
      </c>
      <c r="O867" s="23" t="s">
        <v>4630</v>
      </c>
      <c r="P867" s="23" t="s">
        <v>4755</v>
      </c>
      <c r="Q867" s="23">
        <v>0</v>
      </c>
      <c r="R867" s="23" t="s">
        <v>1962</v>
      </c>
      <c r="S867" s="23" t="s">
        <v>4388</v>
      </c>
      <c r="T867" s="23" t="s">
        <v>1721</v>
      </c>
    </row>
    <row r="868" spans="1:20" s="19" customFormat="1">
      <c r="A868" s="23" t="s">
        <v>2692</v>
      </c>
      <c r="B868" s="23" t="s">
        <v>2693</v>
      </c>
      <c r="C868" s="23" t="s">
        <v>13</v>
      </c>
      <c r="D868" s="23" t="s">
        <v>1705</v>
      </c>
      <c r="E868" s="23" t="s">
        <v>452</v>
      </c>
      <c r="F868" s="23" t="s">
        <v>4176</v>
      </c>
      <c r="G868" s="23" t="s">
        <v>1721</v>
      </c>
      <c r="H868" s="23" t="s">
        <v>4094</v>
      </c>
      <c r="I868" s="23" t="s">
        <v>4192</v>
      </c>
      <c r="J868" s="23" t="s">
        <v>11</v>
      </c>
      <c r="K868" s="23" t="s">
        <v>4628</v>
      </c>
      <c r="L868" s="23" t="s">
        <v>11</v>
      </c>
      <c r="M868" s="23" t="s">
        <v>5418</v>
      </c>
      <c r="N868" s="23" t="s">
        <v>4629</v>
      </c>
      <c r="O868" s="23" t="s">
        <v>4630</v>
      </c>
      <c r="P868" s="23" t="s">
        <v>4650</v>
      </c>
      <c r="Q868" s="23">
        <v>0</v>
      </c>
      <c r="R868" s="23" t="s">
        <v>1962</v>
      </c>
      <c r="S868" s="23" t="s">
        <v>4652</v>
      </c>
      <c r="T868" s="23" t="s">
        <v>1721</v>
      </c>
    </row>
    <row r="869" spans="1:20" s="19" customFormat="1">
      <c r="A869" s="23" t="s">
        <v>1993</v>
      </c>
      <c r="B869" s="23" t="s">
        <v>1994</v>
      </c>
      <c r="C869" s="23" t="s">
        <v>1669</v>
      </c>
      <c r="D869" s="23" t="s">
        <v>1705</v>
      </c>
      <c r="E869" s="23" t="s">
        <v>452</v>
      </c>
      <c r="F869" s="23" t="s">
        <v>4164</v>
      </c>
      <c r="G869" s="23" t="s">
        <v>1721</v>
      </c>
      <c r="H869" s="23" t="s">
        <v>4632</v>
      </c>
      <c r="I869" s="23" t="s">
        <v>4649</v>
      </c>
      <c r="J869" s="23" t="s">
        <v>11</v>
      </c>
      <c r="K869" s="23" t="s">
        <v>4628</v>
      </c>
      <c r="L869" s="23" t="s">
        <v>11</v>
      </c>
      <c r="M869" s="23" t="s">
        <v>5460</v>
      </c>
      <c r="N869" s="23" t="s">
        <v>4629</v>
      </c>
      <c r="O869" s="23" t="s">
        <v>4630</v>
      </c>
      <c r="P869" s="23" t="s">
        <v>7</v>
      </c>
      <c r="Q869" s="23">
        <v>0</v>
      </c>
      <c r="R869" s="23" t="s">
        <v>2307</v>
      </c>
      <c r="S869" s="23" t="s">
        <v>4486</v>
      </c>
      <c r="T869" s="23" t="s">
        <v>1721</v>
      </c>
    </row>
    <row r="870" spans="1:20" s="19" customFormat="1">
      <c r="A870" s="23" t="s">
        <v>3284</v>
      </c>
      <c r="B870" s="23" t="s">
        <v>3285</v>
      </c>
      <c r="C870" s="23" t="s">
        <v>14</v>
      </c>
      <c r="D870" s="23" t="s">
        <v>1705</v>
      </c>
      <c r="E870" s="23" t="s">
        <v>452</v>
      </c>
      <c r="F870" s="23" t="s">
        <v>5334</v>
      </c>
      <c r="G870" s="23" t="s">
        <v>1721</v>
      </c>
      <c r="H870" s="23" t="s">
        <v>4633</v>
      </c>
      <c r="I870" s="23" t="s">
        <v>4192</v>
      </c>
      <c r="J870" s="23" t="s">
        <v>11</v>
      </c>
      <c r="K870" s="23" t="s">
        <v>4628</v>
      </c>
      <c r="L870" s="23" t="s">
        <v>11</v>
      </c>
      <c r="M870" s="23" t="s">
        <v>5405</v>
      </c>
      <c r="N870" s="23" t="s">
        <v>4629</v>
      </c>
      <c r="O870" s="23" t="s">
        <v>4630</v>
      </c>
      <c r="P870" s="23" t="s">
        <v>4642</v>
      </c>
      <c r="Q870" s="23">
        <v>0</v>
      </c>
      <c r="R870" s="23" t="s">
        <v>1962</v>
      </c>
      <c r="S870" s="23" t="s">
        <v>4355</v>
      </c>
      <c r="T870" s="23" t="s">
        <v>1721</v>
      </c>
    </row>
    <row r="871" spans="1:20" s="19" customFormat="1">
      <c r="A871" s="23" t="s">
        <v>3430</v>
      </c>
      <c r="B871" s="23" t="s">
        <v>3431</v>
      </c>
      <c r="C871" s="23" t="s">
        <v>10</v>
      </c>
      <c r="D871" s="23" t="s">
        <v>1705</v>
      </c>
      <c r="E871" s="23" t="s">
        <v>452</v>
      </c>
      <c r="F871" s="23" t="s">
        <v>5342</v>
      </c>
      <c r="G871" s="23" t="s">
        <v>1721</v>
      </c>
      <c r="H871" s="23" t="s">
        <v>4633</v>
      </c>
      <c r="I871" s="23" t="s">
        <v>5447</v>
      </c>
      <c r="J871" s="23" t="s">
        <v>11</v>
      </c>
      <c r="K871" s="23" t="s">
        <v>4628</v>
      </c>
      <c r="L871" s="23" t="s">
        <v>11</v>
      </c>
      <c r="M871" s="23" t="s">
        <v>5448</v>
      </c>
      <c r="N871" s="23" t="s">
        <v>4629</v>
      </c>
      <c r="O871" s="23" t="s">
        <v>4630</v>
      </c>
      <c r="P871" s="23" t="s">
        <v>4642</v>
      </c>
      <c r="Q871" s="23">
        <v>0</v>
      </c>
      <c r="R871" s="23" t="s">
        <v>1962</v>
      </c>
      <c r="S871" s="23" t="s">
        <v>4776</v>
      </c>
      <c r="T871" s="23" t="s">
        <v>1721</v>
      </c>
    </row>
    <row r="872" spans="1:20" s="19" customFormat="1">
      <c r="A872" s="23" t="s">
        <v>4051</v>
      </c>
      <c r="B872" s="23" t="s">
        <v>4052</v>
      </c>
      <c r="C872" s="23" t="s">
        <v>14</v>
      </c>
      <c r="D872" s="23" t="s">
        <v>1705</v>
      </c>
      <c r="E872" s="23" t="s">
        <v>452</v>
      </c>
      <c r="F872" s="23" t="s">
        <v>5340</v>
      </c>
      <c r="G872" s="23" t="s">
        <v>1721</v>
      </c>
      <c r="H872" s="23" t="s">
        <v>4099</v>
      </c>
      <c r="I872" s="23" t="s">
        <v>4192</v>
      </c>
      <c r="J872" s="23" t="s">
        <v>11</v>
      </c>
      <c r="K872" s="23" t="s">
        <v>4628</v>
      </c>
      <c r="L872" s="23" t="s">
        <v>11</v>
      </c>
      <c r="M872" s="23" t="s">
        <v>5425</v>
      </c>
      <c r="N872" s="23" t="s">
        <v>4629</v>
      </c>
      <c r="O872" s="23" t="s">
        <v>4630</v>
      </c>
      <c r="P872" s="23" t="s">
        <v>4660</v>
      </c>
      <c r="Q872" s="23">
        <v>0</v>
      </c>
      <c r="R872" s="23" t="s">
        <v>1962</v>
      </c>
      <c r="S872" s="23" t="s">
        <v>4661</v>
      </c>
      <c r="T872" s="23" t="s">
        <v>1721</v>
      </c>
    </row>
    <row r="873" spans="1:20" s="19" customFormat="1">
      <c r="A873" s="23" t="s">
        <v>2968</v>
      </c>
      <c r="B873" s="23" t="s">
        <v>2969</v>
      </c>
      <c r="C873" s="23" t="s">
        <v>12</v>
      </c>
      <c r="D873" s="23" t="s">
        <v>1705</v>
      </c>
      <c r="E873" s="23" t="s">
        <v>452</v>
      </c>
      <c r="F873" s="23" t="s">
        <v>5338</v>
      </c>
      <c r="G873" s="23" t="s">
        <v>1721</v>
      </c>
      <c r="H873" s="23" t="s">
        <v>4643</v>
      </c>
      <c r="I873" s="23" t="s">
        <v>4138</v>
      </c>
      <c r="J873" s="23" t="s">
        <v>11</v>
      </c>
      <c r="K873" s="23" t="s">
        <v>4628</v>
      </c>
      <c r="L873" s="23" t="s">
        <v>11</v>
      </c>
      <c r="M873" s="23" t="s">
        <v>5419</v>
      </c>
      <c r="N873" s="23" t="s">
        <v>4629</v>
      </c>
      <c r="O873" s="23" t="s">
        <v>4630</v>
      </c>
      <c r="P873" s="23" t="s">
        <v>1026</v>
      </c>
      <c r="Q873" s="23">
        <v>0</v>
      </c>
      <c r="R873" s="23" t="s">
        <v>1683</v>
      </c>
      <c r="S873" s="23" t="s">
        <v>4902</v>
      </c>
      <c r="T873" s="23" t="s">
        <v>1721</v>
      </c>
    </row>
    <row r="874" spans="1:20" s="19" customFormat="1">
      <c r="A874" s="23" t="s">
        <v>3002</v>
      </c>
      <c r="B874" s="23" t="s">
        <v>3003</v>
      </c>
      <c r="C874" s="23" t="s">
        <v>17</v>
      </c>
      <c r="D874" s="23" t="s">
        <v>1705</v>
      </c>
      <c r="E874" s="23" t="s">
        <v>452</v>
      </c>
      <c r="F874" s="23" t="s">
        <v>5336</v>
      </c>
      <c r="G874" s="23" t="s">
        <v>1721</v>
      </c>
      <c r="H874" s="23" t="s">
        <v>4638</v>
      </c>
      <c r="I874" s="23" t="s">
        <v>4636</v>
      </c>
      <c r="J874" s="23" t="s">
        <v>11</v>
      </c>
      <c r="K874" s="23" t="s">
        <v>4628</v>
      </c>
      <c r="L874" s="23" t="s">
        <v>11</v>
      </c>
      <c r="M874" s="23" t="s">
        <v>5419</v>
      </c>
      <c r="N874" s="23" t="s">
        <v>4629</v>
      </c>
      <c r="O874" s="23" t="s">
        <v>4630</v>
      </c>
      <c r="P874" s="23" t="s">
        <v>4642</v>
      </c>
      <c r="Q874" s="23">
        <v>0</v>
      </c>
      <c r="R874" s="23" t="s">
        <v>3902</v>
      </c>
      <c r="S874" s="23" t="s">
        <v>4856</v>
      </c>
      <c r="T874" s="23" t="s">
        <v>1721</v>
      </c>
    </row>
    <row r="875" spans="1:20" s="19" customFormat="1">
      <c r="A875" s="23" t="s">
        <v>1982</v>
      </c>
      <c r="B875" s="23" t="s">
        <v>1983</v>
      </c>
      <c r="C875" s="23" t="s">
        <v>14</v>
      </c>
      <c r="D875" s="23" t="s">
        <v>1705</v>
      </c>
      <c r="E875" s="23" t="s">
        <v>452</v>
      </c>
      <c r="F875" s="23" t="s">
        <v>5338</v>
      </c>
      <c r="G875" s="23" t="s">
        <v>1721</v>
      </c>
      <c r="H875" s="23" t="s">
        <v>4643</v>
      </c>
      <c r="I875" s="23" t="s">
        <v>4138</v>
      </c>
      <c r="J875" s="23" t="s">
        <v>11</v>
      </c>
      <c r="K875" s="23" t="s">
        <v>4628</v>
      </c>
      <c r="L875" s="23" t="s">
        <v>11</v>
      </c>
      <c r="M875" s="23" t="s">
        <v>5419</v>
      </c>
      <c r="N875" s="23" t="s">
        <v>4629</v>
      </c>
      <c r="O875" s="23" t="s">
        <v>4630</v>
      </c>
      <c r="P875" s="23" t="s">
        <v>4730</v>
      </c>
      <c r="Q875" s="23">
        <v>0</v>
      </c>
      <c r="R875" s="23" t="s">
        <v>1962</v>
      </c>
      <c r="S875" s="23" t="s">
        <v>4731</v>
      </c>
      <c r="T875" s="23" t="s">
        <v>1721</v>
      </c>
    </row>
    <row r="876" spans="1:20" s="19" customFormat="1">
      <c r="A876" s="23" t="s">
        <v>2695</v>
      </c>
      <c r="B876" s="23" t="s">
        <v>2696</v>
      </c>
      <c r="C876" s="23" t="s">
        <v>16</v>
      </c>
      <c r="D876" s="23" t="s">
        <v>1705</v>
      </c>
      <c r="E876" s="23" t="s">
        <v>1189</v>
      </c>
      <c r="F876" s="23" t="s">
        <v>4197</v>
      </c>
      <c r="G876" s="23" t="s">
        <v>1721</v>
      </c>
      <c r="H876" s="23" t="s">
        <v>4099</v>
      </c>
      <c r="I876" s="23" t="s">
        <v>4106</v>
      </c>
      <c r="J876" s="23" t="s">
        <v>11</v>
      </c>
      <c r="K876" s="23" t="s">
        <v>4628</v>
      </c>
      <c r="L876" s="23" t="s">
        <v>11</v>
      </c>
      <c r="M876" s="23" t="s">
        <v>5420</v>
      </c>
      <c r="N876" s="23" t="s">
        <v>4629</v>
      </c>
      <c r="O876" s="23" t="s">
        <v>4630</v>
      </c>
      <c r="P876" s="23" t="s">
        <v>4786</v>
      </c>
      <c r="Q876" s="23">
        <v>0</v>
      </c>
      <c r="R876" s="23" t="s">
        <v>1962</v>
      </c>
      <c r="S876" s="23" t="s">
        <v>4787</v>
      </c>
      <c r="T876" s="23" t="s">
        <v>1721</v>
      </c>
    </row>
    <row r="877" spans="1:20" s="19" customFormat="1">
      <c r="A877" s="23" t="s">
        <v>3242</v>
      </c>
      <c r="B877" s="23" t="s">
        <v>3243</v>
      </c>
      <c r="C877" s="23" t="s">
        <v>16</v>
      </c>
      <c r="D877" s="23" t="s">
        <v>1705</v>
      </c>
      <c r="E877" s="23" t="s">
        <v>452</v>
      </c>
      <c r="F877" s="23" t="s">
        <v>4179</v>
      </c>
      <c r="G877" s="23" t="s">
        <v>1721</v>
      </c>
      <c r="H877" s="23" t="s">
        <v>4682</v>
      </c>
      <c r="I877" s="23" t="s">
        <v>4106</v>
      </c>
      <c r="J877" s="23" t="s">
        <v>11</v>
      </c>
      <c r="K877" s="23" t="s">
        <v>4628</v>
      </c>
      <c r="L877" s="23" t="s">
        <v>11</v>
      </c>
      <c r="M877" s="23" t="s">
        <v>5406</v>
      </c>
      <c r="N877" s="23" t="s">
        <v>4629</v>
      </c>
      <c r="O877" s="23" t="s">
        <v>4630</v>
      </c>
      <c r="P877" s="23" t="s">
        <v>7</v>
      </c>
      <c r="Q877" s="23">
        <v>0</v>
      </c>
      <c r="R877" s="23" t="s">
        <v>2933</v>
      </c>
      <c r="S877" s="23" t="s">
        <v>4780</v>
      </c>
      <c r="T877" s="23" t="s">
        <v>1721</v>
      </c>
    </row>
    <row r="878" spans="1:20" s="19" customFormat="1">
      <c r="A878" s="23" t="s">
        <v>1904</v>
      </c>
      <c r="B878" s="23" t="s">
        <v>1905</v>
      </c>
      <c r="C878" s="23" t="s">
        <v>10</v>
      </c>
      <c r="D878" s="23" t="s">
        <v>1705</v>
      </c>
      <c r="E878" s="23" t="s">
        <v>452</v>
      </c>
      <c r="F878" s="23" t="s">
        <v>4179</v>
      </c>
      <c r="G878" s="23" t="s">
        <v>1721</v>
      </c>
      <c r="H878" s="23" t="s">
        <v>4682</v>
      </c>
      <c r="I878" s="23" t="s">
        <v>4649</v>
      </c>
      <c r="J878" s="23" t="s">
        <v>11</v>
      </c>
      <c r="K878" s="23" t="s">
        <v>4628</v>
      </c>
      <c r="L878" s="23" t="s">
        <v>11</v>
      </c>
      <c r="M878" s="23" t="s">
        <v>5442</v>
      </c>
      <c r="N878" s="23" t="s">
        <v>4629</v>
      </c>
      <c r="O878" s="23" t="s">
        <v>4630</v>
      </c>
      <c r="P878" s="23" t="s">
        <v>4662</v>
      </c>
      <c r="Q878" s="23">
        <v>0</v>
      </c>
      <c r="R878" s="23" t="s">
        <v>3700</v>
      </c>
      <c r="S878" s="23" t="s">
        <v>4552</v>
      </c>
      <c r="T878" s="23" t="s">
        <v>1721</v>
      </c>
    </row>
    <row r="879" spans="1:20" s="19" customFormat="1">
      <c r="A879" s="23" t="s">
        <v>2985</v>
      </c>
      <c r="B879" s="23" t="s">
        <v>2986</v>
      </c>
      <c r="C879" s="23" t="s">
        <v>14</v>
      </c>
      <c r="D879" s="23" t="s">
        <v>1705</v>
      </c>
      <c r="E879" s="23" t="s">
        <v>452</v>
      </c>
      <c r="F879" s="23" t="s">
        <v>4166</v>
      </c>
      <c r="G879" s="23" t="s">
        <v>1721</v>
      </c>
      <c r="H879" s="23" t="s">
        <v>4094</v>
      </c>
      <c r="I879" s="23" t="s">
        <v>4106</v>
      </c>
      <c r="J879" s="23" t="s">
        <v>11</v>
      </c>
      <c r="K879" s="23" t="s">
        <v>4628</v>
      </c>
      <c r="L879" s="23" t="s">
        <v>11</v>
      </c>
      <c r="M879" s="23" t="s">
        <v>5424</v>
      </c>
      <c r="N879" s="23" t="s">
        <v>4629</v>
      </c>
      <c r="O879" s="23" t="s">
        <v>4630</v>
      </c>
      <c r="P879" s="23" t="s">
        <v>4708</v>
      </c>
      <c r="Q879" s="23">
        <v>0</v>
      </c>
      <c r="R879" s="23" t="s">
        <v>4709</v>
      </c>
      <c r="S879" s="23" t="s">
        <v>4710</v>
      </c>
      <c r="T879" s="23" t="s">
        <v>1721</v>
      </c>
    </row>
    <row r="880" spans="1:20" s="19" customFormat="1">
      <c r="A880" s="23" t="s">
        <v>3340</v>
      </c>
      <c r="B880" s="23" t="s">
        <v>3341</v>
      </c>
      <c r="C880" s="23" t="s">
        <v>12</v>
      </c>
      <c r="D880" s="23" t="s">
        <v>1705</v>
      </c>
      <c r="E880" s="23" t="s">
        <v>452</v>
      </c>
      <c r="F880" s="23" t="s">
        <v>5338</v>
      </c>
      <c r="G880" s="23" t="s">
        <v>1721</v>
      </c>
      <c r="H880" s="23" t="s">
        <v>4643</v>
      </c>
      <c r="I880" s="23" t="s">
        <v>4138</v>
      </c>
      <c r="J880" s="23" t="s">
        <v>11</v>
      </c>
      <c r="K880" s="23" t="s">
        <v>4628</v>
      </c>
      <c r="L880" s="23" t="s">
        <v>11</v>
      </c>
      <c r="M880" s="23" t="s">
        <v>5435</v>
      </c>
      <c r="N880" s="23" t="s">
        <v>4629</v>
      </c>
      <c r="O880" s="23" t="s">
        <v>4630</v>
      </c>
      <c r="P880" s="23" t="s">
        <v>4675</v>
      </c>
      <c r="Q880" s="23">
        <v>0</v>
      </c>
      <c r="R880" s="23" t="s">
        <v>2050</v>
      </c>
      <c r="S880" s="23" t="s">
        <v>4758</v>
      </c>
      <c r="T880" s="23" t="s">
        <v>1721</v>
      </c>
    </row>
    <row r="881" spans="1:20" s="19" customFormat="1">
      <c r="A881" s="23" t="s">
        <v>2919</v>
      </c>
      <c r="B881" s="23" t="s">
        <v>2920</v>
      </c>
      <c r="C881" s="23" t="s">
        <v>14</v>
      </c>
      <c r="D881" s="23" t="s">
        <v>1705</v>
      </c>
      <c r="E881" s="23" t="s">
        <v>452</v>
      </c>
      <c r="F881" s="23" t="s">
        <v>5334</v>
      </c>
      <c r="G881" s="23" t="s">
        <v>1721</v>
      </c>
      <c r="H881" s="23" t="s">
        <v>4633</v>
      </c>
      <c r="I881" s="23" t="s">
        <v>4192</v>
      </c>
      <c r="J881" s="23" t="s">
        <v>11</v>
      </c>
      <c r="K881" s="23" t="s">
        <v>4628</v>
      </c>
      <c r="L881" s="23" t="s">
        <v>11</v>
      </c>
      <c r="M881" s="23" t="s">
        <v>5408</v>
      </c>
      <c r="N881" s="23" t="s">
        <v>4629</v>
      </c>
      <c r="O881" s="23" t="s">
        <v>4630</v>
      </c>
      <c r="P881" s="23" t="s">
        <v>4642</v>
      </c>
      <c r="Q881" s="23">
        <v>0</v>
      </c>
      <c r="R881" s="23" t="s">
        <v>1962</v>
      </c>
      <c r="S881" s="23" t="s">
        <v>4386</v>
      </c>
      <c r="T881" s="23" t="s">
        <v>1721</v>
      </c>
    </row>
    <row r="882" spans="1:20" s="19" customFormat="1">
      <c r="A882" s="23" t="s">
        <v>3588</v>
      </c>
      <c r="B882" s="23" t="s">
        <v>3589</v>
      </c>
      <c r="C882" s="23" t="s">
        <v>15</v>
      </c>
      <c r="D882" s="23" t="s">
        <v>1705</v>
      </c>
      <c r="E882" s="23" t="s">
        <v>452</v>
      </c>
      <c r="F882" s="23" t="s">
        <v>4163</v>
      </c>
      <c r="G882" s="23" t="s">
        <v>1721</v>
      </c>
      <c r="H882" s="23" t="s">
        <v>4094</v>
      </c>
      <c r="I882" s="23" t="s">
        <v>4649</v>
      </c>
      <c r="J882" s="23" t="s">
        <v>11</v>
      </c>
      <c r="K882" s="23" t="s">
        <v>4628</v>
      </c>
      <c r="L882" s="23" t="s">
        <v>11</v>
      </c>
      <c r="M882" s="23" t="s">
        <v>5471</v>
      </c>
      <c r="N882" s="23" t="s">
        <v>4629</v>
      </c>
      <c r="O882" s="23" t="s">
        <v>4630</v>
      </c>
      <c r="P882" s="23" t="s">
        <v>4655</v>
      </c>
      <c r="Q882" s="23">
        <v>0</v>
      </c>
      <c r="R882" s="23" t="s">
        <v>1962</v>
      </c>
      <c r="S882" s="23" t="s">
        <v>4324</v>
      </c>
      <c r="T882" s="23" t="s">
        <v>1721</v>
      </c>
    </row>
    <row r="883" spans="1:20" s="19" customFormat="1">
      <c r="A883" s="23" t="s">
        <v>3095</v>
      </c>
      <c r="B883" s="23" t="s">
        <v>3096</v>
      </c>
      <c r="C883" s="23" t="s">
        <v>1686</v>
      </c>
      <c r="D883" s="23" t="s">
        <v>4091</v>
      </c>
      <c r="E883" s="23" t="s">
        <v>459</v>
      </c>
      <c r="F883" s="23" t="s">
        <v>4205</v>
      </c>
      <c r="G883" s="23" t="s">
        <v>1721</v>
      </c>
      <c r="H883" s="23" t="s">
        <v>4632</v>
      </c>
      <c r="I883" s="23" t="s">
        <v>4644</v>
      </c>
      <c r="J883" s="23" t="s">
        <v>11</v>
      </c>
      <c r="K883" s="23" t="s">
        <v>4628</v>
      </c>
      <c r="L883" s="23" t="s">
        <v>11</v>
      </c>
      <c r="M883" s="23" t="s">
        <v>5503</v>
      </c>
      <c r="N883" s="23" t="s">
        <v>4640</v>
      </c>
      <c r="O883" s="23" t="s">
        <v>4630</v>
      </c>
      <c r="P883" s="23" t="s">
        <v>1024</v>
      </c>
      <c r="Q883" s="23">
        <v>0</v>
      </c>
      <c r="R883" s="23" t="s">
        <v>3681</v>
      </c>
      <c r="S883" s="23" t="s">
        <v>4574</v>
      </c>
      <c r="T883" s="23" t="s">
        <v>1721</v>
      </c>
    </row>
    <row r="884" spans="1:20" s="19" customFormat="1">
      <c r="A884" s="23" t="s">
        <v>2345</v>
      </c>
      <c r="B884" s="23" t="s">
        <v>2346</v>
      </c>
      <c r="C884" s="23" t="s">
        <v>1669</v>
      </c>
      <c r="D884" s="23" t="s">
        <v>4091</v>
      </c>
      <c r="E884" s="23" t="s">
        <v>459</v>
      </c>
      <c r="F884" s="23" t="s">
        <v>4167</v>
      </c>
      <c r="G884" s="23" t="s">
        <v>1721</v>
      </c>
      <c r="H884" s="23" t="s">
        <v>4638</v>
      </c>
      <c r="I884" s="23" t="s">
        <v>4639</v>
      </c>
      <c r="J884" s="23" t="s">
        <v>1808</v>
      </c>
      <c r="K884" s="23" t="s">
        <v>4628</v>
      </c>
      <c r="L884" s="23" t="s">
        <v>11</v>
      </c>
      <c r="M884" s="23" t="s">
        <v>5454</v>
      </c>
      <c r="N884" s="23" t="s">
        <v>4640</v>
      </c>
      <c r="O884" s="23" t="s">
        <v>4630</v>
      </c>
      <c r="P884" s="23" t="s">
        <v>4641</v>
      </c>
      <c r="Q884" s="23">
        <v>0</v>
      </c>
      <c r="R884" s="23" t="s">
        <v>1962</v>
      </c>
      <c r="S884" s="23" t="s">
        <v>4768</v>
      </c>
      <c r="T884" s="23" t="s">
        <v>1721</v>
      </c>
    </row>
    <row r="885" spans="1:20" s="19" customFormat="1">
      <c r="A885" s="23" t="s">
        <v>2698</v>
      </c>
      <c r="B885" s="23" t="s">
        <v>2699</v>
      </c>
      <c r="C885" s="23" t="s">
        <v>16</v>
      </c>
      <c r="D885" s="23" t="s">
        <v>1705</v>
      </c>
      <c r="E885" s="23" t="s">
        <v>1189</v>
      </c>
      <c r="F885" s="23" t="s">
        <v>4197</v>
      </c>
      <c r="G885" s="23" t="s">
        <v>1721</v>
      </c>
      <c r="H885" s="23" t="s">
        <v>4099</v>
      </c>
      <c r="I885" s="23" t="s">
        <v>4106</v>
      </c>
      <c r="J885" s="23" t="s">
        <v>11</v>
      </c>
      <c r="K885" s="23" t="s">
        <v>4628</v>
      </c>
      <c r="L885" s="23" t="s">
        <v>11</v>
      </c>
      <c r="M885" s="23" t="s">
        <v>5420</v>
      </c>
      <c r="N885" s="23" t="s">
        <v>4629</v>
      </c>
      <c r="O885" s="23" t="s">
        <v>4630</v>
      </c>
      <c r="P885" s="23" t="s">
        <v>4642</v>
      </c>
      <c r="Q885" s="23">
        <v>0</v>
      </c>
      <c r="R885" s="23" t="s">
        <v>1962</v>
      </c>
      <c r="S885" s="23" t="s">
        <v>4404</v>
      </c>
      <c r="T885" s="23" t="s">
        <v>1721</v>
      </c>
    </row>
    <row r="886" spans="1:20" s="19" customFormat="1">
      <c r="A886" s="23" t="s">
        <v>2209</v>
      </c>
      <c r="B886" s="23" t="s">
        <v>2210</v>
      </c>
      <c r="C886" s="23" t="s">
        <v>18</v>
      </c>
      <c r="D886" s="23" t="s">
        <v>1705</v>
      </c>
      <c r="E886" s="23" t="s">
        <v>452</v>
      </c>
      <c r="F886" s="23" t="s">
        <v>5337</v>
      </c>
      <c r="G886" s="23" t="s">
        <v>1721</v>
      </c>
      <c r="H886" s="23" t="s">
        <v>4643</v>
      </c>
      <c r="I886" s="23" t="s">
        <v>4192</v>
      </c>
      <c r="J886" s="23" t="s">
        <v>11</v>
      </c>
      <c r="K886" s="23" t="s">
        <v>4628</v>
      </c>
      <c r="L886" s="23" t="s">
        <v>11</v>
      </c>
      <c r="M886" s="23" t="s">
        <v>5410</v>
      </c>
      <c r="N886" s="23" t="s">
        <v>4629</v>
      </c>
      <c r="O886" s="23" t="s">
        <v>4630</v>
      </c>
      <c r="P886" s="23" t="s">
        <v>4642</v>
      </c>
      <c r="Q886" s="23">
        <v>0</v>
      </c>
      <c r="R886" s="23" t="s">
        <v>1962</v>
      </c>
      <c r="S886" s="23" t="s">
        <v>4459</v>
      </c>
      <c r="T886" s="23" t="s">
        <v>1721</v>
      </c>
    </row>
    <row r="887" spans="1:20" s="19" customFormat="1">
      <c r="A887" s="23" t="s">
        <v>2379</v>
      </c>
      <c r="B887" s="23" t="s">
        <v>2380</v>
      </c>
      <c r="C887" s="23" t="s">
        <v>15</v>
      </c>
      <c r="D887" s="23" t="s">
        <v>1705</v>
      </c>
      <c r="E887" s="23" t="s">
        <v>452</v>
      </c>
      <c r="F887" s="23" t="s">
        <v>4148</v>
      </c>
      <c r="G887" s="23" t="s">
        <v>1721</v>
      </c>
      <c r="H887" s="23" t="s">
        <v>4094</v>
      </c>
      <c r="I887" s="23" t="s">
        <v>4192</v>
      </c>
      <c r="J887" s="23" t="s">
        <v>11</v>
      </c>
      <c r="K887" s="23" t="s">
        <v>4628</v>
      </c>
      <c r="L887" s="23" t="s">
        <v>11</v>
      </c>
      <c r="M887" s="23" t="s">
        <v>5437</v>
      </c>
      <c r="N887" s="23" t="s">
        <v>4629</v>
      </c>
      <c r="O887" s="23" t="s">
        <v>4630</v>
      </c>
      <c r="P887" s="23" t="s">
        <v>4751</v>
      </c>
      <c r="Q887" s="23">
        <v>0</v>
      </c>
      <c r="R887" s="23" t="s">
        <v>1962</v>
      </c>
      <c r="S887" s="23" t="s">
        <v>4437</v>
      </c>
      <c r="T887" s="23" t="s">
        <v>1721</v>
      </c>
    </row>
    <row r="888" spans="1:20" s="19" customFormat="1">
      <c r="A888" s="23" t="s">
        <v>2868</v>
      </c>
      <c r="B888" s="23" t="s">
        <v>2869</v>
      </c>
      <c r="C888" s="23" t="s">
        <v>13</v>
      </c>
      <c r="D888" s="23" t="s">
        <v>1705</v>
      </c>
      <c r="E888" s="23" t="s">
        <v>452</v>
      </c>
      <c r="F888" s="23" t="s">
        <v>4176</v>
      </c>
      <c r="G888" s="23" t="s">
        <v>1721</v>
      </c>
      <c r="H888" s="23" t="s">
        <v>4094</v>
      </c>
      <c r="I888" s="23" t="s">
        <v>5430</v>
      </c>
      <c r="J888" s="23" t="s">
        <v>11</v>
      </c>
      <c r="K888" s="23" t="s">
        <v>4628</v>
      </c>
      <c r="L888" s="23" t="s">
        <v>11</v>
      </c>
      <c r="M888" s="23" t="s">
        <v>5437</v>
      </c>
      <c r="N888" s="23" t="s">
        <v>4629</v>
      </c>
      <c r="O888" s="23" t="s">
        <v>4630</v>
      </c>
      <c r="P888" s="23" t="s">
        <v>4660</v>
      </c>
      <c r="Q888" s="23">
        <v>0</v>
      </c>
      <c r="R888" s="23" t="s">
        <v>1962</v>
      </c>
      <c r="S888" s="23" t="s">
        <v>4740</v>
      </c>
      <c r="T888" s="23" t="s">
        <v>1721</v>
      </c>
    </row>
    <row r="889" spans="1:20" s="19" customFormat="1">
      <c r="A889" s="23" t="s">
        <v>2814</v>
      </c>
      <c r="B889" s="23" t="s">
        <v>2815</v>
      </c>
      <c r="C889" s="23" t="s">
        <v>16</v>
      </c>
      <c r="D889" s="23" t="s">
        <v>1705</v>
      </c>
      <c r="E889" s="23" t="s">
        <v>1189</v>
      </c>
      <c r="F889" s="23" t="s">
        <v>4199</v>
      </c>
      <c r="G889" s="23" t="s">
        <v>1721</v>
      </c>
      <c r="H889" s="23" t="s">
        <v>4643</v>
      </c>
      <c r="I889" s="23" t="s">
        <v>4192</v>
      </c>
      <c r="J889" s="23" t="s">
        <v>11</v>
      </c>
      <c r="K889" s="23" t="s">
        <v>4628</v>
      </c>
      <c r="L889" s="23" t="s">
        <v>11</v>
      </c>
      <c r="M889" s="23" t="s">
        <v>5456</v>
      </c>
      <c r="N889" s="23" t="s">
        <v>4629</v>
      </c>
      <c r="O889" s="23" t="s">
        <v>4630</v>
      </c>
      <c r="P889" s="23" t="s">
        <v>1026</v>
      </c>
      <c r="Q889" s="23">
        <v>0</v>
      </c>
      <c r="R889" s="23" t="s">
        <v>5045</v>
      </c>
      <c r="S889" s="23" t="s">
        <v>5358</v>
      </c>
      <c r="T889" s="23" t="s">
        <v>1721</v>
      </c>
    </row>
    <row r="890" spans="1:20" s="19" customFormat="1">
      <c r="A890" s="23" t="s">
        <v>2820</v>
      </c>
      <c r="B890" s="23" t="s">
        <v>2821</v>
      </c>
      <c r="C890" s="23" t="s">
        <v>10</v>
      </c>
      <c r="D890" s="23" t="s">
        <v>1705</v>
      </c>
      <c r="E890" s="23" t="s">
        <v>452</v>
      </c>
      <c r="F890" s="23" t="s">
        <v>5342</v>
      </c>
      <c r="G890" s="23" t="s">
        <v>1721</v>
      </c>
      <c r="H890" s="23" t="s">
        <v>4633</v>
      </c>
      <c r="I890" s="23" t="s">
        <v>5447</v>
      </c>
      <c r="J890" s="23" t="s">
        <v>11</v>
      </c>
      <c r="K890" s="23" t="s">
        <v>4628</v>
      </c>
      <c r="L890" s="23" t="s">
        <v>11</v>
      </c>
      <c r="M890" s="23" t="s">
        <v>5448</v>
      </c>
      <c r="N890" s="23" t="s">
        <v>4629</v>
      </c>
      <c r="O890" s="23" t="s">
        <v>4630</v>
      </c>
      <c r="P890" s="23" t="s">
        <v>7</v>
      </c>
      <c r="Q890" s="23">
        <v>0</v>
      </c>
      <c r="R890" s="23" t="s">
        <v>2790</v>
      </c>
      <c r="S890" s="23" t="s">
        <v>4749</v>
      </c>
      <c r="T890" s="23" t="s">
        <v>1721</v>
      </c>
    </row>
    <row r="891" spans="1:20" s="19" customFormat="1">
      <c r="A891" s="23" t="s">
        <v>2528</v>
      </c>
      <c r="B891" s="23" t="s">
        <v>2529</v>
      </c>
      <c r="C891" s="23" t="s">
        <v>10</v>
      </c>
      <c r="D891" s="23" t="s">
        <v>1705</v>
      </c>
      <c r="E891" s="23" t="s">
        <v>452</v>
      </c>
      <c r="F891" s="23" t="s">
        <v>5342</v>
      </c>
      <c r="G891" s="23" t="s">
        <v>1721</v>
      </c>
      <c r="H891" s="23" t="s">
        <v>4633</v>
      </c>
      <c r="I891" s="23" t="s">
        <v>4192</v>
      </c>
      <c r="J891" s="23" t="s">
        <v>11</v>
      </c>
      <c r="K891" s="23" t="s">
        <v>4628</v>
      </c>
      <c r="L891" s="23" t="s">
        <v>11</v>
      </c>
      <c r="M891" s="23" t="s">
        <v>5425</v>
      </c>
      <c r="N891" s="23" t="s">
        <v>4629</v>
      </c>
      <c r="O891" s="23" t="s">
        <v>4630</v>
      </c>
      <c r="P891" s="23" t="s">
        <v>7</v>
      </c>
      <c r="Q891" s="23">
        <v>0</v>
      </c>
      <c r="R891" s="23" t="s">
        <v>2050</v>
      </c>
      <c r="S891" s="23" t="s">
        <v>4422</v>
      </c>
      <c r="T891" s="23" t="s">
        <v>1721</v>
      </c>
    </row>
    <row r="892" spans="1:20" s="19" customFormat="1">
      <c r="A892" s="23" t="s">
        <v>2579</v>
      </c>
      <c r="B892" s="23" t="s">
        <v>2580</v>
      </c>
      <c r="C892" s="23" t="s">
        <v>14</v>
      </c>
      <c r="D892" s="23" t="s">
        <v>1705</v>
      </c>
      <c r="E892" s="23" t="s">
        <v>452</v>
      </c>
      <c r="F892" s="23" t="s">
        <v>5344</v>
      </c>
      <c r="G892" s="23" t="s">
        <v>1721</v>
      </c>
      <c r="H892" s="23" t="s">
        <v>4643</v>
      </c>
      <c r="I892" s="23" t="s">
        <v>4649</v>
      </c>
      <c r="J892" s="23" t="s">
        <v>11</v>
      </c>
      <c r="K892" s="23" t="s">
        <v>4628</v>
      </c>
      <c r="L892" s="23" t="s">
        <v>11</v>
      </c>
      <c r="M892" s="23" t="s">
        <v>5412</v>
      </c>
      <c r="N892" s="23" t="s">
        <v>4629</v>
      </c>
      <c r="O892" s="23" t="s">
        <v>4630</v>
      </c>
      <c r="P892" s="23" t="s">
        <v>7</v>
      </c>
      <c r="Q892" s="23">
        <v>0</v>
      </c>
      <c r="R892" s="23" t="s">
        <v>4744</v>
      </c>
      <c r="S892" s="23" t="s">
        <v>4513</v>
      </c>
      <c r="T892" s="23" t="s">
        <v>1721</v>
      </c>
    </row>
    <row r="893" spans="1:20" s="19" customFormat="1">
      <c r="A893" s="23" t="s">
        <v>2830</v>
      </c>
      <c r="B893" s="23" t="s">
        <v>2831</v>
      </c>
      <c r="C893" s="23" t="s">
        <v>16</v>
      </c>
      <c r="D893" s="23" t="s">
        <v>1705</v>
      </c>
      <c r="E893" s="23" t="s">
        <v>452</v>
      </c>
      <c r="F893" s="23" t="s">
        <v>4164</v>
      </c>
      <c r="G893" s="23" t="s">
        <v>1721</v>
      </c>
      <c r="H893" s="23" t="s">
        <v>4632</v>
      </c>
      <c r="I893" s="23" t="s">
        <v>4203</v>
      </c>
      <c r="J893" s="23" t="s">
        <v>11</v>
      </c>
      <c r="K893" s="23" t="s">
        <v>4628</v>
      </c>
      <c r="L893" s="23" t="s">
        <v>11</v>
      </c>
      <c r="M893" s="23" t="s">
        <v>5415</v>
      </c>
      <c r="N893" s="23" t="s">
        <v>4629</v>
      </c>
      <c r="O893" s="23" t="s">
        <v>4630</v>
      </c>
      <c r="P893" s="23" t="s">
        <v>9</v>
      </c>
      <c r="Q893" s="23">
        <v>0</v>
      </c>
      <c r="R893" s="23" t="s">
        <v>3476</v>
      </c>
      <c r="S893" s="23" t="s">
        <v>4707</v>
      </c>
      <c r="T893" s="23" t="s">
        <v>1721</v>
      </c>
    </row>
    <row r="894" spans="1:20" s="19" customFormat="1">
      <c r="A894" s="23" t="s">
        <v>3998</v>
      </c>
      <c r="B894" s="23" t="s">
        <v>3999</v>
      </c>
      <c r="C894" s="23" t="s">
        <v>14</v>
      </c>
      <c r="D894" s="23" t="s">
        <v>1705</v>
      </c>
      <c r="E894" s="23" t="s">
        <v>452</v>
      </c>
      <c r="F894" s="23" t="s">
        <v>4175</v>
      </c>
      <c r="G894" s="23" t="s">
        <v>1721</v>
      </c>
      <c r="H894" s="23" t="s">
        <v>4638</v>
      </c>
      <c r="I894" s="23" t="s">
        <v>4656</v>
      </c>
      <c r="J894" s="23" t="s">
        <v>11</v>
      </c>
      <c r="K894" s="23" t="s">
        <v>4628</v>
      </c>
      <c r="L894" s="23" t="s">
        <v>11</v>
      </c>
      <c r="M894" s="23" t="s">
        <v>5418</v>
      </c>
      <c r="N894" s="23" t="s">
        <v>4629</v>
      </c>
      <c r="O894" s="23" t="s">
        <v>4630</v>
      </c>
      <c r="P894" s="23" t="s">
        <v>4642</v>
      </c>
      <c r="Q894" s="23">
        <v>0</v>
      </c>
      <c r="R894" s="23" t="s">
        <v>3647</v>
      </c>
      <c r="S894" s="23" t="s">
        <v>4657</v>
      </c>
      <c r="T894" s="23" t="s">
        <v>1721</v>
      </c>
    </row>
    <row r="895" spans="1:20" s="19" customFormat="1">
      <c r="A895" s="23" t="s">
        <v>3626</v>
      </c>
      <c r="B895" s="23" t="s">
        <v>3627</v>
      </c>
      <c r="C895" s="23" t="s">
        <v>16</v>
      </c>
      <c r="D895" s="23" t="s">
        <v>1705</v>
      </c>
      <c r="E895" s="23" t="s">
        <v>1189</v>
      </c>
      <c r="F895" s="23" t="s">
        <v>4207</v>
      </c>
      <c r="G895" s="23" t="s">
        <v>1721</v>
      </c>
      <c r="H895" s="23" t="s">
        <v>4633</v>
      </c>
      <c r="I895" s="23" t="s">
        <v>4203</v>
      </c>
      <c r="J895" s="23" t="s">
        <v>11</v>
      </c>
      <c r="K895" s="23" t="s">
        <v>4628</v>
      </c>
      <c r="L895" s="23" t="s">
        <v>11</v>
      </c>
      <c r="M895" s="23" t="s">
        <v>5412</v>
      </c>
      <c r="N895" s="23" t="s">
        <v>4629</v>
      </c>
      <c r="O895" s="23" t="s">
        <v>4630</v>
      </c>
      <c r="P895" s="23" t="s">
        <v>4642</v>
      </c>
      <c r="Q895" s="23">
        <v>0</v>
      </c>
      <c r="R895" s="23" t="s">
        <v>1962</v>
      </c>
      <c r="S895" s="23" t="s">
        <v>4879</v>
      </c>
      <c r="T895" s="23" t="s">
        <v>1721</v>
      </c>
    </row>
    <row r="896" spans="1:20" s="19" customFormat="1">
      <c r="A896" s="23" t="s">
        <v>2575</v>
      </c>
      <c r="B896" s="23" t="s">
        <v>2576</v>
      </c>
      <c r="C896" s="23" t="s">
        <v>10</v>
      </c>
      <c r="D896" s="23" t="s">
        <v>1705</v>
      </c>
      <c r="E896" s="23" t="s">
        <v>452</v>
      </c>
      <c r="F896" s="23" t="s">
        <v>4164</v>
      </c>
      <c r="G896" s="23" t="s">
        <v>1721</v>
      </c>
      <c r="H896" s="23" t="s">
        <v>4632</v>
      </c>
      <c r="I896" s="23" t="s">
        <v>4203</v>
      </c>
      <c r="J896" s="23" t="s">
        <v>11</v>
      </c>
      <c r="K896" s="23" t="s">
        <v>4628</v>
      </c>
      <c r="L896" s="23" t="s">
        <v>11</v>
      </c>
      <c r="M896" s="23" t="s">
        <v>5405</v>
      </c>
      <c r="N896" s="23" t="s">
        <v>4629</v>
      </c>
      <c r="O896" s="23" t="s">
        <v>4630</v>
      </c>
      <c r="P896" s="23" t="s">
        <v>4713</v>
      </c>
      <c r="Q896" s="23">
        <v>0</v>
      </c>
      <c r="R896" s="23" t="s">
        <v>1962</v>
      </c>
      <c r="S896" s="23" t="s">
        <v>4417</v>
      </c>
      <c r="T896" s="23" t="s">
        <v>1721</v>
      </c>
    </row>
    <row r="897" spans="1:20" s="19" customFormat="1">
      <c r="A897" s="23" t="s">
        <v>3521</v>
      </c>
      <c r="B897" s="23" t="s">
        <v>3522</v>
      </c>
      <c r="C897" s="23" t="s">
        <v>16</v>
      </c>
      <c r="D897" s="23" t="s">
        <v>1705</v>
      </c>
      <c r="E897" s="23" t="s">
        <v>1189</v>
      </c>
      <c r="F897" s="23" t="s">
        <v>4182</v>
      </c>
      <c r="G897" s="23" t="s">
        <v>1721</v>
      </c>
      <c r="H897" s="23" t="s">
        <v>4638</v>
      </c>
      <c r="I897" s="23" t="s">
        <v>5452</v>
      </c>
      <c r="J897" s="23" t="s">
        <v>11</v>
      </c>
      <c r="K897" s="23" t="s">
        <v>4628</v>
      </c>
      <c r="L897" s="23" t="s">
        <v>11</v>
      </c>
      <c r="M897" s="23" t="s">
        <v>5453</v>
      </c>
      <c r="N897" s="23" t="s">
        <v>4629</v>
      </c>
      <c r="O897" s="23" t="s">
        <v>4630</v>
      </c>
      <c r="P897" s="23" t="s">
        <v>7</v>
      </c>
      <c r="Q897" s="23">
        <v>0</v>
      </c>
      <c r="R897" s="23" t="s">
        <v>3476</v>
      </c>
      <c r="S897" s="23" t="s">
        <v>4673</v>
      </c>
      <c r="T897" s="23" t="s">
        <v>1721</v>
      </c>
    </row>
    <row r="898" spans="1:20" s="19" customFormat="1">
      <c r="A898" s="23" t="s">
        <v>2007</v>
      </c>
      <c r="B898" s="23" t="s">
        <v>2008</v>
      </c>
      <c r="C898" s="23" t="s">
        <v>1686</v>
      </c>
      <c r="D898" s="23" t="s">
        <v>4091</v>
      </c>
      <c r="E898" s="23" t="s">
        <v>459</v>
      </c>
      <c r="F898" s="23" t="s">
        <v>4167</v>
      </c>
      <c r="G898" s="23" t="s">
        <v>1721</v>
      </c>
      <c r="H898" s="23" t="s">
        <v>4638</v>
      </c>
      <c r="I898" s="23" t="s">
        <v>4639</v>
      </c>
      <c r="J898" s="23" t="s">
        <v>11</v>
      </c>
      <c r="K898" s="23" t="s">
        <v>4628</v>
      </c>
      <c r="L898" s="23" t="s">
        <v>11</v>
      </c>
      <c r="M898" s="23" t="s">
        <v>5462</v>
      </c>
      <c r="N898" s="23" t="s">
        <v>4640</v>
      </c>
      <c r="O898" s="23" t="s">
        <v>4630</v>
      </c>
      <c r="P898" s="23" t="s">
        <v>9</v>
      </c>
      <c r="Q898" s="23">
        <v>0</v>
      </c>
      <c r="R898" s="23" t="s">
        <v>2010</v>
      </c>
      <c r="S898" s="23" t="s">
        <v>4519</v>
      </c>
      <c r="T898" s="23" t="s">
        <v>1721</v>
      </c>
    </row>
    <row r="899" spans="1:20" s="19" customFormat="1">
      <c r="A899" s="23" t="s">
        <v>2389</v>
      </c>
      <c r="B899" s="23" t="s">
        <v>2390</v>
      </c>
      <c r="C899" s="23" t="s">
        <v>14</v>
      </c>
      <c r="D899" s="23" t="s">
        <v>1705</v>
      </c>
      <c r="E899" s="23" t="s">
        <v>452</v>
      </c>
      <c r="F899" s="23" t="s">
        <v>4175</v>
      </c>
      <c r="G899" s="23" t="s">
        <v>1721</v>
      </c>
      <c r="H899" s="23" t="s">
        <v>4638</v>
      </c>
      <c r="I899" s="23" t="s">
        <v>4656</v>
      </c>
      <c r="J899" s="23" t="s">
        <v>11</v>
      </c>
      <c r="K899" s="23" t="s">
        <v>4628</v>
      </c>
      <c r="L899" s="23" t="s">
        <v>11</v>
      </c>
      <c r="M899" s="23" t="s">
        <v>5412</v>
      </c>
      <c r="N899" s="23" t="s">
        <v>4629</v>
      </c>
      <c r="O899" s="23" t="s">
        <v>4630</v>
      </c>
      <c r="P899" s="23" t="s">
        <v>4642</v>
      </c>
      <c r="Q899" s="23">
        <v>0</v>
      </c>
      <c r="R899" s="23" t="s">
        <v>1962</v>
      </c>
      <c r="S899" s="23" t="s">
        <v>4435</v>
      </c>
      <c r="T899" s="23" t="s">
        <v>1721</v>
      </c>
    </row>
    <row r="900" spans="1:20" s="19" customFormat="1">
      <c r="A900" s="23" t="s">
        <v>3092</v>
      </c>
      <c r="B900" s="23" t="s">
        <v>3093</v>
      </c>
      <c r="C900" s="23" t="s">
        <v>14</v>
      </c>
      <c r="D900" s="23" t="s">
        <v>1705</v>
      </c>
      <c r="E900" s="23" t="s">
        <v>452</v>
      </c>
      <c r="F900" s="23" t="s">
        <v>4173</v>
      </c>
      <c r="G900" s="23" t="s">
        <v>1721</v>
      </c>
      <c r="H900" s="23" t="s">
        <v>4099</v>
      </c>
      <c r="I900" s="23" t="s">
        <v>4138</v>
      </c>
      <c r="J900" s="23" t="s">
        <v>11</v>
      </c>
      <c r="K900" s="23" t="s">
        <v>4628</v>
      </c>
      <c r="L900" s="23" t="s">
        <v>11</v>
      </c>
      <c r="M900" s="23" t="s">
        <v>5413</v>
      </c>
      <c r="N900" s="23" t="s">
        <v>4629</v>
      </c>
      <c r="O900" s="23" t="s">
        <v>4630</v>
      </c>
      <c r="P900" s="23" t="s">
        <v>4713</v>
      </c>
      <c r="Q900" s="23">
        <v>0</v>
      </c>
      <c r="R900" s="23" t="s">
        <v>3647</v>
      </c>
      <c r="S900" s="23" t="s">
        <v>4851</v>
      </c>
      <c r="T900" s="23" t="s">
        <v>1721</v>
      </c>
    </row>
    <row r="901" spans="1:20" s="19" customFormat="1">
      <c r="A901" s="23" t="s">
        <v>2186</v>
      </c>
      <c r="B901" s="23" t="s">
        <v>2187</v>
      </c>
      <c r="C901" s="23" t="s">
        <v>12</v>
      </c>
      <c r="D901" s="23" t="s">
        <v>1705</v>
      </c>
      <c r="E901" s="23" t="s">
        <v>452</v>
      </c>
      <c r="F901" s="23" t="s">
        <v>5340</v>
      </c>
      <c r="G901" s="23" t="s">
        <v>1721</v>
      </c>
      <c r="H901" s="23" t="s">
        <v>4099</v>
      </c>
      <c r="I901" s="23" t="s">
        <v>4138</v>
      </c>
      <c r="J901" s="23" t="s">
        <v>11</v>
      </c>
      <c r="K901" s="23" t="s">
        <v>4628</v>
      </c>
      <c r="L901" s="23" t="s">
        <v>11</v>
      </c>
      <c r="M901" s="23" t="s">
        <v>5410</v>
      </c>
      <c r="N901" s="23" t="s">
        <v>4629</v>
      </c>
      <c r="O901" s="23" t="s">
        <v>4630</v>
      </c>
      <c r="P901" s="23" t="s">
        <v>4650</v>
      </c>
      <c r="Q901" s="23">
        <v>0</v>
      </c>
      <c r="R901" s="23" t="s">
        <v>1962</v>
      </c>
      <c r="S901" s="23" t="s">
        <v>4694</v>
      </c>
      <c r="T901" s="23" t="s">
        <v>1721</v>
      </c>
    </row>
    <row r="902" spans="1:20" s="19" customFormat="1">
      <c r="A902" s="23" t="s">
        <v>1893</v>
      </c>
      <c r="B902" s="23" t="s">
        <v>1894</v>
      </c>
      <c r="C902" s="23" t="s">
        <v>13</v>
      </c>
      <c r="D902" s="23" t="s">
        <v>1705</v>
      </c>
      <c r="E902" s="23" t="s">
        <v>452</v>
      </c>
      <c r="F902" s="23" t="s">
        <v>4172</v>
      </c>
      <c r="G902" s="23" t="s">
        <v>1721</v>
      </c>
      <c r="H902" s="23" t="s">
        <v>4094</v>
      </c>
      <c r="I902" s="23" t="s">
        <v>4203</v>
      </c>
      <c r="J902" s="23" t="s">
        <v>11</v>
      </c>
      <c r="K902" s="23" t="s">
        <v>4628</v>
      </c>
      <c r="L902" s="23" t="s">
        <v>11</v>
      </c>
      <c r="M902" s="23" t="s">
        <v>5441</v>
      </c>
      <c r="N902" s="23" t="s">
        <v>4629</v>
      </c>
      <c r="O902" s="23" t="s">
        <v>4630</v>
      </c>
      <c r="P902" s="23" t="s">
        <v>4726</v>
      </c>
      <c r="Q902" s="23">
        <v>0</v>
      </c>
      <c r="R902" s="23" t="s">
        <v>1962</v>
      </c>
      <c r="S902" s="23" t="s">
        <v>4494</v>
      </c>
      <c r="T902" s="23" t="s">
        <v>1721</v>
      </c>
    </row>
    <row r="903" spans="1:20" s="19" customFormat="1">
      <c r="A903" s="23" t="s">
        <v>3242</v>
      </c>
      <c r="B903" s="23" t="s">
        <v>3243</v>
      </c>
      <c r="C903" s="23" t="s">
        <v>16</v>
      </c>
      <c r="D903" s="23" t="s">
        <v>1705</v>
      </c>
      <c r="E903" s="23" t="s">
        <v>452</v>
      </c>
      <c r="F903" s="23" t="s">
        <v>4179</v>
      </c>
      <c r="G903" s="23" t="s">
        <v>1721</v>
      </c>
      <c r="H903" s="23" t="s">
        <v>4682</v>
      </c>
      <c r="I903" s="23" t="s">
        <v>4106</v>
      </c>
      <c r="J903" s="23" t="s">
        <v>11</v>
      </c>
      <c r="K903" s="23" t="s">
        <v>4628</v>
      </c>
      <c r="L903" s="23" t="s">
        <v>11</v>
      </c>
      <c r="M903" s="23" t="s">
        <v>5426</v>
      </c>
      <c r="N903" s="23" t="s">
        <v>4629</v>
      </c>
      <c r="O903" s="23" t="s">
        <v>4630</v>
      </c>
      <c r="P903" s="23" t="s">
        <v>7</v>
      </c>
      <c r="Q903" s="23">
        <v>0</v>
      </c>
      <c r="R903" s="23" t="s">
        <v>2933</v>
      </c>
      <c r="S903" s="23" t="s">
        <v>4780</v>
      </c>
      <c r="T903" s="23" t="s">
        <v>1721</v>
      </c>
    </row>
    <row r="904" spans="1:20" s="19" customFormat="1">
      <c r="A904" s="23" t="s">
        <v>3152</v>
      </c>
      <c r="B904" s="23" t="s">
        <v>3153</v>
      </c>
      <c r="C904" s="23" t="s">
        <v>1687</v>
      </c>
      <c r="D904" s="23" t="s">
        <v>4091</v>
      </c>
      <c r="E904" s="23" t="s">
        <v>459</v>
      </c>
      <c r="F904" s="23" t="s">
        <v>4194</v>
      </c>
      <c r="G904" s="23" t="s">
        <v>1721</v>
      </c>
      <c r="H904" s="23" t="s">
        <v>4632</v>
      </c>
      <c r="I904" s="23" t="s">
        <v>4639</v>
      </c>
      <c r="J904" s="23" t="s">
        <v>11</v>
      </c>
      <c r="K904" s="23" t="s">
        <v>4628</v>
      </c>
      <c r="L904" s="23" t="s">
        <v>11</v>
      </c>
      <c r="M904" s="23" t="s">
        <v>5499</v>
      </c>
      <c r="N904" s="23" t="s">
        <v>4640</v>
      </c>
      <c r="O904" s="23" t="s">
        <v>4630</v>
      </c>
      <c r="P904" s="23" t="s">
        <v>1166</v>
      </c>
      <c r="Q904" s="23">
        <v>0</v>
      </c>
      <c r="R904" s="23" t="s">
        <v>1782</v>
      </c>
      <c r="S904" s="23" t="s">
        <v>4853</v>
      </c>
      <c r="T904" s="23" t="s">
        <v>1721</v>
      </c>
    </row>
    <row r="905" spans="1:20" s="19" customFormat="1">
      <c r="A905" s="23" t="s">
        <v>1889</v>
      </c>
      <c r="B905" s="23" t="s">
        <v>1890</v>
      </c>
      <c r="C905" s="23" t="s">
        <v>1669</v>
      </c>
      <c r="D905" s="23" t="s">
        <v>1705</v>
      </c>
      <c r="E905" s="23" t="s">
        <v>452</v>
      </c>
      <c r="F905" s="23" t="s">
        <v>4179</v>
      </c>
      <c r="G905" s="23" t="s">
        <v>1721</v>
      </c>
      <c r="H905" s="23" t="s">
        <v>4682</v>
      </c>
      <c r="I905" s="23" t="s">
        <v>4649</v>
      </c>
      <c r="J905" s="23" t="s">
        <v>11</v>
      </c>
      <c r="K905" s="23" t="s">
        <v>4628</v>
      </c>
      <c r="L905" s="23" t="s">
        <v>11</v>
      </c>
      <c r="M905" s="23" t="s">
        <v>5442</v>
      </c>
      <c r="N905" s="23" t="s">
        <v>4629</v>
      </c>
      <c r="O905" s="23" t="s">
        <v>4630</v>
      </c>
      <c r="P905" s="23" t="s">
        <v>4660</v>
      </c>
      <c r="Q905" s="23">
        <v>0</v>
      </c>
      <c r="R905" s="23" t="s">
        <v>1962</v>
      </c>
      <c r="S905" s="23" t="s">
        <v>4890</v>
      </c>
      <c r="T905" s="23" t="s">
        <v>1721</v>
      </c>
    </row>
    <row r="906" spans="1:20" s="19" customFormat="1">
      <c r="A906" s="23" t="s">
        <v>2868</v>
      </c>
      <c r="B906" s="23" t="s">
        <v>2869</v>
      </c>
      <c r="C906" s="23" t="s">
        <v>13</v>
      </c>
      <c r="D906" s="23" t="s">
        <v>1705</v>
      </c>
      <c r="E906" s="23" t="s">
        <v>452</v>
      </c>
      <c r="F906" s="23" t="s">
        <v>4176</v>
      </c>
      <c r="G906" s="23" t="s">
        <v>1721</v>
      </c>
      <c r="H906" s="23" t="s">
        <v>4094</v>
      </c>
      <c r="I906" s="23" t="s">
        <v>4192</v>
      </c>
      <c r="J906" s="23" t="s">
        <v>11</v>
      </c>
      <c r="K906" s="23" t="s">
        <v>4628</v>
      </c>
      <c r="L906" s="23" t="s">
        <v>11</v>
      </c>
      <c r="M906" s="23" t="s">
        <v>5418</v>
      </c>
      <c r="N906" s="23" t="s">
        <v>4629</v>
      </c>
      <c r="O906" s="23" t="s">
        <v>4630</v>
      </c>
      <c r="P906" s="23" t="s">
        <v>4660</v>
      </c>
      <c r="Q906" s="23">
        <v>0</v>
      </c>
      <c r="R906" s="23" t="s">
        <v>1962</v>
      </c>
      <c r="S906" s="23" t="s">
        <v>4740</v>
      </c>
      <c r="T906" s="23" t="s">
        <v>1721</v>
      </c>
    </row>
    <row r="907" spans="1:20" s="19" customFormat="1">
      <c r="A907" s="23" t="s">
        <v>2660</v>
      </c>
      <c r="B907" s="23" t="s">
        <v>2661</v>
      </c>
      <c r="C907" s="23" t="s">
        <v>13</v>
      </c>
      <c r="D907" s="23" t="s">
        <v>1705</v>
      </c>
      <c r="E907" s="23" t="s">
        <v>452</v>
      </c>
      <c r="F907" s="23" t="s">
        <v>4176</v>
      </c>
      <c r="G907" s="23" t="s">
        <v>1721</v>
      </c>
      <c r="H907" s="23" t="s">
        <v>4094</v>
      </c>
      <c r="I907" s="23" t="s">
        <v>4192</v>
      </c>
      <c r="J907" s="23" t="s">
        <v>11</v>
      </c>
      <c r="K907" s="23" t="s">
        <v>4628</v>
      </c>
      <c r="L907" s="23" t="s">
        <v>11</v>
      </c>
      <c r="M907" s="23" t="s">
        <v>5418</v>
      </c>
      <c r="N907" s="23" t="s">
        <v>4629</v>
      </c>
      <c r="O907" s="23" t="s">
        <v>4630</v>
      </c>
      <c r="P907" s="23" t="s">
        <v>4868</v>
      </c>
      <c r="Q907" s="23">
        <v>0</v>
      </c>
      <c r="R907" s="23" t="s">
        <v>1962</v>
      </c>
      <c r="S907" s="23" t="s">
        <v>4869</v>
      </c>
      <c r="T907" s="23" t="s">
        <v>1721</v>
      </c>
    </row>
    <row r="908" spans="1:20" s="19" customFormat="1">
      <c r="A908" s="23" t="s">
        <v>3114</v>
      </c>
      <c r="B908" s="23" t="s">
        <v>3115</v>
      </c>
      <c r="C908" s="23" t="s">
        <v>14</v>
      </c>
      <c r="D908" s="23" t="s">
        <v>1705</v>
      </c>
      <c r="E908" s="23" t="s">
        <v>452</v>
      </c>
      <c r="F908" s="23" t="s">
        <v>4166</v>
      </c>
      <c r="G908" s="23" t="s">
        <v>1721</v>
      </c>
      <c r="H908" s="23" t="s">
        <v>4094</v>
      </c>
      <c r="I908" s="23" t="s">
        <v>4656</v>
      </c>
      <c r="J908" s="23" t="s">
        <v>11</v>
      </c>
      <c r="K908" s="23" t="s">
        <v>4628</v>
      </c>
      <c r="L908" s="23" t="s">
        <v>11</v>
      </c>
      <c r="M908" s="23" t="s">
        <v>5428</v>
      </c>
      <c r="N908" s="23" t="s">
        <v>4629</v>
      </c>
      <c r="O908" s="23" t="s">
        <v>4630</v>
      </c>
      <c r="P908" s="23" t="s">
        <v>4642</v>
      </c>
      <c r="Q908" s="23">
        <v>0</v>
      </c>
      <c r="R908" s="23" t="s">
        <v>1962</v>
      </c>
      <c r="S908" s="23" t="s">
        <v>4366</v>
      </c>
      <c r="T908" s="23" t="s">
        <v>1721</v>
      </c>
    </row>
    <row r="909" spans="1:20" s="19" customFormat="1">
      <c r="A909" s="23" t="s">
        <v>3284</v>
      </c>
      <c r="B909" s="23" t="s">
        <v>3285</v>
      </c>
      <c r="C909" s="23" t="s">
        <v>14</v>
      </c>
      <c r="D909" s="23" t="s">
        <v>1705</v>
      </c>
      <c r="E909" s="23" t="s">
        <v>452</v>
      </c>
      <c r="F909" s="23" t="s">
        <v>5334</v>
      </c>
      <c r="G909" s="23" t="s">
        <v>1721</v>
      </c>
      <c r="H909" s="23" t="s">
        <v>4633</v>
      </c>
      <c r="I909" s="23" t="s">
        <v>4192</v>
      </c>
      <c r="J909" s="23" t="s">
        <v>11</v>
      </c>
      <c r="K909" s="23" t="s">
        <v>4628</v>
      </c>
      <c r="L909" s="23" t="s">
        <v>11</v>
      </c>
      <c r="M909" s="23" t="s">
        <v>5415</v>
      </c>
      <c r="N909" s="23" t="s">
        <v>4629</v>
      </c>
      <c r="O909" s="23" t="s">
        <v>4630</v>
      </c>
      <c r="P909" s="23" t="s">
        <v>4642</v>
      </c>
      <c r="Q909" s="23">
        <v>0</v>
      </c>
      <c r="R909" s="23" t="s">
        <v>1962</v>
      </c>
      <c r="S909" s="23" t="s">
        <v>4355</v>
      </c>
      <c r="T909" s="23" t="s">
        <v>1721</v>
      </c>
    </row>
    <row r="910" spans="1:20" s="19" customFormat="1">
      <c r="A910" s="23" t="s">
        <v>2386</v>
      </c>
      <c r="B910" s="23" t="s">
        <v>2387</v>
      </c>
      <c r="C910" s="23" t="s">
        <v>15</v>
      </c>
      <c r="D910" s="23" t="s">
        <v>1705</v>
      </c>
      <c r="E910" s="23" t="s">
        <v>452</v>
      </c>
      <c r="F910" s="23" t="s">
        <v>4148</v>
      </c>
      <c r="G910" s="23" t="s">
        <v>1721</v>
      </c>
      <c r="H910" s="23" t="s">
        <v>4094</v>
      </c>
      <c r="I910" s="23" t="s">
        <v>4192</v>
      </c>
      <c r="J910" s="23" t="s">
        <v>11</v>
      </c>
      <c r="K910" s="23" t="s">
        <v>4628</v>
      </c>
      <c r="L910" s="23" t="s">
        <v>11</v>
      </c>
      <c r="M910" s="23" t="s">
        <v>5406</v>
      </c>
      <c r="N910" s="23" t="s">
        <v>4629</v>
      </c>
      <c r="O910" s="23" t="s">
        <v>4630</v>
      </c>
      <c r="P910" s="23" t="s">
        <v>1026</v>
      </c>
      <c r="Q910" s="23">
        <v>0</v>
      </c>
      <c r="R910" s="23" t="s">
        <v>1782</v>
      </c>
      <c r="S910" s="23" t="s">
        <v>4867</v>
      </c>
      <c r="T910" s="23" t="s">
        <v>1721</v>
      </c>
    </row>
    <row r="911" spans="1:20" s="19" customFormat="1">
      <c r="A911" s="23" t="s">
        <v>2518</v>
      </c>
      <c r="B911" s="23" t="s">
        <v>2519</v>
      </c>
      <c r="C911" s="23" t="s">
        <v>14</v>
      </c>
      <c r="D911" s="23" t="s">
        <v>1705</v>
      </c>
      <c r="E911" s="23" t="s">
        <v>452</v>
      </c>
      <c r="F911" s="23" t="s">
        <v>4173</v>
      </c>
      <c r="G911" s="23" t="s">
        <v>1721</v>
      </c>
      <c r="H911" s="23" t="s">
        <v>4099</v>
      </c>
      <c r="I911" s="23" t="s">
        <v>5461</v>
      </c>
      <c r="J911" s="23" t="s">
        <v>11</v>
      </c>
      <c r="K911" s="23" t="s">
        <v>4628</v>
      </c>
      <c r="L911" s="23" t="s">
        <v>11</v>
      </c>
      <c r="M911" s="23" t="s">
        <v>5441</v>
      </c>
      <c r="N911" s="23" t="s">
        <v>4629</v>
      </c>
      <c r="O911" s="23" t="s">
        <v>4630</v>
      </c>
      <c r="P911" s="23" t="s">
        <v>4642</v>
      </c>
      <c r="Q911" s="23">
        <v>0</v>
      </c>
      <c r="R911" s="23" t="s">
        <v>1962</v>
      </c>
      <c r="S911" s="23" t="s">
        <v>4828</v>
      </c>
      <c r="T911" s="23" t="s">
        <v>1721</v>
      </c>
    </row>
    <row r="912" spans="1:20" s="19" customFormat="1">
      <c r="A912" s="23" t="s">
        <v>5143</v>
      </c>
      <c r="B912" s="23" t="s">
        <v>5144</v>
      </c>
      <c r="C912" s="23" t="s">
        <v>1687</v>
      </c>
      <c r="D912" s="23" t="s">
        <v>4091</v>
      </c>
      <c r="E912" s="23" t="s">
        <v>459</v>
      </c>
      <c r="F912" s="23" t="s">
        <v>5353</v>
      </c>
      <c r="G912" s="23" t="s">
        <v>1721</v>
      </c>
      <c r="H912" s="23" t="s">
        <v>4643</v>
      </c>
      <c r="I912" s="23" t="s">
        <v>4644</v>
      </c>
      <c r="J912" s="23" t="s">
        <v>11</v>
      </c>
      <c r="K912" s="23" t="s">
        <v>4628</v>
      </c>
      <c r="L912" s="23" t="s">
        <v>11</v>
      </c>
      <c r="M912" s="23" t="s">
        <v>5463</v>
      </c>
      <c r="N912" s="23" t="s">
        <v>4640</v>
      </c>
      <c r="O912" s="23" t="s">
        <v>4630</v>
      </c>
      <c r="P912" s="23" t="s">
        <v>993</v>
      </c>
      <c r="Q912" s="23">
        <v>0</v>
      </c>
      <c r="R912" s="23" t="s">
        <v>5464</v>
      </c>
      <c r="S912" s="23" t="s">
        <v>5497</v>
      </c>
      <c r="T912" s="23" t="s">
        <v>1721</v>
      </c>
    </row>
    <row r="913" spans="1:20" s="19" customFormat="1">
      <c r="A913" s="23" t="s">
        <v>2868</v>
      </c>
      <c r="B913" s="23" t="s">
        <v>2869</v>
      </c>
      <c r="C913" s="23" t="s">
        <v>13</v>
      </c>
      <c r="D913" s="23" t="s">
        <v>1705</v>
      </c>
      <c r="E913" s="23" t="s">
        <v>452</v>
      </c>
      <c r="F913" s="23" t="s">
        <v>4176</v>
      </c>
      <c r="G913" s="23" t="s">
        <v>1721</v>
      </c>
      <c r="H913" s="23" t="s">
        <v>4094</v>
      </c>
      <c r="I913" s="23" t="s">
        <v>4192</v>
      </c>
      <c r="J913" s="23" t="s">
        <v>11</v>
      </c>
      <c r="K913" s="23" t="s">
        <v>4628</v>
      </c>
      <c r="L913" s="23" t="s">
        <v>11</v>
      </c>
      <c r="M913" s="23" t="s">
        <v>5406</v>
      </c>
      <c r="N913" s="23" t="s">
        <v>4629</v>
      </c>
      <c r="O913" s="23" t="s">
        <v>4630</v>
      </c>
      <c r="P913" s="23" t="s">
        <v>4660</v>
      </c>
      <c r="Q913" s="23">
        <v>0</v>
      </c>
      <c r="R913" s="23" t="s">
        <v>1962</v>
      </c>
      <c r="S913" s="23" t="s">
        <v>4740</v>
      </c>
      <c r="T913" s="23" t="s">
        <v>1721</v>
      </c>
    </row>
    <row r="914" spans="1:20" s="19" customFormat="1">
      <c r="A914" s="23" t="s">
        <v>1937</v>
      </c>
      <c r="B914" s="23" t="s">
        <v>1938</v>
      </c>
      <c r="C914" s="23" t="s">
        <v>12</v>
      </c>
      <c r="D914" s="23" t="s">
        <v>1705</v>
      </c>
      <c r="E914" s="23" t="s">
        <v>452</v>
      </c>
      <c r="F914" s="23" t="s">
        <v>5338</v>
      </c>
      <c r="G914" s="23" t="s">
        <v>1721</v>
      </c>
      <c r="H914" s="23" t="s">
        <v>4643</v>
      </c>
      <c r="I914" s="23" t="s">
        <v>5486</v>
      </c>
      <c r="J914" s="23" t="s">
        <v>11</v>
      </c>
      <c r="K914" s="23" t="s">
        <v>4628</v>
      </c>
      <c r="L914" s="23" t="s">
        <v>11</v>
      </c>
      <c r="M914" s="23" t="s">
        <v>5448</v>
      </c>
      <c r="N914" s="23" t="s">
        <v>4629</v>
      </c>
      <c r="O914" s="23" t="s">
        <v>4630</v>
      </c>
      <c r="P914" s="23" t="s">
        <v>4642</v>
      </c>
      <c r="Q914" s="23">
        <v>0</v>
      </c>
      <c r="R914" s="23" t="s">
        <v>1962</v>
      </c>
      <c r="S914" s="23" t="s">
        <v>4492</v>
      </c>
      <c r="T914" s="23" t="s">
        <v>1721</v>
      </c>
    </row>
    <row r="915" spans="1:20" s="19" customFormat="1">
      <c r="A915" s="23" t="s">
        <v>1748</v>
      </c>
      <c r="B915" s="23" t="s">
        <v>1749</v>
      </c>
      <c r="C915" s="23" t="s">
        <v>1669</v>
      </c>
      <c r="D915" s="23" t="s">
        <v>4091</v>
      </c>
      <c r="E915" s="23" t="s">
        <v>459</v>
      </c>
      <c r="F915" s="23" t="s">
        <v>4086</v>
      </c>
      <c r="G915" s="23" t="s">
        <v>1721</v>
      </c>
      <c r="H915" s="23" t="s">
        <v>4643</v>
      </c>
      <c r="I915" s="23" t="s">
        <v>4644</v>
      </c>
      <c r="J915" s="23" t="s">
        <v>11</v>
      </c>
      <c r="K915" s="23" t="s">
        <v>4628</v>
      </c>
      <c r="L915" s="23" t="s">
        <v>11</v>
      </c>
      <c r="M915" s="23" t="s">
        <v>5502</v>
      </c>
      <c r="N915" s="23" t="s">
        <v>4640</v>
      </c>
      <c r="O915" s="23" t="s">
        <v>4630</v>
      </c>
      <c r="P915" s="23" t="s">
        <v>4641</v>
      </c>
      <c r="Q915" s="23">
        <v>0</v>
      </c>
      <c r="R915" s="23" t="s">
        <v>1753</v>
      </c>
      <c r="S915" s="23" t="s">
        <v>4523</v>
      </c>
      <c r="T915" s="23" t="s">
        <v>1721</v>
      </c>
    </row>
    <row r="916" spans="1:20" s="19" customFormat="1">
      <c r="A916" s="23" t="s">
        <v>3387</v>
      </c>
      <c r="B916" s="23" t="s">
        <v>3388</v>
      </c>
      <c r="C916" s="23" t="s">
        <v>1687</v>
      </c>
      <c r="D916" s="23" t="s">
        <v>4091</v>
      </c>
      <c r="E916" s="23" t="s">
        <v>459</v>
      </c>
      <c r="F916" s="23" t="s">
        <v>4205</v>
      </c>
      <c r="G916" s="23" t="s">
        <v>1721</v>
      </c>
      <c r="H916" s="23" t="s">
        <v>4632</v>
      </c>
      <c r="I916" s="23" t="s">
        <v>4644</v>
      </c>
      <c r="J916" s="23" t="s">
        <v>11</v>
      </c>
      <c r="K916" s="23" t="s">
        <v>4628</v>
      </c>
      <c r="L916" s="23" t="s">
        <v>11</v>
      </c>
      <c r="M916" s="23" t="s">
        <v>5467</v>
      </c>
      <c r="N916" s="23" t="s">
        <v>4640</v>
      </c>
      <c r="O916" s="23" t="s">
        <v>4630</v>
      </c>
      <c r="P916" s="23" t="s">
        <v>4863</v>
      </c>
      <c r="Q916" s="23">
        <v>0</v>
      </c>
      <c r="R916" s="23" t="s">
        <v>1668</v>
      </c>
      <c r="S916" s="23" t="s">
        <v>4625</v>
      </c>
      <c r="T916" s="23" t="s">
        <v>1721</v>
      </c>
    </row>
    <row r="917" spans="1:20" s="19" customFormat="1">
      <c r="A917" s="23" t="s">
        <v>2769</v>
      </c>
      <c r="B917" s="23" t="s">
        <v>2770</v>
      </c>
      <c r="C917" s="23" t="s">
        <v>14</v>
      </c>
      <c r="D917" s="23" t="s">
        <v>1705</v>
      </c>
      <c r="E917" s="23" t="s">
        <v>452</v>
      </c>
      <c r="F917" s="23" t="s">
        <v>5344</v>
      </c>
      <c r="G917" s="23" t="s">
        <v>1721</v>
      </c>
      <c r="H917" s="23" t="s">
        <v>4643</v>
      </c>
      <c r="I917" s="23" t="s">
        <v>4636</v>
      </c>
      <c r="J917" s="23" t="s">
        <v>11</v>
      </c>
      <c r="K917" s="23" t="s">
        <v>4628</v>
      </c>
      <c r="L917" s="23" t="s">
        <v>11</v>
      </c>
      <c r="M917" s="23" t="s">
        <v>5406</v>
      </c>
      <c r="N917" s="23" t="s">
        <v>4629</v>
      </c>
      <c r="O917" s="23" t="s">
        <v>4630</v>
      </c>
      <c r="P917" s="23" t="s">
        <v>4634</v>
      </c>
      <c r="Q917" s="23">
        <v>0</v>
      </c>
      <c r="R917" s="23" t="s">
        <v>1962</v>
      </c>
      <c r="S917" s="23" t="s">
        <v>4875</v>
      </c>
      <c r="T917" s="23" t="s">
        <v>1721</v>
      </c>
    </row>
    <row r="918" spans="1:20" s="19" customFormat="1">
      <c r="A918" s="23" t="s">
        <v>1843</v>
      </c>
      <c r="B918" s="23" t="s">
        <v>1844</v>
      </c>
      <c r="C918" s="23" t="s">
        <v>14</v>
      </c>
      <c r="D918" s="23" t="s">
        <v>1705</v>
      </c>
      <c r="E918" s="23" t="s">
        <v>452</v>
      </c>
      <c r="F918" s="23" t="s">
        <v>4175</v>
      </c>
      <c r="G918" s="23" t="s">
        <v>1721</v>
      </c>
      <c r="H918" s="23" t="s">
        <v>4638</v>
      </c>
      <c r="I918" s="23" t="s">
        <v>4656</v>
      </c>
      <c r="J918" s="23" t="s">
        <v>11</v>
      </c>
      <c r="K918" s="23" t="s">
        <v>4628</v>
      </c>
      <c r="L918" s="23" t="s">
        <v>11</v>
      </c>
      <c r="M918" s="23" t="s">
        <v>5418</v>
      </c>
      <c r="N918" s="23" t="s">
        <v>4629</v>
      </c>
      <c r="O918" s="23" t="s">
        <v>4630</v>
      </c>
      <c r="P918" s="23" t="s">
        <v>7</v>
      </c>
      <c r="Q918" s="23">
        <v>0</v>
      </c>
      <c r="R918" s="23" t="s">
        <v>2905</v>
      </c>
      <c r="S918" s="23" t="s">
        <v>4895</v>
      </c>
      <c r="T918" s="23" t="s">
        <v>1721</v>
      </c>
    </row>
    <row r="919" spans="1:20" s="19" customFormat="1">
      <c r="A919" s="23" t="s">
        <v>2753</v>
      </c>
      <c r="B919" s="23" t="s">
        <v>2754</v>
      </c>
      <c r="C919" s="23" t="s">
        <v>16</v>
      </c>
      <c r="D919" s="23" t="s">
        <v>1705</v>
      </c>
      <c r="E919" s="23" t="s">
        <v>452</v>
      </c>
      <c r="F919" s="23" t="s">
        <v>4185</v>
      </c>
      <c r="G919" s="23" t="s">
        <v>1721</v>
      </c>
      <c r="H919" s="23" t="s">
        <v>4633</v>
      </c>
      <c r="I919" s="23" t="s">
        <v>4203</v>
      </c>
      <c r="J919" s="23" t="s">
        <v>11</v>
      </c>
      <c r="K919" s="23" t="s">
        <v>4628</v>
      </c>
      <c r="L919" s="23" t="s">
        <v>11</v>
      </c>
      <c r="M919" s="23" t="s">
        <v>5434</v>
      </c>
      <c r="N919" s="23" t="s">
        <v>4629</v>
      </c>
      <c r="O919" s="23" t="s">
        <v>4630</v>
      </c>
      <c r="P919" s="23" t="s">
        <v>1026</v>
      </c>
      <c r="Q919" s="23">
        <v>0</v>
      </c>
      <c r="R919" s="23" t="s">
        <v>1683</v>
      </c>
      <c r="S919" s="23" t="s">
        <v>4586</v>
      </c>
      <c r="T919" s="23" t="s">
        <v>1721</v>
      </c>
    </row>
    <row r="920" spans="1:20" s="19" customFormat="1">
      <c r="A920" s="23" t="s">
        <v>1916</v>
      </c>
      <c r="B920" s="23" t="s">
        <v>1917</v>
      </c>
      <c r="C920" s="23" t="s">
        <v>14</v>
      </c>
      <c r="D920" s="23" t="s">
        <v>1705</v>
      </c>
      <c r="E920" s="23" t="s">
        <v>452</v>
      </c>
      <c r="F920" s="23" t="s">
        <v>4173</v>
      </c>
      <c r="G920" s="23" t="s">
        <v>1721</v>
      </c>
      <c r="H920" s="23" t="s">
        <v>4099</v>
      </c>
      <c r="I920" s="23" t="s">
        <v>5461</v>
      </c>
      <c r="J920" s="23" t="s">
        <v>11</v>
      </c>
      <c r="K920" s="23" t="s">
        <v>4628</v>
      </c>
      <c r="L920" s="23" t="s">
        <v>11</v>
      </c>
      <c r="M920" s="23" t="s">
        <v>5441</v>
      </c>
      <c r="N920" s="23" t="s">
        <v>4629</v>
      </c>
      <c r="O920" s="23" t="s">
        <v>4630</v>
      </c>
      <c r="P920" s="23" t="s">
        <v>4660</v>
      </c>
      <c r="Q920" s="23">
        <v>0</v>
      </c>
      <c r="R920" s="23" t="s">
        <v>1962</v>
      </c>
      <c r="S920" s="23" t="s">
        <v>4826</v>
      </c>
      <c r="T920" s="23" t="s">
        <v>1721</v>
      </c>
    </row>
    <row r="921" spans="1:20" s="19" customFormat="1">
      <c r="A921" s="23" t="s">
        <v>2802</v>
      </c>
      <c r="B921" s="23" t="s">
        <v>2803</v>
      </c>
      <c r="C921" s="23" t="s">
        <v>16</v>
      </c>
      <c r="D921" s="23" t="s">
        <v>1705</v>
      </c>
      <c r="E921" s="23" t="s">
        <v>1189</v>
      </c>
      <c r="F921" s="23" t="s">
        <v>4197</v>
      </c>
      <c r="G921" s="23" t="s">
        <v>1721</v>
      </c>
      <c r="H921" s="23" t="s">
        <v>4099</v>
      </c>
      <c r="I921" s="23" t="s">
        <v>4656</v>
      </c>
      <c r="J921" s="23" t="s">
        <v>11</v>
      </c>
      <c r="K921" s="23" t="s">
        <v>4628</v>
      </c>
      <c r="L921" s="23" t="s">
        <v>11</v>
      </c>
      <c r="M921" s="23" t="s">
        <v>5445</v>
      </c>
      <c r="N921" s="23" t="s">
        <v>4629</v>
      </c>
      <c r="O921" s="23" t="s">
        <v>4630</v>
      </c>
      <c r="P921" s="23" t="s">
        <v>4716</v>
      </c>
      <c r="Q921" s="23">
        <v>0</v>
      </c>
      <c r="R921" s="23" t="s">
        <v>1962</v>
      </c>
      <c r="S921" s="23" t="s">
        <v>4717</v>
      </c>
      <c r="T921" s="23" t="s">
        <v>1721</v>
      </c>
    </row>
    <row r="922" spans="1:20" s="19" customFormat="1">
      <c r="A922" s="23" t="s">
        <v>2579</v>
      </c>
      <c r="B922" s="23" t="s">
        <v>2580</v>
      </c>
      <c r="C922" s="23" t="s">
        <v>14</v>
      </c>
      <c r="D922" s="23" t="s">
        <v>1705</v>
      </c>
      <c r="E922" s="23" t="s">
        <v>452</v>
      </c>
      <c r="F922" s="23" t="s">
        <v>5344</v>
      </c>
      <c r="G922" s="23" t="s">
        <v>1721</v>
      </c>
      <c r="H922" s="23" t="s">
        <v>4643</v>
      </c>
      <c r="I922" s="23" t="s">
        <v>4636</v>
      </c>
      <c r="J922" s="23" t="s">
        <v>11</v>
      </c>
      <c r="K922" s="23" t="s">
        <v>4628</v>
      </c>
      <c r="L922" s="23" t="s">
        <v>11</v>
      </c>
      <c r="M922" s="23" t="s">
        <v>5437</v>
      </c>
      <c r="N922" s="23" t="s">
        <v>4629</v>
      </c>
      <c r="O922" s="23" t="s">
        <v>4630</v>
      </c>
      <c r="P922" s="23" t="s">
        <v>7</v>
      </c>
      <c r="Q922" s="23">
        <v>0</v>
      </c>
      <c r="R922" s="23" t="s">
        <v>4744</v>
      </c>
      <c r="S922" s="23" t="s">
        <v>4513</v>
      </c>
      <c r="T922" s="23" t="s">
        <v>1721</v>
      </c>
    </row>
    <row r="923" spans="1:20" s="19" customFormat="1">
      <c r="A923" s="23" t="s">
        <v>5198</v>
      </c>
      <c r="B923" s="23" t="s">
        <v>5199</v>
      </c>
      <c r="C923" s="23" t="s">
        <v>1687</v>
      </c>
      <c r="D923" s="23" t="s">
        <v>4091</v>
      </c>
      <c r="E923" s="23" t="s">
        <v>459</v>
      </c>
      <c r="F923" s="23" t="s">
        <v>5353</v>
      </c>
      <c r="G923" s="23" t="s">
        <v>1721</v>
      </c>
      <c r="H923" s="23" t="s">
        <v>4643</v>
      </c>
      <c r="I923" s="23" t="s">
        <v>4644</v>
      </c>
      <c r="J923" s="23" t="s">
        <v>11</v>
      </c>
      <c r="K923" s="23" t="s">
        <v>4628</v>
      </c>
      <c r="L923" s="23" t="s">
        <v>11</v>
      </c>
      <c r="M923" s="23" t="s">
        <v>5463</v>
      </c>
      <c r="N923" s="23" t="s">
        <v>4640</v>
      </c>
      <c r="O923" s="23" t="s">
        <v>4630</v>
      </c>
      <c r="P923" s="23" t="s">
        <v>993</v>
      </c>
      <c r="Q923" s="23">
        <v>0</v>
      </c>
      <c r="R923" s="23" t="s">
        <v>5464</v>
      </c>
      <c r="S923" s="23" t="s">
        <v>5484</v>
      </c>
      <c r="T923" s="23" t="s">
        <v>1721</v>
      </c>
    </row>
    <row r="924" spans="1:20" s="19" customFormat="1">
      <c r="A924" s="23" t="s">
        <v>1979</v>
      </c>
      <c r="B924" s="23" t="s">
        <v>1980</v>
      </c>
      <c r="C924" s="23" t="s">
        <v>15</v>
      </c>
      <c r="D924" s="23" t="s">
        <v>1705</v>
      </c>
      <c r="E924" s="23" t="s">
        <v>452</v>
      </c>
      <c r="F924" s="23" t="s">
        <v>4163</v>
      </c>
      <c r="G924" s="23" t="s">
        <v>1721</v>
      </c>
      <c r="H924" s="23" t="s">
        <v>4094</v>
      </c>
      <c r="I924" s="23" t="s">
        <v>5507</v>
      </c>
      <c r="J924" s="23" t="s">
        <v>11</v>
      </c>
      <c r="K924" s="23" t="s">
        <v>4628</v>
      </c>
      <c r="L924" s="23" t="s">
        <v>11</v>
      </c>
      <c r="M924" s="23" t="s">
        <v>5448</v>
      </c>
      <c r="N924" s="23" t="s">
        <v>4629</v>
      </c>
      <c r="O924" s="23" t="s">
        <v>4630</v>
      </c>
      <c r="P924" s="23" t="s">
        <v>4655</v>
      </c>
      <c r="Q924" s="23">
        <v>0</v>
      </c>
      <c r="R924" s="23" t="s">
        <v>1962</v>
      </c>
      <c r="S924" s="23" t="s">
        <v>4877</v>
      </c>
      <c r="T924" s="23" t="s">
        <v>1721</v>
      </c>
    </row>
    <row r="925" spans="1:20" s="19" customFormat="1">
      <c r="A925" s="23" t="s">
        <v>2550</v>
      </c>
      <c r="B925" s="23" t="s">
        <v>2551</v>
      </c>
      <c r="C925" s="23" t="s">
        <v>16</v>
      </c>
      <c r="D925" s="23" t="s">
        <v>1705</v>
      </c>
      <c r="E925" s="23" t="s">
        <v>452</v>
      </c>
      <c r="F925" s="23" t="s">
        <v>5342</v>
      </c>
      <c r="G925" s="23" t="s">
        <v>1721</v>
      </c>
      <c r="H925" s="23" t="s">
        <v>4633</v>
      </c>
      <c r="I925" s="23" t="s">
        <v>4192</v>
      </c>
      <c r="J925" s="23" t="s">
        <v>11</v>
      </c>
      <c r="K925" s="23" t="s">
        <v>4628</v>
      </c>
      <c r="L925" s="23" t="s">
        <v>11</v>
      </c>
      <c r="M925" s="23" t="s">
        <v>5435</v>
      </c>
      <c r="N925" s="23" t="s">
        <v>4629</v>
      </c>
      <c r="O925" s="23" t="s">
        <v>4630</v>
      </c>
      <c r="P925" s="23" t="s">
        <v>4642</v>
      </c>
      <c r="Q925" s="23">
        <v>0</v>
      </c>
      <c r="R925" s="23" t="s">
        <v>1962</v>
      </c>
      <c r="S925" s="23" t="s">
        <v>4648</v>
      </c>
      <c r="T925" s="23" t="s">
        <v>1721</v>
      </c>
    </row>
    <row r="926" spans="1:20" s="19" customFormat="1">
      <c r="A926" s="23" t="s">
        <v>3956</v>
      </c>
      <c r="B926" s="23" t="s">
        <v>3957</v>
      </c>
      <c r="C926" s="23" t="s">
        <v>10</v>
      </c>
      <c r="D926" s="23" t="s">
        <v>1705</v>
      </c>
      <c r="E926" s="23" t="s">
        <v>452</v>
      </c>
      <c r="F926" s="23" t="s">
        <v>4173</v>
      </c>
      <c r="G926" s="23" t="s">
        <v>1721</v>
      </c>
      <c r="H926" s="23" t="s">
        <v>4099</v>
      </c>
      <c r="I926" s="23" t="s">
        <v>5461</v>
      </c>
      <c r="J926" s="23" t="s">
        <v>11</v>
      </c>
      <c r="K926" s="23" t="s">
        <v>4628</v>
      </c>
      <c r="L926" s="23" t="s">
        <v>11</v>
      </c>
      <c r="M926" s="23" t="s">
        <v>5441</v>
      </c>
      <c r="N926" s="23" t="s">
        <v>4629</v>
      </c>
      <c r="O926" s="23" t="s">
        <v>4630</v>
      </c>
      <c r="P926" s="23" t="s">
        <v>4664</v>
      </c>
      <c r="Q926" s="23">
        <v>0</v>
      </c>
      <c r="R926" s="23" t="s">
        <v>1962</v>
      </c>
      <c r="S926" s="23" t="s">
        <v>4723</v>
      </c>
      <c r="T926" s="23" t="s">
        <v>1721</v>
      </c>
    </row>
    <row r="927" spans="1:20" s="19" customFormat="1">
      <c r="A927" s="23" t="s">
        <v>2636</v>
      </c>
      <c r="B927" s="23" t="s">
        <v>2637</v>
      </c>
      <c r="C927" s="23" t="s">
        <v>12</v>
      </c>
      <c r="D927" s="23" t="s">
        <v>1705</v>
      </c>
      <c r="E927" s="23" t="s">
        <v>452</v>
      </c>
      <c r="F927" s="23" t="s">
        <v>5338</v>
      </c>
      <c r="G927" s="23" t="s">
        <v>1721</v>
      </c>
      <c r="H927" s="23" t="s">
        <v>4643</v>
      </c>
      <c r="I927" s="23" t="s">
        <v>4138</v>
      </c>
      <c r="J927" s="23" t="s">
        <v>11</v>
      </c>
      <c r="K927" s="23" t="s">
        <v>4628</v>
      </c>
      <c r="L927" s="23" t="s">
        <v>11</v>
      </c>
      <c r="M927" s="23" t="s">
        <v>5435</v>
      </c>
      <c r="N927" s="23" t="s">
        <v>4629</v>
      </c>
      <c r="O927" s="23" t="s">
        <v>4630</v>
      </c>
      <c r="P927" s="23" t="s">
        <v>4861</v>
      </c>
      <c r="Q927" s="23">
        <v>0</v>
      </c>
      <c r="R927" s="23" t="s">
        <v>1962</v>
      </c>
      <c r="S927" s="23" t="s">
        <v>4862</v>
      </c>
      <c r="T927" s="23" t="s">
        <v>1721</v>
      </c>
    </row>
    <row r="928" spans="1:20" s="19" customFormat="1">
      <c r="A928" s="23" t="s">
        <v>1956</v>
      </c>
      <c r="B928" s="23" t="s">
        <v>1957</v>
      </c>
      <c r="C928" s="23" t="s">
        <v>14</v>
      </c>
      <c r="D928" s="23" t="s">
        <v>1705</v>
      </c>
      <c r="E928" s="23" t="s">
        <v>1189</v>
      </c>
      <c r="F928" s="23" t="s">
        <v>4207</v>
      </c>
      <c r="G928" s="23" t="s">
        <v>1721</v>
      </c>
      <c r="H928" s="23" t="s">
        <v>4633</v>
      </c>
      <c r="I928" s="23" t="s">
        <v>4203</v>
      </c>
      <c r="J928" s="23" t="s">
        <v>11</v>
      </c>
      <c r="K928" s="23" t="s">
        <v>4628</v>
      </c>
      <c r="L928" s="23" t="s">
        <v>11</v>
      </c>
      <c r="M928" s="23" t="s">
        <v>5406</v>
      </c>
      <c r="N928" s="23" t="s">
        <v>4629</v>
      </c>
      <c r="O928" s="23" t="s">
        <v>4630</v>
      </c>
      <c r="P928" s="23" t="s">
        <v>4642</v>
      </c>
      <c r="Q928" s="23">
        <v>0</v>
      </c>
      <c r="R928" s="23" t="s">
        <v>1962</v>
      </c>
      <c r="S928" s="23" t="s">
        <v>4693</v>
      </c>
      <c r="T928" s="23" t="s">
        <v>1721</v>
      </c>
    </row>
    <row r="929" spans="1:20" s="19" customFormat="1">
      <c r="A929" s="23" t="s">
        <v>2827</v>
      </c>
      <c r="B929" s="23" t="s">
        <v>2828</v>
      </c>
      <c r="C929" s="23" t="s">
        <v>14</v>
      </c>
      <c r="D929" s="23" t="s">
        <v>1705</v>
      </c>
      <c r="E929" s="23" t="s">
        <v>452</v>
      </c>
      <c r="F929" s="23" t="s">
        <v>5340</v>
      </c>
      <c r="G929" s="23" t="s">
        <v>1721</v>
      </c>
      <c r="H929" s="23" t="s">
        <v>4099</v>
      </c>
      <c r="I929" s="23" t="s">
        <v>4192</v>
      </c>
      <c r="J929" s="23" t="s">
        <v>11</v>
      </c>
      <c r="K929" s="23" t="s">
        <v>4628</v>
      </c>
      <c r="L929" s="23" t="s">
        <v>11</v>
      </c>
      <c r="M929" s="23" t="s">
        <v>5436</v>
      </c>
      <c r="N929" s="23" t="s">
        <v>4629</v>
      </c>
      <c r="O929" s="23" t="s">
        <v>4630</v>
      </c>
      <c r="P929" s="23" t="s">
        <v>4642</v>
      </c>
      <c r="Q929" s="23">
        <v>0</v>
      </c>
      <c r="R929" s="23" t="s">
        <v>1962</v>
      </c>
      <c r="S929" s="23" t="s">
        <v>4395</v>
      </c>
      <c r="T929" s="23" t="s">
        <v>1721</v>
      </c>
    </row>
    <row r="930" spans="1:20" s="19" customFormat="1">
      <c r="A930" s="23" t="s">
        <v>2471</v>
      </c>
      <c r="B930" s="23" t="s">
        <v>2472</v>
      </c>
      <c r="C930" s="23" t="s">
        <v>13</v>
      </c>
      <c r="D930" s="23" t="s">
        <v>1705</v>
      </c>
      <c r="E930" s="23" t="s">
        <v>452</v>
      </c>
      <c r="F930" s="23" t="s">
        <v>4176</v>
      </c>
      <c r="G930" s="23" t="s">
        <v>1721</v>
      </c>
      <c r="H930" s="23" t="s">
        <v>4094</v>
      </c>
      <c r="I930" s="23" t="s">
        <v>4192</v>
      </c>
      <c r="J930" s="23" t="s">
        <v>11</v>
      </c>
      <c r="K930" s="23" t="s">
        <v>4628</v>
      </c>
      <c r="L930" s="23" t="s">
        <v>11</v>
      </c>
      <c r="M930" s="23" t="s">
        <v>5412</v>
      </c>
      <c r="N930" s="23" t="s">
        <v>4629</v>
      </c>
      <c r="O930" s="23" t="s">
        <v>4630</v>
      </c>
      <c r="P930" s="23" t="s">
        <v>4664</v>
      </c>
      <c r="Q930" s="23">
        <v>0</v>
      </c>
      <c r="R930" s="23" t="s">
        <v>1962</v>
      </c>
      <c r="S930" s="23" t="s">
        <v>4429</v>
      </c>
      <c r="T930" s="23" t="s">
        <v>1721</v>
      </c>
    </row>
    <row r="931" spans="1:20" s="19" customFormat="1">
      <c r="A931" s="23" t="s">
        <v>3554</v>
      </c>
      <c r="B931" s="23" t="s">
        <v>3555</v>
      </c>
      <c r="C931" s="23" t="s">
        <v>12</v>
      </c>
      <c r="D931" s="23" t="s">
        <v>1705</v>
      </c>
      <c r="E931" s="23" t="s">
        <v>452</v>
      </c>
      <c r="F931" s="23" t="s">
        <v>5338</v>
      </c>
      <c r="G931" s="23" t="s">
        <v>1721</v>
      </c>
      <c r="H931" s="23" t="s">
        <v>4643</v>
      </c>
      <c r="I931" s="23" t="s">
        <v>4138</v>
      </c>
      <c r="J931" s="23" t="s">
        <v>11</v>
      </c>
      <c r="K931" s="23" t="s">
        <v>4628</v>
      </c>
      <c r="L931" s="23" t="s">
        <v>11</v>
      </c>
      <c r="M931" s="23" t="s">
        <v>5425</v>
      </c>
      <c r="N931" s="23" t="s">
        <v>4629</v>
      </c>
      <c r="O931" s="23" t="s">
        <v>4630</v>
      </c>
      <c r="P931" s="23" t="s">
        <v>4660</v>
      </c>
      <c r="Q931" s="23">
        <v>0</v>
      </c>
      <c r="R931" s="23" t="s">
        <v>1950</v>
      </c>
      <c r="S931" s="23" t="s">
        <v>5493</v>
      </c>
      <c r="T931" s="23" t="s">
        <v>1721</v>
      </c>
    </row>
    <row r="932" spans="1:20" s="19" customFormat="1">
      <c r="A932" s="23" t="s">
        <v>5143</v>
      </c>
      <c r="B932" s="23" t="s">
        <v>5144</v>
      </c>
      <c r="C932" s="23" t="s">
        <v>1687</v>
      </c>
      <c r="D932" s="23" t="s">
        <v>4091</v>
      </c>
      <c r="E932" s="23" t="s">
        <v>459</v>
      </c>
      <c r="F932" s="23" t="s">
        <v>5353</v>
      </c>
      <c r="G932" s="23" t="s">
        <v>1721</v>
      </c>
      <c r="H932" s="23" t="s">
        <v>4643</v>
      </c>
      <c r="I932" s="23" t="s">
        <v>4644</v>
      </c>
      <c r="J932" s="23" t="s">
        <v>11</v>
      </c>
      <c r="K932" s="23" t="s">
        <v>4628</v>
      </c>
      <c r="L932" s="23" t="s">
        <v>11</v>
      </c>
      <c r="M932" s="23" t="s">
        <v>5467</v>
      </c>
      <c r="N932" s="23" t="s">
        <v>4640</v>
      </c>
      <c r="O932" s="23" t="s">
        <v>4630</v>
      </c>
      <c r="P932" s="23" t="s">
        <v>993</v>
      </c>
      <c r="Q932" s="23">
        <v>0</v>
      </c>
      <c r="R932" s="23" t="s">
        <v>5464</v>
      </c>
      <c r="S932" s="23" t="s">
        <v>5497</v>
      </c>
      <c r="T932" s="23" t="s">
        <v>1721</v>
      </c>
    </row>
    <row r="933" spans="1:20" s="19" customFormat="1">
      <c r="A933" s="23" t="s">
        <v>2955</v>
      </c>
      <c r="B933" s="23" t="s">
        <v>2956</v>
      </c>
      <c r="C933" s="23" t="s">
        <v>1669</v>
      </c>
      <c r="D933" s="23" t="s">
        <v>4091</v>
      </c>
      <c r="E933" s="23" t="s">
        <v>459</v>
      </c>
      <c r="F933" s="23" t="s">
        <v>4205</v>
      </c>
      <c r="G933" s="23" t="s">
        <v>1721</v>
      </c>
      <c r="H933" s="23" t="s">
        <v>4632</v>
      </c>
      <c r="I933" s="23" t="s">
        <v>4644</v>
      </c>
      <c r="J933" s="23" t="s">
        <v>11</v>
      </c>
      <c r="K933" s="23" t="s">
        <v>4628</v>
      </c>
      <c r="L933" s="23" t="s">
        <v>11</v>
      </c>
      <c r="M933" s="23" t="s">
        <v>5467</v>
      </c>
      <c r="N933" s="23" t="s">
        <v>4640</v>
      </c>
      <c r="O933" s="23" t="s">
        <v>4630</v>
      </c>
      <c r="P933" s="23" t="s">
        <v>4863</v>
      </c>
      <c r="Q933" s="23">
        <v>0</v>
      </c>
      <c r="R933" s="23" t="s">
        <v>1662</v>
      </c>
      <c r="S933" s="23" t="s">
        <v>4614</v>
      </c>
      <c r="T933" s="23" t="s">
        <v>1721</v>
      </c>
    </row>
    <row r="934" spans="1:20" s="19" customFormat="1">
      <c r="A934" s="23" t="s">
        <v>1847</v>
      </c>
      <c r="B934" s="23" t="s">
        <v>1848</v>
      </c>
      <c r="C934" s="23" t="s">
        <v>1669</v>
      </c>
      <c r="D934" s="23" t="s">
        <v>4091</v>
      </c>
      <c r="E934" s="23" t="s">
        <v>459</v>
      </c>
      <c r="F934" s="23" t="s">
        <v>4205</v>
      </c>
      <c r="G934" s="23" t="s">
        <v>1721</v>
      </c>
      <c r="H934" s="23" t="s">
        <v>4632</v>
      </c>
      <c r="I934" s="23" t="s">
        <v>4644</v>
      </c>
      <c r="J934" s="23" t="s">
        <v>11</v>
      </c>
      <c r="K934" s="23" t="s">
        <v>4628</v>
      </c>
      <c r="L934" s="23" t="s">
        <v>11</v>
      </c>
      <c r="M934" s="23" t="s">
        <v>5503</v>
      </c>
      <c r="N934" s="23" t="s">
        <v>4640</v>
      </c>
      <c r="O934" s="23" t="s">
        <v>4630</v>
      </c>
      <c r="P934" s="23" t="s">
        <v>4863</v>
      </c>
      <c r="Q934" s="23">
        <v>0</v>
      </c>
      <c r="R934" s="23" t="s">
        <v>1662</v>
      </c>
      <c r="S934" s="23" t="s">
        <v>4615</v>
      </c>
      <c r="T934" s="23" t="s">
        <v>1721</v>
      </c>
    </row>
    <row r="935" spans="1:20" s="19" customFormat="1">
      <c r="A935" s="23" t="s">
        <v>2044</v>
      </c>
      <c r="B935" s="23" t="s">
        <v>2045</v>
      </c>
      <c r="C935" s="23" t="s">
        <v>10</v>
      </c>
      <c r="D935" s="23" t="s">
        <v>1705</v>
      </c>
      <c r="E935" s="23" t="s">
        <v>452</v>
      </c>
      <c r="F935" s="23" t="s">
        <v>4185</v>
      </c>
      <c r="G935" s="23" t="s">
        <v>1721</v>
      </c>
      <c r="H935" s="23" t="s">
        <v>4633</v>
      </c>
      <c r="I935" s="23" t="s">
        <v>4203</v>
      </c>
      <c r="J935" s="23" t="s">
        <v>11</v>
      </c>
      <c r="K935" s="23" t="s">
        <v>4628</v>
      </c>
      <c r="L935" s="23" t="s">
        <v>11</v>
      </c>
      <c r="M935" s="23" t="s">
        <v>5414</v>
      </c>
      <c r="N935" s="23" t="s">
        <v>4629</v>
      </c>
      <c r="O935" s="23" t="s">
        <v>4630</v>
      </c>
      <c r="P935" s="23" t="s">
        <v>4903</v>
      </c>
      <c r="Q935" s="23">
        <v>0</v>
      </c>
      <c r="R935" s="23" t="s">
        <v>1747</v>
      </c>
      <c r="S935" s="23" t="s">
        <v>4624</v>
      </c>
      <c r="T935" s="23" t="s">
        <v>1721</v>
      </c>
    </row>
    <row r="936" spans="1:20" s="19" customFormat="1">
      <c r="A936" s="23" t="s">
        <v>4001</v>
      </c>
      <c r="B936" s="23" t="s">
        <v>4002</v>
      </c>
      <c r="C936" s="23" t="s">
        <v>16</v>
      </c>
      <c r="D936" s="23" t="s">
        <v>1705</v>
      </c>
      <c r="E936" s="23" t="s">
        <v>452</v>
      </c>
      <c r="F936" s="23" t="s">
        <v>4185</v>
      </c>
      <c r="G936" s="23" t="s">
        <v>1721</v>
      </c>
      <c r="H936" s="23" t="s">
        <v>4633</v>
      </c>
      <c r="I936" s="23" t="s">
        <v>4203</v>
      </c>
      <c r="J936" s="23" t="s">
        <v>11</v>
      </c>
      <c r="K936" s="23" t="s">
        <v>4628</v>
      </c>
      <c r="L936" s="23" t="s">
        <v>11</v>
      </c>
      <c r="M936" s="23" t="s">
        <v>5415</v>
      </c>
      <c r="N936" s="23" t="s">
        <v>4629</v>
      </c>
      <c r="O936" s="23" t="s">
        <v>4630</v>
      </c>
      <c r="P936" s="23" t="s">
        <v>4662</v>
      </c>
      <c r="Q936" s="23">
        <v>0</v>
      </c>
      <c r="R936" s="23" t="s">
        <v>1922</v>
      </c>
      <c r="S936" s="23" t="s">
        <v>4734</v>
      </c>
      <c r="T936" s="23" t="s">
        <v>1721</v>
      </c>
    </row>
    <row r="937" spans="1:20" s="19" customFormat="1">
      <c r="A937" s="23" t="s">
        <v>1718</v>
      </c>
      <c r="B937" s="23" t="s">
        <v>1719</v>
      </c>
      <c r="C937" s="23" t="s">
        <v>10</v>
      </c>
      <c r="D937" s="23" t="s">
        <v>1705</v>
      </c>
      <c r="E937" s="23" t="s">
        <v>452</v>
      </c>
      <c r="F937" s="23" t="s">
        <v>5349</v>
      </c>
      <c r="G937" s="23" t="s">
        <v>1721</v>
      </c>
      <c r="H937" s="23" t="s">
        <v>4099</v>
      </c>
      <c r="I937" s="23" t="s">
        <v>5421</v>
      </c>
      <c r="J937" s="23" t="s">
        <v>11</v>
      </c>
      <c r="K937" s="23" t="s">
        <v>4628</v>
      </c>
      <c r="L937" s="23" t="s">
        <v>11</v>
      </c>
      <c r="M937" s="23" t="s">
        <v>5441</v>
      </c>
      <c r="N937" s="23" t="s">
        <v>4629</v>
      </c>
      <c r="O937" s="23" t="s">
        <v>4630</v>
      </c>
      <c r="P937" s="23" t="s">
        <v>4713</v>
      </c>
      <c r="Q937" s="23">
        <v>0</v>
      </c>
      <c r="R937" s="23" t="s">
        <v>1962</v>
      </c>
      <c r="S937" s="23" t="s">
        <v>4854</v>
      </c>
      <c r="T937" s="23" t="s">
        <v>1721</v>
      </c>
    </row>
    <row r="938" spans="1:20" s="19" customFormat="1">
      <c r="A938" s="23" t="s">
        <v>5269</v>
      </c>
      <c r="B938" s="23" t="s">
        <v>5270</v>
      </c>
      <c r="C938" s="23" t="s">
        <v>1686</v>
      </c>
      <c r="D938" s="23" t="s">
        <v>4091</v>
      </c>
      <c r="E938" s="23" t="s">
        <v>459</v>
      </c>
      <c r="F938" s="23" t="s">
        <v>4205</v>
      </c>
      <c r="G938" s="23" t="s">
        <v>1721</v>
      </c>
      <c r="H938" s="23" t="s">
        <v>4632</v>
      </c>
      <c r="I938" s="23" t="s">
        <v>4644</v>
      </c>
      <c r="J938" s="23" t="s">
        <v>11</v>
      </c>
      <c r="K938" s="23" t="s">
        <v>4628</v>
      </c>
      <c r="L938" s="23" t="s">
        <v>11</v>
      </c>
      <c r="M938" s="23" t="s">
        <v>5503</v>
      </c>
      <c r="N938" s="23" t="s">
        <v>4640</v>
      </c>
      <c r="O938" s="23" t="s">
        <v>4630</v>
      </c>
      <c r="P938" s="23" t="s">
        <v>1166</v>
      </c>
      <c r="Q938" s="23">
        <v>0</v>
      </c>
      <c r="R938" s="23" t="s">
        <v>5474</v>
      </c>
      <c r="S938" s="23" t="s">
        <v>5362</v>
      </c>
      <c r="T938" s="23" t="s">
        <v>1721</v>
      </c>
    </row>
    <row r="939" spans="1:20" s="19" customFormat="1">
      <c r="A939" s="23" t="s">
        <v>2750</v>
      </c>
      <c r="B939" s="23" t="s">
        <v>2751</v>
      </c>
      <c r="C939" s="23" t="s">
        <v>14</v>
      </c>
      <c r="D939" s="23" t="s">
        <v>1705</v>
      </c>
      <c r="E939" s="23" t="s">
        <v>452</v>
      </c>
      <c r="F939" s="23" t="s">
        <v>4173</v>
      </c>
      <c r="G939" s="23" t="s">
        <v>1721</v>
      </c>
      <c r="H939" s="23" t="s">
        <v>4099</v>
      </c>
      <c r="I939" s="23" t="s">
        <v>5461</v>
      </c>
      <c r="J939" s="23" t="s">
        <v>11</v>
      </c>
      <c r="K939" s="23" t="s">
        <v>4628</v>
      </c>
      <c r="L939" s="23" t="s">
        <v>11</v>
      </c>
      <c r="M939" s="23" t="s">
        <v>5432</v>
      </c>
      <c r="N939" s="23" t="s">
        <v>4629</v>
      </c>
      <c r="O939" s="23" t="s">
        <v>4630</v>
      </c>
      <c r="P939" s="23" t="s">
        <v>4753</v>
      </c>
      <c r="Q939" s="23">
        <v>0</v>
      </c>
      <c r="R939" s="23" t="s">
        <v>1962</v>
      </c>
      <c r="S939" s="23" t="s">
        <v>4754</v>
      </c>
      <c r="T939" s="23" t="s">
        <v>1721</v>
      </c>
    </row>
    <row r="940" spans="1:20" s="19" customFormat="1">
      <c r="A940" s="23" t="s">
        <v>2909</v>
      </c>
      <c r="B940" s="23" t="s">
        <v>2910</v>
      </c>
      <c r="C940" s="23" t="s">
        <v>15</v>
      </c>
      <c r="D940" s="23" t="s">
        <v>1705</v>
      </c>
      <c r="E940" s="23" t="s">
        <v>452</v>
      </c>
      <c r="F940" s="23" t="s">
        <v>4163</v>
      </c>
      <c r="G940" s="23" t="s">
        <v>1721</v>
      </c>
      <c r="H940" s="23" t="s">
        <v>4094</v>
      </c>
      <c r="I940" s="23" t="s">
        <v>5507</v>
      </c>
      <c r="J940" s="23" t="s">
        <v>11</v>
      </c>
      <c r="K940" s="23" t="s">
        <v>4628</v>
      </c>
      <c r="L940" s="23" t="s">
        <v>11</v>
      </c>
      <c r="M940" s="23" t="s">
        <v>5448</v>
      </c>
      <c r="N940" s="23" t="s">
        <v>4629</v>
      </c>
      <c r="O940" s="23" t="s">
        <v>4630</v>
      </c>
      <c r="P940" s="23" t="s">
        <v>4755</v>
      </c>
      <c r="Q940" s="23">
        <v>0</v>
      </c>
      <c r="R940" s="23" t="s">
        <v>1962</v>
      </c>
      <c r="S940" s="23" t="s">
        <v>4388</v>
      </c>
      <c r="T940" s="23" t="s">
        <v>1721</v>
      </c>
    </row>
    <row r="941" spans="1:20" s="19" customFormat="1">
      <c r="A941" s="23" t="s">
        <v>2550</v>
      </c>
      <c r="B941" s="23" t="s">
        <v>2551</v>
      </c>
      <c r="C941" s="23" t="s">
        <v>16</v>
      </c>
      <c r="D941" s="23" t="s">
        <v>1705</v>
      </c>
      <c r="E941" s="23" t="s">
        <v>452</v>
      </c>
      <c r="F941" s="23" t="s">
        <v>5342</v>
      </c>
      <c r="G941" s="23" t="s">
        <v>1721</v>
      </c>
      <c r="H941" s="23" t="s">
        <v>4633</v>
      </c>
      <c r="I941" s="23" t="s">
        <v>4192</v>
      </c>
      <c r="J941" s="23" t="s">
        <v>11</v>
      </c>
      <c r="K941" s="23" t="s">
        <v>4628</v>
      </c>
      <c r="L941" s="23" t="s">
        <v>11</v>
      </c>
      <c r="M941" s="23" t="s">
        <v>5425</v>
      </c>
      <c r="N941" s="23" t="s">
        <v>4629</v>
      </c>
      <c r="O941" s="23" t="s">
        <v>4630</v>
      </c>
      <c r="P941" s="23" t="s">
        <v>4642</v>
      </c>
      <c r="Q941" s="23">
        <v>0</v>
      </c>
      <c r="R941" s="23" t="s">
        <v>1962</v>
      </c>
      <c r="S941" s="23" t="s">
        <v>4648</v>
      </c>
      <c r="T941" s="23" t="s">
        <v>1721</v>
      </c>
    </row>
    <row r="942" spans="1:20" s="19" customFormat="1">
      <c r="A942" s="23" t="s">
        <v>2304</v>
      </c>
      <c r="B942" s="23" t="s">
        <v>2305</v>
      </c>
      <c r="C942" s="23" t="s">
        <v>16</v>
      </c>
      <c r="D942" s="23" t="s">
        <v>1705</v>
      </c>
      <c r="E942" s="23" t="s">
        <v>1189</v>
      </c>
      <c r="F942" s="23" t="s">
        <v>4182</v>
      </c>
      <c r="G942" s="23" t="s">
        <v>1721</v>
      </c>
      <c r="H942" s="23" t="s">
        <v>4638</v>
      </c>
      <c r="I942" s="23" t="s">
        <v>4636</v>
      </c>
      <c r="J942" s="23" t="s">
        <v>11</v>
      </c>
      <c r="K942" s="23" t="s">
        <v>4628</v>
      </c>
      <c r="L942" s="23" t="s">
        <v>11</v>
      </c>
      <c r="M942" s="23" t="s">
        <v>5456</v>
      </c>
      <c r="N942" s="23" t="s">
        <v>4629</v>
      </c>
      <c r="O942" s="23" t="s">
        <v>4630</v>
      </c>
      <c r="P942" s="23" t="s">
        <v>9</v>
      </c>
      <c r="Q942" s="23">
        <v>0</v>
      </c>
      <c r="R942" s="23" t="s">
        <v>2307</v>
      </c>
      <c r="S942" s="23" t="s">
        <v>4521</v>
      </c>
      <c r="T942" s="23" t="s">
        <v>1721</v>
      </c>
    </row>
    <row r="943" spans="1:20" s="19" customFormat="1">
      <c r="A943" s="23" t="s">
        <v>3103</v>
      </c>
      <c r="B943" s="23" t="s">
        <v>3104</v>
      </c>
      <c r="C943" s="23" t="s">
        <v>12</v>
      </c>
      <c r="D943" s="23" t="s">
        <v>1705</v>
      </c>
      <c r="E943" s="23" t="s">
        <v>452</v>
      </c>
      <c r="F943" s="23" t="s">
        <v>4166</v>
      </c>
      <c r="G943" s="23" t="s">
        <v>1721</v>
      </c>
      <c r="H943" s="23" t="s">
        <v>4094</v>
      </c>
      <c r="I943" s="23" t="s">
        <v>5421</v>
      </c>
      <c r="J943" s="23" t="s">
        <v>11</v>
      </c>
      <c r="K943" s="23" t="s">
        <v>4628</v>
      </c>
      <c r="L943" s="23" t="s">
        <v>11</v>
      </c>
      <c r="M943" s="23" t="s">
        <v>5408</v>
      </c>
      <c r="N943" s="23" t="s">
        <v>4629</v>
      </c>
      <c r="O943" s="23" t="s">
        <v>4630</v>
      </c>
      <c r="P943" s="23" t="s">
        <v>4642</v>
      </c>
      <c r="Q943" s="23">
        <v>0</v>
      </c>
      <c r="R943" s="23" t="s">
        <v>1962</v>
      </c>
      <c r="S943" s="23" t="s">
        <v>4367</v>
      </c>
      <c r="T943" s="23" t="s">
        <v>1721</v>
      </c>
    </row>
    <row r="944" spans="1:20" s="19" customFormat="1">
      <c r="A944" s="23" t="s">
        <v>1862</v>
      </c>
      <c r="B944" s="23" t="s">
        <v>1863</v>
      </c>
      <c r="C944" s="23" t="s">
        <v>1669</v>
      </c>
      <c r="D944" s="23" t="s">
        <v>1705</v>
      </c>
      <c r="E944" s="23" t="s">
        <v>452</v>
      </c>
      <c r="F944" s="23" t="s">
        <v>4179</v>
      </c>
      <c r="G944" s="23" t="s">
        <v>1721</v>
      </c>
      <c r="H944" s="23" t="s">
        <v>4682</v>
      </c>
      <c r="I944" s="23" t="s">
        <v>4106</v>
      </c>
      <c r="J944" s="23" t="s">
        <v>11</v>
      </c>
      <c r="K944" s="23" t="s">
        <v>4628</v>
      </c>
      <c r="L944" s="23" t="s">
        <v>11</v>
      </c>
      <c r="M944" s="23" t="s">
        <v>5426</v>
      </c>
      <c r="N944" s="23" t="s">
        <v>4629</v>
      </c>
      <c r="O944" s="23" t="s">
        <v>4630</v>
      </c>
      <c r="P944" s="23" t="s">
        <v>7</v>
      </c>
      <c r="Q944" s="23">
        <v>0</v>
      </c>
      <c r="R944" s="23" t="s">
        <v>1922</v>
      </c>
      <c r="S944" s="23" t="s">
        <v>4819</v>
      </c>
      <c r="T944" s="23" t="s">
        <v>1721</v>
      </c>
    </row>
    <row r="945" spans="1:20" s="19" customFormat="1">
      <c r="A945" s="23" t="s">
        <v>1993</v>
      </c>
      <c r="B945" s="23" t="s">
        <v>1994</v>
      </c>
      <c r="C945" s="23" t="s">
        <v>1669</v>
      </c>
      <c r="D945" s="23" t="s">
        <v>1705</v>
      </c>
      <c r="E945" s="23" t="s">
        <v>452</v>
      </c>
      <c r="F945" s="23" t="s">
        <v>4164</v>
      </c>
      <c r="G945" s="23" t="s">
        <v>1721</v>
      </c>
      <c r="H945" s="23" t="s">
        <v>4632</v>
      </c>
      <c r="I945" s="23" t="s">
        <v>4203</v>
      </c>
      <c r="J945" s="23" t="s">
        <v>11</v>
      </c>
      <c r="K945" s="23" t="s">
        <v>4628</v>
      </c>
      <c r="L945" s="23" t="s">
        <v>11</v>
      </c>
      <c r="M945" s="23" t="s">
        <v>5408</v>
      </c>
      <c r="N945" s="23" t="s">
        <v>4629</v>
      </c>
      <c r="O945" s="23" t="s">
        <v>4630</v>
      </c>
      <c r="P945" s="23" t="s">
        <v>7</v>
      </c>
      <c r="Q945" s="23">
        <v>0</v>
      </c>
      <c r="R945" s="23" t="s">
        <v>2307</v>
      </c>
      <c r="S945" s="23" t="s">
        <v>4486</v>
      </c>
      <c r="T945" s="23" t="s">
        <v>1721</v>
      </c>
    </row>
    <row r="946" spans="1:20" s="19" customFormat="1">
      <c r="A946" s="23" t="s">
        <v>3107</v>
      </c>
      <c r="B946" s="23" t="s">
        <v>3108</v>
      </c>
      <c r="C946" s="23" t="s">
        <v>16</v>
      </c>
      <c r="D946" s="23" t="s">
        <v>1705</v>
      </c>
      <c r="E946" s="23" t="s">
        <v>1189</v>
      </c>
      <c r="F946" s="23" t="s">
        <v>4182</v>
      </c>
      <c r="G946" s="23" t="s">
        <v>1721</v>
      </c>
      <c r="H946" s="23" t="s">
        <v>4638</v>
      </c>
      <c r="I946" s="23" t="s">
        <v>4636</v>
      </c>
      <c r="J946" s="23" t="s">
        <v>11</v>
      </c>
      <c r="K946" s="23" t="s">
        <v>4628</v>
      </c>
      <c r="L946" s="23" t="s">
        <v>11</v>
      </c>
      <c r="M946" s="23" t="s">
        <v>5480</v>
      </c>
      <c r="N946" s="23" t="s">
        <v>4629</v>
      </c>
      <c r="O946" s="23" t="s">
        <v>4630</v>
      </c>
      <c r="P946" s="23" t="s">
        <v>9</v>
      </c>
      <c r="Q946" s="23">
        <v>0</v>
      </c>
      <c r="R946" s="23" t="s">
        <v>2365</v>
      </c>
      <c r="S946" s="23" t="s">
        <v>4659</v>
      </c>
      <c r="T946" s="23" t="s">
        <v>1721</v>
      </c>
    </row>
    <row r="947" spans="1:20" s="19" customFormat="1">
      <c r="A947" s="23" t="s">
        <v>2652</v>
      </c>
      <c r="B947" s="23" t="s">
        <v>2653</v>
      </c>
      <c r="C947" s="23" t="s">
        <v>16</v>
      </c>
      <c r="D947" s="23" t="s">
        <v>1705</v>
      </c>
      <c r="E947" s="23" t="s">
        <v>452</v>
      </c>
      <c r="F947" s="23" t="s">
        <v>4185</v>
      </c>
      <c r="G947" s="23" t="s">
        <v>1721</v>
      </c>
      <c r="H947" s="23" t="s">
        <v>4633</v>
      </c>
      <c r="I947" s="23" t="s">
        <v>4203</v>
      </c>
      <c r="J947" s="23" t="s">
        <v>11</v>
      </c>
      <c r="K947" s="23" t="s">
        <v>4628</v>
      </c>
      <c r="L947" s="23" t="s">
        <v>11</v>
      </c>
      <c r="M947" s="23" t="s">
        <v>5415</v>
      </c>
      <c r="N947" s="23" t="s">
        <v>4629</v>
      </c>
      <c r="O947" s="23" t="s">
        <v>4630</v>
      </c>
      <c r="P947" s="23" t="s">
        <v>1026</v>
      </c>
      <c r="Q947" s="23">
        <v>0</v>
      </c>
      <c r="R947" s="23" t="s">
        <v>1676</v>
      </c>
      <c r="S947" s="23" t="s">
        <v>4609</v>
      </c>
      <c r="T947" s="23" t="s">
        <v>1721</v>
      </c>
    </row>
    <row r="948" spans="1:20" s="19" customFormat="1">
      <c r="A948" s="23" t="s">
        <v>1812</v>
      </c>
      <c r="B948" s="23" t="s">
        <v>1813</v>
      </c>
      <c r="C948" s="23" t="s">
        <v>1686</v>
      </c>
      <c r="D948" s="23" t="s">
        <v>4091</v>
      </c>
      <c r="E948" s="23" t="s">
        <v>459</v>
      </c>
      <c r="F948" s="23" t="s">
        <v>4205</v>
      </c>
      <c r="G948" s="23" t="s">
        <v>1721</v>
      </c>
      <c r="H948" s="23" t="s">
        <v>4632</v>
      </c>
      <c r="I948" s="23" t="s">
        <v>4644</v>
      </c>
      <c r="J948" s="23" t="s">
        <v>11</v>
      </c>
      <c r="K948" s="23" t="s">
        <v>4628</v>
      </c>
      <c r="L948" s="23" t="s">
        <v>11</v>
      </c>
      <c r="M948" s="23" t="s">
        <v>5503</v>
      </c>
      <c r="N948" s="23" t="s">
        <v>4640</v>
      </c>
      <c r="O948" s="23" t="s">
        <v>4630</v>
      </c>
      <c r="P948" s="23" t="s">
        <v>1166</v>
      </c>
      <c r="Q948" s="23">
        <v>0</v>
      </c>
      <c r="R948" s="23" t="s">
        <v>1782</v>
      </c>
      <c r="S948" s="23" t="s">
        <v>4608</v>
      </c>
      <c r="T948" s="23" t="s">
        <v>1721</v>
      </c>
    </row>
    <row r="949" spans="1:20" s="19" customFormat="1">
      <c r="A949" s="23" t="s">
        <v>2623</v>
      </c>
      <c r="B949" s="23" t="s">
        <v>2624</v>
      </c>
      <c r="C949" s="23" t="s">
        <v>13</v>
      </c>
      <c r="D949" s="23" t="s">
        <v>1705</v>
      </c>
      <c r="E949" s="23" t="s">
        <v>452</v>
      </c>
      <c r="F949" s="23" t="s">
        <v>4176</v>
      </c>
      <c r="G949" s="23" t="s">
        <v>1721</v>
      </c>
      <c r="H949" s="23" t="s">
        <v>4094</v>
      </c>
      <c r="I949" s="23" t="s">
        <v>4192</v>
      </c>
      <c r="J949" s="23" t="s">
        <v>11</v>
      </c>
      <c r="K949" s="23" t="s">
        <v>4628</v>
      </c>
      <c r="L949" s="23" t="s">
        <v>11</v>
      </c>
      <c r="M949" s="23" t="s">
        <v>5426</v>
      </c>
      <c r="N949" s="23" t="s">
        <v>4629</v>
      </c>
      <c r="O949" s="23" t="s">
        <v>4630</v>
      </c>
      <c r="P949" s="23" t="s">
        <v>4748</v>
      </c>
      <c r="Q949" s="23">
        <v>0</v>
      </c>
      <c r="R949" s="23" t="s">
        <v>1962</v>
      </c>
      <c r="S949" s="23" t="s">
        <v>4414</v>
      </c>
      <c r="T949" s="23" t="s">
        <v>1721</v>
      </c>
    </row>
    <row r="950" spans="1:20" s="19" customFormat="1">
      <c r="A950" s="23" t="s">
        <v>2626</v>
      </c>
      <c r="B950" s="23" t="s">
        <v>2627</v>
      </c>
      <c r="C950" s="23" t="s">
        <v>14</v>
      </c>
      <c r="D950" s="23" t="s">
        <v>1705</v>
      </c>
      <c r="E950" s="23" t="s">
        <v>452</v>
      </c>
      <c r="F950" s="23" t="s">
        <v>4173</v>
      </c>
      <c r="G950" s="23" t="s">
        <v>1721</v>
      </c>
      <c r="H950" s="23" t="s">
        <v>4099</v>
      </c>
      <c r="I950" s="23" t="s">
        <v>4138</v>
      </c>
      <c r="J950" s="23" t="s">
        <v>11</v>
      </c>
      <c r="K950" s="23" t="s">
        <v>4628</v>
      </c>
      <c r="L950" s="23" t="s">
        <v>11</v>
      </c>
      <c r="M950" s="23" t="s">
        <v>5407</v>
      </c>
      <c r="N950" s="23" t="s">
        <v>4629</v>
      </c>
      <c r="O950" s="23" t="s">
        <v>4630</v>
      </c>
      <c r="P950" s="23" t="s">
        <v>7</v>
      </c>
      <c r="Q950" s="23">
        <v>0</v>
      </c>
      <c r="R950" s="23" t="s">
        <v>4700</v>
      </c>
      <c r="S950" s="23" t="s">
        <v>4701</v>
      </c>
      <c r="T950" s="23" t="s">
        <v>1721</v>
      </c>
    </row>
    <row r="951" spans="1:20" s="19" customFormat="1">
      <c r="A951" s="23" t="s">
        <v>3668</v>
      </c>
      <c r="B951" s="23" t="s">
        <v>3669</v>
      </c>
      <c r="C951" s="23" t="s">
        <v>16</v>
      </c>
      <c r="D951" s="23" t="s">
        <v>1705</v>
      </c>
      <c r="E951" s="23" t="s">
        <v>1189</v>
      </c>
      <c r="F951" s="23" t="s">
        <v>5351</v>
      </c>
      <c r="G951" s="23" t="s">
        <v>1721</v>
      </c>
      <c r="H951" s="23" t="s">
        <v>4633</v>
      </c>
      <c r="I951" s="23" t="s">
        <v>4192</v>
      </c>
      <c r="J951" s="23" t="s">
        <v>11</v>
      </c>
      <c r="K951" s="23" t="s">
        <v>4628</v>
      </c>
      <c r="L951" s="23" t="s">
        <v>11</v>
      </c>
      <c r="M951" s="23" t="s">
        <v>5412</v>
      </c>
      <c r="N951" s="23" t="s">
        <v>4629</v>
      </c>
      <c r="O951" s="23" t="s">
        <v>4630</v>
      </c>
      <c r="P951" s="23" t="s">
        <v>9</v>
      </c>
      <c r="Q951" s="23">
        <v>0</v>
      </c>
      <c r="R951" s="23" t="s">
        <v>3672</v>
      </c>
      <c r="S951" s="23" t="s">
        <v>4647</v>
      </c>
      <c r="T951" s="23" t="s">
        <v>1721</v>
      </c>
    </row>
    <row r="952" spans="1:20" s="19" customFormat="1">
      <c r="A952" s="23" t="s">
        <v>2345</v>
      </c>
      <c r="B952" s="23" t="s">
        <v>2346</v>
      </c>
      <c r="C952" s="23" t="s">
        <v>1669</v>
      </c>
      <c r="D952" s="23" t="s">
        <v>4091</v>
      </c>
      <c r="E952" s="23" t="s">
        <v>459</v>
      </c>
      <c r="F952" s="23" t="s">
        <v>4167</v>
      </c>
      <c r="G952" s="23" t="s">
        <v>1721</v>
      </c>
      <c r="H952" s="23" t="s">
        <v>4638</v>
      </c>
      <c r="I952" s="23" t="s">
        <v>4639</v>
      </c>
      <c r="J952" s="23" t="s">
        <v>1808</v>
      </c>
      <c r="K952" s="23" t="s">
        <v>4628</v>
      </c>
      <c r="L952" s="23" t="s">
        <v>11</v>
      </c>
      <c r="M952" s="23" t="s">
        <v>5476</v>
      </c>
      <c r="N952" s="23" t="s">
        <v>4640</v>
      </c>
      <c r="O952" s="23" t="s">
        <v>4630</v>
      </c>
      <c r="P952" s="23" t="s">
        <v>4641</v>
      </c>
      <c r="Q952" s="23">
        <v>0</v>
      </c>
      <c r="R952" s="23" t="s">
        <v>1962</v>
      </c>
      <c r="S952" s="23" t="s">
        <v>4768</v>
      </c>
      <c r="T952" s="23" t="s">
        <v>1721</v>
      </c>
    </row>
    <row r="953" spans="1:20" s="19" customFormat="1">
      <c r="A953" s="23" t="s">
        <v>2086</v>
      </c>
      <c r="B953" s="23" t="s">
        <v>2087</v>
      </c>
      <c r="C953" s="23" t="s">
        <v>1669</v>
      </c>
      <c r="D953" s="23" t="s">
        <v>4091</v>
      </c>
      <c r="E953" s="23" t="s">
        <v>459</v>
      </c>
      <c r="F953" s="23" t="s">
        <v>4086</v>
      </c>
      <c r="G953" s="23" t="s">
        <v>1721</v>
      </c>
      <c r="H953" s="23" t="s">
        <v>4643</v>
      </c>
      <c r="I953" s="23" t="s">
        <v>4644</v>
      </c>
      <c r="J953" s="23" t="s">
        <v>1808</v>
      </c>
      <c r="K953" s="23" t="s">
        <v>4628</v>
      </c>
      <c r="L953" s="23" t="s">
        <v>11</v>
      </c>
      <c r="M953" s="23" t="s">
        <v>5488</v>
      </c>
      <c r="N953" s="23" t="s">
        <v>4640</v>
      </c>
      <c r="O953" s="23" t="s">
        <v>4630</v>
      </c>
      <c r="P953" s="23" t="s">
        <v>4669</v>
      </c>
      <c r="Q953" s="23">
        <v>0</v>
      </c>
      <c r="R953" s="23" t="s">
        <v>1962</v>
      </c>
      <c r="S953" s="23" t="s">
        <v>4670</v>
      </c>
      <c r="T953" s="23" t="s">
        <v>1721</v>
      </c>
    </row>
    <row r="954" spans="1:20" s="19" customFormat="1">
      <c r="A954" s="23" t="s">
        <v>4001</v>
      </c>
      <c r="B954" s="23" t="s">
        <v>4002</v>
      </c>
      <c r="C954" s="23" t="s">
        <v>16</v>
      </c>
      <c r="D954" s="23" t="s">
        <v>1705</v>
      </c>
      <c r="E954" s="23" t="s">
        <v>452</v>
      </c>
      <c r="F954" s="23" t="s">
        <v>4185</v>
      </c>
      <c r="G954" s="23" t="s">
        <v>1721</v>
      </c>
      <c r="H954" s="23" t="s">
        <v>4633</v>
      </c>
      <c r="I954" s="23" t="s">
        <v>4203</v>
      </c>
      <c r="J954" s="23" t="s">
        <v>11</v>
      </c>
      <c r="K954" s="23" t="s">
        <v>4628</v>
      </c>
      <c r="L954" s="23" t="s">
        <v>11</v>
      </c>
      <c r="M954" s="23" t="s">
        <v>5428</v>
      </c>
      <c r="N954" s="23" t="s">
        <v>4629</v>
      </c>
      <c r="O954" s="23" t="s">
        <v>4630</v>
      </c>
      <c r="P954" s="23" t="s">
        <v>4662</v>
      </c>
      <c r="Q954" s="23">
        <v>0</v>
      </c>
      <c r="R954" s="23" t="s">
        <v>1922</v>
      </c>
      <c r="S954" s="23" t="s">
        <v>4734</v>
      </c>
      <c r="T954" s="23" t="s">
        <v>1721</v>
      </c>
    </row>
    <row r="955" spans="1:20" s="19" customFormat="1">
      <c r="A955" s="23" t="s">
        <v>2397</v>
      </c>
      <c r="B955" s="23" t="s">
        <v>2398</v>
      </c>
      <c r="C955" s="23" t="s">
        <v>17</v>
      </c>
      <c r="D955" s="23" t="s">
        <v>1705</v>
      </c>
      <c r="E955" s="23" t="s">
        <v>452</v>
      </c>
      <c r="F955" s="23" t="s">
        <v>5336</v>
      </c>
      <c r="G955" s="23" t="s">
        <v>1721</v>
      </c>
      <c r="H955" s="23" t="s">
        <v>4638</v>
      </c>
      <c r="I955" s="23" t="s">
        <v>5458</v>
      </c>
      <c r="J955" s="23" t="s">
        <v>11</v>
      </c>
      <c r="K955" s="23" t="s">
        <v>4628</v>
      </c>
      <c r="L955" s="23" t="s">
        <v>11</v>
      </c>
      <c r="M955" s="23" t="s">
        <v>5448</v>
      </c>
      <c r="N955" s="23" t="s">
        <v>4629</v>
      </c>
      <c r="O955" s="23" t="s">
        <v>4630</v>
      </c>
      <c r="P955" s="23" t="s">
        <v>4692</v>
      </c>
      <c r="Q955" s="23">
        <v>0</v>
      </c>
      <c r="R955" s="23" t="s">
        <v>1962</v>
      </c>
      <c r="S955" s="23" t="s">
        <v>4434</v>
      </c>
      <c r="T955" s="23" t="s">
        <v>1721</v>
      </c>
    </row>
    <row r="956" spans="1:20" s="19" customFormat="1">
      <c r="A956" s="23" t="s">
        <v>3843</v>
      </c>
      <c r="B956" s="23" t="s">
        <v>3844</v>
      </c>
      <c r="C956" s="23" t="s">
        <v>16</v>
      </c>
      <c r="D956" s="23" t="s">
        <v>1705</v>
      </c>
      <c r="E956" s="23" t="s">
        <v>1189</v>
      </c>
      <c r="F956" s="23" t="s">
        <v>4199</v>
      </c>
      <c r="G956" s="23" t="s">
        <v>1721</v>
      </c>
      <c r="H956" s="23" t="s">
        <v>4643</v>
      </c>
      <c r="I956" s="23" t="s">
        <v>4192</v>
      </c>
      <c r="J956" s="23" t="s">
        <v>11</v>
      </c>
      <c r="K956" s="23" t="s">
        <v>4628</v>
      </c>
      <c r="L956" s="23" t="s">
        <v>11</v>
      </c>
      <c r="M956" s="23" t="s">
        <v>5429</v>
      </c>
      <c r="N956" s="23" t="s">
        <v>4629</v>
      </c>
      <c r="O956" s="23" t="s">
        <v>4630</v>
      </c>
      <c r="P956" s="23" t="s">
        <v>1026</v>
      </c>
      <c r="Q956" s="23">
        <v>0</v>
      </c>
      <c r="R956" s="23" t="s">
        <v>1683</v>
      </c>
      <c r="S956" s="23" t="s">
        <v>4583</v>
      </c>
      <c r="T956" s="23" t="s">
        <v>1721</v>
      </c>
    </row>
    <row r="957" spans="1:20" s="19" customFormat="1">
      <c r="A957" s="23" t="s">
        <v>2856</v>
      </c>
      <c r="B957" s="23" t="s">
        <v>2857</v>
      </c>
      <c r="C957" s="23" t="s">
        <v>15</v>
      </c>
      <c r="D957" s="23" t="s">
        <v>1705</v>
      </c>
      <c r="E957" s="23" t="s">
        <v>452</v>
      </c>
      <c r="F957" s="23" t="s">
        <v>4156</v>
      </c>
      <c r="G957" s="23" t="s">
        <v>1721</v>
      </c>
      <c r="H957" s="23" t="s">
        <v>4094</v>
      </c>
      <c r="I957" s="23" t="s">
        <v>4106</v>
      </c>
      <c r="J957" s="23" t="s">
        <v>11</v>
      </c>
      <c r="K957" s="23" t="s">
        <v>4628</v>
      </c>
      <c r="L957" s="23" t="s">
        <v>11</v>
      </c>
      <c r="M957" s="23" t="s">
        <v>5460</v>
      </c>
      <c r="N957" s="23" t="s">
        <v>4629</v>
      </c>
      <c r="O957" s="23" t="s">
        <v>4630</v>
      </c>
      <c r="P957" s="23" t="s">
        <v>4650</v>
      </c>
      <c r="Q957" s="23">
        <v>0</v>
      </c>
      <c r="R957" s="23" t="s">
        <v>1962</v>
      </c>
      <c r="S957" s="23" t="s">
        <v>4391</v>
      </c>
      <c r="T957" s="23" t="s">
        <v>1721</v>
      </c>
    </row>
    <row r="958" spans="1:20" s="19" customFormat="1">
      <c r="A958" s="23" t="s">
        <v>2935</v>
      </c>
      <c r="B958" s="23" t="s">
        <v>2936</v>
      </c>
      <c r="C958" s="23" t="s">
        <v>15</v>
      </c>
      <c r="D958" s="23" t="s">
        <v>1705</v>
      </c>
      <c r="E958" s="23" t="s">
        <v>452</v>
      </c>
      <c r="F958" s="23" t="s">
        <v>4156</v>
      </c>
      <c r="G958" s="23" t="s">
        <v>1721</v>
      </c>
      <c r="H958" s="23" t="s">
        <v>4094</v>
      </c>
      <c r="I958" s="23" t="s">
        <v>4636</v>
      </c>
      <c r="J958" s="23" t="s">
        <v>11</v>
      </c>
      <c r="K958" s="23" t="s">
        <v>4628</v>
      </c>
      <c r="L958" s="23" t="s">
        <v>11</v>
      </c>
      <c r="M958" s="23" t="s">
        <v>5414</v>
      </c>
      <c r="N958" s="23" t="s">
        <v>4629</v>
      </c>
      <c r="O958" s="23" t="s">
        <v>4630</v>
      </c>
      <c r="P958" s="23" t="s">
        <v>4822</v>
      </c>
      <c r="Q958" s="23">
        <v>0</v>
      </c>
      <c r="R958" s="23" t="s">
        <v>1962</v>
      </c>
      <c r="S958" s="23" t="s">
        <v>4385</v>
      </c>
      <c r="T958" s="23" t="s">
        <v>1721</v>
      </c>
    </row>
    <row r="959" spans="1:20" s="19" customFormat="1">
      <c r="A959" s="23" t="s">
        <v>3265</v>
      </c>
      <c r="B959" s="23" t="s">
        <v>3266</v>
      </c>
      <c r="C959" s="23" t="s">
        <v>16</v>
      </c>
      <c r="D959" s="23" t="s">
        <v>1705</v>
      </c>
      <c r="E959" s="23" t="s">
        <v>1189</v>
      </c>
      <c r="F959" s="23" t="s">
        <v>5351</v>
      </c>
      <c r="G959" s="23" t="s">
        <v>1721</v>
      </c>
      <c r="H959" s="23" t="s">
        <v>4633</v>
      </c>
      <c r="I959" s="23" t="s">
        <v>4192</v>
      </c>
      <c r="J959" s="23" t="s">
        <v>11</v>
      </c>
      <c r="K959" s="23" t="s">
        <v>4628</v>
      </c>
      <c r="L959" s="23" t="s">
        <v>11</v>
      </c>
      <c r="M959" s="23" t="s">
        <v>5406</v>
      </c>
      <c r="N959" s="23" t="s">
        <v>4629</v>
      </c>
      <c r="O959" s="23" t="s">
        <v>4630</v>
      </c>
      <c r="P959" s="23" t="s">
        <v>7</v>
      </c>
      <c r="Q959" s="23">
        <v>0</v>
      </c>
      <c r="R959" s="23" t="s">
        <v>4732</v>
      </c>
      <c r="S959" s="23" t="s">
        <v>4562</v>
      </c>
      <c r="T959" s="23" t="s">
        <v>1721</v>
      </c>
    </row>
    <row r="960" spans="1:20" s="19" customFormat="1">
      <c r="A960" s="23" t="s">
        <v>3617</v>
      </c>
      <c r="B960" s="23" t="s">
        <v>3618</v>
      </c>
      <c r="C960" s="23" t="s">
        <v>1669</v>
      </c>
      <c r="D960" s="23" t="s">
        <v>1705</v>
      </c>
      <c r="E960" s="23" t="s">
        <v>452</v>
      </c>
      <c r="F960" s="23" t="s">
        <v>4179</v>
      </c>
      <c r="G960" s="23" t="s">
        <v>1721</v>
      </c>
      <c r="H960" s="23" t="s">
        <v>4682</v>
      </c>
      <c r="I960" s="23" t="s">
        <v>4649</v>
      </c>
      <c r="J960" s="23" t="s">
        <v>11</v>
      </c>
      <c r="K960" s="23" t="s">
        <v>4628</v>
      </c>
      <c r="L960" s="23" t="s">
        <v>11</v>
      </c>
      <c r="M960" s="23" t="s">
        <v>5442</v>
      </c>
      <c r="N960" s="23" t="s">
        <v>4629</v>
      </c>
      <c r="O960" s="23" t="s">
        <v>4630</v>
      </c>
      <c r="P960" s="23" t="s">
        <v>1026</v>
      </c>
      <c r="Q960" s="23">
        <v>0</v>
      </c>
      <c r="R960" s="23" t="s">
        <v>1922</v>
      </c>
      <c r="S960" s="23" t="s">
        <v>4706</v>
      </c>
      <c r="T960" s="23" t="s">
        <v>1721</v>
      </c>
    </row>
    <row r="961" spans="1:20" s="19" customFormat="1">
      <c r="A961" s="23" t="s">
        <v>3747</v>
      </c>
      <c r="B961" s="23" t="s">
        <v>3748</v>
      </c>
      <c r="C961" s="23" t="s">
        <v>1669</v>
      </c>
      <c r="D961" s="23" t="s">
        <v>4091</v>
      </c>
      <c r="E961" s="23" t="s">
        <v>464</v>
      </c>
      <c r="F961" s="23" t="s">
        <v>4122</v>
      </c>
      <c r="G961" s="23" t="s">
        <v>1721</v>
      </c>
      <c r="H961" s="23" t="s">
        <v>4638</v>
      </c>
      <c r="I961" s="23" t="s">
        <v>4644</v>
      </c>
      <c r="J961" s="23" t="s">
        <v>11</v>
      </c>
      <c r="K961" s="23" t="s">
        <v>4628</v>
      </c>
      <c r="L961" s="23" t="s">
        <v>11</v>
      </c>
      <c r="M961" s="23" t="s">
        <v>5424</v>
      </c>
      <c r="N961" s="23" t="s">
        <v>4640</v>
      </c>
      <c r="O961" s="23" t="s">
        <v>4630</v>
      </c>
      <c r="P961" s="23" t="s">
        <v>4641</v>
      </c>
      <c r="Q961" s="23">
        <v>0</v>
      </c>
      <c r="R961" s="23" t="s">
        <v>2066</v>
      </c>
      <c r="S961" s="23" t="s">
        <v>4531</v>
      </c>
      <c r="T961" s="23" t="s">
        <v>1721</v>
      </c>
    </row>
    <row r="962" spans="1:20" s="19" customFormat="1">
      <c r="A962" s="23" t="s">
        <v>3168</v>
      </c>
      <c r="B962" s="23" t="s">
        <v>3169</v>
      </c>
      <c r="C962" s="23" t="s">
        <v>10</v>
      </c>
      <c r="D962" s="23" t="s">
        <v>1705</v>
      </c>
      <c r="E962" s="23" t="s">
        <v>452</v>
      </c>
      <c r="F962" s="23" t="s">
        <v>4179</v>
      </c>
      <c r="G962" s="23" t="s">
        <v>1721</v>
      </c>
      <c r="H962" s="23" t="s">
        <v>4682</v>
      </c>
      <c r="I962" s="23" t="s">
        <v>4649</v>
      </c>
      <c r="J962" s="23" t="s">
        <v>11</v>
      </c>
      <c r="K962" s="23" t="s">
        <v>4628</v>
      </c>
      <c r="L962" s="23" t="s">
        <v>11</v>
      </c>
      <c r="M962" s="23" t="s">
        <v>5416</v>
      </c>
      <c r="N962" s="23" t="s">
        <v>4629</v>
      </c>
      <c r="O962" s="23" t="s">
        <v>4630</v>
      </c>
      <c r="P962" s="23" t="s">
        <v>9</v>
      </c>
      <c r="Q962" s="23">
        <v>0</v>
      </c>
      <c r="R962" s="23" t="s">
        <v>1795</v>
      </c>
      <c r="S962" s="23" t="s">
        <v>4543</v>
      </c>
      <c r="T962" s="23" t="s">
        <v>1721</v>
      </c>
    </row>
    <row r="963" spans="1:20" s="19" customFormat="1">
      <c r="A963" s="23" t="s">
        <v>3605</v>
      </c>
      <c r="B963" s="23" t="s">
        <v>3606</v>
      </c>
      <c r="C963" s="23" t="s">
        <v>16</v>
      </c>
      <c r="D963" s="23" t="s">
        <v>1705</v>
      </c>
      <c r="E963" s="23" t="s">
        <v>1189</v>
      </c>
      <c r="F963" s="23" t="s">
        <v>4197</v>
      </c>
      <c r="G963" s="23" t="s">
        <v>1721</v>
      </c>
      <c r="H963" s="23" t="s">
        <v>4099</v>
      </c>
      <c r="I963" s="23" t="s">
        <v>4106</v>
      </c>
      <c r="J963" s="23" t="s">
        <v>11</v>
      </c>
      <c r="K963" s="23" t="s">
        <v>4628</v>
      </c>
      <c r="L963" s="23" t="s">
        <v>11</v>
      </c>
      <c r="M963" s="23" t="s">
        <v>5478</v>
      </c>
      <c r="N963" s="23" t="s">
        <v>4629</v>
      </c>
      <c r="O963" s="23" t="s">
        <v>4630</v>
      </c>
      <c r="P963" s="23" t="s">
        <v>4642</v>
      </c>
      <c r="Q963" s="23">
        <v>0</v>
      </c>
      <c r="R963" s="23" t="s">
        <v>1962</v>
      </c>
      <c r="S963" s="23" t="s">
        <v>4764</v>
      </c>
      <c r="T963" s="23" t="s">
        <v>1721</v>
      </c>
    </row>
    <row r="964" spans="1:20" s="19" customFormat="1">
      <c r="A964" s="23" t="s">
        <v>2379</v>
      </c>
      <c r="B964" s="23" t="s">
        <v>2380</v>
      </c>
      <c r="C964" s="23" t="s">
        <v>15</v>
      </c>
      <c r="D964" s="23" t="s">
        <v>1705</v>
      </c>
      <c r="E964" s="23" t="s">
        <v>452</v>
      </c>
      <c r="F964" s="23" t="s">
        <v>4148</v>
      </c>
      <c r="G964" s="23" t="s">
        <v>1721</v>
      </c>
      <c r="H964" s="23" t="s">
        <v>4094</v>
      </c>
      <c r="I964" s="23" t="s">
        <v>4192</v>
      </c>
      <c r="J964" s="23" t="s">
        <v>11</v>
      </c>
      <c r="K964" s="23" t="s">
        <v>4628</v>
      </c>
      <c r="L964" s="23" t="s">
        <v>11</v>
      </c>
      <c r="M964" s="23" t="s">
        <v>5442</v>
      </c>
      <c r="N964" s="23" t="s">
        <v>4629</v>
      </c>
      <c r="O964" s="23" t="s">
        <v>4630</v>
      </c>
      <c r="P964" s="23" t="s">
        <v>4751</v>
      </c>
      <c r="Q964" s="23">
        <v>0</v>
      </c>
      <c r="R964" s="23" t="s">
        <v>1962</v>
      </c>
      <c r="S964" s="23" t="s">
        <v>4437</v>
      </c>
      <c r="T964" s="23" t="s">
        <v>1721</v>
      </c>
    </row>
    <row r="965" spans="1:20" s="19" customFormat="1">
      <c r="A965" s="23" t="s">
        <v>3043</v>
      </c>
      <c r="B965" s="23" t="s">
        <v>3044</v>
      </c>
      <c r="C965" s="23" t="s">
        <v>14</v>
      </c>
      <c r="D965" s="23" t="s">
        <v>1705</v>
      </c>
      <c r="E965" s="23" t="s">
        <v>452</v>
      </c>
      <c r="F965" s="23" t="s">
        <v>5344</v>
      </c>
      <c r="G965" s="23" t="s">
        <v>1721</v>
      </c>
      <c r="H965" s="23" t="s">
        <v>4643</v>
      </c>
      <c r="I965" s="23" t="s">
        <v>4649</v>
      </c>
      <c r="J965" s="23" t="s">
        <v>11</v>
      </c>
      <c r="K965" s="23" t="s">
        <v>4628</v>
      </c>
      <c r="L965" s="23" t="s">
        <v>11</v>
      </c>
      <c r="M965" s="23" t="s">
        <v>5412</v>
      </c>
      <c r="N965" s="23" t="s">
        <v>4629</v>
      </c>
      <c r="O965" s="23" t="s">
        <v>4630</v>
      </c>
      <c r="P965" s="23" t="s">
        <v>1026</v>
      </c>
      <c r="Q965" s="23">
        <v>0</v>
      </c>
      <c r="R965" s="23" t="s">
        <v>1683</v>
      </c>
      <c r="S965" s="23" t="s">
        <v>4581</v>
      </c>
      <c r="T965" s="23" t="s">
        <v>1721</v>
      </c>
    </row>
    <row r="966" spans="1:20" s="19" customFormat="1">
      <c r="A966" s="23" t="s">
        <v>3103</v>
      </c>
      <c r="B966" s="23" t="s">
        <v>3104</v>
      </c>
      <c r="C966" s="23" t="s">
        <v>12</v>
      </c>
      <c r="D966" s="23" t="s">
        <v>1705</v>
      </c>
      <c r="E966" s="23" t="s">
        <v>452</v>
      </c>
      <c r="F966" s="23" t="s">
        <v>4166</v>
      </c>
      <c r="G966" s="23" t="s">
        <v>1721</v>
      </c>
      <c r="H966" s="23" t="s">
        <v>4094</v>
      </c>
      <c r="I966" s="23" t="s">
        <v>4656</v>
      </c>
      <c r="J966" s="23" t="s">
        <v>11</v>
      </c>
      <c r="K966" s="23" t="s">
        <v>4628</v>
      </c>
      <c r="L966" s="23" t="s">
        <v>11</v>
      </c>
      <c r="M966" s="23" t="s">
        <v>5414</v>
      </c>
      <c r="N966" s="23" t="s">
        <v>4629</v>
      </c>
      <c r="O966" s="23" t="s">
        <v>4630</v>
      </c>
      <c r="P966" s="23" t="s">
        <v>4642</v>
      </c>
      <c r="Q966" s="23">
        <v>0</v>
      </c>
      <c r="R966" s="23" t="s">
        <v>1962</v>
      </c>
      <c r="S966" s="23" t="s">
        <v>4367</v>
      </c>
      <c r="T966" s="23" t="s">
        <v>1721</v>
      </c>
    </row>
    <row r="967" spans="1:20" s="19" customFormat="1">
      <c r="A967" s="23" t="s">
        <v>2284</v>
      </c>
      <c r="B967" s="23" t="s">
        <v>2285</v>
      </c>
      <c r="C967" s="23" t="s">
        <v>10</v>
      </c>
      <c r="D967" s="23" t="s">
        <v>1705</v>
      </c>
      <c r="E967" s="23" t="s">
        <v>1189</v>
      </c>
      <c r="F967" s="23" t="s">
        <v>4207</v>
      </c>
      <c r="G967" s="23" t="s">
        <v>1721</v>
      </c>
      <c r="H967" s="23" t="s">
        <v>4633</v>
      </c>
      <c r="I967" s="23" t="s">
        <v>4106</v>
      </c>
      <c r="J967" s="23" t="s">
        <v>11</v>
      </c>
      <c r="K967" s="23" t="s">
        <v>4628</v>
      </c>
      <c r="L967" s="23" t="s">
        <v>11</v>
      </c>
      <c r="M967" s="23" t="s">
        <v>5426</v>
      </c>
      <c r="N967" s="23" t="s">
        <v>4629</v>
      </c>
      <c r="O967" s="23" t="s">
        <v>4630</v>
      </c>
      <c r="P967" s="23" t="s">
        <v>4642</v>
      </c>
      <c r="Q967" s="23">
        <v>0</v>
      </c>
      <c r="R967" s="23" t="s">
        <v>1962</v>
      </c>
      <c r="S967" s="23" t="s">
        <v>4676</v>
      </c>
      <c r="T967" s="23" t="s">
        <v>1721</v>
      </c>
    </row>
    <row r="968" spans="1:20" s="19" customFormat="1">
      <c r="A968" s="23" t="s">
        <v>2186</v>
      </c>
      <c r="B968" s="23" t="s">
        <v>2187</v>
      </c>
      <c r="C968" s="23" t="s">
        <v>12</v>
      </c>
      <c r="D968" s="23" t="s">
        <v>1705</v>
      </c>
      <c r="E968" s="23" t="s">
        <v>452</v>
      </c>
      <c r="F968" s="23" t="s">
        <v>5340</v>
      </c>
      <c r="G968" s="23" t="s">
        <v>1721</v>
      </c>
      <c r="H968" s="23" t="s">
        <v>4099</v>
      </c>
      <c r="I968" s="23" t="s">
        <v>5447</v>
      </c>
      <c r="J968" s="23" t="s">
        <v>11</v>
      </c>
      <c r="K968" s="23" t="s">
        <v>4628</v>
      </c>
      <c r="L968" s="23" t="s">
        <v>11</v>
      </c>
      <c r="M968" s="23" t="s">
        <v>5448</v>
      </c>
      <c r="N968" s="23" t="s">
        <v>4629</v>
      </c>
      <c r="O968" s="23" t="s">
        <v>4630</v>
      </c>
      <c r="P968" s="23" t="s">
        <v>4650</v>
      </c>
      <c r="Q968" s="23">
        <v>0</v>
      </c>
      <c r="R968" s="23" t="s">
        <v>1962</v>
      </c>
      <c r="S968" s="23" t="s">
        <v>4694</v>
      </c>
      <c r="T968" s="23" t="s">
        <v>1721</v>
      </c>
    </row>
    <row r="969" spans="1:20" s="19" customFormat="1">
      <c r="A969" s="23" t="s">
        <v>3588</v>
      </c>
      <c r="B969" s="23" t="s">
        <v>3589</v>
      </c>
      <c r="C969" s="23" t="s">
        <v>15</v>
      </c>
      <c r="D969" s="23" t="s">
        <v>1705</v>
      </c>
      <c r="E969" s="23" t="s">
        <v>452</v>
      </c>
      <c r="F969" s="23" t="s">
        <v>4163</v>
      </c>
      <c r="G969" s="23" t="s">
        <v>1721</v>
      </c>
      <c r="H969" s="23" t="s">
        <v>4094</v>
      </c>
      <c r="I969" s="23" t="s">
        <v>5507</v>
      </c>
      <c r="J969" s="23" t="s">
        <v>11</v>
      </c>
      <c r="K969" s="23" t="s">
        <v>4628</v>
      </c>
      <c r="L969" s="23" t="s">
        <v>11</v>
      </c>
      <c r="M969" s="23" t="s">
        <v>5448</v>
      </c>
      <c r="N969" s="23" t="s">
        <v>4629</v>
      </c>
      <c r="O969" s="23" t="s">
        <v>4630</v>
      </c>
      <c r="P969" s="23" t="s">
        <v>4655</v>
      </c>
      <c r="Q969" s="23">
        <v>0</v>
      </c>
      <c r="R969" s="23" t="s">
        <v>1962</v>
      </c>
      <c r="S969" s="23" t="s">
        <v>4324</v>
      </c>
      <c r="T969" s="23" t="s">
        <v>1721</v>
      </c>
    </row>
    <row r="970" spans="1:20" s="19" customFormat="1">
      <c r="A970" s="23" t="s">
        <v>3387</v>
      </c>
      <c r="B970" s="23" t="s">
        <v>3388</v>
      </c>
      <c r="C970" s="23" t="s">
        <v>1687</v>
      </c>
      <c r="D970" s="23" t="s">
        <v>4091</v>
      </c>
      <c r="E970" s="23" t="s">
        <v>459</v>
      </c>
      <c r="F970" s="23" t="s">
        <v>4205</v>
      </c>
      <c r="G970" s="23" t="s">
        <v>1721</v>
      </c>
      <c r="H970" s="23" t="s">
        <v>4632</v>
      </c>
      <c r="I970" s="23" t="s">
        <v>4644</v>
      </c>
      <c r="J970" s="23" t="s">
        <v>11</v>
      </c>
      <c r="K970" s="23" t="s">
        <v>4628</v>
      </c>
      <c r="L970" s="23" t="s">
        <v>11</v>
      </c>
      <c r="M970" s="23" t="s">
        <v>5477</v>
      </c>
      <c r="N970" s="23" t="s">
        <v>4640</v>
      </c>
      <c r="O970" s="23" t="s">
        <v>4630</v>
      </c>
      <c r="P970" s="23" t="s">
        <v>4863</v>
      </c>
      <c r="Q970" s="23">
        <v>0</v>
      </c>
      <c r="R970" s="23" t="s">
        <v>1668</v>
      </c>
      <c r="S970" s="23" t="s">
        <v>4625</v>
      </c>
      <c r="T970" s="23" t="s">
        <v>1721</v>
      </c>
    </row>
    <row r="971" spans="1:20" s="19" customFormat="1">
      <c r="A971" s="23" t="s">
        <v>3933</v>
      </c>
      <c r="B971" s="23" t="s">
        <v>3934</v>
      </c>
      <c r="C971" s="23" t="s">
        <v>15</v>
      </c>
      <c r="D971" s="23" t="s">
        <v>1705</v>
      </c>
      <c r="E971" s="23" t="s">
        <v>452</v>
      </c>
      <c r="F971" s="23" t="s">
        <v>4156</v>
      </c>
      <c r="G971" s="23" t="s">
        <v>1721</v>
      </c>
      <c r="H971" s="23" t="s">
        <v>4094</v>
      </c>
      <c r="I971" s="23" t="s">
        <v>4636</v>
      </c>
      <c r="J971" s="23" t="s">
        <v>11</v>
      </c>
      <c r="K971" s="23" t="s">
        <v>4628</v>
      </c>
      <c r="L971" s="23" t="s">
        <v>11</v>
      </c>
      <c r="M971" s="23" t="s">
        <v>5408</v>
      </c>
      <c r="N971" s="23" t="s">
        <v>4629</v>
      </c>
      <c r="O971" s="23" t="s">
        <v>4630</v>
      </c>
      <c r="P971" s="23" t="s">
        <v>4798</v>
      </c>
      <c r="Q971" s="23">
        <v>0</v>
      </c>
      <c r="R971" s="23" t="s">
        <v>1962</v>
      </c>
      <c r="S971" s="23" t="s">
        <v>4799</v>
      </c>
      <c r="T971" s="23" t="s">
        <v>1721</v>
      </c>
    </row>
    <row r="972" spans="1:20" s="19" customFormat="1">
      <c r="A972" s="23" t="s">
        <v>2253</v>
      </c>
      <c r="B972" s="23" t="s">
        <v>2254</v>
      </c>
      <c r="C972" s="23" t="s">
        <v>16</v>
      </c>
      <c r="D972" s="23" t="s">
        <v>1705</v>
      </c>
      <c r="E972" s="23" t="s">
        <v>452</v>
      </c>
      <c r="F972" s="23" t="s">
        <v>4179</v>
      </c>
      <c r="G972" s="23" t="s">
        <v>1721</v>
      </c>
      <c r="H972" s="23" t="s">
        <v>4682</v>
      </c>
      <c r="I972" s="23" t="s">
        <v>4106</v>
      </c>
      <c r="J972" s="23" t="s">
        <v>11</v>
      </c>
      <c r="K972" s="23" t="s">
        <v>4628</v>
      </c>
      <c r="L972" s="23" t="s">
        <v>11</v>
      </c>
      <c r="M972" s="23" t="s">
        <v>5426</v>
      </c>
      <c r="N972" s="23" t="s">
        <v>4629</v>
      </c>
      <c r="O972" s="23" t="s">
        <v>4630</v>
      </c>
      <c r="P972" s="23" t="s">
        <v>7</v>
      </c>
      <c r="Q972" s="23">
        <v>0</v>
      </c>
      <c r="R972" s="23" t="s">
        <v>2442</v>
      </c>
      <c r="S972" s="23" t="s">
        <v>4451</v>
      </c>
      <c r="T972" s="23" t="s">
        <v>1721</v>
      </c>
    </row>
    <row r="973" spans="1:20" s="19" customFormat="1">
      <c r="A973" s="23" t="s">
        <v>4024</v>
      </c>
      <c r="B973" s="23" t="s">
        <v>4025</v>
      </c>
      <c r="C973" s="23" t="s">
        <v>15</v>
      </c>
      <c r="D973" s="23" t="s">
        <v>1705</v>
      </c>
      <c r="E973" s="23" t="s">
        <v>452</v>
      </c>
      <c r="F973" s="23" t="s">
        <v>4172</v>
      </c>
      <c r="G973" s="23" t="s">
        <v>1721</v>
      </c>
      <c r="H973" s="23" t="s">
        <v>4094</v>
      </c>
      <c r="I973" s="23" t="s">
        <v>4203</v>
      </c>
      <c r="J973" s="23" t="s">
        <v>11</v>
      </c>
      <c r="K973" s="23" t="s">
        <v>4628</v>
      </c>
      <c r="L973" s="23" t="s">
        <v>11</v>
      </c>
      <c r="M973" s="23" t="s">
        <v>5455</v>
      </c>
      <c r="N973" s="23" t="s">
        <v>4629</v>
      </c>
      <c r="O973" s="23" t="s">
        <v>4630</v>
      </c>
      <c r="P973" s="23" t="s">
        <v>4675</v>
      </c>
      <c r="Q973" s="23">
        <v>0</v>
      </c>
      <c r="R973" s="23" t="s">
        <v>4711</v>
      </c>
      <c r="S973" s="23" t="s">
        <v>4712</v>
      </c>
      <c r="T973" s="23" t="s">
        <v>1721</v>
      </c>
    </row>
    <row r="974" spans="1:20" s="19" customFormat="1">
      <c r="A974" s="23" t="s">
        <v>3696</v>
      </c>
      <c r="B974" s="23" t="s">
        <v>3697</v>
      </c>
      <c r="C974" s="23" t="s">
        <v>14</v>
      </c>
      <c r="D974" s="23" t="s">
        <v>1705</v>
      </c>
      <c r="E974" s="23" t="s">
        <v>452</v>
      </c>
      <c r="F974" s="23" t="s">
        <v>5334</v>
      </c>
      <c r="G974" s="23" t="s">
        <v>1721</v>
      </c>
      <c r="H974" s="23" t="s">
        <v>4633</v>
      </c>
      <c r="I974" s="23" t="s">
        <v>4192</v>
      </c>
      <c r="J974" s="23" t="s">
        <v>11</v>
      </c>
      <c r="K974" s="23" t="s">
        <v>4628</v>
      </c>
      <c r="L974" s="23" t="s">
        <v>11</v>
      </c>
      <c r="M974" s="23" t="s">
        <v>5405</v>
      </c>
      <c r="N974" s="23" t="s">
        <v>4629</v>
      </c>
      <c r="O974" s="23" t="s">
        <v>4630</v>
      </c>
      <c r="P974" s="23" t="s">
        <v>4662</v>
      </c>
      <c r="Q974" s="23">
        <v>0</v>
      </c>
      <c r="R974" s="23" t="s">
        <v>3700</v>
      </c>
      <c r="S974" s="23" t="s">
        <v>4554</v>
      </c>
      <c r="T974" s="23" t="s">
        <v>1721</v>
      </c>
    </row>
    <row r="975" spans="1:20" s="19" customFormat="1">
      <c r="A975" s="23" t="s">
        <v>2639</v>
      </c>
      <c r="B975" s="23" t="s">
        <v>2640</v>
      </c>
      <c r="C975" s="23" t="s">
        <v>16</v>
      </c>
      <c r="D975" s="23" t="s">
        <v>1705</v>
      </c>
      <c r="E975" s="23" t="s">
        <v>1189</v>
      </c>
      <c r="F975" s="23" t="s">
        <v>4182</v>
      </c>
      <c r="G975" s="23" t="s">
        <v>1721</v>
      </c>
      <c r="H975" s="23" t="s">
        <v>4638</v>
      </c>
      <c r="I975" s="23" t="s">
        <v>4636</v>
      </c>
      <c r="J975" s="23" t="s">
        <v>11</v>
      </c>
      <c r="K975" s="23" t="s">
        <v>4628</v>
      </c>
      <c r="L975" s="23" t="s">
        <v>11</v>
      </c>
      <c r="M975" s="23" t="s">
        <v>5427</v>
      </c>
      <c r="N975" s="23" t="s">
        <v>4629</v>
      </c>
      <c r="O975" s="23" t="s">
        <v>4630</v>
      </c>
      <c r="P975" s="23" t="s">
        <v>7</v>
      </c>
      <c r="Q975" s="23">
        <v>0</v>
      </c>
      <c r="R975" s="23" t="s">
        <v>3779</v>
      </c>
      <c r="S975" s="23" t="s">
        <v>4573</v>
      </c>
      <c r="T975" s="23" t="s">
        <v>1721</v>
      </c>
    </row>
    <row r="976" spans="1:20" s="19" customFormat="1">
      <c r="A976" s="23" t="s">
        <v>2304</v>
      </c>
      <c r="B976" s="23" t="s">
        <v>2305</v>
      </c>
      <c r="C976" s="23" t="s">
        <v>16</v>
      </c>
      <c r="D976" s="23" t="s">
        <v>1705</v>
      </c>
      <c r="E976" s="23" t="s">
        <v>1189</v>
      </c>
      <c r="F976" s="23" t="s">
        <v>4182</v>
      </c>
      <c r="G976" s="23" t="s">
        <v>1721</v>
      </c>
      <c r="H976" s="23" t="s">
        <v>4638</v>
      </c>
      <c r="I976" s="23" t="s">
        <v>4636</v>
      </c>
      <c r="J976" s="23" t="s">
        <v>11</v>
      </c>
      <c r="K976" s="23" t="s">
        <v>4628</v>
      </c>
      <c r="L976" s="23" t="s">
        <v>11</v>
      </c>
      <c r="M976" s="23" t="s">
        <v>5480</v>
      </c>
      <c r="N976" s="23" t="s">
        <v>4629</v>
      </c>
      <c r="O976" s="23" t="s">
        <v>4630</v>
      </c>
      <c r="P976" s="23" t="s">
        <v>9</v>
      </c>
      <c r="Q976" s="23">
        <v>0</v>
      </c>
      <c r="R976" s="23" t="s">
        <v>2307</v>
      </c>
      <c r="S976" s="23" t="s">
        <v>4521</v>
      </c>
      <c r="T976" s="23" t="s">
        <v>1721</v>
      </c>
    </row>
    <row r="977" spans="1:20" s="19" customFormat="1">
      <c r="A977" s="23" t="s">
        <v>3474</v>
      </c>
      <c r="B977" s="23" t="s">
        <v>3475</v>
      </c>
      <c r="C977" s="23" t="s">
        <v>16</v>
      </c>
      <c r="D977" s="23" t="s">
        <v>1705</v>
      </c>
      <c r="E977" s="23" t="s">
        <v>1189</v>
      </c>
      <c r="F977" s="23" t="s">
        <v>4197</v>
      </c>
      <c r="G977" s="23" t="s">
        <v>1721</v>
      </c>
      <c r="H977" s="23" t="s">
        <v>4099</v>
      </c>
      <c r="I977" s="23" t="s">
        <v>4106</v>
      </c>
      <c r="J977" s="23" t="s">
        <v>11</v>
      </c>
      <c r="K977" s="23" t="s">
        <v>4628</v>
      </c>
      <c r="L977" s="23" t="s">
        <v>11</v>
      </c>
      <c r="M977" s="23" t="s">
        <v>5418</v>
      </c>
      <c r="N977" s="23" t="s">
        <v>4629</v>
      </c>
      <c r="O977" s="23" t="s">
        <v>4630</v>
      </c>
      <c r="P977" s="23" t="s">
        <v>9</v>
      </c>
      <c r="Q977" s="23">
        <v>0</v>
      </c>
      <c r="R977" s="23" t="s">
        <v>3476</v>
      </c>
      <c r="S977" s="23" t="s">
        <v>4855</v>
      </c>
      <c r="T977" s="23" t="s">
        <v>1721</v>
      </c>
    </row>
    <row r="978" spans="1:20" s="19" customFormat="1">
      <c r="A978" s="23" t="s">
        <v>2919</v>
      </c>
      <c r="B978" s="23" t="s">
        <v>2920</v>
      </c>
      <c r="C978" s="23" t="s">
        <v>14</v>
      </c>
      <c r="D978" s="23" t="s">
        <v>1705</v>
      </c>
      <c r="E978" s="23" t="s">
        <v>452</v>
      </c>
      <c r="F978" s="23" t="s">
        <v>5334</v>
      </c>
      <c r="G978" s="23" t="s">
        <v>1721</v>
      </c>
      <c r="H978" s="23" t="s">
        <v>4633</v>
      </c>
      <c r="I978" s="23" t="s">
        <v>4192</v>
      </c>
      <c r="J978" s="23" t="s">
        <v>11</v>
      </c>
      <c r="K978" s="23" t="s">
        <v>4628</v>
      </c>
      <c r="L978" s="23" t="s">
        <v>11</v>
      </c>
      <c r="M978" s="23" t="s">
        <v>5422</v>
      </c>
      <c r="N978" s="23" t="s">
        <v>4629</v>
      </c>
      <c r="O978" s="23" t="s">
        <v>4630</v>
      </c>
      <c r="P978" s="23" t="s">
        <v>4642</v>
      </c>
      <c r="Q978" s="23">
        <v>0</v>
      </c>
      <c r="R978" s="23" t="s">
        <v>1962</v>
      </c>
      <c r="S978" s="23" t="s">
        <v>4386</v>
      </c>
      <c r="T978" s="23" t="s">
        <v>1721</v>
      </c>
    </row>
    <row r="979" spans="1:20" s="19" customFormat="1">
      <c r="A979" s="23" t="s">
        <v>3937</v>
      </c>
      <c r="B979" s="23" t="s">
        <v>3938</v>
      </c>
      <c r="C979" s="23" t="s">
        <v>16</v>
      </c>
      <c r="D979" s="23" t="s">
        <v>1705</v>
      </c>
      <c r="E979" s="23" t="s">
        <v>1189</v>
      </c>
      <c r="F979" s="23" t="s">
        <v>5351</v>
      </c>
      <c r="G979" s="23" t="s">
        <v>1721</v>
      </c>
      <c r="H979" s="23" t="s">
        <v>4633</v>
      </c>
      <c r="I979" s="23" t="s">
        <v>4192</v>
      </c>
      <c r="J979" s="23" t="s">
        <v>11</v>
      </c>
      <c r="K979" s="23" t="s">
        <v>4628</v>
      </c>
      <c r="L979" s="23" t="s">
        <v>11</v>
      </c>
      <c r="M979" s="23" t="s">
        <v>5443</v>
      </c>
      <c r="N979" s="23" t="s">
        <v>4629</v>
      </c>
      <c r="O979" s="23" t="s">
        <v>4630</v>
      </c>
      <c r="P979" s="23" t="s">
        <v>9</v>
      </c>
      <c r="Q979" s="23">
        <v>0</v>
      </c>
      <c r="R979" s="23" t="s">
        <v>2933</v>
      </c>
      <c r="S979" s="23" t="s">
        <v>4742</v>
      </c>
      <c r="T979" s="23" t="s">
        <v>1721</v>
      </c>
    </row>
    <row r="980" spans="1:20" s="19" customFormat="1">
      <c r="A980" s="23" t="s">
        <v>3361</v>
      </c>
      <c r="B980" s="23" t="s">
        <v>3362</v>
      </c>
      <c r="C980" s="23" t="s">
        <v>15</v>
      </c>
      <c r="D980" s="23" t="s">
        <v>1705</v>
      </c>
      <c r="E980" s="23" t="s">
        <v>452</v>
      </c>
      <c r="F980" s="23" t="s">
        <v>4163</v>
      </c>
      <c r="G980" s="23" t="s">
        <v>1721</v>
      </c>
      <c r="H980" s="23" t="s">
        <v>4094</v>
      </c>
      <c r="I980" s="23" t="s">
        <v>5507</v>
      </c>
      <c r="J980" s="23" t="s">
        <v>11</v>
      </c>
      <c r="K980" s="23" t="s">
        <v>4628</v>
      </c>
      <c r="L980" s="23" t="s">
        <v>11</v>
      </c>
      <c r="M980" s="23" t="s">
        <v>5448</v>
      </c>
      <c r="N980" s="23" t="s">
        <v>4629</v>
      </c>
      <c r="O980" s="23" t="s">
        <v>4630</v>
      </c>
      <c r="P980" s="23" t="s">
        <v>4642</v>
      </c>
      <c r="Q980" s="23">
        <v>0</v>
      </c>
      <c r="R980" s="23" t="s">
        <v>1962</v>
      </c>
      <c r="S980" s="23" t="s">
        <v>4343</v>
      </c>
      <c r="T980" s="23" t="s">
        <v>1721</v>
      </c>
    </row>
    <row r="981" spans="1:20" s="19" customFormat="1">
      <c r="A981" s="23" t="s">
        <v>4051</v>
      </c>
      <c r="B981" s="23" t="s">
        <v>4052</v>
      </c>
      <c r="C981" s="23" t="s">
        <v>14</v>
      </c>
      <c r="D981" s="23" t="s">
        <v>1705</v>
      </c>
      <c r="E981" s="23" t="s">
        <v>452</v>
      </c>
      <c r="F981" s="23" t="s">
        <v>5340</v>
      </c>
      <c r="G981" s="23" t="s">
        <v>1721</v>
      </c>
      <c r="H981" s="23" t="s">
        <v>4099</v>
      </c>
      <c r="I981" s="23" t="s">
        <v>4192</v>
      </c>
      <c r="J981" s="23" t="s">
        <v>11</v>
      </c>
      <c r="K981" s="23" t="s">
        <v>4628</v>
      </c>
      <c r="L981" s="23" t="s">
        <v>11</v>
      </c>
      <c r="M981" s="23" t="s">
        <v>5471</v>
      </c>
      <c r="N981" s="23" t="s">
        <v>4629</v>
      </c>
      <c r="O981" s="23" t="s">
        <v>4630</v>
      </c>
      <c r="P981" s="23" t="s">
        <v>4660</v>
      </c>
      <c r="Q981" s="23">
        <v>0</v>
      </c>
      <c r="R981" s="23" t="s">
        <v>1962</v>
      </c>
      <c r="S981" s="23" t="s">
        <v>4661</v>
      </c>
      <c r="T981" s="23" t="s">
        <v>1721</v>
      </c>
    </row>
    <row r="982" spans="1:20" s="19" customFormat="1">
      <c r="A982" s="23" t="s">
        <v>2310</v>
      </c>
      <c r="B982" s="23" t="s">
        <v>2311</v>
      </c>
      <c r="C982" s="23" t="s">
        <v>1686</v>
      </c>
      <c r="D982" s="23" t="s">
        <v>4091</v>
      </c>
      <c r="E982" s="23" t="s">
        <v>464</v>
      </c>
      <c r="F982" s="23" t="s">
        <v>4191</v>
      </c>
      <c r="G982" s="23" t="s">
        <v>1721</v>
      </c>
      <c r="H982" s="23" t="s">
        <v>4632</v>
      </c>
      <c r="I982" s="23" t="s">
        <v>4644</v>
      </c>
      <c r="J982" s="23" t="s">
        <v>11</v>
      </c>
      <c r="K982" s="23" t="s">
        <v>4628</v>
      </c>
      <c r="L982" s="23" t="s">
        <v>11</v>
      </c>
      <c r="M982" s="23" t="s">
        <v>5411</v>
      </c>
      <c r="N982" s="23" t="s">
        <v>4640</v>
      </c>
      <c r="O982" s="23" t="s">
        <v>4630</v>
      </c>
      <c r="P982" s="23" t="s">
        <v>7</v>
      </c>
      <c r="Q982" s="23">
        <v>0</v>
      </c>
      <c r="R982" s="23" t="s">
        <v>4847</v>
      </c>
      <c r="S982" s="23" t="s">
        <v>4611</v>
      </c>
      <c r="T982" s="23" t="s">
        <v>1721</v>
      </c>
    </row>
    <row r="983" spans="1:20" s="19" customFormat="1">
      <c r="A983" s="23" t="s">
        <v>3904</v>
      </c>
      <c r="B983" s="23" t="s">
        <v>3905</v>
      </c>
      <c r="C983" s="23" t="s">
        <v>15</v>
      </c>
      <c r="D983" s="23" t="s">
        <v>1705</v>
      </c>
      <c r="E983" s="23" t="s">
        <v>452</v>
      </c>
      <c r="F983" s="23" t="s">
        <v>4156</v>
      </c>
      <c r="G983" s="23" t="s">
        <v>1721</v>
      </c>
      <c r="H983" s="23" t="s">
        <v>4094</v>
      </c>
      <c r="I983" s="23" t="s">
        <v>4106</v>
      </c>
      <c r="J983" s="23" t="s">
        <v>11</v>
      </c>
      <c r="K983" s="23" t="s">
        <v>4628</v>
      </c>
      <c r="L983" s="23" t="s">
        <v>11</v>
      </c>
      <c r="M983" s="23" t="s">
        <v>5460</v>
      </c>
      <c r="N983" s="23" t="s">
        <v>4629</v>
      </c>
      <c r="O983" s="23" t="s">
        <v>4630</v>
      </c>
      <c r="P983" s="23" t="s">
        <v>4660</v>
      </c>
      <c r="Q983" s="23">
        <v>0</v>
      </c>
      <c r="R983" s="23" t="s">
        <v>1962</v>
      </c>
      <c r="S983" s="23" t="s">
        <v>4299</v>
      </c>
      <c r="T983" s="23" t="s">
        <v>1721</v>
      </c>
    </row>
    <row r="984" spans="1:20" s="19" customFormat="1">
      <c r="A984" s="23" t="s">
        <v>2478</v>
      </c>
      <c r="B984" s="23" t="s">
        <v>2479</v>
      </c>
      <c r="C984" s="23" t="s">
        <v>15</v>
      </c>
      <c r="D984" s="23" t="s">
        <v>1705</v>
      </c>
      <c r="E984" s="23" t="s">
        <v>452</v>
      </c>
      <c r="F984" s="23" t="s">
        <v>4148</v>
      </c>
      <c r="G984" s="23" t="s">
        <v>1721</v>
      </c>
      <c r="H984" s="23" t="s">
        <v>4094</v>
      </c>
      <c r="I984" s="23" t="s">
        <v>4192</v>
      </c>
      <c r="J984" s="23" t="s">
        <v>11</v>
      </c>
      <c r="K984" s="23" t="s">
        <v>4628</v>
      </c>
      <c r="L984" s="23" t="s">
        <v>11</v>
      </c>
      <c r="M984" s="23" t="s">
        <v>5437</v>
      </c>
      <c r="N984" s="23" t="s">
        <v>4629</v>
      </c>
      <c r="O984" s="23" t="s">
        <v>4630</v>
      </c>
      <c r="P984" s="23" t="s">
        <v>4811</v>
      </c>
      <c r="Q984" s="23">
        <v>0</v>
      </c>
      <c r="R984" s="23" t="s">
        <v>1962</v>
      </c>
      <c r="S984" s="23" t="s">
        <v>4428</v>
      </c>
      <c r="T984" s="23" t="s">
        <v>1721</v>
      </c>
    </row>
    <row r="985" spans="1:20" s="19" customFormat="1">
      <c r="A985" s="23" t="s">
        <v>2698</v>
      </c>
      <c r="B985" s="23" t="s">
        <v>2699</v>
      </c>
      <c r="C985" s="23" t="s">
        <v>16</v>
      </c>
      <c r="D985" s="23" t="s">
        <v>1705</v>
      </c>
      <c r="E985" s="23" t="s">
        <v>1189</v>
      </c>
      <c r="F985" s="23" t="s">
        <v>4197</v>
      </c>
      <c r="G985" s="23" t="s">
        <v>1721</v>
      </c>
      <c r="H985" s="23" t="s">
        <v>4099</v>
      </c>
      <c r="I985" s="23" t="s">
        <v>4106</v>
      </c>
      <c r="J985" s="23" t="s">
        <v>11</v>
      </c>
      <c r="K985" s="23" t="s">
        <v>4628</v>
      </c>
      <c r="L985" s="23" t="s">
        <v>11</v>
      </c>
      <c r="M985" s="23" t="s">
        <v>5416</v>
      </c>
      <c r="N985" s="23" t="s">
        <v>4629</v>
      </c>
      <c r="O985" s="23" t="s">
        <v>4630</v>
      </c>
      <c r="P985" s="23" t="s">
        <v>4642</v>
      </c>
      <c r="Q985" s="23">
        <v>0</v>
      </c>
      <c r="R985" s="23" t="s">
        <v>1962</v>
      </c>
      <c r="S985" s="23" t="s">
        <v>4404</v>
      </c>
      <c r="T985" s="23" t="s">
        <v>1721</v>
      </c>
    </row>
    <row r="986" spans="1:20" s="19" customFormat="1">
      <c r="A986" s="23" t="s">
        <v>3665</v>
      </c>
      <c r="B986" s="23" t="s">
        <v>3666</v>
      </c>
      <c r="C986" s="23" t="s">
        <v>14</v>
      </c>
      <c r="D986" s="23" t="s">
        <v>1705</v>
      </c>
      <c r="E986" s="23" t="s">
        <v>452</v>
      </c>
      <c r="F986" s="23" t="s">
        <v>4173</v>
      </c>
      <c r="G986" s="23" t="s">
        <v>1721</v>
      </c>
      <c r="H986" s="23" t="s">
        <v>4099</v>
      </c>
      <c r="I986" s="23" t="s">
        <v>4138</v>
      </c>
      <c r="J986" s="23" t="s">
        <v>11</v>
      </c>
      <c r="K986" s="23" t="s">
        <v>4628</v>
      </c>
      <c r="L986" s="23" t="s">
        <v>11</v>
      </c>
      <c r="M986" s="23" t="s">
        <v>5455</v>
      </c>
      <c r="N986" s="23" t="s">
        <v>4629</v>
      </c>
      <c r="O986" s="23" t="s">
        <v>4630</v>
      </c>
      <c r="P986" s="23" t="s">
        <v>4642</v>
      </c>
      <c r="Q986" s="23">
        <v>0</v>
      </c>
      <c r="R986" s="23" t="s">
        <v>1962</v>
      </c>
      <c r="S986" s="23" t="s">
        <v>4892</v>
      </c>
      <c r="T986" s="23" t="s">
        <v>1721</v>
      </c>
    </row>
    <row r="987" spans="1:20" s="19" customFormat="1">
      <c r="A987" s="23" t="s">
        <v>2850</v>
      </c>
      <c r="B987" s="23" t="s">
        <v>1222</v>
      </c>
      <c r="C987" s="23" t="s">
        <v>1687</v>
      </c>
      <c r="D987" s="23" t="s">
        <v>4091</v>
      </c>
      <c r="E987" s="23" t="s">
        <v>459</v>
      </c>
      <c r="F987" s="23" t="s">
        <v>4194</v>
      </c>
      <c r="G987" s="23" t="s">
        <v>1721</v>
      </c>
      <c r="H987" s="23" t="s">
        <v>4632</v>
      </c>
      <c r="I987" s="23" t="s">
        <v>4639</v>
      </c>
      <c r="J987" s="23" t="s">
        <v>11</v>
      </c>
      <c r="K987" s="23" t="s">
        <v>4628</v>
      </c>
      <c r="L987" s="23" t="s">
        <v>11</v>
      </c>
      <c r="M987" s="23" t="s">
        <v>5499</v>
      </c>
      <c r="N987" s="23" t="s">
        <v>4640</v>
      </c>
      <c r="O987" s="23" t="s">
        <v>4630</v>
      </c>
      <c r="P987" s="23" t="s">
        <v>1168</v>
      </c>
      <c r="Q987" s="23">
        <v>0</v>
      </c>
      <c r="R987" s="23" t="s">
        <v>4833</v>
      </c>
      <c r="S987" s="23" t="s">
        <v>4857</v>
      </c>
      <c r="T987" s="23" t="s">
        <v>1721</v>
      </c>
    </row>
    <row r="988" spans="1:20" s="19" customFormat="1">
      <c r="A988" s="23" t="s">
        <v>3387</v>
      </c>
      <c r="B988" s="23" t="s">
        <v>3388</v>
      </c>
      <c r="C988" s="23" t="s">
        <v>1687</v>
      </c>
      <c r="D988" s="23" t="s">
        <v>4091</v>
      </c>
      <c r="E988" s="23" t="s">
        <v>459</v>
      </c>
      <c r="F988" s="23" t="s">
        <v>4205</v>
      </c>
      <c r="G988" s="23" t="s">
        <v>1721</v>
      </c>
      <c r="H988" s="23" t="s">
        <v>4632</v>
      </c>
      <c r="I988" s="23" t="s">
        <v>4644</v>
      </c>
      <c r="J988" s="23" t="s">
        <v>11</v>
      </c>
      <c r="K988" s="23" t="s">
        <v>4628</v>
      </c>
      <c r="L988" s="23" t="s">
        <v>11</v>
      </c>
      <c r="M988" s="23" t="s">
        <v>5503</v>
      </c>
      <c r="N988" s="23" t="s">
        <v>4640</v>
      </c>
      <c r="O988" s="23" t="s">
        <v>4630</v>
      </c>
      <c r="P988" s="23" t="s">
        <v>4863</v>
      </c>
      <c r="Q988" s="23">
        <v>0</v>
      </c>
      <c r="R988" s="23" t="s">
        <v>1668</v>
      </c>
      <c r="S988" s="23" t="s">
        <v>4625</v>
      </c>
      <c r="T988" s="23" t="s">
        <v>1721</v>
      </c>
    </row>
    <row r="989" spans="1:20" s="19" customFormat="1">
      <c r="A989" s="23" t="s">
        <v>2264</v>
      </c>
      <c r="B989" s="23" t="s">
        <v>2265</v>
      </c>
      <c r="C989" s="23" t="s">
        <v>14</v>
      </c>
      <c r="D989" s="23" t="s">
        <v>1705</v>
      </c>
      <c r="E989" s="23" t="s">
        <v>452</v>
      </c>
      <c r="F989" s="23" t="s">
        <v>5334</v>
      </c>
      <c r="G989" s="23" t="s">
        <v>1721</v>
      </c>
      <c r="H989" s="23" t="s">
        <v>4633</v>
      </c>
      <c r="I989" s="23" t="s">
        <v>4192</v>
      </c>
      <c r="J989" s="23" t="s">
        <v>11</v>
      </c>
      <c r="K989" s="23" t="s">
        <v>4628</v>
      </c>
      <c r="L989" s="23" t="s">
        <v>11</v>
      </c>
      <c r="M989" s="23" t="s">
        <v>5405</v>
      </c>
      <c r="N989" s="23" t="s">
        <v>4629</v>
      </c>
      <c r="O989" s="23" t="s">
        <v>4630</v>
      </c>
      <c r="P989" s="23" t="s">
        <v>9</v>
      </c>
      <c r="Q989" s="23">
        <v>0</v>
      </c>
      <c r="R989" s="23" t="s">
        <v>4756</v>
      </c>
      <c r="S989" s="23" t="s">
        <v>4757</v>
      </c>
      <c r="T989" s="23" t="s">
        <v>1721</v>
      </c>
    </row>
    <row r="990" spans="1:20" s="19" customFormat="1">
      <c r="A990" s="23" t="s">
        <v>2250</v>
      </c>
      <c r="B990" s="23" t="s">
        <v>2251</v>
      </c>
      <c r="C990" s="23" t="s">
        <v>12</v>
      </c>
      <c r="D990" s="23" t="s">
        <v>1705</v>
      </c>
      <c r="E990" s="23" t="s">
        <v>452</v>
      </c>
      <c r="F990" s="23" t="s">
        <v>4172</v>
      </c>
      <c r="G990" s="23" t="s">
        <v>1721</v>
      </c>
      <c r="H990" s="23" t="s">
        <v>4094</v>
      </c>
      <c r="I990" s="23" t="s">
        <v>4203</v>
      </c>
      <c r="J990" s="23" t="s">
        <v>11</v>
      </c>
      <c r="K990" s="23" t="s">
        <v>4628</v>
      </c>
      <c r="L990" s="23" t="s">
        <v>11</v>
      </c>
      <c r="M990" s="23" t="s">
        <v>5455</v>
      </c>
      <c r="N990" s="23" t="s">
        <v>4629</v>
      </c>
      <c r="O990" s="23" t="s">
        <v>4630</v>
      </c>
      <c r="P990" s="23" t="s">
        <v>4660</v>
      </c>
      <c r="Q990" s="23">
        <v>0</v>
      </c>
      <c r="R990" s="23" t="s">
        <v>1962</v>
      </c>
      <c r="S990" s="23" t="s">
        <v>4453</v>
      </c>
      <c r="T990" s="23" t="s">
        <v>1721</v>
      </c>
    </row>
    <row r="991" spans="1:20" s="19" customFormat="1">
      <c r="A991" s="23" t="s">
        <v>3254</v>
      </c>
      <c r="B991" s="23" t="s">
        <v>3255</v>
      </c>
      <c r="C991" s="23" t="s">
        <v>12</v>
      </c>
      <c r="D991" s="23" t="s">
        <v>1705</v>
      </c>
      <c r="E991" s="23" t="s">
        <v>452</v>
      </c>
      <c r="F991" s="23" t="s">
        <v>4175</v>
      </c>
      <c r="G991" s="23" t="s">
        <v>1721</v>
      </c>
      <c r="H991" s="23" t="s">
        <v>4638</v>
      </c>
      <c r="I991" s="23" t="s">
        <v>4192</v>
      </c>
      <c r="J991" s="23" t="s">
        <v>11</v>
      </c>
      <c r="K991" s="23" t="s">
        <v>4628</v>
      </c>
      <c r="L991" s="23" t="s">
        <v>11</v>
      </c>
      <c r="M991" s="23" t="s">
        <v>5406</v>
      </c>
      <c r="N991" s="23" t="s">
        <v>4629</v>
      </c>
      <c r="O991" s="23" t="s">
        <v>4630</v>
      </c>
      <c r="P991" s="23" t="s">
        <v>4642</v>
      </c>
      <c r="Q991" s="23">
        <v>0</v>
      </c>
      <c r="R991" s="23" t="s">
        <v>1962</v>
      </c>
      <c r="S991" s="23" t="s">
        <v>4359</v>
      </c>
      <c r="T991" s="23" t="s">
        <v>1721</v>
      </c>
    </row>
    <row r="992" spans="1:20" s="19" customFormat="1">
      <c r="A992" s="23" t="s">
        <v>2457</v>
      </c>
      <c r="B992" s="23" t="s">
        <v>2458</v>
      </c>
      <c r="C992" s="23" t="s">
        <v>14</v>
      </c>
      <c r="D992" s="23" t="s">
        <v>1705</v>
      </c>
      <c r="E992" s="23" t="s">
        <v>452</v>
      </c>
      <c r="F992" s="23" t="s">
        <v>4166</v>
      </c>
      <c r="G992" s="23" t="s">
        <v>1721</v>
      </c>
      <c r="H992" s="23" t="s">
        <v>4094</v>
      </c>
      <c r="I992" s="23" t="s">
        <v>4106</v>
      </c>
      <c r="J992" s="23" t="s">
        <v>11</v>
      </c>
      <c r="K992" s="23" t="s">
        <v>4628</v>
      </c>
      <c r="L992" s="23" t="s">
        <v>11</v>
      </c>
      <c r="M992" s="23" t="s">
        <v>5434</v>
      </c>
      <c r="N992" s="23" t="s">
        <v>4629</v>
      </c>
      <c r="O992" s="23" t="s">
        <v>4630</v>
      </c>
      <c r="P992" s="23" t="s">
        <v>4664</v>
      </c>
      <c r="Q992" s="23">
        <v>0</v>
      </c>
      <c r="R992" s="23" t="s">
        <v>1886</v>
      </c>
      <c r="S992" s="23" t="s">
        <v>4431</v>
      </c>
      <c r="T992" s="23" t="s">
        <v>1721</v>
      </c>
    </row>
    <row r="993" spans="1:20" s="19" customFormat="1">
      <c r="A993" s="23" t="s">
        <v>2044</v>
      </c>
      <c r="B993" s="23" t="s">
        <v>2045</v>
      </c>
      <c r="C993" s="23" t="s">
        <v>10</v>
      </c>
      <c r="D993" s="23" t="s">
        <v>1705</v>
      </c>
      <c r="E993" s="23" t="s">
        <v>452</v>
      </c>
      <c r="F993" s="23" t="s">
        <v>4185</v>
      </c>
      <c r="G993" s="23" t="s">
        <v>1721</v>
      </c>
      <c r="H993" s="23" t="s">
        <v>4633</v>
      </c>
      <c r="I993" s="23" t="s">
        <v>4203</v>
      </c>
      <c r="J993" s="23" t="s">
        <v>11</v>
      </c>
      <c r="K993" s="23" t="s">
        <v>4628</v>
      </c>
      <c r="L993" s="23" t="s">
        <v>11</v>
      </c>
      <c r="M993" s="23" t="s">
        <v>5460</v>
      </c>
      <c r="N993" s="23" t="s">
        <v>4629</v>
      </c>
      <c r="O993" s="23" t="s">
        <v>4630</v>
      </c>
      <c r="P993" s="23" t="s">
        <v>4903</v>
      </c>
      <c r="Q993" s="23">
        <v>0</v>
      </c>
      <c r="R993" s="23" t="s">
        <v>1747</v>
      </c>
      <c r="S993" s="23" t="s">
        <v>4624</v>
      </c>
      <c r="T993" s="23" t="s">
        <v>1721</v>
      </c>
    </row>
    <row r="994" spans="1:20" s="19" customFormat="1">
      <c r="A994" s="23" t="s">
        <v>2901</v>
      </c>
      <c r="B994" s="23" t="s">
        <v>2902</v>
      </c>
      <c r="C994" s="23" t="s">
        <v>10</v>
      </c>
      <c r="D994" s="23" t="s">
        <v>1705</v>
      </c>
      <c r="E994" s="23" t="s">
        <v>452</v>
      </c>
      <c r="F994" s="23" t="s">
        <v>4190</v>
      </c>
      <c r="G994" s="23" t="s">
        <v>1721</v>
      </c>
      <c r="H994" s="23" t="s">
        <v>4633</v>
      </c>
      <c r="I994" s="23" t="s">
        <v>5430</v>
      </c>
      <c r="J994" s="23" t="s">
        <v>11</v>
      </c>
      <c r="K994" s="23" t="s">
        <v>4628</v>
      </c>
      <c r="L994" s="23" t="s">
        <v>11</v>
      </c>
      <c r="M994" s="23" t="s">
        <v>5432</v>
      </c>
      <c r="N994" s="23" t="s">
        <v>4629</v>
      </c>
      <c r="O994" s="23" t="s">
        <v>4630</v>
      </c>
      <c r="P994" s="23" t="s">
        <v>1026</v>
      </c>
      <c r="Q994" s="23">
        <v>0</v>
      </c>
      <c r="R994" s="23" t="s">
        <v>1683</v>
      </c>
      <c r="S994" s="23" t="s">
        <v>4825</v>
      </c>
      <c r="T994" s="23" t="s">
        <v>1721</v>
      </c>
    </row>
    <row r="995" spans="1:20" s="19" customFormat="1">
      <c r="A995" s="23" t="s">
        <v>3665</v>
      </c>
      <c r="B995" s="23" t="s">
        <v>3666</v>
      </c>
      <c r="C995" s="23" t="s">
        <v>14</v>
      </c>
      <c r="D995" s="23" t="s">
        <v>1705</v>
      </c>
      <c r="E995" s="23" t="s">
        <v>452</v>
      </c>
      <c r="F995" s="23" t="s">
        <v>4173</v>
      </c>
      <c r="G995" s="23" t="s">
        <v>1721</v>
      </c>
      <c r="H995" s="23" t="s">
        <v>4099</v>
      </c>
      <c r="I995" s="23" t="s">
        <v>4138</v>
      </c>
      <c r="J995" s="23" t="s">
        <v>11</v>
      </c>
      <c r="K995" s="23" t="s">
        <v>4628</v>
      </c>
      <c r="L995" s="23" t="s">
        <v>11</v>
      </c>
      <c r="M995" s="23" t="s">
        <v>5407</v>
      </c>
      <c r="N995" s="23" t="s">
        <v>4629</v>
      </c>
      <c r="O995" s="23" t="s">
        <v>4630</v>
      </c>
      <c r="P995" s="23" t="s">
        <v>4642</v>
      </c>
      <c r="Q995" s="23">
        <v>0</v>
      </c>
      <c r="R995" s="23" t="s">
        <v>1962</v>
      </c>
      <c r="S995" s="23" t="s">
        <v>4892</v>
      </c>
      <c r="T995" s="23" t="s">
        <v>1721</v>
      </c>
    </row>
    <row r="996" spans="1:20" s="19" customFormat="1">
      <c r="A996" s="23" t="s">
        <v>2919</v>
      </c>
      <c r="B996" s="23" t="s">
        <v>2920</v>
      </c>
      <c r="C996" s="23" t="s">
        <v>14</v>
      </c>
      <c r="D996" s="23" t="s">
        <v>1705</v>
      </c>
      <c r="E996" s="23" t="s">
        <v>452</v>
      </c>
      <c r="F996" s="23" t="s">
        <v>5334</v>
      </c>
      <c r="G996" s="23" t="s">
        <v>1721</v>
      </c>
      <c r="H996" s="23" t="s">
        <v>4633</v>
      </c>
      <c r="I996" s="23" t="s">
        <v>4192</v>
      </c>
      <c r="J996" s="23" t="s">
        <v>11</v>
      </c>
      <c r="K996" s="23" t="s">
        <v>4628</v>
      </c>
      <c r="L996" s="23" t="s">
        <v>11</v>
      </c>
      <c r="M996" s="23" t="s">
        <v>5405</v>
      </c>
      <c r="N996" s="23" t="s">
        <v>4629</v>
      </c>
      <c r="O996" s="23" t="s">
        <v>4630</v>
      </c>
      <c r="P996" s="23" t="s">
        <v>4642</v>
      </c>
      <c r="Q996" s="23">
        <v>0</v>
      </c>
      <c r="R996" s="23" t="s">
        <v>1962</v>
      </c>
      <c r="S996" s="23" t="s">
        <v>4386</v>
      </c>
      <c r="T996" s="23" t="s">
        <v>1721</v>
      </c>
    </row>
    <row r="997" spans="1:20" s="19" customFormat="1">
      <c r="A997" s="23" t="s">
        <v>3358</v>
      </c>
      <c r="B997" s="23" t="s">
        <v>3359</v>
      </c>
      <c r="C997" s="23" t="s">
        <v>14</v>
      </c>
      <c r="D997" s="23" t="s">
        <v>1705</v>
      </c>
      <c r="E997" s="23" t="s">
        <v>452</v>
      </c>
      <c r="F997" s="23" t="s">
        <v>4166</v>
      </c>
      <c r="G997" s="23" t="s">
        <v>1721</v>
      </c>
      <c r="H997" s="23" t="s">
        <v>4094</v>
      </c>
      <c r="I997" s="23" t="s">
        <v>4106</v>
      </c>
      <c r="J997" s="23" t="s">
        <v>11</v>
      </c>
      <c r="K997" s="23" t="s">
        <v>4628</v>
      </c>
      <c r="L997" s="23" t="s">
        <v>11</v>
      </c>
      <c r="M997" s="23" t="s">
        <v>5415</v>
      </c>
      <c r="N997" s="23" t="s">
        <v>4629</v>
      </c>
      <c r="O997" s="23" t="s">
        <v>4630</v>
      </c>
      <c r="P997" s="23" t="s">
        <v>7</v>
      </c>
      <c r="Q997" s="23">
        <v>0</v>
      </c>
      <c r="R997" s="23" t="s">
        <v>1771</v>
      </c>
      <c r="S997" s="23" t="s">
        <v>4896</v>
      </c>
      <c r="T997" s="23" t="s">
        <v>1721</v>
      </c>
    </row>
    <row r="998" spans="1:20" s="19" customFormat="1">
      <c r="A998" s="23" t="s">
        <v>1937</v>
      </c>
      <c r="B998" s="23" t="s">
        <v>1938</v>
      </c>
      <c r="C998" s="23" t="s">
        <v>12</v>
      </c>
      <c r="D998" s="23" t="s">
        <v>1705</v>
      </c>
      <c r="E998" s="23" t="s">
        <v>452</v>
      </c>
      <c r="F998" s="23" t="s">
        <v>5338</v>
      </c>
      <c r="G998" s="23" t="s">
        <v>1721</v>
      </c>
      <c r="H998" s="23" t="s">
        <v>4643</v>
      </c>
      <c r="I998" s="23" t="s">
        <v>4138</v>
      </c>
      <c r="J998" s="23" t="s">
        <v>11</v>
      </c>
      <c r="K998" s="23" t="s">
        <v>4628</v>
      </c>
      <c r="L998" s="23" t="s">
        <v>11</v>
      </c>
      <c r="M998" s="23" t="s">
        <v>5471</v>
      </c>
      <c r="N998" s="23" t="s">
        <v>4629</v>
      </c>
      <c r="O998" s="23" t="s">
        <v>4630</v>
      </c>
      <c r="P998" s="23" t="s">
        <v>4642</v>
      </c>
      <c r="Q998" s="23">
        <v>0</v>
      </c>
      <c r="R998" s="23" t="s">
        <v>1962</v>
      </c>
      <c r="S998" s="23" t="s">
        <v>4492</v>
      </c>
      <c r="T998" s="23" t="s">
        <v>1721</v>
      </c>
    </row>
    <row r="999" spans="1:20" s="19" customFormat="1">
      <c r="A999" s="23" t="s">
        <v>3549</v>
      </c>
      <c r="B999" s="23" t="s">
        <v>3550</v>
      </c>
      <c r="C999" s="23" t="s">
        <v>10</v>
      </c>
      <c r="D999" s="23" t="s">
        <v>1705</v>
      </c>
      <c r="E999" s="23" t="s">
        <v>1189</v>
      </c>
      <c r="F999" s="23" t="s">
        <v>4182</v>
      </c>
      <c r="G999" s="23" t="s">
        <v>1721</v>
      </c>
      <c r="H999" s="23" t="s">
        <v>4638</v>
      </c>
      <c r="I999" s="23" t="s">
        <v>4636</v>
      </c>
      <c r="J999" s="23" t="s">
        <v>11</v>
      </c>
      <c r="K999" s="23" t="s">
        <v>4628</v>
      </c>
      <c r="L999" s="23" t="s">
        <v>11</v>
      </c>
      <c r="M999" s="23" t="s">
        <v>5480</v>
      </c>
      <c r="N999" s="23" t="s">
        <v>4629</v>
      </c>
      <c r="O999" s="23" t="s">
        <v>4630</v>
      </c>
      <c r="P999" s="23" t="s">
        <v>9</v>
      </c>
      <c r="Q999" s="23">
        <v>0</v>
      </c>
      <c r="R999" s="23" t="s">
        <v>1771</v>
      </c>
      <c r="S999" s="23" t="s">
        <v>4765</v>
      </c>
      <c r="T999" s="23" t="s">
        <v>1721</v>
      </c>
    </row>
    <row r="1000" spans="1:20" s="19" customFormat="1">
      <c r="A1000" s="23" t="s">
        <v>3853</v>
      </c>
      <c r="B1000" s="23" t="s">
        <v>3854</v>
      </c>
      <c r="C1000" s="23" t="s">
        <v>14</v>
      </c>
      <c r="D1000" s="23" t="s">
        <v>1705</v>
      </c>
      <c r="E1000" s="23" t="s">
        <v>452</v>
      </c>
      <c r="F1000" s="23" t="s">
        <v>4166</v>
      </c>
      <c r="G1000" s="23" t="s">
        <v>1721</v>
      </c>
      <c r="H1000" s="23" t="s">
        <v>4094</v>
      </c>
      <c r="I1000" s="23" t="s">
        <v>4656</v>
      </c>
      <c r="J1000" s="23" t="s">
        <v>11</v>
      </c>
      <c r="K1000" s="23" t="s">
        <v>4628</v>
      </c>
      <c r="L1000" s="23" t="s">
        <v>11</v>
      </c>
      <c r="M1000" s="23" t="s">
        <v>5428</v>
      </c>
      <c r="N1000" s="23" t="s">
        <v>4629</v>
      </c>
      <c r="O1000" s="23" t="s">
        <v>4630</v>
      </c>
      <c r="P1000" s="23" t="s">
        <v>7</v>
      </c>
      <c r="Q1000" s="23">
        <v>0</v>
      </c>
      <c r="R1000" s="23" t="s">
        <v>2050</v>
      </c>
      <c r="S1000" s="23" t="s">
        <v>4637</v>
      </c>
      <c r="T1000" s="23" t="s">
        <v>1721</v>
      </c>
    </row>
    <row r="1001" spans="1:20" s="19" customFormat="1">
      <c r="A1001" s="23" t="s">
        <v>2566</v>
      </c>
      <c r="B1001" s="23" t="s">
        <v>2567</v>
      </c>
      <c r="C1001" s="23" t="s">
        <v>12</v>
      </c>
      <c r="D1001" s="23" t="s">
        <v>1705</v>
      </c>
      <c r="E1001" s="23" t="s">
        <v>452</v>
      </c>
      <c r="F1001" s="23" t="s">
        <v>4166</v>
      </c>
      <c r="G1001" s="23" t="s">
        <v>1721</v>
      </c>
      <c r="H1001" s="23" t="s">
        <v>4094</v>
      </c>
      <c r="I1001" s="23" t="s">
        <v>4656</v>
      </c>
      <c r="J1001" s="23" t="s">
        <v>11</v>
      </c>
      <c r="K1001" s="23" t="s">
        <v>4628</v>
      </c>
      <c r="L1001" s="23" t="s">
        <v>11</v>
      </c>
      <c r="M1001" s="23" t="s">
        <v>5414</v>
      </c>
      <c r="N1001" s="23" t="s">
        <v>4629</v>
      </c>
      <c r="O1001" s="23" t="s">
        <v>4630</v>
      </c>
      <c r="P1001" s="23" t="s">
        <v>9</v>
      </c>
      <c r="Q1001" s="23">
        <v>0</v>
      </c>
      <c r="R1001" s="23" t="s">
        <v>4773</v>
      </c>
      <c r="S1001" s="23" t="s">
        <v>4774</v>
      </c>
      <c r="T1001" s="23" t="s">
        <v>1721</v>
      </c>
    </row>
    <row r="1002" spans="1:20" s="19" customFormat="1">
      <c r="A1002" s="23" t="s">
        <v>4021</v>
      </c>
      <c r="B1002" s="23" t="s">
        <v>4022</v>
      </c>
      <c r="C1002" s="23" t="s">
        <v>15</v>
      </c>
      <c r="D1002" s="23" t="s">
        <v>1705</v>
      </c>
      <c r="E1002" s="23" t="s">
        <v>452</v>
      </c>
      <c r="F1002" s="23" t="s">
        <v>4148</v>
      </c>
      <c r="G1002" s="23" t="s">
        <v>1721</v>
      </c>
      <c r="H1002" s="23" t="s">
        <v>4094</v>
      </c>
      <c r="I1002" s="23" t="s">
        <v>4192</v>
      </c>
      <c r="J1002" s="23" t="s">
        <v>11</v>
      </c>
      <c r="K1002" s="23" t="s">
        <v>4628</v>
      </c>
      <c r="L1002" s="23" t="s">
        <v>11</v>
      </c>
      <c r="M1002" s="23" t="s">
        <v>5416</v>
      </c>
      <c r="N1002" s="23" t="s">
        <v>4629</v>
      </c>
      <c r="O1002" s="23" t="s">
        <v>4630</v>
      </c>
      <c r="P1002" s="23" t="s">
        <v>4820</v>
      </c>
      <c r="Q1002" s="23">
        <v>0</v>
      </c>
      <c r="R1002" s="23" t="s">
        <v>1962</v>
      </c>
      <c r="S1002" s="23" t="s">
        <v>4821</v>
      </c>
      <c r="T1002" s="23" t="s">
        <v>1721</v>
      </c>
    </row>
    <row r="1003" spans="1:20" s="19" customFormat="1">
      <c r="A1003" s="23" t="s">
        <v>3605</v>
      </c>
      <c r="B1003" s="23" t="s">
        <v>3606</v>
      </c>
      <c r="C1003" s="23" t="s">
        <v>16</v>
      </c>
      <c r="D1003" s="23" t="s">
        <v>1705</v>
      </c>
      <c r="E1003" s="23" t="s">
        <v>1189</v>
      </c>
      <c r="F1003" s="23" t="s">
        <v>4197</v>
      </c>
      <c r="G1003" s="23" t="s">
        <v>1721</v>
      </c>
      <c r="H1003" s="23" t="s">
        <v>4099</v>
      </c>
      <c r="I1003" s="23" t="s">
        <v>4106</v>
      </c>
      <c r="J1003" s="23" t="s">
        <v>11</v>
      </c>
      <c r="K1003" s="23" t="s">
        <v>4628</v>
      </c>
      <c r="L1003" s="23" t="s">
        <v>11</v>
      </c>
      <c r="M1003" s="23" t="s">
        <v>5416</v>
      </c>
      <c r="N1003" s="23" t="s">
        <v>4629</v>
      </c>
      <c r="O1003" s="23" t="s">
        <v>4630</v>
      </c>
      <c r="P1003" s="23" t="s">
        <v>4642</v>
      </c>
      <c r="Q1003" s="23">
        <v>0</v>
      </c>
      <c r="R1003" s="23" t="s">
        <v>1962</v>
      </c>
      <c r="S1003" s="23" t="s">
        <v>4764</v>
      </c>
      <c r="T1003" s="23" t="s">
        <v>1721</v>
      </c>
    </row>
    <row r="1004" spans="1:20" s="19" customFormat="1">
      <c r="A1004" s="23" t="s">
        <v>3707</v>
      </c>
      <c r="B1004" s="23" t="s">
        <v>3708</v>
      </c>
      <c r="C1004" s="23" t="s">
        <v>14</v>
      </c>
      <c r="D1004" s="23" t="s">
        <v>1705</v>
      </c>
      <c r="E1004" s="23" t="s">
        <v>452</v>
      </c>
      <c r="F1004" s="23" t="s">
        <v>5344</v>
      </c>
      <c r="G1004" s="23" t="s">
        <v>1721</v>
      </c>
      <c r="H1004" s="23" t="s">
        <v>4643</v>
      </c>
      <c r="I1004" s="23" t="s">
        <v>4636</v>
      </c>
      <c r="J1004" s="23" t="s">
        <v>11</v>
      </c>
      <c r="K1004" s="23" t="s">
        <v>4628</v>
      </c>
      <c r="L1004" s="23" t="s">
        <v>11</v>
      </c>
      <c r="M1004" s="23" t="s">
        <v>5406</v>
      </c>
      <c r="N1004" s="23" t="s">
        <v>4629</v>
      </c>
      <c r="O1004" s="23" t="s">
        <v>4630</v>
      </c>
      <c r="P1004" s="23" t="s">
        <v>7</v>
      </c>
      <c r="Q1004" s="23">
        <v>0</v>
      </c>
      <c r="R1004" s="23" t="s">
        <v>4744</v>
      </c>
      <c r="S1004" s="23" t="s">
        <v>4512</v>
      </c>
      <c r="T1004" s="23" t="s">
        <v>1721</v>
      </c>
    </row>
    <row r="1005" spans="1:20" s="19" customFormat="1">
      <c r="A1005" s="23" t="s">
        <v>3262</v>
      </c>
      <c r="B1005" s="23" t="s">
        <v>3263</v>
      </c>
      <c r="C1005" s="23" t="s">
        <v>1669</v>
      </c>
      <c r="D1005" s="23" t="s">
        <v>4091</v>
      </c>
      <c r="E1005" s="23" t="s">
        <v>459</v>
      </c>
      <c r="F1005" s="23" t="s">
        <v>4086</v>
      </c>
      <c r="G1005" s="23" t="s">
        <v>1721</v>
      </c>
      <c r="H1005" s="23" t="s">
        <v>4643</v>
      </c>
      <c r="I1005" s="23" t="s">
        <v>4644</v>
      </c>
      <c r="J1005" s="23" t="s">
        <v>1808</v>
      </c>
      <c r="K1005" s="23" t="s">
        <v>4628</v>
      </c>
      <c r="L1005" s="23" t="s">
        <v>11</v>
      </c>
      <c r="M1005" s="23" t="s">
        <v>5488</v>
      </c>
      <c r="N1005" s="23" t="s">
        <v>4640</v>
      </c>
      <c r="O1005" s="23" t="s">
        <v>4630</v>
      </c>
      <c r="P1005" s="23" t="s">
        <v>4641</v>
      </c>
      <c r="Q1005" s="23">
        <v>0</v>
      </c>
      <c r="R1005" s="23" t="s">
        <v>1962</v>
      </c>
      <c r="S1005" s="23" t="s">
        <v>4771</v>
      </c>
      <c r="T1005" s="23" t="s">
        <v>1721</v>
      </c>
    </row>
    <row r="1006" spans="1:20" s="19" customFormat="1">
      <c r="A1006" s="23" t="s">
        <v>1904</v>
      </c>
      <c r="B1006" s="23" t="s">
        <v>1905</v>
      </c>
      <c r="C1006" s="23" t="s">
        <v>10</v>
      </c>
      <c r="D1006" s="23" t="s">
        <v>1705</v>
      </c>
      <c r="E1006" s="23" t="s">
        <v>452</v>
      </c>
      <c r="F1006" s="23" t="s">
        <v>4179</v>
      </c>
      <c r="G1006" s="23" t="s">
        <v>1721</v>
      </c>
      <c r="H1006" s="23" t="s">
        <v>4682</v>
      </c>
      <c r="I1006" s="23" t="s">
        <v>4203</v>
      </c>
      <c r="J1006" s="23" t="s">
        <v>11</v>
      </c>
      <c r="K1006" s="23" t="s">
        <v>4628</v>
      </c>
      <c r="L1006" s="23" t="s">
        <v>11</v>
      </c>
      <c r="M1006" s="23" t="s">
        <v>5418</v>
      </c>
      <c r="N1006" s="23" t="s">
        <v>4629</v>
      </c>
      <c r="O1006" s="23" t="s">
        <v>4630</v>
      </c>
      <c r="P1006" s="23" t="s">
        <v>4662</v>
      </c>
      <c r="Q1006" s="23">
        <v>0</v>
      </c>
      <c r="R1006" s="23" t="s">
        <v>3700</v>
      </c>
      <c r="S1006" s="23" t="s">
        <v>4552</v>
      </c>
      <c r="T1006" s="23" t="s">
        <v>1721</v>
      </c>
    </row>
    <row r="1007" spans="1:20" s="19" customFormat="1">
      <c r="A1007" s="23" t="s">
        <v>3904</v>
      </c>
      <c r="B1007" s="23" t="s">
        <v>3905</v>
      </c>
      <c r="C1007" s="23" t="s">
        <v>15</v>
      </c>
      <c r="D1007" s="23" t="s">
        <v>1705</v>
      </c>
      <c r="E1007" s="23" t="s">
        <v>452</v>
      </c>
      <c r="F1007" s="23" t="s">
        <v>4156</v>
      </c>
      <c r="G1007" s="23" t="s">
        <v>1721</v>
      </c>
      <c r="H1007" s="23" t="s">
        <v>4094</v>
      </c>
      <c r="I1007" s="23" t="s">
        <v>4636</v>
      </c>
      <c r="J1007" s="23" t="s">
        <v>11</v>
      </c>
      <c r="K1007" s="23" t="s">
        <v>4628</v>
      </c>
      <c r="L1007" s="23" t="s">
        <v>11</v>
      </c>
      <c r="M1007" s="23" t="s">
        <v>5408</v>
      </c>
      <c r="N1007" s="23" t="s">
        <v>4629</v>
      </c>
      <c r="O1007" s="23" t="s">
        <v>4630</v>
      </c>
      <c r="P1007" s="23" t="s">
        <v>4660</v>
      </c>
      <c r="Q1007" s="23">
        <v>0</v>
      </c>
      <c r="R1007" s="23" t="s">
        <v>1962</v>
      </c>
      <c r="S1007" s="23" t="s">
        <v>4299</v>
      </c>
      <c r="T1007" s="23" t="s">
        <v>1721</v>
      </c>
    </row>
    <row r="1008" spans="1:20" s="19" customFormat="1">
      <c r="A1008" s="23" t="s">
        <v>3209</v>
      </c>
      <c r="B1008" s="23" t="s">
        <v>3210</v>
      </c>
      <c r="C1008" s="23" t="s">
        <v>14</v>
      </c>
      <c r="D1008" s="23" t="s">
        <v>1705</v>
      </c>
      <c r="E1008" s="23" t="s">
        <v>452</v>
      </c>
      <c r="F1008" s="23" t="s">
        <v>5334</v>
      </c>
      <c r="G1008" s="23" t="s">
        <v>1721</v>
      </c>
      <c r="H1008" s="23" t="s">
        <v>4633</v>
      </c>
      <c r="I1008" s="23" t="s">
        <v>4192</v>
      </c>
      <c r="J1008" s="23" t="s">
        <v>11</v>
      </c>
      <c r="K1008" s="23" t="s">
        <v>4628</v>
      </c>
      <c r="L1008" s="23" t="s">
        <v>11</v>
      </c>
      <c r="M1008" s="23" t="s">
        <v>5428</v>
      </c>
      <c r="N1008" s="23" t="s">
        <v>4629</v>
      </c>
      <c r="O1008" s="23" t="s">
        <v>4630</v>
      </c>
      <c r="P1008" s="23" t="s">
        <v>4662</v>
      </c>
      <c r="Q1008" s="23">
        <v>0</v>
      </c>
      <c r="R1008" s="23" t="s">
        <v>2033</v>
      </c>
      <c r="S1008" s="23" t="s">
        <v>4884</v>
      </c>
      <c r="T1008" s="23" t="s">
        <v>1721</v>
      </c>
    </row>
    <row r="1009" spans="1:20" s="19" customFormat="1">
      <c r="A1009" s="23" t="s">
        <v>2968</v>
      </c>
      <c r="B1009" s="23" t="s">
        <v>2969</v>
      </c>
      <c r="C1009" s="23" t="s">
        <v>12</v>
      </c>
      <c r="D1009" s="23" t="s">
        <v>1705</v>
      </c>
      <c r="E1009" s="23" t="s">
        <v>452</v>
      </c>
      <c r="F1009" s="23" t="s">
        <v>5338</v>
      </c>
      <c r="G1009" s="23" t="s">
        <v>1721</v>
      </c>
      <c r="H1009" s="23" t="s">
        <v>4643</v>
      </c>
      <c r="I1009" s="23" t="s">
        <v>4138</v>
      </c>
      <c r="J1009" s="23" t="s">
        <v>11</v>
      </c>
      <c r="K1009" s="23" t="s">
        <v>4628</v>
      </c>
      <c r="L1009" s="23" t="s">
        <v>11</v>
      </c>
      <c r="M1009" s="23" t="s">
        <v>5425</v>
      </c>
      <c r="N1009" s="23" t="s">
        <v>4629</v>
      </c>
      <c r="O1009" s="23" t="s">
        <v>4630</v>
      </c>
      <c r="P1009" s="23" t="s">
        <v>1026</v>
      </c>
      <c r="Q1009" s="23">
        <v>0</v>
      </c>
      <c r="R1009" s="23" t="s">
        <v>1683</v>
      </c>
      <c r="S1009" s="23" t="s">
        <v>4902</v>
      </c>
      <c r="T1009" s="23" t="s">
        <v>1721</v>
      </c>
    </row>
    <row r="1010" spans="1:20" s="19" customFormat="1">
      <c r="A1010" s="23" t="s">
        <v>3970</v>
      </c>
      <c r="B1010" s="23" t="s">
        <v>3971</v>
      </c>
      <c r="C1010" s="23" t="s">
        <v>10</v>
      </c>
      <c r="D1010" s="23" t="s">
        <v>1705</v>
      </c>
      <c r="E1010" s="23" t="s">
        <v>452</v>
      </c>
      <c r="F1010" s="23" t="s">
        <v>4190</v>
      </c>
      <c r="G1010" s="23" t="s">
        <v>1721</v>
      </c>
      <c r="H1010" s="23" t="s">
        <v>4633</v>
      </c>
      <c r="I1010" s="23" t="s">
        <v>4192</v>
      </c>
      <c r="J1010" s="23" t="s">
        <v>11</v>
      </c>
      <c r="K1010" s="23" t="s">
        <v>4628</v>
      </c>
      <c r="L1010" s="23" t="s">
        <v>11</v>
      </c>
      <c r="M1010" s="23" t="s">
        <v>5417</v>
      </c>
      <c r="N1010" s="23" t="s">
        <v>4629</v>
      </c>
      <c r="O1010" s="23" t="s">
        <v>4630</v>
      </c>
      <c r="P1010" s="23" t="s">
        <v>1026</v>
      </c>
      <c r="Q1010" s="23">
        <v>0</v>
      </c>
      <c r="R1010" s="23" t="s">
        <v>1683</v>
      </c>
      <c r="S1010" s="23" t="s">
        <v>5472</v>
      </c>
      <c r="T1010" s="23" t="s">
        <v>1721</v>
      </c>
    </row>
    <row r="1011" spans="1:20" s="19" customFormat="1">
      <c r="A1011" s="23" t="s">
        <v>2601</v>
      </c>
      <c r="B1011" s="23" t="s">
        <v>2602</v>
      </c>
      <c r="C1011" s="23" t="s">
        <v>15</v>
      </c>
      <c r="D1011" s="23" t="s">
        <v>1705</v>
      </c>
      <c r="E1011" s="23" t="s">
        <v>452</v>
      </c>
      <c r="F1011" s="23" t="s">
        <v>4148</v>
      </c>
      <c r="G1011" s="23" t="s">
        <v>1721</v>
      </c>
      <c r="H1011" s="23" t="s">
        <v>4094</v>
      </c>
      <c r="I1011" s="23" t="s">
        <v>4192</v>
      </c>
      <c r="J1011" s="23" t="s">
        <v>11</v>
      </c>
      <c r="K1011" s="23" t="s">
        <v>4628</v>
      </c>
      <c r="L1011" s="23" t="s">
        <v>11</v>
      </c>
      <c r="M1011" s="23" t="s">
        <v>5418</v>
      </c>
      <c r="N1011" s="23" t="s">
        <v>4629</v>
      </c>
      <c r="O1011" s="23" t="s">
        <v>4630</v>
      </c>
      <c r="P1011" s="23" t="s">
        <v>1026</v>
      </c>
      <c r="Q1011" s="23">
        <v>0</v>
      </c>
      <c r="R1011" s="23" t="s">
        <v>1922</v>
      </c>
      <c r="S1011" s="23" t="s">
        <v>5508</v>
      </c>
      <c r="T1011" s="23" t="s">
        <v>1721</v>
      </c>
    </row>
    <row r="1012" spans="1:20" s="19" customFormat="1">
      <c r="A1012" s="23" t="s">
        <v>1862</v>
      </c>
      <c r="B1012" s="23" t="s">
        <v>1863</v>
      </c>
      <c r="C1012" s="23" t="s">
        <v>1669</v>
      </c>
      <c r="D1012" s="23" t="s">
        <v>1705</v>
      </c>
      <c r="E1012" s="23" t="s">
        <v>452</v>
      </c>
      <c r="F1012" s="23" t="s">
        <v>4179</v>
      </c>
      <c r="G1012" s="23" t="s">
        <v>1721</v>
      </c>
      <c r="H1012" s="23" t="s">
        <v>4682</v>
      </c>
      <c r="I1012" s="23" t="s">
        <v>4649</v>
      </c>
      <c r="J1012" s="23" t="s">
        <v>11</v>
      </c>
      <c r="K1012" s="23" t="s">
        <v>4628</v>
      </c>
      <c r="L1012" s="23" t="s">
        <v>11</v>
      </c>
      <c r="M1012" s="23" t="s">
        <v>5416</v>
      </c>
      <c r="N1012" s="23" t="s">
        <v>4629</v>
      </c>
      <c r="O1012" s="23" t="s">
        <v>4630</v>
      </c>
      <c r="P1012" s="23" t="s">
        <v>7</v>
      </c>
      <c r="Q1012" s="23">
        <v>0</v>
      </c>
      <c r="R1012" s="23" t="s">
        <v>1922</v>
      </c>
      <c r="S1012" s="23" t="s">
        <v>4819</v>
      </c>
      <c r="T1012" s="23" t="s">
        <v>1721</v>
      </c>
    </row>
    <row r="1013" spans="1:20" s="19" customFormat="1">
      <c r="A1013" s="23" t="s">
        <v>3617</v>
      </c>
      <c r="B1013" s="23" t="s">
        <v>3618</v>
      </c>
      <c r="C1013" s="23" t="s">
        <v>1669</v>
      </c>
      <c r="D1013" s="23" t="s">
        <v>1705</v>
      </c>
      <c r="E1013" s="23" t="s">
        <v>452</v>
      </c>
      <c r="F1013" s="23" t="s">
        <v>4179</v>
      </c>
      <c r="G1013" s="23" t="s">
        <v>1721</v>
      </c>
      <c r="H1013" s="23" t="s">
        <v>4682</v>
      </c>
      <c r="I1013" s="23" t="s">
        <v>4649</v>
      </c>
      <c r="J1013" s="23" t="s">
        <v>11</v>
      </c>
      <c r="K1013" s="23" t="s">
        <v>4628</v>
      </c>
      <c r="L1013" s="23" t="s">
        <v>11</v>
      </c>
      <c r="M1013" s="23" t="s">
        <v>5416</v>
      </c>
      <c r="N1013" s="23" t="s">
        <v>4629</v>
      </c>
      <c r="O1013" s="23" t="s">
        <v>4630</v>
      </c>
      <c r="P1013" s="23" t="s">
        <v>1026</v>
      </c>
      <c r="Q1013" s="23">
        <v>0</v>
      </c>
      <c r="R1013" s="23" t="s">
        <v>1922</v>
      </c>
      <c r="S1013" s="23" t="s">
        <v>4706</v>
      </c>
      <c r="T1013" s="23" t="s">
        <v>1721</v>
      </c>
    </row>
    <row r="1014" spans="1:20" s="19" customFormat="1">
      <c r="A1014" s="23" t="s">
        <v>3767</v>
      </c>
      <c r="B1014" s="23" t="s">
        <v>3768</v>
      </c>
      <c r="C1014" s="23" t="s">
        <v>10</v>
      </c>
      <c r="D1014" s="23" t="s">
        <v>1705</v>
      </c>
      <c r="E1014" s="23" t="s">
        <v>452</v>
      </c>
      <c r="F1014" s="23" t="s">
        <v>4164</v>
      </c>
      <c r="G1014" s="23" t="s">
        <v>1721</v>
      </c>
      <c r="H1014" s="23" t="s">
        <v>4632</v>
      </c>
      <c r="I1014" s="23" t="s">
        <v>4649</v>
      </c>
      <c r="J1014" s="23" t="s">
        <v>11</v>
      </c>
      <c r="K1014" s="23" t="s">
        <v>4628</v>
      </c>
      <c r="L1014" s="23" t="s">
        <v>11</v>
      </c>
      <c r="M1014" s="23" t="s">
        <v>5460</v>
      </c>
      <c r="N1014" s="23" t="s">
        <v>4629</v>
      </c>
      <c r="O1014" s="23" t="s">
        <v>4630</v>
      </c>
      <c r="P1014" s="23" t="s">
        <v>4675</v>
      </c>
      <c r="Q1014" s="23">
        <v>0</v>
      </c>
      <c r="R1014" s="23" t="s">
        <v>4808</v>
      </c>
      <c r="S1014" s="23" t="s">
        <v>4809</v>
      </c>
      <c r="T1014" s="23" t="s">
        <v>1721</v>
      </c>
    </row>
    <row r="1015" spans="1:20" s="19" customFormat="1">
      <c r="A1015" s="23" t="s">
        <v>3367</v>
      </c>
      <c r="B1015" s="23" t="s">
        <v>3368</v>
      </c>
      <c r="C1015" s="23" t="s">
        <v>1669</v>
      </c>
      <c r="D1015" s="23" t="s">
        <v>4091</v>
      </c>
      <c r="E1015" s="23" t="s">
        <v>459</v>
      </c>
      <c r="F1015" s="23" t="s">
        <v>4167</v>
      </c>
      <c r="G1015" s="23" t="s">
        <v>1721</v>
      </c>
      <c r="H1015" s="23" t="s">
        <v>4638</v>
      </c>
      <c r="I1015" s="23" t="s">
        <v>4639</v>
      </c>
      <c r="J1015" s="23" t="s">
        <v>1808</v>
      </c>
      <c r="K1015" s="23" t="s">
        <v>4628</v>
      </c>
      <c r="L1015" s="23" t="s">
        <v>11</v>
      </c>
      <c r="M1015" s="23" t="s">
        <v>5454</v>
      </c>
      <c r="N1015" s="23" t="s">
        <v>4640</v>
      </c>
      <c r="O1015" s="23" t="s">
        <v>4630</v>
      </c>
      <c r="P1015" s="23" t="s">
        <v>4761</v>
      </c>
      <c r="Q1015" s="23">
        <v>0</v>
      </c>
      <c r="R1015" s="23" t="s">
        <v>1962</v>
      </c>
      <c r="S1015" s="23" t="s">
        <v>4341</v>
      </c>
      <c r="T1015" s="23" t="s">
        <v>1721</v>
      </c>
    </row>
    <row r="1016" spans="1:20" s="19" customFormat="1">
      <c r="A1016" s="23" t="s">
        <v>2827</v>
      </c>
      <c r="B1016" s="23" t="s">
        <v>2828</v>
      </c>
      <c r="C1016" s="23" t="s">
        <v>14</v>
      </c>
      <c r="D1016" s="23" t="s">
        <v>1705</v>
      </c>
      <c r="E1016" s="23" t="s">
        <v>452</v>
      </c>
      <c r="F1016" s="23" t="s">
        <v>5340</v>
      </c>
      <c r="G1016" s="23" t="s">
        <v>1721</v>
      </c>
      <c r="H1016" s="23" t="s">
        <v>4099</v>
      </c>
      <c r="I1016" s="23" t="s">
        <v>5447</v>
      </c>
      <c r="J1016" s="23" t="s">
        <v>11</v>
      </c>
      <c r="K1016" s="23" t="s">
        <v>4628</v>
      </c>
      <c r="L1016" s="23" t="s">
        <v>11</v>
      </c>
      <c r="M1016" s="23" t="s">
        <v>5448</v>
      </c>
      <c r="N1016" s="23" t="s">
        <v>4629</v>
      </c>
      <c r="O1016" s="23" t="s">
        <v>4630</v>
      </c>
      <c r="P1016" s="23" t="s">
        <v>4642</v>
      </c>
      <c r="Q1016" s="23">
        <v>0</v>
      </c>
      <c r="R1016" s="23" t="s">
        <v>1962</v>
      </c>
      <c r="S1016" s="23" t="s">
        <v>4395</v>
      </c>
      <c r="T1016" s="23" t="s">
        <v>1721</v>
      </c>
    </row>
    <row r="1017" spans="1:20" s="19" customFormat="1">
      <c r="A1017" s="23" t="s">
        <v>2230</v>
      </c>
      <c r="B1017" s="23" t="s">
        <v>2231</v>
      </c>
      <c r="C1017" s="23" t="s">
        <v>10</v>
      </c>
      <c r="D1017" s="23" t="s">
        <v>1705</v>
      </c>
      <c r="E1017" s="23" t="s">
        <v>452</v>
      </c>
      <c r="F1017" s="23" t="s">
        <v>5342</v>
      </c>
      <c r="G1017" s="23" t="s">
        <v>1721</v>
      </c>
      <c r="H1017" s="23" t="s">
        <v>4633</v>
      </c>
      <c r="I1017" s="23" t="s">
        <v>4192</v>
      </c>
      <c r="J1017" s="23" t="s">
        <v>11</v>
      </c>
      <c r="K1017" s="23" t="s">
        <v>4628</v>
      </c>
      <c r="L1017" s="23" t="s">
        <v>11</v>
      </c>
      <c r="M1017" s="23" t="s">
        <v>5433</v>
      </c>
      <c r="N1017" s="23" t="s">
        <v>4629</v>
      </c>
      <c r="O1017" s="23" t="s">
        <v>4630</v>
      </c>
      <c r="P1017" s="23" t="s">
        <v>7</v>
      </c>
      <c r="Q1017" s="23">
        <v>0</v>
      </c>
      <c r="R1017" s="23" t="s">
        <v>4756</v>
      </c>
      <c r="S1017" s="23" t="s">
        <v>4793</v>
      </c>
      <c r="T1017" s="23" t="s">
        <v>1721</v>
      </c>
    </row>
    <row r="1018" spans="1:20" s="19" customFormat="1">
      <c r="A1018" s="23" t="s">
        <v>3358</v>
      </c>
      <c r="B1018" s="23" t="s">
        <v>3359</v>
      </c>
      <c r="C1018" s="23" t="s">
        <v>14</v>
      </c>
      <c r="D1018" s="23" t="s">
        <v>1705</v>
      </c>
      <c r="E1018" s="23" t="s">
        <v>452</v>
      </c>
      <c r="F1018" s="23" t="s">
        <v>4166</v>
      </c>
      <c r="G1018" s="23" t="s">
        <v>1721</v>
      </c>
      <c r="H1018" s="23" t="s">
        <v>4094</v>
      </c>
      <c r="I1018" s="23" t="s">
        <v>5421</v>
      </c>
      <c r="J1018" s="23" t="s">
        <v>11</v>
      </c>
      <c r="K1018" s="23" t="s">
        <v>4628</v>
      </c>
      <c r="L1018" s="23" t="s">
        <v>11</v>
      </c>
      <c r="M1018" s="23" t="s">
        <v>5408</v>
      </c>
      <c r="N1018" s="23" t="s">
        <v>4629</v>
      </c>
      <c r="O1018" s="23" t="s">
        <v>4630</v>
      </c>
      <c r="P1018" s="23" t="s">
        <v>7</v>
      </c>
      <c r="Q1018" s="23">
        <v>0</v>
      </c>
      <c r="R1018" s="23" t="s">
        <v>1771</v>
      </c>
      <c r="S1018" s="23" t="s">
        <v>4896</v>
      </c>
      <c r="T1018" s="23" t="s">
        <v>1721</v>
      </c>
    </row>
    <row r="1019" spans="1:20" s="19" customFormat="1">
      <c r="A1019" s="23" t="s">
        <v>4044</v>
      </c>
      <c r="B1019" s="23" t="s">
        <v>4045</v>
      </c>
      <c r="C1019" s="23" t="s">
        <v>16</v>
      </c>
      <c r="D1019" s="23" t="s">
        <v>1705</v>
      </c>
      <c r="E1019" s="23" t="s">
        <v>1189</v>
      </c>
      <c r="F1019" s="23" t="s">
        <v>4182</v>
      </c>
      <c r="G1019" s="23" t="s">
        <v>1721</v>
      </c>
      <c r="H1019" s="23" t="s">
        <v>4638</v>
      </c>
      <c r="I1019" s="23" t="s">
        <v>4636</v>
      </c>
      <c r="J1019" s="23" t="s">
        <v>11</v>
      </c>
      <c r="K1019" s="23" t="s">
        <v>4628</v>
      </c>
      <c r="L1019" s="23" t="s">
        <v>11</v>
      </c>
      <c r="M1019" s="23" t="s">
        <v>5456</v>
      </c>
      <c r="N1019" s="23" t="s">
        <v>4629</v>
      </c>
      <c r="O1019" s="23" t="s">
        <v>4630</v>
      </c>
      <c r="P1019" s="23" t="s">
        <v>4783</v>
      </c>
      <c r="Q1019" s="23">
        <v>0</v>
      </c>
      <c r="R1019" s="23" t="s">
        <v>4784</v>
      </c>
      <c r="S1019" s="23" t="s">
        <v>4785</v>
      </c>
      <c r="T1019" s="23" t="s">
        <v>1721</v>
      </c>
    </row>
    <row r="1020" spans="1:20" s="19" customFormat="1">
      <c r="A1020" s="23" t="s">
        <v>3853</v>
      </c>
      <c r="B1020" s="23" t="s">
        <v>3854</v>
      </c>
      <c r="C1020" s="23" t="s">
        <v>14</v>
      </c>
      <c r="D1020" s="23" t="s">
        <v>1705</v>
      </c>
      <c r="E1020" s="23" t="s">
        <v>452</v>
      </c>
      <c r="F1020" s="23" t="s">
        <v>4166</v>
      </c>
      <c r="G1020" s="23" t="s">
        <v>1721</v>
      </c>
      <c r="H1020" s="23" t="s">
        <v>4094</v>
      </c>
      <c r="I1020" s="23" t="s">
        <v>4106</v>
      </c>
      <c r="J1020" s="23" t="s">
        <v>11</v>
      </c>
      <c r="K1020" s="23" t="s">
        <v>4628</v>
      </c>
      <c r="L1020" s="23" t="s">
        <v>11</v>
      </c>
      <c r="M1020" s="23" t="s">
        <v>5424</v>
      </c>
      <c r="N1020" s="23" t="s">
        <v>4629</v>
      </c>
      <c r="O1020" s="23" t="s">
        <v>4630</v>
      </c>
      <c r="P1020" s="23" t="s">
        <v>7</v>
      </c>
      <c r="Q1020" s="23">
        <v>0</v>
      </c>
      <c r="R1020" s="23" t="s">
        <v>2050</v>
      </c>
      <c r="S1020" s="23" t="s">
        <v>4637</v>
      </c>
      <c r="T1020" s="23" t="s">
        <v>1721</v>
      </c>
    </row>
    <row r="1021" spans="1:20" s="19" customFormat="1">
      <c r="A1021" s="23" t="s">
        <v>3824</v>
      </c>
      <c r="B1021" s="23" t="s">
        <v>3825</v>
      </c>
      <c r="C1021" s="23" t="s">
        <v>16</v>
      </c>
      <c r="D1021" s="23" t="s">
        <v>1705</v>
      </c>
      <c r="E1021" s="23" t="s">
        <v>1189</v>
      </c>
      <c r="F1021" s="23" t="s">
        <v>4141</v>
      </c>
      <c r="G1021" s="23" t="s">
        <v>1721</v>
      </c>
      <c r="H1021" s="23" t="s">
        <v>4633</v>
      </c>
      <c r="I1021" s="23" t="s">
        <v>5430</v>
      </c>
      <c r="J1021" s="23" t="s">
        <v>11</v>
      </c>
      <c r="K1021" s="23" t="s">
        <v>4628</v>
      </c>
      <c r="L1021" s="23" t="s">
        <v>11</v>
      </c>
      <c r="M1021" s="23" t="s">
        <v>5440</v>
      </c>
      <c r="N1021" s="23" t="s">
        <v>4629</v>
      </c>
      <c r="O1021" s="23" t="s">
        <v>4630</v>
      </c>
      <c r="P1021" s="23" t="s">
        <v>9</v>
      </c>
      <c r="Q1021" s="23">
        <v>0</v>
      </c>
      <c r="R1021" s="23" t="s">
        <v>3828</v>
      </c>
      <c r="S1021" s="23" t="s">
        <v>4876</v>
      </c>
      <c r="T1021" s="23" t="s">
        <v>1721</v>
      </c>
    </row>
    <row r="1022" spans="1:20" s="19" customFormat="1">
      <c r="A1022" s="23" t="s">
        <v>2830</v>
      </c>
      <c r="B1022" s="23" t="s">
        <v>2831</v>
      </c>
      <c r="C1022" s="23" t="s">
        <v>16</v>
      </c>
      <c r="D1022" s="23" t="s">
        <v>1705</v>
      </c>
      <c r="E1022" s="23" t="s">
        <v>452</v>
      </c>
      <c r="F1022" s="23" t="s">
        <v>4164</v>
      </c>
      <c r="G1022" s="23" t="s">
        <v>1721</v>
      </c>
      <c r="H1022" s="23" t="s">
        <v>4632</v>
      </c>
      <c r="I1022" s="23" t="s">
        <v>4203</v>
      </c>
      <c r="J1022" s="23" t="s">
        <v>11</v>
      </c>
      <c r="K1022" s="23" t="s">
        <v>4628</v>
      </c>
      <c r="L1022" s="23" t="s">
        <v>11</v>
      </c>
      <c r="M1022" s="23" t="s">
        <v>5405</v>
      </c>
      <c r="N1022" s="23" t="s">
        <v>4629</v>
      </c>
      <c r="O1022" s="23" t="s">
        <v>4630</v>
      </c>
      <c r="P1022" s="23" t="s">
        <v>9</v>
      </c>
      <c r="Q1022" s="23">
        <v>0</v>
      </c>
      <c r="R1022" s="23" t="s">
        <v>3476</v>
      </c>
      <c r="S1022" s="23" t="s">
        <v>4707</v>
      </c>
      <c r="T1022" s="23" t="s">
        <v>1721</v>
      </c>
    </row>
    <row r="1023" spans="1:20" s="19" customFormat="1">
      <c r="A1023" s="23" t="s">
        <v>4007</v>
      </c>
      <c r="B1023" s="23" t="s">
        <v>4008</v>
      </c>
      <c r="C1023" s="23" t="s">
        <v>16</v>
      </c>
      <c r="D1023" s="23" t="s">
        <v>1705</v>
      </c>
      <c r="E1023" s="23" t="s">
        <v>1189</v>
      </c>
      <c r="F1023" s="23" t="s">
        <v>4182</v>
      </c>
      <c r="G1023" s="23" t="s">
        <v>1721</v>
      </c>
      <c r="H1023" s="23" t="s">
        <v>4638</v>
      </c>
      <c r="I1023" s="23" t="s">
        <v>4636</v>
      </c>
      <c r="J1023" s="23" t="s">
        <v>11</v>
      </c>
      <c r="K1023" s="23" t="s">
        <v>4628</v>
      </c>
      <c r="L1023" s="23" t="s">
        <v>11</v>
      </c>
      <c r="M1023" s="23" t="s">
        <v>5431</v>
      </c>
      <c r="N1023" s="23" t="s">
        <v>4629</v>
      </c>
      <c r="O1023" s="23" t="s">
        <v>4630</v>
      </c>
      <c r="P1023" s="23" t="s">
        <v>4642</v>
      </c>
      <c r="Q1023" s="23">
        <v>0</v>
      </c>
      <c r="R1023" s="23" t="s">
        <v>1681</v>
      </c>
      <c r="S1023" s="23" t="s">
        <v>4898</v>
      </c>
      <c r="T1023" s="23" t="s">
        <v>1721</v>
      </c>
    </row>
    <row r="1024" spans="1:20" s="19" customFormat="1">
      <c r="A1024" s="23" t="s">
        <v>3867</v>
      </c>
      <c r="B1024" s="23" t="s">
        <v>3868</v>
      </c>
      <c r="C1024" s="23" t="s">
        <v>1669</v>
      </c>
      <c r="D1024" s="23" t="s">
        <v>4091</v>
      </c>
      <c r="E1024" s="23" t="s">
        <v>464</v>
      </c>
      <c r="F1024" s="23" t="s">
        <v>4191</v>
      </c>
      <c r="G1024" s="23" t="s">
        <v>1721</v>
      </c>
      <c r="H1024" s="23" t="s">
        <v>4632</v>
      </c>
      <c r="I1024" s="23" t="s">
        <v>4644</v>
      </c>
      <c r="J1024" s="23" t="s">
        <v>11</v>
      </c>
      <c r="K1024" s="23" t="s">
        <v>4628</v>
      </c>
      <c r="L1024" s="23" t="s">
        <v>11</v>
      </c>
      <c r="M1024" s="23" t="s">
        <v>5479</v>
      </c>
      <c r="N1024" s="23" t="s">
        <v>4640</v>
      </c>
      <c r="O1024" s="23" t="s">
        <v>4630</v>
      </c>
      <c r="P1024" s="23" t="s">
        <v>1166</v>
      </c>
      <c r="Q1024" s="23">
        <v>0</v>
      </c>
      <c r="R1024" s="23" t="s">
        <v>1760</v>
      </c>
      <c r="S1024" s="23" t="s">
        <v>4603</v>
      </c>
      <c r="T1024" s="23" t="s">
        <v>1721</v>
      </c>
    </row>
    <row r="1025" spans="1:20" s="19" customFormat="1">
      <c r="A1025" s="23" t="s">
        <v>2450</v>
      </c>
      <c r="B1025" s="23" t="s">
        <v>2451</v>
      </c>
      <c r="C1025" s="23" t="s">
        <v>14</v>
      </c>
      <c r="D1025" s="23" t="s">
        <v>1705</v>
      </c>
      <c r="E1025" s="23" t="s">
        <v>452</v>
      </c>
      <c r="F1025" s="23" t="s">
        <v>5349</v>
      </c>
      <c r="G1025" s="23" t="s">
        <v>1721</v>
      </c>
      <c r="H1025" s="23" t="s">
        <v>4099</v>
      </c>
      <c r="I1025" s="23" t="s">
        <v>4106</v>
      </c>
      <c r="J1025" s="23" t="s">
        <v>11</v>
      </c>
      <c r="K1025" s="23" t="s">
        <v>4628</v>
      </c>
      <c r="L1025" s="23" t="s">
        <v>11</v>
      </c>
      <c r="M1025" s="23" t="s">
        <v>5455</v>
      </c>
      <c r="N1025" s="23" t="s">
        <v>4629</v>
      </c>
      <c r="O1025" s="23" t="s">
        <v>4630</v>
      </c>
      <c r="P1025" s="23" t="s">
        <v>4642</v>
      </c>
      <c r="Q1025" s="23">
        <v>0</v>
      </c>
      <c r="R1025" s="23" t="s">
        <v>1962</v>
      </c>
      <c r="S1025" s="23" t="s">
        <v>4767</v>
      </c>
      <c r="T1025" s="23" t="s">
        <v>1721</v>
      </c>
    </row>
    <row r="1026" spans="1:20" s="19" customFormat="1">
      <c r="A1026" s="23" t="s">
        <v>2281</v>
      </c>
      <c r="B1026" s="23" t="s">
        <v>2282</v>
      </c>
      <c r="C1026" s="23" t="s">
        <v>1669</v>
      </c>
      <c r="D1026" s="23" t="s">
        <v>4091</v>
      </c>
      <c r="E1026" s="23" t="s">
        <v>459</v>
      </c>
      <c r="F1026" s="23" t="s">
        <v>4086</v>
      </c>
      <c r="G1026" s="23" t="s">
        <v>1721</v>
      </c>
      <c r="H1026" s="23" t="s">
        <v>4643</v>
      </c>
      <c r="I1026" s="23" t="s">
        <v>4644</v>
      </c>
      <c r="J1026" s="23" t="s">
        <v>1808</v>
      </c>
      <c r="K1026" s="23" t="s">
        <v>4628</v>
      </c>
      <c r="L1026" s="23" t="s">
        <v>11</v>
      </c>
      <c r="M1026" s="23" t="s">
        <v>5488</v>
      </c>
      <c r="N1026" s="23" t="s">
        <v>4640</v>
      </c>
      <c r="O1026" s="23" t="s">
        <v>4630</v>
      </c>
      <c r="P1026" s="23" t="s">
        <v>1166</v>
      </c>
      <c r="Q1026" s="23">
        <v>0</v>
      </c>
      <c r="R1026" s="23" t="s">
        <v>1760</v>
      </c>
      <c r="S1026" s="23" t="s">
        <v>4788</v>
      </c>
      <c r="T1026" s="23" t="s">
        <v>1721</v>
      </c>
    </row>
    <row r="1027" spans="1:20" s="19" customFormat="1">
      <c r="A1027" s="23" t="s">
        <v>3794</v>
      </c>
      <c r="B1027" s="23" t="s">
        <v>3795</v>
      </c>
      <c r="C1027" s="23" t="s">
        <v>10</v>
      </c>
      <c r="D1027" s="23" t="s">
        <v>1705</v>
      </c>
      <c r="E1027" s="23" t="s">
        <v>1189</v>
      </c>
      <c r="F1027" s="23" t="s">
        <v>4182</v>
      </c>
      <c r="G1027" s="23" t="s">
        <v>1721</v>
      </c>
      <c r="H1027" s="23" t="s">
        <v>4638</v>
      </c>
      <c r="I1027" s="23" t="s">
        <v>4636</v>
      </c>
      <c r="J1027" s="23" t="s">
        <v>11</v>
      </c>
      <c r="K1027" s="23" t="s">
        <v>4628</v>
      </c>
      <c r="L1027" s="23" t="s">
        <v>11</v>
      </c>
      <c r="M1027" s="23" t="s">
        <v>5420</v>
      </c>
      <c r="N1027" s="23" t="s">
        <v>4629</v>
      </c>
      <c r="O1027" s="23" t="s">
        <v>4630</v>
      </c>
      <c r="P1027" s="23" t="s">
        <v>1026</v>
      </c>
      <c r="Q1027" s="23">
        <v>0</v>
      </c>
      <c r="R1027" s="23" t="s">
        <v>1782</v>
      </c>
      <c r="S1027" s="23" t="s">
        <v>5449</v>
      </c>
      <c r="T1027" s="23" t="s">
        <v>1721</v>
      </c>
    </row>
    <row r="1028" spans="1:20" s="19" customFormat="1">
      <c r="A1028" s="23" t="s">
        <v>2111</v>
      </c>
      <c r="B1028" s="23" t="s">
        <v>2112</v>
      </c>
      <c r="C1028" s="23" t="s">
        <v>12</v>
      </c>
      <c r="D1028" s="23" t="s">
        <v>1705</v>
      </c>
      <c r="E1028" s="23" t="s">
        <v>452</v>
      </c>
      <c r="F1028" s="23" t="s">
        <v>4175</v>
      </c>
      <c r="G1028" s="23" t="s">
        <v>1721</v>
      </c>
      <c r="H1028" s="23" t="s">
        <v>4638</v>
      </c>
      <c r="I1028" s="23" t="s">
        <v>5466</v>
      </c>
      <c r="J1028" s="23" t="s">
        <v>11</v>
      </c>
      <c r="K1028" s="23" t="s">
        <v>4628</v>
      </c>
      <c r="L1028" s="23" t="s">
        <v>11</v>
      </c>
      <c r="M1028" s="23" t="s">
        <v>5422</v>
      </c>
      <c r="N1028" s="23" t="s">
        <v>4629</v>
      </c>
      <c r="O1028" s="23" t="s">
        <v>4630</v>
      </c>
      <c r="P1028" s="23" t="s">
        <v>4660</v>
      </c>
      <c r="Q1028" s="23">
        <v>0</v>
      </c>
      <c r="R1028" s="23" t="s">
        <v>1962</v>
      </c>
      <c r="S1028" s="23" t="s">
        <v>4472</v>
      </c>
      <c r="T1028" s="23" t="s">
        <v>1721</v>
      </c>
    </row>
    <row r="1029" spans="1:20" s="19" customFormat="1">
      <c r="A1029" s="23" t="s">
        <v>2173</v>
      </c>
      <c r="B1029" s="23" t="s">
        <v>2174</v>
      </c>
      <c r="C1029" s="23" t="s">
        <v>10</v>
      </c>
      <c r="D1029" s="23" t="s">
        <v>1705</v>
      </c>
      <c r="E1029" s="23" t="s">
        <v>452</v>
      </c>
      <c r="F1029" s="23" t="s">
        <v>4173</v>
      </c>
      <c r="G1029" s="23" t="s">
        <v>1721</v>
      </c>
      <c r="H1029" s="23" t="s">
        <v>4099</v>
      </c>
      <c r="I1029" s="23" t="s">
        <v>4138</v>
      </c>
      <c r="J1029" s="23" t="s">
        <v>11</v>
      </c>
      <c r="K1029" s="23" t="s">
        <v>4628</v>
      </c>
      <c r="L1029" s="23" t="s">
        <v>11</v>
      </c>
      <c r="M1029" s="23" t="s">
        <v>5455</v>
      </c>
      <c r="N1029" s="23" t="s">
        <v>4629</v>
      </c>
      <c r="O1029" s="23" t="s">
        <v>4630</v>
      </c>
      <c r="P1029" s="23" t="s">
        <v>4795</v>
      </c>
      <c r="Q1029" s="23">
        <v>0</v>
      </c>
      <c r="R1029" s="23" t="s">
        <v>1962</v>
      </c>
      <c r="S1029" s="23" t="s">
        <v>4796</v>
      </c>
      <c r="T1029" s="23" t="s">
        <v>1721</v>
      </c>
    </row>
    <row r="1030" spans="1:20" s="19" customFormat="1">
      <c r="A1030" s="23" t="s">
        <v>3962</v>
      </c>
      <c r="B1030" s="23" t="s">
        <v>3963</v>
      </c>
      <c r="C1030" s="23" t="s">
        <v>1669</v>
      </c>
      <c r="D1030" s="23" t="s">
        <v>1705</v>
      </c>
      <c r="E1030" s="23" t="s">
        <v>452</v>
      </c>
      <c r="F1030" s="23" t="s">
        <v>4179</v>
      </c>
      <c r="G1030" s="23" t="s">
        <v>1721</v>
      </c>
      <c r="H1030" s="23" t="s">
        <v>4682</v>
      </c>
      <c r="I1030" s="23" t="s">
        <v>4203</v>
      </c>
      <c r="J1030" s="23" t="s">
        <v>11</v>
      </c>
      <c r="K1030" s="23" t="s">
        <v>4628</v>
      </c>
      <c r="L1030" s="23" t="s">
        <v>11</v>
      </c>
      <c r="M1030" s="23" t="s">
        <v>5418</v>
      </c>
      <c r="N1030" s="23" t="s">
        <v>4629</v>
      </c>
      <c r="O1030" s="23" t="s">
        <v>4630</v>
      </c>
      <c r="P1030" s="23" t="s">
        <v>4642</v>
      </c>
      <c r="Q1030" s="23">
        <v>0</v>
      </c>
      <c r="R1030" s="23" t="s">
        <v>1962</v>
      </c>
      <c r="S1030" s="23" t="s">
        <v>4824</v>
      </c>
      <c r="T1030" s="23" t="s">
        <v>1721</v>
      </c>
    </row>
    <row r="1031" spans="1:20" s="19" customFormat="1">
      <c r="A1031" s="23" t="s">
        <v>2995</v>
      </c>
      <c r="B1031" s="23" t="s">
        <v>2996</v>
      </c>
      <c r="C1031" s="23" t="s">
        <v>1669</v>
      </c>
      <c r="D1031" s="23" t="s">
        <v>4091</v>
      </c>
      <c r="E1031" s="23" t="s">
        <v>464</v>
      </c>
      <c r="F1031" s="23" t="s">
        <v>4122</v>
      </c>
      <c r="G1031" s="23" t="s">
        <v>1721</v>
      </c>
      <c r="H1031" s="23" t="s">
        <v>4638</v>
      </c>
      <c r="I1031" s="23" t="s">
        <v>4644</v>
      </c>
      <c r="J1031" s="23" t="s">
        <v>11</v>
      </c>
      <c r="K1031" s="23" t="s">
        <v>4628</v>
      </c>
      <c r="L1031" s="23" t="s">
        <v>11</v>
      </c>
      <c r="M1031" s="23" t="s">
        <v>5408</v>
      </c>
      <c r="N1031" s="23" t="s">
        <v>4640</v>
      </c>
      <c r="O1031" s="23" t="s">
        <v>4630</v>
      </c>
      <c r="P1031" s="23" t="s">
        <v>4683</v>
      </c>
      <c r="Q1031" s="23">
        <v>0</v>
      </c>
      <c r="R1031" s="23" t="s">
        <v>2050</v>
      </c>
      <c r="S1031" s="23" t="s">
        <v>4377</v>
      </c>
      <c r="T1031" s="23" t="s">
        <v>1721</v>
      </c>
    </row>
    <row r="1032" spans="1:20" s="19" customFormat="1">
      <c r="A1032" s="23" t="s">
        <v>3926</v>
      </c>
      <c r="B1032" s="23" t="s">
        <v>3927</v>
      </c>
      <c r="C1032" s="23" t="s">
        <v>12</v>
      </c>
      <c r="D1032" s="23" t="s">
        <v>1705</v>
      </c>
      <c r="E1032" s="23" t="s">
        <v>452</v>
      </c>
      <c r="F1032" s="23" t="s">
        <v>5338</v>
      </c>
      <c r="G1032" s="23" t="s">
        <v>1721</v>
      </c>
      <c r="H1032" s="23" t="s">
        <v>4643</v>
      </c>
      <c r="I1032" s="23" t="s">
        <v>4138</v>
      </c>
      <c r="J1032" s="23" t="s">
        <v>11</v>
      </c>
      <c r="K1032" s="23" t="s">
        <v>4628</v>
      </c>
      <c r="L1032" s="23" t="s">
        <v>11</v>
      </c>
      <c r="M1032" s="23" t="s">
        <v>5419</v>
      </c>
      <c r="N1032" s="23" t="s">
        <v>4629</v>
      </c>
      <c r="O1032" s="23" t="s">
        <v>4630</v>
      </c>
      <c r="P1032" s="23" t="s">
        <v>4753</v>
      </c>
      <c r="Q1032" s="23">
        <v>0</v>
      </c>
      <c r="R1032" s="23" t="s">
        <v>1962</v>
      </c>
      <c r="S1032" s="23" t="s">
        <v>4797</v>
      </c>
      <c r="T1032" s="23" t="s">
        <v>1721</v>
      </c>
    </row>
    <row r="1033" spans="1:20" s="19" customFormat="1">
      <c r="A1033" s="23" t="s">
        <v>3689</v>
      </c>
      <c r="B1033" s="23" t="s">
        <v>3690</v>
      </c>
      <c r="C1033" s="23" t="s">
        <v>10</v>
      </c>
      <c r="D1033" s="23" t="s">
        <v>1705</v>
      </c>
      <c r="E1033" s="23" t="s">
        <v>452</v>
      </c>
      <c r="F1033" s="23" t="s">
        <v>5349</v>
      </c>
      <c r="G1033" s="23" t="s">
        <v>1721</v>
      </c>
      <c r="H1033" s="23" t="s">
        <v>4099</v>
      </c>
      <c r="I1033" s="23" t="s">
        <v>4106</v>
      </c>
      <c r="J1033" s="23" t="s">
        <v>11</v>
      </c>
      <c r="K1033" s="23" t="s">
        <v>4628</v>
      </c>
      <c r="L1033" s="23" t="s">
        <v>11</v>
      </c>
      <c r="M1033" s="23" t="s">
        <v>5429</v>
      </c>
      <c r="N1033" s="23" t="s">
        <v>4629</v>
      </c>
      <c r="O1033" s="23" t="s">
        <v>4630</v>
      </c>
      <c r="P1033" s="23" t="s">
        <v>4642</v>
      </c>
      <c r="Q1033" s="23">
        <v>0</v>
      </c>
      <c r="R1033" s="23" t="s">
        <v>1962</v>
      </c>
      <c r="S1033" s="23" t="s">
        <v>4850</v>
      </c>
      <c r="T1033" s="23" t="s">
        <v>1721</v>
      </c>
    </row>
    <row r="1034" spans="1:20" s="19" customFormat="1">
      <c r="A1034" s="23" t="s">
        <v>3696</v>
      </c>
      <c r="B1034" s="23" t="s">
        <v>3697</v>
      </c>
      <c r="C1034" s="23" t="s">
        <v>14</v>
      </c>
      <c r="D1034" s="23" t="s">
        <v>1705</v>
      </c>
      <c r="E1034" s="23" t="s">
        <v>452</v>
      </c>
      <c r="F1034" s="23" t="s">
        <v>5334</v>
      </c>
      <c r="G1034" s="23" t="s">
        <v>1721</v>
      </c>
      <c r="H1034" s="23" t="s">
        <v>4633</v>
      </c>
      <c r="I1034" s="23" t="s">
        <v>4192</v>
      </c>
      <c r="J1034" s="23" t="s">
        <v>11</v>
      </c>
      <c r="K1034" s="23" t="s">
        <v>4628</v>
      </c>
      <c r="L1034" s="23" t="s">
        <v>11</v>
      </c>
      <c r="M1034" s="23" t="s">
        <v>5428</v>
      </c>
      <c r="N1034" s="23" t="s">
        <v>4629</v>
      </c>
      <c r="O1034" s="23" t="s">
        <v>4630</v>
      </c>
      <c r="P1034" s="23" t="s">
        <v>4662</v>
      </c>
      <c r="Q1034" s="23">
        <v>0</v>
      </c>
      <c r="R1034" s="23" t="s">
        <v>3700</v>
      </c>
      <c r="S1034" s="23" t="s">
        <v>4554</v>
      </c>
      <c r="T1034" s="23" t="s">
        <v>1721</v>
      </c>
    </row>
    <row r="1035" spans="1:20" s="19" customFormat="1">
      <c r="A1035" s="23" t="s">
        <v>1904</v>
      </c>
      <c r="B1035" s="23" t="s">
        <v>1905</v>
      </c>
      <c r="C1035" s="23" t="s">
        <v>10</v>
      </c>
      <c r="D1035" s="23" t="s">
        <v>1705</v>
      </c>
      <c r="E1035" s="23" t="s">
        <v>452</v>
      </c>
      <c r="F1035" s="23" t="s">
        <v>4179</v>
      </c>
      <c r="G1035" s="23" t="s">
        <v>1721</v>
      </c>
      <c r="H1035" s="23" t="s">
        <v>4682</v>
      </c>
      <c r="I1035" s="23" t="s">
        <v>4106</v>
      </c>
      <c r="J1035" s="23" t="s">
        <v>11</v>
      </c>
      <c r="K1035" s="23" t="s">
        <v>4628</v>
      </c>
      <c r="L1035" s="23" t="s">
        <v>11</v>
      </c>
      <c r="M1035" s="23" t="s">
        <v>5406</v>
      </c>
      <c r="N1035" s="23" t="s">
        <v>4629</v>
      </c>
      <c r="O1035" s="23" t="s">
        <v>4630</v>
      </c>
      <c r="P1035" s="23" t="s">
        <v>4662</v>
      </c>
      <c r="Q1035" s="23">
        <v>0</v>
      </c>
      <c r="R1035" s="23" t="s">
        <v>3700</v>
      </c>
      <c r="S1035" s="23" t="s">
        <v>4552</v>
      </c>
      <c r="T1035" s="23" t="s">
        <v>1721</v>
      </c>
    </row>
    <row r="1036" spans="1:20" s="19" customFormat="1">
      <c r="A1036" s="23" t="s">
        <v>2013</v>
      </c>
      <c r="B1036" s="23" t="s">
        <v>2014</v>
      </c>
      <c r="C1036" s="23" t="s">
        <v>15</v>
      </c>
      <c r="D1036" s="23" t="s">
        <v>1705</v>
      </c>
      <c r="E1036" s="23" t="s">
        <v>452</v>
      </c>
      <c r="F1036" s="23" t="s">
        <v>4156</v>
      </c>
      <c r="G1036" s="23" t="s">
        <v>1721</v>
      </c>
      <c r="H1036" s="23" t="s">
        <v>4094</v>
      </c>
      <c r="I1036" s="23" t="s">
        <v>4106</v>
      </c>
      <c r="J1036" s="23" t="s">
        <v>11</v>
      </c>
      <c r="K1036" s="23" t="s">
        <v>4628</v>
      </c>
      <c r="L1036" s="23" t="s">
        <v>11</v>
      </c>
      <c r="M1036" s="23" t="s">
        <v>5428</v>
      </c>
      <c r="N1036" s="23" t="s">
        <v>4629</v>
      </c>
      <c r="O1036" s="23" t="s">
        <v>4630</v>
      </c>
      <c r="P1036" s="23" t="s">
        <v>4882</v>
      </c>
      <c r="Q1036" s="23">
        <v>0</v>
      </c>
      <c r="R1036" s="23" t="s">
        <v>1962</v>
      </c>
      <c r="S1036" s="23" t="s">
        <v>4883</v>
      </c>
      <c r="T1036" s="23" t="s">
        <v>1721</v>
      </c>
    </row>
    <row r="1037" spans="1:20" s="19" customFormat="1">
      <c r="A1037" s="23" t="s">
        <v>2652</v>
      </c>
      <c r="B1037" s="23" t="s">
        <v>2653</v>
      </c>
      <c r="C1037" s="23" t="s">
        <v>16</v>
      </c>
      <c r="D1037" s="23" t="s">
        <v>1705</v>
      </c>
      <c r="E1037" s="23" t="s">
        <v>452</v>
      </c>
      <c r="F1037" s="23" t="s">
        <v>4185</v>
      </c>
      <c r="G1037" s="23" t="s">
        <v>1721</v>
      </c>
      <c r="H1037" s="23" t="s">
        <v>4633</v>
      </c>
      <c r="I1037" s="23" t="s">
        <v>4203</v>
      </c>
      <c r="J1037" s="23" t="s">
        <v>11</v>
      </c>
      <c r="K1037" s="23" t="s">
        <v>4628</v>
      </c>
      <c r="L1037" s="23" t="s">
        <v>11</v>
      </c>
      <c r="M1037" s="23" t="s">
        <v>5460</v>
      </c>
      <c r="N1037" s="23" t="s">
        <v>4629</v>
      </c>
      <c r="O1037" s="23" t="s">
        <v>4630</v>
      </c>
      <c r="P1037" s="23" t="s">
        <v>1026</v>
      </c>
      <c r="Q1037" s="23">
        <v>0</v>
      </c>
      <c r="R1037" s="23" t="s">
        <v>1676</v>
      </c>
      <c r="S1037" s="23" t="s">
        <v>4609</v>
      </c>
      <c r="T1037" s="23" t="s">
        <v>1721</v>
      </c>
    </row>
    <row r="1038" spans="1:20" s="19" customFormat="1">
      <c r="A1038" s="23" t="s">
        <v>3824</v>
      </c>
      <c r="B1038" s="23" t="s">
        <v>3825</v>
      </c>
      <c r="C1038" s="23" t="s">
        <v>16</v>
      </c>
      <c r="D1038" s="23" t="s">
        <v>1705</v>
      </c>
      <c r="E1038" s="23" t="s">
        <v>1189</v>
      </c>
      <c r="F1038" s="23" t="s">
        <v>5351</v>
      </c>
      <c r="G1038" s="23" t="s">
        <v>1721</v>
      </c>
      <c r="H1038" s="23" t="s">
        <v>4633</v>
      </c>
      <c r="I1038" s="23" t="s">
        <v>4192</v>
      </c>
      <c r="J1038" s="23" t="s">
        <v>11</v>
      </c>
      <c r="K1038" s="23" t="s">
        <v>4628</v>
      </c>
      <c r="L1038" s="23" t="s">
        <v>11</v>
      </c>
      <c r="M1038" s="23" t="s">
        <v>5443</v>
      </c>
      <c r="N1038" s="23" t="s">
        <v>4629</v>
      </c>
      <c r="O1038" s="23" t="s">
        <v>4630</v>
      </c>
      <c r="P1038" s="23" t="s">
        <v>9</v>
      </c>
      <c r="Q1038" s="23">
        <v>0</v>
      </c>
      <c r="R1038" s="23" t="s">
        <v>3828</v>
      </c>
      <c r="S1038" s="23" t="s">
        <v>4876</v>
      </c>
      <c r="T1038" s="23" t="s">
        <v>1721</v>
      </c>
    </row>
    <row r="1039" spans="1:20" s="19" customFormat="1">
      <c r="A1039" s="23" t="s">
        <v>2834</v>
      </c>
      <c r="B1039" s="23" t="s">
        <v>2835</v>
      </c>
      <c r="C1039" s="23" t="s">
        <v>13</v>
      </c>
      <c r="D1039" s="23" t="s">
        <v>1705</v>
      </c>
      <c r="E1039" s="23" t="s">
        <v>452</v>
      </c>
      <c r="F1039" s="23" t="s">
        <v>4176</v>
      </c>
      <c r="G1039" s="23" t="s">
        <v>1721</v>
      </c>
      <c r="H1039" s="23" t="s">
        <v>4094</v>
      </c>
      <c r="I1039" s="23" t="s">
        <v>4192</v>
      </c>
      <c r="J1039" s="23" t="s">
        <v>11</v>
      </c>
      <c r="K1039" s="23" t="s">
        <v>4628</v>
      </c>
      <c r="L1039" s="23" t="s">
        <v>11</v>
      </c>
      <c r="M1039" s="23" t="s">
        <v>5412</v>
      </c>
      <c r="N1039" s="23" t="s">
        <v>4629</v>
      </c>
      <c r="O1039" s="23" t="s">
        <v>4630</v>
      </c>
      <c r="P1039" s="23" t="s">
        <v>4642</v>
      </c>
      <c r="Q1039" s="23">
        <v>0</v>
      </c>
      <c r="R1039" s="23" t="s">
        <v>1962</v>
      </c>
      <c r="S1039" s="23" t="s">
        <v>4393</v>
      </c>
      <c r="T1039" s="23" t="s">
        <v>1721</v>
      </c>
    </row>
    <row r="1040" spans="1:20" s="19" customFormat="1">
      <c r="A1040" s="23" t="s">
        <v>3849</v>
      </c>
      <c r="B1040" s="23" t="s">
        <v>3850</v>
      </c>
      <c r="C1040" s="23" t="s">
        <v>1686</v>
      </c>
      <c r="D1040" s="23" t="s">
        <v>4091</v>
      </c>
      <c r="E1040" s="23" t="s">
        <v>464</v>
      </c>
      <c r="F1040" s="23" t="s">
        <v>4122</v>
      </c>
      <c r="G1040" s="23" t="s">
        <v>1721</v>
      </c>
      <c r="H1040" s="23" t="s">
        <v>4638</v>
      </c>
      <c r="I1040" s="23" t="s">
        <v>4644</v>
      </c>
      <c r="J1040" s="23" t="s">
        <v>11</v>
      </c>
      <c r="K1040" s="23" t="s">
        <v>4628</v>
      </c>
      <c r="L1040" s="23" t="s">
        <v>11</v>
      </c>
      <c r="M1040" s="23" t="s">
        <v>5408</v>
      </c>
      <c r="N1040" s="23" t="s">
        <v>4640</v>
      </c>
      <c r="O1040" s="23" t="s">
        <v>4630</v>
      </c>
      <c r="P1040" s="23" t="s">
        <v>4871</v>
      </c>
      <c r="Q1040" s="23">
        <v>0</v>
      </c>
      <c r="R1040" s="23" t="s">
        <v>3208</v>
      </c>
      <c r="S1040" s="23" t="s">
        <v>4558</v>
      </c>
      <c r="T1040" s="23" t="s">
        <v>1721</v>
      </c>
    </row>
    <row r="1041" spans="1:20" s="19" customFormat="1">
      <c r="A1041" s="23" t="s">
        <v>3190</v>
      </c>
      <c r="B1041" s="23" t="s">
        <v>3191</v>
      </c>
      <c r="C1041" s="23" t="s">
        <v>10</v>
      </c>
      <c r="D1041" s="23" t="s">
        <v>1705</v>
      </c>
      <c r="E1041" s="23" t="s">
        <v>452</v>
      </c>
      <c r="F1041" s="23" t="s">
        <v>4190</v>
      </c>
      <c r="G1041" s="23" t="s">
        <v>1721</v>
      </c>
      <c r="H1041" s="23" t="s">
        <v>4633</v>
      </c>
      <c r="I1041" s="23" t="s">
        <v>5430</v>
      </c>
      <c r="J1041" s="23" t="s">
        <v>11</v>
      </c>
      <c r="K1041" s="23" t="s">
        <v>4628</v>
      </c>
      <c r="L1041" s="23" t="s">
        <v>11</v>
      </c>
      <c r="M1041" s="23" t="s">
        <v>5429</v>
      </c>
      <c r="N1041" s="23" t="s">
        <v>4629</v>
      </c>
      <c r="O1041" s="23" t="s">
        <v>4630</v>
      </c>
      <c r="P1041" s="23" t="s">
        <v>1026</v>
      </c>
      <c r="Q1041" s="23">
        <v>0</v>
      </c>
      <c r="R1041" s="23" t="s">
        <v>1683</v>
      </c>
      <c r="S1041" s="23" t="s">
        <v>4596</v>
      </c>
      <c r="T1041" s="23" t="s">
        <v>1721</v>
      </c>
    </row>
    <row r="1042" spans="1:20" s="19" customFormat="1">
      <c r="A1042" s="23" t="s">
        <v>2264</v>
      </c>
      <c r="B1042" s="23" t="s">
        <v>2265</v>
      </c>
      <c r="C1042" s="23" t="s">
        <v>14</v>
      </c>
      <c r="D1042" s="23" t="s">
        <v>1705</v>
      </c>
      <c r="E1042" s="23" t="s">
        <v>452</v>
      </c>
      <c r="F1042" s="23" t="s">
        <v>5334</v>
      </c>
      <c r="G1042" s="23" t="s">
        <v>1721</v>
      </c>
      <c r="H1042" s="23" t="s">
        <v>4633</v>
      </c>
      <c r="I1042" s="23" t="s">
        <v>4192</v>
      </c>
      <c r="J1042" s="23" t="s">
        <v>11</v>
      </c>
      <c r="K1042" s="23" t="s">
        <v>4628</v>
      </c>
      <c r="L1042" s="23" t="s">
        <v>11</v>
      </c>
      <c r="M1042" s="23" t="s">
        <v>5408</v>
      </c>
      <c r="N1042" s="23" t="s">
        <v>4629</v>
      </c>
      <c r="O1042" s="23" t="s">
        <v>4630</v>
      </c>
      <c r="P1042" s="23" t="s">
        <v>9</v>
      </c>
      <c r="Q1042" s="23">
        <v>0</v>
      </c>
      <c r="R1042" s="23" t="s">
        <v>4756</v>
      </c>
      <c r="S1042" s="23" t="s">
        <v>4757</v>
      </c>
      <c r="T1042" s="23" t="s">
        <v>1721</v>
      </c>
    </row>
    <row r="1043" spans="1:20" s="19" customFormat="1">
      <c r="A1043" s="23" t="s">
        <v>3242</v>
      </c>
      <c r="B1043" s="23" t="s">
        <v>3243</v>
      </c>
      <c r="C1043" s="23" t="s">
        <v>16</v>
      </c>
      <c r="D1043" s="23" t="s">
        <v>1705</v>
      </c>
      <c r="E1043" s="23" t="s">
        <v>452</v>
      </c>
      <c r="F1043" s="23" t="s">
        <v>4179</v>
      </c>
      <c r="G1043" s="23" t="s">
        <v>1721</v>
      </c>
      <c r="H1043" s="23" t="s">
        <v>4682</v>
      </c>
      <c r="I1043" s="23" t="s">
        <v>5421</v>
      </c>
      <c r="J1043" s="23" t="s">
        <v>11</v>
      </c>
      <c r="K1043" s="23" t="s">
        <v>4628</v>
      </c>
      <c r="L1043" s="23" t="s">
        <v>11</v>
      </c>
      <c r="M1043" s="23" t="s">
        <v>5422</v>
      </c>
      <c r="N1043" s="23" t="s">
        <v>4629</v>
      </c>
      <c r="O1043" s="23" t="s">
        <v>4630</v>
      </c>
      <c r="P1043" s="23" t="s">
        <v>7</v>
      </c>
      <c r="Q1043" s="23">
        <v>0</v>
      </c>
      <c r="R1043" s="23" t="s">
        <v>2933</v>
      </c>
      <c r="S1043" s="23" t="s">
        <v>4780</v>
      </c>
      <c r="T1043" s="23" t="s">
        <v>1721</v>
      </c>
    </row>
    <row r="1044" spans="1:20" s="19" customFormat="1">
      <c r="A1044" s="23" t="s">
        <v>2938</v>
      </c>
      <c r="B1044" s="23" t="s">
        <v>2939</v>
      </c>
      <c r="C1044" s="23" t="s">
        <v>16</v>
      </c>
      <c r="D1044" s="23" t="s">
        <v>1705</v>
      </c>
      <c r="E1044" s="23" t="s">
        <v>452</v>
      </c>
      <c r="F1044" s="23" t="s">
        <v>4185</v>
      </c>
      <c r="G1044" s="23" t="s">
        <v>1721</v>
      </c>
      <c r="H1044" s="23" t="s">
        <v>4633</v>
      </c>
      <c r="I1044" s="23" t="s">
        <v>4203</v>
      </c>
      <c r="J1044" s="23" t="s">
        <v>11</v>
      </c>
      <c r="K1044" s="23" t="s">
        <v>4628</v>
      </c>
      <c r="L1044" s="23" t="s">
        <v>11</v>
      </c>
      <c r="M1044" s="23" t="s">
        <v>5460</v>
      </c>
      <c r="N1044" s="23" t="s">
        <v>4629</v>
      </c>
      <c r="O1044" s="23" t="s">
        <v>4630</v>
      </c>
      <c r="P1044" s="23" t="s">
        <v>1026</v>
      </c>
      <c r="Q1044" s="23">
        <v>0</v>
      </c>
      <c r="R1044" s="23" t="s">
        <v>2942</v>
      </c>
      <c r="S1044" s="23" t="s">
        <v>4612</v>
      </c>
      <c r="T1044" s="23" t="s">
        <v>1721</v>
      </c>
    </row>
    <row r="1045" spans="1:20" s="19" customFormat="1">
      <c r="A1045" s="23" t="s">
        <v>1985</v>
      </c>
      <c r="B1045" s="23" t="s">
        <v>1986</v>
      </c>
      <c r="C1045" s="23" t="s">
        <v>14</v>
      </c>
      <c r="D1045" s="23" t="s">
        <v>1705</v>
      </c>
      <c r="E1045" s="23" t="s">
        <v>452</v>
      </c>
      <c r="F1045" s="23" t="s">
        <v>5334</v>
      </c>
      <c r="G1045" s="23" t="s">
        <v>1721</v>
      </c>
      <c r="H1045" s="23" t="s">
        <v>4633</v>
      </c>
      <c r="I1045" s="23" t="s">
        <v>4192</v>
      </c>
      <c r="J1045" s="23" t="s">
        <v>11</v>
      </c>
      <c r="K1045" s="23" t="s">
        <v>4628</v>
      </c>
      <c r="L1045" s="23" t="s">
        <v>11</v>
      </c>
      <c r="M1045" s="23" t="s">
        <v>5408</v>
      </c>
      <c r="N1045" s="23" t="s">
        <v>4629</v>
      </c>
      <c r="O1045" s="23" t="s">
        <v>4630</v>
      </c>
      <c r="P1045" s="23" t="s">
        <v>4634</v>
      </c>
      <c r="Q1045" s="23">
        <v>0</v>
      </c>
      <c r="R1045" s="23" t="s">
        <v>2442</v>
      </c>
      <c r="S1045" s="23" t="s">
        <v>4487</v>
      </c>
      <c r="T1045" s="23" t="s">
        <v>1721</v>
      </c>
    </row>
    <row r="1046" spans="1:20" s="19" customFormat="1">
      <c r="A1046" s="23" t="s">
        <v>2333</v>
      </c>
      <c r="B1046" s="23" t="s">
        <v>2334</v>
      </c>
      <c r="C1046" s="23" t="s">
        <v>16</v>
      </c>
      <c r="D1046" s="23" t="s">
        <v>1705</v>
      </c>
      <c r="E1046" s="23" t="s">
        <v>452</v>
      </c>
      <c r="F1046" s="23" t="s">
        <v>4164</v>
      </c>
      <c r="G1046" s="23" t="s">
        <v>1721</v>
      </c>
      <c r="H1046" s="23" t="s">
        <v>4632</v>
      </c>
      <c r="I1046" s="23" t="s">
        <v>4203</v>
      </c>
      <c r="J1046" s="23" t="s">
        <v>11</v>
      </c>
      <c r="K1046" s="23" t="s">
        <v>4628</v>
      </c>
      <c r="L1046" s="23" t="s">
        <v>11</v>
      </c>
      <c r="M1046" s="23" t="s">
        <v>5405</v>
      </c>
      <c r="N1046" s="23" t="s">
        <v>4629</v>
      </c>
      <c r="O1046" s="23" t="s">
        <v>4630</v>
      </c>
      <c r="P1046" s="23" t="s">
        <v>4675</v>
      </c>
      <c r="Q1046" s="23">
        <v>0</v>
      </c>
      <c r="R1046" s="23" t="s">
        <v>1962</v>
      </c>
      <c r="S1046" s="23" t="s">
        <v>4741</v>
      </c>
      <c r="T1046" s="23" t="s">
        <v>1721</v>
      </c>
    </row>
    <row r="1047" spans="1:20" s="19" customFormat="1">
      <c r="A1047" s="23" t="s">
        <v>2927</v>
      </c>
      <c r="B1047" s="23" t="s">
        <v>2928</v>
      </c>
      <c r="C1047" s="23" t="s">
        <v>1687</v>
      </c>
      <c r="D1047" s="23" t="s">
        <v>4091</v>
      </c>
      <c r="E1047" s="23" t="s">
        <v>464</v>
      </c>
      <c r="F1047" s="23" t="s">
        <v>4191</v>
      </c>
      <c r="G1047" s="23" t="s">
        <v>1721</v>
      </c>
      <c r="H1047" s="23" t="s">
        <v>4632</v>
      </c>
      <c r="I1047" s="23" t="s">
        <v>4644</v>
      </c>
      <c r="J1047" s="23" t="s">
        <v>11</v>
      </c>
      <c r="K1047" s="23" t="s">
        <v>4628</v>
      </c>
      <c r="L1047" s="23" t="s">
        <v>11</v>
      </c>
      <c r="M1047" s="23" t="s">
        <v>5411</v>
      </c>
      <c r="N1047" s="23" t="s">
        <v>4640</v>
      </c>
      <c r="O1047" s="23" t="s">
        <v>4630</v>
      </c>
      <c r="P1047" s="23" t="s">
        <v>1166</v>
      </c>
      <c r="Q1047" s="23">
        <v>0</v>
      </c>
      <c r="R1047" s="23" t="s">
        <v>1683</v>
      </c>
      <c r="S1047" s="23" t="s">
        <v>4593</v>
      </c>
      <c r="T1047" s="23" t="s">
        <v>1721</v>
      </c>
    </row>
    <row r="1048" spans="1:20" s="19" customFormat="1">
      <c r="A1048" s="23" t="s">
        <v>4044</v>
      </c>
      <c r="B1048" s="23" t="s">
        <v>4045</v>
      </c>
      <c r="C1048" s="23" t="s">
        <v>16</v>
      </c>
      <c r="D1048" s="23" t="s">
        <v>1705</v>
      </c>
      <c r="E1048" s="23" t="s">
        <v>1189</v>
      </c>
      <c r="F1048" s="23" t="s">
        <v>4182</v>
      </c>
      <c r="G1048" s="23" t="s">
        <v>1721</v>
      </c>
      <c r="H1048" s="23" t="s">
        <v>4638</v>
      </c>
      <c r="I1048" s="23" t="s">
        <v>4636</v>
      </c>
      <c r="J1048" s="23" t="s">
        <v>11</v>
      </c>
      <c r="K1048" s="23" t="s">
        <v>4628</v>
      </c>
      <c r="L1048" s="23" t="s">
        <v>11</v>
      </c>
      <c r="M1048" s="23" t="s">
        <v>5480</v>
      </c>
      <c r="N1048" s="23" t="s">
        <v>4629</v>
      </c>
      <c r="O1048" s="23" t="s">
        <v>4630</v>
      </c>
      <c r="P1048" s="23" t="s">
        <v>4783</v>
      </c>
      <c r="Q1048" s="23">
        <v>0</v>
      </c>
      <c r="R1048" s="23" t="s">
        <v>4784</v>
      </c>
      <c r="S1048" s="23" t="s">
        <v>4785</v>
      </c>
      <c r="T1048" s="23" t="s">
        <v>1721</v>
      </c>
    </row>
    <row r="1049" spans="1:20" s="19" customFormat="1">
      <c r="A1049" s="23" t="s">
        <v>3080</v>
      </c>
      <c r="B1049" s="23" t="s">
        <v>3081</v>
      </c>
      <c r="C1049" s="23" t="s">
        <v>14</v>
      </c>
      <c r="D1049" s="23" t="s">
        <v>1705</v>
      </c>
      <c r="E1049" s="23" t="s">
        <v>4289</v>
      </c>
      <c r="F1049" s="23" t="s">
        <v>5346</v>
      </c>
      <c r="G1049" s="23" t="s">
        <v>1721</v>
      </c>
      <c r="H1049" s="23" t="s">
        <v>5347</v>
      </c>
      <c r="I1049" s="23" t="s">
        <v>11</v>
      </c>
      <c r="J1049" s="23" t="s">
        <v>11</v>
      </c>
      <c r="K1049" s="23" t="s">
        <v>4628</v>
      </c>
      <c r="L1049" s="23" t="s">
        <v>11</v>
      </c>
      <c r="M1049" s="23" t="s">
        <v>5442</v>
      </c>
      <c r="N1049" s="23" t="s">
        <v>4653</v>
      </c>
      <c r="O1049" s="23" t="s">
        <v>4630</v>
      </c>
      <c r="P1049" s="23" t="s">
        <v>4664</v>
      </c>
      <c r="Q1049" s="23">
        <v>0</v>
      </c>
      <c r="R1049" s="23" t="s">
        <v>5500</v>
      </c>
      <c r="S1049" s="23" t="s">
        <v>5356</v>
      </c>
      <c r="T1049" s="23" t="s">
        <v>1721</v>
      </c>
    </row>
    <row r="1050" spans="1:20" s="19" customFormat="1">
      <c r="A1050" s="23" t="s">
        <v>3254</v>
      </c>
      <c r="B1050" s="23" t="s">
        <v>3255</v>
      </c>
      <c r="C1050" s="23" t="s">
        <v>12</v>
      </c>
      <c r="D1050" s="23" t="s">
        <v>1705</v>
      </c>
      <c r="E1050" s="23" t="s">
        <v>452</v>
      </c>
      <c r="F1050" s="23" t="s">
        <v>4175</v>
      </c>
      <c r="G1050" s="23" t="s">
        <v>1721</v>
      </c>
      <c r="H1050" s="23" t="s">
        <v>4638</v>
      </c>
      <c r="I1050" s="23" t="s">
        <v>4656</v>
      </c>
      <c r="J1050" s="23" t="s">
        <v>11</v>
      </c>
      <c r="K1050" s="23" t="s">
        <v>4628</v>
      </c>
      <c r="L1050" s="23" t="s">
        <v>11</v>
      </c>
      <c r="M1050" s="23" t="s">
        <v>5412</v>
      </c>
      <c r="N1050" s="23" t="s">
        <v>4629</v>
      </c>
      <c r="O1050" s="23" t="s">
        <v>4630</v>
      </c>
      <c r="P1050" s="23" t="s">
        <v>4642</v>
      </c>
      <c r="Q1050" s="23">
        <v>0</v>
      </c>
      <c r="R1050" s="23" t="s">
        <v>1962</v>
      </c>
      <c r="S1050" s="23" t="s">
        <v>4359</v>
      </c>
      <c r="T1050" s="23" t="s">
        <v>1721</v>
      </c>
    </row>
    <row r="1051" spans="1:20" s="19" customFormat="1">
      <c r="A1051" s="23" t="s">
        <v>3937</v>
      </c>
      <c r="B1051" s="23" t="s">
        <v>3938</v>
      </c>
      <c r="C1051" s="23" t="s">
        <v>16</v>
      </c>
      <c r="D1051" s="23" t="s">
        <v>1705</v>
      </c>
      <c r="E1051" s="23" t="s">
        <v>1189</v>
      </c>
      <c r="F1051" s="23" t="s">
        <v>5351</v>
      </c>
      <c r="G1051" s="23" t="s">
        <v>1721</v>
      </c>
      <c r="H1051" s="23" t="s">
        <v>4633</v>
      </c>
      <c r="I1051" s="23" t="s">
        <v>4192</v>
      </c>
      <c r="J1051" s="23" t="s">
        <v>11</v>
      </c>
      <c r="K1051" s="23" t="s">
        <v>4628</v>
      </c>
      <c r="L1051" s="23" t="s">
        <v>11</v>
      </c>
      <c r="M1051" s="23" t="s">
        <v>5407</v>
      </c>
      <c r="N1051" s="23" t="s">
        <v>4629</v>
      </c>
      <c r="O1051" s="23" t="s">
        <v>4630</v>
      </c>
      <c r="P1051" s="23" t="s">
        <v>9</v>
      </c>
      <c r="Q1051" s="23">
        <v>0</v>
      </c>
      <c r="R1051" s="23" t="s">
        <v>2933</v>
      </c>
      <c r="S1051" s="23" t="s">
        <v>4742</v>
      </c>
      <c r="T1051" s="23" t="s">
        <v>1721</v>
      </c>
    </row>
    <row r="1052" spans="1:20" s="19" customFormat="1">
      <c r="A1052" s="23" t="s">
        <v>3242</v>
      </c>
      <c r="B1052" s="23" t="s">
        <v>3243</v>
      </c>
      <c r="C1052" s="23" t="s">
        <v>16</v>
      </c>
      <c r="D1052" s="23" t="s">
        <v>1705</v>
      </c>
      <c r="E1052" s="23" t="s">
        <v>452</v>
      </c>
      <c r="F1052" s="23" t="s">
        <v>4179</v>
      </c>
      <c r="G1052" s="23" t="s">
        <v>1721</v>
      </c>
      <c r="H1052" s="23" t="s">
        <v>4682</v>
      </c>
      <c r="I1052" s="23" t="s">
        <v>4649</v>
      </c>
      <c r="J1052" s="23" t="s">
        <v>11</v>
      </c>
      <c r="K1052" s="23" t="s">
        <v>4628</v>
      </c>
      <c r="L1052" s="23" t="s">
        <v>11</v>
      </c>
      <c r="M1052" s="23" t="s">
        <v>5437</v>
      </c>
      <c r="N1052" s="23" t="s">
        <v>4629</v>
      </c>
      <c r="O1052" s="23" t="s">
        <v>4630</v>
      </c>
      <c r="P1052" s="23" t="s">
        <v>7</v>
      </c>
      <c r="Q1052" s="23">
        <v>0</v>
      </c>
      <c r="R1052" s="23" t="s">
        <v>2933</v>
      </c>
      <c r="S1052" s="23" t="s">
        <v>4780</v>
      </c>
      <c r="T1052" s="23" t="s">
        <v>1721</v>
      </c>
    </row>
    <row r="1053" spans="1:20" s="19" customFormat="1">
      <c r="A1053" s="23" t="s">
        <v>3747</v>
      </c>
      <c r="B1053" s="23" t="s">
        <v>3748</v>
      </c>
      <c r="C1053" s="23" t="s">
        <v>1669</v>
      </c>
      <c r="D1053" s="23" t="s">
        <v>4091</v>
      </c>
      <c r="E1053" s="23" t="s">
        <v>464</v>
      </c>
      <c r="F1053" s="23" t="s">
        <v>4122</v>
      </c>
      <c r="G1053" s="23" t="s">
        <v>1721</v>
      </c>
      <c r="H1053" s="23" t="s">
        <v>4638</v>
      </c>
      <c r="I1053" s="23" t="s">
        <v>4644</v>
      </c>
      <c r="J1053" s="23" t="s">
        <v>11</v>
      </c>
      <c r="K1053" s="23" t="s">
        <v>4628</v>
      </c>
      <c r="L1053" s="23" t="s">
        <v>11</v>
      </c>
      <c r="M1053" s="23" t="s">
        <v>5460</v>
      </c>
      <c r="N1053" s="23" t="s">
        <v>4640</v>
      </c>
      <c r="O1053" s="23" t="s">
        <v>4630</v>
      </c>
      <c r="P1053" s="23" t="s">
        <v>4641</v>
      </c>
      <c r="Q1053" s="23">
        <v>0</v>
      </c>
      <c r="R1053" s="23" t="s">
        <v>2066</v>
      </c>
      <c r="S1053" s="23" t="s">
        <v>4531</v>
      </c>
      <c r="T1053" s="23" t="s">
        <v>1721</v>
      </c>
    </row>
    <row r="1054" spans="1:20" s="19" customFormat="1">
      <c r="A1054" s="23" t="s">
        <v>1997</v>
      </c>
      <c r="B1054" s="23" t="s">
        <v>1998</v>
      </c>
      <c r="C1054" s="23" t="s">
        <v>10</v>
      </c>
      <c r="D1054" s="23" t="s">
        <v>1705</v>
      </c>
      <c r="E1054" s="23" t="s">
        <v>452</v>
      </c>
      <c r="F1054" s="23" t="s">
        <v>4173</v>
      </c>
      <c r="G1054" s="23" t="s">
        <v>1721</v>
      </c>
      <c r="H1054" s="23" t="s">
        <v>4099</v>
      </c>
      <c r="I1054" s="23" t="s">
        <v>5461</v>
      </c>
      <c r="J1054" s="23" t="s">
        <v>11</v>
      </c>
      <c r="K1054" s="23" t="s">
        <v>4628</v>
      </c>
      <c r="L1054" s="23" t="s">
        <v>11</v>
      </c>
      <c r="M1054" s="23" t="s">
        <v>5429</v>
      </c>
      <c r="N1054" s="23" t="s">
        <v>4629</v>
      </c>
      <c r="O1054" s="23" t="s">
        <v>4630</v>
      </c>
      <c r="P1054" s="23" t="s">
        <v>4642</v>
      </c>
      <c r="Q1054" s="23">
        <v>0</v>
      </c>
      <c r="R1054" s="23" t="s">
        <v>1962</v>
      </c>
      <c r="S1054" s="23" t="s">
        <v>4889</v>
      </c>
      <c r="T1054" s="23" t="s">
        <v>1721</v>
      </c>
    </row>
    <row r="1055" spans="1:20" s="19" customFormat="1">
      <c r="A1055" s="23" t="s">
        <v>2935</v>
      </c>
      <c r="B1055" s="23" t="s">
        <v>2936</v>
      </c>
      <c r="C1055" s="23" t="s">
        <v>15</v>
      </c>
      <c r="D1055" s="23" t="s">
        <v>1705</v>
      </c>
      <c r="E1055" s="23" t="s">
        <v>452</v>
      </c>
      <c r="F1055" s="23" t="s">
        <v>4156</v>
      </c>
      <c r="G1055" s="23" t="s">
        <v>1721</v>
      </c>
      <c r="H1055" s="23" t="s">
        <v>4094</v>
      </c>
      <c r="I1055" s="23" t="s">
        <v>4636</v>
      </c>
      <c r="J1055" s="23" t="s">
        <v>11</v>
      </c>
      <c r="K1055" s="23" t="s">
        <v>4628</v>
      </c>
      <c r="L1055" s="23" t="s">
        <v>11</v>
      </c>
      <c r="M1055" s="23" t="s">
        <v>5415</v>
      </c>
      <c r="N1055" s="23" t="s">
        <v>4629</v>
      </c>
      <c r="O1055" s="23" t="s">
        <v>4630</v>
      </c>
      <c r="P1055" s="23" t="s">
        <v>4822</v>
      </c>
      <c r="Q1055" s="23">
        <v>0</v>
      </c>
      <c r="R1055" s="23" t="s">
        <v>1962</v>
      </c>
      <c r="S1055" s="23" t="s">
        <v>4385</v>
      </c>
      <c r="T1055" s="23" t="s">
        <v>1721</v>
      </c>
    </row>
    <row r="1056" spans="1:20" s="19" customFormat="1">
      <c r="A1056" s="23" t="s">
        <v>5209</v>
      </c>
      <c r="B1056" s="23" t="s">
        <v>5210</v>
      </c>
      <c r="C1056" s="23" t="s">
        <v>1687</v>
      </c>
      <c r="D1056" s="23" t="s">
        <v>4091</v>
      </c>
      <c r="E1056" s="23" t="s">
        <v>459</v>
      </c>
      <c r="F1056" s="23" t="s">
        <v>5353</v>
      </c>
      <c r="G1056" s="23" t="s">
        <v>1721</v>
      </c>
      <c r="H1056" s="23" t="s">
        <v>4643</v>
      </c>
      <c r="I1056" s="23" t="s">
        <v>4644</v>
      </c>
      <c r="J1056" s="23" t="s">
        <v>11</v>
      </c>
      <c r="K1056" s="23" t="s">
        <v>4628</v>
      </c>
      <c r="L1056" s="23" t="s">
        <v>11</v>
      </c>
      <c r="M1056" s="23" t="s">
        <v>5463</v>
      </c>
      <c r="N1056" s="23" t="s">
        <v>4640</v>
      </c>
      <c r="O1056" s="23" t="s">
        <v>4630</v>
      </c>
      <c r="P1056" s="23" t="s">
        <v>993</v>
      </c>
      <c r="Q1056" s="23">
        <v>0</v>
      </c>
      <c r="R1056" s="23" t="s">
        <v>5464</v>
      </c>
      <c r="S1056" s="23" t="s">
        <v>5485</v>
      </c>
      <c r="T1056" s="23" t="s">
        <v>1721</v>
      </c>
    </row>
    <row r="1057" spans="1:20" s="19" customFormat="1">
      <c r="A1057" s="23" t="s">
        <v>5088</v>
      </c>
      <c r="B1057" s="23" t="s">
        <v>5089</v>
      </c>
      <c r="C1057" s="23" t="s">
        <v>1669</v>
      </c>
      <c r="D1057" s="23" t="s">
        <v>4091</v>
      </c>
      <c r="E1057" s="23" t="s">
        <v>459</v>
      </c>
      <c r="F1057" s="23" t="s">
        <v>4202</v>
      </c>
      <c r="G1057" s="23" t="s">
        <v>1721</v>
      </c>
      <c r="H1057" s="23" t="s">
        <v>4643</v>
      </c>
      <c r="I1057" s="23" t="s">
        <v>4644</v>
      </c>
      <c r="J1057" s="23" t="s">
        <v>11</v>
      </c>
      <c r="K1057" s="23" t="s">
        <v>4628</v>
      </c>
      <c r="L1057" s="23" t="s">
        <v>11</v>
      </c>
      <c r="M1057" s="23" t="s">
        <v>5446</v>
      </c>
      <c r="N1057" s="23" t="s">
        <v>4640</v>
      </c>
      <c r="O1057" s="23" t="s">
        <v>4630</v>
      </c>
      <c r="P1057" s="23" t="s">
        <v>1168</v>
      </c>
      <c r="Q1057" s="23">
        <v>0</v>
      </c>
      <c r="R1057" s="23" t="s">
        <v>5026</v>
      </c>
      <c r="S1057" s="23" t="s">
        <v>5504</v>
      </c>
      <c r="T1057" s="23" t="s">
        <v>1721</v>
      </c>
    </row>
    <row r="1058" spans="1:20" s="19" customFormat="1">
      <c r="A1058" s="23" t="s">
        <v>2389</v>
      </c>
      <c r="B1058" s="23" t="s">
        <v>2390</v>
      </c>
      <c r="C1058" s="23" t="s">
        <v>14</v>
      </c>
      <c r="D1058" s="23" t="s">
        <v>1705</v>
      </c>
      <c r="E1058" s="23" t="s">
        <v>452</v>
      </c>
      <c r="F1058" s="23" t="s">
        <v>4175</v>
      </c>
      <c r="G1058" s="23" t="s">
        <v>1721</v>
      </c>
      <c r="H1058" s="23" t="s">
        <v>4638</v>
      </c>
      <c r="I1058" s="23" t="s">
        <v>4192</v>
      </c>
      <c r="J1058" s="23" t="s">
        <v>11</v>
      </c>
      <c r="K1058" s="23" t="s">
        <v>4628</v>
      </c>
      <c r="L1058" s="23" t="s">
        <v>11</v>
      </c>
      <c r="M1058" s="23" t="s">
        <v>5406</v>
      </c>
      <c r="N1058" s="23" t="s">
        <v>4629</v>
      </c>
      <c r="O1058" s="23" t="s">
        <v>4630</v>
      </c>
      <c r="P1058" s="23" t="s">
        <v>4642</v>
      </c>
      <c r="Q1058" s="23">
        <v>0</v>
      </c>
      <c r="R1058" s="23" t="s">
        <v>1962</v>
      </c>
      <c r="S1058" s="23" t="s">
        <v>4435</v>
      </c>
      <c r="T1058" s="23" t="s">
        <v>1721</v>
      </c>
    </row>
    <row r="1059" spans="1:20" s="19" customFormat="1">
      <c r="A1059" s="23" t="s">
        <v>2824</v>
      </c>
      <c r="B1059" s="23" t="s">
        <v>2825</v>
      </c>
      <c r="C1059" s="23" t="s">
        <v>1669</v>
      </c>
      <c r="D1059" s="23" t="s">
        <v>4091</v>
      </c>
      <c r="E1059" s="23" t="s">
        <v>464</v>
      </c>
      <c r="F1059" s="23" t="s">
        <v>4122</v>
      </c>
      <c r="G1059" s="23" t="s">
        <v>1721</v>
      </c>
      <c r="H1059" s="23" t="s">
        <v>4638</v>
      </c>
      <c r="I1059" s="23" t="s">
        <v>4644</v>
      </c>
      <c r="J1059" s="23" t="s">
        <v>11</v>
      </c>
      <c r="K1059" s="23" t="s">
        <v>4628</v>
      </c>
      <c r="L1059" s="23" t="s">
        <v>11</v>
      </c>
      <c r="M1059" s="23" t="s">
        <v>5424</v>
      </c>
      <c r="N1059" s="23" t="s">
        <v>4640</v>
      </c>
      <c r="O1059" s="23" t="s">
        <v>4630</v>
      </c>
      <c r="P1059" s="23" t="s">
        <v>1166</v>
      </c>
      <c r="Q1059" s="23">
        <v>0</v>
      </c>
      <c r="R1059" s="23" t="s">
        <v>1760</v>
      </c>
      <c r="S1059" s="23" t="s">
        <v>4605</v>
      </c>
      <c r="T1059" s="23" t="s">
        <v>1721</v>
      </c>
    </row>
    <row r="1060" spans="1:20" s="19" customFormat="1">
      <c r="A1060" s="23" t="s">
        <v>2601</v>
      </c>
      <c r="B1060" s="23" t="s">
        <v>2602</v>
      </c>
      <c r="C1060" s="23" t="s">
        <v>15</v>
      </c>
      <c r="D1060" s="23" t="s">
        <v>1705</v>
      </c>
      <c r="E1060" s="23" t="s">
        <v>452</v>
      </c>
      <c r="F1060" s="23" t="s">
        <v>4148</v>
      </c>
      <c r="G1060" s="23" t="s">
        <v>1721</v>
      </c>
      <c r="H1060" s="23" t="s">
        <v>4094</v>
      </c>
      <c r="I1060" s="23" t="s">
        <v>4192</v>
      </c>
      <c r="J1060" s="23" t="s">
        <v>11</v>
      </c>
      <c r="K1060" s="23" t="s">
        <v>4628</v>
      </c>
      <c r="L1060" s="23" t="s">
        <v>11</v>
      </c>
      <c r="M1060" s="23" t="s">
        <v>5412</v>
      </c>
      <c r="N1060" s="23" t="s">
        <v>4629</v>
      </c>
      <c r="O1060" s="23" t="s">
        <v>4630</v>
      </c>
      <c r="P1060" s="23" t="s">
        <v>4675</v>
      </c>
      <c r="Q1060" s="23">
        <v>0</v>
      </c>
      <c r="R1060" s="23" t="s">
        <v>1962</v>
      </c>
      <c r="S1060" s="23" t="s">
        <v>4794</v>
      </c>
      <c r="T1060" s="23" t="s">
        <v>1721</v>
      </c>
    </row>
    <row r="1061" spans="1:20" s="19" customFormat="1">
      <c r="A1061" s="23" t="s">
        <v>1788</v>
      </c>
      <c r="B1061" s="23" t="s">
        <v>1789</v>
      </c>
      <c r="C1061" s="23" t="s">
        <v>16</v>
      </c>
      <c r="D1061" s="23" t="s">
        <v>1705</v>
      </c>
      <c r="E1061" s="23" t="s">
        <v>1189</v>
      </c>
      <c r="F1061" s="23" t="s">
        <v>4197</v>
      </c>
      <c r="G1061" s="23" t="s">
        <v>1721</v>
      </c>
      <c r="H1061" s="23" t="s">
        <v>4099</v>
      </c>
      <c r="I1061" s="23" t="s">
        <v>4106</v>
      </c>
      <c r="J1061" s="23" t="s">
        <v>11</v>
      </c>
      <c r="K1061" s="23" t="s">
        <v>4628</v>
      </c>
      <c r="L1061" s="23" t="s">
        <v>11</v>
      </c>
      <c r="M1061" s="23" t="s">
        <v>5418</v>
      </c>
      <c r="N1061" s="23" t="s">
        <v>4629</v>
      </c>
      <c r="O1061" s="23" t="s">
        <v>4630</v>
      </c>
      <c r="P1061" s="23" t="s">
        <v>4829</v>
      </c>
      <c r="Q1061" s="23">
        <v>0</v>
      </c>
      <c r="R1061" s="23" t="s">
        <v>1962</v>
      </c>
      <c r="S1061" s="23" t="s">
        <v>4830</v>
      </c>
      <c r="T1061" s="23" t="s">
        <v>1721</v>
      </c>
    </row>
    <row r="1062" spans="1:20" s="19" customFormat="1">
      <c r="A1062" s="23" t="s">
        <v>1775</v>
      </c>
      <c r="B1062" s="23" t="s">
        <v>1776</v>
      </c>
      <c r="C1062" s="23" t="s">
        <v>15</v>
      </c>
      <c r="D1062" s="23" t="s">
        <v>1705</v>
      </c>
      <c r="E1062" s="23" t="s">
        <v>452</v>
      </c>
      <c r="F1062" s="23" t="s">
        <v>5337</v>
      </c>
      <c r="G1062" s="23" t="s">
        <v>1721</v>
      </c>
      <c r="H1062" s="23" t="s">
        <v>4643</v>
      </c>
      <c r="I1062" s="23" t="s">
        <v>4192</v>
      </c>
      <c r="J1062" s="23" t="s">
        <v>11</v>
      </c>
      <c r="K1062" s="23" t="s">
        <v>4628</v>
      </c>
      <c r="L1062" s="23" t="s">
        <v>11</v>
      </c>
      <c r="M1062" s="23" t="s">
        <v>5435</v>
      </c>
      <c r="N1062" s="23" t="s">
        <v>4629</v>
      </c>
      <c r="O1062" s="23" t="s">
        <v>4630</v>
      </c>
      <c r="P1062" s="23" t="s">
        <v>4642</v>
      </c>
      <c r="Q1062" s="23">
        <v>0</v>
      </c>
      <c r="R1062" s="23" t="s">
        <v>1962</v>
      </c>
      <c r="S1062" s="23" t="s">
        <v>4505</v>
      </c>
      <c r="T1062" s="23" t="s">
        <v>1721</v>
      </c>
    </row>
    <row r="1063" spans="1:20" s="19" customFormat="1">
      <c r="A1063" s="23" t="s">
        <v>2521</v>
      </c>
      <c r="B1063" s="23" t="s">
        <v>2522</v>
      </c>
      <c r="C1063" s="23" t="s">
        <v>12</v>
      </c>
      <c r="D1063" s="23" t="s">
        <v>1705</v>
      </c>
      <c r="E1063" s="23" t="s">
        <v>452</v>
      </c>
      <c r="F1063" s="23" t="s">
        <v>4148</v>
      </c>
      <c r="G1063" s="23" t="s">
        <v>1721</v>
      </c>
      <c r="H1063" s="23" t="s">
        <v>4094</v>
      </c>
      <c r="I1063" s="23" t="s">
        <v>5430</v>
      </c>
      <c r="J1063" s="23" t="s">
        <v>11</v>
      </c>
      <c r="K1063" s="23" t="s">
        <v>4628</v>
      </c>
      <c r="L1063" s="23" t="s">
        <v>11</v>
      </c>
      <c r="M1063" s="23" t="s">
        <v>5422</v>
      </c>
      <c r="N1063" s="23" t="s">
        <v>4629</v>
      </c>
      <c r="O1063" s="23" t="s">
        <v>4630</v>
      </c>
      <c r="P1063" s="23" t="s">
        <v>1288</v>
      </c>
      <c r="Q1063" s="23">
        <v>0</v>
      </c>
      <c r="R1063" s="23" t="s">
        <v>1962</v>
      </c>
      <c r="S1063" s="23" t="s">
        <v>4870</v>
      </c>
      <c r="T1063" s="23" t="s">
        <v>1721</v>
      </c>
    </row>
    <row r="1064" spans="1:20" s="19" customFormat="1">
      <c r="A1064" s="23" t="s">
        <v>2304</v>
      </c>
      <c r="B1064" s="23" t="s">
        <v>2305</v>
      </c>
      <c r="C1064" s="23" t="s">
        <v>16</v>
      </c>
      <c r="D1064" s="23" t="s">
        <v>1705</v>
      </c>
      <c r="E1064" s="23" t="s">
        <v>1189</v>
      </c>
      <c r="F1064" s="23" t="s">
        <v>4182</v>
      </c>
      <c r="G1064" s="23" t="s">
        <v>1721</v>
      </c>
      <c r="H1064" s="23" t="s">
        <v>4638</v>
      </c>
      <c r="I1064" s="23" t="s">
        <v>4636</v>
      </c>
      <c r="J1064" s="23" t="s">
        <v>11</v>
      </c>
      <c r="K1064" s="23" t="s">
        <v>4628</v>
      </c>
      <c r="L1064" s="23" t="s">
        <v>11</v>
      </c>
      <c r="M1064" s="23" t="s">
        <v>5427</v>
      </c>
      <c r="N1064" s="23" t="s">
        <v>4629</v>
      </c>
      <c r="O1064" s="23" t="s">
        <v>4630</v>
      </c>
      <c r="P1064" s="23" t="s">
        <v>9</v>
      </c>
      <c r="Q1064" s="23">
        <v>0</v>
      </c>
      <c r="R1064" s="23" t="s">
        <v>2307</v>
      </c>
      <c r="S1064" s="23" t="s">
        <v>4521</v>
      </c>
      <c r="T1064" s="23" t="s">
        <v>1721</v>
      </c>
    </row>
    <row r="1065" spans="1:20" s="19" customFormat="1">
      <c r="A1065" s="23" t="s">
        <v>3591</v>
      </c>
      <c r="B1065" s="23" t="s">
        <v>3592</v>
      </c>
      <c r="C1065" s="23" t="s">
        <v>10</v>
      </c>
      <c r="D1065" s="23" t="s">
        <v>1705</v>
      </c>
      <c r="E1065" s="23" t="s">
        <v>452</v>
      </c>
      <c r="F1065" s="23" t="s">
        <v>4164</v>
      </c>
      <c r="G1065" s="23" t="s">
        <v>1721</v>
      </c>
      <c r="H1065" s="23" t="s">
        <v>4632</v>
      </c>
      <c r="I1065" s="23" t="s">
        <v>4203</v>
      </c>
      <c r="J1065" s="23" t="s">
        <v>11</v>
      </c>
      <c r="K1065" s="23" t="s">
        <v>4628</v>
      </c>
      <c r="L1065" s="23" t="s">
        <v>11</v>
      </c>
      <c r="M1065" s="23" t="s">
        <v>5414</v>
      </c>
      <c r="N1065" s="23" t="s">
        <v>4629</v>
      </c>
      <c r="O1065" s="23" t="s">
        <v>4630</v>
      </c>
      <c r="P1065" s="23" t="s">
        <v>9</v>
      </c>
      <c r="Q1065" s="23">
        <v>0</v>
      </c>
      <c r="R1065" s="23" t="s">
        <v>2307</v>
      </c>
      <c r="S1065" s="23" t="s">
        <v>4681</v>
      </c>
      <c r="T1065" s="23" t="s">
        <v>1721</v>
      </c>
    </row>
    <row r="1066" spans="1:20" s="19" customFormat="1">
      <c r="A1066" s="23" t="s">
        <v>2524</v>
      </c>
      <c r="B1066" s="23" t="s">
        <v>2525</v>
      </c>
      <c r="C1066" s="23" t="s">
        <v>1687</v>
      </c>
      <c r="D1066" s="23" t="s">
        <v>4091</v>
      </c>
      <c r="E1066" s="23" t="s">
        <v>464</v>
      </c>
      <c r="F1066" s="23" t="s">
        <v>4122</v>
      </c>
      <c r="G1066" s="23" t="s">
        <v>1721</v>
      </c>
      <c r="H1066" s="23" t="s">
        <v>4638</v>
      </c>
      <c r="I1066" s="23" t="s">
        <v>4644</v>
      </c>
      <c r="J1066" s="23" t="s">
        <v>11</v>
      </c>
      <c r="K1066" s="23" t="s">
        <v>4628</v>
      </c>
      <c r="L1066" s="23" t="s">
        <v>11</v>
      </c>
      <c r="M1066" s="23" t="s">
        <v>5408</v>
      </c>
      <c r="N1066" s="23" t="s">
        <v>4640</v>
      </c>
      <c r="O1066" s="23" t="s">
        <v>4630</v>
      </c>
      <c r="P1066" s="23" t="s">
        <v>972</v>
      </c>
      <c r="Q1066" s="23">
        <v>0</v>
      </c>
      <c r="R1066" s="23" t="s">
        <v>1795</v>
      </c>
      <c r="S1066" s="23" t="s">
        <v>4852</v>
      </c>
      <c r="T1066" s="23" t="s">
        <v>1721</v>
      </c>
    </row>
    <row r="1067" spans="1:20" s="19" customFormat="1">
      <c r="A1067" s="23" t="s">
        <v>1788</v>
      </c>
      <c r="B1067" s="23" t="s">
        <v>1789</v>
      </c>
      <c r="C1067" s="23" t="s">
        <v>16</v>
      </c>
      <c r="D1067" s="23" t="s">
        <v>1705</v>
      </c>
      <c r="E1067" s="23" t="s">
        <v>1189</v>
      </c>
      <c r="F1067" s="23" t="s">
        <v>4197</v>
      </c>
      <c r="G1067" s="23" t="s">
        <v>1721</v>
      </c>
      <c r="H1067" s="23" t="s">
        <v>4099</v>
      </c>
      <c r="I1067" s="23" t="s">
        <v>4192</v>
      </c>
      <c r="J1067" s="23" t="s">
        <v>11</v>
      </c>
      <c r="K1067" s="23" t="s">
        <v>4628</v>
      </c>
      <c r="L1067" s="23" t="s">
        <v>11</v>
      </c>
      <c r="M1067" s="23" t="s">
        <v>5427</v>
      </c>
      <c r="N1067" s="23" t="s">
        <v>4629</v>
      </c>
      <c r="O1067" s="23" t="s">
        <v>4630</v>
      </c>
      <c r="P1067" s="23" t="s">
        <v>4829</v>
      </c>
      <c r="Q1067" s="23">
        <v>0</v>
      </c>
      <c r="R1067" s="23" t="s">
        <v>1962</v>
      </c>
      <c r="S1067" s="23" t="s">
        <v>4830</v>
      </c>
      <c r="T1067" s="23" t="s">
        <v>1721</v>
      </c>
    </row>
    <row r="1068" spans="1:20" s="19" customFormat="1">
      <c r="A1068" s="23" t="s">
        <v>3531</v>
      </c>
      <c r="B1068" s="23" t="s">
        <v>3532</v>
      </c>
      <c r="C1068" s="23" t="s">
        <v>16</v>
      </c>
      <c r="D1068" s="23" t="s">
        <v>1705</v>
      </c>
      <c r="E1068" s="23" t="s">
        <v>1189</v>
      </c>
      <c r="F1068" s="23" t="s">
        <v>4207</v>
      </c>
      <c r="G1068" s="23" t="s">
        <v>1721</v>
      </c>
      <c r="H1068" s="23" t="s">
        <v>4633</v>
      </c>
      <c r="I1068" s="23" t="s">
        <v>5438</v>
      </c>
      <c r="J1068" s="23" t="s">
        <v>11</v>
      </c>
      <c r="K1068" s="23" t="s">
        <v>4628</v>
      </c>
      <c r="L1068" s="23" t="s">
        <v>11</v>
      </c>
      <c r="M1068" s="23" t="s">
        <v>5422</v>
      </c>
      <c r="N1068" s="23" t="s">
        <v>4629</v>
      </c>
      <c r="O1068" s="23" t="s">
        <v>4630</v>
      </c>
      <c r="P1068" s="23" t="s">
        <v>4642</v>
      </c>
      <c r="Q1068" s="23">
        <v>0</v>
      </c>
      <c r="R1068" s="23" t="s">
        <v>1962</v>
      </c>
      <c r="S1068" s="23" t="s">
        <v>4891</v>
      </c>
      <c r="T1068" s="23" t="s">
        <v>1721</v>
      </c>
    </row>
    <row r="1069" spans="1:20" s="19" customFormat="1">
      <c r="A1069" s="23" t="s">
        <v>2916</v>
      </c>
      <c r="B1069" s="23" t="s">
        <v>2917</v>
      </c>
      <c r="C1069" s="23" t="s">
        <v>14</v>
      </c>
      <c r="D1069" s="23" t="s">
        <v>1705</v>
      </c>
      <c r="E1069" s="23" t="s">
        <v>452</v>
      </c>
      <c r="F1069" s="23" t="s">
        <v>5334</v>
      </c>
      <c r="G1069" s="23" t="s">
        <v>1721</v>
      </c>
      <c r="H1069" s="23" t="s">
        <v>4633</v>
      </c>
      <c r="I1069" s="23" t="s">
        <v>4192</v>
      </c>
      <c r="J1069" s="23" t="s">
        <v>11</v>
      </c>
      <c r="K1069" s="23" t="s">
        <v>4628</v>
      </c>
      <c r="L1069" s="23" t="s">
        <v>11</v>
      </c>
      <c r="M1069" s="23" t="s">
        <v>5408</v>
      </c>
      <c r="N1069" s="23" t="s">
        <v>4629</v>
      </c>
      <c r="O1069" s="23" t="s">
        <v>4630</v>
      </c>
      <c r="P1069" s="23" t="s">
        <v>4704</v>
      </c>
      <c r="Q1069" s="23">
        <v>0</v>
      </c>
      <c r="R1069" s="23" t="s">
        <v>1962</v>
      </c>
      <c r="S1069" s="23" t="s">
        <v>4387</v>
      </c>
      <c r="T1069" s="23" t="s">
        <v>1721</v>
      </c>
    </row>
    <row r="1070" spans="1:20" s="19" customFormat="1">
      <c r="A1070" s="23" t="s">
        <v>2827</v>
      </c>
      <c r="B1070" s="23" t="s">
        <v>2828</v>
      </c>
      <c r="C1070" s="23" t="s">
        <v>14</v>
      </c>
      <c r="D1070" s="23" t="s">
        <v>1705</v>
      </c>
      <c r="E1070" s="23" t="s">
        <v>452</v>
      </c>
      <c r="F1070" s="23" t="s">
        <v>5340</v>
      </c>
      <c r="G1070" s="23" t="s">
        <v>1721</v>
      </c>
      <c r="H1070" s="23" t="s">
        <v>4099</v>
      </c>
      <c r="I1070" s="23" t="s">
        <v>4192</v>
      </c>
      <c r="J1070" s="23" t="s">
        <v>11</v>
      </c>
      <c r="K1070" s="23" t="s">
        <v>4628</v>
      </c>
      <c r="L1070" s="23" t="s">
        <v>11</v>
      </c>
      <c r="M1070" s="23" t="s">
        <v>5425</v>
      </c>
      <c r="N1070" s="23" t="s">
        <v>4629</v>
      </c>
      <c r="O1070" s="23" t="s">
        <v>4630</v>
      </c>
      <c r="P1070" s="23" t="s">
        <v>4642</v>
      </c>
      <c r="Q1070" s="23">
        <v>0</v>
      </c>
      <c r="R1070" s="23" t="s">
        <v>1962</v>
      </c>
      <c r="S1070" s="23" t="s">
        <v>4395</v>
      </c>
      <c r="T1070" s="23" t="s">
        <v>1721</v>
      </c>
    </row>
    <row r="1071" spans="1:20" s="19" customFormat="1">
      <c r="A1071" s="23" t="s">
        <v>3316</v>
      </c>
      <c r="B1071" s="23" t="s">
        <v>3317</v>
      </c>
      <c r="C1071" s="23" t="s">
        <v>1669</v>
      </c>
      <c r="D1071" s="23" t="s">
        <v>1705</v>
      </c>
      <c r="E1071" s="23" t="s">
        <v>452</v>
      </c>
      <c r="F1071" s="23" t="s">
        <v>4179</v>
      </c>
      <c r="G1071" s="23" t="s">
        <v>1721</v>
      </c>
      <c r="H1071" s="23" t="s">
        <v>4682</v>
      </c>
      <c r="I1071" s="23" t="s">
        <v>4649</v>
      </c>
      <c r="J1071" s="23" t="s">
        <v>11</v>
      </c>
      <c r="K1071" s="23" t="s">
        <v>4628</v>
      </c>
      <c r="L1071" s="23" t="s">
        <v>11</v>
      </c>
      <c r="M1071" s="23" t="s">
        <v>5416</v>
      </c>
      <c r="N1071" s="23" t="s">
        <v>4629</v>
      </c>
      <c r="O1071" s="23" t="s">
        <v>4630</v>
      </c>
      <c r="P1071" s="23" t="s">
        <v>4900</v>
      </c>
      <c r="Q1071" s="23">
        <v>0</v>
      </c>
      <c r="R1071" s="23" t="s">
        <v>1962</v>
      </c>
      <c r="S1071" s="23" t="s">
        <v>4901</v>
      </c>
      <c r="T1071" s="23" t="s">
        <v>1721</v>
      </c>
    </row>
    <row r="1072" spans="1:20" s="19" customFormat="1">
      <c r="A1072" s="23" t="s">
        <v>4041</v>
      </c>
      <c r="B1072" s="23" t="s">
        <v>4042</v>
      </c>
      <c r="C1072" s="23" t="s">
        <v>14</v>
      </c>
      <c r="D1072" s="23" t="s">
        <v>1705</v>
      </c>
      <c r="E1072" s="23" t="s">
        <v>452</v>
      </c>
      <c r="F1072" s="23" t="s">
        <v>5334</v>
      </c>
      <c r="G1072" s="23" t="s">
        <v>1721</v>
      </c>
      <c r="H1072" s="23" t="s">
        <v>4633</v>
      </c>
      <c r="I1072" s="23" t="s">
        <v>4192</v>
      </c>
      <c r="J1072" s="23" t="s">
        <v>11</v>
      </c>
      <c r="K1072" s="23" t="s">
        <v>4628</v>
      </c>
      <c r="L1072" s="23" t="s">
        <v>11</v>
      </c>
      <c r="M1072" s="23" t="s">
        <v>5422</v>
      </c>
      <c r="N1072" s="23" t="s">
        <v>4629</v>
      </c>
      <c r="O1072" s="23" t="s">
        <v>4630</v>
      </c>
      <c r="P1072" s="23" t="s">
        <v>4634</v>
      </c>
      <c r="Q1072" s="23">
        <v>0</v>
      </c>
      <c r="R1072" s="23" t="s">
        <v>1962</v>
      </c>
      <c r="S1072" s="23" t="s">
        <v>4680</v>
      </c>
      <c r="T1072" s="23" t="s">
        <v>1721</v>
      </c>
    </row>
    <row r="1073" spans="1:20" s="19" customFormat="1">
      <c r="A1073" s="23" t="s">
        <v>2747</v>
      </c>
      <c r="B1073" s="23" t="s">
        <v>2748</v>
      </c>
      <c r="C1073" s="23" t="s">
        <v>13</v>
      </c>
      <c r="D1073" s="23" t="s">
        <v>1705</v>
      </c>
      <c r="E1073" s="23" t="s">
        <v>1189</v>
      </c>
      <c r="F1073" s="23" t="s">
        <v>4186</v>
      </c>
      <c r="G1073" s="23" t="s">
        <v>1721</v>
      </c>
      <c r="H1073" s="23" t="s">
        <v>4094</v>
      </c>
      <c r="I1073" s="23" t="s">
        <v>4203</v>
      </c>
      <c r="J1073" s="23" t="s">
        <v>11</v>
      </c>
      <c r="K1073" s="23" t="s">
        <v>4628</v>
      </c>
      <c r="L1073" s="23" t="s">
        <v>11</v>
      </c>
      <c r="M1073" s="23" t="s">
        <v>5459</v>
      </c>
      <c r="N1073" s="23" t="s">
        <v>4629</v>
      </c>
      <c r="O1073" s="23" t="s">
        <v>4630</v>
      </c>
      <c r="P1073" s="23" t="s">
        <v>4899</v>
      </c>
      <c r="Q1073" s="23">
        <v>0</v>
      </c>
      <c r="R1073" s="23" t="s">
        <v>1962</v>
      </c>
      <c r="S1073" s="23" t="s">
        <v>4402</v>
      </c>
      <c r="T1073" s="23" t="s">
        <v>1721</v>
      </c>
    </row>
    <row r="1074" spans="1:20" s="19" customFormat="1">
      <c r="A1074" s="23" t="s">
        <v>3833</v>
      </c>
      <c r="B1074" s="23" t="s">
        <v>3834</v>
      </c>
      <c r="C1074" s="23" t="s">
        <v>16</v>
      </c>
      <c r="D1074" s="23" t="s">
        <v>1705</v>
      </c>
      <c r="E1074" s="23" t="s">
        <v>452</v>
      </c>
      <c r="F1074" s="23" t="s">
        <v>5342</v>
      </c>
      <c r="G1074" s="23" t="s">
        <v>1721</v>
      </c>
      <c r="H1074" s="23" t="s">
        <v>4633</v>
      </c>
      <c r="I1074" s="23" t="s">
        <v>4192</v>
      </c>
      <c r="J1074" s="23" t="s">
        <v>11</v>
      </c>
      <c r="K1074" s="23" t="s">
        <v>4628</v>
      </c>
      <c r="L1074" s="23" t="s">
        <v>11</v>
      </c>
      <c r="M1074" s="23" t="s">
        <v>5435</v>
      </c>
      <c r="N1074" s="23" t="s">
        <v>4629</v>
      </c>
      <c r="O1074" s="23" t="s">
        <v>4630</v>
      </c>
      <c r="P1074" s="23" t="s">
        <v>7</v>
      </c>
      <c r="Q1074" s="23">
        <v>0</v>
      </c>
      <c r="R1074" s="23" t="s">
        <v>2933</v>
      </c>
      <c r="S1074" s="23" t="s">
        <v>4743</v>
      </c>
      <c r="T1074" s="23" t="s">
        <v>1721</v>
      </c>
    </row>
    <row r="1075" spans="1:20" s="19" customFormat="1">
      <c r="A1075" s="23" t="s">
        <v>3117</v>
      </c>
      <c r="B1075" s="23" t="s">
        <v>3118</v>
      </c>
      <c r="C1075" s="23" t="s">
        <v>16</v>
      </c>
      <c r="D1075" s="23" t="s">
        <v>1705</v>
      </c>
      <c r="E1075" s="23" t="s">
        <v>1189</v>
      </c>
      <c r="F1075" s="23" t="s">
        <v>5351</v>
      </c>
      <c r="G1075" s="23" t="s">
        <v>1721</v>
      </c>
      <c r="H1075" s="23" t="s">
        <v>4633</v>
      </c>
      <c r="I1075" s="23" t="s">
        <v>4192</v>
      </c>
      <c r="J1075" s="23" t="s">
        <v>11</v>
      </c>
      <c r="K1075" s="23" t="s">
        <v>4628</v>
      </c>
      <c r="L1075" s="23" t="s">
        <v>11</v>
      </c>
      <c r="M1075" s="23" t="s">
        <v>5412</v>
      </c>
      <c r="N1075" s="23" t="s">
        <v>4629</v>
      </c>
      <c r="O1075" s="23" t="s">
        <v>4630</v>
      </c>
      <c r="P1075" s="23" t="s">
        <v>9</v>
      </c>
      <c r="Q1075" s="23">
        <v>0</v>
      </c>
      <c r="R1075" s="23" t="s">
        <v>2933</v>
      </c>
      <c r="S1075" s="23" t="s">
        <v>4532</v>
      </c>
      <c r="T1075" s="23" t="s">
        <v>1721</v>
      </c>
    </row>
    <row r="1076" spans="1:20" s="19" customFormat="1">
      <c r="A1076" s="23" t="s">
        <v>1862</v>
      </c>
      <c r="B1076" s="23" t="s">
        <v>1863</v>
      </c>
      <c r="C1076" s="23" t="s">
        <v>1669</v>
      </c>
      <c r="D1076" s="23" t="s">
        <v>1705</v>
      </c>
      <c r="E1076" s="23" t="s">
        <v>452</v>
      </c>
      <c r="F1076" s="23" t="s">
        <v>4179</v>
      </c>
      <c r="G1076" s="23" t="s">
        <v>1721</v>
      </c>
      <c r="H1076" s="23" t="s">
        <v>4682</v>
      </c>
      <c r="I1076" s="23" t="s">
        <v>4649</v>
      </c>
      <c r="J1076" s="23" t="s">
        <v>11</v>
      </c>
      <c r="K1076" s="23" t="s">
        <v>4628</v>
      </c>
      <c r="L1076" s="23" t="s">
        <v>11</v>
      </c>
      <c r="M1076" s="23" t="s">
        <v>5442</v>
      </c>
      <c r="N1076" s="23" t="s">
        <v>4629</v>
      </c>
      <c r="O1076" s="23" t="s">
        <v>4630</v>
      </c>
      <c r="P1076" s="23" t="s">
        <v>7</v>
      </c>
      <c r="Q1076" s="23">
        <v>0</v>
      </c>
      <c r="R1076" s="23" t="s">
        <v>1922</v>
      </c>
      <c r="S1076" s="23" t="s">
        <v>4819</v>
      </c>
      <c r="T1076" s="23" t="s">
        <v>1721</v>
      </c>
    </row>
    <row r="1077" spans="1:20" s="19" customFormat="1">
      <c r="A1077" s="23" t="s">
        <v>3668</v>
      </c>
      <c r="B1077" s="23" t="s">
        <v>3669</v>
      </c>
      <c r="C1077" s="23" t="s">
        <v>16</v>
      </c>
      <c r="D1077" s="23" t="s">
        <v>1705</v>
      </c>
      <c r="E1077" s="23" t="s">
        <v>1189</v>
      </c>
      <c r="F1077" s="23" t="s">
        <v>5351</v>
      </c>
      <c r="G1077" s="23" t="s">
        <v>1721</v>
      </c>
      <c r="H1077" s="23" t="s">
        <v>4633</v>
      </c>
      <c r="I1077" s="23" t="s">
        <v>4192</v>
      </c>
      <c r="J1077" s="23" t="s">
        <v>11</v>
      </c>
      <c r="K1077" s="23" t="s">
        <v>4628</v>
      </c>
      <c r="L1077" s="23" t="s">
        <v>11</v>
      </c>
      <c r="M1077" s="23" t="s">
        <v>5406</v>
      </c>
      <c r="N1077" s="23" t="s">
        <v>4629</v>
      </c>
      <c r="O1077" s="23" t="s">
        <v>4630</v>
      </c>
      <c r="P1077" s="23" t="s">
        <v>9</v>
      </c>
      <c r="Q1077" s="23">
        <v>0</v>
      </c>
      <c r="R1077" s="23" t="s">
        <v>3672</v>
      </c>
      <c r="S1077" s="23" t="s">
        <v>4647</v>
      </c>
      <c r="T1077" s="23" t="s">
        <v>1721</v>
      </c>
    </row>
    <row r="1078" spans="1:20" s="19" customFormat="1">
      <c r="A1078" s="23" t="s">
        <v>4041</v>
      </c>
      <c r="B1078" s="23" t="s">
        <v>4042</v>
      </c>
      <c r="C1078" s="23" t="s">
        <v>14</v>
      </c>
      <c r="D1078" s="23" t="s">
        <v>1705</v>
      </c>
      <c r="E1078" s="23" t="s">
        <v>452</v>
      </c>
      <c r="F1078" s="23" t="s">
        <v>5334</v>
      </c>
      <c r="G1078" s="23" t="s">
        <v>1721</v>
      </c>
      <c r="H1078" s="23" t="s">
        <v>4633</v>
      </c>
      <c r="I1078" s="23" t="s">
        <v>4192</v>
      </c>
      <c r="J1078" s="23" t="s">
        <v>11</v>
      </c>
      <c r="K1078" s="23" t="s">
        <v>4628</v>
      </c>
      <c r="L1078" s="23" t="s">
        <v>11</v>
      </c>
      <c r="M1078" s="23" t="s">
        <v>5428</v>
      </c>
      <c r="N1078" s="23" t="s">
        <v>4629</v>
      </c>
      <c r="O1078" s="23" t="s">
        <v>4630</v>
      </c>
      <c r="P1078" s="23" t="s">
        <v>4634</v>
      </c>
      <c r="Q1078" s="23">
        <v>0</v>
      </c>
      <c r="R1078" s="23" t="s">
        <v>1962</v>
      </c>
      <c r="S1078" s="23" t="s">
        <v>4680</v>
      </c>
      <c r="T1078" s="23" t="s">
        <v>1721</v>
      </c>
    </row>
    <row r="1079" spans="1:20" s="19" customFormat="1">
      <c r="A1079" s="23" t="s">
        <v>1937</v>
      </c>
      <c r="B1079" s="23" t="s">
        <v>1938</v>
      </c>
      <c r="C1079" s="23" t="s">
        <v>12</v>
      </c>
      <c r="D1079" s="23" t="s">
        <v>1705</v>
      </c>
      <c r="E1079" s="23" t="s">
        <v>452</v>
      </c>
      <c r="F1079" s="23" t="s">
        <v>5338</v>
      </c>
      <c r="G1079" s="23" t="s">
        <v>1721</v>
      </c>
      <c r="H1079" s="23" t="s">
        <v>4643</v>
      </c>
      <c r="I1079" s="23" t="s">
        <v>4138</v>
      </c>
      <c r="J1079" s="23" t="s">
        <v>11</v>
      </c>
      <c r="K1079" s="23" t="s">
        <v>4628</v>
      </c>
      <c r="L1079" s="23" t="s">
        <v>11</v>
      </c>
      <c r="M1079" s="23" t="s">
        <v>5410</v>
      </c>
      <c r="N1079" s="23" t="s">
        <v>4629</v>
      </c>
      <c r="O1079" s="23" t="s">
        <v>4630</v>
      </c>
      <c r="P1079" s="23" t="s">
        <v>4642</v>
      </c>
      <c r="Q1079" s="23">
        <v>0</v>
      </c>
      <c r="R1079" s="23" t="s">
        <v>1962</v>
      </c>
      <c r="S1079" s="23" t="s">
        <v>4492</v>
      </c>
      <c r="T1079" s="23" t="s">
        <v>1721</v>
      </c>
    </row>
    <row r="1080" spans="1:20" s="19" customFormat="1">
      <c r="A1080" s="23" t="s">
        <v>3922</v>
      </c>
      <c r="B1080" s="23" t="s">
        <v>3923</v>
      </c>
      <c r="C1080" s="23" t="s">
        <v>15</v>
      </c>
      <c r="D1080" s="23" t="s">
        <v>1705</v>
      </c>
      <c r="E1080" s="23" t="s">
        <v>452</v>
      </c>
      <c r="F1080" s="23" t="s">
        <v>4148</v>
      </c>
      <c r="G1080" s="23" t="s">
        <v>1721</v>
      </c>
      <c r="H1080" s="23" t="s">
        <v>4094</v>
      </c>
      <c r="I1080" s="23" t="s">
        <v>4192</v>
      </c>
      <c r="J1080" s="23" t="s">
        <v>11</v>
      </c>
      <c r="K1080" s="23" t="s">
        <v>4628</v>
      </c>
      <c r="L1080" s="23" t="s">
        <v>11</v>
      </c>
      <c r="M1080" s="23" t="s">
        <v>5406</v>
      </c>
      <c r="N1080" s="23" t="s">
        <v>4629</v>
      </c>
      <c r="O1080" s="23" t="s">
        <v>4630</v>
      </c>
      <c r="P1080" s="23" t="s">
        <v>4631</v>
      </c>
      <c r="Q1080" s="23">
        <v>0</v>
      </c>
      <c r="R1080" s="23" t="s">
        <v>1962</v>
      </c>
      <c r="S1080" s="23" t="s">
        <v>4297</v>
      </c>
      <c r="T1080" s="23" t="s">
        <v>1721</v>
      </c>
    </row>
    <row r="1081" spans="1:20" s="19" customFormat="1">
      <c r="A1081" s="23" t="s">
        <v>3539</v>
      </c>
      <c r="B1081" s="23" t="s">
        <v>3540</v>
      </c>
      <c r="C1081" s="23" t="s">
        <v>14</v>
      </c>
      <c r="D1081" s="23" t="s">
        <v>1705</v>
      </c>
      <c r="E1081" s="23" t="s">
        <v>452</v>
      </c>
      <c r="F1081" s="23" t="s">
        <v>5349</v>
      </c>
      <c r="G1081" s="23" t="s">
        <v>1721</v>
      </c>
      <c r="H1081" s="23" t="s">
        <v>4099</v>
      </c>
      <c r="I1081" s="23" t="s">
        <v>4106</v>
      </c>
      <c r="J1081" s="23" t="s">
        <v>11</v>
      </c>
      <c r="K1081" s="23" t="s">
        <v>4628</v>
      </c>
      <c r="L1081" s="23" t="s">
        <v>11</v>
      </c>
      <c r="M1081" s="23" t="s">
        <v>5455</v>
      </c>
      <c r="N1081" s="23" t="s">
        <v>4629</v>
      </c>
      <c r="O1081" s="23" t="s">
        <v>4630</v>
      </c>
      <c r="P1081" s="23" t="s">
        <v>4675</v>
      </c>
      <c r="Q1081" s="23">
        <v>0</v>
      </c>
      <c r="R1081" s="23" t="s">
        <v>3008</v>
      </c>
      <c r="S1081" s="23" t="s">
        <v>4524</v>
      </c>
      <c r="T1081" s="23" t="s">
        <v>1721</v>
      </c>
    </row>
    <row r="1082" spans="1:20" s="19" customFormat="1">
      <c r="A1082" s="23" t="s">
        <v>2158</v>
      </c>
      <c r="B1082" s="23" t="s">
        <v>2159</v>
      </c>
      <c r="C1082" s="23" t="s">
        <v>12</v>
      </c>
      <c r="D1082" s="23" t="s">
        <v>1705</v>
      </c>
      <c r="E1082" s="23" t="s">
        <v>452</v>
      </c>
      <c r="F1082" s="23" t="s">
        <v>5338</v>
      </c>
      <c r="G1082" s="23" t="s">
        <v>1721</v>
      </c>
      <c r="H1082" s="23" t="s">
        <v>4643</v>
      </c>
      <c r="I1082" s="23" t="s">
        <v>4138</v>
      </c>
      <c r="J1082" s="23" t="s">
        <v>11</v>
      </c>
      <c r="K1082" s="23" t="s">
        <v>4628</v>
      </c>
      <c r="L1082" s="23" t="s">
        <v>11</v>
      </c>
      <c r="M1082" s="23" t="s">
        <v>5433</v>
      </c>
      <c r="N1082" s="23" t="s">
        <v>4629</v>
      </c>
      <c r="O1082" s="23" t="s">
        <v>4630</v>
      </c>
      <c r="P1082" s="23" t="s">
        <v>4650</v>
      </c>
      <c r="Q1082" s="23">
        <v>0</v>
      </c>
      <c r="R1082" s="23" t="s">
        <v>1962</v>
      </c>
      <c r="S1082" s="23" t="s">
        <v>4775</v>
      </c>
      <c r="T1082" s="23" t="s">
        <v>1721</v>
      </c>
    </row>
    <row r="1083" spans="1:20" s="19" customFormat="1">
      <c r="A1083" s="23" t="s">
        <v>2215</v>
      </c>
      <c r="B1083" s="23" t="s">
        <v>2216</v>
      </c>
      <c r="C1083" s="23" t="s">
        <v>16</v>
      </c>
      <c r="D1083" s="23" t="s">
        <v>1705</v>
      </c>
      <c r="E1083" s="23" t="s">
        <v>1189</v>
      </c>
      <c r="F1083" s="23" t="s">
        <v>4197</v>
      </c>
      <c r="G1083" s="23" t="s">
        <v>1721</v>
      </c>
      <c r="H1083" s="23" t="s">
        <v>4099</v>
      </c>
      <c r="I1083" s="23" t="s">
        <v>4192</v>
      </c>
      <c r="J1083" s="23" t="s">
        <v>11</v>
      </c>
      <c r="K1083" s="23" t="s">
        <v>4628</v>
      </c>
      <c r="L1083" s="23" t="s">
        <v>11</v>
      </c>
      <c r="M1083" s="23" t="s">
        <v>5426</v>
      </c>
      <c r="N1083" s="23" t="s">
        <v>4629</v>
      </c>
      <c r="O1083" s="23" t="s">
        <v>4630</v>
      </c>
      <c r="P1083" s="23" t="s">
        <v>4668</v>
      </c>
      <c r="Q1083" s="23">
        <v>0</v>
      </c>
      <c r="R1083" s="23" t="s">
        <v>4789</v>
      </c>
      <c r="S1083" s="23" t="s">
        <v>4790</v>
      </c>
      <c r="T1083" s="23" t="s">
        <v>1721</v>
      </c>
    </row>
    <row r="1084" spans="1:20" s="19" customFormat="1">
      <c r="A1084" s="23" t="s">
        <v>4035</v>
      </c>
      <c r="B1084" s="23" t="s">
        <v>4036</v>
      </c>
      <c r="C1084" s="23" t="s">
        <v>10</v>
      </c>
      <c r="D1084" s="23" t="s">
        <v>1705</v>
      </c>
      <c r="E1084" s="23" t="s">
        <v>452</v>
      </c>
      <c r="F1084" s="23" t="s">
        <v>5342</v>
      </c>
      <c r="G1084" s="23" t="s">
        <v>1721</v>
      </c>
      <c r="H1084" s="23" t="s">
        <v>4633</v>
      </c>
      <c r="I1084" s="23" t="s">
        <v>4192</v>
      </c>
      <c r="J1084" s="23" t="s">
        <v>11</v>
      </c>
      <c r="K1084" s="23" t="s">
        <v>4628</v>
      </c>
      <c r="L1084" s="23" t="s">
        <v>11</v>
      </c>
      <c r="M1084" s="23" t="s">
        <v>5433</v>
      </c>
      <c r="N1084" s="23" t="s">
        <v>4629</v>
      </c>
      <c r="O1084" s="23" t="s">
        <v>4630</v>
      </c>
      <c r="P1084" s="23" t="s">
        <v>4675</v>
      </c>
      <c r="Q1084" s="23">
        <v>0</v>
      </c>
      <c r="R1084" s="23" t="s">
        <v>2905</v>
      </c>
      <c r="S1084" s="23" t="s">
        <v>4715</v>
      </c>
      <c r="T1084" s="23" t="s">
        <v>1721</v>
      </c>
    </row>
    <row r="1085" spans="1:20" s="19" customFormat="1">
      <c r="A1085" s="23" t="s">
        <v>3474</v>
      </c>
      <c r="B1085" s="23" t="s">
        <v>3475</v>
      </c>
      <c r="C1085" s="23" t="s">
        <v>16</v>
      </c>
      <c r="D1085" s="23" t="s">
        <v>1705</v>
      </c>
      <c r="E1085" s="23" t="s">
        <v>1189</v>
      </c>
      <c r="F1085" s="23" t="s">
        <v>4197</v>
      </c>
      <c r="G1085" s="23" t="s">
        <v>1721</v>
      </c>
      <c r="H1085" s="23" t="s">
        <v>4099</v>
      </c>
      <c r="I1085" s="23" t="s">
        <v>4106</v>
      </c>
      <c r="J1085" s="23" t="s">
        <v>11</v>
      </c>
      <c r="K1085" s="23" t="s">
        <v>4628</v>
      </c>
      <c r="L1085" s="23" t="s">
        <v>11</v>
      </c>
      <c r="M1085" s="23" t="s">
        <v>5451</v>
      </c>
      <c r="N1085" s="23" t="s">
        <v>4629</v>
      </c>
      <c r="O1085" s="23" t="s">
        <v>4630</v>
      </c>
      <c r="P1085" s="23" t="s">
        <v>9</v>
      </c>
      <c r="Q1085" s="23">
        <v>0</v>
      </c>
      <c r="R1085" s="23" t="s">
        <v>3476</v>
      </c>
      <c r="S1085" s="23" t="s">
        <v>4855</v>
      </c>
      <c r="T1085" s="23" t="s">
        <v>1721</v>
      </c>
    </row>
    <row r="1086" spans="1:20" s="19" customFormat="1">
      <c r="A1086" s="23" t="s">
        <v>3794</v>
      </c>
      <c r="B1086" s="23" t="s">
        <v>3795</v>
      </c>
      <c r="C1086" s="23" t="s">
        <v>10</v>
      </c>
      <c r="D1086" s="23" t="s">
        <v>1705</v>
      </c>
      <c r="E1086" s="23" t="s">
        <v>1189</v>
      </c>
      <c r="F1086" s="23" t="s">
        <v>4182</v>
      </c>
      <c r="G1086" s="23" t="s">
        <v>1721</v>
      </c>
      <c r="H1086" s="23" t="s">
        <v>4638</v>
      </c>
      <c r="I1086" s="23" t="s">
        <v>4636</v>
      </c>
      <c r="J1086" s="23" t="s">
        <v>11</v>
      </c>
      <c r="K1086" s="23" t="s">
        <v>4628</v>
      </c>
      <c r="L1086" s="23" t="s">
        <v>11</v>
      </c>
      <c r="M1086" s="23" t="s">
        <v>5427</v>
      </c>
      <c r="N1086" s="23" t="s">
        <v>4629</v>
      </c>
      <c r="O1086" s="23" t="s">
        <v>4630</v>
      </c>
      <c r="P1086" s="23" t="s">
        <v>1026</v>
      </c>
      <c r="Q1086" s="23">
        <v>0</v>
      </c>
      <c r="R1086" s="23" t="s">
        <v>1782</v>
      </c>
      <c r="S1086" s="23" t="s">
        <v>5449</v>
      </c>
      <c r="T1086" s="23" t="s">
        <v>1721</v>
      </c>
    </row>
    <row r="1087" spans="1:20" s="19" customFormat="1">
      <c r="A1087" s="23" t="s">
        <v>3047</v>
      </c>
      <c r="B1087" s="23" t="s">
        <v>3048</v>
      </c>
      <c r="C1087" s="23" t="s">
        <v>10</v>
      </c>
      <c r="D1087" s="23" t="s">
        <v>1705</v>
      </c>
      <c r="E1087" s="23" t="s">
        <v>1189</v>
      </c>
      <c r="F1087" s="23" t="s">
        <v>4182</v>
      </c>
      <c r="G1087" s="23" t="s">
        <v>1721</v>
      </c>
      <c r="H1087" s="23" t="s">
        <v>4638</v>
      </c>
      <c r="I1087" s="23" t="s">
        <v>4636</v>
      </c>
      <c r="J1087" s="23" t="s">
        <v>11</v>
      </c>
      <c r="K1087" s="23" t="s">
        <v>4628</v>
      </c>
      <c r="L1087" s="23" t="s">
        <v>11</v>
      </c>
      <c r="M1087" s="23" t="s">
        <v>5480</v>
      </c>
      <c r="N1087" s="23" t="s">
        <v>4629</v>
      </c>
      <c r="O1087" s="23" t="s">
        <v>4630</v>
      </c>
      <c r="P1087" s="23" t="s">
        <v>1026</v>
      </c>
      <c r="Q1087" s="23">
        <v>0</v>
      </c>
      <c r="R1087" s="23" t="s">
        <v>1683</v>
      </c>
      <c r="S1087" s="23" t="s">
        <v>4735</v>
      </c>
      <c r="T1087" s="23" t="s">
        <v>1721</v>
      </c>
    </row>
    <row r="1088" spans="1:20" s="19" customFormat="1">
      <c r="A1088" s="23" t="s">
        <v>1993</v>
      </c>
      <c r="B1088" s="23" t="s">
        <v>1994</v>
      </c>
      <c r="C1088" s="23" t="s">
        <v>1669</v>
      </c>
      <c r="D1088" s="23" t="s">
        <v>1705</v>
      </c>
      <c r="E1088" s="23" t="s">
        <v>452</v>
      </c>
      <c r="F1088" s="23" t="s">
        <v>4164</v>
      </c>
      <c r="G1088" s="23" t="s">
        <v>1721</v>
      </c>
      <c r="H1088" s="23" t="s">
        <v>4632</v>
      </c>
      <c r="I1088" s="23" t="s">
        <v>4203</v>
      </c>
      <c r="J1088" s="23" t="s">
        <v>11</v>
      </c>
      <c r="K1088" s="23" t="s">
        <v>4628</v>
      </c>
      <c r="L1088" s="23" t="s">
        <v>11</v>
      </c>
      <c r="M1088" s="23" t="s">
        <v>5428</v>
      </c>
      <c r="N1088" s="23" t="s">
        <v>4629</v>
      </c>
      <c r="O1088" s="23" t="s">
        <v>4630</v>
      </c>
      <c r="P1088" s="23" t="s">
        <v>7</v>
      </c>
      <c r="Q1088" s="23">
        <v>0</v>
      </c>
      <c r="R1088" s="23" t="s">
        <v>2307</v>
      </c>
      <c r="S1088" s="23" t="s">
        <v>4486</v>
      </c>
      <c r="T1088" s="23" t="s">
        <v>1721</v>
      </c>
    </row>
    <row r="1089" spans="1:20" s="19" customFormat="1">
      <c r="A1089" s="23" t="s">
        <v>3769</v>
      </c>
      <c r="B1089" s="23" t="s">
        <v>3770</v>
      </c>
      <c r="C1089" s="23" t="s">
        <v>1702</v>
      </c>
      <c r="D1089" s="23" t="s">
        <v>4091</v>
      </c>
      <c r="E1089" s="23" t="s">
        <v>459</v>
      </c>
      <c r="F1089" s="23" t="s">
        <v>4167</v>
      </c>
      <c r="G1089" s="23" t="s">
        <v>1721</v>
      </c>
      <c r="H1089" s="23" t="s">
        <v>4638</v>
      </c>
      <c r="I1089" s="23" t="s">
        <v>4639</v>
      </c>
      <c r="J1089" s="23" t="s">
        <v>11</v>
      </c>
      <c r="K1089" s="23" t="s">
        <v>4628</v>
      </c>
      <c r="L1089" s="23" t="s">
        <v>11</v>
      </c>
      <c r="M1089" s="23" t="s">
        <v>5476</v>
      </c>
      <c r="N1089" s="23" t="s">
        <v>4640</v>
      </c>
      <c r="O1089" s="23" t="s">
        <v>4630</v>
      </c>
      <c r="P1089" s="23" t="s">
        <v>4738</v>
      </c>
      <c r="Q1089" s="23">
        <v>0</v>
      </c>
      <c r="R1089" s="23" t="s">
        <v>1962</v>
      </c>
      <c r="S1089" s="23" t="s">
        <v>4739</v>
      </c>
      <c r="T1089" s="23" t="s">
        <v>1721</v>
      </c>
    </row>
    <row r="1090" spans="1:20" s="19" customFormat="1">
      <c r="A1090" s="23" t="s">
        <v>3643</v>
      </c>
      <c r="B1090" s="23" t="s">
        <v>3644</v>
      </c>
      <c r="C1090" s="23" t="s">
        <v>16</v>
      </c>
      <c r="D1090" s="23" t="s">
        <v>1705</v>
      </c>
      <c r="E1090" s="23" t="s">
        <v>452</v>
      </c>
      <c r="F1090" s="23" t="s">
        <v>4164</v>
      </c>
      <c r="G1090" s="23" t="s">
        <v>1721</v>
      </c>
      <c r="H1090" s="23" t="s">
        <v>4632</v>
      </c>
      <c r="I1090" s="23" t="s">
        <v>4203</v>
      </c>
      <c r="J1090" s="23" t="s">
        <v>11</v>
      </c>
      <c r="K1090" s="23" t="s">
        <v>4628</v>
      </c>
      <c r="L1090" s="23" t="s">
        <v>11</v>
      </c>
      <c r="M1090" s="23" t="s">
        <v>5408</v>
      </c>
      <c r="N1090" s="23" t="s">
        <v>4629</v>
      </c>
      <c r="O1090" s="23" t="s">
        <v>4630</v>
      </c>
      <c r="P1090" s="23" t="s">
        <v>9</v>
      </c>
      <c r="Q1090" s="23">
        <v>0</v>
      </c>
      <c r="R1090" s="23" t="s">
        <v>4745</v>
      </c>
      <c r="S1090" s="23" t="s">
        <v>4538</v>
      </c>
      <c r="T1090" s="23" t="s">
        <v>1721</v>
      </c>
    </row>
    <row r="1091" spans="1:20" s="19" customFormat="1">
      <c r="A1091" s="23" t="s">
        <v>5088</v>
      </c>
      <c r="B1091" s="23" t="s">
        <v>5089</v>
      </c>
      <c r="C1091" s="23" t="s">
        <v>1669</v>
      </c>
      <c r="D1091" s="23" t="s">
        <v>4091</v>
      </c>
      <c r="E1091" s="23" t="s">
        <v>459</v>
      </c>
      <c r="F1091" s="23" t="s">
        <v>4202</v>
      </c>
      <c r="G1091" s="23" t="s">
        <v>1721</v>
      </c>
      <c r="H1091" s="23" t="s">
        <v>4638</v>
      </c>
      <c r="I1091" s="23" t="s">
        <v>4644</v>
      </c>
      <c r="J1091" s="23" t="s">
        <v>11</v>
      </c>
      <c r="K1091" s="23" t="s">
        <v>4628</v>
      </c>
      <c r="L1091" s="23" t="s">
        <v>11</v>
      </c>
      <c r="M1091" s="23" t="s">
        <v>5498</v>
      </c>
      <c r="N1091" s="23" t="s">
        <v>4640</v>
      </c>
      <c r="O1091" s="23" t="s">
        <v>4630</v>
      </c>
      <c r="P1091" s="23" t="s">
        <v>1168</v>
      </c>
      <c r="Q1091" s="23">
        <v>0</v>
      </c>
      <c r="R1091" s="23" t="s">
        <v>5026</v>
      </c>
      <c r="S1091" s="23" t="s">
        <v>5504</v>
      </c>
      <c r="T1091" s="23" t="s">
        <v>1721</v>
      </c>
    </row>
    <row r="1092" spans="1:20" s="19" customFormat="1">
      <c r="A1092" s="23" t="s">
        <v>4024</v>
      </c>
      <c r="B1092" s="23" t="s">
        <v>4025</v>
      </c>
      <c r="C1092" s="23" t="s">
        <v>15</v>
      </c>
      <c r="D1092" s="23" t="s">
        <v>1705</v>
      </c>
      <c r="E1092" s="23" t="s">
        <v>452</v>
      </c>
      <c r="F1092" s="23" t="s">
        <v>4172</v>
      </c>
      <c r="G1092" s="23" t="s">
        <v>1721</v>
      </c>
      <c r="H1092" s="23" t="s">
        <v>4094</v>
      </c>
      <c r="I1092" s="23" t="s">
        <v>4203</v>
      </c>
      <c r="J1092" s="23" t="s">
        <v>11</v>
      </c>
      <c r="K1092" s="23" t="s">
        <v>4628</v>
      </c>
      <c r="L1092" s="23" t="s">
        <v>11</v>
      </c>
      <c r="M1092" s="23" t="s">
        <v>5417</v>
      </c>
      <c r="N1092" s="23" t="s">
        <v>4629</v>
      </c>
      <c r="O1092" s="23" t="s">
        <v>4630</v>
      </c>
      <c r="P1092" s="23" t="s">
        <v>4675</v>
      </c>
      <c r="Q1092" s="23">
        <v>0</v>
      </c>
      <c r="R1092" s="23" t="s">
        <v>4711</v>
      </c>
      <c r="S1092" s="23" t="s">
        <v>4712</v>
      </c>
      <c r="T1092" s="23" t="s">
        <v>1721</v>
      </c>
    </row>
    <row r="1093" spans="1:20" s="19" customFormat="1">
      <c r="A1093" s="23" t="s">
        <v>2965</v>
      </c>
      <c r="B1093" s="23" t="s">
        <v>2966</v>
      </c>
      <c r="C1093" s="23" t="s">
        <v>18</v>
      </c>
      <c r="D1093" s="23" t="s">
        <v>1705</v>
      </c>
      <c r="E1093" s="23" t="s">
        <v>452</v>
      </c>
      <c r="F1093" s="23" t="s">
        <v>5336</v>
      </c>
      <c r="G1093" s="23" t="s">
        <v>1721</v>
      </c>
      <c r="H1093" s="23" t="s">
        <v>4638</v>
      </c>
      <c r="I1093" s="23" t="s">
        <v>5458</v>
      </c>
      <c r="J1093" s="23" t="s">
        <v>11</v>
      </c>
      <c r="K1093" s="23" t="s">
        <v>4628</v>
      </c>
      <c r="L1093" s="23" t="s">
        <v>11</v>
      </c>
      <c r="M1093" s="23" t="s">
        <v>5448</v>
      </c>
      <c r="N1093" s="23" t="s">
        <v>4629</v>
      </c>
      <c r="O1093" s="23" t="s">
        <v>4630</v>
      </c>
      <c r="P1093" s="23" t="s">
        <v>1026</v>
      </c>
      <c r="Q1093" s="23">
        <v>0</v>
      </c>
      <c r="R1093" s="23" t="s">
        <v>1955</v>
      </c>
      <c r="S1093" s="23" t="s">
        <v>4727</v>
      </c>
      <c r="T1093" s="23" t="s">
        <v>1721</v>
      </c>
    </row>
    <row r="1094" spans="1:20" s="19" customFormat="1">
      <c r="A1094" s="23" t="s">
        <v>3077</v>
      </c>
      <c r="B1094" s="23" t="s">
        <v>3078</v>
      </c>
      <c r="C1094" s="23" t="s">
        <v>15</v>
      </c>
      <c r="D1094" s="23" t="s">
        <v>1705</v>
      </c>
      <c r="E1094" s="23" t="s">
        <v>452</v>
      </c>
      <c r="F1094" s="23" t="s">
        <v>4172</v>
      </c>
      <c r="G1094" s="23" t="s">
        <v>1721</v>
      </c>
      <c r="H1094" s="23" t="s">
        <v>4094</v>
      </c>
      <c r="I1094" s="23" t="s">
        <v>4203</v>
      </c>
      <c r="J1094" s="23" t="s">
        <v>11</v>
      </c>
      <c r="K1094" s="23" t="s">
        <v>4628</v>
      </c>
      <c r="L1094" s="23" t="s">
        <v>11</v>
      </c>
      <c r="M1094" s="23" t="s">
        <v>5429</v>
      </c>
      <c r="N1094" s="23" t="s">
        <v>4629</v>
      </c>
      <c r="O1094" s="23" t="s">
        <v>4630</v>
      </c>
      <c r="P1094" s="23" t="s">
        <v>4664</v>
      </c>
      <c r="Q1094" s="23">
        <v>0</v>
      </c>
      <c r="R1094" s="23" t="s">
        <v>1962</v>
      </c>
      <c r="S1094" s="23" t="s">
        <v>4369</v>
      </c>
      <c r="T1094" s="23" t="s">
        <v>1721</v>
      </c>
    </row>
    <row r="1095" spans="1:20" s="19" customFormat="1">
      <c r="A1095" s="23" t="s">
        <v>3605</v>
      </c>
      <c r="B1095" s="23" t="s">
        <v>3606</v>
      </c>
      <c r="C1095" s="23" t="s">
        <v>16</v>
      </c>
      <c r="D1095" s="23" t="s">
        <v>1705</v>
      </c>
      <c r="E1095" s="23" t="s">
        <v>1189</v>
      </c>
      <c r="F1095" s="23" t="s">
        <v>4197</v>
      </c>
      <c r="G1095" s="23" t="s">
        <v>1721</v>
      </c>
      <c r="H1095" s="23" t="s">
        <v>4099</v>
      </c>
      <c r="I1095" s="23" t="s">
        <v>4106</v>
      </c>
      <c r="J1095" s="23" t="s">
        <v>11</v>
      </c>
      <c r="K1095" s="23" t="s">
        <v>4628</v>
      </c>
      <c r="L1095" s="23" t="s">
        <v>11</v>
      </c>
      <c r="M1095" s="23" t="s">
        <v>5418</v>
      </c>
      <c r="N1095" s="23" t="s">
        <v>4629</v>
      </c>
      <c r="O1095" s="23" t="s">
        <v>4630</v>
      </c>
      <c r="P1095" s="23" t="s">
        <v>4642</v>
      </c>
      <c r="Q1095" s="23">
        <v>0</v>
      </c>
      <c r="R1095" s="23" t="s">
        <v>1962</v>
      </c>
      <c r="S1095" s="23" t="s">
        <v>4764</v>
      </c>
      <c r="T1095" s="23" t="s">
        <v>1721</v>
      </c>
    </row>
    <row r="1096" spans="1:20" s="19" customFormat="1">
      <c r="A1096" s="23" t="s">
        <v>3031</v>
      </c>
      <c r="B1096" s="23" t="s">
        <v>3032</v>
      </c>
      <c r="C1096" s="23" t="s">
        <v>10</v>
      </c>
      <c r="D1096" s="23" t="s">
        <v>1705</v>
      </c>
      <c r="E1096" s="23" t="s">
        <v>452</v>
      </c>
      <c r="F1096" s="23" t="s">
        <v>4179</v>
      </c>
      <c r="G1096" s="23" t="s">
        <v>1721</v>
      </c>
      <c r="H1096" s="23" t="s">
        <v>4682</v>
      </c>
      <c r="I1096" s="23" t="s">
        <v>4649</v>
      </c>
      <c r="J1096" s="23" t="s">
        <v>11</v>
      </c>
      <c r="K1096" s="23" t="s">
        <v>4628</v>
      </c>
      <c r="L1096" s="23" t="s">
        <v>11</v>
      </c>
      <c r="M1096" s="23" t="s">
        <v>5416</v>
      </c>
      <c r="N1096" s="23" t="s">
        <v>4629</v>
      </c>
      <c r="O1096" s="23" t="s">
        <v>4630</v>
      </c>
      <c r="P1096" s="23" t="s">
        <v>4642</v>
      </c>
      <c r="Q1096" s="23">
        <v>0</v>
      </c>
      <c r="R1096" s="23" t="s">
        <v>1962</v>
      </c>
      <c r="S1096" s="23" t="s">
        <v>4846</v>
      </c>
      <c r="T1096" s="23" t="s">
        <v>1721</v>
      </c>
    </row>
    <row r="1097" spans="1:20" s="19" customFormat="1">
      <c r="A1097" s="23" t="s">
        <v>3258</v>
      </c>
      <c r="B1097" s="23" t="s">
        <v>3259</v>
      </c>
      <c r="C1097" s="23" t="s">
        <v>14</v>
      </c>
      <c r="D1097" s="23" t="s">
        <v>1705</v>
      </c>
      <c r="E1097" s="23" t="s">
        <v>452</v>
      </c>
      <c r="F1097" s="23" t="s">
        <v>4175</v>
      </c>
      <c r="G1097" s="23" t="s">
        <v>1721</v>
      </c>
      <c r="H1097" s="23" t="s">
        <v>4638</v>
      </c>
      <c r="I1097" s="23" t="s">
        <v>4656</v>
      </c>
      <c r="J1097" s="23" t="s">
        <v>11</v>
      </c>
      <c r="K1097" s="23" t="s">
        <v>4628</v>
      </c>
      <c r="L1097" s="23" t="s">
        <v>11</v>
      </c>
      <c r="M1097" s="23" t="s">
        <v>5416</v>
      </c>
      <c r="N1097" s="23" t="s">
        <v>4629</v>
      </c>
      <c r="O1097" s="23" t="s">
        <v>4630</v>
      </c>
      <c r="P1097" s="23" t="s">
        <v>4642</v>
      </c>
      <c r="Q1097" s="23">
        <v>0</v>
      </c>
      <c r="R1097" s="23" t="s">
        <v>1962</v>
      </c>
      <c r="S1097" s="23" t="s">
        <v>4358</v>
      </c>
      <c r="T1097" s="23" t="s">
        <v>1721</v>
      </c>
    </row>
    <row r="1098" spans="1:20" s="19" customFormat="1">
      <c r="A1098" s="23" t="s">
        <v>3640</v>
      </c>
      <c r="B1098" s="23" t="s">
        <v>3641</v>
      </c>
      <c r="C1098" s="23" t="s">
        <v>10</v>
      </c>
      <c r="D1098" s="23" t="s">
        <v>1705</v>
      </c>
      <c r="E1098" s="23" t="s">
        <v>1189</v>
      </c>
      <c r="F1098" s="23" t="s">
        <v>4207</v>
      </c>
      <c r="G1098" s="23" t="s">
        <v>1721</v>
      </c>
      <c r="H1098" s="23" t="s">
        <v>4633</v>
      </c>
      <c r="I1098" s="23" t="s">
        <v>5438</v>
      </c>
      <c r="J1098" s="23" t="s">
        <v>11</v>
      </c>
      <c r="K1098" s="23" t="s">
        <v>4628</v>
      </c>
      <c r="L1098" s="23" t="s">
        <v>11</v>
      </c>
      <c r="M1098" s="23" t="s">
        <v>5422</v>
      </c>
      <c r="N1098" s="23" t="s">
        <v>4629</v>
      </c>
      <c r="O1098" s="23" t="s">
        <v>4630</v>
      </c>
      <c r="P1098" s="23" t="s">
        <v>4642</v>
      </c>
      <c r="Q1098" s="23">
        <v>0</v>
      </c>
      <c r="R1098" s="23" t="s">
        <v>1962</v>
      </c>
      <c r="S1098" s="23" t="s">
        <v>4667</v>
      </c>
      <c r="T1098" s="23" t="s">
        <v>1721</v>
      </c>
    </row>
    <row r="1099" spans="1:20" s="19" customFormat="1">
      <c r="A1099" s="23" t="s">
        <v>2478</v>
      </c>
      <c r="B1099" s="23" t="s">
        <v>2479</v>
      </c>
      <c r="C1099" s="23" t="s">
        <v>15</v>
      </c>
      <c r="D1099" s="23" t="s">
        <v>1705</v>
      </c>
      <c r="E1099" s="23" t="s">
        <v>452</v>
      </c>
      <c r="F1099" s="23" t="s">
        <v>4148</v>
      </c>
      <c r="G1099" s="23" t="s">
        <v>1721</v>
      </c>
      <c r="H1099" s="23" t="s">
        <v>4094</v>
      </c>
      <c r="I1099" s="23" t="s">
        <v>4192</v>
      </c>
      <c r="J1099" s="23" t="s">
        <v>11</v>
      </c>
      <c r="K1099" s="23" t="s">
        <v>4628</v>
      </c>
      <c r="L1099" s="23" t="s">
        <v>11</v>
      </c>
      <c r="M1099" s="23" t="s">
        <v>5418</v>
      </c>
      <c r="N1099" s="23" t="s">
        <v>4629</v>
      </c>
      <c r="O1099" s="23" t="s">
        <v>4630</v>
      </c>
      <c r="P1099" s="23" t="s">
        <v>4811</v>
      </c>
      <c r="Q1099" s="23">
        <v>0</v>
      </c>
      <c r="R1099" s="23" t="s">
        <v>1962</v>
      </c>
      <c r="S1099" s="23" t="s">
        <v>4428</v>
      </c>
      <c r="T1099" s="23" t="s">
        <v>1721</v>
      </c>
    </row>
    <row r="1100" spans="1:20" s="19" customFormat="1">
      <c r="A1100" s="23" t="s">
        <v>1767</v>
      </c>
      <c r="B1100" s="23" t="s">
        <v>1768</v>
      </c>
      <c r="C1100" s="23" t="s">
        <v>16</v>
      </c>
      <c r="D1100" s="23" t="s">
        <v>1705</v>
      </c>
      <c r="E1100" s="23" t="s">
        <v>452</v>
      </c>
      <c r="F1100" s="23" t="s">
        <v>4179</v>
      </c>
      <c r="G1100" s="23" t="s">
        <v>1721</v>
      </c>
      <c r="H1100" s="23" t="s">
        <v>4682</v>
      </c>
      <c r="I1100" s="23" t="s">
        <v>4192</v>
      </c>
      <c r="J1100" s="23" t="s">
        <v>11</v>
      </c>
      <c r="K1100" s="23" t="s">
        <v>4628</v>
      </c>
      <c r="L1100" s="23" t="s">
        <v>11</v>
      </c>
      <c r="M1100" s="23" t="s">
        <v>5412</v>
      </c>
      <c r="N1100" s="23" t="s">
        <v>4629</v>
      </c>
      <c r="O1100" s="23" t="s">
        <v>4630</v>
      </c>
      <c r="P1100" s="23" t="s">
        <v>9</v>
      </c>
      <c r="Q1100" s="23">
        <v>0</v>
      </c>
      <c r="R1100" s="23" t="s">
        <v>1771</v>
      </c>
      <c r="S1100" s="23" t="s">
        <v>4802</v>
      </c>
      <c r="T1100" s="23" t="s">
        <v>1721</v>
      </c>
    </row>
    <row r="1101" spans="1:20" s="19" customFormat="1">
      <c r="A1101" s="23" t="s">
        <v>1791</v>
      </c>
      <c r="B1101" s="23" t="s">
        <v>1792</v>
      </c>
      <c r="C1101" s="23" t="s">
        <v>16</v>
      </c>
      <c r="D1101" s="23" t="s">
        <v>1705</v>
      </c>
      <c r="E1101" s="23" t="s">
        <v>1189</v>
      </c>
      <c r="F1101" s="23" t="s">
        <v>5351</v>
      </c>
      <c r="G1101" s="23" t="s">
        <v>1721</v>
      </c>
      <c r="H1101" s="23" t="s">
        <v>4633</v>
      </c>
      <c r="I1101" s="23" t="s">
        <v>4192</v>
      </c>
      <c r="J1101" s="23" t="s">
        <v>11</v>
      </c>
      <c r="K1101" s="23" t="s">
        <v>4628</v>
      </c>
      <c r="L1101" s="23" t="s">
        <v>11</v>
      </c>
      <c r="M1101" s="23" t="s">
        <v>5412</v>
      </c>
      <c r="N1101" s="23" t="s">
        <v>4629</v>
      </c>
      <c r="O1101" s="23" t="s">
        <v>4630</v>
      </c>
      <c r="P1101" s="23" t="s">
        <v>4662</v>
      </c>
      <c r="Q1101" s="23">
        <v>0</v>
      </c>
      <c r="R1101" s="23" t="s">
        <v>1795</v>
      </c>
      <c r="S1101" s="23" t="s">
        <v>4545</v>
      </c>
      <c r="T1101" s="23" t="s">
        <v>1721</v>
      </c>
    </row>
    <row r="1102" spans="1:20" s="19" customFormat="1">
      <c r="A1102" s="23" t="s">
        <v>2660</v>
      </c>
      <c r="B1102" s="23" t="s">
        <v>2661</v>
      </c>
      <c r="C1102" s="23" t="s">
        <v>13</v>
      </c>
      <c r="D1102" s="23" t="s">
        <v>1705</v>
      </c>
      <c r="E1102" s="23" t="s">
        <v>452</v>
      </c>
      <c r="F1102" s="23" t="s">
        <v>4176</v>
      </c>
      <c r="G1102" s="23" t="s">
        <v>1721</v>
      </c>
      <c r="H1102" s="23" t="s">
        <v>4094</v>
      </c>
      <c r="I1102" s="23" t="s">
        <v>4192</v>
      </c>
      <c r="J1102" s="23" t="s">
        <v>11</v>
      </c>
      <c r="K1102" s="23" t="s">
        <v>4628</v>
      </c>
      <c r="L1102" s="23" t="s">
        <v>11</v>
      </c>
      <c r="M1102" s="23" t="s">
        <v>5426</v>
      </c>
      <c r="N1102" s="23" t="s">
        <v>4629</v>
      </c>
      <c r="O1102" s="23" t="s">
        <v>4630</v>
      </c>
      <c r="P1102" s="23" t="s">
        <v>4868</v>
      </c>
      <c r="Q1102" s="23">
        <v>0</v>
      </c>
      <c r="R1102" s="23" t="s">
        <v>1962</v>
      </c>
      <c r="S1102" s="23" t="s">
        <v>4869</v>
      </c>
      <c r="T1102" s="23" t="s">
        <v>1721</v>
      </c>
    </row>
    <row r="1103" spans="1:20" s="19" customFormat="1">
      <c r="A1103" s="23" t="s">
        <v>3539</v>
      </c>
      <c r="B1103" s="23" t="s">
        <v>3540</v>
      </c>
      <c r="C1103" s="23" t="s">
        <v>14</v>
      </c>
      <c r="D1103" s="23" t="s">
        <v>1705</v>
      </c>
      <c r="E1103" s="23" t="s">
        <v>452</v>
      </c>
      <c r="F1103" s="23" t="s">
        <v>5349</v>
      </c>
      <c r="G1103" s="23" t="s">
        <v>1721</v>
      </c>
      <c r="H1103" s="23" t="s">
        <v>4099</v>
      </c>
      <c r="I1103" s="23" t="s">
        <v>4106</v>
      </c>
      <c r="J1103" s="23" t="s">
        <v>11</v>
      </c>
      <c r="K1103" s="23" t="s">
        <v>4628</v>
      </c>
      <c r="L1103" s="23" t="s">
        <v>11</v>
      </c>
      <c r="M1103" s="23" t="s">
        <v>5429</v>
      </c>
      <c r="N1103" s="23" t="s">
        <v>4629</v>
      </c>
      <c r="O1103" s="23" t="s">
        <v>4630</v>
      </c>
      <c r="P1103" s="23" t="s">
        <v>4675</v>
      </c>
      <c r="Q1103" s="23">
        <v>0</v>
      </c>
      <c r="R1103" s="23" t="s">
        <v>3008</v>
      </c>
      <c r="S1103" s="23" t="s">
        <v>4524</v>
      </c>
      <c r="T1103" s="23" t="s">
        <v>1721</v>
      </c>
    </row>
    <row r="1104" spans="1:20" s="19" customFormat="1">
      <c r="A1104" s="23" t="s">
        <v>2234</v>
      </c>
      <c r="B1104" s="23" t="s">
        <v>2235</v>
      </c>
      <c r="C1104" s="23" t="s">
        <v>1669</v>
      </c>
      <c r="D1104" s="23" t="s">
        <v>4091</v>
      </c>
      <c r="E1104" s="23" t="s">
        <v>459</v>
      </c>
      <c r="F1104" s="23" t="s">
        <v>4202</v>
      </c>
      <c r="G1104" s="23" t="s">
        <v>1721</v>
      </c>
      <c r="H1104" s="23" t="s">
        <v>4643</v>
      </c>
      <c r="I1104" s="23" t="s">
        <v>4644</v>
      </c>
      <c r="J1104" s="23" t="s">
        <v>11</v>
      </c>
      <c r="K1104" s="23" t="s">
        <v>4628</v>
      </c>
      <c r="L1104" s="23" t="s">
        <v>11</v>
      </c>
      <c r="M1104" s="23" t="s">
        <v>5501</v>
      </c>
      <c r="N1104" s="23" t="s">
        <v>4640</v>
      </c>
      <c r="O1104" s="23" t="s">
        <v>4630</v>
      </c>
      <c r="P1104" s="23" t="s">
        <v>5491</v>
      </c>
      <c r="Q1104" s="23">
        <v>0</v>
      </c>
      <c r="R1104" s="23" t="s">
        <v>4928</v>
      </c>
      <c r="S1104" s="23" t="s">
        <v>5492</v>
      </c>
      <c r="T1104" s="23" t="s">
        <v>1721</v>
      </c>
    </row>
    <row r="1105" spans="1:20" s="19" customFormat="1">
      <c r="A1105" s="23" t="s">
        <v>3668</v>
      </c>
      <c r="B1105" s="23" t="s">
        <v>3669</v>
      </c>
      <c r="C1105" s="23" t="s">
        <v>16</v>
      </c>
      <c r="D1105" s="23" t="s">
        <v>1705</v>
      </c>
      <c r="E1105" s="23" t="s">
        <v>1189</v>
      </c>
      <c r="F1105" s="23" t="s">
        <v>4141</v>
      </c>
      <c r="G1105" s="23" t="s">
        <v>1721</v>
      </c>
      <c r="H1105" s="23" t="s">
        <v>4633</v>
      </c>
      <c r="I1105" s="23" t="s">
        <v>5430</v>
      </c>
      <c r="J1105" s="23" t="s">
        <v>11</v>
      </c>
      <c r="K1105" s="23" t="s">
        <v>4628</v>
      </c>
      <c r="L1105" s="23" t="s">
        <v>11</v>
      </c>
      <c r="M1105" s="23" t="s">
        <v>5440</v>
      </c>
      <c r="N1105" s="23" t="s">
        <v>4629</v>
      </c>
      <c r="O1105" s="23" t="s">
        <v>4630</v>
      </c>
      <c r="P1105" s="23" t="s">
        <v>9</v>
      </c>
      <c r="Q1105" s="23">
        <v>0</v>
      </c>
      <c r="R1105" s="23" t="s">
        <v>3672</v>
      </c>
      <c r="S1105" s="23" t="s">
        <v>4647</v>
      </c>
      <c r="T1105" s="23" t="s">
        <v>1721</v>
      </c>
    </row>
    <row r="1106" spans="1:20" s="19" customFormat="1">
      <c r="A1106" s="23" t="s">
        <v>2007</v>
      </c>
      <c r="B1106" s="23" t="s">
        <v>2008</v>
      </c>
      <c r="C1106" s="23" t="s">
        <v>1686</v>
      </c>
      <c r="D1106" s="23" t="s">
        <v>4091</v>
      </c>
      <c r="E1106" s="23" t="s">
        <v>459</v>
      </c>
      <c r="F1106" s="23" t="s">
        <v>4167</v>
      </c>
      <c r="G1106" s="23" t="s">
        <v>1721</v>
      </c>
      <c r="H1106" s="23" t="s">
        <v>4638</v>
      </c>
      <c r="I1106" s="23" t="s">
        <v>4639</v>
      </c>
      <c r="J1106" s="23" t="s">
        <v>11</v>
      </c>
      <c r="K1106" s="23" t="s">
        <v>4628</v>
      </c>
      <c r="L1106" s="23" t="s">
        <v>11</v>
      </c>
      <c r="M1106" s="23" t="s">
        <v>5476</v>
      </c>
      <c r="N1106" s="23" t="s">
        <v>4640</v>
      </c>
      <c r="O1106" s="23" t="s">
        <v>4630</v>
      </c>
      <c r="P1106" s="23" t="s">
        <v>9</v>
      </c>
      <c r="Q1106" s="23">
        <v>0</v>
      </c>
      <c r="R1106" s="23" t="s">
        <v>2010</v>
      </c>
      <c r="S1106" s="23" t="s">
        <v>4519</v>
      </c>
      <c r="T1106" s="23" t="s">
        <v>1721</v>
      </c>
    </row>
    <row r="1107" spans="1:20" s="19" customFormat="1">
      <c r="A1107" s="23" t="s">
        <v>2131</v>
      </c>
      <c r="B1107" s="23" t="s">
        <v>2132</v>
      </c>
      <c r="C1107" s="23" t="s">
        <v>14</v>
      </c>
      <c r="D1107" s="23" t="s">
        <v>1705</v>
      </c>
      <c r="E1107" s="23" t="s">
        <v>452</v>
      </c>
      <c r="F1107" s="23" t="s">
        <v>5340</v>
      </c>
      <c r="G1107" s="23" t="s">
        <v>1721</v>
      </c>
      <c r="H1107" s="23" t="s">
        <v>4099</v>
      </c>
      <c r="I1107" s="23" t="s">
        <v>4138</v>
      </c>
      <c r="J1107" s="23" t="s">
        <v>11</v>
      </c>
      <c r="K1107" s="23" t="s">
        <v>4628</v>
      </c>
      <c r="L1107" s="23" t="s">
        <v>11</v>
      </c>
      <c r="M1107" s="23" t="s">
        <v>5410</v>
      </c>
      <c r="N1107" s="23" t="s">
        <v>4629</v>
      </c>
      <c r="O1107" s="23" t="s">
        <v>4630</v>
      </c>
      <c r="P1107" s="23" t="s">
        <v>7</v>
      </c>
      <c r="Q1107" s="23">
        <v>0</v>
      </c>
      <c r="R1107" s="23" t="s">
        <v>4746</v>
      </c>
      <c r="S1107" s="23" t="s">
        <v>4827</v>
      </c>
      <c r="T1107" s="23" t="s">
        <v>1721</v>
      </c>
    </row>
    <row r="1108" spans="1:20" s="19" customFormat="1">
      <c r="A1108" s="23" t="s">
        <v>2802</v>
      </c>
      <c r="B1108" s="23" t="s">
        <v>2803</v>
      </c>
      <c r="C1108" s="23" t="s">
        <v>16</v>
      </c>
      <c r="D1108" s="23" t="s">
        <v>1705</v>
      </c>
      <c r="E1108" s="23" t="s">
        <v>1189</v>
      </c>
      <c r="F1108" s="23" t="s">
        <v>4197</v>
      </c>
      <c r="G1108" s="23" t="s">
        <v>1721</v>
      </c>
      <c r="H1108" s="23" t="s">
        <v>4099</v>
      </c>
      <c r="I1108" s="23" t="s">
        <v>4106</v>
      </c>
      <c r="J1108" s="23" t="s">
        <v>11</v>
      </c>
      <c r="K1108" s="23" t="s">
        <v>4628</v>
      </c>
      <c r="L1108" s="23" t="s">
        <v>11</v>
      </c>
      <c r="M1108" s="23" t="s">
        <v>5420</v>
      </c>
      <c r="N1108" s="23" t="s">
        <v>4629</v>
      </c>
      <c r="O1108" s="23" t="s">
        <v>4630</v>
      </c>
      <c r="P1108" s="23" t="s">
        <v>4716</v>
      </c>
      <c r="Q1108" s="23">
        <v>0</v>
      </c>
      <c r="R1108" s="23" t="s">
        <v>1962</v>
      </c>
      <c r="S1108" s="23" t="s">
        <v>4717</v>
      </c>
      <c r="T1108" s="23" t="s">
        <v>1721</v>
      </c>
    </row>
    <row r="1109" spans="1:20" s="19" customFormat="1">
      <c r="A1109" s="23" t="s">
        <v>2296</v>
      </c>
      <c r="B1109" s="23" t="s">
        <v>2297</v>
      </c>
      <c r="C1109" s="23" t="s">
        <v>13</v>
      </c>
      <c r="D1109" s="23" t="s">
        <v>1705</v>
      </c>
      <c r="E1109" s="23" t="s">
        <v>452</v>
      </c>
      <c r="F1109" s="23" t="s">
        <v>4172</v>
      </c>
      <c r="G1109" s="23" t="s">
        <v>1721</v>
      </c>
      <c r="H1109" s="23" t="s">
        <v>4094</v>
      </c>
      <c r="I1109" s="23" t="s">
        <v>4203</v>
      </c>
      <c r="J1109" s="23" t="s">
        <v>11</v>
      </c>
      <c r="K1109" s="23" t="s">
        <v>4628</v>
      </c>
      <c r="L1109" s="23" t="s">
        <v>11</v>
      </c>
      <c r="M1109" s="23" t="s">
        <v>5417</v>
      </c>
      <c r="N1109" s="23" t="s">
        <v>4629</v>
      </c>
      <c r="O1109" s="23" t="s">
        <v>4630</v>
      </c>
      <c r="P1109" s="23" t="s">
        <v>4655</v>
      </c>
      <c r="Q1109" s="23">
        <v>0</v>
      </c>
      <c r="R1109" s="23" t="s">
        <v>1962</v>
      </c>
      <c r="S1109" s="23" t="s">
        <v>4444</v>
      </c>
      <c r="T1109" s="23" t="s">
        <v>1721</v>
      </c>
    </row>
    <row r="1110" spans="1:20" s="19" customFormat="1">
      <c r="A1110" s="23" t="s">
        <v>3414</v>
      </c>
      <c r="B1110" s="23" t="s">
        <v>3415</v>
      </c>
      <c r="C1110" s="23" t="s">
        <v>1669</v>
      </c>
      <c r="D1110" s="23" t="s">
        <v>4091</v>
      </c>
      <c r="E1110" s="23" t="s">
        <v>459</v>
      </c>
      <c r="F1110" s="23" t="s">
        <v>4194</v>
      </c>
      <c r="G1110" s="23" t="s">
        <v>1721</v>
      </c>
      <c r="H1110" s="23" t="s">
        <v>4632</v>
      </c>
      <c r="I1110" s="23" t="s">
        <v>4639</v>
      </c>
      <c r="J1110" s="23" t="s">
        <v>11</v>
      </c>
      <c r="K1110" s="23" t="s">
        <v>4628</v>
      </c>
      <c r="L1110" s="23" t="s">
        <v>11</v>
      </c>
      <c r="M1110" s="23" t="s">
        <v>5481</v>
      </c>
      <c r="N1110" s="23" t="s">
        <v>4640</v>
      </c>
      <c r="O1110" s="23" t="s">
        <v>4630</v>
      </c>
      <c r="P1110" s="23" t="s">
        <v>1168</v>
      </c>
      <c r="Q1110" s="23">
        <v>0</v>
      </c>
      <c r="R1110" s="23" t="s">
        <v>1683</v>
      </c>
      <c r="S1110" s="23" t="s">
        <v>4578</v>
      </c>
      <c r="T1110" s="23" t="s">
        <v>1721</v>
      </c>
    </row>
    <row r="1111" spans="1:20" s="19" customFormat="1">
      <c r="A1111" s="23" t="s">
        <v>3785</v>
      </c>
      <c r="B1111" s="23" t="s">
        <v>3786</v>
      </c>
      <c r="C1111" s="23" t="s">
        <v>10</v>
      </c>
      <c r="D1111" s="23" t="s">
        <v>1705</v>
      </c>
      <c r="E1111" s="23" t="s">
        <v>452</v>
      </c>
      <c r="F1111" s="23" t="s">
        <v>4185</v>
      </c>
      <c r="G1111" s="23" t="s">
        <v>1721</v>
      </c>
      <c r="H1111" s="23" t="s">
        <v>4633</v>
      </c>
      <c r="I1111" s="23" t="s">
        <v>4203</v>
      </c>
      <c r="J1111" s="23" t="s">
        <v>11</v>
      </c>
      <c r="K1111" s="23" t="s">
        <v>4628</v>
      </c>
      <c r="L1111" s="23" t="s">
        <v>11</v>
      </c>
      <c r="M1111" s="23" t="s">
        <v>5428</v>
      </c>
      <c r="N1111" s="23" t="s">
        <v>4629</v>
      </c>
      <c r="O1111" s="23" t="s">
        <v>4630</v>
      </c>
      <c r="P1111" s="23" t="s">
        <v>1026</v>
      </c>
      <c r="Q1111" s="23">
        <v>0</v>
      </c>
      <c r="R1111" s="23" t="s">
        <v>1683</v>
      </c>
      <c r="S1111" s="23" t="s">
        <v>4585</v>
      </c>
      <c r="T1111" s="23" t="s">
        <v>1721</v>
      </c>
    </row>
    <row r="1112" spans="1:20" s="19" customFormat="1">
      <c r="A1112" s="23" t="s">
        <v>3133</v>
      </c>
      <c r="B1112" s="23" t="s">
        <v>3134</v>
      </c>
      <c r="C1112" s="23" t="s">
        <v>16</v>
      </c>
      <c r="D1112" s="23" t="s">
        <v>1705</v>
      </c>
      <c r="E1112" s="23" t="s">
        <v>452</v>
      </c>
      <c r="F1112" s="23" t="s">
        <v>4185</v>
      </c>
      <c r="G1112" s="23" t="s">
        <v>1721</v>
      </c>
      <c r="H1112" s="23" t="s">
        <v>4633</v>
      </c>
      <c r="I1112" s="23" t="s">
        <v>4203</v>
      </c>
      <c r="J1112" s="23" t="s">
        <v>11</v>
      </c>
      <c r="K1112" s="23" t="s">
        <v>4628</v>
      </c>
      <c r="L1112" s="23" t="s">
        <v>11</v>
      </c>
      <c r="M1112" s="23" t="s">
        <v>5428</v>
      </c>
      <c r="N1112" s="23" t="s">
        <v>4629</v>
      </c>
      <c r="O1112" s="23" t="s">
        <v>4630</v>
      </c>
      <c r="P1112" s="23" t="s">
        <v>4662</v>
      </c>
      <c r="Q1112" s="23">
        <v>0</v>
      </c>
      <c r="R1112" s="23" t="s">
        <v>1922</v>
      </c>
      <c r="S1112" s="23" t="s">
        <v>4772</v>
      </c>
      <c r="T1112" s="23" t="s">
        <v>1721</v>
      </c>
    </row>
    <row r="1113" spans="1:20" s="19" customFormat="1">
      <c r="A1113" s="23" t="s">
        <v>1904</v>
      </c>
      <c r="B1113" s="23" t="s">
        <v>1905</v>
      </c>
      <c r="C1113" s="23" t="s">
        <v>10</v>
      </c>
      <c r="D1113" s="23" t="s">
        <v>1705</v>
      </c>
      <c r="E1113" s="23" t="s">
        <v>452</v>
      </c>
      <c r="F1113" s="23" t="s">
        <v>4179</v>
      </c>
      <c r="G1113" s="23" t="s">
        <v>1721</v>
      </c>
      <c r="H1113" s="23" t="s">
        <v>4682</v>
      </c>
      <c r="I1113" s="23" t="s">
        <v>4192</v>
      </c>
      <c r="J1113" s="23" t="s">
        <v>11</v>
      </c>
      <c r="K1113" s="23" t="s">
        <v>4628</v>
      </c>
      <c r="L1113" s="23" t="s">
        <v>11</v>
      </c>
      <c r="M1113" s="23" t="s">
        <v>5412</v>
      </c>
      <c r="N1113" s="23" t="s">
        <v>4629</v>
      </c>
      <c r="O1113" s="23" t="s">
        <v>4630</v>
      </c>
      <c r="P1113" s="23" t="s">
        <v>4662</v>
      </c>
      <c r="Q1113" s="23">
        <v>0</v>
      </c>
      <c r="R1113" s="23" t="s">
        <v>3700</v>
      </c>
      <c r="S1113" s="23" t="s">
        <v>4552</v>
      </c>
      <c r="T1113" s="23" t="s">
        <v>1721</v>
      </c>
    </row>
    <row r="1114" spans="1:20" s="19" customFormat="1">
      <c r="A1114" s="23" t="s">
        <v>2158</v>
      </c>
      <c r="B1114" s="23" t="s">
        <v>2159</v>
      </c>
      <c r="C1114" s="23" t="s">
        <v>12</v>
      </c>
      <c r="D1114" s="23" t="s">
        <v>1705</v>
      </c>
      <c r="E1114" s="23" t="s">
        <v>452</v>
      </c>
      <c r="F1114" s="23" t="s">
        <v>5338</v>
      </c>
      <c r="G1114" s="23" t="s">
        <v>1721</v>
      </c>
      <c r="H1114" s="23" t="s">
        <v>4643</v>
      </c>
      <c r="I1114" s="23" t="s">
        <v>4138</v>
      </c>
      <c r="J1114" s="23" t="s">
        <v>11</v>
      </c>
      <c r="K1114" s="23" t="s">
        <v>4628</v>
      </c>
      <c r="L1114" s="23" t="s">
        <v>11</v>
      </c>
      <c r="M1114" s="23" t="s">
        <v>5435</v>
      </c>
      <c r="N1114" s="23" t="s">
        <v>4629</v>
      </c>
      <c r="O1114" s="23" t="s">
        <v>4630</v>
      </c>
      <c r="P1114" s="23" t="s">
        <v>4650</v>
      </c>
      <c r="Q1114" s="23">
        <v>0</v>
      </c>
      <c r="R1114" s="23" t="s">
        <v>1962</v>
      </c>
      <c r="S1114" s="23" t="s">
        <v>4775</v>
      </c>
      <c r="T1114" s="23" t="s">
        <v>1721</v>
      </c>
    </row>
    <row r="1115" spans="1:20" s="19" customFormat="1">
      <c r="A1115" s="23" t="s">
        <v>1763</v>
      </c>
      <c r="B1115" s="23" t="s">
        <v>1764</v>
      </c>
      <c r="C1115" s="23" t="s">
        <v>14</v>
      </c>
      <c r="D1115" s="23" t="s">
        <v>1705</v>
      </c>
      <c r="E1115" s="23" t="s">
        <v>452</v>
      </c>
      <c r="F1115" s="23" t="s">
        <v>5340</v>
      </c>
      <c r="G1115" s="23" t="s">
        <v>1721</v>
      </c>
      <c r="H1115" s="23" t="s">
        <v>4099</v>
      </c>
      <c r="I1115" s="23" t="s">
        <v>4192</v>
      </c>
      <c r="J1115" s="23" t="s">
        <v>11</v>
      </c>
      <c r="K1115" s="23" t="s">
        <v>4628</v>
      </c>
      <c r="L1115" s="23" t="s">
        <v>11</v>
      </c>
      <c r="M1115" s="23" t="s">
        <v>5433</v>
      </c>
      <c r="N1115" s="23" t="s">
        <v>4629</v>
      </c>
      <c r="O1115" s="23" t="s">
        <v>4630</v>
      </c>
      <c r="P1115" s="23" t="s">
        <v>4713</v>
      </c>
      <c r="Q1115" s="23">
        <v>0</v>
      </c>
      <c r="R1115" s="23" t="s">
        <v>3902</v>
      </c>
      <c r="S1115" s="23" t="s">
        <v>4714</v>
      </c>
      <c r="T1115" s="23" t="s">
        <v>1721</v>
      </c>
    </row>
    <row r="1116" spans="1:20" s="19" customFormat="1">
      <c r="A1116" s="23" t="s">
        <v>3549</v>
      </c>
      <c r="B1116" s="23" t="s">
        <v>3550</v>
      </c>
      <c r="C1116" s="23" t="s">
        <v>10</v>
      </c>
      <c r="D1116" s="23" t="s">
        <v>1705</v>
      </c>
      <c r="E1116" s="23" t="s">
        <v>1189</v>
      </c>
      <c r="F1116" s="23" t="s">
        <v>4182</v>
      </c>
      <c r="G1116" s="23" t="s">
        <v>1721</v>
      </c>
      <c r="H1116" s="23" t="s">
        <v>4638</v>
      </c>
      <c r="I1116" s="23" t="s">
        <v>4636</v>
      </c>
      <c r="J1116" s="23" t="s">
        <v>11</v>
      </c>
      <c r="K1116" s="23" t="s">
        <v>4628</v>
      </c>
      <c r="L1116" s="23" t="s">
        <v>11</v>
      </c>
      <c r="M1116" s="23" t="s">
        <v>5423</v>
      </c>
      <c r="N1116" s="23" t="s">
        <v>4629</v>
      </c>
      <c r="O1116" s="23" t="s">
        <v>4630</v>
      </c>
      <c r="P1116" s="23" t="s">
        <v>9</v>
      </c>
      <c r="Q1116" s="23">
        <v>0</v>
      </c>
      <c r="R1116" s="23" t="s">
        <v>1771</v>
      </c>
      <c r="S1116" s="23" t="s">
        <v>4765</v>
      </c>
      <c r="T1116" s="23" t="s">
        <v>1721</v>
      </c>
    </row>
    <row r="1117" spans="1:20" s="19" customFormat="1">
      <c r="A1117" s="23" t="s">
        <v>2173</v>
      </c>
      <c r="B1117" s="23" t="s">
        <v>2174</v>
      </c>
      <c r="C1117" s="23" t="s">
        <v>10</v>
      </c>
      <c r="D1117" s="23" t="s">
        <v>1705</v>
      </c>
      <c r="E1117" s="23" t="s">
        <v>452</v>
      </c>
      <c r="F1117" s="23" t="s">
        <v>4173</v>
      </c>
      <c r="G1117" s="23" t="s">
        <v>1721</v>
      </c>
      <c r="H1117" s="23" t="s">
        <v>4099</v>
      </c>
      <c r="I1117" s="23" t="s">
        <v>4138</v>
      </c>
      <c r="J1117" s="23" t="s">
        <v>11</v>
      </c>
      <c r="K1117" s="23" t="s">
        <v>4628</v>
      </c>
      <c r="L1117" s="23" t="s">
        <v>11</v>
      </c>
      <c r="M1117" s="23" t="s">
        <v>5407</v>
      </c>
      <c r="N1117" s="23" t="s">
        <v>4629</v>
      </c>
      <c r="O1117" s="23" t="s">
        <v>4630</v>
      </c>
      <c r="P1117" s="23" t="s">
        <v>4795</v>
      </c>
      <c r="Q1117" s="23">
        <v>0</v>
      </c>
      <c r="R1117" s="23" t="s">
        <v>1962</v>
      </c>
      <c r="S1117" s="23" t="s">
        <v>4796</v>
      </c>
      <c r="T1117" s="23" t="s">
        <v>1721</v>
      </c>
    </row>
    <row r="1118" spans="1:20" s="19" customFormat="1">
      <c r="A1118" s="23" t="s">
        <v>3092</v>
      </c>
      <c r="B1118" s="23" t="s">
        <v>3093</v>
      </c>
      <c r="C1118" s="23" t="s">
        <v>14</v>
      </c>
      <c r="D1118" s="23" t="s">
        <v>1705</v>
      </c>
      <c r="E1118" s="23" t="s">
        <v>452</v>
      </c>
      <c r="F1118" s="23" t="s">
        <v>4173</v>
      </c>
      <c r="G1118" s="23" t="s">
        <v>1721</v>
      </c>
      <c r="H1118" s="23" t="s">
        <v>4099</v>
      </c>
      <c r="I1118" s="23" t="s">
        <v>4138</v>
      </c>
      <c r="J1118" s="23" t="s">
        <v>11</v>
      </c>
      <c r="K1118" s="23" t="s">
        <v>4628</v>
      </c>
      <c r="L1118" s="23" t="s">
        <v>11</v>
      </c>
      <c r="M1118" s="23" t="s">
        <v>5417</v>
      </c>
      <c r="N1118" s="23" t="s">
        <v>4629</v>
      </c>
      <c r="O1118" s="23" t="s">
        <v>4630</v>
      </c>
      <c r="P1118" s="23" t="s">
        <v>4713</v>
      </c>
      <c r="Q1118" s="23">
        <v>0</v>
      </c>
      <c r="R1118" s="23" t="s">
        <v>3647</v>
      </c>
      <c r="S1118" s="23" t="s">
        <v>4851</v>
      </c>
      <c r="T1118" s="23" t="s">
        <v>1721</v>
      </c>
    </row>
    <row r="1119" spans="1:20" s="19" customFormat="1">
      <c r="A1119" s="23" t="s">
        <v>2250</v>
      </c>
      <c r="B1119" s="23" t="s">
        <v>2251</v>
      </c>
      <c r="C1119" s="23" t="s">
        <v>12</v>
      </c>
      <c r="D1119" s="23" t="s">
        <v>1705</v>
      </c>
      <c r="E1119" s="23" t="s">
        <v>452</v>
      </c>
      <c r="F1119" s="23" t="s">
        <v>4172</v>
      </c>
      <c r="G1119" s="23" t="s">
        <v>1721</v>
      </c>
      <c r="H1119" s="23" t="s">
        <v>4094</v>
      </c>
      <c r="I1119" s="23" t="s">
        <v>4203</v>
      </c>
      <c r="J1119" s="23" t="s">
        <v>11</v>
      </c>
      <c r="K1119" s="23" t="s">
        <v>4628</v>
      </c>
      <c r="L1119" s="23" t="s">
        <v>11</v>
      </c>
      <c r="M1119" s="23" t="s">
        <v>5432</v>
      </c>
      <c r="N1119" s="23" t="s">
        <v>4629</v>
      </c>
      <c r="O1119" s="23" t="s">
        <v>4630</v>
      </c>
      <c r="P1119" s="23" t="s">
        <v>4660</v>
      </c>
      <c r="Q1119" s="23">
        <v>0</v>
      </c>
      <c r="R1119" s="23" t="s">
        <v>1962</v>
      </c>
      <c r="S1119" s="23" t="s">
        <v>4453</v>
      </c>
      <c r="T1119" s="23" t="s">
        <v>1721</v>
      </c>
    </row>
    <row r="1120" spans="1:20" s="19" customFormat="1">
      <c r="A1120" s="23" t="s">
        <v>2579</v>
      </c>
      <c r="B1120" s="23" t="s">
        <v>2580</v>
      </c>
      <c r="C1120" s="23" t="s">
        <v>14</v>
      </c>
      <c r="D1120" s="23" t="s">
        <v>1705</v>
      </c>
      <c r="E1120" s="23" t="s">
        <v>452</v>
      </c>
      <c r="F1120" s="23" t="s">
        <v>5344</v>
      </c>
      <c r="G1120" s="23" t="s">
        <v>1721</v>
      </c>
      <c r="H1120" s="23" t="s">
        <v>4643</v>
      </c>
      <c r="I1120" s="23" t="s">
        <v>4649</v>
      </c>
      <c r="J1120" s="23" t="s">
        <v>11</v>
      </c>
      <c r="K1120" s="23" t="s">
        <v>4628</v>
      </c>
      <c r="L1120" s="23" t="s">
        <v>11</v>
      </c>
      <c r="M1120" s="23" t="s">
        <v>5418</v>
      </c>
      <c r="N1120" s="23" t="s">
        <v>4629</v>
      </c>
      <c r="O1120" s="23" t="s">
        <v>4630</v>
      </c>
      <c r="P1120" s="23" t="s">
        <v>7</v>
      </c>
      <c r="Q1120" s="23">
        <v>0</v>
      </c>
      <c r="R1120" s="23" t="s">
        <v>4744</v>
      </c>
      <c r="S1120" s="23" t="s">
        <v>4513</v>
      </c>
      <c r="T1120" s="23" t="s">
        <v>1721</v>
      </c>
    </row>
    <row r="1121" spans="1:20" s="19" customFormat="1">
      <c r="A1121" s="23" t="s">
        <v>2850</v>
      </c>
      <c r="B1121" s="23" t="s">
        <v>1222</v>
      </c>
      <c r="C1121" s="23" t="s">
        <v>1687</v>
      </c>
      <c r="D1121" s="23" t="s">
        <v>4091</v>
      </c>
      <c r="E1121" s="23" t="s">
        <v>459</v>
      </c>
      <c r="F1121" s="23" t="s">
        <v>4194</v>
      </c>
      <c r="G1121" s="23" t="s">
        <v>1721</v>
      </c>
      <c r="H1121" s="23" t="s">
        <v>4632</v>
      </c>
      <c r="I1121" s="23" t="s">
        <v>4639</v>
      </c>
      <c r="J1121" s="23" t="s">
        <v>11</v>
      </c>
      <c r="K1121" s="23" t="s">
        <v>4628</v>
      </c>
      <c r="L1121" s="23" t="s">
        <v>11</v>
      </c>
      <c r="M1121" s="23" t="s">
        <v>5481</v>
      </c>
      <c r="N1121" s="23" t="s">
        <v>4640</v>
      </c>
      <c r="O1121" s="23" t="s">
        <v>4630</v>
      </c>
      <c r="P1121" s="23" t="s">
        <v>1168</v>
      </c>
      <c r="Q1121" s="23">
        <v>0</v>
      </c>
      <c r="R1121" s="23" t="s">
        <v>4833</v>
      </c>
      <c r="S1121" s="23" t="s">
        <v>4857</v>
      </c>
      <c r="T1121" s="23" t="s">
        <v>1721</v>
      </c>
    </row>
    <row r="1122" spans="1:20" s="19" customFormat="1">
      <c r="A1122" s="23" t="s">
        <v>3291</v>
      </c>
      <c r="B1122" s="23" t="s">
        <v>3292</v>
      </c>
      <c r="C1122" s="23" t="s">
        <v>10</v>
      </c>
      <c r="D1122" s="23" t="s">
        <v>1705</v>
      </c>
      <c r="E1122" s="23" t="s">
        <v>452</v>
      </c>
      <c r="F1122" s="23" t="s">
        <v>5349</v>
      </c>
      <c r="G1122" s="23" t="s">
        <v>1721</v>
      </c>
      <c r="H1122" s="23" t="s">
        <v>4099</v>
      </c>
      <c r="I1122" s="23" t="s">
        <v>4203</v>
      </c>
      <c r="J1122" s="23" t="s">
        <v>11</v>
      </c>
      <c r="K1122" s="23" t="s">
        <v>4628</v>
      </c>
      <c r="L1122" s="23" t="s">
        <v>11</v>
      </c>
      <c r="M1122" s="23" t="s">
        <v>5407</v>
      </c>
      <c r="N1122" s="23" t="s">
        <v>4629</v>
      </c>
      <c r="O1122" s="23" t="s">
        <v>4630</v>
      </c>
      <c r="P1122" s="23" t="s">
        <v>4634</v>
      </c>
      <c r="Q1122" s="23">
        <v>0</v>
      </c>
      <c r="R1122" s="23" t="s">
        <v>1962</v>
      </c>
      <c r="S1122" s="23" t="s">
        <v>4353</v>
      </c>
      <c r="T1122" s="23" t="s">
        <v>1721</v>
      </c>
    </row>
    <row r="1123" spans="1:20" s="19" customFormat="1">
      <c r="A1123" s="23" t="s">
        <v>2820</v>
      </c>
      <c r="B1123" s="23" t="s">
        <v>2821</v>
      </c>
      <c r="C1123" s="23" t="s">
        <v>10</v>
      </c>
      <c r="D1123" s="23" t="s">
        <v>1705</v>
      </c>
      <c r="E1123" s="23" t="s">
        <v>452</v>
      </c>
      <c r="F1123" s="23" t="s">
        <v>5342</v>
      </c>
      <c r="G1123" s="23" t="s">
        <v>1721</v>
      </c>
      <c r="H1123" s="23" t="s">
        <v>4633</v>
      </c>
      <c r="I1123" s="23" t="s">
        <v>4192</v>
      </c>
      <c r="J1123" s="23" t="s">
        <v>11</v>
      </c>
      <c r="K1123" s="23" t="s">
        <v>4628</v>
      </c>
      <c r="L1123" s="23" t="s">
        <v>11</v>
      </c>
      <c r="M1123" s="23" t="s">
        <v>5419</v>
      </c>
      <c r="N1123" s="23" t="s">
        <v>4629</v>
      </c>
      <c r="O1123" s="23" t="s">
        <v>4630</v>
      </c>
      <c r="P1123" s="23" t="s">
        <v>7</v>
      </c>
      <c r="Q1123" s="23">
        <v>0</v>
      </c>
      <c r="R1123" s="23" t="s">
        <v>2790</v>
      </c>
      <c r="S1123" s="23" t="s">
        <v>4749</v>
      </c>
      <c r="T1123" s="23" t="s">
        <v>1721</v>
      </c>
    </row>
    <row r="1124" spans="1:20" s="19" customFormat="1">
      <c r="A1124" s="23" t="s">
        <v>3824</v>
      </c>
      <c r="B1124" s="23" t="s">
        <v>3825</v>
      </c>
      <c r="C1124" s="23" t="s">
        <v>16</v>
      </c>
      <c r="D1124" s="23" t="s">
        <v>1705</v>
      </c>
      <c r="E1124" s="23" t="s">
        <v>1189</v>
      </c>
      <c r="F1124" s="23" t="s">
        <v>4141</v>
      </c>
      <c r="G1124" s="23" t="s">
        <v>1721</v>
      </c>
      <c r="H1124" s="23" t="s">
        <v>4633</v>
      </c>
      <c r="I1124" s="23" t="s">
        <v>4192</v>
      </c>
      <c r="J1124" s="23" t="s">
        <v>11</v>
      </c>
      <c r="K1124" s="23" t="s">
        <v>4628</v>
      </c>
      <c r="L1124" s="23" t="s">
        <v>11</v>
      </c>
      <c r="M1124" s="23" t="s">
        <v>5457</v>
      </c>
      <c r="N1124" s="23" t="s">
        <v>4629</v>
      </c>
      <c r="O1124" s="23" t="s">
        <v>4630</v>
      </c>
      <c r="P1124" s="23" t="s">
        <v>9</v>
      </c>
      <c r="Q1124" s="23">
        <v>0</v>
      </c>
      <c r="R1124" s="23" t="s">
        <v>3828</v>
      </c>
      <c r="S1124" s="23" t="s">
        <v>4876</v>
      </c>
      <c r="T1124" s="23" t="s">
        <v>1721</v>
      </c>
    </row>
    <row r="1125" spans="1:20" s="19" customFormat="1">
      <c r="A1125" s="23" t="s">
        <v>3258</v>
      </c>
      <c r="B1125" s="23" t="s">
        <v>3259</v>
      </c>
      <c r="C1125" s="23" t="s">
        <v>14</v>
      </c>
      <c r="D1125" s="23" t="s">
        <v>1705</v>
      </c>
      <c r="E1125" s="23" t="s">
        <v>452</v>
      </c>
      <c r="F1125" s="23" t="s">
        <v>4175</v>
      </c>
      <c r="G1125" s="23" t="s">
        <v>1721</v>
      </c>
      <c r="H1125" s="23" t="s">
        <v>4638</v>
      </c>
      <c r="I1125" s="23" t="s">
        <v>4192</v>
      </c>
      <c r="J1125" s="23" t="s">
        <v>11</v>
      </c>
      <c r="K1125" s="23" t="s">
        <v>4628</v>
      </c>
      <c r="L1125" s="23" t="s">
        <v>11</v>
      </c>
      <c r="M1125" s="23" t="s">
        <v>5406</v>
      </c>
      <c r="N1125" s="23" t="s">
        <v>4629</v>
      </c>
      <c r="O1125" s="23" t="s">
        <v>4630</v>
      </c>
      <c r="P1125" s="23" t="s">
        <v>4642</v>
      </c>
      <c r="Q1125" s="23">
        <v>0</v>
      </c>
      <c r="R1125" s="23" t="s">
        <v>1962</v>
      </c>
      <c r="S1125" s="23" t="s">
        <v>4358</v>
      </c>
      <c r="T1125" s="23" t="s">
        <v>1721</v>
      </c>
    </row>
    <row r="1126" spans="1:20" s="19" customFormat="1">
      <c r="A1126" s="23" t="s">
        <v>2173</v>
      </c>
      <c r="B1126" s="23" t="s">
        <v>2174</v>
      </c>
      <c r="C1126" s="23" t="s">
        <v>10</v>
      </c>
      <c r="D1126" s="23" t="s">
        <v>1705</v>
      </c>
      <c r="E1126" s="23" t="s">
        <v>452</v>
      </c>
      <c r="F1126" s="23" t="s">
        <v>4173</v>
      </c>
      <c r="G1126" s="23" t="s">
        <v>1721</v>
      </c>
      <c r="H1126" s="23" t="s">
        <v>4099</v>
      </c>
      <c r="I1126" s="23" t="s">
        <v>4138</v>
      </c>
      <c r="J1126" s="23" t="s">
        <v>11</v>
      </c>
      <c r="K1126" s="23" t="s">
        <v>4628</v>
      </c>
      <c r="L1126" s="23" t="s">
        <v>11</v>
      </c>
      <c r="M1126" s="23" t="s">
        <v>5413</v>
      </c>
      <c r="N1126" s="23" t="s">
        <v>4629</v>
      </c>
      <c r="O1126" s="23" t="s">
        <v>4630</v>
      </c>
      <c r="P1126" s="23" t="s">
        <v>4795</v>
      </c>
      <c r="Q1126" s="23">
        <v>0</v>
      </c>
      <c r="R1126" s="23" t="s">
        <v>1962</v>
      </c>
      <c r="S1126" s="23" t="s">
        <v>4796</v>
      </c>
      <c r="T1126" s="23" t="s">
        <v>1721</v>
      </c>
    </row>
    <row r="1127" spans="1:20" s="19" customFormat="1">
      <c r="A1127" s="23" t="s">
        <v>3911</v>
      </c>
      <c r="B1127" s="23" t="s">
        <v>3912</v>
      </c>
      <c r="C1127" s="23" t="s">
        <v>1669</v>
      </c>
      <c r="D1127" s="23" t="s">
        <v>1705</v>
      </c>
      <c r="E1127" s="23" t="s">
        <v>452</v>
      </c>
      <c r="F1127" s="23" t="s">
        <v>4164</v>
      </c>
      <c r="G1127" s="23" t="s">
        <v>1721</v>
      </c>
      <c r="H1127" s="23" t="s">
        <v>4632</v>
      </c>
      <c r="I1127" s="23" t="s">
        <v>4203</v>
      </c>
      <c r="J1127" s="23" t="s">
        <v>11</v>
      </c>
      <c r="K1127" s="23" t="s">
        <v>4628</v>
      </c>
      <c r="L1127" s="23" t="s">
        <v>11</v>
      </c>
      <c r="M1127" s="23" t="s">
        <v>5428</v>
      </c>
      <c r="N1127" s="23" t="s">
        <v>4629</v>
      </c>
      <c r="O1127" s="23" t="s">
        <v>4630</v>
      </c>
      <c r="P1127" s="23" t="s">
        <v>7</v>
      </c>
      <c r="Q1127" s="23">
        <v>0</v>
      </c>
      <c r="R1127" s="23" t="s">
        <v>4746</v>
      </c>
      <c r="S1127" s="23" t="s">
        <v>4747</v>
      </c>
      <c r="T1127" s="23" t="s">
        <v>1721</v>
      </c>
    </row>
    <row r="1128" spans="1:20" s="19" customFormat="1">
      <c r="A1128" s="23" t="s">
        <v>3926</v>
      </c>
      <c r="B1128" s="23" t="s">
        <v>3927</v>
      </c>
      <c r="C1128" s="23" t="s">
        <v>12</v>
      </c>
      <c r="D1128" s="23" t="s">
        <v>1705</v>
      </c>
      <c r="E1128" s="23" t="s">
        <v>452</v>
      </c>
      <c r="F1128" s="23" t="s">
        <v>5338</v>
      </c>
      <c r="G1128" s="23" t="s">
        <v>1721</v>
      </c>
      <c r="H1128" s="23" t="s">
        <v>4643</v>
      </c>
      <c r="I1128" s="23" t="s">
        <v>4138</v>
      </c>
      <c r="J1128" s="23" t="s">
        <v>11</v>
      </c>
      <c r="K1128" s="23" t="s">
        <v>4628</v>
      </c>
      <c r="L1128" s="23" t="s">
        <v>11</v>
      </c>
      <c r="M1128" s="23" t="s">
        <v>5436</v>
      </c>
      <c r="N1128" s="23" t="s">
        <v>4629</v>
      </c>
      <c r="O1128" s="23" t="s">
        <v>4630</v>
      </c>
      <c r="P1128" s="23" t="s">
        <v>4753</v>
      </c>
      <c r="Q1128" s="23">
        <v>0</v>
      </c>
      <c r="R1128" s="23" t="s">
        <v>1962</v>
      </c>
      <c r="S1128" s="23" t="s">
        <v>4797</v>
      </c>
      <c r="T1128" s="23" t="s">
        <v>1721</v>
      </c>
    </row>
    <row r="1129" spans="1:20" s="19" customFormat="1">
      <c r="A1129" s="23" t="s">
        <v>3554</v>
      </c>
      <c r="B1129" s="23" t="s">
        <v>3555</v>
      </c>
      <c r="C1129" s="23" t="s">
        <v>12</v>
      </c>
      <c r="D1129" s="23" t="s">
        <v>1705</v>
      </c>
      <c r="E1129" s="23" t="s">
        <v>452</v>
      </c>
      <c r="F1129" s="23" t="s">
        <v>5338</v>
      </c>
      <c r="G1129" s="23" t="s">
        <v>1721</v>
      </c>
      <c r="H1129" s="23" t="s">
        <v>4643</v>
      </c>
      <c r="I1129" s="23" t="s">
        <v>4138</v>
      </c>
      <c r="J1129" s="23" t="s">
        <v>11</v>
      </c>
      <c r="K1129" s="23" t="s">
        <v>4628</v>
      </c>
      <c r="L1129" s="23" t="s">
        <v>11</v>
      </c>
      <c r="M1129" s="23" t="s">
        <v>5433</v>
      </c>
      <c r="N1129" s="23" t="s">
        <v>4629</v>
      </c>
      <c r="O1129" s="23" t="s">
        <v>4630</v>
      </c>
      <c r="P1129" s="23" t="s">
        <v>4660</v>
      </c>
      <c r="Q1129" s="23">
        <v>0</v>
      </c>
      <c r="R1129" s="23" t="s">
        <v>1950</v>
      </c>
      <c r="S1129" s="23" t="s">
        <v>5493</v>
      </c>
      <c r="T1129" s="23" t="s">
        <v>1721</v>
      </c>
    </row>
    <row r="1130" spans="1:20" s="19" customFormat="1">
      <c r="A1130" s="23" t="s">
        <v>3265</v>
      </c>
      <c r="B1130" s="23" t="s">
        <v>3266</v>
      </c>
      <c r="C1130" s="23" t="s">
        <v>16</v>
      </c>
      <c r="D1130" s="23" t="s">
        <v>1705</v>
      </c>
      <c r="E1130" s="23" t="s">
        <v>1189</v>
      </c>
      <c r="F1130" s="23" t="s">
        <v>5351</v>
      </c>
      <c r="G1130" s="23" t="s">
        <v>1721</v>
      </c>
      <c r="H1130" s="23" t="s">
        <v>4633</v>
      </c>
      <c r="I1130" s="23" t="s">
        <v>4192</v>
      </c>
      <c r="J1130" s="23" t="s">
        <v>11</v>
      </c>
      <c r="K1130" s="23" t="s">
        <v>4628</v>
      </c>
      <c r="L1130" s="23" t="s">
        <v>11</v>
      </c>
      <c r="M1130" s="23" t="s">
        <v>5412</v>
      </c>
      <c r="N1130" s="23" t="s">
        <v>4629</v>
      </c>
      <c r="O1130" s="23" t="s">
        <v>4630</v>
      </c>
      <c r="P1130" s="23" t="s">
        <v>7</v>
      </c>
      <c r="Q1130" s="23">
        <v>0</v>
      </c>
      <c r="R1130" s="23" t="s">
        <v>4732</v>
      </c>
      <c r="S1130" s="23" t="s">
        <v>4562</v>
      </c>
      <c r="T1130" s="23" t="s">
        <v>1721</v>
      </c>
    </row>
    <row r="1131" spans="1:20" s="19" customFormat="1">
      <c r="A1131" s="23" t="s">
        <v>1832</v>
      </c>
      <c r="B1131" s="23" t="s">
        <v>1833</v>
      </c>
      <c r="C1131" s="23" t="s">
        <v>13</v>
      </c>
      <c r="D1131" s="23" t="s">
        <v>1705</v>
      </c>
      <c r="E1131" s="23" t="s">
        <v>452</v>
      </c>
      <c r="F1131" s="23" t="s">
        <v>4176</v>
      </c>
      <c r="G1131" s="23" t="s">
        <v>1721</v>
      </c>
      <c r="H1131" s="23" t="s">
        <v>4094</v>
      </c>
      <c r="I1131" s="23" t="s">
        <v>4192</v>
      </c>
      <c r="J1131" s="23" t="s">
        <v>11</v>
      </c>
      <c r="K1131" s="23" t="s">
        <v>4628</v>
      </c>
      <c r="L1131" s="23" t="s">
        <v>11</v>
      </c>
      <c r="M1131" s="23" t="s">
        <v>5412</v>
      </c>
      <c r="N1131" s="23" t="s">
        <v>4629</v>
      </c>
      <c r="O1131" s="23" t="s">
        <v>4630</v>
      </c>
      <c r="P1131" s="23" t="s">
        <v>4719</v>
      </c>
      <c r="Q1131" s="23">
        <v>0</v>
      </c>
      <c r="R1131" s="23" t="s">
        <v>1962</v>
      </c>
      <c r="S1131" s="23" t="s">
        <v>4720</v>
      </c>
      <c r="T1131" s="23" t="s">
        <v>1721</v>
      </c>
    </row>
    <row r="1132" spans="1:20" s="19" customFormat="1">
      <c r="A1132" s="23" t="s">
        <v>2856</v>
      </c>
      <c r="B1132" s="23" t="s">
        <v>2857</v>
      </c>
      <c r="C1132" s="23" t="s">
        <v>15</v>
      </c>
      <c r="D1132" s="23" t="s">
        <v>1705</v>
      </c>
      <c r="E1132" s="23" t="s">
        <v>452</v>
      </c>
      <c r="F1132" s="23" t="s">
        <v>4156</v>
      </c>
      <c r="G1132" s="23" t="s">
        <v>1721</v>
      </c>
      <c r="H1132" s="23" t="s">
        <v>4094</v>
      </c>
      <c r="I1132" s="23" t="s">
        <v>4636</v>
      </c>
      <c r="J1132" s="23" t="s">
        <v>11</v>
      </c>
      <c r="K1132" s="23" t="s">
        <v>4628</v>
      </c>
      <c r="L1132" s="23" t="s">
        <v>11</v>
      </c>
      <c r="M1132" s="23" t="s">
        <v>5408</v>
      </c>
      <c r="N1132" s="23" t="s">
        <v>4629</v>
      </c>
      <c r="O1132" s="23" t="s">
        <v>4630</v>
      </c>
      <c r="P1132" s="23" t="s">
        <v>4650</v>
      </c>
      <c r="Q1132" s="23">
        <v>0</v>
      </c>
      <c r="R1132" s="23" t="s">
        <v>1962</v>
      </c>
      <c r="S1132" s="23" t="s">
        <v>4391</v>
      </c>
      <c r="T1132" s="23" t="s">
        <v>1721</v>
      </c>
    </row>
    <row r="1133" spans="1:20" s="19" customFormat="1">
      <c r="A1133" s="23" t="s">
        <v>3224</v>
      </c>
      <c r="B1133" s="23" t="s">
        <v>3225</v>
      </c>
      <c r="C1133" s="23" t="s">
        <v>17</v>
      </c>
      <c r="D1133" s="23" t="s">
        <v>1705</v>
      </c>
      <c r="E1133" s="23" t="s">
        <v>452</v>
      </c>
      <c r="F1133" s="23" t="s">
        <v>5336</v>
      </c>
      <c r="G1133" s="23" t="s">
        <v>1721</v>
      </c>
      <c r="H1133" s="23" t="s">
        <v>4638</v>
      </c>
      <c r="I1133" s="23" t="s">
        <v>4636</v>
      </c>
      <c r="J1133" s="23" t="s">
        <v>11</v>
      </c>
      <c r="K1133" s="23" t="s">
        <v>4628</v>
      </c>
      <c r="L1133" s="23" t="s">
        <v>11</v>
      </c>
      <c r="M1133" s="23" t="s">
        <v>5471</v>
      </c>
      <c r="N1133" s="23" t="s">
        <v>4629</v>
      </c>
      <c r="O1133" s="23" t="s">
        <v>4630</v>
      </c>
      <c r="P1133" s="23" t="s">
        <v>4650</v>
      </c>
      <c r="Q1133" s="23">
        <v>0</v>
      </c>
      <c r="R1133" s="23" t="s">
        <v>1962</v>
      </c>
      <c r="S1133" s="23" t="s">
        <v>4362</v>
      </c>
      <c r="T1133" s="23" t="s">
        <v>1721</v>
      </c>
    </row>
    <row r="1134" spans="1:20" s="19" customFormat="1">
      <c r="A1134" s="23" t="s">
        <v>4044</v>
      </c>
      <c r="B1134" s="23" t="s">
        <v>4045</v>
      </c>
      <c r="C1134" s="23" t="s">
        <v>16</v>
      </c>
      <c r="D1134" s="23" t="s">
        <v>1705</v>
      </c>
      <c r="E1134" s="23" t="s">
        <v>1189</v>
      </c>
      <c r="F1134" s="23" t="s">
        <v>4182</v>
      </c>
      <c r="G1134" s="23" t="s">
        <v>1721</v>
      </c>
      <c r="H1134" s="23" t="s">
        <v>4638</v>
      </c>
      <c r="I1134" s="23" t="s">
        <v>4636</v>
      </c>
      <c r="J1134" s="23" t="s">
        <v>11</v>
      </c>
      <c r="K1134" s="23" t="s">
        <v>4628</v>
      </c>
      <c r="L1134" s="23" t="s">
        <v>11</v>
      </c>
      <c r="M1134" s="23" t="s">
        <v>5427</v>
      </c>
      <c r="N1134" s="23" t="s">
        <v>4629</v>
      </c>
      <c r="O1134" s="23" t="s">
        <v>4630</v>
      </c>
      <c r="P1134" s="23" t="s">
        <v>4783</v>
      </c>
      <c r="Q1134" s="23">
        <v>0</v>
      </c>
      <c r="R1134" s="23" t="s">
        <v>4784</v>
      </c>
      <c r="S1134" s="23" t="s">
        <v>4785</v>
      </c>
      <c r="T1134" s="23" t="s">
        <v>1721</v>
      </c>
    </row>
    <row r="1135" spans="1:20" s="19" customFormat="1">
      <c r="A1135" s="23" t="s">
        <v>2253</v>
      </c>
      <c r="B1135" s="23" t="s">
        <v>2254</v>
      </c>
      <c r="C1135" s="23" t="s">
        <v>16</v>
      </c>
      <c r="D1135" s="23" t="s">
        <v>1705</v>
      </c>
      <c r="E1135" s="23" t="s">
        <v>452</v>
      </c>
      <c r="F1135" s="23" t="s">
        <v>4179</v>
      </c>
      <c r="G1135" s="23" t="s">
        <v>1721</v>
      </c>
      <c r="H1135" s="23" t="s">
        <v>4682</v>
      </c>
      <c r="I1135" s="23" t="s">
        <v>4192</v>
      </c>
      <c r="J1135" s="23" t="s">
        <v>11</v>
      </c>
      <c r="K1135" s="23" t="s">
        <v>4628</v>
      </c>
      <c r="L1135" s="23" t="s">
        <v>11</v>
      </c>
      <c r="M1135" s="23" t="s">
        <v>5412</v>
      </c>
      <c r="N1135" s="23" t="s">
        <v>4629</v>
      </c>
      <c r="O1135" s="23" t="s">
        <v>4630</v>
      </c>
      <c r="P1135" s="23" t="s">
        <v>7</v>
      </c>
      <c r="Q1135" s="23">
        <v>0</v>
      </c>
      <c r="R1135" s="23" t="s">
        <v>2442</v>
      </c>
      <c r="S1135" s="23" t="s">
        <v>4451</v>
      </c>
      <c r="T1135" s="23" t="s">
        <v>1721</v>
      </c>
    </row>
    <row r="1136" spans="1:20" s="19" customFormat="1">
      <c r="A1136" s="23" t="s">
        <v>2278</v>
      </c>
      <c r="B1136" s="23" t="s">
        <v>2279</v>
      </c>
      <c r="C1136" s="23" t="s">
        <v>14</v>
      </c>
      <c r="D1136" s="23" t="s">
        <v>1705</v>
      </c>
      <c r="E1136" s="23" t="s">
        <v>452</v>
      </c>
      <c r="F1136" s="23" t="s">
        <v>4175</v>
      </c>
      <c r="G1136" s="23" t="s">
        <v>1721</v>
      </c>
      <c r="H1136" s="23" t="s">
        <v>4638</v>
      </c>
      <c r="I1136" s="23" t="s">
        <v>4656</v>
      </c>
      <c r="J1136" s="23" t="s">
        <v>11</v>
      </c>
      <c r="K1136" s="23" t="s">
        <v>4628</v>
      </c>
      <c r="L1136" s="23" t="s">
        <v>11</v>
      </c>
      <c r="M1136" s="23" t="s">
        <v>5426</v>
      </c>
      <c r="N1136" s="23" t="s">
        <v>4629</v>
      </c>
      <c r="O1136" s="23" t="s">
        <v>4630</v>
      </c>
      <c r="P1136" s="23" t="s">
        <v>4664</v>
      </c>
      <c r="Q1136" s="23">
        <v>0</v>
      </c>
      <c r="R1136" s="23" t="s">
        <v>1962</v>
      </c>
      <c r="S1136" s="23" t="s">
        <v>4448</v>
      </c>
      <c r="T1136" s="23" t="s">
        <v>1721</v>
      </c>
    </row>
    <row r="1137" spans="1:20" s="19" customFormat="1">
      <c r="A1137" s="23" t="s">
        <v>5188</v>
      </c>
      <c r="B1137" s="23" t="s">
        <v>5189</v>
      </c>
      <c r="C1137" s="23" t="s">
        <v>15</v>
      </c>
      <c r="D1137" s="23" t="s">
        <v>1705</v>
      </c>
      <c r="E1137" s="23" t="s">
        <v>452</v>
      </c>
      <c r="F1137" s="23" t="s">
        <v>4158</v>
      </c>
      <c r="G1137" s="23" t="s">
        <v>1721</v>
      </c>
      <c r="H1137" s="23" t="s">
        <v>4638</v>
      </c>
      <c r="I1137" s="23" t="s">
        <v>4636</v>
      </c>
      <c r="J1137" s="23" t="s">
        <v>11</v>
      </c>
      <c r="K1137" s="23" t="s">
        <v>4628</v>
      </c>
      <c r="L1137" s="23" t="s">
        <v>11</v>
      </c>
      <c r="M1137" s="23" t="s">
        <v>5408</v>
      </c>
      <c r="N1137" s="23" t="s">
        <v>4629</v>
      </c>
      <c r="O1137" s="23" t="s">
        <v>4630</v>
      </c>
      <c r="P1137" s="23" t="s">
        <v>7</v>
      </c>
      <c r="Q1137" s="23">
        <v>0</v>
      </c>
      <c r="R1137" s="23" t="s">
        <v>4928</v>
      </c>
      <c r="S1137" s="23" t="s">
        <v>5374</v>
      </c>
      <c r="T1137" s="23" t="s">
        <v>1721</v>
      </c>
    </row>
    <row r="1138" spans="1:20" s="19" customFormat="1">
      <c r="A1138" s="23" t="s">
        <v>2131</v>
      </c>
      <c r="B1138" s="23" t="s">
        <v>2132</v>
      </c>
      <c r="C1138" s="23" t="s">
        <v>14</v>
      </c>
      <c r="D1138" s="23" t="s">
        <v>1705</v>
      </c>
      <c r="E1138" s="23" t="s">
        <v>452</v>
      </c>
      <c r="F1138" s="23" t="s">
        <v>5340</v>
      </c>
      <c r="G1138" s="23" t="s">
        <v>1721</v>
      </c>
      <c r="H1138" s="23" t="s">
        <v>4099</v>
      </c>
      <c r="I1138" s="23" t="s">
        <v>4192</v>
      </c>
      <c r="J1138" s="23" t="s">
        <v>11</v>
      </c>
      <c r="K1138" s="23" t="s">
        <v>4628</v>
      </c>
      <c r="L1138" s="23" t="s">
        <v>11</v>
      </c>
      <c r="M1138" s="23" t="s">
        <v>5425</v>
      </c>
      <c r="N1138" s="23" t="s">
        <v>4629</v>
      </c>
      <c r="O1138" s="23" t="s">
        <v>4630</v>
      </c>
      <c r="P1138" s="23" t="s">
        <v>7</v>
      </c>
      <c r="Q1138" s="23">
        <v>0</v>
      </c>
      <c r="R1138" s="23" t="s">
        <v>4746</v>
      </c>
      <c r="S1138" s="23" t="s">
        <v>4827</v>
      </c>
      <c r="T1138" s="23" t="s">
        <v>1721</v>
      </c>
    </row>
    <row r="1139" spans="1:20" s="19" customFormat="1">
      <c r="A1139" s="23" t="s">
        <v>2361</v>
      </c>
      <c r="B1139" s="23" t="s">
        <v>2362</v>
      </c>
      <c r="C1139" s="23" t="s">
        <v>16</v>
      </c>
      <c r="D1139" s="23" t="s">
        <v>1705</v>
      </c>
      <c r="E1139" s="23" t="s">
        <v>452</v>
      </c>
      <c r="F1139" s="23" t="s">
        <v>4190</v>
      </c>
      <c r="G1139" s="23" t="s">
        <v>1721</v>
      </c>
      <c r="H1139" s="23" t="s">
        <v>4633</v>
      </c>
      <c r="I1139" s="23" t="s">
        <v>5430</v>
      </c>
      <c r="J1139" s="23" t="s">
        <v>11</v>
      </c>
      <c r="K1139" s="23" t="s">
        <v>4628</v>
      </c>
      <c r="L1139" s="23" t="s">
        <v>11</v>
      </c>
      <c r="M1139" s="23" t="s">
        <v>5429</v>
      </c>
      <c r="N1139" s="23" t="s">
        <v>4629</v>
      </c>
      <c r="O1139" s="23" t="s">
        <v>4630</v>
      </c>
      <c r="P1139" s="23" t="s">
        <v>9</v>
      </c>
      <c r="Q1139" s="23">
        <v>0</v>
      </c>
      <c r="R1139" s="23" t="s">
        <v>2365</v>
      </c>
      <c r="S1139" s="23" t="s">
        <v>4671</v>
      </c>
      <c r="T1139" s="23" t="s">
        <v>1721</v>
      </c>
    </row>
    <row r="1140" spans="1:20" s="19" customFormat="1">
      <c r="A1140" s="23" t="s">
        <v>3306</v>
      </c>
      <c r="B1140" s="23" t="s">
        <v>3307</v>
      </c>
      <c r="C1140" s="23" t="s">
        <v>10</v>
      </c>
      <c r="D1140" s="23" t="s">
        <v>1705</v>
      </c>
      <c r="E1140" s="23" t="s">
        <v>452</v>
      </c>
      <c r="F1140" s="23" t="s">
        <v>5342</v>
      </c>
      <c r="G1140" s="23" t="s">
        <v>1721</v>
      </c>
      <c r="H1140" s="23" t="s">
        <v>4633</v>
      </c>
      <c r="I1140" s="23" t="s">
        <v>4192</v>
      </c>
      <c r="J1140" s="23" t="s">
        <v>11</v>
      </c>
      <c r="K1140" s="23" t="s">
        <v>4628</v>
      </c>
      <c r="L1140" s="23" t="s">
        <v>11</v>
      </c>
      <c r="M1140" s="23" t="s">
        <v>5436</v>
      </c>
      <c r="N1140" s="23" t="s">
        <v>4629</v>
      </c>
      <c r="O1140" s="23" t="s">
        <v>4630</v>
      </c>
      <c r="P1140" s="23" t="s">
        <v>4642</v>
      </c>
      <c r="Q1140" s="23">
        <v>0</v>
      </c>
      <c r="R1140" s="23" t="s">
        <v>1962</v>
      </c>
      <c r="S1140" s="23" t="s">
        <v>4705</v>
      </c>
      <c r="T1140" s="23" t="s">
        <v>1721</v>
      </c>
    </row>
    <row r="1141" spans="1:20" s="19" customFormat="1">
      <c r="A1141" s="23" t="s">
        <v>1916</v>
      </c>
      <c r="B1141" s="23" t="s">
        <v>1917</v>
      </c>
      <c r="C1141" s="23" t="s">
        <v>14</v>
      </c>
      <c r="D1141" s="23" t="s">
        <v>1705</v>
      </c>
      <c r="E1141" s="23" t="s">
        <v>452</v>
      </c>
      <c r="F1141" s="23" t="s">
        <v>4173</v>
      </c>
      <c r="G1141" s="23" t="s">
        <v>1721</v>
      </c>
      <c r="H1141" s="23" t="s">
        <v>4099</v>
      </c>
      <c r="I1141" s="23" t="s">
        <v>5461</v>
      </c>
      <c r="J1141" s="23" t="s">
        <v>11</v>
      </c>
      <c r="K1141" s="23" t="s">
        <v>4628</v>
      </c>
      <c r="L1141" s="23" t="s">
        <v>11</v>
      </c>
      <c r="M1141" s="23" t="s">
        <v>5429</v>
      </c>
      <c r="N1141" s="23" t="s">
        <v>4629</v>
      </c>
      <c r="O1141" s="23" t="s">
        <v>4630</v>
      </c>
      <c r="P1141" s="23" t="s">
        <v>4660</v>
      </c>
      <c r="Q1141" s="23">
        <v>0</v>
      </c>
      <c r="R1141" s="23" t="s">
        <v>1962</v>
      </c>
      <c r="S1141" s="23" t="s">
        <v>4826</v>
      </c>
      <c r="T1141" s="23" t="s">
        <v>1721</v>
      </c>
    </row>
    <row r="1142" spans="1:20" s="19" customFormat="1">
      <c r="A1142" s="23" t="s">
        <v>3107</v>
      </c>
      <c r="B1142" s="23" t="s">
        <v>3108</v>
      </c>
      <c r="C1142" s="23" t="s">
        <v>16</v>
      </c>
      <c r="D1142" s="23" t="s">
        <v>1705</v>
      </c>
      <c r="E1142" s="23" t="s">
        <v>1189</v>
      </c>
      <c r="F1142" s="23" t="s">
        <v>4182</v>
      </c>
      <c r="G1142" s="23" t="s">
        <v>1721</v>
      </c>
      <c r="H1142" s="23" t="s">
        <v>4638</v>
      </c>
      <c r="I1142" s="23" t="s">
        <v>4636</v>
      </c>
      <c r="J1142" s="23" t="s">
        <v>11</v>
      </c>
      <c r="K1142" s="23" t="s">
        <v>4628</v>
      </c>
      <c r="L1142" s="23" t="s">
        <v>11</v>
      </c>
      <c r="M1142" s="23" t="s">
        <v>5431</v>
      </c>
      <c r="N1142" s="23" t="s">
        <v>4629</v>
      </c>
      <c r="O1142" s="23" t="s">
        <v>4630</v>
      </c>
      <c r="P1142" s="23" t="s">
        <v>9</v>
      </c>
      <c r="Q1142" s="23">
        <v>0</v>
      </c>
      <c r="R1142" s="23" t="s">
        <v>2365</v>
      </c>
      <c r="S1142" s="23" t="s">
        <v>4659</v>
      </c>
      <c r="T1142" s="23" t="s">
        <v>1721</v>
      </c>
    </row>
    <row r="1143" spans="1:20" s="19" customFormat="1">
      <c r="A1143" s="23" t="s">
        <v>2952</v>
      </c>
      <c r="B1143" s="23" t="s">
        <v>2953</v>
      </c>
      <c r="C1143" s="23" t="s">
        <v>15</v>
      </c>
      <c r="D1143" s="23" t="s">
        <v>1705</v>
      </c>
      <c r="E1143" s="23" t="s">
        <v>452</v>
      </c>
      <c r="F1143" s="23" t="s">
        <v>4156</v>
      </c>
      <c r="G1143" s="23" t="s">
        <v>1721</v>
      </c>
      <c r="H1143" s="23" t="s">
        <v>4094</v>
      </c>
      <c r="I1143" s="23" t="s">
        <v>4636</v>
      </c>
      <c r="J1143" s="23" t="s">
        <v>11</v>
      </c>
      <c r="K1143" s="23" t="s">
        <v>4628</v>
      </c>
      <c r="L1143" s="23" t="s">
        <v>11</v>
      </c>
      <c r="M1143" s="23" t="s">
        <v>5405</v>
      </c>
      <c r="N1143" s="23" t="s">
        <v>4629</v>
      </c>
      <c r="O1143" s="23" t="s">
        <v>4630</v>
      </c>
      <c r="P1143" s="23" t="s">
        <v>4655</v>
      </c>
      <c r="Q1143" s="23">
        <v>0</v>
      </c>
      <c r="R1143" s="23" t="s">
        <v>1962</v>
      </c>
      <c r="S1143" s="23" t="s">
        <v>4729</v>
      </c>
      <c r="T1143" s="23" t="s">
        <v>1721</v>
      </c>
    </row>
    <row r="1144" spans="1:20" s="19" customFormat="1">
      <c r="A1144" s="23" t="s">
        <v>1876</v>
      </c>
      <c r="B1144" s="23" t="s">
        <v>1877</v>
      </c>
      <c r="C1144" s="23" t="s">
        <v>10</v>
      </c>
      <c r="D1144" s="23" t="s">
        <v>1705</v>
      </c>
      <c r="E1144" s="23" t="s">
        <v>452</v>
      </c>
      <c r="F1144" s="23" t="s">
        <v>4164</v>
      </c>
      <c r="G1144" s="23" t="s">
        <v>1721</v>
      </c>
      <c r="H1144" s="23" t="s">
        <v>4632</v>
      </c>
      <c r="I1144" s="23" t="s">
        <v>4649</v>
      </c>
      <c r="J1144" s="23" t="s">
        <v>11</v>
      </c>
      <c r="K1144" s="23" t="s">
        <v>4628</v>
      </c>
      <c r="L1144" s="23" t="s">
        <v>11</v>
      </c>
      <c r="M1144" s="23" t="s">
        <v>5460</v>
      </c>
      <c r="N1144" s="23" t="s">
        <v>4629</v>
      </c>
      <c r="O1144" s="23" t="s">
        <v>4630</v>
      </c>
      <c r="P1144" s="23" t="s">
        <v>9</v>
      </c>
      <c r="Q1144" s="23">
        <v>0</v>
      </c>
      <c r="R1144" s="23" t="s">
        <v>2165</v>
      </c>
      <c r="S1144" s="23" t="s">
        <v>4665</v>
      </c>
      <c r="T1144" s="23" t="s">
        <v>1721</v>
      </c>
    </row>
    <row r="1145" spans="1:20" s="19" customFormat="1">
      <c r="A1145" s="23" t="s">
        <v>2827</v>
      </c>
      <c r="B1145" s="23" t="s">
        <v>2828</v>
      </c>
      <c r="C1145" s="23" t="s">
        <v>14</v>
      </c>
      <c r="D1145" s="23" t="s">
        <v>1705</v>
      </c>
      <c r="E1145" s="23" t="s">
        <v>452</v>
      </c>
      <c r="F1145" s="23" t="s">
        <v>5340</v>
      </c>
      <c r="G1145" s="23" t="s">
        <v>1721</v>
      </c>
      <c r="H1145" s="23" t="s">
        <v>4099</v>
      </c>
      <c r="I1145" s="23" t="s">
        <v>4138</v>
      </c>
      <c r="J1145" s="23" t="s">
        <v>11</v>
      </c>
      <c r="K1145" s="23" t="s">
        <v>4628</v>
      </c>
      <c r="L1145" s="23" t="s">
        <v>11</v>
      </c>
      <c r="M1145" s="23" t="s">
        <v>5410</v>
      </c>
      <c r="N1145" s="23" t="s">
        <v>4629</v>
      </c>
      <c r="O1145" s="23" t="s">
        <v>4630</v>
      </c>
      <c r="P1145" s="23" t="s">
        <v>4642</v>
      </c>
      <c r="Q1145" s="23">
        <v>0</v>
      </c>
      <c r="R1145" s="23" t="s">
        <v>1962</v>
      </c>
      <c r="S1145" s="23" t="s">
        <v>4395</v>
      </c>
      <c r="T1145" s="23" t="s">
        <v>1721</v>
      </c>
    </row>
    <row r="1146" spans="1:20" s="19" customFormat="1">
      <c r="A1146" s="23" t="s">
        <v>2100</v>
      </c>
      <c r="B1146" s="23" t="s">
        <v>2101</v>
      </c>
      <c r="C1146" s="23" t="s">
        <v>15</v>
      </c>
      <c r="D1146" s="23" t="s">
        <v>1705</v>
      </c>
      <c r="E1146" s="23" t="s">
        <v>452</v>
      </c>
      <c r="F1146" s="23" t="s">
        <v>4156</v>
      </c>
      <c r="G1146" s="23" t="s">
        <v>1721</v>
      </c>
      <c r="H1146" s="23" t="s">
        <v>4094</v>
      </c>
      <c r="I1146" s="23" t="s">
        <v>4636</v>
      </c>
      <c r="J1146" s="23" t="s">
        <v>11</v>
      </c>
      <c r="K1146" s="23" t="s">
        <v>4628</v>
      </c>
      <c r="L1146" s="23" t="s">
        <v>11</v>
      </c>
      <c r="M1146" s="23" t="s">
        <v>5415</v>
      </c>
      <c r="N1146" s="23" t="s">
        <v>4629</v>
      </c>
      <c r="O1146" s="23" t="s">
        <v>4630</v>
      </c>
      <c r="P1146" s="23" t="s">
        <v>4655</v>
      </c>
      <c r="Q1146" s="23">
        <v>0</v>
      </c>
      <c r="R1146" s="23" t="s">
        <v>1962</v>
      </c>
      <c r="S1146" s="23" t="s">
        <v>4474</v>
      </c>
      <c r="T1146" s="23" t="s">
        <v>1721</v>
      </c>
    </row>
    <row r="1147" spans="1:20" s="19" customFormat="1">
      <c r="A1147" s="23" t="s">
        <v>3474</v>
      </c>
      <c r="B1147" s="23" t="s">
        <v>3475</v>
      </c>
      <c r="C1147" s="23" t="s">
        <v>16</v>
      </c>
      <c r="D1147" s="23" t="s">
        <v>1705</v>
      </c>
      <c r="E1147" s="23" t="s">
        <v>1189</v>
      </c>
      <c r="F1147" s="23" t="s">
        <v>4197</v>
      </c>
      <c r="G1147" s="23" t="s">
        <v>1721</v>
      </c>
      <c r="H1147" s="23" t="s">
        <v>4099</v>
      </c>
      <c r="I1147" s="23" t="s">
        <v>4656</v>
      </c>
      <c r="J1147" s="23" t="s">
        <v>11</v>
      </c>
      <c r="K1147" s="23" t="s">
        <v>4628</v>
      </c>
      <c r="L1147" s="23" t="s">
        <v>11</v>
      </c>
      <c r="M1147" s="23" t="s">
        <v>5445</v>
      </c>
      <c r="N1147" s="23" t="s">
        <v>4629</v>
      </c>
      <c r="O1147" s="23" t="s">
        <v>4630</v>
      </c>
      <c r="P1147" s="23" t="s">
        <v>9</v>
      </c>
      <c r="Q1147" s="23">
        <v>0</v>
      </c>
      <c r="R1147" s="23" t="s">
        <v>3476</v>
      </c>
      <c r="S1147" s="23" t="s">
        <v>4855</v>
      </c>
      <c r="T1147" s="23" t="s">
        <v>1721</v>
      </c>
    </row>
    <row r="1148" spans="1:20" s="19" customFormat="1">
      <c r="A1148" s="23" t="s">
        <v>3696</v>
      </c>
      <c r="B1148" s="23" t="s">
        <v>3697</v>
      </c>
      <c r="C1148" s="23" t="s">
        <v>14</v>
      </c>
      <c r="D1148" s="23" t="s">
        <v>1705</v>
      </c>
      <c r="E1148" s="23" t="s">
        <v>452</v>
      </c>
      <c r="F1148" s="23" t="s">
        <v>5334</v>
      </c>
      <c r="G1148" s="23" t="s">
        <v>1721</v>
      </c>
      <c r="H1148" s="23" t="s">
        <v>4633</v>
      </c>
      <c r="I1148" s="23" t="s">
        <v>4192</v>
      </c>
      <c r="J1148" s="23" t="s">
        <v>11</v>
      </c>
      <c r="K1148" s="23" t="s">
        <v>4628</v>
      </c>
      <c r="L1148" s="23" t="s">
        <v>11</v>
      </c>
      <c r="M1148" s="23" t="s">
        <v>5414</v>
      </c>
      <c r="N1148" s="23" t="s">
        <v>4629</v>
      </c>
      <c r="O1148" s="23" t="s">
        <v>4630</v>
      </c>
      <c r="P1148" s="23" t="s">
        <v>4662</v>
      </c>
      <c r="Q1148" s="23">
        <v>0</v>
      </c>
      <c r="R1148" s="23" t="s">
        <v>3700</v>
      </c>
      <c r="S1148" s="23" t="s">
        <v>4554</v>
      </c>
      <c r="T1148" s="23" t="s">
        <v>1721</v>
      </c>
    </row>
    <row r="1149" spans="1:20" s="19" customFormat="1">
      <c r="A1149" s="23" t="s">
        <v>5035</v>
      </c>
      <c r="B1149" s="23" t="s">
        <v>5036</v>
      </c>
      <c r="C1149" s="23" t="s">
        <v>1669</v>
      </c>
      <c r="D1149" s="23" t="s">
        <v>4091</v>
      </c>
      <c r="E1149" s="23" t="s">
        <v>459</v>
      </c>
      <c r="F1149" s="23" t="s">
        <v>4205</v>
      </c>
      <c r="G1149" s="23" t="s">
        <v>1721</v>
      </c>
      <c r="H1149" s="23" t="s">
        <v>4632</v>
      </c>
      <c r="I1149" s="23" t="s">
        <v>4644</v>
      </c>
      <c r="J1149" s="23" t="s">
        <v>11</v>
      </c>
      <c r="K1149" s="23" t="s">
        <v>4628</v>
      </c>
      <c r="L1149" s="23" t="s">
        <v>11</v>
      </c>
      <c r="M1149" s="23" t="s">
        <v>5467</v>
      </c>
      <c r="N1149" s="23" t="s">
        <v>4640</v>
      </c>
      <c r="O1149" s="23" t="s">
        <v>4630</v>
      </c>
      <c r="P1149" s="23" t="s">
        <v>1166</v>
      </c>
      <c r="Q1149" s="23">
        <v>0</v>
      </c>
      <c r="R1149" s="23" t="s">
        <v>5474</v>
      </c>
      <c r="S1149" s="23" t="s">
        <v>5363</v>
      </c>
      <c r="T1149" s="23" t="s">
        <v>1721</v>
      </c>
    </row>
    <row r="1150" spans="1:20" s="19" customFormat="1">
      <c r="A1150" s="23" t="s">
        <v>1775</v>
      </c>
      <c r="B1150" s="23" t="s">
        <v>1776</v>
      </c>
      <c r="C1150" s="23" t="s">
        <v>15</v>
      </c>
      <c r="D1150" s="23" t="s">
        <v>1705</v>
      </c>
      <c r="E1150" s="23" t="s">
        <v>452</v>
      </c>
      <c r="F1150" s="23" t="s">
        <v>5337</v>
      </c>
      <c r="G1150" s="23" t="s">
        <v>1721</v>
      </c>
      <c r="H1150" s="23" t="s">
        <v>4643</v>
      </c>
      <c r="I1150" s="23" t="s">
        <v>4192</v>
      </c>
      <c r="J1150" s="23" t="s">
        <v>11</v>
      </c>
      <c r="K1150" s="23" t="s">
        <v>4628</v>
      </c>
      <c r="L1150" s="23" t="s">
        <v>11</v>
      </c>
      <c r="M1150" s="23" t="s">
        <v>5410</v>
      </c>
      <c r="N1150" s="23" t="s">
        <v>4629</v>
      </c>
      <c r="O1150" s="23" t="s">
        <v>4630</v>
      </c>
      <c r="P1150" s="23" t="s">
        <v>4642</v>
      </c>
      <c r="Q1150" s="23">
        <v>0</v>
      </c>
      <c r="R1150" s="23" t="s">
        <v>1962</v>
      </c>
      <c r="S1150" s="23" t="s">
        <v>4505</v>
      </c>
      <c r="T1150" s="23" t="s">
        <v>1721</v>
      </c>
    </row>
    <row r="1151" spans="1:20" s="19" customFormat="1">
      <c r="A1151" s="23" t="s">
        <v>3152</v>
      </c>
      <c r="B1151" s="23" t="s">
        <v>3153</v>
      </c>
      <c r="C1151" s="23" t="s">
        <v>1687</v>
      </c>
      <c r="D1151" s="23" t="s">
        <v>4091</v>
      </c>
      <c r="E1151" s="23" t="s">
        <v>459</v>
      </c>
      <c r="F1151" s="23" t="s">
        <v>4194</v>
      </c>
      <c r="G1151" s="23" t="s">
        <v>1721</v>
      </c>
      <c r="H1151" s="23" t="s">
        <v>4632</v>
      </c>
      <c r="I1151" s="23" t="s">
        <v>4639</v>
      </c>
      <c r="J1151" s="23" t="s">
        <v>11</v>
      </c>
      <c r="K1151" s="23" t="s">
        <v>4628</v>
      </c>
      <c r="L1151" s="23" t="s">
        <v>11</v>
      </c>
      <c r="M1151" s="23" t="s">
        <v>5469</v>
      </c>
      <c r="N1151" s="23" t="s">
        <v>4640</v>
      </c>
      <c r="O1151" s="23" t="s">
        <v>4630</v>
      </c>
      <c r="P1151" s="23" t="s">
        <v>1166</v>
      </c>
      <c r="Q1151" s="23">
        <v>0</v>
      </c>
      <c r="R1151" s="23" t="s">
        <v>1782</v>
      </c>
      <c r="S1151" s="23" t="s">
        <v>4853</v>
      </c>
      <c r="T1151" s="23" t="s">
        <v>1721</v>
      </c>
    </row>
    <row r="1152" spans="1:20" s="19" customFormat="1">
      <c r="A1152" s="23" t="s">
        <v>3002</v>
      </c>
      <c r="B1152" s="23" t="s">
        <v>3003</v>
      </c>
      <c r="C1152" s="23" t="s">
        <v>17</v>
      </c>
      <c r="D1152" s="23" t="s">
        <v>1705</v>
      </c>
      <c r="E1152" s="23" t="s">
        <v>452</v>
      </c>
      <c r="F1152" s="23" t="s">
        <v>5336</v>
      </c>
      <c r="G1152" s="23" t="s">
        <v>1721</v>
      </c>
      <c r="H1152" s="23" t="s">
        <v>4638</v>
      </c>
      <c r="I1152" s="23" t="s">
        <v>5458</v>
      </c>
      <c r="J1152" s="23" t="s">
        <v>11</v>
      </c>
      <c r="K1152" s="23" t="s">
        <v>4628</v>
      </c>
      <c r="L1152" s="23" t="s">
        <v>11</v>
      </c>
      <c r="M1152" s="23" t="s">
        <v>5448</v>
      </c>
      <c r="N1152" s="23" t="s">
        <v>4629</v>
      </c>
      <c r="O1152" s="23" t="s">
        <v>4630</v>
      </c>
      <c r="P1152" s="23" t="s">
        <v>4642</v>
      </c>
      <c r="Q1152" s="23">
        <v>0</v>
      </c>
      <c r="R1152" s="23" t="s">
        <v>3902</v>
      </c>
      <c r="S1152" s="23" t="s">
        <v>4856</v>
      </c>
      <c r="T1152" s="23" t="s">
        <v>1721</v>
      </c>
    </row>
    <row r="1153" spans="1:20" s="19" customFormat="1">
      <c r="A1153" s="23" t="s">
        <v>2750</v>
      </c>
      <c r="B1153" s="23" t="s">
        <v>2751</v>
      </c>
      <c r="C1153" s="23" t="s">
        <v>14</v>
      </c>
      <c r="D1153" s="23" t="s">
        <v>1705</v>
      </c>
      <c r="E1153" s="23" t="s">
        <v>452</v>
      </c>
      <c r="F1153" s="23" t="s">
        <v>4173</v>
      </c>
      <c r="G1153" s="23" t="s">
        <v>1721</v>
      </c>
      <c r="H1153" s="23" t="s">
        <v>4099</v>
      </c>
      <c r="I1153" s="23" t="s">
        <v>4138</v>
      </c>
      <c r="J1153" s="23" t="s">
        <v>11</v>
      </c>
      <c r="K1153" s="23" t="s">
        <v>4628</v>
      </c>
      <c r="L1153" s="23" t="s">
        <v>11</v>
      </c>
      <c r="M1153" s="23" t="s">
        <v>5455</v>
      </c>
      <c r="N1153" s="23" t="s">
        <v>4629</v>
      </c>
      <c r="O1153" s="23" t="s">
        <v>4630</v>
      </c>
      <c r="P1153" s="23" t="s">
        <v>4753</v>
      </c>
      <c r="Q1153" s="23">
        <v>0</v>
      </c>
      <c r="R1153" s="23" t="s">
        <v>1962</v>
      </c>
      <c r="S1153" s="23" t="s">
        <v>4754</v>
      </c>
      <c r="T1153" s="23" t="s">
        <v>1721</v>
      </c>
    </row>
    <row r="1154" spans="1:20" s="19" customFormat="1">
      <c r="A1154" s="23" t="s">
        <v>2985</v>
      </c>
      <c r="B1154" s="23" t="s">
        <v>2986</v>
      </c>
      <c r="C1154" s="23" t="s">
        <v>14</v>
      </c>
      <c r="D1154" s="23" t="s">
        <v>1705</v>
      </c>
      <c r="E1154" s="23" t="s">
        <v>452</v>
      </c>
      <c r="F1154" s="23" t="s">
        <v>4166</v>
      </c>
      <c r="G1154" s="23" t="s">
        <v>1721</v>
      </c>
      <c r="H1154" s="23" t="s">
        <v>4094</v>
      </c>
      <c r="I1154" s="23" t="s">
        <v>4106</v>
      </c>
      <c r="J1154" s="23" t="s">
        <v>11</v>
      </c>
      <c r="K1154" s="23" t="s">
        <v>4628</v>
      </c>
      <c r="L1154" s="23" t="s">
        <v>11</v>
      </c>
      <c r="M1154" s="23" t="s">
        <v>5405</v>
      </c>
      <c r="N1154" s="23" t="s">
        <v>4629</v>
      </c>
      <c r="O1154" s="23" t="s">
        <v>4630</v>
      </c>
      <c r="P1154" s="23" t="s">
        <v>4708</v>
      </c>
      <c r="Q1154" s="23">
        <v>0</v>
      </c>
      <c r="R1154" s="23" t="s">
        <v>4709</v>
      </c>
      <c r="S1154" s="23" t="s">
        <v>4710</v>
      </c>
      <c r="T1154" s="23" t="s">
        <v>1721</v>
      </c>
    </row>
    <row r="1155" spans="1:20" s="19" customFormat="1">
      <c r="A1155" s="23" t="s">
        <v>2439</v>
      </c>
      <c r="B1155" s="23" t="s">
        <v>2440</v>
      </c>
      <c r="C1155" s="23" t="s">
        <v>16</v>
      </c>
      <c r="D1155" s="23" t="s">
        <v>1705</v>
      </c>
      <c r="E1155" s="23" t="s">
        <v>452</v>
      </c>
      <c r="F1155" s="23" t="s">
        <v>4190</v>
      </c>
      <c r="G1155" s="23" t="s">
        <v>1721</v>
      </c>
      <c r="H1155" s="23" t="s">
        <v>4633</v>
      </c>
      <c r="I1155" s="23" t="s">
        <v>4192</v>
      </c>
      <c r="J1155" s="23" t="s">
        <v>11</v>
      </c>
      <c r="K1155" s="23" t="s">
        <v>4628</v>
      </c>
      <c r="L1155" s="23" t="s">
        <v>11</v>
      </c>
      <c r="M1155" s="23" t="s">
        <v>5413</v>
      </c>
      <c r="N1155" s="23" t="s">
        <v>4629</v>
      </c>
      <c r="O1155" s="23" t="s">
        <v>4630</v>
      </c>
      <c r="P1155" s="23" t="s">
        <v>7</v>
      </c>
      <c r="Q1155" s="23">
        <v>0</v>
      </c>
      <c r="R1155" s="23" t="s">
        <v>2442</v>
      </c>
      <c r="S1155" s="23" t="s">
        <v>4515</v>
      </c>
      <c r="T1155" s="23" t="s">
        <v>1721</v>
      </c>
    </row>
    <row r="1156" spans="1:20" s="19" customFormat="1">
      <c r="A1156" s="23" t="s">
        <v>2161</v>
      </c>
      <c r="B1156" s="23" t="s">
        <v>2162</v>
      </c>
      <c r="C1156" s="23" t="s">
        <v>16</v>
      </c>
      <c r="D1156" s="23" t="s">
        <v>1705</v>
      </c>
      <c r="E1156" s="23" t="s">
        <v>1189</v>
      </c>
      <c r="F1156" s="23" t="s">
        <v>5351</v>
      </c>
      <c r="G1156" s="23" t="s">
        <v>1721</v>
      </c>
      <c r="H1156" s="23" t="s">
        <v>4633</v>
      </c>
      <c r="I1156" s="23" t="s">
        <v>4192</v>
      </c>
      <c r="J1156" s="23" t="s">
        <v>11</v>
      </c>
      <c r="K1156" s="23" t="s">
        <v>4628</v>
      </c>
      <c r="L1156" s="23" t="s">
        <v>11</v>
      </c>
      <c r="M1156" s="23" t="s">
        <v>5406</v>
      </c>
      <c r="N1156" s="23" t="s">
        <v>4629</v>
      </c>
      <c r="O1156" s="23" t="s">
        <v>4630</v>
      </c>
      <c r="P1156" s="23" t="s">
        <v>7</v>
      </c>
      <c r="Q1156" s="23">
        <v>0</v>
      </c>
      <c r="R1156" s="23" t="s">
        <v>4800</v>
      </c>
      <c r="S1156" s="23" t="s">
        <v>4810</v>
      </c>
      <c r="T1156" s="23" t="s">
        <v>1721</v>
      </c>
    </row>
    <row r="1157" spans="1:20" s="19" customFormat="1">
      <c r="A1157" s="23" t="s">
        <v>1767</v>
      </c>
      <c r="B1157" s="23" t="s">
        <v>1768</v>
      </c>
      <c r="C1157" s="23" t="s">
        <v>16</v>
      </c>
      <c r="D1157" s="23" t="s">
        <v>1705</v>
      </c>
      <c r="E1157" s="23" t="s">
        <v>452</v>
      </c>
      <c r="F1157" s="23" t="s">
        <v>4179</v>
      </c>
      <c r="G1157" s="23" t="s">
        <v>1721</v>
      </c>
      <c r="H1157" s="23" t="s">
        <v>4682</v>
      </c>
      <c r="I1157" s="23" t="s">
        <v>4649</v>
      </c>
      <c r="J1157" s="23" t="s">
        <v>11</v>
      </c>
      <c r="K1157" s="23" t="s">
        <v>4628</v>
      </c>
      <c r="L1157" s="23" t="s">
        <v>11</v>
      </c>
      <c r="M1157" s="23" t="s">
        <v>5416</v>
      </c>
      <c r="N1157" s="23" t="s">
        <v>4629</v>
      </c>
      <c r="O1157" s="23" t="s">
        <v>4630</v>
      </c>
      <c r="P1157" s="23" t="s">
        <v>9</v>
      </c>
      <c r="Q1157" s="23">
        <v>0</v>
      </c>
      <c r="R1157" s="23" t="s">
        <v>1771</v>
      </c>
      <c r="S1157" s="23" t="s">
        <v>4802</v>
      </c>
      <c r="T1157" s="23" t="s">
        <v>1721</v>
      </c>
    </row>
    <row r="1158" spans="1:20" s="19" customFormat="1">
      <c r="A1158" s="23" t="s">
        <v>2182</v>
      </c>
      <c r="B1158" s="23" t="s">
        <v>2183</v>
      </c>
      <c r="C1158" s="23" t="s">
        <v>1669</v>
      </c>
      <c r="D1158" s="23" t="s">
        <v>4091</v>
      </c>
      <c r="E1158" s="23" t="s">
        <v>464</v>
      </c>
      <c r="F1158" s="23" t="s">
        <v>4122</v>
      </c>
      <c r="G1158" s="23" t="s">
        <v>1721</v>
      </c>
      <c r="H1158" s="23" t="s">
        <v>4638</v>
      </c>
      <c r="I1158" s="23" t="s">
        <v>4644</v>
      </c>
      <c r="J1158" s="23" t="s">
        <v>11</v>
      </c>
      <c r="K1158" s="23" t="s">
        <v>4628</v>
      </c>
      <c r="L1158" s="23" t="s">
        <v>11</v>
      </c>
      <c r="M1158" s="23" t="s">
        <v>5424</v>
      </c>
      <c r="N1158" s="23" t="s">
        <v>4640</v>
      </c>
      <c r="O1158" s="23" t="s">
        <v>4630</v>
      </c>
      <c r="P1158" s="23" t="s">
        <v>4641</v>
      </c>
      <c r="Q1158" s="23">
        <v>0</v>
      </c>
      <c r="R1158" s="23" t="s">
        <v>1676</v>
      </c>
      <c r="S1158" s="23" t="s">
        <v>4766</v>
      </c>
      <c r="T1158" s="23" t="s">
        <v>1721</v>
      </c>
    </row>
    <row r="1159" spans="1:20" s="19" customFormat="1">
      <c r="A1159" s="23" t="s">
        <v>3668</v>
      </c>
      <c r="B1159" s="23" t="s">
        <v>3669</v>
      </c>
      <c r="C1159" s="23" t="s">
        <v>16</v>
      </c>
      <c r="D1159" s="23" t="s">
        <v>1705</v>
      </c>
      <c r="E1159" s="23" t="s">
        <v>1189</v>
      </c>
      <c r="F1159" s="23" t="s">
        <v>4141</v>
      </c>
      <c r="G1159" s="23" t="s">
        <v>1721</v>
      </c>
      <c r="H1159" s="23" t="s">
        <v>4633</v>
      </c>
      <c r="I1159" s="23" t="s">
        <v>4192</v>
      </c>
      <c r="J1159" s="23" t="s">
        <v>11</v>
      </c>
      <c r="K1159" s="23" t="s">
        <v>4628</v>
      </c>
      <c r="L1159" s="23" t="s">
        <v>11</v>
      </c>
      <c r="M1159" s="23" t="s">
        <v>5457</v>
      </c>
      <c r="N1159" s="23" t="s">
        <v>4629</v>
      </c>
      <c r="O1159" s="23" t="s">
        <v>4630</v>
      </c>
      <c r="P1159" s="23" t="s">
        <v>9</v>
      </c>
      <c r="Q1159" s="23">
        <v>0</v>
      </c>
      <c r="R1159" s="23" t="s">
        <v>3672</v>
      </c>
      <c r="S1159" s="23" t="s">
        <v>4647</v>
      </c>
      <c r="T1159" s="23" t="s">
        <v>1721</v>
      </c>
    </row>
    <row r="1160" spans="1:20" s="19" customFormat="1">
      <c r="A1160" s="23" t="s">
        <v>1723</v>
      </c>
      <c r="B1160" s="23" t="s">
        <v>1724</v>
      </c>
      <c r="C1160" s="23" t="s">
        <v>13</v>
      </c>
      <c r="D1160" s="23" t="s">
        <v>1705</v>
      </c>
      <c r="E1160" s="23" t="s">
        <v>452</v>
      </c>
      <c r="F1160" s="23" t="s">
        <v>4176</v>
      </c>
      <c r="G1160" s="23" t="s">
        <v>1721</v>
      </c>
      <c r="H1160" s="23" t="s">
        <v>4094</v>
      </c>
      <c r="I1160" s="23" t="s">
        <v>4192</v>
      </c>
      <c r="J1160" s="23" t="s">
        <v>11</v>
      </c>
      <c r="K1160" s="23" t="s">
        <v>4628</v>
      </c>
      <c r="L1160" s="23" t="s">
        <v>11</v>
      </c>
      <c r="M1160" s="23" t="s">
        <v>5418</v>
      </c>
      <c r="N1160" s="23" t="s">
        <v>4629</v>
      </c>
      <c r="O1160" s="23" t="s">
        <v>4630</v>
      </c>
      <c r="P1160" s="23" t="s">
        <v>4841</v>
      </c>
      <c r="Q1160" s="23">
        <v>0</v>
      </c>
      <c r="R1160" s="23" t="s">
        <v>1962</v>
      </c>
      <c r="S1160" s="23" t="s">
        <v>4842</v>
      </c>
      <c r="T1160" s="23" t="s">
        <v>1721</v>
      </c>
    </row>
    <row r="1161" spans="1:20" s="19" customFormat="1">
      <c r="A1161" s="23" t="s">
        <v>2227</v>
      </c>
      <c r="B1161" s="23" t="s">
        <v>2228</v>
      </c>
      <c r="C1161" s="23" t="s">
        <v>16</v>
      </c>
      <c r="D1161" s="23" t="s">
        <v>1705</v>
      </c>
      <c r="E1161" s="23" t="s">
        <v>1189</v>
      </c>
      <c r="F1161" s="23" t="s">
        <v>4197</v>
      </c>
      <c r="G1161" s="23" t="s">
        <v>1721</v>
      </c>
      <c r="H1161" s="23" t="s">
        <v>4099</v>
      </c>
      <c r="I1161" s="23" t="s">
        <v>4106</v>
      </c>
      <c r="J1161" s="23" t="s">
        <v>11</v>
      </c>
      <c r="K1161" s="23" t="s">
        <v>4628</v>
      </c>
      <c r="L1161" s="23" t="s">
        <v>11</v>
      </c>
      <c r="M1161" s="23" t="s">
        <v>5451</v>
      </c>
      <c r="N1161" s="23" t="s">
        <v>4629</v>
      </c>
      <c r="O1161" s="23" t="s">
        <v>4630</v>
      </c>
      <c r="P1161" s="23" t="s">
        <v>4678</v>
      </c>
      <c r="Q1161" s="23">
        <v>0</v>
      </c>
      <c r="R1161" s="23" t="s">
        <v>1962</v>
      </c>
      <c r="S1161" s="23" t="s">
        <v>4679</v>
      </c>
      <c r="T1161" s="23" t="s">
        <v>1721</v>
      </c>
    </row>
    <row r="1162" spans="1:20" s="19" customFormat="1">
      <c r="A1162" s="23" t="s">
        <v>3474</v>
      </c>
      <c r="B1162" s="23" t="s">
        <v>3475</v>
      </c>
      <c r="C1162" s="23" t="s">
        <v>16</v>
      </c>
      <c r="D1162" s="23" t="s">
        <v>1705</v>
      </c>
      <c r="E1162" s="23" t="s">
        <v>1189</v>
      </c>
      <c r="F1162" s="23" t="s">
        <v>4197</v>
      </c>
      <c r="G1162" s="23" t="s">
        <v>1721</v>
      </c>
      <c r="H1162" s="23" t="s">
        <v>4099</v>
      </c>
      <c r="I1162" s="23" t="s">
        <v>4106</v>
      </c>
      <c r="J1162" s="23" t="s">
        <v>11</v>
      </c>
      <c r="K1162" s="23" t="s">
        <v>4628</v>
      </c>
      <c r="L1162" s="23" t="s">
        <v>11</v>
      </c>
      <c r="M1162" s="23" t="s">
        <v>5420</v>
      </c>
      <c r="N1162" s="23" t="s">
        <v>4629</v>
      </c>
      <c r="O1162" s="23" t="s">
        <v>4630</v>
      </c>
      <c r="P1162" s="23" t="s">
        <v>9</v>
      </c>
      <c r="Q1162" s="23">
        <v>0</v>
      </c>
      <c r="R1162" s="23" t="s">
        <v>3476</v>
      </c>
      <c r="S1162" s="23" t="s">
        <v>4855</v>
      </c>
      <c r="T1162" s="23" t="s">
        <v>1721</v>
      </c>
    </row>
    <row r="1163" spans="1:20" s="19" customFormat="1">
      <c r="A1163" s="23" t="s">
        <v>3626</v>
      </c>
      <c r="B1163" s="23" t="s">
        <v>3627</v>
      </c>
      <c r="C1163" s="23" t="s">
        <v>16</v>
      </c>
      <c r="D1163" s="23" t="s">
        <v>1705</v>
      </c>
      <c r="E1163" s="23" t="s">
        <v>1189</v>
      </c>
      <c r="F1163" s="23" t="s">
        <v>4207</v>
      </c>
      <c r="G1163" s="23" t="s">
        <v>1721</v>
      </c>
      <c r="H1163" s="23" t="s">
        <v>4633</v>
      </c>
      <c r="I1163" s="23" t="s">
        <v>4203</v>
      </c>
      <c r="J1163" s="23" t="s">
        <v>11</v>
      </c>
      <c r="K1163" s="23" t="s">
        <v>4628</v>
      </c>
      <c r="L1163" s="23" t="s">
        <v>11</v>
      </c>
      <c r="M1163" s="23" t="s">
        <v>5406</v>
      </c>
      <c r="N1163" s="23" t="s">
        <v>4629</v>
      </c>
      <c r="O1163" s="23" t="s">
        <v>4630</v>
      </c>
      <c r="P1163" s="23" t="s">
        <v>4642</v>
      </c>
      <c r="Q1163" s="23">
        <v>0</v>
      </c>
      <c r="R1163" s="23" t="s">
        <v>1962</v>
      </c>
      <c r="S1163" s="23" t="s">
        <v>4879</v>
      </c>
      <c r="T1163" s="23" t="s">
        <v>1721</v>
      </c>
    </row>
    <row r="1164" spans="1:20" s="19" customFormat="1">
      <c r="A1164" s="23" t="s">
        <v>3904</v>
      </c>
      <c r="B1164" s="23" t="s">
        <v>3905</v>
      </c>
      <c r="C1164" s="23" t="s">
        <v>15</v>
      </c>
      <c r="D1164" s="23" t="s">
        <v>1705</v>
      </c>
      <c r="E1164" s="23" t="s">
        <v>452</v>
      </c>
      <c r="F1164" s="23" t="s">
        <v>4156</v>
      </c>
      <c r="G1164" s="23" t="s">
        <v>1721</v>
      </c>
      <c r="H1164" s="23" t="s">
        <v>4094</v>
      </c>
      <c r="I1164" s="23" t="s">
        <v>4636</v>
      </c>
      <c r="J1164" s="23" t="s">
        <v>11</v>
      </c>
      <c r="K1164" s="23" t="s">
        <v>4628</v>
      </c>
      <c r="L1164" s="23" t="s">
        <v>11</v>
      </c>
      <c r="M1164" s="23" t="s">
        <v>5405</v>
      </c>
      <c r="N1164" s="23" t="s">
        <v>4629</v>
      </c>
      <c r="O1164" s="23" t="s">
        <v>4630</v>
      </c>
      <c r="P1164" s="23" t="s">
        <v>4660</v>
      </c>
      <c r="Q1164" s="23">
        <v>0</v>
      </c>
      <c r="R1164" s="23" t="s">
        <v>1962</v>
      </c>
      <c r="S1164" s="23" t="s">
        <v>4299</v>
      </c>
      <c r="T1164" s="23" t="s">
        <v>1721</v>
      </c>
    </row>
    <row r="1165" spans="1:20" s="19" customFormat="1">
      <c r="A1165" s="23" t="s">
        <v>3824</v>
      </c>
      <c r="B1165" s="23" t="s">
        <v>3825</v>
      </c>
      <c r="C1165" s="23" t="s">
        <v>16</v>
      </c>
      <c r="D1165" s="23" t="s">
        <v>1705</v>
      </c>
      <c r="E1165" s="23" t="s">
        <v>1189</v>
      </c>
      <c r="F1165" s="23" t="s">
        <v>5351</v>
      </c>
      <c r="G1165" s="23" t="s">
        <v>1721</v>
      </c>
      <c r="H1165" s="23" t="s">
        <v>4633</v>
      </c>
      <c r="I1165" s="23" t="s">
        <v>4192</v>
      </c>
      <c r="J1165" s="23" t="s">
        <v>11</v>
      </c>
      <c r="K1165" s="23" t="s">
        <v>4628</v>
      </c>
      <c r="L1165" s="23" t="s">
        <v>11</v>
      </c>
      <c r="M1165" s="23" t="s">
        <v>5407</v>
      </c>
      <c r="N1165" s="23" t="s">
        <v>4629</v>
      </c>
      <c r="O1165" s="23" t="s">
        <v>4630</v>
      </c>
      <c r="P1165" s="23" t="s">
        <v>9</v>
      </c>
      <c r="Q1165" s="23">
        <v>0</v>
      </c>
      <c r="R1165" s="23" t="s">
        <v>3828</v>
      </c>
      <c r="S1165" s="23" t="s">
        <v>4876</v>
      </c>
      <c r="T1165" s="23" t="s">
        <v>1721</v>
      </c>
    </row>
    <row r="1166" spans="1:20" s="19" customFormat="1">
      <c r="A1166" s="23" t="s">
        <v>3659</v>
      </c>
      <c r="B1166" s="23" t="s">
        <v>3660</v>
      </c>
      <c r="C1166" s="23" t="s">
        <v>12</v>
      </c>
      <c r="D1166" s="23" t="s">
        <v>1705</v>
      </c>
      <c r="E1166" s="23" t="s">
        <v>452</v>
      </c>
      <c r="F1166" s="23" t="s">
        <v>4158</v>
      </c>
      <c r="G1166" s="23" t="s">
        <v>1721</v>
      </c>
      <c r="H1166" s="23" t="s">
        <v>4638</v>
      </c>
      <c r="I1166" s="23" t="s">
        <v>5506</v>
      </c>
      <c r="J1166" s="23" t="s">
        <v>11</v>
      </c>
      <c r="K1166" s="23" t="s">
        <v>4628</v>
      </c>
      <c r="L1166" s="23" t="s">
        <v>11</v>
      </c>
      <c r="M1166" s="23" t="s">
        <v>5460</v>
      </c>
      <c r="N1166" s="23" t="s">
        <v>4629</v>
      </c>
      <c r="O1166" s="23" t="s">
        <v>4630</v>
      </c>
      <c r="P1166" s="23" t="s">
        <v>4858</v>
      </c>
      <c r="Q1166" s="23">
        <v>0</v>
      </c>
      <c r="R1166" s="23" t="s">
        <v>1962</v>
      </c>
      <c r="S1166" s="23" t="s">
        <v>4859</v>
      </c>
      <c r="T1166" s="23" t="s">
        <v>1721</v>
      </c>
    </row>
    <row r="1167" spans="1:20" s="19" customFormat="1">
      <c r="A1167" s="23" t="s">
        <v>1997</v>
      </c>
      <c r="B1167" s="23" t="s">
        <v>1998</v>
      </c>
      <c r="C1167" s="23" t="s">
        <v>10</v>
      </c>
      <c r="D1167" s="23" t="s">
        <v>1705</v>
      </c>
      <c r="E1167" s="23" t="s">
        <v>452</v>
      </c>
      <c r="F1167" s="23" t="s">
        <v>4173</v>
      </c>
      <c r="G1167" s="23" t="s">
        <v>1721</v>
      </c>
      <c r="H1167" s="23" t="s">
        <v>4099</v>
      </c>
      <c r="I1167" s="23" t="s">
        <v>4138</v>
      </c>
      <c r="J1167" s="23" t="s">
        <v>11</v>
      </c>
      <c r="K1167" s="23" t="s">
        <v>4628</v>
      </c>
      <c r="L1167" s="23" t="s">
        <v>11</v>
      </c>
      <c r="M1167" s="23" t="s">
        <v>5413</v>
      </c>
      <c r="N1167" s="23" t="s">
        <v>4629</v>
      </c>
      <c r="O1167" s="23" t="s">
        <v>4630</v>
      </c>
      <c r="P1167" s="23" t="s">
        <v>4642</v>
      </c>
      <c r="Q1167" s="23">
        <v>0</v>
      </c>
      <c r="R1167" s="23" t="s">
        <v>1962</v>
      </c>
      <c r="S1167" s="23" t="s">
        <v>4889</v>
      </c>
      <c r="T1167" s="23" t="s">
        <v>1721</v>
      </c>
    </row>
    <row r="1168" spans="1:20" s="19" customFormat="1">
      <c r="A1168" s="23" t="s">
        <v>2173</v>
      </c>
      <c r="B1168" s="23" t="s">
        <v>2174</v>
      </c>
      <c r="C1168" s="23" t="s">
        <v>10</v>
      </c>
      <c r="D1168" s="23" t="s">
        <v>1705</v>
      </c>
      <c r="E1168" s="23" t="s">
        <v>452</v>
      </c>
      <c r="F1168" s="23" t="s">
        <v>4173</v>
      </c>
      <c r="G1168" s="23" t="s">
        <v>1721</v>
      </c>
      <c r="H1168" s="23" t="s">
        <v>4099</v>
      </c>
      <c r="I1168" s="23" t="s">
        <v>5461</v>
      </c>
      <c r="J1168" s="23" t="s">
        <v>11</v>
      </c>
      <c r="K1168" s="23" t="s">
        <v>4628</v>
      </c>
      <c r="L1168" s="23" t="s">
        <v>11</v>
      </c>
      <c r="M1168" s="23" t="s">
        <v>5441</v>
      </c>
      <c r="N1168" s="23" t="s">
        <v>4629</v>
      </c>
      <c r="O1168" s="23" t="s">
        <v>4630</v>
      </c>
      <c r="P1168" s="23" t="s">
        <v>4795</v>
      </c>
      <c r="Q1168" s="23">
        <v>0</v>
      </c>
      <c r="R1168" s="23" t="s">
        <v>1962</v>
      </c>
      <c r="S1168" s="23" t="s">
        <v>4796</v>
      </c>
      <c r="T1168" s="23" t="s">
        <v>1721</v>
      </c>
    </row>
    <row r="1169" spans="1:20" s="19" customFormat="1">
      <c r="A1169" s="23" t="s">
        <v>3121</v>
      </c>
      <c r="B1169" s="23" t="s">
        <v>3122</v>
      </c>
      <c r="C1169" s="23" t="s">
        <v>16</v>
      </c>
      <c r="D1169" s="23" t="s">
        <v>1705</v>
      </c>
      <c r="E1169" s="23" t="s">
        <v>452</v>
      </c>
      <c r="F1169" s="23" t="s">
        <v>4164</v>
      </c>
      <c r="G1169" s="23" t="s">
        <v>1721</v>
      </c>
      <c r="H1169" s="23" t="s">
        <v>4632</v>
      </c>
      <c r="I1169" s="23" t="s">
        <v>4649</v>
      </c>
      <c r="J1169" s="23" t="s">
        <v>11</v>
      </c>
      <c r="K1169" s="23" t="s">
        <v>4628</v>
      </c>
      <c r="L1169" s="23" t="s">
        <v>11</v>
      </c>
      <c r="M1169" s="23" t="s">
        <v>5460</v>
      </c>
      <c r="N1169" s="23" t="s">
        <v>4629</v>
      </c>
      <c r="O1169" s="23" t="s">
        <v>4630</v>
      </c>
      <c r="P1169" s="23" t="s">
        <v>4642</v>
      </c>
      <c r="Q1169" s="23">
        <v>0</v>
      </c>
      <c r="R1169" s="23" t="s">
        <v>1962</v>
      </c>
      <c r="S1169" s="23" t="s">
        <v>4687</v>
      </c>
      <c r="T1169" s="23" t="s">
        <v>1721</v>
      </c>
    </row>
    <row r="1170" spans="1:20" s="19" customFormat="1">
      <c r="A1170" s="23" t="s">
        <v>1993</v>
      </c>
      <c r="B1170" s="23" t="s">
        <v>1994</v>
      </c>
      <c r="C1170" s="23" t="s">
        <v>1669</v>
      </c>
      <c r="D1170" s="23" t="s">
        <v>1705</v>
      </c>
      <c r="E1170" s="23" t="s">
        <v>452</v>
      </c>
      <c r="F1170" s="23" t="s">
        <v>4164</v>
      </c>
      <c r="G1170" s="23" t="s">
        <v>1721</v>
      </c>
      <c r="H1170" s="23" t="s">
        <v>4632</v>
      </c>
      <c r="I1170" s="23" t="s">
        <v>4203</v>
      </c>
      <c r="J1170" s="23" t="s">
        <v>11</v>
      </c>
      <c r="K1170" s="23" t="s">
        <v>4628</v>
      </c>
      <c r="L1170" s="23" t="s">
        <v>11</v>
      </c>
      <c r="M1170" s="23" t="s">
        <v>5414</v>
      </c>
      <c r="N1170" s="23" t="s">
        <v>4629</v>
      </c>
      <c r="O1170" s="23" t="s">
        <v>4630</v>
      </c>
      <c r="P1170" s="23" t="s">
        <v>7</v>
      </c>
      <c r="Q1170" s="23">
        <v>0</v>
      </c>
      <c r="R1170" s="23" t="s">
        <v>2307</v>
      </c>
      <c r="S1170" s="23" t="s">
        <v>4486</v>
      </c>
      <c r="T1170" s="23" t="s">
        <v>1721</v>
      </c>
    </row>
    <row r="1171" spans="1:20" s="19" customFormat="1">
      <c r="A1171" s="23" t="s">
        <v>1767</v>
      </c>
      <c r="B1171" s="23" t="s">
        <v>1768</v>
      </c>
      <c r="C1171" s="23" t="s">
        <v>16</v>
      </c>
      <c r="D1171" s="23" t="s">
        <v>1705</v>
      </c>
      <c r="E1171" s="23" t="s">
        <v>452</v>
      </c>
      <c r="F1171" s="23" t="s">
        <v>4179</v>
      </c>
      <c r="G1171" s="23" t="s">
        <v>1721</v>
      </c>
      <c r="H1171" s="23" t="s">
        <v>4682</v>
      </c>
      <c r="I1171" s="23" t="s">
        <v>4106</v>
      </c>
      <c r="J1171" s="23" t="s">
        <v>11</v>
      </c>
      <c r="K1171" s="23" t="s">
        <v>4628</v>
      </c>
      <c r="L1171" s="23" t="s">
        <v>11</v>
      </c>
      <c r="M1171" s="23" t="s">
        <v>5406</v>
      </c>
      <c r="N1171" s="23" t="s">
        <v>4629</v>
      </c>
      <c r="O1171" s="23" t="s">
        <v>4630</v>
      </c>
      <c r="P1171" s="23" t="s">
        <v>9</v>
      </c>
      <c r="Q1171" s="23">
        <v>0</v>
      </c>
      <c r="R1171" s="23" t="s">
        <v>1771</v>
      </c>
      <c r="S1171" s="23" t="s">
        <v>4802</v>
      </c>
      <c r="T1171" s="23" t="s">
        <v>1721</v>
      </c>
    </row>
    <row r="1172" spans="1:20" s="19" customFormat="1">
      <c r="A1172" s="23" t="s">
        <v>5278</v>
      </c>
      <c r="B1172" s="23" t="s">
        <v>5279</v>
      </c>
      <c r="C1172" s="23" t="s">
        <v>1687</v>
      </c>
      <c r="D1172" s="23" t="s">
        <v>4091</v>
      </c>
      <c r="E1172" s="23" t="s">
        <v>459</v>
      </c>
      <c r="F1172" s="23" t="s">
        <v>4202</v>
      </c>
      <c r="G1172" s="23" t="s">
        <v>1721</v>
      </c>
      <c r="H1172" s="23" t="s">
        <v>4643</v>
      </c>
      <c r="I1172" s="23" t="s">
        <v>4644</v>
      </c>
      <c r="J1172" s="23" t="s">
        <v>11</v>
      </c>
      <c r="K1172" s="23" t="s">
        <v>4628</v>
      </c>
      <c r="L1172" s="23" t="s">
        <v>11</v>
      </c>
      <c r="M1172" s="23" t="s">
        <v>5501</v>
      </c>
      <c r="N1172" s="23" t="s">
        <v>4640</v>
      </c>
      <c r="O1172" s="23" t="s">
        <v>4630</v>
      </c>
      <c r="P1172" s="23" t="s">
        <v>993</v>
      </c>
      <c r="Q1172" s="23">
        <v>0</v>
      </c>
      <c r="R1172" s="23" t="s">
        <v>5474</v>
      </c>
      <c r="S1172" s="23" t="s">
        <v>5475</v>
      </c>
      <c r="T1172" s="23" t="s">
        <v>1721</v>
      </c>
    </row>
    <row r="1173" spans="1:20" s="19" customFormat="1">
      <c r="A1173" s="23" t="s">
        <v>2389</v>
      </c>
      <c r="B1173" s="23" t="s">
        <v>2390</v>
      </c>
      <c r="C1173" s="23" t="s">
        <v>14</v>
      </c>
      <c r="D1173" s="23" t="s">
        <v>1705</v>
      </c>
      <c r="E1173" s="23" t="s">
        <v>452</v>
      </c>
      <c r="F1173" s="23" t="s">
        <v>4175</v>
      </c>
      <c r="G1173" s="23" t="s">
        <v>1721</v>
      </c>
      <c r="H1173" s="23" t="s">
        <v>4638</v>
      </c>
      <c r="I1173" s="23" t="s">
        <v>5466</v>
      </c>
      <c r="J1173" s="23" t="s">
        <v>11</v>
      </c>
      <c r="K1173" s="23" t="s">
        <v>4628</v>
      </c>
      <c r="L1173" s="23" t="s">
        <v>11</v>
      </c>
      <c r="M1173" s="23" t="s">
        <v>5422</v>
      </c>
      <c r="N1173" s="23" t="s">
        <v>4629</v>
      </c>
      <c r="O1173" s="23" t="s">
        <v>4630</v>
      </c>
      <c r="P1173" s="23" t="s">
        <v>4642</v>
      </c>
      <c r="Q1173" s="23">
        <v>0</v>
      </c>
      <c r="R1173" s="23" t="s">
        <v>1962</v>
      </c>
      <c r="S1173" s="23" t="s">
        <v>4435</v>
      </c>
      <c r="T1173" s="23" t="s">
        <v>1721</v>
      </c>
    </row>
    <row r="1174" spans="1:20" s="19" customFormat="1">
      <c r="A1174" s="23" t="s">
        <v>2044</v>
      </c>
      <c r="B1174" s="23" t="s">
        <v>2045</v>
      </c>
      <c r="C1174" s="23" t="s">
        <v>10</v>
      </c>
      <c r="D1174" s="23" t="s">
        <v>1705</v>
      </c>
      <c r="E1174" s="23" t="s">
        <v>452</v>
      </c>
      <c r="F1174" s="23" t="s">
        <v>4185</v>
      </c>
      <c r="G1174" s="23" t="s">
        <v>1721</v>
      </c>
      <c r="H1174" s="23" t="s">
        <v>4633</v>
      </c>
      <c r="I1174" s="23" t="s">
        <v>4203</v>
      </c>
      <c r="J1174" s="23" t="s">
        <v>11</v>
      </c>
      <c r="K1174" s="23" t="s">
        <v>4628</v>
      </c>
      <c r="L1174" s="23" t="s">
        <v>11</v>
      </c>
      <c r="M1174" s="23" t="s">
        <v>5408</v>
      </c>
      <c r="N1174" s="23" t="s">
        <v>4629</v>
      </c>
      <c r="O1174" s="23" t="s">
        <v>4630</v>
      </c>
      <c r="P1174" s="23" t="s">
        <v>4903</v>
      </c>
      <c r="Q1174" s="23">
        <v>0</v>
      </c>
      <c r="R1174" s="23" t="s">
        <v>1747</v>
      </c>
      <c r="S1174" s="23" t="s">
        <v>4624</v>
      </c>
      <c r="T1174" s="23" t="s">
        <v>1721</v>
      </c>
    </row>
    <row r="1175" spans="1:20" s="19" customFormat="1">
      <c r="A1175" s="23" t="s">
        <v>2820</v>
      </c>
      <c r="B1175" s="23" t="s">
        <v>2821</v>
      </c>
      <c r="C1175" s="23" t="s">
        <v>10</v>
      </c>
      <c r="D1175" s="23" t="s">
        <v>1705</v>
      </c>
      <c r="E1175" s="23" t="s">
        <v>452</v>
      </c>
      <c r="F1175" s="23" t="s">
        <v>5342</v>
      </c>
      <c r="G1175" s="23" t="s">
        <v>1721</v>
      </c>
      <c r="H1175" s="23" t="s">
        <v>4633</v>
      </c>
      <c r="I1175" s="23" t="s">
        <v>4192</v>
      </c>
      <c r="J1175" s="23" t="s">
        <v>11</v>
      </c>
      <c r="K1175" s="23" t="s">
        <v>4628</v>
      </c>
      <c r="L1175" s="23" t="s">
        <v>11</v>
      </c>
      <c r="M1175" s="23" t="s">
        <v>5410</v>
      </c>
      <c r="N1175" s="23" t="s">
        <v>4629</v>
      </c>
      <c r="O1175" s="23" t="s">
        <v>4630</v>
      </c>
      <c r="P1175" s="23" t="s">
        <v>7</v>
      </c>
      <c r="Q1175" s="23">
        <v>0</v>
      </c>
      <c r="R1175" s="23" t="s">
        <v>2790</v>
      </c>
      <c r="S1175" s="23" t="s">
        <v>4749</v>
      </c>
      <c r="T1175" s="23" t="s">
        <v>1721</v>
      </c>
    </row>
    <row r="1176" spans="1:20" s="19" customFormat="1">
      <c r="A1176" s="23" t="s">
        <v>3295</v>
      </c>
      <c r="B1176" s="23" t="s">
        <v>3296</v>
      </c>
      <c r="C1176" s="23" t="s">
        <v>13</v>
      </c>
      <c r="D1176" s="23" t="s">
        <v>1705</v>
      </c>
      <c r="E1176" s="23" t="s">
        <v>1189</v>
      </c>
      <c r="F1176" s="23" t="s">
        <v>4186</v>
      </c>
      <c r="G1176" s="23" t="s">
        <v>1721</v>
      </c>
      <c r="H1176" s="23" t="s">
        <v>4094</v>
      </c>
      <c r="I1176" s="23" t="s">
        <v>4203</v>
      </c>
      <c r="J1176" s="23" t="s">
        <v>11</v>
      </c>
      <c r="K1176" s="23" t="s">
        <v>4628</v>
      </c>
      <c r="L1176" s="23" t="s">
        <v>11</v>
      </c>
      <c r="M1176" s="23" t="s">
        <v>5459</v>
      </c>
      <c r="N1176" s="23" t="s">
        <v>4629</v>
      </c>
      <c r="O1176" s="23" t="s">
        <v>4630</v>
      </c>
      <c r="P1176" s="23" t="s">
        <v>4759</v>
      </c>
      <c r="Q1176" s="23">
        <v>0</v>
      </c>
      <c r="R1176" s="23" t="s">
        <v>1962</v>
      </c>
      <c r="S1176" s="23" t="s">
        <v>4760</v>
      </c>
      <c r="T1176" s="23" t="s">
        <v>1721</v>
      </c>
    </row>
    <row r="1177" spans="1:20" s="19" customFormat="1">
      <c r="A1177" s="23" t="s">
        <v>3707</v>
      </c>
      <c r="B1177" s="23" t="s">
        <v>3708</v>
      </c>
      <c r="C1177" s="23" t="s">
        <v>14</v>
      </c>
      <c r="D1177" s="23" t="s">
        <v>1705</v>
      </c>
      <c r="E1177" s="23" t="s">
        <v>452</v>
      </c>
      <c r="F1177" s="23" t="s">
        <v>5344</v>
      </c>
      <c r="G1177" s="23" t="s">
        <v>1721</v>
      </c>
      <c r="H1177" s="23" t="s">
        <v>4643</v>
      </c>
      <c r="I1177" s="23" t="s">
        <v>4636</v>
      </c>
      <c r="J1177" s="23" t="s">
        <v>11</v>
      </c>
      <c r="K1177" s="23" t="s">
        <v>4628</v>
      </c>
      <c r="L1177" s="23" t="s">
        <v>11</v>
      </c>
      <c r="M1177" s="23" t="s">
        <v>5437</v>
      </c>
      <c r="N1177" s="23" t="s">
        <v>4629</v>
      </c>
      <c r="O1177" s="23" t="s">
        <v>4630</v>
      </c>
      <c r="P1177" s="23" t="s">
        <v>7</v>
      </c>
      <c r="Q1177" s="23">
        <v>0</v>
      </c>
      <c r="R1177" s="23" t="s">
        <v>4744</v>
      </c>
      <c r="S1177" s="23" t="s">
        <v>4512</v>
      </c>
      <c r="T1177" s="23" t="s">
        <v>1721</v>
      </c>
    </row>
    <row r="1178" spans="1:20" s="19" customFormat="1">
      <c r="A1178" s="23" t="s">
        <v>3937</v>
      </c>
      <c r="B1178" s="23" t="s">
        <v>3938</v>
      </c>
      <c r="C1178" s="23" t="s">
        <v>16</v>
      </c>
      <c r="D1178" s="23" t="s">
        <v>1705</v>
      </c>
      <c r="E1178" s="23" t="s">
        <v>1189</v>
      </c>
      <c r="F1178" s="23" t="s">
        <v>5351</v>
      </c>
      <c r="G1178" s="23" t="s">
        <v>1721</v>
      </c>
      <c r="H1178" s="23" t="s">
        <v>4633</v>
      </c>
      <c r="I1178" s="23" t="s">
        <v>4192</v>
      </c>
      <c r="J1178" s="23" t="s">
        <v>11</v>
      </c>
      <c r="K1178" s="23" t="s">
        <v>4628</v>
      </c>
      <c r="L1178" s="23" t="s">
        <v>11</v>
      </c>
      <c r="M1178" s="23" t="s">
        <v>5455</v>
      </c>
      <c r="N1178" s="23" t="s">
        <v>4629</v>
      </c>
      <c r="O1178" s="23" t="s">
        <v>4630</v>
      </c>
      <c r="P1178" s="23" t="s">
        <v>9</v>
      </c>
      <c r="Q1178" s="23">
        <v>0</v>
      </c>
      <c r="R1178" s="23" t="s">
        <v>2933</v>
      </c>
      <c r="S1178" s="23" t="s">
        <v>4742</v>
      </c>
      <c r="T1178" s="23" t="s">
        <v>1721</v>
      </c>
    </row>
    <row r="1179" spans="1:20" s="19" customFormat="1">
      <c r="A1179" s="23" t="s">
        <v>1993</v>
      </c>
      <c r="B1179" s="23" t="s">
        <v>1994</v>
      </c>
      <c r="C1179" s="23" t="s">
        <v>1669</v>
      </c>
      <c r="D1179" s="23" t="s">
        <v>1705</v>
      </c>
      <c r="E1179" s="23" t="s">
        <v>452</v>
      </c>
      <c r="F1179" s="23" t="s">
        <v>4164</v>
      </c>
      <c r="G1179" s="23" t="s">
        <v>1721</v>
      </c>
      <c r="H1179" s="23" t="s">
        <v>4632</v>
      </c>
      <c r="I1179" s="23" t="s">
        <v>4203</v>
      </c>
      <c r="J1179" s="23" t="s">
        <v>11</v>
      </c>
      <c r="K1179" s="23" t="s">
        <v>4628</v>
      </c>
      <c r="L1179" s="23" t="s">
        <v>11</v>
      </c>
      <c r="M1179" s="23" t="s">
        <v>5405</v>
      </c>
      <c r="N1179" s="23" t="s">
        <v>4629</v>
      </c>
      <c r="O1179" s="23" t="s">
        <v>4630</v>
      </c>
      <c r="P1179" s="23" t="s">
        <v>7</v>
      </c>
      <c r="Q1179" s="23">
        <v>0</v>
      </c>
      <c r="R1179" s="23" t="s">
        <v>2307</v>
      </c>
      <c r="S1179" s="23" t="s">
        <v>4486</v>
      </c>
      <c r="T1179" s="23" t="s">
        <v>1721</v>
      </c>
    </row>
    <row r="1180" spans="1:20" s="19" customFormat="1">
      <c r="A1180" s="23" t="s">
        <v>3364</v>
      </c>
      <c r="B1180" s="23" t="s">
        <v>3365</v>
      </c>
      <c r="C1180" s="23" t="s">
        <v>14</v>
      </c>
      <c r="D1180" s="23" t="s">
        <v>1705</v>
      </c>
      <c r="E1180" s="23" t="s">
        <v>452</v>
      </c>
      <c r="F1180" s="23" t="s">
        <v>4173</v>
      </c>
      <c r="G1180" s="23" t="s">
        <v>1721</v>
      </c>
      <c r="H1180" s="23" t="s">
        <v>4099</v>
      </c>
      <c r="I1180" s="23" t="s">
        <v>5461</v>
      </c>
      <c r="J1180" s="23" t="s">
        <v>11</v>
      </c>
      <c r="K1180" s="23" t="s">
        <v>4628</v>
      </c>
      <c r="L1180" s="23" t="s">
        <v>11</v>
      </c>
      <c r="M1180" s="23" t="s">
        <v>5432</v>
      </c>
      <c r="N1180" s="23" t="s">
        <v>4629</v>
      </c>
      <c r="O1180" s="23" t="s">
        <v>4630</v>
      </c>
      <c r="P1180" s="23" t="s">
        <v>4848</v>
      </c>
      <c r="Q1180" s="23">
        <v>0</v>
      </c>
      <c r="R1180" s="23" t="s">
        <v>1962</v>
      </c>
      <c r="S1180" s="23" t="s">
        <v>4849</v>
      </c>
      <c r="T1180" s="23" t="s">
        <v>1721</v>
      </c>
    </row>
    <row r="1181" spans="1:20" s="19" customFormat="1">
      <c r="A1181" s="23" t="s">
        <v>2528</v>
      </c>
      <c r="B1181" s="23" t="s">
        <v>2529</v>
      </c>
      <c r="C1181" s="23" t="s">
        <v>10</v>
      </c>
      <c r="D1181" s="23" t="s">
        <v>1705</v>
      </c>
      <c r="E1181" s="23" t="s">
        <v>452</v>
      </c>
      <c r="F1181" s="23" t="s">
        <v>5342</v>
      </c>
      <c r="G1181" s="23" t="s">
        <v>1721</v>
      </c>
      <c r="H1181" s="23" t="s">
        <v>4633</v>
      </c>
      <c r="I1181" s="23" t="s">
        <v>4192</v>
      </c>
      <c r="J1181" s="23" t="s">
        <v>11</v>
      </c>
      <c r="K1181" s="23" t="s">
        <v>4628</v>
      </c>
      <c r="L1181" s="23" t="s">
        <v>11</v>
      </c>
      <c r="M1181" s="23" t="s">
        <v>5436</v>
      </c>
      <c r="N1181" s="23" t="s">
        <v>4629</v>
      </c>
      <c r="O1181" s="23" t="s">
        <v>4630</v>
      </c>
      <c r="P1181" s="23" t="s">
        <v>7</v>
      </c>
      <c r="Q1181" s="23">
        <v>0</v>
      </c>
      <c r="R1181" s="23" t="s">
        <v>2050</v>
      </c>
      <c r="S1181" s="23" t="s">
        <v>4422</v>
      </c>
      <c r="T1181" s="23" t="s">
        <v>1721</v>
      </c>
    </row>
    <row r="1182" spans="1:20" s="19" customFormat="1">
      <c r="A1182" s="23" t="s">
        <v>3071</v>
      </c>
      <c r="B1182" s="23" t="s">
        <v>3072</v>
      </c>
      <c r="C1182" s="23" t="s">
        <v>13</v>
      </c>
      <c r="D1182" s="23" t="s">
        <v>1705</v>
      </c>
      <c r="E1182" s="23" t="s">
        <v>4289</v>
      </c>
      <c r="F1182" s="23" t="s">
        <v>4137</v>
      </c>
      <c r="G1182" s="23" t="s">
        <v>1721</v>
      </c>
      <c r="H1182" s="23" t="s">
        <v>4094</v>
      </c>
      <c r="I1182" s="23" t="s">
        <v>4644</v>
      </c>
      <c r="J1182" s="23" t="s">
        <v>11</v>
      </c>
      <c r="K1182" s="23" t="s">
        <v>4628</v>
      </c>
      <c r="L1182" s="23" t="s">
        <v>11</v>
      </c>
      <c r="M1182" s="23" t="s">
        <v>5441</v>
      </c>
      <c r="N1182" s="23" t="s">
        <v>4653</v>
      </c>
      <c r="O1182" s="23" t="s">
        <v>4630</v>
      </c>
      <c r="P1182" s="23" t="s">
        <v>4654</v>
      </c>
      <c r="Q1182" s="23">
        <v>0</v>
      </c>
      <c r="R1182" s="23" t="s">
        <v>2050</v>
      </c>
      <c r="S1182" s="23" t="s">
        <v>4370</v>
      </c>
      <c r="T1182" s="23" t="s">
        <v>1721</v>
      </c>
    </row>
    <row r="1183" spans="1:20" s="19" customFormat="1">
      <c r="A1183" s="23" t="s">
        <v>2626</v>
      </c>
      <c r="B1183" s="23" t="s">
        <v>2627</v>
      </c>
      <c r="C1183" s="23" t="s">
        <v>14</v>
      </c>
      <c r="D1183" s="23" t="s">
        <v>1705</v>
      </c>
      <c r="E1183" s="23" t="s">
        <v>452</v>
      </c>
      <c r="F1183" s="23" t="s">
        <v>4173</v>
      </c>
      <c r="G1183" s="23" t="s">
        <v>1721</v>
      </c>
      <c r="H1183" s="23" t="s">
        <v>4099</v>
      </c>
      <c r="I1183" s="23" t="s">
        <v>5461</v>
      </c>
      <c r="J1183" s="23" t="s">
        <v>11</v>
      </c>
      <c r="K1183" s="23" t="s">
        <v>4628</v>
      </c>
      <c r="L1183" s="23" t="s">
        <v>11</v>
      </c>
      <c r="M1183" s="23" t="s">
        <v>5441</v>
      </c>
      <c r="N1183" s="23" t="s">
        <v>4629</v>
      </c>
      <c r="O1183" s="23" t="s">
        <v>4630</v>
      </c>
      <c r="P1183" s="23" t="s">
        <v>7</v>
      </c>
      <c r="Q1183" s="23">
        <v>0</v>
      </c>
      <c r="R1183" s="23" t="s">
        <v>4700</v>
      </c>
      <c r="S1183" s="23" t="s">
        <v>4701</v>
      </c>
      <c r="T1183" s="23" t="s">
        <v>1721</v>
      </c>
    </row>
    <row r="1184" spans="1:20" s="19" customFormat="1">
      <c r="A1184" s="23" t="s">
        <v>2971</v>
      </c>
      <c r="B1184" s="23" t="s">
        <v>2972</v>
      </c>
      <c r="C1184" s="23" t="s">
        <v>14</v>
      </c>
      <c r="D1184" s="23" t="s">
        <v>1705</v>
      </c>
      <c r="E1184" s="23" t="s">
        <v>452</v>
      </c>
      <c r="F1184" s="23" t="s">
        <v>5334</v>
      </c>
      <c r="G1184" s="23" t="s">
        <v>1721</v>
      </c>
      <c r="H1184" s="23" t="s">
        <v>4633</v>
      </c>
      <c r="I1184" s="23" t="s">
        <v>4192</v>
      </c>
      <c r="J1184" s="23" t="s">
        <v>11</v>
      </c>
      <c r="K1184" s="23" t="s">
        <v>4628</v>
      </c>
      <c r="L1184" s="23" t="s">
        <v>11</v>
      </c>
      <c r="M1184" s="23" t="s">
        <v>5428</v>
      </c>
      <c r="N1184" s="23" t="s">
        <v>4629</v>
      </c>
      <c r="O1184" s="23" t="s">
        <v>4630</v>
      </c>
      <c r="P1184" s="23" t="s">
        <v>4662</v>
      </c>
      <c r="Q1184" s="23">
        <v>0</v>
      </c>
      <c r="R1184" s="23" t="s">
        <v>2975</v>
      </c>
      <c r="S1184" s="23" t="s">
        <v>4814</v>
      </c>
      <c r="T1184" s="23" t="s">
        <v>1721</v>
      </c>
    </row>
    <row r="1185" spans="1:20" s="19" customFormat="1">
      <c r="A1185" s="23" t="s">
        <v>2930</v>
      </c>
      <c r="B1185" s="23" t="s">
        <v>2931</v>
      </c>
      <c r="C1185" s="23" t="s">
        <v>1669</v>
      </c>
      <c r="D1185" s="23" t="s">
        <v>4091</v>
      </c>
      <c r="E1185" s="23" t="s">
        <v>464</v>
      </c>
      <c r="F1185" s="23" t="s">
        <v>4191</v>
      </c>
      <c r="G1185" s="23" t="s">
        <v>1721</v>
      </c>
      <c r="H1185" s="23" t="s">
        <v>4632</v>
      </c>
      <c r="I1185" s="23" t="s">
        <v>4644</v>
      </c>
      <c r="J1185" s="23" t="s">
        <v>11</v>
      </c>
      <c r="K1185" s="23" t="s">
        <v>4628</v>
      </c>
      <c r="L1185" s="23" t="s">
        <v>11</v>
      </c>
      <c r="M1185" s="23" t="s">
        <v>5479</v>
      </c>
      <c r="N1185" s="23" t="s">
        <v>4640</v>
      </c>
      <c r="O1185" s="23" t="s">
        <v>4630</v>
      </c>
      <c r="P1185" s="23" t="s">
        <v>4641</v>
      </c>
      <c r="Q1185" s="23">
        <v>0</v>
      </c>
      <c r="R1185" s="23" t="s">
        <v>2933</v>
      </c>
      <c r="S1185" s="23" t="s">
        <v>4534</v>
      </c>
      <c r="T1185" s="23" t="s">
        <v>1721</v>
      </c>
    </row>
    <row r="1186" spans="1:20" s="19" customFormat="1">
      <c r="A1186" s="23" t="s">
        <v>3794</v>
      </c>
      <c r="B1186" s="23" t="s">
        <v>3795</v>
      </c>
      <c r="C1186" s="23" t="s">
        <v>10</v>
      </c>
      <c r="D1186" s="23" t="s">
        <v>1705</v>
      </c>
      <c r="E1186" s="23" t="s">
        <v>1189</v>
      </c>
      <c r="F1186" s="23" t="s">
        <v>4182</v>
      </c>
      <c r="G1186" s="23" t="s">
        <v>1721</v>
      </c>
      <c r="H1186" s="23" t="s">
        <v>4638</v>
      </c>
      <c r="I1186" s="23" t="s">
        <v>5452</v>
      </c>
      <c r="J1186" s="23" t="s">
        <v>11</v>
      </c>
      <c r="K1186" s="23" t="s">
        <v>4628</v>
      </c>
      <c r="L1186" s="23" t="s">
        <v>11</v>
      </c>
      <c r="M1186" s="23" t="s">
        <v>5453</v>
      </c>
      <c r="N1186" s="23" t="s">
        <v>4629</v>
      </c>
      <c r="O1186" s="23" t="s">
        <v>4630</v>
      </c>
      <c r="P1186" s="23" t="s">
        <v>1026</v>
      </c>
      <c r="Q1186" s="23">
        <v>0</v>
      </c>
      <c r="R1186" s="23" t="s">
        <v>1782</v>
      </c>
      <c r="S1186" s="23" t="s">
        <v>5449</v>
      </c>
      <c r="T1186" s="23" t="s">
        <v>1721</v>
      </c>
    </row>
    <row r="1187" spans="1:20" s="19" customFormat="1">
      <c r="A1187" s="23" t="s">
        <v>2016</v>
      </c>
      <c r="B1187" s="23" t="s">
        <v>2017</v>
      </c>
      <c r="C1187" s="23" t="s">
        <v>16</v>
      </c>
      <c r="D1187" s="23" t="s">
        <v>1705</v>
      </c>
      <c r="E1187" s="23" t="s">
        <v>452</v>
      </c>
      <c r="F1187" s="23" t="s">
        <v>5342</v>
      </c>
      <c r="G1187" s="23" t="s">
        <v>1721</v>
      </c>
      <c r="H1187" s="23" t="s">
        <v>4633</v>
      </c>
      <c r="I1187" s="23" t="s">
        <v>4192</v>
      </c>
      <c r="J1187" s="23" t="s">
        <v>11</v>
      </c>
      <c r="K1187" s="23" t="s">
        <v>4628</v>
      </c>
      <c r="L1187" s="23" t="s">
        <v>11</v>
      </c>
      <c r="M1187" s="23" t="s">
        <v>5435</v>
      </c>
      <c r="N1187" s="23" t="s">
        <v>4629</v>
      </c>
      <c r="O1187" s="23" t="s">
        <v>4630</v>
      </c>
      <c r="P1187" s="23" t="s">
        <v>4642</v>
      </c>
      <c r="Q1187" s="23">
        <v>0</v>
      </c>
      <c r="R1187" s="23" t="s">
        <v>1962</v>
      </c>
      <c r="S1187" s="23" t="s">
        <v>4888</v>
      </c>
      <c r="T1187" s="23" t="s">
        <v>1721</v>
      </c>
    </row>
    <row r="1188" spans="1:20" s="19" customFormat="1">
      <c r="A1188" s="23" t="s">
        <v>3782</v>
      </c>
      <c r="B1188" s="23" t="s">
        <v>3783</v>
      </c>
      <c r="C1188" s="23" t="s">
        <v>12</v>
      </c>
      <c r="D1188" s="23" t="s">
        <v>1705</v>
      </c>
      <c r="E1188" s="23" t="s">
        <v>452</v>
      </c>
      <c r="F1188" s="23" t="s">
        <v>4175</v>
      </c>
      <c r="G1188" s="23" t="s">
        <v>1721</v>
      </c>
      <c r="H1188" s="23" t="s">
        <v>4638</v>
      </c>
      <c r="I1188" s="23" t="s">
        <v>4656</v>
      </c>
      <c r="J1188" s="23" t="s">
        <v>11</v>
      </c>
      <c r="K1188" s="23" t="s">
        <v>4628</v>
      </c>
      <c r="L1188" s="23" t="s">
        <v>11</v>
      </c>
      <c r="M1188" s="23" t="s">
        <v>5412</v>
      </c>
      <c r="N1188" s="23" t="s">
        <v>4629</v>
      </c>
      <c r="O1188" s="23" t="s">
        <v>4630</v>
      </c>
      <c r="P1188" s="23" t="s">
        <v>4662</v>
      </c>
      <c r="Q1188" s="23">
        <v>0</v>
      </c>
      <c r="R1188" s="23" t="s">
        <v>4838</v>
      </c>
      <c r="S1188" s="23" t="s">
        <v>4839</v>
      </c>
      <c r="T1188" s="23" t="s">
        <v>1721</v>
      </c>
    </row>
    <row r="1189" spans="1:20" s="19" customFormat="1">
      <c r="A1189" s="23" t="s">
        <v>1997</v>
      </c>
      <c r="B1189" s="23" t="s">
        <v>1998</v>
      </c>
      <c r="C1189" s="23" t="s">
        <v>10</v>
      </c>
      <c r="D1189" s="23" t="s">
        <v>1705</v>
      </c>
      <c r="E1189" s="23" t="s">
        <v>452</v>
      </c>
      <c r="F1189" s="23" t="s">
        <v>4173</v>
      </c>
      <c r="G1189" s="23" t="s">
        <v>1721</v>
      </c>
      <c r="H1189" s="23" t="s">
        <v>4099</v>
      </c>
      <c r="I1189" s="23" t="s">
        <v>4138</v>
      </c>
      <c r="J1189" s="23" t="s">
        <v>11</v>
      </c>
      <c r="K1189" s="23" t="s">
        <v>4628</v>
      </c>
      <c r="L1189" s="23" t="s">
        <v>11</v>
      </c>
      <c r="M1189" s="23" t="s">
        <v>5455</v>
      </c>
      <c r="N1189" s="23" t="s">
        <v>4629</v>
      </c>
      <c r="O1189" s="23" t="s">
        <v>4630</v>
      </c>
      <c r="P1189" s="23" t="s">
        <v>4642</v>
      </c>
      <c r="Q1189" s="23">
        <v>0</v>
      </c>
      <c r="R1189" s="23" t="s">
        <v>1962</v>
      </c>
      <c r="S1189" s="23" t="s">
        <v>4889</v>
      </c>
      <c r="T1189" s="23" t="s">
        <v>1721</v>
      </c>
    </row>
    <row r="1190" spans="1:20" s="19" customFormat="1">
      <c r="A1190" s="23" t="s">
        <v>3506</v>
      </c>
      <c r="B1190" s="23" t="s">
        <v>3507</v>
      </c>
      <c r="C1190" s="23" t="s">
        <v>12</v>
      </c>
      <c r="D1190" s="23" t="s">
        <v>1705</v>
      </c>
      <c r="E1190" s="23" t="s">
        <v>452</v>
      </c>
      <c r="F1190" s="23" t="s">
        <v>5338</v>
      </c>
      <c r="G1190" s="23" t="s">
        <v>1721</v>
      </c>
      <c r="H1190" s="23" t="s">
        <v>4643</v>
      </c>
      <c r="I1190" s="23" t="s">
        <v>4138</v>
      </c>
      <c r="J1190" s="23" t="s">
        <v>11</v>
      </c>
      <c r="K1190" s="23" t="s">
        <v>4628</v>
      </c>
      <c r="L1190" s="23" t="s">
        <v>11</v>
      </c>
      <c r="M1190" s="23" t="s">
        <v>5410</v>
      </c>
      <c r="N1190" s="23" t="s">
        <v>4629</v>
      </c>
      <c r="O1190" s="23" t="s">
        <v>4630</v>
      </c>
      <c r="P1190" s="23" t="s">
        <v>4781</v>
      </c>
      <c r="Q1190" s="23">
        <v>0</v>
      </c>
      <c r="R1190" s="23" t="s">
        <v>1962</v>
      </c>
      <c r="S1190" s="23" t="s">
        <v>4782</v>
      </c>
      <c r="T1190" s="23" t="s">
        <v>1721</v>
      </c>
    </row>
    <row r="1191" spans="1:20" s="19" customFormat="1">
      <c r="A1191" s="23" t="s">
        <v>1851</v>
      </c>
      <c r="B1191" s="23" t="s">
        <v>1852</v>
      </c>
      <c r="C1191" s="23" t="s">
        <v>10</v>
      </c>
      <c r="D1191" s="23" t="s">
        <v>1705</v>
      </c>
      <c r="E1191" s="23" t="s">
        <v>1189</v>
      </c>
      <c r="F1191" s="23" t="s">
        <v>4207</v>
      </c>
      <c r="G1191" s="23" t="s">
        <v>1721</v>
      </c>
      <c r="H1191" s="23" t="s">
        <v>4633</v>
      </c>
      <c r="I1191" s="23" t="s">
        <v>5438</v>
      </c>
      <c r="J1191" s="23" t="s">
        <v>11</v>
      </c>
      <c r="K1191" s="23" t="s">
        <v>4628</v>
      </c>
      <c r="L1191" s="23" t="s">
        <v>11</v>
      </c>
      <c r="M1191" s="23" t="s">
        <v>5422</v>
      </c>
      <c r="N1191" s="23" t="s">
        <v>4629</v>
      </c>
      <c r="O1191" s="23" t="s">
        <v>4630</v>
      </c>
      <c r="P1191" s="23" t="s">
        <v>4642</v>
      </c>
      <c r="Q1191" s="23">
        <v>0</v>
      </c>
      <c r="R1191" s="23" t="s">
        <v>1962</v>
      </c>
      <c r="S1191" s="23" t="s">
        <v>4699</v>
      </c>
      <c r="T1191" s="23" t="s">
        <v>1721</v>
      </c>
    </row>
    <row r="1192" spans="1:20" s="19" customFormat="1">
      <c r="A1192" s="23" t="s">
        <v>2909</v>
      </c>
      <c r="B1192" s="23" t="s">
        <v>2910</v>
      </c>
      <c r="C1192" s="23" t="s">
        <v>15</v>
      </c>
      <c r="D1192" s="23" t="s">
        <v>1705</v>
      </c>
      <c r="E1192" s="23" t="s">
        <v>452</v>
      </c>
      <c r="F1192" s="23" t="s">
        <v>4163</v>
      </c>
      <c r="G1192" s="23" t="s">
        <v>1721</v>
      </c>
      <c r="H1192" s="23" t="s">
        <v>4094</v>
      </c>
      <c r="I1192" s="23" t="s">
        <v>4649</v>
      </c>
      <c r="J1192" s="23" t="s">
        <v>11</v>
      </c>
      <c r="K1192" s="23" t="s">
        <v>4628</v>
      </c>
      <c r="L1192" s="23" t="s">
        <v>11</v>
      </c>
      <c r="M1192" s="23" t="s">
        <v>5471</v>
      </c>
      <c r="N1192" s="23" t="s">
        <v>4629</v>
      </c>
      <c r="O1192" s="23" t="s">
        <v>4630</v>
      </c>
      <c r="P1192" s="23" t="s">
        <v>4755</v>
      </c>
      <c r="Q1192" s="23">
        <v>0</v>
      </c>
      <c r="R1192" s="23" t="s">
        <v>1962</v>
      </c>
      <c r="S1192" s="23" t="s">
        <v>4388</v>
      </c>
      <c r="T1192" s="23" t="s">
        <v>1721</v>
      </c>
    </row>
    <row r="1193" spans="1:20" s="19" customFormat="1">
      <c r="A1193" s="23" t="s">
        <v>3704</v>
      </c>
      <c r="B1193" s="23" t="s">
        <v>3705</v>
      </c>
      <c r="C1193" s="23" t="s">
        <v>14</v>
      </c>
      <c r="D1193" s="23" t="s">
        <v>1705</v>
      </c>
      <c r="E1193" s="23" t="s">
        <v>452</v>
      </c>
      <c r="F1193" s="23" t="s">
        <v>4166</v>
      </c>
      <c r="G1193" s="23" t="s">
        <v>1721</v>
      </c>
      <c r="H1193" s="23" t="s">
        <v>4094</v>
      </c>
      <c r="I1193" s="23" t="s">
        <v>4106</v>
      </c>
      <c r="J1193" s="23" t="s">
        <v>11</v>
      </c>
      <c r="K1193" s="23" t="s">
        <v>4628</v>
      </c>
      <c r="L1193" s="23" t="s">
        <v>11</v>
      </c>
      <c r="M1193" s="23" t="s">
        <v>5405</v>
      </c>
      <c r="N1193" s="23" t="s">
        <v>4629</v>
      </c>
      <c r="O1193" s="23" t="s">
        <v>4630</v>
      </c>
      <c r="P1193" s="23" t="s">
        <v>4642</v>
      </c>
      <c r="Q1193" s="23">
        <v>0</v>
      </c>
      <c r="R1193" s="23" t="s">
        <v>1962</v>
      </c>
      <c r="S1193" s="23" t="s">
        <v>4314</v>
      </c>
      <c r="T1193" s="23" t="s">
        <v>1721</v>
      </c>
    </row>
    <row r="1194" spans="1:20" s="19" customFormat="1">
      <c r="A1194" s="23" t="s">
        <v>3500</v>
      </c>
      <c r="B1194" s="23" t="s">
        <v>3501</v>
      </c>
      <c r="C1194" s="23" t="s">
        <v>1669</v>
      </c>
      <c r="D1194" s="23" t="s">
        <v>4091</v>
      </c>
      <c r="E1194" s="23" t="s">
        <v>459</v>
      </c>
      <c r="F1194" s="23" t="s">
        <v>4086</v>
      </c>
      <c r="G1194" s="23" t="s">
        <v>1721</v>
      </c>
      <c r="H1194" s="23" t="s">
        <v>4643</v>
      </c>
      <c r="I1194" s="23" t="s">
        <v>4644</v>
      </c>
      <c r="J1194" s="23" t="s">
        <v>1808</v>
      </c>
      <c r="K1194" s="23" t="s">
        <v>4628</v>
      </c>
      <c r="L1194" s="23" t="s">
        <v>11</v>
      </c>
      <c r="M1194" s="23" t="s">
        <v>5488</v>
      </c>
      <c r="N1194" s="23" t="s">
        <v>4640</v>
      </c>
      <c r="O1194" s="23" t="s">
        <v>4630</v>
      </c>
      <c r="P1194" s="23" t="s">
        <v>4843</v>
      </c>
      <c r="Q1194" s="23">
        <v>0</v>
      </c>
      <c r="R1194" s="23" t="s">
        <v>1962</v>
      </c>
      <c r="S1194" s="23" t="s">
        <v>4844</v>
      </c>
      <c r="T1194" s="23" t="s">
        <v>1721</v>
      </c>
    </row>
    <row r="1195" spans="1:20" s="19" customFormat="1">
      <c r="A1195" s="23" t="s">
        <v>4021</v>
      </c>
      <c r="B1195" s="23" t="s">
        <v>4022</v>
      </c>
      <c r="C1195" s="23" t="s">
        <v>15</v>
      </c>
      <c r="D1195" s="23" t="s">
        <v>1705</v>
      </c>
      <c r="E1195" s="23" t="s">
        <v>452</v>
      </c>
      <c r="F1195" s="23" t="s">
        <v>4148</v>
      </c>
      <c r="G1195" s="23" t="s">
        <v>1721</v>
      </c>
      <c r="H1195" s="23" t="s">
        <v>4094</v>
      </c>
      <c r="I1195" s="23" t="s">
        <v>4192</v>
      </c>
      <c r="J1195" s="23" t="s">
        <v>11</v>
      </c>
      <c r="K1195" s="23" t="s">
        <v>4628</v>
      </c>
      <c r="L1195" s="23" t="s">
        <v>11</v>
      </c>
      <c r="M1195" s="23" t="s">
        <v>5406</v>
      </c>
      <c r="N1195" s="23" t="s">
        <v>4629</v>
      </c>
      <c r="O1195" s="23" t="s">
        <v>4630</v>
      </c>
      <c r="P1195" s="23" t="s">
        <v>4820</v>
      </c>
      <c r="Q1195" s="23">
        <v>0</v>
      </c>
      <c r="R1195" s="23" t="s">
        <v>1962</v>
      </c>
      <c r="S1195" s="23" t="s">
        <v>4821</v>
      </c>
      <c r="T1195" s="23" t="s">
        <v>1721</v>
      </c>
    </row>
    <row r="1196" spans="1:20" s="19" customFormat="1">
      <c r="A1196" s="23" t="s">
        <v>2016</v>
      </c>
      <c r="B1196" s="23" t="s">
        <v>2017</v>
      </c>
      <c r="C1196" s="23" t="s">
        <v>16</v>
      </c>
      <c r="D1196" s="23" t="s">
        <v>1705</v>
      </c>
      <c r="E1196" s="23" t="s">
        <v>452</v>
      </c>
      <c r="F1196" s="23" t="s">
        <v>5342</v>
      </c>
      <c r="G1196" s="23" t="s">
        <v>1721</v>
      </c>
      <c r="H1196" s="23" t="s">
        <v>4633</v>
      </c>
      <c r="I1196" s="23" t="s">
        <v>4192</v>
      </c>
      <c r="J1196" s="23" t="s">
        <v>11</v>
      </c>
      <c r="K1196" s="23" t="s">
        <v>4628</v>
      </c>
      <c r="L1196" s="23" t="s">
        <v>11</v>
      </c>
      <c r="M1196" s="23" t="s">
        <v>5425</v>
      </c>
      <c r="N1196" s="23" t="s">
        <v>4629</v>
      </c>
      <c r="O1196" s="23" t="s">
        <v>4630</v>
      </c>
      <c r="P1196" s="23" t="s">
        <v>4642</v>
      </c>
      <c r="Q1196" s="23">
        <v>0</v>
      </c>
      <c r="R1196" s="23" t="s">
        <v>1962</v>
      </c>
      <c r="S1196" s="23" t="s">
        <v>4888</v>
      </c>
      <c r="T1196" s="23" t="s">
        <v>1721</v>
      </c>
    </row>
    <row r="1197" spans="1:20" s="19" customFormat="1">
      <c r="A1197" s="23" t="s">
        <v>3262</v>
      </c>
      <c r="B1197" s="23" t="s">
        <v>3263</v>
      </c>
      <c r="C1197" s="23" t="s">
        <v>1669</v>
      </c>
      <c r="D1197" s="23" t="s">
        <v>4091</v>
      </c>
      <c r="E1197" s="23" t="s">
        <v>459</v>
      </c>
      <c r="F1197" s="23" t="s">
        <v>4086</v>
      </c>
      <c r="G1197" s="23" t="s">
        <v>1721</v>
      </c>
      <c r="H1197" s="23" t="s">
        <v>4643</v>
      </c>
      <c r="I1197" s="23" t="s">
        <v>4644</v>
      </c>
      <c r="J1197" s="23" t="s">
        <v>1808</v>
      </c>
      <c r="K1197" s="23" t="s">
        <v>4628</v>
      </c>
      <c r="L1197" s="23" t="s">
        <v>11</v>
      </c>
      <c r="M1197" s="23" t="s">
        <v>5404</v>
      </c>
      <c r="N1197" s="23" t="s">
        <v>4640</v>
      </c>
      <c r="O1197" s="23" t="s">
        <v>4630</v>
      </c>
      <c r="P1197" s="23" t="s">
        <v>4641</v>
      </c>
      <c r="Q1197" s="23">
        <v>0</v>
      </c>
      <c r="R1197" s="23" t="s">
        <v>1962</v>
      </c>
      <c r="S1197" s="23" t="s">
        <v>4771</v>
      </c>
      <c r="T1197" s="23" t="s">
        <v>1721</v>
      </c>
    </row>
    <row r="1198" spans="1:20" s="19" customFormat="1">
      <c r="A1198" s="23" t="s">
        <v>2971</v>
      </c>
      <c r="B1198" s="23" t="s">
        <v>2972</v>
      </c>
      <c r="C1198" s="23" t="s">
        <v>14</v>
      </c>
      <c r="D1198" s="23" t="s">
        <v>1705</v>
      </c>
      <c r="E1198" s="23" t="s">
        <v>452</v>
      </c>
      <c r="F1198" s="23" t="s">
        <v>5334</v>
      </c>
      <c r="G1198" s="23" t="s">
        <v>1721</v>
      </c>
      <c r="H1198" s="23" t="s">
        <v>4633</v>
      </c>
      <c r="I1198" s="23" t="s">
        <v>4192</v>
      </c>
      <c r="J1198" s="23" t="s">
        <v>11</v>
      </c>
      <c r="K1198" s="23" t="s">
        <v>4628</v>
      </c>
      <c r="L1198" s="23" t="s">
        <v>11</v>
      </c>
      <c r="M1198" s="23" t="s">
        <v>5415</v>
      </c>
      <c r="N1198" s="23" t="s">
        <v>4629</v>
      </c>
      <c r="O1198" s="23" t="s">
        <v>4630</v>
      </c>
      <c r="P1198" s="23" t="s">
        <v>4662</v>
      </c>
      <c r="Q1198" s="23">
        <v>0</v>
      </c>
      <c r="R1198" s="23" t="s">
        <v>2975</v>
      </c>
      <c r="S1198" s="23" t="s">
        <v>4814</v>
      </c>
      <c r="T1198" s="23" t="s">
        <v>1721</v>
      </c>
    </row>
    <row r="1199" spans="1:20" s="19" customFormat="1">
      <c r="A1199" s="23" t="s">
        <v>2118</v>
      </c>
      <c r="B1199" s="23" t="s">
        <v>2119</v>
      </c>
      <c r="C1199" s="23" t="s">
        <v>12</v>
      </c>
      <c r="D1199" s="23" t="s">
        <v>1705</v>
      </c>
      <c r="E1199" s="23" t="s">
        <v>452</v>
      </c>
      <c r="F1199" s="23" t="s">
        <v>5338</v>
      </c>
      <c r="G1199" s="23" t="s">
        <v>1721</v>
      </c>
      <c r="H1199" s="23" t="s">
        <v>4643</v>
      </c>
      <c r="I1199" s="23" t="s">
        <v>4138</v>
      </c>
      <c r="J1199" s="23" t="s">
        <v>11</v>
      </c>
      <c r="K1199" s="23" t="s">
        <v>4628</v>
      </c>
      <c r="L1199" s="23" t="s">
        <v>11</v>
      </c>
      <c r="M1199" s="23" t="s">
        <v>5435</v>
      </c>
      <c r="N1199" s="23" t="s">
        <v>4629</v>
      </c>
      <c r="O1199" s="23" t="s">
        <v>4630</v>
      </c>
      <c r="P1199" s="23" t="s">
        <v>4831</v>
      </c>
      <c r="Q1199" s="23">
        <v>0</v>
      </c>
      <c r="R1199" s="23" t="s">
        <v>4745</v>
      </c>
      <c r="S1199" s="23" t="s">
        <v>4832</v>
      </c>
      <c r="T1199" s="23" t="s">
        <v>1721</v>
      </c>
    </row>
    <row r="1200" spans="1:20" s="19" customFormat="1">
      <c r="A1200" s="23" t="s">
        <v>4007</v>
      </c>
      <c r="B1200" s="23" t="s">
        <v>4008</v>
      </c>
      <c r="C1200" s="23" t="s">
        <v>16</v>
      </c>
      <c r="D1200" s="23" t="s">
        <v>1705</v>
      </c>
      <c r="E1200" s="23" t="s">
        <v>1189</v>
      </c>
      <c r="F1200" s="23" t="s">
        <v>4182</v>
      </c>
      <c r="G1200" s="23" t="s">
        <v>1721</v>
      </c>
      <c r="H1200" s="23" t="s">
        <v>4638</v>
      </c>
      <c r="I1200" s="23" t="s">
        <v>4636</v>
      </c>
      <c r="J1200" s="23" t="s">
        <v>11</v>
      </c>
      <c r="K1200" s="23" t="s">
        <v>4628</v>
      </c>
      <c r="L1200" s="23" t="s">
        <v>11</v>
      </c>
      <c r="M1200" s="23" t="s">
        <v>5456</v>
      </c>
      <c r="N1200" s="23" t="s">
        <v>4629</v>
      </c>
      <c r="O1200" s="23" t="s">
        <v>4630</v>
      </c>
      <c r="P1200" s="23" t="s">
        <v>4642</v>
      </c>
      <c r="Q1200" s="23">
        <v>0</v>
      </c>
      <c r="R1200" s="23" t="s">
        <v>1681</v>
      </c>
      <c r="S1200" s="23" t="s">
        <v>4898</v>
      </c>
      <c r="T1200" s="23" t="s">
        <v>1721</v>
      </c>
    </row>
    <row r="1201" spans="1:20" s="19" customFormat="1">
      <c r="A1201" s="23" t="s">
        <v>1812</v>
      </c>
      <c r="B1201" s="23" t="s">
        <v>1813</v>
      </c>
      <c r="C1201" s="23" t="s">
        <v>1686</v>
      </c>
      <c r="D1201" s="23" t="s">
        <v>4091</v>
      </c>
      <c r="E1201" s="23" t="s">
        <v>459</v>
      </c>
      <c r="F1201" s="23" t="s">
        <v>4205</v>
      </c>
      <c r="G1201" s="23" t="s">
        <v>1721</v>
      </c>
      <c r="H1201" s="23" t="s">
        <v>4632</v>
      </c>
      <c r="I1201" s="23" t="s">
        <v>4644</v>
      </c>
      <c r="J1201" s="23" t="s">
        <v>11</v>
      </c>
      <c r="K1201" s="23" t="s">
        <v>4628</v>
      </c>
      <c r="L1201" s="23" t="s">
        <v>11</v>
      </c>
      <c r="M1201" s="23" t="s">
        <v>5467</v>
      </c>
      <c r="N1201" s="23" t="s">
        <v>4640</v>
      </c>
      <c r="O1201" s="23" t="s">
        <v>4630</v>
      </c>
      <c r="P1201" s="23" t="s">
        <v>1166</v>
      </c>
      <c r="Q1201" s="23">
        <v>0</v>
      </c>
      <c r="R1201" s="23" t="s">
        <v>1782</v>
      </c>
      <c r="S1201" s="23" t="s">
        <v>4608</v>
      </c>
      <c r="T1201" s="23" t="s">
        <v>1721</v>
      </c>
    </row>
    <row r="1202" spans="1:20" s="19" customFormat="1">
      <c r="A1202" s="23" t="s">
        <v>2223</v>
      </c>
      <c r="B1202" s="23" t="s">
        <v>2224</v>
      </c>
      <c r="C1202" s="23" t="s">
        <v>16</v>
      </c>
      <c r="D1202" s="23" t="s">
        <v>1705</v>
      </c>
      <c r="E1202" s="23" t="s">
        <v>1189</v>
      </c>
      <c r="F1202" s="23" t="s">
        <v>4199</v>
      </c>
      <c r="G1202" s="23" t="s">
        <v>1721</v>
      </c>
      <c r="H1202" s="23" t="s">
        <v>4643</v>
      </c>
      <c r="I1202" s="23" t="s">
        <v>4192</v>
      </c>
      <c r="J1202" s="23" t="s">
        <v>11</v>
      </c>
      <c r="K1202" s="23" t="s">
        <v>4628</v>
      </c>
      <c r="L1202" s="23" t="s">
        <v>11</v>
      </c>
      <c r="M1202" s="23" t="s">
        <v>5407</v>
      </c>
      <c r="N1202" s="23" t="s">
        <v>4629</v>
      </c>
      <c r="O1202" s="23" t="s">
        <v>4630</v>
      </c>
      <c r="P1202" s="23" t="s">
        <v>1026</v>
      </c>
      <c r="Q1202" s="23">
        <v>0</v>
      </c>
      <c r="R1202" s="23" t="s">
        <v>1683</v>
      </c>
      <c r="S1202" s="23" t="s">
        <v>4584</v>
      </c>
      <c r="T1202" s="23" t="s">
        <v>1721</v>
      </c>
    </row>
    <row r="1203" spans="1:20" s="19" customFormat="1">
      <c r="A1203" s="23" t="s">
        <v>2439</v>
      </c>
      <c r="B1203" s="23" t="s">
        <v>2440</v>
      </c>
      <c r="C1203" s="23" t="s">
        <v>16</v>
      </c>
      <c r="D1203" s="23" t="s">
        <v>1705</v>
      </c>
      <c r="E1203" s="23" t="s">
        <v>452</v>
      </c>
      <c r="F1203" s="23" t="s">
        <v>4190</v>
      </c>
      <c r="G1203" s="23" t="s">
        <v>1721</v>
      </c>
      <c r="H1203" s="23" t="s">
        <v>4633</v>
      </c>
      <c r="I1203" s="23" t="s">
        <v>4192</v>
      </c>
      <c r="J1203" s="23" t="s">
        <v>11</v>
      </c>
      <c r="K1203" s="23" t="s">
        <v>4628</v>
      </c>
      <c r="L1203" s="23" t="s">
        <v>11</v>
      </c>
      <c r="M1203" s="23" t="s">
        <v>5407</v>
      </c>
      <c r="N1203" s="23" t="s">
        <v>4629</v>
      </c>
      <c r="O1203" s="23" t="s">
        <v>4630</v>
      </c>
      <c r="P1203" s="23" t="s">
        <v>7</v>
      </c>
      <c r="Q1203" s="23">
        <v>0</v>
      </c>
      <c r="R1203" s="23" t="s">
        <v>2442</v>
      </c>
      <c r="S1203" s="23" t="s">
        <v>4515</v>
      </c>
      <c r="T1203" s="23" t="s">
        <v>1721</v>
      </c>
    </row>
    <row r="1204" spans="1:20" s="19" customFormat="1">
      <c r="A1204" s="23" t="s">
        <v>2776</v>
      </c>
      <c r="B1204" s="23" t="s">
        <v>2777</v>
      </c>
      <c r="C1204" s="23" t="s">
        <v>1686</v>
      </c>
      <c r="D1204" s="23" t="s">
        <v>4091</v>
      </c>
      <c r="E1204" s="23" t="s">
        <v>459</v>
      </c>
      <c r="F1204" s="23" t="s">
        <v>4167</v>
      </c>
      <c r="G1204" s="23" t="s">
        <v>1721</v>
      </c>
      <c r="H1204" s="23" t="s">
        <v>4638</v>
      </c>
      <c r="I1204" s="23" t="s">
        <v>4639</v>
      </c>
      <c r="J1204" s="23" t="s">
        <v>11</v>
      </c>
      <c r="K1204" s="23" t="s">
        <v>4628</v>
      </c>
      <c r="L1204" s="23" t="s">
        <v>11</v>
      </c>
      <c r="M1204" s="23" t="s">
        <v>5462</v>
      </c>
      <c r="N1204" s="23" t="s">
        <v>4640</v>
      </c>
      <c r="O1204" s="23" t="s">
        <v>4630</v>
      </c>
      <c r="P1204" s="23" t="s">
        <v>4871</v>
      </c>
      <c r="Q1204" s="23">
        <v>0</v>
      </c>
      <c r="R1204" s="23" t="s">
        <v>1886</v>
      </c>
      <c r="S1204" s="23" t="s">
        <v>4527</v>
      </c>
      <c r="T1204" s="23" t="s">
        <v>1721</v>
      </c>
    </row>
    <row r="1205" spans="1:20" s="19" customFormat="1">
      <c r="A1205" s="23" t="s">
        <v>4027</v>
      </c>
      <c r="B1205" s="23" t="s">
        <v>4028</v>
      </c>
      <c r="C1205" s="23" t="s">
        <v>1669</v>
      </c>
      <c r="D1205" s="23" t="s">
        <v>4091</v>
      </c>
      <c r="E1205" s="23" t="s">
        <v>459</v>
      </c>
      <c r="F1205" s="23" t="s">
        <v>4086</v>
      </c>
      <c r="G1205" s="23" t="s">
        <v>1721</v>
      </c>
      <c r="H1205" s="23" t="s">
        <v>4643</v>
      </c>
      <c r="I1205" s="23" t="s">
        <v>4644</v>
      </c>
      <c r="J1205" s="23" t="s">
        <v>1808</v>
      </c>
      <c r="K1205" s="23" t="s">
        <v>4628</v>
      </c>
      <c r="L1205" s="23" t="s">
        <v>11</v>
      </c>
      <c r="M1205" s="23" t="s">
        <v>5488</v>
      </c>
      <c r="N1205" s="23" t="s">
        <v>4640</v>
      </c>
      <c r="O1205" s="23" t="s">
        <v>4630</v>
      </c>
      <c r="P1205" s="23" t="s">
        <v>4645</v>
      </c>
      <c r="Q1205" s="23">
        <v>0</v>
      </c>
      <c r="R1205" s="23" t="s">
        <v>1962</v>
      </c>
      <c r="S1205" s="23" t="s">
        <v>4646</v>
      </c>
      <c r="T1205" s="23" t="s">
        <v>1721</v>
      </c>
    </row>
    <row r="1206" spans="1:20" s="19" customFormat="1">
      <c r="A1206" s="23" t="s">
        <v>3782</v>
      </c>
      <c r="B1206" s="23" t="s">
        <v>3783</v>
      </c>
      <c r="C1206" s="23" t="s">
        <v>12</v>
      </c>
      <c r="D1206" s="23" t="s">
        <v>1705</v>
      </c>
      <c r="E1206" s="23" t="s">
        <v>452</v>
      </c>
      <c r="F1206" s="23" t="s">
        <v>4175</v>
      </c>
      <c r="G1206" s="23" t="s">
        <v>1721</v>
      </c>
      <c r="H1206" s="23" t="s">
        <v>4638</v>
      </c>
      <c r="I1206" s="23" t="s">
        <v>4656</v>
      </c>
      <c r="J1206" s="23" t="s">
        <v>11</v>
      </c>
      <c r="K1206" s="23" t="s">
        <v>4628</v>
      </c>
      <c r="L1206" s="23" t="s">
        <v>11</v>
      </c>
      <c r="M1206" s="23" t="s">
        <v>5418</v>
      </c>
      <c r="N1206" s="23" t="s">
        <v>4629</v>
      </c>
      <c r="O1206" s="23" t="s">
        <v>4630</v>
      </c>
      <c r="P1206" s="23" t="s">
        <v>4662</v>
      </c>
      <c r="Q1206" s="23">
        <v>0</v>
      </c>
      <c r="R1206" s="23" t="s">
        <v>4838</v>
      </c>
      <c r="S1206" s="23" t="s">
        <v>4839</v>
      </c>
      <c r="T1206" s="23" t="s">
        <v>1721</v>
      </c>
    </row>
    <row r="1207" spans="1:20" s="19" customFormat="1">
      <c r="A1207" s="23" t="s">
        <v>2287</v>
      </c>
      <c r="B1207" s="23" t="s">
        <v>2288</v>
      </c>
      <c r="C1207" s="23" t="s">
        <v>1669</v>
      </c>
      <c r="D1207" s="23" t="s">
        <v>4091</v>
      </c>
      <c r="E1207" s="23" t="s">
        <v>459</v>
      </c>
      <c r="F1207" s="23" t="s">
        <v>4167</v>
      </c>
      <c r="G1207" s="23" t="s">
        <v>1721</v>
      </c>
      <c r="H1207" s="23" t="s">
        <v>4638</v>
      </c>
      <c r="I1207" s="23" t="s">
        <v>4639</v>
      </c>
      <c r="J1207" s="23" t="s">
        <v>1808</v>
      </c>
      <c r="K1207" s="23" t="s">
        <v>4628</v>
      </c>
      <c r="L1207" s="23" t="s">
        <v>11</v>
      </c>
      <c r="M1207" s="23" t="s">
        <v>5476</v>
      </c>
      <c r="N1207" s="23" t="s">
        <v>4640</v>
      </c>
      <c r="O1207" s="23" t="s">
        <v>4630</v>
      </c>
      <c r="P1207" s="23" t="s">
        <v>4641</v>
      </c>
      <c r="Q1207" s="23">
        <v>0</v>
      </c>
      <c r="R1207" s="23" t="s">
        <v>1962</v>
      </c>
      <c r="S1207" s="23" t="s">
        <v>4445</v>
      </c>
      <c r="T1207" s="23" t="s">
        <v>1721</v>
      </c>
    </row>
    <row r="1208" spans="1:20" s="19" customFormat="1">
      <c r="A1208" s="23" t="s">
        <v>1851</v>
      </c>
      <c r="B1208" s="23" t="s">
        <v>1852</v>
      </c>
      <c r="C1208" s="23" t="s">
        <v>10</v>
      </c>
      <c r="D1208" s="23" t="s">
        <v>1705</v>
      </c>
      <c r="E1208" s="23" t="s">
        <v>1189</v>
      </c>
      <c r="F1208" s="23" t="s">
        <v>4207</v>
      </c>
      <c r="G1208" s="23" t="s">
        <v>1721</v>
      </c>
      <c r="H1208" s="23" t="s">
        <v>4633</v>
      </c>
      <c r="I1208" s="23" t="s">
        <v>4106</v>
      </c>
      <c r="J1208" s="23" t="s">
        <v>11</v>
      </c>
      <c r="K1208" s="23" t="s">
        <v>4628</v>
      </c>
      <c r="L1208" s="23" t="s">
        <v>11</v>
      </c>
      <c r="M1208" s="23" t="s">
        <v>5426</v>
      </c>
      <c r="N1208" s="23" t="s">
        <v>4629</v>
      </c>
      <c r="O1208" s="23" t="s">
        <v>4630</v>
      </c>
      <c r="P1208" s="23" t="s">
        <v>4642</v>
      </c>
      <c r="Q1208" s="23">
        <v>0</v>
      </c>
      <c r="R1208" s="23" t="s">
        <v>1962</v>
      </c>
      <c r="S1208" s="23" t="s">
        <v>4699</v>
      </c>
      <c r="T1208" s="23" t="s">
        <v>1721</v>
      </c>
    </row>
    <row r="1209" spans="1:20" s="19" customFormat="1">
      <c r="A1209" s="23" t="s">
        <v>2753</v>
      </c>
      <c r="B1209" s="23" t="s">
        <v>2754</v>
      </c>
      <c r="C1209" s="23" t="s">
        <v>16</v>
      </c>
      <c r="D1209" s="23" t="s">
        <v>1705</v>
      </c>
      <c r="E1209" s="23" t="s">
        <v>452</v>
      </c>
      <c r="F1209" s="23" t="s">
        <v>4185</v>
      </c>
      <c r="G1209" s="23" t="s">
        <v>1721</v>
      </c>
      <c r="H1209" s="23" t="s">
        <v>4633</v>
      </c>
      <c r="I1209" s="23" t="s">
        <v>4203</v>
      </c>
      <c r="J1209" s="23" t="s">
        <v>11</v>
      </c>
      <c r="K1209" s="23" t="s">
        <v>4628</v>
      </c>
      <c r="L1209" s="23" t="s">
        <v>11</v>
      </c>
      <c r="M1209" s="23" t="s">
        <v>5414</v>
      </c>
      <c r="N1209" s="23" t="s">
        <v>4629</v>
      </c>
      <c r="O1209" s="23" t="s">
        <v>4630</v>
      </c>
      <c r="P1209" s="23" t="s">
        <v>1026</v>
      </c>
      <c r="Q1209" s="23">
        <v>0</v>
      </c>
      <c r="R1209" s="23" t="s">
        <v>1683</v>
      </c>
      <c r="S1209" s="23" t="s">
        <v>4586</v>
      </c>
      <c r="T1209" s="23" t="s">
        <v>1721</v>
      </c>
    </row>
    <row r="1210" spans="1:20" s="19" customFormat="1">
      <c r="A1210" s="23" t="s">
        <v>3640</v>
      </c>
      <c r="B1210" s="23" t="s">
        <v>3641</v>
      </c>
      <c r="C1210" s="23" t="s">
        <v>10</v>
      </c>
      <c r="D1210" s="23" t="s">
        <v>1705</v>
      </c>
      <c r="E1210" s="23" t="s">
        <v>1189</v>
      </c>
      <c r="F1210" s="23" t="s">
        <v>4207</v>
      </c>
      <c r="G1210" s="23" t="s">
        <v>1721</v>
      </c>
      <c r="H1210" s="23" t="s">
        <v>4633</v>
      </c>
      <c r="I1210" s="23" t="s">
        <v>5438</v>
      </c>
      <c r="J1210" s="23" t="s">
        <v>11</v>
      </c>
      <c r="K1210" s="23" t="s">
        <v>4628</v>
      </c>
      <c r="L1210" s="23" t="s">
        <v>11</v>
      </c>
      <c r="M1210" s="23" t="s">
        <v>5416</v>
      </c>
      <c r="N1210" s="23" t="s">
        <v>4629</v>
      </c>
      <c r="O1210" s="23" t="s">
        <v>4630</v>
      </c>
      <c r="P1210" s="23" t="s">
        <v>4642</v>
      </c>
      <c r="Q1210" s="23">
        <v>0</v>
      </c>
      <c r="R1210" s="23" t="s">
        <v>1962</v>
      </c>
      <c r="S1210" s="23" t="s">
        <v>4667</v>
      </c>
      <c r="T1210" s="23" t="s">
        <v>1721</v>
      </c>
    </row>
    <row r="1211" spans="1:20" s="19" customFormat="1">
      <c r="A1211" s="23" t="s">
        <v>2626</v>
      </c>
      <c r="B1211" s="23" t="s">
        <v>2627</v>
      </c>
      <c r="C1211" s="23" t="s">
        <v>14</v>
      </c>
      <c r="D1211" s="23" t="s">
        <v>1705</v>
      </c>
      <c r="E1211" s="23" t="s">
        <v>452</v>
      </c>
      <c r="F1211" s="23" t="s">
        <v>4173</v>
      </c>
      <c r="G1211" s="23" t="s">
        <v>1721</v>
      </c>
      <c r="H1211" s="23" t="s">
        <v>4099</v>
      </c>
      <c r="I1211" s="23" t="s">
        <v>4138</v>
      </c>
      <c r="J1211" s="23" t="s">
        <v>11</v>
      </c>
      <c r="K1211" s="23" t="s">
        <v>4628</v>
      </c>
      <c r="L1211" s="23" t="s">
        <v>11</v>
      </c>
      <c r="M1211" s="23" t="s">
        <v>5413</v>
      </c>
      <c r="N1211" s="23" t="s">
        <v>4629</v>
      </c>
      <c r="O1211" s="23" t="s">
        <v>4630</v>
      </c>
      <c r="P1211" s="23" t="s">
        <v>7</v>
      </c>
      <c r="Q1211" s="23">
        <v>0</v>
      </c>
      <c r="R1211" s="23" t="s">
        <v>4700</v>
      </c>
      <c r="S1211" s="23" t="s">
        <v>4701</v>
      </c>
      <c r="T1211" s="23" t="s">
        <v>1721</v>
      </c>
    </row>
    <row r="1212" spans="1:20" s="19" customFormat="1">
      <c r="A1212" s="23" t="s">
        <v>3274</v>
      </c>
      <c r="B1212" s="23" t="s">
        <v>3275</v>
      </c>
      <c r="C1212" s="23" t="s">
        <v>18</v>
      </c>
      <c r="D1212" s="23" t="s">
        <v>1705</v>
      </c>
      <c r="E1212" s="23" t="s">
        <v>452</v>
      </c>
      <c r="F1212" s="23" t="s">
        <v>5337</v>
      </c>
      <c r="G1212" s="23" t="s">
        <v>1721</v>
      </c>
      <c r="H1212" s="23" t="s">
        <v>4643</v>
      </c>
      <c r="I1212" s="23" t="s">
        <v>4192</v>
      </c>
      <c r="J1212" s="23" t="s">
        <v>11</v>
      </c>
      <c r="K1212" s="23" t="s">
        <v>4628</v>
      </c>
      <c r="L1212" s="23" t="s">
        <v>11</v>
      </c>
      <c r="M1212" s="23" t="s">
        <v>5433</v>
      </c>
      <c r="N1212" s="23" t="s">
        <v>4629</v>
      </c>
      <c r="O1212" s="23" t="s">
        <v>4630</v>
      </c>
      <c r="P1212" s="23" t="s">
        <v>9</v>
      </c>
      <c r="Q1212" s="23">
        <v>0</v>
      </c>
      <c r="R1212" s="23" t="s">
        <v>3485</v>
      </c>
      <c r="S1212" s="23" t="s">
        <v>4750</v>
      </c>
      <c r="T1212" s="23" t="s">
        <v>1721</v>
      </c>
    </row>
    <row r="1213" spans="1:20" s="19" customFormat="1">
      <c r="A1213" s="23" t="s">
        <v>2247</v>
      </c>
      <c r="B1213" s="23" t="s">
        <v>2248</v>
      </c>
      <c r="C1213" s="23" t="s">
        <v>15</v>
      </c>
      <c r="D1213" s="23" t="s">
        <v>1705</v>
      </c>
      <c r="E1213" s="23" t="s">
        <v>452</v>
      </c>
      <c r="F1213" s="23" t="s">
        <v>4148</v>
      </c>
      <c r="G1213" s="23" t="s">
        <v>1721</v>
      </c>
      <c r="H1213" s="23" t="s">
        <v>4094</v>
      </c>
      <c r="I1213" s="23" t="s">
        <v>4192</v>
      </c>
      <c r="J1213" s="23" t="s">
        <v>11</v>
      </c>
      <c r="K1213" s="23" t="s">
        <v>4628</v>
      </c>
      <c r="L1213" s="23" t="s">
        <v>11</v>
      </c>
      <c r="M1213" s="23" t="s">
        <v>5406</v>
      </c>
      <c r="N1213" s="23" t="s">
        <v>4629</v>
      </c>
      <c r="O1213" s="23" t="s">
        <v>4630</v>
      </c>
      <c r="P1213" s="23" t="s">
        <v>4675</v>
      </c>
      <c r="Q1213" s="23">
        <v>0</v>
      </c>
      <c r="R1213" s="23" t="s">
        <v>1962</v>
      </c>
      <c r="S1213" s="23" t="s">
        <v>4454</v>
      </c>
      <c r="T1213" s="23" t="s">
        <v>1721</v>
      </c>
    </row>
    <row r="1214" spans="1:20" s="19" customFormat="1">
      <c r="A1214" s="23" t="s">
        <v>2100</v>
      </c>
      <c r="B1214" s="23" t="s">
        <v>2101</v>
      </c>
      <c r="C1214" s="23" t="s">
        <v>15</v>
      </c>
      <c r="D1214" s="23" t="s">
        <v>1705</v>
      </c>
      <c r="E1214" s="23" t="s">
        <v>452</v>
      </c>
      <c r="F1214" s="23" t="s">
        <v>4156</v>
      </c>
      <c r="G1214" s="23" t="s">
        <v>1721</v>
      </c>
      <c r="H1214" s="23" t="s">
        <v>4094</v>
      </c>
      <c r="I1214" s="23" t="s">
        <v>4636</v>
      </c>
      <c r="J1214" s="23" t="s">
        <v>11</v>
      </c>
      <c r="K1214" s="23" t="s">
        <v>4628</v>
      </c>
      <c r="L1214" s="23" t="s">
        <v>11</v>
      </c>
      <c r="M1214" s="23" t="s">
        <v>5405</v>
      </c>
      <c r="N1214" s="23" t="s">
        <v>4629</v>
      </c>
      <c r="O1214" s="23" t="s">
        <v>4630</v>
      </c>
      <c r="P1214" s="23" t="s">
        <v>4655</v>
      </c>
      <c r="Q1214" s="23">
        <v>0</v>
      </c>
      <c r="R1214" s="23" t="s">
        <v>1962</v>
      </c>
      <c r="S1214" s="23" t="s">
        <v>4474</v>
      </c>
      <c r="T1214" s="23" t="s">
        <v>1721</v>
      </c>
    </row>
    <row r="1215" spans="1:20" s="19" customFormat="1">
      <c r="A1215" s="23" t="s">
        <v>2750</v>
      </c>
      <c r="B1215" s="23" t="s">
        <v>2751</v>
      </c>
      <c r="C1215" s="23" t="s">
        <v>14</v>
      </c>
      <c r="D1215" s="23" t="s">
        <v>1705</v>
      </c>
      <c r="E1215" s="23" t="s">
        <v>452</v>
      </c>
      <c r="F1215" s="23" t="s">
        <v>4173</v>
      </c>
      <c r="G1215" s="23" t="s">
        <v>1721</v>
      </c>
      <c r="H1215" s="23" t="s">
        <v>4099</v>
      </c>
      <c r="I1215" s="23" t="s">
        <v>4138</v>
      </c>
      <c r="J1215" s="23" t="s">
        <v>11</v>
      </c>
      <c r="K1215" s="23" t="s">
        <v>4628</v>
      </c>
      <c r="L1215" s="23" t="s">
        <v>11</v>
      </c>
      <c r="M1215" s="23" t="s">
        <v>5443</v>
      </c>
      <c r="N1215" s="23" t="s">
        <v>4629</v>
      </c>
      <c r="O1215" s="23" t="s">
        <v>4630</v>
      </c>
      <c r="P1215" s="23" t="s">
        <v>4753</v>
      </c>
      <c r="Q1215" s="23">
        <v>0</v>
      </c>
      <c r="R1215" s="23" t="s">
        <v>1962</v>
      </c>
      <c r="S1215" s="23" t="s">
        <v>4754</v>
      </c>
      <c r="T1215" s="23" t="s">
        <v>1721</v>
      </c>
    </row>
    <row r="1216" spans="1:20" s="19" customFormat="1">
      <c r="A1216" s="23" t="s">
        <v>2135</v>
      </c>
      <c r="B1216" s="23" t="s">
        <v>2136</v>
      </c>
      <c r="C1216" s="23" t="s">
        <v>1702</v>
      </c>
      <c r="D1216" s="23" t="s">
        <v>4091</v>
      </c>
      <c r="E1216" s="23" t="s">
        <v>459</v>
      </c>
      <c r="F1216" s="23" t="s">
        <v>4167</v>
      </c>
      <c r="G1216" s="23" t="s">
        <v>1721</v>
      </c>
      <c r="H1216" s="23" t="s">
        <v>4638</v>
      </c>
      <c r="I1216" s="23" t="s">
        <v>4639</v>
      </c>
      <c r="J1216" s="23" t="s">
        <v>11</v>
      </c>
      <c r="K1216" s="23" t="s">
        <v>4628</v>
      </c>
      <c r="L1216" s="23" t="s">
        <v>11</v>
      </c>
      <c r="M1216" s="23" t="s">
        <v>5462</v>
      </c>
      <c r="N1216" s="23" t="s">
        <v>4640</v>
      </c>
      <c r="O1216" s="23" t="s">
        <v>4630</v>
      </c>
      <c r="P1216" s="23" t="s">
        <v>4641</v>
      </c>
      <c r="Q1216" s="23">
        <v>0</v>
      </c>
      <c r="R1216" s="23" t="s">
        <v>1962</v>
      </c>
      <c r="S1216" s="23" t="s">
        <v>4769</v>
      </c>
      <c r="T1216" s="23" t="s">
        <v>1721</v>
      </c>
    </row>
    <row r="1217" spans="1:20" s="19" customFormat="1">
      <c r="A1217" s="23" t="s">
        <v>3882</v>
      </c>
      <c r="B1217" s="23" t="s">
        <v>3883</v>
      </c>
      <c r="C1217" s="23" t="s">
        <v>10</v>
      </c>
      <c r="D1217" s="23" t="s">
        <v>1705</v>
      </c>
      <c r="E1217" s="23" t="s">
        <v>1189</v>
      </c>
      <c r="F1217" s="23" t="s">
        <v>5351</v>
      </c>
      <c r="G1217" s="23" t="s">
        <v>1721</v>
      </c>
      <c r="H1217" s="23" t="s">
        <v>4633</v>
      </c>
      <c r="I1217" s="23" t="s">
        <v>4192</v>
      </c>
      <c r="J1217" s="23" t="s">
        <v>11</v>
      </c>
      <c r="K1217" s="23" t="s">
        <v>4628</v>
      </c>
      <c r="L1217" s="23" t="s">
        <v>11</v>
      </c>
      <c r="M1217" s="23" t="s">
        <v>5406</v>
      </c>
      <c r="N1217" s="23" t="s">
        <v>4629</v>
      </c>
      <c r="O1217" s="23" t="s">
        <v>4630</v>
      </c>
      <c r="P1217" s="23" t="s">
        <v>4662</v>
      </c>
      <c r="Q1217" s="23">
        <v>0</v>
      </c>
      <c r="R1217" s="23" t="s">
        <v>1908</v>
      </c>
      <c r="S1217" s="23" t="s">
        <v>4860</v>
      </c>
      <c r="T1217" s="23" t="s">
        <v>1721</v>
      </c>
    </row>
    <row r="1218" spans="1:20" s="19" customFormat="1">
      <c r="A1218" s="23" t="s">
        <v>5198</v>
      </c>
      <c r="B1218" s="23" t="s">
        <v>5199</v>
      </c>
      <c r="C1218" s="23" t="s">
        <v>1687</v>
      </c>
      <c r="D1218" s="23" t="s">
        <v>4091</v>
      </c>
      <c r="E1218" s="23" t="s">
        <v>459</v>
      </c>
      <c r="F1218" s="23" t="s">
        <v>5353</v>
      </c>
      <c r="G1218" s="23" t="s">
        <v>1721</v>
      </c>
      <c r="H1218" s="23" t="s">
        <v>4643</v>
      </c>
      <c r="I1218" s="23" t="s">
        <v>4644</v>
      </c>
      <c r="J1218" s="23" t="s">
        <v>11</v>
      </c>
      <c r="K1218" s="23" t="s">
        <v>4628</v>
      </c>
      <c r="L1218" s="23" t="s">
        <v>11</v>
      </c>
      <c r="M1218" s="23" t="s">
        <v>5467</v>
      </c>
      <c r="N1218" s="23" t="s">
        <v>4640</v>
      </c>
      <c r="O1218" s="23" t="s">
        <v>4630</v>
      </c>
      <c r="P1218" s="23" t="s">
        <v>993</v>
      </c>
      <c r="Q1218" s="23">
        <v>0</v>
      </c>
      <c r="R1218" s="23" t="s">
        <v>5464</v>
      </c>
      <c r="S1218" s="23" t="s">
        <v>5484</v>
      </c>
      <c r="T1218" s="23" t="s">
        <v>1721</v>
      </c>
    </row>
    <row r="1219" spans="1:20" s="19" customFormat="1">
      <c r="A1219" s="23" t="s">
        <v>2695</v>
      </c>
      <c r="B1219" s="23" t="s">
        <v>2696</v>
      </c>
      <c r="C1219" s="23" t="s">
        <v>16</v>
      </c>
      <c r="D1219" s="23" t="s">
        <v>1705</v>
      </c>
      <c r="E1219" s="23" t="s">
        <v>1189</v>
      </c>
      <c r="F1219" s="23" t="s">
        <v>4197</v>
      </c>
      <c r="G1219" s="23" t="s">
        <v>1721</v>
      </c>
      <c r="H1219" s="23" t="s">
        <v>4099</v>
      </c>
      <c r="I1219" s="23" t="s">
        <v>4192</v>
      </c>
      <c r="J1219" s="23" t="s">
        <v>11</v>
      </c>
      <c r="K1219" s="23" t="s">
        <v>4628</v>
      </c>
      <c r="L1219" s="23" t="s">
        <v>11</v>
      </c>
      <c r="M1219" s="23" t="s">
        <v>5427</v>
      </c>
      <c r="N1219" s="23" t="s">
        <v>4629</v>
      </c>
      <c r="O1219" s="23" t="s">
        <v>4630</v>
      </c>
      <c r="P1219" s="23" t="s">
        <v>4786</v>
      </c>
      <c r="Q1219" s="23">
        <v>0</v>
      </c>
      <c r="R1219" s="23" t="s">
        <v>1962</v>
      </c>
      <c r="S1219" s="23" t="s">
        <v>4787</v>
      </c>
      <c r="T1219" s="23" t="s">
        <v>1721</v>
      </c>
    </row>
    <row r="1220" spans="1:20" s="19" customFormat="1">
      <c r="A1220" s="23" t="s">
        <v>3440</v>
      </c>
      <c r="B1220" s="23" t="s">
        <v>3441</v>
      </c>
      <c r="C1220" s="23" t="s">
        <v>1669</v>
      </c>
      <c r="D1220" s="23" t="s">
        <v>4091</v>
      </c>
      <c r="E1220" s="23" t="s">
        <v>459</v>
      </c>
      <c r="F1220" s="23" t="s">
        <v>4202</v>
      </c>
      <c r="G1220" s="23" t="s">
        <v>1721</v>
      </c>
      <c r="H1220" s="23" t="s">
        <v>4643</v>
      </c>
      <c r="I1220" s="23" t="s">
        <v>4644</v>
      </c>
      <c r="J1220" s="23" t="s">
        <v>11</v>
      </c>
      <c r="K1220" s="23" t="s">
        <v>4628</v>
      </c>
      <c r="L1220" s="23" t="s">
        <v>11</v>
      </c>
      <c r="M1220" s="23" t="s">
        <v>5501</v>
      </c>
      <c r="N1220" s="23" t="s">
        <v>4640</v>
      </c>
      <c r="O1220" s="23" t="s">
        <v>4630</v>
      </c>
      <c r="P1220" s="23" t="s">
        <v>1166</v>
      </c>
      <c r="Q1220" s="23">
        <v>0</v>
      </c>
      <c r="R1220" s="23" t="s">
        <v>1683</v>
      </c>
      <c r="S1220" s="23" t="s">
        <v>4582</v>
      </c>
      <c r="T1220" s="23" t="s">
        <v>1721</v>
      </c>
    </row>
    <row r="1221" spans="1:20" s="19" customFormat="1">
      <c r="A1221" s="23" t="s">
        <v>2317</v>
      </c>
      <c r="B1221" s="23" t="s">
        <v>2318</v>
      </c>
      <c r="C1221" s="23" t="s">
        <v>16</v>
      </c>
      <c r="D1221" s="23" t="s">
        <v>1705</v>
      </c>
      <c r="E1221" s="23" t="s">
        <v>1189</v>
      </c>
      <c r="F1221" s="23" t="s">
        <v>4207</v>
      </c>
      <c r="G1221" s="23" t="s">
        <v>1721</v>
      </c>
      <c r="H1221" s="23" t="s">
        <v>4633</v>
      </c>
      <c r="I1221" s="23" t="s">
        <v>5438</v>
      </c>
      <c r="J1221" s="23" t="s">
        <v>11</v>
      </c>
      <c r="K1221" s="23" t="s">
        <v>4628</v>
      </c>
      <c r="L1221" s="23" t="s">
        <v>11</v>
      </c>
      <c r="M1221" s="23" t="s">
        <v>5422</v>
      </c>
      <c r="N1221" s="23" t="s">
        <v>4629</v>
      </c>
      <c r="O1221" s="23" t="s">
        <v>4630</v>
      </c>
      <c r="P1221" s="23" t="s">
        <v>4815</v>
      </c>
      <c r="Q1221" s="23">
        <v>0</v>
      </c>
      <c r="R1221" s="23" t="s">
        <v>1962</v>
      </c>
      <c r="S1221" s="23" t="s">
        <v>4816</v>
      </c>
      <c r="T1221" s="23" t="s">
        <v>1721</v>
      </c>
    </row>
    <row r="1222" spans="1:20" s="19" customFormat="1">
      <c r="A1222" s="23" t="s">
        <v>2284</v>
      </c>
      <c r="B1222" s="23" t="s">
        <v>2285</v>
      </c>
      <c r="C1222" s="23" t="s">
        <v>10</v>
      </c>
      <c r="D1222" s="23" t="s">
        <v>1705</v>
      </c>
      <c r="E1222" s="23" t="s">
        <v>1189</v>
      </c>
      <c r="F1222" s="23" t="s">
        <v>4207</v>
      </c>
      <c r="G1222" s="23" t="s">
        <v>1721</v>
      </c>
      <c r="H1222" s="23" t="s">
        <v>4633</v>
      </c>
      <c r="I1222" s="23" t="s">
        <v>4203</v>
      </c>
      <c r="J1222" s="23" t="s">
        <v>11</v>
      </c>
      <c r="K1222" s="23" t="s">
        <v>4628</v>
      </c>
      <c r="L1222" s="23" t="s">
        <v>11</v>
      </c>
      <c r="M1222" s="23" t="s">
        <v>5406</v>
      </c>
      <c r="N1222" s="23" t="s">
        <v>4629</v>
      </c>
      <c r="O1222" s="23" t="s">
        <v>4630</v>
      </c>
      <c r="P1222" s="23" t="s">
        <v>4642</v>
      </c>
      <c r="Q1222" s="23">
        <v>0</v>
      </c>
      <c r="R1222" s="23" t="s">
        <v>1962</v>
      </c>
      <c r="S1222" s="23" t="s">
        <v>4676</v>
      </c>
      <c r="T1222" s="23" t="s">
        <v>1721</v>
      </c>
    </row>
    <row r="1223" spans="1:20" s="19" customFormat="1">
      <c r="A1223" s="23" t="s">
        <v>1876</v>
      </c>
      <c r="B1223" s="23" t="s">
        <v>1877</v>
      </c>
      <c r="C1223" s="23" t="s">
        <v>10</v>
      </c>
      <c r="D1223" s="23" t="s">
        <v>1705</v>
      </c>
      <c r="E1223" s="23" t="s">
        <v>452</v>
      </c>
      <c r="F1223" s="23" t="s">
        <v>4164</v>
      </c>
      <c r="G1223" s="23" t="s">
        <v>1721</v>
      </c>
      <c r="H1223" s="23" t="s">
        <v>4632</v>
      </c>
      <c r="I1223" s="23" t="s">
        <v>4203</v>
      </c>
      <c r="J1223" s="23" t="s">
        <v>11</v>
      </c>
      <c r="K1223" s="23" t="s">
        <v>4628</v>
      </c>
      <c r="L1223" s="23" t="s">
        <v>11</v>
      </c>
      <c r="M1223" s="23" t="s">
        <v>5414</v>
      </c>
      <c r="N1223" s="23" t="s">
        <v>4629</v>
      </c>
      <c r="O1223" s="23" t="s">
        <v>4630</v>
      </c>
      <c r="P1223" s="23" t="s">
        <v>9</v>
      </c>
      <c r="Q1223" s="23">
        <v>0</v>
      </c>
      <c r="R1223" s="23" t="s">
        <v>2165</v>
      </c>
      <c r="S1223" s="23" t="s">
        <v>4665</v>
      </c>
      <c r="T1223" s="23" t="s">
        <v>1721</v>
      </c>
    </row>
    <row r="1224" spans="1:20" s="19" customFormat="1">
      <c r="A1224" s="23" t="s">
        <v>3833</v>
      </c>
      <c r="B1224" s="23" t="s">
        <v>3834</v>
      </c>
      <c r="C1224" s="23" t="s">
        <v>16</v>
      </c>
      <c r="D1224" s="23" t="s">
        <v>1705</v>
      </c>
      <c r="E1224" s="23" t="s">
        <v>452</v>
      </c>
      <c r="F1224" s="23" t="s">
        <v>5342</v>
      </c>
      <c r="G1224" s="23" t="s">
        <v>1721</v>
      </c>
      <c r="H1224" s="23" t="s">
        <v>4633</v>
      </c>
      <c r="I1224" s="23" t="s">
        <v>4192</v>
      </c>
      <c r="J1224" s="23" t="s">
        <v>11</v>
      </c>
      <c r="K1224" s="23" t="s">
        <v>4628</v>
      </c>
      <c r="L1224" s="23" t="s">
        <v>11</v>
      </c>
      <c r="M1224" s="23" t="s">
        <v>5433</v>
      </c>
      <c r="N1224" s="23" t="s">
        <v>4629</v>
      </c>
      <c r="O1224" s="23" t="s">
        <v>4630</v>
      </c>
      <c r="P1224" s="23" t="s">
        <v>7</v>
      </c>
      <c r="Q1224" s="23">
        <v>0</v>
      </c>
      <c r="R1224" s="23" t="s">
        <v>2933</v>
      </c>
      <c r="S1224" s="23" t="s">
        <v>4743</v>
      </c>
      <c r="T1224" s="23" t="s">
        <v>1721</v>
      </c>
    </row>
    <row r="1225" spans="1:20" s="19" customFormat="1">
      <c r="A1225" s="23" t="s">
        <v>2141</v>
      </c>
      <c r="B1225" s="23" t="s">
        <v>2142</v>
      </c>
      <c r="C1225" s="23" t="s">
        <v>16</v>
      </c>
      <c r="D1225" s="23" t="s">
        <v>1705</v>
      </c>
      <c r="E1225" s="23" t="s">
        <v>452</v>
      </c>
      <c r="F1225" s="23" t="s">
        <v>5342</v>
      </c>
      <c r="G1225" s="23" t="s">
        <v>1721</v>
      </c>
      <c r="H1225" s="23" t="s">
        <v>4633</v>
      </c>
      <c r="I1225" s="23" t="s">
        <v>4192</v>
      </c>
      <c r="J1225" s="23" t="s">
        <v>11</v>
      </c>
      <c r="K1225" s="23" t="s">
        <v>4628</v>
      </c>
      <c r="L1225" s="23" t="s">
        <v>11</v>
      </c>
      <c r="M1225" s="23" t="s">
        <v>5419</v>
      </c>
      <c r="N1225" s="23" t="s">
        <v>4629</v>
      </c>
      <c r="O1225" s="23" t="s">
        <v>4630</v>
      </c>
      <c r="P1225" s="23" t="s">
        <v>7</v>
      </c>
      <c r="Q1225" s="23">
        <v>0</v>
      </c>
      <c r="R1225" s="23" t="s">
        <v>4744</v>
      </c>
      <c r="S1225" s="23" t="s">
        <v>4511</v>
      </c>
      <c r="T1225" s="23" t="s">
        <v>1721</v>
      </c>
    </row>
    <row r="1226" spans="1:20" s="19" customFormat="1">
      <c r="A1226" s="23" t="s">
        <v>2368</v>
      </c>
      <c r="B1226" s="23" t="s">
        <v>2369</v>
      </c>
      <c r="C1226" s="23" t="s">
        <v>16</v>
      </c>
      <c r="D1226" s="23" t="s">
        <v>1705</v>
      </c>
      <c r="E1226" s="23" t="s">
        <v>1189</v>
      </c>
      <c r="F1226" s="23" t="s">
        <v>4197</v>
      </c>
      <c r="G1226" s="23" t="s">
        <v>1721</v>
      </c>
      <c r="H1226" s="23" t="s">
        <v>4099</v>
      </c>
      <c r="I1226" s="23" t="s">
        <v>4106</v>
      </c>
      <c r="J1226" s="23" t="s">
        <v>1808</v>
      </c>
      <c r="K1226" s="23" t="s">
        <v>4628</v>
      </c>
      <c r="L1226" s="23" t="s">
        <v>11</v>
      </c>
      <c r="M1226" s="23" t="s">
        <v>5420</v>
      </c>
      <c r="N1226" s="23" t="s">
        <v>4629</v>
      </c>
      <c r="O1226" s="23" t="s">
        <v>4630</v>
      </c>
      <c r="P1226" s="23" t="s">
        <v>9</v>
      </c>
      <c r="Q1226" s="23">
        <v>0</v>
      </c>
      <c r="R1226" s="23" t="s">
        <v>3208</v>
      </c>
      <c r="S1226" s="23" t="s">
        <v>4438</v>
      </c>
      <c r="T1226" s="23" t="s">
        <v>1721</v>
      </c>
    </row>
    <row r="1227" spans="1:20" s="19" customFormat="1">
      <c r="A1227" s="23" t="s">
        <v>3242</v>
      </c>
      <c r="B1227" s="23" t="s">
        <v>3243</v>
      </c>
      <c r="C1227" s="23" t="s">
        <v>16</v>
      </c>
      <c r="D1227" s="23" t="s">
        <v>1705</v>
      </c>
      <c r="E1227" s="23" t="s">
        <v>452</v>
      </c>
      <c r="F1227" s="23" t="s">
        <v>4179</v>
      </c>
      <c r="G1227" s="23" t="s">
        <v>1721</v>
      </c>
      <c r="H1227" s="23" t="s">
        <v>4682</v>
      </c>
      <c r="I1227" s="23" t="s">
        <v>4192</v>
      </c>
      <c r="J1227" s="23" t="s">
        <v>11</v>
      </c>
      <c r="K1227" s="23" t="s">
        <v>4628</v>
      </c>
      <c r="L1227" s="23" t="s">
        <v>11</v>
      </c>
      <c r="M1227" s="23" t="s">
        <v>5412</v>
      </c>
      <c r="N1227" s="23" t="s">
        <v>4629</v>
      </c>
      <c r="O1227" s="23" t="s">
        <v>4630</v>
      </c>
      <c r="P1227" s="23" t="s">
        <v>7</v>
      </c>
      <c r="Q1227" s="23">
        <v>0</v>
      </c>
      <c r="R1227" s="23" t="s">
        <v>2933</v>
      </c>
      <c r="S1227" s="23" t="s">
        <v>4780</v>
      </c>
      <c r="T1227" s="23" t="s">
        <v>1721</v>
      </c>
    </row>
    <row r="1228" spans="1:20" s="19" customFormat="1">
      <c r="A1228" s="23" t="s">
        <v>2176</v>
      </c>
      <c r="B1228" s="23" t="s">
        <v>2177</v>
      </c>
      <c r="C1228" s="23" t="s">
        <v>14</v>
      </c>
      <c r="D1228" s="23" t="s">
        <v>1705</v>
      </c>
      <c r="E1228" s="23" t="s">
        <v>452</v>
      </c>
      <c r="F1228" s="23" t="s">
        <v>4175</v>
      </c>
      <c r="G1228" s="23" t="s">
        <v>1721</v>
      </c>
      <c r="H1228" s="23" t="s">
        <v>4638</v>
      </c>
      <c r="I1228" s="23" t="s">
        <v>4656</v>
      </c>
      <c r="J1228" s="23" t="s">
        <v>11</v>
      </c>
      <c r="K1228" s="23" t="s">
        <v>4628</v>
      </c>
      <c r="L1228" s="23" t="s">
        <v>11</v>
      </c>
      <c r="M1228" s="23" t="s">
        <v>5426</v>
      </c>
      <c r="N1228" s="23" t="s">
        <v>4629</v>
      </c>
      <c r="O1228" s="23" t="s">
        <v>4630</v>
      </c>
      <c r="P1228" s="23" t="s">
        <v>4718</v>
      </c>
      <c r="Q1228" s="23">
        <v>0</v>
      </c>
      <c r="R1228" s="23" t="s">
        <v>1962</v>
      </c>
      <c r="S1228" s="23" t="s">
        <v>4465</v>
      </c>
      <c r="T1228" s="23" t="s">
        <v>1721</v>
      </c>
    </row>
    <row r="1229" spans="1:20" s="19" customFormat="1">
      <c r="A1229" s="23" t="s">
        <v>2296</v>
      </c>
      <c r="B1229" s="23" t="s">
        <v>2297</v>
      </c>
      <c r="C1229" s="23" t="s">
        <v>13</v>
      </c>
      <c r="D1229" s="23" t="s">
        <v>1705</v>
      </c>
      <c r="E1229" s="23" t="s">
        <v>452</v>
      </c>
      <c r="F1229" s="23" t="s">
        <v>4172</v>
      </c>
      <c r="G1229" s="23" t="s">
        <v>1721</v>
      </c>
      <c r="H1229" s="23" t="s">
        <v>4094</v>
      </c>
      <c r="I1229" s="23" t="s">
        <v>4203</v>
      </c>
      <c r="J1229" s="23" t="s">
        <v>11</v>
      </c>
      <c r="K1229" s="23" t="s">
        <v>4628</v>
      </c>
      <c r="L1229" s="23" t="s">
        <v>11</v>
      </c>
      <c r="M1229" s="23" t="s">
        <v>5413</v>
      </c>
      <c r="N1229" s="23" t="s">
        <v>4629</v>
      </c>
      <c r="O1229" s="23" t="s">
        <v>4630</v>
      </c>
      <c r="P1229" s="23" t="s">
        <v>4655</v>
      </c>
      <c r="Q1229" s="23">
        <v>0</v>
      </c>
      <c r="R1229" s="23" t="s">
        <v>1962</v>
      </c>
      <c r="S1229" s="23" t="s">
        <v>4444</v>
      </c>
      <c r="T1229" s="23" t="s">
        <v>1721</v>
      </c>
    </row>
    <row r="1230" spans="1:20" s="19" customFormat="1">
      <c r="A1230" s="23" t="s">
        <v>3959</v>
      </c>
      <c r="B1230" s="23" t="s">
        <v>3960</v>
      </c>
      <c r="C1230" s="23" t="s">
        <v>1669</v>
      </c>
      <c r="D1230" s="23" t="s">
        <v>4091</v>
      </c>
      <c r="E1230" s="23" t="s">
        <v>459</v>
      </c>
      <c r="F1230" s="23" t="s">
        <v>4086</v>
      </c>
      <c r="G1230" s="23" t="s">
        <v>1721</v>
      </c>
      <c r="H1230" s="23" t="s">
        <v>4643</v>
      </c>
      <c r="I1230" s="23" t="s">
        <v>4644</v>
      </c>
      <c r="J1230" s="23" t="s">
        <v>1808</v>
      </c>
      <c r="K1230" s="23" t="s">
        <v>4628</v>
      </c>
      <c r="L1230" s="23" t="s">
        <v>11</v>
      </c>
      <c r="M1230" s="23" t="s">
        <v>5502</v>
      </c>
      <c r="N1230" s="23" t="s">
        <v>4640</v>
      </c>
      <c r="O1230" s="23" t="s">
        <v>4630</v>
      </c>
      <c r="P1230" s="23" t="s">
        <v>4721</v>
      </c>
      <c r="Q1230" s="23">
        <v>0</v>
      </c>
      <c r="R1230" s="23" t="s">
        <v>2050</v>
      </c>
      <c r="S1230" s="23" t="s">
        <v>4722</v>
      </c>
      <c r="T1230" s="23" t="s">
        <v>1721</v>
      </c>
    </row>
    <row r="1231" spans="1:20" s="19" customFormat="1">
      <c r="A1231" s="23" t="s">
        <v>3209</v>
      </c>
      <c r="B1231" s="23" t="s">
        <v>3210</v>
      </c>
      <c r="C1231" s="23" t="s">
        <v>14</v>
      </c>
      <c r="D1231" s="23" t="s">
        <v>1705</v>
      </c>
      <c r="E1231" s="23" t="s">
        <v>452</v>
      </c>
      <c r="F1231" s="23" t="s">
        <v>5334</v>
      </c>
      <c r="G1231" s="23" t="s">
        <v>1721</v>
      </c>
      <c r="H1231" s="23" t="s">
        <v>4633</v>
      </c>
      <c r="I1231" s="23" t="s">
        <v>4192</v>
      </c>
      <c r="J1231" s="23" t="s">
        <v>11</v>
      </c>
      <c r="K1231" s="23" t="s">
        <v>4628</v>
      </c>
      <c r="L1231" s="23" t="s">
        <v>11</v>
      </c>
      <c r="M1231" s="23" t="s">
        <v>5414</v>
      </c>
      <c r="N1231" s="23" t="s">
        <v>4629</v>
      </c>
      <c r="O1231" s="23" t="s">
        <v>4630</v>
      </c>
      <c r="P1231" s="23" t="s">
        <v>4662</v>
      </c>
      <c r="Q1231" s="23">
        <v>0</v>
      </c>
      <c r="R1231" s="23" t="s">
        <v>2033</v>
      </c>
      <c r="S1231" s="23" t="s">
        <v>4884</v>
      </c>
      <c r="T1231" s="23" t="s">
        <v>1721</v>
      </c>
    </row>
    <row r="1232" spans="1:20" s="19" customFormat="1">
      <c r="A1232" s="23" t="s">
        <v>2856</v>
      </c>
      <c r="B1232" s="23" t="s">
        <v>2857</v>
      </c>
      <c r="C1232" s="23" t="s">
        <v>15</v>
      </c>
      <c r="D1232" s="23" t="s">
        <v>1705</v>
      </c>
      <c r="E1232" s="23" t="s">
        <v>452</v>
      </c>
      <c r="F1232" s="23" t="s">
        <v>4156</v>
      </c>
      <c r="G1232" s="23" t="s">
        <v>1721</v>
      </c>
      <c r="H1232" s="23" t="s">
        <v>4094</v>
      </c>
      <c r="I1232" s="23" t="s">
        <v>4636</v>
      </c>
      <c r="J1232" s="23" t="s">
        <v>11</v>
      </c>
      <c r="K1232" s="23" t="s">
        <v>4628</v>
      </c>
      <c r="L1232" s="23" t="s">
        <v>11</v>
      </c>
      <c r="M1232" s="23" t="s">
        <v>5415</v>
      </c>
      <c r="N1232" s="23" t="s">
        <v>4629</v>
      </c>
      <c r="O1232" s="23" t="s">
        <v>4630</v>
      </c>
      <c r="P1232" s="23" t="s">
        <v>4650</v>
      </c>
      <c r="Q1232" s="23">
        <v>0</v>
      </c>
      <c r="R1232" s="23" t="s">
        <v>1962</v>
      </c>
      <c r="S1232" s="23" t="s">
        <v>4391</v>
      </c>
      <c r="T1232" s="23" t="s">
        <v>1721</v>
      </c>
    </row>
    <row r="1233" spans="1:20" s="19" customFormat="1">
      <c r="A1233" s="23" t="s">
        <v>2036</v>
      </c>
      <c r="B1233" s="23" t="s">
        <v>2037</v>
      </c>
      <c r="C1233" s="23" t="s">
        <v>14</v>
      </c>
      <c r="D1233" s="23" t="s">
        <v>1705</v>
      </c>
      <c r="E1233" s="23" t="s">
        <v>452</v>
      </c>
      <c r="F1233" s="23" t="s">
        <v>5344</v>
      </c>
      <c r="G1233" s="23" t="s">
        <v>1721</v>
      </c>
      <c r="H1233" s="23" t="s">
        <v>4643</v>
      </c>
      <c r="I1233" s="23" t="s">
        <v>4636</v>
      </c>
      <c r="J1233" s="23" t="s">
        <v>11</v>
      </c>
      <c r="K1233" s="23" t="s">
        <v>4628</v>
      </c>
      <c r="L1233" s="23" t="s">
        <v>11</v>
      </c>
      <c r="M1233" s="23" t="s">
        <v>5437</v>
      </c>
      <c r="N1233" s="23" t="s">
        <v>4629</v>
      </c>
      <c r="O1233" s="23" t="s">
        <v>4630</v>
      </c>
      <c r="P1233" s="23" t="s">
        <v>5487</v>
      </c>
      <c r="Q1233" s="23">
        <v>0</v>
      </c>
      <c r="R1233" s="23" t="s">
        <v>2050</v>
      </c>
      <c r="S1233" s="23" t="s">
        <v>5357</v>
      </c>
      <c r="T1233" s="23" t="s">
        <v>1721</v>
      </c>
    </row>
    <row r="1234" spans="1:20" s="19" customFormat="1">
      <c r="A1234" s="23" t="s">
        <v>3306</v>
      </c>
      <c r="B1234" s="23" t="s">
        <v>3307</v>
      </c>
      <c r="C1234" s="23" t="s">
        <v>10</v>
      </c>
      <c r="D1234" s="23" t="s">
        <v>1705</v>
      </c>
      <c r="E1234" s="23" t="s">
        <v>452</v>
      </c>
      <c r="F1234" s="23" t="s">
        <v>5342</v>
      </c>
      <c r="G1234" s="23" t="s">
        <v>1721</v>
      </c>
      <c r="H1234" s="23" t="s">
        <v>4633</v>
      </c>
      <c r="I1234" s="23" t="s">
        <v>4192</v>
      </c>
      <c r="J1234" s="23" t="s">
        <v>11</v>
      </c>
      <c r="K1234" s="23" t="s">
        <v>4628</v>
      </c>
      <c r="L1234" s="23" t="s">
        <v>11</v>
      </c>
      <c r="M1234" s="23" t="s">
        <v>5410</v>
      </c>
      <c r="N1234" s="23" t="s">
        <v>4629</v>
      </c>
      <c r="O1234" s="23" t="s">
        <v>4630</v>
      </c>
      <c r="P1234" s="23" t="s">
        <v>4642</v>
      </c>
      <c r="Q1234" s="23">
        <v>0</v>
      </c>
      <c r="R1234" s="23" t="s">
        <v>1962</v>
      </c>
      <c r="S1234" s="23" t="s">
        <v>4705</v>
      </c>
      <c r="T1234" s="23" t="s">
        <v>1721</v>
      </c>
    </row>
    <row r="1235" spans="1:20" s="19" customFormat="1">
      <c r="A1235" s="23" t="s">
        <v>5143</v>
      </c>
      <c r="B1235" s="23" t="s">
        <v>5144</v>
      </c>
      <c r="C1235" s="23" t="s">
        <v>1687</v>
      </c>
      <c r="D1235" s="23" t="s">
        <v>4091</v>
      </c>
      <c r="E1235" s="23" t="s">
        <v>459</v>
      </c>
      <c r="F1235" s="23" t="s">
        <v>5353</v>
      </c>
      <c r="G1235" s="23" t="s">
        <v>1721</v>
      </c>
      <c r="H1235" s="23" t="s">
        <v>4643</v>
      </c>
      <c r="I1235" s="23" t="s">
        <v>4644</v>
      </c>
      <c r="J1235" s="23" t="s">
        <v>11</v>
      </c>
      <c r="K1235" s="23" t="s">
        <v>4628</v>
      </c>
      <c r="L1235" s="23" t="s">
        <v>11</v>
      </c>
      <c r="M1235" s="23" t="s">
        <v>5483</v>
      </c>
      <c r="N1235" s="23" t="s">
        <v>4640</v>
      </c>
      <c r="O1235" s="23" t="s">
        <v>4630</v>
      </c>
      <c r="P1235" s="23" t="s">
        <v>993</v>
      </c>
      <c r="Q1235" s="23">
        <v>0</v>
      </c>
      <c r="R1235" s="23" t="s">
        <v>5464</v>
      </c>
      <c r="S1235" s="23" t="s">
        <v>5497</v>
      </c>
      <c r="T1235" s="23" t="s">
        <v>1721</v>
      </c>
    </row>
    <row r="1236" spans="1:20" s="19" customFormat="1">
      <c r="A1236" s="23" t="s">
        <v>3265</v>
      </c>
      <c r="B1236" s="23" t="s">
        <v>3266</v>
      </c>
      <c r="C1236" s="23" t="s">
        <v>16</v>
      </c>
      <c r="D1236" s="23" t="s">
        <v>1705</v>
      </c>
      <c r="E1236" s="23" t="s">
        <v>1189</v>
      </c>
      <c r="F1236" s="23" t="s">
        <v>4141</v>
      </c>
      <c r="G1236" s="23" t="s">
        <v>1721</v>
      </c>
      <c r="H1236" s="23" t="s">
        <v>4633</v>
      </c>
      <c r="I1236" s="23" t="s">
        <v>5430</v>
      </c>
      <c r="J1236" s="23" t="s">
        <v>11</v>
      </c>
      <c r="K1236" s="23" t="s">
        <v>4628</v>
      </c>
      <c r="L1236" s="23" t="s">
        <v>11</v>
      </c>
      <c r="M1236" s="23" t="s">
        <v>5450</v>
      </c>
      <c r="N1236" s="23" t="s">
        <v>4629</v>
      </c>
      <c r="O1236" s="23" t="s">
        <v>4630</v>
      </c>
      <c r="P1236" s="23" t="s">
        <v>7</v>
      </c>
      <c r="Q1236" s="23">
        <v>0</v>
      </c>
      <c r="R1236" s="23" t="s">
        <v>4732</v>
      </c>
      <c r="S1236" s="23" t="s">
        <v>4562</v>
      </c>
      <c r="T1236" s="23" t="s">
        <v>1721</v>
      </c>
    </row>
    <row r="1237" spans="1:20" s="19" customFormat="1">
      <c r="A1237" s="23" t="s">
        <v>2716</v>
      </c>
      <c r="B1237" s="23" t="s">
        <v>2717</v>
      </c>
      <c r="C1237" s="23" t="s">
        <v>10</v>
      </c>
      <c r="D1237" s="23" t="s">
        <v>1705</v>
      </c>
      <c r="E1237" s="23" t="s">
        <v>452</v>
      </c>
      <c r="F1237" s="23" t="s">
        <v>4179</v>
      </c>
      <c r="G1237" s="23" t="s">
        <v>1721</v>
      </c>
      <c r="H1237" s="23" t="s">
        <v>4682</v>
      </c>
      <c r="I1237" s="23" t="s">
        <v>4649</v>
      </c>
      <c r="J1237" s="23" t="s">
        <v>11</v>
      </c>
      <c r="K1237" s="23" t="s">
        <v>4628</v>
      </c>
      <c r="L1237" s="23" t="s">
        <v>11</v>
      </c>
      <c r="M1237" s="23" t="s">
        <v>5437</v>
      </c>
      <c r="N1237" s="23" t="s">
        <v>4629</v>
      </c>
      <c r="O1237" s="23" t="s">
        <v>4630</v>
      </c>
      <c r="P1237" s="23" t="s">
        <v>1026</v>
      </c>
      <c r="Q1237" s="23">
        <v>0</v>
      </c>
      <c r="R1237" s="23" t="s">
        <v>1683</v>
      </c>
      <c r="S1237" s="23" t="s">
        <v>4594</v>
      </c>
      <c r="T1237" s="23" t="s">
        <v>1721</v>
      </c>
    </row>
    <row r="1238" spans="1:20" s="19" customFormat="1">
      <c r="A1238" s="23" t="s">
        <v>1879</v>
      </c>
      <c r="B1238" s="23" t="s">
        <v>1880</v>
      </c>
      <c r="C1238" s="23" t="s">
        <v>10</v>
      </c>
      <c r="D1238" s="23" t="s">
        <v>1705</v>
      </c>
      <c r="E1238" s="23" t="s">
        <v>452</v>
      </c>
      <c r="F1238" s="23" t="s">
        <v>5349</v>
      </c>
      <c r="G1238" s="23" t="s">
        <v>1721</v>
      </c>
      <c r="H1238" s="23" t="s">
        <v>4099</v>
      </c>
      <c r="I1238" s="23" t="s">
        <v>4106</v>
      </c>
      <c r="J1238" s="23" t="s">
        <v>11</v>
      </c>
      <c r="K1238" s="23" t="s">
        <v>4628</v>
      </c>
      <c r="L1238" s="23" t="s">
        <v>11</v>
      </c>
      <c r="M1238" s="23" t="s">
        <v>5443</v>
      </c>
      <c r="N1238" s="23" t="s">
        <v>4629</v>
      </c>
      <c r="O1238" s="23" t="s">
        <v>4630</v>
      </c>
      <c r="P1238" s="23" t="s">
        <v>4660</v>
      </c>
      <c r="Q1238" s="23">
        <v>0</v>
      </c>
      <c r="R1238" s="23" t="s">
        <v>1962</v>
      </c>
      <c r="S1238" s="23" t="s">
        <v>4497</v>
      </c>
      <c r="T1238" s="23" t="s">
        <v>1721</v>
      </c>
    </row>
    <row r="1239" spans="1:20" s="19" customFormat="1">
      <c r="A1239" s="23" t="s">
        <v>2802</v>
      </c>
      <c r="B1239" s="23" t="s">
        <v>2803</v>
      </c>
      <c r="C1239" s="23" t="s">
        <v>16</v>
      </c>
      <c r="D1239" s="23" t="s">
        <v>1705</v>
      </c>
      <c r="E1239" s="23" t="s">
        <v>1189</v>
      </c>
      <c r="F1239" s="23" t="s">
        <v>4197</v>
      </c>
      <c r="G1239" s="23" t="s">
        <v>1721</v>
      </c>
      <c r="H1239" s="23" t="s">
        <v>4099</v>
      </c>
      <c r="I1239" s="23" t="s">
        <v>4106</v>
      </c>
      <c r="J1239" s="23" t="s">
        <v>11</v>
      </c>
      <c r="K1239" s="23" t="s">
        <v>4628</v>
      </c>
      <c r="L1239" s="23" t="s">
        <v>11</v>
      </c>
      <c r="M1239" s="23" t="s">
        <v>5478</v>
      </c>
      <c r="N1239" s="23" t="s">
        <v>4629</v>
      </c>
      <c r="O1239" s="23" t="s">
        <v>4630</v>
      </c>
      <c r="P1239" s="23" t="s">
        <v>4716</v>
      </c>
      <c r="Q1239" s="23">
        <v>0</v>
      </c>
      <c r="R1239" s="23" t="s">
        <v>1962</v>
      </c>
      <c r="S1239" s="23" t="s">
        <v>4717</v>
      </c>
      <c r="T1239" s="23" t="s">
        <v>1721</v>
      </c>
    </row>
    <row r="1240" spans="1:20" s="19" customFormat="1">
      <c r="A1240" s="23" t="s">
        <v>2439</v>
      </c>
      <c r="B1240" s="23" t="s">
        <v>2440</v>
      </c>
      <c r="C1240" s="23" t="s">
        <v>16</v>
      </c>
      <c r="D1240" s="23" t="s">
        <v>1705</v>
      </c>
      <c r="E1240" s="23" t="s">
        <v>452</v>
      </c>
      <c r="F1240" s="23" t="s">
        <v>4190</v>
      </c>
      <c r="G1240" s="23" t="s">
        <v>1721</v>
      </c>
      <c r="H1240" s="23" t="s">
        <v>4633</v>
      </c>
      <c r="I1240" s="23" t="s">
        <v>5430</v>
      </c>
      <c r="J1240" s="23" t="s">
        <v>11</v>
      </c>
      <c r="K1240" s="23" t="s">
        <v>4628</v>
      </c>
      <c r="L1240" s="23" t="s">
        <v>11</v>
      </c>
      <c r="M1240" s="23" t="s">
        <v>5441</v>
      </c>
      <c r="N1240" s="23" t="s">
        <v>4629</v>
      </c>
      <c r="O1240" s="23" t="s">
        <v>4630</v>
      </c>
      <c r="P1240" s="23" t="s">
        <v>7</v>
      </c>
      <c r="Q1240" s="23">
        <v>0</v>
      </c>
      <c r="R1240" s="23" t="s">
        <v>2442</v>
      </c>
      <c r="S1240" s="23" t="s">
        <v>4515</v>
      </c>
      <c r="T1240" s="23" t="s">
        <v>1721</v>
      </c>
    </row>
    <row r="1241" spans="1:20" s="19" customFormat="1">
      <c r="A1241" s="23" t="s">
        <v>3767</v>
      </c>
      <c r="B1241" s="23" t="s">
        <v>3768</v>
      </c>
      <c r="C1241" s="23" t="s">
        <v>10</v>
      </c>
      <c r="D1241" s="23" t="s">
        <v>1705</v>
      </c>
      <c r="E1241" s="23" t="s">
        <v>452</v>
      </c>
      <c r="F1241" s="23" t="s">
        <v>4164</v>
      </c>
      <c r="G1241" s="23" t="s">
        <v>1721</v>
      </c>
      <c r="H1241" s="23" t="s">
        <v>4632</v>
      </c>
      <c r="I1241" s="23" t="s">
        <v>4203</v>
      </c>
      <c r="J1241" s="23" t="s">
        <v>11</v>
      </c>
      <c r="K1241" s="23" t="s">
        <v>4628</v>
      </c>
      <c r="L1241" s="23" t="s">
        <v>11</v>
      </c>
      <c r="M1241" s="23" t="s">
        <v>5415</v>
      </c>
      <c r="N1241" s="23" t="s">
        <v>4629</v>
      </c>
      <c r="O1241" s="23" t="s">
        <v>4630</v>
      </c>
      <c r="P1241" s="23" t="s">
        <v>4675</v>
      </c>
      <c r="Q1241" s="23">
        <v>0</v>
      </c>
      <c r="R1241" s="23" t="s">
        <v>4808</v>
      </c>
      <c r="S1241" s="23" t="s">
        <v>4809</v>
      </c>
      <c r="T1241" s="23" t="s">
        <v>1721</v>
      </c>
    </row>
    <row r="1242" spans="1:20" s="19" customFormat="1">
      <c r="A1242" s="23" t="s">
        <v>3911</v>
      </c>
      <c r="B1242" s="23" t="s">
        <v>3912</v>
      </c>
      <c r="C1242" s="23" t="s">
        <v>1669</v>
      </c>
      <c r="D1242" s="23" t="s">
        <v>1705</v>
      </c>
      <c r="E1242" s="23" t="s">
        <v>452</v>
      </c>
      <c r="F1242" s="23" t="s">
        <v>4164</v>
      </c>
      <c r="G1242" s="23" t="s">
        <v>1721</v>
      </c>
      <c r="H1242" s="23" t="s">
        <v>4632</v>
      </c>
      <c r="I1242" s="23" t="s">
        <v>4203</v>
      </c>
      <c r="J1242" s="23" t="s">
        <v>11</v>
      </c>
      <c r="K1242" s="23" t="s">
        <v>4628</v>
      </c>
      <c r="L1242" s="23" t="s">
        <v>11</v>
      </c>
      <c r="M1242" s="23" t="s">
        <v>5415</v>
      </c>
      <c r="N1242" s="23" t="s">
        <v>4629</v>
      </c>
      <c r="O1242" s="23" t="s">
        <v>4630</v>
      </c>
      <c r="P1242" s="23" t="s">
        <v>7</v>
      </c>
      <c r="Q1242" s="23">
        <v>0</v>
      </c>
      <c r="R1242" s="23" t="s">
        <v>4746</v>
      </c>
      <c r="S1242" s="23" t="s">
        <v>4747</v>
      </c>
      <c r="T1242" s="23" t="s">
        <v>1721</v>
      </c>
    </row>
    <row r="1243" spans="1:20" s="19" customFormat="1">
      <c r="A1243" s="23" t="s">
        <v>3133</v>
      </c>
      <c r="B1243" s="23" t="s">
        <v>3134</v>
      </c>
      <c r="C1243" s="23" t="s">
        <v>16</v>
      </c>
      <c r="D1243" s="23" t="s">
        <v>1705</v>
      </c>
      <c r="E1243" s="23" t="s">
        <v>452</v>
      </c>
      <c r="F1243" s="23" t="s">
        <v>4185</v>
      </c>
      <c r="G1243" s="23" t="s">
        <v>1721</v>
      </c>
      <c r="H1243" s="23" t="s">
        <v>4633</v>
      </c>
      <c r="I1243" s="23" t="s">
        <v>4203</v>
      </c>
      <c r="J1243" s="23" t="s">
        <v>11</v>
      </c>
      <c r="K1243" s="23" t="s">
        <v>4628</v>
      </c>
      <c r="L1243" s="23" t="s">
        <v>11</v>
      </c>
      <c r="M1243" s="23" t="s">
        <v>5414</v>
      </c>
      <c r="N1243" s="23" t="s">
        <v>4629</v>
      </c>
      <c r="O1243" s="23" t="s">
        <v>4630</v>
      </c>
      <c r="P1243" s="23" t="s">
        <v>4662</v>
      </c>
      <c r="Q1243" s="23">
        <v>0</v>
      </c>
      <c r="R1243" s="23" t="s">
        <v>1922</v>
      </c>
      <c r="S1243" s="23" t="s">
        <v>4772</v>
      </c>
      <c r="T1243" s="23" t="s">
        <v>1721</v>
      </c>
    </row>
    <row r="1244" spans="1:20" s="19" customFormat="1">
      <c r="A1244" s="23" t="s">
        <v>3077</v>
      </c>
      <c r="B1244" s="23" t="s">
        <v>3078</v>
      </c>
      <c r="C1244" s="23" t="s">
        <v>15</v>
      </c>
      <c r="D1244" s="23" t="s">
        <v>1705</v>
      </c>
      <c r="E1244" s="23" t="s">
        <v>452</v>
      </c>
      <c r="F1244" s="23" t="s">
        <v>4172</v>
      </c>
      <c r="G1244" s="23" t="s">
        <v>1721</v>
      </c>
      <c r="H1244" s="23" t="s">
        <v>4094</v>
      </c>
      <c r="I1244" s="23" t="s">
        <v>4203</v>
      </c>
      <c r="J1244" s="23" t="s">
        <v>11</v>
      </c>
      <c r="K1244" s="23" t="s">
        <v>4628</v>
      </c>
      <c r="L1244" s="23" t="s">
        <v>11</v>
      </c>
      <c r="M1244" s="23" t="s">
        <v>5441</v>
      </c>
      <c r="N1244" s="23" t="s">
        <v>4629</v>
      </c>
      <c r="O1244" s="23" t="s">
        <v>4630</v>
      </c>
      <c r="P1244" s="23" t="s">
        <v>4664</v>
      </c>
      <c r="Q1244" s="23">
        <v>0</v>
      </c>
      <c r="R1244" s="23" t="s">
        <v>1962</v>
      </c>
      <c r="S1244" s="23" t="s">
        <v>4369</v>
      </c>
      <c r="T1244" s="23" t="s">
        <v>1721</v>
      </c>
    </row>
    <row r="1245" spans="1:20" s="19" customFormat="1">
      <c r="A1245" s="23" t="s">
        <v>2639</v>
      </c>
      <c r="B1245" s="23" t="s">
        <v>2640</v>
      </c>
      <c r="C1245" s="23" t="s">
        <v>16</v>
      </c>
      <c r="D1245" s="23" t="s">
        <v>1705</v>
      </c>
      <c r="E1245" s="23" t="s">
        <v>1189</v>
      </c>
      <c r="F1245" s="23" t="s">
        <v>4182</v>
      </c>
      <c r="G1245" s="23" t="s">
        <v>1721</v>
      </c>
      <c r="H1245" s="23" t="s">
        <v>4638</v>
      </c>
      <c r="I1245" s="23" t="s">
        <v>4636</v>
      </c>
      <c r="J1245" s="23" t="s">
        <v>11</v>
      </c>
      <c r="K1245" s="23" t="s">
        <v>4628</v>
      </c>
      <c r="L1245" s="23" t="s">
        <v>11</v>
      </c>
      <c r="M1245" s="23" t="s">
        <v>5431</v>
      </c>
      <c r="N1245" s="23" t="s">
        <v>4629</v>
      </c>
      <c r="O1245" s="23" t="s">
        <v>4630</v>
      </c>
      <c r="P1245" s="23" t="s">
        <v>7</v>
      </c>
      <c r="Q1245" s="23">
        <v>0</v>
      </c>
      <c r="R1245" s="23" t="s">
        <v>3779</v>
      </c>
      <c r="S1245" s="23" t="s">
        <v>4573</v>
      </c>
      <c r="T1245" s="23" t="s">
        <v>1721</v>
      </c>
    </row>
    <row r="1246" spans="1:20" s="19" customFormat="1">
      <c r="A1246" s="23" t="s">
        <v>2349</v>
      </c>
      <c r="B1246" s="23" t="s">
        <v>2350</v>
      </c>
      <c r="C1246" s="23" t="s">
        <v>12</v>
      </c>
      <c r="D1246" s="23" t="s">
        <v>1705</v>
      </c>
      <c r="E1246" s="23" t="s">
        <v>452</v>
      </c>
      <c r="F1246" s="23" t="s">
        <v>5338</v>
      </c>
      <c r="G1246" s="23" t="s">
        <v>1721</v>
      </c>
      <c r="H1246" s="23" t="s">
        <v>4643</v>
      </c>
      <c r="I1246" s="23" t="s">
        <v>4138</v>
      </c>
      <c r="J1246" s="23" t="s">
        <v>11</v>
      </c>
      <c r="K1246" s="23" t="s">
        <v>4628</v>
      </c>
      <c r="L1246" s="23" t="s">
        <v>11</v>
      </c>
      <c r="M1246" s="23" t="s">
        <v>5471</v>
      </c>
      <c r="N1246" s="23" t="s">
        <v>4629</v>
      </c>
      <c r="O1246" s="23" t="s">
        <v>4630</v>
      </c>
      <c r="P1246" s="23" t="s">
        <v>4642</v>
      </c>
      <c r="Q1246" s="23">
        <v>0</v>
      </c>
      <c r="R1246" s="23" t="s">
        <v>1962</v>
      </c>
      <c r="S1246" s="23" t="s">
        <v>4835</v>
      </c>
      <c r="T1246" s="23" t="s">
        <v>1721</v>
      </c>
    </row>
    <row r="1247" spans="1:20" s="19" customFormat="1">
      <c r="A1247" s="23" t="s">
        <v>2182</v>
      </c>
      <c r="B1247" s="23" t="s">
        <v>2183</v>
      </c>
      <c r="C1247" s="23" t="s">
        <v>1669</v>
      </c>
      <c r="D1247" s="23" t="s">
        <v>4091</v>
      </c>
      <c r="E1247" s="23" t="s">
        <v>464</v>
      </c>
      <c r="F1247" s="23" t="s">
        <v>4122</v>
      </c>
      <c r="G1247" s="23" t="s">
        <v>1721</v>
      </c>
      <c r="H1247" s="23" t="s">
        <v>4638</v>
      </c>
      <c r="I1247" s="23" t="s">
        <v>4644</v>
      </c>
      <c r="J1247" s="23" t="s">
        <v>11</v>
      </c>
      <c r="K1247" s="23" t="s">
        <v>4628</v>
      </c>
      <c r="L1247" s="23" t="s">
        <v>11</v>
      </c>
      <c r="M1247" s="23" t="s">
        <v>5460</v>
      </c>
      <c r="N1247" s="23" t="s">
        <v>4640</v>
      </c>
      <c r="O1247" s="23" t="s">
        <v>4630</v>
      </c>
      <c r="P1247" s="23" t="s">
        <v>4641</v>
      </c>
      <c r="Q1247" s="23">
        <v>0</v>
      </c>
      <c r="R1247" s="23" t="s">
        <v>1676</v>
      </c>
      <c r="S1247" s="23" t="s">
        <v>4766</v>
      </c>
      <c r="T1247" s="23" t="s">
        <v>1721</v>
      </c>
    </row>
    <row r="1248" spans="1:20" s="19" customFormat="1">
      <c r="A1248" s="23" t="s">
        <v>2652</v>
      </c>
      <c r="B1248" s="23" t="s">
        <v>2653</v>
      </c>
      <c r="C1248" s="23" t="s">
        <v>16</v>
      </c>
      <c r="D1248" s="23" t="s">
        <v>1705</v>
      </c>
      <c r="E1248" s="23" t="s">
        <v>452</v>
      </c>
      <c r="F1248" s="23" t="s">
        <v>4185</v>
      </c>
      <c r="G1248" s="23" t="s">
        <v>1721</v>
      </c>
      <c r="H1248" s="23" t="s">
        <v>4633</v>
      </c>
      <c r="I1248" s="23" t="s">
        <v>4203</v>
      </c>
      <c r="J1248" s="23" t="s">
        <v>11</v>
      </c>
      <c r="K1248" s="23" t="s">
        <v>4628</v>
      </c>
      <c r="L1248" s="23" t="s">
        <v>11</v>
      </c>
      <c r="M1248" s="23" t="s">
        <v>5434</v>
      </c>
      <c r="N1248" s="23" t="s">
        <v>4629</v>
      </c>
      <c r="O1248" s="23" t="s">
        <v>4630</v>
      </c>
      <c r="P1248" s="23" t="s">
        <v>1026</v>
      </c>
      <c r="Q1248" s="23">
        <v>0</v>
      </c>
      <c r="R1248" s="23" t="s">
        <v>1676</v>
      </c>
      <c r="S1248" s="23" t="s">
        <v>4609</v>
      </c>
      <c r="T1248" s="23" t="s">
        <v>1721</v>
      </c>
    </row>
    <row r="1249" spans="1:20" s="19" customFormat="1">
      <c r="A1249" s="23" t="s">
        <v>2230</v>
      </c>
      <c r="B1249" s="23" t="s">
        <v>2231</v>
      </c>
      <c r="C1249" s="23" t="s">
        <v>10</v>
      </c>
      <c r="D1249" s="23" t="s">
        <v>1705</v>
      </c>
      <c r="E1249" s="23" t="s">
        <v>452</v>
      </c>
      <c r="F1249" s="23" t="s">
        <v>5342</v>
      </c>
      <c r="G1249" s="23" t="s">
        <v>1721</v>
      </c>
      <c r="H1249" s="23" t="s">
        <v>4633</v>
      </c>
      <c r="I1249" s="23" t="s">
        <v>4192</v>
      </c>
      <c r="J1249" s="23" t="s">
        <v>11</v>
      </c>
      <c r="K1249" s="23" t="s">
        <v>4628</v>
      </c>
      <c r="L1249" s="23" t="s">
        <v>11</v>
      </c>
      <c r="M1249" s="23" t="s">
        <v>5471</v>
      </c>
      <c r="N1249" s="23" t="s">
        <v>4629</v>
      </c>
      <c r="O1249" s="23" t="s">
        <v>4630</v>
      </c>
      <c r="P1249" s="23" t="s">
        <v>7</v>
      </c>
      <c r="Q1249" s="23">
        <v>0</v>
      </c>
      <c r="R1249" s="23" t="s">
        <v>4756</v>
      </c>
      <c r="S1249" s="23" t="s">
        <v>4793</v>
      </c>
      <c r="T1249" s="23" t="s">
        <v>1721</v>
      </c>
    </row>
    <row r="1250" spans="1:20" s="19" customFormat="1">
      <c r="A1250" s="23" t="s">
        <v>3380</v>
      </c>
      <c r="B1250" s="23" t="s">
        <v>3381</v>
      </c>
      <c r="C1250" s="23" t="s">
        <v>12</v>
      </c>
      <c r="D1250" s="23" t="s">
        <v>1705</v>
      </c>
      <c r="E1250" s="23" t="s">
        <v>452</v>
      </c>
      <c r="F1250" s="23" t="s">
        <v>4175</v>
      </c>
      <c r="G1250" s="23" t="s">
        <v>1721</v>
      </c>
      <c r="H1250" s="23" t="s">
        <v>4638</v>
      </c>
      <c r="I1250" s="23" t="s">
        <v>4656</v>
      </c>
      <c r="J1250" s="23" t="s">
        <v>11</v>
      </c>
      <c r="K1250" s="23" t="s">
        <v>4628</v>
      </c>
      <c r="L1250" s="23" t="s">
        <v>11</v>
      </c>
      <c r="M1250" s="23" t="s">
        <v>5418</v>
      </c>
      <c r="N1250" s="23" t="s">
        <v>4629</v>
      </c>
      <c r="O1250" s="23" t="s">
        <v>4630</v>
      </c>
      <c r="P1250" s="23" t="s">
        <v>4642</v>
      </c>
      <c r="Q1250" s="23">
        <v>0</v>
      </c>
      <c r="R1250" s="23" t="s">
        <v>1962</v>
      </c>
      <c r="S1250" s="23" t="s">
        <v>4339</v>
      </c>
      <c r="T1250" s="23" t="s">
        <v>1721</v>
      </c>
    </row>
    <row r="1251" spans="1:20" s="19" customFormat="1">
      <c r="A1251" s="23" t="s">
        <v>3340</v>
      </c>
      <c r="B1251" s="23" t="s">
        <v>3341</v>
      </c>
      <c r="C1251" s="23" t="s">
        <v>12</v>
      </c>
      <c r="D1251" s="23" t="s">
        <v>1705</v>
      </c>
      <c r="E1251" s="23" t="s">
        <v>452</v>
      </c>
      <c r="F1251" s="23" t="s">
        <v>5338</v>
      </c>
      <c r="G1251" s="23" t="s">
        <v>1721</v>
      </c>
      <c r="H1251" s="23" t="s">
        <v>4643</v>
      </c>
      <c r="I1251" s="23" t="s">
        <v>5486</v>
      </c>
      <c r="J1251" s="23" t="s">
        <v>11</v>
      </c>
      <c r="K1251" s="23" t="s">
        <v>4628</v>
      </c>
      <c r="L1251" s="23" t="s">
        <v>11</v>
      </c>
      <c r="M1251" s="23" t="s">
        <v>5448</v>
      </c>
      <c r="N1251" s="23" t="s">
        <v>4629</v>
      </c>
      <c r="O1251" s="23" t="s">
        <v>4630</v>
      </c>
      <c r="P1251" s="23" t="s">
        <v>4675</v>
      </c>
      <c r="Q1251" s="23">
        <v>0</v>
      </c>
      <c r="R1251" s="23" t="s">
        <v>2050</v>
      </c>
      <c r="S1251" s="23" t="s">
        <v>4758</v>
      </c>
      <c r="T1251" s="23" t="s">
        <v>1721</v>
      </c>
    </row>
    <row r="1252" spans="1:20" s="19" customFormat="1">
      <c r="A1252" s="23" t="s">
        <v>2949</v>
      </c>
      <c r="B1252" s="23" t="s">
        <v>2950</v>
      </c>
      <c r="C1252" s="23" t="s">
        <v>13</v>
      </c>
      <c r="D1252" s="23" t="s">
        <v>1705</v>
      </c>
      <c r="E1252" s="23" t="s">
        <v>452</v>
      </c>
      <c r="F1252" s="23" t="s">
        <v>5338</v>
      </c>
      <c r="G1252" s="23" t="s">
        <v>1721</v>
      </c>
      <c r="H1252" s="23" t="s">
        <v>4643</v>
      </c>
      <c r="I1252" s="23" t="s">
        <v>4138</v>
      </c>
      <c r="J1252" s="23" t="s">
        <v>11</v>
      </c>
      <c r="K1252" s="23" t="s">
        <v>4628</v>
      </c>
      <c r="L1252" s="23" t="s">
        <v>11</v>
      </c>
      <c r="M1252" s="23" t="s">
        <v>5419</v>
      </c>
      <c r="N1252" s="23" t="s">
        <v>4629</v>
      </c>
      <c r="O1252" s="23" t="s">
        <v>4630</v>
      </c>
      <c r="P1252" s="23" t="s">
        <v>1026</v>
      </c>
      <c r="Q1252" s="23">
        <v>0</v>
      </c>
      <c r="R1252" s="23" t="s">
        <v>1760</v>
      </c>
      <c r="S1252" s="23" t="s">
        <v>5505</v>
      </c>
      <c r="T1252" s="23" t="s">
        <v>1721</v>
      </c>
    </row>
    <row r="1253" spans="1:20" s="19" customFormat="1">
      <c r="A1253" s="23" t="s">
        <v>3265</v>
      </c>
      <c r="B1253" s="23" t="s">
        <v>3266</v>
      </c>
      <c r="C1253" s="23" t="s">
        <v>16</v>
      </c>
      <c r="D1253" s="23" t="s">
        <v>1705</v>
      </c>
      <c r="E1253" s="23" t="s">
        <v>1189</v>
      </c>
      <c r="F1253" s="23" t="s">
        <v>5351</v>
      </c>
      <c r="G1253" s="23" t="s">
        <v>1721</v>
      </c>
      <c r="H1253" s="23" t="s">
        <v>4633</v>
      </c>
      <c r="I1253" s="23" t="s">
        <v>4192</v>
      </c>
      <c r="J1253" s="23" t="s">
        <v>11</v>
      </c>
      <c r="K1253" s="23" t="s">
        <v>4628</v>
      </c>
      <c r="L1253" s="23" t="s">
        <v>11</v>
      </c>
      <c r="M1253" s="23" t="s">
        <v>5455</v>
      </c>
      <c r="N1253" s="23" t="s">
        <v>4629</v>
      </c>
      <c r="O1253" s="23" t="s">
        <v>4630</v>
      </c>
      <c r="P1253" s="23" t="s">
        <v>7</v>
      </c>
      <c r="Q1253" s="23">
        <v>0</v>
      </c>
      <c r="R1253" s="23" t="s">
        <v>4732</v>
      </c>
      <c r="S1253" s="23" t="s">
        <v>4562</v>
      </c>
      <c r="T1253" s="23" t="s">
        <v>1721</v>
      </c>
    </row>
    <row r="1254" spans="1:20" s="19" customFormat="1">
      <c r="A1254" s="23" t="s">
        <v>2368</v>
      </c>
      <c r="B1254" s="23" t="s">
        <v>2369</v>
      </c>
      <c r="C1254" s="23" t="s">
        <v>16</v>
      </c>
      <c r="D1254" s="23" t="s">
        <v>1705</v>
      </c>
      <c r="E1254" s="23" t="s">
        <v>1189</v>
      </c>
      <c r="F1254" s="23" t="s">
        <v>4197</v>
      </c>
      <c r="G1254" s="23" t="s">
        <v>1721</v>
      </c>
      <c r="H1254" s="23" t="s">
        <v>4099</v>
      </c>
      <c r="I1254" s="23" t="s">
        <v>4192</v>
      </c>
      <c r="J1254" s="23" t="s">
        <v>1808</v>
      </c>
      <c r="K1254" s="23" t="s">
        <v>4628</v>
      </c>
      <c r="L1254" s="23" t="s">
        <v>11</v>
      </c>
      <c r="M1254" s="23" t="s">
        <v>5426</v>
      </c>
      <c r="N1254" s="23" t="s">
        <v>4629</v>
      </c>
      <c r="O1254" s="23" t="s">
        <v>4630</v>
      </c>
      <c r="P1254" s="23" t="s">
        <v>9</v>
      </c>
      <c r="Q1254" s="23">
        <v>0</v>
      </c>
      <c r="R1254" s="23" t="s">
        <v>3208</v>
      </c>
      <c r="S1254" s="23" t="s">
        <v>4438</v>
      </c>
      <c r="T1254" s="23" t="s">
        <v>1721</v>
      </c>
    </row>
    <row r="1255" spans="1:20" s="19" customFormat="1">
      <c r="A1255" s="23" t="s">
        <v>3668</v>
      </c>
      <c r="B1255" s="23" t="s">
        <v>3669</v>
      </c>
      <c r="C1255" s="23" t="s">
        <v>16</v>
      </c>
      <c r="D1255" s="23" t="s">
        <v>1705</v>
      </c>
      <c r="E1255" s="23" t="s">
        <v>1189</v>
      </c>
      <c r="F1255" s="23" t="s">
        <v>4141</v>
      </c>
      <c r="G1255" s="23" t="s">
        <v>1721</v>
      </c>
      <c r="H1255" s="23" t="s">
        <v>4633</v>
      </c>
      <c r="I1255" s="23" t="s">
        <v>5430</v>
      </c>
      <c r="J1255" s="23" t="s">
        <v>11</v>
      </c>
      <c r="K1255" s="23" t="s">
        <v>4628</v>
      </c>
      <c r="L1255" s="23" t="s">
        <v>11</v>
      </c>
      <c r="M1255" s="23" t="s">
        <v>5450</v>
      </c>
      <c r="N1255" s="23" t="s">
        <v>4629</v>
      </c>
      <c r="O1255" s="23" t="s">
        <v>4630</v>
      </c>
      <c r="P1255" s="23" t="s">
        <v>9</v>
      </c>
      <c r="Q1255" s="23">
        <v>0</v>
      </c>
      <c r="R1255" s="23" t="s">
        <v>3672</v>
      </c>
      <c r="S1255" s="23" t="s">
        <v>4647</v>
      </c>
      <c r="T1255" s="23" t="s">
        <v>1721</v>
      </c>
    </row>
    <row r="1256" spans="1:20" s="19" customFormat="1">
      <c r="A1256" s="23" t="s">
        <v>2173</v>
      </c>
      <c r="B1256" s="23" t="s">
        <v>2174</v>
      </c>
      <c r="C1256" s="23" t="s">
        <v>10</v>
      </c>
      <c r="D1256" s="23" t="s">
        <v>1705</v>
      </c>
      <c r="E1256" s="23" t="s">
        <v>452</v>
      </c>
      <c r="F1256" s="23" t="s">
        <v>4173</v>
      </c>
      <c r="G1256" s="23" t="s">
        <v>1721</v>
      </c>
      <c r="H1256" s="23" t="s">
        <v>4099</v>
      </c>
      <c r="I1256" s="23" t="s">
        <v>4138</v>
      </c>
      <c r="J1256" s="23" t="s">
        <v>11</v>
      </c>
      <c r="K1256" s="23" t="s">
        <v>4628</v>
      </c>
      <c r="L1256" s="23" t="s">
        <v>11</v>
      </c>
      <c r="M1256" s="23" t="s">
        <v>5417</v>
      </c>
      <c r="N1256" s="23" t="s">
        <v>4629</v>
      </c>
      <c r="O1256" s="23" t="s">
        <v>4630</v>
      </c>
      <c r="P1256" s="23" t="s">
        <v>4795</v>
      </c>
      <c r="Q1256" s="23">
        <v>0</v>
      </c>
      <c r="R1256" s="23" t="s">
        <v>1962</v>
      </c>
      <c r="S1256" s="23" t="s">
        <v>4796</v>
      </c>
      <c r="T1256" s="23" t="s">
        <v>1721</v>
      </c>
    </row>
    <row r="1257" spans="1:20" s="19" customFormat="1">
      <c r="A1257" s="23" t="s">
        <v>3242</v>
      </c>
      <c r="B1257" s="23" t="s">
        <v>3243</v>
      </c>
      <c r="C1257" s="23" t="s">
        <v>16</v>
      </c>
      <c r="D1257" s="23" t="s">
        <v>1705</v>
      </c>
      <c r="E1257" s="23" t="s">
        <v>452</v>
      </c>
      <c r="F1257" s="23" t="s">
        <v>4179</v>
      </c>
      <c r="G1257" s="23" t="s">
        <v>1721</v>
      </c>
      <c r="H1257" s="23" t="s">
        <v>4682</v>
      </c>
      <c r="I1257" s="23" t="s">
        <v>4649</v>
      </c>
      <c r="J1257" s="23" t="s">
        <v>11</v>
      </c>
      <c r="K1257" s="23" t="s">
        <v>4628</v>
      </c>
      <c r="L1257" s="23" t="s">
        <v>11</v>
      </c>
      <c r="M1257" s="23" t="s">
        <v>5442</v>
      </c>
      <c r="N1257" s="23" t="s">
        <v>4629</v>
      </c>
      <c r="O1257" s="23" t="s">
        <v>4630</v>
      </c>
      <c r="P1257" s="23" t="s">
        <v>7</v>
      </c>
      <c r="Q1257" s="23">
        <v>0</v>
      </c>
      <c r="R1257" s="23" t="s">
        <v>2933</v>
      </c>
      <c r="S1257" s="23" t="s">
        <v>4780</v>
      </c>
      <c r="T1257" s="23" t="s">
        <v>1721</v>
      </c>
    </row>
    <row r="1258" spans="1:20" s="19" customFormat="1">
      <c r="A1258" s="23" t="s">
        <v>3998</v>
      </c>
      <c r="B1258" s="23" t="s">
        <v>3999</v>
      </c>
      <c r="C1258" s="23" t="s">
        <v>14</v>
      </c>
      <c r="D1258" s="23" t="s">
        <v>1705</v>
      </c>
      <c r="E1258" s="23" t="s">
        <v>452</v>
      </c>
      <c r="F1258" s="23" t="s">
        <v>4175</v>
      </c>
      <c r="G1258" s="23" t="s">
        <v>1721</v>
      </c>
      <c r="H1258" s="23" t="s">
        <v>4638</v>
      </c>
      <c r="I1258" s="23" t="s">
        <v>4656</v>
      </c>
      <c r="J1258" s="23" t="s">
        <v>11</v>
      </c>
      <c r="K1258" s="23" t="s">
        <v>4628</v>
      </c>
      <c r="L1258" s="23" t="s">
        <v>11</v>
      </c>
      <c r="M1258" s="23" t="s">
        <v>5412</v>
      </c>
      <c r="N1258" s="23" t="s">
        <v>4629</v>
      </c>
      <c r="O1258" s="23" t="s">
        <v>4630</v>
      </c>
      <c r="P1258" s="23" t="s">
        <v>4642</v>
      </c>
      <c r="Q1258" s="23">
        <v>0</v>
      </c>
      <c r="R1258" s="23" t="s">
        <v>3647</v>
      </c>
      <c r="S1258" s="23" t="s">
        <v>4657</v>
      </c>
      <c r="T1258" s="23" t="s">
        <v>1721</v>
      </c>
    </row>
    <row r="1259" spans="1:20" s="19" customFormat="1">
      <c r="A1259" s="23" t="s">
        <v>3461</v>
      </c>
      <c r="B1259" s="23" t="s">
        <v>3462</v>
      </c>
      <c r="C1259" s="23" t="s">
        <v>14</v>
      </c>
      <c r="D1259" s="23" t="s">
        <v>1705</v>
      </c>
      <c r="E1259" s="23" t="s">
        <v>452</v>
      </c>
      <c r="F1259" s="23" t="s">
        <v>5334</v>
      </c>
      <c r="G1259" s="23" t="s">
        <v>1721</v>
      </c>
      <c r="H1259" s="23" t="s">
        <v>4633</v>
      </c>
      <c r="I1259" s="23" t="s">
        <v>4192</v>
      </c>
      <c r="J1259" s="23" t="s">
        <v>11</v>
      </c>
      <c r="K1259" s="23" t="s">
        <v>4628</v>
      </c>
      <c r="L1259" s="23" t="s">
        <v>11</v>
      </c>
      <c r="M1259" s="23" t="s">
        <v>5414</v>
      </c>
      <c r="N1259" s="23" t="s">
        <v>4629</v>
      </c>
      <c r="O1259" s="23" t="s">
        <v>4630</v>
      </c>
      <c r="P1259" s="23" t="s">
        <v>4634</v>
      </c>
      <c r="Q1259" s="23">
        <v>0</v>
      </c>
      <c r="R1259" s="23" t="s">
        <v>1962</v>
      </c>
      <c r="S1259" s="23" t="s">
        <v>4686</v>
      </c>
      <c r="T1259" s="23" t="s">
        <v>1721</v>
      </c>
    </row>
    <row r="1260" spans="1:20" s="19" customFormat="1">
      <c r="A1260" s="23" t="s">
        <v>3937</v>
      </c>
      <c r="B1260" s="23" t="s">
        <v>3938</v>
      </c>
      <c r="C1260" s="23" t="s">
        <v>16</v>
      </c>
      <c r="D1260" s="23" t="s">
        <v>1705</v>
      </c>
      <c r="E1260" s="23" t="s">
        <v>1189</v>
      </c>
      <c r="F1260" s="23" t="s">
        <v>4141</v>
      </c>
      <c r="G1260" s="23" t="s">
        <v>1721</v>
      </c>
      <c r="H1260" s="23" t="s">
        <v>4633</v>
      </c>
      <c r="I1260" s="23" t="s">
        <v>5430</v>
      </c>
      <c r="J1260" s="23" t="s">
        <v>11</v>
      </c>
      <c r="K1260" s="23" t="s">
        <v>4628</v>
      </c>
      <c r="L1260" s="23" t="s">
        <v>11</v>
      </c>
      <c r="M1260" s="23" t="s">
        <v>5450</v>
      </c>
      <c r="N1260" s="23" t="s">
        <v>4629</v>
      </c>
      <c r="O1260" s="23" t="s">
        <v>4630</v>
      </c>
      <c r="P1260" s="23" t="s">
        <v>9</v>
      </c>
      <c r="Q1260" s="23">
        <v>0</v>
      </c>
      <c r="R1260" s="23" t="s">
        <v>2933</v>
      </c>
      <c r="S1260" s="23" t="s">
        <v>4742</v>
      </c>
      <c r="T1260" s="23" t="s">
        <v>1721</v>
      </c>
    </row>
    <row r="1261" spans="1:20" s="19" customFormat="1">
      <c r="A1261" s="23" t="s">
        <v>2368</v>
      </c>
      <c r="B1261" s="23" t="s">
        <v>2369</v>
      </c>
      <c r="C1261" s="23" t="s">
        <v>16</v>
      </c>
      <c r="D1261" s="23" t="s">
        <v>1705</v>
      </c>
      <c r="E1261" s="23" t="s">
        <v>1189</v>
      </c>
      <c r="F1261" s="23" t="s">
        <v>4197</v>
      </c>
      <c r="G1261" s="23" t="s">
        <v>1721</v>
      </c>
      <c r="H1261" s="23" t="s">
        <v>4099</v>
      </c>
      <c r="I1261" s="23" t="s">
        <v>4106</v>
      </c>
      <c r="J1261" s="23" t="s">
        <v>1808</v>
      </c>
      <c r="K1261" s="23" t="s">
        <v>4628</v>
      </c>
      <c r="L1261" s="23" t="s">
        <v>11</v>
      </c>
      <c r="M1261" s="23" t="s">
        <v>5478</v>
      </c>
      <c r="N1261" s="23" t="s">
        <v>4629</v>
      </c>
      <c r="O1261" s="23" t="s">
        <v>4630</v>
      </c>
      <c r="P1261" s="23" t="s">
        <v>9</v>
      </c>
      <c r="Q1261" s="23">
        <v>0</v>
      </c>
      <c r="R1261" s="23" t="s">
        <v>3208</v>
      </c>
      <c r="S1261" s="23" t="s">
        <v>4438</v>
      </c>
      <c r="T1261" s="23" t="s">
        <v>1721</v>
      </c>
    </row>
    <row r="1262" spans="1:20" s="19" customFormat="1">
      <c r="A1262" s="23" t="s">
        <v>3853</v>
      </c>
      <c r="B1262" s="23" t="s">
        <v>3854</v>
      </c>
      <c r="C1262" s="23" t="s">
        <v>14</v>
      </c>
      <c r="D1262" s="23" t="s">
        <v>1705</v>
      </c>
      <c r="E1262" s="23" t="s">
        <v>452</v>
      </c>
      <c r="F1262" s="23" t="s">
        <v>4166</v>
      </c>
      <c r="G1262" s="23" t="s">
        <v>1721</v>
      </c>
      <c r="H1262" s="23" t="s">
        <v>4094</v>
      </c>
      <c r="I1262" s="23" t="s">
        <v>4106</v>
      </c>
      <c r="J1262" s="23" t="s">
        <v>11</v>
      </c>
      <c r="K1262" s="23" t="s">
        <v>4628</v>
      </c>
      <c r="L1262" s="23" t="s">
        <v>11</v>
      </c>
      <c r="M1262" s="23" t="s">
        <v>5415</v>
      </c>
      <c r="N1262" s="23" t="s">
        <v>4629</v>
      </c>
      <c r="O1262" s="23" t="s">
        <v>4630</v>
      </c>
      <c r="P1262" s="23" t="s">
        <v>7</v>
      </c>
      <c r="Q1262" s="23">
        <v>0</v>
      </c>
      <c r="R1262" s="23" t="s">
        <v>2050</v>
      </c>
      <c r="S1262" s="23" t="s">
        <v>4637</v>
      </c>
      <c r="T1262" s="23" t="s">
        <v>1721</v>
      </c>
    </row>
    <row r="1263" spans="1:20" s="19" customFormat="1">
      <c r="A1263" s="23" t="s">
        <v>3043</v>
      </c>
      <c r="B1263" s="23" t="s">
        <v>3044</v>
      </c>
      <c r="C1263" s="23" t="s">
        <v>14</v>
      </c>
      <c r="D1263" s="23" t="s">
        <v>1705</v>
      </c>
      <c r="E1263" s="23" t="s">
        <v>452</v>
      </c>
      <c r="F1263" s="23" t="s">
        <v>5344</v>
      </c>
      <c r="G1263" s="23" t="s">
        <v>1721</v>
      </c>
      <c r="H1263" s="23" t="s">
        <v>4643</v>
      </c>
      <c r="I1263" s="23" t="s">
        <v>4649</v>
      </c>
      <c r="J1263" s="23" t="s">
        <v>11</v>
      </c>
      <c r="K1263" s="23" t="s">
        <v>4628</v>
      </c>
      <c r="L1263" s="23" t="s">
        <v>11</v>
      </c>
      <c r="M1263" s="23" t="s">
        <v>5418</v>
      </c>
      <c r="N1263" s="23" t="s">
        <v>4629</v>
      </c>
      <c r="O1263" s="23" t="s">
        <v>4630</v>
      </c>
      <c r="P1263" s="23" t="s">
        <v>1026</v>
      </c>
      <c r="Q1263" s="23">
        <v>0</v>
      </c>
      <c r="R1263" s="23" t="s">
        <v>1683</v>
      </c>
      <c r="S1263" s="23" t="s">
        <v>4581</v>
      </c>
      <c r="T1263" s="23" t="s">
        <v>1721</v>
      </c>
    </row>
    <row r="1264" spans="1:20" s="19" customFormat="1">
      <c r="A1264" s="23" t="s">
        <v>2029</v>
      </c>
      <c r="B1264" s="23" t="s">
        <v>2030</v>
      </c>
      <c r="C1264" s="23" t="s">
        <v>13</v>
      </c>
      <c r="D1264" s="23" t="s">
        <v>1705</v>
      </c>
      <c r="E1264" s="23" t="s">
        <v>452</v>
      </c>
      <c r="F1264" s="23" t="s">
        <v>4176</v>
      </c>
      <c r="G1264" s="23" t="s">
        <v>1721</v>
      </c>
      <c r="H1264" s="23" t="s">
        <v>4094</v>
      </c>
      <c r="I1264" s="23" t="s">
        <v>5430</v>
      </c>
      <c r="J1264" s="23" t="s">
        <v>11</v>
      </c>
      <c r="K1264" s="23" t="s">
        <v>4628</v>
      </c>
      <c r="L1264" s="23" t="s">
        <v>11</v>
      </c>
      <c r="M1264" s="23" t="s">
        <v>5442</v>
      </c>
      <c r="N1264" s="23" t="s">
        <v>4629</v>
      </c>
      <c r="O1264" s="23" t="s">
        <v>4630</v>
      </c>
      <c r="P1264" s="23" t="s">
        <v>4726</v>
      </c>
      <c r="Q1264" s="23">
        <v>0</v>
      </c>
      <c r="R1264" s="23" t="s">
        <v>2033</v>
      </c>
      <c r="S1264" s="23" t="s">
        <v>4565</v>
      </c>
      <c r="T1264" s="23" t="s">
        <v>1721</v>
      </c>
    </row>
    <row r="1265" spans="1:20" s="19" customFormat="1">
      <c r="A1265" s="23" t="s">
        <v>1819</v>
      </c>
      <c r="B1265" s="23" t="s">
        <v>1820</v>
      </c>
      <c r="C1265" s="23" t="s">
        <v>16</v>
      </c>
      <c r="D1265" s="23" t="s">
        <v>1705</v>
      </c>
      <c r="E1265" s="23" t="s">
        <v>1189</v>
      </c>
      <c r="F1265" s="23" t="s">
        <v>5351</v>
      </c>
      <c r="G1265" s="23" t="s">
        <v>1721</v>
      </c>
      <c r="H1265" s="23" t="s">
        <v>4633</v>
      </c>
      <c r="I1265" s="23" t="s">
        <v>4192</v>
      </c>
      <c r="J1265" s="23" t="s">
        <v>11</v>
      </c>
      <c r="K1265" s="23" t="s">
        <v>4628</v>
      </c>
      <c r="L1265" s="23" t="s">
        <v>11</v>
      </c>
      <c r="M1265" s="23" t="s">
        <v>5406</v>
      </c>
      <c r="N1265" s="23" t="s">
        <v>4629</v>
      </c>
      <c r="O1265" s="23" t="s">
        <v>4630</v>
      </c>
      <c r="P1265" s="23" t="s">
        <v>4662</v>
      </c>
      <c r="Q1265" s="23">
        <v>0</v>
      </c>
      <c r="R1265" s="23" t="s">
        <v>4688</v>
      </c>
      <c r="S1265" s="23" t="s">
        <v>4689</v>
      </c>
      <c r="T1265" s="23" t="s">
        <v>1721</v>
      </c>
    </row>
    <row r="1266" spans="1:20" s="19" customFormat="1">
      <c r="A1266" s="23" t="s">
        <v>3846</v>
      </c>
      <c r="B1266" s="23" t="s">
        <v>3847</v>
      </c>
      <c r="C1266" s="23" t="s">
        <v>15</v>
      </c>
      <c r="D1266" s="23" t="s">
        <v>1705</v>
      </c>
      <c r="E1266" s="23" t="s">
        <v>452</v>
      </c>
      <c r="F1266" s="23" t="s">
        <v>4148</v>
      </c>
      <c r="G1266" s="23" t="s">
        <v>1721</v>
      </c>
      <c r="H1266" s="23" t="s">
        <v>4094</v>
      </c>
      <c r="I1266" s="23" t="s">
        <v>4192</v>
      </c>
      <c r="J1266" s="23" t="s">
        <v>11</v>
      </c>
      <c r="K1266" s="23" t="s">
        <v>4628</v>
      </c>
      <c r="L1266" s="23" t="s">
        <v>11</v>
      </c>
      <c r="M1266" s="23" t="s">
        <v>5406</v>
      </c>
      <c r="N1266" s="23" t="s">
        <v>4629</v>
      </c>
      <c r="O1266" s="23" t="s">
        <v>4630</v>
      </c>
      <c r="P1266" s="23" t="s">
        <v>4655</v>
      </c>
      <c r="Q1266" s="23">
        <v>0</v>
      </c>
      <c r="R1266" s="23" t="s">
        <v>1962</v>
      </c>
      <c r="S1266" s="23" t="s">
        <v>4305</v>
      </c>
      <c r="T1266" s="23" t="s">
        <v>1721</v>
      </c>
    </row>
    <row r="1267" spans="1:20" s="19" customFormat="1">
      <c r="A1267" s="23" t="s">
        <v>2182</v>
      </c>
      <c r="B1267" s="23" t="s">
        <v>2183</v>
      </c>
      <c r="C1267" s="23" t="s">
        <v>1669</v>
      </c>
      <c r="D1267" s="23" t="s">
        <v>4091</v>
      </c>
      <c r="E1267" s="23" t="s">
        <v>464</v>
      </c>
      <c r="F1267" s="23" t="s">
        <v>4122</v>
      </c>
      <c r="G1267" s="23" t="s">
        <v>1721</v>
      </c>
      <c r="H1267" s="23" t="s">
        <v>4638</v>
      </c>
      <c r="I1267" s="23" t="s">
        <v>4644</v>
      </c>
      <c r="J1267" s="23" t="s">
        <v>11</v>
      </c>
      <c r="K1267" s="23" t="s">
        <v>4628</v>
      </c>
      <c r="L1267" s="23" t="s">
        <v>11</v>
      </c>
      <c r="M1267" s="23" t="s">
        <v>5408</v>
      </c>
      <c r="N1267" s="23" t="s">
        <v>4640</v>
      </c>
      <c r="O1267" s="23" t="s">
        <v>4630</v>
      </c>
      <c r="P1267" s="23" t="s">
        <v>4641</v>
      </c>
      <c r="Q1267" s="23">
        <v>0</v>
      </c>
      <c r="R1267" s="23" t="s">
        <v>1676</v>
      </c>
      <c r="S1267" s="23" t="s">
        <v>4766</v>
      </c>
      <c r="T1267" s="23" t="s">
        <v>1721</v>
      </c>
    </row>
    <row r="1268" spans="1:20" s="19" customFormat="1">
      <c r="A1268" s="23" t="s">
        <v>3114</v>
      </c>
      <c r="B1268" s="23" t="s">
        <v>3115</v>
      </c>
      <c r="C1268" s="23" t="s">
        <v>14</v>
      </c>
      <c r="D1268" s="23" t="s">
        <v>1705</v>
      </c>
      <c r="E1268" s="23" t="s">
        <v>452</v>
      </c>
      <c r="F1268" s="23" t="s">
        <v>4166</v>
      </c>
      <c r="G1268" s="23" t="s">
        <v>1721</v>
      </c>
      <c r="H1268" s="23" t="s">
        <v>4094</v>
      </c>
      <c r="I1268" s="23" t="s">
        <v>4106</v>
      </c>
      <c r="J1268" s="23" t="s">
        <v>11</v>
      </c>
      <c r="K1268" s="23" t="s">
        <v>4628</v>
      </c>
      <c r="L1268" s="23" t="s">
        <v>11</v>
      </c>
      <c r="M1268" s="23" t="s">
        <v>5415</v>
      </c>
      <c r="N1268" s="23" t="s">
        <v>4629</v>
      </c>
      <c r="O1268" s="23" t="s">
        <v>4630</v>
      </c>
      <c r="P1268" s="23" t="s">
        <v>4642</v>
      </c>
      <c r="Q1268" s="23">
        <v>0</v>
      </c>
      <c r="R1268" s="23" t="s">
        <v>1962</v>
      </c>
      <c r="S1268" s="23" t="s">
        <v>4366</v>
      </c>
      <c r="T1268" s="23" t="s">
        <v>1721</v>
      </c>
    </row>
    <row r="1269" spans="1:20" s="19" customFormat="1">
      <c r="A1269" s="23" t="s">
        <v>1889</v>
      </c>
      <c r="B1269" s="23" t="s">
        <v>1890</v>
      </c>
      <c r="C1269" s="23" t="s">
        <v>1669</v>
      </c>
      <c r="D1269" s="23" t="s">
        <v>1705</v>
      </c>
      <c r="E1269" s="23" t="s">
        <v>452</v>
      </c>
      <c r="F1269" s="23" t="s">
        <v>4179</v>
      </c>
      <c r="G1269" s="23" t="s">
        <v>1721</v>
      </c>
      <c r="H1269" s="23" t="s">
        <v>4682</v>
      </c>
      <c r="I1269" s="23" t="s">
        <v>4649</v>
      </c>
      <c r="J1269" s="23" t="s">
        <v>11</v>
      </c>
      <c r="K1269" s="23" t="s">
        <v>4628</v>
      </c>
      <c r="L1269" s="23" t="s">
        <v>11</v>
      </c>
      <c r="M1269" s="23" t="s">
        <v>5437</v>
      </c>
      <c r="N1269" s="23" t="s">
        <v>4629</v>
      </c>
      <c r="O1269" s="23" t="s">
        <v>4630</v>
      </c>
      <c r="P1269" s="23" t="s">
        <v>4660</v>
      </c>
      <c r="Q1269" s="23">
        <v>0</v>
      </c>
      <c r="R1269" s="23" t="s">
        <v>1962</v>
      </c>
      <c r="S1269" s="23" t="s">
        <v>4890</v>
      </c>
      <c r="T1269" s="23" t="s">
        <v>1721</v>
      </c>
    </row>
    <row r="1270" spans="1:20" s="19" customFormat="1">
      <c r="A1270" s="23" t="s">
        <v>2750</v>
      </c>
      <c r="B1270" s="23" t="s">
        <v>2751</v>
      </c>
      <c r="C1270" s="23" t="s">
        <v>14</v>
      </c>
      <c r="D1270" s="23" t="s">
        <v>1705</v>
      </c>
      <c r="E1270" s="23" t="s">
        <v>452</v>
      </c>
      <c r="F1270" s="23" t="s">
        <v>4173</v>
      </c>
      <c r="G1270" s="23" t="s">
        <v>1721</v>
      </c>
      <c r="H1270" s="23" t="s">
        <v>4099</v>
      </c>
      <c r="I1270" s="23" t="s">
        <v>4138</v>
      </c>
      <c r="J1270" s="23" t="s">
        <v>11</v>
      </c>
      <c r="K1270" s="23" t="s">
        <v>4628</v>
      </c>
      <c r="L1270" s="23" t="s">
        <v>11</v>
      </c>
      <c r="M1270" s="23" t="s">
        <v>5417</v>
      </c>
      <c r="N1270" s="23" t="s">
        <v>4629</v>
      </c>
      <c r="O1270" s="23" t="s">
        <v>4630</v>
      </c>
      <c r="P1270" s="23" t="s">
        <v>4753</v>
      </c>
      <c r="Q1270" s="23">
        <v>0</v>
      </c>
      <c r="R1270" s="23" t="s">
        <v>1962</v>
      </c>
      <c r="S1270" s="23" t="s">
        <v>4754</v>
      </c>
      <c r="T1270" s="23" t="s">
        <v>1721</v>
      </c>
    </row>
    <row r="1271" spans="1:20" s="19" customFormat="1">
      <c r="A1271" s="23" t="s">
        <v>3364</v>
      </c>
      <c r="B1271" s="23" t="s">
        <v>3365</v>
      </c>
      <c r="C1271" s="23" t="s">
        <v>14</v>
      </c>
      <c r="D1271" s="23" t="s">
        <v>1705</v>
      </c>
      <c r="E1271" s="23" t="s">
        <v>452</v>
      </c>
      <c r="F1271" s="23" t="s">
        <v>4173</v>
      </c>
      <c r="G1271" s="23" t="s">
        <v>1721</v>
      </c>
      <c r="H1271" s="23" t="s">
        <v>4099</v>
      </c>
      <c r="I1271" s="23" t="s">
        <v>5461</v>
      </c>
      <c r="J1271" s="23" t="s">
        <v>11</v>
      </c>
      <c r="K1271" s="23" t="s">
        <v>4628</v>
      </c>
      <c r="L1271" s="23" t="s">
        <v>11</v>
      </c>
      <c r="M1271" s="23" t="s">
        <v>5441</v>
      </c>
      <c r="N1271" s="23" t="s">
        <v>4629</v>
      </c>
      <c r="O1271" s="23" t="s">
        <v>4630</v>
      </c>
      <c r="P1271" s="23" t="s">
        <v>4848</v>
      </c>
      <c r="Q1271" s="23">
        <v>0</v>
      </c>
      <c r="R1271" s="23" t="s">
        <v>1962</v>
      </c>
      <c r="S1271" s="23" t="s">
        <v>4849</v>
      </c>
      <c r="T1271" s="23" t="s">
        <v>1721</v>
      </c>
    </row>
    <row r="1272" spans="1:20" s="19" customFormat="1">
      <c r="A1272" s="23" t="s">
        <v>2528</v>
      </c>
      <c r="B1272" s="23" t="s">
        <v>2529</v>
      </c>
      <c r="C1272" s="23" t="s">
        <v>10</v>
      </c>
      <c r="D1272" s="23" t="s">
        <v>1705</v>
      </c>
      <c r="E1272" s="23" t="s">
        <v>452</v>
      </c>
      <c r="F1272" s="23" t="s">
        <v>5342</v>
      </c>
      <c r="G1272" s="23" t="s">
        <v>1721</v>
      </c>
      <c r="H1272" s="23" t="s">
        <v>4633</v>
      </c>
      <c r="I1272" s="23" t="s">
        <v>4192</v>
      </c>
      <c r="J1272" s="23" t="s">
        <v>11</v>
      </c>
      <c r="K1272" s="23" t="s">
        <v>4628</v>
      </c>
      <c r="L1272" s="23" t="s">
        <v>11</v>
      </c>
      <c r="M1272" s="23" t="s">
        <v>5435</v>
      </c>
      <c r="N1272" s="23" t="s">
        <v>4629</v>
      </c>
      <c r="O1272" s="23" t="s">
        <v>4630</v>
      </c>
      <c r="P1272" s="23" t="s">
        <v>7</v>
      </c>
      <c r="Q1272" s="23">
        <v>0</v>
      </c>
      <c r="R1272" s="23" t="s">
        <v>2050</v>
      </c>
      <c r="S1272" s="23" t="s">
        <v>4422</v>
      </c>
      <c r="T1272" s="23" t="s">
        <v>1721</v>
      </c>
    </row>
    <row r="1273" spans="1:20" s="19" customFormat="1">
      <c r="A1273" s="23" t="s">
        <v>3254</v>
      </c>
      <c r="B1273" s="23" t="s">
        <v>3255</v>
      </c>
      <c r="C1273" s="23" t="s">
        <v>12</v>
      </c>
      <c r="D1273" s="23" t="s">
        <v>1705</v>
      </c>
      <c r="E1273" s="23" t="s">
        <v>452</v>
      </c>
      <c r="F1273" s="23" t="s">
        <v>4175</v>
      </c>
      <c r="G1273" s="23" t="s">
        <v>1721</v>
      </c>
      <c r="H1273" s="23" t="s">
        <v>4638</v>
      </c>
      <c r="I1273" s="23" t="s">
        <v>4656</v>
      </c>
      <c r="J1273" s="23" t="s">
        <v>11</v>
      </c>
      <c r="K1273" s="23" t="s">
        <v>4628</v>
      </c>
      <c r="L1273" s="23" t="s">
        <v>11</v>
      </c>
      <c r="M1273" s="23" t="s">
        <v>5426</v>
      </c>
      <c r="N1273" s="23" t="s">
        <v>4629</v>
      </c>
      <c r="O1273" s="23" t="s">
        <v>4630</v>
      </c>
      <c r="P1273" s="23" t="s">
        <v>4642</v>
      </c>
      <c r="Q1273" s="23">
        <v>0</v>
      </c>
      <c r="R1273" s="23" t="s">
        <v>1962</v>
      </c>
      <c r="S1273" s="23" t="s">
        <v>4359</v>
      </c>
      <c r="T1273" s="23" t="s">
        <v>1721</v>
      </c>
    </row>
    <row r="1274" spans="1:20" s="19" customFormat="1">
      <c r="A1274" s="23" t="s">
        <v>1788</v>
      </c>
      <c r="B1274" s="23" t="s">
        <v>1789</v>
      </c>
      <c r="C1274" s="23" t="s">
        <v>16</v>
      </c>
      <c r="D1274" s="23" t="s">
        <v>1705</v>
      </c>
      <c r="E1274" s="23" t="s">
        <v>1189</v>
      </c>
      <c r="F1274" s="23" t="s">
        <v>4197</v>
      </c>
      <c r="G1274" s="23" t="s">
        <v>1721</v>
      </c>
      <c r="H1274" s="23" t="s">
        <v>4099</v>
      </c>
      <c r="I1274" s="23" t="s">
        <v>4192</v>
      </c>
      <c r="J1274" s="23" t="s">
        <v>11</v>
      </c>
      <c r="K1274" s="23" t="s">
        <v>4628</v>
      </c>
      <c r="L1274" s="23" t="s">
        <v>11</v>
      </c>
      <c r="M1274" s="23" t="s">
        <v>5426</v>
      </c>
      <c r="N1274" s="23" t="s">
        <v>4629</v>
      </c>
      <c r="O1274" s="23" t="s">
        <v>4630</v>
      </c>
      <c r="P1274" s="23" t="s">
        <v>4829</v>
      </c>
      <c r="Q1274" s="23">
        <v>0</v>
      </c>
      <c r="R1274" s="23" t="s">
        <v>1962</v>
      </c>
      <c r="S1274" s="23" t="s">
        <v>4830</v>
      </c>
      <c r="T1274" s="23" t="s">
        <v>1721</v>
      </c>
    </row>
    <row r="1275" spans="1:20" s="19" customFormat="1">
      <c r="A1275" s="23" t="s">
        <v>2712</v>
      </c>
      <c r="B1275" s="23" t="s">
        <v>2713</v>
      </c>
      <c r="C1275" s="23" t="s">
        <v>16</v>
      </c>
      <c r="D1275" s="23" t="s">
        <v>1705</v>
      </c>
      <c r="E1275" s="23" t="s">
        <v>1189</v>
      </c>
      <c r="F1275" s="23" t="s">
        <v>4182</v>
      </c>
      <c r="G1275" s="23" t="s">
        <v>1721</v>
      </c>
      <c r="H1275" s="23" t="s">
        <v>4638</v>
      </c>
      <c r="I1275" s="23" t="s">
        <v>4192</v>
      </c>
      <c r="J1275" s="23" t="s">
        <v>11</v>
      </c>
      <c r="K1275" s="23" t="s">
        <v>4628</v>
      </c>
      <c r="L1275" s="23" t="s">
        <v>11</v>
      </c>
      <c r="M1275" s="23" t="s">
        <v>5444</v>
      </c>
      <c r="N1275" s="23" t="s">
        <v>4629</v>
      </c>
      <c r="O1275" s="23" t="s">
        <v>4630</v>
      </c>
      <c r="P1275" s="23" t="s">
        <v>1026</v>
      </c>
      <c r="Q1275" s="23">
        <v>0</v>
      </c>
      <c r="R1275" s="23" t="s">
        <v>1683</v>
      </c>
      <c r="S1275" s="23" t="s">
        <v>4590</v>
      </c>
      <c r="T1275" s="23" t="s">
        <v>1721</v>
      </c>
    </row>
    <row r="1276" spans="1:20" s="19" customFormat="1">
      <c r="A1276" s="23" t="s">
        <v>1982</v>
      </c>
      <c r="B1276" s="23" t="s">
        <v>1983</v>
      </c>
      <c r="C1276" s="23" t="s">
        <v>14</v>
      </c>
      <c r="D1276" s="23" t="s">
        <v>1705</v>
      </c>
      <c r="E1276" s="23" t="s">
        <v>452</v>
      </c>
      <c r="F1276" s="23" t="s">
        <v>5338</v>
      </c>
      <c r="G1276" s="23" t="s">
        <v>1721</v>
      </c>
      <c r="H1276" s="23" t="s">
        <v>4643</v>
      </c>
      <c r="I1276" s="23" t="s">
        <v>4138</v>
      </c>
      <c r="J1276" s="23" t="s">
        <v>11</v>
      </c>
      <c r="K1276" s="23" t="s">
        <v>4628</v>
      </c>
      <c r="L1276" s="23" t="s">
        <v>11</v>
      </c>
      <c r="M1276" s="23" t="s">
        <v>5471</v>
      </c>
      <c r="N1276" s="23" t="s">
        <v>4629</v>
      </c>
      <c r="O1276" s="23" t="s">
        <v>4630</v>
      </c>
      <c r="P1276" s="23" t="s">
        <v>4730</v>
      </c>
      <c r="Q1276" s="23">
        <v>0</v>
      </c>
      <c r="R1276" s="23" t="s">
        <v>1962</v>
      </c>
      <c r="S1276" s="23" t="s">
        <v>4731</v>
      </c>
      <c r="T1276" s="23" t="s">
        <v>1721</v>
      </c>
    </row>
    <row r="1277" spans="1:20" s="19" customFormat="1">
      <c r="A1277" s="23" t="s">
        <v>2264</v>
      </c>
      <c r="B1277" s="23" t="s">
        <v>2265</v>
      </c>
      <c r="C1277" s="23" t="s">
        <v>14</v>
      </c>
      <c r="D1277" s="23" t="s">
        <v>1705</v>
      </c>
      <c r="E1277" s="23" t="s">
        <v>452</v>
      </c>
      <c r="F1277" s="23" t="s">
        <v>5334</v>
      </c>
      <c r="G1277" s="23" t="s">
        <v>1721</v>
      </c>
      <c r="H1277" s="23" t="s">
        <v>4633</v>
      </c>
      <c r="I1277" s="23" t="s">
        <v>4192</v>
      </c>
      <c r="J1277" s="23" t="s">
        <v>11</v>
      </c>
      <c r="K1277" s="23" t="s">
        <v>4628</v>
      </c>
      <c r="L1277" s="23" t="s">
        <v>11</v>
      </c>
      <c r="M1277" s="23" t="s">
        <v>5428</v>
      </c>
      <c r="N1277" s="23" t="s">
        <v>4629</v>
      </c>
      <c r="O1277" s="23" t="s">
        <v>4630</v>
      </c>
      <c r="P1277" s="23" t="s">
        <v>9</v>
      </c>
      <c r="Q1277" s="23">
        <v>0</v>
      </c>
      <c r="R1277" s="23" t="s">
        <v>4756</v>
      </c>
      <c r="S1277" s="23" t="s">
        <v>4757</v>
      </c>
      <c r="T1277" s="23" t="s">
        <v>1721</v>
      </c>
    </row>
    <row r="1278" spans="1:20" s="19" customFormat="1">
      <c r="A1278" s="23" t="s">
        <v>2949</v>
      </c>
      <c r="B1278" s="23" t="s">
        <v>2950</v>
      </c>
      <c r="C1278" s="23" t="s">
        <v>13</v>
      </c>
      <c r="D1278" s="23" t="s">
        <v>1705</v>
      </c>
      <c r="E1278" s="23" t="s">
        <v>452</v>
      </c>
      <c r="F1278" s="23" t="s">
        <v>5338</v>
      </c>
      <c r="G1278" s="23" t="s">
        <v>1721</v>
      </c>
      <c r="H1278" s="23" t="s">
        <v>4643</v>
      </c>
      <c r="I1278" s="23" t="s">
        <v>4138</v>
      </c>
      <c r="J1278" s="23" t="s">
        <v>11</v>
      </c>
      <c r="K1278" s="23" t="s">
        <v>4628</v>
      </c>
      <c r="L1278" s="23" t="s">
        <v>11</v>
      </c>
      <c r="M1278" s="23" t="s">
        <v>5410</v>
      </c>
      <c r="N1278" s="23" t="s">
        <v>4629</v>
      </c>
      <c r="O1278" s="23" t="s">
        <v>4630</v>
      </c>
      <c r="P1278" s="23" t="s">
        <v>1026</v>
      </c>
      <c r="Q1278" s="23">
        <v>0</v>
      </c>
      <c r="R1278" s="23" t="s">
        <v>1760</v>
      </c>
      <c r="S1278" s="23" t="s">
        <v>5505</v>
      </c>
      <c r="T1278" s="23" t="s">
        <v>1721</v>
      </c>
    </row>
    <row r="1279" spans="1:20" s="19" customFormat="1">
      <c r="A1279" s="23" t="s">
        <v>2209</v>
      </c>
      <c r="B1279" s="23" t="s">
        <v>2210</v>
      </c>
      <c r="C1279" s="23" t="s">
        <v>18</v>
      </c>
      <c r="D1279" s="23" t="s">
        <v>1705</v>
      </c>
      <c r="E1279" s="23" t="s">
        <v>452</v>
      </c>
      <c r="F1279" s="23" t="s">
        <v>5337</v>
      </c>
      <c r="G1279" s="23" t="s">
        <v>1721</v>
      </c>
      <c r="H1279" s="23" t="s">
        <v>4643</v>
      </c>
      <c r="I1279" s="23" t="s">
        <v>4192</v>
      </c>
      <c r="J1279" s="23" t="s">
        <v>11</v>
      </c>
      <c r="K1279" s="23" t="s">
        <v>4628</v>
      </c>
      <c r="L1279" s="23" t="s">
        <v>11</v>
      </c>
      <c r="M1279" s="23" t="s">
        <v>5471</v>
      </c>
      <c r="N1279" s="23" t="s">
        <v>4629</v>
      </c>
      <c r="O1279" s="23" t="s">
        <v>4630</v>
      </c>
      <c r="P1279" s="23" t="s">
        <v>4642</v>
      </c>
      <c r="Q1279" s="23">
        <v>0</v>
      </c>
      <c r="R1279" s="23" t="s">
        <v>1962</v>
      </c>
      <c r="S1279" s="23" t="s">
        <v>4459</v>
      </c>
      <c r="T1279" s="23" t="s">
        <v>1721</v>
      </c>
    </row>
    <row r="1280" spans="1:20" s="19" customFormat="1">
      <c r="A1280" s="23" t="s">
        <v>2494</v>
      </c>
      <c r="B1280" s="23" t="s">
        <v>2495</v>
      </c>
      <c r="C1280" s="23" t="s">
        <v>1669</v>
      </c>
      <c r="D1280" s="23" t="s">
        <v>4091</v>
      </c>
      <c r="E1280" s="23" t="s">
        <v>459</v>
      </c>
      <c r="F1280" s="23" t="s">
        <v>4194</v>
      </c>
      <c r="G1280" s="23" t="s">
        <v>1721</v>
      </c>
      <c r="H1280" s="23" t="s">
        <v>4632</v>
      </c>
      <c r="I1280" s="23" t="s">
        <v>4639</v>
      </c>
      <c r="J1280" s="23" t="s">
        <v>11</v>
      </c>
      <c r="K1280" s="23" t="s">
        <v>4628</v>
      </c>
      <c r="L1280" s="23" t="s">
        <v>11</v>
      </c>
      <c r="M1280" s="23" t="s">
        <v>5499</v>
      </c>
      <c r="N1280" s="23" t="s">
        <v>4640</v>
      </c>
      <c r="O1280" s="23" t="s">
        <v>4630</v>
      </c>
      <c r="P1280" s="23" t="s">
        <v>1168</v>
      </c>
      <c r="Q1280" s="23">
        <v>0</v>
      </c>
      <c r="R1280" s="23" t="s">
        <v>1683</v>
      </c>
      <c r="S1280" s="23" t="s">
        <v>4579</v>
      </c>
      <c r="T1280" s="23" t="s">
        <v>1721</v>
      </c>
    </row>
    <row r="1281" spans="1:20" s="19" customFormat="1">
      <c r="A1281" s="23" t="s">
        <v>2769</v>
      </c>
      <c r="B1281" s="23" t="s">
        <v>2770</v>
      </c>
      <c r="C1281" s="23" t="s">
        <v>14</v>
      </c>
      <c r="D1281" s="23" t="s">
        <v>1705</v>
      </c>
      <c r="E1281" s="23" t="s">
        <v>452</v>
      </c>
      <c r="F1281" s="23" t="s">
        <v>5349</v>
      </c>
      <c r="G1281" s="23" t="s">
        <v>1721</v>
      </c>
      <c r="H1281" s="23" t="s">
        <v>4099</v>
      </c>
      <c r="I1281" s="23" t="s">
        <v>4106</v>
      </c>
      <c r="J1281" s="23" t="s">
        <v>11</v>
      </c>
      <c r="K1281" s="23" t="s">
        <v>4628</v>
      </c>
      <c r="L1281" s="23" t="s">
        <v>11</v>
      </c>
      <c r="M1281" s="23" t="s">
        <v>5429</v>
      </c>
      <c r="N1281" s="23" t="s">
        <v>4629</v>
      </c>
      <c r="O1281" s="23" t="s">
        <v>4630</v>
      </c>
      <c r="P1281" s="23" t="s">
        <v>4634</v>
      </c>
      <c r="Q1281" s="23">
        <v>0</v>
      </c>
      <c r="R1281" s="23" t="s">
        <v>1962</v>
      </c>
      <c r="S1281" s="23" t="s">
        <v>4875</v>
      </c>
      <c r="T1281" s="23" t="s">
        <v>1721</v>
      </c>
    </row>
    <row r="1282" spans="1:20" s="19" customFormat="1">
      <c r="A1282" s="23" t="s">
        <v>3867</v>
      </c>
      <c r="B1282" s="23" t="s">
        <v>3868</v>
      </c>
      <c r="C1282" s="23" t="s">
        <v>1669</v>
      </c>
      <c r="D1282" s="23" t="s">
        <v>4091</v>
      </c>
      <c r="E1282" s="23" t="s">
        <v>464</v>
      </c>
      <c r="F1282" s="23" t="s">
        <v>4191</v>
      </c>
      <c r="G1282" s="23" t="s">
        <v>1721</v>
      </c>
      <c r="H1282" s="23" t="s">
        <v>4632</v>
      </c>
      <c r="I1282" s="23" t="s">
        <v>4644</v>
      </c>
      <c r="J1282" s="23" t="s">
        <v>11</v>
      </c>
      <c r="K1282" s="23" t="s">
        <v>4628</v>
      </c>
      <c r="L1282" s="23" t="s">
        <v>11</v>
      </c>
      <c r="M1282" s="23" t="s">
        <v>5409</v>
      </c>
      <c r="N1282" s="23" t="s">
        <v>4640</v>
      </c>
      <c r="O1282" s="23" t="s">
        <v>4630</v>
      </c>
      <c r="P1282" s="23" t="s">
        <v>1166</v>
      </c>
      <c r="Q1282" s="23">
        <v>0</v>
      </c>
      <c r="R1282" s="23" t="s">
        <v>1760</v>
      </c>
      <c r="S1282" s="23" t="s">
        <v>4603</v>
      </c>
      <c r="T1282" s="23" t="s">
        <v>1721</v>
      </c>
    </row>
    <row r="1283" spans="1:20" s="19" customFormat="1">
      <c r="A1283" s="23" t="s">
        <v>3949</v>
      </c>
      <c r="B1283" s="23" t="s">
        <v>3950</v>
      </c>
      <c r="C1283" s="23" t="s">
        <v>12</v>
      </c>
      <c r="D1283" s="23" t="s">
        <v>1705</v>
      </c>
      <c r="E1283" s="23" t="s">
        <v>452</v>
      </c>
      <c r="F1283" s="23" t="s">
        <v>4175</v>
      </c>
      <c r="G1283" s="23" t="s">
        <v>1721</v>
      </c>
      <c r="H1283" s="23" t="s">
        <v>4638</v>
      </c>
      <c r="I1283" s="23" t="s">
        <v>5466</v>
      </c>
      <c r="J1283" s="23" t="s">
        <v>11</v>
      </c>
      <c r="K1283" s="23" t="s">
        <v>4628</v>
      </c>
      <c r="L1283" s="23" t="s">
        <v>11</v>
      </c>
      <c r="M1283" s="23" t="s">
        <v>5422</v>
      </c>
      <c r="N1283" s="23" t="s">
        <v>4629</v>
      </c>
      <c r="O1283" s="23" t="s">
        <v>4630</v>
      </c>
      <c r="P1283" s="23" t="s">
        <v>4697</v>
      </c>
      <c r="Q1283" s="23">
        <v>0</v>
      </c>
      <c r="R1283" s="23" t="s">
        <v>1962</v>
      </c>
      <c r="S1283" s="23" t="s">
        <v>4698</v>
      </c>
      <c r="T1283" s="23" t="s">
        <v>1721</v>
      </c>
    </row>
    <row r="1284" spans="1:20" s="19" customFormat="1">
      <c r="A1284" s="23" t="s">
        <v>3617</v>
      </c>
      <c r="B1284" s="23" t="s">
        <v>3618</v>
      </c>
      <c r="C1284" s="23" t="s">
        <v>1669</v>
      </c>
      <c r="D1284" s="23" t="s">
        <v>1705</v>
      </c>
      <c r="E1284" s="23" t="s">
        <v>452</v>
      </c>
      <c r="F1284" s="23" t="s">
        <v>4179</v>
      </c>
      <c r="G1284" s="23" t="s">
        <v>1721</v>
      </c>
      <c r="H1284" s="23" t="s">
        <v>4682</v>
      </c>
      <c r="I1284" s="23" t="s">
        <v>4106</v>
      </c>
      <c r="J1284" s="23" t="s">
        <v>11</v>
      </c>
      <c r="K1284" s="23" t="s">
        <v>4628</v>
      </c>
      <c r="L1284" s="23" t="s">
        <v>11</v>
      </c>
      <c r="M1284" s="23" t="s">
        <v>5406</v>
      </c>
      <c r="N1284" s="23" t="s">
        <v>4629</v>
      </c>
      <c r="O1284" s="23" t="s">
        <v>4630</v>
      </c>
      <c r="P1284" s="23" t="s">
        <v>1026</v>
      </c>
      <c r="Q1284" s="23">
        <v>0</v>
      </c>
      <c r="R1284" s="23" t="s">
        <v>1922</v>
      </c>
      <c r="S1284" s="23" t="s">
        <v>4706</v>
      </c>
      <c r="T1284" s="23" t="s">
        <v>1721</v>
      </c>
    </row>
    <row r="1285" spans="1:20" s="19" customFormat="1">
      <c r="A1285" s="23" t="s">
        <v>3175</v>
      </c>
      <c r="B1285" s="23" t="s">
        <v>3176</v>
      </c>
      <c r="C1285" s="23" t="s">
        <v>14</v>
      </c>
      <c r="D1285" s="23" t="s">
        <v>1705</v>
      </c>
      <c r="E1285" s="23" t="s">
        <v>452</v>
      </c>
      <c r="F1285" s="23" t="s">
        <v>5334</v>
      </c>
      <c r="G1285" s="23" t="s">
        <v>1721</v>
      </c>
      <c r="H1285" s="23" t="s">
        <v>4633</v>
      </c>
      <c r="I1285" s="23" t="s">
        <v>4192</v>
      </c>
      <c r="J1285" s="23" t="s">
        <v>11</v>
      </c>
      <c r="K1285" s="23" t="s">
        <v>4628</v>
      </c>
      <c r="L1285" s="23" t="s">
        <v>11</v>
      </c>
      <c r="M1285" s="23" t="s">
        <v>5405</v>
      </c>
      <c r="N1285" s="23" t="s">
        <v>4629</v>
      </c>
      <c r="O1285" s="23" t="s">
        <v>4630</v>
      </c>
      <c r="P1285" s="23" t="s">
        <v>4684</v>
      </c>
      <c r="Q1285" s="23">
        <v>0</v>
      </c>
      <c r="R1285" s="23" t="s">
        <v>1962</v>
      </c>
      <c r="S1285" s="23" t="s">
        <v>4685</v>
      </c>
      <c r="T1285" s="23" t="s">
        <v>1721</v>
      </c>
    </row>
    <row r="1286" spans="1:20" s="19" customFormat="1">
      <c r="A1286" s="23" t="s">
        <v>3284</v>
      </c>
      <c r="B1286" s="23" t="s">
        <v>3285</v>
      </c>
      <c r="C1286" s="23" t="s">
        <v>14</v>
      </c>
      <c r="D1286" s="23" t="s">
        <v>1705</v>
      </c>
      <c r="E1286" s="23" t="s">
        <v>452</v>
      </c>
      <c r="F1286" s="23" t="s">
        <v>5334</v>
      </c>
      <c r="G1286" s="23" t="s">
        <v>1721</v>
      </c>
      <c r="H1286" s="23" t="s">
        <v>4633</v>
      </c>
      <c r="I1286" s="23" t="s">
        <v>4192</v>
      </c>
      <c r="J1286" s="23" t="s">
        <v>11</v>
      </c>
      <c r="K1286" s="23" t="s">
        <v>4628</v>
      </c>
      <c r="L1286" s="23" t="s">
        <v>11</v>
      </c>
      <c r="M1286" s="23" t="s">
        <v>5414</v>
      </c>
      <c r="N1286" s="23" t="s">
        <v>4629</v>
      </c>
      <c r="O1286" s="23" t="s">
        <v>4630</v>
      </c>
      <c r="P1286" s="23" t="s">
        <v>4642</v>
      </c>
      <c r="Q1286" s="23">
        <v>0</v>
      </c>
      <c r="R1286" s="23" t="s">
        <v>1962</v>
      </c>
      <c r="S1286" s="23" t="s">
        <v>4355</v>
      </c>
      <c r="T1286" s="23" t="s">
        <v>1721</v>
      </c>
    </row>
    <row r="1287" spans="1:20" s="19" customFormat="1">
      <c r="A1287" s="23" t="s">
        <v>3554</v>
      </c>
      <c r="B1287" s="23" t="s">
        <v>3555</v>
      </c>
      <c r="C1287" s="23" t="s">
        <v>12</v>
      </c>
      <c r="D1287" s="23" t="s">
        <v>1705</v>
      </c>
      <c r="E1287" s="23" t="s">
        <v>452</v>
      </c>
      <c r="F1287" s="23" t="s">
        <v>5338</v>
      </c>
      <c r="G1287" s="23" t="s">
        <v>1721</v>
      </c>
      <c r="H1287" s="23" t="s">
        <v>4643</v>
      </c>
      <c r="I1287" s="23" t="s">
        <v>5486</v>
      </c>
      <c r="J1287" s="23" t="s">
        <v>11</v>
      </c>
      <c r="K1287" s="23" t="s">
        <v>4628</v>
      </c>
      <c r="L1287" s="23" t="s">
        <v>11</v>
      </c>
      <c r="M1287" s="23" t="s">
        <v>5448</v>
      </c>
      <c r="N1287" s="23" t="s">
        <v>4629</v>
      </c>
      <c r="O1287" s="23" t="s">
        <v>4630</v>
      </c>
      <c r="P1287" s="23" t="s">
        <v>4702</v>
      </c>
      <c r="Q1287" s="23">
        <v>0</v>
      </c>
      <c r="R1287" s="23" t="s">
        <v>1962</v>
      </c>
      <c r="S1287" s="23" t="s">
        <v>4703</v>
      </c>
      <c r="T1287" s="23" t="s">
        <v>1721</v>
      </c>
    </row>
    <row r="1288" spans="1:20" s="19" customFormat="1">
      <c r="A1288" s="23" t="s">
        <v>3602</v>
      </c>
      <c r="B1288" s="23" t="s">
        <v>3603</v>
      </c>
      <c r="C1288" s="23" t="s">
        <v>1669</v>
      </c>
      <c r="D1288" s="23" t="s">
        <v>1705</v>
      </c>
      <c r="E1288" s="23" t="s">
        <v>1189</v>
      </c>
      <c r="F1288" s="23" t="s">
        <v>4197</v>
      </c>
      <c r="G1288" s="23" t="s">
        <v>1721</v>
      </c>
      <c r="H1288" s="23" t="s">
        <v>4099</v>
      </c>
      <c r="I1288" s="23" t="s">
        <v>4106</v>
      </c>
      <c r="J1288" s="23" t="s">
        <v>1808</v>
      </c>
      <c r="K1288" s="23" t="s">
        <v>4628</v>
      </c>
      <c r="L1288" s="23" t="s">
        <v>11</v>
      </c>
      <c r="M1288" s="23" t="s">
        <v>5478</v>
      </c>
      <c r="N1288" s="23" t="s">
        <v>4629</v>
      </c>
      <c r="O1288" s="23" t="s">
        <v>4630</v>
      </c>
      <c r="P1288" s="23" t="s">
        <v>4675</v>
      </c>
      <c r="Q1288" s="23">
        <v>0</v>
      </c>
      <c r="R1288" s="23" t="s">
        <v>3208</v>
      </c>
      <c r="S1288" s="23" t="s">
        <v>4323</v>
      </c>
      <c r="T1288" s="23" t="s">
        <v>1721</v>
      </c>
    </row>
    <row r="1289" spans="1:20" s="19" customFormat="1">
      <c r="A1289" s="23" t="s">
        <v>2176</v>
      </c>
      <c r="B1289" s="23" t="s">
        <v>2177</v>
      </c>
      <c r="C1289" s="23" t="s">
        <v>14</v>
      </c>
      <c r="D1289" s="23" t="s">
        <v>1705</v>
      </c>
      <c r="E1289" s="23" t="s">
        <v>452</v>
      </c>
      <c r="F1289" s="23" t="s">
        <v>4175</v>
      </c>
      <c r="G1289" s="23" t="s">
        <v>1721</v>
      </c>
      <c r="H1289" s="23" t="s">
        <v>4638</v>
      </c>
      <c r="I1289" s="23" t="s">
        <v>4656</v>
      </c>
      <c r="J1289" s="23" t="s">
        <v>11</v>
      </c>
      <c r="K1289" s="23" t="s">
        <v>4628</v>
      </c>
      <c r="L1289" s="23" t="s">
        <v>11</v>
      </c>
      <c r="M1289" s="23" t="s">
        <v>5418</v>
      </c>
      <c r="N1289" s="23" t="s">
        <v>4629</v>
      </c>
      <c r="O1289" s="23" t="s">
        <v>4630</v>
      </c>
      <c r="P1289" s="23" t="s">
        <v>4718</v>
      </c>
      <c r="Q1289" s="23">
        <v>0</v>
      </c>
      <c r="R1289" s="23" t="s">
        <v>1962</v>
      </c>
      <c r="S1289" s="23" t="s">
        <v>4465</v>
      </c>
      <c r="T1289" s="23" t="s">
        <v>1721</v>
      </c>
    </row>
    <row r="1290" spans="1:20" s="19" customFormat="1">
      <c r="A1290" s="23" t="s">
        <v>5244</v>
      </c>
      <c r="B1290" s="23" t="s">
        <v>1236</v>
      </c>
      <c r="C1290" s="23" t="s">
        <v>1687</v>
      </c>
      <c r="D1290" s="23" t="s">
        <v>4091</v>
      </c>
      <c r="E1290" s="23" t="s">
        <v>459</v>
      </c>
      <c r="F1290" s="23" t="s">
        <v>5353</v>
      </c>
      <c r="G1290" s="23" t="s">
        <v>1721</v>
      </c>
      <c r="H1290" s="23" t="s">
        <v>4643</v>
      </c>
      <c r="I1290" s="23" t="s">
        <v>4644</v>
      </c>
      <c r="J1290" s="23" t="s">
        <v>11</v>
      </c>
      <c r="K1290" s="23" t="s">
        <v>4628</v>
      </c>
      <c r="L1290" s="23" t="s">
        <v>11</v>
      </c>
      <c r="M1290" s="23" t="s">
        <v>5473</v>
      </c>
      <c r="N1290" s="23" t="s">
        <v>4640</v>
      </c>
      <c r="O1290" s="23" t="s">
        <v>4630</v>
      </c>
      <c r="P1290" s="23" t="s">
        <v>993</v>
      </c>
      <c r="Q1290" s="23">
        <v>0</v>
      </c>
      <c r="R1290" s="23" t="s">
        <v>5464</v>
      </c>
      <c r="S1290" s="23" t="s">
        <v>5468</v>
      </c>
      <c r="T1290" s="23" t="s">
        <v>1721</v>
      </c>
    </row>
    <row r="1291" spans="1:20" s="19" customFormat="1">
      <c r="A1291" s="23" t="s">
        <v>2349</v>
      </c>
      <c r="B1291" s="23" t="s">
        <v>2350</v>
      </c>
      <c r="C1291" s="23" t="s">
        <v>12</v>
      </c>
      <c r="D1291" s="23" t="s">
        <v>1705</v>
      </c>
      <c r="E1291" s="23" t="s">
        <v>452</v>
      </c>
      <c r="F1291" s="23" t="s">
        <v>5338</v>
      </c>
      <c r="G1291" s="23" t="s">
        <v>1721</v>
      </c>
      <c r="H1291" s="23" t="s">
        <v>4643</v>
      </c>
      <c r="I1291" s="23" t="s">
        <v>5486</v>
      </c>
      <c r="J1291" s="23" t="s">
        <v>11</v>
      </c>
      <c r="K1291" s="23" t="s">
        <v>4628</v>
      </c>
      <c r="L1291" s="23" t="s">
        <v>11</v>
      </c>
      <c r="M1291" s="23" t="s">
        <v>5448</v>
      </c>
      <c r="N1291" s="23" t="s">
        <v>4629</v>
      </c>
      <c r="O1291" s="23" t="s">
        <v>4630</v>
      </c>
      <c r="P1291" s="23" t="s">
        <v>4642</v>
      </c>
      <c r="Q1291" s="23">
        <v>0</v>
      </c>
      <c r="R1291" s="23" t="s">
        <v>1962</v>
      </c>
      <c r="S1291" s="23" t="s">
        <v>4835</v>
      </c>
      <c r="T1291" s="23" t="s">
        <v>1721</v>
      </c>
    </row>
    <row r="1292" spans="1:20" s="19" customFormat="1">
      <c r="A1292" s="23" t="s">
        <v>3617</v>
      </c>
      <c r="B1292" s="23" t="s">
        <v>3618</v>
      </c>
      <c r="C1292" s="23" t="s">
        <v>1669</v>
      </c>
      <c r="D1292" s="23" t="s">
        <v>1705</v>
      </c>
      <c r="E1292" s="23" t="s">
        <v>452</v>
      </c>
      <c r="F1292" s="23" t="s">
        <v>4179</v>
      </c>
      <c r="G1292" s="23" t="s">
        <v>1721</v>
      </c>
      <c r="H1292" s="23" t="s">
        <v>4682</v>
      </c>
      <c r="I1292" s="23" t="s">
        <v>4203</v>
      </c>
      <c r="J1292" s="23" t="s">
        <v>11</v>
      </c>
      <c r="K1292" s="23" t="s">
        <v>4628</v>
      </c>
      <c r="L1292" s="23" t="s">
        <v>11</v>
      </c>
      <c r="M1292" s="23" t="s">
        <v>5418</v>
      </c>
      <c r="N1292" s="23" t="s">
        <v>4629</v>
      </c>
      <c r="O1292" s="23" t="s">
        <v>4630</v>
      </c>
      <c r="P1292" s="23" t="s">
        <v>1026</v>
      </c>
      <c r="Q1292" s="23">
        <v>0</v>
      </c>
      <c r="R1292" s="23" t="s">
        <v>1922</v>
      </c>
      <c r="S1292" s="23" t="s">
        <v>4706</v>
      </c>
      <c r="T1292" s="23" t="s">
        <v>1721</v>
      </c>
    </row>
    <row r="1293" spans="1:20" s="19" customFormat="1">
      <c r="A1293" s="23" t="s">
        <v>2111</v>
      </c>
      <c r="B1293" s="23" t="s">
        <v>2112</v>
      </c>
      <c r="C1293" s="23" t="s">
        <v>12</v>
      </c>
      <c r="D1293" s="23" t="s">
        <v>1705</v>
      </c>
      <c r="E1293" s="23" t="s">
        <v>452</v>
      </c>
      <c r="F1293" s="23" t="s">
        <v>4175</v>
      </c>
      <c r="G1293" s="23" t="s">
        <v>1721</v>
      </c>
      <c r="H1293" s="23" t="s">
        <v>4638</v>
      </c>
      <c r="I1293" s="23" t="s">
        <v>4192</v>
      </c>
      <c r="J1293" s="23" t="s">
        <v>11</v>
      </c>
      <c r="K1293" s="23" t="s">
        <v>4628</v>
      </c>
      <c r="L1293" s="23" t="s">
        <v>11</v>
      </c>
      <c r="M1293" s="23" t="s">
        <v>5406</v>
      </c>
      <c r="N1293" s="23" t="s">
        <v>4629</v>
      </c>
      <c r="O1293" s="23" t="s">
        <v>4630</v>
      </c>
      <c r="P1293" s="23" t="s">
        <v>4660</v>
      </c>
      <c r="Q1293" s="23">
        <v>0</v>
      </c>
      <c r="R1293" s="23" t="s">
        <v>1962</v>
      </c>
      <c r="S1293" s="23" t="s">
        <v>4472</v>
      </c>
      <c r="T1293" s="23" t="s">
        <v>1721</v>
      </c>
    </row>
    <row r="1294" spans="1:20" s="19" customFormat="1">
      <c r="A1294" s="23" t="s">
        <v>3643</v>
      </c>
      <c r="B1294" s="23" t="s">
        <v>3644</v>
      </c>
      <c r="C1294" s="23" t="s">
        <v>16</v>
      </c>
      <c r="D1294" s="23" t="s">
        <v>1705</v>
      </c>
      <c r="E1294" s="23" t="s">
        <v>452</v>
      </c>
      <c r="F1294" s="23" t="s">
        <v>4164</v>
      </c>
      <c r="G1294" s="23" t="s">
        <v>1721</v>
      </c>
      <c r="H1294" s="23" t="s">
        <v>4632</v>
      </c>
      <c r="I1294" s="23" t="s">
        <v>4203</v>
      </c>
      <c r="J1294" s="23" t="s">
        <v>11</v>
      </c>
      <c r="K1294" s="23" t="s">
        <v>4628</v>
      </c>
      <c r="L1294" s="23" t="s">
        <v>11</v>
      </c>
      <c r="M1294" s="23" t="s">
        <v>5414</v>
      </c>
      <c r="N1294" s="23" t="s">
        <v>4629</v>
      </c>
      <c r="O1294" s="23" t="s">
        <v>4630</v>
      </c>
      <c r="P1294" s="23" t="s">
        <v>9</v>
      </c>
      <c r="Q1294" s="23">
        <v>0</v>
      </c>
      <c r="R1294" s="23" t="s">
        <v>4745</v>
      </c>
      <c r="S1294" s="23" t="s">
        <v>4538</v>
      </c>
      <c r="T1294" s="23" t="s">
        <v>1721</v>
      </c>
    </row>
    <row r="1295" spans="1:20" s="19" customFormat="1">
      <c r="A1295" s="23" t="s">
        <v>3937</v>
      </c>
      <c r="B1295" s="23" t="s">
        <v>3938</v>
      </c>
      <c r="C1295" s="23" t="s">
        <v>16</v>
      </c>
      <c r="D1295" s="23" t="s">
        <v>1705</v>
      </c>
      <c r="E1295" s="23" t="s">
        <v>1189</v>
      </c>
      <c r="F1295" s="23" t="s">
        <v>5351</v>
      </c>
      <c r="G1295" s="23" t="s">
        <v>1721</v>
      </c>
      <c r="H1295" s="23" t="s">
        <v>4633</v>
      </c>
      <c r="I1295" s="23" t="s">
        <v>4192</v>
      </c>
      <c r="J1295" s="23" t="s">
        <v>11</v>
      </c>
      <c r="K1295" s="23" t="s">
        <v>4628</v>
      </c>
      <c r="L1295" s="23" t="s">
        <v>11</v>
      </c>
      <c r="M1295" s="23" t="s">
        <v>5406</v>
      </c>
      <c r="N1295" s="23" t="s">
        <v>4629</v>
      </c>
      <c r="O1295" s="23" t="s">
        <v>4630</v>
      </c>
      <c r="P1295" s="23" t="s">
        <v>9</v>
      </c>
      <c r="Q1295" s="23">
        <v>0</v>
      </c>
      <c r="R1295" s="23" t="s">
        <v>2933</v>
      </c>
      <c r="S1295" s="23" t="s">
        <v>4742</v>
      </c>
      <c r="T1295" s="23" t="s">
        <v>1721</v>
      </c>
    </row>
    <row r="1296" spans="1:20" s="19" customFormat="1">
      <c r="A1296" s="23" t="s">
        <v>3956</v>
      </c>
      <c r="B1296" s="23" t="s">
        <v>3957</v>
      </c>
      <c r="C1296" s="23" t="s">
        <v>10</v>
      </c>
      <c r="D1296" s="23" t="s">
        <v>1705</v>
      </c>
      <c r="E1296" s="23" t="s">
        <v>452</v>
      </c>
      <c r="F1296" s="23" t="s">
        <v>4173</v>
      </c>
      <c r="G1296" s="23" t="s">
        <v>1721</v>
      </c>
      <c r="H1296" s="23" t="s">
        <v>4099</v>
      </c>
      <c r="I1296" s="23" t="s">
        <v>4138</v>
      </c>
      <c r="J1296" s="23" t="s">
        <v>11</v>
      </c>
      <c r="K1296" s="23" t="s">
        <v>4628</v>
      </c>
      <c r="L1296" s="23" t="s">
        <v>11</v>
      </c>
      <c r="M1296" s="23" t="s">
        <v>5443</v>
      </c>
      <c r="N1296" s="23" t="s">
        <v>4629</v>
      </c>
      <c r="O1296" s="23" t="s">
        <v>4630</v>
      </c>
      <c r="P1296" s="23" t="s">
        <v>4664</v>
      </c>
      <c r="Q1296" s="23">
        <v>0</v>
      </c>
      <c r="R1296" s="23" t="s">
        <v>1962</v>
      </c>
      <c r="S1296" s="23" t="s">
        <v>4723</v>
      </c>
      <c r="T1296" s="23" t="s">
        <v>1721</v>
      </c>
    </row>
    <row r="1297" spans="1:20" s="19" customFormat="1">
      <c r="A1297" s="23" t="s">
        <v>2712</v>
      </c>
      <c r="B1297" s="23" t="s">
        <v>2713</v>
      </c>
      <c r="C1297" s="23" t="s">
        <v>16</v>
      </c>
      <c r="D1297" s="23" t="s">
        <v>1705</v>
      </c>
      <c r="E1297" s="23" t="s">
        <v>1189</v>
      </c>
      <c r="F1297" s="23" t="s">
        <v>4182</v>
      </c>
      <c r="G1297" s="23" t="s">
        <v>1721</v>
      </c>
      <c r="H1297" s="23" t="s">
        <v>4638</v>
      </c>
      <c r="I1297" s="23" t="s">
        <v>4636</v>
      </c>
      <c r="J1297" s="23" t="s">
        <v>11</v>
      </c>
      <c r="K1297" s="23" t="s">
        <v>4628</v>
      </c>
      <c r="L1297" s="23" t="s">
        <v>11</v>
      </c>
      <c r="M1297" s="23" t="s">
        <v>5420</v>
      </c>
      <c r="N1297" s="23" t="s">
        <v>4629</v>
      </c>
      <c r="O1297" s="23" t="s">
        <v>4630</v>
      </c>
      <c r="P1297" s="23" t="s">
        <v>1026</v>
      </c>
      <c r="Q1297" s="23">
        <v>0</v>
      </c>
      <c r="R1297" s="23" t="s">
        <v>1683</v>
      </c>
      <c r="S1297" s="23" t="s">
        <v>4590</v>
      </c>
      <c r="T1297" s="23" t="s">
        <v>1721</v>
      </c>
    </row>
    <row r="1298" spans="1:20" s="19" customFormat="1">
      <c r="A1298" s="23" t="s">
        <v>3358</v>
      </c>
      <c r="B1298" s="23" t="s">
        <v>3359</v>
      </c>
      <c r="C1298" s="23" t="s">
        <v>14</v>
      </c>
      <c r="D1298" s="23" t="s">
        <v>1705</v>
      </c>
      <c r="E1298" s="23" t="s">
        <v>452</v>
      </c>
      <c r="F1298" s="23" t="s">
        <v>4166</v>
      </c>
      <c r="G1298" s="23" t="s">
        <v>1721</v>
      </c>
      <c r="H1298" s="23" t="s">
        <v>4094</v>
      </c>
      <c r="I1298" s="23" t="s">
        <v>4106</v>
      </c>
      <c r="J1298" s="23" t="s">
        <v>11</v>
      </c>
      <c r="K1298" s="23" t="s">
        <v>4628</v>
      </c>
      <c r="L1298" s="23" t="s">
        <v>11</v>
      </c>
      <c r="M1298" s="23" t="s">
        <v>5405</v>
      </c>
      <c r="N1298" s="23" t="s">
        <v>4629</v>
      </c>
      <c r="O1298" s="23" t="s">
        <v>4630</v>
      </c>
      <c r="P1298" s="23" t="s">
        <v>7</v>
      </c>
      <c r="Q1298" s="23">
        <v>0</v>
      </c>
      <c r="R1298" s="23" t="s">
        <v>1771</v>
      </c>
      <c r="S1298" s="23" t="s">
        <v>4896</v>
      </c>
      <c r="T1298" s="23" t="s">
        <v>1721</v>
      </c>
    </row>
    <row r="1299" spans="1:20" s="19" customFormat="1">
      <c r="A1299" s="23" t="s">
        <v>3882</v>
      </c>
      <c r="B1299" s="23" t="s">
        <v>3883</v>
      </c>
      <c r="C1299" s="23" t="s">
        <v>10</v>
      </c>
      <c r="D1299" s="23" t="s">
        <v>1705</v>
      </c>
      <c r="E1299" s="23" t="s">
        <v>1189</v>
      </c>
      <c r="F1299" s="23" t="s">
        <v>5351</v>
      </c>
      <c r="G1299" s="23" t="s">
        <v>1721</v>
      </c>
      <c r="H1299" s="23" t="s">
        <v>4633</v>
      </c>
      <c r="I1299" s="23" t="s">
        <v>4192</v>
      </c>
      <c r="J1299" s="23" t="s">
        <v>11</v>
      </c>
      <c r="K1299" s="23" t="s">
        <v>4628</v>
      </c>
      <c r="L1299" s="23" t="s">
        <v>11</v>
      </c>
      <c r="M1299" s="23" t="s">
        <v>5455</v>
      </c>
      <c r="N1299" s="23" t="s">
        <v>4629</v>
      </c>
      <c r="O1299" s="23" t="s">
        <v>4630</v>
      </c>
      <c r="P1299" s="23" t="s">
        <v>4662</v>
      </c>
      <c r="Q1299" s="23">
        <v>0</v>
      </c>
      <c r="R1299" s="23" t="s">
        <v>1908</v>
      </c>
      <c r="S1299" s="23" t="s">
        <v>4860</v>
      </c>
      <c r="T1299" s="23" t="s">
        <v>1721</v>
      </c>
    </row>
    <row r="1300" spans="1:20" s="19" customFormat="1">
      <c r="A1300" s="23" t="s">
        <v>3077</v>
      </c>
      <c r="B1300" s="23" t="s">
        <v>3078</v>
      </c>
      <c r="C1300" s="23" t="s">
        <v>15</v>
      </c>
      <c r="D1300" s="23" t="s">
        <v>1705</v>
      </c>
      <c r="E1300" s="23" t="s">
        <v>452</v>
      </c>
      <c r="F1300" s="23" t="s">
        <v>4172</v>
      </c>
      <c r="G1300" s="23" t="s">
        <v>1721</v>
      </c>
      <c r="H1300" s="23" t="s">
        <v>4094</v>
      </c>
      <c r="I1300" s="23" t="s">
        <v>4203</v>
      </c>
      <c r="J1300" s="23" t="s">
        <v>11</v>
      </c>
      <c r="K1300" s="23" t="s">
        <v>4628</v>
      </c>
      <c r="L1300" s="23" t="s">
        <v>11</v>
      </c>
      <c r="M1300" s="23" t="s">
        <v>5413</v>
      </c>
      <c r="N1300" s="23" t="s">
        <v>4629</v>
      </c>
      <c r="O1300" s="23" t="s">
        <v>4630</v>
      </c>
      <c r="P1300" s="23" t="s">
        <v>4664</v>
      </c>
      <c r="Q1300" s="23">
        <v>0</v>
      </c>
      <c r="R1300" s="23" t="s">
        <v>1962</v>
      </c>
      <c r="S1300" s="23" t="s">
        <v>4369</v>
      </c>
      <c r="T1300" s="23" t="s">
        <v>1721</v>
      </c>
    </row>
    <row r="1301" spans="1:20" s="19" customFormat="1">
      <c r="A1301" s="23" t="s">
        <v>3904</v>
      </c>
      <c r="B1301" s="23" t="s">
        <v>3905</v>
      </c>
      <c r="C1301" s="23" t="s">
        <v>15</v>
      </c>
      <c r="D1301" s="23" t="s">
        <v>1705</v>
      </c>
      <c r="E1301" s="23" t="s">
        <v>452</v>
      </c>
      <c r="F1301" s="23" t="s">
        <v>4156</v>
      </c>
      <c r="G1301" s="23" t="s">
        <v>1721</v>
      </c>
      <c r="H1301" s="23" t="s">
        <v>4094</v>
      </c>
      <c r="I1301" s="23" t="s">
        <v>4106</v>
      </c>
      <c r="J1301" s="23" t="s">
        <v>11</v>
      </c>
      <c r="K1301" s="23" t="s">
        <v>4628</v>
      </c>
      <c r="L1301" s="23" t="s">
        <v>11</v>
      </c>
      <c r="M1301" s="23" t="s">
        <v>5428</v>
      </c>
      <c r="N1301" s="23" t="s">
        <v>4629</v>
      </c>
      <c r="O1301" s="23" t="s">
        <v>4630</v>
      </c>
      <c r="P1301" s="23" t="s">
        <v>4660</v>
      </c>
      <c r="Q1301" s="23">
        <v>0</v>
      </c>
      <c r="R1301" s="23" t="s">
        <v>1962</v>
      </c>
      <c r="S1301" s="23" t="s">
        <v>4299</v>
      </c>
      <c r="T1301" s="23" t="s">
        <v>1721</v>
      </c>
    </row>
    <row r="1302" spans="1:20" s="19" customFormat="1">
      <c r="A1302" s="23" t="s">
        <v>3605</v>
      </c>
      <c r="B1302" s="23" t="s">
        <v>3606</v>
      </c>
      <c r="C1302" s="23" t="s">
        <v>16</v>
      </c>
      <c r="D1302" s="23" t="s">
        <v>1705</v>
      </c>
      <c r="E1302" s="23" t="s">
        <v>1189</v>
      </c>
      <c r="F1302" s="23" t="s">
        <v>4197</v>
      </c>
      <c r="G1302" s="23" t="s">
        <v>1721</v>
      </c>
      <c r="H1302" s="23" t="s">
        <v>4099</v>
      </c>
      <c r="I1302" s="23" t="s">
        <v>4656</v>
      </c>
      <c r="J1302" s="23" t="s">
        <v>11</v>
      </c>
      <c r="K1302" s="23" t="s">
        <v>4628</v>
      </c>
      <c r="L1302" s="23" t="s">
        <v>11</v>
      </c>
      <c r="M1302" s="23" t="s">
        <v>5445</v>
      </c>
      <c r="N1302" s="23" t="s">
        <v>4629</v>
      </c>
      <c r="O1302" s="23" t="s">
        <v>4630</v>
      </c>
      <c r="P1302" s="23" t="s">
        <v>4642</v>
      </c>
      <c r="Q1302" s="23">
        <v>0</v>
      </c>
      <c r="R1302" s="23" t="s">
        <v>1962</v>
      </c>
      <c r="S1302" s="23" t="s">
        <v>4764</v>
      </c>
      <c r="T1302" s="23" t="s">
        <v>1721</v>
      </c>
    </row>
    <row r="1303" spans="1:20" s="19" customFormat="1">
      <c r="A1303" s="23" t="s">
        <v>3790</v>
      </c>
      <c r="B1303" s="23" t="s">
        <v>3791</v>
      </c>
      <c r="C1303" s="23" t="s">
        <v>1687</v>
      </c>
      <c r="D1303" s="23" t="s">
        <v>4091</v>
      </c>
      <c r="E1303" s="23" t="s">
        <v>459</v>
      </c>
      <c r="F1303" s="23" t="s">
        <v>4202</v>
      </c>
      <c r="G1303" s="23" t="s">
        <v>1721</v>
      </c>
      <c r="H1303" s="23" t="s">
        <v>4638</v>
      </c>
      <c r="I1303" s="23" t="s">
        <v>4644</v>
      </c>
      <c r="J1303" s="23" t="s">
        <v>11</v>
      </c>
      <c r="K1303" s="23" t="s">
        <v>4628</v>
      </c>
      <c r="L1303" s="23" t="s">
        <v>11</v>
      </c>
      <c r="M1303" s="23" t="s">
        <v>5498</v>
      </c>
      <c r="N1303" s="23" t="s">
        <v>4640</v>
      </c>
      <c r="O1303" s="23" t="s">
        <v>4630</v>
      </c>
      <c r="P1303" s="23" t="s">
        <v>4863</v>
      </c>
      <c r="Q1303" s="23">
        <v>0</v>
      </c>
      <c r="R1303" s="23" t="s">
        <v>1684</v>
      </c>
      <c r="S1303" s="23" t="s">
        <v>4619</v>
      </c>
      <c r="T1303" s="23" t="s">
        <v>1721</v>
      </c>
    </row>
    <row r="1304" spans="1:20" s="19" customFormat="1">
      <c r="A1304" s="23" t="s">
        <v>2379</v>
      </c>
      <c r="B1304" s="23" t="s">
        <v>2380</v>
      </c>
      <c r="C1304" s="23" t="s">
        <v>15</v>
      </c>
      <c r="D1304" s="23" t="s">
        <v>1705</v>
      </c>
      <c r="E1304" s="23" t="s">
        <v>452</v>
      </c>
      <c r="F1304" s="23" t="s">
        <v>4148</v>
      </c>
      <c r="G1304" s="23" t="s">
        <v>1721</v>
      </c>
      <c r="H1304" s="23" t="s">
        <v>4094</v>
      </c>
      <c r="I1304" s="23" t="s">
        <v>5430</v>
      </c>
      <c r="J1304" s="23" t="s">
        <v>11</v>
      </c>
      <c r="K1304" s="23" t="s">
        <v>4628</v>
      </c>
      <c r="L1304" s="23" t="s">
        <v>11</v>
      </c>
      <c r="M1304" s="23" t="s">
        <v>5422</v>
      </c>
      <c r="N1304" s="23" t="s">
        <v>4629</v>
      </c>
      <c r="O1304" s="23" t="s">
        <v>4630</v>
      </c>
      <c r="P1304" s="23" t="s">
        <v>4751</v>
      </c>
      <c r="Q1304" s="23">
        <v>0</v>
      </c>
      <c r="R1304" s="23" t="s">
        <v>1962</v>
      </c>
      <c r="S1304" s="23" t="s">
        <v>4437</v>
      </c>
      <c r="T1304" s="23" t="s">
        <v>1721</v>
      </c>
    </row>
    <row r="1305" spans="1:20" s="19" customFormat="1">
      <c r="A1305" s="23" t="s">
        <v>2179</v>
      </c>
      <c r="B1305" s="23" t="s">
        <v>2180</v>
      </c>
      <c r="C1305" s="23" t="s">
        <v>16</v>
      </c>
      <c r="D1305" s="23" t="s">
        <v>1705</v>
      </c>
      <c r="E1305" s="23" t="s">
        <v>1189</v>
      </c>
      <c r="F1305" s="23" t="s">
        <v>4207</v>
      </c>
      <c r="G1305" s="23" t="s">
        <v>1721</v>
      </c>
      <c r="H1305" s="23" t="s">
        <v>4633</v>
      </c>
      <c r="I1305" s="23" t="s">
        <v>5438</v>
      </c>
      <c r="J1305" s="23" t="s">
        <v>11</v>
      </c>
      <c r="K1305" s="23" t="s">
        <v>4628</v>
      </c>
      <c r="L1305" s="23" t="s">
        <v>11</v>
      </c>
      <c r="M1305" s="23" t="s">
        <v>5416</v>
      </c>
      <c r="N1305" s="23" t="s">
        <v>4629</v>
      </c>
      <c r="O1305" s="23" t="s">
        <v>4630</v>
      </c>
      <c r="P1305" s="23" t="s">
        <v>4642</v>
      </c>
      <c r="Q1305" s="23">
        <v>0</v>
      </c>
      <c r="R1305" s="23" t="s">
        <v>1962</v>
      </c>
      <c r="S1305" s="23" t="s">
        <v>4791</v>
      </c>
      <c r="T1305" s="23" t="s">
        <v>1721</v>
      </c>
    </row>
    <row r="1306" spans="1:20" s="19" customFormat="1">
      <c r="A1306" s="23" t="s">
        <v>2349</v>
      </c>
      <c r="B1306" s="23" t="s">
        <v>2350</v>
      </c>
      <c r="C1306" s="23" t="s">
        <v>12</v>
      </c>
      <c r="D1306" s="23" t="s">
        <v>1705</v>
      </c>
      <c r="E1306" s="23" t="s">
        <v>452</v>
      </c>
      <c r="F1306" s="23" t="s">
        <v>5338</v>
      </c>
      <c r="G1306" s="23" t="s">
        <v>1721</v>
      </c>
      <c r="H1306" s="23" t="s">
        <v>4643</v>
      </c>
      <c r="I1306" s="23" t="s">
        <v>4138</v>
      </c>
      <c r="J1306" s="23" t="s">
        <v>11</v>
      </c>
      <c r="K1306" s="23" t="s">
        <v>4628</v>
      </c>
      <c r="L1306" s="23" t="s">
        <v>11</v>
      </c>
      <c r="M1306" s="23" t="s">
        <v>5435</v>
      </c>
      <c r="N1306" s="23" t="s">
        <v>4629</v>
      </c>
      <c r="O1306" s="23" t="s">
        <v>4630</v>
      </c>
      <c r="P1306" s="23" t="s">
        <v>4642</v>
      </c>
      <c r="Q1306" s="23">
        <v>0</v>
      </c>
      <c r="R1306" s="23" t="s">
        <v>1962</v>
      </c>
      <c r="S1306" s="23" t="s">
        <v>4835</v>
      </c>
      <c r="T1306" s="23" t="s">
        <v>1721</v>
      </c>
    </row>
    <row r="1307" spans="1:20" s="19" customFormat="1">
      <c r="A1307" s="23" t="s">
        <v>3605</v>
      </c>
      <c r="B1307" s="23" t="s">
        <v>3606</v>
      </c>
      <c r="C1307" s="23" t="s">
        <v>16</v>
      </c>
      <c r="D1307" s="23" t="s">
        <v>1705</v>
      </c>
      <c r="E1307" s="23" t="s">
        <v>1189</v>
      </c>
      <c r="F1307" s="23" t="s">
        <v>4197</v>
      </c>
      <c r="G1307" s="23" t="s">
        <v>1721</v>
      </c>
      <c r="H1307" s="23" t="s">
        <v>4099</v>
      </c>
      <c r="I1307" s="23" t="s">
        <v>4192</v>
      </c>
      <c r="J1307" s="23" t="s">
        <v>11</v>
      </c>
      <c r="K1307" s="23" t="s">
        <v>4628</v>
      </c>
      <c r="L1307" s="23" t="s">
        <v>11</v>
      </c>
      <c r="M1307" s="23" t="s">
        <v>5427</v>
      </c>
      <c r="N1307" s="23" t="s">
        <v>4629</v>
      </c>
      <c r="O1307" s="23" t="s">
        <v>4630</v>
      </c>
      <c r="P1307" s="23" t="s">
        <v>4642</v>
      </c>
      <c r="Q1307" s="23">
        <v>0</v>
      </c>
      <c r="R1307" s="23" t="s">
        <v>1962</v>
      </c>
      <c r="S1307" s="23" t="s">
        <v>4764</v>
      </c>
      <c r="T1307" s="23" t="s">
        <v>1721</v>
      </c>
    </row>
    <row r="1308" spans="1:20" s="19" customFormat="1">
      <c r="A1308" s="23" t="s">
        <v>3843</v>
      </c>
      <c r="B1308" s="23" t="s">
        <v>3844</v>
      </c>
      <c r="C1308" s="23" t="s">
        <v>16</v>
      </c>
      <c r="D1308" s="23" t="s">
        <v>1705</v>
      </c>
      <c r="E1308" s="23" t="s">
        <v>1189</v>
      </c>
      <c r="F1308" s="23" t="s">
        <v>4199</v>
      </c>
      <c r="G1308" s="23" t="s">
        <v>1721</v>
      </c>
      <c r="H1308" s="23" t="s">
        <v>4643</v>
      </c>
      <c r="I1308" s="23" t="s">
        <v>4192</v>
      </c>
      <c r="J1308" s="23" t="s">
        <v>11</v>
      </c>
      <c r="K1308" s="23" t="s">
        <v>4628</v>
      </c>
      <c r="L1308" s="23" t="s">
        <v>11</v>
      </c>
      <c r="M1308" s="23" t="s">
        <v>5427</v>
      </c>
      <c r="N1308" s="23" t="s">
        <v>4629</v>
      </c>
      <c r="O1308" s="23" t="s">
        <v>4630</v>
      </c>
      <c r="P1308" s="23" t="s">
        <v>1026</v>
      </c>
      <c r="Q1308" s="23">
        <v>0</v>
      </c>
      <c r="R1308" s="23" t="s">
        <v>1683</v>
      </c>
      <c r="S1308" s="23" t="s">
        <v>4583</v>
      </c>
      <c r="T1308" s="23" t="s">
        <v>1721</v>
      </c>
    </row>
    <row r="1309" spans="1:20" s="19" customFormat="1">
      <c r="A1309" s="23" t="s">
        <v>3175</v>
      </c>
      <c r="B1309" s="23" t="s">
        <v>3176</v>
      </c>
      <c r="C1309" s="23" t="s">
        <v>14</v>
      </c>
      <c r="D1309" s="23" t="s">
        <v>1705</v>
      </c>
      <c r="E1309" s="23" t="s">
        <v>452</v>
      </c>
      <c r="F1309" s="23" t="s">
        <v>5334</v>
      </c>
      <c r="G1309" s="23" t="s">
        <v>1721</v>
      </c>
      <c r="H1309" s="23" t="s">
        <v>4633</v>
      </c>
      <c r="I1309" s="23" t="s">
        <v>4192</v>
      </c>
      <c r="J1309" s="23" t="s">
        <v>11</v>
      </c>
      <c r="K1309" s="23" t="s">
        <v>4628</v>
      </c>
      <c r="L1309" s="23" t="s">
        <v>11</v>
      </c>
      <c r="M1309" s="23" t="s">
        <v>5405</v>
      </c>
      <c r="N1309" s="23" t="s">
        <v>4629</v>
      </c>
      <c r="O1309" s="23" t="s">
        <v>4630</v>
      </c>
      <c r="P1309" s="23" t="s">
        <v>4684</v>
      </c>
      <c r="Q1309" s="23">
        <v>0</v>
      </c>
      <c r="R1309" s="23" t="s">
        <v>1962</v>
      </c>
      <c r="S1309" s="23" t="s">
        <v>4685</v>
      </c>
      <c r="T1309" s="23" t="s">
        <v>1721</v>
      </c>
    </row>
    <row r="1310" spans="1:20" s="19" customFormat="1">
      <c r="A1310" s="23" t="s">
        <v>2118</v>
      </c>
      <c r="B1310" s="23" t="s">
        <v>2119</v>
      </c>
      <c r="C1310" s="23" t="s">
        <v>12</v>
      </c>
      <c r="D1310" s="23" t="s">
        <v>1705</v>
      </c>
      <c r="E1310" s="23" t="s">
        <v>452</v>
      </c>
      <c r="F1310" s="23" t="s">
        <v>5338</v>
      </c>
      <c r="G1310" s="23" t="s">
        <v>1721</v>
      </c>
      <c r="H1310" s="23" t="s">
        <v>4643</v>
      </c>
      <c r="I1310" s="23" t="s">
        <v>4138</v>
      </c>
      <c r="J1310" s="23" t="s">
        <v>11</v>
      </c>
      <c r="K1310" s="23" t="s">
        <v>4628</v>
      </c>
      <c r="L1310" s="23" t="s">
        <v>11</v>
      </c>
      <c r="M1310" s="23" t="s">
        <v>5471</v>
      </c>
      <c r="N1310" s="23" t="s">
        <v>4629</v>
      </c>
      <c r="O1310" s="23" t="s">
        <v>4630</v>
      </c>
      <c r="P1310" s="23" t="s">
        <v>4831</v>
      </c>
      <c r="Q1310" s="23">
        <v>0</v>
      </c>
      <c r="R1310" s="23" t="s">
        <v>4745</v>
      </c>
      <c r="S1310" s="23" t="s">
        <v>4832</v>
      </c>
      <c r="T1310" s="23" t="s">
        <v>1721</v>
      </c>
    </row>
    <row r="1311" spans="1:20" s="19" customFormat="1">
      <c r="A1311" s="23" t="s">
        <v>3065</v>
      </c>
      <c r="B1311" s="23" t="s">
        <v>3066</v>
      </c>
      <c r="C1311" s="23" t="s">
        <v>1687</v>
      </c>
      <c r="D1311" s="23" t="s">
        <v>4091</v>
      </c>
      <c r="E1311" s="23" t="s">
        <v>459</v>
      </c>
      <c r="F1311" s="23" t="s">
        <v>4202</v>
      </c>
      <c r="G1311" s="23" t="s">
        <v>1721</v>
      </c>
      <c r="H1311" s="23" t="s">
        <v>4638</v>
      </c>
      <c r="I1311" s="23" t="s">
        <v>4644</v>
      </c>
      <c r="J1311" s="23" t="s">
        <v>11</v>
      </c>
      <c r="K1311" s="23" t="s">
        <v>4628</v>
      </c>
      <c r="L1311" s="23" t="s">
        <v>11</v>
      </c>
      <c r="M1311" s="23" t="s">
        <v>5498</v>
      </c>
      <c r="N1311" s="23" t="s">
        <v>4640</v>
      </c>
      <c r="O1311" s="23" t="s">
        <v>4630</v>
      </c>
      <c r="P1311" s="23" t="s">
        <v>1166</v>
      </c>
      <c r="Q1311" s="23">
        <v>0</v>
      </c>
      <c r="R1311" s="23" t="s">
        <v>1760</v>
      </c>
      <c r="S1311" s="23" t="s">
        <v>4601</v>
      </c>
      <c r="T1311" s="23" t="s">
        <v>1721</v>
      </c>
    </row>
    <row r="1312" spans="1:20" s="19" customFormat="1">
      <c r="A1312" s="23" t="s">
        <v>2379</v>
      </c>
      <c r="B1312" s="23" t="s">
        <v>2380</v>
      </c>
      <c r="C1312" s="23" t="s">
        <v>15</v>
      </c>
      <c r="D1312" s="23" t="s">
        <v>1705</v>
      </c>
      <c r="E1312" s="23" t="s">
        <v>452</v>
      </c>
      <c r="F1312" s="23" t="s">
        <v>4148</v>
      </c>
      <c r="G1312" s="23" t="s">
        <v>1721</v>
      </c>
      <c r="H1312" s="23" t="s">
        <v>4094</v>
      </c>
      <c r="I1312" s="23" t="s">
        <v>4192</v>
      </c>
      <c r="J1312" s="23" t="s">
        <v>11</v>
      </c>
      <c r="K1312" s="23" t="s">
        <v>4628</v>
      </c>
      <c r="L1312" s="23" t="s">
        <v>11</v>
      </c>
      <c r="M1312" s="23" t="s">
        <v>5416</v>
      </c>
      <c r="N1312" s="23" t="s">
        <v>4629</v>
      </c>
      <c r="O1312" s="23" t="s">
        <v>4630</v>
      </c>
      <c r="P1312" s="23" t="s">
        <v>4751</v>
      </c>
      <c r="Q1312" s="23">
        <v>0</v>
      </c>
      <c r="R1312" s="23" t="s">
        <v>1962</v>
      </c>
      <c r="S1312" s="23" t="s">
        <v>4437</v>
      </c>
      <c r="T1312" s="23" t="s">
        <v>1721</v>
      </c>
    </row>
    <row r="1313" spans="1:20" s="19" customFormat="1">
      <c r="A1313" s="23" t="s">
        <v>3224</v>
      </c>
      <c r="B1313" s="23" t="s">
        <v>3225</v>
      </c>
      <c r="C1313" s="23" t="s">
        <v>17</v>
      </c>
      <c r="D1313" s="23" t="s">
        <v>1705</v>
      </c>
      <c r="E1313" s="23" t="s">
        <v>452</v>
      </c>
      <c r="F1313" s="23" t="s">
        <v>5336</v>
      </c>
      <c r="G1313" s="23" t="s">
        <v>1721</v>
      </c>
      <c r="H1313" s="23" t="s">
        <v>4638</v>
      </c>
      <c r="I1313" s="23" t="s">
        <v>4636</v>
      </c>
      <c r="J1313" s="23" t="s">
        <v>11</v>
      </c>
      <c r="K1313" s="23" t="s">
        <v>4628</v>
      </c>
      <c r="L1313" s="23" t="s">
        <v>11</v>
      </c>
      <c r="M1313" s="23" t="s">
        <v>5419</v>
      </c>
      <c r="N1313" s="23" t="s">
        <v>4629</v>
      </c>
      <c r="O1313" s="23" t="s">
        <v>4630</v>
      </c>
      <c r="P1313" s="23" t="s">
        <v>4650</v>
      </c>
      <c r="Q1313" s="23">
        <v>0</v>
      </c>
      <c r="R1313" s="23" t="s">
        <v>1962</v>
      </c>
      <c r="S1313" s="23" t="s">
        <v>4362</v>
      </c>
      <c r="T1313" s="23" t="s">
        <v>1721</v>
      </c>
    </row>
    <row r="1314" spans="1:20" s="19" customFormat="1">
      <c r="A1314" s="23" t="s">
        <v>2695</v>
      </c>
      <c r="B1314" s="23" t="s">
        <v>2696</v>
      </c>
      <c r="C1314" s="23" t="s">
        <v>16</v>
      </c>
      <c r="D1314" s="23" t="s">
        <v>1705</v>
      </c>
      <c r="E1314" s="23" t="s">
        <v>1189</v>
      </c>
      <c r="F1314" s="23" t="s">
        <v>4197</v>
      </c>
      <c r="G1314" s="23" t="s">
        <v>1721</v>
      </c>
      <c r="H1314" s="23" t="s">
        <v>4099</v>
      </c>
      <c r="I1314" s="23" t="s">
        <v>4106</v>
      </c>
      <c r="J1314" s="23" t="s">
        <v>11</v>
      </c>
      <c r="K1314" s="23" t="s">
        <v>4628</v>
      </c>
      <c r="L1314" s="23" t="s">
        <v>11</v>
      </c>
      <c r="M1314" s="23" t="s">
        <v>5416</v>
      </c>
      <c r="N1314" s="23" t="s">
        <v>4629</v>
      </c>
      <c r="O1314" s="23" t="s">
        <v>4630</v>
      </c>
      <c r="P1314" s="23" t="s">
        <v>4786</v>
      </c>
      <c r="Q1314" s="23">
        <v>0</v>
      </c>
      <c r="R1314" s="23" t="s">
        <v>1962</v>
      </c>
      <c r="S1314" s="23" t="s">
        <v>4787</v>
      </c>
      <c r="T1314" s="23" t="s">
        <v>1721</v>
      </c>
    </row>
    <row r="1315" spans="1:20" s="19" customFormat="1">
      <c r="A1315" s="23" t="s">
        <v>2683</v>
      </c>
      <c r="B1315" s="23" t="s">
        <v>2684</v>
      </c>
      <c r="C1315" s="23" t="s">
        <v>16</v>
      </c>
      <c r="D1315" s="23" t="s">
        <v>1705</v>
      </c>
      <c r="E1315" s="23" t="s">
        <v>452</v>
      </c>
      <c r="F1315" s="23" t="s">
        <v>5342</v>
      </c>
      <c r="G1315" s="23" t="s">
        <v>1721</v>
      </c>
      <c r="H1315" s="23" t="s">
        <v>4633</v>
      </c>
      <c r="I1315" s="23" t="s">
        <v>4192</v>
      </c>
      <c r="J1315" s="23" t="s">
        <v>11</v>
      </c>
      <c r="K1315" s="23" t="s">
        <v>4628</v>
      </c>
      <c r="L1315" s="23" t="s">
        <v>11</v>
      </c>
      <c r="M1315" s="23" t="s">
        <v>5419</v>
      </c>
      <c r="N1315" s="23" t="s">
        <v>4629</v>
      </c>
      <c r="O1315" s="23" t="s">
        <v>4630</v>
      </c>
      <c r="P1315" s="23" t="s">
        <v>7</v>
      </c>
      <c r="Q1315" s="23">
        <v>0</v>
      </c>
      <c r="R1315" s="23" t="s">
        <v>4773</v>
      </c>
      <c r="S1315" s="23" t="s">
        <v>4872</v>
      </c>
      <c r="T1315" s="23" t="s">
        <v>1721</v>
      </c>
    </row>
    <row r="1316" spans="1:20" s="19" customFormat="1">
      <c r="A1316" s="23" t="s">
        <v>2884</v>
      </c>
      <c r="B1316" s="23" t="s">
        <v>2885</v>
      </c>
      <c r="C1316" s="23" t="s">
        <v>16</v>
      </c>
      <c r="D1316" s="23" t="s">
        <v>1705</v>
      </c>
      <c r="E1316" s="23" t="s">
        <v>1189</v>
      </c>
      <c r="F1316" s="23" t="s">
        <v>5351</v>
      </c>
      <c r="G1316" s="23" t="s">
        <v>1721</v>
      </c>
      <c r="H1316" s="23" t="s">
        <v>4633</v>
      </c>
      <c r="I1316" s="23" t="s">
        <v>4192</v>
      </c>
      <c r="J1316" s="23" t="s">
        <v>11</v>
      </c>
      <c r="K1316" s="23" t="s">
        <v>4628</v>
      </c>
      <c r="L1316" s="23" t="s">
        <v>11</v>
      </c>
      <c r="M1316" s="23" t="s">
        <v>5407</v>
      </c>
      <c r="N1316" s="23" t="s">
        <v>4629</v>
      </c>
      <c r="O1316" s="23" t="s">
        <v>4630</v>
      </c>
      <c r="P1316" s="23" t="s">
        <v>4662</v>
      </c>
      <c r="Q1316" s="23">
        <v>0</v>
      </c>
      <c r="R1316" s="23" t="s">
        <v>2888</v>
      </c>
      <c r="S1316" s="23" t="s">
        <v>4725</v>
      </c>
      <c r="T1316" s="23" t="s">
        <v>1721</v>
      </c>
    </row>
    <row r="1317" spans="1:20" s="19" customFormat="1">
      <c r="A1317" s="23" t="s">
        <v>1982</v>
      </c>
      <c r="B1317" s="23" t="s">
        <v>1983</v>
      </c>
      <c r="C1317" s="23" t="s">
        <v>14</v>
      </c>
      <c r="D1317" s="23" t="s">
        <v>1705</v>
      </c>
      <c r="E1317" s="23" t="s">
        <v>452</v>
      </c>
      <c r="F1317" s="23" t="s">
        <v>5338</v>
      </c>
      <c r="G1317" s="23" t="s">
        <v>1721</v>
      </c>
      <c r="H1317" s="23" t="s">
        <v>4643</v>
      </c>
      <c r="I1317" s="23" t="s">
        <v>4138</v>
      </c>
      <c r="J1317" s="23" t="s">
        <v>11</v>
      </c>
      <c r="K1317" s="23" t="s">
        <v>4628</v>
      </c>
      <c r="L1317" s="23" t="s">
        <v>11</v>
      </c>
      <c r="M1317" s="23" t="s">
        <v>5425</v>
      </c>
      <c r="N1317" s="23" t="s">
        <v>4629</v>
      </c>
      <c r="O1317" s="23" t="s">
        <v>4630</v>
      </c>
      <c r="P1317" s="23" t="s">
        <v>4730</v>
      </c>
      <c r="Q1317" s="23">
        <v>0</v>
      </c>
      <c r="R1317" s="23" t="s">
        <v>1962</v>
      </c>
      <c r="S1317" s="23" t="s">
        <v>4731</v>
      </c>
      <c r="T1317" s="23" t="s">
        <v>1721</v>
      </c>
    </row>
    <row r="1318" spans="1:20" s="19" customFormat="1">
      <c r="A1318" s="23" t="s">
        <v>2566</v>
      </c>
      <c r="B1318" s="23" t="s">
        <v>2567</v>
      </c>
      <c r="C1318" s="23" t="s">
        <v>12</v>
      </c>
      <c r="D1318" s="23" t="s">
        <v>1705</v>
      </c>
      <c r="E1318" s="23" t="s">
        <v>452</v>
      </c>
      <c r="F1318" s="23" t="s">
        <v>4166</v>
      </c>
      <c r="G1318" s="23" t="s">
        <v>1721</v>
      </c>
      <c r="H1318" s="23" t="s">
        <v>4094</v>
      </c>
      <c r="I1318" s="23" t="s">
        <v>5421</v>
      </c>
      <c r="J1318" s="23" t="s">
        <v>11</v>
      </c>
      <c r="K1318" s="23" t="s">
        <v>4628</v>
      </c>
      <c r="L1318" s="23" t="s">
        <v>11</v>
      </c>
      <c r="M1318" s="23" t="s">
        <v>5408</v>
      </c>
      <c r="N1318" s="23" t="s">
        <v>4629</v>
      </c>
      <c r="O1318" s="23" t="s">
        <v>4630</v>
      </c>
      <c r="P1318" s="23" t="s">
        <v>9</v>
      </c>
      <c r="Q1318" s="23">
        <v>0</v>
      </c>
      <c r="R1318" s="23" t="s">
        <v>4773</v>
      </c>
      <c r="S1318" s="23" t="s">
        <v>4774</v>
      </c>
      <c r="T1318" s="23" t="s">
        <v>1721</v>
      </c>
    </row>
    <row r="1319" spans="1:20" s="19" customFormat="1">
      <c r="A1319" s="23" t="s">
        <v>3414</v>
      </c>
      <c r="B1319" s="23" t="s">
        <v>3415</v>
      </c>
      <c r="C1319" s="23" t="s">
        <v>1669</v>
      </c>
      <c r="D1319" s="23" t="s">
        <v>4091</v>
      </c>
      <c r="E1319" s="23" t="s">
        <v>459</v>
      </c>
      <c r="F1319" s="23" t="s">
        <v>4194</v>
      </c>
      <c r="G1319" s="23" t="s">
        <v>1721</v>
      </c>
      <c r="H1319" s="23" t="s">
        <v>4632</v>
      </c>
      <c r="I1319" s="23" t="s">
        <v>4639</v>
      </c>
      <c r="J1319" s="23" t="s">
        <v>11</v>
      </c>
      <c r="K1319" s="23" t="s">
        <v>4628</v>
      </c>
      <c r="L1319" s="23" t="s">
        <v>11</v>
      </c>
      <c r="M1319" s="23" t="s">
        <v>5499</v>
      </c>
      <c r="N1319" s="23" t="s">
        <v>4640</v>
      </c>
      <c r="O1319" s="23" t="s">
        <v>4630</v>
      </c>
      <c r="P1319" s="23" t="s">
        <v>1168</v>
      </c>
      <c r="Q1319" s="23">
        <v>0</v>
      </c>
      <c r="R1319" s="23" t="s">
        <v>1683</v>
      </c>
      <c r="S1319" s="23" t="s">
        <v>4578</v>
      </c>
      <c r="T1319" s="23" t="s">
        <v>1721</v>
      </c>
    </row>
    <row r="1320" spans="1:20" s="19" customFormat="1">
      <c r="A1320" s="23" t="s">
        <v>3043</v>
      </c>
      <c r="B1320" s="23" t="s">
        <v>3044</v>
      </c>
      <c r="C1320" s="23" t="s">
        <v>14</v>
      </c>
      <c r="D1320" s="23" t="s">
        <v>1705</v>
      </c>
      <c r="E1320" s="23" t="s">
        <v>452</v>
      </c>
      <c r="F1320" s="23" t="s">
        <v>5344</v>
      </c>
      <c r="G1320" s="23" t="s">
        <v>1721</v>
      </c>
      <c r="H1320" s="23" t="s">
        <v>4643</v>
      </c>
      <c r="I1320" s="23" t="s">
        <v>5489</v>
      </c>
      <c r="J1320" s="23" t="s">
        <v>11</v>
      </c>
      <c r="K1320" s="23" t="s">
        <v>4628</v>
      </c>
      <c r="L1320" s="23" t="s">
        <v>11</v>
      </c>
      <c r="M1320" s="23" t="s">
        <v>5416</v>
      </c>
      <c r="N1320" s="23" t="s">
        <v>4629</v>
      </c>
      <c r="O1320" s="23" t="s">
        <v>4630</v>
      </c>
      <c r="P1320" s="23" t="s">
        <v>1026</v>
      </c>
      <c r="Q1320" s="23">
        <v>0</v>
      </c>
      <c r="R1320" s="23" t="s">
        <v>1683</v>
      </c>
      <c r="S1320" s="23" t="s">
        <v>4581</v>
      </c>
      <c r="T1320" s="23" t="s">
        <v>1721</v>
      </c>
    </row>
    <row r="1321" spans="1:20" s="19" customFormat="1">
      <c r="A1321" s="23" t="s">
        <v>2457</v>
      </c>
      <c r="B1321" s="23" t="s">
        <v>2458</v>
      </c>
      <c r="C1321" s="23" t="s">
        <v>14</v>
      </c>
      <c r="D1321" s="23" t="s">
        <v>1705</v>
      </c>
      <c r="E1321" s="23" t="s">
        <v>452</v>
      </c>
      <c r="F1321" s="23" t="s">
        <v>4166</v>
      </c>
      <c r="G1321" s="23" t="s">
        <v>1721</v>
      </c>
      <c r="H1321" s="23" t="s">
        <v>4094</v>
      </c>
      <c r="I1321" s="23" t="s">
        <v>4656</v>
      </c>
      <c r="J1321" s="23" t="s">
        <v>11</v>
      </c>
      <c r="K1321" s="23" t="s">
        <v>4628</v>
      </c>
      <c r="L1321" s="23" t="s">
        <v>11</v>
      </c>
      <c r="M1321" s="23" t="s">
        <v>5414</v>
      </c>
      <c r="N1321" s="23" t="s">
        <v>4629</v>
      </c>
      <c r="O1321" s="23" t="s">
        <v>4630</v>
      </c>
      <c r="P1321" s="23" t="s">
        <v>4664</v>
      </c>
      <c r="Q1321" s="23">
        <v>0</v>
      </c>
      <c r="R1321" s="23" t="s">
        <v>1886</v>
      </c>
      <c r="S1321" s="23" t="s">
        <v>4431</v>
      </c>
      <c r="T1321" s="23" t="s">
        <v>1721</v>
      </c>
    </row>
    <row r="1322" spans="1:20" s="19" customFormat="1">
      <c r="A1322" s="23" t="s">
        <v>5269</v>
      </c>
      <c r="B1322" s="23" t="s">
        <v>5270</v>
      </c>
      <c r="C1322" s="23" t="s">
        <v>1686</v>
      </c>
      <c r="D1322" s="23" t="s">
        <v>4091</v>
      </c>
      <c r="E1322" s="23" t="s">
        <v>459</v>
      </c>
      <c r="F1322" s="23" t="s">
        <v>4205</v>
      </c>
      <c r="G1322" s="23" t="s">
        <v>1721</v>
      </c>
      <c r="H1322" s="23" t="s">
        <v>4632</v>
      </c>
      <c r="I1322" s="23" t="s">
        <v>4644</v>
      </c>
      <c r="J1322" s="23" t="s">
        <v>11</v>
      </c>
      <c r="K1322" s="23" t="s">
        <v>4628</v>
      </c>
      <c r="L1322" s="23" t="s">
        <v>11</v>
      </c>
      <c r="M1322" s="23" t="s">
        <v>5477</v>
      </c>
      <c r="N1322" s="23" t="s">
        <v>4640</v>
      </c>
      <c r="O1322" s="23" t="s">
        <v>4630</v>
      </c>
      <c r="P1322" s="23" t="s">
        <v>1166</v>
      </c>
      <c r="Q1322" s="23">
        <v>0</v>
      </c>
      <c r="R1322" s="23" t="s">
        <v>5474</v>
      </c>
      <c r="S1322" s="23" t="s">
        <v>5362</v>
      </c>
      <c r="T1322" s="23" t="s">
        <v>1721</v>
      </c>
    </row>
    <row r="1323" spans="1:20" s="19" customFormat="1">
      <c r="A1323" s="23" t="s">
        <v>2471</v>
      </c>
      <c r="B1323" s="23" t="s">
        <v>2472</v>
      </c>
      <c r="C1323" s="23" t="s">
        <v>13</v>
      </c>
      <c r="D1323" s="23" t="s">
        <v>1705</v>
      </c>
      <c r="E1323" s="23" t="s">
        <v>452</v>
      </c>
      <c r="F1323" s="23" t="s">
        <v>4176</v>
      </c>
      <c r="G1323" s="23" t="s">
        <v>1721</v>
      </c>
      <c r="H1323" s="23" t="s">
        <v>4094</v>
      </c>
      <c r="I1323" s="23" t="s">
        <v>4192</v>
      </c>
      <c r="J1323" s="23" t="s">
        <v>11</v>
      </c>
      <c r="K1323" s="23" t="s">
        <v>4628</v>
      </c>
      <c r="L1323" s="23" t="s">
        <v>11</v>
      </c>
      <c r="M1323" s="23" t="s">
        <v>5426</v>
      </c>
      <c r="N1323" s="23" t="s">
        <v>4629</v>
      </c>
      <c r="O1323" s="23" t="s">
        <v>4630</v>
      </c>
      <c r="P1323" s="23" t="s">
        <v>4664</v>
      </c>
      <c r="Q1323" s="23">
        <v>0</v>
      </c>
      <c r="R1323" s="23" t="s">
        <v>1962</v>
      </c>
      <c r="S1323" s="23" t="s">
        <v>4429</v>
      </c>
      <c r="T1323" s="23" t="s">
        <v>1721</v>
      </c>
    </row>
    <row r="1324" spans="1:20" s="19" customFormat="1">
      <c r="A1324" s="23" t="s">
        <v>3922</v>
      </c>
      <c r="B1324" s="23" t="s">
        <v>3923</v>
      </c>
      <c r="C1324" s="23" t="s">
        <v>15</v>
      </c>
      <c r="D1324" s="23" t="s">
        <v>1705</v>
      </c>
      <c r="E1324" s="23" t="s">
        <v>452</v>
      </c>
      <c r="F1324" s="23" t="s">
        <v>4148</v>
      </c>
      <c r="G1324" s="23" t="s">
        <v>1721</v>
      </c>
      <c r="H1324" s="23" t="s">
        <v>4094</v>
      </c>
      <c r="I1324" s="23" t="s">
        <v>4192</v>
      </c>
      <c r="J1324" s="23" t="s">
        <v>11</v>
      </c>
      <c r="K1324" s="23" t="s">
        <v>4628</v>
      </c>
      <c r="L1324" s="23" t="s">
        <v>11</v>
      </c>
      <c r="M1324" s="23" t="s">
        <v>5418</v>
      </c>
      <c r="N1324" s="23" t="s">
        <v>4629</v>
      </c>
      <c r="O1324" s="23" t="s">
        <v>4630</v>
      </c>
      <c r="P1324" s="23" t="s">
        <v>4631</v>
      </c>
      <c r="Q1324" s="23">
        <v>0</v>
      </c>
      <c r="R1324" s="23" t="s">
        <v>1962</v>
      </c>
      <c r="S1324" s="23" t="s">
        <v>4297</v>
      </c>
      <c r="T1324" s="23" t="s">
        <v>1721</v>
      </c>
    </row>
    <row r="1325" spans="1:20" s="19" customFormat="1">
      <c r="A1325" s="23" t="s">
        <v>1819</v>
      </c>
      <c r="B1325" s="23" t="s">
        <v>1820</v>
      </c>
      <c r="C1325" s="23" t="s">
        <v>16</v>
      </c>
      <c r="D1325" s="23" t="s">
        <v>1705</v>
      </c>
      <c r="E1325" s="23" t="s">
        <v>1189</v>
      </c>
      <c r="F1325" s="23" t="s">
        <v>4141</v>
      </c>
      <c r="G1325" s="23" t="s">
        <v>1721</v>
      </c>
      <c r="H1325" s="23" t="s">
        <v>4633</v>
      </c>
      <c r="I1325" s="23" t="s">
        <v>5430</v>
      </c>
      <c r="J1325" s="23" t="s">
        <v>11</v>
      </c>
      <c r="K1325" s="23" t="s">
        <v>4628</v>
      </c>
      <c r="L1325" s="23" t="s">
        <v>11</v>
      </c>
      <c r="M1325" s="23" t="s">
        <v>5450</v>
      </c>
      <c r="N1325" s="23" t="s">
        <v>4629</v>
      </c>
      <c r="O1325" s="23" t="s">
        <v>4630</v>
      </c>
      <c r="P1325" s="23" t="s">
        <v>4662</v>
      </c>
      <c r="Q1325" s="23">
        <v>0</v>
      </c>
      <c r="R1325" s="23" t="s">
        <v>4688</v>
      </c>
      <c r="S1325" s="23" t="s">
        <v>4689</v>
      </c>
      <c r="T1325" s="23" t="s">
        <v>1721</v>
      </c>
    </row>
    <row r="1326" spans="1:20" s="19" customFormat="1">
      <c r="A1326" s="23" t="s">
        <v>2227</v>
      </c>
      <c r="B1326" s="23" t="s">
        <v>2228</v>
      </c>
      <c r="C1326" s="23" t="s">
        <v>16</v>
      </c>
      <c r="D1326" s="23" t="s">
        <v>1705</v>
      </c>
      <c r="E1326" s="23" t="s">
        <v>1189</v>
      </c>
      <c r="F1326" s="23" t="s">
        <v>4197</v>
      </c>
      <c r="G1326" s="23" t="s">
        <v>1721</v>
      </c>
      <c r="H1326" s="23" t="s">
        <v>4099</v>
      </c>
      <c r="I1326" s="23" t="s">
        <v>4106</v>
      </c>
      <c r="J1326" s="23" t="s">
        <v>11</v>
      </c>
      <c r="K1326" s="23" t="s">
        <v>4628</v>
      </c>
      <c r="L1326" s="23" t="s">
        <v>11</v>
      </c>
      <c r="M1326" s="23" t="s">
        <v>5416</v>
      </c>
      <c r="N1326" s="23" t="s">
        <v>4629</v>
      </c>
      <c r="O1326" s="23" t="s">
        <v>4630</v>
      </c>
      <c r="P1326" s="23" t="s">
        <v>4678</v>
      </c>
      <c r="Q1326" s="23">
        <v>0</v>
      </c>
      <c r="R1326" s="23" t="s">
        <v>1962</v>
      </c>
      <c r="S1326" s="23" t="s">
        <v>4679</v>
      </c>
      <c r="T1326" s="23" t="s">
        <v>1721</v>
      </c>
    </row>
    <row r="1327" spans="1:20" s="19" customFormat="1">
      <c r="A1327" s="23" t="s">
        <v>2626</v>
      </c>
      <c r="B1327" s="23" t="s">
        <v>2627</v>
      </c>
      <c r="C1327" s="23" t="s">
        <v>14</v>
      </c>
      <c r="D1327" s="23" t="s">
        <v>1705</v>
      </c>
      <c r="E1327" s="23" t="s">
        <v>452</v>
      </c>
      <c r="F1327" s="23" t="s">
        <v>4173</v>
      </c>
      <c r="G1327" s="23" t="s">
        <v>1721</v>
      </c>
      <c r="H1327" s="23" t="s">
        <v>4099</v>
      </c>
      <c r="I1327" s="23" t="s">
        <v>5461</v>
      </c>
      <c r="J1327" s="23" t="s">
        <v>11</v>
      </c>
      <c r="K1327" s="23" t="s">
        <v>4628</v>
      </c>
      <c r="L1327" s="23" t="s">
        <v>11</v>
      </c>
      <c r="M1327" s="23" t="s">
        <v>5429</v>
      </c>
      <c r="N1327" s="23" t="s">
        <v>4629</v>
      </c>
      <c r="O1327" s="23" t="s">
        <v>4630</v>
      </c>
      <c r="P1327" s="23" t="s">
        <v>7</v>
      </c>
      <c r="Q1327" s="23">
        <v>0</v>
      </c>
      <c r="R1327" s="23" t="s">
        <v>4700</v>
      </c>
      <c r="S1327" s="23" t="s">
        <v>4701</v>
      </c>
      <c r="T1327" s="23" t="s">
        <v>1721</v>
      </c>
    </row>
    <row r="1328" spans="1:20" s="19" customFormat="1">
      <c r="A1328" s="23" t="s">
        <v>2979</v>
      </c>
      <c r="B1328" s="23" t="s">
        <v>2980</v>
      </c>
      <c r="C1328" s="23" t="s">
        <v>15</v>
      </c>
      <c r="D1328" s="23" t="s">
        <v>1705</v>
      </c>
      <c r="E1328" s="23" t="s">
        <v>452</v>
      </c>
      <c r="F1328" s="23" t="s">
        <v>4163</v>
      </c>
      <c r="G1328" s="23" t="s">
        <v>1721</v>
      </c>
      <c r="H1328" s="23" t="s">
        <v>4094</v>
      </c>
      <c r="I1328" s="23" t="s">
        <v>4649</v>
      </c>
      <c r="J1328" s="23" t="s">
        <v>11</v>
      </c>
      <c r="K1328" s="23" t="s">
        <v>4628</v>
      </c>
      <c r="L1328" s="23" t="s">
        <v>11</v>
      </c>
      <c r="M1328" s="23" t="s">
        <v>5410</v>
      </c>
      <c r="N1328" s="23" t="s">
        <v>4629</v>
      </c>
      <c r="O1328" s="23" t="s">
        <v>4630</v>
      </c>
      <c r="P1328" s="23" t="s">
        <v>4660</v>
      </c>
      <c r="Q1328" s="23">
        <v>0</v>
      </c>
      <c r="R1328" s="23" t="s">
        <v>1962</v>
      </c>
      <c r="S1328" s="23" t="s">
        <v>4380</v>
      </c>
      <c r="T1328" s="23" t="s">
        <v>1721</v>
      </c>
    </row>
    <row r="1329" spans="1:20" s="19" customFormat="1">
      <c r="A1329" s="23" t="s">
        <v>3674</v>
      </c>
      <c r="B1329" s="23" t="s">
        <v>3675</v>
      </c>
      <c r="C1329" s="23" t="s">
        <v>10</v>
      </c>
      <c r="D1329" s="23" t="s">
        <v>1705</v>
      </c>
      <c r="E1329" s="23" t="s">
        <v>452</v>
      </c>
      <c r="F1329" s="23" t="s">
        <v>5349</v>
      </c>
      <c r="G1329" s="23" t="s">
        <v>1721</v>
      </c>
      <c r="H1329" s="23" t="s">
        <v>4099</v>
      </c>
      <c r="I1329" s="23" t="s">
        <v>4106</v>
      </c>
      <c r="J1329" s="23" t="s">
        <v>11</v>
      </c>
      <c r="K1329" s="23" t="s">
        <v>4628</v>
      </c>
      <c r="L1329" s="23" t="s">
        <v>11</v>
      </c>
      <c r="M1329" s="23" t="s">
        <v>5455</v>
      </c>
      <c r="N1329" s="23" t="s">
        <v>4629</v>
      </c>
      <c r="O1329" s="23" t="s">
        <v>4630</v>
      </c>
      <c r="P1329" s="23" t="s">
        <v>4713</v>
      </c>
      <c r="Q1329" s="23">
        <v>0</v>
      </c>
      <c r="R1329" s="23" t="s">
        <v>1962</v>
      </c>
      <c r="S1329" s="23" t="s">
        <v>4792</v>
      </c>
      <c r="T1329" s="23" t="s">
        <v>1721</v>
      </c>
    </row>
    <row r="1330" spans="1:20" s="19" customFormat="1">
      <c r="A1330" s="23" t="s">
        <v>2317</v>
      </c>
      <c r="B1330" s="23" t="s">
        <v>2318</v>
      </c>
      <c r="C1330" s="23" t="s">
        <v>16</v>
      </c>
      <c r="D1330" s="23" t="s">
        <v>1705</v>
      </c>
      <c r="E1330" s="23" t="s">
        <v>1189</v>
      </c>
      <c r="F1330" s="23" t="s">
        <v>4207</v>
      </c>
      <c r="G1330" s="23" t="s">
        <v>1721</v>
      </c>
      <c r="H1330" s="23" t="s">
        <v>4633</v>
      </c>
      <c r="I1330" s="23" t="s">
        <v>5438</v>
      </c>
      <c r="J1330" s="23" t="s">
        <v>11</v>
      </c>
      <c r="K1330" s="23" t="s">
        <v>4628</v>
      </c>
      <c r="L1330" s="23" t="s">
        <v>11</v>
      </c>
      <c r="M1330" s="23" t="s">
        <v>5416</v>
      </c>
      <c r="N1330" s="23" t="s">
        <v>4629</v>
      </c>
      <c r="O1330" s="23" t="s">
        <v>4630</v>
      </c>
      <c r="P1330" s="23" t="s">
        <v>4815</v>
      </c>
      <c r="Q1330" s="23">
        <v>0</v>
      </c>
      <c r="R1330" s="23" t="s">
        <v>1962</v>
      </c>
      <c r="S1330" s="23" t="s">
        <v>4816</v>
      </c>
      <c r="T1330" s="23" t="s">
        <v>1721</v>
      </c>
    </row>
    <row r="1331" spans="1:20" s="19" customFormat="1">
      <c r="A1331" s="23" t="s">
        <v>3107</v>
      </c>
      <c r="B1331" s="23" t="s">
        <v>3108</v>
      </c>
      <c r="C1331" s="23" t="s">
        <v>16</v>
      </c>
      <c r="D1331" s="23" t="s">
        <v>1705</v>
      </c>
      <c r="E1331" s="23" t="s">
        <v>1189</v>
      </c>
      <c r="F1331" s="23" t="s">
        <v>4182</v>
      </c>
      <c r="G1331" s="23" t="s">
        <v>1721</v>
      </c>
      <c r="H1331" s="23" t="s">
        <v>4638</v>
      </c>
      <c r="I1331" s="23" t="s">
        <v>4636</v>
      </c>
      <c r="J1331" s="23" t="s">
        <v>11</v>
      </c>
      <c r="K1331" s="23" t="s">
        <v>4628</v>
      </c>
      <c r="L1331" s="23" t="s">
        <v>11</v>
      </c>
      <c r="M1331" s="23" t="s">
        <v>5423</v>
      </c>
      <c r="N1331" s="23" t="s">
        <v>4629</v>
      </c>
      <c r="O1331" s="23" t="s">
        <v>4630</v>
      </c>
      <c r="P1331" s="23" t="s">
        <v>9</v>
      </c>
      <c r="Q1331" s="23">
        <v>0</v>
      </c>
      <c r="R1331" s="23" t="s">
        <v>2365</v>
      </c>
      <c r="S1331" s="23" t="s">
        <v>4659</v>
      </c>
      <c r="T1331" s="23" t="s">
        <v>1721</v>
      </c>
    </row>
    <row r="1332" spans="1:20" s="19" customFormat="1">
      <c r="A1332" s="23" t="s">
        <v>2820</v>
      </c>
      <c r="B1332" s="23" t="s">
        <v>2821</v>
      </c>
      <c r="C1332" s="23" t="s">
        <v>10</v>
      </c>
      <c r="D1332" s="23" t="s">
        <v>1705</v>
      </c>
      <c r="E1332" s="23" t="s">
        <v>452</v>
      </c>
      <c r="F1332" s="23" t="s">
        <v>5342</v>
      </c>
      <c r="G1332" s="23" t="s">
        <v>1721</v>
      </c>
      <c r="H1332" s="23" t="s">
        <v>4633</v>
      </c>
      <c r="I1332" s="23" t="s">
        <v>4192</v>
      </c>
      <c r="J1332" s="23" t="s">
        <v>11</v>
      </c>
      <c r="K1332" s="23" t="s">
        <v>4628</v>
      </c>
      <c r="L1332" s="23" t="s">
        <v>11</v>
      </c>
      <c r="M1332" s="23" t="s">
        <v>5436</v>
      </c>
      <c r="N1332" s="23" t="s">
        <v>4629</v>
      </c>
      <c r="O1332" s="23" t="s">
        <v>4630</v>
      </c>
      <c r="P1332" s="23" t="s">
        <v>7</v>
      </c>
      <c r="Q1332" s="23">
        <v>0</v>
      </c>
      <c r="R1332" s="23" t="s">
        <v>2790</v>
      </c>
      <c r="S1332" s="23" t="s">
        <v>4749</v>
      </c>
      <c r="T1332" s="23" t="s">
        <v>1721</v>
      </c>
    </row>
    <row r="1333" spans="1:20" s="19" customFormat="1">
      <c r="A1333" s="23" t="s">
        <v>2633</v>
      </c>
      <c r="B1333" s="23" t="s">
        <v>2634</v>
      </c>
      <c r="C1333" s="23" t="s">
        <v>17</v>
      </c>
      <c r="D1333" s="23" t="s">
        <v>1705</v>
      </c>
      <c r="E1333" s="23" t="s">
        <v>452</v>
      </c>
      <c r="F1333" s="23" t="s">
        <v>5336</v>
      </c>
      <c r="G1333" s="23" t="s">
        <v>1721</v>
      </c>
      <c r="H1333" s="23" t="s">
        <v>4638</v>
      </c>
      <c r="I1333" s="23" t="s">
        <v>4636</v>
      </c>
      <c r="J1333" s="23" t="s">
        <v>11</v>
      </c>
      <c r="K1333" s="23" t="s">
        <v>4628</v>
      </c>
      <c r="L1333" s="23" t="s">
        <v>11</v>
      </c>
      <c r="M1333" s="23" t="s">
        <v>5435</v>
      </c>
      <c r="N1333" s="23" t="s">
        <v>4629</v>
      </c>
      <c r="O1333" s="23" t="s">
        <v>4630</v>
      </c>
      <c r="P1333" s="23" t="s">
        <v>4642</v>
      </c>
      <c r="Q1333" s="23">
        <v>0</v>
      </c>
      <c r="R1333" s="23" t="s">
        <v>1962</v>
      </c>
      <c r="S1333" s="23" t="s">
        <v>4411</v>
      </c>
      <c r="T1333" s="23" t="s">
        <v>1721</v>
      </c>
    </row>
    <row r="1334" spans="1:20" s="19" customFormat="1">
      <c r="A1334" s="23" t="s">
        <v>2296</v>
      </c>
      <c r="B1334" s="23" t="s">
        <v>2297</v>
      </c>
      <c r="C1334" s="23" t="s">
        <v>13</v>
      </c>
      <c r="D1334" s="23" t="s">
        <v>1705</v>
      </c>
      <c r="E1334" s="23" t="s">
        <v>452</v>
      </c>
      <c r="F1334" s="23" t="s">
        <v>4172</v>
      </c>
      <c r="G1334" s="23" t="s">
        <v>1721</v>
      </c>
      <c r="H1334" s="23" t="s">
        <v>4094</v>
      </c>
      <c r="I1334" s="23" t="s">
        <v>4203</v>
      </c>
      <c r="J1334" s="23" t="s">
        <v>11</v>
      </c>
      <c r="K1334" s="23" t="s">
        <v>4628</v>
      </c>
      <c r="L1334" s="23" t="s">
        <v>11</v>
      </c>
      <c r="M1334" s="23" t="s">
        <v>5455</v>
      </c>
      <c r="N1334" s="23" t="s">
        <v>4629</v>
      </c>
      <c r="O1334" s="23" t="s">
        <v>4630</v>
      </c>
      <c r="P1334" s="23" t="s">
        <v>4655</v>
      </c>
      <c r="Q1334" s="23">
        <v>0</v>
      </c>
      <c r="R1334" s="23" t="s">
        <v>1962</v>
      </c>
      <c r="S1334" s="23" t="s">
        <v>4444</v>
      </c>
      <c r="T1334" s="23" t="s">
        <v>1721</v>
      </c>
    </row>
    <row r="1335" spans="1:20" s="19" customFormat="1">
      <c r="A1335" s="23" t="s">
        <v>2044</v>
      </c>
      <c r="B1335" s="23" t="s">
        <v>2045</v>
      </c>
      <c r="C1335" s="23" t="s">
        <v>10</v>
      </c>
      <c r="D1335" s="23" t="s">
        <v>1705</v>
      </c>
      <c r="E1335" s="23" t="s">
        <v>452</v>
      </c>
      <c r="F1335" s="23" t="s">
        <v>4185</v>
      </c>
      <c r="G1335" s="23" t="s">
        <v>1721</v>
      </c>
      <c r="H1335" s="23" t="s">
        <v>4633</v>
      </c>
      <c r="I1335" s="23" t="s">
        <v>4203</v>
      </c>
      <c r="J1335" s="23" t="s">
        <v>11</v>
      </c>
      <c r="K1335" s="23" t="s">
        <v>4628</v>
      </c>
      <c r="L1335" s="23" t="s">
        <v>11</v>
      </c>
      <c r="M1335" s="23" t="s">
        <v>5405</v>
      </c>
      <c r="N1335" s="23" t="s">
        <v>4629</v>
      </c>
      <c r="O1335" s="23" t="s">
        <v>4630</v>
      </c>
      <c r="P1335" s="23" t="s">
        <v>4903</v>
      </c>
      <c r="Q1335" s="23">
        <v>0</v>
      </c>
      <c r="R1335" s="23" t="s">
        <v>1747</v>
      </c>
      <c r="S1335" s="23" t="s">
        <v>4624</v>
      </c>
      <c r="T1335" s="23" t="s">
        <v>1721</v>
      </c>
    </row>
    <row r="1336" spans="1:20" s="19" customFormat="1">
      <c r="A1336" s="23" t="s">
        <v>1956</v>
      </c>
      <c r="B1336" s="23" t="s">
        <v>1957</v>
      </c>
      <c r="C1336" s="23" t="s">
        <v>14</v>
      </c>
      <c r="D1336" s="23" t="s">
        <v>1705</v>
      </c>
      <c r="E1336" s="23" t="s">
        <v>1189</v>
      </c>
      <c r="F1336" s="23" t="s">
        <v>4207</v>
      </c>
      <c r="G1336" s="23" t="s">
        <v>1721</v>
      </c>
      <c r="H1336" s="23" t="s">
        <v>4633</v>
      </c>
      <c r="I1336" s="23" t="s">
        <v>4106</v>
      </c>
      <c r="J1336" s="23" t="s">
        <v>11</v>
      </c>
      <c r="K1336" s="23" t="s">
        <v>4628</v>
      </c>
      <c r="L1336" s="23" t="s">
        <v>11</v>
      </c>
      <c r="M1336" s="23" t="s">
        <v>5418</v>
      </c>
      <c r="N1336" s="23" t="s">
        <v>4629</v>
      </c>
      <c r="O1336" s="23" t="s">
        <v>4630</v>
      </c>
      <c r="P1336" s="23" t="s">
        <v>4642</v>
      </c>
      <c r="Q1336" s="23">
        <v>0</v>
      </c>
      <c r="R1336" s="23" t="s">
        <v>1962</v>
      </c>
      <c r="S1336" s="23" t="s">
        <v>4693</v>
      </c>
      <c r="T1336" s="23" t="s">
        <v>1721</v>
      </c>
    </row>
    <row r="1337" spans="1:20" s="19" customFormat="1">
      <c r="A1337" s="23" t="s">
        <v>2949</v>
      </c>
      <c r="B1337" s="23" t="s">
        <v>2950</v>
      </c>
      <c r="C1337" s="23" t="s">
        <v>13</v>
      </c>
      <c r="D1337" s="23" t="s">
        <v>1705</v>
      </c>
      <c r="E1337" s="23" t="s">
        <v>452</v>
      </c>
      <c r="F1337" s="23" t="s">
        <v>5338</v>
      </c>
      <c r="G1337" s="23" t="s">
        <v>1721</v>
      </c>
      <c r="H1337" s="23" t="s">
        <v>4643</v>
      </c>
      <c r="I1337" s="23" t="s">
        <v>5486</v>
      </c>
      <c r="J1337" s="23" t="s">
        <v>11</v>
      </c>
      <c r="K1337" s="23" t="s">
        <v>4628</v>
      </c>
      <c r="L1337" s="23" t="s">
        <v>11</v>
      </c>
      <c r="M1337" s="23" t="s">
        <v>5448</v>
      </c>
      <c r="N1337" s="23" t="s">
        <v>4629</v>
      </c>
      <c r="O1337" s="23" t="s">
        <v>4630</v>
      </c>
      <c r="P1337" s="23" t="s">
        <v>4690</v>
      </c>
      <c r="Q1337" s="23">
        <v>0</v>
      </c>
      <c r="R1337" s="23" t="s">
        <v>1962</v>
      </c>
      <c r="S1337" s="23" t="s">
        <v>4691</v>
      </c>
      <c r="T1337" s="23" t="s">
        <v>1721</v>
      </c>
    </row>
    <row r="1338" spans="1:20" s="19" customFormat="1">
      <c r="A1338" s="23" t="s">
        <v>2296</v>
      </c>
      <c r="B1338" s="23" t="s">
        <v>2297</v>
      </c>
      <c r="C1338" s="23" t="s">
        <v>13</v>
      </c>
      <c r="D1338" s="23" t="s">
        <v>1705</v>
      </c>
      <c r="E1338" s="23" t="s">
        <v>452</v>
      </c>
      <c r="F1338" s="23" t="s">
        <v>4172</v>
      </c>
      <c r="G1338" s="23" t="s">
        <v>1721</v>
      </c>
      <c r="H1338" s="23" t="s">
        <v>4094</v>
      </c>
      <c r="I1338" s="23" t="s">
        <v>4203</v>
      </c>
      <c r="J1338" s="23" t="s">
        <v>11</v>
      </c>
      <c r="K1338" s="23" t="s">
        <v>4628</v>
      </c>
      <c r="L1338" s="23" t="s">
        <v>11</v>
      </c>
      <c r="M1338" s="23" t="s">
        <v>5432</v>
      </c>
      <c r="N1338" s="23" t="s">
        <v>4629</v>
      </c>
      <c r="O1338" s="23" t="s">
        <v>4630</v>
      </c>
      <c r="P1338" s="23" t="s">
        <v>4655</v>
      </c>
      <c r="Q1338" s="23">
        <v>0</v>
      </c>
      <c r="R1338" s="23" t="s">
        <v>1962</v>
      </c>
      <c r="S1338" s="23" t="s">
        <v>4444</v>
      </c>
      <c r="T1338" s="23" t="s">
        <v>1721</v>
      </c>
    </row>
    <row r="1339" spans="1:20" s="19" customFormat="1">
      <c r="A1339" s="23" t="s">
        <v>2206</v>
      </c>
      <c r="B1339" s="23" t="s">
        <v>2207</v>
      </c>
      <c r="C1339" s="23" t="s">
        <v>17</v>
      </c>
      <c r="D1339" s="23" t="s">
        <v>1705</v>
      </c>
      <c r="E1339" s="23" t="s">
        <v>452</v>
      </c>
      <c r="F1339" s="23" t="s">
        <v>5336</v>
      </c>
      <c r="G1339" s="23" t="s">
        <v>1721</v>
      </c>
      <c r="H1339" s="23" t="s">
        <v>4638</v>
      </c>
      <c r="I1339" s="23" t="s">
        <v>4636</v>
      </c>
      <c r="J1339" s="23" t="s">
        <v>11</v>
      </c>
      <c r="K1339" s="23" t="s">
        <v>4628</v>
      </c>
      <c r="L1339" s="23" t="s">
        <v>11</v>
      </c>
      <c r="M1339" s="23" t="s">
        <v>5435</v>
      </c>
      <c r="N1339" s="23" t="s">
        <v>4629</v>
      </c>
      <c r="O1339" s="23" t="s">
        <v>4630</v>
      </c>
      <c r="P1339" s="23" t="s">
        <v>4666</v>
      </c>
      <c r="Q1339" s="23">
        <v>0</v>
      </c>
      <c r="R1339" s="23" t="s">
        <v>2050</v>
      </c>
      <c r="S1339" s="23" t="s">
        <v>4460</v>
      </c>
      <c r="T1339" s="23" t="s">
        <v>1721</v>
      </c>
    </row>
    <row r="1340" spans="1:20" s="19" customFormat="1">
      <c r="A1340" s="23" t="s">
        <v>2230</v>
      </c>
      <c r="B1340" s="23" t="s">
        <v>2231</v>
      </c>
      <c r="C1340" s="23" t="s">
        <v>10</v>
      </c>
      <c r="D1340" s="23" t="s">
        <v>1705</v>
      </c>
      <c r="E1340" s="23" t="s">
        <v>452</v>
      </c>
      <c r="F1340" s="23" t="s">
        <v>5342</v>
      </c>
      <c r="G1340" s="23" t="s">
        <v>1721</v>
      </c>
      <c r="H1340" s="23" t="s">
        <v>4633</v>
      </c>
      <c r="I1340" s="23" t="s">
        <v>4192</v>
      </c>
      <c r="J1340" s="23" t="s">
        <v>11</v>
      </c>
      <c r="K1340" s="23" t="s">
        <v>4628</v>
      </c>
      <c r="L1340" s="23" t="s">
        <v>11</v>
      </c>
      <c r="M1340" s="23" t="s">
        <v>5410</v>
      </c>
      <c r="N1340" s="23" t="s">
        <v>4629</v>
      </c>
      <c r="O1340" s="23" t="s">
        <v>4630</v>
      </c>
      <c r="P1340" s="23" t="s">
        <v>7</v>
      </c>
      <c r="Q1340" s="23">
        <v>0</v>
      </c>
      <c r="R1340" s="23" t="s">
        <v>4756</v>
      </c>
      <c r="S1340" s="23" t="s">
        <v>4793</v>
      </c>
      <c r="T1340" s="23" t="s">
        <v>1721</v>
      </c>
    </row>
    <row r="1341" spans="1:20" s="19" customFormat="1">
      <c r="A1341" s="23" t="s">
        <v>2345</v>
      </c>
      <c r="B1341" s="23" t="s">
        <v>2346</v>
      </c>
      <c r="C1341" s="23" t="s">
        <v>1669</v>
      </c>
      <c r="D1341" s="23" t="s">
        <v>4091</v>
      </c>
      <c r="E1341" s="23" t="s">
        <v>459</v>
      </c>
      <c r="F1341" s="23" t="s">
        <v>4167</v>
      </c>
      <c r="G1341" s="23" t="s">
        <v>1721</v>
      </c>
      <c r="H1341" s="23" t="s">
        <v>4638</v>
      </c>
      <c r="I1341" s="23" t="s">
        <v>4639</v>
      </c>
      <c r="J1341" s="23" t="s">
        <v>1808</v>
      </c>
      <c r="K1341" s="23" t="s">
        <v>4628</v>
      </c>
      <c r="L1341" s="23" t="s">
        <v>11</v>
      </c>
      <c r="M1341" s="23" t="s">
        <v>5462</v>
      </c>
      <c r="N1341" s="23" t="s">
        <v>4640</v>
      </c>
      <c r="O1341" s="23" t="s">
        <v>4630</v>
      </c>
      <c r="P1341" s="23" t="s">
        <v>4641</v>
      </c>
      <c r="Q1341" s="23">
        <v>0</v>
      </c>
      <c r="R1341" s="23" t="s">
        <v>1962</v>
      </c>
      <c r="S1341" s="23" t="s">
        <v>4768</v>
      </c>
      <c r="T1341" s="23" t="s">
        <v>1721</v>
      </c>
    </row>
    <row r="1342" spans="1:20" s="19" customFormat="1">
      <c r="A1342" s="23" t="s">
        <v>3306</v>
      </c>
      <c r="B1342" s="23" t="s">
        <v>3307</v>
      </c>
      <c r="C1342" s="23" t="s">
        <v>10</v>
      </c>
      <c r="D1342" s="23" t="s">
        <v>1705</v>
      </c>
      <c r="E1342" s="23" t="s">
        <v>452</v>
      </c>
      <c r="F1342" s="23" t="s">
        <v>5342</v>
      </c>
      <c r="G1342" s="23" t="s">
        <v>1721</v>
      </c>
      <c r="H1342" s="23" t="s">
        <v>4633</v>
      </c>
      <c r="I1342" s="23" t="s">
        <v>4192</v>
      </c>
      <c r="J1342" s="23" t="s">
        <v>11</v>
      </c>
      <c r="K1342" s="23" t="s">
        <v>4628</v>
      </c>
      <c r="L1342" s="23" t="s">
        <v>11</v>
      </c>
      <c r="M1342" s="23" t="s">
        <v>5433</v>
      </c>
      <c r="N1342" s="23" t="s">
        <v>4629</v>
      </c>
      <c r="O1342" s="23" t="s">
        <v>4630</v>
      </c>
      <c r="P1342" s="23" t="s">
        <v>4642</v>
      </c>
      <c r="Q1342" s="23">
        <v>0</v>
      </c>
      <c r="R1342" s="23" t="s">
        <v>1962</v>
      </c>
      <c r="S1342" s="23" t="s">
        <v>4705</v>
      </c>
      <c r="T1342" s="23" t="s">
        <v>1721</v>
      </c>
    </row>
    <row r="1343" spans="1:20" s="19" customFormat="1">
      <c r="A1343" s="23" t="s">
        <v>2636</v>
      </c>
      <c r="B1343" s="23" t="s">
        <v>2637</v>
      </c>
      <c r="C1343" s="23" t="s">
        <v>12</v>
      </c>
      <c r="D1343" s="23" t="s">
        <v>1705</v>
      </c>
      <c r="E1343" s="23" t="s">
        <v>452</v>
      </c>
      <c r="F1343" s="23" t="s">
        <v>5338</v>
      </c>
      <c r="G1343" s="23" t="s">
        <v>1721</v>
      </c>
      <c r="H1343" s="23" t="s">
        <v>4643</v>
      </c>
      <c r="I1343" s="23" t="s">
        <v>4138</v>
      </c>
      <c r="J1343" s="23" t="s">
        <v>11</v>
      </c>
      <c r="K1343" s="23" t="s">
        <v>4628</v>
      </c>
      <c r="L1343" s="23" t="s">
        <v>11</v>
      </c>
      <c r="M1343" s="23" t="s">
        <v>5471</v>
      </c>
      <c r="N1343" s="23" t="s">
        <v>4629</v>
      </c>
      <c r="O1343" s="23" t="s">
        <v>4630</v>
      </c>
      <c r="P1343" s="23" t="s">
        <v>4861</v>
      </c>
      <c r="Q1343" s="23">
        <v>0</v>
      </c>
      <c r="R1343" s="23" t="s">
        <v>1962</v>
      </c>
      <c r="S1343" s="23" t="s">
        <v>4862</v>
      </c>
      <c r="T1343" s="23" t="s">
        <v>1721</v>
      </c>
    </row>
    <row r="1344" spans="1:20" s="19" customFormat="1">
      <c r="A1344" s="23" t="s">
        <v>3031</v>
      </c>
      <c r="B1344" s="23" t="s">
        <v>3032</v>
      </c>
      <c r="C1344" s="23" t="s">
        <v>10</v>
      </c>
      <c r="D1344" s="23" t="s">
        <v>1705</v>
      </c>
      <c r="E1344" s="23" t="s">
        <v>452</v>
      </c>
      <c r="F1344" s="23" t="s">
        <v>4179</v>
      </c>
      <c r="G1344" s="23" t="s">
        <v>1721</v>
      </c>
      <c r="H1344" s="23" t="s">
        <v>4682</v>
      </c>
      <c r="I1344" s="23" t="s">
        <v>4649</v>
      </c>
      <c r="J1344" s="23" t="s">
        <v>11</v>
      </c>
      <c r="K1344" s="23" t="s">
        <v>4628</v>
      </c>
      <c r="L1344" s="23" t="s">
        <v>11</v>
      </c>
      <c r="M1344" s="23" t="s">
        <v>5442</v>
      </c>
      <c r="N1344" s="23" t="s">
        <v>4629</v>
      </c>
      <c r="O1344" s="23" t="s">
        <v>4630</v>
      </c>
      <c r="P1344" s="23" t="s">
        <v>4642</v>
      </c>
      <c r="Q1344" s="23">
        <v>0</v>
      </c>
      <c r="R1344" s="23" t="s">
        <v>1962</v>
      </c>
      <c r="S1344" s="23" t="s">
        <v>4846</v>
      </c>
      <c r="T1344" s="23" t="s">
        <v>1721</v>
      </c>
    </row>
    <row r="1345" spans="1:20" s="19" customFormat="1">
      <c r="A1345" s="23" t="s">
        <v>2667</v>
      </c>
      <c r="B1345" s="23" t="s">
        <v>2668</v>
      </c>
      <c r="C1345" s="23" t="s">
        <v>10</v>
      </c>
      <c r="D1345" s="23" t="s">
        <v>1705</v>
      </c>
      <c r="E1345" s="23" t="s">
        <v>452</v>
      </c>
      <c r="F1345" s="23" t="s">
        <v>5344</v>
      </c>
      <c r="G1345" s="23" t="s">
        <v>1721</v>
      </c>
      <c r="H1345" s="23" t="s">
        <v>4643</v>
      </c>
      <c r="I1345" s="23" t="s">
        <v>5489</v>
      </c>
      <c r="J1345" s="23" t="s">
        <v>11</v>
      </c>
      <c r="K1345" s="23" t="s">
        <v>4628</v>
      </c>
      <c r="L1345" s="23" t="s">
        <v>11</v>
      </c>
      <c r="M1345" s="23" t="s">
        <v>5416</v>
      </c>
      <c r="N1345" s="23" t="s">
        <v>4629</v>
      </c>
      <c r="O1345" s="23" t="s">
        <v>4630</v>
      </c>
      <c r="P1345" s="23" t="s">
        <v>4662</v>
      </c>
      <c r="Q1345" s="23">
        <v>0</v>
      </c>
      <c r="R1345" s="23" t="s">
        <v>1662</v>
      </c>
      <c r="S1345" s="23" t="s">
        <v>4834</v>
      </c>
      <c r="T1345" s="23" t="s">
        <v>1721</v>
      </c>
    </row>
    <row r="1346" spans="1:20" s="19" customFormat="1">
      <c r="A1346" s="23" t="s">
        <v>1993</v>
      </c>
      <c r="B1346" s="23" t="s">
        <v>1994</v>
      </c>
      <c r="C1346" s="23" t="s">
        <v>1669</v>
      </c>
      <c r="D1346" s="23" t="s">
        <v>1705</v>
      </c>
      <c r="E1346" s="23" t="s">
        <v>452</v>
      </c>
      <c r="F1346" s="23" t="s">
        <v>4164</v>
      </c>
      <c r="G1346" s="23" t="s">
        <v>1721</v>
      </c>
      <c r="H1346" s="23" t="s">
        <v>4632</v>
      </c>
      <c r="I1346" s="23" t="s">
        <v>4203</v>
      </c>
      <c r="J1346" s="23" t="s">
        <v>11</v>
      </c>
      <c r="K1346" s="23" t="s">
        <v>4628</v>
      </c>
      <c r="L1346" s="23" t="s">
        <v>11</v>
      </c>
      <c r="M1346" s="23" t="s">
        <v>5434</v>
      </c>
      <c r="N1346" s="23" t="s">
        <v>4629</v>
      </c>
      <c r="O1346" s="23" t="s">
        <v>4630</v>
      </c>
      <c r="P1346" s="23" t="s">
        <v>7</v>
      </c>
      <c r="Q1346" s="23">
        <v>0</v>
      </c>
      <c r="R1346" s="23" t="s">
        <v>2307</v>
      </c>
      <c r="S1346" s="23" t="s">
        <v>4486</v>
      </c>
      <c r="T1346" s="23" t="s">
        <v>1721</v>
      </c>
    </row>
    <row r="1347" spans="1:20" s="19" customFormat="1">
      <c r="A1347" s="23" t="s">
        <v>3755</v>
      </c>
      <c r="B1347" s="23" t="s">
        <v>3756</v>
      </c>
      <c r="C1347" s="23" t="s">
        <v>16</v>
      </c>
      <c r="D1347" s="23" t="s">
        <v>1705</v>
      </c>
      <c r="E1347" s="23" t="s">
        <v>1189</v>
      </c>
      <c r="F1347" s="23" t="s">
        <v>4199</v>
      </c>
      <c r="G1347" s="23" t="s">
        <v>1721</v>
      </c>
      <c r="H1347" s="23" t="s">
        <v>4643</v>
      </c>
      <c r="I1347" s="23" t="s">
        <v>4192</v>
      </c>
      <c r="J1347" s="23" t="s">
        <v>11</v>
      </c>
      <c r="K1347" s="23" t="s">
        <v>4628</v>
      </c>
      <c r="L1347" s="23" t="s">
        <v>11</v>
      </c>
      <c r="M1347" s="23" t="s">
        <v>5413</v>
      </c>
      <c r="N1347" s="23" t="s">
        <v>4629</v>
      </c>
      <c r="O1347" s="23" t="s">
        <v>4630</v>
      </c>
      <c r="P1347" s="23" t="s">
        <v>1026</v>
      </c>
      <c r="Q1347" s="23">
        <v>0</v>
      </c>
      <c r="R1347" s="23" t="s">
        <v>1782</v>
      </c>
      <c r="S1347" s="23" t="s">
        <v>4606</v>
      </c>
      <c r="T1347" s="23" t="s">
        <v>1721</v>
      </c>
    </row>
    <row r="1348" spans="1:20" s="19" customFormat="1">
      <c r="A1348" s="23" t="s">
        <v>2118</v>
      </c>
      <c r="B1348" s="23" t="s">
        <v>2119</v>
      </c>
      <c r="C1348" s="23" t="s">
        <v>12</v>
      </c>
      <c r="D1348" s="23" t="s">
        <v>1705</v>
      </c>
      <c r="E1348" s="23" t="s">
        <v>452</v>
      </c>
      <c r="F1348" s="23" t="s">
        <v>5338</v>
      </c>
      <c r="G1348" s="23" t="s">
        <v>1721</v>
      </c>
      <c r="H1348" s="23" t="s">
        <v>4643</v>
      </c>
      <c r="I1348" s="23" t="s">
        <v>4138</v>
      </c>
      <c r="J1348" s="23" t="s">
        <v>11</v>
      </c>
      <c r="K1348" s="23" t="s">
        <v>4628</v>
      </c>
      <c r="L1348" s="23" t="s">
        <v>11</v>
      </c>
      <c r="M1348" s="23" t="s">
        <v>5433</v>
      </c>
      <c r="N1348" s="23" t="s">
        <v>4629</v>
      </c>
      <c r="O1348" s="23" t="s">
        <v>4630</v>
      </c>
      <c r="P1348" s="23" t="s">
        <v>4831</v>
      </c>
      <c r="Q1348" s="23">
        <v>0</v>
      </c>
      <c r="R1348" s="23" t="s">
        <v>4745</v>
      </c>
      <c r="S1348" s="23" t="s">
        <v>4832</v>
      </c>
      <c r="T1348" s="23" t="s">
        <v>1721</v>
      </c>
    </row>
    <row r="1349" spans="1:20" s="19" customFormat="1">
      <c r="A1349" s="23" t="s">
        <v>3998</v>
      </c>
      <c r="B1349" s="23" t="s">
        <v>3999</v>
      </c>
      <c r="C1349" s="23" t="s">
        <v>14</v>
      </c>
      <c r="D1349" s="23" t="s">
        <v>1705</v>
      </c>
      <c r="E1349" s="23" t="s">
        <v>452</v>
      </c>
      <c r="F1349" s="23" t="s">
        <v>4175</v>
      </c>
      <c r="G1349" s="23" t="s">
        <v>1721</v>
      </c>
      <c r="H1349" s="23" t="s">
        <v>4638</v>
      </c>
      <c r="I1349" s="23" t="s">
        <v>5466</v>
      </c>
      <c r="J1349" s="23" t="s">
        <v>11</v>
      </c>
      <c r="K1349" s="23" t="s">
        <v>4628</v>
      </c>
      <c r="L1349" s="23" t="s">
        <v>11</v>
      </c>
      <c r="M1349" s="23" t="s">
        <v>5422</v>
      </c>
      <c r="N1349" s="23" t="s">
        <v>4629</v>
      </c>
      <c r="O1349" s="23" t="s">
        <v>4630</v>
      </c>
      <c r="P1349" s="23" t="s">
        <v>4642</v>
      </c>
      <c r="Q1349" s="23">
        <v>0</v>
      </c>
      <c r="R1349" s="23" t="s">
        <v>3647</v>
      </c>
      <c r="S1349" s="23" t="s">
        <v>4657</v>
      </c>
      <c r="T1349" s="23" t="s">
        <v>1721</v>
      </c>
    </row>
    <row r="1350" spans="1:20" s="19" customFormat="1">
      <c r="A1350" s="23" t="s">
        <v>2190</v>
      </c>
      <c r="B1350" s="23" t="s">
        <v>2191</v>
      </c>
      <c r="C1350" s="23" t="s">
        <v>16</v>
      </c>
      <c r="D1350" s="23" t="s">
        <v>1705</v>
      </c>
      <c r="E1350" s="23" t="s">
        <v>1189</v>
      </c>
      <c r="F1350" s="23" t="s">
        <v>4182</v>
      </c>
      <c r="G1350" s="23" t="s">
        <v>1721</v>
      </c>
      <c r="H1350" s="23" t="s">
        <v>4638</v>
      </c>
      <c r="I1350" s="23" t="s">
        <v>4192</v>
      </c>
      <c r="J1350" s="23" t="s">
        <v>11</v>
      </c>
      <c r="K1350" s="23" t="s">
        <v>4628</v>
      </c>
      <c r="L1350" s="23" t="s">
        <v>11</v>
      </c>
      <c r="M1350" s="23" t="s">
        <v>5444</v>
      </c>
      <c r="N1350" s="23" t="s">
        <v>4629</v>
      </c>
      <c r="O1350" s="23" t="s">
        <v>4630</v>
      </c>
      <c r="P1350" s="23" t="s">
        <v>4642</v>
      </c>
      <c r="Q1350" s="23">
        <v>0</v>
      </c>
      <c r="R1350" s="23" t="s">
        <v>1962</v>
      </c>
      <c r="S1350" s="23" t="s">
        <v>4461</v>
      </c>
      <c r="T1350" s="23" t="s">
        <v>1721</v>
      </c>
    </row>
    <row r="1351" spans="1:20" s="19" customFormat="1">
      <c r="A1351" s="23" t="s">
        <v>1889</v>
      </c>
      <c r="B1351" s="23" t="s">
        <v>1890</v>
      </c>
      <c r="C1351" s="23" t="s">
        <v>1669</v>
      </c>
      <c r="D1351" s="23" t="s">
        <v>1705</v>
      </c>
      <c r="E1351" s="23" t="s">
        <v>452</v>
      </c>
      <c r="F1351" s="23" t="s">
        <v>4179</v>
      </c>
      <c r="G1351" s="23" t="s">
        <v>1721</v>
      </c>
      <c r="H1351" s="23" t="s">
        <v>4682</v>
      </c>
      <c r="I1351" s="23" t="s">
        <v>4649</v>
      </c>
      <c r="J1351" s="23" t="s">
        <v>11</v>
      </c>
      <c r="K1351" s="23" t="s">
        <v>4628</v>
      </c>
      <c r="L1351" s="23" t="s">
        <v>11</v>
      </c>
      <c r="M1351" s="23" t="s">
        <v>5416</v>
      </c>
      <c r="N1351" s="23" t="s">
        <v>4629</v>
      </c>
      <c r="O1351" s="23" t="s">
        <v>4630</v>
      </c>
      <c r="P1351" s="23" t="s">
        <v>4660</v>
      </c>
      <c r="Q1351" s="23">
        <v>0</v>
      </c>
      <c r="R1351" s="23" t="s">
        <v>1962</v>
      </c>
      <c r="S1351" s="23" t="s">
        <v>4890</v>
      </c>
      <c r="T1351" s="23" t="s">
        <v>1721</v>
      </c>
    </row>
    <row r="1352" spans="1:20" s="19" customFormat="1">
      <c r="A1352" s="23" t="s">
        <v>4044</v>
      </c>
      <c r="B1352" s="23" t="s">
        <v>4045</v>
      </c>
      <c r="C1352" s="23" t="s">
        <v>16</v>
      </c>
      <c r="D1352" s="23" t="s">
        <v>1705</v>
      </c>
      <c r="E1352" s="23" t="s">
        <v>1189</v>
      </c>
      <c r="F1352" s="23" t="s">
        <v>4182</v>
      </c>
      <c r="G1352" s="23" t="s">
        <v>1721</v>
      </c>
      <c r="H1352" s="23" t="s">
        <v>4638</v>
      </c>
      <c r="I1352" s="23" t="s">
        <v>4636</v>
      </c>
      <c r="J1352" s="23" t="s">
        <v>11</v>
      </c>
      <c r="K1352" s="23" t="s">
        <v>4628</v>
      </c>
      <c r="L1352" s="23" t="s">
        <v>11</v>
      </c>
      <c r="M1352" s="23" t="s">
        <v>5420</v>
      </c>
      <c r="N1352" s="23" t="s">
        <v>4629</v>
      </c>
      <c r="O1352" s="23" t="s">
        <v>4630</v>
      </c>
      <c r="P1352" s="23" t="s">
        <v>4783</v>
      </c>
      <c r="Q1352" s="23">
        <v>0</v>
      </c>
      <c r="R1352" s="23" t="s">
        <v>4784</v>
      </c>
      <c r="S1352" s="23" t="s">
        <v>4785</v>
      </c>
      <c r="T1352" s="23" t="s">
        <v>1721</v>
      </c>
    </row>
    <row r="1353" spans="1:20" s="19" customFormat="1">
      <c r="A1353" s="23" t="s">
        <v>1763</v>
      </c>
      <c r="B1353" s="23" t="s">
        <v>1764</v>
      </c>
      <c r="C1353" s="23" t="s">
        <v>14</v>
      </c>
      <c r="D1353" s="23" t="s">
        <v>1705</v>
      </c>
      <c r="E1353" s="23" t="s">
        <v>452</v>
      </c>
      <c r="F1353" s="23" t="s">
        <v>5340</v>
      </c>
      <c r="G1353" s="23" t="s">
        <v>1721</v>
      </c>
      <c r="H1353" s="23" t="s">
        <v>4099</v>
      </c>
      <c r="I1353" s="23" t="s">
        <v>5447</v>
      </c>
      <c r="J1353" s="23" t="s">
        <v>11</v>
      </c>
      <c r="K1353" s="23" t="s">
        <v>4628</v>
      </c>
      <c r="L1353" s="23" t="s">
        <v>11</v>
      </c>
      <c r="M1353" s="23" t="s">
        <v>5448</v>
      </c>
      <c r="N1353" s="23" t="s">
        <v>4629</v>
      </c>
      <c r="O1353" s="23" t="s">
        <v>4630</v>
      </c>
      <c r="P1353" s="23" t="s">
        <v>4713</v>
      </c>
      <c r="Q1353" s="23">
        <v>0</v>
      </c>
      <c r="R1353" s="23" t="s">
        <v>3902</v>
      </c>
      <c r="S1353" s="23" t="s">
        <v>4714</v>
      </c>
      <c r="T1353" s="23" t="s">
        <v>1721</v>
      </c>
    </row>
    <row r="1354" spans="1:20" s="19" customFormat="1">
      <c r="A1354" s="23" t="s">
        <v>2550</v>
      </c>
      <c r="B1354" s="23" t="s">
        <v>2551</v>
      </c>
      <c r="C1354" s="23" t="s">
        <v>16</v>
      </c>
      <c r="D1354" s="23" t="s">
        <v>1705</v>
      </c>
      <c r="E1354" s="23" t="s">
        <v>452</v>
      </c>
      <c r="F1354" s="23" t="s">
        <v>5342</v>
      </c>
      <c r="G1354" s="23" t="s">
        <v>1721</v>
      </c>
      <c r="H1354" s="23" t="s">
        <v>4633</v>
      </c>
      <c r="I1354" s="23" t="s">
        <v>4192</v>
      </c>
      <c r="J1354" s="23" t="s">
        <v>11</v>
      </c>
      <c r="K1354" s="23" t="s">
        <v>4628</v>
      </c>
      <c r="L1354" s="23" t="s">
        <v>11</v>
      </c>
      <c r="M1354" s="23" t="s">
        <v>5410</v>
      </c>
      <c r="N1354" s="23" t="s">
        <v>4629</v>
      </c>
      <c r="O1354" s="23" t="s">
        <v>4630</v>
      </c>
      <c r="P1354" s="23" t="s">
        <v>4642</v>
      </c>
      <c r="Q1354" s="23">
        <v>0</v>
      </c>
      <c r="R1354" s="23" t="s">
        <v>1962</v>
      </c>
      <c r="S1354" s="23" t="s">
        <v>4648</v>
      </c>
      <c r="T1354" s="23" t="s">
        <v>1721</v>
      </c>
    </row>
    <row r="1355" spans="1:20" s="19" customFormat="1">
      <c r="A1355" s="23" t="s">
        <v>2884</v>
      </c>
      <c r="B1355" s="23" t="s">
        <v>2885</v>
      </c>
      <c r="C1355" s="23" t="s">
        <v>16</v>
      </c>
      <c r="D1355" s="23" t="s">
        <v>1705</v>
      </c>
      <c r="E1355" s="23" t="s">
        <v>1189</v>
      </c>
      <c r="F1355" s="23" t="s">
        <v>5351</v>
      </c>
      <c r="G1355" s="23" t="s">
        <v>1721</v>
      </c>
      <c r="H1355" s="23" t="s">
        <v>4633</v>
      </c>
      <c r="I1355" s="23" t="s">
        <v>4192</v>
      </c>
      <c r="J1355" s="23" t="s">
        <v>11</v>
      </c>
      <c r="K1355" s="23" t="s">
        <v>4628</v>
      </c>
      <c r="L1355" s="23" t="s">
        <v>11</v>
      </c>
      <c r="M1355" s="23" t="s">
        <v>5406</v>
      </c>
      <c r="N1355" s="23" t="s">
        <v>4629</v>
      </c>
      <c r="O1355" s="23" t="s">
        <v>4630</v>
      </c>
      <c r="P1355" s="23" t="s">
        <v>4662</v>
      </c>
      <c r="Q1355" s="23">
        <v>0</v>
      </c>
      <c r="R1355" s="23" t="s">
        <v>2888</v>
      </c>
      <c r="S1355" s="23" t="s">
        <v>4725</v>
      </c>
      <c r="T1355" s="23" t="s">
        <v>1721</v>
      </c>
    </row>
    <row r="1356" spans="1:20" s="19" customFormat="1">
      <c r="A1356" s="23" t="s">
        <v>1964</v>
      </c>
      <c r="B1356" s="23" t="s">
        <v>1965</v>
      </c>
      <c r="C1356" s="23" t="s">
        <v>17</v>
      </c>
      <c r="D1356" s="23" t="s">
        <v>1705</v>
      </c>
      <c r="E1356" s="23" t="s">
        <v>452</v>
      </c>
      <c r="F1356" s="23" t="s">
        <v>5336</v>
      </c>
      <c r="G1356" s="23" t="s">
        <v>1721</v>
      </c>
      <c r="H1356" s="23" t="s">
        <v>4638</v>
      </c>
      <c r="I1356" s="23" t="s">
        <v>4636</v>
      </c>
      <c r="J1356" s="23" t="s">
        <v>11</v>
      </c>
      <c r="K1356" s="23" t="s">
        <v>4628</v>
      </c>
      <c r="L1356" s="23" t="s">
        <v>11</v>
      </c>
      <c r="M1356" s="23" t="s">
        <v>5436</v>
      </c>
      <c r="N1356" s="23" t="s">
        <v>4629</v>
      </c>
      <c r="O1356" s="23" t="s">
        <v>4630</v>
      </c>
      <c r="P1356" s="23" t="s">
        <v>1026</v>
      </c>
      <c r="Q1356" s="23">
        <v>0</v>
      </c>
      <c r="R1356" s="23" t="s">
        <v>1782</v>
      </c>
      <c r="S1356" s="23" t="s">
        <v>4805</v>
      </c>
      <c r="T1356" s="23" t="s">
        <v>1721</v>
      </c>
    </row>
    <row r="1357" spans="1:20" s="19" customFormat="1">
      <c r="A1357" s="23" t="s">
        <v>1889</v>
      </c>
      <c r="B1357" s="23" t="s">
        <v>1890</v>
      </c>
      <c r="C1357" s="23" t="s">
        <v>1669</v>
      </c>
      <c r="D1357" s="23" t="s">
        <v>1705</v>
      </c>
      <c r="E1357" s="23" t="s">
        <v>452</v>
      </c>
      <c r="F1357" s="23" t="s">
        <v>4179</v>
      </c>
      <c r="G1357" s="23" t="s">
        <v>1721</v>
      </c>
      <c r="H1357" s="23" t="s">
        <v>4682</v>
      </c>
      <c r="I1357" s="23" t="s">
        <v>4106</v>
      </c>
      <c r="J1357" s="23" t="s">
        <v>11</v>
      </c>
      <c r="K1357" s="23" t="s">
        <v>4628</v>
      </c>
      <c r="L1357" s="23" t="s">
        <v>11</v>
      </c>
      <c r="M1357" s="23" t="s">
        <v>5426</v>
      </c>
      <c r="N1357" s="23" t="s">
        <v>4629</v>
      </c>
      <c r="O1357" s="23" t="s">
        <v>4630</v>
      </c>
      <c r="P1357" s="23" t="s">
        <v>4660</v>
      </c>
      <c r="Q1357" s="23">
        <v>0</v>
      </c>
      <c r="R1357" s="23" t="s">
        <v>1962</v>
      </c>
      <c r="S1357" s="23" t="s">
        <v>4890</v>
      </c>
      <c r="T1357" s="23" t="s">
        <v>1721</v>
      </c>
    </row>
    <row r="1358" spans="1:20" s="19" customFormat="1">
      <c r="A1358" s="23" t="s">
        <v>3640</v>
      </c>
      <c r="B1358" s="23" t="s">
        <v>3641</v>
      </c>
      <c r="C1358" s="23" t="s">
        <v>10</v>
      </c>
      <c r="D1358" s="23" t="s">
        <v>1705</v>
      </c>
      <c r="E1358" s="23" t="s">
        <v>1189</v>
      </c>
      <c r="F1358" s="23" t="s">
        <v>4207</v>
      </c>
      <c r="G1358" s="23" t="s">
        <v>1721</v>
      </c>
      <c r="H1358" s="23" t="s">
        <v>4633</v>
      </c>
      <c r="I1358" s="23" t="s">
        <v>4203</v>
      </c>
      <c r="J1358" s="23" t="s">
        <v>11</v>
      </c>
      <c r="K1358" s="23" t="s">
        <v>4628</v>
      </c>
      <c r="L1358" s="23" t="s">
        <v>11</v>
      </c>
      <c r="M1358" s="23" t="s">
        <v>5412</v>
      </c>
      <c r="N1358" s="23" t="s">
        <v>4629</v>
      </c>
      <c r="O1358" s="23" t="s">
        <v>4630</v>
      </c>
      <c r="P1358" s="23" t="s">
        <v>4642</v>
      </c>
      <c r="Q1358" s="23">
        <v>0</v>
      </c>
      <c r="R1358" s="23" t="s">
        <v>1962</v>
      </c>
      <c r="S1358" s="23" t="s">
        <v>4667</v>
      </c>
      <c r="T1358" s="23" t="s">
        <v>1721</v>
      </c>
    </row>
    <row r="1359" spans="1:20" s="19" customFormat="1">
      <c r="A1359" s="23" t="s">
        <v>3846</v>
      </c>
      <c r="B1359" s="23" t="s">
        <v>3847</v>
      </c>
      <c r="C1359" s="23" t="s">
        <v>15</v>
      </c>
      <c r="D1359" s="23" t="s">
        <v>1705</v>
      </c>
      <c r="E1359" s="23" t="s">
        <v>452</v>
      </c>
      <c r="F1359" s="23" t="s">
        <v>4148</v>
      </c>
      <c r="G1359" s="23" t="s">
        <v>1721</v>
      </c>
      <c r="H1359" s="23" t="s">
        <v>4094</v>
      </c>
      <c r="I1359" s="23" t="s">
        <v>4192</v>
      </c>
      <c r="J1359" s="23" t="s">
        <v>11</v>
      </c>
      <c r="K1359" s="23" t="s">
        <v>4628</v>
      </c>
      <c r="L1359" s="23" t="s">
        <v>11</v>
      </c>
      <c r="M1359" s="23" t="s">
        <v>5418</v>
      </c>
      <c r="N1359" s="23" t="s">
        <v>4629</v>
      </c>
      <c r="O1359" s="23" t="s">
        <v>4630</v>
      </c>
      <c r="P1359" s="23" t="s">
        <v>4655</v>
      </c>
      <c r="Q1359" s="23">
        <v>0</v>
      </c>
      <c r="R1359" s="23" t="s">
        <v>1962</v>
      </c>
      <c r="S1359" s="23" t="s">
        <v>4305</v>
      </c>
      <c r="T1359" s="23" t="s">
        <v>1721</v>
      </c>
    </row>
    <row r="1360" spans="1:20" s="19" customFormat="1">
      <c r="A1360" s="23" t="s">
        <v>3933</v>
      </c>
      <c r="B1360" s="23" t="s">
        <v>3934</v>
      </c>
      <c r="C1360" s="23" t="s">
        <v>15</v>
      </c>
      <c r="D1360" s="23" t="s">
        <v>1705</v>
      </c>
      <c r="E1360" s="23" t="s">
        <v>452</v>
      </c>
      <c r="F1360" s="23" t="s">
        <v>4156</v>
      </c>
      <c r="G1360" s="23" t="s">
        <v>1721</v>
      </c>
      <c r="H1360" s="23" t="s">
        <v>4094</v>
      </c>
      <c r="I1360" s="23" t="s">
        <v>4636</v>
      </c>
      <c r="J1360" s="23" t="s">
        <v>11</v>
      </c>
      <c r="K1360" s="23" t="s">
        <v>4628</v>
      </c>
      <c r="L1360" s="23" t="s">
        <v>11</v>
      </c>
      <c r="M1360" s="23" t="s">
        <v>5434</v>
      </c>
      <c r="N1360" s="23" t="s">
        <v>4629</v>
      </c>
      <c r="O1360" s="23" t="s">
        <v>4630</v>
      </c>
      <c r="P1360" s="23" t="s">
        <v>4798</v>
      </c>
      <c r="Q1360" s="23">
        <v>0</v>
      </c>
      <c r="R1360" s="23" t="s">
        <v>1962</v>
      </c>
      <c r="S1360" s="23" t="s">
        <v>4799</v>
      </c>
      <c r="T1360" s="23" t="s">
        <v>1721</v>
      </c>
    </row>
    <row r="1361" spans="1:20" s="19" customFormat="1">
      <c r="A1361" s="23" t="s">
        <v>2349</v>
      </c>
      <c r="B1361" s="23" t="s">
        <v>2350</v>
      </c>
      <c r="C1361" s="23" t="s">
        <v>12</v>
      </c>
      <c r="D1361" s="23" t="s">
        <v>1705</v>
      </c>
      <c r="E1361" s="23" t="s">
        <v>452</v>
      </c>
      <c r="F1361" s="23" t="s">
        <v>5338</v>
      </c>
      <c r="G1361" s="23" t="s">
        <v>1721</v>
      </c>
      <c r="H1361" s="23" t="s">
        <v>4643</v>
      </c>
      <c r="I1361" s="23" t="s">
        <v>4138</v>
      </c>
      <c r="J1361" s="23" t="s">
        <v>11</v>
      </c>
      <c r="K1361" s="23" t="s">
        <v>4628</v>
      </c>
      <c r="L1361" s="23" t="s">
        <v>11</v>
      </c>
      <c r="M1361" s="23" t="s">
        <v>5433</v>
      </c>
      <c r="N1361" s="23" t="s">
        <v>4629</v>
      </c>
      <c r="O1361" s="23" t="s">
        <v>4630</v>
      </c>
      <c r="P1361" s="23" t="s">
        <v>4642</v>
      </c>
      <c r="Q1361" s="23">
        <v>0</v>
      </c>
      <c r="R1361" s="23" t="s">
        <v>1962</v>
      </c>
      <c r="S1361" s="23" t="s">
        <v>4835</v>
      </c>
      <c r="T1361" s="23" t="s">
        <v>1721</v>
      </c>
    </row>
    <row r="1362" spans="1:20" s="19" customFormat="1">
      <c r="A1362" s="23" t="s">
        <v>2712</v>
      </c>
      <c r="B1362" s="23" t="s">
        <v>2713</v>
      </c>
      <c r="C1362" s="23" t="s">
        <v>16</v>
      </c>
      <c r="D1362" s="23" t="s">
        <v>1705</v>
      </c>
      <c r="E1362" s="23" t="s">
        <v>1189</v>
      </c>
      <c r="F1362" s="23" t="s">
        <v>4182</v>
      </c>
      <c r="G1362" s="23" t="s">
        <v>1721</v>
      </c>
      <c r="H1362" s="23" t="s">
        <v>4638</v>
      </c>
      <c r="I1362" s="23" t="s">
        <v>5452</v>
      </c>
      <c r="J1362" s="23" t="s">
        <v>11</v>
      </c>
      <c r="K1362" s="23" t="s">
        <v>4628</v>
      </c>
      <c r="L1362" s="23" t="s">
        <v>11</v>
      </c>
      <c r="M1362" s="23" t="s">
        <v>5453</v>
      </c>
      <c r="N1362" s="23" t="s">
        <v>4629</v>
      </c>
      <c r="O1362" s="23" t="s">
        <v>4630</v>
      </c>
      <c r="P1362" s="23" t="s">
        <v>1026</v>
      </c>
      <c r="Q1362" s="23">
        <v>0</v>
      </c>
      <c r="R1362" s="23" t="s">
        <v>1683</v>
      </c>
      <c r="S1362" s="23" t="s">
        <v>4590</v>
      </c>
      <c r="T1362" s="23" t="s">
        <v>1721</v>
      </c>
    </row>
    <row r="1363" spans="1:20" s="19" customFormat="1">
      <c r="A1363" s="23" t="s">
        <v>3021</v>
      </c>
      <c r="B1363" s="23" t="s">
        <v>3022</v>
      </c>
      <c r="C1363" s="23" t="s">
        <v>10</v>
      </c>
      <c r="D1363" s="23" t="s">
        <v>1705</v>
      </c>
      <c r="E1363" s="23" t="s">
        <v>1189</v>
      </c>
      <c r="F1363" s="23" t="s">
        <v>4207</v>
      </c>
      <c r="G1363" s="23" t="s">
        <v>1721</v>
      </c>
      <c r="H1363" s="23" t="s">
        <v>4633</v>
      </c>
      <c r="I1363" s="23" t="s">
        <v>5438</v>
      </c>
      <c r="J1363" s="23" t="s">
        <v>11</v>
      </c>
      <c r="K1363" s="23" t="s">
        <v>4628</v>
      </c>
      <c r="L1363" s="23" t="s">
        <v>11</v>
      </c>
      <c r="M1363" s="23" t="s">
        <v>5416</v>
      </c>
      <c r="N1363" s="23" t="s">
        <v>4629</v>
      </c>
      <c r="O1363" s="23" t="s">
        <v>4630</v>
      </c>
      <c r="P1363" s="23" t="s">
        <v>7</v>
      </c>
      <c r="Q1363" s="23">
        <v>0</v>
      </c>
      <c r="R1363" s="23" t="s">
        <v>4836</v>
      </c>
      <c r="S1363" s="23" t="s">
        <v>4837</v>
      </c>
      <c r="T1363" s="23" t="s">
        <v>1721</v>
      </c>
    </row>
    <row r="1364" spans="1:20" s="19" customFormat="1">
      <c r="A1364" s="23" t="s">
        <v>5244</v>
      </c>
      <c r="B1364" s="23" t="s">
        <v>1236</v>
      </c>
      <c r="C1364" s="23" t="s">
        <v>1687</v>
      </c>
      <c r="D1364" s="23" t="s">
        <v>4091</v>
      </c>
      <c r="E1364" s="23" t="s">
        <v>459</v>
      </c>
      <c r="F1364" s="23" t="s">
        <v>5353</v>
      </c>
      <c r="G1364" s="23" t="s">
        <v>1721</v>
      </c>
      <c r="H1364" s="23" t="s">
        <v>4643</v>
      </c>
      <c r="I1364" s="23" t="s">
        <v>4644</v>
      </c>
      <c r="J1364" s="23" t="s">
        <v>11</v>
      </c>
      <c r="K1364" s="23" t="s">
        <v>4628</v>
      </c>
      <c r="L1364" s="23" t="s">
        <v>11</v>
      </c>
      <c r="M1364" s="23" t="s">
        <v>5483</v>
      </c>
      <c r="N1364" s="23" t="s">
        <v>4640</v>
      </c>
      <c r="O1364" s="23" t="s">
        <v>4630</v>
      </c>
      <c r="P1364" s="23" t="s">
        <v>993</v>
      </c>
      <c r="Q1364" s="23">
        <v>0</v>
      </c>
      <c r="R1364" s="23" t="s">
        <v>5464</v>
      </c>
      <c r="S1364" s="23" t="s">
        <v>5468</v>
      </c>
      <c r="T1364" s="23" t="s">
        <v>1721</v>
      </c>
    </row>
    <row r="1365" spans="1:20" s="19" customFormat="1">
      <c r="A1365" s="23" t="s">
        <v>3430</v>
      </c>
      <c r="B1365" s="23" t="s">
        <v>3431</v>
      </c>
      <c r="C1365" s="23" t="s">
        <v>10</v>
      </c>
      <c r="D1365" s="23" t="s">
        <v>1705</v>
      </c>
      <c r="E1365" s="23" t="s">
        <v>452</v>
      </c>
      <c r="F1365" s="23" t="s">
        <v>5342</v>
      </c>
      <c r="G1365" s="23" t="s">
        <v>1721</v>
      </c>
      <c r="H1365" s="23" t="s">
        <v>4633</v>
      </c>
      <c r="I1365" s="23" t="s">
        <v>4192</v>
      </c>
      <c r="J1365" s="23" t="s">
        <v>11</v>
      </c>
      <c r="K1365" s="23" t="s">
        <v>4628</v>
      </c>
      <c r="L1365" s="23" t="s">
        <v>11</v>
      </c>
      <c r="M1365" s="23" t="s">
        <v>5419</v>
      </c>
      <c r="N1365" s="23" t="s">
        <v>4629</v>
      </c>
      <c r="O1365" s="23" t="s">
        <v>4630</v>
      </c>
      <c r="P1365" s="23" t="s">
        <v>4642</v>
      </c>
      <c r="Q1365" s="23">
        <v>0</v>
      </c>
      <c r="R1365" s="23" t="s">
        <v>1962</v>
      </c>
      <c r="S1365" s="23" t="s">
        <v>4776</v>
      </c>
      <c r="T1365" s="23" t="s">
        <v>1721</v>
      </c>
    </row>
    <row r="1366" spans="1:20" s="19" customFormat="1">
      <c r="A1366" s="23" t="s">
        <v>2692</v>
      </c>
      <c r="B1366" s="23" t="s">
        <v>2693</v>
      </c>
      <c r="C1366" s="23" t="s">
        <v>13</v>
      </c>
      <c r="D1366" s="23" t="s">
        <v>1705</v>
      </c>
      <c r="E1366" s="23" t="s">
        <v>452</v>
      </c>
      <c r="F1366" s="23" t="s">
        <v>4176</v>
      </c>
      <c r="G1366" s="23" t="s">
        <v>1721</v>
      </c>
      <c r="H1366" s="23" t="s">
        <v>4094</v>
      </c>
      <c r="I1366" s="23" t="s">
        <v>4192</v>
      </c>
      <c r="J1366" s="23" t="s">
        <v>11</v>
      </c>
      <c r="K1366" s="23" t="s">
        <v>4628</v>
      </c>
      <c r="L1366" s="23" t="s">
        <v>11</v>
      </c>
      <c r="M1366" s="23" t="s">
        <v>5416</v>
      </c>
      <c r="N1366" s="23" t="s">
        <v>4629</v>
      </c>
      <c r="O1366" s="23" t="s">
        <v>4630</v>
      </c>
      <c r="P1366" s="23" t="s">
        <v>4650</v>
      </c>
      <c r="Q1366" s="23">
        <v>0</v>
      </c>
      <c r="R1366" s="23" t="s">
        <v>1962</v>
      </c>
      <c r="S1366" s="23" t="s">
        <v>4652</v>
      </c>
      <c r="T1366" s="23" t="s">
        <v>1721</v>
      </c>
    </row>
    <row r="1367" spans="1:20" s="19" customFormat="1">
      <c r="A1367" s="23" t="s">
        <v>3377</v>
      </c>
      <c r="B1367" s="23" t="s">
        <v>3378</v>
      </c>
      <c r="C1367" s="23" t="s">
        <v>13</v>
      </c>
      <c r="D1367" s="23" t="s">
        <v>1705</v>
      </c>
      <c r="E1367" s="23" t="s">
        <v>452</v>
      </c>
      <c r="F1367" s="23" t="s">
        <v>4158</v>
      </c>
      <c r="G1367" s="23" t="s">
        <v>1721</v>
      </c>
      <c r="H1367" s="23" t="s">
        <v>4638</v>
      </c>
      <c r="I1367" s="23" t="s">
        <v>5506</v>
      </c>
      <c r="J1367" s="23" t="s">
        <v>11</v>
      </c>
      <c r="K1367" s="23" t="s">
        <v>4628</v>
      </c>
      <c r="L1367" s="23" t="s">
        <v>11</v>
      </c>
      <c r="M1367" s="23" t="s">
        <v>5460</v>
      </c>
      <c r="N1367" s="23" t="s">
        <v>4629</v>
      </c>
      <c r="O1367" s="23" t="s">
        <v>4630</v>
      </c>
      <c r="P1367" s="23" t="s">
        <v>5509</v>
      </c>
      <c r="Q1367" s="23">
        <v>0</v>
      </c>
      <c r="R1367" s="23" t="s">
        <v>2050</v>
      </c>
      <c r="S1367" s="23" t="s">
        <v>5510</v>
      </c>
      <c r="T1367" s="23" t="s">
        <v>1721</v>
      </c>
    </row>
    <row r="1368" spans="1:20" s="19" customFormat="1">
      <c r="A1368" s="23" t="s">
        <v>1832</v>
      </c>
      <c r="B1368" s="23" t="s">
        <v>1833</v>
      </c>
      <c r="C1368" s="23" t="s">
        <v>13</v>
      </c>
      <c r="D1368" s="23" t="s">
        <v>1705</v>
      </c>
      <c r="E1368" s="23" t="s">
        <v>452</v>
      </c>
      <c r="F1368" s="23" t="s">
        <v>4176</v>
      </c>
      <c r="G1368" s="23" t="s">
        <v>1721</v>
      </c>
      <c r="H1368" s="23" t="s">
        <v>4094</v>
      </c>
      <c r="I1368" s="23" t="s">
        <v>4192</v>
      </c>
      <c r="J1368" s="23" t="s">
        <v>11</v>
      </c>
      <c r="K1368" s="23" t="s">
        <v>4628</v>
      </c>
      <c r="L1368" s="23" t="s">
        <v>11</v>
      </c>
      <c r="M1368" s="23" t="s">
        <v>5416</v>
      </c>
      <c r="N1368" s="23" t="s">
        <v>4629</v>
      </c>
      <c r="O1368" s="23" t="s">
        <v>4630</v>
      </c>
      <c r="P1368" s="23" t="s">
        <v>4719</v>
      </c>
      <c r="Q1368" s="23">
        <v>0</v>
      </c>
      <c r="R1368" s="23" t="s">
        <v>1962</v>
      </c>
      <c r="S1368" s="23" t="s">
        <v>4720</v>
      </c>
      <c r="T1368" s="23" t="s">
        <v>1721</v>
      </c>
    </row>
    <row r="1369" spans="1:20" s="19" customFormat="1">
      <c r="A1369" s="23" t="s">
        <v>4035</v>
      </c>
      <c r="B1369" s="23" t="s">
        <v>4036</v>
      </c>
      <c r="C1369" s="23" t="s">
        <v>10</v>
      </c>
      <c r="D1369" s="23" t="s">
        <v>1705</v>
      </c>
      <c r="E1369" s="23" t="s">
        <v>452</v>
      </c>
      <c r="F1369" s="23" t="s">
        <v>5342</v>
      </c>
      <c r="G1369" s="23" t="s">
        <v>1721</v>
      </c>
      <c r="H1369" s="23" t="s">
        <v>4633</v>
      </c>
      <c r="I1369" s="23" t="s">
        <v>5447</v>
      </c>
      <c r="J1369" s="23" t="s">
        <v>11</v>
      </c>
      <c r="K1369" s="23" t="s">
        <v>4628</v>
      </c>
      <c r="L1369" s="23" t="s">
        <v>11</v>
      </c>
      <c r="M1369" s="23" t="s">
        <v>5448</v>
      </c>
      <c r="N1369" s="23" t="s">
        <v>4629</v>
      </c>
      <c r="O1369" s="23" t="s">
        <v>4630</v>
      </c>
      <c r="P1369" s="23" t="s">
        <v>4675</v>
      </c>
      <c r="Q1369" s="23">
        <v>0</v>
      </c>
      <c r="R1369" s="23" t="s">
        <v>2905</v>
      </c>
      <c r="S1369" s="23" t="s">
        <v>4715</v>
      </c>
      <c r="T1369" s="23" t="s">
        <v>1721</v>
      </c>
    </row>
    <row r="1370" spans="1:20" s="19" customFormat="1">
      <c r="A1370" s="23" t="s">
        <v>4035</v>
      </c>
      <c r="B1370" s="23" t="s">
        <v>4036</v>
      </c>
      <c r="C1370" s="23" t="s">
        <v>10</v>
      </c>
      <c r="D1370" s="23" t="s">
        <v>1705</v>
      </c>
      <c r="E1370" s="23" t="s">
        <v>452</v>
      </c>
      <c r="F1370" s="23" t="s">
        <v>5342</v>
      </c>
      <c r="G1370" s="23" t="s">
        <v>1721</v>
      </c>
      <c r="H1370" s="23" t="s">
        <v>4633</v>
      </c>
      <c r="I1370" s="23" t="s">
        <v>4192</v>
      </c>
      <c r="J1370" s="23" t="s">
        <v>11</v>
      </c>
      <c r="K1370" s="23" t="s">
        <v>4628</v>
      </c>
      <c r="L1370" s="23" t="s">
        <v>11</v>
      </c>
      <c r="M1370" s="23" t="s">
        <v>5471</v>
      </c>
      <c r="N1370" s="23" t="s">
        <v>4629</v>
      </c>
      <c r="O1370" s="23" t="s">
        <v>4630</v>
      </c>
      <c r="P1370" s="23" t="s">
        <v>4675</v>
      </c>
      <c r="Q1370" s="23">
        <v>0</v>
      </c>
      <c r="R1370" s="23" t="s">
        <v>2905</v>
      </c>
      <c r="S1370" s="23" t="s">
        <v>4715</v>
      </c>
      <c r="T1370" s="23" t="s">
        <v>1721</v>
      </c>
    </row>
    <row r="1371" spans="1:20" s="19" customFormat="1">
      <c r="A1371" s="23" t="s">
        <v>3367</v>
      </c>
      <c r="B1371" s="23" t="s">
        <v>3368</v>
      </c>
      <c r="C1371" s="23" t="s">
        <v>1669</v>
      </c>
      <c r="D1371" s="23" t="s">
        <v>4091</v>
      </c>
      <c r="E1371" s="23" t="s">
        <v>459</v>
      </c>
      <c r="F1371" s="23" t="s">
        <v>4167</v>
      </c>
      <c r="G1371" s="23" t="s">
        <v>1721</v>
      </c>
      <c r="H1371" s="23" t="s">
        <v>4638</v>
      </c>
      <c r="I1371" s="23" t="s">
        <v>4639</v>
      </c>
      <c r="J1371" s="23" t="s">
        <v>1808</v>
      </c>
      <c r="K1371" s="23" t="s">
        <v>4628</v>
      </c>
      <c r="L1371" s="23" t="s">
        <v>11</v>
      </c>
      <c r="M1371" s="23" t="s">
        <v>5462</v>
      </c>
      <c r="N1371" s="23" t="s">
        <v>4640</v>
      </c>
      <c r="O1371" s="23" t="s">
        <v>4630</v>
      </c>
      <c r="P1371" s="23" t="s">
        <v>4761</v>
      </c>
      <c r="Q1371" s="23">
        <v>0</v>
      </c>
      <c r="R1371" s="23" t="s">
        <v>1962</v>
      </c>
      <c r="S1371" s="23" t="s">
        <v>4341</v>
      </c>
      <c r="T1371" s="23" t="s">
        <v>1721</v>
      </c>
    </row>
    <row r="1372" spans="1:20" s="19" customFormat="1">
      <c r="A1372" s="23" t="s">
        <v>2834</v>
      </c>
      <c r="B1372" s="23" t="s">
        <v>2835</v>
      </c>
      <c r="C1372" s="23" t="s">
        <v>13</v>
      </c>
      <c r="D1372" s="23" t="s">
        <v>1705</v>
      </c>
      <c r="E1372" s="23" t="s">
        <v>452</v>
      </c>
      <c r="F1372" s="23" t="s">
        <v>4176</v>
      </c>
      <c r="G1372" s="23" t="s">
        <v>1721</v>
      </c>
      <c r="H1372" s="23" t="s">
        <v>4094</v>
      </c>
      <c r="I1372" s="23" t="s">
        <v>4192</v>
      </c>
      <c r="J1372" s="23" t="s">
        <v>11</v>
      </c>
      <c r="K1372" s="23" t="s">
        <v>4628</v>
      </c>
      <c r="L1372" s="23" t="s">
        <v>11</v>
      </c>
      <c r="M1372" s="23" t="s">
        <v>5426</v>
      </c>
      <c r="N1372" s="23" t="s">
        <v>4629</v>
      </c>
      <c r="O1372" s="23" t="s">
        <v>4630</v>
      </c>
      <c r="P1372" s="23" t="s">
        <v>4642</v>
      </c>
      <c r="Q1372" s="23">
        <v>0</v>
      </c>
      <c r="R1372" s="23" t="s">
        <v>1962</v>
      </c>
      <c r="S1372" s="23" t="s">
        <v>4393</v>
      </c>
      <c r="T1372" s="23" t="s">
        <v>1721</v>
      </c>
    </row>
    <row r="1373" spans="1:20" s="19" customFormat="1">
      <c r="A1373" s="23" t="s">
        <v>1748</v>
      </c>
      <c r="B1373" s="23" t="s">
        <v>1749</v>
      </c>
      <c r="C1373" s="23" t="s">
        <v>1669</v>
      </c>
      <c r="D1373" s="23" t="s">
        <v>4091</v>
      </c>
      <c r="E1373" s="23" t="s">
        <v>459</v>
      </c>
      <c r="F1373" s="23" t="s">
        <v>4086</v>
      </c>
      <c r="G1373" s="23" t="s">
        <v>1721</v>
      </c>
      <c r="H1373" s="23" t="s">
        <v>4643</v>
      </c>
      <c r="I1373" s="23" t="s">
        <v>4644</v>
      </c>
      <c r="J1373" s="23" t="s">
        <v>11</v>
      </c>
      <c r="K1373" s="23" t="s">
        <v>4628</v>
      </c>
      <c r="L1373" s="23" t="s">
        <v>11</v>
      </c>
      <c r="M1373" s="23" t="s">
        <v>5404</v>
      </c>
      <c r="N1373" s="23" t="s">
        <v>4640</v>
      </c>
      <c r="O1373" s="23" t="s">
        <v>4630</v>
      </c>
      <c r="P1373" s="23" t="s">
        <v>4641</v>
      </c>
      <c r="Q1373" s="23">
        <v>0</v>
      </c>
      <c r="R1373" s="23" t="s">
        <v>1753</v>
      </c>
      <c r="S1373" s="23" t="s">
        <v>4523</v>
      </c>
      <c r="T1373" s="23" t="s">
        <v>1721</v>
      </c>
    </row>
    <row r="1374" spans="1:20" s="19" customFormat="1">
      <c r="A1374" s="23" t="s">
        <v>1775</v>
      </c>
      <c r="B1374" s="23" t="s">
        <v>1776</v>
      </c>
      <c r="C1374" s="23" t="s">
        <v>15</v>
      </c>
      <c r="D1374" s="23" t="s">
        <v>1705</v>
      </c>
      <c r="E1374" s="23" t="s">
        <v>452</v>
      </c>
      <c r="F1374" s="23" t="s">
        <v>5337</v>
      </c>
      <c r="G1374" s="23" t="s">
        <v>1721</v>
      </c>
      <c r="H1374" s="23" t="s">
        <v>4643</v>
      </c>
      <c r="I1374" s="23" t="s">
        <v>4192</v>
      </c>
      <c r="J1374" s="23" t="s">
        <v>11</v>
      </c>
      <c r="K1374" s="23" t="s">
        <v>4628</v>
      </c>
      <c r="L1374" s="23" t="s">
        <v>11</v>
      </c>
      <c r="M1374" s="23" t="s">
        <v>5436</v>
      </c>
      <c r="N1374" s="23" t="s">
        <v>4629</v>
      </c>
      <c r="O1374" s="23" t="s">
        <v>4630</v>
      </c>
      <c r="P1374" s="23" t="s">
        <v>4642</v>
      </c>
      <c r="Q1374" s="23">
        <v>0</v>
      </c>
      <c r="R1374" s="23" t="s">
        <v>1962</v>
      </c>
      <c r="S1374" s="23" t="s">
        <v>4505</v>
      </c>
      <c r="T1374" s="23" t="s">
        <v>1721</v>
      </c>
    </row>
    <row r="1375" spans="1:20" s="19" customFormat="1">
      <c r="A1375" s="23" t="s">
        <v>1862</v>
      </c>
      <c r="B1375" s="23" t="s">
        <v>1863</v>
      </c>
      <c r="C1375" s="23" t="s">
        <v>1669</v>
      </c>
      <c r="D1375" s="23" t="s">
        <v>1705</v>
      </c>
      <c r="E1375" s="23" t="s">
        <v>452</v>
      </c>
      <c r="F1375" s="23" t="s">
        <v>4179</v>
      </c>
      <c r="G1375" s="23" t="s">
        <v>1721</v>
      </c>
      <c r="H1375" s="23" t="s">
        <v>4682</v>
      </c>
      <c r="I1375" s="23" t="s">
        <v>4192</v>
      </c>
      <c r="J1375" s="23" t="s">
        <v>11</v>
      </c>
      <c r="K1375" s="23" t="s">
        <v>4628</v>
      </c>
      <c r="L1375" s="23" t="s">
        <v>11</v>
      </c>
      <c r="M1375" s="23" t="s">
        <v>5412</v>
      </c>
      <c r="N1375" s="23" t="s">
        <v>4629</v>
      </c>
      <c r="O1375" s="23" t="s">
        <v>4630</v>
      </c>
      <c r="P1375" s="23" t="s">
        <v>7</v>
      </c>
      <c r="Q1375" s="23">
        <v>0</v>
      </c>
      <c r="R1375" s="23" t="s">
        <v>1922</v>
      </c>
      <c r="S1375" s="23" t="s">
        <v>4819</v>
      </c>
      <c r="T1375" s="23" t="s">
        <v>1721</v>
      </c>
    </row>
    <row r="1376" spans="1:20" s="19" customFormat="1">
      <c r="A1376" s="23" t="s">
        <v>2802</v>
      </c>
      <c r="B1376" s="23" t="s">
        <v>2803</v>
      </c>
      <c r="C1376" s="23" t="s">
        <v>16</v>
      </c>
      <c r="D1376" s="23" t="s">
        <v>1705</v>
      </c>
      <c r="E1376" s="23" t="s">
        <v>1189</v>
      </c>
      <c r="F1376" s="23" t="s">
        <v>4197</v>
      </c>
      <c r="G1376" s="23" t="s">
        <v>1721</v>
      </c>
      <c r="H1376" s="23" t="s">
        <v>4099</v>
      </c>
      <c r="I1376" s="23" t="s">
        <v>4106</v>
      </c>
      <c r="J1376" s="23" t="s">
        <v>11</v>
      </c>
      <c r="K1376" s="23" t="s">
        <v>4628</v>
      </c>
      <c r="L1376" s="23" t="s">
        <v>11</v>
      </c>
      <c r="M1376" s="23" t="s">
        <v>5418</v>
      </c>
      <c r="N1376" s="23" t="s">
        <v>4629</v>
      </c>
      <c r="O1376" s="23" t="s">
        <v>4630</v>
      </c>
      <c r="P1376" s="23" t="s">
        <v>4716</v>
      </c>
      <c r="Q1376" s="23">
        <v>0</v>
      </c>
      <c r="R1376" s="23" t="s">
        <v>1962</v>
      </c>
      <c r="S1376" s="23" t="s">
        <v>4717</v>
      </c>
      <c r="T1376" s="23" t="s">
        <v>1721</v>
      </c>
    </row>
    <row r="1377" spans="1:20" s="19" customFormat="1">
      <c r="A1377" s="23" t="s">
        <v>2698</v>
      </c>
      <c r="B1377" s="23" t="s">
        <v>2699</v>
      </c>
      <c r="C1377" s="23" t="s">
        <v>16</v>
      </c>
      <c r="D1377" s="23" t="s">
        <v>1705</v>
      </c>
      <c r="E1377" s="23" t="s">
        <v>1189</v>
      </c>
      <c r="F1377" s="23" t="s">
        <v>4197</v>
      </c>
      <c r="G1377" s="23" t="s">
        <v>1721</v>
      </c>
      <c r="H1377" s="23" t="s">
        <v>4099</v>
      </c>
      <c r="I1377" s="23" t="s">
        <v>4656</v>
      </c>
      <c r="J1377" s="23" t="s">
        <v>11</v>
      </c>
      <c r="K1377" s="23" t="s">
        <v>4628</v>
      </c>
      <c r="L1377" s="23" t="s">
        <v>11</v>
      </c>
      <c r="M1377" s="23" t="s">
        <v>5445</v>
      </c>
      <c r="N1377" s="23" t="s">
        <v>4629</v>
      </c>
      <c r="O1377" s="23" t="s">
        <v>4630</v>
      </c>
      <c r="P1377" s="23" t="s">
        <v>4642</v>
      </c>
      <c r="Q1377" s="23">
        <v>0</v>
      </c>
      <c r="R1377" s="23" t="s">
        <v>1962</v>
      </c>
      <c r="S1377" s="23" t="s">
        <v>4404</v>
      </c>
      <c r="T1377" s="23" t="s">
        <v>1721</v>
      </c>
    </row>
    <row r="1378" spans="1:20" s="19" customFormat="1">
      <c r="A1378" s="23" t="s">
        <v>2919</v>
      </c>
      <c r="B1378" s="23" t="s">
        <v>2920</v>
      </c>
      <c r="C1378" s="23" t="s">
        <v>14</v>
      </c>
      <c r="D1378" s="23" t="s">
        <v>1705</v>
      </c>
      <c r="E1378" s="23" t="s">
        <v>452</v>
      </c>
      <c r="F1378" s="23" t="s">
        <v>5334</v>
      </c>
      <c r="G1378" s="23" t="s">
        <v>1721</v>
      </c>
      <c r="H1378" s="23" t="s">
        <v>4633</v>
      </c>
      <c r="I1378" s="23" t="s">
        <v>4192</v>
      </c>
      <c r="J1378" s="23" t="s">
        <v>11</v>
      </c>
      <c r="K1378" s="23" t="s">
        <v>4628</v>
      </c>
      <c r="L1378" s="23" t="s">
        <v>11</v>
      </c>
      <c r="M1378" s="23" t="s">
        <v>5414</v>
      </c>
      <c r="N1378" s="23" t="s">
        <v>4629</v>
      </c>
      <c r="O1378" s="23" t="s">
        <v>4630</v>
      </c>
      <c r="P1378" s="23" t="s">
        <v>4642</v>
      </c>
      <c r="Q1378" s="23">
        <v>0</v>
      </c>
      <c r="R1378" s="23" t="s">
        <v>1962</v>
      </c>
      <c r="S1378" s="23" t="s">
        <v>4386</v>
      </c>
      <c r="T1378" s="23" t="s">
        <v>1721</v>
      </c>
    </row>
    <row r="1379" spans="1:20" s="19" customFormat="1">
      <c r="A1379" s="23" t="s">
        <v>2103</v>
      </c>
      <c r="B1379" s="23" t="s">
        <v>2104</v>
      </c>
      <c r="C1379" s="23" t="s">
        <v>10</v>
      </c>
      <c r="D1379" s="23" t="s">
        <v>1705</v>
      </c>
      <c r="E1379" s="23" t="s">
        <v>452</v>
      </c>
      <c r="F1379" s="23" t="s">
        <v>4164</v>
      </c>
      <c r="G1379" s="23" t="s">
        <v>1721</v>
      </c>
      <c r="H1379" s="23" t="s">
        <v>4632</v>
      </c>
      <c r="I1379" s="23" t="s">
        <v>4203</v>
      </c>
      <c r="J1379" s="23" t="s">
        <v>11</v>
      </c>
      <c r="K1379" s="23" t="s">
        <v>4628</v>
      </c>
      <c r="L1379" s="23" t="s">
        <v>11</v>
      </c>
      <c r="M1379" s="23" t="s">
        <v>5408</v>
      </c>
      <c r="N1379" s="23" t="s">
        <v>4629</v>
      </c>
      <c r="O1379" s="23" t="s">
        <v>4630</v>
      </c>
      <c r="P1379" s="23" t="s">
        <v>4713</v>
      </c>
      <c r="Q1379" s="23">
        <v>0</v>
      </c>
      <c r="R1379" s="23" t="s">
        <v>1962</v>
      </c>
      <c r="S1379" s="23" t="s">
        <v>4473</v>
      </c>
      <c r="T1379" s="23" t="s">
        <v>1721</v>
      </c>
    </row>
    <row r="1380" spans="1:20" s="19" customFormat="1">
      <c r="A1380" s="23" t="s">
        <v>2868</v>
      </c>
      <c r="B1380" s="23" t="s">
        <v>2869</v>
      </c>
      <c r="C1380" s="23" t="s">
        <v>13</v>
      </c>
      <c r="D1380" s="23" t="s">
        <v>1705</v>
      </c>
      <c r="E1380" s="23" t="s">
        <v>452</v>
      </c>
      <c r="F1380" s="23" t="s">
        <v>4176</v>
      </c>
      <c r="G1380" s="23" t="s">
        <v>1721</v>
      </c>
      <c r="H1380" s="23" t="s">
        <v>4094</v>
      </c>
      <c r="I1380" s="23" t="s">
        <v>4192</v>
      </c>
      <c r="J1380" s="23" t="s">
        <v>11</v>
      </c>
      <c r="K1380" s="23" t="s">
        <v>4628</v>
      </c>
      <c r="L1380" s="23" t="s">
        <v>11</v>
      </c>
      <c r="M1380" s="23" t="s">
        <v>5426</v>
      </c>
      <c r="N1380" s="23" t="s">
        <v>4629</v>
      </c>
      <c r="O1380" s="23" t="s">
        <v>4630</v>
      </c>
      <c r="P1380" s="23" t="s">
        <v>4660</v>
      </c>
      <c r="Q1380" s="23">
        <v>0</v>
      </c>
      <c r="R1380" s="23" t="s">
        <v>1962</v>
      </c>
      <c r="S1380" s="23" t="s">
        <v>4740</v>
      </c>
      <c r="T1380" s="23" t="s">
        <v>1721</v>
      </c>
    </row>
    <row r="1381" spans="1:20" s="19" customFormat="1">
      <c r="A1381" s="23" t="s">
        <v>3922</v>
      </c>
      <c r="B1381" s="23" t="s">
        <v>3923</v>
      </c>
      <c r="C1381" s="23" t="s">
        <v>15</v>
      </c>
      <c r="D1381" s="23" t="s">
        <v>1705</v>
      </c>
      <c r="E1381" s="23" t="s">
        <v>452</v>
      </c>
      <c r="F1381" s="23" t="s">
        <v>4148</v>
      </c>
      <c r="G1381" s="23" t="s">
        <v>1721</v>
      </c>
      <c r="H1381" s="23" t="s">
        <v>4094</v>
      </c>
      <c r="I1381" s="23" t="s">
        <v>4192</v>
      </c>
      <c r="J1381" s="23" t="s">
        <v>11</v>
      </c>
      <c r="K1381" s="23" t="s">
        <v>4628</v>
      </c>
      <c r="L1381" s="23" t="s">
        <v>11</v>
      </c>
      <c r="M1381" s="23" t="s">
        <v>5416</v>
      </c>
      <c r="N1381" s="23" t="s">
        <v>4629</v>
      </c>
      <c r="O1381" s="23" t="s">
        <v>4630</v>
      </c>
      <c r="P1381" s="23" t="s">
        <v>4631</v>
      </c>
      <c r="Q1381" s="23">
        <v>0</v>
      </c>
      <c r="R1381" s="23" t="s">
        <v>1962</v>
      </c>
      <c r="S1381" s="23" t="s">
        <v>4297</v>
      </c>
      <c r="T1381" s="23" t="s">
        <v>1721</v>
      </c>
    </row>
    <row r="1382" spans="1:20" s="19" customFormat="1">
      <c r="A1382" s="23" t="s">
        <v>3608</v>
      </c>
      <c r="B1382" s="23" t="s">
        <v>3609</v>
      </c>
      <c r="C1382" s="23" t="s">
        <v>1687</v>
      </c>
      <c r="D1382" s="23" t="s">
        <v>4091</v>
      </c>
      <c r="E1382" s="23" t="s">
        <v>464</v>
      </c>
      <c r="F1382" s="23" t="s">
        <v>4122</v>
      </c>
      <c r="G1382" s="23" t="s">
        <v>1721</v>
      </c>
      <c r="H1382" s="23" t="s">
        <v>4638</v>
      </c>
      <c r="I1382" s="23" t="s">
        <v>4644</v>
      </c>
      <c r="J1382" s="23" t="s">
        <v>11</v>
      </c>
      <c r="K1382" s="23" t="s">
        <v>4628</v>
      </c>
      <c r="L1382" s="23" t="s">
        <v>11</v>
      </c>
      <c r="M1382" s="23" t="s">
        <v>5424</v>
      </c>
      <c r="N1382" s="23" t="s">
        <v>4640</v>
      </c>
      <c r="O1382" s="23" t="s">
        <v>4630</v>
      </c>
      <c r="P1382" s="23" t="s">
        <v>4733</v>
      </c>
      <c r="Q1382" s="23">
        <v>0</v>
      </c>
      <c r="R1382" s="23" t="s">
        <v>3611</v>
      </c>
      <c r="S1382" s="23" t="s">
        <v>4569</v>
      </c>
      <c r="T1382" s="23" t="s">
        <v>1721</v>
      </c>
    </row>
    <row r="1383" spans="1:20" s="19" customFormat="1">
      <c r="A1383" s="23" t="s">
        <v>2518</v>
      </c>
      <c r="B1383" s="23" t="s">
        <v>2519</v>
      </c>
      <c r="C1383" s="23" t="s">
        <v>14</v>
      </c>
      <c r="D1383" s="23" t="s">
        <v>1705</v>
      </c>
      <c r="E1383" s="23" t="s">
        <v>452</v>
      </c>
      <c r="F1383" s="23" t="s">
        <v>4173</v>
      </c>
      <c r="G1383" s="23" t="s">
        <v>1721</v>
      </c>
      <c r="H1383" s="23" t="s">
        <v>4099</v>
      </c>
      <c r="I1383" s="23" t="s">
        <v>5461</v>
      </c>
      <c r="J1383" s="23" t="s">
        <v>11</v>
      </c>
      <c r="K1383" s="23" t="s">
        <v>4628</v>
      </c>
      <c r="L1383" s="23" t="s">
        <v>11</v>
      </c>
      <c r="M1383" s="23" t="s">
        <v>5429</v>
      </c>
      <c r="N1383" s="23" t="s">
        <v>4629</v>
      </c>
      <c r="O1383" s="23" t="s">
        <v>4630</v>
      </c>
      <c r="P1383" s="23" t="s">
        <v>4642</v>
      </c>
      <c r="Q1383" s="23">
        <v>0</v>
      </c>
      <c r="R1383" s="23" t="s">
        <v>1962</v>
      </c>
      <c r="S1383" s="23" t="s">
        <v>4828</v>
      </c>
      <c r="T1383" s="23" t="s">
        <v>1721</v>
      </c>
    </row>
    <row r="1384" spans="1:20" s="19" customFormat="1">
      <c r="A1384" s="23" t="s">
        <v>3922</v>
      </c>
      <c r="B1384" s="23" t="s">
        <v>3923</v>
      </c>
      <c r="C1384" s="23" t="s">
        <v>15</v>
      </c>
      <c r="D1384" s="23" t="s">
        <v>1705</v>
      </c>
      <c r="E1384" s="23" t="s">
        <v>452</v>
      </c>
      <c r="F1384" s="23" t="s">
        <v>4148</v>
      </c>
      <c r="G1384" s="23" t="s">
        <v>1721</v>
      </c>
      <c r="H1384" s="23" t="s">
        <v>4094</v>
      </c>
      <c r="I1384" s="23" t="s">
        <v>4192</v>
      </c>
      <c r="J1384" s="23" t="s">
        <v>11</v>
      </c>
      <c r="K1384" s="23" t="s">
        <v>4628</v>
      </c>
      <c r="L1384" s="23" t="s">
        <v>11</v>
      </c>
      <c r="M1384" s="23" t="s">
        <v>5442</v>
      </c>
      <c r="N1384" s="23" t="s">
        <v>4629</v>
      </c>
      <c r="O1384" s="23" t="s">
        <v>4630</v>
      </c>
      <c r="P1384" s="23" t="s">
        <v>4631</v>
      </c>
      <c r="Q1384" s="23">
        <v>0</v>
      </c>
      <c r="R1384" s="23" t="s">
        <v>1962</v>
      </c>
      <c r="S1384" s="23" t="s">
        <v>4297</v>
      </c>
      <c r="T1384" s="23" t="s">
        <v>1721</v>
      </c>
    </row>
    <row r="1385" spans="1:20" s="19" customFormat="1">
      <c r="A1385" s="23" t="s">
        <v>2553</v>
      </c>
      <c r="B1385" s="23" t="s">
        <v>2554</v>
      </c>
      <c r="C1385" s="23" t="s">
        <v>14</v>
      </c>
      <c r="D1385" s="23" t="s">
        <v>1705</v>
      </c>
      <c r="E1385" s="23" t="s">
        <v>452</v>
      </c>
      <c r="F1385" s="23" t="s">
        <v>4166</v>
      </c>
      <c r="G1385" s="23" t="s">
        <v>1721</v>
      </c>
      <c r="H1385" s="23" t="s">
        <v>4094</v>
      </c>
      <c r="I1385" s="23" t="s">
        <v>4106</v>
      </c>
      <c r="J1385" s="23" t="s">
        <v>11</v>
      </c>
      <c r="K1385" s="23" t="s">
        <v>4628</v>
      </c>
      <c r="L1385" s="23" t="s">
        <v>11</v>
      </c>
      <c r="M1385" s="23" t="s">
        <v>5415</v>
      </c>
      <c r="N1385" s="23" t="s">
        <v>4629</v>
      </c>
      <c r="O1385" s="23" t="s">
        <v>4630</v>
      </c>
      <c r="P1385" s="23" t="s">
        <v>4664</v>
      </c>
      <c r="Q1385" s="23">
        <v>0</v>
      </c>
      <c r="R1385" s="23" t="s">
        <v>1962</v>
      </c>
      <c r="S1385" s="23" t="s">
        <v>4823</v>
      </c>
      <c r="T1385" s="23" t="s">
        <v>1721</v>
      </c>
    </row>
    <row r="1386" spans="1:20" s="19" customFormat="1">
      <c r="A1386" s="23" t="s">
        <v>1937</v>
      </c>
      <c r="B1386" s="23" t="s">
        <v>1938</v>
      </c>
      <c r="C1386" s="23" t="s">
        <v>12</v>
      </c>
      <c r="D1386" s="23" t="s">
        <v>1705</v>
      </c>
      <c r="E1386" s="23" t="s">
        <v>452</v>
      </c>
      <c r="F1386" s="23" t="s">
        <v>5338</v>
      </c>
      <c r="G1386" s="23" t="s">
        <v>1721</v>
      </c>
      <c r="H1386" s="23" t="s">
        <v>4643</v>
      </c>
      <c r="I1386" s="23" t="s">
        <v>4138</v>
      </c>
      <c r="J1386" s="23" t="s">
        <v>11</v>
      </c>
      <c r="K1386" s="23" t="s">
        <v>4628</v>
      </c>
      <c r="L1386" s="23" t="s">
        <v>11</v>
      </c>
      <c r="M1386" s="23" t="s">
        <v>5419</v>
      </c>
      <c r="N1386" s="23" t="s">
        <v>4629</v>
      </c>
      <c r="O1386" s="23" t="s">
        <v>4630</v>
      </c>
      <c r="P1386" s="23" t="s">
        <v>4642</v>
      </c>
      <c r="Q1386" s="23">
        <v>0</v>
      </c>
      <c r="R1386" s="23" t="s">
        <v>1962</v>
      </c>
      <c r="S1386" s="23" t="s">
        <v>4492</v>
      </c>
      <c r="T1386" s="23" t="s">
        <v>1721</v>
      </c>
    </row>
    <row r="1387" spans="1:20" s="19" customFormat="1">
      <c r="A1387" s="23" t="s">
        <v>2103</v>
      </c>
      <c r="B1387" s="23" t="s">
        <v>2104</v>
      </c>
      <c r="C1387" s="23" t="s">
        <v>10</v>
      </c>
      <c r="D1387" s="23" t="s">
        <v>1705</v>
      </c>
      <c r="E1387" s="23" t="s">
        <v>452</v>
      </c>
      <c r="F1387" s="23" t="s">
        <v>4164</v>
      </c>
      <c r="G1387" s="23" t="s">
        <v>1721</v>
      </c>
      <c r="H1387" s="23" t="s">
        <v>4632</v>
      </c>
      <c r="I1387" s="23" t="s">
        <v>4203</v>
      </c>
      <c r="J1387" s="23" t="s">
        <v>11</v>
      </c>
      <c r="K1387" s="23" t="s">
        <v>4628</v>
      </c>
      <c r="L1387" s="23" t="s">
        <v>11</v>
      </c>
      <c r="M1387" s="23" t="s">
        <v>5428</v>
      </c>
      <c r="N1387" s="23" t="s">
        <v>4629</v>
      </c>
      <c r="O1387" s="23" t="s">
        <v>4630</v>
      </c>
      <c r="P1387" s="23" t="s">
        <v>4713</v>
      </c>
      <c r="Q1387" s="23">
        <v>0</v>
      </c>
      <c r="R1387" s="23" t="s">
        <v>1962</v>
      </c>
      <c r="S1387" s="23" t="s">
        <v>4473</v>
      </c>
      <c r="T1387" s="23" t="s">
        <v>1721</v>
      </c>
    </row>
    <row r="1388" spans="1:20" s="19" customFormat="1">
      <c r="A1388" s="23" t="s">
        <v>2179</v>
      </c>
      <c r="B1388" s="23" t="s">
        <v>2180</v>
      </c>
      <c r="C1388" s="23" t="s">
        <v>16</v>
      </c>
      <c r="D1388" s="23" t="s">
        <v>1705</v>
      </c>
      <c r="E1388" s="23" t="s">
        <v>1189</v>
      </c>
      <c r="F1388" s="23" t="s">
        <v>4207</v>
      </c>
      <c r="G1388" s="23" t="s">
        <v>1721</v>
      </c>
      <c r="H1388" s="23" t="s">
        <v>4633</v>
      </c>
      <c r="I1388" s="23" t="s">
        <v>4106</v>
      </c>
      <c r="J1388" s="23" t="s">
        <v>11</v>
      </c>
      <c r="K1388" s="23" t="s">
        <v>4628</v>
      </c>
      <c r="L1388" s="23" t="s">
        <v>11</v>
      </c>
      <c r="M1388" s="23" t="s">
        <v>5418</v>
      </c>
      <c r="N1388" s="23" t="s">
        <v>4629</v>
      </c>
      <c r="O1388" s="23" t="s">
        <v>4630</v>
      </c>
      <c r="P1388" s="23" t="s">
        <v>4642</v>
      </c>
      <c r="Q1388" s="23">
        <v>0</v>
      </c>
      <c r="R1388" s="23" t="s">
        <v>1962</v>
      </c>
      <c r="S1388" s="23" t="s">
        <v>4791</v>
      </c>
      <c r="T1388" s="23" t="s">
        <v>1721</v>
      </c>
    </row>
    <row r="1389" spans="1:20" s="19" customFormat="1">
      <c r="A1389" s="23" t="s">
        <v>3640</v>
      </c>
      <c r="B1389" s="23" t="s">
        <v>3641</v>
      </c>
      <c r="C1389" s="23" t="s">
        <v>10</v>
      </c>
      <c r="D1389" s="23" t="s">
        <v>1705</v>
      </c>
      <c r="E1389" s="23" t="s">
        <v>1189</v>
      </c>
      <c r="F1389" s="23" t="s">
        <v>4207</v>
      </c>
      <c r="G1389" s="23" t="s">
        <v>1721</v>
      </c>
      <c r="H1389" s="23" t="s">
        <v>4633</v>
      </c>
      <c r="I1389" s="23" t="s">
        <v>4203</v>
      </c>
      <c r="J1389" s="23" t="s">
        <v>11</v>
      </c>
      <c r="K1389" s="23" t="s">
        <v>4628</v>
      </c>
      <c r="L1389" s="23" t="s">
        <v>11</v>
      </c>
      <c r="M1389" s="23" t="s">
        <v>5406</v>
      </c>
      <c r="N1389" s="23" t="s">
        <v>4629</v>
      </c>
      <c r="O1389" s="23" t="s">
        <v>4630</v>
      </c>
      <c r="P1389" s="23" t="s">
        <v>4642</v>
      </c>
      <c r="Q1389" s="23">
        <v>0</v>
      </c>
      <c r="R1389" s="23" t="s">
        <v>1962</v>
      </c>
      <c r="S1389" s="23" t="s">
        <v>4667</v>
      </c>
      <c r="T1389" s="23" t="s">
        <v>1721</v>
      </c>
    </row>
    <row r="1390" spans="1:20" s="19" customFormat="1">
      <c r="A1390" s="23" t="s">
        <v>3722</v>
      </c>
      <c r="B1390" s="23" t="s">
        <v>3723</v>
      </c>
      <c r="C1390" s="23" t="s">
        <v>1687</v>
      </c>
      <c r="D1390" s="23" t="s">
        <v>4091</v>
      </c>
      <c r="E1390" s="23" t="s">
        <v>459</v>
      </c>
      <c r="F1390" s="23" t="s">
        <v>4202</v>
      </c>
      <c r="G1390" s="23" t="s">
        <v>1721</v>
      </c>
      <c r="H1390" s="23" t="s">
        <v>4638</v>
      </c>
      <c r="I1390" s="23" t="s">
        <v>4644</v>
      </c>
      <c r="J1390" s="23" t="s">
        <v>11</v>
      </c>
      <c r="K1390" s="23" t="s">
        <v>4628</v>
      </c>
      <c r="L1390" s="23" t="s">
        <v>11</v>
      </c>
      <c r="M1390" s="23" t="s">
        <v>5498</v>
      </c>
      <c r="N1390" s="23" t="s">
        <v>4640</v>
      </c>
      <c r="O1390" s="23" t="s">
        <v>4630</v>
      </c>
      <c r="P1390" s="23" t="s">
        <v>1166</v>
      </c>
      <c r="Q1390" s="23">
        <v>0</v>
      </c>
      <c r="R1390" s="23" t="s">
        <v>1760</v>
      </c>
      <c r="S1390" s="23" t="s">
        <v>4600</v>
      </c>
      <c r="T1390" s="23" t="s">
        <v>1721</v>
      </c>
    </row>
    <row r="1391" spans="1:20" s="19" customFormat="1">
      <c r="A1391" s="23" t="s">
        <v>3002</v>
      </c>
      <c r="B1391" s="23" t="s">
        <v>3003</v>
      </c>
      <c r="C1391" s="23" t="s">
        <v>17</v>
      </c>
      <c r="D1391" s="23" t="s">
        <v>1705</v>
      </c>
      <c r="E1391" s="23" t="s">
        <v>452</v>
      </c>
      <c r="F1391" s="23" t="s">
        <v>5336</v>
      </c>
      <c r="G1391" s="23" t="s">
        <v>1721</v>
      </c>
      <c r="H1391" s="23" t="s">
        <v>4638</v>
      </c>
      <c r="I1391" s="23" t="s">
        <v>4636</v>
      </c>
      <c r="J1391" s="23" t="s">
        <v>11</v>
      </c>
      <c r="K1391" s="23" t="s">
        <v>4628</v>
      </c>
      <c r="L1391" s="23" t="s">
        <v>11</v>
      </c>
      <c r="M1391" s="23" t="s">
        <v>5435</v>
      </c>
      <c r="N1391" s="23" t="s">
        <v>4629</v>
      </c>
      <c r="O1391" s="23" t="s">
        <v>4630</v>
      </c>
      <c r="P1391" s="23" t="s">
        <v>4642</v>
      </c>
      <c r="Q1391" s="23">
        <v>0</v>
      </c>
      <c r="R1391" s="23" t="s">
        <v>3902</v>
      </c>
      <c r="S1391" s="23" t="s">
        <v>4856</v>
      </c>
      <c r="T1391" s="23" t="s">
        <v>1721</v>
      </c>
    </row>
    <row r="1392" spans="1:20" s="19" customFormat="1">
      <c r="A1392" s="23" t="s">
        <v>2457</v>
      </c>
      <c r="B1392" s="23" t="s">
        <v>2458</v>
      </c>
      <c r="C1392" s="23" t="s">
        <v>14</v>
      </c>
      <c r="D1392" s="23" t="s">
        <v>1705</v>
      </c>
      <c r="E1392" s="23" t="s">
        <v>452</v>
      </c>
      <c r="F1392" s="23" t="s">
        <v>4166</v>
      </c>
      <c r="G1392" s="23" t="s">
        <v>1721</v>
      </c>
      <c r="H1392" s="23" t="s">
        <v>4094</v>
      </c>
      <c r="I1392" s="23" t="s">
        <v>4656</v>
      </c>
      <c r="J1392" s="23" t="s">
        <v>11</v>
      </c>
      <c r="K1392" s="23" t="s">
        <v>4628</v>
      </c>
      <c r="L1392" s="23" t="s">
        <v>11</v>
      </c>
      <c r="M1392" s="23" t="s">
        <v>5428</v>
      </c>
      <c r="N1392" s="23" t="s">
        <v>4629</v>
      </c>
      <c r="O1392" s="23" t="s">
        <v>4630</v>
      </c>
      <c r="P1392" s="23" t="s">
        <v>4664</v>
      </c>
      <c r="Q1392" s="23">
        <v>0</v>
      </c>
      <c r="R1392" s="23" t="s">
        <v>1886</v>
      </c>
      <c r="S1392" s="23" t="s">
        <v>4431</v>
      </c>
      <c r="T1392" s="23" t="s">
        <v>1721</v>
      </c>
    </row>
    <row r="1393" spans="1:20" s="19" customFormat="1">
      <c r="A1393" s="23" t="s">
        <v>2566</v>
      </c>
      <c r="B1393" s="23" t="s">
        <v>2567</v>
      </c>
      <c r="C1393" s="23" t="s">
        <v>12</v>
      </c>
      <c r="D1393" s="23" t="s">
        <v>1705</v>
      </c>
      <c r="E1393" s="23" t="s">
        <v>452</v>
      </c>
      <c r="F1393" s="23" t="s">
        <v>4166</v>
      </c>
      <c r="G1393" s="23" t="s">
        <v>1721</v>
      </c>
      <c r="H1393" s="23" t="s">
        <v>4094</v>
      </c>
      <c r="I1393" s="23" t="s">
        <v>4106</v>
      </c>
      <c r="J1393" s="23" t="s">
        <v>11</v>
      </c>
      <c r="K1393" s="23" t="s">
        <v>4628</v>
      </c>
      <c r="L1393" s="23" t="s">
        <v>11</v>
      </c>
      <c r="M1393" s="23" t="s">
        <v>5415</v>
      </c>
      <c r="N1393" s="23" t="s">
        <v>4629</v>
      </c>
      <c r="O1393" s="23" t="s">
        <v>4630</v>
      </c>
      <c r="P1393" s="23" t="s">
        <v>9</v>
      </c>
      <c r="Q1393" s="23">
        <v>0</v>
      </c>
      <c r="R1393" s="23" t="s">
        <v>4773</v>
      </c>
      <c r="S1393" s="23" t="s">
        <v>4774</v>
      </c>
      <c r="T1393" s="23" t="s">
        <v>1721</v>
      </c>
    </row>
    <row r="1394" spans="1:20" s="19" customFormat="1">
      <c r="A1394" s="23" t="s">
        <v>3364</v>
      </c>
      <c r="B1394" s="23" t="s">
        <v>3365</v>
      </c>
      <c r="C1394" s="23" t="s">
        <v>14</v>
      </c>
      <c r="D1394" s="23" t="s">
        <v>1705</v>
      </c>
      <c r="E1394" s="23" t="s">
        <v>452</v>
      </c>
      <c r="F1394" s="23" t="s">
        <v>4173</v>
      </c>
      <c r="G1394" s="23" t="s">
        <v>1721</v>
      </c>
      <c r="H1394" s="23" t="s">
        <v>4099</v>
      </c>
      <c r="I1394" s="23" t="s">
        <v>5461</v>
      </c>
      <c r="J1394" s="23" t="s">
        <v>11</v>
      </c>
      <c r="K1394" s="23" t="s">
        <v>4628</v>
      </c>
      <c r="L1394" s="23" t="s">
        <v>11</v>
      </c>
      <c r="M1394" s="23" t="s">
        <v>5429</v>
      </c>
      <c r="N1394" s="23" t="s">
        <v>4629</v>
      </c>
      <c r="O1394" s="23" t="s">
        <v>4630</v>
      </c>
      <c r="P1394" s="23" t="s">
        <v>4848</v>
      </c>
      <c r="Q1394" s="23">
        <v>0</v>
      </c>
      <c r="R1394" s="23" t="s">
        <v>1962</v>
      </c>
      <c r="S1394" s="23" t="s">
        <v>4849</v>
      </c>
      <c r="T1394" s="23" t="s">
        <v>1721</v>
      </c>
    </row>
    <row r="1395" spans="1:20" s="19" customFormat="1">
      <c r="A1395" s="23" t="s">
        <v>3970</v>
      </c>
      <c r="B1395" s="23" t="s">
        <v>3971</v>
      </c>
      <c r="C1395" s="23" t="s">
        <v>10</v>
      </c>
      <c r="D1395" s="23" t="s">
        <v>1705</v>
      </c>
      <c r="E1395" s="23" t="s">
        <v>452</v>
      </c>
      <c r="F1395" s="23" t="s">
        <v>4190</v>
      </c>
      <c r="G1395" s="23" t="s">
        <v>1721</v>
      </c>
      <c r="H1395" s="23" t="s">
        <v>4633</v>
      </c>
      <c r="I1395" s="23" t="s">
        <v>4192</v>
      </c>
      <c r="J1395" s="23" t="s">
        <v>11</v>
      </c>
      <c r="K1395" s="23" t="s">
        <v>4628</v>
      </c>
      <c r="L1395" s="23" t="s">
        <v>11</v>
      </c>
      <c r="M1395" s="23" t="s">
        <v>5455</v>
      </c>
      <c r="N1395" s="23" t="s">
        <v>4629</v>
      </c>
      <c r="O1395" s="23" t="s">
        <v>4630</v>
      </c>
      <c r="P1395" s="23" t="s">
        <v>1026</v>
      </c>
      <c r="Q1395" s="23">
        <v>0</v>
      </c>
      <c r="R1395" s="23" t="s">
        <v>1683</v>
      </c>
      <c r="S1395" s="23" t="s">
        <v>5472</v>
      </c>
      <c r="T1395" s="23" t="s">
        <v>1721</v>
      </c>
    </row>
    <row r="1396" spans="1:20" s="19" customFormat="1">
      <c r="A1396" s="23" t="s">
        <v>2952</v>
      </c>
      <c r="B1396" s="23" t="s">
        <v>2953</v>
      </c>
      <c r="C1396" s="23" t="s">
        <v>15</v>
      </c>
      <c r="D1396" s="23" t="s">
        <v>1705</v>
      </c>
      <c r="E1396" s="23" t="s">
        <v>452</v>
      </c>
      <c r="F1396" s="23" t="s">
        <v>4156</v>
      </c>
      <c r="G1396" s="23" t="s">
        <v>1721</v>
      </c>
      <c r="H1396" s="23" t="s">
        <v>4094</v>
      </c>
      <c r="I1396" s="23" t="s">
        <v>4636</v>
      </c>
      <c r="J1396" s="23" t="s">
        <v>11</v>
      </c>
      <c r="K1396" s="23" t="s">
        <v>4628</v>
      </c>
      <c r="L1396" s="23" t="s">
        <v>11</v>
      </c>
      <c r="M1396" s="23" t="s">
        <v>5434</v>
      </c>
      <c r="N1396" s="23" t="s">
        <v>4629</v>
      </c>
      <c r="O1396" s="23" t="s">
        <v>4630</v>
      </c>
      <c r="P1396" s="23" t="s">
        <v>4655</v>
      </c>
      <c r="Q1396" s="23">
        <v>0</v>
      </c>
      <c r="R1396" s="23" t="s">
        <v>1962</v>
      </c>
      <c r="S1396" s="23" t="s">
        <v>4729</v>
      </c>
      <c r="T1396" s="23" t="s">
        <v>1721</v>
      </c>
    </row>
    <row r="1397" spans="1:20" s="19" customFormat="1">
      <c r="A1397" s="23" t="s">
        <v>2834</v>
      </c>
      <c r="B1397" s="23" t="s">
        <v>2835</v>
      </c>
      <c r="C1397" s="23" t="s">
        <v>13</v>
      </c>
      <c r="D1397" s="23" t="s">
        <v>1705</v>
      </c>
      <c r="E1397" s="23" t="s">
        <v>452</v>
      </c>
      <c r="F1397" s="23" t="s">
        <v>4176</v>
      </c>
      <c r="G1397" s="23" t="s">
        <v>1721</v>
      </c>
      <c r="H1397" s="23" t="s">
        <v>4094</v>
      </c>
      <c r="I1397" s="23" t="s">
        <v>4192</v>
      </c>
      <c r="J1397" s="23" t="s">
        <v>11</v>
      </c>
      <c r="K1397" s="23" t="s">
        <v>4628</v>
      </c>
      <c r="L1397" s="23" t="s">
        <v>11</v>
      </c>
      <c r="M1397" s="23" t="s">
        <v>5418</v>
      </c>
      <c r="N1397" s="23" t="s">
        <v>4629</v>
      </c>
      <c r="O1397" s="23" t="s">
        <v>4630</v>
      </c>
      <c r="P1397" s="23" t="s">
        <v>4642</v>
      </c>
      <c r="Q1397" s="23">
        <v>0</v>
      </c>
      <c r="R1397" s="23" t="s">
        <v>1962</v>
      </c>
      <c r="S1397" s="23" t="s">
        <v>4393</v>
      </c>
      <c r="T1397" s="23" t="s">
        <v>1721</v>
      </c>
    </row>
    <row r="1398" spans="1:20" s="19" customFormat="1">
      <c r="A1398" s="23" t="s">
        <v>2660</v>
      </c>
      <c r="B1398" s="23" t="s">
        <v>2661</v>
      </c>
      <c r="C1398" s="23" t="s">
        <v>13</v>
      </c>
      <c r="D1398" s="23" t="s">
        <v>1705</v>
      </c>
      <c r="E1398" s="23" t="s">
        <v>452</v>
      </c>
      <c r="F1398" s="23" t="s">
        <v>4176</v>
      </c>
      <c r="G1398" s="23" t="s">
        <v>1721</v>
      </c>
      <c r="H1398" s="23" t="s">
        <v>4094</v>
      </c>
      <c r="I1398" s="23" t="s">
        <v>5430</v>
      </c>
      <c r="J1398" s="23" t="s">
        <v>11</v>
      </c>
      <c r="K1398" s="23" t="s">
        <v>4628</v>
      </c>
      <c r="L1398" s="23" t="s">
        <v>11</v>
      </c>
      <c r="M1398" s="23" t="s">
        <v>5442</v>
      </c>
      <c r="N1398" s="23" t="s">
        <v>4629</v>
      </c>
      <c r="O1398" s="23" t="s">
        <v>4630</v>
      </c>
      <c r="P1398" s="23" t="s">
        <v>4868</v>
      </c>
      <c r="Q1398" s="23">
        <v>0</v>
      </c>
      <c r="R1398" s="23" t="s">
        <v>1962</v>
      </c>
      <c r="S1398" s="23" t="s">
        <v>4869</v>
      </c>
      <c r="T1398" s="23" t="s">
        <v>1721</v>
      </c>
    </row>
    <row r="1399" spans="1:20" s="19" customFormat="1">
      <c r="A1399" s="23" t="s">
        <v>3567</v>
      </c>
      <c r="B1399" s="23" t="s">
        <v>3568</v>
      </c>
      <c r="C1399" s="23" t="s">
        <v>10</v>
      </c>
      <c r="D1399" s="23" t="s">
        <v>1705</v>
      </c>
      <c r="E1399" s="23" t="s">
        <v>1189</v>
      </c>
      <c r="F1399" s="23" t="s">
        <v>4197</v>
      </c>
      <c r="G1399" s="23" t="s">
        <v>1721</v>
      </c>
      <c r="H1399" s="23" t="s">
        <v>4099</v>
      </c>
      <c r="I1399" s="23" t="s">
        <v>4192</v>
      </c>
      <c r="J1399" s="23" t="s">
        <v>11</v>
      </c>
      <c r="K1399" s="23" t="s">
        <v>4628</v>
      </c>
      <c r="L1399" s="23" t="s">
        <v>11</v>
      </c>
      <c r="M1399" s="23" t="s">
        <v>5427</v>
      </c>
      <c r="N1399" s="23" t="s">
        <v>4629</v>
      </c>
      <c r="O1399" s="23" t="s">
        <v>4630</v>
      </c>
      <c r="P1399" s="23" t="s">
        <v>4675</v>
      </c>
      <c r="Q1399" s="23">
        <v>0</v>
      </c>
      <c r="R1399" s="23" t="s">
        <v>1962</v>
      </c>
      <c r="S1399" s="23" t="s">
        <v>4325</v>
      </c>
      <c r="T1399" s="23" t="s">
        <v>1721</v>
      </c>
    </row>
    <row r="1400" spans="1:20" s="19" customFormat="1">
      <c r="A1400" s="23" t="s">
        <v>1982</v>
      </c>
      <c r="B1400" s="23" t="s">
        <v>1983</v>
      </c>
      <c r="C1400" s="23" t="s">
        <v>14</v>
      </c>
      <c r="D1400" s="23" t="s">
        <v>1705</v>
      </c>
      <c r="E1400" s="23" t="s">
        <v>452</v>
      </c>
      <c r="F1400" s="23" t="s">
        <v>5338</v>
      </c>
      <c r="G1400" s="23" t="s">
        <v>1721</v>
      </c>
      <c r="H1400" s="23" t="s">
        <v>4643</v>
      </c>
      <c r="I1400" s="23" t="s">
        <v>4138</v>
      </c>
      <c r="J1400" s="23" t="s">
        <v>11</v>
      </c>
      <c r="K1400" s="23" t="s">
        <v>4628</v>
      </c>
      <c r="L1400" s="23" t="s">
        <v>11</v>
      </c>
      <c r="M1400" s="23" t="s">
        <v>5433</v>
      </c>
      <c r="N1400" s="23" t="s">
        <v>4629</v>
      </c>
      <c r="O1400" s="23" t="s">
        <v>4630</v>
      </c>
      <c r="P1400" s="23" t="s">
        <v>4730</v>
      </c>
      <c r="Q1400" s="23">
        <v>0</v>
      </c>
      <c r="R1400" s="23" t="s">
        <v>1962</v>
      </c>
      <c r="S1400" s="23" t="s">
        <v>4731</v>
      </c>
      <c r="T1400" s="23" t="s">
        <v>1721</v>
      </c>
    </row>
    <row r="1401" spans="1:20" s="19" customFormat="1">
      <c r="A1401" s="23" t="s">
        <v>1985</v>
      </c>
      <c r="B1401" s="23" t="s">
        <v>1986</v>
      </c>
      <c r="C1401" s="23" t="s">
        <v>14</v>
      </c>
      <c r="D1401" s="23" t="s">
        <v>1705</v>
      </c>
      <c r="E1401" s="23" t="s">
        <v>452</v>
      </c>
      <c r="F1401" s="23" t="s">
        <v>5334</v>
      </c>
      <c r="G1401" s="23" t="s">
        <v>1721</v>
      </c>
      <c r="H1401" s="23" t="s">
        <v>4633</v>
      </c>
      <c r="I1401" s="23" t="s">
        <v>4192</v>
      </c>
      <c r="J1401" s="23" t="s">
        <v>11</v>
      </c>
      <c r="K1401" s="23" t="s">
        <v>4628</v>
      </c>
      <c r="L1401" s="23" t="s">
        <v>11</v>
      </c>
      <c r="M1401" s="23" t="s">
        <v>5414</v>
      </c>
      <c r="N1401" s="23" t="s">
        <v>4629</v>
      </c>
      <c r="O1401" s="23" t="s">
        <v>4630</v>
      </c>
      <c r="P1401" s="23" t="s">
        <v>4634</v>
      </c>
      <c r="Q1401" s="23">
        <v>0</v>
      </c>
      <c r="R1401" s="23" t="s">
        <v>2442</v>
      </c>
      <c r="S1401" s="23" t="s">
        <v>4487</v>
      </c>
      <c r="T1401" s="23" t="s">
        <v>1721</v>
      </c>
    </row>
    <row r="1402" spans="1:20" s="19" customFormat="1">
      <c r="A1402" s="23" t="s">
        <v>2158</v>
      </c>
      <c r="B1402" s="23" t="s">
        <v>2159</v>
      </c>
      <c r="C1402" s="23" t="s">
        <v>12</v>
      </c>
      <c r="D1402" s="23" t="s">
        <v>1705</v>
      </c>
      <c r="E1402" s="23" t="s">
        <v>452</v>
      </c>
      <c r="F1402" s="23" t="s">
        <v>5338</v>
      </c>
      <c r="G1402" s="23" t="s">
        <v>1721</v>
      </c>
      <c r="H1402" s="23" t="s">
        <v>4643</v>
      </c>
      <c r="I1402" s="23" t="s">
        <v>4138</v>
      </c>
      <c r="J1402" s="23" t="s">
        <v>11</v>
      </c>
      <c r="K1402" s="23" t="s">
        <v>4628</v>
      </c>
      <c r="L1402" s="23" t="s">
        <v>11</v>
      </c>
      <c r="M1402" s="23" t="s">
        <v>5419</v>
      </c>
      <c r="N1402" s="23" t="s">
        <v>4629</v>
      </c>
      <c r="O1402" s="23" t="s">
        <v>4630</v>
      </c>
      <c r="P1402" s="23" t="s">
        <v>4650</v>
      </c>
      <c r="Q1402" s="23">
        <v>0</v>
      </c>
      <c r="R1402" s="23" t="s">
        <v>1962</v>
      </c>
      <c r="S1402" s="23" t="s">
        <v>4775</v>
      </c>
      <c r="T1402" s="23" t="s">
        <v>1721</v>
      </c>
    </row>
    <row r="1403" spans="1:20" s="19" customFormat="1">
      <c r="A1403" s="23" t="s">
        <v>3274</v>
      </c>
      <c r="B1403" s="23" t="s">
        <v>3275</v>
      </c>
      <c r="C1403" s="23" t="s">
        <v>18</v>
      </c>
      <c r="D1403" s="23" t="s">
        <v>1705</v>
      </c>
      <c r="E1403" s="23" t="s">
        <v>452</v>
      </c>
      <c r="F1403" s="23" t="s">
        <v>5337</v>
      </c>
      <c r="G1403" s="23" t="s">
        <v>1721</v>
      </c>
      <c r="H1403" s="23" t="s">
        <v>4643</v>
      </c>
      <c r="I1403" s="23" t="s">
        <v>4192</v>
      </c>
      <c r="J1403" s="23" t="s">
        <v>11</v>
      </c>
      <c r="K1403" s="23" t="s">
        <v>4628</v>
      </c>
      <c r="L1403" s="23" t="s">
        <v>11</v>
      </c>
      <c r="M1403" s="23" t="s">
        <v>5471</v>
      </c>
      <c r="N1403" s="23" t="s">
        <v>4629</v>
      </c>
      <c r="O1403" s="23" t="s">
        <v>4630</v>
      </c>
      <c r="P1403" s="23" t="s">
        <v>9</v>
      </c>
      <c r="Q1403" s="23">
        <v>0</v>
      </c>
      <c r="R1403" s="23" t="s">
        <v>3485</v>
      </c>
      <c r="S1403" s="23" t="s">
        <v>4750</v>
      </c>
      <c r="T1403" s="23" t="s">
        <v>1721</v>
      </c>
    </row>
    <row r="1404" spans="1:20" s="19" customFormat="1">
      <c r="A1404" s="23" t="s">
        <v>3433</v>
      </c>
      <c r="B1404" s="23" t="s">
        <v>3434</v>
      </c>
      <c r="C1404" s="23" t="s">
        <v>14</v>
      </c>
      <c r="D1404" s="23" t="s">
        <v>1705</v>
      </c>
      <c r="E1404" s="23" t="s">
        <v>452</v>
      </c>
      <c r="F1404" s="23" t="s">
        <v>4173</v>
      </c>
      <c r="G1404" s="23" t="s">
        <v>1721</v>
      </c>
      <c r="H1404" s="23" t="s">
        <v>4099</v>
      </c>
      <c r="I1404" s="23" t="s">
        <v>4138</v>
      </c>
      <c r="J1404" s="23" t="s">
        <v>11</v>
      </c>
      <c r="K1404" s="23" t="s">
        <v>4628</v>
      </c>
      <c r="L1404" s="23" t="s">
        <v>11</v>
      </c>
      <c r="M1404" s="23" t="s">
        <v>5407</v>
      </c>
      <c r="N1404" s="23" t="s">
        <v>4629</v>
      </c>
      <c r="O1404" s="23" t="s">
        <v>4630</v>
      </c>
      <c r="P1404" s="23" t="s">
        <v>7</v>
      </c>
      <c r="Q1404" s="23">
        <v>0</v>
      </c>
      <c r="R1404" s="23" t="s">
        <v>4812</v>
      </c>
      <c r="S1404" s="23" t="s">
        <v>4813</v>
      </c>
      <c r="T1404" s="23" t="s">
        <v>1721</v>
      </c>
    </row>
    <row r="1405" spans="1:20" s="19" customFormat="1">
      <c r="A1405" s="23" t="s">
        <v>1862</v>
      </c>
      <c r="B1405" s="23" t="s">
        <v>1863</v>
      </c>
      <c r="C1405" s="23" t="s">
        <v>1669</v>
      </c>
      <c r="D1405" s="23" t="s">
        <v>1705</v>
      </c>
      <c r="E1405" s="23" t="s">
        <v>452</v>
      </c>
      <c r="F1405" s="23" t="s">
        <v>4179</v>
      </c>
      <c r="G1405" s="23" t="s">
        <v>1721</v>
      </c>
      <c r="H1405" s="23" t="s">
        <v>4682</v>
      </c>
      <c r="I1405" s="23" t="s">
        <v>4203</v>
      </c>
      <c r="J1405" s="23" t="s">
        <v>11</v>
      </c>
      <c r="K1405" s="23" t="s">
        <v>4628</v>
      </c>
      <c r="L1405" s="23" t="s">
        <v>11</v>
      </c>
      <c r="M1405" s="23" t="s">
        <v>5418</v>
      </c>
      <c r="N1405" s="23" t="s">
        <v>4629</v>
      </c>
      <c r="O1405" s="23" t="s">
        <v>4630</v>
      </c>
      <c r="P1405" s="23" t="s">
        <v>7</v>
      </c>
      <c r="Q1405" s="23">
        <v>0</v>
      </c>
      <c r="R1405" s="23" t="s">
        <v>1922</v>
      </c>
      <c r="S1405" s="23" t="s">
        <v>4819</v>
      </c>
      <c r="T1405" s="23" t="s">
        <v>1721</v>
      </c>
    </row>
    <row r="1406" spans="1:20" s="19" customFormat="1">
      <c r="A1406" s="23" t="s">
        <v>2753</v>
      </c>
      <c r="B1406" s="23" t="s">
        <v>2754</v>
      </c>
      <c r="C1406" s="23" t="s">
        <v>16</v>
      </c>
      <c r="D1406" s="23" t="s">
        <v>1705</v>
      </c>
      <c r="E1406" s="23" t="s">
        <v>452</v>
      </c>
      <c r="F1406" s="23" t="s">
        <v>4185</v>
      </c>
      <c r="G1406" s="23" t="s">
        <v>1721</v>
      </c>
      <c r="H1406" s="23" t="s">
        <v>4633</v>
      </c>
      <c r="I1406" s="23" t="s">
        <v>4203</v>
      </c>
      <c r="J1406" s="23" t="s">
        <v>11</v>
      </c>
      <c r="K1406" s="23" t="s">
        <v>4628</v>
      </c>
      <c r="L1406" s="23" t="s">
        <v>11</v>
      </c>
      <c r="M1406" s="23" t="s">
        <v>5415</v>
      </c>
      <c r="N1406" s="23" t="s">
        <v>4629</v>
      </c>
      <c r="O1406" s="23" t="s">
        <v>4630</v>
      </c>
      <c r="P1406" s="23" t="s">
        <v>1026</v>
      </c>
      <c r="Q1406" s="23">
        <v>0</v>
      </c>
      <c r="R1406" s="23" t="s">
        <v>1683</v>
      </c>
      <c r="S1406" s="23" t="s">
        <v>4586</v>
      </c>
      <c r="T1406" s="23" t="s">
        <v>1721</v>
      </c>
    </row>
    <row r="1407" spans="1:20" s="19" customFormat="1">
      <c r="A1407" s="23" t="s">
        <v>2518</v>
      </c>
      <c r="B1407" s="23" t="s">
        <v>2519</v>
      </c>
      <c r="C1407" s="23" t="s">
        <v>14</v>
      </c>
      <c r="D1407" s="23" t="s">
        <v>1705</v>
      </c>
      <c r="E1407" s="23" t="s">
        <v>452</v>
      </c>
      <c r="F1407" s="23" t="s">
        <v>4173</v>
      </c>
      <c r="G1407" s="23" t="s">
        <v>1721</v>
      </c>
      <c r="H1407" s="23" t="s">
        <v>4099</v>
      </c>
      <c r="I1407" s="23" t="s">
        <v>4138</v>
      </c>
      <c r="J1407" s="23" t="s">
        <v>11</v>
      </c>
      <c r="K1407" s="23" t="s">
        <v>4628</v>
      </c>
      <c r="L1407" s="23" t="s">
        <v>11</v>
      </c>
      <c r="M1407" s="23" t="s">
        <v>5407</v>
      </c>
      <c r="N1407" s="23" t="s">
        <v>4629</v>
      </c>
      <c r="O1407" s="23" t="s">
        <v>4630</v>
      </c>
      <c r="P1407" s="23" t="s">
        <v>4642</v>
      </c>
      <c r="Q1407" s="23">
        <v>0</v>
      </c>
      <c r="R1407" s="23" t="s">
        <v>1962</v>
      </c>
      <c r="S1407" s="23" t="s">
        <v>4828</v>
      </c>
      <c r="T1407" s="23" t="s">
        <v>1721</v>
      </c>
    </row>
    <row r="1408" spans="1:20" s="19" customFormat="1">
      <c r="A1408" s="23" t="s">
        <v>2457</v>
      </c>
      <c r="B1408" s="23" t="s">
        <v>2458</v>
      </c>
      <c r="C1408" s="23" t="s">
        <v>14</v>
      </c>
      <c r="D1408" s="23" t="s">
        <v>1705</v>
      </c>
      <c r="E1408" s="23" t="s">
        <v>452</v>
      </c>
      <c r="F1408" s="23" t="s">
        <v>4166</v>
      </c>
      <c r="G1408" s="23" t="s">
        <v>1721</v>
      </c>
      <c r="H1408" s="23" t="s">
        <v>4094</v>
      </c>
      <c r="I1408" s="23" t="s">
        <v>4106</v>
      </c>
      <c r="J1408" s="23" t="s">
        <v>11</v>
      </c>
      <c r="K1408" s="23" t="s">
        <v>4628</v>
      </c>
      <c r="L1408" s="23" t="s">
        <v>11</v>
      </c>
      <c r="M1408" s="23" t="s">
        <v>5424</v>
      </c>
      <c r="N1408" s="23" t="s">
        <v>4629</v>
      </c>
      <c r="O1408" s="23" t="s">
        <v>4630</v>
      </c>
      <c r="P1408" s="23" t="s">
        <v>4664</v>
      </c>
      <c r="Q1408" s="23">
        <v>0</v>
      </c>
      <c r="R1408" s="23" t="s">
        <v>1886</v>
      </c>
      <c r="S1408" s="23" t="s">
        <v>4431</v>
      </c>
      <c r="T1408" s="23" t="s">
        <v>1721</v>
      </c>
    </row>
    <row r="1409" spans="1:20" s="19" customFormat="1">
      <c r="A1409" s="23" t="s">
        <v>2830</v>
      </c>
      <c r="B1409" s="23" t="s">
        <v>2831</v>
      </c>
      <c r="C1409" s="23" t="s">
        <v>16</v>
      </c>
      <c r="D1409" s="23" t="s">
        <v>1705</v>
      </c>
      <c r="E1409" s="23" t="s">
        <v>452</v>
      </c>
      <c r="F1409" s="23" t="s">
        <v>4164</v>
      </c>
      <c r="G1409" s="23" t="s">
        <v>1721</v>
      </c>
      <c r="H1409" s="23" t="s">
        <v>4632</v>
      </c>
      <c r="I1409" s="23" t="s">
        <v>4203</v>
      </c>
      <c r="J1409" s="23" t="s">
        <v>11</v>
      </c>
      <c r="K1409" s="23" t="s">
        <v>4628</v>
      </c>
      <c r="L1409" s="23" t="s">
        <v>11</v>
      </c>
      <c r="M1409" s="23" t="s">
        <v>5408</v>
      </c>
      <c r="N1409" s="23" t="s">
        <v>4629</v>
      </c>
      <c r="O1409" s="23" t="s">
        <v>4630</v>
      </c>
      <c r="P1409" s="23" t="s">
        <v>9</v>
      </c>
      <c r="Q1409" s="23">
        <v>0</v>
      </c>
      <c r="R1409" s="23" t="s">
        <v>3476</v>
      </c>
      <c r="S1409" s="23" t="s">
        <v>4707</v>
      </c>
      <c r="T1409" s="23" t="s">
        <v>1721</v>
      </c>
    </row>
    <row r="1410" spans="1:20" s="19" customFormat="1">
      <c r="A1410" s="23" t="s">
        <v>1879</v>
      </c>
      <c r="B1410" s="23" t="s">
        <v>1880</v>
      </c>
      <c r="C1410" s="23" t="s">
        <v>10</v>
      </c>
      <c r="D1410" s="23" t="s">
        <v>1705</v>
      </c>
      <c r="E1410" s="23" t="s">
        <v>452</v>
      </c>
      <c r="F1410" s="23" t="s">
        <v>5349</v>
      </c>
      <c r="G1410" s="23" t="s">
        <v>1721</v>
      </c>
      <c r="H1410" s="23" t="s">
        <v>4099</v>
      </c>
      <c r="I1410" s="23" t="s">
        <v>5421</v>
      </c>
      <c r="J1410" s="23" t="s">
        <v>11</v>
      </c>
      <c r="K1410" s="23" t="s">
        <v>4628</v>
      </c>
      <c r="L1410" s="23" t="s">
        <v>11</v>
      </c>
      <c r="M1410" s="23" t="s">
        <v>5441</v>
      </c>
      <c r="N1410" s="23" t="s">
        <v>4629</v>
      </c>
      <c r="O1410" s="23" t="s">
        <v>4630</v>
      </c>
      <c r="P1410" s="23" t="s">
        <v>4660</v>
      </c>
      <c r="Q1410" s="23">
        <v>0</v>
      </c>
      <c r="R1410" s="23" t="s">
        <v>1962</v>
      </c>
      <c r="S1410" s="23" t="s">
        <v>4497</v>
      </c>
      <c r="T1410" s="23" t="s">
        <v>1721</v>
      </c>
    </row>
    <row r="1411" spans="1:20" s="19" customFormat="1">
      <c r="A1411" s="23" t="s">
        <v>1985</v>
      </c>
      <c r="B1411" s="23" t="s">
        <v>1986</v>
      </c>
      <c r="C1411" s="23" t="s">
        <v>14</v>
      </c>
      <c r="D1411" s="23" t="s">
        <v>1705</v>
      </c>
      <c r="E1411" s="23" t="s">
        <v>452</v>
      </c>
      <c r="F1411" s="23" t="s">
        <v>5334</v>
      </c>
      <c r="G1411" s="23" t="s">
        <v>1721</v>
      </c>
      <c r="H1411" s="23" t="s">
        <v>4633</v>
      </c>
      <c r="I1411" s="23" t="s">
        <v>4192</v>
      </c>
      <c r="J1411" s="23" t="s">
        <v>11</v>
      </c>
      <c r="K1411" s="23" t="s">
        <v>4628</v>
      </c>
      <c r="L1411" s="23" t="s">
        <v>11</v>
      </c>
      <c r="M1411" s="23" t="s">
        <v>5415</v>
      </c>
      <c r="N1411" s="23" t="s">
        <v>4629</v>
      </c>
      <c r="O1411" s="23" t="s">
        <v>4630</v>
      </c>
      <c r="P1411" s="23" t="s">
        <v>4634</v>
      </c>
      <c r="Q1411" s="23">
        <v>0</v>
      </c>
      <c r="R1411" s="23" t="s">
        <v>2442</v>
      </c>
      <c r="S1411" s="23" t="s">
        <v>4487</v>
      </c>
      <c r="T1411" s="23" t="s">
        <v>1721</v>
      </c>
    </row>
    <row r="1412" spans="1:20" s="19" customFormat="1">
      <c r="A1412" s="23" t="s">
        <v>2636</v>
      </c>
      <c r="B1412" s="23" t="s">
        <v>2637</v>
      </c>
      <c r="C1412" s="23" t="s">
        <v>12</v>
      </c>
      <c r="D1412" s="23" t="s">
        <v>1705</v>
      </c>
      <c r="E1412" s="23" t="s">
        <v>452</v>
      </c>
      <c r="F1412" s="23" t="s">
        <v>5338</v>
      </c>
      <c r="G1412" s="23" t="s">
        <v>1721</v>
      </c>
      <c r="H1412" s="23" t="s">
        <v>4643</v>
      </c>
      <c r="I1412" s="23" t="s">
        <v>4138</v>
      </c>
      <c r="J1412" s="23" t="s">
        <v>11</v>
      </c>
      <c r="K1412" s="23" t="s">
        <v>4628</v>
      </c>
      <c r="L1412" s="23" t="s">
        <v>11</v>
      </c>
      <c r="M1412" s="23" t="s">
        <v>5410</v>
      </c>
      <c r="N1412" s="23" t="s">
        <v>4629</v>
      </c>
      <c r="O1412" s="23" t="s">
        <v>4630</v>
      </c>
      <c r="P1412" s="23" t="s">
        <v>4861</v>
      </c>
      <c r="Q1412" s="23">
        <v>0</v>
      </c>
      <c r="R1412" s="23" t="s">
        <v>1962</v>
      </c>
      <c r="S1412" s="23" t="s">
        <v>4862</v>
      </c>
      <c r="T1412" s="23" t="s">
        <v>1721</v>
      </c>
    </row>
    <row r="1413" spans="1:20" s="19" customFormat="1">
      <c r="A1413" s="23" t="s">
        <v>3065</v>
      </c>
      <c r="B1413" s="23" t="s">
        <v>3066</v>
      </c>
      <c r="C1413" s="23" t="s">
        <v>1687</v>
      </c>
      <c r="D1413" s="23" t="s">
        <v>4091</v>
      </c>
      <c r="E1413" s="23" t="s">
        <v>459</v>
      </c>
      <c r="F1413" s="23" t="s">
        <v>4202</v>
      </c>
      <c r="G1413" s="23" t="s">
        <v>1721</v>
      </c>
      <c r="H1413" s="23" t="s">
        <v>4643</v>
      </c>
      <c r="I1413" s="23" t="s">
        <v>4644</v>
      </c>
      <c r="J1413" s="23" t="s">
        <v>11</v>
      </c>
      <c r="K1413" s="23" t="s">
        <v>4628</v>
      </c>
      <c r="L1413" s="23" t="s">
        <v>11</v>
      </c>
      <c r="M1413" s="23" t="s">
        <v>5501</v>
      </c>
      <c r="N1413" s="23" t="s">
        <v>4640</v>
      </c>
      <c r="O1413" s="23" t="s">
        <v>4630</v>
      </c>
      <c r="P1413" s="23" t="s">
        <v>1166</v>
      </c>
      <c r="Q1413" s="23">
        <v>0</v>
      </c>
      <c r="R1413" s="23" t="s">
        <v>1760</v>
      </c>
      <c r="S1413" s="23" t="s">
        <v>4601</v>
      </c>
      <c r="T1413" s="23" t="s">
        <v>1721</v>
      </c>
    </row>
    <row r="1414" spans="1:20" s="19" customFormat="1">
      <c r="A1414" s="23" t="s">
        <v>3077</v>
      </c>
      <c r="B1414" s="23" t="s">
        <v>3078</v>
      </c>
      <c r="C1414" s="23" t="s">
        <v>15</v>
      </c>
      <c r="D1414" s="23" t="s">
        <v>1705</v>
      </c>
      <c r="E1414" s="23" t="s">
        <v>452</v>
      </c>
      <c r="F1414" s="23" t="s">
        <v>4172</v>
      </c>
      <c r="G1414" s="23" t="s">
        <v>1721</v>
      </c>
      <c r="H1414" s="23" t="s">
        <v>4094</v>
      </c>
      <c r="I1414" s="23" t="s">
        <v>4203</v>
      </c>
      <c r="J1414" s="23" t="s">
        <v>11</v>
      </c>
      <c r="K1414" s="23" t="s">
        <v>4628</v>
      </c>
      <c r="L1414" s="23" t="s">
        <v>11</v>
      </c>
      <c r="M1414" s="23" t="s">
        <v>5432</v>
      </c>
      <c r="N1414" s="23" t="s">
        <v>4629</v>
      </c>
      <c r="O1414" s="23" t="s">
        <v>4630</v>
      </c>
      <c r="P1414" s="23" t="s">
        <v>4664</v>
      </c>
      <c r="Q1414" s="23">
        <v>0</v>
      </c>
      <c r="R1414" s="23" t="s">
        <v>1962</v>
      </c>
      <c r="S1414" s="23" t="s">
        <v>4369</v>
      </c>
      <c r="T1414" s="23" t="s">
        <v>1721</v>
      </c>
    </row>
    <row r="1415" spans="1:20" s="19" customFormat="1">
      <c r="A1415" s="23" t="s">
        <v>4024</v>
      </c>
      <c r="B1415" s="23" t="s">
        <v>4025</v>
      </c>
      <c r="C1415" s="23" t="s">
        <v>15</v>
      </c>
      <c r="D1415" s="23" t="s">
        <v>1705</v>
      </c>
      <c r="E1415" s="23" t="s">
        <v>452</v>
      </c>
      <c r="F1415" s="23" t="s">
        <v>4172</v>
      </c>
      <c r="G1415" s="23" t="s">
        <v>1721</v>
      </c>
      <c r="H1415" s="23" t="s">
        <v>4094</v>
      </c>
      <c r="I1415" s="23" t="s">
        <v>4203</v>
      </c>
      <c r="J1415" s="23" t="s">
        <v>11</v>
      </c>
      <c r="K1415" s="23" t="s">
        <v>4628</v>
      </c>
      <c r="L1415" s="23" t="s">
        <v>11</v>
      </c>
      <c r="M1415" s="23" t="s">
        <v>5441</v>
      </c>
      <c r="N1415" s="23" t="s">
        <v>4629</v>
      </c>
      <c r="O1415" s="23" t="s">
        <v>4630</v>
      </c>
      <c r="P1415" s="23" t="s">
        <v>4675</v>
      </c>
      <c r="Q1415" s="23">
        <v>0</v>
      </c>
      <c r="R1415" s="23" t="s">
        <v>4711</v>
      </c>
      <c r="S1415" s="23" t="s">
        <v>4712</v>
      </c>
      <c r="T1415" s="23" t="s">
        <v>1721</v>
      </c>
    </row>
    <row r="1416" spans="1:20" s="19" customFormat="1">
      <c r="A1416" s="23" t="s">
        <v>2793</v>
      </c>
      <c r="B1416" s="23" t="s">
        <v>2794</v>
      </c>
      <c r="C1416" s="23" t="s">
        <v>17</v>
      </c>
      <c r="D1416" s="23" t="s">
        <v>1705</v>
      </c>
      <c r="E1416" s="23" t="s">
        <v>452</v>
      </c>
      <c r="F1416" s="23" t="s">
        <v>5336</v>
      </c>
      <c r="G1416" s="23" t="s">
        <v>1721</v>
      </c>
      <c r="H1416" s="23" t="s">
        <v>4638</v>
      </c>
      <c r="I1416" s="23" t="s">
        <v>4636</v>
      </c>
      <c r="J1416" s="23" t="s">
        <v>11</v>
      </c>
      <c r="K1416" s="23" t="s">
        <v>4628</v>
      </c>
      <c r="L1416" s="23" t="s">
        <v>11</v>
      </c>
      <c r="M1416" s="23" t="s">
        <v>5471</v>
      </c>
      <c r="N1416" s="23" t="s">
        <v>4629</v>
      </c>
      <c r="O1416" s="23" t="s">
        <v>4630</v>
      </c>
      <c r="P1416" s="23" t="s">
        <v>4672</v>
      </c>
      <c r="Q1416" s="23">
        <v>0</v>
      </c>
      <c r="R1416" s="23" t="s">
        <v>1962</v>
      </c>
      <c r="S1416" s="23" t="s">
        <v>4399</v>
      </c>
      <c r="T1416" s="23" t="s">
        <v>1721</v>
      </c>
    </row>
    <row r="1417" spans="1:20" s="19" customFormat="1">
      <c r="A1417" s="23" t="s">
        <v>3265</v>
      </c>
      <c r="B1417" s="23" t="s">
        <v>3266</v>
      </c>
      <c r="C1417" s="23" t="s">
        <v>16</v>
      </c>
      <c r="D1417" s="23" t="s">
        <v>1705</v>
      </c>
      <c r="E1417" s="23" t="s">
        <v>1189</v>
      </c>
      <c r="F1417" s="23" t="s">
        <v>5351</v>
      </c>
      <c r="G1417" s="23" t="s">
        <v>1721</v>
      </c>
      <c r="H1417" s="23" t="s">
        <v>4633</v>
      </c>
      <c r="I1417" s="23" t="s">
        <v>4192</v>
      </c>
      <c r="J1417" s="23" t="s">
        <v>11</v>
      </c>
      <c r="K1417" s="23" t="s">
        <v>4628</v>
      </c>
      <c r="L1417" s="23" t="s">
        <v>11</v>
      </c>
      <c r="M1417" s="23" t="s">
        <v>5443</v>
      </c>
      <c r="N1417" s="23" t="s">
        <v>4629</v>
      </c>
      <c r="O1417" s="23" t="s">
        <v>4630</v>
      </c>
      <c r="P1417" s="23" t="s">
        <v>7</v>
      </c>
      <c r="Q1417" s="23">
        <v>0</v>
      </c>
      <c r="R1417" s="23" t="s">
        <v>4732</v>
      </c>
      <c r="S1417" s="23" t="s">
        <v>4562</v>
      </c>
      <c r="T1417" s="23" t="s">
        <v>1721</v>
      </c>
    </row>
    <row r="1418" spans="1:20" s="19" customFormat="1">
      <c r="A1418" s="23" t="s">
        <v>2979</v>
      </c>
      <c r="B1418" s="23" t="s">
        <v>2980</v>
      </c>
      <c r="C1418" s="23" t="s">
        <v>15</v>
      </c>
      <c r="D1418" s="23" t="s">
        <v>1705</v>
      </c>
      <c r="E1418" s="23" t="s">
        <v>452</v>
      </c>
      <c r="F1418" s="23" t="s">
        <v>4163</v>
      </c>
      <c r="G1418" s="23" t="s">
        <v>1721</v>
      </c>
      <c r="H1418" s="23" t="s">
        <v>4094</v>
      </c>
      <c r="I1418" s="23" t="s">
        <v>4649</v>
      </c>
      <c r="J1418" s="23" t="s">
        <v>11</v>
      </c>
      <c r="K1418" s="23" t="s">
        <v>4628</v>
      </c>
      <c r="L1418" s="23" t="s">
        <v>11</v>
      </c>
      <c r="M1418" s="23" t="s">
        <v>5425</v>
      </c>
      <c r="N1418" s="23" t="s">
        <v>4629</v>
      </c>
      <c r="O1418" s="23" t="s">
        <v>4630</v>
      </c>
      <c r="P1418" s="23" t="s">
        <v>4660</v>
      </c>
      <c r="Q1418" s="23">
        <v>0</v>
      </c>
      <c r="R1418" s="23" t="s">
        <v>1962</v>
      </c>
      <c r="S1418" s="23" t="s">
        <v>4380</v>
      </c>
      <c r="T1418" s="23" t="s">
        <v>1721</v>
      </c>
    </row>
    <row r="1419" spans="1:20" s="19" customFormat="1">
      <c r="A1419" s="23" t="s">
        <v>2026</v>
      </c>
      <c r="B1419" s="23" t="s">
        <v>2027</v>
      </c>
      <c r="C1419" s="23" t="s">
        <v>14</v>
      </c>
      <c r="D1419" s="23" t="s">
        <v>1705</v>
      </c>
      <c r="E1419" s="23" t="s">
        <v>1189</v>
      </c>
      <c r="F1419" s="23" t="s">
        <v>4207</v>
      </c>
      <c r="G1419" s="23" t="s">
        <v>1721</v>
      </c>
      <c r="H1419" s="23" t="s">
        <v>4633</v>
      </c>
      <c r="I1419" s="23" t="s">
        <v>5438</v>
      </c>
      <c r="J1419" s="23" t="s">
        <v>11</v>
      </c>
      <c r="K1419" s="23" t="s">
        <v>4628</v>
      </c>
      <c r="L1419" s="23" t="s">
        <v>11</v>
      </c>
      <c r="M1419" s="23" t="s">
        <v>5422</v>
      </c>
      <c r="N1419" s="23" t="s">
        <v>4629</v>
      </c>
      <c r="O1419" s="23" t="s">
        <v>4630</v>
      </c>
      <c r="P1419" s="23" t="s">
        <v>4634</v>
      </c>
      <c r="Q1419" s="23">
        <v>0</v>
      </c>
      <c r="R1419" s="23" t="s">
        <v>1962</v>
      </c>
      <c r="S1419" s="23" t="s">
        <v>4635</v>
      </c>
      <c r="T1419" s="23" t="s">
        <v>1721</v>
      </c>
    </row>
    <row r="1420" spans="1:20" s="19" customFormat="1">
      <c r="A1420" s="23" t="s">
        <v>2044</v>
      </c>
      <c r="B1420" s="23" t="s">
        <v>2045</v>
      </c>
      <c r="C1420" s="23" t="s">
        <v>10</v>
      </c>
      <c r="D1420" s="23" t="s">
        <v>1705</v>
      </c>
      <c r="E1420" s="23" t="s">
        <v>452</v>
      </c>
      <c r="F1420" s="23" t="s">
        <v>4185</v>
      </c>
      <c r="G1420" s="23" t="s">
        <v>1721</v>
      </c>
      <c r="H1420" s="23" t="s">
        <v>4633</v>
      </c>
      <c r="I1420" s="23" t="s">
        <v>4203</v>
      </c>
      <c r="J1420" s="23" t="s">
        <v>11</v>
      </c>
      <c r="K1420" s="23" t="s">
        <v>4628</v>
      </c>
      <c r="L1420" s="23" t="s">
        <v>11</v>
      </c>
      <c r="M1420" s="23" t="s">
        <v>5428</v>
      </c>
      <c r="N1420" s="23" t="s">
        <v>4629</v>
      </c>
      <c r="O1420" s="23" t="s">
        <v>4630</v>
      </c>
      <c r="P1420" s="23" t="s">
        <v>4903</v>
      </c>
      <c r="Q1420" s="23">
        <v>0</v>
      </c>
      <c r="R1420" s="23" t="s">
        <v>1747</v>
      </c>
      <c r="S1420" s="23" t="s">
        <v>4624</v>
      </c>
      <c r="T1420" s="23" t="s">
        <v>1721</v>
      </c>
    </row>
    <row r="1421" spans="1:20" s="19" customFormat="1">
      <c r="A1421" s="23" t="s">
        <v>3077</v>
      </c>
      <c r="B1421" s="23" t="s">
        <v>3078</v>
      </c>
      <c r="C1421" s="23" t="s">
        <v>15</v>
      </c>
      <c r="D1421" s="23" t="s">
        <v>1705</v>
      </c>
      <c r="E1421" s="23" t="s">
        <v>452</v>
      </c>
      <c r="F1421" s="23" t="s">
        <v>4172</v>
      </c>
      <c r="G1421" s="23" t="s">
        <v>1721</v>
      </c>
      <c r="H1421" s="23" t="s">
        <v>4094</v>
      </c>
      <c r="I1421" s="23" t="s">
        <v>4203</v>
      </c>
      <c r="J1421" s="23" t="s">
        <v>11</v>
      </c>
      <c r="K1421" s="23" t="s">
        <v>4628</v>
      </c>
      <c r="L1421" s="23" t="s">
        <v>11</v>
      </c>
      <c r="M1421" s="23" t="s">
        <v>5417</v>
      </c>
      <c r="N1421" s="23" t="s">
        <v>4629</v>
      </c>
      <c r="O1421" s="23" t="s">
        <v>4630</v>
      </c>
      <c r="P1421" s="23" t="s">
        <v>4664</v>
      </c>
      <c r="Q1421" s="23">
        <v>0</v>
      </c>
      <c r="R1421" s="23" t="s">
        <v>1962</v>
      </c>
      <c r="S1421" s="23" t="s">
        <v>4369</v>
      </c>
      <c r="T1421" s="23" t="s">
        <v>1721</v>
      </c>
    </row>
    <row r="1422" spans="1:20" s="19" customFormat="1">
      <c r="A1422" s="23" t="s">
        <v>2949</v>
      </c>
      <c r="B1422" s="23" t="s">
        <v>2950</v>
      </c>
      <c r="C1422" s="23" t="s">
        <v>13</v>
      </c>
      <c r="D1422" s="23" t="s">
        <v>1705</v>
      </c>
      <c r="E1422" s="23" t="s">
        <v>452</v>
      </c>
      <c r="F1422" s="23" t="s">
        <v>5338</v>
      </c>
      <c r="G1422" s="23" t="s">
        <v>1721</v>
      </c>
      <c r="H1422" s="23" t="s">
        <v>4643</v>
      </c>
      <c r="I1422" s="23" t="s">
        <v>4138</v>
      </c>
      <c r="J1422" s="23" t="s">
        <v>11</v>
      </c>
      <c r="K1422" s="23" t="s">
        <v>4628</v>
      </c>
      <c r="L1422" s="23" t="s">
        <v>11</v>
      </c>
      <c r="M1422" s="23" t="s">
        <v>5436</v>
      </c>
      <c r="N1422" s="23" t="s">
        <v>4629</v>
      </c>
      <c r="O1422" s="23" t="s">
        <v>4630</v>
      </c>
      <c r="P1422" s="23" t="s">
        <v>4690</v>
      </c>
      <c r="Q1422" s="23">
        <v>0</v>
      </c>
      <c r="R1422" s="23" t="s">
        <v>1962</v>
      </c>
      <c r="S1422" s="23" t="s">
        <v>4691</v>
      </c>
      <c r="T1422" s="23" t="s">
        <v>1721</v>
      </c>
    </row>
    <row r="1423" spans="1:20" s="19" customFormat="1">
      <c r="A1423" s="23" t="s">
        <v>2518</v>
      </c>
      <c r="B1423" s="23" t="s">
        <v>2519</v>
      </c>
      <c r="C1423" s="23" t="s">
        <v>14</v>
      </c>
      <c r="D1423" s="23" t="s">
        <v>1705</v>
      </c>
      <c r="E1423" s="23" t="s">
        <v>452</v>
      </c>
      <c r="F1423" s="23" t="s">
        <v>4173</v>
      </c>
      <c r="G1423" s="23" t="s">
        <v>1721</v>
      </c>
      <c r="H1423" s="23" t="s">
        <v>4099</v>
      </c>
      <c r="I1423" s="23" t="s">
        <v>4138</v>
      </c>
      <c r="J1423" s="23" t="s">
        <v>11</v>
      </c>
      <c r="K1423" s="23" t="s">
        <v>4628</v>
      </c>
      <c r="L1423" s="23" t="s">
        <v>11</v>
      </c>
      <c r="M1423" s="23" t="s">
        <v>5443</v>
      </c>
      <c r="N1423" s="23" t="s">
        <v>4629</v>
      </c>
      <c r="O1423" s="23" t="s">
        <v>4630</v>
      </c>
      <c r="P1423" s="23" t="s">
        <v>4642</v>
      </c>
      <c r="Q1423" s="23">
        <v>0</v>
      </c>
      <c r="R1423" s="23" t="s">
        <v>1962</v>
      </c>
      <c r="S1423" s="23" t="s">
        <v>4828</v>
      </c>
      <c r="T1423" s="23" t="s">
        <v>1721</v>
      </c>
    </row>
    <row r="1424" spans="1:20" s="19" customFormat="1">
      <c r="A1424" s="23" t="s">
        <v>2278</v>
      </c>
      <c r="B1424" s="23" t="s">
        <v>2279</v>
      </c>
      <c r="C1424" s="23" t="s">
        <v>14</v>
      </c>
      <c r="D1424" s="23" t="s">
        <v>1705</v>
      </c>
      <c r="E1424" s="23" t="s">
        <v>452</v>
      </c>
      <c r="F1424" s="23" t="s">
        <v>4175</v>
      </c>
      <c r="G1424" s="23" t="s">
        <v>1721</v>
      </c>
      <c r="H1424" s="23" t="s">
        <v>4638</v>
      </c>
      <c r="I1424" s="23" t="s">
        <v>5466</v>
      </c>
      <c r="J1424" s="23" t="s">
        <v>11</v>
      </c>
      <c r="K1424" s="23" t="s">
        <v>4628</v>
      </c>
      <c r="L1424" s="23" t="s">
        <v>11</v>
      </c>
      <c r="M1424" s="23" t="s">
        <v>5422</v>
      </c>
      <c r="N1424" s="23" t="s">
        <v>4629</v>
      </c>
      <c r="O1424" s="23" t="s">
        <v>4630</v>
      </c>
      <c r="P1424" s="23" t="s">
        <v>4664</v>
      </c>
      <c r="Q1424" s="23">
        <v>0</v>
      </c>
      <c r="R1424" s="23" t="s">
        <v>1962</v>
      </c>
      <c r="S1424" s="23" t="s">
        <v>4448</v>
      </c>
      <c r="T1424" s="23" t="s">
        <v>1721</v>
      </c>
    </row>
    <row r="1425" spans="1:20" s="19" customFormat="1">
      <c r="A1425" s="23" t="s">
        <v>3224</v>
      </c>
      <c r="B1425" s="23" t="s">
        <v>3225</v>
      </c>
      <c r="C1425" s="23" t="s">
        <v>17</v>
      </c>
      <c r="D1425" s="23" t="s">
        <v>1705</v>
      </c>
      <c r="E1425" s="23" t="s">
        <v>452</v>
      </c>
      <c r="F1425" s="23" t="s">
        <v>5336</v>
      </c>
      <c r="G1425" s="23" t="s">
        <v>1721</v>
      </c>
      <c r="H1425" s="23" t="s">
        <v>4638</v>
      </c>
      <c r="I1425" s="23" t="s">
        <v>4636</v>
      </c>
      <c r="J1425" s="23" t="s">
        <v>11</v>
      </c>
      <c r="K1425" s="23" t="s">
        <v>4628</v>
      </c>
      <c r="L1425" s="23" t="s">
        <v>11</v>
      </c>
      <c r="M1425" s="23" t="s">
        <v>5410</v>
      </c>
      <c r="N1425" s="23" t="s">
        <v>4629</v>
      </c>
      <c r="O1425" s="23" t="s">
        <v>4630</v>
      </c>
      <c r="P1425" s="23" t="s">
        <v>4650</v>
      </c>
      <c r="Q1425" s="23">
        <v>0</v>
      </c>
      <c r="R1425" s="23" t="s">
        <v>1962</v>
      </c>
      <c r="S1425" s="23" t="s">
        <v>4362</v>
      </c>
      <c r="T1425" s="23" t="s">
        <v>1721</v>
      </c>
    </row>
    <row r="1426" spans="1:20" s="19" customFormat="1">
      <c r="A1426" s="23" t="s">
        <v>2695</v>
      </c>
      <c r="B1426" s="23" t="s">
        <v>2696</v>
      </c>
      <c r="C1426" s="23" t="s">
        <v>16</v>
      </c>
      <c r="D1426" s="23" t="s">
        <v>1705</v>
      </c>
      <c r="E1426" s="23" t="s">
        <v>1189</v>
      </c>
      <c r="F1426" s="23" t="s">
        <v>4197</v>
      </c>
      <c r="G1426" s="23" t="s">
        <v>1721</v>
      </c>
      <c r="H1426" s="23" t="s">
        <v>4099</v>
      </c>
      <c r="I1426" s="23" t="s">
        <v>4192</v>
      </c>
      <c r="J1426" s="23" t="s">
        <v>11</v>
      </c>
      <c r="K1426" s="23" t="s">
        <v>4628</v>
      </c>
      <c r="L1426" s="23" t="s">
        <v>11</v>
      </c>
      <c r="M1426" s="23" t="s">
        <v>5426</v>
      </c>
      <c r="N1426" s="23" t="s">
        <v>4629</v>
      </c>
      <c r="O1426" s="23" t="s">
        <v>4630</v>
      </c>
      <c r="P1426" s="23" t="s">
        <v>4786</v>
      </c>
      <c r="Q1426" s="23">
        <v>0</v>
      </c>
      <c r="R1426" s="23" t="s">
        <v>1962</v>
      </c>
      <c r="S1426" s="23" t="s">
        <v>4787</v>
      </c>
      <c r="T1426" s="23" t="s">
        <v>1721</v>
      </c>
    </row>
    <row r="1427" spans="1:20" s="19" customFormat="1">
      <c r="A1427" s="23" t="s">
        <v>3962</v>
      </c>
      <c r="B1427" s="23" t="s">
        <v>3963</v>
      </c>
      <c r="C1427" s="23" t="s">
        <v>1669</v>
      </c>
      <c r="D1427" s="23" t="s">
        <v>1705</v>
      </c>
      <c r="E1427" s="23" t="s">
        <v>452</v>
      </c>
      <c r="F1427" s="23" t="s">
        <v>4179</v>
      </c>
      <c r="G1427" s="23" t="s">
        <v>1721</v>
      </c>
      <c r="H1427" s="23" t="s">
        <v>4682</v>
      </c>
      <c r="I1427" s="23" t="s">
        <v>4192</v>
      </c>
      <c r="J1427" s="23" t="s">
        <v>11</v>
      </c>
      <c r="K1427" s="23" t="s">
        <v>4628</v>
      </c>
      <c r="L1427" s="23" t="s">
        <v>11</v>
      </c>
      <c r="M1427" s="23" t="s">
        <v>5412</v>
      </c>
      <c r="N1427" s="23" t="s">
        <v>4629</v>
      </c>
      <c r="O1427" s="23" t="s">
        <v>4630</v>
      </c>
      <c r="P1427" s="23" t="s">
        <v>4642</v>
      </c>
      <c r="Q1427" s="23">
        <v>0</v>
      </c>
      <c r="R1427" s="23" t="s">
        <v>1962</v>
      </c>
      <c r="S1427" s="23" t="s">
        <v>4824</v>
      </c>
      <c r="T1427" s="23" t="s">
        <v>1721</v>
      </c>
    </row>
    <row r="1428" spans="1:20" s="19" customFormat="1">
      <c r="A1428" s="23" t="s">
        <v>2834</v>
      </c>
      <c r="B1428" s="23" t="s">
        <v>2835</v>
      </c>
      <c r="C1428" s="23" t="s">
        <v>13</v>
      </c>
      <c r="D1428" s="23" t="s">
        <v>1705</v>
      </c>
      <c r="E1428" s="23" t="s">
        <v>452</v>
      </c>
      <c r="F1428" s="23" t="s">
        <v>4176</v>
      </c>
      <c r="G1428" s="23" t="s">
        <v>1721</v>
      </c>
      <c r="H1428" s="23" t="s">
        <v>4094</v>
      </c>
      <c r="I1428" s="23" t="s">
        <v>4192</v>
      </c>
      <c r="J1428" s="23" t="s">
        <v>11</v>
      </c>
      <c r="K1428" s="23" t="s">
        <v>4628</v>
      </c>
      <c r="L1428" s="23" t="s">
        <v>11</v>
      </c>
      <c r="M1428" s="23" t="s">
        <v>5406</v>
      </c>
      <c r="N1428" s="23" t="s">
        <v>4629</v>
      </c>
      <c r="O1428" s="23" t="s">
        <v>4630</v>
      </c>
      <c r="P1428" s="23" t="s">
        <v>4642</v>
      </c>
      <c r="Q1428" s="23">
        <v>0</v>
      </c>
      <c r="R1428" s="23" t="s">
        <v>1962</v>
      </c>
      <c r="S1428" s="23" t="s">
        <v>4393</v>
      </c>
      <c r="T1428" s="23" t="s">
        <v>1721</v>
      </c>
    </row>
    <row r="1429" spans="1:20" s="19" customFormat="1">
      <c r="A1429" s="23" t="s">
        <v>2538</v>
      </c>
      <c r="B1429" s="23" t="s">
        <v>2539</v>
      </c>
      <c r="C1429" s="23" t="s">
        <v>1669</v>
      </c>
      <c r="D1429" s="23" t="s">
        <v>4091</v>
      </c>
      <c r="E1429" s="23" t="s">
        <v>459</v>
      </c>
      <c r="F1429" s="23" t="s">
        <v>4167</v>
      </c>
      <c r="G1429" s="23" t="s">
        <v>1721</v>
      </c>
      <c r="H1429" s="23" t="s">
        <v>4638</v>
      </c>
      <c r="I1429" s="23" t="s">
        <v>4639</v>
      </c>
      <c r="J1429" s="23" t="s">
        <v>11</v>
      </c>
      <c r="K1429" s="23" t="s">
        <v>4628</v>
      </c>
      <c r="L1429" s="23" t="s">
        <v>11</v>
      </c>
      <c r="M1429" s="23" t="s">
        <v>5476</v>
      </c>
      <c r="N1429" s="23" t="s">
        <v>4640</v>
      </c>
      <c r="O1429" s="23" t="s">
        <v>4630</v>
      </c>
      <c r="P1429" s="23" t="s">
        <v>4865</v>
      </c>
      <c r="Q1429" s="23">
        <v>0</v>
      </c>
      <c r="R1429" s="23" t="s">
        <v>2050</v>
      </c>
      <c r="S1429" s="23" t="s">
        <v>4421</v>
      </c>
      <c r="T1429" s="23" t="s">
        <v>1721</v>
      </c>
    </row>
    <row r="1430" spans="1:20" s="19" customFormat="1">
      <c r="A1430" s="23" t="s">
        <v>1788</v>
      </c>
      <c r="B1430" s="23" t="s">
        <v>1789</v>
      </c>
      <c r="C1430" s="23" t="s">
        <v>16</v>
      </c>
      <c r="D1430" s="23" t="s">
        <v>1705</v>
      </c>
      <c r="E1430" s="23" t="s">
        <v>1189</v>
      </c>
      <c r="F1430" s="23" t="s">
        <v>4197</v>
      </c>
      <c r="G1430" s="23" t="s">
        <v>1721</v>
      </c>
      <c r="H1430" s="23" t="s">
        <v>4099</v>
      </c>
      <c r="I1430" s="23" t="s">
        <v>4106</v>
      </c>
      <c r="J1430" s="23" t="s">
        <v>11</v>
      </c>
      <c r="K1430" s="23" t="s">
        <v>4628</v>
      </c>
      <c r="L1430" s="23" t="s">
        <v>11</v>
      </c>
      <c r="M1430" s="23" t="s">
        <v>5420</v>
      </c>
      <c r="N1430" s="23" t="s">
        <v>4629</v>
      </c>
      <c r="O1430" s="23" t="s">
        <v>4630</v>
      </c>
      <c r="P1430" s="23" t="s">
        <v>4829</v>
      </c>
      <c r="Q1430" s="23">
        <v>0</v>
      </c>
      <c r="R1430" s="23" t="s">
        <v>1962</v>
      </c>
      <c r="S1430" s="23" t="s">
        <v>4830</v>
      </c>
      <c r="T1430" s="23" t="s">
        <v>1721</v>
      </c>
    </row>
    <row r="1431" spans="1:20" s="19" customFormat="1">
      <c r="A1431" s="23" t="s">
        <v>4051</v>
      </c>
      <c r="B1431" s="23" t="s">
        <v>4052</v>
      </c>
      <c r="C1431" s="23" t="s">
        <v>14</v>
      </c>
      <c r="D1431" s="23" t="s">
        <v>1705</v>
      </c>
      <c r="E1431" s="23" t="s">
        <v>452</v>
      </c>
      <c r="F1431" s="23" t="s">
        <v>5340</v>
      </c>
      <c r="G1431" s="23" t="s">
        <v>1721</v>
      </c>
      <c r="H1431" s="23" t="s">
        <v>4099</v>
      </c>
      <c r="I1431" s="23" t="s">
        <v>4192</v>
      </c>
      <c r="J1431" s="23" t="s">
        <v>11</v>
      </c>
      <c r="K1431" s="23" t="s">
        <v>4628</v>
      </c>
      <c r="L1431" s="23" t="s">
        <v>11</v>
      </c>
      <c r="M1431" s="23" t="s">
        <v>5436</v>
      </c>
      <c r="N1431" s="23" t="s">
        <v>4629</v>
      </c>
      <c r="O1431" s="23" t="s">
        <v>4630</v>
      </c>
      <c r="P1431" s="23" t="s">
        <v>4660</v>
      </c>
      <c r="Q1431" s="23">
        <v>0</v>
      </c>
      <c r="R1431" s="23" t="s">
        <v>1962</v>
      </c>
      <c r="S1431" s="23" t="s">
        <v>4661</v>
      </c>
      <c r="T1431" s="23" t="s">
        <v>1721</v>
      </c>
    </row>
    <row r="1432" spans="1:20" s="19" customFormat="1">
      <c r="A1432" s="23" t="s">
        <v>3306</v>
      </c>
      <c r="B1432" s="23" t="s">
        <v>3307</v>
      </c>
      <c r="C1432" s="23" t="s">
        <v>10</v>
      </c>
      <c r="D1432" s="23" t="s">
        <v>1705</v>
      </c>
      <c r="E1432" s="23" t="s">
        <v>452</v>
      </c>
      <c r="F1432" s="23" t="s">
        <v>5342</v>
      </c>
      <c r="G1432" s="23" t="s">
        <v>1721</v>
      </c>
      <c r="H1432" s="23" t="s">
        <v>4633</v>
      </c>
      <c r="I1432" s="23" t="s">
        <v>4192</v>
      </c>
      <c r="J1432" s="23" t="s">
        <v>11</v>
      </c>
      <c r="K1432" s="23" t="s">
        <v>4628</v>
      </c>
      <c r="L1432" s="23" t="s">
        <v>11</v>
      </c>
      <c r="M1432" s="23" t="s">
        <v>5419</v>
      </c>
      <c r="N1432" s="23" t="s">
        <v>4629</v>
      </c>
      <c r="O1432" s="23" t="s">
        <v>4630</v>
      </c>
      <c r="P1432" s="23" t="s">
        <v>4642</v>
      </c>
      <c r="Q1432" s="23">
        <v>0</v>
      </c>
      <c r="R1432" s="23" t="s">
        <v>1962</v>
      </c>
      <c r="S1432" s="23" t="s">
        <v>4705</v>
      </c>
      <c r="T1432" s="23" t="s">
        <v>1721</v>
      </c>
    </row>
    <row r="1433" spans="1:20" s="19" customFormat="1">
      <c r="A1433" s="23" t="s">
        <v>2663</v>
      </c>
      <c r="B1433" s="23" t="s">
        <v>2664</v>
      </c>
      <c r="C1433" s="23" t="s">
        <v>14</v>
      </c>
      <c r="D1433" s="23" t="s">
        <v>1705</v>
      </c>
      <c r="E1433" s="23" t="s">
        <v>452</v>
      </c>
      <c r="F1433" s="23" t="s">
        <v>4175</v>
      </c>
      <c r="G1433" s="23" t="s">
        <v>1721</v>
      </c>
      <c r="H1433" s="23" t="s">
        <v>4638</v>
      </c>
      <c r="I1433" s="23" t="s">
        <v>4656</v>
      </c>
      <c r="J1433" s="23" t="s">
        <v>11</v>
      </c>
      <c r="K1433" s="23" t="s">
        <v>4628</v>
      </c>
      <c r="L1433" s="23" t="s">
        <v>11</v>
      </c>
      <c r="M1433" s="23" t="s">
        <v>5426</v>
      </c>
      <c r="N1433" s="23" t="s">
        <v>4629</v>
      </c>
      <c r="O1433" s="23" t="s">
        <v>4630</v>
      </c>
      <c r="P1433" s="23" t="s">
        <v>7</v>
      </c>
      <c r="Q1433" s="23">
        <v>0</v>
      </c>
      <c r="R1433" s="23" t="s">
        <v>4800</v>
      </c>
      <c r="S1433" s="23" t="s">
        <v>5482</v>
      </c>
      <c r="T1433" s="23" t="s">
        <v>1721</v>
      </c>
    </row>
    <row r="1434" spans="1:20" s="19" customFormat="1">
      <c r="A1434" s="23" t="s">
        <v>1832</v>
      </c>
      <c r="B1434" s="23" t="s">
        <v>1833</v>
      </c>
      <c r="C1434" s="23" t="s">
        <v>13</v>
      </c>
      <c r="D1434" s="23" t="s">
        <v>1705</v>
      </c>
      <c r="E1434" s="23" t="s">
        <v>452</v>
      </c>
      <c r="F1434" s="23" t="s">
        <v>4176</v>
      </c>
      <c r="G1434" s="23" t="s">
        <v>1721</v>
      </c>
      <c r="H1434" s="23" t="s">
        <v>4094</v>
      </c>
      <c r="I1434" s="23" t="s">
        <v>5430</v>
      </c>
      <c r="J1434" s="23" t="s">
        <v>11</v>
      </c>
      <c r="K1434" s="23" t="s">
        <v>4628</v>
      </c>
      <c r="L1434" s="23" t="s">
        <v>11</v>
      </c>
      <c r="M1434" s="23" t="s">
        <v>5422</v>
      </c>
      <c r="N1434" s="23" t="s">
        <v>4629</v>
      </c>
      <c r="O1434" s="23" t="s">
        <v>4630</v>
      </c>
      <c r="P1434" s="23" t="s">
        <v>4719</v>
      </c>
      <c r="Q1434" s="23">
        <v>0</v>
      </c>
      <c r="R1434" s="23" t="s">
        <v>1962</v>
      </c>
      <c r="S1434" s="23" t="s">
        <v>4720</v>
      </c>
      <c r="T1434" s="23" t="s">
        <v>1721</v>
      </c>
    </row>
    <row r="1435" spans="1:20" s="19" customFormat="1">
      <c r="A1435" s="23" t="s">
        <v>2753</v>
      </c>
      <c r="B1435" s="23" t="s">
        <v>2754</v>
      </c>
      <c r="C1435" s="23" t="s">
        <v>16</v>
      </c>
      <c r="D1435" s="23" t="s">
        <v>1705</v>
      </c>
      <c r="E1435" s="23" t="s">
        <v>452</v>
      </c>
      <c r="F1435" s="23" t="s">
        <v>4185</v>
      </c>
      <c r="G1435" s="23" t="s">
        <v>1721</v>
      </c>
      <c r="H1435" s="23" t="s">
        <v>4633</v>
      </c>
      <c r="I1435" s="23" t="s">
        <v>4203</v>
      </c>
      <c r="J1435" s="23" t="s">
        <v>11</v>
      </c>
      <c r="K1435" s="23" t="s">
        <v>4628</v>
      </c>
      <c r="L1435" s="23" t="s">
        <v>11</v>
      </c>
      <c r="M1435" s="23" t="s">
        <v>5460</v>
      </c>
      <c r="N1435" s="23" t="s">
        <v>4629</v>
      </c>
      <c r="O1435" s="23" t="s">
        <v>4630</v>
      </c>
      <c r="P1435" s="23" t="s">
        <v>1026</v>
      </c>
      <c r="Q1435" s="23">
        <v>0</v>
      </c>
      <c r="R1435" s="23" t="s">
        <v>1683</v>
      </c>
      <c r="S1435" s="23" t="s">
        <v>4586</v>
      </c>
      <c r="T1435" s="23" t="s">
        <v>1721</v>
      </c>
    </row>
    <row r="1436" spans="1:20" s="19" customFormat="1">
      <c r="A1436" s="23" t="s">
        <v>2131</v>
      </c>
      <c r="B1436" s="23" t="s">
        <v>2132</v>
      </c>
      <c r="C1436" s="23" t="s">
        <v>14</v>
      </c>
      <c r="D1436" s="23" t="s">
        <v>1705</v>
      </c>
      <c r="E1436" s="23" t="s">
        <v>452</v>
      </c>
      <c r="F1436" s="23" t="s">
        <v>5340</v>
      </c>
      <c r="G1436" s="23" t="s">
        <v>1721</v>
      </c>
      <c r="H1436" s="23" t="s">
        <v>4099</v>
      </c>
      <c r="I1436" s="23" t="s">
        <v>4192</v>
      </c>
      <c r="J1436" s="23" t="s">
        <v>11</v>
      </c>
      <c r="K1436" s="23" t="s">
        <v>4628</v>
      </c>
      <c r="L1436" s="23" t="s">
        <v>11</v>
      </c>
      <c r="M1436" s="23" t="s">
        <v>5433</v>
      </c>
      <c r="N1436" s="23" t="s">
        <v>4629</v>
      </c>
      <c r="O1436" s="23" t="s">
        <v>4630</v>
      </c>
      <c r="P1436" s="23" t="s">
        <v>7</v>
      </c>
      <c r="Q1436" s="23">
        <v>0</v>
      </c>
      <c r="R1436" s="23" t="s">
        <v>4746</v>
      </c>
      <c r="S1436" s="23" t="s">
        <v>4827</v>
      </c>
      <c r="T1436" s="23" t="s">
        <v>1721</v>
      </c>
    </row>
    <row r="1437" spans="1:20" s="19" customFormat="1">
      <c r="A1437" s="23" t="s">
        <v>3168</v>
      </c>
      <c r="B1437" s="23" t="s">
        <v>3169</v>
      </c>
      <c r="C1437" s="23" t="s">
        <v>10</v>
      </c>
      <c r="D1437" s="23" t="s">
        <v>1705</v>
      </c>
      <c r="E1437" s="23" t="s">
        <v>452</v>
      </c>
      <c r="F1437" s="23" t="s">
        <v>4179</v>
      </c>
      <c r="G1437" s="23" t="s">
        <v>1721</v>
      </c>
      <c r="H1437" s="23" t="s">
        <v>4682</v>
      </c>
      <c r="I1437" s="23" t="s">
        <v>4203</v>
      </c>
      <c r="J1437" s="23" t="s">
        <v>11</v>
      </c>
      <c r="K1437" s="23" t="s">
        <v>4628</v>
      </c>
      <c r="L1437" s="23" t="s">
        <v>11</v>
      </c>
      <c r="M1437" s="23" t="s">
        <v>5418</v>
      </c>
      <c r="N1437" s="23" t="s">
        <v>4629</v>
      </c>
      <c r="O1437" s="23" t="s">
        <v>4630</v>
      </c>
      <c r="P1437" s="23" t="s">
        <v>9</v>
      </c>
      <c r="Q1437" s="23">
        <v>0</v>
      </c>
      <c r="R1437" s="23" t="s">
        <v>1795</v>
      </c>
      <c r="S1437" s="23" t="s">
        <v>4543</v>
      </c>
      <c r="T1437" s="23" t="s">
        <v>1721</v>
      </c>
    </row>
    <row r="1438" spans="1:20" s="19" customFormat="1">
      <c r="A1438" s="23" t="s">
        <v>3602</v>
      </c>
      <c r="B1438" s="23" t="s">
        <v>3603</v>
      </c>
      <c r="C1438" s="23" t="s">
        <v>1669</v>
      </c>
      <c r="D1438" s="23" t="s">
        <v>1705</v>
      </c>
      <c r="E1438" s="23" t="s">
        <v>1189</v>
      </c>
      <c r="F1438" s="23" t="s">
        <v>4197</v>
      </c>
      <c r="G1438" s="23" t="s">
        <v>1721</v>
      </c>
      <c r="H1438" s="23" t="s">
        <v>4099</v>
      </c>
      <c r="I1438" s="23" t="s">
        <v>4192</v>
      </c>
      <c r="J1438" s="23" t="s">
        <v>1808</v>
      </c>
      <c r="K1438" s="23" t="s">
        <v>4628</v>
      </c>
      <c r="L1438" s="23" t="s">
        <v>11</v>
      </c>
      <c r="M1438" s="23" t="s">
        <v>5426</v>
      </c>
      <c r="N1438" s="23" t="s">
        <v>4629</v>
      </c>
      <c r="O1438" s="23" t="s">
        <v>4630</v>
      </c>
      <c r="P1438" s="23" t="s">
        <v>4675</v>
      </c>
      <c r="Q1438" s="23">
        <v>0</v>
      </c>
      <c r="R1438" s="23" t="s">
        <v>3208</v>
      </c>
      <c r="S1438" s="23" t="s">
        <v>4323</v>
      </c>
      <c r="T1438" s="23" t="s">
        <v>1721</v>
      </c>
    </row>
    <row r="1439" spans="1:20" s="19" customFormat="1">
      <c r="A1439" s="23" t="s">
        <v>3605</v>
      </c>
      <c r="B1439" s="23" t="s">
        <v>3606</v>
      </c>
      <c r="C1439" s="23" t="s">
        <v>16</v>
      </c>
      <c r="D1439" s="23" t="s">
        <v>1705</v>
      </c>
      <c r="E1439" s="23" t="s">
        <v>1189</v>
      </c>
      <c r="F1439" s="23" t="s">
        <v>4197</v>
      </c>
      <c r="G1439" s="23" t="s">
        <v>1721</v>
      </c>
      <c r="H1439" s="23" t="s">
        <v>4099</v>
      </c>
      <c r="I1439" s="23" t="s">
        <v>4192</v>
      </c>
      <c r="J1439" s="23" t="s">
        <v>11</v>
      </c>
      <c r="K1439" s="23" t="s">
        <v>4628</v>
      </c>
      <c r="L1439" s="23" t="s">
        <v>11</v>
      </c>
      <c r="M1439" s="23" t="s">
        <v>5426</v>
      </c>
      <c r="N1439" s="23" t="s">
        <v>4629</v>
      </c>
      <c r="O1439" s="23" t="s">
        <v>4630</v>
      </c>
      <c r="P1439" s="23" t="s">
        <v>4642</v>
      </c>
      <c r="Q1439" s="23">
        <v>0</v>
      </c>
      <c r="R1439" s="23" t="s">
        <v>1962</v>
      </c>
      <c r="S1439" s="23" t="s">
        <v>4764</v>
      </c>
      <c r="T1439" s="23" t="s">
        <v>1721</v>
      </c>
    </row>
    <row r="1440" spans="1:20" s="19" customFormat="1">
      <c r="A1440" s="23" t="s">
        <v>1819</v>
      </c>
      <c r="B1440" s="23" t="s">
        <v>1820</v>
      </c>
      <c r="C1440" s="23" t="s">
        <v>16</v>
      </c>
      <c r="D1440" s="23" t="s">
        <v>1705</v>
      </c>
      <c r="E1440" s="23" t="s">
        <v>1189</v>
      </c>
      <c r="F1440" s="23" t="s">
        <v>4141</v>
      </c>
      <c r="G1440" s="23" t="s">
        <v>1721</v>
      </c>
      <c r="H1440" s="23" t="s">
        <v>4633</v>
      </c>
      <c r="I1440" s="23" t="s">
        <v>5430</v>
      </c>
      <c r="J1440" s="23" t="s">
        <v>11</v>
      </c>
      <c r="K1440" s="23" t="s">
        <v>4628</v>
      </c>
      <c r="L1440" s="23" t="s">
        <v>11</v>
      </c>
      <c r="M1440" s="23" t="s">
        <v>5440</v>
      </c>
      <c r="N1440" s="23" t="s">
        <v>4629</v>
      </c>
      <c r="O1440" s="23" t="s">
        <v>4630</v>
      </c>
      <c r="P1440" s="23" t="s">
        <v>4662</v>
      </c>
      <c r="Q1440" s="23">
        <v>0</v>
      </c>
      <c r="R1440" s="23" t="s">
        <v>4688</v>
      </c>
      <c r="S1440" s="23" t="s">
        <v>4689</v>
      </c>
      <c r="T1440" s="23" t="s">
        <v>1721</v>
      </c>
    </row>
    <row r="1441" spans="1:20" s="19" customFormat="1">
      <c r="A1441" s="23" t="s">
        <v>5182</v>
      </c>
      <c r="B1441" s="23" t="s">
        <v>5183</v>
      </c>
      <c r="C1441" s="23" t="s">
        <v>1687</v>
      </c>
      <c r="D1441" s="23" t="s">
        <v>4091</v>
      </c>
      <c r="E1441" s="23" t="s">
        <v>459</v>
      </c>
      <c r="F1441" s="23" t="s">
        <v>5353</v>
      </c>
      <c r="G1441" s="23" t="s">
        <v>1721</v>
      </c>
      <c r="H1441" s="23" t="s">
        <v>4643</v>
      </c>
      <c r="I1441" s="23" t="s">
        <v>4644</v>
      </c>
      <c r="J1441" s="23" t="s">
        <v>11</v>
      </c>
      <c r="K1441" s="23" t="s">
        <v>4628</v>
      </c>
      <c r="L1441" s="23" t="s">
        <v>11</v>
      </c>
      <c r="M1441" s="23" t="s">
        <v>5463</v>
      </c>
      <c r="N1441" s="23" t="s">
        <v>4640</v>
      </c>
      <c r="O1441" s="23" t="s">
        <v>4630</v>
      </c>
      <c r="P1441" s="23" t="s">
        <v>993</v>
      </c>
      <c r="Q1441" s="23">
        <v>0</v>
      </c>
      <c r="R1441" s="23" t="s">
        <v>5464</v>
      </c>
      <c r="S1441" s="23" t="s">
        <v>5490</v>
      </c>
      <c r="T1441" s="23" t="s">
        <v>1721</v>
      </c>
    </row>
    <row r="1442" spans="1:20" s="19" customFormat="1">
      <c r="A1442" s="23" t="s">
        <v>3659</v>
      </c>
      <c r="B1442" s="23" t="s">
        <v>3660</v>
      </c>
      <c r="C1442" s="23" t="s">
        <v>12</v>
      </c>
      <c r="D1442" s="23" t="s">
        <v>1705</v>
      </c>
      <c r="E1442" s="23" t="s">
        <v>452</v>
      </c>
      <c r="F1442" s="23" t="s">
        <v>4158</v>
      </c>
      <c r="G1442" s="23" t="s">
        <v>1721</v>
      </c>
      <c r="H1442" s="23" t="s">
        <v>4638</v>
      </c>
      <c r="I1442" s="23" t="s">
        <v>4636</v>
      </c>
      <c r="J1442" s="23" t="s">
        <v>11</v>
      </c>
      <c r="K1442" s="23" t="s">
        <v>4628</v>
      </c>
      <c r="L1442" s="23" t="s">
        <v>11</v>
      </c>
      <c r="M1442" s="23" t="s">
        <v>5408</v>
      </c>
      <c r="N1442" s="23" t="s">
        <v>4629</v>
      </c>
      <c r="O1442" s="23" t="s">
        <v>4630</v>
      </c>
      <c r="P1442" s="23" t="s">
        <v>4858</v>
      </c>
      <c r="Q1442" s="23">
        <v>0</v>
      </c>
      <c r="R1442" s="23" t="s">
        <v>1962</v>
      </c>
      <c r="S1442" s="23" t="s">
        <v>4859</v>
      </c>
      <c r="T1442" s="23" t="s">
        <v>1721</v>
      </c>
    </row>
    <row r="1443" spans="1:20" s="19" customFormat="1">
      <c r="A1443" s="23" t="s">
        <v>2389</v>
      </c>
      <c r="B1443" s="23" t="s">
        <v>2390</v>
      </c>
      <c r="C1443" s="23" t="s">
        <v>14</v>
      </c>
      <c r="D1443" s="23" t="s">
        <v>1705</v>
      </c>
      <c r="E1443" s="23" t="s">
        <v>452</v>
      </c>
      <c r="F1443" s="23" t="s">
        <v>4175</v>
      </c>
      <c r="G1443" s="23" t="s">
        <v>1721</v>
      </c>
      <c r="H1443" s="23" t="s">
        <v>4638</v>
      </c>
      <c r="I1443" s="23" t="s">
        <v>4656</v>
      </c>
      <c r="J1443" s="23" t="s">
        <v>11</v>
      </c>
      <c r="K1443" s="23" t="s">
        <v>4628</v>
      </c>
      <c r="L1443" s="23" t="s">
        <v>11</v>
      </c>
      <c r="M1443" s="23" t="s">
        <v>5416</v>
      </c>
      <c r="N1443" s="23" t="s">
        <v>4629</v>
      </c>
      <c r="O1443" s="23" t="s">
        <v>4630</v>
      </c>
      <c r="P1443" s="23" t="s">
        <v>4642</v>
      </c>
      <c r="Q1443" s="23">
        <v>0</v>
      </c>
      <c r="R1443" s="23" t="s">
        <v>1962</v>
      </c>
      <c r="S1443" s="23" t="s">
        <v>4435</v>
      </c>
      <c r="T1443" s="23" t="s">
        <v>1721</v>
      </c>
    </row>
    <row r="1444" spans="1:20" s="19" customFormat="1">
      <c r="A1444" s="23" t="s">
        <v>3853</v>
      </c>
      <c r="B1444" s="23" t="s">
        <v>3854</v>
      </c>
      <c r="C1444" s="23" t="s">
        <v>14</v>
      </c>
      <c r="D1444" s="23" t="s">
        <v>1705</v>
      </c>
      <c r="E1444" s="23" t="s">
        <v>452</v>
      </c>
      <c r="F1444" s="23" t="s">
        <v>4166</v>
      </c>
      <c r="G1444" s="23" t="s">
        <v>1721</v>
      </c>
      <c r="H1444" s="23" t="s">
        <v>4094</v>
      </c>
      <c r="I1444" s="23" t="s">
        <v>4656</v>
      </c>
      <c r="J1444" s="23" t="s">
        <v>11</v>
      </c>
      <c r="K1444" s="23" t="s">
        <v>4628</v>
      </c>
      <c r="L1444" s="23" t="s">
        <v>11</v>
      </c>
      <c r="M1444" s="23" t="s">
        <v>5414</v>
      </c>
      <c r="N1444" s="23" t="s">
        <v>4629</v>
      </c>
      <c r="O1444" s="23" t="s">
        <v>4630</v>
      </c>
      <c r="P1444" s="23" t="s">
        <v>7</v>
      </c>
      <c r="Q1444" s="23">
        <v>0</v>
      </c>
      <c r="R1444" s="23" t="s">
        <v>2050</v>
      </c>
      <c r="S1444" s="23" t="s">
        <v>4637</v>
      </c>
      <c r="T1444" s="23" t="s">
        <v>1721</v>
      </c>
    </row>
    <row r="1445" spans="1:20" s="19" customFormat="1">
      <c r="A1445" s="23" t="s">
        <v>3707</v>
      </c>
      <c r="B1445" s="23" t="s">
        <v>3708</v>
      </c>
      <c r="C1445" s="23" t="s">
        <v>14</v>
      </c>
      <c r="D1445" s="23" t="s">
        <v>1705</v>
      </c>
      <c r="E1445" s="23" t="s">
        <v>452</v>
      </c>
      <c r="F1445" s="23" t="s">
        <v>5344</v>
      </c>
      <c r="G1445" s="23" t="s">
        <v>1721</v>
      </c>
      <c r="H1445" s="23" t="s">
        <v>4643</v>
      </c>
      <c r="I1445" s="23" t="s">
        <v>5489</v>
      </c>
      <c r="J1445" s="23" t="s">
        <v>11</v>
      </c>
      <c r="K1445" s="23" t="s">
        <v>4628</v>
      </c>
      <c r="L1445" s="23" t="s">
        <v>11</v>
      </c>
      <c r="M1445" s="23" t="s">
        <v>5416</v>
      </c>
      <c r="N1445" s="23" t="s">
        <v>4629</v>
      </c>
      <c r="O1445" s="23" t="s">
        <v>4630</v>
      </c>
      <c r="P1445" s="23" t="s">
        <v>7</v>
      </c>
      <c r="Q1445" s="23">
        <v>0</v>
      </c>
      <c r="R1445" s="23" t="s">
        <v>4744</v>
      </c>
      <c r="S1445" s="23" t="s">
        <v>4512</v>
      </c>
      <c r="T1445" s="23" t="s">
        <v>1721</v>
      </c>
    </row>
    <row r="1446" spans="1:20" s="19" customFormat="1">
      <c r="A1446" s="23" t="s">
        <v>4001</v>
      </c>
      <c r="B1446" s="23" t="s">
        <v>4002</v>
      </c>
      <c r="C1446" s="23" t="s">
        <v>16</v>
      </c>
      <c r="D1446" s="23" t="s">
        <v>1705</v>
      </c>
      <c r="E1446" s="23" t="s">
        <v>452</v>
      </c>
      <c r="F1446" s="23" t="s">
        <v>4185</v>
      </c>
      <c r="G1446" s="23" t="s">
        <v>1721</v>
      </c>
      <c r="H1446" s="23" t="s">
        <v>4633</v>
      </c>
      <c r="I1446" s="23" t="s">
        <v>4203</v>
      </c>
      <c r="J1446" s="23" t="s">
        <v>11</v>
      </c>
      <c r="K1446" s="23" t="s">
        <v>4628</v>
      </c>
      <c r="L1446" s="23" t="s">
        <v>11</v>
      </c>
      <c r="M1446" s="23" t="s">
        <v>5408</v>
      </c>
      <c r="N1446" s="23" t="s">
        <v>4629</v>
      </c>
      <c r="O1446" s="23" t="s">
        <v>4630</v>
      </c>
      <c r="P1446" s="23" t="s">
        <v>4662</v>
      </c>
      <c r="Q1446" s="23">
        <v>0</v>
      </c>
      <c r="R1446" s="23" t="s">
        <v>1922</v>
      </c>
      <c r="S1446" s="23" t="s">
        <v>4734</v>
      </c>
      <c r="T1446" s="23" t="s">
        <v>1721</v>
      </c>
    </row>
    <row r="1447" spans="1:20" s="19" customFormat="1">
      <c r="A1447" s="23" t="s">
        <v>2141</v>
      </c>
      <c r="B1447" s="23" t="s">
        <v>2142</v>
      </c>
      <c r="C1447" s="23" t="s">
        <v>16</v>
      </c>
      <c r="D1447" s="23" t="s">
        <v>1705</v>
      </c>
      <c r="E1447" s="23" t="s">
        <v>452</v>
      </c>
      <c r="F1447" s="23" t="s">
        <v>5342</v>
      </c>
      <c r="G1447" s="23" t="s">
        <v>1721</v>
      </c>
      <c r="H1447" s="23" t="s">
        <v>4633</v>
      </c>
      <c r="I1447" s="23" t="s">
        <v>4192</v>
      </c>
      <c r="J1447" s="23" t="s">
        <v>11</v>
      </c>
      <c r="K1447" s="23" t="s">
        <v>4628</v>
      </c>
      <c r="L1447" s="23" t="s">
        <v>11</v>
      </c>
      <c r="M1447" s="23" t="s">
        <v>5410</v>
      </c>
      <c r="N1447" s="23" t="s">
        <v>4629</v>
      </c>
      <c r="O1447" s="23" t="s">
        <v>4630</v>
      </c>
      <c r="P1447" s="23" t="s">
        <v>7</v>
      </c>
      <c r="Q1447" s="23">
        <v>0</v>
      </c>
      <c r="R1447" s="23" t="s">
        <v>4744</v>
      </c>
      <c r="S1447" s="23" t="s">
        <v>4511</v>
      </c>
      <c r="T1447" s="23" t="s">
        <v>1721</v>
      </c>
    </row>
    <row r="1448" spans="1:20" s="19" customFormat="1">
      <c r="A1448" s="23" t="s">
        <v>3433</v>
      </c>
      <c r="B1448" s="23" t="s">
        <v>3434</v>
      </c>
      <c r="C1448" s="23" t="s">
        <v>14</v>
      </c>
      <c r="D1448" s="23" t="s">
        <v>1705</v>
      </c>
      <c r="E1448" s="23" t="s">
        <v>452</v>
      </c>
      <c r="F1448" s="23" t="s">
        <v>4173</v>
      </c>
      <c r="G1448" s="23" t="s">
        <v>1721</v>
      </c>
      <c r="H1448" s="23" t="s">
        <v>4099</v>
      </c>
      <c r="I1448" s="23" t="s">
        <v>4138</v>
      </c>
      <c r="J1448" s="23" t="s">
        <v>11</v>
      </c>
      <c r="K1448" s="23" t="s">
        <v>4628</v>
      </c>
      <c r="L1448" s="23" t="s">
        <v>11</v>
      </c>
      <c r="M1448" s="23" t="s">
        <v>5417</v>
      </c>
      <c r="N1448" s="23" t="s">
        <v>4629</v>
      </c>
      <c r="O1448" s="23" t="s">
        <v>4630</v>
      </c>
      <c r="P1448" s="23" t="s">
        <v>7</v>
      </c>
      <c r="Q1448" s="23">
        <v>0</v>
      </c>
      <c r="R1448" s="23" t="s">
        <v>4812</v>
      </c>
      <c r="S1448" s="23" t="s">
        <v>4813</v>
      </c>
      <c r="T1448" s="23" t="s">
        <v>1721</v>
      </c>
    </row>
    <row r="1449" spans="1:20" s="19" customFormat="1">
      <c r="A1449" s="23" t="s">
        <v>3009</v>
      </c>
      <c r="B1449" s="23" t="s">
        <v>3010</v>
      </c>
      <c r="C1449" s="23" t="s">
        <v>14</v>
      </c>
      <c r="D1449" s="23" t="s">
        <v>1705</v>
      </c>
      <c r="E1449" s="23" t="s">
        <v>452</v>
      </c>
      <c r="F1449" s="23" t="s">
        <v>5344</v>
      </c>
      <c r="G1449" s="23" t="s">
        <v>1721</v>
      </c>
      <c r="H1449" s="23" t="s">
        <v>4643</v>
      </c>
      <c r="I1449" s="23" t="s">
        <v>5421</v>
      </c>
      <c r="J1449" s="23" t="s">
        <v>11</v>
      </c>
      <c r="K1449" s="23" t="s">
        <v>4628</v>
      </c>
      <c r="L1449" s="23" t="s">
        <v>11</v>
      </c>
      <c r="M1449" s="23" t="s">
        <v>5422</v>
      </c>
      <c r="N1449" s="23" t="s">
        <v>4629</v>
      </c>
      <c r="O1449" s="23" t="s">
        <v>4630</v>
      </c>
      <c r="P1449" s="23" t="s">
        <v>1026</v>
      </c>
      <c r="Q1449" s="23">
        <v>0</v>
      </c>
      <c r="R1449" s="23" t="s">
        <v>1683</v>
      </c>
      <c r="S1449" s="23" t="s">
        <v>4587</v>
      </c>
      <c r="T1449" s="23" t="s">
        <v>1721</v>
      </c>
    </row>
    <row r="1450" spans="1:20" s="19" customFormat="1">
      <c r="A1450" s="23" t="s">
        <v>2261</v>
      </c>
      <c r="B1450" s="23" t="s">
        <v>2262</v>
      </c>
      <c r="C1450" s="23" t="s">
        <v>14</v>
      </c>
      <c r="D1450" s="23" t="s">
        <v>1705</v>
      </c>
      <c r="E1450" s="23" t="s">
        <v>452</v>
      </c>
      <c r="F1450" s="23" t="s">
        <v>5334</v>
      </c>
      <c r="G1450" s="23" t="s">
        <v>1721</v>
      </c>
      <c r="H1450" s="23" t="s">
        <v>4633</v>
      </c>
      <c r="I1450" s="23" t="s">
        <v>4192</v>
      </c>
      <c r="J1450" s="23" t="s">
        <v>11</v>
      </c>
      <c r="K1450" s="23" t="s">
        <v>4628</v>
      </c>
      <c r="L1450" s="23" t="s">
        <v>11</v>
      </c>
      <c r="M1450" s="23" t="s">
        <v>5422</v>
      </c>
      <c r="N1450" s="23" t="s">
        <v>4629</v>
      </c>
      <c r="O1450" s="23" t="s">
        <v>4630</v>
      </c>
      <c r="P1450" s="23" t="s">
        <v>4650</v>
      </c>
      <c r="Q1450" s="23">
        <v>0</v>
      </c>
      <c r="R1450" s="23" t="s">
        <v>1962</v>
      </c>
      <c r="S1450" s="23" t="s">
        <v>4450</v>
      </c>
      <c r="T1450" s="23" t="s">
        <v>1721</v>
      </c>
    </row>
    <row r="1451" spans="1:20" s="19" customFormat="1">
      <c r="A1451" s="23" t="s">
        <v>3707</v>
      </c>
      <c r="B1451" s="23" t="s">
        <v>3708</v>
      </c>
      <c r="C1451" s="23" t="s">
        <v>14</v>
      </c>
      <c r="D1451" s="23" t="s">
        <v>1705</v>
      </c>
      <c r="E1451" s="23" t="s">
        <v>452</v>
      </c>
      <c r="F1451" s="23" t="s">
        <v>5344</v>
      </c>
      <c r="G1451" s="23" t="s">
        <v>1721</v>
      </c>
      <c r="H1451" s="23" t="s">
        <v>4643</v>
      </c>
      <c r="I1451" s="23" t="s">
        <v>4649</v>
      </c>
      <c r="J1451" s="23" t="s">
        <v>11</v>
      </c>
      <c r="K1451" s="23" t="s">
        <v>4628</v>
      </c>
      <c r="L1451" s="23" t="s">
        <v>11</v>
      </c>
      <c r="M1451" s="23" t="s">
        <v>5412</v>
      </c>
      <c r="N1451" s="23" t="s">
        <v>4629</v>
      </c>
      <c r="O1451" s="23" t="s">
        <v>4630</v>
      </c>
      <c r="P1451" s="23" t="s">
        <v>7</v>
      </c>
      <c r="Q1451" s="23">
        <v>0</v>
      </c>
      <c r="R1451" s="23" t="s">
        <v>4744</v>
      </c>
      <c r="S1451" s="23" t="s">
        <v>4512</v>
      </c>
      <c r="T1451" s="23" t="s">
        <v>1721</v>
      </c>
    </row>
    <row r="1452" spans="1:20" s="19" customFormat="1">
      <c r="A1452" s="23" t="s">
        <v>5165</v>
      </c>
      <c r="B1452" s="23" t="s">
        <v>5166</v>
      </c>
      <c r="C1452" s="23" t="s">
        <v>15</v>
      </c>
      <c r="D1452" s="23" t="s">
        <v>1705</v>
      </c>
      <c r="E1452" s="23" t="s">
        <v>452</v>
      </c>
      <c r="F1452" s="23" t="s">
        <v>4158</v>
      </c>
      <c r="G1452" s="23" t="s">
        <v>1721</v>
      </c>
      <c r="H1452" s="23" t="s">
        <v>4638</v>
      </c>
      <c r="I1452" s="23" t="s">
        <v>4636</v>
      </c>
      <c r="J1452" s="23" t="s">
        <v>11</v>
      </c>
      <c r="K1452" s="23" t="s">
        <v>4628</v>
      </c>
      <c r="L1452" s="23" t="s">
        <v>11</v>
      </c>
      <c r="M1452" s="23" t="s">
        <v>5408</v>
      </c>
      <c r="N1452" s="23" t="s">
        <v>4629</v>
      </c>
      <c r="O1452" s="23" t="s">
        <v>4630</v>
      </c>
      <c r="P1452" s="23" t="s">
        <v>5439</v>
      </c>
      <c r="Q1452" s="23">
        <v>0</v>
      </c>
      <c r="R1452" s="23" t="s">
        <v>4928</v>
      </c>
      <c r="S1452" s="23" t="s">
        <v>5373</v>
      </c>
      <c r="T1452" s="23" t="s">
        <v>1721</v>
      </c>
    </row>
    <row r="1453" spans="1:20" s="19" customFormat="1">
      <c r="A1453" s="23" t="s">
        <v>1791</v>
      </c>
      <c r="B1453" s="23" t="s">
        <v>1792</v>
      </c>
      <c r="C1453" s="23" t="s">
        <v>16</v>
      </c>
      <c r="D1453" s="23" t="s">
        <v>1705</v>
      </c>
      <c r="E1453" s="23" t="s">
        <v>1189</v>
      </c>
      <c r="F1453" s="23" t="s">
        <v>5351</v>
      </c>
      <c r="G1453" s="23" t="s">
        <v>1721</v>
      </c>
      <c r="H1453" s="23" t="s">
        <v>4633</v>
      </c>
      <c r="I1453" s="23" t="s">
        <v>4192</v>
      </c>
      <c r="J1453" s="23" t="s">
        <v>11</v>
      </c>
      <c r="K1453" s="23" t="s">
        <v>4628</v>
      </c>
      <c r="L1453" s="23" t="s">
        <v>11</v>
      </c>
      <c r="M1453" s="23" t="s">
        <v>5407</v>
      </c>
      <c r="N1453" s="23" t="s">
        <v>4629</v>
      </c>
      <c r="O1453" s="23" t="s">
        <v>4630</v>
      </c>
      <c r="P1453" s="23" t="s">
        <v>4662</v>
      </c>
      <c r="Q1453" s="23">
        <v>0</v>
      </c>
      <c r="R1453" s="23" t="s">
        <v>1795</v>
      </c>
      <c r="S1453" s="23" t="s">
        <v>4545</v>
      </c>
      <c r="T1453" s="23" t="s">
        <v>1721</v>
      </c>
    </row>
    <row r="1454" spans="1:20" s="19" customFormat="1">
      <c r="A1454" s="23" t="s">
        <v>3114</v>
      </c>
      <c r="B1454" s="23" t="s">
        <v>3115</v>
      </c>
      <c r="C1454" s="23" t="s">
        <v>14</v>
      </c>
      <c r="D1454" s="23" t="s">
        <v>1705</v>
      </c>
      <c r="E1454" s="23" t="s">
        <v>452</v>
      </c>
      <c r="F1454" s="23" t="s">
        <v>4166</v>
      </c>
      <c r="G1454" s="23" t="s">
        <v>1721</v>
      </c>
      <c r="H1454" s="23" t="s">
        <v>4094</v>
      </c>
      <c r="I1454" s="23" t="s">
        <v>5421</v>
      </c>
      <c r="J1454" s="23" t="s">
        <v>11</v>
      </c>
      <c r="K1454" s="23" t="s">
        <v>4628</v>
      </c>
      <c r="L1454" s="23" t="s">
        <v>11</v>
      </c>
      <c r="M1454" s="23" t="s">
        <v>5460</v>
      </c>
      <c r="N1454" s="23" t="s">
        <v>4629</v>
      </c>
      <c r="O1454" s="23" t="s">
        <v>4630</v>
      </c>
      <c r="P1454" s="23" t="s">
        <v>4642</v>
      </c>
      <c r="Q1454" s="23">
        <v>0</v>
      </c>
      <c r="R1454" s="23" t="s">
        <v>1962</v>
      </c>
      <c r="S1454" s="23" t="s">
        <v>4366</v>
      </c>
      <c r="T1454" s="23" t="s">
        <v>1721</v>
      </c>
    </row>
    <row r="1455" spans="1:20" s="19" customFormat="1">
      <c r="A1455" s="23" t="s">
        <v>2186</v>
      </c>
      <c r="B1455" s="23" t="s">
        <v>2187</v>
      </c>
      <c r="C1455" s="23" t="s">
        <v>12</v>
      </c>
      <c r="D1455" s="23" t="s">
        <v>1705</v>
      </c>
      <c r="E1455" s="23" t="s">
        <v>452</v>
      </c>
      <c r="F1455" s="23" t="s">
        <v>5340</v>
      </c>
      <c r="G1455" s="23" t="s">
        <v>1721</v>
      </c>
      <c r="H1455" s="23" t="s">
        <v>4099</v>
      </c>
      <c r="I1455" s="23" t="s">
        <v>4192</v>
      </c>
      <c r="J1455" s="23" t="s">
        <v>11</v>
      </c>
      <c r="K1455" s="23" t="s">
        <v>4628</v>
      </c>
      <c r="L1455" s="23" t="s">
        <v>11</v>
      </c>
      <c r="M1455" s="23" t="s">
        <v>5436</v>
      </c>
      <c r="N1455" s="23" t="s">
        <v>4629</v>
      </c>
      <c r="O1455" s="23" t="s">
        <v>4630</v>
      </c>
      <c r="P1455" s="23" t="s">
        <v>4650</v>
      </c>
      <c r="Q1455" s="23">
        <v>0</v>
      </c>
      <c r="R1455" s="23" t="s">
        <v>1962</v>
      </c>
      <c r="S1455" s="23" t="s">
        <v>4694</v>
      </c>
      <c r="T1455" s="23" t="s">
        <v>1721</v>
      </c>
    </row>
    <row r="1456" spans="1:20" s="19" customFormat="1">
      <c r="A1456" s="23" t="s">
        <v>2830</v>
      </c>
      <c r="B1456" s="23" t="s">
        <v>2831</v>
      </c>
      <c r="C1456" s="23" t="s">
        <v>16</v>
      </c>
      <c r="D1456" s="23" t="s">
        <v>1705</v>
      </c>
      <c r="E1456" s="23" t="s">
        <v>452</v>
      </c>
      <c r="F1456" s="23" t="s">
        <v>4164</v>
      </c>
      <c r="G1456" s="23" t="s">
        <v>1721</v>
      </c>
      <c r="H1456" s="23" t="s">
        <v>4632</v>
      </c>
      <c r="I1456" s="23" t="s">
        <v>4203</v>
      </c>
      <c r="J1456" s="23" t="s">
        <v>11</v>
      </c>
      <c r="K1456" s="23" t="s">
        <v>4628</v>
      </c>
      <c r="L1456" s="23" t="s">
        <v>11</v>
      </c>
      <c r="M1456" s="23" t="s">
        <v>5414</v>
      </c>
      <c r="N1456" s="23" t="s">
        <v>4629</v>
      </c>
      <c r="O1456" s="23" t="s">
        <v>4630</v>
      </c>
      <c r="P1456" s="23" t="s">
        <v>9</v>
      </c>
      <c r="Q1456" s="23">
        <v>0</v>
      </c>
      <c r="R1456" s="23" t="s">
        <v>3476</v>
      </c>
      <c r="S1456" s="23" t="s">
        <v>4707</v>
      </c>
      <c r="T1456" s="23" t="s">
        <v>1721</v>
      </c>
    </row>
    <row r="1457" spans="1:20" s="19" customFormat="1">
      <c r="A1457" s="23" t="s">
        <v>3031</v>
      </c>
      <c r="B1457" s="23" t="s">
        <v>3032</v>
      </c>
      <c r="C1457" s="23" t="s">
        <v>10</v>
      </c>
      <c r="D1457" s="23" t="s">
        <v>1705</v>
      </c>
      <c r="E1457" s="23" t="s">
        <v>452</v>
      </c>
      <c r="F1457" s="23" t="s">
        <v>4179</v>
      </c>
      <c r="G1457" s="23" t="s">
        <v>1721</v>
      </c>
      <c r="H1457" s="23" t="s">
        <v>4682</v>
      </c>
      <c r="I1457" s="23" t="s">
        <v>4106</v>
      </c>
      <c r="J1457" s="23" t="s">
        <v>11</v>
      </c>
      <c r="K1457" s="23" t="s">
        <v>4628</v>
      </c>
      <c r="L1457" s="23" t="s">
        <v>11</v>
      </c>
      <c r="M1457" s="23" t="s">
        <v>5406</v>
      </c>
      <c r="N1457" s="23" t="s">
        <v>4629</v>
      </c>
      <c r="O1457" s="23" t="s">
        <v>4630</v>
      </c>
      <c r="P1457" s="23" t="s">
        <v>4642</v>
      </c>
      <c r="Q1457" s="23">
        <v>0</v>
      </c>
      <c r="R1457" s="23" t="s">
        <v>1962</v>
      </c>
      <c r="S1457" s="23" t="s">
        <v>4846</v>
      </c>
      <c r="T1457" s="23" t="s">
        <v>1721</v>
      </c>
    </row>
    <row r="1458" spans="1:20" s="19" customFormat="1">
      <c r="A1458" s="23" t="s">
        <v>4001</v>
      </c>
      <c r="B1458" s="23" t="s">
        <v>4002</v>
      </c>
      <c r="C1458" s="23" t="s">
        <v>16</v>
      </c>
      <c r="D1458" s="23" t="s">
        <v>1705</v>
      </c>
      <c r="E1458" s="23" t="s">
        <v>452</v>
      </c>
      <c r="F1458" s="23" t="s">
        <v>4185</v>
      </c>
      <c r="G1458" s="23" t="s">
        <v>1721</v>
      </c>
      <c r="H1458" s="23" t="s">
        <v>4633</v>
      </c>
      <c r="I1458" s="23" t="s">
        <v>4203</v>
      </c>
      <c r="J1458" s="23" t="s">
        <v>11</v>
      </c>
      <c r="K1458" s="23" t="s">
        <v>4628</v>
      </c>
      <c r="L1458" s="23" t="s">
        <v>11</v>
      </c>
      <c r="M1458" s="23" t="s">
        <v>5460</v>
      </c>
      <c r="N1458" s="23" t="s">
        <v>4629</v>
      </c>
      <c r="O1458" s="23" t="s">
        <v>4630</v>
      </c>
      <c r="P1458" s="23" t="s">
        <v>4662</v>
      </c>
      <c r="Q1458" s="23">
        <v>0</v>
      </c>
      <c r="R1458" s="23" t="s">
        <v>1922</v>
      </c>
      <c r="S1458" s="23" t="s">
        <v>4734</v>
      </c>
      <c r="T1458" s="23" t="s">
        <v>1721</v>
      </c>
    </row>
    <row r="1459" spans="1:20" s="19" customFormat="1">
      <c r="A1459" s="23" t="s">
        <v>2450</v>
      </c>
      <c r="B1459" s="23" t="s">
        <v>2451</v>
      </c>
      <c r="C1459" s="23" t="s">
        <v>14</v>
      </c>
      <c r="D1459" s="23" t="s">
        <v>1705</v>
      </c>
      <c r="E1459" s="23" t="s">
        <v>452</v>
      </c>
      <c r="F1459" s="23" t="s">
        <v>5349</v>
      </c>
      <c r="G1459" s="23" t="s">
        <v>1721</v>
      </c>
      <c r="H1459" s="23" t="s">
        <v>4099</v>
      </c>
      <c r="I1459" s="23" t="s">
        <v>5421</v>
      </c>
      <c r="J1459" s="23" t="s">
        <v>11</v>
      </c>
      <c r="K1459" s="23" t="s">
        <v>4628</v>
      </c>
      <c r="L1459" s="23" t="s">
        <v>11</v>
      </c>
      <c r="M1459" s="23" t="s">
        <v>5441</v>
      </c>
      <c r="N1459" s="23" t="s">
        <v>4629</v>
      </c>
      <c r="O1459" s="23" t="s">
        <v>4630</v>
      </c>
      <c r="P1459" s="23" t="s">
        <v>4642</v>
      </c>
      <c r="Q1459" s="23">
        <v>0</v>
      </c>
      <c r="R1459" s="23" t="s">
        <v>1962</v>
      </c>
      <c r="S1459" s="23" t="s">
        <v>4767</v>
      </c>
      <c r="T1459" s="23" t="s">
        <v>1721</v>
      </c>
    </row>
    <row r="1460" spans="1:20" s="19" customFormat="1">
      <c r="A1460" s="23" t="s">
        <v>3531</v>
      </c>
      <c r="B1460" s="23" t="s">
        <v>3532</v>
      </c>
      <c r="C1460" s="23" t="s">
        <v>16</v>
      </c>
      <c r="D1460" s="23" t="s">
        <v>1705</v>
      </c>
      <c r="E1460" s="23" t="s">
        <v>1189</v>
      </c>
      <c r="F1460" s="23" t="s">
        <v>4207</v>
      </c>
      <c r="G1460" s="23" t="s">
        <v>1721</v>
      </c>
      <c r="H1460" s="23" t="s">
        <v>4633</v>
      </c>
      <c r="I1460" s="23" t="s">
        <v>4203</v>
      </c>
      <c r="J1460" s="23" t="s">
        <v>11</v>
      </c>
      <c r="K1460" s="23" t="s">
        <v>4628</v>
      </c>
      <c r="L1460" s="23" t="s">
        <v>11</v>
      </c>
      <c r="M1460" s="23" t="s">
        <v>5412</v>
      </c>
      <c r="N1460" s="23" t="s">
        <v>4629</v>
      </c>
      <c r="O1460" s="23" t="s">
        <v>4630</v>
      </c>
      <c r="P1460" s="23" t="s">
        <v>4642</v>
      </c>
      <c r="Q1460" s="23">
        <v>0</v>
      </c>
      <c r="R1460" s="23" t="s">
        <v>1962</v>
      </c>
      <c r="S1460" s="23" t="s">
        <v>4891</v>
      </c>
      <c r="T1460" s="23" t="s">
        <v>1721</v>
      </c>
    </row>
    <row r="1461" spans="1:20" s="19" customFormat="1">
      <c r="A1461" s="23" t="s">
        <v>2868</v>
      </c>
      <c r="B1461" s="23" t="s">
        <v>2869</v>
      </c>
      <c r="C1461" s="23" t="s">
        <v>13</v>
      </c>
      <c r="D1461" s="23" t="s">
        <v>1705</v>
      </c>
      <c r="E1461" s="23" t="s">
        <v>452</v>
      </c>
      <c r="F1461" s="23" t="s">
        <v>4176</v>
      </c>
      <c r="G1461" s="23" t="s">
        <v>1721</v>
      </c>
      <c r="H1461" s="23" t="s">
        <v>4094</v>
      </c>
      <c r="I1461" s="23" t="s">
        <v>4192</v>
      </c>
      <c r="J1461" s="23" t="s">
        <v>11</v>
      </c>
      <c r="K1461" s="23" t="s">
        <v>4628</v>
      </c>
      <c r="L1461" s="23" t="s">
        <v>11</v>
      </c>
      <c r="M1461" s="23" t="s">
        <v>5412</v>
      </c>
      <c r="N1461" s="23" t="s">
        <v>4629</v>
      </c>
      <c r="O1461" s="23" t="s">
        <v>4630</v>
      </c>
      <c r="P1461" s="23" t="s">
        <v>4660</v>
      </c>
      <c r="Q1461" s="23">
        <v>0</v>
      </c>
      <c r="R1461" s="23" t="s">
        <v>1962</v>
      </c>
      <c r="S1461" s="23" t="s">
        <v>4740</v>
      </c>
      <c r="T1461" s="23" t="s">
        <v>1721</v>
      </c>
    </row>
    <row r="1462" spans="1:20" s="19" customFormat="1">
      <c r="A1462" s="23" t="s">
        <v>2118</v>
      </c>
      <c r="B1462" s="23" t="s">
        <v>2119</v>
      </c>
      <c r="C1462" s="23" t="s">
        <v>12</v>
      </c>
      <c r="D1462" s="23" t="s">
        <v>1705</v>
      </c>
      <c r="E1462" s="23" t="s">
        <v>452</v>
      </c>
      <c r="F1462" s="23" t="s">
        <v>5338</v>
      </c>
      <c r="G1462" s="23" t="s">
        <v>1721</v>
      </c>
      <c r="H1462" s="23" t="s">
        <v>4643</v>
      </c>
      <c r="I1462" s="23" t="s">
        <v>4138</v>
      </c>
      <c r="J1462" s="23" t="s">
        <v>11</v>
      </c>
      <c r="K1462" s="23" t="s">
        <v>4628</v>
      </c>
      <c r="L1462" s="23" t="s">
        <v>11</v>
      </c>
      <c r="M1462" s="23" t="s">
        <v>5436</v>
      </c>
      <c r="N1462" s="23" t="s">
        <v>4629</v>
      </c>
      <c r="O1462" s="23" t="s">
        <v>4630</v>
      </c>
      <c r="P1462" s="23" t="s">
        <v>4831</v>
      </c>
      <c r="Q1462" s="23">
        <v>0</v>
      </c>
      <c r="R1462" s="23" t="s">
        <v>4745</v>
      </c>
      <c r="S1462" s="23" t="s">
        <v>4832</v>
      </c>
      <c r="T1462" s="23" t="s">
        <v>1721</v>
      </c>
    </row>
    <row r="1463" spans="1:20" s="19" customFormat="1">
      <c r="A1463" s="23" t="s">
        <v>2588</v>
      </c>
      <c r="B1463" s="23" t="s">
        <v>2589</v>
      </c>
      <c r="C1463" s="23" t="s">
        <v>15</v>
      </c>
      <c r="D1463" s="23" t="s">
        <v>1705</v>
      </c>
      <c r="E1463" s="23" t="s">
        <v>452</v>
      </c>
      <c r="F1463" s="23" t="s">
        <v>4172</v>
      </c>
      <c r="G1463" s="23" t="s">
        <v>1721</v>
      </c>
      <c r="H1463" s="23" t="s">
        <v>4094</v>
      </c>
      <c r="I1463" s="23" t="s">
        <v>4203</v>
      </c>
      <c r="J1463" s="23" t="s">
        <v>11</v>
      </c>
      <c r="K1463" s="23" t="s">
        <v>4628</v>
      </c>
      <c r="L1463" s="23" t="s">
        <v>11</v>
      </c>
      <c r="M1463" s="23" t="s">
        <v>5432</v>
      </c>
      <c r="N1463" s="23" t="s">
        <v>4629</v>
      </c>
      <c r="O1463" s="23" t="s">
        <v>4630</v>
      </c>
      <c r="P1463" s="23" t="s">
        <v>4655</v>
      </c>
      <c r="Q1463" s="23">
        <v>0</v>
      </c>
      <c r="R1463" s="23" t="s">
        <v>1962</v>
      </c>
      <c r="S1463" s="23" t="s">
        <v>4416</v>
      </c>
      <c r="T1463" s="23" t="s">
        <v>1721</v>
      </c>
    </row>
    <row r="1464" spans="1:20" s="19" customFormat="1">
      <c r="A1464" s="23" t="s">
        <v>2601</v>
      </c>
      <c r="B1464" s="23" t="s">
        <v>2602</v>
      </c>
      <c r="C1464" s="23" t="s">
        <v>15</v>
      </c>
      <c r="D1464" s="23" t="s">
        <v>1705</v>
      </c>
      <c r="E1464" s="23" t="s">
        <v>452</v>
      </c>
      <c r="F1464" s="23" t="s">
        <v>4148</v>
      </c>
      <c r="G1464" s="23" t="s">
        <v>1721</v>
      </c>
      <c r="H1464" s="23" t="s">
        <v>4094</v>
      </c>
      <c r="I1464" s="23" t="s">
        <v>4192</v>
      </c>
      <c r="J1464" s="23" t="s">
        <v>11</v>
      </c>
      <c r="K1464" s="23" t="s">
        <v>4628</v>
      </c>
      <c r="L1464" s="23" t="s">
        <v>11</v>
      </c>
      <c r="M1464" s="23" t="s">
        <v>5406</v>
      </c>
      <c r="N1464" s="23" t="s">
        <v>4629</v>
      </c>
      <c r="O1464" s="23" t="s">
        <v>4630</v>
      </c>
      <c r="P1464" s="23" t="s">
        <v>1026</v>
      </c>
      <c r="Q1464" s="23">
        <v>0</v>
      </c>
      <c r="R1464" s="23" t="s">
        <v>1922</v>
      </c>
      <c r="S1464" s="23" t="s">
        <v>5508</v>
      </c>
      <c r="T1464" s="23" t="s">
        <v>1721</v>
      </c>
    </row>
    <row r="1465" spans="1:20" s="19" customFormat="1">
      <c r="A1465" s="23" t="s">
        <v>3414</v>
      </c>
      <c r="B1465" s="23" t="s">
        <v>3415</v>
      </c>
      <c r="C1465" s="23" t="s">
        <v>1669</v>
      </c>
      <c r="D1465" s="23" t="s">
        <v>4091</v>
      </c>
      <c r="E1465" s="23" t="s">
        <v>459</v>
      </c>
      <c r="F1465" s="23" t="s">
        <v>4194</v>
      </c>
      <c r="G1465" s="23" t="s">
        <v>1721</v>
      </c>
      <c r="H1465" s="23" t="s">
        <v>4632</v>
      </c>
      <c r="I1465" s="23" t="s">
        <v>4639</v>
      </c>
      <c r="J1465" s="23" t="s">
        <v>11</v>
      </c>
      <c r="K1465" s="23" t="s">
        <v>4628</v>
      </c>
      <c r="L1465" s="23" t="s">
        <v>11</v>
      </c>
      <c r="M1465" s="23" t="s">
        <v>5469</v>
      </c>
      <c r="N1465" s="23" t="s">
        <v>4640</v>
      </c>
      <c r="O1465" s="23" t="s">
        <v>4630</v>
      </c>
      <c r="P1465" s="23" t="s">
        <v>1168</v>
      </c>
      <c r="Q1465" s="23">
        <v>0</v>
      </c>
      <c r="R1465" s="23" t="s">
        <v>1683</v>
      </c>
      <c r="S1465" s="23" t="s">
        <v>4578</v>
      </c>
      <c r="T1465" s="23" t="s">
        <v>1721</v>
      </c>
    </row>
    <row r="1466" spans="1:20" s="19" customFormat="1">
      <c r="A1466" s="23" t="s">
        <v>3433</v>
      </c>
      <c r="B1466" s="23" t="s">
        <v>3434</v>
      </c>
      <c r="C1466" s="23" t="s">
        <v>14</v>
      </c>
      <c r="D1466" s="23" t="s">
        <v>1705</v>
      </c>
      <c r="E1466" s="23" t="s">
        <v>452</v>
      </c>
      <c r="F1466" s="23" t="s">
        <v>4173</v>
      </c>
      <c r="G1466" s="23" t="s">
        <v>1721</v>
      </c>
      <c r="H1466" s="23" t="s">
        <v>4099</v>
      </c>
      <c r="I1466" s="23" t="s">
        <v>5461</v>
      </c>
      <c r="J1466" s="23" t="s">
        <v>11</v>
      </c>
      <c r="K1466" s="23" t="s">
        <v>4628</v>
      </c>
      <c r="L1466" s="23" t="s">
        <v>11</v>
      </c>
      <c r="M1466" s="23" t="s">
        <v>5432</v>
      </c>
      <c r="N1466" s="23" t="s">
        <v>4629</v>
      </c>
      <c r="O1466" s="23" t="s">
        <v>4630</v>
      </c>
      <c r="P1466" s="23" t="s">
        <v>7</v>
      </c>
      <c r="Q1466" s="23">
        <v>0</v>
      </c>
      <c r="R1466" s="23" t="s">
        <v>4812</v>
      </c>
      <c r="S1466" s="23" t="s">
        <v>4813</v>
      </c>
      <c r="T1466" s="23" t="s">
        <v>1721</v>
      </c>
    </row>
    <row r="1467" spans="1:20" s="19" customFormat="1">
      <c r="A1467" s="23" t="s">
        <v>3217</v>
      </c>
      <c r="B1467" s="23" t="s">
        <v>3218</v>
      </c>
      <c r="C1467" s="23" t="s">
        <v>16</v>
      </c>
      <c r="D1467" s="23" t="s">
        <v>1705</v>
      </c>
      <c r="E1467" s="23" t="s">
        <v>452</v>
      </c>
      <c r="F1467" s="23" t="s">
        <v>4185</v>
      </c>
      <c r="G1467" s="23" t="s">
        <v>1721</v>
      </c>
      <c r="H1467" s="23" t="s">
        <v>4633</v>
      </c>
      <c r="I1467" s="23" t="s">
        <v>4203</v>
      </c>
      <c r="J1467" s="23" t="s">
        <v>11</v>
      </c>
      <c r="K1467" s="23" t="s">
        <v>4628</v>
      </c>
      <c r="L1467" s="23" t="s">
        <v>11</v>
      </c>
      <c r="M1467" s="23" t="s">
        <v>5428</v>
      </c>
      <c r="N1467" s="23" t="s">
        <v>4629</v>
      </c>
      <c r="O1467" s="23" t="s">
        <v>4630</v>
      </c>
      <c r="P1467" s="23" t="s">
        <v>1026</v>
      </c>
      <c r="Q1467" s="23">
        <v>0</v>
      </c>
      <c r="R1467" s="23" t="s">
        <v>1922</v>
      </c>
      <c r="S1467" s="23" t="s">
        <v>4576</v>
      </c>
      <c r="T1467" s="23" t="s">
        <v>1721</v>
      </c>
    </row>
    <row r="1468" spans="1:20" s="19" customFormat="1">
      <c r="A1468" s="23" t="s">
        <v>3009</v>
      </c>
      <c r="B1468" s="23" t="s">
        <v>3010</v>
      </c>
      <c r="C1468" s="23" t="s">
        <v>14</v>
      </c>
      <c r="D1468" s="23" t="s">
        <v>1705</v>
      </c>
      <c r="E1468" s="23" t="s">
        <v>452</v>
      </c>
      <c r="F1468" s="23" t="s">
        <v>5344</v>
      </c>
      <c r="G1468" s="23" t="s">
        <v>1721</v>
      </c>
      <c r="H1468" s="23" t="s">
        <v>4643</v>
      </c>
      <c r="I1468" s="23" t="s">
        <v>5489</v>
      </c>
      <c r="J1468" s="23" t="s">
        <v>11</v>
      </c>
      <c r="K1468" s="23" t="s">
        <v>4628</v>
      </c>
      <c r="L1468" s="23" t="s">
        <v>11</v>
      </c>
      <c r="M1468" s="23" t="s">
        <v>5416</v>
      </c>
      <c r="N1468" s="23" t="s">
        <v>4629</v>
      </c>
      <c r="O1468" s="23" t="s">
        <v>4630</v>
      </c>
      <c r="P1468" s="23" t="s">
        <v>1026</v>
      </c>
      <c r="Q1468" s="23">
        <v>0</v>
      </c>
      <c r="R1468" s="23" t="s">
        <v>1683</v>
      </c>
      <c r="S1468" s="23" t="s">
        <v>4587</v>
      </c>
      <c r="T1468" s="23" t="s">
        <v>1721</v>
      </c>
    </row>
    <row r="1469" spans="1:20" s="19" customFormat="1">
      <c r="A1469" s="23" t="s">
        <v>3956</v>
      </c>
      <c r="B1469" s="23" t="s">
        <v>3957</v>
      </c>
      <c r="C1469" s="23" t="s">
        <v>10</v>
      </c>
      <c r="D1469" s="23" t="s">
        <v>1705</v>
      </c>
      <c r="E1469" s="23" t="s">
        <v>452</v>
      </c>
      <c r="F1469" s="23" t="s">
        <v>4173</v>
      </c>
      <c r="G1469" s="23" t="s">
        <v>1721</v>
      </c>
      <c r="H1469" s="23" t="s">
        <v>4099</v>
      </c>
      <c r="I1469" s="23" t="s">
        <v>4138</v>
      </c>
      <c r="J1469" s="23" t="s">
        <v>11</v>
      </c>
      <c r="K1469" s="23" t="s">
        <v>4628</v>
      </c>
      <c r="L1469" s="23" t="s">
        <v>11</v>
      </c>
      <c r="M1469" s="23" t="s">
        <v>5455</v>
      </c>
      <c r="N1469" s="23" t="s">
        <v>4629</v>
      </c>
      <c r="O1469" s="23" t="s">
        <v>4630</v>
      </c>
      <c r="P1469" s="23" t="s">
        <v>4664</v>
      </c>
      <c r="Q1469" s="23">
        <v>0</v>
      </c>
      <c r="R1469" s="23" t="s">
        <v>1962</v>
      </c>
      <c r="S1469" s="23" t="s">
        <v>4723</v>
      </c>
      <c r="T1469" s="23" t="s">
        <v>1721</v>
      </c>
    </row>
    <row r="1470" spans="1:20" s="19" customFormat="1">
      <c r="A1470" s="23" t="s">
        <v>3970</v>
      </c>
      <c r="B1470" s="23" t="s">
        <v>3971</v>
      </c>
      <c r="C1470" s="23" t="s">
        <v>10</v>
      </c>
      <c r="D1470" s="23" t="s">
        <v>1705</v>
      </c>
      <c r="E1470" s="23" t="s">
        <v>452</v>
      </c>
      <c r="F1470" s="23" t="s">
        <v>4190</v>
      </c>
      <c r="G1470" s="23" t="s">
        <v>1721</v>
      </c>
      <c r="H1470" s="23" t="s">
        <v>4633</v>
      </c>
      <c r="I1470" s="23" t="s">
        <v>4192</v>
      </c>
      <c r="J1470" s="23" t="s">
        <v>11</v>
      </c>
      <c r="K1470" s="23" t="s">
        <v>4628</v>
      </c>
      <c r="L1470" s="23" t="s">
        <v>11</v>
      </c>
      <c r="M1470" s="23" t="s">
        <v>5443</v>
      </c>
      <c r="N1470" s="23" t="s">
        <v>4629</v>
      </c>
      <c r="O1470" s="23" t="s">
        <v>4630</v>
      </c>
      <c r="P1470" s="23" t="s">
        <v>1026</v>
      </c>
      <c r="Q1470" s="23">
        <v>0</v>
      </c>
      <c r="R1470" s="23" t="s">
        <v>1683</v>
      </c>
      <c r="S1470" s="23" t="s">
        <v>5472</v>
      </c>
      <c r="T1470" s="23" t="s">
        <v>1721</v>
      </c>
    </row>
    <row r="1471" spans="1:20" s="19" customFormat="1">
      <c r="A1471" s="23" t="s">
        <v>2004</v>
      </c>
      <c r="B1471" s="23" t="s">
        <v>2005</v>
      </c>
      <c r="C1471" s="23" t="s">
        <v>15</v>
      </c>
      <c r="D1471" s="23" t="s">
        <v>1705</v>
      </c>
      <c r="E1471" s="23" t="s">
        <v>4289</v>
      </c>
      <c r="F1471" s="23" t="s">
        <v>4098</v>
      </c>
      <c r="G1471" s="23" t="s">
        <v>1721</v>
      </c>
      <c r="H1471" s="23" t="s">
        <v>4099</v>
      </c>
      <c r="I1471" s="23" t="s">
        <v>11</v>
      </c>
      <c r="J1471" s="23" t="s">
        <v>11</v>
      </c>
      <c r="K1471" s="23" t="s">
        <v>4628</v>
      </c>
      <c r="L1471" s="23" t="s">
        <v>11</v>
      </c>
      <c r="M1471" s="23" t="s">
        <v>5511</v>
      </c>
      <c r="N1471" s="23" t="s">
        <v>4653</v>
      </c>
      <c r="O1471" s="23" t="s">
        <v>4630</v>
      </c>
      <c r="P1471" s="23" t="s">
        <v>4762</v>
      </c>
      <c r="Q1471" s="23">
        <v>0</v>
      </c>
      <c r="R1471" s="23" t="s">
        <v>4763</v>
      </c>
      <c r="S1471" s="23" t="s">
        <v>4483</v>
      </c>
      <c r="T1471" s="23" t="s">
        <v>1721</v>
      </c>
    </row>
    <row r="1472" spans="1:20" s="19" customFormat="1">
      <c r="A1472" s="23" t="s">
        <v>2588</v>
      </c>
      <c r="B1472" s="23" t="s">
        <v>2589</v>
      </c>
      <c r="C1472" s="23" t="s">
        <v>15</v>
      </c>
      <c r="D1472" s="23" t="s">
        <v>1705</v>
      </c>
      <c r="E1472" s="23" t="s">
        <v>452</v>
      </c>
      <c r="F1472" s="23" t="s">
        <v>4172</v>
      </c>
      <c r="G1472" s="23" t="s">
        <v>1721</v>
      </c>
      <c r="H1472" s="23" t="s">
        <v>4094</v>
      </c>
      <c r="I1472" s="23" t="s">
        <v>4203</v>
      </c>
      <c r="J1472" s="23" t="s">
        <v>11</v>
      </c>
      <c r="K1472" s="23" t="s">
        <v>4628</v>
      </c>
      <c r="L1472" s="23" t="s">
        <v>11</v>
      </c>
      <c r="M1472" s="23" t="s">
        <v>5443</v>
      </c>
      <c r="N1472" s="23" t="s">
        <v>4629</v>
      </c>
      <c r="O1472" s="23" t="s">
        <v>4630</v>
      </c>
      <c r="P1472" s="23" t="s">
        <v>4655</v>
      </c>
      <c r="Q1472" s="23">
        <v>0</v>
      </c>
      <c r="R1472" s="23" t="s">
        <v>1962</v>
      </c>
      <c r="S1472" s="23" t="s">
        <v>4416</v>
      </c>
      <c r="T1472" s="23" t="s">
        <v>1721</v>
      </c>
    </row>
    <row r="1473" spans="1:20" s="19" customFormat="1">
      <c r="A1473" s="23" t="s">
        <v>2588</v>
      </c>
      <c r="B1473" s="23" t="s">
        <v>2589</v>
      </c>
      <c r="C1473" s="23" t="s">
        <v>15</v>
      </c>
      <c r="D1473" s="23" t="s">
        <v>1705</v>
      </c>
      <c r="E1473" s="23" t="s">
        <v>452</v>
      </c>
      <c r="F1473" s="23" t="s">
        <v>4172</v>
      </c>
      <c r="G1473" s="23" t="s">
        <v>1721</v>
      </c>
      <c r="H1473" s="23" t="s">
        <v>4094</v>
      </c>
      <c r="I1473" s="23" t="s">
        <v>4203</v>
      </c>
      <c r="J1473" s="23" t="s">
        <v>11</v>
      </c>
      <c r="K1473" s="23" t="s">
        <v>4628</v>
      </c>
      <c r="L1473" s="23" t="s">
        <v>11</v>
      </c>
      <c r="M1473" s="23" t="s">
        <v>5417</v>
      </c>
      <c r="N1473" s="23" t="s">
        <v>4629</v>
      </c>
      <c r="O1473" s="23" t="s">
        <v>4630</v>
      </c>
      <c r="P1473" s="23" t="s">
        <v>4655</v>
      </c>
      <c r="Q1473" s="23">
        <v>0</v>
      </c>
      <c r="R1473" s="23" t="s">
        <v>1962</v>
      </c>
      <c r="S1473" s="23" t="s">
        <v>4416</v>
      </c>
      <c r="T1473" s="23" t="s">
        <v>1721</v>
      </c>
    </row>
    <row r="1474" spans="1:20" s="19" customFormat="1">
      <c r="A1474" s="23" t="s">
        <v>2481</v>
      </c>
      <c r="B1474" s="23" t="s">
        <v>2482</v>
      </c>
      <c r="C1474" s="23" t="s">
        <v>16</v>
      </c>
      <c r="D1474" s="23" t="s">
        <v>1705</v>
      </c>
      <c r="E1474" s="23" t="s">
        <v>1189</v>
      </c>
      <c r="F1474" s="23" t="s">
        <v>4197</v>
      </c>
      <c r="G1474" s="23" t="s">
        <v>1721</v>
      </c>
      <c r="H1474" s="23" t="s">
        <v>4099</v>
      </c>
      <c r="I1474" s="23" t="s">
        <v>4106</v>
      </c>
      <c r="J1474" s="23" t="s">
        <v>11</v>
      </c>
      <c r="K1474" s="23" t="s">
        <v>4628</v>
      </c>
      <c r="L1474" s="23" t="s">
        <v>11</v>
      </c>
      <c r="M1474" s="23" t="s">
        <v>5451</v>
      </c>
      <c r="N1474" s="23" t="s">
        <v>4629</v>
      </c>
      <c r="O1474" s="23" t="s">
        <v>4630</v>
      </c>
      <c r="P1474" s="23" t="s">
        <v>4642</v>
      </c>
      <c r="Q1474" s="23">
        <v>0</v>
      </c>
      <c r="R1474" s="23" t="s">
        <v>1962</v>
      </c>
      <c r="S1474" s="23" t="s">
        <v>4840</v>
      </c>
      <c r="T1474" s="23" t="s">
        <v>1721</v>
      </c>
    </row>
    <row r="1475" spans="1:20" s="19" customFormat="1">
      <c r="A1475" s="23" t="s">
        <v>3689</v>
      </c>
      <c r="B1475" s="23" t="s">
        <v>3690</v>
      </c>
      <c r="C1475" s="23" t="s">
        <v>10</v>
      </c>
      <c r="D1475" s="23" t="s">
        <v>1705</v>
      </c>
      <c r="E1475" s="23" t="s">
        <v>452</v>
      </c>
      <c r="F1475" s="23" t="s">
        <v>5349</v>
      </c>
      <c r="G1475" s="23" t="s">
        <v>1721</v>
      </c>
      <c r="H1475" s="23" t="s">
        <v>4099</v>
      </c>
      <c r="I1475" s="23" t="s">
        <v>5438</v>
      </c>
      <c r="J1475" s="23" t="s">
        <v>11</v>
      </c>
      <c r="K1475" s="23" t="s">
        <v>4628</v>
      </c>
      <c r="L1475" s="23" t="s">
        <v>11</v>
      </c>
      <c r="M1475" s="23" t="s">
        <v>5432</v>
      </c>
      <c r="N1475" s="23" t="s">
        <v>4629</v>
      </c>
      <c r="O1475" s="23" t="s">
        <v>4630</v>
      </c>
      <c r="P1475" s="23" t="s">
        <v>4642</v>
      </c>
      <c r="Q1475" s="23">
        <v>0</v>
      </c>
      <c r="R1475" s="23" t="s">
        <v>1962</v>
      </c>
      <c r="S1475" s="23" t="s">
        <v>4850</v>
      </c>
      <c r="T1475" s="23" t="s">
        <v>1721</v>
      </c>
    </row>
    <row r="1476" spans="1:20" s="19" customFormat="1">
      <c r="A1476" s="23" t="s">
        <v>3175</v>
      </c>
      <c r="B1476" s="23" t="s">
        <v>3176</v>
      </c>
      <c r="C1476" s="23" t="s">
        <v>14</v>
      </c>
      <c r="D1476" s="23" t="s">
        <v>1705</v>
      </c>
      <c r="E1476" s="23" t="s">
        <v>452</v>
      </c>
      <c r="F1476" s="23" t="s">
        <v>5334</v>
      </c>
      <c r="G1476" s="23" t="s">
        <v>1721</v>
      </c>
      <c r="H1476" s="23" t="s">
        <v>4633</v>
      </c>
      <c r="I1476" s="23" t="s">
        <v>4192</v>
      </c>
      <c r="J1476" s="23" t="s">
        <v>11</v>
      </c>
      <c r="K1476" s="23" t="s">
        <v>4628</v>
      </c>
      <c r="L1476" s="23" t="s">
        <v>11</v>
      </c>
      <c r="M1476" s="23" t="s">
        <v>5415</v>
      </c>
      <c r="N1476" s="23" t="s">
        <v>4629</v>
      </c>
      <c r="O1476" s="23" t="s">
        <v>4630</v>
      </c>
      <c r="P1476" s="23" t="s">
        <v>4684</v>
      </c>
      <c r="Q1476" s="23">
        <v>0</v>
      </c>
      <c r="R1476" s="23" t="s">
        <v>1962</v>
      </c>
      <c r="S1476" s="23" t="s">
        <v>4685</v>
      </c>
      <c r="T1476" s="23" t="s">
        <v>1721</v>
      </c>
    </row>
    <row r="1477" spans="1:20" s="19" customFormat="1">
      <c r="A1477" s="23" t="s">
        <v>3882</v>
      </c>
      <c r="B1477" s="23" t="s">
        <v>3883</v>
      </c>
      <c r="C1477" s="23" t="s">
        <v>10</v>
      </c>
      <c r="D1477" s="23" t="s">
        <v>1705</v>
      </c>
      <c r="E1477" s="23" t="s">
        <v>1189</v>
      </c>
      <c r="F1477" s="23" t="s">
        <v>5351</v>
      </c>
      <c r="G1477" s="23" t="s">
        <v>1721</v>
      </c>
      <c r="H1477" s="23" t="s">
        <v>4633</v>
      </c>
      <c r="I1477" s="23" t="s">
        <v>4192</v>
      </c>
      <c r="J1477" s="23" t="s">
        <v>11</v>
      </c>
      <c r="K1477" s="23" t="s">
        <v>4628</v>
      </c>
      <c r="L1477" s="23" t="s">
        <v>11</v>
      </c>
      <c r="M1477" s="23" t="s">
        <v>5443</v>
      </c>
      <c r="N1477" s="23" t="s">
        <v>4629</v>
      </c>
      <c r="O1477" s="23" t="s">
        <v>4630</v>
      </c>
      <c r="P1477" s="23" t="s">
        <v>4662</v>
      </c>
      <c r="Q1477" s="23">
        <v>0</v>
      </c>
      <c r="R1477" s="23" t="s">
        <v>1908</v>
      </c>
      <c r="S1477" s="23" t="s">
        <v>4860</v>
      </c>
      <c r="T1477" s="23" t="s">
        <v>1721</v>
      </c>
    </row>
    <row r="1478" spans="1:20" s="19" customFormat="1">
      <c r="A1478" s="23" t="s">
        <v>3956</v>
      </c>
      <c r="B1478" s="23" t="s">
        <v>3957</v>
      </c>
      <c r="C1478" s="23" t="s">
        <v>10</v>
      </c>
      <c r="D1478" s="23" t="s">
        <v>1705</v>
      </c>
      <c r="E1478" s="23" t="s">
        <v>452</v>
      </c>
      <c r="F1478" s="23" t="s">
        <v>4173</v>
      </c>
      <c r="G1478" s="23" t="s">
        <v>1721</v>
      </c>
      <c r="H1478" s="23" t="s">
        <v>4099</v>
      </c>
      <c r="I1478" s="23" t="s">
        <v>4138</v>
      </c>
      <c r="J1478" s="23" t="s">
        <v>11</v>
      </c>
      <c r="K1478" s="23" t="s">
        <v>4628</v>
      </c>
      <c r="L1478" s="23" t="s">
        <v>11</v>
      </c>
      <c r="M1478" s="23" t="s">
        <v>5407</v>
      </c>
      <c r="N1478" s="23" t="s">
        <v>4629</v>
      </c>
      <c r="O1478" s="23" t="s">
        <v>4630</v>
      </c>
      <c r="P1478" s="23" t="s">
        <v>4664</v>
      </c>
      <c r="Q1478" s="23">
        <v>0</v>
      </c>
      <c r="R1478" s="23" t="s">
        <v>1962</v>
      </c>
      <c r="S1478" s="23" t="s">
        <v>4723</v>
      </c>
      <c r="T1478" s="23" t="s">
        <v>1721</v>
      </c>
    </row>
    <row r="1479" spans="1:20" s="19" customFormat="1">
      <c r="A1479" s="23" t="s">
        <v>1893</v>
      </c>
      <c r="B1479" s="23" t="s">
        <v>1894</v>
      </c>
      <c r="C1479" s="23" t="s">
        <v>13</v>
      </c>
      <c r="D1479" s="23" t="s">
        <v>1705</v>
      </c>
      <c r="E1479" s="23" t="s">
        <v>452</v>
      </c>
      <c r="F1479" s="23" t="s">
        <v>4172</v>
      </c>
      <c r="G1479" s="23" t="s">
        <v>1721</v>
      </c>
      <c r="H1479" s="23" t="s">
        <v>4094</v>
      </c>
      <c r="I1479" s="23" t="s">
        <v>4203</v>
      </c>
      <c r="J1479" s="23" t="s">
        <v>11</v>
      </c>
      <c r="K1479" s="23" t="s">
        <v>4628</v>
      </c>
      <c r="L1479" s="23" t="s">
        <v>11</v>
      </c>
      <c r="M1479" s="23" t="s">
        <v>5455</v>
      </c>
      <c r="N1479" s="23" t="s">
        <v>4629</v>
      </c>
      <c r="O1479" s="23" t="s">
        <v>4630</v>
      </c>
      <c r="P1479" s="23" t="s">
        <v>4726</v>
      </c>
      <c r="Q1479" s="23">
        <v>0</v>
      </c>
      <c r="R1479" s="23" t="s">
        <v>1962</v>
      </c>
      <c r="S1479" s="23" t="s">
        <v>4494</v>
      </c>
      <c r="T1479" s="23" t="s">
        <v>1721</v>
      </c>
    </row>
    <row r="1480" spans="1:20" s="19" customFormat="1">
      <c r="A1480" s="23" t="s">
        <v>2206</v>
      </c>
      <c r="B1480" s="23" t="s">
        <v>2207</v>
      </c>
      <c r="C1480" s="23" t="s">
        <v>17</v>
      </c>
      <c r="D1480" s="23" t="s">
        <v>1705</v>
      </c>
      <c r="E1480" s="23" t="s">
        <v>452</v>
      </c>
      <c r="F1480" s="23" t="s">
        <v>5336</v>
      </c>
      <c r="G1480" s="23" t="s">
        <v>1721</v>
      </c>
      <c r="H1480" s="23" t="s">
        <v>4638</v>
      </c>
      <c r="I1480" s="23" t="s">
        <v>4636</v>
      </c>
      <c r="J1480" s="23" t="s">
        <v>11</v>
      </c>
      <c r="K1480" s="23" t="s">
        <v>4628</v>
      </c>
      <c r="L1480" s="23" t="s">
        <v>11</v>
      </c>
      <c r="M1480" s="23" t="s">
        <v>5471</v>
      </c>
      <c r="N1480" s="23" t="s">
        <v>4629</v>
      </c>
      <c r="O1480" s="23" t="s">
        <v>4630</v>
      </c>
      <c r="P1480" s="23" t="s">
        <v>4666</v>
      </c>
      <c r="Q1480" s="23">
        <v>0</v>
      </c>
      <c r="R1480" s="23" t="s">
        <v>2050</v>
      </c>
      <c r="S1480" s="23" t="s">
        <v>4460</v>
      </c>
      <c r="T1480" s="23" t="s">
        <v>1721</v>
      </c>
    </row>
    <row r="1481" spans="1:20" s="19" customFormat="1">
      <c r="A1481" s="23" t="s">
        <v>3374</v>
      </c>
      <c r="B1481" s="23" t="s">
        <v>3375</v>
      </c>
      <c r="C1481" s="23" t="s">
        <v>1687</v>
      </c>
      <c r="D1481" s="23" t="s">
        <v>4091</v>
      </c>
      <c r="E1481" s="23" t="s">
        <v>459</v>
      </c>
      <c r="F1481" s="23" t="s">
        <v>4194</v>
      </c>
      <c r="G1481" s="23" t="s">
        <v>1721</v>
      </c>
      <c r="H1481" s="23" t="s">
        <v>4632</v>
      </c>
      <c r="I1481" s="23" t="s">
        <v>4639</v>
      </c>
      <c r="J1481" s="23" t="s">
        <v>11</v>
      </c>
      <c r="K1481" s="23" t="s">
        <v>4628</v>
      </c>
      <c r="L1481" s="23" t="s">
        <v>11</v>
      </c>
      <c r="M1481" s="23" t="s">
        <v>5499</v>
      </c>
      <c r="N1481" s="23" t="s">
        <v>4640</v>
      </c>
      <c r="O1481" s="23" t="s">
        <v>4630</v>
      </c>
      <c r="P1481" s="23" t="s">
        <v>1168</v>
      </c>
      <c r="Q1481" s="23">
        <v>0</v>
      </c>
      <c r="R1481" s="23" t="s">
        <v>1683</v>
      </c>
      <c r="S1481" s="23" t="s">
        <v>4588</v>
      </c>
      <c r="T1481" s="23" t="s">
        <v>1721</v>
      </c>
    </row>
    <row r="1482" spans="1:20" s="19" customFormat="1">
      <c r="A1482" s="23" t="s">
        <v>3574</v>
      </c>
      <c r="B1482" s="23" t="s">
        <v>3575</v>
      </c>
      <c r="C1482" s="23" t="s">
        <v>16</v>
      </c>
      <c r="D1482" s="23" t="s">
        <v>1705</v>
      </c>
      <c r="E1482" s="23" t="s">
        <v>452</v>
      </c>
      <c r="F1482" s="23" t="s">
        <v>4185</v>
      </c>
      <c r="G1482" s="23" t="s">
        <v>1721</v>
      </c>
      <c r="H1482" s="23" t="s">
        <v>4633</v>
      </c>
      <c r="I1482" s="23" t="s">
        <v>4203</v>
      </c>
      <c r="J1482" s="23" t="s">
        <v>11</v>
      </c>
      <c r="K1482" s="23" t="s">
        <v>4628</v>
      </c>
      <c r="L1482" s="23" t="s">
        <v>11</v>
      </c>
      <c r="M1482" s="23" t="s">
        <v>5408</v>
      </c>
      <c r="N1482" s="23" t="s">
        <v>4629</v>
      </c>
      <c r="O1482" s="23" t="s">
        <v>4630</v>
      </c>
      <c r="P1482" s="23" t="s">
        <v>1026</v>
      </c>
      <c r="Q1482" s="23">
        <v>0</v>
      </c>
      <c r="R1482" s="23" t="s">
        <v>1683</v>
      </c>
      <c r="S1482" s="23" t="s">
        <v>4580</v>
      </c>
      <c r="T1482" s="23" t="s">
        <v>1721</v>
      </c>
    </row>
    <row r="1483" spans="1:20" s="19" customFormat="1">
      <c r="A1483" s="23" t="s">
        <v>3785</v>
      </c>
      <c r="B1483" s="23" t="s">
        <v>3786</v>
      </c>
      <c r="C1483" s="23" t="s">
        <v>10</v>
      </c>
      <c r="D1483" s="23" t="s">
        <v>1705</v>
      </c>
      <c r="E1483" s="23" t="s">
        <v>452</v>
      </c>
      <c r="F1483" s="23" t="s">
        <v>4185</v>
      </c>
      <c r="G1483" s="23" t="s">
        <v>1721</v>
      </c>
      <c r="H1483" s="23" t="s">
        <v>4633</v>
      </c>
      <c r="I1483" s="23" t="s">
        <v>4203</v>
      </c>
      <c r="J1483" s="23" t="s">
        <v>11</v>
      </c>
      <c r="K1483" s="23" t="s">
        <v>4628</v>
      </c>
      <c r="L1483" s="23" t="s">
        <v>11</v>
      </c>
      <c r="M1483" s="23" t="s">
        <v>5434</v>
      </c>
      <c r="N1483" s="23" t="s">
        <v>4629</v>
      </c>
      <c r="O1483" s="23" t="s">
        <v>4630</v>
      </c>
      <c r="P1483" s="23" t="s">
        <v>1026</v>
      </c>
      <c r="Q1483" s="23">
        <v>0</v>
      </c>
      <c r="R1483" s="23" t="s">
        <v>1683</v>
      </c>
      <c r="S1483" s="23" t="s">
        <v>4585</v>
      </c>
      <c r="T1483" s="23" t="s">
        <v>1721</v>
      </c>
    </row>
    <row r="1484" spans="1:20" s="19" customFormat="1">
      <c r="A1484" s="23" t="s">
        <v>3175</v>
      </c>
      <c r="B1484" s="23" t="s">
        <v>3176</v>
      </c>
      <c r="C1484" s="23" t="s">
        <v>14</v>
      </c>
      <c r="D1484" s="23" t="s">
        <v>1705</v>
      </c>
      <c r="E1484" s="23" t="s">
        <v>452</v>
      </c>
      <c r="F1484" s="23" t="s">
        <v>5334</v>
      </c>
      <c r="G1484" s="23" t="s">
        <v>1721</v>
      </c>
      <c r="H1484" s="23" t="s">
        <v>4633</v>
      </c>
      <c r="I1484" s="23" t="s">
        <v>4192</v>
      </c>
      <c r="J1484" s="23" t="s">
        <v>11</v>
      </c>
      <c r="K1484" s="23" t="s">
        <v>4628</v>
      </c>
      <c r="L1484" s="23" t="s">
        <v>11</v>
      </c>
      <c r="M1484" s="23" t="s">
        <v>5422</v>
      </c>
      <c r="N1484" s="23" t="s">
        <v>4629</v>
      </c>
      <c r="O1484" s="23" t="s">
        <v>4630</v>
      </c>
      <c r="P1484" s="23" t="s">
        <v>4684</v>
      </c>
      <c r="Q1484" s="23">
        <v>0</v>
      </c>
      <c r="R1484" s="23" t="s">
        <v>1962</v>
      </c>
      <c r="S1484" s="23" t="s">
        <v>4685</v>
      </c>
      <c r="T1484" s="23" t="s">
        <v>1721</v>
      </c>
    </row>
    <row r="1485" spans="1:20" s="19" customFormat="1">
      <c r="A1485" s="23" t="s">
        <v>2575</v>
      </c>
      <c r="B1485" s="23" t="s">
        <v>2576</v>
      </c>
      <c r="C1485" s="23" t="s">
        <v>10</v>
      </c>
      <c r="D1485" s="23" t="s">
        <v>1705</v>
      </c>
      <c r="E1485" s="23" t="s">
        <v>452</v>
      </c>
      <c r="F1485" s="23" t="s">
        <v>4164</v>
      </c>
      <c r="G1485" s="23" t="s">
        <v>1721</v>
      </c>
      <c r="H1485" s="23" t="s">
        <v>4632</v>
      </c>
      <c r="I1485" s="23" t="s">
        <v>4203</v>
      </c>
      <c r="J1485" s="23" t="s">
        <v>11</v>
      </c>
      <c r="K1485" s="23" t="s">
        <v>4628</v>
      </c>
      <c r="L1485" s="23" t="s">
        <v>11</v>
      </c>
      <c r="M1485" s="23" t="s">
        <v>5434</v>
      </c>
      <c r="N1485" s="23" t="s">
        <v>4629</v>
      </c>
      <c r="O1485" s="23" t="s">
        <v>4630</v>
      </c>
      <c r="P1485" s="23" t="s">
        <v>4713</v>
      </c>
      <c r="Q1485" s="23">
        <v>0</v>
      </c>
      <c r="R1485" s="23" t="s">
        <v>1962</v>
      </c>
      <c r="S1485" s="23" t="s">
        <v>4417</v>
      </c>
      <c r="T1485" s="23" t="s">
        <v>1721</v>
      </c>
    </row>
    <row r="1486" spans="1:20" s="19" customFormat="1">
      <c r="A1486" s="23" t="s">
        <v>2036</v>
      </c>
      <c r="B1486" s="23" t="s">
        <v>2037</v>
      </c>
      <c r="C1486" s="23" t="s">
        <v>14</v>
      </c>
      <c r="D1486" s="23" t="s">
        <v>1705</v>
      </c>
      <c r="E1486" s="23" t="s">
        <v>452</v>
      </c>
      <c r="F1486" s="23" t="s">
        <v>5344</v>
      </c>
      <c r="G1486" s="23" t="s">
        <v>1721</v>
      </c>
      <c r="H1486" s="23" t="s">
        <v>4643</v>
      </c>
      <c r="I1486" s="23" t="s">
        <v>4649</v>
      </c>
      <c r="J1486" s="23" t="s">
        <v>11</v>
      </c>
      <c r="K1486" s="23" t="s">
        <v>4628</v>
      </c>
      <c r="L1486" s="23" t="s">
        <v>11</v>
      </c>
      <c r="M1486" s="23" t="s">
        <v>5428</v>
      </c>
      <c r="N1486" s="23" t="s">
        <v>4629</v>
      </c>
      <c r="O1486" s="23" t="s">
        <v>4630</v>
      </c>
      <c r="P1486" s="23" t="s">
        <v>5487</v>
      </c>
      <c r="Q1486" s="23">
        <v>0</v>
      </c>
      <c r="R1486" s="23" t="s">
        <v>2050</v>
      </c>
      <c r="S1486" s="23" t="s">
        <v>5357</v>
      </c>
      <c r="T1486" s="23" t="s">
        <v>1721</v>
      </c>
    </row>
    <row r="1487" spans="1:20" s="19" customFormat="1">
      <c r="A1487" s="23" t="s">
        <v>3340</v>
      </c>
      <c r="B1487" s="23" t="s">
        <v>3341</v>
      </c>
      <c r="C1487" s="23" t="s">
        <v>12</v>
      </c>
      <c r="D1487" s="23" t="s">
        <v>1705</v>
      </c>
      <c r="E1487" s="23" t="s">
        <v>452</v>
      </c>
      <c r="F1487" s="23" t="s">
        <v>5338</v>
      </c>
      <c r="G1487" s="23" t="s">
        <v>1721</v>
      </c>
      <c r="H1487" s="23" t="s">
        <v>4643</v>
      </c>
      <c r="I1487" s="23" t="s">
        <v>4138</v>
      </c>
      <c r="J1487" s="23" t="s">
        <v>11</v>
      </c>
      <c r="K1487" s="23" t="s">
        <v>4628</v>
      </c>
      <c r="L1487" s="23" t="s">
        <v>11</v>
      </c>
      <c r="M1487" s="23" t="s">
        <v>5425</v>
      </c>
      <c r="N1487" s="23" t="s">
        <v>4629</v>
      </c>
      <c r="O1487" s="23" t="s">
        <v>4630</v>
      </c>
      <c r="P1487" s="23" t="s">
        <v>4675</v>
      </c>
      <c r="Q1487" s="23">
        <v>0</v>
      </c>
      <c r="R1487" s="23" t="s">
        <v>2050</v>
      </c>
      <c r="S1487" s="23" t="s">
        <v>4758</v>
      </c>
      <c r="T1487" s="23" t="s">
        <v>1721</v>
      </c>
    </row>
    <row r="1488" spans="1:20" s="19" customFormat="1">
      <c r="A1488" s="23" t="s">
        <v>2158</v>
      </c>
      <c r="B1488" s="23" t="s">
        <v>2159</v>
      </c>
      <c r="C1488" s="23" t="s">
        <v>12</v>
      </c>
      <c r="D1488" s="23" t="s">
        <v>1705</v>
      </c>
      <c r="E1488" s="23" t="s">
        <v>452</v>
      </c>
      <c r="F1488" s="23" t="s">
        <v>5338</v>
      </c>
      <c r="G1488" s="23" t="s">
        <v>1721</v>
      </c>
      <c r="H1488" s="23" t="s">
        <v>4643</v>
      </c>
      <c r="I1488" s="23" t="s">
        <v>5486</v>
      </c>
      <c r="J1488" s="23" t="s">
        <v>11</v>
      </c>
      <c r="K1488" s="23" t="s">
        <v>4628</v>
      </c>
      <c r="L1488" s="23" t="s">
        <v>11</v>
      </c>
      <c r="M1488" s="23" t="s">
        <v>5448</v>
      </c>
      <c r="N1488" s="23" t="s">
        <v>4629</v>
      </c>
      <c r="O1488" s="23" t="s">
        <v>4630</v>
      </c>
      <c r="P1488" s="23" t="s">
        <v>4650</v>
      </c>
      <c r="Q1488" s="23">
        <v>0</v>
      </c>
      <c r="R1488" s="23" t="s">
        <v>1962</v>
      </c>
      <c r="S1488" s="23" t="s">
        <v>4775</v>
      </c>
      <c r="T1488" s="23" t="s">
        <v>1721</v>
      </c>
    </row>
    <row r="1489" spans="1:20" s="19" customFormat="1">
      <c r="A1489" s="23" t="s">
        <v>3114</v>
      </c>
      <c r="B1489" s="23" t="s">
        <v>3115</v>
      </c>
      <c r="C1489" s="23" t="s">
        <v>14</v>
      </c>
      <c r="D1489" s="23" t="s">
        <v>1705</v>
      </c>
      <c r="E1489" s="23" t="s">
        <v>452</v>
      </c>
      <c r="F1489" s="23" t="s">
        <v>4166</v>
      </c>
      <c r="G1489" s="23" t="s">
        <v>1721</v>
      </c>
      <c r="H1489" s="23" t="s">
        <v>4094</v>
      </c>
      <c r="I1489" s="23" t="s">
        <v>4656</v>
      </c>
      <c r="J1489" s="23" t="s">
        <v>11</v>
      </c>
      <c r="K1489" s="23" t="s">
        <v>4628</v>
      </c>
      <c r="L1489" s="23" t="s">
        <v>11</v>
      </c>
      <c r="M1489" s="23" t="s">
        <v>5414</v>
      </c>
      <c r="N1489" s="23" t="s">
        <v>4629</v>
      </c>
      <c r="O1489" s="23" t="s">
        <v>4630</v>
      </c>
      <c r="P1489" s="23" t="s">
        <v>4642</v>
      </c>
      <c r="Q1489" s="23">
        <v>0</v>
      </c>
      <c r="R1489" s="23" t="s">
        <v>1962</v>
      </c>
      <c r="S1489" s="23" t="s">
        <v>4366</v>
      </c>
      <c r="T1489" s="23" t="s">
        <v>1721</v>
      </c>
    </row>
    <row r="1490" spans="1:20" s="19" customFormat="1">
      <c r="A1490" s="23" t="s">
        <v>1956</v>
      </c>
      <c r="B1490" s="23" t="s">
        <v>1957</v>
      </c>
      <c r="C1490" s="23" t="s">
        <v>14</v>
      </c>
      <c r="D1490" s="23" t="s">
        <v>1705</v>
      </c>
      <c r="E1490" s="23" t="s">
        <v>1189</v>
      </c>
      <c r="F1490" s="23" t="s">
        <v>4207</v>
      </c>
      <c r="G1490" s="23" t="s">
        <v>1721</v>
      </c>
      <c r="H1490" s="23" t="s">
        <v>4633</v>
      </c>
      <c r="I1490" s="23" t="s">
        <v>5438</v>
      </c>
      <c r="J1490" s="23" t="s">
        <v>11</v>
      </c>
      <c r="K1490" s="23" t="s">
        <v>4628</v>
      </c>
      <c r="L1490" s="23" t="s">
        <v>11</v>
      </c>
      <c r="M1490" s="23" t="s">
        <v>5422</v>
      </c>
      <c r="N1490" s="23" t="s">
        <v>4629</v>
      </c>
      <c r="O1490" s="23" t="s">
        <v>4630</v>
      </c>
      <c r="P1490" s="23" t="s">
        <v>4642</v>
      </c>
      <c r="Q1490" s="23">
        <v>0</v>
      </c>
      <c r="R1490" s="23" t="s">
        <v>1962</v>
      </c>
      <c r="S1490" s="23" t="s">
        <v>4693</v>
      </c>
      <c r="T1490" s="23" t="s">
        <v>1721</v>
      </c>
    </row>
    <row r="1491" spans="1:20" s="19" customFormat="1">
      <c r="A1491" s="23" t="s">
        <v>3767</v>
      </c>
      <c r="B1491" s="23" t="s">
        <v>3768</v>
      </c>
      <c r="C1491" s="23" t="s">
        <v>10</v>
      </c>
      <c r="D1491" s="23" t="s">
        <v>1705</v>
      </c>
      <c r="E1491" s="23" t="s">
        <v>452</v>
      </c>
      <c r="F1491" s="23" t="s">
        <v>4164</v>
      </c>
      <c r="G1491" s="23" t="s">
        <v>1721</v>
      </c>
      <c r="H1491" s="23" t="s">
        <v>4632</v>
      </c>
      <c r="I1491" s="23" t="s">
        <v>4203</v>
      </c>
      <c r="J1491" s="23" t="s">
        <v>11</v>
      </c>
      <c r="K1491" s="23" t="s">
        <v>4628</v>
      </c>
      <c r="L1491" s="23" t="s">
        <v>11</v>
      </c>
      <c r="M1491" s="23" t="s">
        <v>5414</v>
      </c>
      <c r="N1491" s="23" t="s">
        <v>4629</v>
      </c>
      <c r="O1491" s="23" t="s">
        <v>4630</v>
      </c>
      <c r="P1491" s="23" t="s">
        <v>4675</v>
      </c>
      <c r="Q1491" s="23">
        <v>0</v>
      </c>
      <c r="R1491" s="23" t="s">
        <v>4808</v>
      </c>
      <c r="S1491" s="23" t="s">
        <v>4809</v>
      </c>
      <c r="T1491" s="23" t="s">
        <v>1721</v>
      </c>
    </row>
    <row r="1492" spans="1:20" s="19" customFormat="1">
      <c r="A1492" s="23" t="s">
        <v>3926</v>
      </c>
      <c r="B1492" s="23" t="s">
        <v>3927</v>
      </c>
      <c r="C1492" s="23" t="s">
        <v>12</v>
      </c>
      <c r="D1492" s="23" t="s">
        <v>1705</v>
      </c>
      <c r="E1492" s="23" t="s">
        <v>452</v>
      </c>
      <c r="F1492" s="23" t="s">
        <v>5338</v>
      </c>
      <c r="G1492" s="23" t="s">
        <v>1721</v>
      </c>
      <c r="H1492" s="23" t="s">
        <v>4643</v>
      </c>
      <c r="I1492" s="23" t="s">
        <v>5486</v>
      </c>
      <c r="J1492" s="23" t="s">
        <v>11</v>
      </c>
      <c r="K1492" s="23" t="s">
        <v>4628</v>
      </c>
      <c r="L1492" s="23" t="s">
        <v>11</v>
      </c>
      <c r="M1492" s="23" t="s">
        <v>5448</v>
      </c>
      <c r="N1492" s="23" t="s">
        <v>4629</v>
      </c>
      <c r="O1492" s="23" t="s">
        <v>4630</v>
      </c>
      <c r="P1492" s="23" t="s">
        <v>4753</v>
      </c>
      <c r="Q1492" s="23">
        <v>0</v>
      </c>
      <c r="R1492" s="23" t="s">
        <v>1962</v>
      </c>
      <c r="S1492" s="23" t="s">
        <v>4797</v>
      </c>
      <c r="T1492" s="23" t="s">
        <v>1721</v>
      </c>
    </row>
    <row r="1493" spans="1:20" s="19" customFormat="1">
      <c r="A1493" s="23" t="s">
        <v>3707</v>
      </c>
      <c r="B1493" s="23" t="s">
        <v>3708</v>
      </c>
      <c r="C1493" s="23" t="s">
        <v>14</v>
      </c>
      <c r="D1493" s="23" t="s">
        <v>1705</v>
      </c>
      <c r="E1493" s="23" t="s">
        <v>452</v>
      </c>
      <c r="F1493" s="23" t="s">
        <v>5344</v>
      </c>
      <c r="G1493" s="23" t="s">
        <v>1721</v>
      </c>
      <c r="H1493" s="23" t="s">
        <v>4643</v>
      </c>
      <c r="I1493" s="23" t="s">
        <v>5421</v>
      </c>
      <c r="J1493" s="23" t="s">
        <v>11</v>
      </c>
      <c r="K1493" s="23" t="s">
        <v>4628</v>
      </c>
      <c r="L1493" s="23" t="s">
        <v>11</v>
      </c>
      <c r="M1493" s="23" t="s">
        <v>5422</v>
      </c>
      <c r="N1493" s="23" t="s">
        <v>4629</v>
      </c>
      <c r="O1493" s="23" t="s">
        <v>4630</v>
      </c>
      <c r="P1493" s="23" t="s">
        <v>7</v>
      </c>
      <c r="Q1493" s="23">
        <v>0</v>
      </c>
      <c r="R1493" s="23" t="s">
        <v>4744</v>
      </c>
      <c r="S1493" s="23" t="s">
        <v>4512</v>
      </c>
      <c r="T1493" s="23" t="s">
        <v>1721</v>
      </c>
    </row>
    <row r="1494" spans="1:20" s="19" customFormat="1">
      <c r="A1494" s="23" t="s">
        <v>3591</v>
      </c>
      <c r="B1494" s="23" t="s">
        <v>3592</v>
      </c>
      <c r="C1494" s="23" t="s">
        <v>10</v>
      </c>
      <c r="D1494" s="23" t="s">
        <v>1705</v>
      </c>
      <c r="E1494" s="23" t="s">
        <v>452</v>
      </c>
      <c r="F1494" s="23" t="s">
        <v>4164</v>
      </c>
      <c r="G1494" s="23" t="s">
        <v>1721</v>
      </c>
      <c r="H1494" s="23" t="s">
        <v>4632</v>
      </c>
      <c r="I1494" s="23" t="s">
        <v>4203</v>
      </c>
      <c r="J1494" s="23" t="s">
        <v>11</v>
      </c>
      <c r="K1494" s="23" t="s">
        <v>4628</v>
      </c>
      <c r="L1494" s="23" t="s">
        <v>11</v>
      </c>
      <c r="M1494" s="23" t="s">
        <v>5434</v>
      </c>
      <c r="N1494" s="23" t="s">
        <v>4629</v>
      </c>
      <c r="O1494" s="23" t="s">
        <v>4630</v>
      </c>
      <c r="P1494" s="23" t="s">
        <v>9</v>
      </c>
      <c r="Q1494" s="23">
        <v>0</v>
      </c>
      <c r="R1494" s="23" t="s">
        <v>2307</v>
      </c>
      <c r="S1494" s="23" t="s">
        <v>4681</v>
      </c>
      <c r="T1494" s="23" t="s">
        <v>1721</v>
      </c>
    </row>
    <row r="1495" spans="1:20" s="19" customFormat="1">
      <c r="A1495" s="23" t="s">
        <v>2186</v>
      </c>
      <c r="B1495" s="23" t="s">
        <v>2187</v>
      </c>
      <c r="C1495" s="23" t="s">
        <v>12</v>
      </c>
      <c r="D1495" s="23" t="s">
        <v>1705</v>
      </c>
      <c r="E1495" s="23" t="s">
        <v>452</v>
      </c>
      <c r="F1495" s="23" t="s">
        <v>5340</v>
      </c>
      <c r="G1495" s="23" t="s">
        <v>1721</v>
      </c>
      <c r="H1495" s="23" t="s">
        <v>4099</v>
      </c>
      <c r="I1495" s="23" t="s">
        <v>4192</v>
      </c>
      <c r="J1495" s="23" t="s">
        <v>11</v>
      </c>
      <c r="K1495" s="23" t="s">
        <v>4628</v>
      </c>
      <c r="L1495" s="23" t="s">
        <v>11</v>
      </c>
      <c r="M1495" s="23" t="s">
        <v>5419</v>
      </c>
      <c r="N1495" s="23" t="s">
        <v>4629</v>
      </c>
      <c r="O1495" s="23" t="s">
        <v>4630</v>
      </c>
      <c r="P1495" s="23" t="s">
        <v>4650</v>
      </c>
      <c r="Q1495" s="23">
        <v>0</v>
      </c>
      <c r="R1495" s="23" t="s">
        <v>1962</v>
      </c>
      <c r="S1495" s="23" t="s">
        <v>4694</v>
      </c>
      <c r="T1495" s="23" t="s">
        <v>1721</v>
      </c>
    </row>
    <row r="1496" spans="1:20" s="19" customFormat="1">
      <c r="A1496" s="23" t="s">
        <v>3882</v>
      </c>
      <c r="B1496" s="23" t="s">
        <v>3883</v>
      </c>
      <c r="C1496" s="23" t="s">
        <v>10</v>
      </c>
      <c r="D1496" s="23" t="s">
        <v>1705</v>
      </c>
      <c r="E1496" s="23" t="s">
        <v>1189</v>
      </c>
      <c r="F1496" s="23" t="s">
        <v>4141</v>
      </c>
      <c r="G1496" s="23" t="s">
        <v>1721</v>
      </c>
      <c r="H1496" s="23" t="s">
        <v>4633</v>
      </c>
      <c r="I1496" s="23" t="s">
        <v>5430</v>
      </c>
      <c r="J1496" s="23" t="s">
        <v>11</v>
      </c>
      <c r="K1496" s="23" t="s">
        <v>4628</v>
      </c>
      <c r="L1496" s="23" t="s">
        <v>11</v>
      </c>
      <c r="M1496" s="23" t="s">
        <v>5450</v>
      </c>
      <c r="N1496" s="23" t="s">
        <v>4629</v>
      </c>
      <c r="O1496" s="23" t="s">
        <v>4630</v>
      </c>
      <c r="P1496" s="23" t="s">
        <v>4662</v>
      </c>
      <c r="Q1496" s="23">
        <v>0</v>
      </c>
      <c r="R1496" s="23" t="s">
        <v>1908</v>
      </c>
      <c r="S1496" s="23" t="s">
        <v>4860</v>
      </c>
      <c r="T1496" s="23" t="s">
        <v>1721</v>
      </c>
    </row>
    <row r="1497" spans="1:20" s="19" customFormat="1">
      <c r="A1497" s="23" t="s">
        <v>3790</v>
      </c>
      <c r="B1497" s="23" t="s">
        <v>3791</v>
      </c>
      <c r="C1497" s="23" t="s">
        <v>1687</v>
      </c>
      <c r="D1497" s="23" t="s">
        <v>4091</v>
      </c>
      <c r="E1497" s="23" t="s">
        <v>459</v>
      </c>
      <c r="F1497" s="23" t="s">
        <v>4202</v>
      </c>
      <c r="G1497" s="23" t="s">
        <v>1721</v>
      </c>
      <c r="H1497" s="23" t="s">
        <v>4643</v>
      </c>
      <c r="I1497" s="23" t="s">
        <v>4644</v>
      </c>
      <c r="J1497" s="23" t="s">
        <v>11</v>
      </c>
      <c r="K1497" s="23" t="s">
        <v>4628</v>
      </c>
      <c r="L1497" s="23" t="s">
        <v>11</v>
      </c>
      <c r="M1497" s="23" t="s">
        <v>5446</v>
      </c>
      <c r="N1497" s="23" t="s">
        <v>4640</v>
      </c>
      <c r="O1497" s="23" t="s">
        <v>4630</v>
      </c>
      <c r="P1497" s="23" t="s">
        <v>4863</v>
      </c>
      <c r="Q1497" s="23">
        <v>0</v>
      </c>
      <c r="R1497" s="23" t="s">
        <v>1684</v>
      </c>
      <c r="S1497" s="23" t="s">
        <v>4619</v>
      </c>
      <c r="T1497" s="23" t="s">
        <v>1721</v>
      </c>
    </row>
    <row r="1498" spans="1:20" s="19" customFormat="1">
      <c r="A1498" s="23" t="s">
        <v>3340</v>
      </c>
      <c r="B1498" s="23" t="s">
        <v>3341</v>
      </c>
      <c r="C1498" s="23" t="s">
        <v>12</v>
      </c>
      <c r="D1498" s="23" t="s">
        <v>1705</v>
      </c>
      <c r="E1498" s="23" t="s">
        <v>452</v>
      </c>
      <c r="F1498" s="23" t="s">
        <v>5338</v>
      </c>
      <c r="G1498" s="23" t="s">
        <v>1721</v>
      </c>
      <c r="H1498" s="23" t="s">
        <v>4643</v>
      </c>
      <c r="I1498" s="23" t="s">
        <v>4138</v>
      </c>
      <c r="J1498" s="23" t="s">
        <v>11</v>
      </c>
      <c r="K1498" s="23" t="s">
        <v>4628</v>
      </c>
      <c r="L1498" s="23" t="s">
        <v>11</v>
      </c>
      <c r="M1498" s="23" t="s">
        <v>5433</v>
      </c>
      <c r="N1498" s="23" t="s">
        <v>4629</v>
      </c>
      <c r="O1498" s="23" t="s">
        <v>4630</v>
      </c>
      <c r="P1498" s="23" t="s">
        <v>4675</v>
      </c>
      <c r="Q1498" s="23">
        <v>0</v>
      </c>
      <c r="R1498" s="23" t="s">
        <v>2050</v>
      </c>
      <c r="S1498" s="23" t="s">
        <v>4758</v>
      </c>
      <c r="T1498" s="23" t="s">
        <v>1721</v>
      </c>
    </row>
    <row r="1499" spans="1:20" s="19" customFormat="1">
      <c r="A1499" s="23" t="s">
        <v>2830</v>
      </c>
      <c r="B1499" s="23" t="s">
        <v>2831</v>
      </c>
      <c r="C1499" s="23" t="s">
        <v>16</v>
      </c>
      <c r="D1499" s="23" t="s">
        <v>1705</v>
      </c>
      <c r="E1499" s="23" t="s">
        <v>452</v>
      </c>
      <c r="F1499" s="23" t="s">
        <v>4164</v>
      </c>
      <c r="G1499" s="23" t="s">
        <v>1721</v>
      </c>
      <c r="H1499" s="23" t="s">
        <v>4632</v>
      </c>
      <c r="I1499" s="23" t="s">
        <v>4649</v>
      </c>
      <c r="J1499" s="23" t="s">
        <v>11</v>
      </c>
      <c r="K1499" s="23" t="s">
        <v>4628</v>
      </c>
      <c r="L1499" s="23" t="s">
        <v>11</v>
      </c>
      <c r="M1499" s="23" t="s">
        <v>5460</v>
      </c>
      <c r="N1499" s="23" t="s">
        <v>4629</v>
      </c>
      <c r="O1499" s="23" t="s">
        <v>4630</v>
      </c>
      <c r="P1499" s="23" t="s">
        <v>9</v>
      </c>
      <c r="Q1499" s="23">
        <v>0</v>
      </c>
      <c r="R1499" s="23" t="s">
        <v>3476</v>
      </c>
      <c r="S1499" s="23" t="s">
        <v>4707</v>
      </c>
      <c r="T1499" s="23" t="s">
        <v>1721</v>
      </c>
    </row>
    <row r="1500" spans="1:20" s="19" customFormat="1">
      <c r="A1500" s="23" t="s">
        <v>2952</v>
      </c>
      <c r="B1500" s="23" t="s">
        <v>2953</v>
      </c>
      <c r="C1500" s="23" t="s">
        <v>15</v>
      </c>
      <c r="D1500" s="23" t="s">
        <v>1705</v>
      </c>
      <c r="E1500" s="23" t="s">
        <v>452</v>
      </c>
      <c r="F1500" s="23" t="s">
        <v>4156</v>
      </c>
      <c r="G1500" s="23" t="s">
        <v>1721</v>
      </c>
      <c r="H1500" s="23" t="s">
        <v>4094</v>
      </c>
      <c r="I1500" s="23" t="s">
        <v>4636</v>
      </c>
      <c r="J1500" s="23" t="s">
        <v>11</v>
      </c>
      <c r="K1500" s="23" t="s">
        <v>4628</v>
      </c>
      <c r="L1500" s="23" t="s">
        <v>11</v>
      </c>
      <c r="M1500" s="23" t="s">
        <v>5414</v>
      </c>
      <c r="N1500" s="23" t="s">
        <v>4629</v>
      </c>
      <c r="O1500" s="23" t="s">
        <v>4630</v>
      </c>
      <c r="P1500" s="23" t="s">
        <v>4655</v>
      </c>
      <c r="Q1500" s="23">
        <v>0</v>
      </c>
      <c r="R1500" s="23" t="s">
        <v>1962</v>
      </c>
      <c r="S1500" s="23" t="s">
        <v>4729</v>
      </c>
      <c r="T1500" s="23" t="s">
        <v>1721</v>
      </c>
    </row>
    <row r="1501" spans="1:20" s="19" customFormat="1">
      <c r="A1501" s="23" t="s">
        <v>2626</v>
      </c>
      <c r="B1501" s="23" t="s">
        <v>2627</v>
      </c>
      <c r="C1501" s="23" t="s">
        <v>14</v>
      </c>
      <c r="D1501" s="23" t="s">
        <v>1705</v>
      </c>
      <c r="E1501" s="23" t="s">
        <v>452</v>
      </c>
      <c r="F1501" s="23" t="s">
        <v>4173</v>
      </c>
      <c r="G1501" s="23" t="s">
        <v>1721</v>
      </c>
      <c r="H1501" s="23" t="s">
        <v>4099</v>
      </c>
      <c r="I1501" s="23" t="s">
        <v>4138</v>
      </c>
      <c r="J1501" s="23" t="s">
        <v>11</v>
      </c>
      <c r="K1501" s="23" t="s">
        <v>4628</v>
      </c>
      <c r="L1501" s="23" t="s">
        <v>11</v>
      </c>
      <c r="M1501" s="23" t="s">
        <v>5443</v>
      </c>
      <c r="N1501" s="23" t="s">
        <v>4629</v>
      </c>
      <c r="O1501" s="23" t="s">
        <v>4630</v>
      </c>
      <c r="P1501" s="23" t="s">
        <v>7</v>
      </c>
      <c r="Q1501" s="23">
        <v>0</v>
      </c>
      <c r="R1501" s="23" t="s">
        <v>4700</v>
      </c>
      <c r="S1501" s="23" t="s">
        <v>4701</v>
      </c>
      <c r="T1501" s="23" t="s">
        <v>1721</v>
      </c>
    </row>
    <row r="1502" spans="1:20" s="19" customFormat="1">
      <c r="A1502" s="23" t="s">
        <v>2386</v>
      </c>
      <c r="B1502" s="23" t="s">
        <v>2387</v>
      </c>
      <c r="C1502" s="23" t="s">
        <v>15</v>
      </c>
      <c r="D1502" s="23" t="s">
        <v>1705</v>
      </c>
      <c r="E1502" s="23" t="s">
        <v>452</v>
      </c>
      <c r="F1502" s="23" t="s">
        <v>4148</v>
      </c>
      <c r="G1502" s="23" t="s">
        <v>1721</v>
      </c>
      <c r="H1502" s="23" t="s">
        <v>4094</v>
      </c>
      <c r="I1502" s="23" t="s">
        <v>4192</v>
      </c>
      <c r="J1502" s="23" t="s">
        <v>11</v>
      </c>
      <c r="K1502" s="23" t="s">
        <v>4628</v>
      </c>
      <c r="L1502" s="23" t="s">
        <v>11</v>
      </c>
      <c r="M1502" s="23" t="s">
        <v>5412</v>
      </c>
      <c r="N1502" s="23" t="s">
        <v>4629</v>
      </c>
      <c r="O1502" s="23" t="s">
        <v>4630</v>
      </c>
      <c r="P1502" s="23" t="s">
        <v>1026</v>
      </c>
      <c r="Q1502" s="23">
        <v>0</v>
      </c>
      <c r="R1502" s="23" t="s">
        <v>1782</v>
      </c>
      <c r="S1502" s="23" t="s">
        <v>4867</v>
      </c>
      <c r="T1502" s="23" t="s">
        <v>1721</v>
      </c>
    </row>
    <row r="1503" spans="1:20" s="19" customFormat="1">
      <c r="A1503" s="23" t="s">
        <v>3364</v>
      </c>
      <c r="B1503" s="23" t="s">
        <v>3365</v>
      </c>
      <c r="C1503" s="23" t="s">
        <v>14</v>
      </c>
      <c r="D1503" s="23" t="s">
        <v>1705</v>
      </c>
      <c r="E1503" s="23" t="s">
        <v>452</v>
      </c>
      <c r="F1503" s="23" t="s">
        <v>4173</v>
      </c>
      <c r="G1503" s="23" t="s">
        <v>1721</v>
      </c>
      <c r="H1503" s="23" t="s">
        <v>4099</v>
      </c>
      <c r="I1503" s="23" t="s">
        <v>4138</v>
      </c>
      <c r="J1503" s="23" t="s">
        <v>11</v>
      </c>
      <c r="K1503" s="23" t="s">
        <v>4628</v>
      </c>
      <c r="L1503" s="23" t="s">
        <v>11</v>
      </c>
      <c r="M1503" s="23" t="s">
        <v>5417</v>
      </c>
      <c r="N1503" s="23" t="s">
        <v>4629</v>
      </c>
      <c r="O1503" s="23" t="s">
        <v>4630</v>
      </c>
      <c r="P1503" s="23" t="s">
        <v>4848</v>
      </c>
      <c r="Q1503" s="23">
        <v>0</v>
      </c>
      <c r="R1503" s="23" t="s">
        <v>1962</v>
      </c>
      <c r="S1503" s="23" t="s">
        <v>4849</v>
      </c>
      <c r="T1503" s="23" t="s">
        <v>1721</v>
      </c>
    </row>
    <row r="1504" spans="1:20" s="19" customFormat="1">
      <c r="A1504" s="23" t="s">
        <v>3602</v>
      </c>
      <c r="B1504" s="23" t="s">
        <v>3603</v>
      </c>
      <c r="C1504" s="23" t="s">
        <v>1669</v>
      </c>
      <c r="D1504" s="23" t="s">
        <v>1705</v>
      </c>
      <c r="E1504" s="23" t="s">
        <v>1189</v>
      </c>
      <c r="F1504" s="23" t="s">
        <v>4197</v>
      </c>
      <c r="G1504" s="23" t="s">
        <v>1721</v>
      </c>
      <c r="H1504" s="23" t="s">
        <v>4099</v>
      </c>
      <c r="I1504" s="23" t="s">
        <v>4106</v>
      </c>
      <c r="J1504" s="23" t="s">
        <v>1808</v>
      </c>
      <c r="K1504" s="23" t="s">
        <v>4628</v>
      </c>
      <c r="L1504" s="23" t="s">
        <v>11</v>
      </c>
      <c r="M1504" s="23" t="s">
        <v>5418</v>
      </c>
      <c r="N1504" s="23" t="s">
        <v>4629</v>
      </c>
      <c r="O1504" s="23" t="s">
        <v>4630</v>
      </c>
      <c r="P1504" s="23" t="s">
        <v>4675</v>
      </c>
      <c r="Q1504" s="23">
        <v>0</v>
      </c>
      <c r="R1504" s="23" t="s">
        <v>3208</v>
      </c>
      <c r="S1504" s="23" t="s">
        <v>4323</v>
      </c>
      <c r="T1504" s="23" t="s">
        <v>1721</v>
      </c>
    </row>
    <row r="1505" spans="1:20" s="19" customFormat="1">
      <c r="A1505" s="23" t="s">
        <v>2161</v>
      </c>
      <c r="B1505" s="23" t="s">
        <v>2162</v>
      </c>
      <c r="C1505" s="23" t="s">
        <v>16</v>
      </c>
      <c r="D1505" s="23" t="s">
        <v>1705</v>
      </c>
      <c r="E1505" s="23" t="s">
        <v>1189</v>
      </c>
      <c r="F1505" s="23" t="s">
        <v>4141</v>
      </c>
      <c r="G1505" s="23" t="s">
        <v>1721</v>
      </c>
      <c r="H1505" s="23" t="s">
        <v>4633</v>
      </c>
      <c r="I1505" s="23" t="s">
        <v>5430</v>
      </c>
      <c r="J1505" s="23" t="s">
        <v>11</v>
      </c>
      <c r="K1505" s="23" t="s">
        <v>4628</v>
      </c>
      <c r="L1505" s="23" t="s">
        <v>11</v>
      </c>
      <c r="M1505" s="23" t="s">
        <v>5450</v>
      </c>
      <c r="N1505" s="23" t="s">
        <v>4629</v>
      </c>
      <c r="O1505" s="23" t="s">
        <v>4630</v>
      </c>
      <c r="P1505" s="23" t="s">
        <v>7</v>
      </c>
      <c r="Q1505" s="23">
        <v>0</v>
      </c>
      <c r="R1505" s="23" t="s">
        <v>4800</v>
      </c>
      <c r="S1505" s="23" t="s">
        <v>4810</v>
      </c>
      <c r="T1505" s="23" t="s">
        <v>1721</v>
      </c>
    </row>
    <row r="1506" spans="1:20" s="19" customFormat="1">
      <c r="A1506" s="23" t="s">
        <v>3284</v>
      </c>
      <c r="B1506" s="23" t="s">
        <v>3285</v>
      </c>
      <c r="C1506" s="23" t="s">
        <v>14</v>
      </c>
      <c r="D1506" s="23" t="s">
        <v>1705</v>
      </c>
      <c r="E1506" s="23" t="s">
        <v>452</v>
      </c>
      <c r="F1506" s="23" t="s">
        <v>5334</v>
      </c>
      <c r="G1506" s="23" t="s">
        <v>1721</v>
      </c>
      <c r="H1506" s="23" t="s">
        <v>4633</v>
      </c>
      <c r="I1506" s="23" t="s">
        <v>4192</v>
      </c>
      <c r="J1506" s="23" t="s">
        <v>11</v>
      </c>
      <c r="K1506" s="23" t="s">
        <v>4628</v>
      </c>
      <c r="L1506" s="23" t="s">
        <v>11</v>
      </c>
      <c r="M1506" s="23" t="s">
        <v>5405</v>
      </c>
      <c r="N1506" s="23" t="s">
        <v>4629</v>
      </c>
      <c r="O1506" s="23" t="s">
        <v>4630</v>
      </c>
      <c r="P1506" s="23" t="s">
        <v>4642</v>
      </c>
      <c r="Q1506" s="23">
        <v>0</v>
      </c>
      <c r="R1506" s="23" t="s">
        <v>1962</v>
      </c>
      <c r="S1506" s="23" t="s">
        <v>4355</v>
      </c>
      <c r="T1506" s="23" t="s">
        <v>1721</v>
      </c>
    </row>
    <row r="1507" spans="1:20" s="19" customFormat="1">
      <c r="A1507" s="23" t="s">
        <v>1862</v>
      </c>
      <c r="B1507" s="23" t="s">
        <v>1863</v>
      </c>
      <c r="C1507" s="23" t="s">
        <v>1669</v>
      </c>
      <c r="D1507" s="23" t="s">
        <v>1705</v>
      </c>
      <c r="E1507" s="23" t="s">
        <v>452</v>
      </c>
      <c r="F1507" s="23" t="s">
        <v>4179</v>
      </c>
      <c r="G1507" s="23" t="s">
        <v>1721</v>
      </c>
      <c r="H1507" s="23" t="s">
        <v>4682</v>
      </c>
      <c r="I1507" s="23" t="s">
        <v>4106</v>
      </c>
      <c r="J1507" s="23" t="s">
        <v>11</v>
      </c>
      <c r="K1507" s="23" t="s">
        <v>4628</v>
      </c>
      <c r="L1507" s="23" t="s">
        <v>11</v>
      </c>
      <c r="M1507" s="23" t="s">
        <v>5406</v>
      </c>
      <c r="N1507" s="23" t="s">
        <v>4629</v>
      </c>
      <c r="O1507" s="23" t="s">
        <v>4630</v>
      </c>
      <c r="P1507" s="23" t="s">
        <v>7</v>
      </c>
      <c r="Q1507" s="23">
        <v>0</v>
      </c>
      <c r="R1507" s="23" t="s">
        <v>1922</v>
      </c>
      <c r="S1507" s="23" t="s">
        <v>4819</v>
      </c>
      <c r="T1507" s="23" t="s">
        <v>1721</v>
      </c>
    </row>
    <row r="1508" spans="1:20" s="19" customFormat="1">
      <c r="A1508" s="23" t="s">
        <v>3696</v>
      </c>
      <c r="B1508" s="23" t="s">
        <v>3697</v>
      </c>
      <c r="C1508" s="23" t="s">
        <v>14</v>
      </c>
      <c r="D1508" s="23" t="s">
        <v>1705</v>
      </c>
      <c r="E1508" s="23" t="s">
        <v>452</v>
      </c>
      <c r="F1508" s="23" t="s">
        <v>5334</v>
      </c>
      <c r="G1508" s="23" t="s">
        <v>1721</v>
      </c>
      <c r="H1508" s="23" t="s">
        <v>4633</v>
      </c>
      <c r="I1508" s="23" t="s">
        <v>4192</v>
      </c>
      <c r="J1508" s="23" t="s">
        <v>11</v>
      </c>
      <c r="K1508" s="23" t="s">
        <v>4628</v>
      </c>
      <c r="L1508" s="23" t="s">
        <v>11</v>
      </c>
      <c r="M1508" s="23" t="s">
        <v>5405</v>
      </c>
      <c r="N1508" s="23" t="s">
        <v>4629</v>
      </c>
      <c r="O1508" s="23" t="s">
        <v>4630</v>
      </c>
      <c r="P1508" s="23" t="s">
        <v>4662</v>
      </c>
      <c r="Q1508" s="23">
        <v>0</v>
      </c>
      <c r="R1508" s="23" t="s">
        <v>3700</v>
      </c>
      <c r="S1508" s="23" t="s">
        <v>4554</v>
      </c>
      <c r="T1508" s="23" t="s">
        <v>1721</v>
      </c>
    </row>
    <row r="1509" spans="1:20" s="19" customFormat="1">
      <c r="A1509" s="23" t="s">
        <v>3926</v>
      </c>
      <c r="B1509" s="23" t="s">
        <v>3927</v>
      </c>
      <c r="C1509" s="23" t="s">
        <v>12</v>
      </c>
      <c r="D1509" s="23" t="s">
        <v>1705</v>
      </c>
      <c r="E1509" s="23" t="s">
        <v>452</v>
      </c>
      <c r="F1509" s="23" t="s">
        <v>5338</v>
      </c>
      <c r="G1509" s="23" t="s">
        <v>1721</v>
      </c>
      <c r="H1509" s="23" t="s">
        <v>4643</v>
      </c>
      <c r="I1509" s="23" t="s">
        <v>4138</v>
      </c>
      <c r="J1509" s="23" t="s">
        <v>11</v>
      </c>
      <c r="K1509" s="23" t="s">
        <v>4628</v>
      </c>
      <c r="L1509" s="23" t="s">
        <v>11</v>
      </c>
      <c r="M1509" s="23" t="s">
        <v>5433</v>
      </c>
      <c r="N1509" s="23" t="s">
        <v>4629</v>
      </c>
      <c r="O1509" s="23" t="s">
        <v>4630</v>
      </c>
      <c r="P1509" s="23" t="s">
        <v>4753</v>
      </c>
      <c r="Q1509" s="23">
        <v>0</v>
      </c>
      <c r="R1509" s="23" t="s">
        <v>1962</v>
      </c>
      <c r="S1509" s="23" t="s">
        <v>4797</v>
      </c>
      <c r="T1509" s="23" t="s">
        <v>1721</v>
      </c>
    </row>
    <row r="1510" spans="1:20" s="19" customFormat="1">
      <c r="A1510" s="23" t="s">
        <v>3898</v>
      </c>
      <c r="B1510" s="23" t="s">
        <v>3899</v>
      </c>
      <c r="C1510" s="23" t="s">
        <v>10</v>
      </c>
      <c r="D1510" s="23" t="s">
        <v>1705</v>
      </c>
      <c r="E1510" s="23" t="s">
        <v>1189</v>
      </c>
      <c r="F1510" s="23" t="s">
        <v>4141</v>
      </c>
      <c r="G1510" s="23" t="s">
        <v>1721</v>
      </c>
      <c r="H1510" s="23" t="s">
        <v>4633</v>
      </c>
      <c r="I1510" s="23" t="s">
        <v>5430</v>
      </c>
      <c r="J1510" s="23" t="s">
        <v>11</v>
      </c>
      <c r="K1510" s="23" t="s">
        <v>4628</v>
      </c>
      <c r="L1510" s="23" t="s">
        <v>11</v>
      </c>
      <c r="M1510" s="23" t="s">
        <v>5450</v>
      </c>
      <c r="N1510" s="23" t="s">
        <v>4629</v>
      </c>
      <c r="O1510" s="23" t="s">
        <v>4630</v>
      </c>
      <c r="P1510" s="23" t="s">
        <v>4695</v>
      </c>
      <c r="Q1510" s="23">
        <v>0</v>
      </c>
      <c r="R1510" s="23" t="s">
        <v>3902</v>
      </c>
      <c r="S1510" s="23" t="s">
        <v>4696</v>
      </c>
      <c r="T1510" s="23" t="s">
        <v>1721</v>
      </c>
    </row>
    <row r="1511" spans="1:20" s="19" customFormat="1">
      <c r="A1511" s="23" t="s">
        <v>2753</v>
      </c>
      <c r="B1511" s="23" t="s">
        <v>2754</v>
      </c>
      <c r="C1511" s="23" t="s">
        <v>16</v>
      </c>
      <c r="D1511" s="23" t="s">
        <v>1705</v>
      </c>
      <c r="E1511" s="23" t="s">
        <v>452</v>
      </c>
      <c r="F1511" s="23" t="s">
        <v>4185</v>
      </c>
      <c r="G1511" s="23" t="s">
        <v>1721</v>
      </c>
      <c r="H1511" s="23" t="s">
        <v>4633</v>
      </c>
      <c r="I1511" s="23" t="s">
        <v>4203</v>
      </c>
      <c r="J1511" s="23" t="s">
        <v>11</v>
      </c>
      <c r="K1511" s="23" t="s">
        <v>4628</v>
      </c>
      <c r="L1511" s="23" t="s">
        <v>11</v>
      </c>
      <c r="M1511" s="23" t="s">
        <v>5428</v>
      </c>
      <c r="N1511" s="23" t="s">
        <v>4629</v>
      </c>
      <c r="O1511" s="23" t="s">
        <v>4630</v>
      </c>
      <c r="P1511" s="23" t="s">
        <v>1026</v>
      </c>
      <c r="Q1511" s="23">
        <v>0</v>
      </c>
      <c r="R1511" s="23" t="s">
        <v>1683</v>
      </c>
      <c r="S1511" s="23" t="s">
        <v>4586</v>
      </c>
      <c r="T1511" s="23" t="s">
        <v>1721</v>
      </c>
    </row>
    <row r="1512" spans="1:20" s="19" customFormat="1">
      <c r="A1512" s="23" t="s">
        <v>2036</v>
      </c>
      <c r="B1512" s="23" t="s">
        <v>2037</v>
      </c>
      <c r="C1512" s="23" t="s">
        <v>14</v>
      </c>
      <c r="D1512" s="23" t="s">
        <v>1705</v>
      </c>
      <c r="E1512" s="23" t="s">
        <v>452</v>
      </c>
      <c r="F1512" s="23" t="s">
        <v>5344</v>
      </c>
      <c r="G1512" s="23" t="s">
        <v>1721</v>
      </c>
      <c r="H1512" s="23" t="s">
        <v>4643</v>
      </c>
      <c r="I1512" s="23" t="s">
        <v>4636</v>
      </c>
      <c r="J1512" s="23" t="s">
        <v>11</v>
      </c>
      <c r="K1512" s="23" t="s">
        <v>4628</v>
      </c>
      <c r="L1512" s="23" t="s">
        <v>11</v>
      </c>
      <c r="M1512" s="23" t="s">
        <v>5406</v>
      </c>
      <c r="N1512" s="23" t="s">
        <v>4629</v>
      </c>
      <c r="O1512" s="23" t="s">
        <v>4630</v>
      </c>
      <c r="P1512" s="23" t="s">
        <v>5487</v>
      </c>
      <c r="Q1512" s="23">
        <v>0</v>
      </c>
      <c r="R1512" s="23" t="s">
        <v>2050</v>
      </c>
      <c r="S1512" s="23" t="s">
        <v>5357</v>
      </c>
      <c r="T1512" s="23" t="s">
        <v>1721</v>
      </c>
    </row>
    <row r="1513" spans="1:20" s="19" customFormat="1">
      <c r="A1513" s="23" t="s">
        <v>3659</v>
      </c>
      <c r="B1513" s="23" t="s">
        <v>3660</v>
      </c>
      <c r="C1513" s="23" t="s">
        <v>12</v>
      </c>
      <c r="D1513" s="23" t="s">
        <v>1705</v>
      </c>
      <c r="E1513" s="23" t="s">
        <v>452</v>
      </c>
      <c r="F1513" s="23" t="s">
        <v>4158</v>
      </c>
      <c r="G1513" s="23" t="s">
        <v>1721</v>
      </c>
      <c r="H1513" s="23" t="s">
        <v>4638</v>
      </c>
      <c r="I1513" s="23" t="s">
        <v>4636</v>
      </c>
      <c r="J1513" s="23" t="s">
        <v>11</v>
      </c>
      <c r="K1513" s="23" t="s">
        <v>4628</v>
      </c>
      <c r="L1513" s="23" t="s">
        <v>11</v>
      </c>
      <c r="M1513" s="23" t="s">
        <v>5434</v>
      </c>
      <c r="N1513" s="23" t="s">
        <v>4629</v>
      </c>
      <c r="O1513" s="23" t="s">
        <v>4630</v>
      </c>
      <c r="P1513" s="23" t="s">
        <v>4858</v>
      </c>
      <c r="Q1513" s="23">
        <v>0</v>
      </c>
      <c r="R1513" s="23" t="s">
        <v>1962</v>
      </c>
      <c r="S1513" s="23" t="s">
        <v>4859</v>
      </c>
      <c r="T1513" s="23" t="s">
        <v>1721</v>
      </c>
    </row>
    <row r="1514" spans="1:20" s="19" customFormat="1">
      <c r="A1514" s="23" t="s">
        <v>2961</v>
      </c>
      <c r="B1514" s="23" t="s">
        <v>2962</v>
      </c>
      <c r="C1514" s="23" t="s">
        <v>12</v>
      </c>
      <c r="D1514" s="23" t="s">
        <v>1705</v>
      </c>
      <c r="E1514" s="23" t="s">
        <v>452</v>
      </c>
      <c r="F1514" s="23" t="s">
        <v>5340</v>
      </c>
      <c r="G1514" s="23" t="s">
        <v>1721</v>
      </c>
      <c r="H1514" s="23" t="s">
        <v>4099</v>
      </c>
      <c r="I1514" s="23" t="s">
        <v>4192</v>
      </c>
      <c r="J1514" s="23" t="s">
        <v>11</v>
      </c>
      <c r="K1514" s="23" t="s">
        <v>4628</v>
      </c>
      <c r="L1514" s="23" t="s">
        <v>11</v>
      </c>
      <c r="M1514" s="23" t="s">
        <v>5425</v>
      </c>
      <c r="N1514" s="23" t="s">
        <v>4629</v>
      </c>
      <c r="O1514" s="23" t="s">
        <v>4630</v>
      </c>
      <c r="P1514" s="23" t="s">
        <v>1026</v>
      </c>
      <c r="Q1514" s="23">
        <v>0</v>
      </c>
      <c r="R1514" s="23" t="s">
        <v>1683</v>
      </c>
      <c r="S1514" s="23" t="s">
        <v>5360</v>
      </c>
      <c r="T1514" s="23" t="s">
        <v>1721</v>
      </c>
    </row>
    <row r="1515" spans="1:20" s="19" customFormat="1">
      <c r="A1515" s="23" t="s">
        <v>1763</v>
      </c>
      <c r="B1515" s="23" t="s">
        <v>1764</v>
      </c>
      <c r="C1515" s="23" t="s">
        <v>14</v>
      </c>
      <c r="D1515" s="23" t="s">
        <v>1705</v>
      </c>
      <c r="E1515" s="23" t="s">
        <v>452</v>
      </c>
      <c r="F1515" s="23" t="s">
        <v>5340</v>
      </c>
      <c r="G1515" s="23" t="s">
        <v>1721</v>
      </c>
      <c r="H1515" s="23" t="s">
        <v>4099</v>
      </c>
      <c r="I1515" s="23" t="s">
        <v>4138</v>
      </c>
      <c r="J1515" s="23" t="s">
        <v>11</v>
      </c>
      <c r="K1515" s="23" t="s">
        <v>4628</v>
      </c>
      <c r="L1515" s="23" t="s">
        <v>11</v>
      </c>
      <c r="M1515" s="23" t="s">
        <v>5435</v>
      </c>
      <c r="N1515" s="23" t="s">
        <v>4629</v>
      </c>
      <c r="O1515" s="23" t="s">
        <v>4630</v>
      </c>
      <c r="P1515" s="23" t="s">
        <v>4713</v>
      </c>
      <c r="Q1515" s="23">
        <v>0</v>
      </c>
      <c r="R1515" s="23" t="s">
        <v>3902</v>
      </c>
      <c r="S1515" s="23" t="s">
        <v>4714</v>
      </c>
      <c r="T1515" s="23" t="s">
        <v>1721</v>
      </c>
    </row>
    <row r="1516" spans="1:20" s="19" customFormat="1">
      <c r="A1516" s="23" t="s">
        <v>2126</v>
      </c>
      <c r="B1516" s="23" t="s">
        <v>2127</v>
      </c>
      <c r="C1516" s="23" t="s">
        <v>1686</v>
      </c>
      <c r="D1516" s="23" t="s">
        <v>4091</v>
      </c>
      <c r="E1516" s="23" t="s">
        <v>464</v>
      </c>
      <c r="F1516" s="23" t="s">
        <v>4122</v>
      </c>
      <c r="G1516" s="23" t="s">
        <v>1721</v>
      </c>
      <c r="H1516" s="23" t="s">
        <v>4638</v>
      </c>
      <c r="I1516" s="23" t="s">
        <v>4644</v>
      </c>
      <c r="J1516" s="23" t="s">
        <v>11</v>
      </c>
      <c r="K1516" s="23" t="s">
        <v>4628</v>
      </c>
      <c r="L1516" s="23" t="s">
        <v>11</v>
      </c>
      <c r="M1516" s="23" t="s">
        <v>5408</v>
      </c>
      <c r="N1516" s="23" t="s">
        <v>4640</v>
      </c>
      <c r="O1516" s="23" t="s">
        <v>4630</v>
      </c>
      <c r="P1516" s="23" t="s">
        <v>4736</v>
      </c>
      <c r="Q1516" s="23">
        <v>0</v>
      </c>
      <c r="R1516" s="23" t="s">
        <v>2150</v>
      </c>
      <c r="S1516" s="23" t="s">
        <v>4559</v>
      </c>
      <c r="T1516" s="23" t="s">
        <v>1721</v>
      </c>
    </row>
    <row r="1517" spans="1:20" s="19" customFormat="1">
      <c r="A1517" s="23" t="s">
        <v>2820</v>
      </c>
      <c r="B1517" s="23" t="s">
        <v>2821</v>
      </c>
      <c r="C1517" s="23" t="s">
        <v>10</v>
      </c>
      <c r="D1517" s="23" t="s">
        <v>1705</v>
      </c>
      <c r="E1517" s="23" t="s">
        <v>452</v>
      </c>
      <c r="F1517" s="23" t="s">
        <v>5342</v>
      </c>
      <c r="G1517" s="23" t="s">
        <v>1721</v>
      </c>
      <c r="H1517" s="23" t="s">
        <v>4633</v>
      </c>
      <c r="I1517" s="23" t="s">
        <v>4192</v>
      </c>
      <c r="J1517" s="23" t="s">
        <v>11</v>
      </c>
      <c r="K1517" s="23" t="s">
        <v>4628</v>
      </c>
      <c r="L1517" s="23" t="s">
        <v>11</v>
      </c>
      <c r="M1517" s="23" t="s">
        <v>5425</v>
      </c>
      <c r="N1517" s="23" t="s">
        <v>4629</v>
      </c>
      <c r="O1517" s="23" t="s">
        <v>4630</v>
      </c>
      <c r="P1517" s="23" t="s">
        <v>7</v>
      </c>
      <c r="Q1517" s="23">
        <v>0</v>
      </c>
      <c r="R1517" s="23" t="s">
        <v>2790</v>
      </c>
      <c r="S1517" s="23" t="s">
        <v>4749</v>
      </c>
      <c r="T1517" s="23" t="s">
        <v>1721</v>
      </c>
    </row>
    <row r="1518" spans="1:20" s="19" customFormat="1">
      <c r="A1518" s="23" t="s">
        <v>3217</v>
      </c>
      <c r="B1518" s="23" t="s">
        <v>3218</v>
      </c>
      <c r="C1518" s="23" t="s">
        <v>16</v>
      </c>
      <c r="D1518" s="23" t="s">
        <v>1705</v>
      </c>
      <c r="E1518" s="23" t="s">
        <v>452</v>
      </c>
      <c r="F1518" s="23" t="s">
        <v>4185</v>
      </c>
      <c r="G1518" s="23" t="s">
        <v>1721</v>
      </c>
      <c r="H1518" s="23" t="s">
        <v>4633</v>
      </c>
      <c r="I1518" s="23" t="s">
        <v>4203</v>
      </c>
      <c r="J1518" s="23" t="s">
        <v>11</v>
      </c>
      <c r="K1518" s="23" t="s">
        <v>4628</v>
      </c>
      <c r="L1518" s="23" t="s">
        <v>11</v>
      </c>
      <c r="M1518" s="23" t="s">
        <v>5434</v>
      </c>
      <c r="N1518" s="23" t="s">
        <v>4629</v>
      </c>
      <c r="O1518" s="23" t="s">
        <v>4630</v>
      </c>
      <c r="P1518" s="23" t="s">
        <v>1026</v>
      </c>
      <c r="Q1518" s="23">
        <v>0</v>
      </c>
      <c r="R1518" s="23" t="s">
        <v>1922</v>
      </c>
      <c r="S1518" s="23" t="s">
        <v>4576</v>
      </c>
      <c r="T1518" s="23" t="s">
        <v>1721</v>
      </c>
    </row>
    <row r="1519" spans="1:20" s="19" customFormat="1">
      <c r="A1519" s="23" t="s">
        <v>3364</v>
      </c>
      <c r="B1519" s="23" t="s">
        <v>3365</v>
      </c>
      <c r="C1519" s="23" t="s">
        <v>14</v>
      </c>
      <c r="D1519" s="23" t="s">
        <v>1705</v>
      </c>
      <c r="E1519" s="23" t="s">
        <v>452</v>
      </c>
      <c r="F1519" s="23" t="s">
        <v>4173</v>
      </c>
      <c r="G1519" s="23" t="s">
        <v>1721</v>
      </c>
      <c r="H1519" s="23" t="s">
        <v>4099</v>
      </c>
      <c r="I1519" s="23" t="s">
        <v>4138</v>
      </c>
      <c r="J1519" s="23" t="s">
        <v>11</v>
      </c>
      <c r="K1519" s="23" t="s">
        <v>4628</v>
      </c>
      <c r="L1519" s="23" t="s">
        <v>11</v>
      </c>
      <c r="M1519" s="23" t="s">
        <v>5407</v>
      </c>
      <c r="N1519" s="23" t="s">
        <v>4629</v>
      </c>
      <c r="O1519" s="23" t="s">
        <v>4630</v>
      </c>
      <c r="P1519" s="23" t="s">
        <v>4848</v>
      </c>
      <c r="Q1519" s="23">
        <v>0</v>
      </c>
      <c r="R1519" s="23" t="s">
        <v>1962</v>
      </c>
      <c r="S1519" s="23" t="s">
        <v>4849</v>
      </c>
      <c r="T1519" s="23" t="s">
        <v>1721</v>
      </c>
    </row>
    <row r="1520" spans="1:20" s="19" customFormat="1">
      <c r="A1520" s="23" t="s">
        <v>3665</v>
      </c>
      <c r="B1520" s="23" t="s">
        <v>3666</v>
      </c>
      <c r="C1520" s="23" t="s">
        <v>14</v>
      </c>
      <c r="D1520" s="23" t="s">
        <v>1705</v>
      </c>
      <c r="E1520" s="23" t="s">
        <v>452</v>
      </c>
      <c r="F1520" s="23" t="s">
        <v>4173</v>
      </c>
      <c r="G1520" s="23" t="s">
        <v>1721</v>
      </c>
      <c r="H1520" s="23" t="s">
        <v>4099</v>
      </c>
      <c r="I1520" s="23" t="s">
        <v>5461</v>
      </c>
      <c r="J1520" s="23" t="s">
        <v>11</v>
      </c>
      <c r="K1520" s="23" t="s">
        <v>4628</v>
      </c>
      <c r="L1520" s="23" t="s">
        <v>11</v>
      </c>
      <c r="M1520" s="23" t="s">
        <v>5429</v>
      </c>
      <c r="N1520" s="23" t="s">
        <v>4629</v>
      </c>
      <c r="O1520" s="23" t="s">
        <v>4630</v>
      </c>
      <c r="P1520" s="23" t="s">
        <v>4642</v>
      </c>
      <c r="Q1520" s="23">
        <v>0</v>
      </c>
      <c r="R1520" s="23" t="s">
        <v>1962</v>
      </c>
      <c r="S1520" s="23" t="s">
        <v>4892</v>
      </c>
      <c r="T1520" s="23" t="s">
        <v>1721</v>
      </c>
    </row>
    <row r="1521" spans="1:20" s="19" customFormat="1">
      <c r="A1521" s="23" t="s">
        <v>3107</v>
      </c>
      <c r="B1521" s="23" t="s">
        <v>3108</v>
      </c>
      <c r="C1521" s="23" t="s">
        <v>16</v>
      </c>
      <c r="D1521" s="23" t="s">
        <v>1705</v>
      </c>
      <c r="E1521" s="23" t="s">
        <v>1189</v>
      </c>
      <c r="F1521" s="23" t="s">
        <v>4182</v>
      </c>
      <c r="G1521" s="23" t="s">
        <v>1721</v>
      </c>
      <c r="H1521" s="23" t="s">
        <v>4638</v>
      </c>
      <c r="I1521" s="23" t="s">
        <v>5452</v>
      </c>
      <c r="J1521" s="23" t="s">
        <v>11</v>
      </c>
      <c r="K1521" s="23" t="s">
        <v>4628</v>
      </c>
      <c r="L1521" s="23" t="s">
        <v>11</v>
      </c>
      <c r="M1521" s="23" t="s">
        <v>5453</v>
      </c>
      <c r="N1521" s="23" t="s">
        <v>4629</v>
      </c>
      <c r="O1521" s="23" t="s">
        <v>4630</v>
      </c>
      <c r="P1521" s="23" t="s">
        <v>9</v>
      </c>
      <c r="Q1521" s="23">
        <v>0</v>
      </c>
      <c r="R1521" s="23" t="s">
        <v>2365</v>
      </c>
      <c r="S1521" s="23" t="s">
        <v>4659</v>
      </c>
      <c r="T1521" s="23" t="s">
        <v>1721</v>
      </c>
    </row>
    <row r="1522" spans="1:20" s="19" customFormat="1">
      <c r="A1522" s="23" t="s">
        <v>2146</v>
      </c>
      <c r="B1522" s="23" t="s">
        <v>2147</v>
      </c>
      <c r="C1522" s="23" t="s">
        <v>10</v>
      </c>
      <c r="D1522" s="23" t="s">
        <v>1705</v>
      </c>
      <c r="E1522" s="23" t="s">
        <v>452</v>
      </c>
      <c r="F1522" s="23" t="s">
        <v>4185</v>
      </c>
      <c r="G1522" s="23" t="s">
        <v>1721</v>
      </c>
      <c r="H1522" s="23" t="s">
        <v>4633</v>
      </c>
      <c r="I1522" s="23" t="s">
        <v>4203</v>
      </c>
      <c r="J1522" s="23" t="s">
        <v>11</v>
      </c>
      <c r="K1522" s="23" t="s">
        <v>4628</v>
      </c>
      <c r="L1522" s="23" t="s">
        <v>11</v>
      </c>
      <c r="M1522" s="23" t="s">
        <v>5428</v>
      </c>
      <c r="N1522" s="23" t="s">
        <v>4629</v>
      </c>
      <c r="O1522" s="23" t="s">
        <v>4630</v>
      </c>
      <c r="P1522" s="23" t="s">
        <v>4662</v>
      </c>
      <c r="Q1522" s="23">
        <v>0</v>
      </c>
      <c r="R1522" s="23" t="s">
        <v>1676</v>
      </c>
      <c r="S1522" s="23" t="s">
        <v>4818</v>
      </c>
      <c r="T1522" s="23" t="s">
        <v>1721</v>
      </c>
    </row>
    <row r="1523" spans="1:20" s="19" customFormat="1">
      <c r="A1523" s="23" t="s">
        <v>2026</v>
      </c>
      <c r="B1523" s="23" t="s">
        <v>2027</v>
      </c>
      <c r="C1523" s="23" t="s">
        <v>14</v>
      </c>
      <c r="D1523" s="23" t="s">
        <v>1705</v>
      </c>
      <c r="E1523" s="23" t="s">
        <v>1189</v>
      </c>
      <c r="F1523" s="23" t="s">
        <v>4207</v>
      </c>
      <c r="G1523" s="23" t="s">
        <v>1721</v>
      </c>
      <c r="H1523" s="23" t="s">
        <v>4633</v>
      </c>
      <c r="I1523" s="23" t="s">
        <v>4203</v>
      </c>
      <c r="J1523" s="23" t="s">
        <v>11</v>
      </c>
      <c r="K1523" s="23" t="s">
        <v>4628</v>
      </c>
      <c r="L1523" s="23" t="s">
        <v>11</v>
      </c>
      <c r="M1523" s="23" t="s">
        <v>5406</v>
      </c>
      <c r="N1523" s="23" t="s">
        <v>4629</v>
      </c>
      <c r="O1523" s="23" t="s">
        <v>4630</v>
      </c>
      <c r="P1523" s="23" t="s">
        <v>4634</v>
      </c>
      <c r="Q1523" s="23">
        <v>0</v>
      </c>
      <c r="R1523" s="23" t="s">
        <v>1962</v>
      </c>
      <c r="S1523" s="23" t="s">
        <v>4635</v>
      </c>
      <c r="T1523" s="23" t="s">
        <v>1721</v>
      </c>
    </row>
    <row r="1524" spans="1:20" s="19" customFormat="1">
      <c r="A1524" s="23" t="s">
        <v>3374</v>
      </c>
      <c r="B1524" s="23" t="s">
        <v>3375</v>
      </c>
      <c r="C1524" s="23" t="s">
        <v>1687</v>
      </c>
      <c r="D1524" s="23" t="s">
        <v>4091</v>
      </c>
      <c r="E1524" s="23" t="s">
        <v>459</v>
      </c>
      <c r="F1524" s="23" t="s">
        <v>4194</v>
      </c>
      <c r="G1524" s="23" t="s">
        <v>1721</v>
      </c>
      <c r="H1524" s="23" t="s">
        <v>4632</v>
      </c>
      <c r="I1524" s="23" t="s">
        <v>4639</v>
      </c>
      <c r="J1524" s="23" t="s">
        <v>11</v>
      </c>
      <c r="K1524" s="23" t="s">
        <v>4628</v>
      </c>
      <c r="L1524" s="23" t="s">
        <v>11</v>
      </c>
      <c r="M1524" s="23" t="s">
        <v>5481</v>
      </c>
      <c r="N1524" s="23" t="s">
        <v>4640</v>
      </c>
      <c r="O1524" s="23" t="s">
        <v>4630</v>
      </c>
      <c r="P1524" s="23" t="s">
        <v>1168</v>
      </c>
      <c r="Q1524" s="23">
        <v>0</v>
      </c>
      <c r="R1524" s="23" t="s">
        <v>1683</v>
      </c>
      <c r="S1524" s="23" t="s">
        <v>4588</v>
      </c>
      <c r="T1524" s="23" t="s">
        <v>1721</v>
      </c>
    </row>
    <row r="1525" spans="1:20" s="19" customFormat="1">
      <c r="A1525" s="23" t="s">
        <v>3904</v>
      </c>
      <c r="B1525" s="23" t="s">
        <v>3905</v>
      </c>
      <c r="C1525" s="23" t="s">
        <v>15</v>
      </c>
      <c r="D1525" s="23" t="s">
        <v>1705</v>
      </c>
      <c r="E1525" s="23" t="s">
        <v>452</v>
      </c>
      <c r="F1525" s="23" t="s">
        <v>4156</v>
      </c>
      <c r="G1525" s="23" t="s">
        <v>1721</v>
      </c>
      <c r="H1525" s="23" t="s">
        <v>4094</v>
      </c>
      <c r="I1525" s="23" t="s">
        <v>4636</v>
      </c>
      <c r="J1525" s="23" t="s">
        <v>11</v>
      </c>
      <c r="K1525" s="23" t="s">
        <v>4628</v>
      </c>
      <c r="L1525" s="23" t="s">
        <v>11</v>
      </c>
      <c r="M1525" s="23" t="s">
        <v>5414</v>
      </c>
      <c r="N1525" s="23" t="s">
        <v>4629</v>
      </c>
      <c r="O1525" s="23" t="s">
        <v>4630</v>
      </c>
      <c r="P1525" s="23" t="s">
        <v>4660</v>
      </c>
      <c r="Q1525" s="23">
        <v>0</v>
      </c>
      <c r="R1525" s="23" t="s">
        <v>1962</v>
      </c>
      <c r="S1525" s="23" t="s">
        <v>4299</v>
      </c>
      <c r="T1525" s="23" t="s">
        <v>1721</v>
      </c>
    </row>
    <row r="1526" spans="1:20" s="19" customFormat="1">
      <c r="A1526" s="23" t="s">
        <v>3461</v>
      </c>
      <c r="B1526" s="23" t="s">
        <v>3462</v>
      </c>
      <c r="C1526" s="23" t="s">
        <v>14</v>
      </c>
      <c r="D1526" s="23" t="s">
        <v>1705</v>
      </c>
      <c r="E1526" s="23" t="s">
        <v>452</v>
      </c>
      <c r="F1526" s="23" t="s">
        <v>5334</v>
      </c>
      <c r="G1526" s="23" t="s">
        <v>1721</v>
      </c>
      <c r="H1526" s="23" t="s">
        <v>4633</v>
      </c>
      <c r="I1526" s="23" t="s">
        <v>4192</v>
      </c>
      <c r="J1526" s="23" t="s">
        <v>11</v>
      </c>
      <c r="K1526" s="23" t="s">
        <v>4628</v>
      </c>
      <c r="L1526" s="23" t="s">
        <v>11</v>
      </c>
      <c r="M1526" s="23" t="s">
        <v>5428</v>
      </c>
      <c r="N1526" s="23" t="s">
        <v>4629</v>
      </c>
      <c r="O1526" s="23" t="s">
        <v>4630</v>
      </c>
      <c r="P1526" s="23" t="s">
        <v>4634</v>
      </c>
      <c r="Q1526" s="23">
        <v>0</v>
      </c>
      <c r="R1526" s="23" t="s">
        <v>1962</v>
      </c>
      <c r="S1526" s="23" t="s">
        <v>4686</v>
      </c>
      <c r="T1526" s="23" t="s">
        <v>1721</v>
      </c>
    </row>
    <row r="1527" spans="1:20" s="19" customFormat="1">
      <c r="A1527" s="23" t="s">
        <v>1832</v>
      </c>
      <c r="B1527" s="23" t="s">
        <v>1833</v>
      </c>
      <c r="C1527" s="23" t="s">
        <v>13</v>
      </c>
      <c r="D1527" s="23" t="s">
        <v>1705</v>
      </c>
      <c r="E1527" s="23" t="s">
        <v>452</v>
      </c>
      <c r="F1527" s="23" t="s">
        <v>4176</v>
      </c>
      <c r="G1527" s="23" t="s">
        <v>1721</v>
      </c>
      <c r="H1527" s="23" t="s">
        <v>4094</v>
      </c>
      <c r="I1527" s="23" t="s">
        <v>5430</v>
      </c>
      <c r="J1527" s="23" t="s">
        <v>11</v>
      </c>
      <c r="K1527" s="23" t="s">
        <v>4628</v>
      </c>
      <c r="L1527" s="23" t="s">
        <v>11</v>
      </c>
      <c r="M1527" s="23" t="s">
        <v>5442</v>
      </c>
      <c r="N1527" s="23" t="s">
        <v>4629</v>
      </c>
      <c r="O1527" s="23" t="s">
        <v>4630</v>
      </c>
      <c r="P1527" s="23" t="s">
        <v>1026</v>
      </c>
      <c r="Q1527" s="23">
        <v>0</v>
      </c>
      <c r="R1527" s="23" t="s">
        <v>1683</v>
      </c>
      <c r="S1527" s="23" t="s">
        <v>5512</v>
      </c>
      <c r="T1527" s="23" t="s">
        <v>1721</v>
      </c>
    </row>
    <row r="1528" spans="1:20" s="19" customFormat="1">
      <c r="A1528" s="23" t="s">
        <v>2349</v>
      </c>
      <c r="B1528" s="23" t="s">
        <v>2350</v>
      </c>
      <c r="C1528" s="23" t="s">
        <v>12</v>
      </c>
      <c r="D1528" s="23" t="s">
        <v>1705</v>
      </c>
      <c r="E1528" s="23" t="s">
        <v>452</v>
      </c>
      <c r="F1528" s="23" t="s">
        <v>5338</v>
      </c>
      <c r="G1528" s="23" t="s">
        <v>1721</v>
      </c>
      <c r="H1528" s="23" t="s">
        <v>4643</v>
      </c>
      <c r="I1528" s="23" t="s">
        <v>4138</v>
      </c>
      <c r="J1528" s="23" t="s">
        <v>11</v>
      </c>
      <c r="K1528" s="23" t="s">
        <v>4628</v>
      </c>
      <c r="L1528" s="23" t="s">
        <v>11</v>
      </c>
      <c r="M1528" s="23" t="s">
        <v>5436</v>
      </c>
      <c r="N1528" s="23" t="s">
        <v>4629</v>
      </c>
      <c r="O1528" s="23" t="s">
        <v>4630</v>
      </c>
      <c r="P1528" s="23" t="s">
        <v>4642</v>
      </c>
      <c r="Q1528" s="23">
        <v>0</v>
      </c>
      <c r="R1528" s="23" t="s">
        <v>1962</v>
      </c>
      <c r="S1528" s="23" t="s">
        <v>4835</v>
      </c>
      <c r="T1528" s="23" t="s">
        <v>1721</v>
      </c>
    </row>
    <row r="1529" spans="1:20" s="19" customFormat="1">
      <c r="A1529" s="23" t="s">
        <v>3962</v>
      </c>
      <c r="B1529" s="23" t="s">
        <v>3963</v>
      </c>
      <c r="C1529" s="23" t="s">
        <v>1669</v>
      </c>
      <c r="D1529" s="23" t="s">
        <v>1705</v>
      </c>
      <c r="E1529" s="23" t="s">
        <v>452</v>
      </c>
      <c r="F1529" s="23" t="s">
        <v>4179</v>
      </c>
      <c r="G1529" s="23" t="s">
        <v>1721</v>
      </c>
      <c r="H1529" s="23" t="s">
        <v>4682</v>
      </c>
      <c r="I1529" s="23" t="s">
        <v>5421</v>
      </c>
      <c r="J1529" s="23" t="s">
        <v>11</v>
      </c>
      <c r="K1529" s="23" t="s">
        <v>4628</v>
      </c>
      <c r="L1529" s="23" t="s">
        <v>11</v>
      </c>
      <c r="M1529" s="23" t="s">
        <v>5422</v>
      </c>
      <c r="N1529" s="23" t="s">
        <v>4629</v>
      </c>
      <c r="O1529" s="23" t="s">
        <v>4630</v>
      </c>
      <c r="P1529" s="23" t="s">
        <v>4642</v>
      </c>
      <c r="Q1529" s="23">
        <v>0</v>
      </c>
      <c r="R1529" s="23" t="s">
        <v>1962</v>
      </c>
      <c r="S1529" s="23" t="s">
        <v>4824</v>
      </c>
      <c r="T1529" s="23" t="s">
        <v>1721</v>
      </c>
    </row>
    <row r="1530" spans="1:20" s="19" customFormat="1">
      <c r="A1530" s="23" t="s">
        <v>3824</v>
      </c>
      <c r="B1530" s="23" t="s">
        <v>3825</v>
      </c>
      <c r="C1530" s="23" t="s">
        <v>16</v>
      </c>
      <c r="D1530" s="23" t="s">
        <v>1705</v>
      </c>
      <c r="E1530" s="23" t="s">
        <v>1189</v>
      </c>
      <c r="F1530" s="23" t="s">
        <v>5351</v>
      </c>
      <c r="G1530" s="23" t="s">
        <v>1721</v>
      </c>
      <c r="H1530" s="23" t="s">
        <v>4633</v>
      </c>
      <c r="I1530" s="23" t="s">
        <v>4192</v>
      </c>
      <c r="J1530" s="23" t="s">
        <v>11</v>
      </c>
      <c r="K1530" s="23" t="s">
        <v>4628</v>
      </c>
      <c r="L1530" s="23" t="s">
        <v>11</v>
      </c>
      <c r="M1530" s="23" t="s">
        <v>5455</v>
      </c>
      <c r="N1530" s="23" t="s">
        <v>4629</v>
      </c>
      <c r="O1530" s="23" t="s">
        <v>4630</v>
      </c>
      <c r="P1530" s="23" t="s">
        <v>9</v>
      </c>
      <c r="Q1530" s="23">
        <v>0</v>
      </c>
      <c r="R1530" s="23" t="s">
        <v>3828</v>
      </c>
      <c r="S1530" s="23" t="s">
        <v>4876</v>
      </c>
      <c r="T1530" s="23" t="s">
        <v>1721</v>
      </c>
    </row>
    <row r="1531" spans="1:20" s="19" customFormat="1">
      <c r="A1531" s="23" t="s">
        <v>1791</v>
      </c>
      <c r="B1531" s="23" t="s">
        <v>1792</v>
      </c>
      <c r="C1531" s="23" t="s">
        <v>16</v>
      </c>
      <c r="D1531" s="23" t="s">
        <v>1705</v>
      </c>
      <c r="E1531" s="23" t="s">
        <v>1189</v>
      </c>
      <c r="F1531" s="23" t="s">
        <v>5351</v>
      </c>
      <c r="G1531" s="23" t="s">
        <v>1721</v>
      </c>
      <c r="H1531" s="23" t="s">
        <v>4633</v>
      </c>
      <c r="I1531" s="23" t="s">
        <v>4192</v>
      </c>
      <c r="J1531" s="23" t="s">
        <v>11</v>
      </c>
      <c r="K1531" s="23" t="s">
        <v>4628</v>
      </c>
      <c r="L1531" s="23" t="s">
        <v>11</v>
      </c>
      <c r="M1531" s="23" t="s">
        <v>5443</v>
      </c>
      <c r="N1531" s="23" t="s">
        <v>4629</v>
      </c>
      <c r="O1531" s="23" t="s">
        <v>4630</v>
      </c>
      <c r="P1531" s="23" t="s">
        <v>4662</v>
      </c>
      <c r="Q1531" s="23">
        <v>0</v>
      </c>
      <c r="R1531" s="23" t="s">
        <v>1795</v>
      </c>
      <c r="S1531" s="23" t="s">
        <v>4545</v>
      </c>
      <c r="T1531" s="23" t="s">
        <v>1721</v>
      </c>
    </row>
    <row r="1532" spans="1:20" s="19" customFormat="1">
      <c r="A1532" s="23" t="s">
        <v>2093</v>
      </c>
      <c r="B1532" s="23" t="s">
        <v>2094</v>
      </c>
      <c r="C1532" s="23" t="s">
        <v>17</v>
      </c>
      <c r="D1532" s="23" t="s">
        <v>1705</v>
      </c>
      <c r="E1532" s="23" t="s">
        <v>452</v>
      </c>
      <c r="F1532" s="23" t="s">
        <v>5336</v>
      </c>
      <c r="G1532" s="23" t="s">
        <v>1721</v>
      </c>
      <c r="H1532" s="23" t="s">
        <v>4638</v>
      </c>
      <c r="I1532" s="23" t="s">
        <v>4636</v>
      </c>
      <c r="J1532" s="23" t="s">
        <v>11</v>
      </c>
      <c r="K1532" s="23" t="s">
        <v>4628</v>
      </c>
      <c r="L1532" s="23" t="s">
        <v>11</v>
      </c>
      <c r="M1532" s="23" t="s">
        <v>5410</v>
      </c>
      <c r="N1532" s="23" t="s">
        <v>4629</v>
      </c>
      <c r="O1532" s="23" t="s">
        <v>4630</v>
      </c>
      <c r="P1532" s="23" t="s">
        <v>4894</v>
      </c>
      <c r="Q1532" s="23">
        <v>0</v>
      </c>
      <c r="R1532" s="23" t="s">
        <v>1962</v>
      </c>
      <c r="S1532" s="23" t="s">
        <v>4475</v>
      </c>
      <c r="T1532" s="23" t="s">
        <v>1721</v>
      </c>
    </row>
    <row r="1533" spans="1:20" s="19" customFormat="1">
      <c r="A1533" s="23" t="s">
        <v>1832</v>
      </c>
      <c r="B1533" s="23" t="s">
        <v>1833</v>
      </c>
      <c r="C1533" s="23" t="s">
        <v>13</v>
      </c>
      <c r="D1533" s="23" t="s">
        <v>1705</v>
      </c>
      <c r="E1533" s="23" t="s">
        <v>452</v>
      </c>
      <c r="F1533" s="23" t="s">
        <v>4176</v>
      </c>
      <c r="G1533" s="23" t="s">
        <v>1721</v>
      </c>
      <c r="H1533" s="23" t="s">
        <v>4094</v>
      </c>
      <c r="I1533" s="23" t="s">
        <v>5430</v>
      </c>
      <c r="J1533" s="23" t="s">
        <v>11</v>
      </c>
      <c r="K1533" s="23" t="s">
        <v>4628</v>
      </c>
      <c r="L1533" s="23" t="s">
        <v>11</v>
      </c>
      <c r="M1533" s="23" t="s">
        <v>5437</v>
      </c>
      <c r="N1533" s="23" t="s">
        <v>4629</v>
      </c>
      <c r="O1533" s="23" t="s">
        <v>4630</v>
      </c>
      <c r="P1533" s="23" t="s">
        <v>1026</v>
      </c>
      <c r="Q1533" s="23">
        <v>0</v>
      </c>
      <c r="R1533" s="23" t="s">
        <v>1683</v>
      </c>
      <c r="S1533" s="23" t="s">
        <v>5512</v>
      </c>
      <c r="T1533" s="23" t="s">
        <v>1721</v>
      </c>
    </row>
    <row r="1534" spans="1:20" s="19" customFormat="1">
      <c r="A1534" s="23" t="s">
        <v>2760</v>
      </c>
      <c r="B1534" s="23" t="s">
        <v>2761</v>
      </c>
      <c r="C1534" s="23" t="s">
        <v>1669</v>
      </c>
      <c r="D1534" s="23" t="s">
        <v>4091</v>
      </c>
      <c r="E1534" s="23" t="s">
        <v>464</v>
      </c>
      <c r="F1534" s="23" t="s">
        <v>4191</v>
      </c>
      <c r="G1534" s="23" t="s">
        <v>1721</v>
      </c>
      <c r="H1534" s="23" t="s">
        <v>4632</v>
      </c>
      <c r="I1534" s="23" t="s">
        <v>4644</v>
      </c>
      <c r="J1534" s="23" t="s">
        <v>11</v>
      </c>
      <c r="K1534" s="23" t="s">
        <v>4628</v>
      </c>
      <c r="L1534" s="23" t="s">
        <v>11</v>
      </c>
      <c r="M1534" s="23" t="s">
        <v>5479</v>
      </c>
      <c r="N1534" s="23" t="s">
        <v>4640</v>
      </c>
      <c r="O1534" s="23" t="s">
        <v>4630</v>
      </c>
      <c r="P1534" s="23" t="s">
        <v>1166</v>
      </c>
      <c r="Q1534" s="23">
        <v>0</v>
      </c>
      <c r="R1534" s="23" t="s">
        <v>1683</v>
      </c>
      <c r="S1534" s="23" t="s">
        <v>4589</v>
      </c>
      <c r="T1534" s="23" t="s">
        <v>1721</v>
      </c>
    </row>
    <row r="1535" spans="1:20" s="19" customFormat="1">
      <c r="A1535" s="23" t="s">
        <v>3133</v>
      </c>
      <c r="B1535" s="23" t="s">
        <v>3134</v>
      </c>
      <c r="C1535" s="23" t="s">
        <v>16</v>
      </c>
      <c r="D1535" s="23" t="s">
        <v>1705</v>
      </c>
      <c r="E1535" s="23" t="s">
        <v>452</v>
      </c>
      <c r="F1535" s="23" t="s">
        <v>4185</v>
      </c>
      <c r="G1535" s="23" t="s">
        <v>1721</v>
      </c>
      <c r="H1535" s="23" t="s">
        <v>4633</v>
      </c>
      <c r="I1535" s="23" t="s">
        <v>4203</v>
      </c>
      <c r="J1535" s="23" t="s">
        <v>11</v>
      </c>
      <c r="K1535" s="23" t="s">
        <v>4628</v>
      </c>
      <c r="L1535" s="23" t="s">
        <v>11</v>
      </c>
      <c r="M1535" s="23" t="s">
        <v>5434</v>
      </c>
      <c r="N1535" s="23" t="s">
        <v>4629</v>
      </c>
      <c r="O1535" s="23" t="s">
        <v>4630</v>
      </c>
      <c r="P1535" s="23" t="s">
        <v>4662</v>
      </c>
      <c r="Q1535" s="23">
        <v>0</v>
      </c>
      <c r="R1535" s="23" t="s">
        <v>1922</v>
      </c>
      <c r="S1535" s="23" t="s">
        <v>4772</v>
      </c>
      <c r="T1535" s="23" t="s">
        <v>1721</v>
      </c>
    </row>
    <row r="1536" spans="1:20" s="19" customFormat="1">
      <c r="A1536" s="23" t="s">
        <v>3399</v>
      </c>
      <c r="B1536" s="23" t="s">
        <v>3400</v>
      </c>
      <c r="C1536" s="23" t="s">
        <v>1669</v>
      </c>
      <c r="D1536" s="23" t="s">
        <v>4091</v>
      </c>
      <c r="E1536" s="23" t="s">
        <v>459</v>
      </c>
      <c r="F1536" s="23" t="s">
        <v>4086</v>
      </c>
      <c r="G1536" s="23" t="s">
        <v>1721</v>
      </c>
      <c r="H1536" s="23" t="s">
        <v>4643</v>
      </c>
      <c r="I1536" s="23" t="s">
        <v>4644</v>
      </c>
      <c r="J1536" s="23" t="s">
        <v>1808</v>
      </c>
      <c r="K1536" s="23" t="s">
        <v>4628</v>
      </c>
      <c r="L1536" s="23" t="s">
        <v>11</v>
      </c>
      <c r="M1536" s="23" t="s">
        <v>5488</v>
      </c>
      <c r="N1536" s="23" t="s">
        <v>4640</v>
      </c>
      <c r="O1536" s="23" t="s">
        <v>4630</v>
      </c>
      <c r="P1536" s="23" t="s">
        <v>1026</v>
      </c>
      <c r="Q1536" s="23">
        <v>0</v>
      </c>
      <c r="R1536" s="23" t="s">
        <v>1698</v>
      </c>
      <c r="S1536" s="23" t="s">
        <v>5513</v>
      </c>
      <c r="T1536" s="23" t="s">
        <v>1721</v>
      </c>
    </row>
    <row r="1537" spans="1:20" s="19" customFormat="1">
      <c r="A1537" s="23" t="s">
        <v>2450</v>
      </c>
      <c r="B1537" s="23" t="s">
        <v>2451</v>
      </c>
      <c r="C1537" s="23" t="s">
        <v>14</v>
      </c>
      <c r="D1537" s="23" t="s">
        <v>1705</v>
      </c>
      <c r="E1537" s="23" t="s">
        <v>452</v>
      </c>
      <c r="F1537" s="23" t="s">
        <v>5349</v>
      </c>
      <c r="G1537" s="23" t="s">
        <v>1721</v>
      </c>
      <c r="H1537" s="23" t="s">
        <v>4099</v>
      </c>
      <c r="I1537" s="23" t="s">
        <v>4106</v>
      </c>
      <c r="J1537" s="23" t="s">
        <v>11</v>
      </c>
      <c r="K1537" s="23" t="s">
        <v>4628</v>
      </c>
      <c r="L1537" s="23" t="s">
        <v>11</v>
      </c>
      <c r="M1537" s="23" t="s">
        <v>5429</v>
      </c>
      <c r="N1537" s="23" t="s">
        <v>4629</v>
      </c>
      <c r="O1537" s="23" t="s">
        <v>4630</v>
      </c>
      <c r="P1537" s="23" t="s">
        <v>4642</v>
      </c>
      <c r="Q1537" s="23">
        <v>0</v>
      </c>
      <c r="R1537" s="23" t="s">
        <v>1962</v>
      </c>
      <c r="S1537" s="23" t="s">
        <v>4767</v>
      </c>
      <c r="T1537" s="23" t="s">
        <v>1721</v>
      </c>
    </row>
    <row r="1538" spans="1:20" s="19" customFormat="1">
      <c r="A1538" s="23" t="s">
        <v>3843</v>
      </c>
      <c r="B1538" s="23" t="s">
        <v>3844</v>
      </c>
      <c r="C1538" s="23" t="s">
        <v>16</v>
      </c>
      <c r="D1538" s="23" t="s">
        <v>1705</v>
      </c>
      <c r="E1538" s="23" t="s">
        <v>1189</v>
      </c>
      <c r="F1538" s="23" t="s">
        <v>4199</v>
      </c>
      <c r="G1538" s="23" t="s">
        <v>1721</v>
      </c>
      <c r="H1538" s="23" t="s">
        <v>4643</v>
      </c>
      <c r="I1538" s="23" t="s">
        <v>4192</v>
      </c>
      <c r="J1538" s="23" t="s">
        <v>11</v>
      </c>
      <c r="K1538" s="23" t="s">
        <v>4628</v>
      </c>
      <c r="L1538" s="23" t="s">
        <v>11</v>
      </c>
      <c r="M1538" s="23" t="s">
        <v>5456</v>
      </c>
      <c r="N1538" s="23" t="s">
        <v>4629</v>
      </c>
      <c r="O1538" s="23" t="s">
        <v>4630</v>
      </c>
      <c r="P1538" s="23" t="s">
        <v>1026</v>
      </c>
      <c r="Q1538" s="23">
        <v>0</v>
      </c>
      <c r="R1538" s="23" t="s">
        <v>1683</v>
      </c>
      <c r="S1538" s="23" t="s">
        <v>4583</v>
      </c>
      <c r="T1538" s="23" t="s">
        <v>1721</v>
      </c>
    </row>
    <row r="1539" spans="1:20" s="19" customFormat="1">
      <c r="A1539" s="23" t="s">
        <v>2513</v>
      </c>
      <c r="B1539" s="23" t="s">
        <v>2514</v>
      </c>
      <c r="C1539" s="23" t="s">
        <v>1687</v>
      </c>
      <c r="D1539" s="23" t="s">
        <v>4091</v>
      </c>
      <c r="E1539" s="23" t="s">
        <v>459</v>
      </c>
      <c r="F1539" s="23" t="s">
        <v>4202</v>
      </c>
      <c r="G1539" s="23" t="s">
        <v>1721</v>
      </c>
      <c r="H1539" s="23" t="s">
        <v>4643</v>
      </c>
      <c r="I1539" s="23" t="s">
        <v>4644</v>
      </c>
      <c r="J1539" s="23" t="s">
        <v>11</v>
      </c>
      <c r="K1539" s="23" t="s">
        <v>4628</v>
      </c>
      <c r="L1539" s="23" t="s">
        <v>11</v>
      </c>
      <c r="M1539" s="23" t="s">
        <v>5501</v>
      </c>
      <c r="N1539" s="23" t="s">
        <v>4640</v>
      </c>
      <c r="O1539" s="23" t="s">
        <v>4630</v>
      </c>
      <c r="P1539" s="23" t="s">
        <v>1166</v>
      </c>
      <c r="Q1539" s="23">
        <v>0</v>
      </c>
      <c r="R1539" s="23" t="s">
        <v>1760</v>
      </c>
      <c r="S1539" s="23" t="s">
        <v>4599</v>
      </c>
      <c r="T1539" s="23" t="s">
        <v>1721</v>
      </c>
    </row>
    <row r="1540" spans="1:20" s="19" customFormat="1">
      <c r="A1540" s="23" t="s">
        <v>3755</v>
      </c>
      <c r="B1540" s="23" t="s">
        <v>3756</v>
      </c>
      <c r="C1540" s="23" t="s">
        <v>16</v>
      </c>
      <c r="D1540" s="23" t="s">
        <v>1705</v>
      </c>
      <c r="E1540" s="23" t="s">
        <v>1189</v>
      </c>
      <c r="F1540" s="23" t="s">
        <v>4199</v>
      </c>
      <c r="G1540" s="23" t="s">
        <v>1721</v>
      </c>
      <c r="H1540" s="23" t="s">
        <v>4643</v>
      </c>
      <c r="I1540" s="23" t="s">
        <v>4192</v>
      </c>
      <c r="J1540" s="23" t="s">
        <v>11</v>
      </c>
      <c r="K1540" s="23" t="s">
        <v>4628</v>
      </c>
      <c r="L1540" s="23" t="s">
        <v>11</v>
      </c>
      <c r="M1540" s="23" t="s">
        <v>5427</v>
      </c>
      <c r="N1540" s="23" t="s">
        <v>4629</v>
      </c>
      <c r="O1540" s="23" t="s">
        <v>4630</v>
      </c>
      <c r="P1540" s="23" t="s">
        <v>1026</v>
      </c>
      <c r="Q1540" s="23">
        <v>0</v>
      </c>
      <c r="R1540" s="23" t="s">
        <v>1782</v>
      </c>
      <c r="S1540" s="23" t="s">
        <v>4606</v>
      </c>
      <c r="T1540" s="23" t="s">
        <v>1721</v>
      </c>
    </row>
    <row r="1541" spans="1:20" s="19" customFormat="1">
      <c r="A1541" s="23" t="s">
        <v>4030</v>
      </c>
      <c r="B1541" s="23" t="s">
        <v>4031</v>
      </c>
      <c r="C1541" s="23" t="s">
        <v>14</v>
      </c>
      <c r="D1541" s="23" t="s">
        <v>1705</v>
      </c>
      <c r="E1541" s="23" t="s">
        <v>452</v>
      </c>
      <c r="F1541" s="23" t="s">
        <v>5344</v>
      </c>
      <c r="G1541" s="23" t="s">
        <v>1721</v>
      </c>
      <c r="H1541" s="23" t="s">
        <v>4643</v>
      </c>
      <c r="I1541" s="23" t="s">
        <v>5489</v>
      </c>
      <c r="J1541" s="23" t="s">
        <v>11</v>
      </c>
      <c r="K1541" s="23" t="s">
        <v>4628</v>
      </c>
      <c r="L1541" s="23" t="s">
        <v>11</v>
      </c>
      <c r="M1541" s="23" t="s">
        <v>5416</v>
      </c>
      <c r="N1541" s="23" t="s">
        <v>4629</v>
      </c>
      <c r="O1541" s="23" t="s">
        <v>4630</v>
      </c>
      <c r="P1541" s="23" t="s">
        <v>1026</v>
      </c>
      <c r="Q1541" s="23">
        <v>0</v>
      </c>
      <c r="R1541" s="23" t="s">
        <v>1760</v>
      </c>
      <c r="S1541" s="23" t="s">
        <v>4598</v>
      </c>
      <c r="T1541" s="23" t="s">
        <v>1721</v>
      </c>
    </row>
    <row r="1542" spans="1:20" s="19" customFormat="1">
      <c r="A1542" s="23" t="s">
        <v>2575</v>
      </c>
      <c r="B1542" s="23" t="s">
        <v>2576</v>
      </c>
      <c r="C1542" s="23" t="s">
        <v>10</v>
      </c>
      <c r="D1542" s="23" t="s">
        <v>1705</v>
      </c>
      <c r="E1542" s="23" t="s">
        <v>452</v>
      </c>
      <c r="F1542" s="23" t="s">
        <v>4164</v>
      </c>
      <c r="G1542" s="23" t="s">
        <v>1721</v>
      </c>
      <c r="H1542" s="23" t="s">
        <v>4632</v>
      </c>
      <c r="I1542" s="23" t="s">
        <v>4203</v>
      </c>
      <c r="J1542" s="23" t="s">
        <v>11</v>
      </c>
      <c r="K1542" s="23" t="s">
        <v>4628</v>
      </c>
      <c r="L1542" s="23" t="s">
        <v>11</v>
      </c>
      <c r="M1542" s="23" t="s">
        <v>5414</v>
      </c>
      <c r="N1542" s="23" t="s">
        <v>4629</v>
      </c>
      <c r="O1542" s="23" t="s">
        <v>4630</v>
      </c>
      <c r="P1542" s="23" t="s">
        <v>4713</v>
      </c>
      <c r="Q1542" s="23">
        <v>0</v>
      </c>
      <c r="R1542" s="23" t="s">
        <v>1962</v>
      </c>
      <c r="S1542" s="23" t="s">
        <v>4417</v>
      </c>
      <c r="T1542" s="23" t="s">
        <v>1721</v>
      </c>
    </row>
    <row r="1543" spans="1:20" s="19" customFormat="1">
      <c r="A1543" s="23" t="s">
        <v>2633</v>
      </c>
      <c r="B1543" s="23" t="s">
        <v>2634</v>
      </c>
      <c r="C1543" s="23" t="s">
        <v>17</v>
      </c>
      <c r="D1543" s="23" t="s">
        <v>1705</v>
      </c>
      <c r="E1543" s="23" t="s">
        <v>452</v>
      </c>
      <c r="F1543" s="23" t="s">
        <v>5336</v>
      </c>
      <c r="G1543" s="23" t="s">
        <v>1721</v>
      </c>
      <c r="H1543" s="23" t="s">
        <v>4638</v>
      </c>
      <c r="I1543" s="23" t="s">
        <v>4636</v>
      </c>
      <c r="J1543" s="23" t="s">
        <v>11</v>
      </c>
      <c r="K1543" s="23" t="s">
        <v>4628</v>
      </c>
      <c r="L1543" s="23" t="s">
        <v>11</v>
      </c>
      <c r="M1543" s="23" t="s">
        <v>5410</v>
      </c>
      <c r="N1543" s="23" t="s">
        <v>4629</v>
      </c>
      <c r="O1543" s="23" t="s">
        <v>4630</v>
      </c>
      <c r="P1543" s="23" t="s">
        <v>4642</v>
      </c>
      <c r="Q1543" s="23">
        <v>0</v>
      </c>
      <c r="R1543" s="23" t="s">
        <v>1962</v>
      </c>
      <c r="S1543" s="23" t="s">
        <v>4411</v>
      </c>
      <c r="T1543" s="23" t="s">
        <v>1721</v>
      </c>
    </row>
    <row r="1544" spans="1:20" s="19" customFormat="1">
      <c r="A1544" s="23" t="s">
        <v>3190</v>
      </c>
      <c r="B1544" s="23" t="s">
        <v>3191</v>
      </c>
      <c r="C1544" s="23" t="s">
        <v>10</v>
      </c>
      <c r="D1544" s="23" t="s">
        <v>1705</v>
      </c>
      <c r="E1544" s="23" t="s">
        <v>452</v>
      </c>
      <c r="F1544" s="23" t="s">
        <v>4190</v>
      </c>
      <c r="G1544" s="23" t="s">
        <v>1721</v>
      </c>
      <c r="H1544" s="23" t="s">
        <v>4633</v>
      </c>
      <c r="I1544" s="23" t="s">
        <v>4192</v>
      </c>
      <c r="J1544" s="23" t="s">
        <v>11</v>
      </c>
      <c r="K1544" s="23" t="s">
        <v>4628</v>
      </c>
      <c r="L1544" s="23" t="s">
        <v>11</v>
      </c>
      <c r="M1544" s="23" t="s">
        <v>5413</v>
      </c>
      <c r="N1544" s="23" t="s">
        <v>4629</v>
      </c>
      <c r="O1544" s="23" t="s">
        <v>4630</v>
      </c>
      <c r="P1544" s="23" t="s">
        <v>1026</v>
      </c>
      <c r="Q1544" s="23">
        <v>0</v>
      </c>
      <c r="R1544" s="23" t="s">
        <v>1683</v>
      </c>
      <c r="S1544" s="23" t="s">
        <v>4596</v>
      </c>
      <c r="T1544" s="23" t="s">
        <v>1721</v>
      </c>
    </row>
    <row r="1545" spans="1:20" s="19" customFormat="1">
      <c r="A1545" s="23" t="s">
        <v>2062</v>
      </c>
      <c r="B1545" s="23" t="s">
        <v>2063</v>
      </c>
      <c r="C1545" s="23" t="s">
        <v>1669</v>
      </c>
      <c r="D1545" s="23" t="s">
        <v>4091</v>
      </c>
      <c r="E1545" s="23" t="s">
        <v>464</v>
      </c>
      <c r="F1545" s="23" t="s">
        <v>4122</v>
      </c>
      <c r="G1545" s="23" t="s">
        <v>1721</v>
      </c>
      <c r="H1545" s="23" t="s">
        <v>4638</v>
      </c>
      <c r="I1545" s="23" t="s">
        <v>4644</v>
      </c>
      <c r="J1545" s="23" t="s">
        <v>11</v>
      </c>
      <c r="K1545" s="23" t="s">
        <v>4628</v>
      </c>
      <c r="L1545" s="23" t="s">
        <v>11</v>
      </c>
      <c r="M1545" s="23" t="s">
        <v>5424</v>
      </c>
      <c r="N1545" s="23" t="s">
        <v>4640</v>
      </c>
      <c r="O1545" s="23" t="s">
        <v>4630</v>
      </c>
      <c r="P1545" s="23" t="s">
        <v>4641</v>
      </c>
      <c r="Q1545" s="23">
        <v>0</v>
      </c>
      <c r="R1545" s="23" t="s">
        <v>2066</v>
      </c>
      <c r="S1545" s="23" t="s">
        <v>4530</v>
      </c>
      <c r="T1545" s="23" t="s">
        <v>1721</v>
      </c>
    </row>
    <row r="1546" spans="1:20" s="19" customFormat="1">
      <c r="A1546" s="23" t="s">
        <v>2712</v>
      </c>
      <c r="B1546" s="23" t="s">
        <v>2713</v>
      </c>
      <c r="C1546" s="23" t="s">
        <v>16</v>
      </c>
      <c r="D1546" s="23" t="s">
        <v>1705</v>
      </c>
      <c r="E1546" s="23" t="s">
        <v>1189</v>
      </c>
      <c r="F1546" s="23" t="s">
        <v>4182</v>
      </c>
      <c r="G1546" s="23" t="s">
        <v>1721</v>
      </c>
      <c r="H1546" s="23" t="s">
        <v>4638</v>
      </c>
      <c r="I1546" s="23" t="s">
        <v>4636</v>
      </c>
      <c r="J1546" s="23" t="s">
        <v>11</v>
      </c>
      <c r="K1546" s="23" t="s">
        <v>4628</v>
      </c>
      <c r="L1546" s="23" t="s">
        <v>11</v>
      </c>
      <c r="M1546" s="23" t="s">
        <v>5456</v>
      </c>
      <c r="N1546" s="23" t="s">
        <v>4629</v>
      </c>
      <c r="O1546" s="23" t="s">
        <v>4630</v>
      </c>
      <c r="P1546" s="23" t="s">
        <v>1026</v>
      </c>
      <c r="Q1546" s="23">
        <v>0</v>
      </c>
      <c r="R1546" s="23" t="s">
        <v>1683</v>
      </c>
      <c r="S1546" s="23" t="s">
        <v>4590</v>
      </c>
      <c r="T1546" s="23" t="s">
        <v>1721</v>
      </c>
    </row>
    <row r="1547" spans="1:20" s="19" customFormat="1">
      <c r="A1547" s="23" t="s">
        <v>4044</v>
      </c>
      <c r="B1547" s="23" t="s">
        <v>4045</v>
      </c>
      <c r="C1547" s="23" t="s">
        <v>16</v>
      </c>
      <c r="D1547" s="23" t="s">
        <v>1705</v>
      </c>
      <c r="E1547" s="23" t="s">
        <v>1189</v>
      </c>
      <c r="F1547" s="23" t="s">
        <v>4182</v>
      </c>
      <c r="G1547" s="23" t="s">
        <v>1721</v>
      </c>
      <c r="H1547" s="23" t="s">
        <v>4638</v>
      </c>
      <c r="I1547" s="23" t="s">
        <v>4636</v>
      </c>
      <c r="J1547" s="23" t="s">
        <v>11</v>
      </c>
      <c r="K1547" s="23" t="s">
        <v>4628</v>
      </c>
      <c r="L1547" s="23" t="s">
        <v>11</v>
      </c>
      <c r="M1547" s="23" t="s">
        <v>5423</v>
      </c>
      <c r="N1547" s="23" t="s">
        <v>4629</v>
      </c>
      <c r="O1547" s="23" t="s">
        <v>4630</v>
      </c>
      <c r="P1547" s="23" t="s">
        <v>4783</v>
      </c>
      <c r="Q1547" s="23">
        <v>0</v>
      </c>
      <c r="R1547" s="23" t="s">
        <v>4784</v>
      </c>
      <c r="S1547" s="23" t="s">
        <v>4785</v>
      </c>
      <c r="T1547" s="23" t="s">
        <v>1721</v>
      </c>
    </row>
    <row r="1548" spans="1:20" s="19" customFormat="1">
      <c r="A1548" s="23" t="s">
        <v>3284</v>
      </c>
      <c r="B1548" s="23" t="s">
        <v>3285</v>
      </c>
      <c r="C1548" s="23" t="s">
        <v>14</v>
      </c>
      <c r="D1548" s="23" t="s">
        <v>1705</v>
      </c>
      <c r="E1548" s="23" t="s">
        <v>452</v>
      </c>
      <c r="F1548" s="23" t="s">
        <v>5334</v>
      </c>
      <c r="G1548" s="23" t="s">
        <v>1721</v>
      </c>
      <c r="H1548" s="23" t="s">
        <v>4633</v>
      </c>
      <c r="I1548" s="23" t="s">
        <v>4192</v>
      </c>
      <c r="J1548" s="23" t="s">
        <v>11</v>
      </c>
      <c r="K1548" s="23" t="s">
        <v>4628</v>
      </c>
      <c r="L1548" s="23" t="s">
        <v>11</v>
      </c>
      <c r="M1548" s="23" t="s">
        <v>5408</v>
      </c>
      <c r="N1548" s="23" t="s">
        <v>4629</v>
      </c>
      <c r="O1548" s="23" t="s">
        <v>4630</v>
      </c>
      <c r="P1548" s="23" t="s">
        <v>4642</v>
      </c>
      <c r="Q1548" s="23">
        <v>0</v>
      </c>
      <c r="R1548" s="23" t="s">
        <v>1962</v>
      </c>
      <c r="S1548" s="23" t="s">
        <v>4355</v>
      </c>
      <c r="T1548" s="23" t="s">
        <v>1721</v>
      </c>
    </row>
    <row r="1549" spans="1:20" s="19" customFormat="1">
      <c r="A1549" s="23" t="s">
        <v>4021</v>
      </c>
      <c r="B1549" s="23" t="s">
        <v>4022</v>
      </c>
      <c r="C1549" s="23" t="s">
        <v>15</v>
      </c>
      <c r="D1549" s="23" t="s">
        <v>1705</v>
      </c>
      <c r="E1549" s="23" t="s">
        <v>452</v>
      </c>
      <c r="F1549" s="23" t="s">
        <v>4148</v>
      </c>
      <c r="G1549" s="23" t="s">
        <v>1721</v>
      </c>
      <c r="H1549" s="23" t="s">
        <v>4094</v>
      </c>
      <c r="I1549" s="23" t="s">
        <v>4192</v>
      </c>
      <c r="J1549" s="23" t="s">
        <v>11</v>
      </c>
      <c r="K1549" s="23" t="s">
        <v>4628</v>
      </c>
      <c r="L1549" s="23" t="s">
        <v>11</v>
      </c>
      <c r="M1549" s="23" t="s">
        <v>5437</v>
      </c>
      <c r="N1549" s="23" t="s">
        <v>4629</v>
      </c>
      <c r="O1549" s="23" t="s">
        <v>4630</v>
      </c>
      <c r="P1549" s="23" t="s">
        <v>4820</v>
      </c>
      <c r="Q1549" s="23">
        <v>0</v>
      </c>
      <c r="R1549" s="23" t="s">
        <v>1962</v>
      </c>
      <c r="S1549" s="23" t="s">
        <v>4821</v>
      </c>
      <c r="T1549" s="23" t="s">
        <v>1721</v>
      </c>
    </row>
    <row r="1550" spans="1:20" s="19" customFormat="1">
      <c r="A1550" s="23" t="s">
        <v>2802</v>
      </c>
      <c r="B1550" s="23" t="s">
        <v>2803</v>
      </c>
      <c r="C1550" s="23" t="s">
        <v>16</v>
      </c>
      <c r="D1550" s="23" t="s">
        <v>1705</v>
      </c>
      <c r="E1550" s="23" t="s">
        <v>1189</v>
      </c>
      <c r="F1550" s="23" t="s">
        <v>4197</v>
      </c>
      <c r="G1550" s="23" t="s">
        <v>1721</v>
      </c>
      <c r="H1550" s="23" t="s">
        <v>4099</v>
      </c>
      <c r="I1550" s="23" t="s">
        <v>4106</v>
      </c>
      <c r="J1550" s="23" t="s">
        <v>11</v>
      </c>
      <c r="K1550" s="23" t="s">
        <v>4628</v>
      </c>
      <c r="L1550" s="23" t="s">
        <v>11</v>
      </c>
      <c r="M1550" s="23" t="s">
        <v>5451</v>
      </c>
      <c r="N1550" s="23" t="s">
        <v>4629</v>
      </c>
      <c r="O1550" s="23" t="s">
        <v>4630</v>
      </c>
      <c r="P1550" s="23" t="s">
        <v>4716</v>
      </c>
      <c r="Q1550" s="23">
        <v>0</v>
      </c>
      <c r="R1550" s="23" t="s">
        <v>1962</v>
      </c>
      <c r="S1550" s="23" t="s">
        <v>4717</v>
      </c>
      <c r="T1550" s="23" t="s">
        <v>1721</v>
      </c>
    </row>
    <row r="1551" spans="1:20" s="19" customFormat="1">
      <c r="A1551" s="23" t="s">
        <v>3668</v>
      </c>
      <c r="B1551" s="23" t="s">
        <v>3669</v>
      </c>
      <c r="C1551" s="23" t="s">
        <v>16</v>
      </c>
      <c r="D1551" s="23" t="s">
        <v>1705</v>
      </c>
      <c r="E1551" s="23" t="s">
        <v>1189</v>
      </c>
      <c r="F1551" s="23" t="s">
        <v>5351</v>
      </c>
      <c r="G1551" s="23" t="s">
        <v>1721</v>
      </c>
      <c r="H1551" s="23" t="s">
        <v>4633</v>
      </c>
      <c r="I1551" s="23" t="s">
        <v>4192</v>
      </c>
      <c r="J1551" s="23" t="s">
        <v>11</v>
      </c>
      <c r="K1551" s="23" t="s">
        <v>4628</v>
      </c>
      <c r="L1551" s="23" t="s">
        <v>11</v>
      </c>
      <c r="M1551" s="23" t="s">
        <v>5455</v>
      </c>
      <c r="N1551" s="23" t="s">
        <v>4629</v>
      </c>
      <c r="O1551" s="23" t="s">
        <v>4630</v>
      </c>
      <c r="P1551" s="23" t="s">
        <v>9</v>
      </c>
      <c r="Q1551" s="23">
        <v>0</v>
      </c>
      <c r="R1551" s="23" t="s">
        <v>3672</v>
      </c>
      <c r="S1551" s="23" t="s">
        <v>4647</v>
      </c>
      <c r="T1551" s="23" t="s">
        <v>1721</v>
      </c>
    </row>
    <row r="1552" spans="1:20" s="19" customFormat="1">
      <c r="A1552" s="23" t="s">
        <v>3291</v>
      </c>
      <c r="B1552" s="23" t="s">
        <v>3292</v>
      </c>
      <c r="C1552" s="23" t="s">
        <v>10</v>
      </c>
      <c r="D1552" s="23" t="s">
        <v>1705</v>
      </c>
      <c r="E1552" s="23" t="s">
        <v>452</v>
      </c>
      <c r="F1552" s="23" t="s">
        <v>5349</v>
      </c>
      <c r="G1552" s="23" t="s">
        <v>1721</v>
      </c>
      <c r="H1552" s="23" t="s">
        <v>4099</v>
      </c>
      <c r="I1552" s="23" t="s">
        <v>4203</v>
      </c>
      <c r="J1552" s="23" t="s">
        <v>11</v>
      </c>
      <c r="K1552" s="23" t="s">
        <v>4628</v>
      </c>
      <c r="L1552" s="23" t="s">
        <v>11</v>
      </c>
      <c r="M1552" s="23" t="s">
        <v>5413</v>
      </c>
      <c r="N1552" s="23" t="s">
        <v>4629</v>
      </c>
      <c r="O1552" s="23" t="s">
        <v>4630</v>
      </c>
      <c r="P1552" s="23" t="s">
        <v>4634</v>
      </c>
      <c r="Q1552" s="23">
        <v>0</v>
      </c>
      <c r="R1552" s="23" t="s">
        <v>1962</v>
      </c>
      <c r="S1552" s="23" t="s">
        <v>4353</v>
      </c>
      <c r="T1552" s="23" t="s">
        <v>1721</v>
      </c>
    </row>
    <row r="1553" spans="1:20" s="19" customFormat="1">
      <c r="A1553" s="23" t="s">
        <v>2518</v>
      </c>
      <c r="B1553" s="23" t="s">
        <v>2519</v>
      </c>
      <c r="C1553" s="23" t="s">
        <v>14</v>
      </c>
      <c r="D1553" s="23" t="s">
        <v>1705</v>
      </c>
      <c r="E1553" s="23" t="s">
        <v>452</v>
      </c>
      <c r="F1553" s="23" t="s">
        <v>4173</v>
      </c>
      <c r="G1553" s="23" t="s">
        <v>1721</v>
      </c>
      <c r="H1553" s="23" t="s">
        <v>4099</v>
      </c>
      <c r="I1553" s="23" t="s">
        <v>4138</v>
      </c>
      <c r="J1553" s="23" t="s">
        <v>11</v>
      </c>
      <c r="K1553" s="23" t="s">
        <v>4628</v>
      </c>
      <c r="L1553" s="23" t="s">
        <v>11</v>
      </c>
      <c r="M1553" s="23" t="s">
        <v>5455</v>
      </c>
      <c r="N1553" s="23" t="s">
        <v>4629</v>
      </c>
      <c r="O1553" s="23" t="s">
        <v>4630</v>
      </c>
      <c r="P1553" s="23" t="s">
        <v>4642</v>
      </c>
      <c r="Q1553" s="23">
        <v>0</v>
      </c>
      <c r="R1553" s="23" t="s">
        <v>1962</v>
      </c>
      <c r="S1553" s="23" t="s">
        <v>4828</v>
      </c>
      <c r="T1553" s="23" t="s">
        <v>1721</v>
      </c>
    </row>
    <row r="1554" spans="1:20" s="19" customFormat="1">
      <c r="A1554" s="23" t="s">
        <v>2135</v>
      </c>
      <c r="B1554" s="23" t="s">
        <v>2136</v>
      </c>
      <c r="C1554" s="23" t="s">
        <v>1702</v>
      </c>
      <c r="D1554" s="23" t="s">
        <v>4091</v>
      </c>
      <c r="E1554" s="23" t="s">
        <v>459</v>
      </c>
      <c r="F1554" s="23" t="s">
        <v>4167</v>
      </c>
      <c r="G1554" s="23" t="s">
        <v>1721</v>
      </c>
      <c r="H1554" s="23" t="s">
        <v>4638</v>
      </c>
      <c r="I1554" s="23" t="s">
        <v>4639</v>
      </c>
      <c r="J1554" s="23" t="s">
        <v>11</v>
      </c>
      <c r="K1554" s="23" t="s">
        <v>4628</v>
      </c>
      <c r="L1554" s="23" t="s">
        <v>11</v>
      </c>
      <c r="M1554" s="23" t="s">
        <v>5476</v>
      </c>
      <c r="N1554" s="23" t="s">
        <v>4640</v>
      </c>
      <c r="O1554" s="23" t="s">
        <v>4630</v>
      </c>
      <c r="P1554" s="23" t="s">
        <v>4641</v>
      </c>
      <c r="Q1554" s="23">
        <v>0</v>
      </c>
      <c r="R1554" s="23" t="s">
        <v>1962</v>
      </c>
      <c r="S1554" s="23" t="s">
        <v>4769</v>
      </c>
      <c r="T1554" s="23" t="s">
        <v>1721</v>
      </c>
    </row>
    <row r="1555" spans="1:20" s="19" customFormat="1">
      <c r="A1555" s="23" t="s">
        <v>2264</v>
      </c>
      <c r="B1555" s="23" t="s">
        <v>2265</v>
      </c>
      <c r="C1555" s="23" t="s">
        <v>14</v>
      </c>
      <c r="D1555" s="23" t="s">
        <v>1705</v>
      </c>
      <c r="E1555" s="23" t="s">
        <v>452</v>
      </c>
      <c r="F1555" s="23" t="s">
        <v>5334</v>
      </c>
      <c r="G1555" s="23" t="s">
        <v>1721</v>
      </c>
      <c r="H1555" s="23" t="s">
        <v>4633</v>
      </c>
      <c r="I1555" s="23" t="s">
        <v>4192</v>
      </c>
      <c r="J1555" s="23" t="s">
        <v>11</v>
      </c>
      <c r="K1555" s="23" t="s">
        <v>4628</v>
      </c>
      <c r="L1555" s="23" t="s">
        <v>11</v>
      </c>
      <c r="M1555" s="23" t="s">
        <v>5405</v>
      </c>
      <c r="N1555" s="23" t="s">
        <v>4629</v>
      </c>
      <c r="O1555" s="23" t="s">
        <v>4630</v>
      </c>
      <c r="P1555" s="23" t="s">
        <v>9</v>
      </c>
      <c r="Q1555" s="23">
        <v>0</v>
      </c>
      <c r="R1555" s="23" t="s">
        <v>4756</v>
      </c>
      <c r="S1555" s="23" t="s">
        <v>4757</v>
      </c>
      <c r="T1555" s="23" t="s">
        <v>1721</v>
      </c>
    </row>
    <row r="1556" spans="1:20" s="19" customFormat="1">
      <c r="A1556" s="23" t="s">
        <v>2971</v>
      </c>
      <c r="B1556" s="23" t="s">
        <v>2972</v>
      </c>
      <c r="C1556" s="23" t="s">
        <v>14</v>
      </c>
      <c r="D1556" s="23" t="s">
        <v>1705</v>
      </c>
      <c r="E1556" s="23" t="s">
        <v>452</v>
      </c>
      <c r="F1556" s="23" t="s">
        <v>5334</v>
      </c>
      <c r="G1556" s="23" t="s">
        <v>1721</v>
      </c>
      <c r="H1556" s="23" t="s">
        <v>4633</v>
      </c>
      <c r="I1556" s="23" t="s">
        <v>4192</v>
      </c>
      <c r="J1556" s="23" t="s">
        <v>11</v>
      </c>
      <c r="K1556" s="23" t="s">
        <v>4628</v>
      </c>
      <c r="L1556" s="23" t="s">
        <v>11</v>
      </c>
      <c r="M1556" s="23" t="s">
        <v>5408</v>
      </c>
      <c r="N1556" s="23" t="s">
        <v>4629</v>
      </c>
      <c r="O1556" s="23" t="s">
        <v>4630</v>
      </c>
      <c r="P1556" s="23" t="s">
        <v>4662</v>
      </c>
      <c r="Q1556" s="23">
        <v>0</v>
      </c>
      <c r="R1556" s="23" t="s">
        <v>2975</v>
      </c>
      <c r="S1556" s="23" t="s">
        <v>4814</v>
      </c>
      <c r="T1556" s="23" t="s">
        <v>1721</v>
      </c>
    </row>
    <row r="1557" spans="1:20" s="19" customFormat="1">
      <c r="A1557" s="23" t="s">
        <v>3190</v>
      </c>
      <c r="B1557" s="23" t="s">
        <v>3191</v>
      </c>
      <c r="C1557" s="23" t="s">
        <v>10</v>
      </c>
      <c r="D1557" s="23" t="s">
        <v>1705</v>
      </c>
      <c r="E1557" s="23" t="s">
        <v>452</v>
      </c>
      <c r="F1557" s="23" t="s">
        <v>4190</v>
      </c>
      <c r="G1557" s="23" t="s">
        <v>1721</v>
      </c>
      <c r="H1557" s="23" t="s">
        <v>4633</v>
      </c>
      <c r="I1557" s="23" t="s">
        <v>4192</v>
      </c>
      <c r="J1557" s="23" t="s">
        <v>11</v>
      </c>
      <c r="K1557" s="23" t="s">
        <v>4628</v>
      </c>
      <c r="L1557" s="23" t="s">
        <v>11</v>
      </c>
      <c r="M1557" s="23" t="s">
        <v>5407</v>
      </c>
      <c r="N1557" s="23" t="s">
        <v>4629</v>
      </c>
      <c r="O1557" s="23" t="s">
        <v>4630</v>
      </c>
      <c r="P1557" s="23" t="s">
        <v>1026</v>
      </c>
      <c r="Q1557" s="23">
        <v>0</v>
      </c>
      <c r="R1557" s="23" t="s">
        <v>1683</v>
      </c>
      <c r="S1557" s="23" t="s">
        <v>4596</v>
      </c>
      <c r="T1557" s="23" t="s">
        <v>1721</v>
      </c>
    </row>
    <row r="1558" spans="1:20" s="19" customFormat="1">
      <c r="A1558" s="23" t="s">
        <v>3515</v>
      </c>
      <c r="B1558" s="23" t="s">
        <v>3516</v>
      </c>
      <c r="C1558" s="23" t="s">
        <v>1687</v>
      </c>
      <c r="D1558" s="23" t="s">
        <v>4091</v>
      </c>
      <c r="E1558" s="23" t="s">
        <v>464</v>
      </c>
      <c r="F1558" s="23" t="s">
        <v>4191</v>
      </c>
      <c r="G1558" s="23" t="s">
        <v>1721</v>
      </c>
      <c r="H1558" s="23" t="s">
        <v>4632</v>
      </c>
      <c r="I1558" s="23" t="s">
        <v>4644</v>
      </c>
      <c r="J1558" s="23" t="s">
        <v>11</v>
      </c>
      <c r="K1558" s="23" t="s">
        <v>4628</v>
      </c>
      <c r="L1558" s="23" t="s">
        <v>11</v>
      </c>
      <c r="M1558" s="23" t="s">
        <v>5411</v>
      </c>
      <c r="N1558" s="23" t="s">
        <v>4640</v>
      </c>
      <c r="O1558" s="23" t="s">
        <v>4630</v>
      </c>
      <c r="P1558" s="23" t="s">
        <v>1166</v>
      </c>
      <c r="Q1558" s="23">
        <v>0</v>
      </c>
      <c r="R1558" s="23" t="s">
        <v>1944</v>
      </c>
      <c r="S1558" s="23" t="s">
        <v>4613</v>
      </c>
      <c r="T1558" s="23" t="s">
        <v>1721</v>
      </c>
    </row>
    <row r="1559" spans="1:20" s="19" customFormat="1">
      <c r="A1559" s="23" t="s">
        <v>2639</v>
      </c>
      <c r="B1559" s="23" t="s">
        <v>2640</v>
      </c>
      <c r="C1559" s="23" t="s">
        <v>16</v>
      </c>
      <c r="D1559" s="23" t="s">
        <v>1705</v>
      </c>
      <c r="E1559" s="23" t="s">
        <v>1189</v>
      </c>
      <c r="F1559" s="23" t="s">
        <v>4182</v>
      </c>
      <c r="G1559" s="23" t="s">
        <v>1721</v>
      </c>
      <c r="H1559" s="23" t="s">
        <v>4638</v>
      </c>
      <c r="I1559" s="23" t="s">
        <v>5452</v>
      </c>
      <c r="J1559" s="23" t="s">
        <v>11</v>
      </c>
      <c r="K1559" s="23" t="s">
        <v>4628</v>
      </c>
      <c r="L1559" s="23" t="s">
        <v>11</v>
      </c>
      <c r="M1559" s="23" t="s">
        <v>5453</v>
      </c>
      <c r="N1559" s="23" t="s">
        <v>4629</v>
      </c>
      <c r="O1559" s="23" t="s">
        <v>4630</v>
      </c>
      <c r="P1559" s="23" t="s">
        <v>7</v>
      </c>
      <c r="Q1559" s="23">
        <v>0</v>
      </c>
      <c r="R1559" s="23" t="s">
        <v>3779</v>
      </c>
      <c r="S1559" s="23" t="s">
        <v>4573</v>
      </c>
      <c r="T1559" s="23" t="s">
        <v>1721</v>
      </c>
    </row>
    <row r="1560" spans="1:20" s="19" customFormat="1">
      <c r="A1560" s="23" t="s">
        <v>1889</v>
      </c>
      <c r="B1560" s="23" t="s">
        <v>1890</v>
      </c>
      <c r="C1560" s="23" t="s">
        <v>1669</v>
      </c>
      <c r="D1560" s="23" t="s">
        <v>1705</v>
      </c>
      <c r="E1560" s="23" t="s">
        <v>452</v>
      </c>
      <c r="F1560" s="23" t="s">
        <v>4179</v>
      </c>
      <c r="G1560" s="23" t="s">
        <v>1721</v>
      </c>
      <c r="H1560" s="23" t="s">
        <v>4682</v>
      </c>
      <c r="I1560" s="23" t="s">
        <v>4192</v>
      </c>
      <c r="J1560" s="23" t="s">
        <v>11</v>
      </c>
      <c r="K1560" s="23" t="s">
        <v>4628</v>
      </c>
      <c r="L1560" s="23" t="s">
        <v>11</v>
      </c>
      <c r="M1560" s="23" t="s">
        <v>5412</v>
      </c>
      <c r="N1560" s="23" t="s">
        <v>4629</v>
      </c>
      <c r="O1560" s="23" t="s">
        <v>4630</v>
      </c>
      <c r="P1560" s="23" t="s">
        <v>4660</v>
      </c>
      <c r="Q1560" s="23">
        <v>0</v>
      </c>
      <c r="R1560" s="23" t="s">
        <v>1962</v>
      </c>
      <c r="S1560" s="23" t="s">
        <v>4890</v>
      </c>
      <c r="T1560" s="23" t="s">
        <v>1721</v>
      </c>
    </row>
    <row r="1561" spans="1:20" s="19" customFormat="1">
      <c r="A1561" s="23" t="s">
        <v>2161</v>
      </c>
      <c r="B1561" s="23" t="s">
        <v>2162</v>
      </c>
      <c r="C1561" s="23" t="s">
        <v>16</v>
      </c>
      <c r="D1561" s="23" t="s">
        <v>1705</v>
      </c>
      <c r="E1561" s="23" t="s">
        <v>1189</v>
      </c>
      <c r="F1561" s="23" t="s">
        <v>4141</v>
      </c>
      <c r="G1561" s="23" t="s">
        <v>1721</v>
      </c>
      <c r="H1561" s="23" t="s">
        <v>4633</v>
      </c>
      <c r="I1561" s="23" t="s">
        <v>5430</v>
      </c>
      <c r="J1561" s="23" t="s">
        <v>11</v>
      </c>
      <c r="K1561" s="23" t="s">
        <v>4628</v>
      </c>
      <c r="L1561" s="23" t="s">
        <v>11</v>
      </c>
      <c r="M1561" s="23" t="s">
        <v>5440</v>
      </c>
      <c r="N1561" s="23" t="s">
        <v>4629</v>
      </c>
      <c r="O1561" s="23" t="s">
        <v>4630</v>
      </c>
      <c r="P1561" s="23" t="s">
        <v>9</v>
      </c>
      <c r="Q1561" s="23">
        <v>0</v>
      </c>
      <c r="R1561" s="23" t="s">
        <v>2165</v>
      </c>
      <c r="S1561" s="23" t="s">
        <v>4880</v>
      </c>
      <c r="T1561" s="23" t="s">
        <v>1721</v>
      </c>
    </row>
    <row r="1562" spans="1:20" s="19" customFormat="1">
      <c r="A1562" s="23" t="s">
        <v>2856</v>
      </c>
      <c r="B1562" s="23" t="s">
        <v>2857</v>
      </c>
      <c r="C1562" s="23" t="s">
        <v>15</v>
      </c>
      <c r="D1562" s="23" t="s">
        <v>1705</v>
      </c>
      <c r="E1562" s="23" t="s">
        <v>452</v>
      </c>
      <c r="F1562" s="23" t="s">
        <v>4156</v>
      </c>
      <c r="G1562" s="23" t="s">
        <v>1721</v>
      </c>
      <c r="H1562" s="23" t="s">
        <v>4094</v>
      </c>
      <c r="I1562" s="23" t="s">
        <v>4636</v>
      </c>
      <c r="J1562" s="23" t="s">
        <v>11</v>
      </c>
      <c r="K1562" s="23" t="s">
        <v>4628</v>
      </c>
      <c r="L1562" s="23" t="s">
        <v>11</v>
      </c>
      <c r="M1562" s="23" t="s">
        <v>5424</v>
      </c>
      <c r="N1562" s="23" t="s">
        <v>4629</v>
      </c>
      <c r="O1562" s="23" t="s">
        <v>4630</v>
      </c>
      <c r="P1562" s="23" t="s">
        <v>4650</v>
      </c>
      <c r="Q1562" s="23">
        <v>0</v>
      </c>
      <c r="R1562" s="23" t="s">
        <v>1962</v>
      </c>
      <c r="S1562" s="23" t="s">
        <v>4391</v>
      </c>
      <c r="T1562" s="23" t="s">
        <v>1721</v>
      </c>
    </row>
    <row r="1563" spans="1:20" s="19" customFormat="1">
      <c r="A1563" s="23" t="s">
        <v>4001</v>
      </c>
      <c r="B1563" s="23" t="s">
        <v>4002</v>
      </c>
      <c r="C1563" s="23" t="s">
        <v>16</v>
      </c>
      <c r="D1563" s="23" t="s">
        <v>1705</v>
      </c>
      <c r="E1563" s="23" t="s">
        <v>452</v>
      </c>
      <c r="F1563" s="23" t="s">
        <v>4185</v>
      </c>
      <c r="G1563" s="23" t="s">
        <v>1721</v>
      </c>
      <c r="H1563" s="23" t="s">
        <v>4633</v>
      </c>
      <c r="I1563" s="23" t="s">
        <v>4203</v>
      </c>
      <c r="J1563" s="23" t="s">
        <v>11</v>
      </c>
      <c r="K1563" s="23" t="s">
        <v>4628</v>
      </c>
      <c r="L1563" s="23" t="s">
        <v>11</v>
      </c>
      <c r="M1563" s="23" t="s">
        <v>5434</v>
      </c>
      <c r="N1563" s="23" t="s">
        <v>4629</v>
      </c>
      <c r="O1563" s="23" t="s">
        <v>4630</v>
      </c>
      <c r="P1563" s="23" t="s">
        <v>4662</v>
      </c>
      <c r="Q1563" s="23">
        <v>0</v>
      </c>
      <c r="R1563" s="23" t="s">
        <v>1922</v>
      </c>
      <c r="S1563" s="23" t="s">
        <v>4734</v>
      </c>
      <c r="T1563" s="23" t="s">
        <v>1721</v>
      </c>
    </row>
    <row r="1564" spans="1:20" s="19" customFormat="1">
      <c r="A1564" s="23" t="s">
        <v>3684</v>
      </c>
      <c r="B1564" s="23" t="s">
        <v>3685</v>
      </c>
      <c r="C1564" s="23" t="s">
        <v>1686</v>
      </c>
      <c r="D1564" s="23" t="s">
        <v>4091</v>
      </c>
      <c r="E1564" s="23" t="s">
        <v>464</v>
      </c>
      <c r="F1564" s="23" t="s">
        <v>4191</v>
      </c>
      <c r="G1564" s="23" t="s">
        <v>1721</v>
      </c>
      <c r="H1564" s="23" t="s">
        <v>4632</v>
      </c>
      <c r="I1564" s="23" t="s">
        <v>4644</v>
      </c>
      <c r="J1564" s="23" t="s">
        <v>11</v>
      </c>
      <c r="K1564" s="23" t="s">
        <v>4628</v>
      </c>
      <c r="L1564" s="23" t="s">
        <v>11</v>
      </c>
      <c r="M1564" s="23" t="s">
        <v>5479</v>
      </c>
      <c r="N1564" s="23" t="s">
        <v>4640</v>
      </c>
      <c r="O1564" s="23" t="s">
        <v>4630</v>
      </c>
      <c r="P1564" s="23" t="s">
        <v>972</v>
      </c>
      <c r="Q1564" s="23">
        <v>0</v>
      </c>
      <c r="R1564" s="23" t="s">
        <v>3611</v>
      </c>
      <c r="S1564" s="23" t="s">
        <v>4568</v>
      </c>
      <c r="T1564" s="23" t="s">
        <v>1721</v>
      </c>
    </row>
    <row r="1565" spans="1:20" s="19" customFormat="1">
      <c r="A1565" s="23" t="s">
        <v>3471</v>
      </c>
      <c r="B1565" s="23" t="s">
        <v>3472</v>
      </c>
      <c r="C1565" s="23" t="s">
        <v>15</v>
      </c>
      <c r="D1565" s="23" t="s">
        <v>1705</v>
      </c>
      <c r="E1565" s="23" t="s">
        <v>452</v>
      </c>
      <c r="F1565" s="23" t="s">
        <v>4148</v>
      </c>
      <c r="G1565" s="23" t="s">
        <v>1721</v>
      </c>
      <c r="H1565" s="23" t="s">
        <v>4094</v>
      </c>
      <c r="I1565" s="23" t="s">
        <v>4192</v>
      </c>
      <c r="J1565" s="23" t="s">
        <v>11</v>
      </c>
      <c r="K1565" s="23" t="s">
        <v>4628</v>
      </c>
      <c r="L1565" s="23" t="s">
        <v>11</v>
      </c>
      <c r="M1565" s="23" t="s">
        <v>5418</v>
      </c>
      <c r="N1565" s="23" t="s">
        <v>4629</v>
      </c>
      <c r="O1565" s="23" t="s">
        <v>4630</v>
      </c>
      <c r="P1565" s="23" t="s">
        <v>4651</v>
      </c>
      <c r="Q1565" s="23">
        <v>0</v>
      </c>
      <c r="R1565" s="23" t="s">
        <v>1962</v>
      </c>
      <c r="S1565" s="23" t="s">
        <v>4332</v>
      </c>
      <c r="T1565" s="23" t="s">
        <v>1721</v>
      </c>
    </row>
    <row r="1566" spans="1:20" s="19" customFormat="1">
      <c r="A1566" s="23" t="s">
        <v>3674</v>
      </c>
      <c r="B1566" s="23" t="s">
        <v>3675</v>
      </c>
      <c r="C1566" s="23" t="s">
        <v>10</v>
      </c>
      <c r="D1566" s="23" t="s">
        <v>1705</v>
      </c>
      <c r="E1566" s="23" t="s">
        <v>452</v>
      </c>
      <c r="F1566" s="23" t="s">
        <v>5349</v>
      </c>
      <c r="G1566" s="23" t="s">
        <v>1721</v>
      </c>
      <c r="H1566" s="23" t="s">
        <v>4099</v>
      </c>
      <c r="I1566" s="23" t="s">
        <v>4203</v>
      </c>
      <c r="J1566" s="23" t="s">
        <v>11</v>
      </c>
      <c r="K1566" s="23" t="s">
        <v>4628</v>
      </c>
      <c r="L1566" s="23" t="s">
        <v>11</v>
      </c>
      <c r="M1566" s="23" t="s">
        <v>5407</v>
      </c>
      <c r="N1566" s="23" t="s">
        <v>4629</v>
      </c>
      <c r="O1566" s="23" t="s">
        <v>4630</v>
      </c>
      <c r="P1566" s="23" t="s">
        <v>4713</v>
      </c>
      <c r="Q1566" s="23">
        <v>0</v>
      </c>
      <c r="R1566" s="23" t="s">
        <v>1962</v>
      </c>
      <c r="S1566" s="23" t="s">
        <v>4792</v>
      </c>
      <c r="T1566" s="23" t="s">
        <v>1721</v>
      </c>
    </row>
    <row r="1567" spans="1:20" s="19" customFormat="1">
      <c r="A1567" s="23" t="s">
        <v>1791</v>
      </c>
      <c r="B1567" s="23" t="s">
        <v>1792</v>
      </c>
      <c r="C1567" s="23" t="s">
        <v>16</v>
      </c>
      <c r="D1567" s="23" t="s">
        <v>1705</v>
      </c>
      <c r="E1567" s="23" t="s">
        <v>1189</v>
      </c>
      <c r="F1567" s="23" t="s">
        <v>5351</v>
      </c>
      <c r="G1567" s="23" t="s">
        <v>1721</v>
      </c>
      <c r="H1567" s="23" t="s">
        <v>4633</v>
      </c>
      <c r="I1567" s="23" t="s">
        <v>4192</v>
      </c>
      <c r="J1567" s="23" t="s">
        <v>11</v>
      </c>
      <c r="K1567" s="23" t="s">
        <v>4628</v>
      </c>
      <c r="L1567" s="23" t="s">
        <v>11</v>
      </c>
      <c r="M1567" s="23" t="s">
        <v>5406</v>
      </c>
      <c r="N1567" s="23" t="s">
        <v>4629</v>
      </c>
      <c r="O1567" s="23" t="s">
        <v>4630</v>
      </c>
      <c r="P1567" s="23" t="s">
        <v>4662</v>
      </c>
      <c r="Q1567" s="23">
        <v>0</v>
      </c>
      <c r="R1567" s="23" t="s">
        <v>1795</v>
      </c>
      <c r="S1567" s="23" t="s">
        <v>4545</v>
      </c>
      <c r="T1567" s="23" t="s">
        <v>1721</v>
      </c>
    </row>
    <row r="1568" spans="1:20" s="19" customFormat="1">
      <c r="A1568" s="23" t="s">
        <v>2639</v>
      </c>
      <c r="B1568" s="23" t="s">
        <v>2640</v>
      </c>
      <c r="C1568" s="23" t="s">
        <v>16</v>
      </c>
      <c r="D1568" s="23" t="s">
        <v>1705</v>
      </c>
      <c r="E1568" s="23" t="s">
        <v>1189</v>
      </c>
      <c r="F1568" s="23" t="s">
        <v>4182</v>
      </c>
      <c r="G1568" s="23" t="s">
        <v>1721</v>
      </c>
      <c r="H1568" s="23" t="s">
        <v>4638</v>
      </c>
      <c r="I1568" s="23" t="s">
        <v>4636</v>
      </c>
      <c r="J1568" s="23" t="s">
        <v>11</v>
      </c>
      <c r="K1568" s="23" t="s">
        <v>4628</v>
      </c>
      <c r="L1568" s="23" t="s">
        <v>11</v>
      </c>
      <c r="M1568" s="23" t="s">
        <v>5480</v>
      </c>
      <c r="N1568" s="23" t="s">
        <v>4629</v>
      </c>
      <c r="O1568" s="23" t="s">
        <v>4630</v>
      </c>
      <c r="P1568" s="23" t="s">
        <v>7</v>
      </c>
      <c r="Q1568" s="23">
        <v>0</v>
      </c>
      <c r="R1568" s="23" t="s">
        <v>3779</v>
      </c>
      <c r="S1568" s="23" t="s">
        <v>4573</v>
      </c>
      <c r="T1568" s="23" t="s">
        <v>1721</v>
      </c>
    </row>
    <row r="1569" spans="1:20" s="19" customFormat="1">
      <c r="A1569" s="23" t="s">
        <v>3364</v>
      </c>
      <c r="B1569" s="23" t="s">
        <v>3365</v>
      </c>
      <c r="C1569" s="23" t="s">
        <v>14</v>
      </c>
      <c r="D1569" s="23" t="s">
        <v>1705</v>
      </c>
      <c r="E1569" s="23" t="s">
        <v>452</v>
      </c>
      <c r="F1569" s="23" t="s">
        <v>4173</v>
      </c>
      <c r="G1569" s="23" t="s">
        <v>1721</v>
      </c>
      <c r="H1569" s="23" t="s">
        <v>4099</v>
      </c>
      <c r="I1569" s="23" t="s">
        <v>4138</v>
      </c>
      <c r="J1569" s="23" t="s">
        <v>11</v>
      </c>
      <c r="K1569" s="23" t="s">
        <v>4628</v>
      </c>
      <c r="L1569" s="23" t="s">
        <v>11</v>
      </c>
      <c r="M1569" s="23" t="s">
        <v>5443</v>
      </c>
      <c r="N1569" s="23" t="s">
        <v>4629</v>
      </c>
      <c r="O1569" s="23" t="s">
        <v>4630</v>
      </c>
      <c r="P1569" s="23" t="s">
        <v>4848</v>
      </c>
      <c r="Q1569" s="23">
        <v>0</v>
      </c>
      <c r="R1569" s="23" t="s">
        <v>1962</v>
      </c>
      <c r="S1569" s="23" t="s">
        <v>4849</v>
      </c>
      <c r="T1569" s="23" t="s">
        <v>1721</v>
      </c>
    </row>
    <row r="1570" spans="1:20" s="19" customFormat="1">
      <c r="A1570" s="23" t="s">
        <v>3998</v>
      </c>
      <c r="B1570" s="23" t="s">
        <v>3999</v>
      </c>
      <c r="C1570" s="23" t="s">
        <v>14</v>
      </c>
      <c r="D1570" s="23" t="s">
        <v>1705</v>
      </c>
      <c r="E1570" s="23" t="s">
        <v>452</v>
      </c>
      <c r="F1570" s="23" t="s">
        <v>4175</v>
      </c>
      <c r="G1570" s="23" t="s">
        <v>1721</v>
      </c>
      <c r="H1570" s="23" t="s">
        <v>4638</v>
      </c>
      <c r="I1570" s="23" t="s">
        <v>4192</v>
      </c>
      <c r="J1570" s="23" t="s">
        <v>11</v>
      </c>
      <c r="K1570" s="23" t="s">
        <v>4628</v>
      </c>
      <c r="L1570" s="23" t="s">
        <v>11</v>
      </c>
      <c r="M1570" s="23" t="s">
        <v>5406</v>
      </c>
      <c r="N1570" s="23" t="s">
        <v>4629</v>
      </c>
      <c r="O1570" s="23" t="s">
        <v>4630</v>
      </c>
      <c r="P1570" s="23" t="s">
        <v>4642</v>
      </c>
      <c r="Q1570" s="23">
        <v>0</v>
      </c>
      <c r="R1570" s="23" t="s">
        <v>3647</v>
      </c>
      <c r="S1570" s="23" t="s">
        <v>4657</v>
      </c>
      <c r="T1570" s="23" t="s">
        <v>1721</v>
      </c>
    </row>
    <row r="1571" spans="1:20" s="19" customFormat="1">
      <c r="A1571" s="23" t="s">
        <v>3254</v>
      </c>
      <c r="B1571" s="23" t="s">
        <v>3255</v>
      </c>
      <c r="C1571" s="23" t="s">
        <v>12</v>
      </c>
      <c r="D1571" s="23" t="s">
        <v>1705</v>
      </c>
      <c r="E1571" s="23" t="s">
        <v>452</v>
      </c>
      <c r="F1571" s="23" t="s">
        <v>4175</v>
      </c>
      <c r="G1571" s="23" t="s">
        <v>1721</v>
      </c>
      <c r="H1571" s="23" t="s">
        <v>4638</v>
      </c>
      <c r="I1571" s="23" t="s">
        <v>4656</v>
      </c>
      <c r="J1571" s="23" t="s">
        <v>11</v>
      </c>
      <c r="K1571" s="23" t="s">
        <v>4628</v>
      </c>
      <c r="L1571" s="23" t="s">
        <v>11</v>
      </c>
      <c r="M1571" s="23" t="s">
        <v>5416</v>
      </c>
      <c r="N1571" s="23" t="s">
        <v>4629</v>
      </c>
      <c r="O1571" s="23" t="s">
        <v>4630</v>
      </c>
      <c r="P1571" s="23" t="s">
        <v>4642</v>
      </c>
      <c r="Q1571" s="23">
        <v>0</v>
      </c>
      <c r="R1571" s="23" t="s">
        <v>1962</v>
      </c>
      <c r="S1571" s="23" t="s">
        <v>4359</v>
      </c>
      <c r="T1571" s="23" t="s">
        <v>1721</v>
      </c>
    </row>
    <row r="1572" spans="1:20" s="19" customFormat="1">
      <c r="A1572" s="23" t="s">
        <v>3361</v>
      </c>
      <c r="B1572" s="23" t="s">
        <v>3362</v>
      </c>
      <c r="C1572" s="23" t="s">
        <v>15</v>
      </c>
      <c r="D1572" s="23" t="s">
        <v>1705</v>
      </c>
      <c r="E1572" s="23" t="s">
        <v>452</v>
      </c>
      <c r="F1572" s="23" t="s">
        <v>4163</v>
      </c>
      <c r="G1572" s="23" t="s">
        <v>1721</v>
      </c>
      <c r="H1572" s="23" t="s">
        <v>4094</v>
      </c>
      <c r="I1572" s="23" t="s">
        <v>4649</v>
      </c>
      <c r="J1572" s="23" t="s">
        <v>11</v>
      </c>
      <c r="K1572" s="23" t="s">
        <v>4628</v>
      </c>
      <c r="L1572" s="23" t="s">
        <v>11</v>
      </c>
      <c r="M1572" s="23" t="s">
        <v>5425</v>
      </c>
      <c r="N1572" s="23" t="s">
        <v>4629</v>
      </c>
      <c r="O1572" s="23" t="s">
        <v>4630</v>
      </c>
      <c r="P1572" s="23" t="s">
        <v>4642</v>
      </c>
      <c r="Q1572" s="23">
        <v>0</v>
      </c>
      <c r="R1572" s="23" t="s">
        <v>1962</v>
      </c>
      <c r="S1572" s="23" t="s">
        <v>4343</v>
      </c>
      <c r="T1572" s="23" t="s">
        <v>1721</v>
      </c>
    </row>
    <row r="1573" spans="1:20" s="19" customFormat="1">
      <c r="A1573" s="23" t="s">
        <v>3605</v>
      </c>
      <c r="B1573" s="23" t="s">
        <v>3606</v>
      </c>
      <c r="C1573" s="23" t="s">
        <v>16</v>
      </c>
      <c r="D1573" s="23" t="s">
        <v>1705</v>
      </c>
      <c r="E1573" s="23" t="s">
        <v>1189</v>
      </c>
      <c r="F1573" s="23" t="s">
        <v>4197</v>
      </c>
      <c r="G1573" s="23" t="s">
        <v>1721</v>
      </c>
      <c r="H1573" s="23" t="s">
        <v>4099</v>
      </c>
      <c r="I1573" s="23" t="s">
        <v>4106</v>
      </c>
      <c r="J1573" s="23" t="s">
        <v>11</v>
      </c>
      <c r="K1573" s="23" t="s">
        <v>4628</v>
      </c>
      <c r="L1573" s="23" t="s">
        <v>11</v>
      </c>
      <c r="M1573" s="23" t="s">
        <v>5451</v>
      </c>
      <c r="N1573" s="23" t="s">
        <v>4629</v>
      </c>
      <c r="O1573" s="23" t="s">
        <v>4630</v>
      </c>
      <c r="P1573" s="23" t="s">
        <v>4642</v>
      </c>
      <c r="Q1573" s="23">
        <v>0</v>
      </c>
      <c r="R1573" s="23" t="s">
        <v>1962</v>
      </c>
      <c r="S1573" s="23" t="s">
        <v>4764</v>
      </c>
      <c r="T1573" s="23" t="s">
        <v>1721</v>
      </c>
    </row>
    <row r="1574" spans="1:20" s="19" customFormat="1">
      <c r="A1574" s="23" t="s">
        <v>2439</v>
      </c>
      <c r="B1574" s="23" t="s">
        <v>2440</v>
      </c>
      <c r="C1574" s="23" t="s">
        <v>16</v>
      </c>
      <c r="D1574" s="23" t="s">
        <v>1705</v>
      </c>
      <c r="E1574" s="23" t="s">
        <v>452</v>
      </c>
      <c r="F1574" s="23" t="s">
        <v>4190</v>
      </c>
      <c r="G1574" s="23" t="s">
        <v>1721</v>
      </c>
      <c r="H1574" s="23" t="s">
        <v>4633</v>
      </c>
      <c r="I1574" s="23" t="s">
        <v>4192</v>
      </c>
      <c r="J1574" s="23" t="s">
        <v>11</v>
      </c>
      <c r="K1574" s="23" t="s">
        <v>4628</v>
      </c>
      <c r="L1574" s="23" t="s">
        <v>11</v>
      </c>
      <c r="M1574" s="23" t="s">
        <v>5443</v>
      </c>
      <c r="N1574" s="23" t="s">
        <v>4629</v>
      </c>
      <c r="O1574" s="23" t="s">
        <v>4630</v>
      </c>
      <c r="P1574" s="23" t="s">
        <v>7</v>
      </c>
      <c r="Q1574" s="23">
        <v>0</v>
      </c>
      <c r="R1574" s="23" t="s">
        <v>2442</v>
      </c>
      <c r="S1574" s="23" t="s">
        <v>4515</v>
      </c>
      <c r="T1574" s="23" t="s">
        <v>1721</v>
      </c>
    </row>
    <row r="1575" spans="1:20" s="19" customFormat="1">
      <c r="A1575" s="23" t="s">
        <v>3043</v>
      </c>
      <c r="B1575" s="23" t="s">
        <v>3044</v>
      </c>
      <c r="C1575" s="23" t="s">
        <v>14</v>
      </c>
      <c r="D1575" s="23" t="s">
        <v>1705</v>
      </c>
      <c r="E1575" s="23" t="s">
        <v>452</v>
      </c>
      <c r="F1575" s="23" t="s">
        <v>5344</v>
      </c>
      <c r="G1575" s="23" t="s">
        <v>1721</v>
      </c>
      <c r="H1575" s="23" t="s">
        <v>4643</v>
      </c>
      <c r="I1575" s="23" t="s">
        <v>4649</v>
      </c>
      <c r="J1575" s="23" t="s">
        <v>11</v>
      </c>
      <c r="K1575" s="23" t="s">
        <v>4628</v>
      </c>
      <c r="L1575" s="23" t="s">
        <v>11</v>
      </c>
      <c r="M1575" s="23" t="s">
        <v>5426</v>
      </c>
      <c r="N1575" s="23" t="s">
        <v>4629</v>
      </c>
      <c r="O1575" s="23" t="s">
        <v>4630</v>
      </c>
      <c r="P1575" s="23" t="s">
        <v>1026</v>
      </c>
      <c r="Q1575" s="23">
        <v>0</v>
      </c>
      <c r="R1575" s="23" t="s">
        <v>1683</v>
      </c>
      <c r="S1575" s="23" t="s">
        <v>4581</v>
      </c>
      <c r="T1575" s="23" t="s">
        <v>1721</v>
      </c>
    </row>
    <row r="1576" spans="1:20" s="19" customFormat="1">
      <c r="A1576" s="23" t="s">
        <v>2016</v>
      </c>
      <c r="B1576" s="23" t="s">
        <v>2017</v>
      </c>
      <c r="C1576" s="23" t="s">
        <v>16</v>
      </c>
      <c r="D1576" s="23" t="s">
        <v>1705</v>
      </c>
      <c r="E1576" s="23" t="s">
        <v>452</v>
      </c>
      <c r="F1576" s="23" t="s">
        <v>5342</v>
      </c>
      <c r="G1576" s="23" t="s">
        <v>1721</v>
      </c>
      <c r="H1576" s="23" t="s">
        <v>4633</v>
      </c>
      <c r="I1576" s="23" t="s">
        <v>4192</v>
      </c>
      <c r="J1576" s="23" t="s">
        <v>11</v>
      </c>
      <c r="K1576" s="23" t="s">
        <v>4628</v>
      </c>
      <c r="L1576" s="23" t="s">
        <v>11</v>
      </c>
      <c r="M1576" s="23" t="s">
        <v>5433</v>
      </c>
      <c r="N1576" s="23" t="s">
        <v>4629</v>
      </c>
      <c r="O1576" s="23" t="s">
        <v>4630</v>
      </c>
      <c r="P1576" s="23" t="s">
        <v>4642</v>
      </c>
      <c r="Q1576" s="23">
        <v>0</v>
      </c>
      <c r="R1576" s="23" t="s">
        <v>1962</v>
      </c>
      <c r="S1576" s="23" t="s">
        <v>4888</v>
      </c>
      <c r="T1576" s="23" t="s">
        <v>1721</v>
      </c>
    </row>
    <row r="1577" spans="1:20" s="19" customFormat="1">
      <c r="A1577" s="23" t="s">
        <v>2287</v>
      </c>
      <c r="B1577" s="23" t="s">
        <v>2288</v>
      </c>
      <c r="C1577" s="23" t="s">
        <v>1669</v>
      </c>
      <c r="D1577" s="23" t="s">
        <v>4091</v>
      </c>
      <c r="E1577" s="23" t="s">
        <v>459</v>
      </c>
      <c r="F1577" s="23" t="s">
        <v>4167</v>
      </c>
      <c r="G1577" s="23" t="s">
        <v>1721</v>
      </c>
      <c r="H1577" s="23" t="s">
        <v>4638</v>
      </c>
      <c r="I1577" s="23" t="s">
        <v>4639</v>
      </c>
      <c r="J1577" s="23" t="s">
        <v>1808</v>
      </c>
      <c r="K1577" s="23" t="s">
        <v>4628</v>
      </c>
      <c r="L1577" s="23" t="s">
        <v>11</v>
      </c>
      <c r="M1577" s="23" t="s">
        <v>5462</v>
      </c>
      <c r="N1577" s="23" t="s">
        <v>4640</v>
      </c>
      <c r="O1577" s="23" t="s">
        <v>4630</v>
      </c>
      <c r="P1577" s="23" t="s">
        <v>4641</v>
      </c>
      <c r="Q1577" s="23">
        <v>0</v>
      </c>
      <c r="R1577" s="23" t="s">
        <v>1962</v>
      </c>
      <c r="S1577" s="23" t="s">
        <v>4445</v>
      </c>
      <c r="T1577" s="23" t="s">
        <v>1721</v>
      </c>
    </row>
    <row r="1578" spans="1:20" s="19" customFormat="1">
      <c r="A1578" s="23" t="s">
        <v>3025</v>
      </c>
      <c r="B1578" s="23" t="s">
        <v>3026</v>
      </c>
      <c r="C1578" s="23" t="s">
        <v>18</v>
      </c>
      <c r="D1578" s="23" t="s">
        <v>1705</v>
      </c>
      <c r="E1578" s="23" t="s">
        <v>452</v>
      </c>
      <c r="F1578" s="23" t="s">
        <v>5337</v>
      </c>
      <c r="G1578" s="23" t="s">
        <v>1721</v>
      </c>
      <c r="H1578" s="23" t="s">
        <v>4643</v>
      </c>
      <c r="I1578" s="23" t="s">
        <v>4192</v>
      </c>
      <c r="J1578" s="23" t="s">
        <v>11</v>
      </c>
      <c r="K1578" s="23" t="s">
        <v>4628</v>
      </c>
      <c r="L1578" s="23" t="s">
        <v>11</v>
      </c>
      <c r="M1578" s="23" t="s">
        <v>5410</v>
      </c>
      <c r="N1578" s="23" t="s">
        <v>4629</v>
      </c>
      <c r="O1578" s="23" t="s">
        <v>4630</v>
      </c>
      <c r="P1578" s="23" t="s">
        <v>4724</v>
      </c>
      <c r="Q1578" s="23">
        <v>0</v>
      </c>
      <c r="R1578" s="23" t="s">
        <v>1962</v>
      </c>
      <c r="S1578" s="23" t="s">
        <v>4373</v>
      </c>
      <c r="T1578" s="23" t="s">
        <v>1721</v>
      </c>
    </row>
    <row r="1579" spans="1:20" s="19" customFormat="1">
      <c r="A1579" s="23" t="s">
        <v>1893</v>
      </c>
      <c r="B1579" s="23" t="s">
        <v>1894</v>
      </c>
      <c r="C1579" s="23" t="s">
        <v>13</v>
      </c>
      <c r="D1579" s="23" t="s">
        <v>1705</v>
      </c>
      <c r="E1579" s="23" t="s">
        <v>452</v>
      </c>
      <c r="F1579" s="23" t="s">
        <v>4172</v>
      </c>
      <c r="G1579" s="23" t="s">
        <v>1721</v>
      </c>
      <c r="H1579" s="23" t="s">
        <v>4094</v>
      </c>
      <c r="I1579" s="23" t="s">
        <v>4203</v>
      </c>
      <c r="J1579" s="23" t="s">
        <v>11</v>
      </c>
      <c r="K1579" s="23" t="s">
        <v>4628</v>
      </c>
      <c r="L1579" s="23" t="s">
        <v>11</v>
      </c>
      <c r="M1579" s="23" t="s">
        <v>5429</v>
      </c>
      <c r="N1579" s="23" t="s">
        <v>4629</v>
      </c>
      <c r="O1579" s="23" t="s">
        <v>4630</v>
      </c>
      <c r="P1579" s="23" t="s">
        <v>4726</v>
      </c>
      <c r="Q1579" s="23">
        <v>0</v>
      </c>
      <c r="R1579" s="23" t="s">
        <v>1962</v>
      </c>
      <c r="S1579" s="23" t="s">
        <v>4494</v>
      </c>
      <c r="T1579" s="23" t="s">
        <v>1721</v>
      </c>
    </row>
    <row r="1580" spans="1:20" s="19" customFormat="1">
      <c r="A1580" s="23" t="s">
        <v>3785</v>
      </c>
      <c r="B1580" s="23" t="s">
        <v>3786</v>
      </c>
      <c r="C1580" s="23" t="s">
        <v>10</v>
      </c>
      <c r="D1580" s="23" t="s">
        <v>1705</v>
      </c>
      <c r="E1580" s="23" t="s">
        <v>452</v>
      </c>
      <c r="F1580" s="23" t="s">
        <v>4185</v>
      </c>
      <c r="G1580" s="23" t="s">
        <v>1721</v>
      </c>
      <c r="H1580" s="23" t="s">
        <v>4633</v>
      </c>
      <c r="I1580" s="23" t="s">
        <v>4203</v>
      </c>
      <c r="J1580" s="23" t="s">
        <v>11</v>
      </c>
      <c r="K1580" s="23" t="s">
        <v>4628</v>
      </c>
      <c r="L1580" s="23" t="s">
        <v>11</v>
      </c>
      <c r="M1580" s="23" t="s">
        <v>5408</v>
      </c>
      <c r="N1580" s="23" t="s">
        <v>4629</v>
      </c>
      <c r="O1580" s="23" t="s">
        <v>4630</v>
      </c>
      <c r="P1580" s="23" t="s">
        <v>1026</v>
      </c>
      <c r="Q1580" s="23">
        <v>0</v>
      </c>
      <c r="R1580" s="23" t="s">
        <v>1683</v>
      </c>
      <c r="S1580" s="23" t="s">
        <v>4585</v>
      </c>
      <c r="T1580" s="23" t="s">
        <v>1721</v>
      </c>
    </row>
    <row r="1581" spans="1:20" s="19" customFormat="1">
      <c r="A1581" s="23" t="s">
        <v>3284</v>
      </c>
      <c r="B1581" s="23" t="s">
        <v>3285</v>
      </c>
      <c r="C1581" s="23" t="s">
        <v>14</v>
      </c>
      <c r="D1581" s="23" t="s">
        <v>1705</v>
      </c>
      <c r="E1581" s="23" t="s">
        <v>452</v>
      </c>
      <c r="F1581" s="23" t="s">
        <v>5334</v>
      </c>
      <c r="G1581" s="23" t="s">
        <v>1721</v>
      </c>
      <c r="H1581" s="23" t="s">
        <v>4633</v>
      </c>
      <c r="I1581" s="23" t="s">
        <v>4192</v>
      </c>
      <c r="J1581" s="23" t="s">
        <v>11</v>
      </c>
      <c r="K1581" s="23" t="s">
        <v>4628</v>
      </c>
      <c r="L1581" s="23" t="s">
        <v>11</v>
      </c>
      <c r="M1581" s="23" t="s">
        <v>5428</v>
      </c>
      <c r="N1581" s="23" t="s">
        <v>4629</v>
      </c>
      <c r="O1581" s="23" t="s">
        <v>4630</v>
      </c>
      <c r="P1581" s="23" t="s">
        <v>4642</v>
      </c>
      <c r="Q1581" s="23">
        <v>0</v>
      </c>
      <c r="R1581" s="23" t="s">
        <v>1962</v>
      </c>
      <c r="S1581" s="23" t="s">
        <v>4355</v>
      </c>
      <c r="T1581" s="23" t="s">
        <v>1721</v>
      </c>
    </row>
    <row r="1582" spans="1:20" s="19" customFormat="1">
      <c r="A1582" s="23" t="s">
        <v>3364</v>
      </c>
      <c r="B1582" s="23" t="s">
        <v>3365</v>
      </c>
      <c r="C1582" s="23" t="s">
        <v>14</v>
      </c>
      <c r="D1582" s="23" t="s">
        <v>1705</v>
      </c>
      <c r="E1582" s="23" t="s">
        <v>452</v>
      </c>
      <c r="F1582" s="23" t="s">
        <v>4173</v>
      </c>
      <c r="G1582" s="23" t="s">
        <v>1721</v>
      </c>
      <c r="H1582" s="23" t="s">
        <v>4099</v>
      </c>
      <c r="I1582" s="23" t="s">
        <v>4138</v>
      </c>
      <c r="J1582" s="23" t="s">
        <v>11</v>
      </c>
      <c r="K1582" s="23" t="s">
        <v>4628</v>
      </c>
      <c r="L1582" s="23" t="s">
        <v>11</v>
      </c>
      <c r="M1582" s="23" t="s">
        <v>5413</v>
      </c>
      <c r="N1582" s="23" t="s">
        <v>4629</v>
      </c>
      <c r="O1582" s="23" t="s">
        <v>4630</v>
      </c>
      <c r="P1582" s="23" t="s">
        <v>4848</v>
      </c>
      <c r="Q1582" s="23">
        <v>0</v>
      </c>
      <c r="R1582" s="23" t="s">
        <v>1962</v>
      </c>
      <c r="S1582" s="23" t="s">
        <v>4849</v>
      </c>
      <c r="T1582" s="23" t="s">
        <v>1721</v>
      </c>
    </row>
    <row r="1583" spans="1:20" s="19" customFormat="1">
      <c r="A1583" s="23" t="s">
        <v>2901</v>
      </c>
      <c r="B1583" s="23" t="s">
        <v>2902</v>
      </c>
      <c r="C1583" s="23" t="s">
        <v>10</v>
      </c>
      <c r="D1583" s="23" t="s">
        <v>1705</v>
      </c>
      <c r="E1583" s="23" t="s">
        <v>452</v>
      </c>
      <c r="F1583" s="23" t="s">
        <v>4190</v>
      </c>
      <c r="G1583" s="23" t="s">
        <v>1721</v>
      </c>
      <c r="H1583" s="23" t="s">
        <v>4633</v>
      </c>
      <c r="I1583" s="23" t="s">
        <v>5430</v>
      </c>
      <c r="J1583" s="23" t="s">
        <v>11</v>
      </c>
      <c r="K1583" s="23" t="s">
        <v>4628</v>
      </c>
      <c r="L1583" s="23" t="s">
        <v>11</v>
      </c>
      <c r="M1583" s="23" t="s">
        <v>5441</v>
      </c>
      <c r="N1583" s="23" t="s">
        <v>4629</v>
      </c>
      <c r="O1583" s="23" t="s">
        <v>4630</v>
      </c>
      <c r="P1583" s="23" t="s">
        <v>1026</v>
      </c>
      <c r="Q1583" s="23">
        <v>0</v>
      </c>
      <c r="R1583" s="23" t="s">
        <v>1683</v>
      </c>
      <c r="S1583" s="23" t="s">
        <v>4825</v>
      </c>
      <c r="T1583" s="23" t="s">
        <v>1721</v>
      </c>
    </row>
    <row r="1584" spans="1:20" s="19" customFormat="1">
      <c r="A1584" s="23" t="s">
        <v>5165</v>
      </c>
      <c r="B1584" s="23" t="s">
        <v>5166</v>
      </c>
      <c r="C1584" s="23" t="s">
        <v>15</v>
      </c>
      <c r="D1584" s="23" t="s">
        <v>1705</v>
      </c>
      <c r="E1584" s="23" t="s">
        <v>452</v>
      </c>
      <c r="F1584" s="23" t="s">
        <v>4158</v>
      </c>
      <c r="G1584" s="23" t="s">
        <v>1721</v>
      </c>
      <c r="H1584" s="23" t="s">
        <v>4638</v>
      </c>
      <c r="I1584" s="23" t="s">
        <v>4636</v>
      </c>
      <c r="J1584" s="23" t="s">
        <v>11</v>
      </c>
      <c r="K1584" s="23" t="s">
        <v>4628</v>
      </c>
      <c r="L1584" s="23" t="s">
        <v>11</v>
      </c>
      <c r="M1584" s="23" t="s">
        <v>5415</v>
      </c>
      <c r="N1584" s="23" t="s">
        <v>4629</v>
      </c>
      <c r="O1584" s="23" t="s">
        <v>4630</v>
      </c>
      <c r="P1584" s="23" t="s">
        <v>5439</v>
      </c>
      <c r="Q1584" s="23">
        <v>0</v>
      </c>
      <c r="R1584" s="23" t="s">
        <v>4928</v>
      </c>
      <c r="S1584" s="23" t="s">
        <v>5373</v>
      </c>
      <c r="T1584" s="23" t="s">
        <v>1721</v>
      </c>
    </row>
    <row r="1585" spans="1:20" s="19" customFormat="1">
      <c r="A1585" s="23" t="s">
        <v>2281</v>
      </c>
      <c r="B1585" s="23" t="s">
        <v>2282</v>
      </c>
      <c r="C1585" s="23" t="s">
        <v>1669</v>
      </c>
      <c r="D1585" s="23" t="s">
        <v>4091</v>
      </c>
      <c r="E1585" s="23" t="s">
        <v>459</v>
      </c>
      <c r="F1585" s="23" t="s">
        <v>4086</v>
      </c>
      <c r="G1585" s="23" t="s">
        <v>1721</v>
      </c>
      <c r="H1585" s="23" t="s">
        <v>4643</v>
      </c>
      <c r="I1585" s="23" t="s">
        <v>4644</v>
      </c>
      <c r="J1585" s="23" t="s">
        <v>1808</v>
      </c>
      <c r="K1585" s="23" t="s">
        <v>4628</v>
      </c>
      <c r="L1585" s="23" t="s">
        <v>11</v>
      </c>
      <c r="M1585" s="23" t="s">
        <v>5502</v>
      </c>
      <c r="N1585" s="23" t="s">
        <v>4640</v>
      </c>
      <c r="O1585" s="23" t="s">
        <v>4630</v>
      </c>
      <c r="P1585" s="23" t="s">
        <v>1166</v>
      </c>
      <c r="Q1585" s="23">
        <v>0</v>
      </c>
      <c r="R1585" s="23" t="s">
        <v>1760</v>
      </c>
      <c r="S1585" s="23" t="s">
        <v>4788</v>
      </c>
      <c r="T1585" s="23" t="s">
        <v>1721</v>
      </c>
    </row>
    <row r="1586" spans="1:20" s="19" customFormat="1">
      <c r="A1586" s="23" t="s">
        <v>4007</v>
      </c>
      <c r="B1586" s="23" t="s">
        <v>4008</v>
      </c>
      <c r="C1586" s="23" t="s">
        <v>16</v>
      </c>
      <c r="D1586" s="23" t="s">
        <v>1705</v>
      </c>
      <c r="E1586" s="23" t="s">
        <v>1189</v>
      </c>
      <c r="F1586" s="23" t="s">
        <v>4182</v>
      </c>
      <c r="G1586" s="23" t="s">
        <v>1721</v>
      </c>
      <c r="H1586" s="23" t="s">
        <v>4638</v>
      </c>
      <c r="I1586" s="23" t="s">
        <v>4636</v>
      </c>
      <c r="J1586" s="23" t="s">
        <v>11</v>
      </c>
      <c r="K1586" s="23" t="s">
        <v>4628</v>
      </c>
      <c r="L1586" s="23" t="s">
        <v>11</v>
      </c>
      <c r="M1586" s="23" t="s">
        <v>5423</v>
      </c>
      <c r="N1586" s="23" t="s">
        <v>4629</v>
      </c>
      <c r="O1586" s="23" t="s">
        <v>4630</v>
      </c>
      <c r="P1586" s="23" t="s">
        <v>4642</v>
      </c>
      <c r="Q1586" s="23">
        <v>0</v>
      </c>
      <c r="R1586" s="23" t="s">
        <v>1681</v>
      </c>
      <c r="S1586" s="23" t="s">
        <v>4898</v>
      </c>
      <c r="T1586" s="23" t="s">
        <v>1721</v>
      </c>
    </row>
    <row r="1587" spans="1:20" s="19" customFormat="1">
      <c r="A1587" s="23" t="s">
        <v>2186</v>
      </c>
      <c r="B1587" s="23" t="s">
        <v>2187</v>
      </c>
      <c r="C1587" s="23" t="s">
        <v>12</v>
      </c>
      <c r="D1587" s="23" t="s">
        <v>1705</v>
      </c>
      <c r="E1587" s="23" t="s">
        <v>452</v>
      </c>
      <c r="F1587" s="23" t="s">
        <v>5340</v>
      </c>
      <c r="G1587" s="23" t="s">
        <v>1721</v>
      </c>
      <c r="H1587" s="23" t="s">
        <v>4099</v>
      </c>
      <c r="I1587" s="23" t="s">
        <v>4192</v>
      </c>
      <c r="J1587" s="23" t="s">
        <v>11</v>
      </c>
      <c r="K1587" s="23" t="s">
        <v>4628</v>
      </c>
      <c r="L1587" s="23" t="s">
        <v>11</v>
      </c>
      <c r="M1587" s="23" t="s">
        <v>5433</v>
      </c>
      <c r="N1587" s="23" t="s">
        <v>4629</v>
      </c>
      <c r="O1587" s="23" t="s">
        <v>4630</v>
      </c>
      <c r="P1587" s="23" t="s">
        <v>4650</v>
      </c>
      <c r="Q1587" s="23">
        <v>0</v>
      </c>
      <c r="R1587" s="23" t="s">
        <v>1962</v>
      </c>
      <c r="S1587" s="23" t="s">
        <v>4694</v>
      </c>
      <c r="T1587" s="23" t="s">
        <v>1721</v>
      </c>
    </row>
    <row r="1588" spans="1:20" s="19" customFormat="1">
      <c r="A1588" s="23" t="s">
        <v>1775</v>
      </c>
      <c r="B1588" s="23" t="s">
        <v>1776</v>
      </c>
      <c r="C1588" s="23" t="s">
        <v>15</v>
      </c>
      <c r="D1588" s="23" t="s">
        <v>1705</v>
      </c>
      <c r="E1588" s="23" t="s">
        <v>452</v>
      </c>
      <c r="F1588" s="23" t="s">
        <v>5337</v>
      </c>
      <c r="G1588" s="23" t="s">
        <v>1721</v>
      </c>
      <c r="H1588" s="23" t="s">
        <v>4643</v>
      </c>
      <c r="I1588" s="23" t="s">
        <v>5447</v>
      </c>
      <c r="J1588" s="23" t="s">
        <v>11</v>
      </c>
      <c r="K1588" s="23" t="s">
        <v>4628</v>
      </c>
      <c r="L1588" s="23" t="s">
        <v>11</v>
      </c>
      <c r="M1588" s="23" t="s">
        <v>5448</v>
      </c>
      <c r="N1588" s="23" t="s">
        <v>4629</v>
      </c>
      <c r="O1588" s="23" t="s">
        <v>4630</v>
      </c>
      <c r="P1588" s="23" t="s">
        <v>4642</v>
      </c>
      <c r="Q1588" s="23">
        <v>0</v>
      </c>
      <c r="R1588" s="23" t="s">
        <v>1962</v>
      </c>
      <c r="S1588" s="23" t="s">
        <v>4505</v>
      </c>
      <c r="T1588" s="23" t="s">
        <v>1721</v>
      </c>
    </row>
    <row r="1589" spans="1:20" s="19" customFormat="1">
      <c r="A1589" s="23" t="s">
        <v>2118</v>
      </c>
      <c r="B1589" s="23" t="s">
        <v>2119</v>
      </c>
      <c r="C1589" s="23" t="s">
        <v>12</v>
      </c>
      <c r="D1589" s="23" t="s">
        <v>1705</v>
      </c>
      <c r="E1589" s="23" t="s">
        <v>452</v>
      </c>
      <c r="F1589" s="23" t="s">
        <v>5338</v>
      </c>
      <c r="G1589" s="23" t="s">
        <v>1721</v>
      </c>
      <c r="H1589" s="23" t="s">
        <v>4643</v>
      </c>
      <c r="I1589" s="23" t="s">
        <v>5486</v>
      </c>
      <c r="J1589" s="23" t="s">
        <v>11</v>
      </c>
      <c r="K1589" s="23" t="s">
        <v>4628</v>
      </c>
      <c r="L1589" s="23" t="s">
        <v>11</v>
      </c>
      <c r="M1589" s="23" t="s">
        <v>5448</v>
      </c>
      <c r="N1589" s="23" t="s">
        <v>4629</v>
      </c>
      <c r="O1589" s="23" t="s">
        <v>4630</v>
      </c>
      <c r="P1589" s="23" t="s">
        <v>4831</v>
      </c>
      <c r="Q1589" s="23">
        <v>0</v>
      </c>
      <c r="R1589" s="23" t="s">
        <v>4745</v>
      </c>
      <c r="S1589" s="23" t="s">
        <v>4832</v>
      </c>
      <c r="T1589" s="23" t="s">
        <v>1721</v>
      </c>
    </row>
    <row r="1590" spans="1:20" s="19" customFormat="1">
      <c r="A1590" s="23" t="s">
        <v>2709</v>
      </c>
      <c r="B1590" s="23" t="s">
        <v>2710</v>
      </c>
      <c r="C1590" s="23" t="s">
        <v>13</v>
      </c>
      <c r="D1590" s="23" t="s">
        <v>1705</v>
      </c>
      <c r="E1590" s="23" t="s">
        <v>452</v>
      </c>
      <c r="F1590" s="23" t="s">
        <v>4158</v>
      </c>
      <c r="G1590" s="23" t="s">
        <v>1721</v>
      </c>
      <c r="H1590" s="23" t="s">
        <v>4638</v>
      </c>
      <c r="I1590" s="23" t="s">
        <v>5506</v>
      </c>
      <c r="J1590" s="23" t="s">
        <v>11</v>
      </c>
      <c r="K1590" s="23" t="s">
        <v>4628</v>
      </c>
      <c r="L1590" s="23" t="s">
        <v>11</v>
      </c>
      <c r="M1590" s="23" t="s">
        <v>5460</v>
      </c>
      <c r="N1590" s="23" t="s">
        <v>4629</v>
      </c>
      <c r="O1590" s="23" t="s">
        <v>4630</v>
      </c>
      <c r="P1590" s="23" t="s">
        <v>4660</v>
      </c>
      <c r="Q1590" s="23">
        <v>0</v>
      </c>
      <c r="R1590" s="23" t="s">
        <v>1962</v>
      </c>
      <c r="S1590" s="23" t="s">
        <v>4728</v>
      </c>
      <c r="T1590" s="23" t="s">
        <v>1721</v>
      </c>
    </row>
    <row r="1591" spans="1:20" s="19" customFormat="1">
      <c r="A1591" s="23" t="s">
        <v>1862</v>
      </c>
      <c r="B1591" s="23" t="s">
        <v>1863</v>
      </c>
      <c r="C1591" s="23" t="s">
        <v>1669</v>
      </c>
      <c r="D1591" s="23" t="s">
        <v>1705</v>
      </c>
      <c r="E1591" s="23" t="s">
        <v>452</v>
      </c>
      <c r="F1591" s="23" t="s">
        <v>4179</v>
      </c>
      <c r="G1591" s="23" t="s">
        <v>1721</v>
      </c>
      <c r="H1591" s="23" t="s">
        <v>4682</v>
      </c>
      <c r="I1591" s="23" t="s">
        <v>4649</v>
      </c>
      <c r="J1591" s="23" t="s">
        <v>11</v>
      </c>
      <c r="K1591" s="23" t="s">
        <v>4628</v>
      </c>
      <c r="L1591" s="23" t="s">
        <v>11</v>
      </c>
      <c r="M1591" s="23" t="s">
        <v>5437</v>
      </c>
      <c r="N1591" s="23" t="s">
        <v>4629</v>
      </c>
      <c r="O1591" s="23" t="s">
        <v>4630</v>
      </c>
      <c r="P1591" s="23" t="s">
        <v>7</v>
      </c>
      <c r="Q1591" s="23">
        <v>0</v>
      </c>
      <c r="R1591" s="23" t="s">
        <v>1922</v>
      </c>
      <c r="S1591" s="23" t="s">
        <v>4819</v>
      </c>
      <c r="T1591" s="23" t="s">
        <v>1721</v>
      </c>
    </row>
    <row r="1592" spans="1:20" s="19" customFormat="1">
      <c r="A1592" s="23" t="s">
        <v>2158</v>
      </c>
      <c r="B1592" s="23" t="s">
        <v>2159</v>
      </c>
      <c r="C1592" s="23" t="s">
        <v>12</v>
      </c>
      <c r="D1592" s="23" t="s">
        <v>1705</v>
      </c>
      <c r="E1592" s="23" t="s">
        <v>452</v>
      </c>
      <c r="F1592" s="23" t="s">
        <v>5338</v>
      </c>
      <c r="G1592" s="23" t="s">
        <v>1721</v>
      </c>
      <c r="H1592" s="23" t="s">
        <v>4643</v>
      </c>
      <c r="I1592" s="23" t="s">
        <v>4138</v>
      </c>
      <c r="J1592" s="23" t="s">
        <v>11</v>
      </c>
      <c r="K1592" s="23" t="s">
        <v>4628</v>
      </c>
      <c r="L1592" s="23" t="s">
        <v>11</v>
      </c>
      <c r="M1592" s="23" t="s">
        <v>5471</v>
      </c>
      <c r="N1592" s="23" t="s">
        <v>4629</v>
      </c>
      <c r="O1592" s="23" t="s">
        <v>4630</v>
      </c>
      <c r="P1592" s="23" t="s">
        <v>4650</v>
      </c>
      <c r="Q1592" s="23">
        <v>0</v>
      </c>
      <c r="R1592" s="23" t="s">
        <v>1962</v>
      </c>
      <c r="S1592" s="23" t="s">
        <v>4775</v>
      </c>
      <c r="T1592" s="23" t="s">
        <v>1721</v>
      </c>
    </row>
    <row r="1593" spans="1:20" s="19" customFormat="1">
      <c r="A1593" s="23" t="s">
        <v>5035</v>
      </c>
      <c r="B1593" s="23" t="s">
        <v>5036</v>
      </c>
      <c r="C1593" s="23" t="s">
        <v>1669</v>
      </c>
      <c r="D1593" s="23" t="s">
        <v>4091</v>
      </c>
      <c r="E1593" s="23" t="s">
        <v>459</v>
      </c>
      <c r="F1593" s="23" t="s">
        <v>4205</v>
      </c>
      <c r="G1593" s="23" t="s">
        <v>1721</v>
      </c>
      <c r="H1593" s="23" t="s">
        <v>4632</v>
      </c>
      <c r="I1593" s="23" t="s">
        <v>4644</v>
      </c>
      <c r="J1593" s="23" t="s">
        <v>11</v>
      </c>
      <c r="K1593" s="23" t="s">
        <v>4628</v>
      </c>
      <c r="L1593" s="23" t="s">
        <v>11</v>
      </c>
      <c r="M1593" s="23" t="s">
        <v>5477</v>
      </c>
      <c r="N1593" s="23" t="s">
        <v>4640</v>
      </c>
      <c r="O1593" s="23" t="s">
        <v>4630</v>
      </c>
      <c r="P1593" s="23" t="s">
        <v>1166</v>
      </c>
      <c r="Q1593" s="23">
        <v>0</v>
      </c>
      <c r="R1593" s="23" t="s">
        <v>5474</v>
      </c>
      <c r="S1593" s="23" t="s">
        <v>5363</v>
      </c>
      <c r="T1593" s="23" t="s">
        <v>1721</v>
      </c>
    </row>
    <row r="1594" spans="1:20" s="19" customFormat="1">
      <c r="A1594" s="23" t="s">
        <v>2062</v>
      </c>
      <c r="B1594" s="23" t="s">
        <v>2063</v>
      </c>
      <c r="C1594" s="23" t="s">
        <v>1669</v>
      </c>
      <c r="D1594" s="23" t="s">
        <v>4091</v>
      </c>
      <c r="E1594" s="23" t="s">
        <v>464</v>
      </c>
      <c r="F1594" s="23" t="s">
        <v>4122</v>
      </c>
      <c r="G1594" s="23" t="s">
        <v>1721</v>
      </c>
      <c r="H1594" s="23" t="s">
        <v>4638</v>
      </c>
      <c r="I1594" s="23" t="s">
        <v>4644</v>
      </c>
      <c r="J1594" s="23" t="s">
        <v>11</v>
      </c>
      <c r="K1594" s="23" t="s">
        <v>4628</v>
      </c>
      <c r="L1594" s="23" t="s">
        <v>11</v>
      </c>
      <c r="M1594" s="23" t="s">
        <v>5408</v>
      </c>
      <c r="N1594" s="23" t="s">
        <v>4640</v>
      </c>
      <c r="O1594" s="23" t="s">
        <v>4630</v>
      </c>
      <c r="P1594" s="23" t="s">
        <v>4641</v>
      </c>
      <c r="Q1594" s="23">
        <v>0</v>
      </c>
      <c r="R1594" s="23" t="s">
        <v>2066</v>
      </c>
      <c r="S1594" s="23" t="s">
        <v>4530</v>
      </c>
      <c r="T1594" s="23" t="s">
        <v>1721</v>
      </c>
    </row>
    <row r="1595" spans="1:20" s="19" customFormat="1">
      <c r="A1595" s="23" t="s">
        <v>2284</v>
      </c>
      <c r="B1595" s="23" t="s">
        <v>2285</v>
      </c>
      <c r="C1595" s="23" t="s">
        <v>10</v>
      </c>
      <c r="D1595" s="23" t="s">
        <v>1705</v>
      </c>
      <c r="E1595" s="23" t="s">
        <v>1189</v>
      </c>
      <c r="F1595" s="23" t="s">
        <v>4207</v>
      </c>
      <c r="G1595" s="23" t="s">
        <v>1721</v>
      </c>
      <c r="H1595" s="23" t="s">
        <v>4633</v>
      </c>
      <c r="I1595" s="23" t="s">
        <v>5438</v>
      </c>
      <c r="J1595" s="23" t="s">
        <v>11</v>
      </c>
      <c r="K1595" s="23" t="s">
        <v>4628</v>
      </c>
      <c r="L1595" s="23" t="s">
        <v>11</v>
      </c>
      <c r="M1595" s="23" t="s">
        <v>5416</v>
      </c>
      <c r="N1595" s="23" t="s">
        <v>4629</v>
      </c>
      <c r="O1595" s="23" t="s">
        <v>4630</v>
      </c>
      <c r="P1595" s="23" t="s">
        <v>4642</v>
      </c>
      <c r="Q1595" s="23">
        <v>0</v>
      </c>
      <c r="R1595" s="23" t="s">
        <v>1962</v>
      </c>
      <c r="S1595" s="23" t="s">
        <v>4676</v>
      </c>
      <c r="T1595" s="23" t="s">
        <v>1721</v>
      </c>
    </row>
    <row r="1596" spans="1:20" s="19" customFormat="1">
      <c r="A1596" s="23" t="s">
        <v>3242</v>
      </c>
      <c r="B1596" s="23" t="s">
        <v>3243</v>
      </c>
      <c r="C1596" s="23" t="s">
        <v>16</v>
      </c>
      <c r="D1596" s="23" t="s">
        <v>1705</v>
      </c>
      <c r="E1596" s="23" t="s">
        <v>452</v>
      </c>
      <c r="F1596" s="23" t="s">
        <v>4179</v>
      </c>
      <c r="G1596" s="23" t="s">
        <v>1721</v>
      </c>
      <c r="H1596" s="23" t="s">
        <v>4682</v>
      </c>
      <c r="I1596" s="23" t="s">
        <v>4649</v>
      </c>
      <c r="J1596" s="23" t="s">
        <v>11</v>
      </c>
      <c r="K1596" s="23" t="s">
        <v>4628</v>
      </c>
      <c r="L1596" s="23" t="s">
        <v>11</v>
      </c>
      <c r="M1596" s="23" t="s">
        <v>5416</v>
      </c>
      <c r="N1596" s="23" t="s">
        <v>4629</v>
      </c>
      <c r="O1596" s="23" t="s">
        <v>4630</v>
      </c>
      <c r="P1596" s="23" t="s">
        <v>7</v>
      </c>
      <c r="Q1596" s="23">
        <v>0</v>
      </c>
      <c r="R1596" s="23" t="s">
        <v>2933</v>
      </c>
      <c r="S1596" s="23" t="s">
        <v>4780</v>
      </c>
      <c r="T1596" s="23" t="s">
        <v>1721</v>
      </c>
    </row>
    <row r="1597" spans="1:20" s="19" customFormat="1">
      <c r="A1597" s="23" t="s">
        <v>2683</v>
      </c>
      <c r="B1597" s="23" t="s">
        <v>2684</v>
      </c>
      <c r="C1597" s="23" t="s">
        <v>16</v>
      </c>
      <c r="D1597" s="23" t="s">
        <v>1705</v>
      </c>
      <c r="E1597" s="23" t="s">
        <v>452</v>
      </c>
      <c r="F1597" s="23" t="s">
        <v>5342</v>
      </c>
      <c r="G1597" s="23" t="s">
        <v>1721</v>
      </c>
      <c r="H1597" s="23" t="s">
        <v>4633</v>
      </c>
      <c r="I1597" s="23" t="s">
        <v>4192</v>
      </c>
      <c r="J1597" s="23" t="s">
        <v>11</v>
      </c>
      <c r="K1597" s="23" t="s">
        <v>4628</v>
      </c>
      <c r="L1597" s="23" t="s">
        <v>11</v>
      </c>
      <c r="M1597" s="23" t="s">
        <v>5471</v>
      </c>
      <c r="N1597" s="23" t="s">
        <v>4629</v>
      </c>
      <c r="O1597" s="23" t="s">
        <v>4630</v>
      </c>
      <c r="P1597" s="23" t="s">
        <v>7</v>
      </c>
      <c r="Q1597" s="23">
        <v>0</v>
      </c>
      <c r="R1597" s="23" t="s">
        <v>4773</v>
      </c>
      <c r="S1597" s="23" t="s">
        <v>4872</v>
      </c>
      <c r="T1597" s="23" t="s">
        <v>1721</v>
      </c>
    </row>
    <row r="1598" spans="1:20" s="19" customFormat="1">
      <c r="A1598" s="23" t="s">
        <v>3461</v>
      </c>
      <c r="B1598" s="23" t="s">
        <v>3462</v>
      </c>
      <c r="C1598" s="23" t="s">
        <v>14</v>
      </c>
      <c r="D1598" s="23" t="s">
        <v>1705</v>
      </c>
      <c r="E1598" s="23" t="s">
        <v>452</v>
      </c>
      <c r="F1598" s="23" t="s">
        <v>5334</v>
      </c>
      <c r="G1598" s="23" t="s">
        <v>1721</v>
      </c>
      <c r="H1598" s="23" t="s">
        <v>4633</v>
      </c>
      <c r="I1598" s="23" t="s">
        <v>4192</v>
      </c>
      <c r="J1598" s="23" t="s">
        <v>11</v>
      </c>
      <c r="K1598" s="23" t="s">
        <v>4628</v>
      </c>
      <c r="L1598" s="23" t="s">
        <v>11</v>
      </c>
      <c r="M1598" s="23" t="s">
        <v>5405</v>
      </c>
      <c r="N1598" s="23" t="s">
        <v>4629</v>
      </c>
      <c r="O1598" s="23" t="s">
        <v>4630</v>
      </c>
      <c r="P1598" s="23" t="s">
        <v>4634</v>
      </c>
      <c r="Q1598" s="23">
        <v>0</v>
      </c>
      <c r="R1598" s="23" t="s">
        <v>1962</v>
      </c>
      <c r="S1598" s="23" t="s">
        <v>4686</v>
      </c>
      <c r="T1598" s="23" t="s">
        <v>1721</v>
      </c>
    </row>
    <row r="1599" spans="1:20" s="19" customFormat="1">
      <c r="A1599" s="23" t="s">
        <v>2304</v>
      </c>
      <c r="B1599" s="23" t="s">
        <v>2305</v>
      </c>
      <c r="C1599" s="23" t="s">
        <v>16</v>
      </c>
      <c r="D1599" s="23" t="s">
        <v>1705</v>
      </c>
      <c r="E1599" s="23" t="s">
        <v>1189</v>
      </c>
      <c r="F1599" s="23" t="s">
        <v>4182</v>
      </c>
      <c r="G1599" s="23" t="s">
        <v>1721</v>
      </c>
      <c r="H1599" s="23" t="s">
        <v>4638</v>
      </c>
      <c r="I1599" s="23" t="s">
        <v>5452</v>
      </c>
      <c r="J1599" s="23" t="s">
        <v>11</v>
      </c>
      <c r="K1599" s="23" t="s">
        <v>4628</v>
      </c>
      <c r="L1599" s="23" t="s">
        <v>11</v>
      </c>
      <c r="M1599" s="23" t="s">
        <v>5453</v>
      </c>
      <c r="N1599" s="23" t="s">
        <v>4629</v>
      </c>
      <c r="O1599" s="23" t="s">
        <v>4630</v>
      </c>
      <c r="P1599" s="23" t="s">
        <v>9</v>
      </c>
      <c r="Q1599" s="23">
        <v>0</v>
      </c>
      <c r="R1599" s="23" t="s">
        <v>2307</v>
      </c>
      <c r="S1599" s="23" t="s">
        <v>4521</v>
      </c>
      <c r="T1599" s="23" t="s">
        <v>1721</v>
      </c>
    </row>
    <row r="1600" spans="1:20" s="19" customFormat="1">
      <c r="A1600" s="23" t="s">
        <v>2247</v>
      </c>
      <c r="B1600" s="23" t="s">
        <v>2248</v>
      </c>
      <c r="C1600" s="23" t="s">
        <v>15</v>
      </c>
      <c r="D1600" s="23" t="s">
        <v>1705</v>
      </c>
      <c r="E1600" s="23" t="s">
        <v>452</v>
      </c>
      <c r="F1600" s="23" t="s">
        <v>4148</v>
      </c>
      <c r="G1600" s="23" t="s">
        <v>1721</v>
      </c>
      <c r="H1600" s="23" t="s">
        <v>4094</v>
      </c>
      <c r="I1600" s="23" t="s">
        <v>4192</v>
      </c>
      <c r="J1600" s="23" t="s">
        <v>11</v>
      </c>
      <c r="K1600" s="23" t="s">
        <v>4628</v>
      </c>
      <c r="L1600" s="23" t="s">
        <v>11</v>
      </c>
      <c r="M1600" s="23" t="s">
        <v>5426</v>
      </c>
      <c r="N1600" s="23" t="s">
        <v>4629</v>
      </c>
      <c r="O1600" s="23" t="s">
        <v>4630</v>
      </c>
      <c r="P1600" s="23" t="s">
        <v>4675</v>
      </c>
      <c r="Q1600" s="23">
        <v>0</v>
      </c>
      <c r="R1600" s="23" t="s">
        <v>1962</v>
      </c>
      <c r="S1600" s="23" t="s">
        <v>4454</v>
      </c>
      <c r="T1600" s="23" t="s">
        <v>1721</v>
      </c>
    </row>
    <row r="1601" spans="1:20" s="19" customFormat="1">
      <c r="A1601" s="23" t="s">
        <v>3911</v>
      </c>
      <c r="B1601" s="23" t="s">
        <v>3912</v>
      </c>
      <c r="C1601" s="23" t="s">
        <v>1669</v>
      </c>
      <c r="D1601" s="23" t="s">
        <v>1705</v>
      </c>
      <c r="E1601" s="23" t="s">
        <v>452</v>
      </c>
      <c r="F1601" s="23" t="s">
        <v>4164</v>
      </c>
      <c r="G1601" s="23" t="s">
        <v>1721</v>
      </c>
      <c r="H1601" s="23" t="s">
        <v>4632</v>
      </c>
      <c r="I1601" s="23" t="s">
        <v>4203</v>
      </c>
      <c r="J1601" s="23" t="s">
        <v>11</v>
      </c>
      <c r="K1601" s="23" t="s">
        <v>4628</v>
      </c>
      <c r="L1601" s="23" t="s">
        <v>11</v>
      </c>
      <c r="M1601" s="23" t="s">
        <v>5405</v>
      </c>
      <c r="N1601" s="23" t="s">
        <v>4629</v>
      </c>
      <c r="O1601" s="23" t="s">
        <v>4630</v>
      </c>
      <c r="P1601" s="23" t="s">
        <v>7</v>
      </c>
      <c r="Q1601" s="23">
        <v>0</v>
      </c>
      <c r="R1601" s="23" t="s">
        <v>4746</v>
      </c>
      <c r="S1601" s="23" t="s">
        <v>4747</v>
      </c>
      <c r="T1601" s="23" t="s">
        <v>1721</v>
      </c>
    </row>
    <row r="1602" spans="1:20" s="19" customFormat="1">
      <c r="A1602" s="23" t="s">
        <v>3949</v>
      </c>
      <c r="B1602" s="23" t="s">
        <v>3950</v>
      </c>
      <c r="C1602" s="23" t="s">
        <v>12</v>
      </c>
      <c r="D1602" s="23" t="s">
        <v>1705</v>
      </c>
      <c r="E1602" s="23" t="s">
        <v>452</v>
      </c>
      <c r="F1602" s="23" t="s">
        <v>4175</v>
      </c>
      <c r="G1602" s="23" t="s">
        <v>1721</v>
      </c>
      <c r="H1602" s="23" t="s">
        <v>4638</v>
      </c>
      <c r="I1602" s="23" t="s">
        <v>4192</v>
      </c>
      <c r="J1602" s="23" t="s">
        <v>11</v>
      </c>
      <c r="K1602" s="23" t="s">
        <v>4628</v>
      </c>
      <c r="L1602" s="23" t="s">
        <v>11</v>
      </c>
      <c r="M1602" s="23" t="s">
        <v>5406</v>
      </c>
      <c r="N1602" s="23" t="s">
        <v>4629</v>
      </c>
      <c r="O1602" s="23" t="s">
        <v>4630</v>
      </c>
      <c r="P1602" s="23" t="s">
        <v>4697</v>
      </c>
      <c r="Q1602" s="23">
        <v>0</v>
      </c>
      <c r="R1602" s="23" t="s">
        <v>1962</v>
      </c>
      <c r="S1602" s="23" t="s">
        <v>4698</v>
      </c>
      <c r="T1602" s="23" t="s">
        <v>1721</v>
      </c>
    </row>
    <row r="1603" spans="1:20" s="19" customFormat="1">
      <c r="A1603" s="23" t="s">
        <v>3846</v>
      </c>
      <c r="B1603" s="23" t="s">
        <v>3847</v>
      </c>
      <c r="C1603" s="23" t="s">
        <v>15</v>
      </c>
      <c r="D1603" s="23" t="s">
        <v>1705</v>
      </c>
      <c r="E1603" s="23" t="s">
        <v>452</v>
      </c>
      <c r="F1603" s="23" t="s">
        <v>4148</v>
      </c>
      <c r="G1603" s="23" t="s">
        <v>1721</v>
      </c>
      <c r="H1603" s="23" t="s">
        <v>4094</v>
      </c>
      <c r="I1603" s="23" t="s">
        <v>4192</v>
      </c>
      <c r="J1603" s="23" t="s">
        <v>11</v>
      </c>
      <c r="K1603" s="23" t="s">
        <v>4628</v>
      </c>
      <c r="L1603" s="23" t="s">
        <v>11</v>
      </c>
      <c r="M1603" s="23" t="s">
        <v>5442</v>
      </c>
      <c r="N1603" s="23" t="s">
        <v>4629</v>
      </c>
      <c r="O1603" s="23" t="s">
        <v>4630</v>
      </c>
      <c r="P1603" s="23" t="s">
        <v>4655</v>
      </c>
      <c r="Q1603" s="23">
        <v>0</v>
      </c>
      <c r="R1603" s="23" t="s">
        <v>1962</v>
      </c>
      <c r="S1603" s="23" t="s">
        <v>4305</v>
      </c>
      <c r="T1603" s="23" t="s">
        <v>1721</v>
      </c>
    </row>
    <row r="1604" spans="1:20" s="19" customFormat="1">
      <c r="A1604" s="23" t="s">
        <v>3043</v>
      </c>
      <c r="B1604" s="23" t="s">
        <v>3044</v>
      </c>
      <c r="C1604" s="23" t="s">
        <v>14</v>
      </c>
      <c r="D1604" s="23" t="s">
        <v>1705</v>
      </c>
      <c r="E1604" s="23" t="s">
        <v>452</v>
      </c>
      <c r="F1604" s="23" t="s">
        <v>5344</v>
      </c>
      <c r="G1604" s="23" t="s">
        <v>1721</v>
      </c>
      <c r="H1604" s="23" t="s">
        <v>4643</v>
      </c>
      <c r="I1604" s="23" t="s">
        <v>4636</v>
      </c>
      <c r="J1604" s="23" t="s">
        <v>11</v>
      </c>
      <c r="K1604" s="23" t="s">
        <v>4628</v>
      </c>
      <c r="L1604" s="23" t="s">
        <v>11</v>
      </c>
      <c r="M1604" s="23" t="s">
        <v>5437</v>
      </c>
      <c r="N1604" s="23" t="s">
        <v>4629</v>
      </c>
      <c r="O1604" s="23" t="s">
        <v>4630</v>
      </c>
      <c r="P1604" s="23" t="s">
        <v>1026</v>
      </c>
      <c r="Q1604" s="23">
        <v>0</v>
      </c>
      <c r="R1604" s="23" t="s">
        <v>1683</v>
      </c>
      <c r="S1604" s="23" t="s">
        <v>4581</v>
      </c>
      <c r="T1604" s="23" t="s">
        <v>1721</v>
      </c>
    </row>
    <row r="1605" spans="1:20" s="19" customFormat="1">
      <c r="A1605" s="23" t="s">
        <v>2158</v>
      </c>
      <c r="B1605" s="23" t="s">
        <v>2159</v>
      </c>
      <c r="C1605" s="23" t="s">
        <v>12</v>
      </c>
      <c r="D1605" s="23" t="s">
        <v>1705</v>
      </c>
      <c r="E1605" s="23" t="s">
        <v>452</v>
      </c>
      <c r="F1605" s="23" t="s">
        <v>5338</v>
      </c>
      <c r="G1605" s="23" t="s">
        <v>1721</v>
      </c>
      <c r="H1605" s="23" t="s">
        <v>4643</v>
      </c>
      <c r="I1605" s="23" t="s">
        <v>4138</v>
      </c>
      <c r="J1605" s="23" t="s">
        <v>11</v>
      </c>
      <c r="K1605" s="23" t="s">
        <v>4628</v>
      </c>
      <c r="L1605" s="23" t="s">
        <v>11</v>
      </c>
      <c r="M1605" s="23" t="s">
        <v>5425</v>
      </c>
      <c r="N1605" s="23" t="s">
        <v>4629</v>
      </c>
      <c r="O1605" s="23" t="s">
        <v>4630</v>
      </c>
      <c r="P1605" s="23" t="s">
        <v>4650</v>
      </c>
      <c r="Q1605" s="23">
        <v>0</v>
      </c>
      <c r="R1605" s="23" t="s">
        <v>1962</v>
      </c>
      <c r="S1605" s="23" t="s">
        <v>4775</v>
      </c>
      <c r="T1605" s="23" t="s">
        <v>1721</v>
      </c>
    </row>
    <row r="1606" spans="1:20" s="19" customFormat="1">
      <c r="A1606" s="23" t="s">
        <v>3364</v>
      </c>
      <c r="B1606" s="23" t="s">
        <v>3365</v>
      </c>
      <c r="C1606" s="23" t="s">
        <v>14</v>
      </c>
      <c r="D1606" s="23" t="s">
        <v>1705</v>
      </c>
      <c r="E1606" s="23" t="s">
        <v>452</v>
      </c>
      <c r="F1606" s="23" t="s">
        <v>4173</v>
      </c>
      <c r="G1606" s="23" t="s">
        <v>1721</v>
      </c>
      <c r="H1606" s="23" t="s">
        <v>4099</v>
      </c>
      <c r="I1606" s="23" t="s">
        <v>4138</v>
      </c>
      <c r="J1606" s="23" t="s">
        <v>11</v>
      </c>
      <c r="K1606" s="23" t="s">
        <v>4628</v>
      </c>
      <c r="L1606" s="23" t="s">
        <v>11</v>
      </c>
      <c r="M1606" s="23" t="s">
        <v>5455</v>
      </c>
      <c r="N1606" s="23" t="s">
        <v>4629</v>
      </c>
      <c r="O1606" s="23" t="s">
        <v>4630</v>
      </c>
      <c r="P1606" s="23" t="s">
        <v>4848</v>
      </c>
      <c r="Q1606" s="23">
        <v>0</v>
      </c>
      <c r="R1606" s="23" t="s">
        <v>1962</v>
      </c>
      <c r="S1606" s="23" t="s">
        <v>4849</v>
      </c>
      <c r="T1606" s="23" t="s">
        <v>1721</v>
      </c>
    </row>
    <row r="1607" spans="1:20" s="19" customFormat="1">
      <c r="A1607" s="23" t="s">
        <v>2743</v>
      </c>
      <c r="B1607" s="23" t="s">
        <v>2744</v>
      </c>
      <c r="C1607" s="23" t="s">
        <v>1687</v>
      </c>
      <c r="D1607" s="23" t="s">
        <v>4091</v>
      </c>
      <c r="E1607" s="23" t="s">
        <v>459</v>
      </c>
      <c r="F1607" s="23" t="s">
        <v>4194</v>
      </c>
      <c r="G1607" s="23" t="s">
        <v>1721</v>
      </c>
      <c r="H1607" s="23" t="s">
        <v>4632</v>
      </c>
      <c r="I1607" s="23" t="s">
        <v>4639</v>
      </c>
      <c r="J1607" s="23" t="s">
        <v>11</v>
      </c>
      <c r="K1607" s="23" t="s">
        <v>4628</v>
      </c>
      <c r="L1607" s="23" t="s">
        <v>11</v>
      </c>
      <c r="M1607" s="23" t="s">
        <v>5481</v>
      </c>
      <c r="N1607" s="23" t="s">
        <v>4640</v>
      </c>
      <c r="O1607" s="23" t="s">
        <v>4630</v>
      </c>
      <c r="P1607" s="23" t="s">
        <v>1168</v>
      </c>
      <c r="Q1607" s="23">
        <v>0</v>
      </c>
      <c r="R1607" s="23" t="s">
        <v>1683</v>
      </c>
      <c r="S1607" s="23" t="s">
        <v>4591</v>
      </c>
      <c r="T1607" s="23" t="s">
        <v>1721</v>
      </c>
    </row>
    <row r="1608" spans="1:20" s="19" customFormat="1">
      <c r="A1608" s="23" t="s">
        <v>4063</v>
      </c>
      <c r="B1608" s="23" t="s">
        <v>4064</v>
      </c>
      <c r="C1608" s="23" t="s">
        <v>1687</v>
      </c>
      <c r="D1608" s="23" t="s">
        <v>4091</v>
      </c>
      <c r="E1608" s="23" t="s">
        <v>459</v>
      </c>
      <c r="F1608" s="23" t="s">
        <v>4202</v>
      </c>
      <c r="G1608" s="23" t="s">
        <v>1721</v>
      </c>
      <c r="H1608" s="23" t="s">
        <v>4638</v>
      </c>
      <c r="I1608" s="23" t="s">
        <v>4644</v>
      </c>
      <c r="J1608" s="23" t="s">
        <v>11</v>
      </c>
      <c r="K1608" s="23" t="s">
        <v>4628</v>
      </c>
      <c r="L1608" s="23" t="s">
        <v>11</v>
      </c>
      <c r="M1608" s="23" t="s">
        <v>5498</v>
      </c>
      <c r="N1608" s="23" t="s">
        <v>4640</v>
      </c>
      <c r="O1608" s="23" t="s">
        <v>4630</v>
      </c>
      <c r="P1608" s="23" t="s">
        <v>1166</v>
      </c>
      <c r="Q1608" s="23">
        <v>0</v>
      </c>
      <c r="R1608" s="23" t="s">
        <v>1760</v>
      </c>
      <c r="S1608" s="23" t="s">
        <v>4602</v>
      </c>
      <c r="T1608" s="23" t="s">
        <v>1721</v>
      </c>
    </row>
    <row r="1609" spans="1:20" s="19" customFormat="1">
      <c r="A1609" s="23" t="s">
        <v>2901</v>
      </c>
      <c r="B1609" s="23" t="s">
        <v>2902</v>
      </c>
      <c r="C1609" s="23" t="s">
        <v>10</v>
      </c>
      <c r="D1609" s="23" t="s">
        <v>1705</v>
      </c>
      <c r="E1609" s="23" t="s">
        <v>452</v>
      </c>
      <c r="F1609" s="23" t="s">
        <v>4190</v>
      </c>
      <c r="G1609" s="23" t="s">
        <v>1721</v>
      </c>
      <c r="H1609" s="23" t="s">
        <v>4633</v>
      </c>
      <c r="I1609" s="23" t="s">
        <v>4192</v>
      </c>
      <c r="J1609" s="23" t="s">
        <v>11</v>
      </c>
      <c r="K1609" s="23" t="s">
        <v>4628</v>
      </c>
      <c r="L1609" s="23" t="s">
        <v>11</v>
      </c>
      <c r="M1609" s="23" t="s">
        <v>5417</v>
      </c>
      <c r="N1609" s="23" t="s">
        <v>4629</v>
      </c>
      <c r="O1609" s="23" t="s">
        <v>4630</v>
      </c>
      <c r="P1609" s="23" t="s">
        <v>1026</v>
      </c>
      <c r="Q1609" s="23">
        <v>0</v>
      </c>
      <c r="R1609" s="23" t="s">
        <v>1683</v>
      </c>
      <c r="S1609" s="23" t="s">
        <v>4825</v>
      </c>
      <c r="T1609" s="23" t="s">
        <v>1721</v>
      </c>
    </row>
    <row r="1610" spans="1:20" s="19" customFormat="1">
      <c r="A1610" s="23" t="s">
        <v>4030</v>
      </c>
      <c r="B1610" s="23" t="s">
        <v>4031</v>
      </c>
      <c r="C1610" s="23" t="s">
        <v>14</v>
      </c>
      <c r="D1610" s="23" t="s">
        <v>1705</v>
      </c>
      <c r="E1610" s="23" t="s">
        <v>452</v>
      </c>
      <c r="F1610" s="23" t="s">
        <v>5344</v>
      </c>
      <c r="G1610" s="23" t="s">
        <v>1721</v>
      </c>
      <c r="H1610" s="23" t="s">
        <v>4643</v>
      </c>
      <c r="I1610" s="23" t="s">
        <v>5421</v>
      </c>
      <c r="J1610" s="23" t="s">
        <v>11</v>
      </c>
      <c r="K1610" s="23" t="s">
        <v>4628</v>
      </c>
      <c r="L1610" s="23" t="s">
        <v>11</v>
      </c>
      <c r="M1610" s="23" t="s">
        <v>5422</v>
      </c>
      <c r="N1610" s="23" t="s">
        <v>4629</v>
      </c>
      <c r="O1610" s="23" t="s">
        <v>4630</v>
      </c>
      <c r="P1610" s="23" t="s">
        <v>1026</v>
      </c>
      <c r="Q1610" s="23">
        <v>0</v>
      </c>
      <c r="R1610" s="23" t="s">
        <v>1760</v>
      </c>
      <c r="S1610" s="23" t="s">
        <v>4598</v>
      </c>
      <c r="T1610" s="23" t="s">
        <v>1721</v>
      </c>
    </row>
    <row r="1611" spans="1:20" s="19" customFormat="1">
      <c r="A1611" s="23" t="s">
        <v>3556</v>
      </c>
      <c r="B1611" s="23" t="s">
        <v>3557</v>
      </c>
      <c r="C1611" s="23" t="s">
        <v>13</v>
      </c>
      <c r="D1611" s="23" t="s">
        <v>1705</v>
      </c>
      <c r="E1611" s="23" t="s">
        <v>4289</v>
      </c>
      <c r="F1611" s="23" t="s">
        <v>4137</v>
      </c>
      <c r="G1611" s="23" t="s">
        <v>1721</v>
      </c>
      <c r="H1611" s="23" t="s">
        <v>4094</v>
      </c>
      <c r="I1611" s="23" t="s">
        <v>4644</v>
      </c>
      <c r="J1611" s="23" t="s">
        <v>11</v>
      </c>
      <c r="K1611" s="23" t="s">
        <v>4628</v>
      </c>
      <c r="L1611" s="23" t="s">
        <v>11</v>
      </c>
      <c r="M1611" s="23" t="s">
        <v>5441</v>
      </c>
      <c r="N1611" s="23" t="s">
        <v>4653</v>
      </c>
      <c r="O1611" s="23" t="s">
        <v>4630</v>
      </c>
      <c r="P1611" s="23" t="s">
        <v>4675</v>
      </c>
      <c r="Q1611" s="23">
        <v>0</v>
      </c>
      <c r="R1611" s="23" t="s">
        <v>3008</v>
      </c>
      <c r="S1611" s="23" t="s">
        <v>4525</v>
      </c>
      <c r="T1611" s="23" t="s">
        <v>1721</v>
      </c>
    </row>
    <row r="1612" spans="1:20" s="19" customFormat="1">
      <c r="A1612" s="23" t="s">
        <v>2856</v>
      </c>
      <c r="B1612" s="23" t="s">
        <v>2857</v>
      </c>
      <c r="C1612" s="23" t="s">
        <v>15</v>
      </c>
      <c r="D1612" s="23" t="s">
        <v>1705</v>
      </c>
      <c r="E1612" s="23" t="s">
        <v>452</v>
      </c>
      <c r="F1612" s="23" t="s">
        <v>4156</v>
      </c>
      <c r="G1612" s="23" t="s">
        <v>1721</v>
      </c>
      <c r="H1612" s="23" t="s">
        <v>4094</v>
      </c>
      <c r="I1612" s="23" t="s">
        <v>4106</v>
      </c>
      <c r="J1612" s="23" t="s">
        <v>11</v>
      </c>
      <c r="K1612" s="23" t="s">
        <v>4628</v>
      </c>
      <c r="L1612" s="23" t="s">
        <v>11</v>
      </c>
      <c r="M1612" s="23" t="s">
        <v>5428</v>
      </c>
      <c r="N1612" s="23" t="s">
        <v>4629</v>
      </c>
      <c r="O1612" s="23" t="s">
        <v>4630</v>
      </c>
      <c r="P1612" s="23" t="s">
        <v>4650</v>
      </c>
      <c r="Q1612" s="23">
        <v>0</v>
      </c>
      <c r="R1612" s="23" t="s">
        <v>1962</v>
      </c>
      <c r="S1612" s="23" t="s">
        <v>4391</v>
      </c>
      <c r="T1612" s="23" t="s">
        <v>1721</v>
      </c>
    </row>
    <row r="1613" spans="1:20" s="19" customFormat="1">
      <c r="A1613" s="23" t="s">
        <v>2016</v>
      </c>
      <c r="B1613" s="23" t="s">
        <v>2017</v>
      </c>
      <c r="C1613" s="23" t="s">
        <v>16</v>
      </c>
      <c r="D1613" s="23" t="s">
        <v>1705</v>
      </c>
      <c r="E1613" s="23" t="s">
        <v>452</v>
      </c>
      <c r="F1613" s="23" t="s">
        <v>5342</v>
      </c>
      <c r="G1613" s="23" t="s">
        <v>1721</v>
      </c>
      <c r="H1613" s="23" t="s">
        <v>4633</v>
      </c>
      <c r="I1613" s="23" t="s">
        <v>5447</v>
      </c>
      <c r="J1613" s="23" t="s">
        <v>11</v>
      </c>
      <c r="K1613" s="23" t="s">
        <v>4628</v>
      </c>
      <c r="L1613" s="23" t="s">
        <v>11</v>
      </c>
      <c r="M1613" s="23" t="s">
        <v>5448</v>
      </c>
      <c r="N1613" s="23" t="s">
        <v>4629</v>
      </c>
      <c r="O1613" s="23" t="s">
        <v>4630</v>
      </c>
      <c r="P1613" s="23" t="s">
        <v>4642</v>
      </c>
      <c r="Q1613" s="23">
        <v>0</v>
      </c>
      <c r="R1613" s="23" t="s">
        <v>1962</v>
      </c>
      <c r="S1613" s="23" t="s">
        <v>4888</v>
      </c>
      <c r="T1613" s="23" t="s">
        <v>1721</v>
      </c>
    </row>
    <row r="1614" spans="1:20" s="19" customFormat="1">
      <c r="A1614" s="23" t="s">
        <v>1775</v>
      </c>
      <c r="B1614" s="23" t="s">
        <v>1776</v>
      </c>
      <c r="C1614" s="23" t="s">
        <v>15</v>
      </c>
      <c r="D1614" s="23" t="s">
        <v>1705</v>
      </c>
      <c r="E1614" s="23" t="s">
        <v>452</v>
      </c>
      <c r="F1614" s="23" t="s">
        <v>5337</v>
      </c>
      <c r="G1614" s="23" t="s">
        <v>1721</v>
      </c>
      <c r="H1614" s="23" t="s">
        <v>4643</v>
      </c>
      <c r="I1614" s="23" t="s">
        <v>4192</v>
      </c>
      <c r="J1614" s="23" t="s">
        <v>11</v>
      </c>
      <c r="K1614" s="23" t="s">
        <v>4628</v>
      </c>
      <c r="L1614" s="23" t="s">
        <v>11</v>
      </c>
      <c r="M1614" s="23" t="s">
        <v>5433</v>
      </c>
      <c r="N1614" s="23" t="s">
        <v>4629</v>
      </c>
      <c r="O1614" s="23" t="s">
        <v>4630</v>
      </c>
      <c r="P1614" s="23" t="s">
        <v>4642</v>
      </c>
      <c r="Q1614" s="23">
        <v>0</v>
      </c>
      <c r="R1614" s="23" t="s">
        <v>1962</v>
      </c>
      <c r="S1614" s="23" t="s">
        <v>4505</v>
      </c>
      <c r="T1614" s="23" t="s">
        <v>1721</v>
      </c>
    </row>
    <row r="1615" spans="1:20" s="19" customFormat="1">
      <c r="A1615" s="23" t="s">
        <v>3755</v>
      </c>
      <c r="B1615" s="23" t="s">
        <v>3756</v>
      </c>
      <c r="C1615" s="23" t="s">
        <v>16</v>
      </c>
      <c r="D1615" s="23" t="s">
        <v>1705</v>
      </c>
      <c r="E1615" s="23" t="s">
        <v>1189</v>
      </c>
      <c r="F1615" s="23" t="s">
        <v>4199</v>
      </c>
      <c r="G1615" s="23" t="s">
        <v>1721</v>
      </c>
      <c r="H1615" s="23" t="s">
        <v>4643</v>
      </c>
      <c r="I1615" s="23" t="s">
        <v>4192</v>
      </c>
      <c r="J1615" s="23" t="s">
        <v>11</v>
      </c>
      <c r="K1615" s="23" t="s">
        <v>4628</v>
      </c>
      <c r="L1615" s="23" t="s">
        <v>11</v>
      </c>
      <c r="M1615" s="23" t="s">
        <v>5429</v>
      </c>
      <c r="N1615" s="23" t="s">
        <v>4629</v>
      </c>
      <c r="O1615" s="23" t="s">
        <v>4630</v>
      </c>
      <c r="P1615" s="23" t="s">
        <v>1026</v>
      </c>
      <c r="Q1615" s="23">
        <v>0</v>
      </c>
      <c r="R1615" s="23" t="s">
        <v>1782</v>
      </c>
      <c r="S1615" s="23" t="s">
        <v>4606</v>
      </c>
      <c r="T1615" s="23" t="s">
        <v>1721</v>
      </c>
    </row>
    <row r="1616" spans="1:20" s="19" customFormat="1">
      <c r="A1616" s="23" t="s">
        <v>3554</v>
      </c>
      <c r="B1616" s="23" t="s">
        <v>3555</v>
      </c>
      <c r="C1616" s="23" t="s">
        <v>12</v>
      </c>
      <c r="D1616" s="23" t="s">
        <v>1705</v>
      </c>
      <c r="E1616" s="23" t="s">
        <v>452</v>
      </c>
      <c r="F1616" s="23" t="s">
        <v>5338</v>
      </c>
      <c r="G1616" s="23" t="s">
        <v>1721</v>
      </c>
      <c r="H1616" s="23" t="s">
        <v>4643</v>
      </c>
      <c r="I1616" s="23" t="s">
        <v>4138</v>
      </c>
      <c r="J1616" s="23" t="s">
        <v>11</v>
      </c>
      <c r="K1616" s="23" t="s">
        <v>4628</v>
      </c>
      <c r="L1616" s="23" t="s">
        <v>11</v>
      </c>
      <c r="M1616" s="23" t="s">
        <v>5410</v>
      </c>
      <c r="N1616" s="23" t="s">
        <v>4629</v>
      </c>
      <c r="O1616" s="23" t="s">
        <v>4630</v>
      </c>
      <c r="P1616" s="23" t="s">
        <v>4660</v>
      </c>
      <c r="Q1616" s="23">
        <v>0</v>
      </c>
      <c r="R1616" s="23" t="s">
        <v>1950</v>
      </c>
      <c r="S1616" s="23" t="s">
        <v>5493</v>
      </c>
      <c r="T1616" s="23" t="s">
        <v>1721</v>
      </c>
    </row>
    <row r="1617" spans="1:20" s="19" customFormat="1">
      <c r="A1617" s="23" t="s">
        <v>2626</v>
      </c>
      <c r="B1617" s="23" t="s">
        <v>2627</v>
      </c>
      <c r="C1617" s="23" t="s">
        <v>14</v>
      </c>
      <c r="D1617" s="23" t="s">
        <v>1705</v>
      </c>
      <c r="E1617" s="23" t="s">
        <v>452</v>
      </c>
      <c r="F1617" s="23" t="s">
        <v>4173</v>
      </c>
      <c r="G1617" s="23" t="s">
        <v>1721</v>
      </c>
      <c r="H1617" s="23" t="s">
        <v>4099</v>
      </c>
      <c r="I1617" s="23" t="s">
        <v>4138</v>
      </c>
      <c r="J1617" s="23" t="s">
        <v>11</v>
      </c>
      <c r="K1617" s="23" t="s">
        <v>4628</v>
      </c>
      <c r="L1617" s="23" t="s">
        <v>11</v>
      </c>
      <c r="M1617" s="23" t="s">
        <v>5455</v>
      </c>
      <c r="N1617" s="23" t="s">
        <v>4629</v>
      </c>
      <c r="O1617" s="23" t="s">
        <v>4630</v>
      </c>
      <c r="P1617" s="23" t="s">
        <v>7</v>
      </c>
      <c r="Q1617" s="23">
        <v>0</v>
      </c>
      <c r="R1617" s="23" t="s">
        <v>4700</v>
      </c>
      <c r="S1617" s="23" t="s">
        <v>4701</v>
      </c>
      <c r="T1617" s="23" t="s">
        <v>1721</v>
      </c>
    </row>
    <row r="1618" spans="1:20" s="19" customFormat="1">
      <c r="A1618" s="23" t="s">
        <v>3248</v>
      </c>
      <c r="B1618" s="23" t="s">
        <v>3249</v>
      </c>
      <c r="C1618" s="23" t="s">
        <v>10</v>
      </c>
      <c r="D1618" s="23" t="s">
        <v>1705</v>
      </c>
      <c r="E1618" s="23" t="s">
        <v>1189</v>
      </c>
      <c r="F1618" s="23" t="s">
        <v>4207</v>
      </c>
      <c r="G1618" s="23" t="s">
        <v>1721</v>
      </c>
      <c r="H1618" s="23" t="s">
        <v>4633</v>
      </c>
      <c r="I1618" s="23" t="s">
        <v>5438</v>
      </c>
      <c r="J1618" s="23" t="s">
        <v>11</v>
      </c>
      <c r="K1618" s="23" t="s">
        <v>4628</v>
      </c>
      <c r="L1618" s="23" t="s">
        <v>11</v>
      </c>
      <c r="M1618" s="23" t="s">
        <v>5422</v>
      </c>
      <c r="N1618" s="23" t="s">
        <v>4629</v>
      </c>
      <c r="O1618" s="23" t="s">
        <v>4630</v>
      </c>
      <c r="P1618" s="23" t="s">
        <v>4675</v>
      </c>
      <c r="Q1618" s="23">
        <v>0</v>
      </c>
      <c r="R1618" s="23" t="s">
        <v>1962</v>
      </c>
      <c r="S1618" s="23" t="s">
        <v>4866</v>
      </c>
      <c r="T1618" s="23" t="s">
        <v>1721</v>
      </c>
    </row>
    <row r="1619" spans="1:20" s="19" customFormat="1">
      <c r="A1619" s="23" t="s">
        <v>2450</v>
      </c>
      <c r="B1619" s="23" t="s">
        <v>2451</v>
      </c>
      <c r="C1619" s="23" t="s">
        <v>14</v>
      </c>
      <c r="D1619" s="23" t="s">
        <v>1705</v>
      </c>
      <c r="E1619" s="23" t="s">
        <v>452</v>
      </c>
      <c r="F1619" s="23" t="s">
        <v>5349</v>
      </c>
      <c r="G1619" s="23" t="s">
        <v>1721</v>
      </c>
      <c r="H1619" s="23" t="s">
        <v>4099</v>
      </c>
      <c r="I1619" s="23" t="s">
        <v>5438</v>
      </c>
      <c r="J1619" s="23" t="s">
        <v>11</v>
      </c>
      <c r="K1619" s="23" t="s">
        <v>4628</v>
      </c>
      <c r="L1619" s="23" t="s">
        <v>11</v>
      </c>
      <c r="M1619" s="23" t="s">
        <v>5432</v>
      </c>
      <c r="N1619" s="23" t="s">
        <v>4629</v>
      </c>
      <c r="O1619" s="23" t="s">
        <v>4630</v>
      </c>
      <c r="P1619" s="23" t="s">
        <v>4642</v>
      </c>
      <c r="Q1619" s="23">
        <v>0</v>
      </c>
      <c r="R1619" s="23" t="s">
        <v>1962</v>
      </c>
      <c r="S1619" s="23" t="s">
        <v>4767</v>
      </c>
      <c r="T1619" s="23" t="s">
        <v>1721</v>
      </c>
    </row>
    <row r="1620" spans="1:20" s="19" customFormat="1">
      <c r="A1620" s="23" t="s">
        <v>3306</v>
      </c>
      <c r="B1620" s="23" t="s">
        <v>3307</v>
      </c>
      <c r="C1620" s="23" t="s">
        <v>10</v>
      </c>
      <c r="D1620" s="23" t="s">
        <v>1705</v>
      </c>
      <c r="E1620" s="23" t="s">
        <v>452</v>
      </c>
      <c r="F1620" s="23" t="s">
        <v>5342</v>
      </c>
      <c r="G1620" s="23" t="s">
        <v>1721</v>
      </c>
      <c r="H1620" s="23" t="s">
        <v>4633</v>
      </c>
      <c r="I1620" s="23" t="s">
        <v>4192</v>
      </c>
      <c r="J1620" s="23" t="s">
        <v>11</v>
      </c>
      <c r="K1620" s="23" t="s">
        <v>4628</v>
      </c>
      <c r="L1620" s="23" t="s">
        <v>11</v>
      </c>
      <c r="M1620" s="23" t="s">
        <v>5435</v>
      </c>
      <c r="N1620" s="23" t="s">
        <v>4629</v>
      </c>
      <c r="O1620" s="23" t="s">
        <v>4630</v>
      </c>
      <c r="P1620" s="23" t="s">
        <v>4642</v>
      </c>
      <c r="Q1620" s="23">
        <v>0</v>
      </c>
      <c r="R1620" s="23" t="s">
        <v>1962</v>
      </c>
      <c r="S1620" s="23" t="s">
        <v>4705</v>
      </c>
      <c r="T1620" s="23" t="s">
        <v>1721</v>
      </c>
    </row>
    <row r="1621" spans="1:20" s="19" customFormat="1">
      <c r="A1621" s="23" t="s">
        <v>2965</v>
      </c>
      <c r="B1621" s="23" t="s">
        <v>2966</v>
      </c>
      <c r="C1621" s="23" t="s">
        <v>18</v>
      </c>
      <c r="D1621" s="23" t="s">
        <v>1705</v>
      </c>
      <c r="E1621" s="23" t="s">
        <v>452</v>
      </c>
      <c r="F1621" s="23" t="s">
        <v>5336</v>
      </c>
      <c r="G1621" s="23" t="s">
        <v>1721</v>
      </c>
      <c r="H1621" s="23" t="s">
        <v>4638</v>
      </c>
      <c r="I1621" s="23" t="s">
        <v>4636</v>
      </c>
      <c r="J1621" s="23" t="s">
        <v>11</v>
      </c>
      <c r="K1621" s="23" t="s">
        <v>4628</v>
      </c>
      <c r="L1621" s="23" t="s">
        <v>11</v>
      </c>
      <c r="M1621" s="23" t="s">
        <v>5419</v>
      </c>
      <c r="N1621" s="23" t="s">
        <v>4629</v>
      </c>
      <c r="O1621" s="23" t="s">
        <v>4630</v>
      </c>
      <c r="P1621" s="23" t="s">
        <v>1026</v>
      </c>
      <c r="Q1621" s="23">
        <v>0</v>
      </c>
      <c r="R1621" s="23" t="s">
        <v>1955</v>
      </c>
      <c r="S1621" s="23" t="s">
        <v>4727</v>
      </c>
      <c r="T1621" s="23" t="s">
        <v>1721</v>
      </c>
    </row>
    <row r="1622" spans="1:20" s="19" customFormat="1">
      <c r="A1622" s="23" t="s">
        <v>3722</v>
      </c>
      <c r="B1622" s="23" t="s">
        <v>3723</v>
      </c>
      <c r="C1622" s="23" t="s">
        <v>1687</v>
      </c>
      <c r="D1622" s="23" t="s">
        <v>4091</v>
      </c>
      <c r="E1622" s="23" t="s">
        <v>459</v>
      </c>
      <c r="F1622" s="23" t="s">
        <v>4202</v>
      </c>
      <c r="G1622" s="23" t="s">
        <v>1721</v>
      </c>
      <c r="H1622" s="23" t="s">
        <v>4643</v>
      </c>
      <c r="I1622" s="23" t="s">
        <v>4644</v>
      </c>
      <c r="J1622" s="23" t="s">
        <v>11</v>
      </c>
      <c r="K1622" s="23" t="s">
        <v>4628</v>
      </c>
      <c r="L1622" s="23" t="s">
        <v>11</v>
      </c>
      <c r="M1622" s="23" t="s">
        <v>5501</v>
      </c>
      <c r="N1622" s="23" t="s">
        <v>4640</v>
      </c>
      <c r="O1622" s="23" t="s">
        <v>4630</v>
      </c>
      <c r="P1622" s="23" t="s">
        <v>1166</v>
      </c>
      <c r="Q1622" s="23">
        <v>0</v>
      </c>
      <c r="R1622" s="23" t="s">
        <v>1760</v>
      </c>
      <c r="S1622" s="23" t="s">
        <v>4600</v>
      </c>
      <c r="T1622" s="23" t="s">
        <v>1721</v>
      </c>
    </row>
    <row r="1623" spans="1:20" s="19" customFormat="1">
      <c r="A1623" s="23" t="s">
        <v>3767</v>
      </c>
      <c r="B1623" s="23" t="s">
        <v>3768</v>
      </c>
      <c r="C1623" s="23" t="s">
        <v>10</v>
      </c>
      <c r="D1623" s="23" t="s">
        <v>1705</v>
      </c>
      <c r="E1623" s="23" t="s">
        <v>452</v>
      </c>
      <c r="F1623" s="23" t="s">
        <v>4164</v>
      </c>
      <c r="G1623" s="23" t="s">
        <v>1721</v>
      </c>
      <c r="H1623" s="23" t="s">
        <v>4632</v>
      </c>
      <c r="I1623" s="23" t="s">
        <v>4203</v>
      </c>
      <c r="J1623" s="23" t="s">
        <v>11</v>
      </c>
      <c r="K1623" s="23" t="s">
        <v>4628</v>
      </c>
      <c r="L1623" s="23" t="s">
        <v>11</v>
      </c>
      <c r="M1623" s="23" t="s">
        <v>5408</v>
      </c>
      <c r="N1623" s="23" t="s">
        <v>4629</v>
      </c>
      <c r="O1623" s="23" t="s">
        <v>4630</v>
      </c>
      <c r="P1623" s="23" t="s">
        <v>4675</v>
      </c>
      <c r="Q1623" s="23">
        <v>0</v>
      </c>
      <c r="R1623" s="23" t="s">
        <v>4808</v>
      </c>
      <c r="S1623" s="23" t="s">
        <v>4809</v>
      </c>
      <c r="T1623" s="23" t="s">
        <v>1721</v>
      </c>
    </row>
    <row r="1624" spans="1:20" s="19" customFormat="1">
      <c r="A1624" s="23" t="s">
        <v>2667</v>
      </c>
      <c r="B1624" s="23" t="s">
        <v>2668</v>
      </c>
      <c r="C1624" s="23" t="s">
        <v>10</v>
      </c>
      <c r="D1624" s="23" t="s">
        <v>1705</v>
      </c>
      <c r="E1624" s="23" t="s">
        <v>452</v>
      </c>
      <c r="F1624" s="23" t="s">
        <v>5344</v>
      </c>
      <c r="G1624" s="23" t="s">
        <v>1721</v>
      </c>
      <c r="H1624" s="23" t="s">
        <v>4643</v>
      </c>
      <c r="I1624" s="23" t="s">
        <v>5421</v>
      </c>
      <c r="J1624" s="23" t="s">
        <v>11</v>
      </c>
      <c r="K1624" s="23" t="s">
        <v>4628</v>
      </c>
      <c r="L1624" s="23" t="s">
        <v>11</v>
      </c>
      <c r="M1624" s="23" t="s">
        <v>5422</v>
      </c>
      <c r="N1624" s="23" t="s">
        <v>4629</v>
      </c>
      <c r="O1624" s="23" t="s">
        <v>4630</v>
      </c>
      <c r="P1624" s="23" t="s">
        <v>4662</v>
      </c>
      <c r="Q1624" s="23">
        <v>0</v>
      </c>
      <c r="R1624" s="23" t="s">
        <v>1662</v>
      </c>
      <c r="S1624" s="23" t="s">
        <v>4834</v>
      </c>
      <c r="T1624" s="23" t="s">
        <v>1721</v>
      </c>
    </row>
    <row r="1625" spans="1:20" s="19" customFormat="1">
      <c r="A1625" s="23" t="s">
        <v>5188</v>
      </c>
      <c r="B1625" s="23" t="s">
        <v>5189</v>
      </c>
      <c r="C1625" s="23" t="s">
        <v>15</v>
      </c>
      <c r="D1625" s="23" t="s">
        <v>1705</v>
      </c>
      <c r="E1625" s="23" t="s">
        <v>452</v>
      </c>
      <c r="F1625" s="23" t="s">
        <v>4158</v>
      </c>
      <c r="G1625" s="23" t="s">
        <v>1721</v>
      </c>
      <c r="H1625" s="23" t="s">
        <v>4638</v>
      </c>
      <c r="I1625" s="23" t="s">
        <v>4636</v>
      </c>
      <c r="J1625" s="23" t="s">
        <v>11</v>
      </c>
      <c r="K1625" s="23" t="s">
        <v>4628</v>
      </c>
      <c r="L1625" s="23" t="s">
        <v>11</v>
      </c>
      <c r="M1625" s="23" t="s">
        <v>5415</v>
      </c>
      <c r="N1625" s="23" t="s">
        <v>4629</v>
      </c>
      <c r="O1625" s="23" t="s">
        <v>4630</v>
      </c>
      <c r="P1625" s="23" t="s">
        <v>7</v>
      </c>
      <c r="Q1625" s="23">
        <v>0</v>
      </c>
      <c r="R1625" s="23" t="s">
        <v>4928</v>
      </c>
      <c r="S1625" s="23" t="s">
        <v>5374</v>
      </c>
      <c r="T1625" s="23" t="s">
        <v>1721</v>
      </c>
    </row>
    <row r="1626" spans="1:20" s="19" customFormat="1">
      <c r="A1626" s="23" t="s">
        <v>2938</v>
      </c>
      <c r="B1626" s="23" t="s">
        <v>2939</v>
      </c>
      <c r="C1626" s="23" t="s">
        <v>16</v>
      </c>
      <c r="D1626" s="23" t="s">
        <v>1705</v>
      </c>
      <c r="E1626" s="23" t="s">
        <v>452</v>
      </c>
      <c r="F1626" s="23" t="s">
        <v>4185</v>
      </c>
      <c r="G1626" s="23" t="s">
        <v>1721</v>
      </c>
      <c r="H1626" s="23" t="s">
        <v>4633</v>
      </c>
      <c r="I1626" s="23" t="s">
        <v>4203</v>
      </c>
      <c r="J1626" s="23" t="s">
        <v>11</v>
      </c>
      <c r="K1626" s="23" t="s">
        <v>4628</v>
      </c>
      <c r="L1626" s="23" t="s">
        <v>11</v>
      </c>
      <c r="M1626" s="23" t="s">
        <v>5428</v>
      </c>
      <c r="N1626" s="23" t="s">
        <v>4629</v>
      </c>
      <c r="O1626" s="23" t="s">
        <v>4630</v>
      </c>
      <c r="P1626" s="23" t="s">
        <v>1026</v>
      </c>
      <c r="Q1626" s="23">
        <v>0</v>
      </c>
      <c r="R1626" s="23" t="s">
        <v>2942</v>
      </c>
      <c r="S1626" s="23" t="s">
        <v>4612</v>
      </c>
      <c r="T1626" s="23" t="s">
        <v>1721</v>
      </c>
    </row>
    <row r="1627" spans="1:20" s="19" customFormat="1">
      <c r="A1627" s="23" t="s">
        <v>2513</v>
      </c>
      <c r="B1627" s="23" t="s">
        <v>2514</v>
      </c>
      <c r="C1627" s="23" t="s">
        <v>1687</v>
      </c>
      <c r="D1627" s="23" t="s">
        <v>4091</v>
      </c>
      <c r="E1627" s="23" t="s">
        <v>459</v>
      </c>
      <c r="F1627" s="23" t="s">
        <v>4202</v>
      </c>
      <c r="G1627" s="23" t="s">
        <v>1721</v>
      </c>
      <c r="H1627" s="23" t="s">
        <v>4638</v>
      </c>
      <c r="I1627" s="23" t="s">
        <v>4644</v>
      </c>
      <c r="J1627" s="23" t="s">
        <v>11</v>
      </c>
      <c r="K1627" s="23" t="s">
        <v>4628</v>
      </c>
      <c r="L1627" s="23" t="s">
        <v>11</v>
      </c>
      <c r="M1627" s="23" t="s">
        <v>5498</v>
      </c>
      <c r="N1627" s="23" t="s">
        <v>4640</v>
      </c>
      <c r="O1627" s="23" t="s">
        <v>4630</v>
      </c>
      <c r="P1627" s="23" t="s">
        <v>1166</v>
      </c>
      <c r="Q1627" s="23">
        <v>0</v>
      </c>
      <c r="R1627" s="23" t="s">
        <v>1760</v>
      </c>
      <c r="S1627" s="23" t="s">
        <v>4599</v>
      </c>
      <c r="T1627" s="23" t="s">
        <v>1721</v>
      </c>
    </row>
    <row r="1628" spans="1:20" s="19" customFormat="1">
      <c r="A1628" s="23" t="s">
        <v>2698</v>
      </c>
      <c r="B1628" s="23" t="s">
        <v>2699</v>
      </c>
      <c r="C1628" s="23" t="s">
        <v>16</v>
      </c>
      <c r="D1628" s="23" t="s">
        <v>1705</v>
      </c>
      <c r="E1628" s="23" t="s">
        <v>1189</v>
      </c>
      <c r="F1628" s="23" t="s">
        <v>4197</v>
      </c>
      <c r="G1628" s="23" t="s">
        <v>1721</v>
      </c>
      <c r="H1628" s="23" t="s">
        <v>4099</v>
      </c>
      <c r="I1628" s="23" t="s">
        <v>4106</v>
      </c>
      <c r="J1628" s="23" t="s">
        <v>11</v>
      </c>
      <c r="K1628" s="23" t="s">
        <v>4628</v>
      </c>
      <c r="L1628" s="23" t="s">
        <v>11</v>
      </c>
      <c r="M1628" s="23" t="s">
        <v>5478</v>
      </c>
      <c r="N1628" s="23" t="s">
        <v>4629</v>
      </c>
      <c r="O1628" s="23" t="s">
        <v>4630</v>
      </c>
      <c r="P1628" s="23" t="s">
        <v>4642</v>
      </c>
      <c r="Q1628" s="23">
        <v>0</v>
      </c>
      <c r="R1628" s="23" t="s">
        <v>1962</v>
      </c>
      <c r="S1628" s="23" t="s">
        <v>4404</v>
      </c>
      <c r="T1628" s="23" t="s">
        <v>1721</v>
      </c>
    </row>
    <row r="1629" spans="1:20" s="19" customFormat="1">
      <c r="A1629" s="23" t="s">
        <v>3515</v>
      </c>
      <c r="B1629" s="23" t="s">
        <v>3516</v>
      </c>
      <c r="C1629" s="23" t="s">
        <v>1687</v>
      </c>
      <c r="D1629" s="23" t="s">
        <v>4091</v>
      </c>
      <c r="E1629" s="23" t="s">
        <v>464</v>
      </c>
      <c r="F1629" s="23" t="s">
        <v>4191</v>
      </c>
      <c r="G1629" s="23" t="s">
        <v>1721</v>
      </c>
      <c r="H1629" s="23" t="s">
        <v>4632</v>
      </c>
      <c r="I1629" s="23" t="s">
        <v>4644</v>
      </c>
      <c r="J1629" s="23" t="s">
        <v>11</v>
      </c>
      <c r="K1629" s="23" t="s">
        <v>4628</v>
      </c>
      <c r="L1629" s="23" t="s">
        <v>11</v>
      </c>
      <c r="M1629" s="23" t="s">
        <v>5479</v>
      </c>
      <c r="N1629" s="23" t="s">
        <v>4640</v>
      </c>
      <c r="O1629" s="23" t="s">
        <v>4630</v>
      </c>
      <c r="P1629" s="23" t="s">
        <v>1166</v>
      </c>
      <c r="Q1629" s="23">
        <v>0</v>
      </c>
      <c r="R1629" s="23" t="s">
        <v>1944</v>
      </c>
      <c r="S1629" s="23" t="s">
        <v>4613</v>
      </c>
      <c r="T1629" s="23" t="s">
        <v>1721</v>
      </c>
    </row>
    <row r="1630" spans="1:20" s="19" customFormat="1">
      <c r="A1630" s="23" t="s">
        <v>2824</v>
      </c>
      <c r="B1630" s="23" t="s">
        <v>2825</v>
      </c>
      <c r="C1630" s="23" t="s">
        <v>1669</v>
      </c>
      <c r="D1630" s="23" t="s">
        <v>4091</v>
      </c>
      <c r="E1630" s="23" t="s">
        <v>464</v>
      </c>
      <c r="F1630" s="23" t="s">
        <v>4122</v>
      </c>
      <c r="G1630" s="23" t="s">
        <v>1721</v>
      </c>
      <c r="H1630" s="23" t="s">
        <v>4638</v>
      </c>
      <c r="I1630" s="23" t="s">
        <v>4644</v>
      </c>
      <c r="J1630" s="23" t="s">
        <v>11</v>
      </c>
      <c r="K1630" s="23" t="s">
        <v>4628</v>
      </c>
      <c r="L1630" s="23" t="s">
        <v>11</v>
      </c>
      <c r="M1630" s="23" t="s">
        <v>5408</v>
      </c>
      <c r="N1630" s="23" t="s">
        <v>4640</v>
      </c>
      <c r="O1630" s="23" t="s">
        <v>4630</v>
      </c>
      <c r="P1630" s="23" t="s">
        <v>1166</v>
      </c>
      <c r="Q1630" s="23">
        <v>0</v>
      </c>
      <c r="R1630" s="23" t="s">
        <v>1760</v>
      </c>
      <c r="S1630" s="23" t="s">
        <v>4605</v>
      </c>
      <c r="T1630" s="23" t="s">
        <v>1721</v>
      </c>
    </row>
    <row r="1631" spans="1:20" s="19" customFormat="1">
      <c r="A1631" s="23" t="s">
        <v>3133</v>
      </c>
      <c r="B1631" s="23" t="s">
        <v>3134</v>
      </c>
      <c r="C1631" s="23" t="s">
        <v>16</v>
      </c>
      <c r="D1631" s="23" t="s">
        <v>1705</v>
      </c>
      <c r="E1631" s="23" t="s">
        <v>452</v>
      </c>
      <c r="F1631" s="23" t="s">
        <v>4185</v>
      </c>
      <c r="G1631" s="23" t="s">
        <v>1721</v>
      </c>
      <c r="H1631" s="23" t="s">
        <v>4633</v>
      </c>
      <c r="I1631" s="23" t="s">
        <v>4203</v>
      </c>
      <c r="J1631" s="23" t="s">
        <v>11</v>
      </c>
      <c r="K1631" s="23" t="s">
        <v>4628</v>
      </c>
      <c r="L1631" s="23" t="s">
        <v>11</v>
      </c>
      <c r="M1631" s="23" t="s">
        <v>5408</v>
      </c>
      <c r="N1631" s="23" t="s">
        <v>4629</v>
      </c>
      <c r="O1631" s="23" t="s">
        <v>4630</v>
      </c>
      <c r="P1631" s="23" t="s">
        <v>4662</v>
      </c>
      <c r="Q1631" s="23">
        <v>0</v>
      </c>
      <c r="R1631" s="23" t="s">
        <v>1922</v>
      </c>
      <c r="S1631" s="23" t="s">
        <v>4772</v>
      </c>
      <c r="T1631" s="23" t="s">
        <v>1721</v>
      </c>
    </row>
    <row r="1632" spans="1:20" s="19" customFormat="1">
      <c r="A1632" s="23" t="s">
        <v>2938</v>
      </c>
      <c r="B1632" s="23" t="s">
        <v>2939</v>
      </c>
      <c r="C1632" s="23" t="s">
        <v>16</v>
      </c>
      <c r="D1632" s="23" t="s">
        <v>1705</v>
      </c>
      <c r="E1632" s="23" t="s">
        <v>452</v>
      </c>
      <c r="F1632" s="23" t="s">
        <v>4185</v>
      </c>
      <c r="G1632" s="23" t="s">
        <v>1721</v>
      </c>
      <c r="H1632" s="23" t="s">
        <v>4633</v>
      </c>
      <c r="I1632" s="23" t="s">
        <v>4203</v>
      </c>
      <c r="J1632" s="23" t="s">
        <v>11</v>
      </c>
      <c r="K1632" s="23" t="s">
        <v>4628</v>
      </c>
      <c r="L1632" s="23" t="s">
        <v>11</v>
      </c>
      <c r="M1632" s="23" t="s">
        <v>5424</v>
      </c>
      <c r="N1632" s="23" t="s">
        <v>4629</v>
      </c>
      <c r="O1632" s="23" t="s">
        <v>4630</v>
      </c>
      <c r="P1632" s="23" t="s">
        <v>1026</v>
      </c>
      <c r="Q1632" s="23">
        <v>0</v>
      </c>
      <c r="R1632" s="23" t="s">
        <v>2942</v>
      </c>
      <c r="S1632" s="23" t="s">
        <v>4612</v>
      </c>
      <c r="T1632" s="23" t="s">
        <v>1721</v>
      </c>
    </row>
    <row r="1633" spans="1:20" s="19" customFormat="1">
      <c r="A1633" s="23" t="s">
        <v>3853</v>
      </c>
      <c r="B1633" s="23" t="s">
        <v>3854</v>
      </c>
      <c r="C1633" s="23" t="s">
        <v>14</v>
      </c>
      <c r="D1633" s="23" t="s">
        <v>1705</v>
      </c>
      <c r="E1633" s="23" t="s">
        <v>452</v>
      </c>
      <c r="F1633" s="23" t="s">
        <v>4166</v>
      </c>
      <c r="G1633" s="23" t="s">
        <v>1721</v>
      </c>
      <c r="H1633" s="23" t="s">
        <v>4094</v>
      </c>
      <c r="I1633" s="23" t="s">
        <v>5421</v>
      </c>
      <c r="J1633" s="23" t="s">
        <v>11</v>
      </c>
      <c r="K1633" s="23" t="s">
        <v>4628</v>
      </c>
      <c r="L1633" s="23" t="s">
        <v>11</v>
      </c>
      <c r="M1633" s="23" t="s">
        <v>5460</v>
      </c>
      <c r="N1633" s="23" t="s">
        <v>4629</v>
      </c>
      <c r="O1633" s="23" t="s">
        <v>4630</v>
      </c>
      <c r="P1633" s="23" t="s">
        <v>7</v>
      </c>
      <c r="Q1633" s="23">
        <v>0</v>
      </c>
      <c r="R1633" s="23" t="s">
        <v>2050</v>
      </c>
      <c r="S1633" s="23" t="s">
        <v>4637</v>
      </c>
      <c r="T1633" s="23" t="s">
        <v>1721</v>
      </c>
    </row>
    <row r="1634" spans="1:20" s="19" customFormat="1">
      <c r="A1634" s="23" t="s">
        <v>1788</v>
      </c>
      <c r="B1634" s="23" t="s">
        <v>1789</v>
      </c>
      <c r="C1634" s="23" t="s">
        <v>16</v>
      </c>
      <c r="D1634" s="23" t="s">
        <v>1705</v>
      </c>
      <c r="E1634" s="23" t="s">
        <v>1189</v>
      </c>
      <c r="F1634" s="23" t="s">
        <v>4197</v>
      </c>
      <c r="G1634" s="23" t="s">
        <v>1721</v>
      </c>
      <c r="H1634" s="23" t="s">
        <v>4099</v>
      </c>
      <c r="I1634" s="23" t="s">
        <v>4106</v>
      </c>
      <c r="J1634" s="23" t="s">
        <v>11</v>
      </c>
      <c r="K1634" s="23" t="s">
        <v>4628</v>
      </c>
      <c r="L1634" s="23" t="s">
        <v>11</v>
      </c>
      <c r="M1634" s="23" t="s">
        <v>5416</v>
      </c>
      <c r="N1634" s="23" t="s">
        <v>4629</v>
      </c>
      <c r="O1634" s="23" t="s">
        <v>4630</v>
      </c>
      <c r="P1634" s="23" t="s">
        <v>4829</v>
      </c>
      <c r="Q1634" s="23">
        <v>0</v>
      </c>
      <c r="R1634" s="23" t="s">
        <v>1962</v>
      </c>
      <c r="S1634" s="23" t="s">
        <v>4830</v>
      </c>
      <c r="T1634" s="23" t="s">
        <v>1721</v>
      </c>
    </row>
    <row r="1635" spans="1:20" s="19" customFormat="1">
      <c r="A1635" s="23" t="s">
        <v>2487</v>
      </c>
      <c r="B1635" s="23" t="s">
        <v>2488</v>
      </c>
      <c r="C1635" s="23" t="s">
        <v>1687</v>
      </c>
      <c r="D1635" s="23" t="s">
        <v>4091</v>
      </c>
      <c r="E1635" s="23" t="s">
        <v>459</v>
      </c>
      <c r="F1635" s="23" t="s">
        <v>4194</v>
      </c>
      <c r="G1635" s="23" t="s">
        <v>1721</v>
      </c>
      <c r="H1635" s="23" t="s">
        <v>4632</v>
      </c>
      <c r="I1635" s="23" t="s">
        <v>4639</v>
      </c>
      <c r="J1635" s="23" t="s">
        <v>11</v>
      </c>
      <c r="K1635" s="23" t="s">
        <v>4628</v>
      </c>
      <c r="L1635" s="23" t="s">
        <v>11</v>
      </c>
      <c r="M1635" s="23" t="s">
        <v>5499</v>
      </c>
      <c r="N1635" s="23" t="s">
        <v>4640</v>
      </c>
      <c r="O1635" s="23" t="s">
        <v>4630</v>
      </c>
      <c r="P1635" s="23" t="s">
        <v>1168</v>
      </c>
      <c r="Q1635" s="23">
        <v>0</v>
      </c>
      <c r="R1635" s="23" t="s">
        <v>1782</v>
      </c>
      <c r="S1635" s="23" t="s">
        <v>4607</v>
      </c>
      <c r="T1635" s="23" t="s">
        <v>1721</v>
      </c>
    </row>
    <row r="1636" spans="1:20" s="19" customFormat="1">
      <c r="A1636" s="23" t="s">
        <v>3949</v>
      </c>
      <c r="B1636" s="23" t="s">
        <v>3950</v>
      </c>
      <c r="C1636" s="23" t="s">
        <v>12</v>
      </c>
      <c r="D1636" s="23" t="s">
        <v>1705</v>
      </c>
      <c r="E1636" s="23" t="s">
        <v>452</v>
      </c>
      <c r="F1636" s="23" t="s">
        <v>4175</v>
      </c>
      <c r="G1636" s="23" t="s">
        <v>1721</v>
      </c>
      <c r="H1636" s="23" t="s">
        <v>4638</v>
      </c>
      <c r="I1636" s="23" t="s">
        <v>4656</v>
      </c>
      <c r="J1636" s="23" t="s">
        <v>11</v>
      </c>
      <c r="K1636" s="23" t="s">
        <v>4628</v>
      </c>
      <c r="L1636" s="23" t="s">
        <v>11</v>
      </c>
      <c r="M1636" s="23" t="s">
        <v>5426</v>
      </c>
      <c r="N1636" s="23" t="s">
        <v>4629</v>
      </c>
      <c r="O1636" s="23" t="s">
        <v>4630</v>
      </c>
      <c r="P1636" s="23" t="s">
        <v>4697</v>
      </c>
      <c r="Q1636" s="23">
        <v>0</v>
      </c>
      <c r="R1636" s="23" t="s">
        <v>1962</v>
      </c>
      <c r="S1636" s="23" t="s">
        <v>4698</v>
      </c>
      <c r="T1636" s="23" t="s">
        <v>1721</v>
      </c>
    </row>
    <row r="1637" spans="1:20" s="19" customFormat="1">
      <c r="A1637" s="23" t="s">
        <v>1956</v>
      </c>
      <c r="B1637" s="23" t="s">
        <v>1957</v>
      </c>
      <c r="C1637" s="23" t="s">
        <v>14</v>
      </c>
      <c r="D1637" s="23" t="s">
        <v>1705</v>
      </c>
      <c r="E1637" s="23" t="s">
        <v>1189</v>
      </c>
      <c r="F1637" s="23" t="s">
        <v>4207</v>
      </c>
      <c r="G1637" s="23" t="s">
        <v>1721</v>
      </c>
      <c r="H1637" s="23" t="s">
        <v>4633</v>
      </c>
      <c r="I1637" s="23" t="s">
        <v>4106</v>
      </c>
      <c r="J1637" s="23" t="s">
        <v>11</v>
      </c>
      <c r="K1637" s="23" t="s">
        <v>4628</v>
      </c>
      <c r="L1637" s="23" t="s">
        <v>11</v>
      </c>
      <c r="M1637" s="23" t="s">
        <v>5426</v>
      </c>
      <c r="N1637" s="23" t="s">
        <v>4629</v>
      </c>
      <c r="O1637" s="23" t="s">
        <v>4630</v>
      </c>
      <c r="P1637" s="23" t="s">
        <v>4642</v>
      </c>
      <c r="Q1637" s="23">
        <v>0</v>
      </c>
      <c r="R1637" s="23" t="s">
        <v>1962</v>
      </c>
      <c r="S1637" s="23" t="s">
        <v>4693</v>
      </c>
      <c r="T1637" s="23" t="s">
        <v>1721</v>
      </c>
    </row>
    <row r="1638" spans="1:20" s="19" customFormat="1">
      <c r="A1638" s="23" t="s">
        <v>2856</v>
      </c>
      <c r="B1638" s="23" t="s">
        <v>2857</v>
      </c>
      <c r="C1638" s="23" t="s">
        <v>15</v>
      </c>
      <c r="D1638" s="23" t="s">
        <v>1705</v>
      </c>
      <c r="E1638" s="23" t="s">
        <v>452</v>
      </c>
      <c r="F1638" s="23" t="s">
        <v>4156</v>
      </c>
      <c r="G1638" s="23" t="s">
        <v>1721</v>
      </c>
      <c r="H1638" s="23" t="s">
        <v>4094</v>
      </c>
      <c r="I1638" s="23" t="s">
        <v>4636</v>
      </c>
      <c r="J1638" s="23" t="s">
        <v>11</v>
      </c>
      <c r="K1638" s="23" t="s">
        <v>4628</v>
      </c>
      <c r="L1638" s="23" t="s">
        <v>11</v>
      </c>
      <c r="M1638" s="23" t="s">
        <v>5434</v>
      </c>
      <c r="N1638" s="23" t="s">
        <v>4629</v>
      </c>
      <c r="O1638" s="23" t="s">
        <v>4630</v>
      </c>
      <c r="P1638" s="23" t="s">
        <v>4650</v>
      </c>
      <c r="Q1638" s="23">
        <v>0</v>
      </c>
      <c r="R1638" s="23" t="s">
        <v>1962</v>
      </c>
      <c r="S1638" s="23" t="s">
        <v>4391</v>
      </c>
      <c r="T1638" s="23" t="s">
        <v>1721</v>
      </c>
    </row>
    <row r="1639" spans="1:20" s="19" customFormat="1">
      <c r="A1639" s="23" t="s">
        <v>4024</v>
      </c>
      <c r="B1639" s="23" t="s">
        <v>4025</v>
      </c>
      <c r="C1639" s="23" t="s">
        <v>15</v>
      </c>
      <c r="D1639" s="23" t="s">
        <v>1705</v>
      </c>
      <c r="E1639" s="23" t="s">
        <v>452</v>
      </c>
      <c r="F1639" s="23" t="s">
        <v>4172</v>
      </c>
      <c r="G1639" s="23" t="s">
        <v>1721</v>
      </c>
      <c r="H1639" s="23" t="s">
        <v>4094</v>
      </c>
      <c r="I1639" s="23" t="s">
        <v>4203</v>
      </c>
      <c r="J1639" s="23" t="s">
        <v>11</v>
      </c>
      <c r="K1639" s="23" t="s">
        <v>4628</v>
      </c>
      <c r="L1639" s="23" t="s">
        <v>11</v>
      </c>
      <c r="M1639" s="23" t="s">
        <v>5432</v>
      </c>
      <c r="N1639" s="23" t="s">
        <v>4629</v>
      </c>
      <c r="O1639" s="23" t="s">
        <v>4630</v>
      </c>
      <c r="P1639" s="23" t="s">
        <v>4675</v>
      </c>
      <c r="Q1639" s="23">
        <v>0</v>
      </c>
      <c r="R1639" s="23" t="s">
        <v>4711</v>
      </c>
      <c r="S1639" s="23" t="s">
        <v>4712</v>
      </c>
      <c r="T1639" s="23" t="s">
        <v>1721</v>
      </c>
    </row>
    <row r="1640" spans="1:20" s="19" customFormat="1">
      <c r="A1640" s="23" t="s">
        <v>2793</v>
      </c>
      <c r="B1640" s="23" t="s">
        <v>2794</v>
      </c>
      <c r="C1640" s="23" t="s">
        <v>17</v>
      </c>
      <c r="D1640" s="23" t="s">
        <v>1705</v>
      </c>
      <c r="E1640" s="23" t="s">
        <v>452</v>
      </c>
      <c r="F1640" s="23" t="s">
        <v>5336</v>
      </c>
      <c r="G1640" s="23" t="s">
        <v>1721</v>
      </c>
      <c r="H1640" s="23" t="s">
        <v>4638</v>
      </c>
      <c r="I1640" s="23" t="s">
        <v>5458</v>
      </c>
      <c r="J1640" s="23" t="s">
        <v>11</v>
      </c>
      <c r="K1640" s="23" t="s">
        <v>4628</v>
      </c>
      <c r="L1640" s="23" t="s">
        <v>11</v>
      </c>
      <c r="M1640" s="23" t="s">
        <v>5448</v>
      </c>
      <c r="N1640" s="23" t="s">
        <v>4629</v>
      </c>
      <c r="O1640" s="23" t="s">
        <v>4630</v>
      </c>
      <c r="P1640" s="23" t="s">
        <v>4672</v>
      </c>
      <c r="Q1640" s="23">
        <v>0</v>
      </c>
      <c r="R1640" s="23" t="s">
        <v>1962</v>
      </c>
      <c r="S1640" s="23" t="s">
        <v>4399</v>
      </c>
      <c r="T1640" s="23" t="s">
        <v>1721</v>
      </c>
    </row>
    <row r="1641" spans="1:20" s="19" customFormat="1">
      <c r="A1641" s="23" t="s">
        <v>2450</v>
      </c>
      <c r="B1641" s="23" t="s">
        <v>2451</v>
      </c>
      <c r="C1641" s="23" t="s">
        <v>14</v>
      </c>
      <c r="D1641" s="23" t="s">
        <v>1705</v>
      </c>
      <c r="E1641" s="23" t="s">
        <v>452</v>
      </c>
      <c r="F1641" s="23" t="s">
        <v>5349</v>
      </c>
      <c r="G1641" s="23" t="s">
        <v>1721</v>
      </c>
      <c r="H1641" s="23" t="s">
        <v>4099</v>
      </c>
      <c r="I1641" s="23" t="s">
        <v>4203</v>
      </c>
      <c r="J1641" s="23" t="s">
        <v>11</v>
      </c>
      <c r="K1641" s="23" t="s">
        <v>4628</v>
      </c>
      <c r="L1641" s="23" t="s">
        <v>11</v>
      </c>
      <c r="M1641" s="23" t="s">
        <v>5407</v>
      </c>
      <c r="N1641" s="23" t="s">
        <v>4629</v>
      </c>
      <c r="O1641" s="23" t="s">
        <v>4630</v>
      </c>
      <c r="P1641" s="23" t="s">
        <v>4642</v>
      </c>
      <c r="Q1641" s="23">
        <v>0</v>
      </c>
      <c r="R1641" s="23" t="s">
        <v>1962</v>
      </c>
      <c r="S1641" s="23" t="s">
        <v>4767</v>
      </c>
      <c r="T1641" s="23" t="s">
        <v>1721</v>
      </c>
    </row>
    <row r="1642" spans="1:20" s="19" customFormat="1">
      <c r="A1642" s="23" t="s">
        <v>4001</v>
      </c>
      <c r="B1642" s="23" t="s">
        <v>4002</v>
      </c>
      <c r="C1642" s="23" t="s">
        <v>16</v>
      </c>
      <c r="D1642" s="23" t="s">
        <v>1705</v>
      </c>
      <c r="E1642" s="23" t="s">
        <v>452</v>
      </c>
      <c r="F1642" s="23" t="s">
        <v>4185</v>
      </c>
      <c r="G1642" s="23" t="s">
        <v>1721</v>
      </c>
      <c r="H1642" s="23" t="s">
        <v>4633</v>
      </c>
      <c r="I1642" s="23" t="s">
        <v>4203</v>
      </c>
      <c r="J1642" s="23" t="s">
        <v>11</v>
      </c>
      <c r="K1642" s="23" t="s">
        <v>4628</v>
      </c>
      <c r="L1642" s="23" t="s">
        <v>11</v>
      </c>
      <c r="M1642" s="23" t="s">
        <v>5424</v>
      </c>
      <c r="N1642" s="23" t="s">
        <v>4629</v>
      </c>
      <c r="O1642" s="23" t="s">
        <v>4630</v>
      </c>
      <c r="P1642" s="23" t="s">
        <v>4662</v>
      </c>
      <c r="Q1642" s="23">
        <v>0</v>
      </c>
      <c r="R1642" s="23" t="s">
        <v>1922</v>
      </c>
      <c r="S1642" s="23" t="s">
        <v>4734</v>
      </c>
      <c r="T1642" s="23" t="s">
        <v>1721</v>
      </c>
    </row>
    <row r="1643" spans="1:20" s="19" customFormat="1">
      <c r="A1643" s="23" t="s">
        <v>3361</v>
      </c>
      <c r="B1643" s="23" t="s">
        <v>3362</v>
      </c>
      <c r="C1643" s="23" t="s">
        <v>15</v>
      </c>
      <c r="D1643" s="23" t="s">
        <v>1705</v>
      </c>
      <c r="E1643" s="23" t="s">
        <v>452</v>
      </c>
      <c r="F1643" s="23" t="s">
        <v>4163</v>
      </c>
      <c r="G1643" s="23" t="s">
        <v>1721</v>
      </c>
      <c r="H1643" s="23" t="s">
        <v>4094</v>
      </c>
      <c r="I1643" s="23" t="s">
        <v>4649</v>
      </c>
      <c r="J1643" s="23" t="s">
        <v>11</v>
      </c>
      <c r="K1643" s="23" t="s">
        <v>4628</v>
      </c>
      <c r="L1643" s="23" t="s">
        <v>11</v>
      </c>
      <c r="M1643" s="23" t="s">
        <v>5471</v>
      </c>
      <c r="N1643" s="23" t="s">
        <v>4629</v>
      </c>
      <c r="O1643" s="23" t="s">
        <v>4630</v>
      </c>
      <c r="P1643" s="23" t="s">
        <v>4642</v>
      </c>
      <c r="Q1643" s="23">
        <v>0</v>
      </c>
      <c r="R1643" s="23" t="s">
        <v>1962</v>
      </c>
      <c r="S1643" s="23" t="s">
        <v>4343</v>
      </c>
      <c r="T1643" s="23" t="s">
        <v>1721</v>
      </c>
    </row>
    <row r="1644" spans="1:20" s="19" customFormat="1">
      <c r="A1644" s="23" t="s">
        <v>2247</v>
      </c>
      <c r="B1644" s="23" t="s">
        <v>2248</v>
      </c>
      <c r="C1644" s="23" t="s">
        <v>15</v>
      </c>
      <c r="D1644" s="23" t="s">
        <v>1705</v>
      </c>
      <c r="E1644" s="23" t="s">
        <v>452</v>
      </c>
      <c r="F1644" s="23" t="s">
        <v>4148</v>
      </c>
      <c r="G1644" s="23" t="s">
        <v>1721</v>
      </c>
      <c r="H1644" s="23" t="s">
        <v>4094</v>
      </c>
      <c r="I1644" s="23" t="s">
        <v>4192</v>
      </c>
      <c r="J1644" s="23" t="s">
        <v>11</v>
      </c>
      <c r="K1644" s="23" t="s">
        <v>4628</v>
      </c>
      <c r="L1644" s="23" t="s">
        <v>11</v>
      </c>
      <c r="M1644" s="23" t="s">
        <v>5442</v>
      </c>
      <c r="N1644" s="23" t="s">
        <v>4629</v>
      </c>
      <c r="O1644" s="23" t="s">
        <v>4630</v>
      </c>
      <c r="P1644" s="23" t="s">
        <v>4675</v>
      </c>
      <c r="Q1644" s="23">
        <v>0</v>
      </c>
      <c r="R1644" s="23" t="s">
        <v>1962</v>
      </c>
      <c r="S1644" s="23" t="s">
        <v>4454</v>
      </c>
      <c r="T1644" s="23" t="s">
        <v>1721</v>
      </c>
    </row>
    <row r="1645" spans="1:20" s="19" customFormat="1">
      <c r="A1645" s="23" t="s">
        <v>3521</v>
      </c>
      <c r="B1645" s="23" t="s">
        <v>3522</v>
      </c>
      <c r="C1645" s="23" t="s">
        <v>16</v>
      </c>
      <c r="D1645" s="23" t="s">
        <v>1705</v>
      </c>
      <c r="E1645" s="23" t="s">
        <v>1189</v>
      </c>
      <c r="F1645" s="23" t="s">
        <v>4182</v>
      </c>
      <c r="G1645" s="23" t="s">
        <v>1721</v>
      </c>
      <c r="H1645" s="23" t="s">
        <v>4638</v>
      </c>
      <c r="I1645" s="23" t="s">
        <v>4636</v>
      </c>
      <c r="J1645" s="23" t="s">
        <v>11</v>
      </c>
      <c r="K1645" s="23" t="s">
        <v>4628</v>
      </c>
      <c r="L1645" s="23" t="s">
        <v>11</v>
      </c>
      <c r="M1645" s="23" t="s">
        <v>5480</v>
      </c>
      <c r="N1645" s="23" t="s">
        <v>4629</v>
      </c>
      <c r="O1645" s="23" t="s">
        <v>4630</v>
      </c>
      <c r="P1645" s="23" t="s">
        <v>7</v>
      </c>
      <c r="Q1645" s="23">
        <v>0</v>
      </c>
      <c r="R1645" s="23" t="s">
        <v>3476</v>
      </c>
      <c r="S1645" s="23" t="s">
        <v>4673</v>
      </c>
      <c r="T1645" s="23" t="s">
        <v>1721</v>
      </c>
    </row>
    <row r="1646" spans="1:20" s="19" customFormat="1">
      <c r="A1646" s="23" t="s">
        <v>3117</v>
      </c>
      <c r="B1646" s="23" t="s">
        <v>3118</v>
      </c>
      <c r="C1646" s="23" t="s">
        <v>16</v>
      </c>
      <c r="D1646" s="23" t="s">
        <v>1705</v>
      </c>
      <c r="E1646" s="23" t="s">
        <v>1189</v>
      </c>
      <c r="F1646" s="23" t="s">
        <v>5351</v>
      </c>
      <c r="G1646" s="23" t="s">
        <v>1721</v>
      </c>
      <c r="H1646" s="23" t="s">
        <v>4633</v>
      </c>
      <c r="I1646" s="23" t="s">
        <v>4192</v>
      </c>
      <c r="J1646" s="23" t="s">
        <v>11</v>
      </c>
      <c r="K1646" s="23" t="s">
        <v>4628</v>
      </c>
      <c r="L1646" s="23" t="s">
        <v>11</v>
      </c>
      <c r="M1646" s="23" t="s">
        <v>5455</v>
      </c>
      <c r="N1646" s="23" t="s">
        <v>4629</v>
      </c>
      <c r="O1646" s="23" t="s">
        <v>4630</v>
      </c>
      <c r="P1646" s="23" t="s">
        <v>9</v>
      </c>
      <c r="Q1646" s="23">
        <v>0</v>
      </c>
      <c r="R1646" s="23" t="s">
        <v>2933</v>
      </c>
      <c r="S1646" s="23" t="s">
        <v>4532</v>
      </c>
      <c r="T1646" s="23" t="s">
        <v>1721</v>
      </c>
    </row>
    <row r="1647" spans="1:20" s="19" customFormat="1">
      <c r="A1647" s="23" t="s">
        <v>3949</v>
      </c>
      <c r="B1647" s="23" t="s">
        <v>3950</v>
      </c>
      <c r="C1647" s="23" t="s">
        <v>12</v>
      </c>
      <c r="D1647" s="23" t="s">
        <v>1705</v>
      </c>
      <c r="E1647" s="23" t="s">
        <v>452</v>
      </c>
      <c r="F1647" s="23" t="s">
        <v>4175</v>
      </c>
      <c r="G1647" s="23" t="s">
        <v>1721</v>
      </c>
      <c r="H1647" s="23" t="s">
        <v>4638</v>
      </c>
      <c r="I1647" s="23" t="s">
        <v>4656</v>
      </c>
      <c r="J1647" s="23" t="s">
        <v>11</v>
      </c>
      <c r="K1647" s="23" t="s">
        <v>4628</v>
      </c>
      <c r="L1647" s="23" t="s">
        <v>11</v>
      </c>
      <c r="M1647" s="23" t="s">
        <v>5416</v>
      </c>
      <c r="N1647" s="23" t="s">
        <v>4629</v>
      </c>
      <c r="O1647" s="23" t="s">
        <v>4630</v>
      </c>
      <c r="P1647" s="23" t="s">
        <v>4697</v>
      </c>
      <c r="Q1647" s="23">
        <v>0</v>
      </c>
      <c r="R1647" s="23" t="s">
        <v>1962</v>
      </c>
      <c r="S1647" s="23" t="s">
        <v>4698</v>
      </c>
      <c r="T1647" s="23" t="s">
        <v>1721</v>
      </c>
    </row>
    <row r="1648" spans="1:20" s="19" customFormat="1">
      <c r="A1648" s="23" t="s">
        <v>3031</v>
      </c>
      <c r="B1648" s="23" t="s">
        <v>3032</v>
      </c>
      <c r="C1648" s="23" t="s">
        <v>10</v>
      </c>
      <c r="D1648" s="23" t="s">
        <v>1705</v>
      </c>
      <c r="E1648" s="23" t="s">
        <v>452</v>
      </c>
      <c r="F1648" s="23" t="s">
        <v>4179</v>
      </c>
      <c r="G1648" s="23" t="s">
        <v>1721</v>
      </c>
      <c r="H1648" s="23" t="s">
        <v>4682</v>
      </c>
      <c r="I1648" s="23" t="s">
        <v>4192</v>
      </c>
      <c r="J1648" s="23" t="s">
        <v>11</v>
      </c>
      <c r="K1648" s="23" t="s">
        <v>4628</v>
      </c>
      <c r="L1648" s="23" t="s">
        <v>11</v>
      </c>
      <c r="M1648" s="23" t="s">
        <v>5412</v>
      </c>
      <c r="N1648" s="23" t="s">
        <v>4629</v>
      </c>
      <c r="O1648" s="23" t="s">
        <v>4630</v>
      </c>
      <c r="P1648" s="23" t="s">
        <v>4642</v>
      </c>
      <c r="Q1648" s="23">
        <v>0</v>
      </c>
      <c r="R1648" s="23" t="s">
        <v>1962</v>
      </c>
      <c r="S1648" s="23" t="s">
        <v>4846</v>
      </c>
      <c r="T1648" s="23" t="s">
        <v>1721</v>
      </c>
    </row>
    <row r="1649" spans="1:20" s="19" customFormat="1">
      <c r="A1649" s="23" t="s">
        <v>2698</v>
      </c>
      <c r="B1649" s="23" t="s">
        <v>2699</v>
      </c>
      <c r="C1649" s="23" t="s">
        <v>16</v>
      </c>
      <c r="D1649" s="23" t="s">
        <v>1705</v>
      </c>
      <c r="E1649" s="23" t="s">
        <v>1189</v>
      </c>
      <c r="F1649" s="23" t="s">
        <v>4197</v>
      </c>
      <c r="G1649" s="23" t="s">
        <v>1721</v>
      </c>
      <c r="H1649" s="23" t="s">
        <v>4099</v>
      </c>
      <c r="I1649" s="23" t="s">
        <v>4192</v>
      </c>
      <c r="J1649" s="23" t="s">
        <v>11</v>
      </c>
      <c r="K1649" s="23" t="s">
        <v>4628</v>
      </c>
      <c r="L1649" s="23" t="s">
        <v>11</v>
      </c>
      <c r="M1649" s="23" t="s">
        <v>5427</v>
      </c>
      <c r="N1649" s="23" t="s">
        <v>4629</v>
      </c>
      <c r="O1649" s="23" t="s">
        <v>4630</v>
      </c>
      <c r="P1649" s="23" t="s">
        <v>4642</v>
      </c>
      <c r="Q1649" s="23">
        <v>0</v>
      </c>
      <c r="R1649" s="23" t="s">
        <v>1962</v>
      </c>
      <c r="S1649" s="23" t="s">
        <v>4404</v>
      </c>
      <c r="T1649" s="23" t="s">
        <v>1721</v>
      </c>
    </row>
    <row r="1650" spans="1:20" s="19" customFormat="1">
      <c r="A1650" s="23" t="s">
        <v>4063</v>
      </c>
      <c r="B1650" s="23" t="s">
        <v>4064</v>
      </c>
      <c r="C1650" s="23" t="s">
        <v>1687</v>
      </c>
      <c r="D1650" s="23" t="s">
        <v>4091</v>
      </c>
      <c r="E1650" s="23" t="s">
        <v>459</v>
      </c>
      <c r="F1650" s="23" t="s">
        <v>4202</v>
      </c>
      <c r="G1650" s="23" t="s">
        <v>1721</v>
      </c>
      <c r="H1650" s="23" t="s">
        <v>4643</v>
      </c>
      <c r="I1650" s="23" t="s">
        <v>4644</v>
      </c>
      <c r="J1650" s="23" t="s">
        <v>11</v>
      </c>
      <c r="K1650" s="23" t="s">
        <v>4628</v>
      </c>
      <c r="L1650" s="23" t="s">
        <v>11</v>
      </c>
      <c r="M1650" s="23" t="s">
        <v>5501</v>
      </c>
      <c r="N1650" s="23" t="s">
        <v>4640</v>
      </c>
      <c r="O1650" s="23" t="s">
        <v>4630</v>
      </c>
      <c r="P1650" s="23" t="s">
        <v>1166</v>
      </c>
      <c r="Q1650" s="23">
        <v>0</v>
      </c>
      <c r="R1650" s="23" t="s">
        <v>1760</v>
      </c>
      <c r="S1650" s="23" t="s">
        <v>4602</v>
      </c>
      <c r="T1650" s="23" t="s">
        <v>1721</v>
      </c>
    </row>
    <row r="1651" spans="1:20" s="19" customFormat="1">
      <c r="A1651" s="23" t="s">
        <v>1904</v>
      </c>
      <c r="B1651" s="23" t="s">
        <v>1905</v>
      </c>
      <c r="C1651" s="23" t="s">
        <v>10</v>
      </c>
      <c r="D1651" s="23" t="s">
        <v>1705</v>
      </c>
      <c r="E1651" s="23" t="s">
        <v>452</v>
      </c>
      <c r="F1651" s="23" t="s">
        <v>4179</v>
      </c>
      <c r="G1651" s="23" t="s">
        <v>1721</v>
      </c>
      <c r="H1651" s="23" t="s">
        <v>4682</v>
      </c>
      <c r="I1651" s="23" t="s">
        <v>4106</v>
      </c>
      <c r="J1651" s="23" t="s">
        <v>11</v>
      </c>
      <c r="K1651" s="23" t="s">
        <v>4628</v>
      </c>
      <c r="L1651" s="23" t="s">
        <v>11</v>
      </c>
      <c r="M1651" s="23" t="s">
        <v>5426</v>
      </c>
      <c r="N1651" s="23" t="s">
        <v>4629</v>
      </c>
      <c r="O1651" s="23" t="s">
        <v>4630</v>
      </c>
      <c r="P1651" s="23" t="s">
        <v>4662</v>
      </c>
      <c r="Q1651" s="23">
        <v>0</v>
      </c>
      <c r="R1651" s="23" t="s">
        <v>3700</v>
      </c>
      <c r="S1651" s="23" t="s">
        <v>4552</v>
      </c>
      <c r="T1651" s="23" t="s">
        <v>1721</v>
      </c>
    </row>
    <row r="1652" spans="1:20" s="19" customFormat="1">
      <c r="A1652" s="23" t="s">
        <v>2481</v>
      </c>
      <c r="B1652" s="23" t="s">
        <v>2482</v>
      </c>
      <c r="C1652" s="23" t="s">
        <v>16</v>
      </c>
      <c r="D1652" s="23" t="s">
        <v>1705</v>
      </c>
      <c r="E1652" s="23" t="s">
        <v>1189</v>
      </c>
      <c r="F1652" s="23" t="s">
        <v>4197</v>
      </c>
      <c r="G1652" s="23" t="s">
        <v>1721</v>
      </c>
      <c r="H1652" s="23" t="s">
        <v>4099</v>
      </c>
      <c r="I1652" s="23" t="s">
        <v>4192</v>
      </c>
      <c r="J1652" s="23" t="s">
        <v>11</v>
      </c>
      <c r="K1652" s="23" t="s">
        <v>4628</v>
      </c>
      <c r="L1652" s="23" t="s">
        <v>11</v>
      </c>
      <c r="M1652" s="23" t="s">
        <v>5427</v>
      </c>
      <c r="N1652" s="23" t="s">
        <v>4629</v>
      </c>
      <c r="O1652" s="23" t="s">
        <v>4630</v>
      </c>
      <c r="P1652" s="23" t="s">
        <v>4642</v>
      </c>
      <c r="Q1652" s="23">
        <v>0</v>
      </c>
      <c r="R1652" s="23" t="s">
        <v>1962</v>
      </c>
      <c r="S1652" s="23" t="s">
        <v>4840</v>
      </c>
      <c r="T1652" s="23" t="s">
        <v>1721</v>
      </c>
    </row>
    <row r="1653" spans="1:20" s="19" customFormat="1">
      <c r="A1653" s="23" t="s">
        <v>2044</v>
      </c>
      <c r="B1653" s="23" t="s">
        <v>2045</v>
      </c>
      <c r="C1653" s="23" t="s">
        <v>10</v>
      </c>
      <c r="D1653" s="23" t="s">
        <v>1705</v>
      </c>
      <c r="E1653" s="23" t="s">
        <v>452</v>
      </c>
      <c r="F1653" s="23" t="s">
        <v>4185</v>
      </c>
      <c r="G1653" s="23" t="s">
        <v>1721</v>
      </c>
      <c r="H1653" s="23" t="s">
        <v>4633</v>
      </c>
      <c r="I1653" s="23" t="s">
        <v>4203</v>
      </c>
      <c r="J1653" s="23" t="s">
        <v>11</v>
      </c>
      <c r="K1653" s="23" t="s">
        <v>4628</v>
      </c>
      <c r="L1653" s="23" t="s">
        <v>11</v>
      </c>
      <c r="M1653" s="23" t="s">
        <v>5424</v>
      </c>
      <c r="N1653" s="23" t="s">
        <v>4629</v>
      </c>
      <c r="O1653" s="23" t="s">
        <v>4630</v>
      </c>
      <c r="P1653" s="23" t="s">
        <v>4903</v>
      </c>
      <c r="Q1653" s="23">
        <v>0</v>
      </c>
      <c r="R1653" s="23" t="s">
        <v>1747</v>
      </c>
      <c r="S1653" s="23" t="s">
        <v>4624</v>
      </c>
      <c r="T1653" s="23" t="s">
        <v>1721</v>
      </c>
    </row>
    <row r="1654" spans="1:20" s="19" customFormat="1">
      <c r="A1654" s="23" t="s">
        <v>3824</v>
      </c>
      <c r="B1654" s="23" t="s">
        <v>3825</v>
      </c>
      <c r="C1654" s="23" t="s">
        <v>16</v>
      </c>
      <c r="D1654" s="23" t="s">
        <v>1705</v>
      </c>
      <c r="E1654" s="23" t="s">
        <v>1189</v>
      </c>
      <c r="F1654" s="23" t="s">
        <v>5351</v>
      </c>
      <c r="G1654" s="23" t="s">
        <v>1721</v>
      </c>
      <c r="H1654" s="23" t="s">
        <v>4633</v>
      </c>
      <c r="I1654" s="23" t="s">
        <v>4192</v>
      </c>
      <c r="J1654" s="23" t="s">
        <v>11</v>
      </c>
      <c r="K1654" s="23" t="s">
        <v>4628</v>
      </c>
      <c r="L1654" s="23" t="s">
        <v>11</v>
      </c>
      <c r="M1654" s="23" t="s">
        <v>5412</v>
      </c>
      <c r="N1654" s="23" t="s">
        <v>4629</v>
      </c>
      <c r="O1654" s="23" t="s">
        <v>4630</v>
      </c>
      <c r="P1654" s="23" t="s">
        <v>9</v>
      </c>
      <c r="Q1654" s="23">
        <v>0</v>
      </c>
      <c r="R1654" s="23" t="s">
        <v>3828</v>
      </c>
      <c r="S1654" s="23" t="s">
        <v>4876</v>
      </c>
      <c r="T1654" s="23" t="s">
        <v>1721</v>
      </c>
    </row>
    <row r="1655" spans="1:20" s="19" customFormat="1">
      <c r="A1655" s="23" t="s">
        <v>2126</v>
      </c>
      <c r="B1655" s="23" t="s">
        <v>2127</v>
      </c>
      <c r="C1655" s="23" t="s">
        <v>1686</v>
      </c>
      <c r="D1655" s="23" t="s">
        <v>4091</v>
      </c>
      <c r="E1655" s="23" t="s">
        <v>464</v>
      </c>
      <c r="F1655" s="23" t="s">
        <v>4122</v>
      </c>
      <c r="G1655" s="23" t="s">
        <v>1721</v>
      </c>
      <c r="H1655" s="23" t="s">
        <v>4638</v>
      </c>
      <c r="I1655" s="23" t="s">
        <v>4644</v>
      </c>
      <c r="J1655" s="23" t="s">
        <v>11</v>
      </c>
      <c r="K1655" s="23" t="s">
        <v>4628</v>
      </c>
      <c r="L1655" s="23" t="s">
        <v>11</v>
      </c>
      <c r="M1655" s="23" t="s">
        <v>5460</v>
      </c>
      <c r="N1655" s="23" t="s">
        <v>4640</v>
      </c>
      <c r="O1655" s="23" t="s">
        <v>4630</v>
      </c>
      <c r="P1655" s="23" t="s">
        <v>4736</v>
      </c>
      <c r="Q1655" s="23">
        <v>0</v>
      </c>
      <c r="R1655" s="23" t="s">
        <v>2150</v>
      </c>
      <c r="S1655" s="23" t="s">
        <v>4559</v>
      </c>
      <c r="T1655" s="23" t="s">
        <v>1721</v>
      </c>
    </row>
    <row r="1656" spans="1:20" s="19" customFormat="1">
      <c r="A1656" s="23" t="s">
        <v>2901</v>
      </c>
      <c r="B1656" s="23" t="s">
        <v>2902</v>
      </c>
      <c r="C1656" s="23" t="s">
        <v>10</v>
      </c>
      <c r="D1656" s="23" t="s">
        <v>1705</v>
      </c>
      <c r="E1656" s="23" t="s">
        <v>452</v>
      </c>
      <c r="F1656" s="23" t="s">
        <v>4190</v>
      </c>
      <c r="G1656" s="23" t="s">
        <v>1721</v>
      </c>
      <c r="H1656" s="23" t="s">
        <v>4633</v>
      </c>
      <c r="I1656" s="23" t="s">
        <v>4192</v>
      </c>
      <c r="J1656" s="23" t="s">
        <v>11</v>
      </c>
      <c r="K1656" s="23" t="s">
        <v>4628</v>
      </c>
      <c r="L1656" s="23" t="s">
        <v>11</v>
      </c>
      <c r="M1656" s="23" t="s">
        <v>5443</v>
      </c>
      <c r="N1656" s="23" t="s">
        <v>4629</v>
      </c>
      <c r="O1656" s="23" t="s">
        <v>4630</v>
      </c>
      <c r="P1656" s="23" t="s">
        <v>1026</v>
      </c>
      <c r="Q1656" s="23">
        <v>0</v>
      </c>
      <c r="R1656" s="23" t="s">
        <v>1683</v>
      </c>
      <c r="S1656" s="23" t="s">
        <v>4825</v>
      </c>
      <c r="T1656" s="23" t="s">
        <v>1721</v>
      </c>
    </row>
    <row r="1657" spans="1:20" s="19" customFormat="1">
      <c r="A1657" s="23" t="s">
        <v>3433</v>
      </c>
      <c r="B1657" s="23" t="s">
        <v>3434</v>
      </c>
      <c r="C1657" s="23" t="s">
        <v>14</v>
      </c>
      <c r="D1657" s="23" t="s">
        <v>1705</v>
      </c>
      <c r="E1657" s="23" t="s">
        <v>452</v>
      </c>
      <c r="F1657" s="23" t="s">
        <v>4173</v>
      </c>
      <c r="G1657" s="23" t="s">
        <v>1721</v>
      </c>
      <c r="H1657" s="23" t="s">
        <v>4099</v>
      </c>
      <c r="I1657" s="23" t="s">
        <v>5461</v>
      </c>
      <c r="J1657" s="23" t="s">
        <v>11</v>
      </c>
      <c r="K1657" s="23" t="s">
        <v>4628</v>
      </c>
      <c r="L1657" s="23" t="s">
        <v>11</v>
      </c>
      <c r="M1657" s="23" t="s">
        <v>5441</v>
      </c>
      <c r="N1657" s="23" t="s">
        <v>4629</v>
      </c>
      <c r="O1657" s="23" t="s">
        <v>4630</v>
      </c>
      <c r="P1657" s="23" t="s">
        <v>7</v>
      </c>
      <c r="Q1657" s="23">
        <v>0</v>
      </c>
      <c r="R1657" s="23" t="s">
        <v>4812</v>
      </c>
      <c r="S1657" s="23" t="s">
        <v>4813</v>
      </c>
      <c r="T1657" s="23" t="s">
        <v>1721</v>
      </c>
    </row>
    <row r="1658" spans="1:20" s="19" customFormat="1">
      <c r="A1658" s="23" t="s">
        <v>2368</v>
      </c>
      <c r="B1658" s="23" t="s">
        <v>2369</v>
      </c>
      <c r="C1658" s="23" t="s">
        <v>16</v>
      </c>
      <c r="D1658" s="23" t="s">
        <v>1705</v>
      </c>
      <c r="E1658" s="23" t="s">
        <v>1189</v>
      </c>
      <c r="F1658" s="23" t="s">
        <v>4197</v>
      </c>
      <c r="G1658" s="23" t="s">
        <v>1721</v>
      </c>
      <c r="H1658" s="23" t="s">
        <v>4099</v>
      </c>
      <c r="I1658" s="23" t="s">
        <v>4106</v>
      </c>
      <c r="J1658" s="23" t="s">
        <v>1808</v>
      </c>
      <c r="K1658" s="23" t="s">
        <v>4628</v>
      </c>
      <c r="L1658" s="23" t="s">
        <v>11</v>
      </c>
      <c r="M1658" s="23" t="s">
        <v>5418</v>
      </c>
      <c r="N1658" s="23" t="s">
        <v>4629</v>
      </c>
      <c r="O1658" s="23" t="s">
        <v>4630</v>
      </c>
      <c r="P1658" s="23" t="s">
        <v>9</v>
      </c>
      <c r="Q1658" s="23">
        <v>0</v>
      </c>
      <c r="R1658" s="23" t="s">
        <v>3208</v>
      </c>
      <c r="S1658" s="23" t="s">
        <v>4438</v>
      </c>
      <c r="T1658" s="23" t="s">
        <v>1721</v>
      </c>
    </row>
    <row r="1659" spans="1:20" s="19" customFormat="1">
      <c r="A1659" s="23" t="s">
        <v>3209</v>
      </c>
      <c r="B1659" s="23" t="s">
        <v>3210</v>
      </c>
      <c r="C1659" s="23" t="s">
        <v>14</v>
      </c>
      <c r="D1659" s="23" t="s">
        <v>1705</v>
      </c>
      <c r="E1659" s="23" t="s">
        <v>452</v>
      </c>
      <c r="F1659" s="23" t="s">
        <v>5334</v>
      </c>
      <c r="G1659" s="23" t="s">
        <v>1721</v>
      </c>
      <c r="H1659" s="23" t="s">
        <v>4633</v>
      </c>
      <c r="I1659" s="23" t="s">
        <v>4192</v>
      </c>
      <c r="J1659" s="23" t="s">
        <v>11</v>
      </c>
      <c r="K1659" s="23" t="s">
        <v>4628</v>
      </c>
      <c r="L1659" s="23" t="s">
        <v>11</v>
      </c>
      <c r="M1659" s="23" t="s">
        <v>5415</v>
      </c>
      <c r="N1659" s="23" t="s">
        <v>4629</v>
      </c>
      <c r="O1659" s="23" t="s">
        <v>4630</v>
      </c>
      <c r="P1659" s="23" t="s">
        <v>4662</v>
      </c>
      <c r="Q1659" s="23">
        <v>0</v>
      </c>
      <c r="R1659" s="23" t="s">
        <v>2033</v>
      </c>
      <c r="S1659" s="23" t="s">
        <v>4884</v>
      </c>
      <c r="T1659" s="23" t="s">
        <v>1721</v>
      </c>
    </row>
    <row r="1660" spans="1:20" s="19" customFormat="1">
      <c r="A1660" s="23" t="s">
        <v>2146</v>
      </c>
      <c r="B1660" s="23" t="s">
        <v>2147</v>
      </c>
      <c r="C1660" s="23" t="s">
        <v>10</v>
      </c>
      <c r="D1660" s="23" t="s">
        <v>1705</v>
      </c>
      <c r="E1660" s="23" t="s">
        <v>452</v>
      </c>
      <c r="F1660" s="23" t="s">
        <v>4185</v>
      </c>
      <c r="G1660" s="23" t="s">
        <v>1721</v>
      </c>
      <c r="H1660" s="23" t="s">
        <v>4633</v>
      </c>
      <c r="I1660" s="23" t="s">
        <v>4203</v>
      </c>
      <c r="J1660" s="23" t="s">
        <v>11</v>
      </c>
      <c r="K1660" s="23" t="s">
        <v>4628</v>
      </c>
      <c r="L1660" s="23" t="s">
        <v>11</v>
      </c>
      <c r="M1660" s="23" t="s">
        <v>5415</v>
      </c>
      <c r="N1660" s="23" t="s">
        <v>4629</v>
      </c>
      <c r="O1660" s="23" t="s">
        <v>4630</v>
      </c>
      <c r="P1660" s="23" t="s">
        <v>4662</v>
      </c>
      <c r="Q1660" s="23">
        <v>0</v>
      </c>
      <c r="R1660" s="23" t="s">
        <v>1676</v>
      </c>
      <c r="S1660" s="23" t="s">
        <v>4818</v>
      </c>
      <c r="T1660" s="23" t="s">
        <v>1721</v>
      </c>
    </row>
    <row r="1661" spans="1:20" s="19" customFormat="1">
      <c r="A1661" s="23" t="s">
        <v>2834</v>
      </c>
      <c r="B1661" s="23" t="s">
        <v>2835</v>
      </c>
      <c r="C1661" s="23" t="s">
        <v>13</v>
      </c>
      <c r="D1661" s="23" t="s">
        <v>1705</v>
      </c>
      <c r="E1661" s="23" t="s">
        <v>452</v>
      </c>
      <c r="F1661" s="23" t="s">
        <v>4176</v>
      </c>
      <c r="G1661" s="23" t="s">
        <v>1721</v>
      </c>
      <c r="H1661" s="23" t="s">
        <v>4094</v>
      </c>
      <c r="I1661" s="23" t="s">
        <v>5430</v>
      </c>
      <c r="J1661" s="23" t="s">
        <v>11</v>
      </c>
      <c r="K1661" s="23" t="s">
        <v>4628</v>
      </c>
      <c r="L1661" s="23" t="s">
        <v>11</v>
      </c>
      <c r="M1661" s="23" t="s">
        <v>5437</v>
      </c>
      <c r="N1661" s="23" t="s">
        <v>4629</v>
      </c>
      <c r="O1661" s="23" t="s">
        <v>4630</v>
      </c>
      <c r="P1661" s="23" t="s">
        <v>4642</v>
      </c>
      <c r="Q1661" s="23">
        <v>0</v>
      </c>
      <c r="R1661" s="23" t="s">
        <v>1962</v>
      </c>
      <c r="S1661" s="23" t="s">
        <v>4393</v>
      </c>
      <c r="T1661" s="23" t="s">
        <v>1721</v>
      </c>
    </row>
    <row r="1662" spans="1:20" s="19" customFormat="1">
      <c r="A1662" s="23" t="s">
        <v>3689</v>
      </c>
      <c r="B1662" s="23" t="s">
        <v>3690</v>
      </c>
      <c r="C1662" s="23" t="s">
        <v>10</v>
      </c>
      <c r="D1662" s="23" t="s">
        <v>1705</v>
      </c>
      <c r="E1662" s="23" t="s">
        <v>452</v>
      </c>
      <c r="F1662" s="23" t="s">
        <v>5349</v>
      </c>
      <c r="G1662" s="23" t="s">
        <v>1721</v>
      </c>
      <c r="H1662" s="23" t="s">
        <v>4099</v>
      </c>
      <c r="I1662" s="23" t="s">
        <v>4203</v>
      </c>
      <c r="J1662" s="23" t="s">
        <v>11</v>
      </c>
      <c r="K1662" s="23" t="s">
        <v>4628</v>
      </c>
      <c r="L1662" s="23" t="s">
        <v>11</v>
      </c>
      <c r="M1662" s="23" t="s">
        <v>5417</v>
      </c>
      <c r="N1662" s="23" t="s">
        <v>4629</v>
      </c>
      <c r="O1662" s="23" t="s">
        <v>4630</v>
      </c>
      <c r="P1662" s="23" t="s">
        <v>4642</v>
      </c>
      <c r="Q1662" s="23">
        <v>0</v>
      </c>
      <c r="R1662" s="23" t="s">
        <v>1962</v>
      </c>
      <c r="S1662" s="23" t="s">
        <v>4850</v>
      </c>
      <c r="T1662" s="23" t="s">
        <v>1721</v>
      </c>
    </row>
    <row r="1663" spans="1:20" s="19" customFormat="1">
      <c r="A1663" s="23" t="s">
        <v>2223</v>
      </c>
      <c r="B1663" s="23" t="s">
        <v>2224</v>
      </c>
      <c r="C1663" s="23" t="s">
        <v>16</v>
      </c>
      <c r="D1663" s="23" t="s">
        <v>1705</v>
      </c>
      <c r="E1663" s="23" t="s">
        <v>1189</v>
      </c>
      <c r="F1663" s="23" t="s">
        <v>4199</v>
      </c>
      <c r="G1663" s="23" t="s">
        <v>1721</v>
      </c>
      <c r="H1663" s="23" t="s">
        <v>4643</v>
      </c>
      <c r="I1663" s="23" t="s">
        <v>4192</v>
      </c>
      <c r="J1663" s="23" t="s">
        <v>11</v>
      </c>
      <c r="K1663" s="23" t="s">
        <v>4628</v>
      </c>
      <c r="L1663" s="23" t="s">
        <v>11</v>
      </c>
      <c r="M1663" s="23" t="s">
        <v>5413</v>
      </c>
      <c r="N1663" s="23" t="s">
        <v>4629</v>
      </c>
      <c r="O1663" s="23" t="s">
        <v>4630</v>
      </c>
      <c r="P1663" s="23" t="s">
        <v>1026</v>
      </c>
      <c r="Q1663" s="23">
        <v>0</v>
      </c>
      <c r="R1663" s="23" t="s">
        <v>1683</v>
      </c>
      <c r="S1663" s="23" t="s">
        <v>4584</v>
      </c>
      <c r="T1663" s="23" t="s">
        <v>1721</v>
      </c>
    </row>
    <row r="1664" spans="1:20" s="19" customFormat="1">
      <c r="A1664" s="23" t="s">
        <v>2349</v>
      </c>
      <c r="B1664" s="23" t="s">
        <v>2350</v>
      </c>
      <c r="C1664" s="23" t="s">
        <v>12</v>
      </c>
      <c r="D1664" s="23" t="s">
        <v>1705</v>
      </c>
      <c r="E1664" s="23" t="s">
        <v>452</v>
      </c>
      <c r="F1664" s="23" t="s">
        <v>5338</v>
      </c>
      <c r="G1664" s="23" t="s">
        <v>1721</v>
      </c>
      <c r="H1664" s="23" t="s">
        <v>4643</v>
      </c>
      <c r="I1664" s="23" t="s">
        <v>4138</v>
      </c>
      <c r="J1664" s="23" t="s">
        <v>11</v>
      </c>
      <c r="K1664" s="23" t="s">
        <v>4628</v>
      </c>
      <c r="L1664" s="23" t="s">
        <v>11</v>
      </c>
      <c r="M1664" s="23" t="s">
        <v>5419</v>
      </c>
      <c r="N1664" s="23" t="s">
        <v>4629</v>
      </c>
      <c r="O1664" s="23" t="s">
        <v>4630</v>
      </c>
      <c r="P1664" s="23" t="s">
        <v>4642</v>
      </c>
      <c r="Q1664" s="23">
        <v>0</v>
      </c>
      <c r="R1664" s="23" t="s">
        <v>1962</v>
      </c>
      <c r="S1664" s="23" t="s">
        <v>4835</v>
      </c>
      <c r="T1664" s="23" t="s">
        <v>1721</v>
      </c>
    </row>
    <row r="1665" spans="1:20" s="19" customFormat="1">
      <c r="A1665" s="23" t="s">
        <v>1879</v>
      </c>
      <c r="B1665" s="23" t="s">
        <v>1880</v>
      </c>
      <c r="C1665" s="23" t="s">
        <v>10</v>
      </c>
      <c r="D1665" s="23" t="s">
        <v>1705</v>
      </c>
      <c r="E1665" s="23" t="s">
        <v>452</v>
      </c>
      <c r="F1665" s="23" t="s">
        <v>5349</v>
      </c>
      <c r="G1665" s="23" t="s">
        <v>1721</v>
      </c>
      <c r="H1665" s="23" t="s">
        <v>4099</v>
      </c>
      <c r="I1665" s="23" t="s">
        <v>4203</v>
      </c>
      <c r="J1665" s="23" t="s">
        <v>11</v>
      </c>
      <c r="K1665" s="23" t="s">
        <v>4628</v>
      </c>
      <c r="L1665" s="23" t="s">
        <v>11</v>
      </c>
      <c r="M1665" s="23" t="s">
        <v>5417</v>
      </c>
      <c r="N1665" s="23" t="s">
        <v>4629</v>
      </c>
      <c r="O1665" s="23" t="s">
        <v>4630</v>
      </c>
      <c r="P1665" s="23" t="s">
        <v>4660</v>
      </c>
      <c r="Q1665" s="23">
        <v>0</v>
      </c>
      <c r="R1665" s="23" t="s">
        <v>1962</v>
      </c>
      <c r="S1665" s="23" t="s">
        <v>4497</v>
      </c>
      <c r="T1665" s="23" t="s">
        <v>1721</v>
      </c>
    </row>
    <row r="1666" spans="1:20" s="19" customFormat="1">
      <c r="A1666" s="23" t="s">
        <v>3316</v>
      </c>
      <c r="B1666" s="23" t="s">
        <v>3317</v>
      </c>
      <c r="C1666" s="23" t="s">
        <v>1669</v>
      </c>
      <c r="D1666" s="23" t="s">
        <v>1705</v>
      </c>
      <c r="E1666" s="23" t="s">
        <v>452</v>
      </c>
      <c r="F1666" s="23" t="s">
        <v>4179</v>
      </c>
      <c r="G1666" s="23" t="s">
        <v>1721</v>
      </c>
      <c r="H1666" s="23" t="s">
        <v>4682</v>
      </c>
      <c r="I1666" s="23" t="s">
        <v>5421</v>
      </c>
      <c r="J1666" s="23" t="s">
        <v>11</v>
      </c>
      <c r="K1666" s="23" t="s">
        <v>4628</v>
      </c>
      <c r="L1666" s="23" t="s">
        <v>11</v>
      </c>
      <c r="M1666" s="23" t="s">
        <v>5422</v>
      </c>
      <c r="N1666" s="23" t="s">
        <v>4629</v>
      </c>
      <c r="O1666" s="23" t="s">
        <v>4630</v>
      </c>
      <c r="P1666" s="23" t="s">
        <v>4900</v>
      </c>
      <c r="Q1666" s="23">
        <v>0</v>
      </c>
      <c r="R1666" s="23" t="s">
        <v>1962</v>
      </c>
      <c r="S1666" s="23" t="s">
        <v>4901</v>
      </c>
      <c r="T1666" s="23" t="s">
        <v>1721</v>
      </c>
    </row>
    <row r="1667" spans="1:20" s="19" customFormat="1">
      <c r="A1667" s="23" t="s">
        <v>3092</v>
      </c>
      <c r="B1667" s="23" t="s">
        <v>3093</v>
      </c>
      <c r="C1667" s="23" t="s">
        <v>14</v>
      </c>
      <c r="D1667" s="23" t="s">
        <v>1705</v>
      </c>
      <c r="E1667" s="23" t="s">
        <v>452</v>
      </c>
      <c r="F1667" s="23" t="s">
        <v>4173</v>
      </c>
      <c r="G1667" s="23" t="s">
        <v>1721</v>
      </c>
      <c r="H1667" s="23" t="s">
        <v>4099</v>
      </c>
      <c r="I1667" s="23" t="s">
        <v>5461</v>
      </c>
      <c r="J1667" s="23" t="s">
        <v>11</v>
      </c>
      <c r="K1667" s="23" t="s">
        <v>4628</v>
      </c>
      <c r="L1667" s="23" t="s">
        <v>11</v>
      </c>
      <c r="M1667" s="23" t="s">
        <v>5441</v>
      </c>
      <c r="N1667" s="23" t="s">
        <v>4629</v>
      </c>
      <c r="O1667" s="23" t="s">
        <v>4630</v>
      </c>
      <c r="P1667" s="23" t="s">
        <v>4713</v>
      </c>
      <c r="Q1667" s="23">
        <v>0</v>
      </c>
      <c r="R1667" s="23" t="s">
        <v>3647</v>
      </c>
      <c r="S1667" s="23" t="s">
        <v>4851</v>
      </c>
      <c r="T1667" s="23" t="s">
        <v>1721</v>
      </c>
    </row>
    <row r="1668" spans="1:20" s="19" customFormat="1">
      <c r="A1668" s="23" t="s">
        <v>3755</v>
      </c>
      <c r="B1668" s="23" t="s">
        <v>3756</v>
      </c>
      <c r="C1668" s="23" t="s">
        <v>16</v>
      </c>
      <c r="D1668" s="23" t="s">
        <v>1705</v>
      </c>
      <c r="E1668" s="23" t="s">
        <v>1189</v>
      </c>
      <c r="F1668" s="23" t="s">
        <v>4199</v>
      </c>
      <c r="G1668" s="23" t="s">
        <v>1721</v>
      </c>
      <c r="H1668" s="23" t="s">
        <v>4643</v>
      </c>
      <c r="I1668" s="23" t="s">
        <v>4192</v>
      </c>
      <c r="J1668" s="23" t="s">
        <v>11</v>
      </c>
      <c r="K1668" s="23" t="s">
        <v>4628</v>
      </c>
      <c r="L1668" s="23" t="s">
        <v>11</v>
      </c>
      <c r="M1668" s="23" t="s">
        <v>5455</v>
      </c>
      <c r="N1668" s="23" t="s">
        <v>4629</v>
      </c>
      <c r="O1668" s="23" t="s">
        <v>4630</v>
      </c>
      <c r="P1668" s="23" t="s">
        <v>1026</v>
      </c>
      <c r="Q1668" s="23">
        <v>0</v>
      </c>
      <c r="R1668" s="23" t="s">
        <v>1782</v>
      </c>
      <c r="S1668" s="23" t="s">
        <v>4606</v>
      </c>
      <c r="T1668" s="23" t="s">
        <v>1721</v>
      </c>
    </row>
    <row r="1669" spans="1:20" s="19" customFormat="1">
      <c r="A1669" s="23" t="s">
        <v>2223</v>
      </c>
      <c r="B1669" s="23" t="s">
        <v>2224</v>
      </c>
      <c r="C1669" s="23" t="s">
        <v>16</v>
      </c>
      <c r="D1669" s="23" t="s">
        <v>1705</v>
      </c>
      <c r="E1669" s="23" t="s">
        <v>1189</v>
      </c>
      <c r="F1669" s="23" t="s">
        <v>4199</v>
      </c>
      <c r="G1669" s="23" t="s">
        <v>1721</v>
      </c>
      <c r="H1669" s="23" t="s">
        <v>4643</v>
      </c>
      <c r="I1669" s="23" t="s">
        <v>4192</v>
      </c>
      <c r="J1669" s="23" t="s">
        <v>11</v>
      </c>
      <c r="K1669" s="23" t="s">
        <v>4628</v>
      </c>
      <c r="L1669" s="23" t="s">
        <v>11</v>
      </c>
      <c r="M1669" s="23" t="s">
        <v>5441</v>
      </c>
      <c r="N1669" s="23" t="s">
        <v>4629</v>
      </c>
      <c r="O1669" s="23" t="s">
        <v>4630</v>
      </c>
      <c r="P1669" s="23" t="s">
        <v>1026</v>
      </c>
      <c r="Q1669" s="23">
        <v>0</v>
      </c>
      <c r="R1669" s="23" t="s">
        <v>1683</v>
      </c>
      <c r="S1669" s="23" t="s">
        <v>4584</v>
      </c>
      <c r="T1669" s="23" t="s">
        <v>1721</v>
      </c>
    </row>
    <row r="1670" spans="1:20" s="19" customFormat="1">
      <c r="A1670" s="23" t="s">
        <v>2623</v>
      </c>
      <c r="B1670" s="23" t="s">
        <v>2624</v>
      </c>
      <c r="C1670" s="23" t="s">
        <v>13</v>
      </c>
      <c r="D1670" s="23" t="s">
        <v>1705</v>
      </c>
      <c r="E1670" s="23" t="s">
        <v>452</v>
      </c>
      <c r="F1670" s="23" t="s">
        <v>4176</v>
      </c>
      <c r="G1670" s="23" t="s">
        <v>1721</v>
      </c>
      <c r="H1670" s="23" t="s">
        <v>4094</v>
      </c>
      <c r="I1670" s="23" t="s">
        <v>4192</v>
      </c>
      <c r="J1670" s="23" t="s">
        <v>11</v>
      </c>
      <c r="K1670" s="23" t="s">
        <v>4628</v>
      </c>
      <c r="L1670" s="23" t="s">
        <v>11</v>
      </c>
      <c r="M1670" s="23" t="s">
        <v>5416</v>
      </c>
      <c r="N1670" s="23" t="s">
        <v>4629</v>
      </c>
      <c r="O1670" s="23" t="s">
        <v>4630</v>
      </c>
      <c r="P1670" s="23" t="s">
        <v>4748</v>
      </c>
      <c r="Q1670" s="23">
        <v>0</v>
      </c>
      <c r="R1670" s="23" t="s">
        <v>1962</v>
      </c>
      <c r="S1670" s="23" t="s">
        <v>4414</v>
      </c>
      <c r="T1670" s="23" t="s">
        <v>1721</v>
      </c>
    </row>
    <row r="1671" spans="1:20" s="19" customFormat="1">
      <c r="A1671" s="23" t="s">
        <v>4024</v>
      </c>
      <c r="B1671" s="23" t="s">
        <v>4025</v>
      </c>
      <c r="C1671" s="23" t="s">
        <v>15</v>
      </c>
      <c r="D1671" s="23" t="s">
        <v>1705</v>
      </c>
      <c r="E1671" s="23" t="s">
        <v>452</v>
      </c>
      <c r="F1671" s="23" t="s">
        <v>4172</v>
      </c>
      <c r="G1671" s="23" t="s">
        <v>1721</v>
      </c>
      <c r="H1671" s="23" t="s">
        <v>4094</v>
      </c>
      <c r="I1671" s="23" t="s">
        <v>4203</v>
      </c>
      <c r="J1671" s="23" t="s">
        <v>11</v>
      </c>
      <c r="K1671" s="23" t="s">
        <v>4628</v>
      </c>
      <c r="L1671" s="23" t="s">
        <v>11</v>
      </c>
      <c r="M1671" s="23" t="s">
        <v>5429</v>
      </c>
      <c r="N1671" s="23" t="s">
        <v>4629</v>
      </c>
      <c r="O1671" s="23" t="s">
        <v>4630</v>
      </c>
      <c r="P1671" s="23" t="s">
        <v>4675</v>
      </c>
      <c r="Q1671" s="23">
        <v>0</v>
      </c>
      <c r="R1671" s="23" t="s">
        <v>4711</v>
      </c>
      <c r="S1671" s="23" t="s">
        <v>4712</v>
      </c>
      <c r="T1671" s="23" t="s">
        <v>1721</v>
      </c>
    </row>
    <row r="1672" spans="1:20" s="19" customFormat="1">
      <c r="A1672" s="23" t="s">
        <v>3002</v>
      </c>
      <c r="B1672" s="23" t="s">
        <v>3003</v>
      </c>
      <c r="C1672" s="23" t="s">
        <v>17</v>
      </c>
      <c r="D1672" s="23" t="s">
        <v>1705</v>
      </c>
      <c r="E1672" s="23" t="s">
        <v>452</v>
      </c>
      <c r="F1672" s="23" t="s">
        <v>5336</v>
      </c>
      <c r="G1672" s="23" t="s">
        <v>1721</v>
      </c>
      <c r="H1672" s="23" t="s">
        <v>4638</v>
      </c>
      <c r="I1672" s="23" t="s">
        <v>4636</v>
      </c>
      <c r="J1672" s="23" t="s">
        <v>11</v>
      </c>
      <c r="K1672" s="23" t="s">
        <v>4628</v>
      </c>
      <c r="L1672" s="23" t="s">
        <v>11</v>
      </c>
      <c r="M1672" s="23" t="s">
        <v>5471</v>
      </c>
      <c r="N1672" s="23" t="s">
        <v>4629</v>
      </c>
      <c r="O1672" s="23" t="s">
        <v>4630</v>
      </c>
      <c r="P1672" s="23" t="s">
        <v>4642</v>
      </c>
      <c r="Q1672" s="23">
        <v>0</v>
      </c>
      <c r="R1672" s="23" t="s">
        <v>3902</v>
      </c>
      <c r="S1672" s="23" t="s">
        <v>4856</v>
      </c>
      <c r="T1672" s="23" t="s">
        <v>1721</v>
      </c>
    </row>
    <row r="1673" spans="1:20" s="19" customFormat="1">
      <c r="A1673" s="23" t="s">
        <v>3812</v>
      </c>
      <c r="B1673" s="23" t="s">
        <v>3813</v>
      </c>
      <c r="C1673" s="23" t="s">
        <v>10</v>
      </c>
      <c r="D1673" s="23" t="s">
        <v>1705</v>
      </c>
      <c r="E1673" s="23" t="s">
        <v>452</v>
      </c>
      <c r="F1673" s="23" t="s">
        <v>4179</v>
      </c>
      <c r="G1673" s="23" t="s">
        <v>1721</v>
      </c>
      <c r="H1673" s="23" t="s">
        <v>4682</v>
      </c>
      <c r="I1673" s="23" t="s">
        <v>4106</v>
      </c>
      <c r="J1673" s="23" t="s">
        <v>11</v>
      </c>
      <c r="K1673" s="23" t="s">
        <v>4628</v>
      </c>
      <c r="L1673" s="23" t="s">
        <v>11</v>
      </c>
      <c r="M1673" s="23" t="s">
        <v>5426</v>
      </c>
      <c r="N1673" s="23" t="s">
        <v>4629</v>
      </c>
      <c r="O1673" s="23" t="s">
        <v>4630</v>
      </c>
      <c r="P1673" s="23" t="s">
        <v>4675</v>
      </c>
      <c r="Q1673" s="23">
        <v>0</v>
      </c>
      <c r="R1673" s="23" t="s">
        <v>4808</v>
      </c>
      <c r="S1673" s="23" t="s">
        <v>4881</v>
      </c>
      <c r="T1673" s="23" t="s">
        <v>1721</v>
      </c>
    </row>
    <row r="1674" spans="1:20" s="19" customFormat="1">
      <c r="A1674" s="23" t="s">
        <v>1982</v>
      </c>
      <c r="B1674" s="23" t="s">
        <v>1983</v>
      </c>
      <c r="C1674" s="23" t="s">
        <v>14</v>
      </c>
      <c r="D1674" s="23" t="s">
        <v>1705</v>
      </c>
      <c r="E1674" s="23" t="s">
        <v>452</v>
      </c>
      <c r="F1674" s="23" t="s">
        <v>5338</v>
      </c>
      <c r="G1674" s="23" t="s">
        <v>1721</v>
      </c>
      <c r="H1674" s="23" t="s">
        <v>4643</v>
      </c>
      <c r="I1674" s="23" t="s">
        <v>5486</v>
      </c>
      <c r="J1674" s="23" t="s">
        <v>11</v>
      </c>
      <c r="K1674" s="23" t="s">
        <v>4628</v>
      </c>
      <c r="L1674" s="23" t="s">
        <v>11</v>
      </c>
      <c r="M1674" s="23" t="s">
        <v>5448</v>
      </c>
      <c r="N1674" s="23" t="s">
        <v>4629</v>
      </c>
      <c r="O1674" s="23" t="s">
        <v>4630</v>
      </c>
      <c r="P1674" s="23" t="s">
        <v>4730</v>
      </c>
      <c r="Q1674" s="23">
        <v>0</v>
      </c>
      <c r="R1674" s="23" t="s">
        <v>1962</v>
      </c>
      <c r="S1674" s="23" t="s">
        <v>4731</v>
      </c>
      <c r="T1674" s="23" t="s">
        <v>1721</v>
      </c>
    </row>
    <row r="1675" spans="1:20" s="19" customFormat="1">
      <c r="A1675" s="23" t="s">
        <v>3265</v>
      </c>
      <c r="B1675" s="23" t="s">
        <v>3266</v>
      </c>
      <c r="C1675" s="23" t="s">
        <v>16</v>
      </c>
      <c r="D1675" s="23" t="s">
        <v>1705</v>
      </c>
      <c r="E1675" s="23" t="s">
        <v>1189</v>
      </c>
      <c r="F1675" s="23" t="s">
        <v>5351</v>
      </c>
      <c r="G1675" s="23" t="s">
        <v>1721</v>
      </c>
      <c r="H1675" s="23" t="s">
        <v>4633</v>
      </c>
      <c r="I1675" s="23" t="s">
        <v>4192</v>
      </c>
      <c r="J1675" s="23" t="s">
        <v>11</v>
      </c>
      <c r="K1675" s="23" t="s">
        <v>4628</v>
      </c>
      <c r="L1675" s="23" t="s">
        <v>11</v>
      </c>
      <c r="M1675" s="23" t="s">
        <v>5407</v>
      </c>
      <c r="N1675" s="23" t="s">
        <v>4629</v>
      </c>
      <c r="O1675" s="23" t="s">
        <v>4630</v>
      </c>
      <c r="P1675" s="23" t="s">
        <v>7</v>
      </c>
      <c r="Q1675" s="23">
        <v>0</v>
      </c>
      <c r="R1675" s="23" t="s">
        <v>4732</v>
      </c>
      <c r="S1675" s="23" t="s">
        <v>4562</v>
      </c>
      <c r="T1675" s="23" t="s">
        <v>1721</v>
      </c>
    </row>
    <row r="1676" spans="1:20" s="19" customFormat="1">
      <c r="A1676" s="23" t="s">
        <v>3312</v>
      </c>
      <c r="B1676" s="23" t="s">
        <v>3313</v>
      </c>
      <c r="C1676" s="23" t="s">
        <v>16</v>
      </c>
      <c r="D1676" s="23" t="s">
        <v>1705</v>
      </c>
      <c r="E1676" s="23" t="s">
        <v>1189</v>
      </c>
      <c r="F1676" s="23" t="s">
        <v>4199</v>
      </c>
      <c r="G1676" s="23" t="s">
        <v>1721</v>
      </c>
      <c r="H1676" s="23" t="s">
        <v>4643</v>
      </c>
      <c r="I1676" s="23" t="s">
        <v>4192</v>
      </c>
      <c r="J1676" s="23" t="s">
        <v>11</v>
      </c>
      <c r="K1676" s="23" t="s">
        <v>4628</v>
      </c>
      <c r="L1676" s="23" t="s">
        <v>11</v>
      </c>
      <c r="M1676" s="23" t="s">
        <v>5429</v>
      </c>
      <c r="N1676" s="23" t="s">
        <v>4629</v>
      </c>
      <c r="O1676" s="23" t="s">
        <v>4630</v>
      </c>
      <c r="P1676" s="23" t="s">
        <v>1026</v>
      </c>
      <c r="Q1676" s="23">
        <v>0</v>
      </c>
      <c r="R1676" s="23" t="s">
        <v>1760</v>
      </c>
      <c r="S1676" s="23" t="s">
        <v>4604</v>
      </c>
      <c r="T1676" s="23" t="s">
        <v>1721</v>
      </c>
    </row>
    <row r="1677" spans="1:20" s="19" customFormat="1">
      <c r="A1677" s="23" t="s">
        <v>1985</v>
      </c>
      <c r="B1677" s="23" t="s">
        <v>1986</v>
      </c>
      <c r="C1677" s="23" t="s">
        <v>14</v>
      </c>
      <c r="D1677" s="23" t="s">
        <v>1705</v>
      </c>
      <c r="E1677" s="23" t="s">
        <v>452</v>
      </c>
      <c r="F1677" s="23" t="s">
        <v>5334</v>
      </c>
      <c r="G1677" s="23" t="s">
        <v>1721</v>
      </c>
      <c r="H1677" s="23" t="s">
        <v>4633</v>
      </c>
      <c r="I1677" s="23" t="s">
        <v>4192</v>
      </c>
      <c r="J1677" s="23" t="s">
        <v>11</v>
      </c>
      <c r="K1677" s="23" t="s">
        <v>4628</v>
      </c>
      <c r="L1677" s="23" t="s">
        <v>11</v>
      </c>
      <c r="M1677" s="23" t="s">
        <v>5422</v>
      </c>
      <c r="N1677" s="23" t="s">
        <v>4629</v>
      </c>
      <c r="O1677" s="23" t="s">
        <v>4630</v>
      </c>
      <c r="P1677" s="23" t="s">
        <v>4634</v>
      </c>
      <c r="Q1677" s="23">
        <v>0</v>
      </c>
      <c r="R1677" s="23" t="s">
        <v>2442</v>
      </c>
      <c r="S1677" s="23" t="s">
        <v>4487</v>
      </c>
      <c r="T1677" s="23" t="s">
        <v>1721</v>
      </c>
    </row>
    <row r="1678" spans="1:20" s="19" customFormat="1">
      <c r="A1678" s="23" t="s">
        <v>2901</v>
      </c>
      <c r="B1678" s="23" t="s">
        <v>2902</v>
      </c>
      <c r="C1678" s="23" t="s">
        <v>10</v>
      </c>
      <c r="D1678" s="23" t="s">
        <v>1705</v>
      </c>
      <c r="E1678" s="23" t="s">
        <v>452</v>
      </c>
      <c r="F1678" s="23" t="s">
        <v>4190</v>
      </c>
      <c r="G1678" s="23" t="s">
        <v>1721</v>
      </c>
      <c r="H1678" s="23" t="s">
        <v>4633</v>
      </c>
      <c r="I1678" s="23" t="s">
        <v>4192</v>
      </c>
      <c r="J1678" s="23" t="s">
        <v>11</v>
      </c>
      <c r="K1678" s="23" t="s">
        <v>4628</v>
      </c>
      <c r="L1678" s="23" t="s">
        <v>11</v>
      </c>
      <c r="M1678" s="23" t="s">
        <v>5455</v>
      </c>
      <c r="N1678" s="23" t="s">
        <v>4629</v>
      </c>
      <c r="O1678" s="23" t="s">
        <v>4630</v>
      </c>
      <c r="P1678" s="23" t="s">
        <v>1026</v>
      </c>
      <c r="Q1678" s="23">
        <v>0</v>
      </c>
      <c r="R1678" s="23" t="s">
        <v>1683</v>
      </c>
      <c r="S1678" s="23" t="s">
        <v>4825</v>
      </c>
      <c r="T1678" s="23" t="s">
        <v>1721</v>
      </c>
    </row>
    <row r="1679" spans="1:20" s="19" customFormat="1">
      <c r="A1679" s="23" t="s">
        <v>1997</v>
      </c>
      <c r="B1679" s="23" t="s">
        <v>1998</v>
      </c>
      <c r="C1679" s="23" t="s">
        <v>10</v>
      </c>
      <c r="D1679" s="23" t="s">
        <v>1705</v>
      </c>
      <c r="E1679" s="23" t="s">
        <v>452</v>
      </c>
      <c r="F1679" s="23" t="s">
        <v>4173</v>
      </c>
      <c r="G1679" s="23" t="s">
        <v>1721</v>
      </c>
      <c r="H1679" s="23" t="s">
        <v>4099</v>
      </c>
      <c r="I1679" s="23" t="s">
        <v>5461</v>
      </c>
      <c r="J1679" s="23" t="s">
        <v>11</v>
      </c>
      <c r="K1679" s="23" t="s">
        <v>4628</v>
      </c>
      <c r="L1679" s="23" t="s">
        <v>11</v>
      </c>
      <c r="M1679" s="23" t="s">
        <v>5441</v>
      </c>
      <c r="N1679" s="23" t="s">
        <v>4629</v>
      </c>
      <c r="O1679" s="23" t="s">
        <v>4630</v>
      </c>
      <c r="P1679" s="23" t="s">
        <v>4642</v>
      </c>
      <c r="Q1679" s="23">
        <v>0</v>
      </c>
      <c r="R1679" s="23" t="s">
        <v>1962</v>
      </c>
      <c r="S1679" s="23" t="s">
        <v>4889</v>
      </c>
      <c r="T1679" s="23" t="s">
        <v>1721</v>
      </c>
    </row>
    <row r="1680" spans="1:20" s="19" customFormat="1">
      <c r="A1680" s="23" t="s">
        <v>3031</v>
      </c>
      <c r="B1680" s="23" t="s">
        <v>3032</v>
      </c>
      <c r="C1680" s="23" t="s">
        <v>10</v>
      </c>
      <c r="D1680" s="23" t="s">
        <v>1705</v>
      </c>
      <c r="E1680" s="23" t="s">
        <v>452</v>
      </c>
      <c r="F1680" s="23" t="s">
        <v>4179</v>
      </c>
      <c r="G1680" s="23" t="s">
        <v>1721</v>
      </c>
      <c r="H1680" s="23" t="s">
        <v>4682</v>
      </c>
      <c r="I1680" s="23" t="s">
        <v>4203</v>
      </c>
      <c r="J1680" s="23" t="s">
        <v>11</v>
      </c>
      <c r="K1680" s="23" t="s">
        <v>4628</v>
      </c>
      <c r="L1680" s="23" t="s">
        <v>11</v>
      </c>
      <c r="M1680" s="23" t="s">
        <v>5418</v>
      </c>
      <c r="N1680" s="23" t="s">
        <v>4629</v>
      </c>
      <c r="O1680" s="23" t="s">
        <v>4630</v>
      </c>
      <c r="P1680" s="23" t="s">
        <v>4642</v>
      </c>
      <c r="Q1680" s="23">
        <v>0</v>
      </c>
      <c r="R1680" s="23" t="s">
        <v>1962</v>
      </c>
      <c r="S1680" s="23" t="s">
        <v>4846</v>
      </c>
      <c r="T1680" s="23" t="s">
        <v>1721</v>
      </c>
    </row>
    <row r="1681" spans="1:20" s="19" customFormat="1">
      <c r="A1681" s="23" t="s">
        <v>3399</v>
      </c>
      <c r="B1681" s="23" t="s">
        <v>3400</v>
      </c>
      <c r="C1681" s="23" t="s">
        <v>1669</v>
      </c>
      <c r="D1681" s="23" t="s">
        <v>4091</v>
      </c>
      <c r="E1681" s="23" t="s">
        <v>459</v>
      </c>
      <c r="F1681" s="23" t="s">
        <v>4086</v>
      </c>
      <c r="G1681" s="23" t="s">
        <v>1721</v>
      </c>
      <c r="H1681" s="23" t="s">
        <v>4643</v>
      </c>
      <c r="I1681" s="23" t="s">
        <v>4644</v>
      </c>
      <c r="J1681" s="23" t="s">
        <v>1808</v>
      </c>
      <c r="K1681" s="23" t="s">
        <v>4628</v>
      </c>
      <c r="L1681" s="23" t="s">
        <v>11</v>
      </c>
      <c r="M1681" s="23" t="s">
        <v>5404</v>
      </c>
      <c r="N1681" s="23" t="s">
        <v>4640</v>
      </c>
      <c r="O1681" s="23" t="s">
        <v>4630</v>
      </c>
      <c r="P1681" s="23" t="s">
        <v>1026</v>
      </c>
      <c r="Q1681" s="23">
        <v>0</v>
      </c>
      <c r="R1681" s="23" t="s">
        <v>1698</v>
      </c>
      <c r="S1681" s="23" t="s">
        <v>5513</v>
      </c>
      <c r="T1681" s="23" t="s">
        <v>1721</v>
      </c>
    </row>
    <row r="1682" spans="1:20" s="19" customFormat="1">
      <c r="A1682" s="23" t="s">
        <v>3674</v>
      </c>
      <c r="B1682" s="23" t="s">
        <v>3675</v>
      </c>
      <c r="C1682" s="23" t="s">
        <v>10</v>
      </c>
      <c r="D1682" s="23" t="s">
        <v>1705</v>
      </c>
      <c r="E1682" s="23" t="s">
        <v>452</v>
      </c>
      <c r="F1682" s="23" t="s">
        <v>5349</v>
      </c>
      <c r="G1682" s="23" t="s">
        <v>1721</v>
      </c>
      <c r="H1682" s="23" t="s">
        <v>4099</v>
      </c>
      <c r="I1682" s="23" t="s">
        <v>4106</v>
      </c>
      <c r="J1682" s="23" t="s">
        <v>11</v>
      </c>
      <c r="K1682" s="23" t="s">
        <v>4628</v>
      </c>
      <c r="L1682" s="23" t="s">
        <v>11</v>
      </c>
      <c r="M1682" s="23" t="s">
        <v>5443</v>
      </c>
      <c r="N1682" s="23" t="s">
        <v>4629</v>
      </c>
      <c r="O1682" s="23" t="s">
        <v>4630</v>
      </c>
      <c r="P1682" s="23" t="s">
        <v>4713</v>
      </c>
      <c r="Q1682" s="23">
        <v>0</v>
      </c>
      <c r="R1682" s="23" t="s">
        <v>1962</v>
      </c>
      <c r="S1682" s="23" t="s">
        <v>4792</v>
      </c>
      <c r="T1682" s="23" t="s">
        <v>1721</v>
      </c>
    </row>
    <row r="1683" spans="1:20" s="19" customFormat="1">
      <c r="A1683" s="23" t="s">
        <v>2518</v>
      </c>
      <c r="B1683" s="23" t="s">
        <v>2519</v>
      </c>
      <c r="C1683" s="23" t="s">
        <v>14</v>
      </c>
      <c r="D1683" s="23" t="s">
        <v>1705</v>
      </c>
      <c r="E1683" s="23" t="s">
        <v>452</v>
      </c>
      <c r="F1683" s="23" t="s">
        <v>4173</v>
      </c>
      <c r="G1683" s="23" t="s">
        <v>1721</v>
      </c>
      <c r="H1683" s="23" t="s">
        <v>4099</v>
      </c>
      <c r="I1683" s="23" t="s">
        <v>4138</v>
      </c>
      <c r="J1683" s="23" t="s">
        <v>11</v>
      </c>
      <c r="K1683" s="23" t="s">
        <v>4628</v>
      </c>
      <c r="L1683" s="23" t="s">
        <v>11</v>
      </c>
      <c r="M1683" s="23" t="s">
        <v>5417</v>
      </c>
      <c r="N1683" s="23" t="s">
        <v>4629</v>
      </c>
      <c r="O1683" s="23" t="s">
        <v>4630</v>
      </c>
      <c r="P1683" s="23" t="s">
        <v>4642</v>
      </c>
      <c r="Q1683" s="23">
        <v>0</v>
      </c>
      <c r="R1683" s="23" t="s">
        <v>1962</v>
      </c>
      <c r="S1683" s="23" t="s">
        <v>4828</v>
      </c>
      <c r="T1683" s="23" t="s">
        <v>1721</v>
      </c>
    </row>
    <row r="1684" spans="1:20" s="19" customFormat="1">
      <c r="A1684" s="23" t="s">
        <v>2965</v>
      </c>
      <c r="B1684" s="23" t="s">
        <v>2966</v>
      </c>
      <c r="C1684" s="23" t="s">
        <v>18</v>
      </c>
      <c r="D1684" s="23" t="s">
        <v>1705</v>
      </c>
      <c r="E1684" s="23" t="s">
        <v>452</v>
      </c>
      <c r="F1684" s="23" t="s">
        <v>5336</v>
      </c>
      <c r="G1684" s="23" t="s">
        <v>1721</v>
      </c>
      <c r="H1684" s="23" t="s">
        <v>4638</v>
      </c>
      <c r="I1684" s="23" t="s">
        <v>4636</v>
      </c>
      <c r="J1684" s="23" t="s">
        <v>11</v>
      </c>
      <c r="K1684" s="23" t="s">
        <v>4628</v>
      </c>
      <c r="L1684" s="23" t="s">
        <v>11</v>
      </c>
      <c r="M1684" s="23" t="s">
        <v>5436</v>
      </c>
      <c r="N1684" s="23" t="s">
        <v>4629</v>
      </c>
      <c r="O1684" s="23" t="s">
        <v>4630</v>
      </c>
      <c r="P1684" s="23" t="s">
        <v>1026</v>
      </c>
      <c r="Q1684" s="23">
        <v>0</v>
      </c>
      <c r="R1684" s="23" t="s">
        <v>1955</v>
      </c>
      <c r="S1684" s="23" t="s">
        <v>4727</v>
      </c>
      <c r="T1684" s="23" t="s">
        <v>1721</v>
      </c>
    </row>
    <row r="1685" spans="1:20" s="19" customFormat="1">
      <c r="A1685" s="23" t="s">
        <v>3674</v>
      </c>
      <c r="B1685" s="23" t="s">
        <v>3675</v>
      </c>
      <c r="C1685" s="23" t="s">
        <v>10</v>
      </c>
      <c r="D1685" s="23" t="s">
        <v>1705</v>
      </c>
      <c r="E1685" s="23" t="s">
        <v>452</v>
      </c>
      <c r="F1685" s="23" t="s">
        <v>5349</v>
      </c>
      <c r="G1685" s="23" t="s">
        <v>1721</v>
      </c>
      <c r="H1685" s="23" t="s">
        <v>4099</v>
      </c>
      <c r="I1685" s="23" t="s">
        <v>4106</v>
      </c>
      <c r="J1685" s="23" t="s">
        <v>11</v>
      </c>
      <c r="K1685" s="23" t="s">
        <v>4628</v>
      </c>
      <c r="L1685" s="23" t="s">
        <v>11</v>
      </c>
      <c r="M1685" s="23" t="s">
        <v>5429</v>
      </c>
      <c r="N1685" s="23" t="s">
        <v>4629</v>
      </c>
      <c r="O1685" s="23" t="s">
        <v>4630</v>
      </c>
      <c r="P1685" s="23" t="s">
        <v>4713</v>
      </c>
      <c r="Q1685" s="23">
        <v>0</v>
      </c>
      <c r="R1685" s="23" t="s">
        <v>1962</v>
      </c>
      <c r="S1685" s="23" t="s">
        <v>4792</v>
      </c>
      <c r="T1685" s="23" t="s">
        <v>1721</v>
      </c>
    </row>
    <row r="1686" spans="1:20" s="19" customFormat="1">
      <c r="A1686" s="23" t="s">
        <v>2916</v>
      </c>
      <c r="B1686" s="23" t="s">
        <v>2917</v>
      </c>
      <c r="C1686" s="23" t="s">
        <v>14</v>
      </c>
      <c r="D1686" s="23" t="s">
        <v>1705</v>
      </c>
      <c r="E1686" s="23" t="s">
        <v>452</v>
      </c>
      <c r="F1686" s="23" t="s">
        <v>5334</v>
      </c>
      <c r="G1686" s="23" t="s">
        <v>1721</v>
      </c>
      <c r="H1686" s="23" t="s">
        <v>4633</v>
      </c>
      <c r="I1686" s="23" t="s">
        <v>4192</v>
      </c>
      <c r="J1686" s="23" t="s">
        <v>11</v>
      </c>
      <c r="K1686" s="23" t="s">
        <v>4628</v>
      </c>
      <c r="L1686" s="23" t="s">
        <v>11</v>
      </c>
      <c r="M1686" s="23" t="s">
        <v>5422</v>
      </c>
      <c r="N1686" s="23" t="s">
        <v>4629</v>
      </c>
      <c r="O1686" s="23" t="s">
        <v>4630</v>
      </c>
      <c r="P1686" s="23" t="s">
        <v>4704</v>
      </c>
      <c r="Q1686" s="23">
        <v>0</v>
      </c>
      <c r="R1686" s="23" t="s">
        <v>1962</v>
      </c>
      <c r="S1686" s="23" t="s">
        <v>4387</v>
      </c>
      <c r="T1686" s="23" t="s">
        <v>1721</v>
      </c>
    </row>
    <row r="1687" spans="1:20" s="19" customFormat="1">
      <c r="A1687" s="23" t="s">
        <v>2799</v>
      </c>
      <c r="B1687" s="23" t="s">
        <v>2800</v>
      </c>
      <c r="C1687" s="23" t="s">
        <v>16</v>
      </c>
      <c r="D1687" s="23" t="s">
        <v>1705</v>
      </c>
      <c r="E1687" s="23" t="s">
        <v>1189</v>
      </c>
      <c r="F1687" s="23" t="s">
        <v>4207</v>
      </c>
      <c r="G1687" s="23" t="s">
        <v>1721</v>
      </c>
      <c r="H1687" s="23" t="s">
        <v>4633</v>
      </c>
      <c r="I1687" s="23" t="s">
        <v>5438</v>
      </c>
      <c r="J1687" s="23" t="s">
        <v>11</v>
      </c>
      <c r="K1687" s="23" t="s">
        <v>4628</v>
      </c>
      <c r="L1687" s="23" t="s">
        <v>11</v>
      </c>
      <c r="M1687" s="23" t="s">
        <v>5422</v>
      </c>
      <c r="N1687" s="23" t="s">
        <v>4629</v>
      </c>
      <c r="O1687" s="23" t="s">
        <v>4630</v>
      </c>
      <c r="P1687" s="23" t="s">
        <v>4806</v>
      </c>
      <c r="Q1687" s="23">
        <v>0</v>
      </c>
      <c r="R1687" s="23" t="s">
        <v>1962</v>
      </c>
      <c r="S1687" s="23" t="s">
        <v>4807</v>
      </c>
      <c r="T1687" s="23" t="s">
        <v>1721</v>
      </c>
    </row>
    <row r="1688" spans="1:20" s="19" customFormat="1">
      <c r="A1688" s="23" t="s">
        <v>3843</v>
      </c>
      <c r="B1688" s="23" t="s">
        <v>3844</v>
      </c>
      <c r="C1688" s="23" t="s">
        <v>16</v>
      </c>
      <c r="D1688" s="23" t="s">
        <v>1705</v>
      </c>
      <c r="E1688" s="23" t="s">
        <v>1189</v>
      </c>
      <c r="F1688" s="23" t="s">
        <v>4199</v>
      </c>
      <c r="G1688" s="23" t="s">
        <v>1721</v>
      </c>
      <c r="H1688" s="23" t="s">
        <v>4643</v>
      </c>
      <c r="I1688" s="23" t="s">
        <v>4192</v>
      </c>
      <c r="J1688" s="23" t="s">
        <v>11</v>
      </c>
      <c r="K1688" s="23" t="s">
        <v>4628</v>
      </c>
      <c r="L1688" s="23" t="s">
        <v>11</v>
      </c>
      <c r="M1688" s="23" t="s">
        <v>5455</v>
      </c>
      <c r="N1688" s="23" t="s">
        <v>4629</v>
      </c>
      <c r="O1688" s="23" t="s">
        <v>4630</v>
      </c>
      <c r="P1688" s="23" t="s">
        <v>1026</v>
      </c>
      <c r="Q1688" s="23">
        <v>0</v>
      </c>
      <c r="R1688" s="23" t="s">
        <v>1683</v>
      </c>
      <c r="S1688" s="23" t="s">
        <v>4583</v>
      </c>
      <c r="T1688" s="23" t="s">
        <v>1721</v>
      </c>
    </row>
    <row r="1689" spans="1:20" s="19" customFormat="1">
      <c r="A1689" s="23" t="s">
        <v>3254</v>
      </c>
      <c r="B1689" s="23" t="s">
        <v>3255</v>
      </c>
      <c r="C1689" s="23" t="s">
        <v>12</v>
      </c>
      <c r="D1689" s="23" t="s">
        <v>1705</v>
      </c>
      <c r="E1689" s="23" t="s">
        <v>452</v>
      </c>
      <c r="F1689" s="23" t="s">
        <v>4175</v>
      </c>
      <c r="G1689" s="23" t="s">
        <v>1721</v>
      </c>
      <c r="H1689" s="23" t="s">
        <v>4638</v>
      </c>
      <c r="I1689" s="23" t="s">
        <v>4656</v>
      </c>
      <c r="J1689" s="23" t="s">
        <v>11</v>
      </c>
      <c r="K1689" s="23" t="s">
        <v>4628</v>
      </c>
      <c r="L1689" s="23" t="s">
        <v>11</v>
      </c>
      <c r="M1689" s="23" t="s">
        <v>5418</v>
      </c>
      <c r="N1689" s="23" t="s">
        <v>4629</v>
      </c>
      <c r="O1689" s="23" t="s">
        <v>4630</v>
      </c>
      <c r="P1689" s="23" t="s">
        <v>4642</v>
      </c>
      <c r="Q1689" s="23">
        <v>0</v>
      </c>
      <c r="R1689" s="23" t="s">
        <v>1962</v>
      </c>
      <c r="S1689" s="23" t="s">
        <v>4359</v>
      </c>
      <c r="T1689" s="23" t="s">
        <v>1721</v>
      </c>
    </row>
    <row r="1690" spans="1:20" s="19" customFormat="1">
      <c r="A1690" s="23" t="s">
        <v>2667</v>
      </c>
      <c r="B1690" s="23" t="s">
        <v>2668</v>
      </c>
      <c r="C1690" s="23" t="s">
        <v>10</v>
      </c>
      <c r="D1690" s="23" t="s">
        <v>1705</v>
      </c>
      <c r="E1690" s="23" t="s">
        <v>452</v>
      </c>
      <c r="F1690" s="23" t="s">
        <v>5344</v>
      </c>
      <c r="G1690" s="23" t="s">
        <v>1721</v>
      </c>
      <c r="H1690" s="23" t="s">
        <v>4643</v>
      </c>
      <c r="I1690" s="23" t="s">
        <v>4649</v>
      </c>
      <c r="J1690" s="23" t="s">
        <v>11</v>
      </c>
      <c r="K1690" s="23" t="s">
        <v>4628</v>
      </c>
      <c r="L1690" s="23" t="s">
        <v>11</v>
      </c>
      <c r="M1690" s="23" t="s">
        <v>5426</v>
      </c>
      <c r="N1690" s="23" t="s">
        <v>4629</v>
      </c>
      <c r="O1690" s="23" t="s">
        <v>4630</v>
      </c>
      <c r="P1690" s="23" t="s">
        <v>4662</v>
      </c>
      <c r="Q1690" s="23">
        <v>0</v>
      </c>
      <c r="R1690" s="23" t="s">
        <v>1662</v>
      </c>
      <c r="S1690" s="23" t="s">
        <v>4834</v>
      </c>
      <c r="T1690" s="23" t="s">
        <v>1721</v>
      </c>
    </row>
    <row r="1691" spans="1:20" s="19" customFormat="1">
      <c r="A1691" s="23" t="s">
        <v>3898</v>
      </c>
      <c r="B1691" s="23" t="s">
        <v>3899</v>
      </c>
      <c r="C1691" s="23" t="s">
        <v>10</v>
      </c>
      <c r="D1691" s="23" t="s">
        <v>1705</v>
      </c>
      <c r="E1691" s="23" t="s">
        <v>1189</v>
      </c>
      <c r="F1691" s="23" t="s">
        <v>5351</v>
      </c>
      <c r="G1691" s="23" t="s">
        <v>1721</v>
      </c>
      <c r="H1691" s="23" t="s">
        <v>4633</v>
      </c>
      <c r="I1691" s="23" t="s">
        <v>4192</v>
      </c>
      <c r="J1691" s="23" t="s">
        <v>11</v>
      </c>
      <c r="K1691" s="23" t="s">
        <v>4628</v>
      </c>
      <c r="L1691" s="23" t="s">
        <v>11</v>
      </c>
      <c r="M1691" s="23" t="s">
        <v>5406</v>
      </c>
      <c r="N1691" s="23" t="s">
        <v>4629</v>
      </c>
      <c r="O1691" s="23" t="s">
        <v>4630</v>
      </c>
      <c r="P1691" s="23" t="s">
        <v>4695</v>
      </c>
      <c r="Q1691" s="23">
        <v>0</v>
      </c>
      <c r="R1691" s="23" t="s">
        <v>3902</v>
      </c>
      <c r="S1691" s="23" t="s">
        <v>4696</v>
      </c>
      <c r="T1691" s="23" t="s">
        <v>1721</v>
      </c>
    </row>
    <row r="1692" spans="1:20" s="19" customFormat="1">
      <c r="A1692" s="23" t="s">
        <v>2725</v>
      </c>
      <c r="B1692" s="23" t="s">
        <v>2726</v>
      </c>
      <c r="C1692" s="23" t="s">
        <v>16</v>
      </c>
      <c r="D1692" s="23" t="s">
        <v>1705</v>
      </c>
      <c r="E1692" s="23" t="s">
        <v>452</v>
      </c>
      <c r="F1692" s="23" t="s">
        <v>4185</v>
      </c>
      <c r="G1692" s="23" t="s">
        <v>1721</v>
      </c>
      <c r="H1692" s="23" t="s">
        <v>4633</v>
      </c>
      <c r="I1692" s="23" t="s">
        <v>4203</v>
      </c>
      <c r="J1692" s="23" t="s">
        <v>11</v>
      </c>
      <c r="K1692" s="23" t="s">
        <v>4628</v>
      </c>
      <c r="L1692" s="23" t="s">
        <v>11</v>
      </c>
      <c r="M1692" s="23" t="s">
        <v>5434</v>
      </c>
      <c r="N1692" s="23" t="s">
        <v>4629</v>
      </c>
      <c r="O1692" s="23" t="s">
        <v>4630</v>
      </c>
      <c r="P1692" s="23" t="s">
        <v>4662</v>
      </c>
      <c r="Q1692" s="23">
        <v>0</v>
      </c>
      <c r="R1692" s="23" t="s">
        <v>2033</v>
      </c>
      <c r="S1692" s="23" t="s">
        <v>4817</v>
      </c>
      <c r="T1692" s="23" t="s">
        <v>1721</v>
      </c>
    </row>
    <row r="1693" spans="1:20" s="19" customFormat="1">
      <c r="A1693" s="23" t="s">
        <v>2588</v>
      </c>
      <c r="B1693" s="23" t="s">
        <v>2589</v>
      </c>
      <c r="C1693" s="23" t="s">
        <v>15</v>
      </c>
      <c r="D1693" s="23" t="s">
        <v>1705</v>
      </c>
      <c r="E1693" s="23" t="s">
        <v>452</v>
      </c>
      <c r="F1693" s="23" t="s">
        <v>4172</v>
      </c>
      <c r="G1693" s="23" t="s">
        <v>1721</v>
      </c>
      <c r="H1693" s="23" t="s">
        <v>4094</v>
      </c>
      <c r="I1693" s="23" t="s">
        <v>4203</v>
      </c>
      <c r="J1693" s="23" t="s">
        <v>11</v>
      </c>
      <c r="K1693" s="23" t="s">
        <v>4628</v>
      </c>
      <c r="L1693" s="23" t="s">
        <v>11</v>
      </c>
      <c r="M1693" s="23" t="s">
        <v>5441</v>
      </c>
      <c r="N1693" s="23" t="s">
        <v>4629</v>
      </c>
      <c r="O1693" s="23" t="s">
        <v>4630</v>
      </c>
      <c r="P1693" s="23" t="s">
        <v>4655</v>
      </c>
      <c r="Q1693" s="23">
        <v>0</v>
      </c>
      <c r="R1693" s="23" t="s">
        <v>1962</v>
      </c>
      <c r="S1693" s="23" t="s">
        <v>4416</v>
      </c>
      <c r="T1693" s="23" t="s">
        <v>1721</v>
      </c>
    </row>
    <row r="1694" spans="1:20" s="19" customFormat="1">
      <c r="A1694" s="23" t="s">
        <v>2036</v>
      </c>
      <c r="B1694" s="23" t="s">
        <v>2037</v>
      </c>
      <c r="C1694" s="23" t="s">
        <v>14</v>
      </c>
      <c r="D1694" s="23" t="s">
        <v>1705</v>
      </c>
      <c r="E1694" s="23" t="s">
        <v>452</v>
      </c>
      <c r="F1694" s="23" t="s">
        <v>5344</v>
      </c>
      <c r="G1694" s="23" t="s">
        <v>1721</v>
      </c>
      <c r="H1694" s="23" t="s">
        <v>4643</v>
      </c>
      <c r="I1694" s="23" t="s">
        <v>4649</v>
      </c>
      <c r="J1694" s="23" t="s">
        <v>11</v>
      </c>
      <c r="K1694" s="23" t="s">
        <v>4628</v>
      </c>
      <c r="L1694" s="23" t="s">
        <v>11</v>
      </c>
      <c r="M1694" s="23" t="s">
        <v>5412</v>
      </c>
      <c r="N1694" s="23" t="s">
        <v>4629</v>
      </c>
      <c r="O1694" s="23" t="s">
        <v>4630</v>
      </c>
      <c r="P1694" s="23" t="s">
        <v>5487</v>
      </c>
      <c r="Q1694" s="23">
        <v>0</v>
      </c>
      <c r="R1694" s="23" t="s">
        <v>2050</v>
      </c>
      <c r="S1694" s="23" t="s">
        <v>5357</v>
      </c>
      <c r="T1694" s="23" t="s">
        <v>1721</v>
      </c>
    </row>
    <row r="1695" spans="1:20" s="19" customFormat="1">
      <c r="A1695" s="23" t="s">
        <v>4027</v>
      </c>
      <c r="B1695" s="23" t="s">
        <v>4028</v>
      </c>
      <c r="C1695" s="23" t="s">
        <v>1669</v>
      </c>
      <c r="D1695" s="23" t="s">
        <v>4091</v>
      </c>
      <c r="E1695" s="23" t="s">
        <v>459</v>
      </c>
      <c r="F1695" s="23" t="s">
        <v>4086</v>
      </c>
      <c r="G1695" s="23" t="s">
        <v>1721</v>
      </c>
      <c r="H1695" s="23" t="s">
        <v>4643</v>
      </c>
      <c r="I1695" s="23" t="s">
        <v>4644</v>
      </c>
      <c r="J1695" s="23" t="s">
        <v>1808</v>
      </c>
      <c r="K1695" s="23" t="s">
        <v>4628</v>
      </c>
      <c r="L1695" s="23" t="s">
        <v>11</v>
      </c>
      <c r="M1695" s="23" t="s">
        <v>5404</v>
      </c>
      <c r="N1695" s="23" t="s">
        <v>4640</v>
      </c>
      <c r="O1695" s="23" t="s">
        <v>4630</v>
      </c>
      <c r="P1695" s="23" t="s">
        <v>4645</v>
      </c>
      <c r="Q1695" s="23">
        <v>0</v>
      </c>
      <c r="R1695" s="23" t="s">
        <v>1962</v>
      </c>
      <c r="S1695" s="23" t="s">
        <v>4646</v>
      </c>
      <c r="T1695" s="23" t="s">
        <v>1721</v>
      </c>
    </row>
    <row r="1696" spans="1:20" s="19" customFormat="1">
      <c r="A1696" s="23" t="s">
        <v>3710</v>
      </c>
      <c r="B1696" s="23" t="s">
        <v>3711</v>
      </c>
      <c r="C1696" s="23" t="s">
        <v>13</v>
      </c>
      <c r="D1696" s="23" t="s">
        <v>1705</v>
      </c>
      <c r="E1696" s="23" t="s">
        <v>1189</v>
      </c>
      <c r="F1696" s="23" t="s">
        <v>4186</v>
      </c>
      <c r="G1696" s="23" t="s">
        <v>1721</v>
      </c>
      <c r="H1696" s="23" t="s">
        <v>4094</v>
      </c>
      <c r="I1696" s="23" t="s">
        <v>4203</v>
      </c>
      <c r="J1696" s="23" t="s">
        <v>11</v>
      </c>
      <c r="K1696" s="23" t="s">
        <v>4628</v>
      </c>
      <c r="L1696" s="23" t="s">
        <v>11</v>
      </c>
      <c r="M1696" s="23" t="s">
        <v>5459</v>
      </c>
      <c r="N1696" s="23" t="s">
        <v>4629</v>
      </c>
      <c r="O1696" s="23" t="s">
        <v>4630</v>
      </c>
      <c r="P1696" s="23" t="s">
        <v>1026</v>
      </c>
      <c r="Q1696" s="23">
        <v>0</v>
      </c>
      <c r="R1696" s="23" t="s">
        <v>1971</v>
      </c>
      <c r="S1696" s="23" t="s">
        <v>5514</v>
      </c>
      <c r="T1696" s="23" t="s">
        <v>1721</v>
      </c>
    </row>
    <row r="1697" spans="1:20" s="19" customFormat="1">
      <c r="A1697" s="23" t="s">
        <v>3790</v>
      </c>
      <c r="B1697" s="23" t="s">
        <v>3791</v>
      </c>
      <c r="C1697" s="23" t="s">
        <v>1687</v>
      </c>
      <c r="D1697" s="23" t="s">
        <v>4091</v>
      </c>
      <c r="E1697" s="23" t="s">
        <v>459</v>
      </c>
      <c r="F1697" s="23" t="s">
        <v>4202</v>
      </c>
      <c r="G1697" s="23" t="s">
        <v>1721</v>
      </c>
      <c r="H1697" s="23" t="s">
        <v>4643</v>
      </c>
      <c r="I1697" s="23" t="s">
        <v>4644</v>
      </c>
      <c r="J1697" s="23" t="s">
        <v>11</v>
      </c>
      <c r="K1697" s="23" t="s">
        <v>4628</v>
      </c>
      <c r="L1697" s="23" t="s">
        <v>11</v>
      </c>
      <c r="M1697" s="23" t="s">
        <v>5501</v>
      </c>
      <c r="N1697" s="23" t="s">
        <v>4640</v>
      </c>
      <c r="O1697" s="23" t="s">
        <v>4630</v>
      </c>
      <c r="P1697" s="23" t="s">
        <v>4863</v>
      </c>
      <c r="Q1697" s="23">
        <v>0</v>
      </c>
      <c r="R1697" s="23" t="s">
        <v>1684</v>
      </c>
      <c r="S1697" s="23" t="s">
        <v>4619</v>
      </c>
      <c r="T1697" s="23" t="s">
        <v>1721</v>
      </c>
    </row>
    <row r="1698" spans="1:20" s="19" customFormat="1">
      <c r="A1698" s="23" t="s">
        <v>3009</v>
      </c>
      <c r="B1698" s="23" t="s">
        <v>3010</v>
      </c>
      <c r="C1698" s="23" t="s">
        <v>14</v>
      </c>
      <c r="D1698" s="23" t="s">
        <v>1705</v>
      </c>
      <c r="E1698" s="23" t="s">
        <v>452</v>
      </c>
      <c r="F1698" s="23" t="s">
        <v>5344</v>
      </c>
      <c r="G1698" s="23" t="s">
        <v>1721</v>
      </c>
      <c r="H1698" s="23" t="s">
        <v>4643</v>
      </c>
      <c r="I1698" s="23" t="s">
        <v>4649</v>
      </c>
      <c r="J1698" s="23" t="s">
        <v>11</v>
      </c>
      <c r="K1698" s="23" t="s">
        <v>4628</v>
      </c>
      <c r="L1698" s="23" t="s">
        <v>11</v>
      </c>
      <c r="M1698" s="23" t="s">
        <v>5412</v>
      </c>
      <c r="N1698" s="23" t="s">
        <v>4629</v>
      </c>
      <c r="O1698" s="23" t="s">
        <v>4630</v>
      </c>
      <c r="P1698" s="23" t="s">
        <v>1026</v>
      </c>
      <c r="Q1698" s="23">
        <v>0</v>
      </c>
      <c r="R1698" s="23" t="s">
        <v>1683</v>
      </c>
      <c r="S1698" s="23" t="s">
        <v>4587</v>
      </c>
      <c r="T1698" s="23" t="s">
        <v>1721</v>
      </c>
    </row>
    <row r="1699" spans="1:20" s="19" customFormat="1">
      <c r="A1699" s="23" t="s">
        <v>3133</v>
      </c>
      <c r="B1699" s="23" t="s">
        <v>3134</v>
      </c>
      <c r="C1699" s="23" t="s">
        <v>16</v>
      </c>
      <c r="D1699" s="23" t="s">
        <v>1705</v>
      </c>
      <c r="E1699" s="23" t="s">
        <v>452</v>
      </c>
      <c r="F1699" s="23" t="s">
        <v>4185</v>
      </c>
      <c r="G1699" s="23" t="s">
        <v>1721</v>
      </c>
      <c r="H1699" s="23" t="s">
        <v>4633</v>
      </c>
      <c r="I1699" s="23" t="s">
        <v>4203</v>
      </c>
      <c r="J1699" s="23" t="s">
        <v>11</v>
      </c>
      <c r="K1699" s="23" t="s">
        <v>4628</v>
      </c>
      <c r="L1699" s="23" t="s">
        <v>11</v>
      </c>
      <c r="M1699" s="23" t="s">
        <v>5405</v>
      </c>
      <c r="N1699" s="23" t="s">
        <v>4629</v>
      </c>
      <c r="O1699" s="23" t="s">
        <v>4630</v>
      </c>
      <c r="P1699" s="23" t="s">
        <v>4662</v>
      </c>
      <c r="Q1699" s="23">
        <v>0</v>
      </c>
      <c r="R1699" s="23" t="s">
        <v>1922</v>
      </c>
      <c r="S1699" s="23" t="s">
        <v>4772</v>
      </c>
      <c r="T1699" s="23" t="s">
        <v>1721</v>
      </c>
    </row>
    <row r="1700" spans="1:20" s="19" customFormat="1">
      <c r="A1700" s="23" t="s">
        <v>2349</v>
      </c>
      <c r="B1700" s="23" t="s">
        <v>2350</v>
      </c>
      <c r="C1700" s="23" t="s">
        <v>12</v>
      </c>
      <c r="D1700" s="23" t="s">
        <v>1705</v>
      </c>
      <c r="E1700" s="23" t="s">
        <v>452</v>
      </c>
      <c r="F1700" s="23" t="s">
        <v>5338</v>
      </c>
      <c r="G1700" s="23" t="s">
        <v>1721</v>
      </c>
      <c r="H1700" s="23" t="s">
        <v>4643</v>
      </c>
      <c r="I1700" s="23" t="s">
        <v>4138</v>
      </c>
      <c r="J1700" s="23" t="s">
        <v>11</v>
      </c>
      <c r="K1700" s="23" t="s">
        <v>4628</v>
      </c>
      <c r="L1700" s="23" t="s">
        <v>11</v>
      </c>
      <c r="M1700" s="23" t="s">
        <v>5425</v>
      </c>
      <c r="N1700" s="23" t="s">
        <v>4629</v>
      </c>
      <c r="O1700" s="23" t="s">
        <v>4630</v>
      </c>
      <c r="P1700" s="23" t="s">
        <v>4642</v>
      </c>
      <c r="Q1700" s="23">
        <v>0</v>
      </c>
      <c r="R1700" s="23" t="s">
        <v>1962</v>
      </c>
      <c r="S1700" s="23" t="s">
        <v>4835</v>
      </c>
      <c r="T1700" s="23" t="s">
        <v>1721</v>
      </c>
    </row>
    <row r="1701" spans="1:20" s="19" customFormat="1">
      <c r="A1701" s="23" t="s">
        <v>2834</v>
      </c>
      <c r="B1701" s="23" t="s">
        <v>2835</v>
      </c>
      <c r="C1701" s="23" t="s">
        <v>13</v>
      </c>
      <c r="D1701" s="23" t="s">
        <v>1705</v>
      </c>
      <c r="E1701" s="23" t="s">
        <v>452</v>
      </c>
      <c r="F1701" s="23" t="s">
        <v>4176</v>
      </c>
      <c r="G1701" s="23" t="s">
        <v>1721</v>
      </c>
      <c r="H1701" s="23" t="s">
        <v>4094</v>
      </c>
      <c r="I1701" s="23" t="s">
        <v>5430</v>
      </c>
      <c r="J1701" s="23" t="s">
        <v>11</v>
      </c>
      <c r="K1701" s="23" t="s">
        <v>4628</v>
      </c>
      <c r="L1701" s="23" t="s">
        <v>11</v>
      </c>
      <c r="M1701" s="23" t="s">
        <v>5422</v>
      </c>
      <c r="N1701" s="23" t="s">
        <v>4629</v>
      </c>
      <c r="O1701" s="23" t="s">
        <v>4630</v>
      </c>
      <c r="P1701" s="23" t="s">
        <v>4642</v>
      </c>
      <c r="Q1701" s="23">
        <v>0</v>
      </c>
      <c r="R1701" s="23" t="s">
        <v>1962</v>
      </c>
      <c r="S1701" s="23" t="s">
        <v>4393</v>
      </c>
      <c r="T1701" s="23" t="s">
        <v>1721</v>
      </c>
    </row>
    <row r="1702" spans="1:20" s="19" customFormat="1">
      <c r="A1702" s="23" t="s">
        <v>2333</v>
      </c>
      <c r="B1702" s="23" t="s">
        <v>2334</v>
      </c>
      <c r="C1702" s="23" t="s">
        <v>16</v>
      </c>
      <c r="D1702" s="23" t="s">
        <v>1705</v>
      </c>
      <c r="E1702" s="23" t="s">
        <v>452</v>
      </c>
      <c r="F1702" s="23" t="s">
        <v>4164</v>
      </c>
      <c r="G1702" s="23" t="s">
        <v>1721</v>
      </c>
      <c r="H1702" s="23" t="s">
        <v>4632</v>
      </c>
      <c r="I1702" s="23" t="s">
        <v>4203</v>
      </c>
      <c r="J1702" s="23" t="s">
        <v>11</v>
      </c>
      <c r="K1702" s="23" t="s">
        <v>4628</v>
      </c>
      <c r="L1702" s="23" t="s">
        <v>11</v>
      </c>
      <c r="M1702" s="23" t="s">
        <v>5415</v>
      </c>
      <c r="N1702" s="23" t="s">
        <v>4629</v>
      </c>
      <c r="O1702" s="23" t="s">
        <v>4630</v>
      </c>
      <c r="P1702" s="23" t="s">
        <v>4675</v>
      </c>
      <c r="Q1702" s="23">
        <v>0</v>
      </c>
      <c r="R1702" s="23" t="s">
        <v>1962</v>
      </c>
      <c r="S1702" s="23" t="s">
        <v>4741</v>
      </c>
      <c r="T1702" s="23" t="s">
        <v>1721</v>
      </c>
    </row>
    <row r="1703" spans="1:20" s="19" customFormat="1">
      <c r="A1703" s="23" t="s">
        <v>2663</v>
      </c>
      <c r="B1703" s="23" t="s">
        <v>2664</v>
      </c>
      <c r="C1703" s="23" t="s">
        <v>14</v>
      </c>
      <c r="D1703" s="23" t="s">
        <v>1705</v>
      </c>
      <c r="E1703" s="23" t="s">
        <v>452</v>
      </c>
      <c r="F1703" s="23" t="s">
        <v>4175</v>
      </c>
      <c r="G1703" s="23" t="s">
        <v>1721</v>
      </c>
      <c r="H1703" s="23" t="s">
        <v>4638</v>
      </c>
      <c r="I1703" s="23" t="s">
        <v>5466</v>
      </c>
      <c r="J1703" s="23" t="s">
        <v>11</v>
      </c>
      <c r="K1703" s="23" t="s">
        <v>4628</v>
      </c>
      <c r="L1703" s="23" t="s">
        <v>11</v>
      </c>
      <c r="M1703" s="23" t="s">
        <v>5422</v>
      </c>
      <c r="N1703" s="23" t="s">
        <v>4629</v>
      </c>
      <c r="O1703" s="23" t="s">
        <v>4630</v>
      </c>
      <c r="P1703" s="23" t="s">
        <v>7</v>
      </c>
      <c r="Q1703" s="23">
        <v>0</v>
      </c>
      <c r="R1703" s="23" t="s">
        <v>4800</v>
      </c>
      <c r="S1703" s="23" t="s">
        <v>4801</v>
      </c>
      <c r="T1703" s="23" t="s">
        <v>1721</v>
      </c>
    </row>
    <row r="1704" spans="1:20" s="19" customFormat="1">
      <c r="A1704" s="23" t="s">
        <v>3588</v>
      </c>
      <c r="B1704" s="23" t="s">
        <v>3589</v>
      </c>
      <c r="C1704" s="23" t="s">
        <v>15</v>
      </c>
      <c r="D1704" s="23" t="s">
        <v>1705</v>
      </c>
      <c r="E1704" s="23" t="s">
        <v>452</v>
      </c>
      <c r="F1704" s="23" t="s">
        <v>4163</v>
      </c>
      <c r="G1704" s="23" t="s">
        <v>1721</v>
      </c>
      <c r="H1704" s="23" t="s">
        <v>4094</v>
      </c>
      <c r="I1704" s="23" t="s">
        <v>4649</v>
      </c>
      <c r="J1704" s="23" t="s">
        <v>11</v>
      </c>
      <c r="K1704" s="23" t="s">
        <v>4628</v>
      </c>
      <c r="L1704" s="23" t="s">
        <v>11</v>
      </c>
      <c r="M1704" s="23" t="s">
        <v>5436</v>
      </c>
      <c r="N1704" s="23" t="s">
        <v>4629</v>
      </c>
      <c r="O1704" s="23" t="s">
        <v>4630</v>
      </c>
      <c r="P1704" s="23" t="s">
        <v>4655</v>
      </c>
      <c r="Q1704" s="23">
        <v>0</v>
      </c>
      <c r="R1704" s="23" t="s">
        <v>1962</v>
      </c>
      <c r="S1704" s="23" t="s">
        <v>4324</v>
      </c>
      <c r="T1704" s="23" t="s">
        <v>1721</v>
      </c>
    </row>
    <row r="1705" spans="1:20" s="19" customFormat="1">
      <c r="A1705" s="23" t="s">
        <v>2683</v>
      </c>
      <c r="B1705" s="23" t="s">
        <v>2684</v>
      </c>
      <c r="C1705" s="23" t="s">
        <v>16</v>
      </c>
      <c r="D1705" s="23" t="s">
        <v>1705</v>
      </c>
      <c r="E1705" s="23" t="s">
        <v>452</v>
      </c>
      <c r="F1705" s="23" t="s">
        <v>5342</v>
      </c>
      <c r="G1705" s="23" t="s">
        <v>1721</v>
      </c>
      <c r="H1705" s="23" t="s">
        <v>4633</v>
      </c>
      <c r="I1705" s="23" t="s">
        <v>4192</v>
      </c>
      <c r="J1705" s="23" t="s">
        <v>11</v>
      </c>
      <c r="K1705" s="23" t="s">
        <v>4628</v>
      </c>
      <c r="L1705" s="23" t="s">
        <v>11</v>
      </c>
      <c r="M1705" s="23" t="s">
        <v>5436</v>
      </c>
      <c r="N1705" s="23" t="s">
        <v>4629</v>
      </c>
      <c r="O1705" s="23" t="s">
        <v>4630</v>
      </c>
      <c r="P1705" s="23" t="s">
        <v>7</v>
      </c>
      <c r="Q1705" s="23">
        <v>0</v>
      </c>
      <c r="R1705" s="23" t="s">
        <v>4773</v>
      </c>
      <c r="S1705" s="23" t="s">
        <v>4872</v>
      </c>
      <c r="T1705" s="23" t="s">
        <v>1721</v>
      </c>
    </row>
    <row r="1706" spans="1:20" s="19" customFormat="1">
      <c r="A1706" s="23" t="s">
        <v>2361</v>
      </c>
      <c r="B1706" s="23" t="s">
        <v>2362</v>
      </c>
      <c r="C1706" s="23" t="s">
        <v>16</v>
      </c>
      <c r="D1706" s="23" t="s">
        <v>1705</v>
      </c>
      <c r="E1706" s="23" t="s">
        <v>452</v>
      </c>
      <c r="F1706" s="23" t="s">
        <v>4190</v>
      </c>
      <c r="G1706" s="23" t="s">
        <v>1721</v>
      </c>
      <c r="H1706" s="23" t="s">
        <v>4633</v>
      </c>
      <c r="I1706" s="23" t="s">
        <v>4192</v>
      </c>
      <c r="J1706" s="23" t="s">
        <v>11</v>
      </c>
      <c r="K1706" s="23" t="s">
        <v>4628</v>
      </c>
      <c r="L1706" s="23" t="s">
        <v>11</v>
      </c>
      <c r="M1706" s="23" t="s">
        <v>5443</v>
      </c>
      <c r="N1706" s="23" t="s">
        <v>4629</v>
      </c>
      <c r="O1706" s="23" t="s">
        <v>4630</v>
      </c>
      <c r="P1706" s="23" t="s">
        <v>9</v>
      </c>
      <c r="Q1706" s="23">
        <v>0</v>
      </c>
      <c r="R1706" s="23" t="s">
        <v>2365</v>
      </c>
      <c r="S1706" s="23" t="s">
        <v>4671</v>
      </c>
      <c r="T1706" s="23" t="s">
        <v>1721</v>
      </c>
    </row>
    <row r="1707" spans="1:20" s="19" customFormat="1">
      <c r="A1707" s="23" t="s">
        <v>2652</v>
      </c>
      <c r="B1707" s="23" t="s">
        <v>2653</v>
      </c>
      <c r="C1707" s="23" t="s">
        <v>16</v>
      </c>
      <c r="D1707" s="23" t="s">
        <v>1705</v>
      </c>
      <c r="E1707" s="23" t="s">
        <v>452</v>
      </c>
      <c r="F1707" s="23" t="s">
        <v>4185</v>
      </c>
      <c r="G1707" s="23" t="s">
        <v>1721</v>
      </c>
      <c r="H1707" s="23" t="s">
        <v>4633</v>
      </c>
      <c r="I1707" s="23" t="s">
        <v>4203</v>
      </c>
      <c r="J1707" s="23" t="s">
        <v>11</v>
      </c>
      <c r="K1707" s="23" t="s">
        <v>4628</v>
      </c>
      <c r="L1707" s="23" t="s">
        <v>11</v>
      </c>
      <c r="M1707" s="23" t="s">
        <v>5405</v>
      </c>
      <c r="N1707" s="23" t="s">
        <v>4629</v>
      </c>
      <c r="O1707" s="23" t="s">
        <v>4630</v>
      </c>
      <c r="P1707" s="23" t="s">
        <v>1026</v>
      </c>
      <c r="Q1707" s="23">
        <v>0</v>
      </c>
      <c r="R1707" s="23" t="s">
        <v>1676</v>
      </c>
      <c r="S1707" s="23" t="s">
        <v>4609</v>
      </c>
      <c r="T1707" s="23" t="s">
        <v>1721</v>
      </c>
    </row>
    <row r="1708" spans="1:20" s="19" customFormat="1">
      <c r="A1708" s="23" t="s">
        <v>2753</v>
      </c>
      <c r="B1708" s="23" t="s">
        <v>2754</v>
      </c>
      <c r="C1708" s="23" t="s">
        <v>16</v>
      </c>
      <c r="D1708" s="23" t="s">
        <v>1705</v>
      </c>
      <c r="E1708" s="23" t="s">
        <v>452</v>
      </c>
      <c r="F1708" s="23" t="s">
        <v>4185</v>
      </c>
      <c r="G1708" s="23" t="s">
        <v>1721</v>
      </c>
      <c r="H1708" s="23" t="s">
        <v>4633</v>
      </c>
      <c r="I1708" s="23" t="s">
        <v>4203</v>
      </c>
      <c r="J1708" s="23" t="s">
        <v>11</v>
      </c>
      <c r="K1708" s="23" t="s">
        <v>4628</v>
      </c>
      <c r="L1708" s="23" t="s">
        <v>11</v>
      </c>
      <c r="M1708" s="23" t="s">
        <v>5424</v>
      </c>
      <c r="N1708" s="23" t="s">
        <v>4629</v>
      </c>
      <c r="O1708" s="23" t="s">
        <v>4630</v>
      </c>
      <c r="P1708" s="23" t="s">
        <v>1026</v>
      </c>
      <c r="Q1708" s="23">
        <v>0</v>
      </c>
      <c r="R1708" s="23" t="s">
        <v>1683</v>
      </c>
      <c r="S1708" s="23" t="s">
        <v>4586</v>
      </c>
      <c r="T1708" s="23" t="s">
        <v>1721</v>
      </c>
    </row>
    <row r="1709" spans="1:20" s="19" customFormat="1">
      <c r="A1709" s="23" t="s">
        <v>2695</v>
      </c>
      <c r="B1709" s="23" t="s">
        <v>2696</v>
      </c>
      <c r="C1709" s="23" t="s">
        <v>16</v>
      </c>
      <c r="D1709" s="23" t="s">
        <v>1705</v>
      </c>
      <c r="E1709" s="23" t="s">
        <v>1189</v>
      </c>
      <c r="F1709" s="23" t="s">
        <v>4197</v>
      </c>
      <c r="G1709" s="23" t="s">
        <v>1721</v>
      </c>
      <c r="H1709" s="23" t="s">
        <v>4099</v>
      </c>
      <c r="I1709" s="23" t="s">
        <v>4106</v>
      </c>
      <c r="J1709" s="23" t="s">
        <v>11</v>
      </c>
      <c r="K1709" s="23" t="s">
        <v>4628</v>
      </c>
      <c r="L1709" s="23" t="s">
        <v>11</v>
      </c>
      <c r="M1709" s="23" t="s">
        <v>5478</v>
      </c>
      <c r="N1709" s="23" t="s">
        <v>4629</v>
      </c>
      <c r="O1709" s="23" t="s">
        <v>4630</v>
      </c>
      <c r="P1709" s="23" t="s">
        <v>4786</v>
      </c>
      <c r="Q1709" s="23">
        <v>0</v>
      </c>
      <c r="R1709" s="23" t="s">
        <v>1962</v>
      </c>
      <c r="S1709" s="23" t="s">
        <v>4787</v>
      </c>
      <c r="T1709" s="23" t="s">
        <v>1721</v>
      </c>
    </row>
    <row r="1710" spans="1:20" s="19" customFormat="1">
      <c r="A1710" s="23" t="s">
        <v>2884</v>
      </c>
      <c r="B1710" s="23" t="s">
        <v>2885</v>
      </c>
      <c r="C1710" s="23" t="s">
        <v>16</v>
      </c>
      <c r="D1710" s="23" t="s">
        <v>1705</v>
      </c>
      <c r="E1710" s="23" t="s">
        <v>1189</v>
      </c>
      <c r="F1710" s="23" t="s">
        <v>5351</v>
      </c>
      <c r="G1710" s="23" t="s">
        <v>1721</v>
      </c>
      <c r="H1710" s="23" t="s">
        <v>4633</v>
      </c>
      <c r="I1710" s="23" t="s">
        <v>4192</v>
      </c>
      <c r="J1710" s="23" t="s">
        <v>11</v>
      </c>
      <c r="K1710" s="23" t="s">
        <v>4628</v>
      </c>
      <c r="L1710" s="23" t="s">
        <v>11</v>
      </c>
      <c r="M1710" s="23" t="s">
        <v>5443</v>
      </c>
      <c r="N1710" s="23" t="s">
        <v>4629</v>
      </c>
      <c r="O1710" s="23" t="s">
        <v>4630</v>
      </c>
      <c r="P1710" s="23" t="s">
        <v>4662</v>
      </c>
      <c r="Q1710" s="23">
        <v>0</v>
      </c>
      <c r="R1710" s="23" t="s">
        <v>2888</v>
      </c>
      <c r="S1710" s="23" t="s">
        <v>4725</v>
      </c>
      <c r="T1710" s="23" t="s">
        <v>1721</v>
      </c>
    </row>
    <row r="1711" spans="1:20" s="19" customFormat="1">
      <c r="A1711" s="23" t="s">
        <v>3956</v>
      </c>
      <c r="B1711" s="23" t="s">
        <v>3957</v>
      </c>
      <c r="C1711" s="23" t="s">
        <v>10</v>
      </c>
      <c r="D1711" s="23" t="s">
        <v>1705</v>
      </c>
      <c r="E1711" s="23" t="s">
        <v>452</v>
      </c>
      <c r="F1711" s="23" t="s">
        <v>4173</v>
      </c>
      <c r="G1711" s="23" t="s">
        <v>1721</v>
      </c>
      <c r="H1711" s="23" t="s">
        <v>4099</v>
      </c>
      <c r="I1711" s="23" t="s">
        <v>5461</v>
      </c>
      <c r="J1711" s="23" t="s">
        <v>11</v>
      </c>
      <c r="K1711" s="23" t="s">
        <v>4628</v>
      </c>
      <c r="L1711" s="23" t="s">
        <v>11</v>
      </c>
      <c r="M1711" s="23" t="s">
        <v>5432</v>
      </c>
      <c r="N1711" s="23" t="s">
        <v>4629</v>
      </c>
      <c r="O1711" s="23" t="s">
        <v>4630</v>
      </c>
      <c r="P1711" s="23" t="s">
        <v>4664</v>
      </c>
      <c r="Q1711" s="23">
        <v>0</v>
      </c>
      <c r="R1711" s="23" t="s">
        <v>1962</v>
      </c>
      <c r="S1711" s="23" t="s">
        <v>4723</v>
      </c>
      <c r="T1711" s="23" t="s">
        <v>1721</v>
      </c>
    </row>
    <row r="1712" spans="1:20" s="19" customFormat="1">
      <c r="A1712" s="23" t="s">
        <v>3121</v>
      </c>
      <c r="B1712" s="23" t="s">
        <v>3122</v>
      </c>
      <c r="C1712" s="23" t="s">
        <v>16</v>
      </c>
      <c r="D1712" s="23" t="s">
        <v>1705</v>
      </c>
      <c r="E1712" s="23" t="s">
        <v>452</v>
      </c>
      <c r="F1712" s="23" t="s">
        <v>4164</v>
      </c>
      <c r="G1712" s="23" t="s">
        <v>1721</v>
      </c>
      <c r="H1712" s="23" t="s">
        <v>4632</v>
      </c>
      <c r="I1712" s="23" t="s">
        <v>4203</v>
      </c>
      <c r="J1712" s="23" t="s">
        <v>11</v>
      </c>
      <c r="K1712" s="23" t="s">
        <v>4628</v>
      </c>
      <c r="L1712" s="23" t="s">
        <v>11</v>
      </c>
      <c r="M1712" s="23" t="s">
        <v>5408</v>
      </c>
      <c r="N1712" s="23" t="s">
        <v>4629</v>
      </c>
      <c r="O1712" s="23" t="s">
        <v>4630</v>
      </c>
      <c r="P1712" s="23" t="s">
        <v>4642</v>
      </c>
      <c r="Q1712" s="23">
        <v>0</v>
      </c>
      <c r="R1712" s="23" t="s">
        <v>1962</v>
      </c>
      <c r="S1712" s="23" t="s">
        <v>4687</v>
      </c>
      <c r="T1712" s="23" t="s">
        <v>1721</v>
      </c>
    </row>
    <row r="1713" spans="1:20" s="19" customFormat="1">
      <c r="A1713" s="23" t="s">
        <v>3461</v>
      </c>
      <c r="B1713" s="23" t="s">
        <v>3462</v>
      </c>
      <c r="C1713" s="23" t="s">
        <v>14</v>
      </c>
      <c r="D1713" s="23" t="s">
        <v>1705</v>
      </c>
      <c r="E1713" s="23" t="s">
        <v>452</v>
      </c>
      <c r="F1713" s="23" t="s">
        <v>5334</v>
      </c>
      <c r="G1713" s="23" t="s">
        <v>1721</v>
      </c>
      <c r="H1713" s="23" t="s">
        <v>4633</v>
      </c>
      <c r="I1713" s="23" t="s">
        <v>4192</v>
      </c>
      <c r="J1713" s="23" t="s">
        <v>11</v>
      </c>
      <c r="K1713" s="23" t="s">
        <v>4628</v>
      </c>
      <c r="L1713" s="23" t="s">
        <v>11</v>
      </c>
      <c r="M1713" s="23" t="s">
        <v>5422</v>
      </c>
      <c r="N1713" s="23" t="s">
        <v>4629</v>
      </c>
      <c r="O1713" s="23" t="s">
        <v>4630</v>
      </c>
      <c r="P1713" s="23" t="s">
        <v>4634</v>
      </c>
      <c r="Q1713" s="23">
        <v>0</v>
      </c>
      <c r="R1713" s="23" t="s">
        <v>1962</v>
      </c>
      <c r="S1713" s="23" t="s">
        <v>4686</v>
      </c>
      <c r="T1713" s="23" t="s">
        <v>1721</v>
      </c>
    </row>
    <row r="1714" spans="1:20" s="19" customFormat="1">
      <c r="A1714" s="23" t="s">
        <v>2190</v>
      </c>
      <c r="B1714" s="23" t="s">
        <v>2191</v>
      </c>
      <c r="C1714" s="23" t="s">
        <v>16</v>
      </c>
      <c r="D1714" s="23" t="s">
        <v>1705</v>
      </c>
      <c r="E1714" s="23" t="s">
        <v>1189</v>
      </c>
      <c r="F1714" s="23" t="s">
        <v>4182</v>
      </c>
      <c r="G1714" s="23" t="s">
        <v>1721</v>
      </c>
      <c r="H1714" s="23" t="s">
        <v>4638</v>
      </c>
      <c r="I1714" s="23" t="s">
        <v>5452</v>
      </c>
      <c r="J1714" s="23" t="s">
        <v>11</v>
      </c>
      <c r="K1714" s="23" t="s">
        <v>4628</v>
      </c>
      <c r="L1714" s="23" t="s">
        <v>11</v>
      </c>
      <c r="M1714" s="23" t="s">
        <v>5453</v>
      </c>
      <c r="N1714" s="23" t="s">
        <v>4629</v>
      </c>
      <c r="O1714" s="23" t="s">
        <v>4630</v>
      </c>
      <c r="P1714" s="23" t="s">
        <v>4642</v>
      </c>
      <c r="Q1714" s="23">
        <v>0</v>
      </c>
      <c r="R1714" s="23" t="s">
        <v>1962</v>
      </c>
      <c r="S1714" s="23" t="s">
        <v>4461</v>
      </c>
      <c r="T1714" s="23" t="s">
        <v>1721</v>
      </c>
    </row>
    <row r="1715" spans="1:20" s="19" customFormat="1">
      <c r="A1715" s="23" t="s">
        <v>3643</v>
      </c>
      <c r="B1715" s="23" t="s">
        <v>3644</v>
      </c>
      <c r="C1715" s="23" t="s">
        <v>16</v>
      </c>
      <c r="D1715" s="23" t="s">
        <v>1705</v>
      </c>
      <c r="E1715" s="23" t="s">
        <v>452</v>
      </c>
      <c r="F1715" s="23" t="s">
        <v>4164</v>
      </c>
      <c r="G1715" s="23" t="s">
        <v>1721</v>
      </c>
      <c r="H1715" s="23" t="s">
        <v>4632</v>
      </c>
      <c r="I1715" s="23" t="s">
        <v>4203</v>
      </c>
      <c r="J1715" s="23" t="s">
        <v>11</v>
      </c>
      <c r="K1715" s="23" t="s">
        <v>4628</v>
      </c>
      <c r="L1715" s="23" t="s">
        <v>11</v>
      </c>
      <c r="M1715" s="23" t="s">
        <v>5405</v>
      </c>
      <c r="N1715" s="23" t="s">
        <v>4629</v>
      </c>
      <c r="O1715" s="23" t="s">
        <v>4630</v>
      </c>
      <c r="P1715" s="23" t="s">
        <v>9</v>
      </c>
      <c r="Q1715" s="23">
        <v>0</v>
      </c>
      <c r="R1715" s="23" t="s">
        <v>4745</v>
      </c>
      <c r="S1715" s="23" t="s">
        <v>4538</v>
      </c>
      <c r="T1715" s="23" t="s">
        <v>1721</v>
      </c>
    </row>
    <row r="1716" spans="1:20" s="19" customFormat="1">
      <c r="A1716" s="23" t="s">
        <v>2478</v>
      </c>
      <c r="B1716" s="23" t="s">
        <v>2479</v>
      </c>
      <c r="C1716" s="23" t="s">
        <v>15</v>
      </c>
      <c r="D1716" s="23" t="s">
        <v>1705</v>
      </c>
      <c r="E1716" s="23" t="s">
        <v>452</v>
      </c>
      <c r="F1716" s="23" t="s">
        <v>4148</v>
      </c>
      <c r="G1716" s="23" t="s">
        <v>1721</v>
      </c>
      <c r="H1716" s="23" t="s">
        <v>4094</v>
      </c>
      <c r="I1716" s="23" t="s">
        <v>4192</v>
      </c>
      <c r="J1716" s="23" t="s">
        <v>11</v>
      </c>
      <c r="K1716" s="23" t="s">
        <v>4628</v>
      </c>
      <c r="L1716" s="23" t="s">
        <v>11</v>
      </c>
      <c r="M1716" s="23" t="s">
        <v>5416</v>
      </c>
      <c r="N1716" s="23" t="s">
        <v>4629</v>
      </c>
      <c r="O1716" s="23" t="s">
        <v>4630</v>
      </c>
      <c r="P1716" s="23" t="s">
        <v>4811</v>
      </c>
      <c r="Q1716" s="23">
        <v>0</v>
      </c>
      <c r="R1716" s="23" t="s">
        <v>1962</v>
      </c>
      <c r="S1716" s="23" t="s">
        <v>4428</v>
      </c>
      <c r="T1716" s="23" t="s">
        <v>1721</v>
      </c>
    </row>
    <row r="1717" spans="1:20" s="19" customFormat="1">
      <c r="A1717" s="23" t="s">
        <v>2471</v>
      </c>
      <c r="B1717" s="23" t="s">
        <v>2472</v>
      </c>
      <c r="C1717" s="23" t="s">
        <v>13</v>
      </c>
      <c r="D1717" s="23" t="s">
        <v>1705</v>
      </c>
      <c r="E1717" s="23" t="s">
        <v>452</v>
      </c>
      <c r="F1717" s="23" t="s">
        <v>4176</v>
      </c>
      <c r="G1717" s="23" t="s">
        <v>1721</v>
      </c>
      <c r="H1717" s="23" t="s">
        <v>4094</v>
      </c>
      <c r="I1717" s="23" t="s">
        <v>5430</v>
      </c>
      <c r="J1717" s="23" t="s">
        <v>11</v>
      </c>
      <c r="K1717" s="23" t="s">
        <v>4628</v>
      </c>
      <c r="L1717" s="23" t="s">
        <v>11</v>
      </c>
      <c r="M1717" s="23" t="s">
        <v>5422</v>
      </c>
      <c r="N1717" s="23" t="s">
        <v>4629</v>
      </c>
      <c r="O1717" s="23" t="s">
        <v>4630</v>
      </c>
      <c r="P1717" s="23" t="s">
        <v>4664</v>
      </c>
      <c r="Q1717" s="23">
        <v>0</v>
      </c>
      <c r="R1717" s="23" t="s">
        <v>1962</v>
      </c>
      <c r="S1717" s="23" t="s">
        <v>4429</v>
      </c>
      <c r="T1717" s="23" t="s">
        <v>1721</v>
      </c>
    </row>
    <row r="1718" spans="1:20" s="19" customFormat="1">
      <c r="A1718" s="23" t="s">
        <v>3794</v>
      </c>
      <c r="B1718" s="23" t="s">
        <v>3795</v>
      </c>
      <c r="C1718" s="23" t="s">
        <v>10</v>
      </c>
      <c r="D1718" s="23" t="s">
        <v>1705</v>
      </c>
      <c r="E1718" s="23" t="s">
        <v>1189</v>
      </c>
      <c r="F1718" s="23" t="s">
        <v>4182</v>
      </c>
      <c r="G1718" s="23" t="s">
        <v>1721</v>
      </c>
      <c r="H1718" s="23" t="s">
        <v>4638</v>
      </c>
      <c r="I1718" s="23" t="s">
        <v>4636</v>
      </c>
      <c r="J1718" s="23" t="s">
        <v>11</v>
      </c>
      <c r="K1718" s="23" t="s">
        <v>4628</v>
      </c>
      <c r="L1718" s="23" t="s">
        <v>11</v>
      </c>
      <c r="M1718" s="23" t="s">
        <v>5423</v>
      </c>
      <c r="N1718" s="23" t="s">
        <v>4629</v>
      </c>
      <c r="O1718" s="23" t="s">
        <v>4630</v>
      </c>
      <c r="P1718" s="23" t="s">
        <v>1026</v>
      </c>
      <c r="Q1718" s="23">
        <v>0</v>
      </c>
      <c r="R1718" s="23" t="s">
        <v>1782</v>
      </c>
      <c r="S1718" s="23" t="s">
        <v>5449</v>
      </c>
      <c r="T1718" s="23" t="s">
        <v>1721</v>
      </c>
    </row>
    <row r="1719" spans="1:20" s="19" customFormat="1">
      <c r="A1719" s="23" t="s">
        <v>2716</v>
      </c>
      <c r="B1719" s="23" t="s">
        <v>2717</v>
      </c>
      <c r="C1719" s="23" t="s">
        <v>10</v>
      </c>
      <c r="D1719" s="23" t="s">
        <v>1705</v>
      </c>
      <c r="E1719" s="23" t="s">
        <v>452</v>
      </c>
      <c r="F1719" s="23" t="s">
        <v>4179</v>
      </c>
      <c r="G1719" s="23" t="s">
        <v>1721</v>
      </c>
      <c r="H1719" s="23" t="s">
        <v>4682</v>
      </c>
      <c r="I1719" s="23" t="s">
        <v>4649</v>
      </c>
      <c r="J1719" s="23" t="s">
        <v>11</v>
      </c>
      <c r="K1719" s="23" t="s">
        <v>4628</v>
      </c>
      <c r="L1719" s="23" t="s">
        <v>11</v>
      </c>
      <c r="M1719" s="23" t="s">
        <v>5416</v>
      </c>
      <c r="N1719" s="23" t="s">
        <v>4629</v>
      </c>
      <c r="O1719" s="23" t="s">
        <v>4630</v>
      </c>
      <c r="P1719" s="23" t="s">
        <v>1026</v>
      </c>
      <c r="Q1719" s="23">
        <v>0</v>
      </c>
      <c r="R1719" s="23" t="s">
        <v>1683</v>
      </c>
      <c r="S1719" s="23" t="s">
        <v>4594</v>
      </c>
      <c r="T1719" s="23" t="s">
        <v>1721</v>
      </c>
    </row>
    <row r="1720" spans="1:20" s="19" customFormat="1">
      <c r="A1720" s="23" t="s">
        <v>1876</v>
      </c>
      <c r="B1720" s="23" t="s">
        <v>1877</v>
      </c>
      <c r="C1720" s="23" t="s">
        <v>10</v>
      </c>
      <c r="D1720" s="23" t="s">
        <v>1705</v>
      </c>
      <c r="E1720" s="23" t="s">
        <v>452</v>
      </c>
      <c r="F1720" s="23" t="s">
        <v>4164</v>
      </c>
      <c r="G1720" s="23" t="s">
        <v>1721</v>
      </c>
      <c r="H1720" s="23" t="s">
        <v>4632</v>
      </c>
      <c r="I1720" s="23" t="s">
        <v>4203</v>
      </c>
      <c r="J1720" s="23" t="s">
        <v>11</v>
      </c>
      <c r="K1720" s="23" t="s">
        <v>4628</v>
      </c>
      <c r="L1720" s="23" t="s">
        <v>11</v>
      </c>
      <c r="M1720" s="23" t="s">
        <v>5405</v>
      </c>
      <c r="N1720" s="23" t="s">
        <v>4629</v>
      </c>
      <c r="O1720" s="23" t="s">
        <v>4630</v>
      </c>
      <c r="P1720" s="23" t="s">
        <v>9</v>
      </c>
      <c r="Q1720" s="23">
        <v>0</v>
      </c>
      <c r="R1720" s="23" t="s">
        <v>2165</v>
      </c>
      <c r="S1720" s="23" t="s">
        <v>4665</v>
      </c>
      <c r="T1720" s="23" t="s">
        <v>1721</v>
      </c>
    </row>
    <row r="1721" spans="1:20" s="19" customFormat="1">
      <c r="A1721" s="23" t="s">
        <v>3433</v>
      </c>
      <c r="B1721" s="23" t="s">
        <v>3434</v>
      </c>
      <c r="C1721" s="23" t="s">
        <v>14</v>
      </c>
      <c r="D1721" s="23" t="s">
        <v>1705</v>
      </c>
      <c r="E1721" s="23" t="s">
        <v>452</v>
      </c>
      <c r="F1721" s="23" t="s">
        <v>4173</v>
      </c>
      <c r="G1721" s="23" t="s">
        <v>1721</v>
      </c>
      <c r="H1721" s="23" t="s">
        <v>4099</v>
      </c>
      <c r="I1721" s="23" t="s">
        <v>4138</v>
      </c>
      <c r="J1721" s="23" t="s">
        <v>11</v>
      </c>
      <c r="K1721" s="23" t="s">
        <v>4628</v>
      </c>
      <c r="L1721" s="23" t="s">
        <v>11</v>
      </c>
      <c r="M1721" s="23" t="s">
        <v>5413</v>
      </c>
      <c r="N1721" s="23" t="s">
        <v>4629</v>
      </c>
      <c r="O1721" s="23" t="s">
        <v>4630</v>
      </c>
      <c r="P1721" s="23" t="s">
        <v>7</v>
      </c>
      <c r="Q1721" s="23">
        <v>0</v>
      </c>
      <c r="R1721" s="23" t="s">
        <v>4812</v>
      </c>
      <c r="S1721" s="23" t="s">
        <v>4813</v>
      </c>
      <c r="T1721" s="23" t="s">
        <v>1721</v>
      </c>
    </row>
    <row r="1722" spans="1:20" s="19" customFormat="1">
      <c r="A1722" s="23" t="s">
        <v>2103</v>
      </c>
      <c r="B1722" s="23" t="s">
        <v>2104</v>
      </c>
      <c r="C1722" s="23" t="s">
        <v>10</v>
      </c>
      <c r="D1722" s="23" t="s">
        <v>1705</v>
      </c>
      <c r="E1722" s="23" t="s">
        <v>452</v>
      </c>
      <c r="F1722" s="23" t="s">
        <v>4164</v>
      </c>
      <c r="G1722" s="23" t="s">
        <v>1721</v>
      </c>
      <c r="H1722" s="23" t="s">
        <v>4632</v>
      </c>
      <c r="I1722" s="23" t="s">
        <v>4203</v>
      </c>
      <c r="J1722" s="23" t="s">
        <v>11</v>
      </c>
      <c r="K1722" s="23" t="s">
        <v>4628</v>
      </c>
      <c r="L1722" s="23" t="s">
        <v>11</v>
      </c>
      <c r="M1722" s="23" t="s">
        <v>5405</v>
      </c>
      <c r="N1722" s="23" t="s">
        <v>4629</v>
      </c>
      <c r="O1722" s="23" t="s">
        <v>4630</v>
      </c>
      <c r="P1722" s="23" t="s">
        <v>4713</v>
      </c>
      <c r="Q1722" s="23">
        <v>0</v>
      </c>
      <c r="R1722" s="23" t="s">
        <v>1962</v>
      </c>
      <c r="S1722" s="23" t="s">
        <v>4473</v>
      </c>
      <c r="T1722" s="23" t="s">
        <v>1721</v>
      </c>
    </row>
    <row r="1723" spans="1:20" s="19" customFormat="1">
      <c r="A1723" s="23" t="s">
        <v>2044</v>
      </c>
      <c r="B1723" s="23" t="s">
        <v>2045</v>
      </c>
      <c r="C1723" s="23" t="s">
        <v>10</v>
      </c>
      <c r="D1723" s="23" t="s">
        <v>1705</v>
      </c>
      <c r="E1723" s="23" t="s">
        <v>452</v>
      </c>
      <c r="F1723" s="23" t="s">
        <v>4185</v>
      </c>
      <c r="G1723" s="23" t="s">
        <v>1721</v>
      </c>
      <c r="H1723" s="23" t="s">
        <v>4633</v>
      </c>
      <c r="I1723" s="23" t="s">
        <v>4203</v>
      </c>
      <c r="J1723" s="23" t="s">
        <v>11</v>
      </c>
      <c r="K1723" s="23" t="s">
        <v>4628</v>
      </c>
      <c r="L1723" s="23" t="s">
        <v>11</v>
      </c>
      <c r="M1723" s="23" t="s">
        <v>5434</v>
      </c>
      <c r="N1723" s="23" t="s">
        <v>4629</v>
      </c>
      <c r="O1723" s="23" t="s">
        <v>4630</v>
      </c>
      <c r="P1723" s="23" t="s">
        <v>4903</v>
      </c>
      <c r="Q1723" s="23">
        <v>0</v>
      </c>
      <c r="R1723" s="23" t="s">
        <v>1747</v>
      </c>
      <c r="S1723" s="23" t="s">
        <v>4624</v>
      </c>
      <c r="T1723" s="23" t="s">
        <v>1721</v>
      </c>
    </row>
    <row r="1724" spans="1:20" s="19" customFormat="1">
      <c r="A1724" s="23" t="s">
        <v>3309</v>
      </c>
      <c r="B1724" s="23" t="s">
        <v>3310</v>
      </c>
      <c r="C1724" s="23" t="s">
        <v>12</v>
      </c>
      <c r="D1724" s="23" t="s">
        <v>1705</v>
      </c>
      <c r="E1724" s="23" t="s">
        <v>452</v>
      </c>
      <c r="F1724" s="23" t="s">
        <v>5340</v>
      </c>
      <c r="G1724" s="23" t="s">
        <v>1721</v>
      </c>
      <c r="H1724" s="23" t="s">
        <v>4099</v>
      </c>
      <c r="I1724" s="23" t="s">
        <v>4192</v>
      </c>
      <c r="J1724" s="23" t="s">
        <v>11</v>
      </c>
      <c r="K1724" s="23" t="s">
        <v>4628</v>
      </c>
      <c r="L1724" s="23" t="s">
        <v>11</v>
      </c>
      <c r="M1724" s="23" t="s">
        <v>5425</v>
      </c>
      <c r="N1724" s="23" t="s">
        <v>4629</v>
      </c>
      <c r="O1724" s="23" t="s">
        <v>4630</v>
      </c>
      <c r="P1724" s="23" t="s">
        <v>1026</v>
      </c>
      <c r="Q1724" s="23">
        <v>0</v>
      </c>
      <c r="R1724" s="23" t="s">
        <v>1683</v>
      </c>
      <c r="S1724" s="23" t="s">
        <v>5359</v>
      </c>
      <c r="T1724" s="23" t="s">
        <v>1721</v>
      </c>
    </row>
    <row r="1725" spans="1:20" s="19" customFormat="1">
      <c r="A1725" s="23" t="s">
        <v>1997</v>
      </c>
      <c r="B1725" s="23" t="s">
        <v>1998</v>
      </c>
      <c r="C1725" s="23" t="s">
        <v>10</v>
      </c>
      <c r="D1725" s="23" t="s">
        <v>1705</v>
      </c>
      <c r="E1725" s="23" t="s">
        <v>452</v>
      </c>
      <c r="F1725" s="23" t="s">
        <v>4173</v>
      </c>
      <c r="G1725" s="23" t="s">
        <v>1721</v>
      </c>
      <c r="H1725" s="23" t="s">
        <v>4099</v>
      </c>
      <c r="I1725" s="23" t="s">
        <v>4138</v>
      </c>
      <c r="J1725" s="23" t="s">
        <v>11</v>
      </c>
      <c r="K1725" s="23" t="s">
        <v>4628</v>
      </c>
      <c r="L1725" s="23" t="s">
        <v>11</v>
      </c>
      <c r="M1725" s="23" t="s">
        <v>5443</v>
      </c>
      <c r="N1725" s="23" t="s">
        <v>4629</v>
      </c>
      <c r="O1725" s="23" t="s">
        <v>4630</v>
      </c>
      <c r="P1725" s="23" t="s">
        <v>4642</v>
      </c>
      <c r="Q1725" s="23">
        <v>0</v>
      </c>
      <c r="R1725" s="23" t="s">
        <v>1962</v>
      </c>
      <c r="S1725" s="23" t="s">
        <v>4889</v>
      </c>
      <c r="T1725" s="23" t="s">
        <v>1721</v>
      </c>
    </row>
    <row r="1726" spans="1:20" s="19" customFormat="1">
      <c r="A1726" s="23" t="s">
        <v>3168</v>
      </c>
      <c r="B1726" s="23" t="s">
        <v>3169</v>
      </c>
      <c r="C1726" s="23" t="s">
        <v>10</v>
      </c>
      <c r="D1726" s="23" t="s">
        <v>1705</v>
      </c>
      <c r="E1726" s="23" t="s">
        <v>452</v>
      </c>
      <c r="F1726" s="23" t="s">
        <v>4179</v>
      </c>
      <c r="G1726" s="23" t="s">
        <v>1721</v>
      </c>
      <c r="H1726" s="23" t="s">
        <v>4682</v>
      </c>
      <c r="I1726" s="23" t="s">
        <v>4106</v>
      </c>
      <c r="J1726" s="23" t="s">
        <v>11</v>
      </c>
      <c r="K1726" s="23" t="s">
        <v>4628</v>
      </c>
      <c r="L1726" s="23" t="s">
        <v>11</v>
      </c>
      <c r="M1726" s="23" t="s">
        <v>5406</v>
      </c>
      <c r="N1726" s="23" t="s">
        <v>4629</v>
      </c>
      <c r="O1726" s="23" t="s">
        <v>4630</v>
      </c>
      <c r="P1726" s="23" t="s">
        <v>9</v>
      </c>
      <c r="Q1726" s="23">
        <v>0</v>
      </c>
      <c r="R1726" s="23" t="s">
        <v>1795</v>
      </c>
      <c r="S1726" s="23" t="s">
        <v>4543</v>
      </c>
      <c r="T1726" s="23" t="s">
        <v>1721</v>
      </c>
    </row>
    <row r="1727" spans="1:20" s="19" customFormat="1">
      <c r="A1727" s="23" t="s">
        <v>2868</v>
      </c>
      <c r="B1727" s="23" t="s">
        <v>2869</v>
      </c>
      <c r="C1727" s="23" t="s">
        <v>13</v>
      </c>
      <c r="D1727" s="23" t="s">
        <v>1705</v>
      </c>
      <c r="E1727" s="23" t="s">
        <v>452</v>
      </c>
      <c r="F1727" s="23" t="s">
        <v>4176</v>
      </c>
      <c r="G1727" s="23" t="s">
        <v>1721</v>
      </c>
      <c r="H1727" s="23" t="s">
        <v>4094</v>
      </c>
      <c r="I1727" s="23" t="s">
        <v>4192</v>
      </c>
      <c r="J1727" s="23" t="s">
        <v>11</v>
      </c>
      <c r="K1727" s="23" t="s">
        <v>4628</v>
      </c>
      <c r="L1727" s="23" t="s">
        <v>11</v>
      </c>
      <c r="M1727" s="23" t="s">
        <v>5416</v>
      </c>
      <c r="N1727" s="23" t="s">
        <v>4629</v>
      </c>
      <c r="O1727" s="23" t="s">
        <v>4630</v>
      </c>
      <c r="P1727" s="23" t="s">
        <v>4660</v>
      </c>
      <c r="Q1727" s="23">
        <v>0</v>
      </c>
      <c r="R1727" s="23" t="s">
        <v>1962</v>
      </c>
      <c r="S1727" s="23" t="s">
        <v>4740</v>
      </c>
      <c r="T1727" s="23" t="s">
        <v>1721</v>
      </c>
    </row>
    <row r="1728" spans="1:20" s="19" customFormat="1">
      <c r="A1728" s="23" t="s">
        <v>3849</v>
      </c>
      <c r="B1728" s="23" t="s">
        <v>3850</v>
      </c>
      <c r="C1728" s="23" t="s">
        <v>1686</v>
      </c>
      <c r="D1728" s="23" t="s">
        <v>4091</v>
      </c>
      <c r="E1728" s="23" t="s">
        <v>464</v>
      </c>
      <c r="F1728" s="23" t="s">
        <v>4122</v>
      </c>
      <c r="G1728" s="23" t="s">
        <v>1721</v>
      </c>
      <c r="H1728" s="23" t="s">
        <v>4638</v>
      </c>
      <c r="I1728" s="23" t="s">
        <v>4644</v>
      </c>
      <c r="J1728" s="23" t="s">
        <v>11</v>
      </c>
      <c r="K1728" s="23" t="s">
        <v>4628</v>
      </c>
      <c r="L1728" s="23" t="s">
        <v>11</v>
      </c>
      <c r="M1728" s="23" t="s">
        <v>5460</v>
      </c>
      <c r="N1728" s="23" t="s">
        <v>4640</v>
      </c>
      <c r="O1728" s="23" t="s">
        <v>4630</v>
      </c>
      <c r="P1728" s="23" t="s">
        <v>4871</v>
      </c>
      <c r="Q1728" s="23">
        <v>0</v>
      </c>
      <c r="R1728" s="23" t="s">
        <v>3208</v>
      </c>
      <c r="S1728" s="23" t="s">
        <v>4558</v>
      </c>
      <c r="T1728" s="23" t="s">
        <v>1721</v>
      </c>
    </row>
    <row r="1729" spans="1:20" s="19" customFormat="1">
      <c r="A1729" s="23" t="s">
        <v>3358</v>
      </c>
      <c r="B1729" s="23" t="s">
        <v>3359</v>
      </c>
      <c r="C1729" s="23" t="s">
        <v>14</v>
      </c>
      <c r="D1729" s="23" t="s">
        <v>1705</v>
      </c>
      <c r="E1729" s="23" t="s">
        <v>452</v>
      </c>
      <c r="F1729" s="23" t="s">
        <v>4166</v>
      </c>
      <c r="G1729" s="23" t="s">
        <v>1721</v>
      </c>
      <c r="H1729" s="23" t="s">
        <v>4094</v>
      </c>
      <c r="I1729" s="23" t="s">
        <v>5421</v>
      </c>
      <c r="J1729" s="23" t="s">
        <v>11</v>
      </c>
      <c r="K1729" s="23" t="s">
        <v>4628</v>
      </c>
      <c r="L1729" s="23" t="s">
        <v>11</v>
      </c>
      <c r="M1729" s="23" t="s">
        <v>5460</v>
      </c>
      <c r="N1729" s="23" t="s">
        <v>4629</v>
      </c>
      <c r="O1729" s="23" t="s">
        <v>4630</v>
      </c>
      <c r="P1729" s="23" t="s">
        <v>7</v>
      </c>
      <c r="Q1729" s="23">
        <v>0</v>
      </c>
      <c r="R1729" s="23" t="s">
        <v>1771</v>
      </c>
      <c r="S1729" s="23" t="s">
        <v>4896</v>
      </c>
      <c r="T1729" s="23" t="s">
        <v>1721</v>
      </c>
    </row>
    <row r="1730" spans="1:20" s="19" customFormat="1">
      <c r="A1730" s="23" t="s">
        <v>2131</v>
      </c>
      <c r="B1730" s="23" t="s">
        <v>2132</v>
      </c>
      <c r="C1730" s="23" t="s">
        <v>14</v>
      </c>
      <c r="D1730" s="23" t="s">
        <v>1705</v>
      </c>
      <c r="E1730" s="23" t="s">
        <v>452</v>
      </c>
      <c r="F1730" s="23" t="s">
        <v>5340</v>
      </c>
      <c r="G1730" s="23" t="s">
        <v>1721</v>
      </c>
      <c r="H1730" s="23" t="s">
        <v>4099</v>
      </c>
      <c r="I1730" s="23" t="s">
        <v>4192</v>
      </c>
      <c r="J1730" s="23" t="s">
        <v>11</v>
      </c>
      <c r="K1730" s="23" t="s">
        <v>4628</v>
      </c>
      <c r="L1730" s="23" t="s">
        <v>11</v>
      </c>
      <c r="M1730" s="23" t="s">
        <v>5471</v>
      </c>
      <c r="N1730" s="23" t="s">
        <v>4629</v>
      </c>
      <c r="O1730" s="23" t="s">
        <v>4630</v>
      </c>
      <c r="P1730" s="23" t="s">
        <v>7</v>
      </c>
      <c r="Q1730" s="23">
        <v>0</v>
      </c>
      <c r="R1730" s="23" t="s">
        <v>4746</v>
      </c>
      <c r="S1730" s="23" t="s">
        <v>4827</v>
      </c>
      <c r="T1730" s="23" t="s">
        <v>1721</v>
      </c>
    </row>
    <row r="1731" spans="1:20">
      <c r="A1731" s="22" t="s">
        <v>2161</v>
      </c>
      <c r="B1731" s="22" t="s">
        <v>2162</v>
      </c>
      <c r="C1731" s="22" t="s">
        <v>16</v>
      </c>
      <c r="D1731" s="22" t="s">
        <v>1705</v>
      </c>
      <c r="E1731" s="22" t="s">
        <v>1189</v>
      </c>
      <c r="F1731" s="22" t="s">
        <v>5351</v>
      </c>
      <c r="G1731" s="22" t="s">
        <v>1721</v>
      </c>
      <c r="H1731" s="22" t="s">
        <v>4633</v>
      </c>
      <c r="I1731" s="22" t="s">
        <v>4192</v>
      </c>
      <c r="J1731" s="22" t="s">
        <v>11</v>
      </c>
      <c r="K1731" s="22" t="s">
        <v>4628</v>
      </c>
      <c r="L1731" s="22" t="s">
        <v>11</v>
      </c>
      <c r="M1731" s="22" t="s">
        <v>5455</v>
      </c>
      <c r="N1731" s="22" t="s">
        <v>4629</v>
      </c>
      <c r="O1731" s="22" t="s">
        <v>4630</v>
      </c>
      <c r="P1731" s="22" t="s">
        <v>7</v>
      </c>
      <c r="Q1731" s="22">
        <v>0</v>
      </c>
      <c r="R1731" s="22" t="s">
        <v>4800</v>
      </c>
      <c r="S1731" s="22" t="s">
        <v>4810</v>
      </c>
      <c r="T1731" s="22" t="s">
        <v>1721</v>
      </c>
    </row>
    <row r="1732" spans="1:20">
      <c r="A1732" s="22" t="s">
        <v>3574</v>
      </c>
      <c r="B1732" s="22" t="s">
        <v>3575</v>
      </c>
      <c r="C1732" s="22" t="s">
        <v>16</v>
      </c>
      <c r="D1732" s="22" t="s">
        <v>1705</v>
      </c>
      <c r="E1732" s="22" t="s">
        <v>452</v>
      </c>
      <c r="F1732" s="22" t="s">
        <v>4185</v>
      </c>
      <c r="G1732" s="22" t="s">
        <v>1721</v>
      </c>
      <c r="H1732" s="22" t="s">
        <v>4633</v>
      </c>
      <c r="I1732" s="22" t="s">
        <v>4203</v>
      </c>
      <c r="J1732" s="22" t="s">
        <v>11</v>
      </c>
      <c r="K1732" s="22" t="s">
        <v>4628</v>
      </c>
      <c r="L1732" s="22" t="s">
        <v>11</v>
      </c>
      <c r="M1732" s="22" t="s">
        <v>5405</v>
      </c>
      <c r="N1732" s="22" t="s">
        <v>4629</v>
      </c>
      <c r="O1732" s="22" t="s">
        <v>4630</v>
      </c>
      <c r="P1732" s="22" t="s">
        <v>1026</v>
      </c>
      <c r="Q1732" s="22">
        <v>0</v>
      </c>
      <c r="R1732" s="22" t="s">
        <v>1683</v>
      </c>
      <c r="S1732" s="22" t="s">
        <v>4580</v>
      </c>
      <c r="T1732" s="22" t="s">
        <v>1721</v>
      </c>
    </row>
    <row r="1733" spans="1:20">
      <c r="A1733" s="22" t="s">
        <v>2712</v>
      </c>
      <c r="B1733" s="22" t="s">
        <v>2713</v>
      </c>
      <c r="C1733" s="22" t="s">
        <v>16</v>
      </c>
      <c r="D1733" s="22" t="s">
        <v>1705</v>
      </c>
      <c r="E1733" s="22" t="s">
        <v>1189</v>
      </c>
      <c r="F1733" s="22" t="s">
        <v>4182</v>
      </c>
      <c r="G1733" s="22" t="s">
        <v>1721</v>
      </c>
      <c r="H1733" s="22" t="s">
        <v>4638</v>
      </c>
      <c r="I1733" s="22" t="s">
        <v>4636</v>
      </c>
      <c r="J1733" s="22" t="s">
        <v>11</v>
      </c>
      <c r="K1733" s="22" t="s">
        <v>4628</v>
      </c>
      <c r="L1733" s="22" t="s">
        <v>11</v>
      </c>
      <c r="M1733" s="22" t="s">
        <v>5480</v>
      </c>
      <c r="N1733" s="22" t="s">
        <v>4629</v>
      </c>
      <c r="O1733" s="22" t="s">
        <v>4630</v>
      </c>
      <c r="P1733" s="22" t="s">
        <v>1026</v>
      </c>
      <c r="Q1733" s="22">
        <v>0</v>
      </c>
      <c r="R1733" s="22" t="s">
        <v>1683</v>
      </c>
      <c r="S1733" s="22" t="s">
        <v>4590</v>
      </c>
      <c r="T1733" s="22" t="s">
        <v>1721</v>
      </c>
    </row>
    <row r="1734" spans="1:20">
      <c r="A1734" s="22" t="s">
        <v>2284</v>
      </c>
      <c r="B1734" s="22" t="s">
        <v>2285</v>
      </c>
      <c r="C1734" s="22" t="s">
        <v>10</v>
      </c>
      <c r="D1734" s="22" t="s">
        <v>1705</v>
      </c>
      <c r="E1734" s="22" t="s">
        <v>1189</v>
      </c>
      <c r="F1734" s="22" t="s">
        <v>4207</v>
      </c>
      <c r="G1734" s="22" t="s">
        <v>1721</v>
      </c>
      <c r="H1734" s="22" t="s">
        <v>4633</v>
      </c>
      <c r="I1734" s="22" t="s">
        <v>4203</v>
      </c>
      <c r="J1734" s="22" t="s">
        <v>11</v>
      </c>
      <c r="K1734" s="22" t="s">
        <v>4628</v>
      </c>
      <c r="L1734" s="22" t="s">
        <v>11</v>
      </c>
      <c r="M1734" s="22" t="s">
        <v>5412</v>
      </c>
      <c r="N1734" s="22" t="s">
        <v>4629</v>
      </c>
      <c r="O1734" s="22" t="s">
        <v>4630</v>
      </c>
      <c r="P1734" s="22" t="s">
        <v>4642</v>
      </c>
      <c r="Q1734" s="22">
        <v>0</v>
      </c>
      <c r="R1734" s="22" t="s">
        <v>1962</v>
      </c>
      <c r="S1734" s="22" t="s">
        <v>4676</v>
      </c>
      <c r="T1734" s="22" t="s">
        <v>1721</v>
      </c>
    </row>
    <row r="1735" spans="1:20">
      <c r="A1735" s="22" t="s">
        <v>1832</v>
      </c>
      <c r="B1735" s="22" t="s">
        <v>1833</v>
      </c>
      <c r="C1735" s="22" t="s">
        <v>13</v>
      </c>
      <c r="D1735" s="22" t="s">
        <v>1705</v>
      </c>
      <c r="E1735" s="22" t="s">
        <v>452</v>
      </c>
      <c r="F1735" s="22" t="s">
        <v>4176</v>
      </c>
      <c r="G1735" s="22" t="s">
        <v>1721</v>
      </c>
      <c r="H1735" s="22" t="s">
        <v>4094</v>
      </c>
      <c r="I1735" s="22" t="s">
        <v>4192</v>
      </c>
      <c r="J1735" s="22" t="s">
        <v>11</v>
      </c>
      <c r="K1735" s="22" t="s">
        <v>4628</v>
      </c>
      <c r="L1735" s="22" t="s">
        <v>11</v>
      </c>
      <c r="M1735" s="22" t="s">
        <v>5418</v>
      </c>
      <c r="N1735" s="22" t="s">
        <v>4629</v>
      </c>
      <c r="O1735" s="22" t="s">
        <v>4630</v>
      </c>
      <c r="P1735" s="22" t="s">
        <v>1026</v>
      </c>
      <c r="Q1735" s="22">
        <v>0</v>
      </c>
      <c r="R1735" s="22" t="s">
        <v>1683</v>
      </c>
      <c r="S1735" s="22" t="s">
        <v>5512</v>
      </c>
      <c r="T1735" s="22" t="s">
        <v>1721</v>
      </c>
    </row>
    <row r="1736" spans="1:20">
      <c r="A1736" s="22" t="s">
        <v>2820</v>
      </c>
      <c r="B1736" s="22" t="s">
        <v>2821</v>
      </c>
      <c r="C1736" s="22" t="s">
        <v>10</v>
      </c>
      <c r="D1736" s="22" t="s">
        <v>1705</v>
      </c>
      <c r="E1736" s="22" t="s">
        <v>452</v>
      </c>
      <c r="F1736" s="22" t="s">
        <v>5342</v>
      </c>
      <c r="G1736" s="22" t="s">
        <v>1721</v>
      </c>
      <c r="H1736" s="22" t="s">
        <v>4633</v>
      </c>
      <c r="I1736" s="22" t="s">
        <v>4192</v>
      </c>
      <c r="J1736" s="22" t="s">
        <v>11</v>
      </c>
      <c r="K1736" s="22" t="s">
        <v>4628</v>
      </c>
      <c r="L1736" s="22" t="s">
        <v>11</v>
      </c>
      <c r="M1736" s="22" t="s">
        <v>5435</v>
      </c>
      <c r="N1736" s="22" t="s">
        <v>4629</v>
      </c>
      <c r="O1736" s="22" t="s">
        <v>4630</v>
      </c>
      <c r="P1736" s="22" t="s">
        <v>7</v>
      </c>
      <c r="Q1736" s="22">
        <v>0</v>
      </c>
      <c r="R1736" s="22" t="s">
        <v>2790</v>
      </c>
      <c r="S1736" s="22" t="s">
        <v>4749</v>
      </c>
      <c r="T1736" s="22" t="s">
        <v>1721</v>
      </c>
    </row>
    <row r="1737" spans="1:20">
      <c r="A1737" s="22" t="s">
        <v>3133</v>
      </c>
      <c r="B1737" s="22" t="s">
        <v>3134</v>
      </c>
      <c r="C1737" s="22" t="s">
        <v>16</v>
      </c>
      <c r="D1737" s="22" t="s">
        <v>1705</v>
      </c>
      <c r="E1737" s="22" t="s">
        <v>452</v>
      </c>
      <c r="F1737" s="22" t="s">
        <v>4185</v>
      </c>
      <c r="G1737" s="22" t="s">
        <v>1721</v>
      </c>
      <c r="H1737" s="22" t="s">
        <v>4633</v>
      </c>
      <c r="I1737" s="22" t="s">
        <v>4203</v>
      </c>
      <c r="J1737" s="22" t="s">
        <v>11</v>
      </c>
      <c r="K1737" s="22" t="s">
        <v>4628</v>
      </c>
      <c r="L1737" s="22" t="s">
        <v>11</v>
      </c>
      <c r="M1737" s="22" t="s">
        <v>5424</v>
      </c>
      <c r="N1737" s="22" t="s">
        <v>4629</v>
      </c>
      <c r="O1737" s="22" t="s">
        <v>4630</v>
      </c>
      <c r="P1737" s="22" t="s">
        <v>4662</v>
      </c>
      <c r="Q1737" s="22">
        <v>0</v>
      </c>
      <c r="R1737" s="22" t="s">
        <v>1922</v>
      </c>
      <c r="S1737" s="22" t="s">
        <v>4772</v>
      </c>
      <c r="T1737" s="22" t="s">
        <v>1721</v>
      </c>
    </row>
    <row r="1738" spans="1:20">
      <c r="A1738" s="22" t="s">
        <v>3833</v>
      </c>
      <c r="B1738" s="22" t="s">
        <v>3834</v>
      </c>
      <c r="C1738" s="22" t="s">
        <v>16</v>
      </c>
      <c r="D1738" s="22" t="s">
        <v>1705</v>
      </c>
      <c r="E1738" s="22" t="s">
        <v>452</v>
      </c>
      <c r="F1738" s="22" t="s">
        <v>5342</v>
      </c>
      <c r="G1738" s="22" t="s">
        <v>1721</v>
      </c>
      <c r="H1738" s="22" t="s">
        <v>4633</v>
      </c>
      <c r="I1738" s="22" t="s">
        <v>5447</v>
      </c>
      <c r="J1738" s="22" t="s">
        <v>11</v>
      </c>
      <c r="K1738" s="22" t="s">
        <v>4628</v>
      </c>
      <c r="L1738" s="22" t="s">
        <v>11</v>
      </c>
      <c r="M1738" s="22" t="s">
        <v>5448</v>
      </c>
      <c r="N1738" s="22" t="s">
        <v>4629</v>
      </c>
      <c r="O1738" s="22" t="s">
        <v>4630</v>
      </c>
      <c r="P1738" s="22" t="s">
        <v>7</v>
      </c>
      <c r="Q1738" s="22">
        <v>0</v>
      </c>
      <c r="R1738" s="22" t="s">
        <v>2933</v>
      </c>
      <c r="S1738" s="22" t="s">
        <v>4743</v>
      </c>
      <c r="T1738" s="22" t="s">
        <v>1721</v>
      </c>
    </row>
    <row r="1739" spans="1:20">
      <c r="A1739" s="22" t="s">
        <v>3092</v>
      </c>
      <c r="B1739" s="22" t="s">
        <v>3093</v>
      </c>
      <c r="C1739" s="22" t="s">
        <v>14</v>
      </c>
      <c r="D1739" s="22" t="s">
        <v>1705</v>
      </c>
      <c r="E1739" s="22" t="s">
        <v>452</v>
      </c>
      <c r="F1739" s="22" t="s">
        <v>4173</v>
      </c>
      <c r="G1739" s="22" t="s">
        <v>1721</v>
      </c>
      <c r="H1739" s="22" t="s">
        <v>4099</v>
      </c>
      <c r="I1739" s="22" t="s">
        <v>5461</v>
      </c>
      <c r="J1739" s="22" t="s">
        <v>11</v>
      </c>
      <c r="K1739" s="22" t="s">
        <v>4628</v>
      </c>
      <c r="L1739" s="22" t="s">
        <v>11</v>
      </c>
      <c r="M1739" s="22" t="s">
        <v>5432</v>
      </c>
      <c r="N1739" s="22" t="s">
        <v>4629</v>
      </c>
      <c r="O1739" s="22" t="s">
        <v>4630</v>
      </c>
      <c r="P1739" s="22" t="s">
        <v>4713</v>
      </c>
      <c r="Q1739" s="22">
        <v>0</v>
      </c>
      <c r="R1739" s="22" t="s">
        <v>3647</v>
      </c>
      <c r="S1739" s="22" t="s">
        <v>4851</v>
      </c>
      <c r="T1739" s="22" t="s">
        <v>1721</v>
      </c>
    </row>
    <row r="1740" spans="1:20">
      <c r="A1740" s="22" t="s">
        <v>3602</v>
      </c>
      <c r="B1740" s="22" t="s">
        <v>3603</v>
      </c>
      <c r="C1740" s="22" t="s">
        <v>1669</v>
      </c>
      <c r="D1740" s="22" t="s">
        <v>1705</v>
      </c>
      <c r="E1740" s="22" t="s">
        <v>1189</v>
      </c>
      <c r="F1740" s="22" t="s">
        <v>4197</v>
      </c>
      <c r="G1740" s="22" t="s">
        <v>1721</v>
      </c>
      <c r="H1740" s="22" t="s">
        <v>4099</v>
      </c>
      <c r="I1740" s="22" t="s">
        <v>4106</v>
      </c>
      <c r="J1740" s="22" t="s">
        <v>1808</v>
      </c>
      <c r="K1740" s="22" t="s">
        <v>4628</v>
      </c>
      <c r="L1740" s="22" t="s">
        <v>11</v>
      </c>
      <c r="M1740" s="22" t="s">
        <v>5420</v>
      </c>
      <c r="N1740" s="22" t="s">
        <v>4629</v>
      </c>
      <c r="O1740" s="22" t="s">
        <v>4630</v>
      </c>
      <c r="P1740" s="22" t="s">
        <v>4675</v>
      </c>
      <c r="Q1740" s="22">
        <v>0</v>
      </c>
      <c r="R1740" s="22" t="s">
        <v>3208</v>
      </c>
      <c r="S1740" s="22" t="s">
        <v>4323</v>
      </c>
      <c r="T1740" s="22" t="s">
        <v>1721</v>
      </c>
    </row>
    <row r="1741" spans="1:20">
      <c r="A1741" s="22" t="s">
        <v>3696</v>
      </c>
      <c r="B1741" s="22" t="s">
        <v>3697</v>
      </c>
      <c r="C1741" s="22" t="s">
        <v>14</v>
      </c>
      <c r="D1741" s="22" t="s">
        <v>1705</v>
      </c>
      <c r="E1741" s="22" t="s">
        <v>452</v>
      </c>
      <c r="F1741" s="22" t="s">
        <v>5334</v>
      </c>
      <c r="G1741" s="22" t="s">
        <v>1721</v>
      </c>
      <c r="H1741" s="22" t="s">
        <v>4633</v>
      </c>
      <c r="I1741" s="22" t="s">
        <v>4192</v>
      </c>
      <c r="J1741" s="22" t="s">
        <v>11</v>
      </c>
      <c r="K1741" s="22" t="s">
        <v>4628</v>
      </c>
      <c r="L1741" s="22" t="s">
        <v>11</v>
      </c>
      <c r="M1741" s="22" t="s">
        <v>5408</v>
      </c>
      <c r="N1741" s="22" t="s">
        <v>4629</v>
      </c>
      <c r="O1741" s="22" t="s">
        <v>4630</v>
      </c>
      <c r="P1741" s="22" t="s">
        <v>4662</v>
      </c>
      <c r="Q1741" s="22">
        <v>0</v>
      </c>
      <c r="R1741" s="22" t="s">
        <v>3700</v>
      </c>
      <c r="S1741" s="22" t="s">
        <v>4554</v>
      </c>
      <c r="T1741" s="22" t="s">
        <v>1721</v>
      </c>
    </row>
    <row r="1742" spans="1:20">
      <c r="A1742" s="22" t="s">
        <v>3440</v>
      </c>
      <c r="B1742" s="22" t="s">
        <v>3441</v>
      </c>
      <c r="C1742" s="22" t="s">
        <v>1669</v>
      </c>
      <c r="D1742" s="22" t="s">
        <v>4091</v>
      </c>
      <c r="E1742" s="22" t="s">
        <v>459</v>
      </c>
      <c r="F1742" s="22" t="s">
        <v>4202</v>
      </c>
      <c r="G1742" s="22" t="s">
        <v>1721</v>
      </c>
      <c r="H1742" s="22" t="s">
        <v>4638</v>
      </c>
      <c r="I1742" s="22" t="s">
        <v>4644</v>
      </c>
      <c r="J1742" s="22" t="s">
        <v>11</v>
      </c>
      <c r="K1742" s="22" t="s">
        <v>4628</v>
      </c>
      <c r="L1742" s="22" t="s">
        <v>11</v>
      </c>
      <c r="M1742" s="22" t="s">
        <v>5498</v>
      </c>
      <c r="N1742" s="22" t="s">
        <v>4640</v>
      </c>
      <c r="O1742" s="22" t="s">
        <v>4630</v>
      </c>
      <c r="P1742" s="22" t="s">
        <v>1166</v>
      </c>
      <c r="Q1742" s="22">
        <v>0</v>
      </c>
      <c r="R1742" s="22" t="s">
        <v>1683</v>
      </c>
      <c r="S1742" s="22" t="s">
        <v>4582</v>
      </c>
      <c r="T1742" s="22" t="s">
        <v>1721</v>
      </c>
    </row>
    <row r="1743" spans="1:20">
      <c r="A1743" s="22" t="s">
        <v>2439</v>
      </c>
      <c r="B1743" s="22" t="s">
        <v>2440</v>
      </c>
      <c r="C1743" s="22" t="s">
        <v>16</v>
      </c>
      <c r="D1743" s="22" t="s">
        <v>1705</v>
      </c>
      <c r="E1743" s="22" t="s">
        <v>452</v>
      </c>
      <c r="F1743" s="22" t="s">
        <v>4190</v>
      </c>
      <c r="G1743" s="22" t="s">
        <v>1721</v>
      </c>
      <c r="H1743" s="22" t="s">
        <v>4633</v>
      </c>
      <c r="I1743" s="22" t="s">
        <v>5430</v>
      </c>
      <c r="J1743" s="22" t="s">
        <v>11</v>
      </c>
      <c r="K1743" s="22" t="s">
        <v>4628</v>
      </c>
      <c r="L1743" s="22" t="s">
        <v>11</v>
      </c>
      <c r="M1743" s="22" t="s">
        <v>5432</v>
      </c>
      <c r="N1743" s="22" t="s">
        <v>4629</v>
      </c>
      <c r="O1743" s="22" t="s">
        <v>4630</v>
      </c>
      <c r="P1743" s="22" t="s">
        <v>7</v>
      </c>
      <c r="Q1743" s="22">
        <v>0</v>
      </c>
      <c r="R1743" s="22" t="s">
        <v>2442</v>
      </c>
      <c r="S1743" s="22" t="s">
        <v>4515</v>
      </c>
      <c r="T1743" s="22" t="s">
        <v>1721</v>
      </c>
    </row>
    <row r="1744" spans="1:20">
      <c r="A1744" s="22" t="s">
        <v>1851</v>
      </c>
      <c r="B1744" s="22" t="s">
        <v>1852</v>
      </c>
      <c r="C1744" s="22" t="s">
        <v>10</v>
      </c>
      <c r="D1744" s="22" t="s">
        <v>1705</v>
      </c>
      <c r="E1744" s="22" t="s">
        <v>1189</v>
      </c>
      <c r="F1744" s="22" t="s">
        <v>4207</v>
      </c>
      <c r="G1744" s="22" t="s">
        <v>1721</v>
      </c>
      <c r="H1744" s="22" t="s">
        <v>4633</v>
      </c>
      <c r="I1744" s="22" t="s">
        <v>4203</v>
      </c>
      <c r="J1744" s="22" t="s">
        <v>11</v>
      </c>
      <c r="K1744" s="22" t="s">
        <v>4628</v>
      </c>
      <c r="L1744" s="22" t="s">
        <v>11</v>
      </c>
      <c r="M1744" s="22" t="s">
        <v>5412</v>
      </c>
      <c r="N1744" s="22" t="s">
        <v>4629</v>
      </c>
      <c r="O1744" s="22" t="s">
        <v>4630</v>
      </c>
      <c r="P1744" s="22" t="s">
        <v>4642</v>
      </c>
      <c r="Q1744" s="22">
        <v>0</v>
      </c>
      <c r="R1744" s="22" t="s">
        <v>1962</v>
      </c>
      <c r="S1744" s="22" t="s">
        <v>4699</v>
      </c>
      <c r="T1744" s="22" t="s">
        <v>1721</v>
      </c>
    </row>
    <row r="1745" spans="1:20">
      <c r="A1745" s="22" t="s">
        <v>3474</v>
      </c>
      <c r="B1745" s="22" t="s">
        <v>3475</v>
      </c>
      <c r="C1745" s="22" t="s">
        <v>16</v>
      </c>
      <c r="D1745" s="22" t="s">
        <v>1705</v>
      </c>
      <c r="E1745" s="22" t="s">
        <v>1189</v>
      </c>
      <c r="F1745" s="22" t="s">
        <v>4197</v>
      </c>
      <c r="G1745" s="22" t="s">
        <v>1721</v>
      </c>
      <c r="H1745" s="22" t="s">
        <v>4099</v>
      </c>
      <c r="I1745" s="22" t="s">
        <v>4192</v>
      </c>
      <c r="J1745" s="22" t="s">
        <v>11</v>
      </c>
      <c r="K1745" s="22" t="s">
        <v>4628</v>
      </c>
      <c r="L1745" s="22" t="s">
        <v>11</v>
      </c>
      <c r="M1745" s="22" t="s">
        <v>5427</v>
      </c>
      <c r="N1745" s="22" t="s">
        <v>4629</v>
      </c>
      <c r="O1745" s="22" t="s">
        <v>4630</v>
      </c>
      <c r="P1745" s="22" t="s">
        <v>9</v>
      </c>
      <c r="Q1745" s="22">
        <v>0</v>
      </c>
      <c r="R1745" s="22" t="s">
        <v>3476</v>
      </c>
      <c r="S1745" s="22" t="s">
        <v>4855</v>
      </c>
      <c r="T1745" s="22" t="s">
        <v>1721</v>
      </c>
    </row>
    <row r="1746" spans="1:20">
      <c r="A1746" s="22" t="s">
        <v>5035</v>
      </c>
      <c r="B1746" s="22" t="s">
        <v>5036</v>
      </c>
      <c r="C1746" s="22" t="s">
        <v>1669</v>
      </c>
      <c r="D1746" s="22" t="s">
        <v>4091</v>
      </c>
      <c r="E1746" s="22" t="s">
        <v>459</v>
      </c>
      <c r="F1746" s="22" t="s">
        <v>4205</v>
      </c>
      <c r="G1746" s="22" t="s">
        <v>1721</v>
      </c>
      <c r="H1746" s="22" t="s">
        <v>4632</v>
      </c>
      <c r="I1746" s="22" t="s">
        <v>4644</v>
      </c>
      <c r="J1746" s="22" t="s">
        <v>11</v>
      </c>
      <c r="K1746" s="22" t="s">
        <v>4628</v>
      </c>
      <c r="L1746" s="22" t="s">
        <v>11</v>
      </c>
      <c r="M1746" s="22" t="s">
        <v>5503</v>
      </c>
      <c r="N1746" s="22" t="s">
        <v>4640</v>
      </c>
      <c r="O1746" s="22" t="s">
        <v>4630</v>
      </c>
      <c r="P1746" s="22" t="s">
        <v>1166</v>
      </c>
      <c r="Q1746" s="22">
        <v>0</v>
      </c>
      <c r="R1746" s="22" t="s">
        <v>5474</v>
      </c>
      <c r="S1746" s="22" t="s">
        <v>5363</v>
      </c>
      <c r="T1746" s="22" t="s">
        <v>1721</v>
      </c>
    </row>
    <row r="1747" spans="1:20">
      <c r="A1747" s="22" t="s">
        <v>2550</v>
      </c>
      <c r="B1747" s="22" t="s">
        <v>2551</v>
      </c>
      <c r="C1747" s="22" t="s">
        <v>16</v>
      </c>
      <c r="D1747" s="22" t="s">
        <v>1705</v>
      </c>
      <c r="E1747" s="22" t="s">
        <v>452</v>
      </c>
      <c r="F1747" s="22" t="s">
        <v>5342</v>
      </c>
      <c r="G1747" s="22" t="s">
        <v>1721</v>
      </c>
      <c r="H1747" s="22" t="s">
        <v>4633</v>
      </c>
      <c r="I1747" s="22" t="s">
        <v>4192</v>
      </c>
      <c r="J1747" s="22" t="s">
        <v>11</v>
      </c>
      <c r="K1747" s="22" t="s">
        <v>4628</v>
      </c>
      <c r="L1747" s="22" t="s">
        <v>11</v>
      </c>
      <c r="M1747" s="22" t="s">
        <v>5419</v>
      </c>
      <c r="N1747" s="22" t="s">
        <v>4629</v>
      </c>
      <c r="O1747" s="22" t="s">
        <v>4630</v>
      </c>
      <c r="P1747" s="22" t="s">
        <v>4642</v>
      </c>
      <c r="Q1747" s="22">
        <v>0</v>
      </c>
      <c r="R1747" s="22" t="s">
        <v>1962</v>
      </c>
      <c r="S1747" s="22" t="s">
        <v>4648</v>
      </c>
      <c r="T1747" s="22" t="s">
        <v>1721</v>
      </c>
    </row>
    <row r="1748" spans="1:20">
      <c r="A1748" s="22" t="s">
        <v>3812</v>
      </c>
      <c r="B1748" s="22" t="s">
        <v>3813</v>
      </c>
      <c r="C1748" s="22" t="s">
        <v>10</v>
      </c>
      <c r="D1748" s="22" t="s">
        <v>1705</v>
      </c>
      <c r="E1748" s="22" t="s">
        <v>452</v>
      </c>
      <c r="F1748" s="22" t="s">
        <v>4179</v>
      </c>
      <c r="G1748" s="22" t="s">
        <v>1721</v>
      </c>
      <c r="H1748" s="22" t="s">
        <v>4682</v>
      </c>
      <c r="I1748" s="22" t="s">
        <v>4649</v>
      </c>
      <c r="J1748" s="22" t="s">
        <v>11</v>
      </c>
      <c r="K1748" s="22" t="s">
        <v>4628</v>
      </c>
      <c r="L1748" s="22" t="s">
        <v>11</v>
      </c>
      <c r="M1748" s="22" t="s">
        <v>5442</v>
      </c>
      <c r="N1748" s="22" t="s">
        <v>4629</v>
      </c>
      <c r="O1748" s="22" t="s">
        <v>4630</v>
      </c>
      <c r="P1748" s="22" t="s">
        <v>4675</v>
      </c>
      <c r="Q1748" s="22">
        <v>0</v>
      </c>
      <c r="R1748" s="22" t="s">
        <v>4808</v>
      </c>
      <c r="S1748" s="22" t="s">
        <v>4881</v>
      </c>
      <c r="T1748" s="22" t="s">
        <v>1721</v>
      </c>
    </row>
    <row r="1749" spans="1:20">
      <c r="A1749" s="22" t="s">
        <v>3121</v>
      </c>
      <c r="B1749" s="22" t="s">
        <v>3122</v>
      </c>
      <c r="C1749" s="22" t="s">
        <v>16</v>
      </c>
      <c r="D1749" s="22" t="s">
        <v>1705</v>
      </c>
      <c r="E1749" s="22" t="s">
        <v>452</v>
      </c>
      <c r="F1749" s="22" t="s">
        <v>4164</v>
      </c>
      <c r="G1749" s="22" t="s">
        <v>1721</v>
      </c>
      <c r="H1749" s="22" t="s">
        <v>4632</v>
      </c>
      <c r="I1749" s="22" t="s">
        <v>4203</v>
      </c>
      <c r="J1749" s="22" t="s">
        <v>11</v>
      </c>
      <c r="K1749" s="22" t="s">
        <v>4628</v>
      </c>
      <c r="L1749" s="22" t="s">
        <v>11</v>
      </c>
      <c r="M1749" s="22" t="s">
        <v>5415</v>
      </c>
      <c r="N1749" s="22" t="s">
        <v>4629</v>
      </c>
      <c r="O1749" s="22" t="s">
        <v>4630</v>
      </c>
      <c r="P1749" s="22" t="s">
        <v>4642</v>
      </c>
      <c r="Q1749" s="22">
        <v>0</v>
      </c>
      <c r="R1749" s="22" t="s">
        <v>1962</v>
      </c>
      <c r="S1749" s="22" t="s">
        <v>4687</v>
      </c>
      <c r="T1749" s="22" t="s">
        <v>1721</v>
      </c>
    </row>
    <row r="1750" spans="1:20">
      <c r="A1750" s="22" t="s">
        <v>1993</v>
      </c>
      <c r="B1750" s="22" t="s">
        <v>1994</v>
      </c>
      <c r="C1750" s="22" t="s">
        <v>1669</v>
      </c>
      <c r="D1750" s="22" t="s">
        <v>1705</v>
      </c>
      <c r="E1750" s="22" t="s">
        <v>452</v>
      </c>
      <c r="F1750" s="22" t="s">
        <v>4164</v>
      </c>
      <c r="G1750" s="22" t="s">
        <v>1721</v>
      </c>
      <c r="H1750" s="22" t="s">
        <v>4632</v>
      </c>
      <c r="I1750" s="22" t="s">
        <v>4203</v>
      </c>
      <c r="J1750" s="22" t="s">
        <v>11</v>
      </c>
      <c r="K1750" s="22" t="s">
        <v>4628</v>
      </c>
      <c r="L1750" s="22" t="s">
        <v>11</v>
      </c>
      <c r="M1750" s="22" t="s">
        <v>5415</v>
      </c>
      <c r="N1750" s="22" t="s">
        <v>4629</v>
      </c>
      <c r="O1750" s="22" t="s">
        <v>4630</v>
      </c>
      <c r="P1750" s="22" t="s">
        <v>7</v>
      </c>
      <c r="Q1750" s="22">
        <v>0</v>
      </c>
      <c r="R1750" s="22" t="s">
        <v>2307</v>
      </c>
      <c r="S1750" s="22" t="s">
        <v>4486</v>
      </c>
      <c r="T1750" s="22" t="s">
        <v>1721</v>
      </c>
    </row>
    <row r="1751" spans="1:20">
      <c r="A1751" s="22" t="s">
        <v>2206</v>
      </c>
      <c r="B1751" s="22" t="s">
        <v>2207</v>
      </c>
      <c r="C1751" s="22" t="s">
        <v>17</v>
      </c>
      <c r="D1751" s="22" t="s">
        <v>1705</v>
      </c>
      <c r="E1751" s="22" t="s">
        <v>452</v>
      </c>
      <c r="F1751" s="22" t="s">
        <v>5336</v>
      </c>
      <c r="G1751" s="22" t="s">
        <v>1721</v>
      </c>
      <c r="H1751" s="22" t="s">
        <v>4638</v>
      </c>
      <c r="I1751" s="22" t="s">
        <v>5458</v>
      </c>
      <c r="J1751" s="22" t="s">
        <v>11</v>
      </c>
      <c r="K1751" s="22" t="s">
        <v>4628</v>
      </c>
      <c r="L1751" s="22" t="s">
        <v>11</v>
      </c>
      <c r="M1751" s="22" t="s">
        <v>5448</v>
      </c>
      <c r="N1751" s="22" t="s">
        <v>4629</v>
      </c>
      <c r="O1751" s="22" t="s">
        <v>4630</v>
      </c>
      <c r="P1751" s="22" t="s">
        <v>4666</v>
      </c>
      <c r="Q1751" s="22">
        <v>0</v>
      </c>
      <c r="R1751" s="22" t="s">
        <v>2050</v>
      </c>
      <c r="S1751" s="22" t="s">
        <v>4460</v>
      </c>
      <c r="T1751" s="22" t="s">
        <v>1721</v>
      </c>
    </row>
    <row r="1752" spans="1:20">
      <c r="A1752" s="22" t="s">
        <v>2083</v>
      </c>
      <c r="B1752" s="22" t="s">
        <v>2084</v>
      </c>
      <c r="C1752" s="22" t="s">
        <v>13</v>
      </c>
      <c r="D1752" s="22" t="s">
        <v>1705</v>
      </c>
      <c r="E1752" s="22" t="s">
        <v>452</v>
      </c>
      <c r="F1752" s="22" t="s">
        <v>4158</v>
      </c>
      <c r="G1752" s="22" t="s">
        <v>1721</v>
      </c>
      <c r="H1752" s="22" t="s">
        <v>4638</v>
      </c>
      <c r="I1752" s="22" t="s">
        <v>4636</v>
      </c>
      <c r="J1752" s="22" t="s">
        <v>11</v>
      </c>
      <c r="K1752" s="22" t="s">
        <v>4628</v>
      </c>
      <c r="L1752" s="22" t="s">
        <v>11</v>
      </c>
      <c r="M1752" s="22" t="s">
        <v>5408</v>
      </c>
      <c r="N1752" s="22" t="s">
        <v>4629</v>
      </c>
      <c r="O1752" s="22" t="s">
        <v>4630</v>
      </c>
      <c r="P1752" s="22" t="s">
        <v>4642</v>
      </c>
      <c r="Q1752" s="22">
        <v>0</v>
      </c>
      <c r="R1752" s="22" t="s">
        <v>1696</v>
      </c>
      <c r="S1752" s="22" t="s">
        <v>4885</v>
      </c>
      <c r="T1752" s="22" t="s">
        <v>1721</v>
      </c>
    </row>
    <row r="1753" spans="1:20">
      <c r="A1753" s="22" t="s">
        <v>2712</v>
      </c>
      <c r="B1753" s="22" t="s">
        <v>2713</v>
      </c>
      <c r="C1753" s="22" t="s">
        <v>16</v>
      </c>
      <c r="D1753" s="22" t="s">
        <v>1705</v>
      </c>
      <c r="E1753" s="22" t="s">
        <v>1189</v>
      </c>
      <c r="F1753" s="22" t="s">
        <v>4182</v>
      </c>
      <c r="G1753" s="22" t="s">
        <v>1721</v>
      </c>
      <c r="H1753" s="22" t="s">
        <v>4638</v>
      </c>
      <c r="I1753" s="22" t="s">
        <v>4636</v>
      </c>
      <c r="J1753" s="22" t="s">
        <v>11</v>
      </c>
      <c r="K1753" s="22" t="s">
        <v>4628</v>
      </c>
      <c r="L1753" s="22" t="s">
        <v>11</v>
      </c>
      <c r="M1753" s="22" t="s">
        <v>5423</v>
      </c>
      <c r="N1753" s="22" t="s">
        <v>4629</v>
      </c>
      <c r="O1753" s="22" t="s">
        <v>4630</v>
      </c>
      <c r="P1753" s="22" t="s">
        <v>1026</v>
      </c>
      <c r="Q1753" s="22">
        <v>0</v>
      </c>
      <c r="R1753" s="22" t="s">
        <v>1683</v>
      </c>
      <c r="S1753" s="22" t="s">
        <v>4590</v>
      </c>
      <c r="T1753" s="22" t="s">
        <v>1721</v>
      </c>
    </row>
    <row r="1754" spans="1:20">
      <c r="A1754" s="22" t="s">
        <v>2601</v>
      </c>
      <c r="B1754" s="22" t="s">
        <v>2602</v>
      </c>
      <c r="C1754" s="22" t="s">
        <v>15</v>
      </c>
      <c r="D1754" s="22" t="s">
        <v>1705</v>
      </c>
      <c r="E1754" s="22" t="s">
        <v>452</v>
      </c>
      <c r="F1754" s="22" t="s">
        <v>4148</v>
      </c>
      <c r="G1754" s="22" t="s">
        <v>1721</v>
      </c>
      <c r="H1754" s="22" t="s">
        <v>4094</v>
      </c>
      <c r="I1754" s="22" t="s">
        <v>5430</v>
      </c>
      <c r="J1754" s="22" t="s">
        <v>11</v>
      </c>
      <c r="K1754" s="22" t="s">
        <v>4628</v>
      </c>
      <c r="L1754" s="22" t="s">
        <v>11</v>
      </c>
      <c r="M1754" s="22" t="s">
        <v>5422</v>
      </c>
      <c r="N1754" s="22" t="s">
        <v>4629</v>
      </c>
      <c r="O1754" s="22" t="s">
        <v>4630</v>
      </c>
      <c r="P1754" s="22" t="s">
        <v>4675</v>
      </c>
      <c r="Q1754" s="22">
        <v>0</v>
      </c>
      <c r="R1754" s="22" t="s">
        <v>1962</v>
      </c>
      <c r="S1754" s="22" t="s">
        <v>4794</v>
      </c>
      <c r="T1754" s="22" t="s">
        <v>1721</v>
      </c>
    </row>
    <row r="1755" spans="1:20">
      <c r="A1755" s="22" t="s">
        <v>3853</v>
      </c>
      <c r="B1755" s="22" t="s">
        <v>3854</v>
      </c>
      <c r="C1755" s="22" t="s">
        <v>14</v>
      </c>
      <c r="D1755" s="22" t="s">
        <v>1705</v>
      </c>
      <c r="E1755" s="22" t="s">
        <v>452</v>
      </c>
      <c r="F1755" s="22" t="s">
        <v>4166</v>
      </c>
      <c r="G1755" s="22" t="s">
        <v>1721</v>
      </c>
      <c r="H1755" s="22" t="s">
        <v>4094</v>
      </c>
      <c r="I1755" s="22" t="s">
        <v>5421</v>
      </c>
      <c r="J1755" s="22" t="s">
        <v>11</v>
      </c>
      <c r="K1755" s="22" t="s">
        <v>4628</v>
      </c>
      <c r="L1755" s="22" t="s">
        <v>11</v>
      </c>
      <c r="M1755" s="22" t="s">
        <v>5408</v>
      </c>
      <c r="N1755" s="22" t="s">
        <v>4629</v>
      </c>
      <c r="O1755" s="22" t="s">
        <v>4630</v>
      </c>
      <c r="P1755" s="22" t="s">
        <v>7</v>
      </c>
      <c r="Q1755" s="22">
        <v>0</v>
      </c>
      <c r="R1755" s="22" t="s">
        <v>2050</v>
      </c>
      <c r="S1755" s="22" t="s">
        <v>4637</v>
      </c>
      <c r="T1755" s="22" t="s">
        <v>1721</v>
      </c>
    </row>
    <row r="1756" spans="1:20">
      <c r="A1756" s="22" t="s">
        <v>2389</v>
      </c>
      <c r="B1756" s="22" t="s">
        <v>2390</v>
      </c>
      <c r="C1756" s="22" t="s">
        <v>14</v>
      </c>
      <c r="D1756" s="22" t="s">
        <v>1705</v>
      </c>
      <c r="E1756" s="22" t="s">
        <v>452</v>
      </c>
      <c r="F1756" s="22" t="s">
        <v>4175</v>
      </c>
      <c r="G1756" s="22" t="s">
        <v>1721</v>
      </c>
      <c r="H1756" s="22" t="s">
        <v>4638</v>
      </c>
      <c r="I1756" s="22" t="s">
        <v>4656</v>
      </c>
      <c r="J1756" s="22" t="s">
        <v>11</v>
      </c>
      <c r="K1756" s="22" t="s">
        <v>4628</v>
      </c>
      <c r="L1756" s="22" t="s">
        <v>11</v>
      </c>
      <c r="M1756" s="22" t="s">
        <v>5426</v>
      </c>
      <c r="N1756" s="22" t="s">
        <v>4629</v>
      </c>
      <c r="O1756" s="22" t="s">
        <v>4630</v>
      </c>
      <c r="P1756" s="22" t="s">
        <v>4642</v>
      </c>
      <c r="Q1756" s="22">
        <v>0</v>
      </c>
      <c r="R1756" s="22" t="s">
        <v>1962</v>
      </c>
      <c r="S1756" s="22" t="s">
        <v>4435</v>
      </c>
      <c r="T1756" s="22" t="s">
        <v>1721</v>
      </c>
    </row>
    <row r="1757" spans="1:20">
      <c r="A1757" s="22" t="s">
        <v>3689</v>
      </c>
      <c r="B1757" s="22" t="s">
        <v>3690</v>
      </c>
      <c r="C1757" s="22" t="s">
        <v>10</v>
      </c>
      <c r="D1757" s="22" t="s">
        <v>1705</v>
      </c>
      <c r="E1757" s="22" t="s">
        <v>452</v>
      </c>
      <c r="F1757" s="22" t="s">
        <v>5349</v>
      </c>
      <c r="G1757" s="22" t="s">
        <v>1721</v>
      </c>
      <c r="H1757" s="22" t="s">
        <v>4099</v>
      </c>
      <c r="I1757" s="22" t="s">
        <v>5421</v>
      </c>
      <c r="J1757" s="22" t="s">
        <v>11</v>
      </c>
      <c r="K1757" s="22" t="s">
        <v>4628</v>
      </c>
      <c r="L1757" s="22" t="s">
        <v>11</v>
      </c>
      <c r="M1757" s="22" t="s">
        <v>5441</v>
      </c>
      <c r="N1757" s="22" t="s">
        <v>4629</v>
      </c>
      <c r="O1757" s="22" t="s">
        <v>4630</v>
      </c>
      <c r="P1757" s="22" t="s">
        <v>4642</v>
      </c>
      <c r="Q1757" s="22">
        <v>0</v>
      </c>
      <c r="R1757" s="22" t="s">
        <v>1962</v>
      </c>
      <c r="S1757" s="22" t="s">
        <v>4850</v>
      </c>
      <c r="T1757" s="22" t="s">
        <v>1721</v>
      </c>
    </row>
    <row r="1758" spans="1:20">
      <c r="A1758" s="22" t="s">
        <v>2938</v>
      </c>
      <c r="B1758" s="22" t="s">
        <v>2939</v>
      </c>
      <c r="C1758" s="22" t="s">
        <v>16</v>
      </c>
      <c r="D1758" s="22" t="s">
        <v>1705</v>
      </c>
      <c r="E1758" s="22" t="s">
        <v>452</v>
      </c>
      <c r="F1758" s="22" t="s">
        <v>4185</v>
      </c>
      <c r="G1758" s="22" t="s">
        <v>1721</v>
      </c>
      <c r="H1758" s="22" t="s">
        <v>4633</v>
      </c>
      <c r="I1758" s="22" t="s">
        <v>4203</v>
      </c>
      <c r="J1758" s="22" t="s">
        <v>11</v>
      </c>
      <c r="K1758" s="22" t="s">
        <v>4628</v>
      </c>
      <c r="L1758" s="22" t="s">
        <v>11</v>
      </c>
      <c r="M1758" s="22" t="s">
        <v>5434</v>
      </c>
      <c r="N1758" s="22" t="s">
        <v>4629</v>
      </c>
      <c r="O1758" s="22" t="s">
        <v>4630</v>
      </c>
      <c r="P1758" s="22" t="s">
        <v>1026</v>
      </c>
      <c r="Q1758" s="22">
        <v>0</v>
      </c>
      <c r="R1758" s="22" t="s">
        <v>2942</v>
      </c>
      <c r="S1758" s="22" t="s">
        <v>4612</v>
      </c>
      <c r="T1758" s="22" t="s">
        <v>1721</v>
      </c>
    </row>
    <row r="1759" spans="1:20">
      <c r="A1759" s="22" t="s">
        <v>3399</v>
      </c>
      <c r="B1759" s="22" t="s">
        <v>3400</v>
      </c>
      <c r="C1759" s="22" t="s">
        <v>1669</v>
      </c>
      <c r="D1759" s="22" t="s">
        <v>4091</v>
      </c>
      <c r="E1759" s="22" t="s">
        <v>459</v>
      </c>
      <c r="F1759" s="22" t="s">
        <v>4086</v>
      </c>
      <c r="G1759" s="22" t="s">
        <v>1721</v>
      </c>
      <c r="H1759" s="22" t="s">
        <v>4643</v>
      </c>
      <c r="I1759" s="22" t="s">
        <v>4644</v>
      </c>
      <c r="J1759" s="22" t="s">
        <v>1808</v>
      </c>
      <c r="K1759" s="22" t="s">
        <v>4628</v>
      </c>
      <c r="L1759" s="22" t="s">
        <v>11</v>
      </c>
      <c r="M1759" s="22" t="s">
        <v>5502</v>
      </c>
      <c r="N1759" s="22" t="s">
        <v>4640</v>
      </c>
      <c r="O1759" s="22" t="s">
        <v>4630</v>
      </c>
      <c r="P1759" s="22" t="s">
        <v>1026</v>
      </c>
      <c r="Q1759" s="22">
        <v>0</v>
      </c>
      <c r="R1759" s="22" t="s">
        <v>1698</v>
      </c>
      <c r="S1759" s="22" t="s">
        <v>5513</v>
      </c>
      <c r="T1759" s="22" t="s">
        <v>1721</v>
      </c>
    </row>
    <row r="1760" spans="1:20">
      <c r="A1760" s="22" t="s">
        <v>2814</v>
      </c>
      <c r="B1760" s="22" t="s">
        <v>2815</v>
      </c>
      <c r="C1760" s="22" t="s">
        <v>16</v>
      </c>
      <c r="D1760" s="22" t="s">
        <v>1705</v>
      </c>
      <c r="E1760" s="22" t="s">
        <v>1189</v>
      </c>
      <c r="F1760" s="22" t="s">
        <v>4199</v>
      </c>
      <c r="G1760" s="22" t="s">
        <v>1721</v>
      </c>
      <c r="H1760" s="22" t="s">
        <v>4643</v>
      </c>
      <c r="I1760" s="22" t="s">
        <v>4192</v>
      </c>
      <c r="J1760" s="22" t="s">
        <v>11</v>
      </c>
      <c r="K1760" s="22" t="s">
        <v>4628</v>
      </c>
      <c r="L1760" s="22" t="s">
        <v>11</v>
      </c>
      <c r="M1760" s="22" t="s">
        <v>5455</v>
      </c>
      <c r="N1760" s="22" t="s">
        <v>4629</v>
      </c>
      <c r="O1760" s="22" t="s">
        <v>4630</v>
      </c>
      <c r="P1760" s="22" t="s">
        <v>1026</v>
      </c>
      <c r="Q1760" s="22">
        <v>0</v>
      </c>
      <c r="R1760" s="22" t="s">
        <v>5045</v>
      </c>
      <c r="S1760" s="22" t="s">
        <v>5358</v>
      </c>
      <c r="T1760" s="22" t="s">
        <v>1721</v>
      </c>
    </row>
    <row r="1761" spans="1:20">
      <c r="A1761" s="22" t="s">
        <v>2471</v>
      </c>
      <c r="B1761" s="22" t="s">
        <v>2472</v>
      </c>
      <c r="C1761" s="22" t="s">
        <v>13</v>
      </c>
      <c r="D1761" s="22" t="s">
        <v>1705</v>
      </c>
      <c r="E1761" s="22" t="s">
        <v>452</v>
      </c>
      <c r="F1761" s="22" t="s">
        <v>4176</v>
      </c>
      <c r="G1761" s="22" t="s">
        <v>1721</v>
      </c>
      <c r="H1761" s="22" t="s">
        <v>4094</v>
      </c>
      <c r="I1761" s="22" t="s">
        <v>4192</v>
      </c>
      <c r="J1761" s="22" t="s">
        <v>11</v>
      </c>
      <c r="K1761" s="22" t="s">
        <v>4628</v>
      </c>
      <c r="L1761" s="22" t="s">
        <v>11</v>
      </c>
      <c r="M1761" s="22" t="s">
        <v>5418</v>
      </c>
      <c r="N1761" s="22" t="s">
        <v>4629</v>
      </c>
      <c r="O1761" s="22" t="s">
        <v>4630</v>
      </c>
      <c r="P1761" s="22" t="s">
        <v>4664</v>
      </c>
      <c r="Q1761" s="22">
        <v>0</v>
      </c>
      <c r="R1761" s="22" t="s">
        <v>1962</v>
      </c>
      <c r="S1761" s="22" t="s">
        <v>4429</v>
      </c>
      <c r="T1761" s="22" t="s">
        <v>1721</v>
      </c>
    </row>
    <row r="1762" spans="1:20">
      <c r="A1762" s="22" t="s">
        <v>3843</v>
      </c>
      <c r="B1762" s="22" t="s">
        <v>3844</v>
      </c>
      <c r="C1762" s="22" t="s">
        <v>16</v>
      </c>
      <c r="D1762" s="22" t="s">
        <v>1705</v>
      </c>
      <c r="E1762" s="22" t="s">
        <v>1189</v>
      </c>
      <c r="F1762" s="22" t="s">
        <v>4199</v>
      </c>
      <c r="G1762" s="22" t="s">
        <v>1721</v>
      </c>
      <c r="H1762" s="22" t="s">
        <v>4643</v>
      </c>
      <c r="I1762" s="22" t="s">
        <v>4192</v>
      </c>
      <c r="J1762" s="22" t="s">
        <v>11</v>
      </c>
      <c r="K1762" s="22" t="s">
        <v>4628</v>
      </c>
      <c r="L1762" s="22" t="s">
        <v>11</v>
      </c>
      <c r="M1762" s="22" t="s">
        <v>5413</v>
      </c>
      <c r="N1762" s="22" t="s">
        <v>4629</v>
      </c>
      <c r="O1762" s="22" t="s">
        <v>4630</v>
      </c>
      <c r="P1762" s="22" t="s">
        <v>1026</v>
      </c>
      <c r="Q1762" s="22">
        <v>0</v>
      </c>
      <c r="R1762" s="22" t="s">
        <v>1683</v>
      </c>
      <c r="S1762" s="22" t="s">
        <v>4583</v>
      </c>
      <c r="T1762" s="22" t="s">
        <v>1721</v>
      </c>
    </row>
    <row r="1763" spans="1:20">
      <c r="A1763" s="22" t="s">
        <v>3843</v>
      </c>
      <c r="B1763" s="22" t="s">
        <v>3844</v>
      </c>
      <c r="C1763" s="22" t="s">
        <v>16</v>
      </c>
      <c r="D1763" s="22" t="s">
        <v>1705</v>
      </c>
      <c r="E1763" s="22" t="s">
        <v>1189</v>
      </c>
      <c r="F1763" s="22" t="s">
        <v>4199</v>
      </c>
      <c r="G1763" s="22" t="s">
        <v>1721</v>
      </c>
      <c r="H1763" s="22" t="s">
        <v>4643</v>
      </c>
      <c r="I1763" s="22" t="s">
        <v>4192</v>
      </c>
      <c r="J1763" s="22" t="s">
        <v>11</v>
      </c>
      <c r="K1763" s="22" t="s">
        <v>4628</v>
      </c>
      <c r="L1763" s="22" t="s">
        <v>11</v>
      </c>
      <c r="M1763" s="22" t="s">
        <v>5441</v>
      </c>
      <c r="N1763" s="22" t="s">
        <v>4629</v>
      </c>
      <c r="O1763" s="22" t="s">
        <v>4630</v>
      </c>
      <c r="P1763" s="22" t="s">
        <v>1026</v>
      </c>
      <c r="Q1763" s="22">
        <v>0</v>
      </c>
      <c r="R1763" s="22" t="s">
        <v>1683</v>
      </c>
      <c r="S1763" s="22" t="s">
        <v>4583</v>
      </c>
      <c r="T1763" s="22" t="s">
        <v>1721</v>
      </c>
    </row>
    <row r="1764" spans="1:20">
      <c r="A1764" s="22" t="s">
        <v>2317</v>
      </c>
      <c r="B1764" s="22" t="s">
        <v>2318</v>
      </c>
      <c r="C1764" s="22" t="s">
        <v>16</v>
      </c>
      <c r="D1764" s="22" t="s">
        <v>1705</v>
      </c>
      <c r="E1764" s="22" t="s">
        <v>1189</v>
      </c>
      <c r="F1764" s="22" t="s">
        <v>4207</v>
      </c>
      <c r="G1764" s="22" t="s">
        <v>1721</v>
      </c>
      <c r="H1764" s="22" t="s">
        <v>4633</v>
      </c>
      <c r="I1764" s="22" t="s">
        <v>4106</v>
      </c>
      <c r="J1764" s="22" t="s">
        <v>11</v>
      </c>
      <c r="K1764" s="22" t="s">
        <v>4628</v>
      </c>
      <c r="L1764" s="22" t="s">
        <v>11</v>
      </c>
      <c r="M1764" s="22" t="s">
        <v>5426</v>
      </c>
      <c r="N1764" s="22" t="s">
        <v>4629</v>
      </c>
      <c r="O1764" s="22" t="s">
        <v>4630</v>
      </c>
      <c r="P1764" s="22" t="s">
        <v>4815</v>
      </c>
      <c r="Q1764" s="22">
        <v>0</v>
      </c>
      <c r="R1764" s="22" t="s">
        <v>1962</v>
      </c>
      <c r="S1764" s="22" t="s">
        <v>4816</v>
      </c>
      <c r="T1764" s="22" t="s">
        <v>1721</v>
      </c>
    </row>
    <row r="1765" spans="1:20">
      <c r="A1765" s="22" t="s">
        <v>5194</v>
      </c>
      <c r="B1765" s="22" t="s">
        <v>5195</v>
      </c>
      <c r="C1765" s="22" t="s">
        <v>1687</v>
      </c>
      <c r="D1765" s="22" t="s">
        <v>4091</v>
      </c>
      <c r="E1765" s="22" t="s">
        <v>459</v>
      </c>
      <c r="F1765" s="22" t="s">
        <v>4202</v>
      </c>
      <c r="G1765" s="22" t="s">
        <v>1721</v>
      </c>
      <c r="H1765" s="22" t="s">
        <v>4638</v>
      </c>
      <c r="I1765" s="22" t="s">
        <v>4644</v>
      </c>
      <c r="J1765" s="22" t="s">
        <v>11</v>
      </c>
      <c r="K1765" s="22" t="s">
        <v>4628</v>
      </c>
      <c r="L1765" s="22" t="s">
        <v>11</v>
      </c>
      <c r="M1765" s="22" t="s">
        <v>5498</v>
      </c>
      <c r="N1765" s="22" t="s">
        <v>4640</v>
      </c>
      <c r="O1765" s="22" t="s">
        <v>4630</v>
      </c>
      <c r="P1765" s="22" t="s">
        <v>993</v>
      </c>
      <c r="Q1765" s="22">
        <v>0</v>
      </c>
      <c r="R1765" s="22" t="s">
        <v>5474</v>
      </c>
      <c r="S1765" s="22" t="s">
        <v>5495</v>
      </c>
      <c r="T1765" s="22" t="s">
        <v>1721</v>
      </c>
    </row>
    <row r="1766" spans="1:20">
      <c r="A1766" s="22" t="s">
        <v>1723</v>
      </c>
      <c r="B1766" s="22" t="s">
        <v>1724</v>
      </c>
      <c r="C1766" s="22" t="s">
        <v>13</v>
      </c>
      <c r="D1766" s="22" t="s">
        <v>1705</v>
      </c>
      <c r="E1766" s="22" t="s">
        <v>452</v>
      </c>
      <c r="F1766" s="22" t="s">
        <v>4176</v>
      </c>
      <c r="G1766" s="22" t="s">
        <v>1721</v>
      </c>
      <c r="H1766" s="22" t="s">
        <v>4094</v>
      </c>
      <c r="I1766" s="22" t="s">
        <v>5430</v>
      </c>
      <c r="J1766" s="22" t="s">
        <v>11</v>
      </c>
      <c r="K1766" s="22" t="s">
        <v>4628</v>
      </c>
      <c r="L1766" s="22" t="s">
        <v>11</v>
      </c>
      <c r="M1766" s="22" t="s">
        <v>5442</v>
      </c>
      <c r="N1766" s="22" t="s">
        <v>4629</v>
      </c>
      <c r="O1766" s="22" t="s">
        <v>4630</v>
      </c>
      <c r="P1766" s="22" t="s">
        <v>4841</v>
      </c>
      <c r="Q1766" s="22">
        <v>0</v>
      </c>
      <c r="R1766" s="22" t="s">
        <v>1962</v>
      </c>
      <c r="S1766" s="22" t="s">
        <v>4842</v>
      </c>
      <c r="T1766" s="22" t="s">
        <v>1721</v>
      </c>
    </row>
    <row r="1767" spans="1:20">
      <c r="A1767" s="22" t="s">
        <v>2695</v>
      </c>
      <c r="B1767" s="22" t="s">
        <v>2696</v>
      </c>
      <c r="C1767" s="22" t="s">
        <v>16</v>
      </c>
      <c r="D1767" s="22" t="s">
        <v>1705</v>
      </c>
      <c r="E1767" s="22" t="s">
        <v>1189</v>
      </c>
      <c r="F1767" s="22" t="s">
        <v>4197</v>
      </c>
      <c r="G1767" s="22" t="s">
        <v>1721</v>
      </c>
      <c r="H1767" s="22" t="s">
        <v>4099</v>
      </c>
      <c r="I1767" s="22" t="s">
        <v>4656</v>
      </c>
      <c r="J1767" s="22" t="s">
        <v>11</v>
      </c>
      <c r="K1767" s="22" t="s">
        <v>4628</v>
      </c>
      <c r="L1767" s="22" t="s">
        <v>11</v>
      </c>
      <c r="M1767" s="22" t="s">
        <v>5445</v>
      </c>
      <c r="N1767" s="22" t="s">
        <v>4629</v>
      </c>
      <c r="O1767" s="22" t="s">
        <v>4630</v>
      </c>
      <c r="P1767" s="22" t="s">
        <v>4786</v>
      </c>
      <c r="Q1767" s="22">
        <v>0</v>
      </c>
      <c r="R1767" s="22" t="s">
        <v>1962</v>
      </c>
      <c r="S1767" s="22" t="s">
        <v>4787</v>
      </c>
      <c r="T1767" s="22" t="s">
        <v>1721</v>
      </c>
    </row>
    <row r="1768" spans="1:20">
      <c r="A1768" s="22" t="s">
        <v>2190</v>
      </c>
      <c r="B1768" s="22" t="s">
        <v>2191</v>
      </c>
      <c r="C1768" s="22" t="s">
        <v>16</v>
      </c>
      <c r="D1768" s="22" t="s">
        <v>1705</v>
      </c>
      <c r="E1768" s="22" t="s">
        <v>1189</v>
      </c>
      <c r="F1768" s="22" t="s">
        <v>4182</v>
      </c>
      <c r="G1768" s="22" t="s">
        <v>1721</v>
      </c>
      <c r="H1768" s="22" t="s">
        <v>4638</v>
      </c>
      <c r="I1768" s="22" t="s">
        <v>4636</v>
      </c>
      <c r="J1768" s="22" t="s">
        <v>11</v>
      </c>
      <c r="K1768" s="22" t="s">
        <v>4628</v>
      </c>
      <c r="L1768" s="22" t="s">
        <v>11</v>
      </c>
      <c r="M1768" s="22" t="s">
        <v>5456</v>
      </c>
      <c r="N1768" s="22" t="s">
        <v>4629</v>
      </c>
      <c r="O1768" s="22" t="s">
        <v>4630</v>
      </c>
      <c r="P1768" s="22" t="s">
        <v>4642</v>
      </c>
      <c r="Q1768" s="22">
        <v>0</v>
      </c>
      <c r="R1768" s="22" t="s">
        <v>1962</v>
      </c>
      <c r="S1768" s="22" t="s">
        <v>4461</v>
      </c>
      <c r="T1768" s="22" t="s">
        <v>1721</v>
      </c>
    </row>
    <row r="1769" spans="1:20">
      <c r="A1769" s="22" t="s">
        <v>2264</v>
      </c>
      <c r="B1769" s="22" t="s">
        <v>2265</v>
      </c>
      <c r="C1769" s="22" t="s">
        <v>14</v>
      </c>
      <c r="D1769" s="22" t="s">
        <v>1705</v>
      </c>
      <c r="E1769" s="22" t="s">
        <v>452</v>
      </c>
      <c r="F1769" s="22" t="s">
        <v>5334</v>
      </c>
      <c r="G1769" s="22" t="s">
        <v>1721</v>
      </c>
      <c r="H1769" s="22" t="s">
        <v>4633</v>
      </c>
      <c r="I1769" s="22" t="s">
        <v>4192</v>
      </c>
      <c r="J1769" s="22" t="s">
        <v>11</v>
      </c>
      <c r="K1769" s="22" t="s">
        <v>4628</v>
      </c>
      <c r="L1769" s="22" t="s">
        <v>11</v>
      </c>
      <c r="M1769" s="22" t="s">
        <v>5414</v>
      </c>
      <c r="N1769" s="22" t="s">
        <v>4629</v>
      </c>
      <c r="O1769" s="22" t="s">
        <v>4630</v>
      </c>
      <c r="P1769" s="22" t="s">
        <v>9</v>
      </c>
      <c r="Q1769" s="22">
        <v>0</v>
      </c>
      <c r="R1769" s="22" t="s">
        <v>4756</v>
      </c>
      <c r="S1769" s="22" t="s">
        <v>4757</v>
      </c>
      <c r="T1769" s="22" t="s">
        <v>1721</v>
      </c>
    </row>
    <row r="1770" spans="1:20">
      <c r="A1770" s="22" t="s">
        <v>2824</v>
      </c>
      <c r="B1770" s="22" t="s">
        <v>2825</v>
      </c>
      <c r="C1770" s="22" t="s">
        <v>1669</v>
      </c>
      <c r="D1770" s="22" t="s">
        <v>4091</v>
      </c>
      <c r="E1770" s="22" t="s">
        <v>464</v>
      </c>
      <c r="F1770" s="22" t="s">
        <v>4122</v>
      </c>
      <c r="G1770" s="22" t="s">
        <v>1721</v>
      </c>
      <c r="H1770" s="22" t="s">
        <v>4638</v>
      </c>
      <c r="I1770" s="22" t="s">
        <v>4644</v>
      </c>
      <c r="J1770" s="22" t="s">
        <v>11</v>
      </c>
      <c r="K1770" s="22" t="s">
        <v>4628</v>
      </c>
      <c r="L1770" s="22" t="s">
        <v>11</v>
      </c>
      <c r="M1770" s="22" t="s">
        <v>5460</v>
      </c>
      <c r="N1770" s="22" t="s">
        <v>4640</v>
      </c>
      <c r="O1770" s="22" t="s">
        <v>4630</v>
      </c>
      <c r="P1770" s="22" t="s">
        <v>1166</v>
      </c>
      <c r="Q1770" s="22">
        <v>0</v>
      </c>
      <c r="R1770" s="22" t="s">
        <v>1760</v>
      </c>
      <c r="S1770" s="22" t="s">
        <v>4605</v>
      </c>
      <c r="T1770" s="22" t="s">
        <v>1721</v>
      </c>
    </row>
    <row r="1771" spans="1:20">
      <c r="A1771" s="22" t="s">
        <v>3922</v>
      </c>
      <c r="B1771" s="22" t="s">
        <v>3923</v>
      </c>
      <c r="C1771" s="22" t="s">
        <v>15</v>
      </c>
      <c r="D1771" s="22" t="s">
        <v>1705</v>
      </c>
      <c r="E1771" s="22" t="s">
        <v>452</v>
      </c>
      <c r="F1771" s="22" t="s">
        <v>4148</v>
      </c>
      <c r="G1771" s="22" t="s">
        <v>1721</v>
      </c>
      <c r="H1771" s="22" t="s">
        <v>4094</v>
      </c>
      <c r="I1771" s="22" t="s">
        <v>4192</v>
      </c>
      <c r="J1771" s="22" t="s">
        <v>11</v>
      </c>
      <c r="K1771" s="22" t="s">
        <v>4628</v>
      </c>
      <c r="L1771" s="22" t="s">
        <v>11</v>
      </c>
      <c r="M1771" s="22" t="s">
        <v>5437</v>
      </c>
      <c r="N1771" s="22" t="s">
        <v>4629</v>
      </c>
      <c r="O1771" s="22" t="s">
        <v>4630</v>
      </c>
      <c r="P1771" s="22" t="s">
        <v>4631</v>
      </c>
      <c r="Q1771" s="22">
        <v>0</v>
      </c>
      <c r="R1771" s="22" t="s">
        <v>1962</v>
      </c>
      <c r="S1771" s="22" t="s">
        <v>4297</v>
      </c>
      <c r="T1771" s="22" t="s">
        <v>1721</v>
      </c>
    </row>
    <row r="1772" spans="1:20">
      <c r="A1772" s="22" t="s">
        <v>1843</v>
      </c>
      <c r="B1772" s="22" t="s">
        <v>1844</v>
      </c>
      <c r="C1772" s="22" t="s">
        <v>14</v>
      </c>
      <c r="D1772" s="22" t="s">
        <v>1705</v>
      </c>
      <c r="E1772" s="22" t="s">
        <v>452</v>
      </c>
      <c r="F1772" s="22" t="s">
        <v>4175</v>
      </c>
      <c r="G1772" s="22" t="s">
        <v>1721</v>
      </c>
      <c r="H1772" s="22" t="s">
        <v>4638</v>
      </c>
      <c r="I1772" s="22" t="s">
        <v>4656</v>
      </c>
      <c r="J1772" s="22" t="s">
        <v>11</v>
      </c>
      <c r="K1772" s="22" t="s">
        <v>4628</v>
      </c>
      <c r="L1772" s="22" t="s">
        <v>11</v>
      </c>
      <c r="M1772" s="22" t="s">
        <v>5416</v>
      </c>
      <c r="N1772" s="22" t="s">
        <v>4629</v>
      </c>
      <c r="O1772" s="22" t="s">
        <v>4630</v>
      </c>
      <c r="P1772" s="22" t="s">
        <v>7</v>
      </c>
      <c r="Q1772" s="22">
        <v>0</v>
      </c>
      <c r="R1772" s="22" t="s">
        <v>2905</v>
      </c>
      <c r="S1772" s="22" t="s">
        <v>4895</v>
      </c>
      <c r="T1772" s="22" t="s">
        <v>1721</v>
      </c>
    </row>
    <row r="1773" spans="1:20">
      <c r="A1773" s="22" t="s">
        <v>2827</v>
      </c>
      <c r="B1773" s="22" t="s">
        <v>2828</v>
      </c>
      <c r="C1773" s="22" t="s">
        <v>14</v>
      </c>
      <c r="D1773" s="22" t="s">
        <v>1705</v>
      </c>
      <c r="E1773" s="22" t="s">
        <v>452</v>
      </c>
      <c r="F1773" s="22" t="s">
        <v>5340</v>
      </c>
      <c r="G1773" s="22" t="s">
        <v>1721</v>
      </c>
      <c r="H1773" s="22" t="s">
        <v>4099</v>
      </c>
      <c r="I1773" s="22" t="s">
        <v>4192</v>
      </c>
      <c r="J1773" s="22" t="s">
        <v>11</v>
      </c>
      <c r="K1773" s="22" t="s">
        <v>4628</v>
      </c>
      <c r="L1773" s="22" t="s">
        <v>11</v>
      </c>
      <c r="M1773" s="22" t="s">
        <v>5433</v>
      </c>
      <c r="N1773" s="22" t="s">
        <v>4629</v>
      </c>
      <c r="O1773" s="22" t="s">
        <v>4630</v>
      </c>
      <c r="P1773" s="22" t="s">
        <v>4642</v>
      </c>
      <c r="Q1773" s="22">
        <v>0</v>
      </c>
      <c r="R1773" s="22" t="s">
        <v>1962</v>
      </c>
      <c r="S1773" s="22" t="s">
        <v>4395</v>
      </c>
      <c r="T1773" s="22" t="s">
        <v>1721</v>
      </c>
    </row>
    <row r="1774" spans="1:20">
      <c r="A1774" s="22" t="s">
        <v>2683</v>
      </c>
      <c r="B1774" s="22" t="s">
        <v>2684</v>
      </c>
      <c r="C1774" s="22" t="s">
        <v>16</v>
      </c>
      <c r="D1774" s="22" t="s">
        <v>1705</v>
      </c>
      <c r="E1774" s="22" t="s">
        <v>452</v>
      </c>
      <c r="F1774" s="22" t="s">
        <v>5342</v>
      </c>
      <c r="G1774" s="22" t="s">
        <v>1721</v>
      </c>
      <c r="H1774" s="22" t="s">
        <v>4633</v>
      </c>
      <c r="I1774" s="22" t="s">
        <v>4192</v>
      </c>
      <c r="J1774" s="22" t="s">
        <v>11</v>
      </c>
      <c r="K1774" s="22" t="s">
        <v>4628</v>
      </c>
      <c r="L1774" s="22" t="s">
        <v>11</v>
      </c>
      <c r="M1774" s="22" t="s">
        <v>5433</v>
      </c>
      <c r="N1774" s="22" t="s">
        <v>4629</v>
      </c>
      <c r="O1774" s="22" t="s">
        <v>4630</v>
      </c>
      <c r="P1774" s="22" t="s">
        <v>7</v>
      </c>
      <c r="Q1774" s="22">
        <v>0</v>
      </c>
      <c r="R1774" s="22" t="s">
        <v>4773</v>
      </c>
      <c r="S1774" s="22" t="s">
        <v>4872</v>
      </c>
      <c r="T1774" s="22" t="s">
        <v>1721</v>
      </c>
    </row>
    <row r="1775" spans="1:20">
      <c r="A1775" s="22" t="s">
        <v>3500</v>
      </c>
      <c r="B1775" s="22" t="s">
        <v>3501</v>
      </c>
      <c r="C1775" s="22" t="s">
        <v>1669</v>
      </c>
      <c r="D1775" s="22" t="s">
        <v>4091</v>
      </c>
      <c r="E1775" s="22" t="s">
        <v>459</v>
      </c>
      <c r="F1775" s="22" t="s">
        <v>4086</v>
      </c>
      <c r="G1775" s="22" t="s">
        <v>1721</v>
      </c>
      <c r="H1775" s="22" t="s">
        <v>4643</v>
      </c>
      <c r="I1775" s="22" t="s">
        <v>4644</v>
      </c>
      <c r="J1775" s="22" t="s">
        <v>1808</v>
      </c>
      <c r="K1775" s="22" t="s">
        <v>4628</v>
      </c>
      <c r="L1775" s="22" t="s">
        <v>11</v>
      </c>
      <c r="M1775" s="22" t="s">
        <v>5502</v>
      </c>
      <c r="N1775" s="22" t="s">
        <v>4640</v>
      </c>
      <c r="O1775" s="22" t="s">
        <v>4630</v>
      </c>
      <c r="P1775" s="22" t="s">
        <v>4843</v>
      </c>
      <c r="Q1775" s="22">
        <v>0</v>
      </c>
      <c r="R1775" s="22" t="s">
        <v>1962</v>
      </c>
      <c r="S1775" s="22" t="s">
        <v>4844</v>
      </c>
      <c r="T1775" s="22" t="s">
        <v>1721</v>
      </c>
    </row>
    <row r="1776" spans="1:20">
      <c r="A1776" s="22" t="s">
        <v>1997</v>
      </c>
      <c r="B1776" s="22" t="s">
        <v>1998</v>
      </c>
      <c r="C1776" s="22" t="s">
        <v>10</v>
      </c>
      <c r="D1776" s="22" t="s">
        <v>1705</v>
      </c>
      <c r="E1776" s="22" t="s">
        <v>452</v>
      </c>
      <c r="F1776" s="22" t="s">
        <v>4173</v>
      </c>
      <c r="G1776" s="22" t="s">
        <v>1721</v>
      </c>
      <c r="H1776" s="22" t="s">
        <v>4099</v>
      </c>
      <c r="I1776" s="22" t="s">
        <v>5461</v>
      </c>
      <c r="J1776" s="22" t="s">
        <v>11</v>
      </c>
      <c r="K1776" s="22" t="s">
        <v>4628</v>
      </c>
      <c r="L1776" s="22" t="s">
        <v>11</v>
      </c>
      <c r="M1776" s="22" t="s">
        <v>5432</v>
      </c>
      <c r="N1776" s="22" t="s">
        <v>4629</v>
      </c>
      <c r="O1776" s="22" t="s">
        <v>4630</v>
      </c>
      <c r="P1776" s="22" t="s">
        <v>4642</v>
      </c>
      <c r="Q1776" s="22">
        <v>0</v>
      </c>
      <c r="R1776" s="22" t="s">
        <v>1962</v>
      </c>
      <c r="S1776" s="22" t="s">
        <v>4889</v>
      </c>
      <c r="T1776" s="22" t="s">
        <v>1721</v>
      </c>
    </row>
    <row r="1777" spans="1:20">
      <c r="A1777" s="22" t="s">
        <v>2692</v>
      </c>
      <c r="B1777" s="22" t="s">
        <v>2693</v>
      </c>
      <c r="C1777" s="22" t="s">
        <v>13</v>
      </c>
      <c r="D1777" s="22" t="s">
        <v>1705</v>
      </c>
      <c r="E1777" s="22" t="s">
        <v>452</v>
      </c>
      <c r="F1777" s="22" t="s">
        <v>4176</v>
      </c>
      <c r="G1777" s="22" t="s">
        <v>1721</v>
      </c>
      <c r="H1777" s="22" t="s">
        <v>4094</v>
      </c>
      <c r="I1777" s="22" t="s">
        <v>4192</v>
      </c>
      <c r="J1777" s="22" t="s">
        <v>11</v>
      </c>
      <c r="K1777" s="22" t="s">
        <v>4628</v>
      </c>
      <c r="L1777" s="22" t="s">
        <v>11</v>
      </c>
      <c r="M1777" s="22" t="s">
        <v>5426</v>
      </c>
      <c r="N1777" s="22" t="s">
        <v>4629</v>
      </c>
      <c r="O1777" s="22" t="s">
        <v>4630</v>
      </c>
      <c r="P1777" s="22" t="s">
        <v>4650</v>
      </c>
      <c r="Q1777" s="22">
        <v>0</v>
      </c>
      <c r="R1777" s="22" t="s">
        <v>1962</v>
      </c>
      <c r="S1777" s="22" t="s">
        <v>4652</v>
      </c>
      <c r="T1777" s="22" t="s">
        <v>1721</v>
      </c>
    </row>
    <row r="1778" spans="1:20">
      <c r="A1778" s="22" t="s">
        <v>3833</v>
      </c>
      <c r="B1778" s="22" t="s">
        <v>3834</v>
      </c>
      <c r="C1778" s="22" t="s">
        <v>16</v>
      </c>
      <c r="D1778" s="22" t="s">
        <v>1705</v>
      </c>
      <c r="E1778" s="22" t="s">
        <v>452</v>
      </c>
      <c r="F1778" s="22" t="s">
        <v>5342</v>
      </c>
      <c r="G1778" s="22" t="s">
        <v>1721</v>
      </c>
      <c r="H1778" s="22" t="s">
        <v>4633</v>
      </c>
      <c r="I1778" s="22" t="s">
        <v>4192</v>
      </c>
      <c r="J1778" s="22" t="s">
        <v>11</v>
      </c>
      <c r="K1778" s="22" t="s">
        <v>4628</v>
      </c>
      <c r="L1778" s="22" t="s">
        <v>11</v>
      </c>
      <c r="M1778" s="22" t="s">
        <v>5436</v>
      </c>
      <c r="N1778" s="22" t="s">
        <v>4629</v>
      </c>
      <c r="O1778" s="22" t="s">
        <v>4630</v>
      </c>
      <c r="P1778" s="22" t="s">
        <v>7</v>
      </c>
      <c r="Q1778" s="22">
        <v>0</v>
      </c>
      <c r="R1778" s="22" t="s">
        <v>2933</v>
      </c>
      <c r="S1778" s="22" t="s">
        <v>4743</v>
      </c>
      <c r="T1778" s="22" t="s">
        <v>1721</v>
      </c>
    </row>
    <row r="1779" spans="1:20">
      <c r="A1779" s="22" t="s">
        <v>3190</v>
      </c>
      <c r="B1779" s="22" t="s">
        <v>3191</v>
      </c>
      <c r="C1779" s="22" t="s">
        <v>10</v>
      </c>
      <c r="D1779" s="22" t="s">
        <v>1705</v>
      </c>
      <c r="E1779" s="22" t="s">
        <v>452</v>
      </c>
      <c r="F1779" s="22" t="s">
        <v>4190</v>
      </c>
      <c r="G1779" s="22" t="s">
        <v>1721</v>
      </c>
      <c r="H1779" s="22" t="s">
        <v>4633</v>
      </c>
      <c r="I1779" s="22" t="s">
        <v>5430</v>
      </c>
      <c r="J1779" s="22" t="s">
        <v>11</v>
      </c>
      <c r="K1779" s="22" t="s">
        <v>4628</v>
      </c>
      <c r="L1779" s="22" t="s">
        <v>11</v>
      </c>
      <c r="M1779" s="22" t="s">
        <v>5432</v>
      </c>
      <c r="N1779" s="22" t="s">
        <v>4629</v>
      </c>
      <c r="O1779" s="22" t="s">
        <v>4630</v>
      </c>
      <c r="P1779" s="22" t="s">
        <v>1026</v>
      </c>
      <c r="Q1779" s="22">
        <v>0</v>
      </c>
      <c r="R1779" s="22" t="s">
        <v>1683</v>
      </c>
      <c r="S1779" s="22" t="s">
        <v>4596</v>
      </c>
      <c r="T1779" s="22" t="s">
        <v>1721</v>
      </c>
    </row>
    <row r="1780" spans="1:20">
      <c r="A1780" s="22" t="s">
        <v>3306</v>
      </c>
      <c r="B1780" s="22" t="s">
        <v>3307</v>
      </c>
      <c r="C1780" s="22" t="s">
        <v>10</v>
      </c>
      <c r="D1780" s="22" t="s">
        <v>1705</v>
      </c>
      <c r="E1780" s="22" t="s">
        <v>452</v>
      </c>
      <c r="F1780" s="22" t="s">
        <v>5342</v>
      </c>
      <c r="G1780" s="22" t="s">
        <v>1721</v>
      </c>
      <c r="H1780" s="22" t="s">
        <v>4633</v>
      </c>
      <c r="I1780" s="22" t="s">
        <v>4192</v>
      </c>
      <c r="J1780" s="22" t="s">
        <v>11</v>
      </c>
      <c r="K1780" s="22" t="s">
        <v>4628</v>
      </c>
      <c r="L1780" s="22" t="s">
        <v>11</v>
      </c>
      <c r="M1780" s="22" t="s">
        <v>5425</v>
      </c>
      <c r="N1780" s="22" t="s">
        <v>4629</v>
      </c>
      <c r="O1780" s="22" t="s">
        <v>4630</v>
      </c>
      <c r="P1780" s="22" t="s">
        <v>4642</v>
      </c>
      <c r="Q1780" s="22">
        <v>0</v>
      </c>
      <c r="R1780" s="22" t="s">
        <v>1962</v>
      </c>
      <c r="S1780" s="22" t="s">
        <v>4705</v>
      </c>
      <c r="T1780" s="22" t="s">
        <v>1721</v>
      </c>
    </row>
    <row r="1781" spans="1:20">
      <c r="A1781" s="22" t="s">
        <v>2176</v>
      </c>
      <c r="B1781" s="22" t="s">
        <v>2177</v>
      </c>
      <c r="C1781" s="22" t="s">
        <v>14</v>
      </c>
      <c r="D1781" s="22" t="s">
        <v>1705</v>
      </c>
      <c r="E1781" s="22" t="s">
        <v>452</v>
      </c>
      <c r="F1781" s="22" t="s">
        <v>4175</v>
      </c>
      <c r="G1781" s="22" t="s">
        <v>1721</v>
      </c>
      <c r="H1781" s="22" t="s">
        <v>4638</v>
      </c>
      <c r="I1781" s="22" t="s">
        <v>4656</v>
      </c>
      <c r="J1781" s="22" t="s">
        <v>11</v>
      </c>
      <c r="K1781" s="22" t="s">
        <v>4628</v>
      </c>
      <c r="L1781" s="22" t="s">
        <v>11</v>
      </c>
      <c r="M1781" s="22" t="s">
        <v>5416</v>
      </c>
      <c r="N1781" s="22" t="s">
        <v>4629</v>
      </c>
      <c r="O1781" s="22" t="s">
        <v>4630</v>
      </c>
      <c r="P1781" s="22" t="s">
        <v>4718</v>
      </c>
      <c r="Q1781" s="22">
        <v>0</v>
      </c>
      <c r="R1781" s="22" t="s">
        <v>1962</v>
      </c>
      <c r="S1781" s="22" t="s">
        <v>4465</v>
      </c>
      <c r="T1781" s="22" t="s">
        <v>1721</v>
      </c>
    </row>
    <row r="1782" spans="1:20">
      <c r="A1782" s="22" t="s">
        <v>2709</v>
      </c>
      <c r="B1782" s="22" t="s">
        <v>2710</v>
      </c>
      <c r="C1782" s="22" t="s">
        <v>13</v>
      </c>
      <c r="D1782" s="22" t="s">
        <v>1705</v>
      </c>
      <c r="E1782" s="22" t="s">
        <v>452</v>
      </c>
      <c r="F1782" s="22" t="s">
        <v>4158</v>
      </c>
      <c r="G1782" s="22" t="s">
        <v>1721</v>
      </c>
      <c r="H1782" s="22" t="s">
        <v>4638</v>
      </c>
      <c r="I1782" s="22" t="s">
        <v>4636</v>
      </c>
      <c r="J1782" s="22" t="s">
        <v>11</v>
      </c>
      <c r="K1782" s="22" t="s">
        <v>4628</v>
      </c>
      <c r="L1782" s="22" t="s">
        <v>11</v>
      </c>
      <c r="M1782" s="22" t="s">
        <v>5408</v>
      </c>
      <c r="N1782" s="22" t="s">
        <v>4629</v>
      </c>
      <c r="O1782" s="22" t="s">
        <v>4630</v>
      </c>
      <c r="P1782" s="22" t="s">
        <v>4660</v>
      </c>
      <c r="Q1782" s="22">
        <v>0</v>
      </c>
      <c r="R1782" s="22" t="s">
        <v>1962</v>
      </c>
      <c r="S1782" s="22" t="s">
        <v>4728</v>
      </c>
      <c r="T1782" s="22" t="s">
        <v>1721</v>
      </c>
    </row>
    <row r="1783" spans="1:20">
      <c r="A1783" s="22" t="s">
        <v>3521</v>
      </c>
      <c r="B1783" s="22" t="s">
        <v>3522</v>
      </c>
      <c r="C1783" s="22" t="s">
        <v>16</v>
      </c>
      <c r="D1783" s="22" t="s">
        <v>1705</v>
      </c>
      <c r="E1783" s="22" t="s">
        <v>1189</v>
      </c>
      <c r="F1783" s="22" t="s">
        <v>4182</v>
      </c>
      <c r="G1783" s="22" t="s">
        <v>1721</v>
      </c>
      <c r="H1783" s="22" t="s">
        <v>4638</v>
      </c>
      <c r="I1783" s="22" t="s">
        <v>4636</v>
      </c>
      <c r="J1783" s="22" t="s">
        <v>11</v>
      </c>
      <c r="K1783" s="22" t="s">
        <v>4628</v>
      </c>
      <c r="L1783" s="22" t="s">
        <v>11</v>
      </c>
      <c r="M1783" s="22" t="s">
        <v>5427</v>
      </c>
      <c r="N1783" s="22" t="s">
        <v>4629</v>
      </c>
      <c r="O1783" s="22" t="s">
        <v>4630</v>
      </c>
      <c r="P1783" s="22" t="s">
        <v>7</v>
      </c>
      <c r="Q1783" s="22">
        <v>0</v>
      </c>
      <c r="R1783" s="22" t="s">
        <v>3476</v>
      </c>
      <c r="S1783" s="22" t="s">
        <v>4673</v>
      </c>
      <c r="T1783" s="22" t="s">
        <v>1721</v>
      </c>
    </row>
    <row r="1784" spans="1:20">
      <c r="A1784" s="22" t="s">
        <v>4041</v>
      </c>
      <c r="B1784" s="22" t="s">
        <v>4042</v>
      </c>
      <c r="C1784" s="22" t="s">
        <v>14</v>
      </c>
      <c r="D1784" s="22" t="s">
        <v>1705</v>
      </c>
      <c r="E1784" s="22" t="s">
        <v>452</v>
      </c>
      <c r="F1784" s="22" t="s">
        <v>5334</v>
      </c>
      <c r="G1784" s="22" t="s">
        <v>1721</v>
      </c>
      <c r="H1784" s="22" t="s">
        <v>4633</v>
      </c>
      <c r="I1784" s="22" t="s">
        <v>4192</v>
      </c>
      <c r="J1784" s="22" t="s">
        <v>11</v>
      </c>
      <c r="K1784" s="22" t="s">
        <v>4628</v>
      </c>
      <c r="L1784" s="22" t="s">
        <v>11</v>
      </c>
      <c r="M1784" s="22" t="s">
        <v>5408</v>
      </c>
      <c r="N1784" s="22" t="s">
        <v>4629</v>
      </c>
      <c r="O1784" s="22" t="s">
        <v>4630</v>
      </c>
      <c r="P1784" s="22" t="s">
        <v>4634</v>
      </c>
      <c r="Q1784" s="22">
        <v>0</v>
      </c>
      <c r="R1784" s="22" t="s">
        <v>1962</v>
      </c>
      <c r="S1784" s="22" t="s">
        <v>4680</v>
      </c>
      <c r="T1784" s="22" t="s">
        <v>1721</v>
      </c>
    </row>
    <row r="1785" spans="1:20">
      <c r="A1785" s="22" t="s">
        <v>2089</v>
      </c>
      <c r="B1785" s="22" t="s">
        <v>2090</v>
      </c>
      <c r="C1785" s="22" t="s">
        <v>1669</v>
      </c>
      <c r="D1785" s="22" t="s">
        <v>4091</v>
      </c>
      <c r="E1785" s="22" t="s">
        <v>464</v>
      </c>
      <c r="F1785" s="22" t="s">
        <v>4122</v>
      </c>
      <c r="G1785" s="22" t="s">
        <v>1721</v>
      </c>
      <c r="H1785" s="22" t="s">
        <v>4638</v>
      </c>
      <c r="I1785" s="22" t="s">
        <v>4644</v>
      </c>
      <c r="J1785" s="22" t="s">
        <v>11</v>
      </c>
      <c r="K1785" s="22" t="s">
        <v>4628</v>
      </c>
      <c r="L1785" s="22" t="s">
        <v>11</v>
      </c>
      <c r="M1785" s="22" t="s">
        <v>5408</v>
      </c>
      <c r="N1785" s="22" t="s">
        <v>4640</v>
      </c>
      <c r="O1785" s="22" t="s">
        <v>4630</v>
      </c>
      <c r="P1785" s="22" t="s">
        <v>4641</v>
      </c>
      <c r="Q1785" s="22">
        <v>0</v>
      </c>
      <c r="R1785" s="22" t="s">
        <v>2905</v>
      </c>
      <c r="S1785" s="22" t="s">
        <v>4845</v>
      </c>
      <c r="T1785" s="22" t="s">
        <v>1721</v>
      </c>
    </row>
    <row r="1786" spans="1:20">
      <c r="A1786" s="22" t="s">
        <v>1937</v>
      </c>
      <c r="B1786" s="22" t="s">
        <v>1938</v>
      </c>
      <c r="C1786" s="22" t="s">
        <v>12</v>
      </c>
      <c r="D1786" s="22" t="s">
        <v>1705</v>
      </c>
      <c r="E1786" s="22" t="s">
        <v>452</v>
      </c>
      <c r="F1786" s="22" t="s">
        <v>5338</v>
      </c>
      <c r="G1786" s="22" t="s">
        <v>1721</v>
      </c>
      <c r="H1786" s="22" t="s">
        <v>4643</v>
      </c>
      <c r="I1786" s="22" t="s">
        <v>4138</v>
      </c>
      <c r="J1786" s="22" t="s">
        <v>11</v>
      </c>
      <c r="K1786" s="22" t="s">
        <v>4628</v>
      </c>
      <c r="L1786" s="22" t="s">
        <v>11</v>
      </c>
      <c r="M1786" s="22" t="s">
        <v>5425</v>
      </c>
      <c r="N1786" s="22" t="s">
        <v>4629</v>
      </c>
      <c r="O1786" s="22" t="s">
        <v>4630</v>
      </c>
      <c r="P1786" s="22" t="s">
        <v>4642</v>
      </c>
      <c r="Q1786" s="22">
        <v>0</v>
      </c>
      <c r="R1786" s="22" t="s">
        <v>1962</v>
      </c>
      <c r="S1786" s="22" t="s">
        <v>4492</v>
      </c>
      <c r="T1786" s="22" t="s">
        <v>1721</v>
      </c>
    </row>
    <row r="1787" spans="1:20">
      <c r="A1787" s="22" t="s">
        <v>2176</v>
      </c>
      <c r="B1787" s="22" t="s">
        <v>2177</v>
      </c>
      <c r="C1787" s="22" t="s">
        <v>14</v>
      </c>
      <c r="D1787" s="22" t="s">
        <v>1705</v>
      </c>
      <c r="E1787" s="22" t="s">
        <v>452</v>
      </c>
      <c r="F1787" s="22" t="s">
        <v>4175</v>
      </c>
      <c r="G1787" s="22" t="s">
        <v>1721</v>
      </c>
      <c r="H1787" s="22" t="s">
        <v>4638</v>
      </c>
      <c r="I1787" s="22" t="s">
        <v>4656</v>
      </c>
      <c r="J1787" s="22" t="s">
        <v>11</v>
      </c>
      <c r="K1787" s="22" t="s">
        <v>4628</v>
      </c>
      <c r="L1787" s="22" t="s">
        <v>11</v>
      </c>
      <c r="M1787" s="22" t="s">
        <v>5412</v>
      </c>
      <c r="N1787" s="22" t="s">
        <v>4629</v>
      </c>
      <c r="O1787" s="22" t="s">
        <v>4630</v>
      </c>
      <c r="P1787" s="22" t="s">
        <v>4718</v>
      </c>
      <c r="Q1787" s="22">
        <v>0</v>
      </c>
      <c r="R1787" s="22" t="s">
        <v>1962</v>
      </c>
      <c r="S1787" s="22" t="s">
        <v>4465</v>
      </c>
      <c r="T1787" s="22" t="s">
        <v>1721</v>
      </c>
    </row>
    <row r="1788" spans="1:20">
      <c r="A1788" s="22" t="s">
        <v>2916</v>
      </c>
      <c r="B1788" s="22" t="s">
        <v>2917</v>
      </c>
      <c r="C1788" s="22" t="s">
        <v>14</v>
      </c>
      <c r="D1788" s="22" t="s">
        <v>1705</v>
      </c>
      <c r="E1788" s="22" t="s">
        <v>452</v>
      </c>
      <c r="F1788" s="22" t="s">
        <v>5334</v>
      </c>
      <c r="G1788" s="22" t="s">
        <v>1721</v>
      </c>
      <c r="H1788" s="22" t="s">
        <v>4633</v>
      </c>
      <c r="I1788" s="22" t="s">
        <v>4192</v>
      </c>
      <c r="J1788" s="22" t="s">
        <v>11</v>
      </c>
      <c r="K1788" s="22" t="s">
        <v>4628</v>
      </c>
      <c r="L1788" s="22" t="s">
        <v>11</v>
      </c>
      <c r="M1788" s="22" t="s">
        <v>5405</v>
      </c>
      <c r="N1788" s="22" t="s">
        <v>4629</v>
      </c>
      <c r="O1788" s="22" t="s">
        <v>4630</v>
      </c>
      <c r="P1788" s="22" t="s">
        <v>4704</v>
      </c>
      <c r="Q1788" s="22">
        <v>0</v>
      </c>
      <c r="R1788" s="22" t="s">
        <v>1962</v>
      </c>
      <c r="S1788" s="22" t="s">
        <v>4387</v>
      </c>
      <c r="T1788" s="22" t="s">
        <v>1721</v>
      </c>
    </row>
    <row r="1789" spans="1:20">
      <c r="A1789" s="22" t="s">
        <v>2304</v>
      </c>
      <c r="B1789" s="22" t="s">
        <v>2305</v>
      </c>
      <c r="C1789" s="22" t="s">
        <v>16</v>
      </c>
      <c r="D1789" s="22" t="s">
        <v>1705</v>
      </c>
      <c r="E1789" s="22" t="s">
        <v>1189</v>
      </c>
      <c r="F1789" s="22" t="s">
        <v>4182</v>
      </c>
      <c r="G1789" s="22" t="s">
        <v>1721</v>
      </c>
      <c r="H1789" s="22" t="s">
        <v>4638</v>
      </c>
      <c r="I1789" s="22" t="s">
        <v>4636</v>
      </c>
      <c r="J1789" s="22" t="s">
        <v>11</v>
      </c>
      <c r="K1789" s="22" t="s">
        <v>4628</v>
      </c>
      <c r="L1789" s="22" t="s">
        <v>11</v>
      </c>
      <c r="M1789" s="22" t="s">
        <v>5423</v>
      </c>
      <c r="N1789" s="22" t="s">
        <v>4629</v>
      </c>
      <c r="O1789" s="22" t="s">
        <v>4630</v>
      </c>
      <c r="P1789" s="22" t="s">
        <v>9</v>
      </c>
      <c r="Q1789" s="22">
        <v>0</v>
      </c>
      <c r="R1789" s="22" t="s">
        <v>2307</v>
      </c>
      <c r="S1789" s="22" t="s">
        <v>4521</v>
      </c>
      <c r="T1789" s="22" t="s">
        <v>1721</v>
      </c>
    </row>
    <row r="1790" spans="1:20">
      <c r="A1790" s="22" t="s">
        <v>2716</v>
      </c>
      <c r="B1790" s="22" t="s">
        <v>2717</v>
      </c>
      <c r="C1790" s="22" t="s">
        <v>10</v>
      </c>
      <c r="D1790" s="22" t="s">
        <v>1705</v>
      </c>
      <c r="E1790" s="22" t="s">
        <v>452</v>
      </c>
      <c r="F1790" s="22" t="s">
        <v>4179</v>
      </c>
      <c r="G1790" s="22" t="s">
        <v>1721</v>
      </c>
      <c r="H1790" s="22" t="s">
        <v>4682</v>
      </c>
      <c r="I1790" s="22" t="s">
        <v>4106</v>
      </c>
      <c r="J1790" s="22" t="s">
        <v>11</v>
      </c>
      <c r="K1790" s="22" t="s">
        <v>4628</v>
      </c>
      <c r="L1790" s="22" t="s">
        <v>11</v>
      </c>
      <c r="M1790" s="22" t="s">
        <v>5406</v>
      </c>
      <c r="N1790" s="22" t="s">
        <v>4629</v>
      </c>
      <c r="O1790" s="22" t="s">
        <v>4630</v>
      </c>
      <c r="P1790" s="22" t="s">
        <v>1026</v>
      </c>
      <c r="Q1790" s="22">
        <v>0</v>
      </c>
      <c r="R1790" s="22" t="s">
        <v>1683</v>
      </c>
      <c r="S1790" s="22" t="s">
        <v>4594</v>
      </c>
      <c r="T1790" s="22" t="s">
        <v>1721</v>
      </c>
    </row>
    <row r="1791" spans="1:20">
      <c r="A1791" s="22" t="s">
        <v>3205</v>
      </c>
      <c r="B1791" s="22" t="s">
        <v>3206</v>
      </c>
      <c r="C1791" s="22" t="s">
        <v>13</v>
      </c>
      <c r="D1791" s="22" t="s">
        <v>1705</v>
      </c>
      <c r="E1791" s="22" t="s">
        <v>452</v>
      </c>
      <c r="F1791" s="22" t="s">
        <v>4176</v>
      </c>
      <c r="G1791" s="22" t="s">
        <v>1721</v>
      </c>
      <c r="H1791" s="22" t="s">
        <v>4094</v>
      </c>
      <c r="I1791" s="22" t="s">
        <v>4192</v>
      </c>
      <c r="J1791" s="22" t="s">
        <v>11</v>
      </c>
      <c r="K1791" s="22" t="s">
        <v>4628</v>
      </c>
      <c r="L1791" s="22" t="s">
        <v>11</v>
      </c>
      <c r="M1791" s="22" t="s">
        <v>5418</v>
      </c>
      <c r="N1791" s="22" t="s">
        <v>4629</v>
      </c>
      <c r="O1791" s="22" t="s">
        <v>4630</v>
      </c>
      <c r="P1791" s="22" t="s">
        <v>7</v>
      </c>
      <c r="Q1791" s="22">
        <v>0</v>
      </c>
      <c r="R1791" s="22" t="s">
        <v>4745</v>
      </c>
      <c r="S1791" s="22" t="s">
        <v>4556</v>
      </c>
      <c r="T1791" s="22" t="s">
        <v>1721</v>
      </c>
    </row>
    <row r="1792" spans="1:20">
      <c r="A1792" s="22" t="s">
        <v>2317</v>
      </c>
      <c r="B1792" s="22" t="s">
        <v>2318</v>
      </c>
      <c r="C1792" s="22" t="s">
        <v>16</v>
      </c>
      <c r="D1792" s="22" t="s">
        <v>1705</v>
      </c>
      <c r="E1792" s="22" t="s">
        <v>1189</v>
      </c>
      <c r="F1792" s="22" t="s">
        <v>4207</v>
      </c>
      <c r="G1792" s="22" t="s">
        <v>1721</v>
      </c>
      <c r="H1792" s="22" t="s">
        <v>4633</v>
      </c>
      <c r="I1792" s="22" t="s">
        <v>4106</v>
      </c>
      <c r="J1792" s="22" t="s">
        <v>11</v>
      </c>
      <c r="K1792" s="22" t="s">
        <v>4628</v>
      </c>
      <c r="L1792" s="22" t="s">
        <v>11</v>
      </c>
      <c r="M1792" s="22" t="s">
        <v>5418</v>
      </c>
      <c r="N1792" s="22" t="s">
        <v>4629</v>
      </c>
      <c r="O1792" s="22" t="s">
        <v>4630</v>
      </c>
      <c r="P1792" s="22" t="s">
        <v>4815</v>
      </c>
      <c r="Q1792" s="22">
        <v>0</v>
      </c>
      <c r="R1792" s="22" t="s">
        <v>1962</v>
      </c>
      <c r="S1792" s="22" t="s">
        <v>4816</v>
      </c>
      <c r="T1792" s="22" t="s">
        <v>1721</v>
      </c>
    </row>
    <row r="1793" spans="1:20">
      <c r="A1793" s="22" t="s">
        <v>3824</v>
      </c>
      <c r="B1793" s="22" t="s">
        <v>3825</v>
      </c>
      <c r="C1793" s="22" t="s">
        <v>16</v>
      </c>
      <c r="D1793" s="22" t="s">
        <v>1705</v>
      </c>
      <c r="E1793" s="22" t="s">
        <v>1189</v>
      </c>
      <c r="F1793" s="22" t="s">
        <v>4141</v>
      </c>
      <c r="G1793" s="22" t="s">
        <v>1721</v>
      </c>
      <c r="H1793" s="22" t="s">
        <v>4633</v>
      </c>
      <c r="I1793" s="22" t="s">
        <v>5430</v>
      </c>
      <c r="J1793" s="22" t="s">
        <v>11</v>
      </c>
      <c r="K1793" s="22" t="s">
        <v>4628</v>
      </c>
      <c r="L1793" s="22" t="s">
        <v>11</v>
      </c>
      <c r="M1793" s="22" t="s">
        <v>5450</v>
      </c>
      <c r="N1793" s="22" t="s">
        <v>4629</v>
      </c>
      <c r="O1793" s="22" t="s">
        <v>4630</v>
      </c>
      <c r="P1793" s="22" t="s">
        <v>9</v>
      </c>
      <c r="Q1793" s="22">
        <v>0</v>
      </c>
      <c r="R1793" s="22" t="s">
        <v>3828</v>
      </c>
      <c r="S1793" s="22" t="s">
        <v>4876</v>
      </c>
      <c r="T1793" s="22" t="s">
        <v>1721</v>
      </c>
    </row>
    <row r="1794" spans="1:20">
      <c r="A1794" s="22" t="s">
        <v>2247</v>
      </c>
      <c r="B1794" s="22" t="s">
        <v>2248</v>
      </c>
      <c r="C1794" s="22" t="s">
        <v>15</v>
      </c>
      <c r="D1794" s="22" t="s">
        <v>1705</v>
      </c>
      <c r="E1794" s="22" t="s">
        <v>452</v>
      </c>
      <c r="F1794" s="22" t="s">
        <v>4148</v>
      </c>
      <c r="G1794" s="22" t="s">
        <v>1721</v>
      </c>
      <c r="H1794" s="22" t="s">
        <v>4094</v>
      </c>
      <c r="I1794" s="22" t="s">
        <v>4192</v>
      </c>
      <c r="J1794" s="22" t="s">
        <v>11</v>
      </c>
      <c r="K1794" s="22" t="s">
        <v>4628</v>
      </c>
      <c r="L1794" s="22" t="s">
        <v>11</v>
      </c>
      <c r="M1794" s="22" t="s">
        <v>5412</v>
      </c>
      <c r="N1794" s="22" t="s">
        <v>4629</v>
      </c>
      <c r="O1794" s="22" t="s">
        <v>4630</v>
      </c>
      <c r="P1794" s="22" t="s">
        <v>4675</v>
      </c>
      <c r="Q1794" s="22">
        <v>0</v>
      </c>
      <c r="R1794" s="22" t="s">
        <v>1962</v>
      </c>
      <c r="S1794" s="22" t="s">
        <v>4454</v>
      </c>
      <c r="T1794" s="22" t="s">
        <v>1721</v>
      </c>
    </row>
    <row r="1795" spans="1:20">
      <c r="A1795" s="22" t="s">
        <v>3949</v>
      </c>
      <c r="B1795" s="22" t="s">
        <v>3950</v>
      </c>
      <c r="C1795" s="22" t="s">
        <v>12</v>
      </c>
      <c r="D1795" s="22" t="s">
        <v>1705</v>
      </c>
      <c r="E1795" s="22" t="s">
        <v>452</v>
      </c>
      <c r="F1795" s="22" t="s">
        <v>4175</v>
      </c>
      <c r="G1795" s="22" t="s">
        <v>1721</v>
      </c>
      <c r="H1795" s="22" t="s">
        <v>4638</v>
      </c>
      <c r="I1795" s="22" t="s">
        <v>4656</v>
      </c>
      <c r="J1795" s="22" t="s">
        <v>11</v>
      </c>
      <c r="K1795" s="22" t="s">
        <v>4628</v>
      </c>
      <c r="L1795" s="22" t="s">
        <v>11</v>
      </c>
      <c r="M1795" s="22" t="s">
        <v>5418</v>
      </c>
      <c r="N1795" s="22" t="s">
        <v>4629</v>
      </c>
      <c r="O1795" s="22" t="s">
        <v>4630</v>
      </c>
      <c r="P1795" s="22" t="s">
        <v>4697</v>
      </c>
      <c r="Q1795" s="22">
        <v>0</v>
      </c>
      <c r="R1795" s="22" t="s">
        <v>1962</v>
      </c>
      <c r="S1795" s="22" t="s">
        <v>4698</v>
      </c>
      <c r="T1795" s="22" t="s">
        <v>1721</v>
      </c>
    </row>
    <row r="1796" spans="1:20">
      <c r="A1796" s="22" t="s">
        <v>3962</v>
      </c>
      <c r="B1796" s="22" t="s">
        <v>3963</v>
      </c>
      <c r="C1796" s="22" t="s">
        <v>1669</v>
      </c>
      <c r="D1796" s="22" t="s">
        <v>1705</v>
      </c>
      <c r="E1796" s="22" t="s">
        <v>452</v>
      </c>
      <c r="F1796" s="22" t="s">
        <v>4179</v>
      </c>
      <c r="G1796" s="22" t="s">
        <v>1721</v>
      </c>
      <c r="H1796" s="22" t="s">
        <v>4682</v>
      </c>
      <c r="I1796" s="22" t="s">
        <v>4106</v>
      </c>
      <c r="J1796" s="22" t="s">
        <v>11</v>
      </c>
      <c r="K1796" s="22" t="s">
        <v>4628</v>
      </c>
      <c r="L1796" s="22" t="s">
        <v>11</v>
      </c>
      <c r="M1796" s="22" t="s">
        <v>5406</v>
      </c>
      <c r="N1796" s="22" t="s">
        <v>4629</v>
      </c>
      <c r="O1796" s="22" t="s">
        <v>4630</v>
      </c>
      <c r="P1796" s="22" t="s">
        <v>4642</v>
      </c>
      <c r="Q1796" s="22">
        <v>0</v>
      </c>
      <c r="R1796" s="22" t="s">
        <v>1962</v>
      </c>
      <c r="S1796" s="22" t="s">
        <v>4824</v>
      </c>
      <c r="T1796" s="22" t="s">
        <v>1721</v>
      </c>
    </row>
    <row r="1797" spans="1:20">
      <c r="A1797" s="22" t="s">
        <v>3785</v>
      </c>
      <c r="B1797" s="22" t="s">
        <v>3786</v>
      </c>
      <c r="C1797" s="22" t="s">
        <v>10</v>
      </c>
      <c r="D1797" s="22" t="s">
        <v>1705</v>
      </c>
      <c r="E1797" s="22" t="s">
        <v>452</v>
      </c>
      <c r="F1797" s="22" t="s">
        <v>4185</v>
      </c>
      <c r="G1797" s="22" t="s">
        <v>1721</v>
      </c>
      <c r="H1797" s="22" t="s">
        <v>4633</v>
      </c>
      <c r="I1797" s="22" t="s">
        <v>4203</v>
      </c>
      <c r="J1797" s="22" t="s">
        <v>11</v>
      </c>
      <c r="K1797" s="22" t="s">
        <v>4628</v>
      </c>
      <c r="L1797" s="22" t="s">
        <v>11</v>
      </c>
      <c r="M1797" s="22" t="s">
        <v>5460</v>
      </c>
      <c r="N1797" s="22" t="s">
        <v>4629</v>
      </c>
      <c r="O1797" s="22" t="s">
        <v>4630</v>
      </c>
      <c r="P1797" s="22" t="s">
        <v>1026</v>
      </c>
      <c r="Q1797" s="22">
        <v>0</v>
      </c>
      <c r="R1797" s="22" t="s">
        <v>1683</v>
      </c>
      <c r="S1797" s="22" t="s">
        <v>4585</v>
      </c>
      <c r="T1797" s="22" t="s">
        <v>1721</v>
      </c>
    </row>
    <row r="1798" spans="1:20">
      <c r="A1798" s="22" t="s">
        <v>2949</v>
      </c>
      <c r="B1798" s="22" t="s">
        <v>2950</v>
      </c>
      <c r="C1798" s="22" t="s">
        <v>13</v>
      </c>
      <c r="D1798" s="22" t="s">
        <v>1705</v>
      </c>
      <c r="E1798" s="22" t="s">
        <v>452</v>
      </c>
      <c r="F1798" s="22" t="s">
        <v>5338</v>
      </c>
      <c r="G1798" s="22" t="s">
        <v>1721</v>
      </c>
      <c r="H1798" s="22" t="s">
        <v>4643</v>
      </c>
      <c r="I1798" s="22" t="s">
        <v>4138</v>
      </c>
      <c r="J1798" s="22" t="s">
        <v>11</v>
      </c>
      <c r="K1798" s="22" t="s">
        <v>4628</v>
      </c>
      <c r="L1798" s="22" t="s">
        <v>11</v>
      </c>
      <c r="M1798" s="22" t="s">
        <v>5433</v>
      </c>
      <c r="N1798" s="22" t="s">
        <v>4629</v>
      </c>
      <c r="O1798" s="22" t="s">
        <v>4630</v>
      </c>
      <c r="P1798" s="22" t="s">
        <v>1026</v>
      </c>
      <c r="Q1798" s="22">
        <v>0</v>
      </c>
      <c r="R1798" s="22" t="s">
        <v>1760</v>
      </c>
      <c r="S1798" s="22" t="s">
        <v>5505</v>
      </c>
      <c r="T1798" s="22" t="s">
        <v>1721</v>
      </c>
    </row>
    <row r="1799" spans="1:20">
      <c r="A1799" s="22" t="s">
        <v>2086</v>
      </c>
      <c r="B1799" s="22" t="s">
        <v>2087</v>
      </c>
      <c r="C1799" s="22" t="s">
        <v>1669</v>
      </c>
      <c r="D1799" s="22" t="s">
        <v>4091</v>
      </c>
      <c r="E1799" s="22" t="s">
        <v>459</v>
      </c>
      <c r="F1799" s="22" t="s">
        <v>4086</v>
      </c>
      <c r="G1799" s="22" t="s">
        <v>1721</v>
      </c>
      <c r="H1799" s="22" t="s">
        <v>4643</v>
      </c>
      <c r="I1799" s="22" t="s">
        <v>4644</v>
      </c>
      <c r="J1799" s="22" t="s">
        <v>1808</v>
      </c>
      <c r="K1799" s="22" t="s">
        <v>4628</v>
      </c>
      <c r="L1799" s="22" t="s">
        <v>11</v>
      </c>
      <c r="M1799" s="22" t="s">
        <v>5502</v>
      </c>
      <c r="N1799" s="22" t="s">
        <v>4640</v>
      </c>
      <c r="O1799" s="22" t="s">
        <v>4630</v>
      </c>
      <c r="P1799" s="22" t="s">
        <v>4669</v>
      </c>
      <c r="Q1799" s="22">
        <v>0</v>
      </c>
      <c r="R1799" s="22" t="s">
        <v>1962</v>
      </c>
      <c r="S1799" s="22" t="s">
        <v>4670</v>
      </c>
      <c r="T1799" s="22" t="s">
        <v>1721</v>
      </c>
    </row>
    <row r="1800" spans="1:20">
      <c r="A1800" s="22" t="s">
        <v>2223</v>
      </c>
      <c r="B1800" s="22" t="s">
        <v>2224</v>
      </c>
      <c r="C1800" s="22" t="s">
        <v>16</v>
      </c>
      <c r="D1800" s="22" t="s">
        <v>1705</v>
      </c>
      <c r="E1800" s="22" t="s">
        <v>1189</v>
      </c>
      <c r="F1800" s="22" t="s">
        <v>4199</v>
      </c>
      <c r="G1800" s="22" t="s">
        <v>1721</v>
      </c>
      <c r="H1800" s="22" t="s">
        <v>4643</v>
      </c>
      <c r="I1800" s="22" t="s">
        <v>4192</v>
      </c>
      <c r="J1800" s="22" t="s">
        <v>11</v>
      </c>
      <c r="K1800" s="22" t="s">
        <v>4628</v>
      </c>
      <c r="L1800" s="22" t="s">
        <v>11</v>
      </c>
      <c r="M1800" s="22" t="s">
        <v>5455</v>
      </c>
      <c r="N1800" s="22" t="s">
        <v>4629</v>
      </c>
      <c r="O1800" s="22" t="s">
        <v>4630</v>
      </c>
      <c r="P1800" s="22" t="s">
        <v>1026</v>
      </c>
      <c r="Q1800" s="22">
        <v>0</v>
      </c>
      <c r="R1800" s="22" t="s">
        <v>1683</v>
      </c>
      <c r="S1800" s="22" t="s">
        <v>4584</v>
      </c>
      <c r="T1800" s="22" t="s">
        <v>1721</v>
      </c>
    </row>
    <row r="1801" spans="1:20">
      <c r="A1801" s="22" t="s">
        <v>2227</v>
      </c>
      <c r="B1801" s="22" t="s">
        <v>2228</v>
      </c>
      <c r="C1801" s="22" t="s">
        <v>16</v>
      </c>
      <c r="D1801" s="22" t="s">
        <v>1705</v>
      </c>
      <c r="E1801" s="22" t="s">
        <v>1189</v>
      </c>
      <c r="F1801" s="22" t="s">
        <v>4197</v>
      </c>
      <c r="G1801" s="22" t="s">
        <v>1721</v>
      </c>
      <c r="H1801" s="22" t="s">
        <v>4099</v>
      </c>
      <c r="I1801" s="22" t="s">
        <v>4106</v>
      </c>
      <c r="J1801" s="22" t="s">
        <v>11</v>
      </c>
      <c r="K1801" s="22" t="s">
        <v>4628</v>
      </c>
      <c r="L1801" s="22" t="s">
        <v>11</v>
      </c>
      <c r="M1801" s="22" t="s">
        <v>5418</v>
      </c>
      <c r="N1801" s="22" t="s">
        <v>4629</v>
      </c>
      <c r="O1801" s="22" t="s">
        <v>4630</v>
      </c>
      <c r="P1801" s="22" t="s">
        <v>4678</v>
      </c>
      <c r="Q1801" s="22">
        <v>0</v>
      </c>
      <c r="R1801" s="22" t="s">
        <v>1962</v>
      </c>
      <c r="S1801" s="22" t="s">
        <v>4679</v>
      </c>
      <c r="T1801" s="22" t="s">
        <v>1721</v>
      </c>
    </row>
    <row r="1802" spans="1:20">
      <c r="A1802" s="22" t="s">
        <v>1847</v>
      </c>
      <c r="B1802" s="22" t="s">
        <v>1848</v>
      </c>
      <c r="C1802" s="22" t="s">
        <v>1669</v>
      </c>
      <c r="D1802" s="22" t="s">
        <v>4091</v>
      </c>
      <c r="E1802" s="22" t="s">
        <v>459</v>
      </c>
      <c r="F1802" s="22" t="s">
        <v>4205</v>
      </c>
      <c r="G1802" s="22" t="s">
        <v>1721</v>
      </c>
      <c r="H1802" s="22" t="s">
        <v>4632</v>
      </c>
      <c r="I1802" s="22" t="s">
        <v>4644</v>
      </c>
      <c r="J1802" s="22" t="s">
        <v>11</v>
      </c>
      <c r="K1802" s="22" t="s">
        <v>4628</v>
      </c>
      <c r="L1802" s="22" t="s">
        <v>11</v>
      </c>
      <c r="M1802" s="22" t="s">
        <v>5467</v>
      </c>
      <c r="N1802" s="22" t="s">
        <v>4640</v>
      </c>
      <c r="O1802" s="22" t="s">
        <v>4630</v>
      </c>
      <c r="P1802" s="22" t="s">
        <v>4863</v>
      </c>
      <c r="Q1802" s="22">
        <v>0</v>
      </c>
      <c r="R1802" s="22" t="s">
        <v>1662</v>
      </c>
      <c r="S1802" s="22" t="s">
        <v>4615</v>
      </c>
      <c r="T1802" s="22" t="s">
        <v>1721</v>
      </c>
    </row>
    <row r="1803" spans="1:20">
      <c r="A1803" s="22" t="s">
        <v>1862</v>
      </c>
      <c r="B1803" s="22" t="s">
        <v>1863</v>
      </c>
      <c r="C1803" s="22" t="s">
        <v>1669</v>
      </c>
      <c r="D1803" s="22" t="s">
        <v>1705</v>
      </c>
      <c r="E1803" s="22" t="s">
        <v>452</v>
      </c>
      <c r="F1803" s="22" t="s">
        <v>4179</v>
      </c>
      <c r="G1803" s="22" t="s">
        <v>1721</v>
      </c>
      <c r="H1803" s="22" t="s">
        <v>4682</v>
      </c>
      <c r="I1803" s="22" t="s">
        <v>5421</v>
      </c>
      <c r="J1803" s="22" t="s">
        <v>11</v>
      </c>
      <c r="K1803" s="22" t="s">
        <v>4628</v>
      </c>
      <c r="L1803" s="22" t="s">
        <v>11</v>
      </c>
      <c r="M1803" s="22" t="s">
        <v>5422</v>
      </c>
      <c r="N1803" s="22" t="s">
        <v>4629</v>
      </c>
      <c r="O1803" s="22" t="s">
        <v>4630</v>
      </c>
      <c r="P1803" s="22" t="s">
        <v>7</v>
      </c>
      <c r="Q1803" s="22">
        <v>0</v>
      </c>
      <c r="R1803" s="22" t="s">
        <v>1922</v>
      </c>
      <c r="S1803" s="22" t="s">
        <v>4819</v>
      </c>
      <c r="T1803" s="22" t="s">
        <v>1721</v>
      </c>
    </row>
    <row r="1804" spans="1:20">
      <c r="A1804" s="22" t="s">
        <v>3665</v>
      </c>
      <c r="B1804" s="22" t="s">
        <v>3666</v>
      </c>
      <c r="C1804" s="22" t="s">
        <v>14</v>
      </c>
      <c r="D1804" s="22" t="s">
        <v>1705</v>
      </c>
      <c r="E1804" s="22" t="s">
        <v>452</v>
      </c>
      <c r="F1804" s="22" t="s">
        <v>4173</v>
      </c>
      <c r="G1804" s="22" t="s">
        <v>1721</v>
      </c>
      <c r="H1804" s="22" t="s">
        <v>4099</v>
      </c>
      <c r="I1804" s="22" t="s">
        <v>4138</v>
      </c>
      <c r="J1804" s="22" t="s">
        <v>11</v>
      </c>
      <c r="K1804" s="22" t="s">
        <v>4628</v>
      </c>
      <c r="L1804" s="22" t="s">
        <v>11</v>
      </c>
      <c r="M1804" s="22" t="s">
        <v>5443</v>
      </c>
      <c r="N1804" s="22" t="s">
        <v>4629</v>
      </c>
      <c r="O1804" s="22" t="s">
        <v>4630</v>
      </c>
      <c r="P1804" s="22" t="s">
        <v>4642</v>
      </c>
      <c r="Q1804" s="22">
        <v>0</v>
      </c>
      <c r="R1804" s="22" t="s">
        <v>1962</v>
      </c>
      <c r="S1804" s="22" t="s">
        <v>4892</v>
      </c>
      <c r="T1804" s="22" t="s">
        <v>1721</v>
      </c>
    </row>
    <row r="1805" spans="1:20">
      <c r="A1805" s="22" t="s">
        <v>4041</v>
      </c>
      <c r="B1805" s="22" t="s">
        <v>4042</v>
      </c>
      <c r="C1805" s="22" t="s">
        <v>14</v>
      </c>
      <c r="D1805" s="22" t="s">
        <v>1705</v>
      </c>
      <c r="E1805" s="22" t="s">
        <v>452</v>
      </c>
      <c r="F1805" s="22" t="s">
        <v>5334</v>
      </c>
      <c r="G1805" s="22" t="s">
        <v>1721</v>
      </c>
      <c r="H1805" s="22" t="s">
        <v>4633</v>
      </c>
      <c r="I1805" s="22" t="s">
        <v>4192</v>
      </c>
      <c r="J1805" s="22" t="s">
        <v>11</v>
      </c>
      <c r="K1805" s="22" t="s">
        <v>4628</v>
      </c>
      <c r="L1805" s="22" t="s">
        <v>11</v>
      </c>
      <c r="M1805" s="22" t="s">
        <v>5405</v>
      </c>
      <c r="N1805" s="22" t="s">
        <v>4629</v>
      </c>
      <c r="O1805" s="22" t="s">
        <v>4630</v>
      </c>
      <c r="P1805" s="22" t="s">
        <v>4634</v>
      </c>
      <c r="Q1805" s="22">
        <v>0</v>
      </c>
      <c r="R1805" s="22" t="s">
        <v>1962</v>
      </c>
      <c r="S1805" s="22" t="s">
        <v>4680</v>
      </c>
      <c r="T1805" s="22" t="s">
        <v>1721</v>
      </c>
    </row>
    <row r="1806" spans="1:20">
      <c r="A1806" s="22" t="s">
        <v>2161</v>
      </c>
      <c r="B1806" s="22" t="s">
        <v>2162</v>
      </c>
      <c r="C1806" s="22" t="s">
        <v>16</v>
      </c>
      <c r="D1806" s="22" t="s">
        <v>1705</v>
      </c>
      <c r="E1806" s="22" t="s">
        <v>1189</v>
      </c>
      <c r="F1806" s="22" t="s">
        <v>4141</v>
      </c>
      <c r="G1806" s="22" t="s">
        <v>1721</v>
      </c>
      <c r="H1806" s="22" t="s">
        <v>4633</v>
      </c>
      <c r="I1806" s="22" t="s">
        <v>4192</v>
      </c>
      <c r="J1806" s="22" t="s">
        <v>11</v>
      </c>
      <c r="K1806" s="22" t="s">
        <v>4628</v>
      </c>
      <c r="L1806" s="22" t="s">
        <v>11</v>
      </c>
      <c r="M1806" s="22" t="s">
        <v>5457</v>
      </c>
      <c r="N1806" s="22" t="s">
        <v>4629</v>
      </c>
      <c r="O1806" s="22" t="s">
        <v>4630</v>
      </c>
      <c r="P1806" s="22" t="s">
        <v>7</v>
      </c>
      <c r="Q1806" s="22">
        <v>0</v>
      </c>
      <c r="R1806" s="22" t="s">
        <v>4800</v>
      </c>
      <c r="S1806" s="22" t="s">
        <v>4810</v>
      </c>
      <c r="T1806" s="22" t="s">
        <v>1721</v>
      </c>
    </row>
    <row r="1807" spans="1:20">
      <c r="A1807" s="22" t="s">
        <v>3546</v>
      </c>
      <c r="B1807" s="22" t="s">
        <v>3547</v>
      </c>
      <c r="C1807" s="22" t="s">
        <v>14</v>
      </c>
      <c r="D1807" s="22" t="s">
        <v>1705</v>
      </c>
      <c r="E1807" s="22" t="s">
        <v>452</v>
      </c>
      <c r="F1807" s="22" t="s">
        <v>4166</v>
      </c>
      <c r="G1807" s="22" t="s">
        <v>1721</v>
      </c>
      <c r="H1807" s="22" t="s">
        <v>4094</v>
      </c>
      <c r="I1807" s="22" t="s">
        <v>4656</v>
      </c>
      <c r="J1807" s="22" t="s">
        <v>11</v>
      </c>
      <c r="K1807" s="22" t="s">
        <v>4628</v>
      </c>
      <c r="L1807" s="22" t="s">
        <v>11</v>
      </c>
      <c r="M1807" s="22" t="s">
        <v>5414</v>
      </c>
      <c r="N1807" s="22" t="s">
        <v>4629</v>
      </c>
      <c r="O1807" s="22" t="s">
        <v>4630</v>
      </c>
      <c r="P1807" s="22" t="s">
        <v>4893</v>
      </c>
      <c r="Q1807" s="22">
        <v>0</v>
      </c>
      <c r="R1807" s="22" t="s">
        <v>1962</v>
      </c>
      <c r="S1807" s="22" t="s">
        <v>4327</v>
      </c>
      <c r="T1807" s="22" t="s">
        <v>1721</v>
      </c>
    </row>
    <row r="1808" spans="1:20">
      <c r="A1808" s="22" t="s">
        <v>3696</v>
      </c>
      <c r="B1808" s="22" t="s">
        <v>3697</v>
      </c>
      <c r="C1808" s="22" t="s">
        <v>14</v>
      </c>
      <c r="D1808" s="22" t="s">
        <v>1705</v>
      </c>
      <c r="E1808" s="22" t="s">
        <v>452</v>
      </c>
      <c r="F1808" s="22" t="s">
        <v>5334</v>
      </c>
      <c r="G1808" s="22" t="s">
        <v>1721</v>
      </c>
      <c r="H1808" s="22" t="s">
        <v>4633</v>
      </c>
      <c r="I1808" s="22" t="s">
        <v>4192</v>
      </c>
      <c r="J1808" s="22" t="s">
        <v>11</v>
      </c>
      <c r="K1808" s="22" t="s">
        <v>4628</v>
      </c>
      <c r="L1808" s="22" t="s">
        <v>11</v>
      </c>
      <c r="M1808" s="22" t="s">
        <v>5422</v>
      </c>
      <c r="N1808" s="22" t="s">
        <v>4629</v>
      </c>
      <c r="O1808" s="22" t="s">
        <v>4630</v>
      </c>
      <c r="P1808" s="22" t="s">
        <v>4662</v>
      </c>
      <c r="Q1808" s="22">
        <v>0</v>
      </c>
      <c r="R1808" s="22" t="s">
        <v>3700</v>
      </c>
      <c r="S1808" s="22" t="s">
        <v>4554</v>
      </c>
      <c r="T1808" s="22" t="s">
        <v>1721</v>
      </c>
    </row>
    <row r="1809" spans="1:20">
      <c r="A1809" s="22" t="s">
        <v>2247</v>
      </c>
      <c r="B1809" s="22" t="s">
        <v>2248</v>
      </c>
      <c r="C1809" s="22" t="s">
        <v>15</v>
      </c>
      <c r="D1809" s="22" t="s">
        <v>1705</v>
      </c>
      <c r="E1809" s="22" t="s">
        <v>452</v>
      </c>
      <c r="F1809" s="22" t="s">
        <v>4148</v>
      </c>
      <c r="G1809" s="22" t="s">
        <v>1721</v>
      </c>
      <c r="H1809" s="22" t="s">
        <v>4094</v>
      </c>
      <c r="I1809" s="22" t="s">
        <v>4192</v>
      </c>
      <c r="J1809" s="22" t="s">
        <v>11</v>
      </c>
      <c r="K1809" s="22" t="s">
        <v>4628</v>
      </c>
      <c r="L1809" s="22" t="s">
        <v>11</v>
      </c>
      <c r="M1809" s="22" t="s">
        <v>5416</v>
      </c>
      <c r="N1809" s="22" t="s">
        <v>4629</v>
      </c>
      <c r="O1809" s="22" t="s">
        <v>4630</v>
      </c>
      <c r="P1809" s="22" t="s">
        <v>4675</v>
      </c>
      <c r="Q1809" s="22">
        <v>0</v>
      </c>
      <c r="R1809" s="22" t="s">
        <v>1962</v>
      </c>
      <c r="S1809" s="22" t="s">
        <v>4454</v>
      </c>
      <c r="T1809" s="22" t="s">
        <v>1721</v>
      </c>
    </row>
    <row r="1810" spans="1:20">
      <c r="A1810" s="22" t="s">
        <v>3608</v>
      </c>
      <c r="B1810" s="22" t="s">
        <v>3609</v>
      </c>
      <c r="C1810" s="22" t="s">
        <v>1687</v>
      </c>
      <c r="D1810" s="22" t="s">
        <v>4091</v>
      </c>
      <c r="E1810" s="22" t="s">
        <v>464</v>
      </c>
      <c r="F1810" s="22" t="s">
        <v>4122</v>
      </c>
      <c r="G1810" s="22" t="s">
        <v>1721</v>
      </c>
      <c r="H1810" s="22" t="s">
        <v>4638</v>
      </c>
      <c r="I1810" s="22" t="s">
        <v>4644</v>
      </c>
      <c r="J1810" s="22" t="s">
        <v>11</v>
      </c>
      <c r="K1810" s="22" t="s">
        <v>4628</v>
      </c>
      <c r="L1810" s="22" t="s">
        <v>11</v>
      </c>
      <c r="M1810" s="22" t="s">
        <v>5460</v>
      </c>
      <c r="N1810" s="22" t="s">
        <v>4640</v>
      </c>
      <c r="O1810" s="22" t="s">
        <v>4630</v>
      </c>
      <c r="P1810" s="22" t="s">
        <v>4733</v>
      </c>
      <c r="Q1810" s="22">
        <v>0</v>
      </c>
      <c r="R1810" s="22" t="s">
        <v>3611</v>
      </c>
      <c r="S1810" s="22" t="s">
        <v>4569</v>
      </c>
      <c r="T1810" s="22" t="s">
        <v>1721</v>
      </c>
    </row>
    <row r="1811" spans="1:20">
      <c r="A1811" s="22" t="s">
        <v>3114</v>
      </c>
      <c r="B1811" s="22" t="s">
        <v>3115</v>
      </c>
      <c r="C1811" s="22" t="s">
        <v>14</v>
      </c>
      <c r="D1811" s="22" t="s">
        <v>1705</v>
      </c>
      <c r="E1811" s="22" t="s">
        <v>452</v>
      </c>
      <c r="F1811" s="22" t="s">
        <v>4166</v>
      </c>
      <c r="G1811" s="22" t="s">
        <v>1721</v>
      </c>
      <c r="H1811" s="22" t="s">
        <v>4094</v>
      </c>
      <c r="I1811" s="22" t="s">
        <v>4106</v>
      </c>
      <c r="J1811" s="22" t="s">
        <v>11</v>
      </c>
      <c r="K1811" s="22" t="s">
        <v>4628</v>
      </c>
      <c r="L1811" s="22" t="s">
        <v>11</v>
      </c>
      <c r="M1811" s="22" t="s">
        <v>5424</v>
      </c>
      <c r="N1811" s="22" t="s">
        <v>4629</v>
      </c>
      <c r="O1811" s="22" t="s">
        <v>4630</v>
      </c>
      <c r="P1811" s="22" t="s">
        <v>4642</v>
      </c>
      <c r="Q1811" s="22">
        <v>0</v>
      </c>
      <c r="R1811" s="22" t="s">
        <v>1962</v>
      </c>
      <c r="S1811" s="22" t="s">
        <v>4366</v>
      </c>
      <c r="T1811" s="22" t="s">
        <v>1721</v>
      </c>
    </row>
    <row r="1812" spans="1:20">
      <c r="A1812" s="22" t="s">
        <v>3882</v>
      </c>
      <c r="B1812" s="22" t="s">
        <v>3883</v>
      </c>
      <c r="C1812" s="22" t="s">
        <v>10</v>
      </c>
      <c r="D1812" s="22" t="s">
        <v>1705</v>
      </c>
      <c r="E1812" s="22" t="s">
        <v>1189</v>
      </c>
      <c r="F1812" s="22" t="s">
        <v>5351</v>
      </c>
      <c r="G1812" s="22" t="s">
        <v>1721</v>
      </c>
      <c r="H1812" s="22" t="s">
        <v>4633</v>
      </c>
      <c r="I1812" s="22" t="s">
        <v>4192</v>
      </c>
      <c r="J1812" s="22" t="s">
        <v>11</v>
      </c>
      <c r="K1812" s="22" t="s">
        <v>4628</v>
      </c>
      <c r="L1812" s="22" t="s">
        <v>11</v>
      </c>
      <c r="M1812" s="22" t="s">
        <v>5407</v>
      </c>
      <c r="N1812" s="22" t="s">
        <v>4629</v>
      </c>
      <c r="O1812" s="22" t="s">
        <v>4630</v>
      </c>
      <c r="P1812" s="22" t="s">
        <v>4662</v>
      </c>
      <c r="Q1812" s="22">
        <v>0</v>
      </c>
      <c r="R1812" s="22" t="s">
        <v>1908</v>
      </c>
      <c r="S1812" s="22" t="s">
        <v>4860</v>
      </c>
      <c r="T1812" s="22" t="s">
        <v>1721</v>
      </c>
    </row>
    <row r="1813" spans="1:20">
      <c r="A1813" s="22" t="s">
        <v>2379</v>
      </c>
      <c r="B1813" s="22" t="s">
        <v>2380</v>
      </c>
      <c r="C1813" s="22" t="s">
        <v>15</v>
      </c>
      <c r="D1813" s="22" t="s">
        <v>1705</v>
      </c>
      <c r="E1813" s="22" t="s">
        <v>452</v>
      </c>
      <c r="F1813" s="22" t="s">
        <v>4148</v>
      </c>
      <c r="G1813" s="22" t="s">
        <v>1721</v>
      </c>
      <c r="H1813" s="22" t="s">
        <v>4094</v>
      </c>
      <c r="I1813" s="22" t="s">
        <v>4192</v>
      </c>
      <c r="J1813" s="22" t="s">
        <v>11</v>
      </c>
      <c r="K1813" s="22" t="s">
        <v>4628</v>
      </c>
      <c r="L1813" s="22" t="s">
        <v>11</v>
      </c>
      <c r="M1813" s="22" t="s">
        <v>5412</v>
      </c>
      <c r="N1813" s="22" t="s">
        <v>4629</v>
      </c>
      <c r="O1813" s="22" t="s">
        <v>4630</v>
      </c>
      <c r="P1813" s="22" t="s">
        <v>4751</v>
      </c>
      <c r="Q1813" s="22">
        <v>0</v>
      </c>
      <c r="R1813" s="22" t="s">
        <v>1962</v>
      </c>
      <c r="S1813" s="22" t="s">
        <v>4437</v>
      </c>
      <c r="T1813" s="22" t="s">
        <v>1721</v>
      </c>
    </row>
    <row r="1814" spans="1:20">
      <c r="A1814" s="22" t="s">
        <v>1791</v>
      </c>
      <c r="B1814" s="22" t="s">
        <v>1792</v>
      </c>
      <c r="C1814" s="22" t="s">
        <v>16</v>
      </c>
      <c r="D1814" s="22" t="s">
        <v>1705</v>
      </c>
      <c r="E1814" s="22" t="s">
        <v>1189</v>
      </c>
      <c r="F1814" s="22" t="s">
        <v>4141</v>
      </c>
      <c r="G1814" s="22" t="s">
        <v>1721</v>
      </c>
      <c r="H1814" s="22" t="s">
        <v>4633</v>
      </c>
      <c r="I1814" s="22" t="s">
        <v>4192</v>
      </c>
      <c r="J1814" s="22" t="s">
        <v>11</v>
      </c>
      <c r="K1814" s="22" t="s">
        <v>4628</v>
      </c>
      <c r="L1814" s="22" t="s">
        <v>11</v>
      </c>
      <c r="M1814" s="22" t="s">
        <v>5457</v>
      </c>
      <c r="N1814" s="22" t="s">
        <v>4629</v>
      </c>
      <c r="O1814" s="22" t="s">
        <v>4630</v>
      </c>
      <c r="P1814" s="22" t="s">
        <v>4662</v>
      </c>
      <c r="Q1814" s="22">
        <v>0</v>
      </c>
      <c r="R1814" s="22" t="s">
        <v>1795</v>
      </c>
      <c r="S1814" s="22" t="s">
        <v>4545</v>
      </c>
      <c r="T1814" s="22" t="s">
        <v>1721</v>
      </c>
    </row>
    <row r="1815" spans="1:20">
      <c r="A1815" s="22" t="s">
        <v>2513</v>
      </c>
      <c r="B1815" s="22" t="s">
        <v>2514</v>
      </c>
      <c r="C1815" s="22" t="s">
        <v>1687</v>
      </c>
      <c r="D1815" s="22" t="s">
        <v>4091</v>
      </c>
      <c r="E1815" s="22" t="s">
        <v>459</v>
      </c>
      <c r="F1815" s="22" t="s">
        <v>4202</v>
      </c>
      <c r="G1815" s="22" t="s">
        <v>1721</v>
      </c>
      <c r="H1815" s="22" t="s">
        <v>4643</v>
      </c>
      <c r="I1815" s="22" t="s">
        <v>4644</v>
      </c>
      <c r="J1815" s="22" t="s">
        <v>11</v>
      </c>
      <c r="K1815" s="22" t="s">
        <v>4628</v>
      </c>
      <c r="L1815" s="22" t="s">
        <v>11</v>
      </c>
      <c r="M1815" s="22" t="s">
        <v>5446</v>
      </c>
      <c r="N1815" s="22" t="s">
        <v>4640</v>
      </c>
      <c r="O1815" s="22" t="s">
        <v>4630</v>
      </c>
      <c r="P1815" s="22" t="s">
        <v>1166</v>
      </c>
      <c r="Q1815" s="22">
        <v>0</v>
      </c>
      <c r="R1815" s="22" t="s">
        <v>1760</v>
      </c>
      <c r="S1815" s="22" t="s">
        <v>4599</v>
      </c>
      <c r="T1815" s="22" t="s">
        <v>1721</v>
      </c>
    </row>
    <row r="1816" spans="1:20">
      <c r="A1816" s="22" t="s">
        <v>2253</v>
      </c>
      <c r="B1816" s="22" t="s">
        <v>2254</v>
      </c>
      <c r="C1816" s="22" t="s">
        <v>16</v>
      </c>
      <c r="D1816" s="22" t="s">
        <v>1705</v>
      </c>
      <c r="E1816" s="22" t="s">
        <v>452</v>
      </c>
      <c r="F1816" s="22" t="s">
        <v>4179</v>
      </c>
      <c r="G1816" s="22" t="s">
        <v>1721</v>
      </c>
      <c r="H1816" s="22" t="s">
        <v>4682</v>
      </c>
      <c r="I1816" s="22" t="s">
        <v>4649</v>
      </c>
      <c r="J1816" s="22" t="s">
        <v>11</v>
      </c>
      <c r="K1816" s="22" t="s">
        <v>4628</v>
      </c>
      <c r="L1816" s="22" t="s">
        <v>11</v>
      </c>
      <c r="M1816" s="22" t="s">
        <v>5437</v>
      </c>
      <c r="N1816" s="22" t="s">
        <v>4629</v>
      </c>
      <c r="O1816" s="22" t="s">
        <v>4630</v>
      </c>
      <c r="P1816" s="22" t="s">
        <v>7</v>
      </c>
      <c r="Q1816" s="22">
        <v>0</v>
      </c>
      <c r="R1816" s="22" t="s">
        <v>2442</v>
      </c>
      <c r="S1816" s="22" t="s">
        <v>4451</v>
      </c>
      <c r="T1816" s="22" t="s">
        <v>1721</v>
      </c>
    </row>
    <row r="1817" spans="1:20">
      <c r="A1817" s="22" t="s">
        <v>3217</v>
      </c>
      <c r="B1817" s="22" t="s">
        <v>3218</v>
      </c>
      <c r="C1817" s="22" t="s">
        <v>16</v>
      </c>
      <c r="D1817" s="22" t="s">
        <v>1705</v>
      </c>
      <c r="E1817" s="22" t="s">
        <v>452</v>
      </c>
      <c r="F1817" s="22" t="s">
        <v>4185</v>
      </c>
      <c r="G1817" s="22" t="s">
        <v>1721</v>
      </c>
      <c r="H1817" s="22" t="s">
        <v>4633</v>
      </c>
      <c r="I1817" s="22" t="s">
        <v>4203</v>
      </c>
      <c r="J1817" s="22" t="s">
        <v>11</v>
      </c>
      <c r="K1817" s="22" t="s">
        <v>4628</v>
      </c>
      <c r="L1817" s="22" t="s">
        <v>11</v>
      </c>
      <c r="M1817" s="22" t="s">
        <v>5408</v>
      </c>
      <c r="N1817" s="22" t="s">
        <v>4629</v>
      </c>
      <c r="O1817" s="22" t="s">
        <v>4630</v>
      </c>
      <c r="P1817" s="22" t="s">
        <v>1026</v>
      </c>
      <c r="Q1817" s="22">
        <v>0</v>
      </c>
      <c r="R1817" s="22" t="s">
        <v>1922</v>
      </c>
      <c r="S1817" s="22" t="s">
        <v>4576</v>
      </c>
      <c r="T1817" s="22" t="s">
        <v>1721</v>
      </c>
    </row>
    <row r="1818" spans="1:20">
      <c r="A1818" s="22" t="s">
        <v>2850</v>
      </c>
      <c r="B1818" s="22" t="s">
        <v>1222</v>
      </c>
      <c r="C1818" s="22" t="s">
        <v>1687</v>
      </c>
      <c r="D1818" s="22" t="s">
        <v>4091</v>
      </c>
      <c r="E1818" s="22" t="s">
        <v>459</v>
      </c>
      <c r="F1818" s="22" t="s">
        <v>4194</v>
      </c>
      <c r="G1818" s="22" t="s">
        <v>1721</v>
      </c>
      <c r="H1818" s="22" t="s">
        <v>4632</v>
      </c>
      <c r="I1818" s="22" t="s">
        <v>4639</v>
      </c>
      <c r="J1818" s="22" t="s">
        <v>11</v>
      </c>
      <c r="K1818" s="22" t="s">
        <v>4628</v>
      </c>
      <c r="L1818" s="22" t="s">
        <v>11</v>
      </c>
      <c r="M1818" s="22" t="s">
        <v>5469</v>
      </c>
      <c r="N1818" s="22" t="s">
        <v>4640</v>
      </c>
      <c r="O1818" s="22" t="s">
        <v>4630</v>
      </c>
      <c r="P1818" s="22" t="s">
        <v>1168</v>
      </c>
      <c r="Q1818" s="22">
        <v>0</v>
      </c>
      <c r="R1818" s="22" t="s">
        <v>4833</v>
      </c>
      <c r="S1818" s="22" t="s">
        <v>4857</v>
      </c>
      <c r="T1818" s="22" t="s">
        <v>1721</v>
      </c>
    </row>
    <row r="1819" spans="1:20">
      <c r="A1819" s="22" t="s">
        <v>1718</v>
      </c>
      <c r="B1819" s="22" t="s">
        <v>1719</v>
      </c>
      <c r="C1819" s="22" t="s">
        <v>10</v>
      </c>
      <c r="D1819" s="22" t="s">
        <v>1705</v>
      </c>
      <c r="E1819" s="22" t="s">
        <v>452</v>
      </c>
      <c r="F1819" s="22" t="s">
        <v>5349</v>
      </c>
      <c r="G1819" s="22" t="s">
        <v>1721</v>
      </c>
      <c r="H1819" s="22" t="s">
        <v>4099</v>
      </c>
      <c r="I1819" s="22" t="s">
        <v>4106</v>
      </c>
      <c r="J1819" s="22" t="s">
        <v>11</v>
      </c>
      <c r="K1819" s="22" t="s">
        <v>4628</v>
      </c>
      <c r="L1819" s="22" t="s">
        <v>11</v>
      </c>
      <c r="M1819" s="22" t="s">
        <v>5455</v>
      </c>
      <c r="N1819" s="22" t="s">
        <v>4629</v>
      </c>
      <c r="O1819" s="22" t="s">
        <v>4630</v>
      </c>
      <c r="P1819" s="22" t="s">
        <v>4713</v>
      </c>
      <c r="Q1819" s="22">
        <v>0</v>
      </c>
      <c r="R1819" s="22" t="s">
        <v>1962</v>
      </c>
      <c r="S1819" s="22" t="s">
        <v>4854</v>
      </c>
      <c r="T1819" s="22" t="s">
        <v>1721</v>
      </c>
    </row>
    <row r="1820" spans="1:20">
      <c r="A1820" s="22" t="s">
        <v>2938</v>
      </c>
      <c r="B1820" s="22" t="s">
        <v>2939</v>
      </c>
      <c r="C1820" s="22" t="s">
        <v>16</v>
      </c>
      <c r="D1820" s="22" t="s">
        <v>1705</v>
      </c>
      <c r="E1820" s="22" t="s">
        <v>452</v>
      </c>
      <c r="F1820" s="22" t="s">
        <v>4185</v>
      </c>
      <c r="G1820" s="22" t="s">
        <v>1721</v>
      </c>
      <c r="H1820" s="22" t="s">
        <v>4633</v>
      </c>
      <c r="I1820" s="22" t="s">
        <v>4203</v>
      </c>
      <c r="J1820" s="22" t="s">
        <v>11</v>
      </c>
      <c r="K1820" s="22" t="s">
        <v>4628</v>
      </c>
      <c r="L1820" s="22" t="s">
        <v>11</v>
      </c>
      <c r="M1820" s="22" t="s">
        <v>5408</v>
      </c>
      <c r="N1820" s="22" t="s">
        <v>4629</v>
      </c>
      <c r="O1820" s="22" t="s">
        <v>4630</v>
      </c>
      <c r="P1820" s="22" t="s">
        <v>1026</v>
      </c>
      <c r="Q1820" s="22">
        <v>0</v>
      </c>
      <c r="R1820" s="22" t="s">
        <v>2942</v>
      </c>
      <c r="S1820" s="22" t="s">
        <v>4612</v>
      </c>
      <c r="T1820" s="22" t="s">
        <v>1721</v>
      </c>
    </row>
    <row r="1821" spans="1:20">
      <c r="A1821" s="22" t="s">
        <v>2083</v>
      </c>
      <c r="B1821" s="22" t="s">
        <v>2084</v>
      </c>
      <c r="C1821" s="22" t="s">
        <v>13</v>
      </c>
      <c r="D1821" s="22" t="s">
        <v>1705</v>
      </c>
      <c r="E1821" s="22" t="s">
        <v>452</v>
      </c>
      <c r="F1821" s="22" t="s">
        <v>4158</v>
      </c>
      <c r="G1821" s="22" t="s">
        <v>1721</v>
      </c>
      <c r="H1821" s="22" t="s">
        <v>4638</v>
      </c>
      <c r="I1821" s="22" t="s">
        <v>4636</v>
      </c>
      <c r="J1821" s="22" t="s">
        <v>11</v>
      </c>
      <c r="K1821" s="22" t="s">
        <v>4628</v>
      </c>
      <c r="L1821" s="22" t="s">
        <v>11</v>
      </c>
      <c r="M1821" s="22" t="s">
        <v>5434</v>
      </c>
      <c r="N1821" s="22" t="s">
        <v>4629</v>
      </c>
      <c r="O1821" s="22" t="s">
        <v>4630</v>
      </c>
      <c r="P1821" s="22" t="s">
        <v>4642</v>
      </c>
      <c r="Q1821" s="22">
        <v>0</v>
      </c>
      <c r="R1821" s="22" t="s">
        <v>1696</v>
      </c>
      <c r="S1821" s="22" t="s">
        <v>4885</v>
      </c>
      <c r="T1821" s="22" t="s">
        <v>1721</v>
      </c>
    </row>
    <row r="1822" spans="1:20">
      <c r="A1822" s="22" t="s">
        <v>3643</v>
      </c>
      <c r="B1822" s="22" t="s">
        <v>3644</v>
      </c>
      <c r="C1822" s="22" t="s">
        <v>16</v>
      </c>
      <c r="D1822" s="22" t="s">
        <v>1705</v>
      </c>
      <c r="E1822" s="22" t="s">
        <v>452</v>
      </c>
      <c r="F1822" s="22" t="s">
        <v>4164</v>
      </c>
      <c r="G1822" s="22" t="s">
        <v>1721</v>
      </c>
      <c r="H1822" s="22" t="s">
        <v>4632</v>
      </c>
      <c r="I1822" s="22" t="s">
        <v>4649</v>
      </c>
      <c r="J1822" s="22" t="s">
        <v>11</v>
      </c>
      <c r="K1822" s="22" t="s">
        <v>4628</v>
      </c>
      <c r="L1822" s="22" t="s">
        <v>11</v>
      </c>
      <c r="M1822" s="22" t="s">
        <v>5460</v>
      </c>
      <c r="N1822" s="22" t="s">
        <v>4629</v>
      </c>
      <c r="O1822" s="22" t="s">
        <v>4630</v>
      </c>
      <c r="P1822" s="22" t="s">
        <v>9</v>
      </c>
      <c r="Q1822" s="22">
        <v>0</v>
      </c>
      <c r="R1822" s="22" t="s">
        <v>4745</v>
      </c>
      <c r="S1822" s="22" t="s">
        <v>4538</v>
      </c>
      <c r="T1822" s="22" t="s">
        <v>1721</v>
      </c>
    </row>
    <row r="1823" spans="1:20">
      <c r="A1823" s="22" t="s">
        <v>1997</v>
      </c>
      <c r="B1823" s="22" t="s">
        <v>1998</v>
      </c>
      <c r="C1823" s="22" t="s">
        <v>10</v>
      </c>
      <c r="D1823" s="22" t="s">
        <v>1705</v>
      </c>
      <c r="E1823" s="22" t="s">
        <v>452</v>
      </c>
      <c r="F1823" s="22" t="s">
        <v>4173</v>
      </c>
      <c r="G1823" s="22" t="s">
        <v>1721</v>
      </c>
      <c r="H1823" s="22" t="s">
        <v>4099</v>
      </c>
      <c r="I1823" s="22" t="s">
        <v>4138</v>
      </c>
      <c r="J1823" s="22" t="s">
        <v>11</v>
      </c>
      <c r="K1823" s="22" t="s">
        <v>4628</v>
      </c>
      <c r="L1823" s="22" t="s">
        <v>11</v>
      </c>
      <c r="M1823" s="22" t="s">
        <v>5407</v>
      </c>
      <c r="N1823" s="22" t="s">
        <v>4629</v>
      </c>
      <c r="O1823" s="22" t="s">
        <v>4630</v>
      </c>
      <c r="P1823" s="22" t="s">
        <v>4642</v>
      </c>
      <c r="Q1823" s="22">
        <v>0</v>
      </c>
      <c r="R1823" s="22" t="s">
        <v>1962</v>
      </c>
      <c r="S1823" s="22" t="s">
        <v>4889</v>
      </c>
      <c r="T1823" s="22" t="s">
        <v>1721</v>
      </c>
    </row>
    <row r="1824" spans="1:20">
      <c r="A1824" s="22" t="s">
        <v>2016</v>
      </c>
      <c r="B1824" s="22" t="s">
        <v>2017</v>
      </c>
      <c r="C1824" s="22" t="s">
        <v>16</v>
      </c>
      <c r="D1824" s="22" t="s">
        <v>1705</v>
      </c>
      <c r="E1824" s="22" t="s">
        <v>452</v>
      </c>
      <c r="F1824" s="22" t="s">
        <v>5342</v>
      </c>
      <c r="G1824" s="22" t="s">
        <v>1721</v>
      </c>
      <c r="H1824" s="22" t="s">
        <v>4633</v>
      </c>
      <c r="I1824" s="22" t="s">
        <v>4192</v>
      </c>
      <c r="J1824" s="22" t="s">
        <v>11</v>
      </c>
      <c r="K1824" s="22" t="s">
        <v>4628</v>
      </c>
      <c r="L1824" s="22" t="s">
        <v>11</v>
      </c>
      <c r="M1824" s="22" t="s">
        <v>5410</v>
      </c>
      <c r="N1824" s="22" t="s">
        <v>4629</v>
      </c>
      <c r="O1824" s="22" t="s">
        <v>4630</v>
      </c>
      <c r="P1824" s="22" t="s">
        <v>4642</v>
      </c>
      <c r="Q1824" s="22">
        <v>0</v>
      </c>
      <c r="R1824" s="22" t="s">
        <v>1962</v>
      </c>
      <c r="S1824" s="22" t="s">
        <v>4888</v>
      </c>
      <c r="T1824" s="22" t="s">
        <v>1721</v>
      </c>
    </row>
    <row r="1825" spans="1:20">
      <c r="A1825" s="22" t="s">
        <v>5165</v>
      </c>
      <c r="B1825" s="22" t="s">
        <v>5166</v>
      </c>
      <c r="C1825" s="22" t="s">
        <v>15</v>
      </c>
      <c r="D1825" s="22" t="s">
        <v>1705</v>
      </c>
      <c r="E1825" s="22" t="s">
        <v>452</v>
      </c>
      <c r="F1825" s="22" t="s">
        <v>4158</v>
      </c>
      <c r="G1825" s="22" t="s">
        <v>1721</v>
      </c>
      <c r="H1825" s="22" t="s">
        <v>4638</v>
      </c>
      <c r="I1825" s="22" t="s">
        <v>4636</v>
      </c>
      <c r="J1825" s="22" t="s">
        <v>11</v>
      </c>
      <c r="K1825" s="22" t="s">
        <v>4628</v>
      </c>
      <c r="L1825" s="22" t="s">
        <v>11</v>
      </c>
      <c r="M1825" s="22" t="s">
        <v>5434</v>
      </c>
      <c r="N1825" s="22" t="s">
        <v>4629</v>
      </c>
      <c r="O1825" s="22" t="s">
        <v>4630</v>
      </c>
      <c r="P1825" s="22" t="s">
        <v>5439</v>
      </c>
      <c r="Q1825" s="22">
        <v>0</v>
      </c>
      <c r="R1825" s="22" t="s">
        <v>4928</v>
      </c>
      <c r="S1825" s="22" t="s">
        <v>5373</v>
      </c>
      <c r="T1825" s="22" t="s">
        <v>1721</v>
      </c>
    </row>
    <row r="1826" spans="1:20">
      <c r="A1826" s="22" t="s">
        <v>3531</v>
      </c>
      <c r="B1826" s="22" t="s">
        <v>3532</v>
      </c>
      <c r="C1826" s="22" t="s">
        <v>16</v>
      </c>
      <c r="D1826" s="22" t="s">
        <v>1705</v>
      </c>
      <c r="E1826" s="22" t="s">
        <v>1189</v>
      </c>
      <c r="F1826" s="22" t="s">
        <v>4207</v>
      </c>
      <c r="G1826" s="22" t="s">
        <v>1721</v>
      </c>
      <c r="H1826" s="22" t="s">
        <v>4633</v>
      </c>
      <c r="I1826" s="22" t="s">
        <v>4106</v>
      </c>
      <c r="J1826" s="22" t="s">
        <v>11</v>
      </c>
      <c r="K1826" s="22" t="s">
        <v>4628</v>
      </c>
      <c r="L1826" s="22" t="s">
        <v>11</v>
      </c>
      <c r="M1826" s="22" t="s">
        <v>5426</v>
      </c>
      <c r="N1826" s="22" t="s">
        <v>4629</v>
      </c>
      <c r="O1826" s="22" t="s">
        <v>4630</v>
      </c>
      <c r="P1826" s="22" t="s">
        <v>4642</v>
      </c>
      <c r="Q1826" s="22">
        <v>0</v>
      </c>
      <c r="R1826" s="22" t="s">
        <v>1962</v>
      </c>
      <c r="S1826" s="22" t="s">
        <v>4891</v>
      </c>
      <c r="T1826" s="22" t="s">
        <v>1721</v>
      </c>
    </row>
    <row r="1827" spans="1:20">
      <c r="A1827" s="22" t="s">
        <v>2919</v>
      </c>
      <c r="B1827" s="22" t="s">
        <v>2920</v>
      </c>
      <c r="C1827" s="22" t="s">
        <v>14</v>
      </c>
      <c r="D1827" s="22" t="s">
        <v>1705</v>
      </c>
      <c r="E1827" s="22" t="s">
        <v>452</v>
      </c>
      <c r="F1827" s="22" t="s">
        <v>5334</v>
      </c>
      <c r="G1827" s="22" t="s">
        <v>1721</v>
      </c>
      <c r="H1827" s="22" t="s">
        <v>4633</v>
      </c>
      <c r="I1827" s="22" t="s">
        <v>4192</v>
      </c>
      <c r="J1827" s="22" t="s">
        <v>11</v>
      </c>
      <c r="K1827" s="22" t="s">
        <v>4628</v>
      </c>
      <c r="L1827" s="22" t="s">
        <v>11</v>
      </c>
      <c r="M1827" s="22" t="s">
        <v>5428</v>
      </c>
      <c r="N1827" s="22" t="s">
        <v>4629</v>
      </c>
      <c r="O1827" s="22" t="s">
        <v>4630</v>
      </c>
      <c r="P1827" s="22" t="s">
        <v>4642</v>
      </c>
      <c r="Q1827" s="22">
        <v>0</v>
      </c>
      <c r="R1827" s="22" t="s">
        <v>1962</v>
      </c>
      <c r="S1827" s="22" t="s">
        <v>4386</v>
      </c>
      <c r="T1827" s="22" t="s">
        <v>1721</v>
      </c>
    </row>
    <row r="1828" spans="1:20">
      <c r="A1828" s="22" t="s">
        <v>2769</v>
      </c>
      <c r="B1828" s="22" t="s">
        <v>2770</v>
      </c>
      <c r="C1828" s="22" t="s">
        <v>14</v>
      </c>
      <c r="D1828" s="22" t="s">
        <v>1705</v>
      </c>
      <c r="E1828" s="22" t="s">
        <v>452</v>
      </c>
      <c r="F1828" s="22" t="s">
        <v>5349</v>
      </c>
      <c r="G1828" s="22" t="s">
        <v>1721</v>
      </c>
      <c r="H1828" s="22" t="s">
        <v>4099</v>
      </c>
      <c r="I1828" s="22" t="s">
        <v>5421</v>
      </c>
      <c r="J1828" s="22" t="s">
        <v>11</v>
      </c>
      <c r="K1828" s="22" t="s">
        <v>4628</v>
      </c>
      <c r="L1828" s="22" t="s">
        <v>11</v>
      </c>
      <c r="M1828" s="22" t="s">
        <v>5441</v>
      </c>
      <c r="N1828" s="22" t="s">
        <v>4629</v>
      </c>
      <c r="O1828" s="22" t="s">
        <v>4630</v>
      </c>
      <c r="P1828" s="22" t="s">
        <v>4634</v>
      </c>
      <c r="Q1828" s="22">
        <v>0</v>
      </c>
      <c r="R1828" s="22" t="s">
        <v>1962</v>
      </c>
      <c r="S1828" s="22" t="s">
        <v>4875</v>
      </c>
      <c r="T1828" s="22" t="s">
        <v>1721</v>
      </c>
    </row>
    <row r="1829" spans="1:20">
      <c r="A1829" s="22" t="s">
        <v>3284</v>
      </c>
      <c r="B1829" s="22" t="s">
        <v>3285</v>
      </c>
      <c r="C1829" s="22" t="s">
        <v>14</v>
      </c>
      <c r="D1829" s="22" t="s">
        <v>1705</v>
      </c>
      <c r="E1829" s="22" t="s">
        <v>452</v>
      </c>
      <c r="F1829" s="22" t="s">
        <v>5334</v>
      </c>
      <c r="G1829" s="22" t="s">
        <v>1721</v>
      </c>
      <c r="H1829" s="22" t="s">
        <v>4633</v>
      </c>
      <c r="I1829" s="22" t="s">
        <v>4192</v>
      </c>
      <c r="J1829" s="22" t="s">
        <v>11</v>
      </c>
      <c r="K1829" s="22" t="s">
        <v>4628</v>
      </c>
      <c r="L1829" s="22" t="s">
        <v>11</v>
      </c>
      <c r="M1829" s="22" t="s">
        <v>5422</v>
      </c>
      <c r="N1829" s="22" t="s">
        <v>4629</v>
      </c>
      <c r="O1829" s="22" t="s">
        <v>4630</v>
      </c>
      <c r="P1829" s="22" t="s">
        <v>4642</v>
      </c>
      <c r="Q1829" s="22">
        <v>0</v>
      </c>
      <c r="R1829" s="22" t="s">
        <v>1962</v>
      </c>
      <c r="S1829" s="22" t="s">
        <v>4355</v>
      </c>
      <c r="T1829" s="22" t="s">
        <v>1721</v>
      </c>
    </row>
    <row r="1830" spans="1:20">
      <c r="A1830" s="22" t="s">
        <v>3659</v>
      </c>
      <c r="B1830" s="22" t="s">
        <v>3660</v>
      </c>
      <c r="C1830" s="22" t="s">
        <v>12</v>
      </c>
      <c r="D1830" s="22" t="s">
        <v>1705</v>
      </c>
      <c r="E1830" s="22" t="s">
        <v>452</v>
      </c>
      <c r="F1830" s="22" t="s">
        <v>4158</v>
      </c>
      <c r="G1830" s="22" t="s">
        <v>1721</v>
      </c>
      <c r="H1830" s="22" t="s">
        <v>4638</v>
      </c>
      <c r="I1830" s="22" t="s">
        <v>4636</v>
      </c>
      <c r="J1830" s="22" t="s">
        <v>11</v>
      </c>
      <c r="K1830" s="22" t="s">
        <v>4628</v>
      </c>
      <c r="L1830" s="22" t="s">
        <v>11</v>
      </c>
      <c r="M1830" s="22" t="s">
        <v>5405</v>
      </c>
      <c r="N1830" s="22" t="s">
        <v>4629</v>
      </c>
      <c r="O1830" s="22" t="s">
        <v>4630</v>
      </c>
      <c r="P1830" s="22" t="s">
        <v>4858</v>
      </c>
      <c r="Q1830" s="22">
        <v>0</v>
      </c>
      <c r="R1830" s="22" t="s">
        <v>1962</v>
      </c>
      <c r="S1830" s="22" t="s">
        <v>4859</v>
      </c>
      <c r="T1830" s="22" t="s">
        <v>1721</v>
      </c>
    </row>
    <row r="1831" spans="1:20">
      <c r="A1831" s="22" t="s">
        <v>2820</v>
      </c>
      <c r="B1831" s="22" t="s">
        <v>2821</v>
      </c>
      <c r="C1831" s="22" t="s">
        <v>10</v>
      </c>
      <c r="D1831" s="22" t="s">
        <v>1705</v>
      </c>
      <c r="E1831" s="22" t="s">
        <v>452</v>
      </c>
      <c r="F1831" s="22" t="s">
        <v>5342</v>
      </c>
      <c r="G1831" s="22" t="s">
        <v>1721</v>
      </c>
      <c r="H1831" s="22" t="s">
        <v>4633</v>
      </c>
      <c r="I1831" s="22" t="s">
        <v>4192</v>
      </c>
      <c r="J1831" s="22" t="s">
        <v>11</v>
      </c>
      <c r="K1831" s="22" t="s">
        <v>4628</v>
      </c>
      <c r="L1831" s="22" t="s">
        <v>11</v>
      </c>
      <c r="M1831" s="22" t="s">
        <v>5471</v>
      </c>
      <c r="N1831" s="22" t="s">
        <v>4629</v>
      </c>
      <c r="O1831" s="22" t="s">
        <v>4630</v>
      </c>
      <c r="P1831" s="22" t="s">
        <v>7</v>
      </c>
      <c r="Q1831" s="22">
        <v>0</v>
      </c>
      <c r="R1831" s="22" t="s">
        <v>2790</v>
      </c>
      <c r="S1831" s="22" t="s">
        <v>4749</v>
      </c>
      <c r="T1831" s="22" t="s">
        <v>1721</v>
      </c>
    </row>
    <row r="1832" spans="1:20">
      <c r="A1832" s="22" t="s">
        <v>1718</v>
      </c>
      <c r="B1832" s="22" t="s">
        <v>1719</v>
      </c>
      <c r="C1832" s="22" t="s">
        <v>10</v>
      </c>
      <c r="D1832" s="22" t="s">
        <v>1705</v>
      </c>
      <c r="E1832" s="22" t="s">
        <v>452</v>
      </c>
      <c r="F1832" s="22" t="s">
        <v>5349</v>
      </c>
      <c r="G1832" s="22" t="s">
        <v>1721</v>
      </c>
      <c r="H1832" s="22" t="s">
        <v>4099</v>
      </c>
      <c r="I1832" s="22" t="s">
        <v>4106</v>
      </c>
      <c r="J1832" s="22" t="s">
        <v>11</v>
      </c>
      <c r="K1832" s="22" t="s">
        <v>4628</v>
      </c>
      <c r="L1832" s="22" t="s">
        <v>11</v>
      </c>
      <c r="M1832" s="22" t="s">
        <v>5429</v>
      </c>
      <c r="N1832" s="22" t="s">
        <v>4629</v>
      </c>
      <c r="O1832" s="22" t="s">
        <v>4630</v>
      </c>
      <c r="P1832" s="22" t="s">
        <v>4713</v>
      </c>
      <c r="Q1832" s="22">
        <v>0</v>
      </c>
      <c r="R1832" s="22" t="s">
        <v>1962</v>
      </c>
      <c r="S1832" s="22" t="s">
        <v>4854</v>
      </c>
      <c r="T1832" s="22" t="s">
        <v>1721</v>
      </c>
    </row>
    <row r="1833" spans="1:20">
      <c r="A1833" s="22" t="s">
        <v>3643</v>
      </c>
      <c r="B1833" s="22" t="s">
        <v>3644</v>
      </c>
      <c r="C1833" s="22" t="s">
        <v>16</v>
      </c>
      <c r="D1833" s="22" t="s">
        <v>1705</v>
      </c>
      <c r="E1833" s="22" t="s">
        <v>452</v>
      </c>
      <c r="F1833" s="22" t="s">
        <v>4164</v>
      </c>
      <c r="G1833" s="22" t="s">
        <v>1721</v>
      </c>
      <c r="H1833" s="22" t="s">
        <v>4632</v>
      </c>
      <c r="I1833" s="22" t="s">
        <v>4203</v>
      </c>
      <c r="J1833" s="22" t="s">
        <v>11</v>
      </c>
      <c r="K1833" s="22" t="s">
        <v>4628</v>
      </c>
      <c r="L1833" s="22" t="s">
        <v>11</v>
      </c>
      <c r="M1833" s="22" t="s">
        <v>5415</v>
      </c>
      <c r="N1833" s="22" t="s">
        <v>4629</v>
      </c>
      <c r="O1833" s="22" t="s">
        <v>4630</v>
      </c>
      <c r="P1833" s="22" t="s">
        <v>9</v>
      </c>
      <c r="Q1833" s="22">
        <v>0</v>
      </c>
      <c r="R1833" s="22" t="s">
        <v>4745</v>
      </c>
      <c r="S1833" s="22" t="s">
        <v>4538</v>
      </c>
      <c r="T1833" s="22" t="s">
        <v>1721</v>
      </c>
    </row>
    <row r="1834" spans="1:20">
      <c r="A1834" s="22" t="s">
        <v>2601</v>
      </c>
      <c r="B1834" s="22" t="s">
        <v>2602</v>
      </c>
      <c r="C1834" s="22" t="s">
        <v>15</v>
      </c>
      <c r="D1834" s="22" t="s">
        <v>1705</v>
      </c>
      <c r="E1834" s="22" t="s">
        <v>452</v>
      </c>
      <c r="F1834" s="22" t="s">
        <v>4148</v>
      </c>
      <c r="G1834" s="22" t="s">
        <v>1721</v>
      </c>
      <c r="H1834" s="22" t="s">
        <v>4094</v>
      </c>
      <c r="I1834" s="22" t="s">
        <v>4192</v>
      </c>
      <c r="J1834" s="22" t="s">
        <v>11</v>
      </c>
      <c r="K1834" s="22" t="s">
        <v>4628</v>
      </c>
      <c r="L1834" s="22" t="s">
        <v>11</v>
      </c>
      <c r="M1834" s="22" t="s">
        <v>5437</v>
      </c>
      <c r="N1834" s="22" t="s">
        <v>4629</v>
      </c>
      <c r="O1834" s="22" t="s">
        <v>4630</v>
      </c>
      <c r="P1834" s="22" t="s">
        <v>4675</v>
      </c>
      <c r="Q1834" s="22">
        <v>0</v>
      </c>
      <c r="R1834" s="22" t="s">
        <v>1962</v>
      </c>
      <c r="S1834" s="22" t="s">
        <v>4794</v>
      </c>
      <c r="T1834" s="22" t="s">
        <v>1721</v>
      </c>
    </row>
    <row r="1835" spans="1:20">
      <c r="A1835" s="22" t="s">
        <v>2230</v>
      </c>
      <c r="B1835" s="22" t="s">
        <v>2231</v>
      </c>
      <c r="C1835" s="22" t="s">
        <v>10</v>
      </c>
      <c r="D1835" s="22" t="s">
        <v>1705</v>
      </c>
      <c r="E1835" s="22" t="s">
        <v>452</v>
      </c>
      <c r="F1835" s="22" t="s">
        <v>5342</v>
      </c>
      <c r="G1835" s="22" t="s">
        <v>1721</v>
      </c>
      <c r="H1835" s="22" t="s">
        <v>4633</v>
      </c>
      <c r="I1835" s="22" t="s">
        <v>4192</v>
      </c>
      <c r="J1835" s="22" t="s">
        <v>11</v>
      </c>
      <c r="K1835" s="22" t="s">
        <v>4628</v>
      </c>
      <c r="L1835" s="22" t="s">
        <v>11</v>
      </c>
      <c r="M1835" s="22" t="s">
        <v>5425</v>
      </c>
      <c r="N1835" s="22" t="s">
        <v>4629</v>
      </c>
      <c r="O1835" s="22" t="s">
        <v>4630</v>
      </c>
      <c r="P1835" s="22" t="s">
        <v>7</v>
      </c>
      <c r="Q1835" s="22">
        <v>0</v>
      </c>
      <c r="R1835" s="22" t="s">
        <v>4756</v>
      </c>
      <c r="S1835" s="22" t="s">
        <v>4793</v>
      </c>
      <c r="T1835" s="22" t="s">
        <v>1721</v>
      </c>
    </row>
    <row r="1836" spans="1:20">
      <c r="A1836" s="22" t="s">
        <v>3898</v>
      </c>
      <c r="B1836" s="22" t="s">
        <v>3899</v>
      </c>
      <c r="C1836" s="22" t="s">
        <v>10</v>
      </c>
      <c r="D1836" s="22" t="s">
        <v>1705</v>
      </c>
      <c r="E1836" s="22" t="s">
        <v>1189</v>
      </c>
      <c r="F1836" s="22" t="s">
        <v>4141</v>
      </c>
      <c r="G1836" s="22" t="s">
        <v>1721</v>
      </c>
      <c r="H1836" s="22" t="s">
        <v>4633</v>
      </c>
      <c r="I1836" s="22" t="s">
        <v>4192</v>
      </c>
      <c r="J1836" s="22" t="s">
        <v>11</v>
      </c>
      <c r="K1836" s="22" t="s">
        <v>4628</v>
      </c>
      <c r="L1836" s="22" t="s">
        <v>11</v>
      </c>
      <c r="M1836" s="22" t="s">
        <v>5457</v>
      </c>
      <c r="N1836" s="22" t="s">
        <v>4629</v>
      </c>
      <c r="O1836" s="22" t="s">
        <v>4630</v>
      </c>
      <c r="P1836" s="22" t="s">
        <v>4695</v>
      </c>
      <c r="Q1836" s="22">
        <v>0</v>
      </c>
      <c r="R1836" s="22" t="s">
        <v>3902</v>
      </c>
      <c r="S1836" s="22" t="s">
        <v>4696</v>
      </c>
      <c r="T1836" s="22" t="s">
        <v>1721</v>
      </c>
    </row>
    <row r="1837" spans="1:20">
      <c r="A1837" s="22" t="s">
        <v>2296</v>
      </c>
      <c r="B1837" s="22" t="s">
        <v>2297</v>
      </c>
      <c r="C1837" s="22" t="s">
        <v>13</v>
      </c>
      <c r="D1837" s="22" t="s">
        <v>1705</v>
      </c>
      <c r="E1837" s="22" t="s">
        <v>452</v>
      </c>
      <c r="F1837" s="22" t="s">
        <v>4172</v>
      </c>
      <c r="G1837" s="22" t="s">
        <v>1721</v>
      </c>
      <c r="H1837" s="22" t="s">
        <v>4094</v>
      </c>
      <c r="I1837" s="22" t="s">
        <v>4203</v>
      </c>
      <c r="J1837" s="22" t="s">
        <v>11</v>
      </c>
      <c r="K1837" s="22" t="s">
        <v>4628</v>
      </c>
      <c r="L1837" s="22" t="s">
        <v>11</v>
      </c>
      <c r="M1837" s="22" t="s">
        <v>5407</v>
      </c>
      <c r="N1837" s="22" t="s">
        <v>4629</v>
      </c>
      <c r="O1837" s="22" t="s">
        <v>4630</v>
      </c>
      <c r="P1837" s="22" t="s">
        <v>4655</v>
      </c>
      <c r="Q1837" s="22">
        <v>0</v>
      </c>
      <c r="R1837" s="22" t="s">
        <v>1962</v>
      </c>
      <c r="S1837" s="22" t="s">
        <v>4444</v>
      </c>
      <c r="T1837" s="22" t="s">
        <v>1721</v>
      </c>
    </row>
    <row r="1838" spans="1:20">
      <c r="A1838" s="22" t="s">
        <v>3782</v>
      </c>
      <c r="B1838" s="22" t="s">
        <v>3783</v>
      </c>
      <c r="C1838" s="22" t="s">
        <v>12</v>
      </c>
      <c r="D1838" s="22" t="s">
        <v>1705</v>
      </c>
      <c r="E1838" s="22" t="s">
        <v>452</v>
      </c>
      <c r="F1838" s="22" t="s">
        <v>4175</v>
      </c>
      <c r="G1838" s="22" t="s">
        <v>1721</v>
      </c>
      <c r="H1838" s="22" t="s">
        <v>4638</v>
      </c>
      <c r="I1838" s="22" t="s">
        <v>4656</v>
      </c>
      <c r="J1838" s="22" t="s">
        <v>11</v>
      </c>
      <c r="K1838" s="22" t="s">
        <v>4628</v>
      </c>
      <c r="L1838" s="22" t="s">
        <v>11</v>
      </c>
      <c r="M1838" s="22" t="s">
        <v>5416</v>
      </c>
      <c r="N1838" s="22" t="s">
        <v>4629</v>
      </c>
      <c r="O1838" s="22" t="s">
        <v>4630</v>
      </c>
      <c r="P1838" s="22" t="s">
        <v>4662</v>
      </c>
      <c r="Q1838" s="22">
        <v>0</v>
      </c>
      <c r="R1838" s="22" t="s">
        <v>4838</v>
      </c>
      <c r="S1838" s="22" t="s">
        <v>4839</v>
      </c>
      <c r="T1838" s="22" t="s">
        <v>1721</v>
      </c>
    </row>
    <row r="1839" spans="1:20">
      <c r="A1839" s="22" t="s">
        <v>2660</v>
      </c>
      <c r="B1839" s="22" t="s">
        <v>2661</v>
      </c>
      <c r="C1839" s="22" t="s">
        <v>13</v>
      </c>
      <c r="D1839" s="22" t="s">
        <v>1705</v>
      </c>
      <c r="E1839" s="22" t="s">
        <v>452</v>
      </c>
      <c r="F1839" s="22" t="s">
        <v>4176</v>
      </c>
      <c r="G1839" s="22" t="s">
        <v>1721</v>
      </c>
      <c r="H1839" s="22" t="s">
        <v>4094</v>
      </c>
      <c r="I1839" s="22" t="s">
        <v>5430</v>
      </c>
      <c r="J1839" s="22" t="s">
        <v>11</v>
      </c>
      <c r="K1839" s="22" t="s">
        <v>4628</v>
      </c>
      <c r="L1839" s="22" t="s">
        <v>11</v>
      </c>
      <c r="M1839" s="22" t="s">
        <v>5437</v>
      </c>
      <c r="N1839" s="22" t="s">
        <v>4629</v>
      </c>
      <c r="O1839" s="22" t="s">
        <v>4630</v>
      </c>
      <c r="P1839" s="22" t="s">
        <v>4868</v>
      </c>
      <c r="Q1839" s="22">
        <v>0</v>
      </c>
      <c r="R1839" s="22" t="s">
        <v>1962</v>
      </c>
      <c r="S1839" s="22" t="s">
        <v>4869</v>
      </c>
      <c r="T1839" s="22" t="s">
        <v>1721</v>
      </c>
    </row>
  </sheetData>
  <sheetProtection password="CC99" sheet="1" autoFilter="0" pivotTables="0"/>
  <protectedRanges>
    <protectedRange sqref="A1:T1048576" name="区域1"/>
  </protectedRanges>
  <autoFilter ref="A1:T4966"/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92D050"/>
  </sheetPr>
  <dimension ref="A1:M139"/>
  <sheetViews>
    <sheetView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C31" sqref="C31"/>
    </sheetView>
  </sheetViews>
  <sheetFormatPr defaultRowHeight="14.25"/>
  <cols>
    <col min="1" max="1" width="13.375" style="22" customWidth="1"/>
    <col min="2" max="3" width="10.875" style="22" bestFit="1" customWidth="1"/>
    <col min="4" max="4" width="9" style="22" customWidth="1"/>
    <col min="5" max="5" width="11.5" style="22" bestFit="1" customWidth="1"/>
    <col min="6" max="6" width="5.875" style="22" customWidth="1"/>
    <col min="7" max="7" width="11" style="22" bestFit="1" customWidth="1"/>
    <col min="8" max="12" width="9" style="22"/>
    <col min="13" max="13" width="27.75" style="22" customWidth="1"/>
  </cols>
  <sheetData>
    <row r="1" spans="1:13" ht="18.75" customHeight="1">
      <c r="A1" s="23" t="s">
        <v>1414</v>
      </c>
      <c r="B1" s="23" t="s">
        <v>1415</v>
      </c>
      <c r="C1" s="23" t="s">
        <v>1416</v>
      </c>
      <c r="D1" s="23" t="s">
        <v>1417</v>
      </c>
      <c r="E1" s="23" t="s">
        <v>1418</v>
      </c>
      <c r="F1" s="23" t="s">
        <v>1419</v>
      </c>
      <c r="G1" s="23" t="s">
        <v>1420</v>
      </c>
      <c r="H1" s="23" t="s">
        <v>1421</v>
      </c>
      <c r="I1" s="23" t="s">
        <v>1422</v>
      </c>
      <c r="J1" s="23" t="s">
        <v>1423</v>
      </c>
      <c r="K1" s="23" t="s">
        <v>1424</v>
      </c>
      <c r="L1" s="23" t="s">
        <v>1425</v>
      </c>
      <c r="M1" s="23" t="s">
        <v>1426</v>
      </c>
    </row>
    <row r="2" spans="1:13">
      <c r="A2" s="23" t="s">
        <v>4134</v>
      </c>
      <c r="B2" s="23" t="s">
        <v>2790</v>
      </c>
      <c r="C2" s="23" t="s">
        <v>1782</v>
      </c>
      <c r="D2" s="23" t="s">
        <v>4088</v>
      </c>
      <c r="E2" s="23" t="s">
        <v>4904</v>
      </c>
      <c r="F2" s="23" t="s">
        <v>4905</v>
      </c>
      <c r="G2" s="23">
        <v>3</v>
      </c>
      <c r="H2" s="23">
        <v>1.5</v>
      </c>
      <c r="I2" s="23">
        <v>1</v>
      </c>
      <c r="J2" s="23">
        <v>0.5</v>
      </c>
      <c r="K2" s="23" t="s">
        <v>4633</v>
      </c>
      <c r="L2" s="23" t="s">
        <v>4632</v>
      </c>
      <c r="M2" s="23" t="s">
        <v>4644</v>
      </c>
    </row>
    <row r="3" spans="1:13">
      <c r="A3" s="23" t="s">
        <v>4171</v>
      </c>
      <c r="B3" s="23" t="s">
        <v>4906</v>
      </c>
      <c r="C3" s="23" t="s">
        <v>4907</v>
      </c>
      <c r="D3" s="23" t="s">
        <v>4081</v>
      </c>
      <c r="E3" s="23" t="s">
        <v>4904</v>
      </c>
      <c r="F3" s="23" t="s">
        <v>4905</v>
      </c>
      <c r="G3" s="23">
        <v>3</v>
      </c>
      <c r="H3" s="23">
        <v>1.5</v>
      </c>
      <c r="I3" s="23">
        <v>1</v>
      </c>
      <c r="J3" s="23">
        <v>0.5</v>
      </c>
      <c r="K3" s="23" t="s">
        <v>4094</v>
      </c>
      <c r="L3" s="23" t="s">
        <v>4632</v>
      </c>
      <c r="M3" s="23" t="s">
        <v>4644</v>
      </c>
    </row>
    <row r="4" spans="1:13">
      <c r="A4" s="23" t="s">
        <v>4172</v>
      </c>
      <c r="B4" s="23" t="s">
        <v>4906</v>
      </c>
      <c r="C4" s="23" t="s">
        <v>4907</v>
      </c>
      <c r="D4" s="23" t="s">
        <v>4072</v>
      </c>
      <c r="E4" s="23" t="s">
        <v>4904</v>
      </c>
      <c r="F4" s="23" t="s">
        <v>4908</v>
      </c>
      <c r="G4" s="23">
        <v>3</v>
      </c>
      <c r="H4" s="23">
        <v>1.5</v>
      </c>
      <c r="I4" s="23">
        <v>1</v>
      </c>
      <c r="J4" s="23">
        <v>0.5</v>
      </c>
      <c r="K4" s="23" t="s">
        <v>4094</v>
      </c>
      <c r="L4" s="23" t="s">
        <v>4099</v>
      </c>
      <c r="M4" s="23" t="s">
        <v>4644</v>
      </c>
    </row>
    <row r="5" spans="1:13">
      <c r="A5" s="23" t="s">
        <v>5334</v>
      </c>
      <c r="B5" s="23" t="s">
        <v>1698</v>
      </c>
      <c r="C5" s="23" t="s">
        <v>5515</v>
      </c>
      <c r="D5" s="23" t="s">
        <v>4121</v>
      </c>
      <c r="E5" s="23" t="s">
        <v>4921</v>
      </c>
      <c r="F5" s="23" t="s">
        <v>5516</v>
      </c>
      <c r="G5" s="23">
        <v>3</v>
      </c>
      <c r="H5" s="23">
        <v>1.5</v>
      </c>
      <c r="I5" s="23">
        <v>1</v>
      </c>
      <c r="J5" s="23">
        <v>0.5</v>
      </c>
      <c r="K5" s="23" t="s">
        <v>4633</v>
      </c>
      <c r="L5" s="23" t="s">
        <v>4632</v>
      </c>
      <c r="M5" s="23" t="s">
        <v>4644</v>
      </c>
    </row>
    <row r="6" spans="1:13">
      <c r="A6" s="23" t="s">
        <v>4182</v>
      </c>
      <c r="B6" s="23" t="s">
        <v>4909</v>
      </c>
      <c r="C6" s="23" t="s">
        <v>4910</v>
      </c>
      <c r="D6" s="23" t="s">
        <v>4088</v>
      </c>
      <c r="E6" s="23" t="s">
        <v>4911</v>
      </c>
      <c r="F6" s="23" t="s">
        <v>4912</v>
      </c>
      <c r="G6" s="23">
        <v>3</v>
      </c>
      <c r="H6" s="23">
        <v>1.5</v>
      </c>
      <c r="I6" s="23">
        <v>1</v>
      </c>
      <c r="J6" s="23">
        <v>0.5</v>
      </c>
      <c r="K6" s="23" t="s">
        <v>4638</v>
      </c>
      <c r="L6" s="23" t="s">
        <v>4099</v>
      </c>
      <c r="M6" s="23" t="s">
        <v>4777</v>
      </c>
    </row>
    <row r="7" spans="1:13">
      <c r="A7" s="23" t="s">
        <v>4141</v>
      </c>
      <c r="B7" s="23" t="s">
        <v>1823</v>
      </c>
      <c r="C7" s="23" t="s">
        <v>3681</v>
      </c>
      <c r="D7" s="23" t="s">
        <v>4121</v>
      </c>
      <c r="E7" s="23" t="s">
        <v>4913</v>
      </c>
      <c r="F7" s="23" t="s">
        <v>4914</v>
      </c>
      <c r="G7" s="23">
        <v>3</v>
      </c>
      <c r="H7" s="23">
        <v>1.5</v>
      </c>
      <c r="I7" s="23">
        <v>1</v>
      </c>
      <c r="J7" s="23">
        <v>0.5</v>
      </c>
      <c r="K7" s="23" t="s">
        <v>4633</v>
      </c>
      <c r="L7" s="23" t="s">
        <v>4160</v>
      </c>
      <c r="M7" s="23" t="s">
        <v>4644</v>
      </c>
    </row>
    <row r="8" spans="1:13">
      <c r="A8" s="23" t="s">
        <v>4245</v>
      </c>
      <c r="B8" s="23" t="s">
        <v>4915</v>
      </c>
      <c r="C8" s="23" t="s">
        <v>4916</v>
      </c>
      <c r="D8" s="23" t="s">
        <v>4088</v>
      </c>
      <c r="E8" s="23" t="s">
        <v>4917</v>
      </c>
      <c r="F8" s="23" t="s">
        <v>4914</v>
      </c>
      <c r="G8" s="23">
        <v>1.5</v>
      </c>
      <c r="H8" s="23">
        <v>1.1299999999999999</v>
      </c>
      <c r="I8" s="23">
        <v>0</v>
      </c>
      <c r="J8" s="23">
        <v>0.38</v>
      </c>
      <c r="K8" s="23" t="s">
        <v>11</v>
      </c>
      <c r="L8" s="23" t="s">
        <v>11</v>
      </c>
      <c r="M8" s="23" t="s">
        <v>4639</v>
      </c>
    </row>
    <row r="9" spans="1:13">
      <c r="A9" s="23" t="s">
        <v>4247</v>
      </c>
      <c r="B9" s="23" t="s">
        <v>4919</v>
      </c>
      <c r="C9" s="23" t="s">
        <v>4920</v>
      </c>
      <c r="D9" s="23" t="s">
        <v>4124</v>
      </c>
      <c r="E9" s="23" t="s">
        <v>4921</v>
      </c>
      <c r="F9" s="23" t="s">
        <v>4922</v>
      </c>
      <c r="G9" s="23">
        <v>3</v>
      </c>
      <c r="H9" s="23">
        <v>1.5</v>
      </c>
      <c r="I9" s="23">
        <v>1</v>
      </c>
      <c r="J9" s="23">
        <v>0.5</v>
      </c>
      <c r="K9" s="23" t="s">
        <v>11</v>
      </c>
      <c r="L9" s="23" t="s">
        <v>4094</v>
      </c>
      <c r="M9" s="23" t="s">
        <v>11</v>
      </c>
    </row>
    <row r="10" spans="1:13">
      <c r="A10" s="23" t="s">
        <v>4227</v>
      </c>
      <c r="B10" s="23" t="s">
        <v>4924</v>
      </c>
      <c r="C10" s="23" t="s">
        <v>4732</v>
      </c>
      <c r="D10" s="23" t="s">
        <v>4117</v>
      </c>
      <c r="E10" s="23" t="s">
        <v>4921</v>
      </c>
      <c r="F10" s="23" t="s">
        <v>4905</v>
      </c>
      <c r="G10" s="23">
        <v>3</v>
      </c>
      <c r="H10" s="23">
        <v>1.5</v>
      </c>
      <c r="I10" s="23">
        <v>1</v>
      </c>
      <c r="J10" s="23">
        <v>0.5</v>
      </c>
      <c r="K10" s="23" t="s">
        <v>11</v>
      </c>
      <c r="L10" s="23" t="s">
        <v>4925</v>
      </c>
      <c r="M10" s="23" t="s">
        <v>11</v>
      </c>
    </row>
    <row r="11" spans="1:13">
      <c r="A11" s="23" t="s">
        <v>4156</v>
      </c>
      <c r="B11" s="23" t="s">
        <v>3208</v>
      </c>
      <c r="C11" s="23" t="s">
        <v>4928</v>
      </c>
      <c r="D11" s="23" t="s">
        <v>4077</v>
      </c>
      <c r="E11" s="23" t="s">
        <v>4921</v>
      </c>
      <c r="F11" s="23" t="s">
        <v>4905</v>
      </c>
      <c r="G11" s="23">
        <v>3</v>
      </c>
      <c r="H11" s="23">
        <v>1.5</v>
      </c>
      <c r="I11" s="23">
        <v>1</v>
      </c>
      <c r="J11" s="23">
        <v>0.5</v>
      </c>
      <c r="K11" s="23" t="s">
        <v>4094</v>
      </c>
      <c r="L11" s="23" t="s">
        <v>4099</v>
      </c>
      <c r="M11" s="23" t="s">
        <v>4644</v>
      </c>
    </row>
    <row r="12" spans="1:13">
      <c r="A12" s="23" t="s">
        <v>4185</v>
      </c>
      <c r="B12" s="23" t="s">
        <v>1922</v>
      </c>
      <c r="C12" s="23" t="s">
        <v>4929</v>
      </c>
      <c r="D12" s="23" t="s">
        <v>4117</v>
      </c>
      <c r="E12" s="23" t="s">
        <v>4921</v>
      </c>
      <c r="F12" s="23" t="s">
        <v>4905</v>
      </c>
      <c r="G12" s="23">
        <v>3</v>
      </c>
      <c r="H12" s="23">
        <v>1.5</v>
      </c>
      <c r="I12" s="23">
        <v>1</v>
      </c>
      <c r="J12" s="23">
        <v>0.5</v>
      </c>
      <c r="K12" s="23" t="s">
        <v>4633</v>
      </c>
      <c r="L12" s="23" t="s">
        <v>4643</v>
      </c>
      <c r="M12" s="23" t="s">
        <v>4777</v>
      </c>
    </row>
    <row r="13" spans="1:13">
      <c r="A13" s="23" t="s">
        <v>4086</v>
      </c>
      <c r="B13" s="23" t="s">
        <v>2582</v>
      </c>
      <c r="C13" s="23" t="s">
        <v>4930</v>
      </c>
      <c r="D13" s="23" t="s">
        <v>4088</v>
      </c>
      <c r="E13" s="23" t="s">
        <v>4931</v>
      </c>
      <c r="F13" s="23" t="s">
        <v>4932</v>
      </c>
      <c r="G13" s="23">
        <v>1.5</v>
      </c>
      <c r="H13" s="23">
        <v>1.1299999999999999</v>
      </c>
      <c r="I13" s="23">
        <v>0</v>
      </c>
      <c r="J13" s="23">
        <v>0.38</v>
      </c>
      <c r="K13" s="23" t="s">
        <v>11</v>
      </c>
      <c r="L13" s="23" t="s">
        <v>11</v>
      </c>
      <c r="M13" s="23" t="s">
        <v>11</v>
      </c>
    </row>
    <row r="14" spans="1:13">
      <c r="A14" s="23" t="s">
        <v>4186</v>
      </c>
      <c r="B14" s="23" t="s">
        <v>4746</v>
      </c>
      <c r="C14" s="23" t="s">
        <v>4933</v>
      </c>
      <c r="D14" s="23" t="s">
        <v>4100</v>
      </c>
      <c r="E14" s="23" t="s">
        <v>4934</v>
      </c>
      <c r="F14" s="23" t="s">
        <v>4912</v>
      </c>
      <c r="G14" s="23">
        <v>3</v>
      </c>
      <c r="H14" s="23">
        <v>1.5</v>
      </c>
      <c r="I14" s="23">
        <v>1</v>
      </c>
      <c r="J14" s="23">
        <v>0.5</v>
      </c>
      <c r="K14" s="23" t="s">
        <v>4094</v>
      </c>
      <c r="L14" s="23" t="s">
        <v>4633</v>
      </c>
      <c r="M14" s="23" t="s">
        <v>4777</v>
      </c>
    </row>
    <row r="15" spans="1:13">
      <c r="A15" s="23" t="s">
        <v>4205</v>
      </c>
      <c r="B15" s="23" t="s">
        <v>4937</v>
      </c>
      <c r="C15" s="23" t="s">
        <v>4938</v>
      </c>
      <c r="D15" s="23" t="s">
        <v>4088</v>
      </c>
      <c r="E15" s="23" t="s">
        <v>4939</v>
      </c>
      <c r="F15" s="23" t="s">
        <v>4932</v>
      </c>
      <c r="G15" s="23">
        <v>1.5</v>
      </c>
      <c r="H15" s="23">
        <v>1.1299999999999999</v>
      </c>
      <c r="I15" s="23">
        <v>0</v>
      </c>
      <c r="J15" s="23">
        <v>0.38</v>
      </c>
      <c r="K15" s="23" t="s">
        <v>4632</v>
      </c>
      <c r="L15" s="23" t="s">
        <v>11</v>
      </c>
      <c r="M15" s="23" t="s">
        <v>4644</v>
      </c>
    </row>
    <row r="16" spans="1:13">
      <c r="A16" s="23" t="s">
        <v>4176</v>
      </c>
      <c r="B16" s="23" t="s">
        <v>4906</v>
      </c>
      <c r="C16" s="23" t="s">
        <v>4907</v>
      </c>
      <c r="D16" s="23" t="s">
        <v>4177</v>
      </c>
      <c r="E16" s="23" t="s">
        <v>4921</v>
      </c>
      <c r="F16" s="23" t="s">
        <v>4908</v>
      </c>
      <c r="G16" s="23">
        <v>3</v>
      </c>
      <c r="H16" s="23">
        <v>1.5</v>
      </c>
      <c r="I16" s="23">
        <v>1</v>
      </c>
      <c r="J16" s="23">
        <v>0.5</v>
      </c>
      <c r="K16" s="23" t="s">
        <v>4094</v>
      </c>
      <c r="L16" s="23" t="s">
        <v>4632</v>
      </c>
      <c r="M16" s="23" t="s">
        <v>4644</v>
      </c>
    </row>
    <row r="17" spans="1:13">
      <c r="A17" s="23" t="s">
        <v>4163</v>
      </c>
      <c r="B17" s="23" t="s">
        <v>2888</v>
      </c>
      <c r="C17" s="23" t="s">
        <v>4942</v>
      </c>
      <c r="D17" s="23" t="s">
        <v>4121</v>
      </c>
      <c r="E17" s="23" t="s">
        <v>4904</v>
      </c>
      <c r="F17" s="23" t="s">
        <v>4905</v>
      </c>
      <c r="G17" s="23">
        <v>3</v>
      </c>
      <c r="H17" s="23">
        <v>1.5</v>
      </c>
      <c r="I17" s="23">
        <v>1</v>
      </c>
      <c r="J17" s="23">
        <v>0.5</v>
      </c>
      <c r="K17" s="23" t="s">
        <v>4094</v>
      </c>
      <c r="L17" s="23" t="s">
        <v>4633</v>
      </c>
      <c r="M17" s="23" t="s">
        <v>4644</v>
      </c>
    </row>
    <row r="18" spans="1:13">
      <c r="A18" s="23" t="s">
        <v>4272</v>
      </c>
      <c r="B18" s="23" t="s">
        <v>3485</v>
      </c>
      <c r="C18" s="23" t="s">
        <v>1677</v>
      </c>
      <c r="D18" s="23" t="s">
        <v>4100</v>
      </c>
      <c r="E18" s="23" t="s">
        <v>4904</v>
      </c>
      <c r="F18" s="23" t="s">
        <v>4905</v>
      </c>
      <c r="G18" s="23">
        <v>3</v>
      </c>
      <c r="H18" s="23">
        <v>1.5</v>
      </c>
      <c r="I18" s="23">
        <v>1</v>
      </c>
      <c r="J18" s="23">
        <v>0.5</v>
      </c>
      <c r="K18" s="23" t="s">
        <v>4094</v>
      </c>
      <c r="L18" s="23" t="s">
        <v>4638</v>
      </c>
      <c r="M18" s="23" t="s">
        <v>4644</v>
      </c>
    </row>
    <row r="19" spans="1:13">
      <c r="A19" s="23" t="s">
        <v>4255</v>
      </c>
      <c r="B19" s="23" t="s">
        <v>4943</v>
      </c>
      <c r="C19" s="23" t="s">
        <v>4944</v>
      </c>
      <c r="D19" s="23" t="s">
        <v>4257</v>
      </c>
      <c r="E19" s="23" t="s">
        <v>4945</v>
      </c>
      <c r="F19" s="23" t="s">
        <v>4908</v>
      </c>
      <c r="G19" s="23">
        <v>2</v>
      </c>
      <c r="H19" s="23">
        <v>2</v>
      </c>
      <c r="I19" s="23">
        <v>0</v>
      </c>
      <c r="J19" s="23">
        <v>0</v>
      </c>
      <c r="K19" s="23" t="s">
        <v>11</v>
      </c>
      <c r="L19" s="23" t="s">
        <v>11</v>
      </c>
      <c r="M19" s="23" t="s">
        <v>11</v>
      </c>
    </row>
    <row r="20" spans="1:13">
      <c r="A20" s="23" t="s">
        <v>4223</v>
      </c>
      <c r="B20" s="23" t="s">
        <v>3294</v>
      </c>
      <c r="C20" s="23" t="s">
        <v>2933</v>
      </c>
      <c r="D20" s="23" t="s">
        <v>4121</v>
      </c>
      <c r="E20" s="23" t="s">
        <v>4946</v>
      </c>
      <c r="F20" s="23" t="s">
        <v>4908</v>
      </c>
      <c r="G20" s="23">
        <v>3</v>
      </c>
      <c r="H20" s="23">
        <v>1.5</v>
      </c>
      <c r="I20" s="23">
        <v>1</v>
      </c>
      <c r="J20" s="23">
        <v>0.5</v>
      </c>
      <c r="K20" s="23" t="s">
        <v>11</v>
      </c>
      <c r="L20" s="23" t="s">
        <v>11</v>
      </c>
      <c r="M20" s="23" t="s">
        <v>11</v>
      </c>
    </row>
    <row r="21" spans="1:13">
      <c r="A21" s="23" t="s">
        <v>4179</v>
      </c>
      <c r="B21" s="23" t="s">
        <v>4947</v>
      </c>
      <c r="C21" s="23" t="s">
        <v>4948</v>
      </c>
      <c r="D21" s="23" t="s">
        <v>4072</v>
      </c>
      <c r="E21" s="23" t="s">
        <v>4921</v>
      </c>
      <c r="F21" s="23" t="s">
        <v>4908</v>
      </c>
      <c r="G21" s="23">
        <v>3</v>
      </c>
      <c r="H21" s="23">
        <v>1.5</v>
      </c>
      <c r="I21" s="23">
        <v>1</v>
      </c>
      <c r="J21" s="23">
        <v>0.5</v>
      </c>
      <c r="K21" s="23" t="s">
        <v>4682</v>
      </c>
      <c r="L21" s="23" t="s">
        <v>4633</v>
      </c>
      <c r="M21" s="23" t="s">
        <v>4644</v>
      </c>
    </row>
    <row r="22" spans="1:13">
      <c r="A22" s="23" t="s">
        <v>5337</v>
      </c>
      <c r="B22" s="23" t="s">
        <v>1698</v>
      </c>
      <c r="C22" s="23" t="s">
        <v>5517</v>
      </c>
      <c r="D22" s="23" t="s">
        <v>4072</v>
      </c>
      <c r="E22" s="23" t="s">
        <v>4904</v>
      </c>
      <c r="F22" s="23" t="s">
        <v>4905</v>
      </c>
      <c r="G22" s="23">
        <v>3</v>
      </c>
      <c r="H22" s="23">
        <v>1.5</v>
      </c>
      <c r="I22" s="23">
        <v>1</v>
      </c>
      <c r="J22" s="23">
        <v>0.5</v>
      </c>
      <c r="K22" s="23" t="s">
        <v>4643</v>
      </c>
      <c r="L22" s="23" t="s">
        <v>4632</v>
      </c>
      <c r="M22" s="23" t="s">
        <v>4644</v>
      </c>
    </row>
    <row r="23" spans="1:13">
      <c r="A23" s="23" t="s">
        <v>4158</v>
      </c>
      <c r="B23" s="23" t="s">
        <v>3208</v>
      </c>
      <c r="C23" s="23" t="s">
        <v>4928</v>
      </c>
      <c r="D23" s="23" t="s">
        <v>4100</v>
      </c>
      <c r="E23" s="23" t="s">
        <v>4921</v>
      </c>
      <c r="F23" s="23" t="s">
        <v>4905</v>
      </c>
      <c r="G23" s="23">
        <v>3</v>
      </c>
      <c r="H23" s="23">
        <v>1.5</v>
      </c>
      <c r="I23" s="23">
        <v>1</v>
      </c>
      <c r="J23" s="23">
        <v>0.5</v>
      </c>
      <c r="K23" s="23" t="s">
        <v>4638</v>
      </c>
      <c r="L23" s="23" t="s">
        <v>4099</v>
      </c>
      <c r="M23" s="23" t="s">
        <v>4644</v>
      </c>
    </row>
    <row r="24" spans="1:13">
      <c r="A24" s="23" t="s">
        <v>4216</v>
      </c>
      <c r="B24" s="23" t="s">
        <v>4949</v>
      </c>
      <c r="C24" s="23" t="s">
        <v>4950</v>
      </c>
      <c r="D24" s="23" t="s">
        <v>4088</v>
      </c>
      <c r="E24" s="23" t="s">
        <v>4921</v>
      </c>
      <c r="F24" s="23" t="s">
        <v>4905</v>
      </c>
      <c r="G24" s="23">
        <v>3</v>
      </c>
      <c r="H24" s="23">
        <v>1.5</v>
      </c>
      <c r="I24" s="23">
        <v>1</v>
      </c>
      <c r="J24" s="23">
        <v>0.5</v>
      </c>
      <c r="K24" s="23" t="s">
        <v>11</v>
      </c>
      <c r="L24" s="23" t="s">
        <v>11</v>
      </c>
      <c r="M24" s="23" t="s">
        <v>11</v>
      </c>
    </row>
    <row r="25" spans="1:13">
      <c r="A25" s="23" t="s">
        <v>4122</v>
      </c>
      <c r="B25" s="23" t="s">
        <v>2050</v>
      </c>
      <c r="C25" s="23" t="s">
        <v>4951</v>
      </c>
      <c r="D25" s="23" t="s">
        <v>4124</v>
      </c>
      <c r="E25" s="23" t="s">
        <v>4952</v>
      </c>
      <c r="F25" s="23" t="s">
        <v>4905</v>
      </c>
      <c r="G25" s="23">
        <v>1.5</v>
      </c>
      <c r="H25" s="23">
        <v>1.1299999999999999</v>
      </c>
      <c r="I25" s="23">
        <v>0</v>
      </c>
      <c r="J25" s="23">
        <v>0.38</v>
      </c>
      <c r="K25" s="23" t="s">
        <v>11</v>
      </c>
      <c r="L25" s="23" t="s">
        <v>11</v>
      </c>
      <c r="M25" s="23" t="s">
        <v>11</v>
      </c>
    </row>
    <row r="26" spans="1:13">
      <c r="A26" s="23" t="s">
        <v>4273</v>
      </c>
      <c r="B26" s="23" t="s">
        <v>2790</v>
      </c>
      <c r="C26" s="23" t="s">
        <v>1782</v>
      </c>
      <c r="D26" s="23" t="s">
        <v>4081</v>
      </c>
      <c r="E26" s="23" t="s">
        <v>4911</v>
      </c>
      <c r="F26" s="23" t="s">
        <v>4912</v>
      </c>
      <c r="G26" s="23">
        <v>3</v>
      </c>
      <c r="H26" s="23">
        <v>1.5</v>
      </c>
      <c r="I26" s="23">
        <v>1</v>
      </c>
      <c r="J26" s="23">
        <v>0.5</v>
      </c>
      <c r="K26" s="23" t="s">
        <v>4633</v>
      </c>
      <c r="L26" s="23" t="s">
        <v>4094</v>
      </c>
      <c r="M26" s="23" t="s">
        <v>4953</v>
      </c>
    </row>
    <row r="27" spans="1:13">
      <c r="A27" s="23" t="s">
        <v>4209</v>
      </c>
      <c r="B27" s="23" t="s">
        <v>4954</v>
      </c>
      <c r="C27" s="23" t="s">
        <v>3828</v>
      </c>
      <c r="D27" s="23" t="s">
        <v>4117</v>
      </c>
      <c r="E27" s="23" t="s">
        <v>4955</v>
      </c>
      <c r="F27" s="23" t="s">
        <v>4905</v>
      </c>
      <c r="G27" s="23">
        <v>2</v>
      </c>
      <c r="H27" s="23">
        <v>1.5</v>
      </c>
      <c r="I27" s="23">
        <v>0</v>
      </c>
      <c r="J27" s="23">
        <v>0.5</v>
      </c>
      <c r="K27" s="23" t="s">
        <v>11</v>
      </c>
      <c r="L27" s="23" t="s">
        <v>11</v>
      </c>
      <c r="M27" s="23" t="s">
        <v>11</v>
      </c>
    </row>
    <row r="28" spans="1:13">
      <c r="A28" s="23" t="s">
        <v>4249</v>
      </c>
      <c r="B28" s="23" t="s">
        <v>4919</v>
      </c>
      <c r="C28" s="23" t="s">
        <v>4920</v>
      </c>
      <c r="D28" s="23" t="s">
        <v>4081</v>
      </c>
      <c r="E28" s="23" t="s">
        <v>4911</v>
      </c>
      <c r="F28" s="23" t="s">
        <v>4912</v>
      </c>
      <c r="G28" s="23">
        <v>3</v>
      </c>
      <c r="H28" s="23">
        <v>1.5</v>
      </c>
      <c r="I28" s="23">
        <v>1</v>
      </c>
      <c r="J28" s="23">
        <v>0.5</v>
      </c>
      <c r="K28" s="23" t="s">
        <v>11</v>
      </c>
      <c r="L28" s="23" t="s">
        <v>11</v>
      </c>
      <c r="M28" s="23" t="s">
        <v>11</v>
      </c>
    </row>
    <row r="29" spans="1:13">
      <c r="A29" s="23" t="s">
        <v>4277</v>
      </c>
      <c r="B29" s="23" t="s">
        <v>4935</v>
      </c>
      <c r="C29" s="23" t="s">
        <v>4956</v>
      </c>
      <c r="D29" s="23" t="s">
        <v>4121</v>
      </c>
      <c r="E29" s="23" t="s">
        <v>4921</v>
      </c>
      <c r="F29" s="23" t="s">
        <v>4905</v>
      </c>
      <c r="G29" s="23">
        <v>3</v>
      </c>
      <c r="H29" s="23">
        <v>1.5</v>
      </c>
      <c r="I29" s="23">
        <v>1</v>
      </c>
      <c r="J29" s="23">
        <v>0.5</v>
      </c>
      <c r="K29" s="23" t="s">
        <v>4925</v>
      </c>
      <c r="L29" s="23" t="s">
        <v>4094</v>
      </c>
      <c r="M29" s="23" t="s">
        <v>4644</v>
      </c>
    </row>
    <row r="30" spans="1:13">
      <c r="A30" s="23" t="s">
        <v>4069</v>
      </c>
      <c r="B30" s="23" t="s">
        <v>4940</v>
      </c>
      <c r="C30" s="23" t="s">
        <v>1908</v>
      </c>
      <c r="D30" s="23" t="s">
        <v>4072</v>
      </c>
      <c r="E30" s="23" t="s">
        <v>4904</v>
      </c>
      <c r="F30" s="23" t="s">
        <v>4905</v>
      </c>
      <c r="G30" s="23">
        <v>3</v>
      </c>
      <c r="H30" s="23">
        <v>1.5</v>
      </c>
      <c r="I30" s="23">
        <v>1</v>
      </c>
      <c r="J30" s="23">
        <v>0.5</v>
      </c>
      <c r="K30" s="23" t="s">
        <v>11</v>
      </c>
      <c r="L30" s="23" t="s">
        <v>11</v>
      </c>
      <c r="M30" s="23" t="s">
        <v>4644</v>
      </c>
    </row>
    <row r="31" spans="1:13">
      <c r="A31" s="23" t="s">
        <v>4167</v>
      </c>
      <c r="B31" s="23" t="s">
        <v>4906</v>
      </c>
      <c r="C31" s="23" t="s">
        <v>4938</v>
      </c>
      <c r="D31" s="23" t="s">
        <v>4088</v>
      </c>
      <c r="E31" s="23" t="s">
        <v>4917</v>
      </c>
      <c r="F31" s="23" t="s">
        <v>4914</v>
      </c>
      <c r="G31" s="23">
        <v>1.5</v>
      </c>
      <c r="H31" s="23">
        <v>1.1299999999999999</v>
      </c>
      <c r="I31" s="23">
        <v>0</v>
      </c>
      <c r="J31" s="23">
        <v>0.38</v>
      </c>
      <c r="K31" s="23" t="s">
        <v>4638</v>
      </c>
      <c r="L31" s="23" t="s">
        <v>11</v>
      </c>
      <c r="M31" s="23" t="s">
        <v>4639</v>
      </c>
    </row>
    <row r="32" spans="1:13">
      <c r="A32" s="23" t="s">
        <v>5349</v>
      </c>
      <c r="B32" s="23" t="s">
        <v>1698</v>
      </c>
      <c r="C32" s="23" t="s">
        <v>5518</v>
      </c>
      <c r="D32" s="23" t="s">
        <v>4121</v>
      </c>
      <c r="E32" s="23" t="s">
        <v>4904</v>
      </c>
      <c r="F32" s="23" t="s">
        <v>4908</v>
      </c>
      <c r="G32" s="23">
        <v>3</v>
      </c>
      <c r="H32" s="23">
        <v>1.5</v>
      </c>
      <c r="I32" s="23">
        <v>1</v>
      </c>
      <c r="J32" s="23">
        <v>0.5</v>
      </c>
      <c r="K32" s="23" t="s">
        <v>4099</v>
      </c>
      <c r="L32" s="23" t="s">
        <v>4638</v>
      </c>
      <c r="M32" s="23" t="s">
        <v>5519</v>
      </c>
    </row>
    <row r="33" spans="1:13">
      <c r="A33" s="23" t="s">
        <v>4250</v>
      </c>
      <c r="B33" s="23" t="s">
        <v>4957</v>
      </c>
      <c r="C33" s="23" t="s">
        <v>4958</v>
      </c>
      <c r="D33" s="23" t="s">
        <v>4100</v>
      </c>
      <c r="E33" s="23" t="s">
        <v>4959</v>
      </c>
      <c r="F33" s="23" t="s">
        <v>4912</v>
      </c>
      <c r="G33" s="23">
        <v>3</v>
      </c>
      <c r="H33" s="23">
        <v>1.5</v>
      </c>
      <c r="I33" s="23">
        <v>1</v>
      </c>
      <c r="J33" s="23">
        <v>0.5</v>
      </c>
      <c r="K33" s="23" t="s">
        <v>11</v>
      </c>
      <c r="L33" s="23" t="s">
        <v>11</v>
      </c>
      <c r="M33" s="23" t="s">
        <v>11</v>
      </c>
    </row>
    <row r="34" spans="1:13">
      <c r="A34" s="23" t="s">
        <v>4234</v>
      </c>
      <c r="B34" s="23" t="s">
        <v>4926</v>
      </c>
      <c r="C34" s="23" t="s">
        <v>4927</v>
      </c>
      <c r="D34" s="23" t="s">
        <v>4121</v>
      </c>
      <c r="E34" s="23" t="s">
        <v>4921</v>
      </c>
      <c r="F34" s="23" t="s">
        <v>4905</v>
      </c>
      <c r="G34" s="23">
        <v>3</v>
      </c>
      <c r="H34" s="23">
        <v>1.5</v>
      </c>
      <c r="I34" s="23">
        <v>1</v>
      </c>
      <c r="J34" s="23">
        <v>0.05</v>
      </c>
      <c r="K34" s="23" t="s">
        <v>11</v>
      </c>
      <c r="L34" s="23" t="s">
        <v>11</v>
      </c>
      <c r="M34" s="23" t="s">
        <v>11</v>
      </c>
    </row>
    <row r="35" spans="1:13">
      <c r="A35" s="23" t="s">
        <v>4275</v>
      </c>
      <c r="B35" s="23" t="s">
        <v>2790</v>
      </c>
      <c r="C35" s="23" t="s">
        <v>1782</v>
      </c>
      <c r="D35" s="23" t="s">
        <v>4088</v>
      </c>
      <c r="E35" s="23" t="s">
        <v>4911</v>
      </c>
      <c r="F35" s="23" t="s">
        <v>4912</v>
      </c>
      <c r="G35" s="23">
        <v>3</v>
      </c>
      <c r="H35" s="23">
        <v>1.5</v>
      </c>
      <c r="I35" s="23">
        <v>0.99</v>
      </c>
      <c r="J35" s="23">
        <v>0.51</v>
      </c>
      <c r="K35" s="23" t="s">
        <v>4160</v>
      </c>
      <c r="L35" s="23" t="s">
        <v>4638</v>
      </c>
      <c r="M35" s="23" t="s">
        <v>4953</v>
      </c>
    </row>
    <row r="36" spans="1:13">
      <c r="A36" s="23" t="s">
        <v>4239</v>
      </c>
      <c r="B36" s="23" t="s">
        <v>4960</v>
      </c>
      <c r="C36" s="23" t="s">
        <v>1810</v>
      </c>
      <c r="D36" s="23" t="s">
        <v>4077</v>
      </c>
      <c r="E36" s="23" t="s">
        <v>4921</v>
      </c>
      <c r="F36" s="23" t="s">
        <v>4905</v>
      </c>
      <c r="G36" s="23">
        <v>3</v>
      </c>
      <c r="H36" s="23">
        <v>1.5</v>
      </c>
      <c r="I36" s="23">
        <v>1</v>
      </c>
      <c r="J36" s="23">
        <v>0.5</v>
      </c>
      <c r="K36" s="23" t="s">
        <v>11</v>
      </c>
      <c r="L36" s="23" t="s">
        <v>4961</v>
      </c>
      <c r="M36" s="23" t="s">
        <v>4644</v>
      </c>
    </row>
    <row r="37" spans="1:13">
      <c r="A37" s="23" t="s">
        <v>4258</v>
      </c>
      <c r="B37" s="23" t="s">
        <v>4962</v>
      </c>
      <c r="C37" s="23" t="s">
        <v>4963</v>
      </c>
      <c r="D37" s="23" t="s">
        <v>4257</v>
      </c>
      <c r="E37" s="23" t="s">
        <v>4964</v>
      </c>
      <c r="F37" s="23" t="s">
        <v>4912</v>
      </c>
      <c r="G37" s="23">
        <v>2</v>
      </c>
      <c r="H37" s="23">
        <v>1.6</v>
      </c>
      <c r="I37" s="23">
        <v>0</v>
      </c>
      <c r="J37" s="23">
        <v>0.4</v>
      </c>
      <c r="K37" s="23" t="s">
        <v>11</v>
      </c>
      <c r="L37" s="23" t="s">
        <v>11</v>
      </c>
      <c r="M37" s="23" t="s">
        <v>11</v>
      </c>
    </row>
    <row r="38" spans="1:13">
      <c r="A38" s="23" t="s">
        <v>4215</v>
      </c>
      <c r="B38" s="23" t="s">
        <v>4940</v>
      </c>
      <c r="C38" s="23" t="s">
        <v>4941</v>
      </c>
      <c r="D38" s="23" t="s">
        <v>4081</v>
      </c>
      <c r="E38" s="23" t="s">
        <v>4904</v>
      </c>
      <c r="F38" s="23" t="s">
        <v>4905</v>
      </c>
      <c r="G38" s="23">
        <v>3</v>
      </c>
      <c r="H38" s="23">
        <v>1.5</v>
      </c>
      <c r="I38" s="23">
        <v>1</v>
      </c>
      <c r="J38" s="23">
        <v>0.5</v>
      </c>
      <c r="K38" s="23" t="s">
        <v>11</v>
      </c>
      <c r="L38" s="23" t="s">
        <v>11</v>
      </c>
      <c r="M38" s="23" t="s">
        <v>11</v>
      </c>
    </row>
    <row r="39" spans="1:13">
      <c r="A39" s="23" t="s">
        <v>4154</v>
      </c>
      <c r="B39" s="23" t="s">
        <v>3208</v>
      </c>
      <c r="C39" s="23" t="s">
        <v>4928</v>
      </c>
      <c r="D39" s="23" t="s">
        <v>4077</v>
      </c>
      <c r="E39" s="23" t="s">
        <v>4904</v>
      </c>
      <c r="F39" s="23" t="s">
        <v>4908</v>
      </c>
      <c r="G39" s="23">
        <v>3</v>
      </c>
      <c r="H39" s="23">
        <v>1.5</v>
      </c>
      <c r="I39" s="23">
        <v>1</v>
      </c>
      <c r="J39" s="23">
        <v>0.5</v>
      </c>
      <c r="K39" s="23" t="s">
        <v>4638</v>
      </c>
      <c r="L39" s="23" t="s">
        <v>4633</v>
      </c>
      <c r="M39" s="23" t="s">
        <v>4644</v>
      </c>
    </row>
    <row r="40" spans="1:13">
      <c r="A40" s="23" t="s">
        <v>4197</v>
      </c>
      <c r="B40" s="23" t="s">
        <v>4965</v>
      </c>
      <c r="C40" s="23" t="s">
        <v>4966</v>
      </c>
      <c r="D40" s="23" t="s">
        <v>4072</v>
      </c>
      <c r="E40" s="23" t="s">
        <v>4911</v>
      </c>
      <c r="F40" s="23" t="s">
        <v>4912</v>
      </c>
      <c r="G40" s="23">
        <v>3</v>
      </c>
      <c r="H40" s="23">
        <v>1.5</v>
      </c>
      <c r="I40" s="23">
        <v>1</v>
      </c>
      <c r="J40" s="23">
        <v>0.5</v>
      </c>
      <c r="K40" s="23" t="s">
        <v>4099</v>
      </c>
      <c r="L40" s="23" t="s">
        <v>4638</v>
      </c>
      <c r="M40" s="23" t="s">
        <v>4777</v>
      </c>
    </row>
    <row r="41" spans="1:13">
      <c r="A41" s="23" t="s">
        <v>4190</v>
      </c>
      <c r="B41" s="23" t="s">
        <v>1955</v>
      </c>
      <c r="C41" s="23" t="s">
        <v>4967</v>
      </c>
      <c r="D41" s="23" t="s">
        <v>4088</v>
      </c>
      <c r="E41" s="23" t="s">
        <v>4904</v>
      </c>
      <c r="F41" s="23" t="s">
        <v>4908</v>
      </c>
      <c r="G41" s="23">
        <v>3</v>
      </c>
      <c r="H41" s="23">
        <v>1.5</v>
      </c>
      <c r="I41" s="23">
        <v>1</v>
      </c>
      <c r="J41" s="23">
        <v>0.5</v>
      </c>
      <c r="K41" s="23" t="s">
        <v>4633</v>
      </c>
      <c r="L41" s="23" t="s">
        <v>4632</v>
      </c>
      <c r="M41" s="23" t="s">
        <v>4644</v>
      </c>
    </row>
    <row r="42" spans="1:13">
      <c r="A42" s="23" t="s">
        <v>4270</v>
      </c>
      <c r="B42" s="23" t="s">
        <v>4789</v>
      </c>
      <c r="C42" s="23" t="s">
        <v>1747</v>
      </c>
      <c r="D42" s="23" t="s">
        <v>4100</v>
      </c>
      <c r="E42" s="23" t="s">
        <v>4934</v>
      </c>
      <c r="F42" s="23" t="s">
        <v>4912</v>
      </c>
      <c r="G42" s="23">
        <v>3</v>
      </c>
      <c r="H42" s="23">
        <v>1.5</v>
      </c>
      <c r="I42" s="23">
        <v>1</v>
      </c>
      <c r="J42" s="23">
        <v>0.5</v>
      </c>
      <c r="K42" s="23" t="s">
        <v>4094</v>
      </c>
      <c r="L42" s="23" t="s">
        <v>4633</v>
      </c>
      <c r="M42" s="23" t="s">
        <v>4953</v>
      </c>
    </row>
    <row r="43" spans="1:13">
      <c r="A43" s="23" t="s">
        <v>4237</v>
      </c>
      <c r="B43" s="23" t="s">
        <v>4926</v>
      </c>
      <c r="C43" s="23" t="s">
        <v>2888</v>
      </c>
      <c r="D43" s="23" t="s">
        <v>4121</v>
      </c>
      <c r="E43" s="23" t="s">
        <v>4904</v>
      </c>
      <c r="F43" s="23" t="s">
        <v>4905</v>
      </c>
      <c r="G43" s="23">
        <v>3</v>
      </c>
      <c r="H43" s="23">
        <v>1.5</v>
      </c>
      <c r="I43" s="23">
        <v>1</v>
      </c>
      <c r="J43" s="23">
        <v>0.5</v>
      </c>
      <c r="K43" s="23" t="s">
        <v>11</v>
      </c>
      <c r="L43" s="23" t="s">
        <v>11</v>
      </c>
      <c r="M43" s="23" t="s">
        <v>11</v>
      </c>
    </row>
    <row r="44" spans="1:13">
      <c r="A44" s="23" t="s">
        <v>5351</v>
      </c>
      <c r="B44" s="23" t="s">
        <v>4996</v>
      </c>
      <c r="C44" s="23" t="s">
        <v>5520</v>
      </c>
      <c r="D44" s="23" t="s">
        <v>4121</v>
      </c>
      <c r="E44" s="23" t="s">
        <v>4911</v>
      </c>
      <c r="F44" s="23" t="s">
        <v>4914</v>
      </c>
      <c r="G44" s="23">
        <v>3</v>
      </c>
      <c r="H44" s="23">
        <v>1.5</v>
      </c>
      <c r="I44" s="23">
        <v>1</v>
      </c>
      <c r="J44" s="23">
        <v>0.5</v>
      </c>
      <c r="K44" s="23" t="s">
        <v>4633</v>
      </c>
      <c r="L44" s="23" t="s">
        <v>4632</v>
      </c>
      <c r="M44" s="23" t="s">
        <v>4644</v>
      </c>
    </row>
    <row r="45" spans="1:13">
      <c r="A45" s="23" t="s">
        <v>4075</v>
      </c>
      <c r="B45" s="23" t="s">
        <v>4924</v>
      </c>
      <c r="C45" s="23" t="s">
        <v>4968</v>
      </c>
      <c r="D45" s="23" t="s">
        <v>4077</v>
      </c>
      <c r="E45" s="23" t="s">
        <v>4904</v>
      </c>
      <c r="F45" s="23" t="s">
        <v>4905</v>
      </c>
      <c r="G45" s="23">
        <v>3</v>
      </c>
      <c r="H45" s="23">
        <v>1.5</v>
      </c>
      <c r="I45" s="23">
        <v>1</v>
      </c>
      <c r="J45" s="23">
        <v>0.5</v>
      </c>
      <c r="K45" s="23" t="s">
        <v>4638</v>
      </c>
      <c r="L45" s="23" t="s">
        <v>4099</v>
      </c>
      <c r="M45" s="23" t="s">
        <v>4644</v>
      </c>
    </row>
    <row r="46" spans="1:13">
      <c r="A46" s="23" t="s">
        <v>4218</v>
      </c>
      <c r="B46" s="23" t="s">
        <v>4969</v>
      </c>
      <c r="C46" s="23" t="s">
        <v>4970</v>
      </c>
      <c r="D46" s="23" t="s">
        <v>4081</v>
      </c>
      <c r="E46" s="23" t="s">
        <v>4921</v>
      </c>
      <c r="F46" s="23" t="s">
        <v>4908</v>
      </c>
      <c r="G46" s="23">
        <v>3</v>
      </c>
      <c r="H46" s="23">
        <v>1.5</v>
      </c>
      <c r="I46" s="23">
        <v>1</v>
      </c>
      <c r="J46" s="23">
        <v>0.5</v>
      </c>
      <c r="K46" s="23" t="s">
        <v>4638</v>
      </c>
      <c r="L46" s="23" t="s">
        <v>11</v>
      </c>
      <c r="M46" s="23" t="s">
        <v>4644</v>
      </c>
    </row>
    <row r="47" spans="1:13">
      <c r="A47" s="23" t="s">
        <v>4225</v>
      </c>
      <c r="B47" s="23" t="s">
        <v>2442</v>
      </c>
      <c r="C47" s="23" t="s">
        <v>4971</v>
      </c>
      <c r="D47" s="23" t="s">
        <v>4077</v>
      </c>
      <c r="E47" s="23" t="s">
        <v>4921</v>
      </c>
      <c r="F47" s="23" t="s">
        <v>4908</v>
      </c>
      <c r="G47" s="23">
        <v>3</v>
      </c>
      <c r="H47" s="23">
        <v>1.5</v>
      </c>
      <c r="I47" s="23">
        <v>1</v>
      </c>
      <c r="J47" s="23">
        <v>0.5</v>
      </c>
      <c r="K47" s="23" t="s">
        <v>11</v>
      </c>
      <c r="L47" s="23" t="s">
        <v>4085</v>
      </c>
      <c r="M47" s="23" t="s">
        <v>11</v>
      </c>
    </row>
    <row r="48" spans="1:13">
      <c r="A48" s="23" t="s">
        <v>4079</v>
      </c>
      <c r="B48" s="23" t="s">
        <v>4972</v>
      </c>
      <c r="C48" s="23" t="s">
        <v>4763</v>
      </c>
      <c r="D48" s="23" t="s">
        <v>4081</v>
      </c>
      <c r="E48" s="23" t="s">
        <v>4904</v>
      </c>
      <c r="F48" s="23" t="s">
        <v>4905</v>
      </c>
      <c r="G48" s="23">
        <v>3</v>
      </c>
      <c r="H48" s="23">
        <v>1.5</v>
      </c>
      <c r="I48" s="23">
        <v>1</v>
      </c>
      <c r="J48" s="23">
        <v>0.5</v>
      </c>
      <c r="K48" s="23" t="s">
        <v>4099</v>
      </c>
      <c r="L48" s="23" t="s">
        <v>4632</v>
      </c>
      <c r="M48" s="23" t="s">
        <v>11</v>
      </c>
    </row>
    <row r="49" spans="1:13">
      <c r="A49" s="23" t="s">
        <v>4202</v>
      </c>
      <c r="B49" s="23" t="s">
        <v>4937</v>
      </c>
      <c r="C49" s="23" t="s">
        <v>4973</v>
      </c>
      <c r="D49" s="23" t="s">
        <v>4117</v>
      </c>
      <c r="E49" s="23" t="s">
        <v>4974</v>
      </c>
      <c r="F49" s="23" t="s">
        <v>4932</v>
      </c>
      <c r="G49" s="23">
        <v>1.5</v>
      </c>
      <c r="H49" s="23">
        <v>1.1299999999999999</v>
      </c>
      <c r="I49" s="23">
        <v>0</v>
      </c>
      <c r="J49" s="23">
        <v>0.38</v>
      </c>
      <c r="K49" s="23" t="s">
        <v>4643</v>
      </c>
      <c r="L49" s="23" t="s">
        <v>11</v>
      </c>
      <c r="M49" s="23" t="s">
        <v>4644</v>
      </c>
    </row>
    <row r="50" spans="1:13">
      <c r="A50" s="23" t="s">
        <v>4243</v>
      </c>
      <c r="B50" s="23" t="s">
        <v>3294</v>
      </c>
      <c r="C50" s="23" t="s">
        <v>1696</v>
      </c>
      <c r="D50" s="23" t="s">
        <v>4100</v>
      </c>
      <c r="E50" s="23" t="s">
        <v>4904</v>
      </c>
      <c r="F50" s="23" t="s">
        <v>4908</v>
      </c>
      <c r="G50" s="23">
        <v>3</v>
      </c>
      <c r="H50" s="23">
        <v>2</v>
      </c>
      <c r="I50" s="23">
        <v>1</v>
      </c>
      <c r="J50" s="23">
        <v>0</v>
      </c>
      <c r="K50" s="23" t="s">
        <v>11</v>
      </c>
      <c r="L50" s="23" t="s">
        <v>11</v>
      </c>
      <c r="M50" s="23" t="s">
        <v>11</v>
      </c>
    </row>
    <row r="51" spans="1:13">
      <c r="A51" s="23" t="s">
        <v>4148</v>
      </c>
      <c r="B51" s="23" t="s">
        <v>1698</v>
      </c>
      <c r="C51" s="23" t="s">
        <v>5515</v>
      </c>
      <c r="D51" s="23" t="s">
        <v>4121</v>
      </c>
      <c r="E51" s="23" t="s">
        <v>4921</v>
      </c>
      <c r="F51" s="23" t="s">
        <v>4908</v>
      </c>
      <c r="G51" s="23">
        <v>3</v>
      </c>
      <c r="H51" s="23">
        <v>1.5</v>
      </c>
      <c r="I51" s="23">
        <v>1</v>
      </c>
      <c r="J51" s="23">
        <v>0.5</v>
      </c>
      <c r="K51" s="23" t="s">
        <v>4094</v>
      </c>
      <c r="L51" s="23" t="s">
        <v>4632</v>
      </c>
      <c r="M51" s="23" t="s">
        <v>4644</v>
      </c>
    </row>
    <row r="52" spans="1:13">
      <c r="A52" s="23" t="s">
        <v>4151</v>
      </c>
      <c r="B52" s="23" t="s">
        <v>3208</v>
      </c>
      <c r="C52" s="23" t="s">
        <v>4928</v>
      </c>
      <c r="D52" s="23" t="s">
        <v>4100</v>
      </c>
      <c r="E52" s="23" t="s">
        <v>4921</v>
      </c>
      <c r="F52" s="23" t="s">
        <v>4908</v>
      </c>
      <c r="G52" s="23">
        <v>3</v>
      </c>
      <c r="H52" s="23">
        <v>1.5</v>
      </c>
      <c r="I52" s="23">
        <v>1</v>
      </c>
      <c r="J52" s="23">
        <v>0.5</v>
      </c>
      <c r="K52" s="23" t="s">
        <v>4643</v>
      </c>
      <c r="L52" s="23" t="s">
        <v>4638</v>
      </c>
      <c r="M52" s="23" t="s">
        <v>5519</v>
      </c>
    </row>
    <row r="53" spans="1:13">
      <c r="A53" s="23" t="s">
        <v>5342</v>
      </c>
      <c r="B53" s="23" t="s">
        <v>1698</v>
      </c>
      <c r="C53" s="23" t="s">
        <v>5515</v>
      </c>
      <c r="D53" s="23" t="s">
        <v>4088</v>
      </c>
      <c r="E53" s="23" t="s">
        <v>4904</v>
      </c>
      <c r="F53" s="23" t="s">
        <v>4905</v>
      </c>
      <c r="G53" s="23">
        <v>3</v>
      </c>
      <c r="H53" s="23">
        <v>1.5</v>
      </c>
      <c r="I53" s="23">
        <v>1</v>
      </c>
      <c r="J53" s="23">
        <v>0.5</v>
      </c>
      <c r="K53" s="23" t="s">
        <v>4633</v>
      </c>
      <c r="L53" s="23" t="s">
        <v>4632</v>
      </c>
      <c r="M53" s="23" t="s">
        <v>5521</v>
      </c>
    </row>
    <row r="54" spans="1:13">
      <c r="A54" s="23" t="s">
        <v>4191</v>
      </c>
      <c r="B54" s="23" t="s">
        <v>1955</v>
      </c>
      <c r="C54" s="23" t="s">
        <v>4975</v>
      </c>
      <c r="D54" s="23" t="s">
        <v>4088</v>
      </c>
      <c r="E54" s="23" t="s">
        <v>4976</v>
      </c>
      <c r="F54" s="23" t="s">
        <v>4908</v>
      </c>
      <c r="G54" s="23">
        <v>1.5</v>
      </c>
      <c r="H54" s="23">
        <v>1.1299999999999999</v>
      </c>
      <c r="I54" s="23">
        <v>0</v>
      </c>
      <c r="J54" s="23">
        <v>0.38</v>
      </c>
      <c r="K54" s="23" t="s">
        <v>4632</v>
      </c>
      <c r="L54" s="23" t="s">
        <v>11</v>
      </c>
      <c r="M54" s="23" t="s">
        <v>4644</v>
      </c>
    </row>
    <row r="55" spans="1:13">
      <c r="A55" s="23" t="s">
        <v>5346</v>
      </c>
      <c r="B55" s="23" t="s">
        <v>1698</v>
      </c>
      <c r="C55" s="23" t="s">
        <v>5515</v>
      </c>
      <c r="D55" s="23" t="s">
        <v>4124</v>
      </c>
      <c r="E55" s="23" t="s">
        <v>5522</v>
      </c>
      <c r="F55" s="23" t="s">
        <v>4908</v>
      </c>
      <c r="G55" s="23">
        <v>2</v>
      </c>
      <c r="H55" s="23">
        <v>2</v>
      </c>
      <c r="I55" s="23" t="s">
        <v>11</v>
      </c>
      <c r="J55" s="23" t="s">
        <v>11</v>
      </c>
      <c r="K55" s="23" t="s">
        <v>5347</v>
      </c>
      <c r="L55" s="23" t="s">
        <v>11</v>
      </c>
      <c r="M55" s="23" t="s">
        <v>11</v>
      </c>
    </row>
    <row r="56" spans="1:13">
      <c r="A56" s="23" t="s">
        <v>4137</v>
      </c>
      <c r="B56" s="23" t="s">
        <v>4977</v>
      </c>
      <c r="C56" s="23" t="s">
        <v>4928</v>
      </c>
      <c r="D56" s="23" t="s">
        <v>4117</v>
      </c>
      <c r="E56" s="23" t="s">
        <v>4978</v>
      </c>
      <c r="F56" s="23" t="s">
        <v>4905</v>
      </c>
      <c r="G56" s="23">
        <v>2</v>
      </c>
      <c r="H56" s="23">
        <v>1.5</v>
      </c>
      <c r="I56" s="23">
        <v>0</v>
      </c>
      <c r="J56" s="23">
        <v>0.5</v>
      </c>
      <c r="K56" s="23" t="s">
        <v>4094</v>
      </c>
      <c r="L56" s="23" t="s">
        <v>11</v>
      </c>
      <c r="M56" s="23" t="s">
        <v>4644</v>
      </c>
    </row>
    <row r="57" spans="1:13">
      <c r="A57" s="23" t="s">
        <v>4253</v>
      </c>
      <c r="B57" s="23" t="s">
        <v>4954</v>
      </c>
      <c r="C57" s="23" t="s">
        <v>4979</v>
      </c>
      <c r="D57" s="23" t="s">
        <v>4100</v>
      </c>
      <c r="E57" s="23" t="s">
        <v>4934</v>
      </c>
      <c r="F57" s="23" t="s">
        <v>4912</v>
      </c>
      <c r="G57" s="23">
        <v>3</v>
      </c>
      <c r="H57" s="23">
        <v>1.5</v>
      </c>
      <c r="I57" s="23">
        <v>1</v>
      </c>
      <c r="J57" s="23">
        <v>0.5</v>
      </c>
      <c r="K57" s="23" t="s">
        <v>11</v>
      </c>
      <c r="L57" s="23" t="s">
        <v>11</v>
      </c>
      <c r="M57" s="23" t="s">
        <v>11</v>
      </c>
    </row>
    <row r="58" spans="1:13">
      <c r="A58" s="23" t="s">
        <v>4175</v>
      </c>
      <c r="B58" s="23" t="s">
        <v>4906</v>
      </c>
      <c r="C58" s="23" t="s">
        <v>4907</v>
      </c>
      <c r="D58" s="23" t="s">
        <v>4077</v>
      </c>
      <c r="E58" s="23" t="s">
        <v>4921</v>
      </c>
      <c r="F58" s="23" t="s">
        <v>4908</v>
      </c>
      <c r="G58" s="23">
        <v>3</v>
      </c>
      <c r="H58" s="23">
        <v>1.5</v>
      </c>
      <c r="I58" s="23">
        <v>1</v>
      </c>
      <c r="J58" s="23">
        <v>0.5</v>
      </c>
      <c r="K58" s="23" t="s">
        <v>4638</v>
      </c>
      <c r="L58" s="23" t="s">
        <v>4633</v>
      </c>
      <c r="M58" s="23" t="s">
        <v>4644</v>
      </c>
    </row>
    <row r="59" spans="1:13">
      <c r="A59" s="23" t="s">
        <v>4194</v>
      </c>
      <c r="B59" s="23" t="s">
        <v>1701</v>
      </c>
      <c r="C59" s="23" t="s">
        <v>4980</v>
      </c>
      <c r="D59" s="23" t="s">
        <v>4088</v>
      </c>
      <c r="E59" s="23" t="s">
        <v>4981</v>
      </c>
      <c r="F59" s="23" t="s">
        <v>4914</v>
      </c>
      <c r="G59" s="23">
        <v>1.5</v>
      </c>
      <c r="H59" s="23">
        <v>1.1299999999999999</v>
      </c>
      <c r="I59" s="23">
        <v>0.38</v>
      </c>
      <c r="J59" s="23" t="s">
        <v>11</v>
      </c>
      <c r="K59" s="23" t="s">
        <v>4632</v>
      </c>
      <c r="L59" s="23" t="s">
        <v>11</v>
      </c>
      <c r="M59" s="23" t="s">
        <v>11</v>
      </c>
    </row>
    <row r="60" spans="1:13">
      <c r="A60" s="23" t="s">
        <v>4236</v>
      </c>
      <c r="B60" s="23" t="s">
        <v>4982</v>
      </c>
      <c r="C60" s="23" t="s">
        <v>3099</v>
      </c>
      <c r="D60" s="23" t="s">
        <v>4081</v>
      </c>
      <c r="E60" s="23" t="s">
        <v>4904</v>
      </c>
      <c r="F60" s="23" t="s">
        <v>4908</v>
      </c>
      <c r="G60" s="23">
        <v>3</v>
      </c>
      <c r="H60" s="23">
        <v>1.5</v>
      </c>
      <c r="I60" s="23">
        <v>1</v>
      </c>
      <c r="J60" s="23">
        <v>0.5</v>
      </c>
      <c r="K60" s="23" t="s">
        <v>11</v>
      </c>
      <c r="L60" s="23" t="s">
        <v>11</v>
      </c>
      <c r="M60" s="23" t="s">
        <v>11</v>
      </c>
    </row>
    <row r="61" spans="1:13">
      <c r="A61" s="23" t="s">
        <v>4199</v>
      </c>
      <c r="B61" s="23" t="s">
        <v>4965</v>
      </c>
      <c r="C61" s="23" t="s">
        <v>4966</v>
      </c>
      <c r="D61" s="23" t="s">
        <v>4077</v>
      </c>
      <c r="E61" s="23" t="s">
        <v>4911</v>
      </c>
      <c r="F61" s="23" t="s">
        <v>4912</v>
      </c>
      <c r="G61" s="23">
        <v>3</v>
      </c>
      <c r="H61" s="23">
        <v>1.5</v>
      </c>
      <c r="I61" s="23">
        <v>1</v>
      </c>
      <c r="J61" s="23">
        <v>0.5</v>
      </c>
      <c r="K61" s="23" t="s">
        <v>4643</v>
      </c>
      <c r="L61" s="23" t="s">
        <v>4632</v>
      </c>
      <c r="M61" s="23" t="s">
        <v>4644</v>
      </c>
    </row>
    <row r="62" spans="1:13">
      <c r="A62" s="23" t="s">
        <v>4268</v>
      </c>
      <c r="B62" s="23" t="s">
        <v>4789</v>
      </c>
      <c r="C62" s="23" t="s">
        <v>11</v>
      </c>
      <c r="D62" s="23" t="s">
        <v>4121</v>
      </c>
      <c r="E62" s="23" t="s">
        <v>4964</v>
      </c>
      <c r="F62" s="23" t="s">
        <v>4912</v>
      </c>
      <c r="G62" s="23">
        <v>2</v>
      </c>
      <c r="H62" s="23">
        <v>2</v>
      </c>
      <c r="I62" s="23">
        <v>0</v>
      </c>
      <c r="J62" s="23">
        <v>0</v>
      </c>
      <c r="K62" s="23" t="s">
        <v>4269</v>
      </c>
      <c r="L62" s="23" t="s">
        <v>11</v>
      </c>
      <c r="M62" s="23" t="s">
        <v>11</v>
      </c>
    </row>
    <row r="63" spans="1:13">
      <c r="A63" s="23" t="s">
        <v>5340</v>
      </c>
      <c r="B63" s="23" t="s">
        <v>1698</v>
      </c>
      <c r="C63" s="23" t="s">
        <v>5515</v>
      </c>
      <c r="D63" s="23" t="s">
        <v>4100</v>
      </c>
      <c r="E63" s="23" t="s">
        <v>4904</v>
      </c>
      <c r="F63" s="23" t="s">
        <v>4905</v>
      </c>
      <c r="G63" s="23">
        <v>3</v>
      </c>
      <c r="H63" s="23">
        <v>1.5</v>
      </c>
      <c r="I63" s="23">
        <v>1</v>
      </c>
      <c r="J63" s="23">
        <v>0.5</v>
      </c>
      <c r="K63" s="23" t="s">
        <v>4099</v>
      </c>
      <c r="L63" s="23" t="s">
        <v>4632</v>
      </c>
      <c r="M63" s="23" t="s">
        <v>5521</v>
      </c>
    </row>
    <row r="64" spans="1:13">
      <c r="A64" s="23" t="s">
        <v>4235</v>
      </c>
      <c r="B64" s="23" t="s">
        <v>4983</v>
      </c>
      <c r="C64" s="23" t="s">
        <v>4927</v>
      </c>
      <c r="D64" s="23" t="s">
        <v>4121</v>
      </c>
      <c r="E64" s="23" t="s">
        <v>4921</v>
      </c>
      <c r="F64" s="23" t="s">
        <v>4908</v>
      </c>
      <c r="G64" s="23">
        <v>3</v>
      </c>
      <c r="H64" s="23">
        <v>1.5</v>
      </c>
      <c r="I64" s="23">
        <v>1</v>
      </c>
      <c r="J64" s="23">
        <v>0.5</v>
      </c>
      <c r="K64" s="23" t="s">
        <v>11</v>
      </c>
      <c r="L64" s="23" t="s">
        <v>11</v>
      </c>
      <c r="M64" s="23" t="s">
        <v>11</v>
      </c>
    </row>
    <row r="65" spans="1:13">
      <c r="A65" s="23" t="s">
        <v>4166</v>
      </c>
      <c r="B65" s="23" t="s">
        <v>4906</v>
      </c>
      <c r="C65" s="23" t="s">
        <v>4984</v>
      </c>
      <c r="D65" s="23" t="s">
        <v>4081</v>
      </c>
      <c r="E65" s="23" t="s">
        <v>4921</v>
      </c>
      <c r="F65" s="23" t="s">
        <v>4905</v>
      </c>
      <c r="G65" s="23">
        <v>3</v>
      </c>
      <c r="H65" s="23">
        <v>1.5</v>
      </c>
      <c r="I65" s="23">
        <v>1</v>
      </c>
      <c r="J65" s="23">
        <v>0.5</v>
      </c>
      <c r="K65" s="23" t="s">
        <v>4094</v>
      </c>
      <c r="L65" s="23" t="s">
        <v>4633</v>
      </c>
      <c r="M65" s="23" t="s">
        <v>4644</v>
      </c>
    </row>
    <row r="66" spans="1:13">
      <c r="A66" s="23" t="s">
        <v>4144</v>
      </c>
      <c r="B66" s="23" t="s">
        <v>4887</v>
      </c>
      <c r="C66" s="23" t="s">
        <v>4985</v>
      </c>
      <c r="D66" s="23" t="s">
        <v>4124</v>
      </c>
      <c r="E66" s="23" t="s">
        <v>4986</v>
      </c>
      <c r="F66" s="23" t="s">
        <v>4905</v>
      </c>
      <c r="G66" s="23">
        <v>2</v>
      </c>
      <c r="H66" s="23">
        <v>1.5</v>
      </c>
      <c r="I66" s="23" t="s">
        <v>11</v>
      </c>
      <c r="J66" s="23">
        <v>0.3</v>
      </c>
      <c r="K66" s="23" t="s">
        <v>4099</v>
      </c>
      <c r="L66" s="23" t="s">
        <v>11</v>
      </c>
      <c r="M66" s="23" t="s">
        <v>4777</v>
      </c>
    </row>
    <row r="67" spans="1:13">
      <c r="A67" s="23" t="s">
        <v>4246</v>
      </c>
      <c r="B67" s="23" t="s">
        <v>4987</v>
      </c>
      <c r="C67" s="23" t="s">
        <v>4988</v>
      </c>
      <c r="D67" s="23" t="s">
        <v>4088</v>
      </c>
      <c r="E67" s="23" t="s">
        <v>4974</v>
      </c>
      <c r="F67" s="23" t="s">
        <v>4932</v>
      </c>
      <c r="G67" s="23">
        <v>1.5</v>
      </c>
      <c r="H67" s="23">
        <v>1.1299999999999999</v>
      </c>
      <c r="I67" s="23">
        <v>0</v>
      </c>
      <c r="J67" s="23">
        <v>0.38</v>
      </c>
      <c r="K67" s="23" t="s">
        <v>11</v>
      </c>
      <c r="L67" s="23" t="s">
        <v>11</v>
      </c>
      <c r="M67" s="23" t="s">
        <v>11</v>
      </c>
    </row>
    <row r="68" spans="1:13">
      <c r="A68" s="23" t="s">
        <v>4130</v>
      </c>
      <c r="B68" s="23" t="s">
        <v>4970</v>
      </c>
      <c r="C68" s="23" t="s">
        <v>1683</v>
      </c>
      <c r="D68" s="23" t="s">
        <v>4081</v>
      </c>
      <c r="E68" s="23" t="s">
        <v>4921</v>
      </c>
      <c r="F68" s="23" t="s">
        <v>4905</v>
      </c>
      <c r="G68" s="23">
        <v>3</v>
      </c>
      <c r="H68" s="23">
        <v>1.5</v>
      </c>
      <c r="I68" s="23">
        <v>1</v>
      </c>
      <c r="J68" s="23">
        <v>0.5</v>
      </c>
      <c r="K68" s="23" t="s">
        <v>4633</v>
      </c>
      <c r="L68" s="23" t="s">
        <v>4638</v>
      </c>
      <c r="M68" s="23" t="s">
        <v>4644</v>
      </c>
    </row>
    <row r="69" spans="1:13">
      <c r="A69" s="23" t="s">
        <v>4262</v>
      </c>
      <c r="B69" s="23" t="s">
        <v>2050</v>
      </c>
      <c r="C69" s="23" t="s">
        <v>1700</v>
      </c>
      <c r="D69" s="23" t="s">
        <v>4072</v>
      </c>
      <c r="E69" s="23" t="s">
        <v>4911</v>
      </c>
      <c r="F69" s="23" t="s">
        <v>4912</v>
      </c>
      <c r="G69" s="23">
        <v>3</v>
      </c>
      <c r="H69" s="23">
        <v>1.5</v>
      </c>
      <c r="I69" s="23">
        <v>1</v>
      </c>
      <c r="J69" s="23">
        <v>0.5</v>
      </c>
      <c r="K69" s="23" t="s">
        <v>11</v>
      </c>
      <c r="L69" s="23" t="s">
        <v>4925</v>
      </c>
      <c r="M69" s="23" t="s">
        <v>4953</v>
      </c>
    </row>
    <row r="70" spans="1:13">
      <c r="A70" s="23" t="s">
        <v>5344</v>
      </c>
      <c r="B70" s="23" t="s">
        <v>1698</v>
      </c>
      <c r="C70" s="23" t="s">
        <v>5515</v>
      </c>
      <c r="D70" s="23" t="s">
        <v>4100</v>
      </c>
      <c r="E70" s="23" t="s">
        <v>4921</v>
      </c>
      <c r="F70" s="23" t="s">
        <v>4908</v>
      </c>
      <c r="G70" s="23">
        <v>3</v>
      </c>
      <c r="H70" s="23">
        <v>1.5</v>
      </c>
      <c r="I70" s="23">
        <v>1</v>
      </c>
      <c r="J70" s="23">
        <v>0.5</v>
      </c>
      <c r="K70" s="23" t="s">
        <v>4643</v>
      </c>
      <c r="L70" s="23" t="s">
        <v>4638</v>
      </c>
      <c r="M70" s="23" t="s">
        <v>5519</v>
      </c>
    </row>
    <row r="71" spans="1:13">
      <c r="A71" s="23" t="s">
        <v>4207</v>
      </c>
      <c r="B71" s="23" t="s">
        <v>1747</v>
      </c>
      <c r="C71" s="23" t="s">
        <v>4989</v>
      </c>
      <c r="D71" s="23" t="s">
        <v>4077</v>
      </c>
      <c r="E71" s="23" t="s">
        <v>4934</v>
      </c>
      <c r="F71" s="23" t="s">
        <v>4912</v>
      </c>
      <c r="G71" s="23">
        <v>3</v>
      </c>
      <c r="H71" s="23">
        <v>1.5</v>
      </c>
      <c r="I71" s="23">
        <v>1</v>
      </c>
      <c r="J71" s="23">
        <v>0.5</v>
      </c>
      <c r="K71" s="23" t="s">
        <v>4633</v>
      </c>
      <c r="L71" s="23" t="s">
        <v>4094</v>
      </c>
      <c r="M71" s="23" t="s">
        <v>4990</v>
      </c>
    </row>
    <row r="72" spans="1:13">
      <c r="A72" s="23" t="s">
        <v>4213</v>
      </c>
      <c r="B72" s="23" t="s">
        <v>4935</v>
      </c>
      <c r="C72" s="23" t="s">
        <v>4936</v>
      </c>
      <c r="D72" s="23" t="s">
        <v>4088</v>
      </c>
      <c r="E72" s="23" t="s">
        <v>4921</v>
      </c>
      <c r="F72" s="23" t="s">
        <v>4908</v>
      </c>
      <c r="G72" s="23">
        <v>3</v>
      </c>
      <c r="H72" s="23">
        <v>1.5</v>
      </c>
      <c r="I72" s="23">
        <v>1</v>
      </c>
      <c r="J72" s="23">
        <v>0.5</v>
      </c>
      <c r="K72" s="23" t="s">
        <v>11</v>
      </c>
      <c r="L72" s="23" t="s">
        <v>4094</v>
      </c>
      <c r="M72" s="23" t="s">
        <v>4644</v>
      </c>
    </row>
    <row r="73" spans="1:13">
      <c r="A73" s="23" t="s">
        <v>5336</v>
      </c>
      <c r="B73" s="23" t="s">
        <v>1698</v>
      </c>
      <c r="C73" s="23" t="s">
        <v>5517</v>
      </c>
      <c r="D73" s="23" t="s">
        <v>4077</v>
      </c>
      <c r="E73" s="23" t="s">
        <v>4904</v>
      </c>
      <c r="F73" s="23" t="s">
        <v>4905</v>
      </c>
      <c r="G73" s="23">
        <v>3</v>
      </c>
      <c r="H73" s="23">
        <v>1.5</v>
      </c>
      <c r="I73" s="23">
        <v>1</v>
      </c>
      <c r="J73" s="23">
        <v>0.5</v>
      </c>
      <c r="K73" s="23" t="s">
        <v>4638</v>
      </c>
      <c r="L73" s="23" t="s">
        <v>4099</v>
      </c>
      <c r="M73" s="23" t="s">
        <v>4644</v>
      </c>
    </row>
    <row r="74" spans="1:13">
      <c r="A74" s="23" t="s">
        <v>4229</v>
      </c>
      <c r="B74" s="23" t="s">
        <v>4991</v>
      </c>
      <c r="C74" s="23" t="s">
        <v>4992</v>
      </c>
      <c r="D74" s="23" t="s">
        <v>4117</v>
      </c>
      <c r="E74" s="23" t="s">
        <v>4921</v>
      </c>
      <c r="F74" s="23" t="s">
        <v>4908</v>
      </c>
      <c r="G74" s="23">
        <v>3</v>
      </c>
      <c r="H74" s="23">
        <v>1.5</v>
      </c>
      <c r="I74" s="23">
        <v>1</v>
      </c>
      <c r="J74" s="23">
        <v>0.5</v>
      </c>
      <c r="K74" s="23" t="s">
        <v>11</v>
      </c>
      <c r="L74" s="23" t="s">
        <v>4094</v>
      </c>
      <c r="M74" s="23" t="s">
        <v>11</v>
      </c>
    </row>
    <row r="75" spans="1:13">
      <c r="A75" s="23" t="s">
        <v>4231</v>
      </c>
      <c r="B75" s="23" t="s">
        <v>4993</v>
      </c>
      <c r="C75" s="23" t="s">
        <v>4994</v>
      </c>
      <c r="D75" s="23" t="s">
        <v>4100</v>
      </c>
      <c r="E75" s="23" t="s">
        <v>4995</v>
      </c>
      <c r="F75" s="23" t="s">
        <v>4905</v>
      </c>
      <c r="G75" s="23">
        <v>3</v>
      </c>
      <c r="H75" s="23">
        <v>1.5</v>
      </c>
      <c r="I75" s="23">
        <v>1</v>
      </c>
      <c r="J75" s="23">
        <v>0.5</v>
      </c>
      <c r="K75" s="23" t="s">
        <v>11</v>
      </c>
      <c r="L75" s="23" t="s">
        <v>11</v>
      </c>
      <c r="M75" s="23" t="s">
        <v>11</v>
      </c>
    </row>
    <row r="76" spans="1:13">
      <c r="A76" s="23" t="s">
        <v>4221</v>
      </c>
      <c r="B76" s="23" t="s">
        <v>4935</v>
      </c>
      <c r="C76" s="23" t="s">
        <v>4936</v>
      </c>
      <c r="D76" s="23" t="s">
        <v>4077</v>
      </c>
      <c r="E76" s="23" t="s">
        <v>4904</v>
      </c>
      <c r="F76" s="23" t="s">
        <v>4908</v>
      </c>
      <c r="G76" s="23">
        <v>3</v>
      </c>
      <c r="H76" s="23">
        <v>1.5</v>
      </c>
      <c r="I76" s="23">
        <v>1</v>
      </c>
      <c r="J76" s="23">
        <v>0.5</v>
      </c>
      <c r="K76" s="23" t="s">
        <v>11</v>
      </c>
      <c r="L76" s="23" t="s">
        <v>4638</v>
      </c>
      <c r="M76" s="23" t="s">
        <v>11</v>
      </c>
    </row>
    <row r="77" spans="1:13">
      <c r="A77" s="23" t="s">
        <v>4164</v>
      </c>
      <c r="B77" s="23" t="s">
        <v>4906</v>
      </c>
      <c r="C77" s="23" t="s">
        <v>4984</v>
      </c>
      <c r="D77" s="23" t="s">
        <v>4072</v>
      </c>
      <c r="E77" s="23" t="s">
        <v>4921</v>
      </c>
      <c r="F77" s="23" t="s">
        <v>4905</v>
      </c>
      <c r="G77" s="23">
        <v>3</v>
      </c>
      <c r="H77" s="23">
        <v>1.5</v>
      </c>
      <c r="I77" s="23">
        <v>1</v>
      </c>
      <c r="J77" s="23">
        <v>0.5</v>
      </c>
      <c r="K77" s="23" t="s">
        <v>4632</v>
      </c>
      <c r="L77" s="23" t="s">
        <v>4643</v>
      </c>
      <c r="M77" s="23" t="s">
        <v>4644</v>
      </c>
    </row>
    <row r="78" spans="1:13">
      <c r="A78" s="23" t="s">
        <v>4159</v>
      </c>
      <c r="B78" s="23" t="s">
        <v>2130</v>
      </c>
      <c r="C78" s="23" t="s">
        <v>4996</v>
      </c>
      <c r="D78" s="23" t="s">
        <v>4077</v>
      </c>
      <c r="E78" s="23" t="s">
        <v>4997</v>
      </c>
      <c r="F78" s="23" t="s">
        <v>4914</v>
      </c>
      <c r="G78" s="23">
        <v>1</v>
      </c>
      <c r="H78" s="23">
        <v>1</v>
      </c>
      <c r="I78" s="23" t="s">
        <v>11</v>
      </c>
      <c r="J78" s="23" t="s">
        <v>11</v>
      </c>
      <c r="K78" s="23" t="s">
        <v>4160</v>
      </c>
      <c r="L78" s="23" t="s">
        <v>11</v>
      </c>
      <c r="M78" s="23" t="s">
        <v>11</v>
      </c>
    </row>
    <row r="79" spans="1:13">
      <c r="A79" s="23" t="s">
        <v>4219</v>
      </c>
      <c r="B79" s="23" t="s">
        <v>4926</v>
      </c>
      <c r="C79" s="23" t="s">
        <v>4927</v>
      </c>
      <c r="D79" s="23" t="s">
        <v>4100</v>
      </c>
      <c r="E79" s="23" t="s">
        <v>4921</v>
      </c>
      <c r="F79" s="23" t="s">
        <v>4905</v>
      </c>
      <c r="G79" s="23">
        <v>3</v>
      </c>
      <c r="H79" s="23">
        <v>1.5</v>
      </c>
      <c r="I79" s="23">
        <v>1</v>
      </c>
      <c r="J79" s="23">
        <v>0.5</v>
      </c>
      <c r="K79" s="23" t="s">
        <v>11</v>
      </c>
      <c r="L79" s="23" t="s">
        <v>11</v>
      </c>
      <c r="M79" s="23" t="s">
        <v>11</v>
      </c>
    </row>
    <row r="80" spans="1:13">
      <c r="A80" s="23" t="s">
        <v>4266</v>
      </c>
      <c r="B80" s="23" t="s">
        <v>4998</v>
      </c>
      <c r="C80" s="23" t="s">
        <v>1683</v>
      </c>
      <c r="D80" s="23" t="s">
        <v>4088</v>
      </c>
      <c r="E80" s="23" t="s">
        <v>4904</v>
      </c>
      <c r="F80" s="23" t="s">
        <v>4908</v>
      </c>
      <c r="G80" s="23">
        <v>3</v>
      </c>
      <c r="H80" s="23">
        <v>1.5</v>
      </c>
      <c r="I80" s="23">
        <v>1</v>
      </c>
      <c r="J80" s="23">
        <v>0.5</v>
      </c>
      <c r="K80" s="23" t="s">
        <v>11</v>
      </c>
      <c r="L80" s="23" t="s">
        <v>11</v>
      </c>
      <c r="M80" s="23" t="s">
        <v>11</v>
      </c>
    </row>
    <row r="81" spans="1:13">
      <c r="A81" s="23" t="s">
        <v>4098</v>
      </c>
      <c r="B81" s="23" t="s">
        <v>4999</v>
      </c>
      <c r="C81" s="23" t="s">
        <v>5000</v>
      </c>
      <c r="D81" s="23" t="s">
        <v>4257</v>
      </c>
      <c r="E81" s="23" t="s">
        <v>4945</v>
      </c>
      <c r="F81" s="23" t="s">
        <v>4908</v>
      </c>
      <c r="G81" s="23">
        <v>2</v>
      </c>
      <c r="H81" s="23">
        <v>2</v>
      </c>
      <c r="I81" s="23">
        <v>0</v>
      </c>
      <c r="J81" s="23">
        <v>0</v>
      </c>
      <c r="K81" s="23" t="s">
        <v>4099</v>
      </c>
      <c r="L81" s="23" t="s">
        <v>11</v>
      </c>
      <c r="M81" s="23" t="s">
        <v>11</v>
      </c>
    </row>
    <row r="82" spans="1:13">
      <c r="A82" s="23" t="s">
        <v>5353</v>
      </c>
      <c r="B82" s="23" t="s">
        <v>1698</v>
      </c>
      <c r="C82" s="23" t="s">
        <v>5523</v>
      </c>
      <c r="D82" s="23" t="s">
        <v>4088</v>
      </c>
      <c r="E82" s="23" t="s">
        <v>4981</v>
      </c>
      <c r="F82" s="23" t="s">
        <v>4914</v>
      </c>
      <c r="G82" s="23">
        <v>1.5</v>
      </c>
      <c r="H82" s="23">
        <v>1.1299999999999999</v>
      </c>
      <c r="I82" s="23">
        <v>0</v>
      </c>
      <c r="J82" s="23">
        <v>0.38</v>
      </c>
      <c r="K82" s="23" t="s">
        <v>4643</v>
      </c>
      <c r="L82" s="23" t="s">
        <v>11</v>
      </c>
      <c r="M82" s="23" t="s">
        <v>4644</v>
      </c>
    </row>
    <row r="83" spans="1:13">
      <c r="A83" s="23" t="s">
        <v>5338</v>
      </c>
      <c r="B83" s="23" t="s">
        <v>1698</v>
      </c>
      <c r="C83" s="23" t="s">
        <v>4973</v>
      </c>
      <c r="D83" s="23" t="s">
        <v>4081</v>
      </c>
      <c r="E83" s="23" t="s">
        <v>4904</v>
      </c>
      <c r="F83" s="23" t="s">
        <v>4905</v>
      </c>
      <c r="G83" s="23">
        <v>3</v>
      </c>
      <c r="H83" s="23">
        <v>1.5</v>
      </c>
      <c r="I83" s="23">
        <v>1</v>
      </c>
      <c r="J83" s="23">
        <v>0.5</v>
      </c>
      <c r="K83" s="23" t="s">
        <v>4643</v>
      </c>
      <c r="L83" s="23" t="s">
        <v>4094</v>
      </c>
      <c r="M83" s="23" t="s">
        <v>5521</v>
      </c>
    </row>
    <row r="84" spans="1:13">
      <c r="A84" s="23" t="s">
        <v>4173</v>
      </c>
      <c r="B84" s="23" t="s">
        <v>4906</v>
      </c>
      <c r="C84" s="23" t="s">
        <v>4907</v>
      </c>
      <c r="D84" s="23" t="s">
        <v>4077</v>
      </c>
      <c r="E84" s="23" t="s">
        <v>4904</v>
      </c>
      <c r="F84" s="23" t="s">
        <v>4908</v>
      </c>
      <c r="G84" s="23">
        <v>3</v>
      </c>
      <c r="H84" s="23">
        <v>1.5</v>
      </c>
      <c r="I84" s="23">
        <v>1</v>
      </c>
      <c r="J84" s="23">
        <v>0.5</v>
      </c>
      <c r="K84" s="23" t="s">
        <v>4099</v>
      </c>
      <c r="L84" s="23" t="s">
        <v>4633</v>
      </c>
      <c r="M84" s="23" t="s">
        <v>4644</v>
      </c>
    </row>
    <row r="85" spans="1:13">
      <c r="A85" s="23" t="s">
        <v>4104</v>
      </c>
      <c r="B85" s="23" t="s">
        <v>4808</v>
      </c>
      <c r="C85" s="23" t="s">
        <v>4923</v>
      </c>
      <c r="D85" s="23" t="s">
        <v>4088</v>
      </c>
      <c r="E85" s="23" t="s">
        <v>4921</v>
      </c>
      <c r="F85" s="23" t="s">
        <v>4908</v>
      </c>
      <c r="G85" s="23">
        <v>3</v>
      </c>
      <c r="H85" s="23" t="s">
        <v>11</v>
      </c>
      <c r="I85" s="23" t="s">
        <v>11</v>
      </c>
      <c r="J85" s="23" t="s">
        <v>11</v>
      </c>
      <c r="K85" s="23" t="s">
        <v>11</v>
      </c>
      <c r="L85" s="23" t="s">
        <v>11</v>
      </c>
      <c r="M85" s="23" t="s">
        <v>11</v>
      </c>
    </row>
    <row r="86" spans="1:13">
      <c r="A86" s="23" t="s">
        <v>4115</v>
      </c>
      <c r="B86" s="23" t="s">
        <v>4924</v>
      </c>
      <c r="C86" s="23" t="s">
        <v>4732</v>
      </c>
      <c r="D86" s="23" t="s">
        <v>4117</v>
      </c>
      <c r="E86" s="23" t="s">
        <v>4921</v>
      </c>
      <c r="F86" s="23" t="s">
        <v>4905</v>
      </c>
      <c r="G86" s="23">
        <v>3</v>
      </c>
      <c r="H86" s="23" t="s">
        <v>11</v>
      </c>
      <c r="I86" s="23" t="s">
        <v>11</v>
      </c>
      <c r="J86" s="23" t="s">
        <v>11</v>
      </c>
      <c r="K86" s="23" t="s">
        <v>11</v>
      </c>
      <c r="L86" s="23" t="s">
        <v>11</v>
      </c>
      <c r="M86" s="23" t="s">
        <v>11</v>
      </c>
    </row>
    <row r="87" spans="1:13">
      <c r="A87" s="23" t="s">
        <v>4118</v>
      </c>
      <c r="B87" s="23" t="s">
        <v>4972</v>
      </c>
      <c r="C87" s="23" t="s">
        <v>3700</v>
      </c>
      <c r="D87" s="23" t="s">
        <v>4081</v>
      </c>
      <c r="E87" s="23" t="s">
        <v>4904</v>
      </c>
      <c r="F87" s="23" t="s">
        <v>4905</v>
      </c>
      <c r="G87" s="23">
        <v>3</v>
      </c>
      <c r="H87" s="23" t="s">
        <v>11</v>
      </c>
      <c r="I87" s="23" t="s">
        <v>11</v>
      </c>
      <c r="J87" s="23" t="s">
        <v>11</v>
      </c>
      <c r="K87" s="23" t="s">
        <v>11</v>
      </c>
      <c r="L87" s="23" t="s">
        <v>11</v>
      </c>
      <c r="M87" s="23" t="s">
        <v>11</v>
      </c>
    </row>
    <row r="88" spans="1:13">
      <c r="A88" s="23" t="s">
        <v>4119</v>
      </c>
      <c r="B88" s="23" t="s">
        <v>4926</v>
      </c>
      <c r="C88" s="23" t="s">
        <v>4927</v>
      </c>
      <c r="D88" s="23" t="s">
        <v>4121</v>
      </c>
      <c r="E88" s="23" t="s">
        <v>4921</v>
      </c>
      <c r="F88" s="23" t="s">
        <v>4905</v>
      </c>
      <c r="G88" s="23">
        <v>3</v>
      </c>
      <c r="H88" s="23" t="s">
        <v>11</v>
      </c>
      <c r="I88" s="23" t="s">
        <v>11</v>
      </c>
      <c r="J88" s="23" t="s">
        <v>11</v>
      </c>
      <c r="K88" s="23" t="s">
        <v>11</v>
      </c>
      <c r="L88" s="23" t="s">
        <v>11</v>
      </c>
      <c r="M88" s="23" t="s">
        <v>11</v>
      </c>
    </row>
    <row r="89" spans="1:13">
      <c r="A89" s="23" t="s">
        <v>4112</v>
      </c>
      <c r="B89" s="23" t="s">
        <v>4935</v>
      </c>
      <c r="C89" s="23" t="s">
        <v>4936</v>
      </c>
      <c r="D89" s="23" t="s">
        <v>4077</v>
      </c>
      <c r="E89" s="23" t="s">
        <v>4904</v>
      </c>
      <c r="F89" s="23" t="s">
        <v>4908</v>
      </c>
      <c r="G89" s="23">
        <v>3</v>
      </c>
      <c r="H89" s="23" t="s">
        <v>11</v>
      </c>
      <c r="I89" s="23" t="s">
        <v>11</v>
      </c>
      <c r="J89" s="23" t="s">
        <v>11</v>
      </c>
      <c r="K89" s="23" t="s">
        <v>11</v>
      </c>
      <c r="L89" s="23" t="s">
        <v>11</v>
      </c>
      <c r="M89" s="23" t="s">
        <v>11</v>
      </c>
    </row>
    <row r="90" spans="1:13">
      <c r="A90" s="23" t="s">
        <v>4241</v>
      </c>
      <c r="B90" s="23" t="s">
        <v>4918</v>
      </c>
      <c r="C90" s="23" t="s">
        <v>4709</v>
      </c>
      <c r="D90" s="23" t="s">
        <v>4117</v>
      </c>
      <c r="E90" s="23" t="s">
        <v>4904</v>
      </c>
      <c r="F90" s="23" t="s">
        <v>4908</v>
      </c>
      <c r="G90" s="23">
        <v>3</v>
      </c>
      <c r="H90" s="23" t="s">
        <v>11</v>
      </c>
      <c r="I90" s="23" t="s">
        <v>11</v>
      </c>
      <c r="J90" s="23" t="s">
        <v>11</v>
      </c>
      <c r="K90" s="23" t="s">
        <v>11</v>
      </c>
      <c r="L90" s="23" t="s">
        <v>11</v>
      </c>
      <c r="M90" s="23" t="s">
        <v>11</v>
      </c>
    </row>
    <row r="91" spans="1:13">
      <c r="A91" s="23" t="s">
        <v>4110</v>
      </c>
      <c r="B91" s="23" t="s">
        <v>4940</v>
      </c>
      <c r="C91" s="23" t="s">
        <v>4941</v>
      </c>
      <c r="D91" s="23" t="s">
        <v>4081</v>
      </c>
      <c r="E91" s="23" t="s">
        <v>4904</v>
      </c>
      <c r="F91" s="23" t="s">
        <v>4908</v>
      </c>
      <c r="G91" s="23">
        <v>3</v>
      </c>
      <c r="H91" s="23" t="s">
        <v>11</v>
      </c>
      <c r="I91" s="23" t="s">
        <v>11</v>
      </c>
      <c r="J91" s="23" t="s">
        <v>11</v>
      </c>
      <c r="K91" s="23" t="s">
        <v>11</v>
      </c>
      <c r="L91" s="23" t="s">
        <v>11</v>
      </c>
      <c r="M91" s="23" t="s">
        <v>11</v>
      </c>
    </row>
    <row r="92" spans="1:13">
      <c r="A92" s="23" t="s">
        <v>4107</v>
      </c>
      <c r="B92" s="23" t="s">
        <v>4940</v>
      </c>
      <c r="C92" s="23" t="s">
        <v>1908</v>
      </c>
      <c r="D92" s="23" t="s">
        <v>4072</v>
      </c>
      <c r="E92" s="23" t="s">
        <v>4904</v>
      </c>
      <c r="F92" s="23" t="s">
        <v>4905</v>
      </c>
      <c r="G92" s="23">
        <v>3</v>
      </c>
      <c r="H92" s="23" t="s">
        <v>11</v>
      </c>
      <c r="I92" s="23" t="s">
        <v>11</v>
      </c>
      <c r="J92" s="23" t="s">
        <v>11</v>
      </c>
      <c r="K92" s="23" t="s">
        <v>11</v>
      </c>
      <c r="L92" s="23" t="s">
        <v>11</v>
      </c>
      <c r="M92" s="23" t="s">
        <v>11</v>
      </c>
    </row>
    <row r="93" spans="1:1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</row>
    <row r="94" spans="1:13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</row>
    <row r="95" spans="1:13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</row>
    <row r="96" spans="1:13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</row>
    <row r="97" spans="1:13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</row>
    <row r="98" spans="1:13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</row>
    <row r="99" spans="1:13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</row>
    <row r="100" spans="1:13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</row>
    <row r="101" spans="1:13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</row>
    <row r="102" spans="1:13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</row>
    <row r="103" spans="1:1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</row>
    <row r="104" spans="1:13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</row>
    <row r="105" spans="1:13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</row>
    <row r="106" spans="1:13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</row>
    <row r="107" spans="1:13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</row>
    <row r="108" spans="1:13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</row>
    <row r="109" spans="1:13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</row>
    <row r="110" spans="1:13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</row>
    <row r="111" spans="1:13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</row>
    <row r="112" spans="1:13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</row>
    <row r="113" spans="1: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</row>
    <row r="114" spans="1:13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</row>
    <row r="115" spans="1:13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</row>
    <row r="116" spans="1:13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</row>
    <row r="117" spans="1:13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</row>
    <row r="118" spans="1:13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</row>
    <row r="119" spans="1:13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</row>
    <row r="120" spans="1:13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</row>
    <row r="121" spans="1:13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</row>
    <row r="122" spans="1:13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</row>
    <row r="123" spans="1:1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</row>
    <row r="124" spans="1:13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</row>
    <row r="125" spans="1:13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</row>
    <row r="126" spans="1:13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</row>
    <row r="127" spans="1:13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</row>
    <row r="128" spans="1:13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</row>
    <row r="129" spans="1:13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</row>
    <row r="130" spans="1:13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</row>
    <row r="131" spans="1:13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</row>
    <row r="132" spans="1:13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</row>
    <row r="133" spans="1:1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</row>
    <row r="134" spans="1:13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</row>
    <row r="135" spans="1:13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</row>
    <row r="136" spans="1:13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</row>
    <row r="137" spans="1:13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</row>
    <row r="138" spans="1:13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</row>
    <row r="139" spans="1:13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</row>
  </sheetData>
  <sheetProtection password="CC99" sheet="1" objects="1" scenarios="1" autoFilter="0" pivotTables="0"/>
  <protectedRanges>
    <protectedRange sqref="A1:M1048576" name="区域1"/>
  </protectedRanges>
  <phoneticPr fontId="6" type="noConversion"/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92D050"/>
  </sheetPr>
  <dimension ref="A1:I639"/>
  <sheetViews>
    <sheetView workbookViewId="0">
      <pane xSplit="6" ySplit="3" topLeftCell="G485" activePane="bottomRight" state="frozen"/>
      <selection pane="topRight" activeCell="F1" sqref="F1"/>
      <selection pane="bottomLeft" activeCell="A4" sqref="A4"/>
      <selection pane="bottomRight" activeCell="F501" sqref="F501"/>
    </sheetView>
  </sheetViews>
  <sheetFormatPr defaultRowHeight="14.25"/>
  <cols>
    <col min="1" max="1" width="7.875" customWidth="1"/>
    <col min="2" max="2" width="6.375" customWidth="1"/>
    <col min="3" max="3" width="10.875" customWidth="1"/>
    <col min="4" max="4" width="23.75" customWidth="1"/>
    <col min="5" max="5" width="6.625" customWidth="1"/>
    <col min="6" max="6" width="7.25" customWidth="1"/>
    <col min="7" max="7" width="5.5" customWidth="1"/>
    <col min="8" max="8" width="9.75" customWidth="1"/>
    <col min="9" max="9" width="9.125" bestFit="1" customWidth="1"/>
  </cols>
  <sheetData>
    <row r="1" spans="1:9">
      <c r="A1" s="23" t="s">
        <v>1427</v>
      </c>
      <c r="B1" s="23" t="s">
        <v>6</v>
      </c>
      <c r="C1" s="23" t="s">
        <v>437</v>
      </c>
      <c r="D1" s="23" t="s">
        <v>478</v>
      </c>
      <c r="E1" s="23" t="s">
        <v>439</v>
      </c>
      <c r="F1" s="23" t="s">
        <v>479</v>
      </c>
      <c r="G1" s="23" t="s">
        <v>704</v>
      </c>
      <c r="H1" s="23" t="s">
        <v>705</v>
      </c>
      <c r="I1" s="23"/>
    </row>
    <row r="2" spans="1:9">
      <c r="A2" s="23" t="s">
        <v>2490</v>
      </c>
      <c r="B2" s="23" t="s">
        <v>2491</v>
      </c>
      <c r="C2" s="23" t="s">
        <v>2492</v>
      </c>
      <c r="D2" s="23" t="s">
        <v>452</v>
      </c>
      <c r="E2" s="23" t="s">
        <v>11</v>
      </c>
      <c r="F2" s="23">
        <v>316</v>
      </c>
      <c r="G2" s="23" t="s">
        <v>1708</v>
      </c>
      <c r="H2" s="23">
        <v>41475.03</v>
      </c>
      <c r="I2" s="23"/>
    </row>
    <row r="3" spans="1:9">
      <c r="A3" s="23" t="s">
        <v>1916</v>
      </c>
      <c r="B3" s="23" t="s">
        <v>1917</v>
      </c>
      <c r="C3" s="23" t="s">
        <v>1918</v>
      </c>
      <c r="D3" s="23" t="s">
        <v>452</v>
      </c>
      <c r="E3" s="23" t="s">
        <v>11</v>
      </c>
      <c r="F3" s="23">
        <v>284</v>
      </c>
      <c r="G3" s="23" t="s">
        <v>1708</v>
      </c>
      <c r="H3" s="23">
        <v>34291</v>
      </c>
      <c r="I3" s="23"/>
    </row>
    <row r="4" spans="1:9">
      <c r="A4" s="23" t="s">
        <v>2709</v>
      </c>
      <c r="B4" s="23" t="s">
        <v>2710</v>
      </c>
      <c r="C4" s="23" t="s">
        <v>2711</v>
      </c>
      <c r="D4" s="23" t="s">
        <v>452</v>
      </c>
      <c r="E4" s="23" t="s">
        <v>11</v>
      </c>
      <c r="F4" s="23">
        <v>273</v>
      </c>
      <c r="G4" s="23" t="s">
        <v>1708</v>
      </c>
      <c r="H4" s="23">
        <v>35832</v>
      </c>
      <c r="I4" s="23"/>
    </row>
    <row r="5" spans="1:9">
      <c r="A5" s="23" t="s">
        <v>1879</v>
      </c>
      <c r="B5" s="23" t="s">
        <v>1880</v>
      </c>
      <c r="C5" s="23" t="s">
        <v>1881</v>
      </c>
      <c r="D5" s="23" t="s">
        <v>452</v>
      </c>
      <c r="E5" s="23" t="s">
        <v>11</v>
      </c>
      <c r="F5" s="23">
        <v>256</v>
      </c>
      <c r="G5" s="23" t="s">
        <v>1708</v>
      </c>
      <c r="H5" s="23">
        <v>33600</v>
      </c>
      <c r="I5" s="23"/>
    </row>
    <row r="6" spans="1:9">
      <c r="A6" s="23" t="s">
        <v>3546</v>
      </c>
      <c r="B6" s="23" t="s">
        <v>3547</v>
      </c>
      <c r="C6" s="23" t="s">
        <v>3548</v>
      </c>
      <c r="D6" s="23" t="s">
        <v>452</v>
      </c>
      <c r="E6" s="23" t="s">
        <v>11</v>
      </c>
      <c r="F6" s="23">
        <v>253</v>
      </c>
      <c r="G6" s="23" t="s">
        <v>1708</v>
      </c>
      <c r="H6" s="23">
        <v>33105.949999999997</v>
      </c>
      <c r="I6" s="23"/>
    </row>
    <row r="7" spans="1:9">
      <c r="A7" s="23" t="s">
        <v>2250</v>
      </c>
      <c r="B7" s="23" t="s">
        <v>2251</v>
      </c>
      <c r="C7" s="23" t="s">
        <v>2252</v>
      </c>
      <c r="D7" s="23" t="s">
        <v>452</v>
      </c>
      <c r="E7" s="23" t="s">
        <v>11</v>
      </c>
      <c r="F7" s="23">
        <v>250</v>
      </c>
      <c r="G7" s="23" t="s">
        <v>1708</v>
      </c>
      <c r="H7" s="23">
        <v>32812.5</v>
      </c>
      <c r="I7" s="23"/>
    </row>
    <row r="8" spans="1:9">
      <c r="A8" s="23" t="s">
        <v>1889</v>
      </c>
      <c r="B8" s="23" t="s">
        <v>1890</v>
      </c>
      <c r="C8" s="23" t="s">
        <v>1891</v>
      </c>
      <c r="D8" s="23" t="s">
        <v>452</v>
      </c>
      <c r="E8" s="23" t="s">
        <v>11</v>
      </c>
      <c r="F8" s="23">
        <v>250</v>
      </c>
      <c r="G8" s="23" t="s">
        <v>1708</v>
      </c>
      <c r="H8" s="23">
        <v>32813.25</v>
      </c>
      <c r="I8" s="23"/>
    </row>
    <row r="9" spans="1:9">
      <c r="A9" s="23" t="s">
        <v>3554</v>
      </c>
      <c r="B9" s="23" t="s">
        <v>3555</v>
      </c>
      <c r="C9" s="23" t="s">
        <v>3510</v>
      </c>
      <c r="D9" s="23" t="s">
        <v>452</v>
      </c>
      <c r="E9" s="23" t="s">
        <v>11</v>
      </c>
      <c r="F9" s="23">
        <v>248</v>
      </c>
      <c r="G9" s="23" t="s">
        <v>1708</v>
      </c>
      <c r="H9" s="23">
        <v>32549.98</v>
      </c>
      <c r="I9" s="23"/>
    </row>
    <row r="10" spans="1:9">
      <c r="A10" s="23" t="s">
        <v>2550</v>
      </c>
      <c r="B10" s="23" t="s">
        <v>2551</v>
      </c>
      <c r="C10" s="23" t="s">
        <v>2552</v>
      </c>
      <c r="D10" s="23" t="s">
        <v>452</v>
      </c>
      <c r="E10" s="23" t="s">
        <v>11</v>
      </c>
      <c r="F10" s="23">
        <v>244</v>
      </c>
      <c r="G10" s="23" t="s">
        <v>1708</v>
      </c>
      <c r="H10" s="23">
        <v>34371.040000000001</v>
      </c>
      <c r="I10" s="23"/>
    </row>
    <row r="11" spans="1:9">
      <c r="A11" s="23" t="s">
        <v>3904</v>
      </c>
      <c r="B11" s="23" t="s">
        <v>3905</v>
      </c>
      <c r="C11" s="23" t="s">
        <v>3906</v>
      </c>
      <c r="D11" s="23" t="s">
        <v>452</v>
      </c>
      <c r="E11" s="23" t="s">
        <v>11</v>
      </c>
      <c r="F11" s="23">
        <v>243</v>
      </c>
      <c r="G11" s="23" t="s">
        <v>1708</v>
      </c>
      <c r="H11" s="23">
        <v>31893.75</v>
      </c>
      <c r="I11" s="23"/>
    </row>
    <row r="12" spans="1:9">
      <c r="A12" s="23" t="s">
        <v>4051</v>
      </c>
      <c r="B12" s="23" t="s">
        <v>4052</v>
      </c>
      <c r="C12" s="23" t="s">
        <v>4053</v>
      </c>
      <c r="D12" s="23" t="s">
        <v>452</v>
      </c>
      <c r="E12" s="23" t="s">
        <v>11</v>
      </c>
      <c r="F12" s="23">
        <v>241</v>
      </c>
      <c r="G12" s="23" t="s">
        <v>1708</v>
      </c>
      <c r="H12" s="23">
        <v>31631.75</v>
      </c>
      <c r="I12" s="23"/>
    </row>
    <row r="13" spans="1:9">
      <c r="A13" s="23" t="s">
        <v>2979</v>
      </c>
      <c r="B13" s="23" t="s">
        <v>2980</v>
      </c>
      <c r="C13" s="23" t="s">
        <v>2981</v>
      </c>
      <c r="D13" s="23" t="s">
        <v>452</v>
      </c>
      <c r="E13" s="23" t="s">
        <v>11</v>
      </c>
      <c r="F13" s="23">
        <v>236</v>
      </c>
      <c r="G13" s="23" t="s">
        <v>1708</v>
      </c>
      <c r="H13" s="23">
        <v>30975</v>
      </c>
      <c r="I13" s="23"/>
    </row>
    <row r="14" spans="1:9">
      <c r="A14" s="23" t="s">
        <v>2089</v>
      </c>
      <c r="B14" s="23" t="s">
        <v>2090</v>
      </c>
      <c r="C14" s="23" t="s">
        <v>2091</v>
      </c>
      <c r="D14" s="23" t="s">
        <v>464</v>
      </c>
      <c r="E14" s="23" t="s">
        <v>11</v>
      </c>
      <c r="F14" s="23">
        <v>233</v>
      </c>
      <c r="G14" s="23" t="s">
        <v>1708</v>
      </c>
      <c r="H14" s="23">
        <v>40035.72</v>
      </c>
      <c r="I14" s="23"/>
    </row>
    <row r="15" spans="1:9">
      <c r="A15" s="23" t="s">
        <v>2111</v>
      </c>
      <c r="B15" s="23" t="s">
        <v>2112</v>
      </c>
      <c r="C15" s="23" t="s">
        <v>2113</v>
      </c>
      <c r="D15" s="23" t="s">
        <v>452</v>
      </c>
      <c r="E15" s="23" t="s">
        <v>11</v>
      </c>
      <c r="F15" s="23">
        <v>232</v>
      </c>
      <c r="G15" s="23" t="s">
        <v>1708</v>
      </c>
      <c r="H15" s="23">
        <v>30450</v>
      </c>
      <c r="I15" s="23"/>
    </row>
    <row r="16" spans="1:9">
      <c r="A16" s="23" t="s">
        <v>2146</v>
      </c>
      <c r="B16" s="23" t="s">
        <v>2147</v>
      </c>
      <c r="C16" s="23" t="s">
        <v>2149</v>
      </c>
      <c r="D16" s="23" t="s">
        <v>452</v>
      </c>
      <c r="E16" s="23" t="s">
        <v>11</v>
      </c>
      <c r="F16" s="23">
        <v>231</v>
      </c>
      <c r="G16" s="23" t="s">
        <v>1708</v>
      </c>
      <c r="H16" s="23">
        <v>23333.33</v>
      </c>
      <c r="I16" s="23"/>
    </row>
    <row r="17" spans="1:9">
      <c r="A17" s="23" t="s">
        <v>2667</v>
      </c>
      <c r="B17" s="23" t="s">
        <v>2668</v>
      </c>
      <c r="C17" s="23" t="s">
        <v>2670</v>
      </c>
      <c r="D17" s="23" t="s">
        <v>452</v>
      </c>
      <c r="E17" s="23" t="s">
        <v>11</v>
      </c>
      <c r="F17" s="23">
        <v>231</v>
      </c>
      <c r="G17" s="23" t="s">
        <v>1708</v>
      </c>
      <c r="H17" s="23">
        <v>23125</v>
      </c>
      <c r="I17" s="23"/>
    </row>
    <row r="18" spans="1:9">
      <c r="A18" s="23" t="s">
        <v>2868</v>
      </c>
      <c r="B18" s="23" t="s">
        <v>2869</v>
      </c>
      <c r="C18" s="23" t="s">
        <v>2870</v>
      </c>
      <c r="D18" s="23" t="s">
        <v>452</v>
      </c>
      <c r="E18" s="23" t="s">
        <v>11</v>
      </c>
      <c r="F18" s="23">
        <v>228</v>
      </c>
      <c r="G18" s="23" t="s">
        <v>1708</v>
      </c>
      <c r="H18" s="23">
        <v>29925.75</v>
      </c>
      <c r="I18" s="23"/>
    </row>
    <row r="19" spans="1:9">
      <c r="A19" s="23" t="s">
        <v>2161</v>
      </c>
      <c r="B19" s="23" t="s">
        <v>2162</v>
      </c>
      <c r="C19" s="23" t="s">
        <v>2164</v>
      </c>
      <c r="D19" s="23" t="s">
        <v>1189</v>
      </c>
      <c r="E19" s="23" t="s">
        <v>11</v>
      </c>
      <c r="F19" s="23">
        <v>225</v>
      </c>
      <c r="G19" s="23" t="s">
        <v>1708</v>
      </c>
      <c r="H19" s="23">
        <v>21400</v>
      </c>
      <c r="I19" s="23"/>
    </row>
    <row r="20" spans="1:9">
      <c r="A20" s="23" t="s">
        <v>3133</v>
      </c>
      <c r="B20" s="23" t="s">
        <v>3134</v>
      </c>
      <c r="C20" s="23" t="s">
        <v>3136</v>
      </c>
      <c r="D20" s="23" t="s">
        <v>452</v>
      </c>
      <c r="E20" s="23" t="s">
        <v>11</v>
      </c>
      <c r="F20" s="23">
        <v>224</v>
      </c>
      <c r="G20" s="23" t="s">
        <v>1708</v>
      </c>
      <c r="H20" s="23">
        <v>21666.67</v>
      </c>
      <c r="I20" s="23"/>
    </row>
    <row r="21" spans="1:9">
      <c r="A21" s="23" t="s">
        <v>4001</v>
      </c>
      <c r="B21" s="23" t="s">
        <v>4002</v>
      </c>
      <c r="C21" s="23" t="s">
        <v>4004</v>
      </c>
      <c r="D21" s="23" t="s">
        <v>452</v>
      </c>
      <c r="E21" s="23" t="s">
        <v>11</v>
      </c>
      <c r="F21" s="23">
        <v>224</v>
      </c>
      <c r="G21" s="23" t="s">
        <v>1708</v>
      </c>
      <c r="H21" s="23">
        <v>21666.67</v>
      </c>
      <c r="I21" s="23"/>
    </row>
    <row r="22" spans="1:9">
      <c r="A22" s="23" t="s">
        <v>3031</v>
      </c>
      <c r="B22" s="23" t="s">
        <v>3032</v>
      </c>
      <c r="C22" s="23" t="s">
        <v>3033</v>
      </c>
      <c r="D22" s="23" t="s">
        <v>452</v>
      </c>
      <c r="E22" s="23" t="s">
        <v>11</v>
      </c>
      <c r="F22" s="23">
        <v>219</v>
      </c>
      <c r="G22" s="23" t="s">
        <v>1708</v>
      </c>
      <c r="H22" s="23">
        <v>33241</v>
      </c>
      <c r="I22" s="23"/>
    </row>
    <row r="23" spans="1:9">
      <c r="A23" s="23" t="s">
        <v>3506</v>
      </c>
      <c r="B23" s="23" t="s">
        <v>3507</v>
      </c>
      <c r="C23" s="23" t="s">
        <v>3473</v>
      </c>
      <c r="D23" s="23" t="s">
        <v>452</v>
      </c>
      <c r="E23" s="23" t="s">
        <v>11</v>
      </c>
      <c r="F23" s="23">
        <v>217</v>
      </c>
      <c r="G23" s="23" t="s">
        <v>1708</v>
      </c>
      <c r="H23" s="23">
        <v>41846.78</v>
      </c>
      <c r="I23" s="23"/>
    </row>
    <row r="24" spans="1:9">
      <c r="A24" s="23" t="s">
        <v>2361</v>
      </c>
      <c r="B24" s="23" t="s">
        <v>2362</v>
      </c>
      <c r="C24" s="23" t="s">
        <v>2364</v>
      </c>
      <c r="D24" s="23" t="s">
        <v>452</v>
      </c>
      <c r="E24" s="23" t="s">
        <v>11</v>
      </c>
      <c r="F24" s="23">
        <v>206</v>
      </c>
      <c r="G24" s="23" t="s">
        <v>1708</v>
      </c>
      <c r="H24" s="23">
        <v>41200</v>
      </c>
      <c r="I24" s="23"/>
    </row>
    <row r="25" spans="1:9">
      <c r="A25" s="23" t="s">
        <v>2190</v>
      </c>
      <c r="B25" s="23" t="s">
        <v>2191</v>
      </c>
      <c r="C25" s="23" t="s">
        <v>2192</v>
      </c>
      <c r="D25" s="23" t="s">
        <v>1189</v>
      </c>
      <c r="E25" s="23" t="s">
        <v>11</v>
      </c>
      <c r="F25" s="23">
        <v>203</v>
      </c>
      <c r="G25" s="23" t="s">
        <v>1708</v>
      </c>
      <c r="H25" s="23">
        <v>35525</v>
      </c>
      <c r="I25" s="23"/>
    </row>
    <row r="26" spans="1:9">
      <c r="A26" s="23" t="s">
        <v>4044</v>
      </c>
      <c r="B26" s="23" t="s">
        <v>4045</v>
      </c>
      <c r="C26" s="23" t="s">
        <v>4047</v>
      </c>
      <c r="D26" s="23" t="s">
        <v>1189</v>
      </c>
      <c r="E26" s="23" t="s">
        <v>11</v>
      </c>
      <c r="F26" s="23">
        <v>203</v>
      </c>
      <c r="G26" s="23" t="s">
        <v>1708</v>
      </c>
      <c r="H26" s="23">
        <v>48756.26</v>
      </c>
      <c r="I26" s="23"/>
    </row>
    <row r="27" spans="1:9">
      <c r="A27" s="23" t="s">
        <v>2083</v>
      </c>
      <c r="B27" s="23" t="s">
        <v>2084</v>
      </c>
      <c r="C27" s="23" t="s">
        <v>2085</v>
      </c>
      <c r="D27" s="23" t="s">
        <v>452</v>
      </c>
      <c r="E27" s="23" t="s">
        <v>11</v>
      </c>
      <c r="F27" s="23">
        <v>199</v>
      </c>
      <c r="G27" s="23" t="s">
        <v>1708</v>
      </c>
      <c r="H27" s="23">
        <v>34825.01</v>
      </c>
      <c r="I27" s="23"/>
    </row>
    <row r="28" spans="1:9">
      <c r="A28" s="23" t="s">
        <v>3665</v>
      </c>
      <c r="B28" s="23" t="s">
        <v>3666</v>
      </c>
      <c r="C28" s="23" t="s">
        <v>3667</v>
      </c>
      <c r="D28" s="23" t="s">
        <v>452</v>
      </c>
      <c r="E28" s="23" t="s">
        <v>11</v>
      </c>
      <c r="F28" s="23">
        <v>199</v>
      </c>
      <c r="G28" s="23" t="s">
        <v>1708</v>
      </c>
      <c r="H28" s="23">
        <v>34825</v>
      </c>
      <c r="I28" s="23"/>
    </row>
    <row r="29" spans="1:9">
      <c r="A29" s="23" t="s">
        <v>2182</v>
      </c>
      <c r="B29" s="23" t="s">
        <v>2183</v>
      </c>
      <c r="C29" s="23" t="s">
        <v>2184</v>
      </c>
      <c r="D29" s="23" t="s">
        <v>452</v>
      </c>
      <c r="E29" s="23" t="s">
        <v>11</v>
      </c>
      <c r="F29" s="23">
        <v>198</v>
      </c>
      <c r="G29" s="23" t="s">
        <v>1708</v>
      </c>
      <c r="H29" s="23">
        <v>44000</v>
      </c>
      <c r="I29" s="23"/>
    </row>
    <row r="30" spans="1:9">
      <c r="A30" s="23" t="s">
        <v>2481</v>
      </c>
      <c r="B30" s="23" t="s">
        <v>2482</v>
      </c>
      <c r="C30" s="23" t="s">
        <v>2483</v>
      </c>
      <c r="D30" s="23" t="s">
        <v>1189</v>
      </c>
      <c r="E30" s="23" t="s">
        <v>11</v>
      </c>
      <c r="F30" s="23">
        <v>196</v>
      </c>
      <c r="G30" s="23" t="s">
        <v>1708</v>
      </c>
      <c r="H30" s="23">
        <v>34300</v>
      </c>
      <c r="I30" s="23"/>
    </row>
    <row r="31" spans="1:9">
      <c r="A31" s="23" t="s">
        <v>1851</v>
      </c>
      <c r="B31" s="23" t="s">
        <v>1852</v>
      </c>
      <c r="C31" s="23" t="s">
        <v>1853</v>
      </c>
      <c r="D31" s="23" t="s">
        <v>1189</v>
      </c>
      <c r="E31" s="23" t="s">
        <v>11</v>
      </c>
      <c r="F31" s="23">
        <v>195</v>
      </c>
      <c r="G31" s="23" t="s">
        <v>1708</v>
      </c>
      <c r="H31" s="23">
        <v>29925</v>
      </c>
      <c r="I31" s="23"/>
    </row>
    <row r="32" spans="1:9">
      <c r="A32" s="23" t="s">
        <v>2026</v>
      </c>
      <c r="B32" s="23" t="s">
        <v>2027</v>
      </c>
      <c r="C32" s="23" t="s">
        <v>2028</v>
      </c>
      <c r="D32" s="23" t="s">
        <v>1189</v>
      </c>
      <c r="E32" s="23" t="s">
        <v>11</v>
      </c>
      <c r="F32" s="23">
        <v>195</v>
      </c>
      <c r="G32" s="23" t="s">
        <v>1708</v>
      </c>
      <c r="H32" s="23">
        <v>30713</v>
      </c>
      <c r="I32" s="23"/>
    </row>
    <row r="33" spans="1:9">
      <c r="A33" s="23" t="s">
        <v>2284</v>
      </c>
      <c r="B33" s="23" t="s">
        <v>2285</v>
      </c>
      <c r="C33" s="23" t="s">
        <v>2286</v>
      </c>
      <c r="D33" s="23" t="s">
        <v>1189</v>
      </c>
      <c r="E33" s="23" t="s">
        <v>11</v>
      </c>
      <c r="F33" s="23">
        <v>195</v>
      </c>
      <c r="G33" s="23" t="s">
        <v>1708</v>
      </c>
      <c r="H33" s="23">
        <v>34725</v>
      </c>
      <c r="I33" s="23"/>
    </row>
    <row r="34" spans="1:9">
      <c r="A34" s="23" t="s">
        <v>2179</v>
      </c>
      <c r="B34" s="23" t="s">
        <v>2180</v>
      </c>
      <c r="C34" s="23" t="s">
        <v>2181</v>
      </c>
      <c r="D34" s="23" t="s">
        <v>1189</v>
      </c>
      <c r="E34" s="23" t="s">
        <v>11</v>
      </c>
      <c r="F34" s="23">
        <v>195</v>
      </c>
      <c r="G34" s="23" t="s">
        <v>1708</v>
      </c>
      <c r="H34" s="23">
        <v>29925</v>
      </c>
      <c r="I34" s="23"/>
    </row>
    <row r="35" spans="1:9">
      <c r="A35" s="23" t="s">
        <v>3640</v>
      </c>
      <c r="B35" s="23" t="s">
        <v>3641</v>
      </c>
      <c r="C35" s="23" t="s">
        <v>3642</v>
      </c>
      <c r="D35" s="23" t="s">
        <v>1189</v>
      </c>
      <c r="E35" s="23" t="s">
        <v>11</v>
      </c>
      <c r="F35" s="23">
        <v>193</v>
      </c>
      <c r="G35" s="23" t="s">
        <v>1708</v>
      </c>
      <c r="H35" s="23">
        <v>29575</v>
      </c>
      <c r="I35" s="23"/>
    </row>
    <row r="36" spans="1:9">
      <c r="A36" s="23" t="s">
        <v>3998</v>
      </c>
      <c r="B36" s="23" t="s">
        <v>3999</v>
      </c>
      <c r="C36" s="23" t="s">
        <v>4000</v>
      </c>
      <c r="D36" s="23" t="s">
        <v>452</v>
      </c>
      <c r="E36" s="23" t="s">
        <v>11</v>
      </c>
      <c r="F36" s="23">
        <v>192</v>
      </c>
      <c r="G36" s="23" t="s">
        <v>1708</v>
      </c>
      <c r="H36" s="23">
        <v>33600.01</v>
      </c>
      <c r="I36" s="23"/>
    </row>
    <row r="37" spans="1:9">
      <c r="A37" s="23" t="s">
        <v>2103</v>
      </c>
      <c r="B37" s="23" t="s">
        <v>2104</v>
      </c>
      <c r="C37" s="23" t="s">
        <v>2105</v>
      </c>
      <c r="D37" s="23" t="s">
        <v>452</v>
      </c>
      <c r="E37" s="23" t="s">
        <v>11</v>
      </c>
      <c r="F37" s="23">
        <v>192</v>
      </c>
      <c r="G37" s="23" t="s">
        <v>1708</v>
      </c>
      <c r="H37" s="23">
        <v>31831.56</v>
      </c>
      <c r="I37" s="23"/>
    </row>
    <row r="38" spans="1:9">
      <c r="A38" s="23" t="s">
        <v>3689</v>
      </c>
      <c r="B38" s="23" t="s">
        <v>3690</v>
      </c>
      <c r="C38" s="23" t="s">
        <v>3691</v>
      </c>
      <c r="D38" s="23" t="s">
        <v>452</v>
      </c>
      <c r="E38" s="23" t="s">
        <v>11</v>
      </c>
      <c r="F38" s="23">
        <v>191</v>
      </c>
      <c r="G38" s="23" t="s">
        <v>1708</v>
      </c>
      <c r="H38" s="23">
        <v>29225</v>
      </c>
      <c r="I38" s="23"/>
    </row>
    <row r="39" spans="1:9">
      <c r="A39" s="23" t="s">
        <v>2016</v>
      </c>
      <c r="B39" s="23" t="s">
        <v>2017</v>
      </c>
      <c r="C39" s="23" t="s">
        <v>2006</v>
      </c>
      <c r="D39" s="23" t="s">
        <v>452</v>
      </c>
      <c r="E39" s="23" t="s">
        <v>11</v>
      </c>
      <c r="F39" s="23">
        <v>190</v>
      </c>
      <c r="G39" s="23" t="s">
        <v>1708</v>
      </c>
      <c r="H39" s="23">
        <v>31150</v>
      </c>
      <c r="I39" s="23"/>
    </row>
    <row r="40" spans="1:9">
      <c r="A40" s="23" t="s">
        <v>2575</v>
      </c>
      <c r="B40" s="23" t="s">
        <v>2576</v>
      </c>
      <c r="C40" s="23" t="s">
        <v>2577</v>
      </c>
      <c r="D40" s="23" t="s">
        <v>452</v>
      </c>
      <c r="E40" s="23" t="s">
        <v>11</v>
      </c>
      <c r="F40" s="23">
        <v>188</v>
      </c>
      <c r="G40" s="23" t="s">
        <v>1708</v>
      </c>
      <c r="H40" s="23">
        <v>31168.400000000001</v>
      </c>
      <c r="I40" s="23"/>
    </row>
    <row r="41" spans="1:9">
      <c r="A41" s="23" t="s">
        <v>3361</v>
      </c>
      <c r="B41" s="23" t="s">
        <v>3362</v>
      </c>
      <c r="C41" s="23" t="s">
        <v>3363</v>
      </c>
      <c r="D41" s="23" t="s">
        <v>452</v>
      </c>
      <c r="E41" s="23" t="s">
        <v>11</v>
      </c>
      <c r="F41" s="23">
        <v>184</v>
      </c>
      <c r="G41" s="23" t="s">
        <v>1708</v>
      </c>
      <c r="H41" s="23">
        <v>32200</v>
      </c>
      <c r="I41" s="23"/>
    </row>
    <row r="42" spans="1:9">
      <c r="A42" s="23" t="s">
        <v>3306</v>
      </c>
      <c r="B42" s="23" t="s">
        <v>3307</v>
      </c>
      <c r="C42" s="23" t="s">
        <v>3308</v>
      </c>
      <c r="D42" s="23" t="s">
        <v>452</v>
      </c>
      <c r="E42" s="23" t="s">
        <v>11</v>
      </c>
      <c r="F42" s="23">
        <v>183</v>
      </c>
      <c r="G42" s="23" t="s">
        <v>1708</v>
      </c>
      <c r="H42" s="23">
        <v>29925</v>
      </c>
      <c r="I42" s="23"/>
    </row>
    <row r="43" spans="1:9">
      <c r="A43" s="23" t="s">
        <v>1956</v>
      </c>
      <c r="B43" s="23" t="s">
        <v>1957</v>
      </c>
      <c r="C43" s="23" t="s">
        <v>1931</v>
      </c>
      <c r="D43" s="23" t="s">
        <v>1189</v>
      </c>
      <c r="E43" s="23" t="s">
        <v>11</v>
      </c>
      <c r="F43" s="23">
        <v>182</v>
      </c>
      <c r="G43" s="23" t="s">
        <v>1708</v>
      </c>
      <c r="H43" s="23">
        <v>29750</v>
      </c>
      <c r="I43" s="23"/>
    </row>
    <row r="44" spans="1:9">
      <c r="A44" s="23" t="s">
        <v>2450</v>
      </c>
      <c r="B44" s="23" t="s">
        <v>2451</v>
      </c>
      <c r="C44" s="23" t="s">
        <v>2452</v>
      </c>
      <c r="D44" s="23" t="s">
        <v>452</v>
      </c>
      <c r="E44" s="23" t="s">
        <v>11</v>
      </c>
      <c r="F44" s="23">
        <v>180</v>
      </c>
      <c r="G44" s="23" t="s">
        <v>1708</v>
      </c>
      <c r="H44" s="23">
        <v>31500</v>
      </c>
      <c r="I44" s="23"/>
    </row>
    <row r="45" spans="1:9">
      <c r="A45" s="23" t="s">
        <v>3367</v>
      </c>
      <c r="B45" s="23" t="s">
        <v>3368</v>
      </c>
      <c r="C45" s="23" t="s">
        <v>3369</v>
      </c>
      <c r="D45" s="23" t="s">
        <v>459</v>
      </c>
      <c r="E45" s="23" t="s">
        <v>1808</v>
      </c>
      <c r="F45" s="23">
        <v>180</v>
      </c>
      <c r="G45" s="23" t="s">
        <v>1708</v>
      </c>
      <c r="H45" s="23">
        <v>30500.12</v>
      </c>
      <c r="I45" s="23"/>
    </row>
    <row r="46" spans="1:9">
      <c r="A46" s="23" t="s">
        <v>3962</v>
      </c>
      <c r="B46" s="23" t="s">
        <v>3963</v>
      </c>
      <c r="C46" s="23" t="s">
        <v>3964</v>
      </c>
      <c r="D46" s="23" t="s">
        <v>452</v>
      </c>
      <c r="E46" s="23" t="s">
        <v>11</v>
      </c>
      <c r="F46" s="23">
        <v>176</v>
      </c>
      <c r="G46" s="23" t="s">
        <v>1708</v>
      </c>
      <c r="H46" s="23">
        <v>30100</v>
      </c>
      <c r="I46" s="23"/>
    </row>
    <row r="47" spans="1:9">
      <c r="A47" s="23" t="s">
        <v>1997</v>
      </c>
      <c r="B47" s="23" t="s">
        <v>1998</v>
      </c>
      <c r="C47" s="23" t="s">
        <v>1999</v>
      </c>
      <c r="D47" s="23" t="s">
        <v>452</v>
      </c>
      <c r="E47" s="23" t="s">
        <v>11</v>
      </c>
      <c r="F47" s="23">
        <v>176</v>
      </c>
      <c r="G47" s="23" t="s">
        <v>1708</v>
      </c>
      <c r="H47" s="23">
        <v>30800</v>
      </c>
      <c r="I47" s="23"/>
    </row>
    <row r="48" spans="1:9">
      <c r="A48" s="23" t="s">
        <v>3605</v>
      </c>
      <c r="B48" s="23" t="s">
        <v>3606</v>
      </c>
      <c r="C48" s="23" t="s">
        <v>3607</v>
      </c>
      <c r="D48" s="23" t="s">
        <v>1189</v>
      </c>
      <c r="E48" s="23" t="s">
        <v>11</v>
      </c>
      <c r="F48" s="23">
        <v>175</v>
      </c>
      <c r="G48" s="23" t="s">
        <v>1708</v>
      </c>
      <c r="H48" s="23">
        <v>30825</v>
      </c>
      <c r="I48" s="23"/>
    </row>
    <row r="49" spans="1:9">
      <c r="A49" s="23" t="s">
        <v>2389</v>
      </c>
      <c r="B49" s="23" t="s">
        <v>2390</v>
      </c>
      <c r="C49" s="23" t="s">
        <v>2391</v>
      </c>
      <c r="D49" s="23" t="s">
        <v>452</v>
      </c>
      <c r="E49" s="23" t="s">
        <v>11</v>
      </c>
      <c r="F49" s="23">
        <v>175</v>
      </c>
      <c r="G49" s="23" t="s">
        <v>1708</v>
      </c>
      <c r="H49" s="23">
        <v>30625</v>
      </c>
      <c r="I49" s="23"/>
    </row>
    <row r="50" spans="1:9">
      <c r="A50" s="23" t="s">
        <v>3254</v>
      </c>
      <c r="B50" s="23" t="s">
        <v>3255</v>
      </c>
      <c r="C50" s="23" t="s">
        <v>3256</v>
      </c>
      <c r="D50" s="23" t="s">
        <v>452</v>
      </c>
      <c r="E50" s="23" t="s">
        <v>11</v>
      </c>
      <c r="F50" s="23">
        <v>174</v>
      </c>
      <c r="G50" s="23" t="s">
        <v>1708</v>
      </c>
      <c r="H50" s="23">
        <v>30450</v>
      </c>
      <c r="I50" s="23"/>
    </row>
    <row r="51" spans="1:9">
      <c r="A51" s="23" t="s">
        <v>2518</v>
      </c>
      <c r="B51" s="23" t="s">
        <v>2519</v>
      </c>
      <c r="C51" s="23" t="s">
        <v>2520</v>
      </c>
      <c r="D51" s="23" t="s">
        <v>452</v>
      </c>
      <c r="E51" s="23" t="s">
        <v>11</v>
      </c>
      <c r="F51" s="23">
        <v>174</v>
      </c>
      <c r="G51" s="23" t="s">
        <v>1708</v>
      </c>
      <c r="H51" s="23">
        <v>30450</v>
      </c>
      <c r="I51" s="23"/>
    </row>
    <row r="52" spans="1:9">
      <c r="A52" s="23" t="s">
        <v>3121</v>
      </c>
      <c r="B52" s="23" t="s">
        <v>3122</v>
      </c>
      <c r="C52" s="23" t="s">
        <v>3123</v>
      </c>
      <c r="D52" s="23" t="s">
        <v>452</v>
      </c>
      <c r="E52" s="23" t="s">
        <v>11</v>
      </c>
      <c r="F52" s="23">
        <v>174</v>
      </c>
      <c r="G52" s="23" t="s">
        <v>1708</v>
      </c>
      <c r="H52" s="23">
        <v>30463</v>
      </c>
      <c r="I52" s="23"/>
    </row>
    <row r="53" spans="1:9">
      <c r="A53" s="23" t="s">
        <v>3626</v>
      </c>
      <c r="B53" s="23" t="s">
        <v>3627</v>
      </c>
      <c r="C53" s="23" t="s">
        <v>3628</v>
      </c>
      <c r="D53" s="23" t="s">
        <v>1189</v>
      </c>
      <c r="E53" s="23" t="s">
        <v>11</v>
      </c>
      <c r="F53" s="23">
        <v>173</v>
      </c>
      <c r="G53" s="23" t="s">
        <v>1708</v>
      </c>
      <c r="H53" s="23">
        <v>30275</v>
      </c>
      <c r="I53" s="23"/>
    </row>
    <row r="54" spans="1:9">
      <c r="A54" s="23" t="s">
        <v>3284</v>
      </c>
      <c r="B54" s="23" t="s">
        <v>3285</v>
      </c>
      <c r="C54" s="23" t="s">
        <v>3286</v>
      </c>
      <c r="D54" s="23" t="s">
        <v>452</v>
      </c>
      <c r="E54" s="23" t="s">
        <v>11</v>
      </c>
      <c r="F54" s="23">
        <v>173</v>
      </c>
      <c r="G54" s="23" t="s">
        <v>1708</v>
      </c>
      <c r="H54" s="23">
        <v>30275</v>
      </c>
      <c r="I54" s="23"/>
    </row>
    <row r="55" spans="1:9">
      <c r="A55" s="23" t="s">
        <v>2345</v>
      </c>
      <c r="B55" s="23" t="s">
        <v>2346</v>
      </c>
      <c r="C55" s="23" t="s">
        <v>2347</v>
      </c>
      <c r="D55" s="23" t="s">
        <v>459</v>
      </c>
      <c r="E55" s="23" t="s">
        <v>1808</v>
      </c>
      <c r="F55" s="23">
        <v>172</v>
      </c>
      <c r="G55" s="23" t="s">
        <v>1708</v>
      </c>
      <c r="H55" s="23">
        <v>27887.34</v>
      </c>
      <c r="I55" s="23"/>
    </row>
    <row r="56" spans="1:9">
      <c r="A56" s="23" t="s">
        <v>2827</v>
      </c>
      <c r="B56" s="23" t="s">
        <v>2828</v>
      </c>
      <c r="C56" s="23" t="s">
        <v>2829</v>
      </c>
      <c r="D56" s="23" t="s">
        <v>452</v>
      </c>
      <c r="E56" s="23" t="s">
        <v>11</v>
      </c>
      <c r="F56" s="23">
        <v>172</v>
      </c>
      <c r="G56" s="23" t="s">
        <v>1708</v>
      </c>
      <c r="H56" s="23">
        <v>30100</v>
      </c>
      <c r="I56" s="23"/>
    </row>
    <row r="57" spans="1:9">
      <c r="A57" s="23" t="s">
        <v>3531</v>
      </c>
      <c r="B57" s="23" t="s">
        <v>3532</v>
      </c>
      <c r="C57" s="23" t="s">
        <v>3533</v>
      </c>
      <c r="D57" s="23" t="s">
        <v>1189</v>
      </c>
      <c r="E57" s="23" t="s">
        <v>11</v>
      </c>
      <c r="F57" s="23">
        <v>172</v>
      </c>
      <c r="G57" s="23" t="s">
        <v>1708</v>
      </c>
      <c r="H57" s="23">
        <v>30100</v>
      </c>
      <c r="I57" s="23"/>
    </row>
    <row r="58" spans="1:9">
      <c r="A58" s="23" t="s">
        <v>3430</v>
      </c>
      <c r="B58" s="23" t="s">
        <v>3431</v>
      </c>
      <c r="C58" s="23" t="s">
        <v>3432</v>
      </c>
      <c r="D58" s="23" t="s">
        <v>452</v>
      </c>
      <c r="E58" s="23" t="s">
        <v>11</v>
      </c>
      <c r="F58" s="23">
        <v>171</v>
      </c>
      <c r="G58" s="23" t="s">
        <v>1708</v>
      </c>
      <c r="H58" s="23">
        <v>29925</v>
      </c>
      <c r="I58" s="23"/>
    </row>
    <row r="59" spans="1:9">
      <c r="A59" s="23" t="s">
        <v>3380</v>
      </c>
      <c r="B59" s="23" t="s">
        <v>3381</v>
      </c>
      <c r="C59" s="23" t="s">
        <v>3382</v>
      </c>
      <c r="D59" s="23" t="s">
        <v>452</v>
      </c>
      <c r="E59" s="23" t="s">
        <v>11</v>
      </c>
      <c r="F59" s="23">
        <v>170</v>
      </c>
      <c r="G59" s="23" t="s">
        <v>1708</v>
      </c>
      <c r="H59" s="23">
        <v>29750</v>
      </c>
      <c r="I59" s="23"/>
    </row>
    <row r="60" spans="1:9">
      <c r="A60" s="23" t="s">
        <v>3704</v>
      </c>
      <c r="B60" s="23" t="s">
        <v>3705</v>
      </c>
      <c r="C60" s="23" t="s">
        <v>3706</v>
      </c>
      <c r="D60" s="23" t="s">
        <v>452</v>
      </c>
      <c r="E60" s="23" t="s">
        <v>11</v>
      </c>
      <c r="F60" s="23">
        <v>169</v>
      </c>
      <c r="G60" s="23" t="s">
        <v>1708</v>
      </c>
      <c r="H60" s="23">
        <v>29575</v>
      </c>
      <c r="I60" s="23"/>
    </row>
    <row r="61" spans="1:9">
      <c r="A61" s="23" t="s">
        <v>2349</v>
      </c>
      <c r="B61" s="23" t="s">
        <v>2350</v>
      </c>
      <c r="C61" s="23" t="s">
        <v>2351</v>
      </c>
      <c r="D61" s="23" t="s">
        <v>452</v>
      </c>
      <c r="E61" s="23" t="s">
        <v>11</v>
      </c>
      <c r="F61" s="23">
        <v>169</v>
      </c>
      <c r="G61" s="23" t="s">
        <v>1708</v>
      </c>
      <c r="H61" s="23">
        <v>29575</v>
      </c>
      <c r="I61" s="23"/>
    </row>
    <row r="62" spans="1:9">
      <c r="A62" s="23" t="s">
        <v>2698</v>
      </c>
      <c r="B62" s="23" t="s">
        <v>2699</v>
      </c>
      <c r="C62" s="23" t="s">
        <v>2700</v>
      </c>
      <c r="D62" s="23" t="s">
        <v>1189</v>
      </c>
      <c r="E62" s="23" t="s">
        <v>11</v>
      </c>
      <c r="F62" s="23">
        <v>169</v>
      </c>
      <c r="G62" s="23" t="s">
        <v>1708</v>
      </c>
      <c r="H62" s="23">
        <v>29575</v>
      </c>
      <c r="I62" s="23"/>
    </row>
    <row r="63" spans="1:9">
      <c r="A63" s="23" t="s">
        <v>3114</v>
      </c>
      <c r="B63" s="23" t="s">
        <v>3115</v>
      </c>
      <c r="C63" s="23" t="s">
        <v>3116</v>
      </c>
      <c r="D63" s="23" t="s">
        <v>452</v>
      </c>
      <c r="E63" s="23" t="s">
        <v>11</v>
      </c>
      <c r="F63" s="23">
        <v>169</v>
      </c>
      <c r="G63" s="23" t="s">
        <v>1708</v>
      </c>
      <c r="H63" s="23">
        <v>29575</v>
      </c>
      <c r="I63" s="23"/>
    </row>
    <row r="64" spans="1:9">
      <c r="A64" s="23" t="s">
        <v>1937</v>
      </c>
      <c r="B64" s="23" t="s">
        <v>1938</v>
      </c>
      <c r="C64" s="23" t="s">
        <v>1939</v>
      </c>
      <c r="D64" s="23" t="s">
        <v>452</v>
      </c>
      <c r="E64" s="23" t="s">
        <v>11</v>
      </c>
      <c r="F64" s="23">
        <v>169</v>
      </c>
      <c r="G64" s="23" t="s">
        <v>1708</v>
      </c>
      <c r="H64" s="23">
        <v>29575</v>
      </c>
      <c r="I64" s="23"/>
    </row>
    <row r="65" spans="1:9">
      <c r="A65" s="23" t="s">
        <v>2834</v>
      </c>
      <c r="B65" s="23" t="s">
        <v>2835</v>
      </c>
      <c r="C65" s="23" t="s">
        <v>2836</v>
      </c>
      <c r="D65" s="23" t="s">
        <v>452</v>
      </c>
      <c r="E65" s="23" t="s">
        <v>11</v>
      </c>
      <c r="F65" s="23">
        <v>168</v>
      </c>
      <c r="G65" s="23" t="s">
        <v>1708</v>
      </c>
      <c r="H65" s="23">
        <v>29400</v>
      </c>
      <c r="I65" s="23"/>
    </row>
    <row r="66" spans="1:9">
      <c r="A66" s="23" t="s">
        <v>3103</v>
      </c>
      <c r="B66" s="23" t="s">
        <v>3104</v>
      </c>
      <c r="C66" s="23" t="s">
        <v>3105</v>
      </c>
      <c r="D66" s="23" t="s">
        <v>452</v>
      </c>
      <c r="E66" s="23" t="s">
        <v>11</v>
      </c>
      <c r="F66" s="23">
        <v>167</v>
      </c>
      <c r="G66" s="23" t="s">
        <v>1708</v>
      </c>
      <c r="H66" s="23">
        <v>29225</v>
      </c>
      <c r="I66" s="23"/>
    </row>
    <row r="67" spans="1:9">
      <c r="A67" s="23" t="s">
        <v>3258</v>
      </c>
      <c r="B67" s="23" t="s">
        <v>3259</v>
      </c>
      <c r="C67" s="23" t="s">
        <v>3260</v>
      </c>
      <c r="D67" s="23" t="s">
        <v>452</v>
      </c>
      <c r="E67" s="23" t="s">
        <v>11</v>
      </c>
      <c r="F67" s="23">
        <v>164</v>
      </c>
      <c r="G67" s="23" t="s">
        <v>1708</v>
      </c>
      <c r="H67" s="23">
        <v>28700</v>
      </c>
      <c r="I67" s="23"/>
    </row>
    <row r="68" spans="1:9">
      <c r="A68" s="23" t="s">
        <v>1982</v>
      </c>
      <c r="B68" s="23" t="s">
        <v>1983</v>
      </c>
      <c r="C68" s="23" t="s">
        <v>1984</v>
      </c>
      <c r="D68" s="23" t="s">
        <v>452</v>
      </c>
      <c r="E68" s="23" t="s">
        <v>11</v>
      </c>
      <c r="F68" s="23">
        <v>158</v>
      </c>
      <c r="G68" s="23" t="s">
        <v>1708</v>
      </c>
      <c r="H68" s="23">
        <v>27784.36</v>
      </c>
      <c r="I68" s="23"/>
    </row>
    <row r="69" spans="1:9">
      <c r="A69" s="23" t="s">
        <v>2333</v>
      </c>
      <c r="B69" s="23" t="s">
        <v>2334</v>
      </c>
      <c r="C69" s="23" t="s">
        <v>2335</v>
      </c>
      <c r="D69" s="23" t="s">
        <v>452</v>
      </c>
      <c r="E69" s="23" t="s">
        <v>11</v>
      </c>
      <c r="F69" s="23">
        <v>146</v>
      </c>
      <c r="G69" s="23" t="s">
        <v>1708</v>
      </c>
      <c r="H69" s="23">
        <v>20990.5</v>
      </c>
      <c r="I69" s="23"/>
    </row>
    <row r="70" spans="1:9">
      <c r="A70" s="23" t="s">
        <v>2126</v>
      </c>
      <c r="B70" s="23" t="s">
        <v>2127</v>
      </c>
      <c r="C70" s="23" t="s">
        <v>2129</v>
      </c>
      <c r="D70" s="23" t="s">
        <v>1189</v>
      </c>
      <c r="E70" s="23" t="s">
        <v>11</v>
      </c>
      <c r="F70" s="23">
        <v>144</v>
      </c>
      <c r="G70" s="23" t="s">
        <v>1708</v>
      </c>
      <c r="H70" s="23">
        <v>23316</v>
      </c>
      <c r="I70" s="23"/>
    </row>
    <row r="71" spans="1:9">
      <c r="A71" s="23" t="s">
        <v>2884</v>
      </c>
      <c r="B71" s="23" t="s">
        <v>2885</v>
      </c>
      <c r="C71" s="23" t="s">
        <v>2887</v>
      </c>
      <c r="D71" s="23" t="s">
        <v>1189</v>
      </c>
      <c r="E71" s="23" t="s">
        <v>11</v>
      </c>
      <c r="F71" s="23">
        <v>144</v>
      </c>
      <c r="G71" s="23" t="s">
        <v>1708</v>
      </c>
      <c r="H71" s="23">
        <v>23316</v>
      </c>
      <c r="I71" s="23"/>
    </row>
    <row r="72" spans="1:9">
      <c r="A72" s="23" t="s">
        <v>3882</v>
      </c>
      <c r="B72" s="23" t="s">
        <v>3883</v>
      </c>
      <c r="C72" s="23" t="s">
        <v>3885</v>
      </c>
      <c r="D72" s="23" t="s">
        <v>1189</v>
      </c>
      <c r="E72" s="23" t="s">
        <v>11</v>
      </c>
      <c r="F72" s="23">
        <v>143</v>
      </c>
      <c r="G72" s="23" t="s">
        <v>1708</v>
      </c>
      <c r="H72" s="23">
        <v>23107.67</v>
      </c>
      <c r="I72" s="23"/>
    </row>
    <row r="73" spans="1:9">
      <c r="A73" s="23" t="s">
        <v>3769</v>
      </c>
      <c r="B73" s="23" t="s">
        <v>3770</v>
      </c>
      <c r="C73" s="23" t="s">
        <v>3771</v>
      </c>
      <c r="D73" s="23" t="s">
        <v>459</v>
      </c>
      <c r="E73" s="23" t="s">
        <v>11</v>
      </c>
      <c r="F73" s="23">
        <v>143</v>
      </c>
      <c r="G73" s="23" t="s">
        <v>1708</v>
      </c>
      <c r="H73" s="23">
        <v>21024</v>
      </c>
      <c r="I73" s="23"/>
    </row>
    <row r="74" spans="1:9">
      <c r="A74" s="23" t="s">
        <v>1819</v>
      </c>
      <c r="B74" s="23" t="s">
        <v>1820</v>
      </c>
      <c r="C74" s="23" t="s">
        <v>1822</v>
      </c>
      <c r="D74" s="23" t="s">
        <v>1189</v>
      </c>
      <c r="E74" s="23" t="s">
        <v>11</v>
      </c>
      <c r="F74" s="23">
        <v>142</v>
      </c>
      <c r="G74" s="23" t="s">
        <v>1708</v>
      </c>
      <c r="H74" s="23">
        <v>22899.33</v>
      </c>
      <c r="I74" s="23"/>
    </row>
    <row r="75" spans="1:9">
      <c r="A75" s="23" t="s">
        <v>3824</v>
      </c>
      <c r="B75" s="23" t="s">
        <v>3825</v>
      </c>
      <c r="C75" s="23" t="s">
        <v>3827</v>
      </c>
      <c r="D75" s="23" t="s">
        <v>1189</v>
      </c>
      <c r="E75" s="23" t="s">
        <v>11</v>
      </c>
      <c r="F75" s="23">
        <v>142</v>
      </c>
      <c r="G75" s="23" t="s">
        <v>1708</v>
      </c>
      <c r="H75" s="23">
        <v>22116</v>
      </c>
      <c r="I75" s="23"/>
    </row>
    <row r="76" spans="1:9">
      <c r="A76" s="23" t="s">
        <v>3668</v>
      </c>
      <c r="B76" s="23" t="s">
        <v>3669</v>
      </c>
      <c r="C76" s="23" t="s">
        <v>3671</v>
      </c>
      <c r="D76" s="23" t="s">
        <v>1189</v>
      </c>
      <c r="E76" s="23" t="s">
        <v>11</v>
      </c>
      <c r="F76" s="23">
        <v>142</v>
      </c>
      <c r="G76" s="23" t="s">
        <v>1708</v>
      </c>
      <c r="H76" s="23">
        <v>22116</v>
      </c>
      <c r="I76" s="23"/>
    </row>
    <row r="77" spans="1:9">
      <c r="A77" s="23" t="s">
        <v>3937</v>
      </c>
      <c r="B77" s="23" t="s">
        <v>3938</v>
      </c>
      <c r="C77" s="23" t="s">
        <v>3940</v>
      </c>
      <c r="D77" s="23" t="s">
        <v>1189</v>
      </c>
      <c r="E77" s="23" t="s">
        <v>11</v>
      </c>
      <c r="F77" s="23">
        <v>141</v>
      </c>
      <c r="G77" s="23" t="s">
        <v>1708</v>
      </c>
      <c r="H77" s="23">
        <v>21916</v>
      </c>
      <c r="I77" s="23"/>
    </row>
    <row r="78" spans="1:9">
      <c r="A78" s="23" t="s">
        <v>2158</v>
      </c>
      <c r="B78" s="23" t="s">
        <v>2159</v>
      </c>
      <c r="C78" s="23" t="s">
        <v>2160</v>
      </c>
      <c r="D78" s="23" t="s">
        <v>452</v>
      </c>
      <c r="E78" s="23" t="s">
        <v>11</v>
      </c>
      <c r="F78" s="23">
        <v>141</v>
      </c>
      <c r="G78" s="23" t="s">
        <v>1708</v>
      </c>
      <c r="H78" s="23">
        <v>20754</v>
      </c>
      <c r="I78" s="23"/>
    </row>
    <row r="79" spans="1:9">
      <c r="A79" s="23" t="s">
        <v>3591</v>
      </c>
      <c r="B79" s="23" t="s">
        <v>3592</v>
      </c>
      <c r="C79" s="23" t="s">
        <v>3594</v>
      </c>
      <c r="D79" s="23" t="s">
        <v>452</v>
      </c>
      <c r="E79" s="23" t="s">
        <v>11</v>
      </c>
      <c r="F79" s="23">
        <v>140</v>
      </c>
      <c r="G79" s="23" t="s">
        <v>1708</v>
      </c>
      <c r="H79" s="23">
        <v>21716</v>
      </c>
      <c r="I79" s="23"/>
    </row>
    <row r="80" spans="1:9">
      <c r="A80" s="23" t="s">
        <v>3474</v>
      </c>
      <c r="B80" s="23" t="s">
        <v>3475</v>
      </c>
      <c r="C80" s="23" t="s">
        <v>3477</v>
      </c>
      <c r="D80" s="23" t="s">
        <v>1189</v>
      </c>
      <c r="E80" s="23" t="s">
        <v>11</v>
      </c>
      <c r="F80" s="23">
        <v>139</v>
      </c>
      <c r="G80" s="23" t="s">
        <v>1708</v>
      </c>
      <c r="H80" s="23">
        <v>21516</v>
      </c>
      <c r="I80" s="23"/>
    </row>
    <row r="81" spans="1:9">
      <c r="A81" s="23" t="s">
        <v>2971</v>
      </c>
      <c r="B81" s="23" t="s">
        <v>2972</v>
      </c>
      <c r="C81" s="23" t="s">
        <v>2974</v>
      </c>
      <c r="D81" s="23" t="s">
        <v>452</v>
      </c>
      <c r="E81" s="23" t="s">
        <v>11</v>
      </c>
      <c r="F81" s="23">
        <v>138</v>
      </c>
      <c r="G81" s="23" t="s">
        <v>1708</v>
      </c>
      <c r="H81" s="23">
        <v>22066</v>
      </c>
      <c r="I81" s="23"/>
    </row>
    <row r="82" spans="1:9">
      <c r="A82" s="23" t="s">
        <v>3209</v>
      </c>
      <c r="B82" s="23" t="s">
        <v>3210</v>
      </c>
      <c r="C82" s="23" t="s">
        <v>3212</v>
      </c>
      <c r="D82" s="23" t="s">
        <v>452</v>
      </c>
      <c r="E82" s="23" t="s">
        <v>11</v>
      </c>
      <c r="F82" s="23">
        <v>138</v>
      </c>
      <c r="G82" s="23" t="s">
        <v>1708</v>
      </c>
      <c r="H82" s="23">
        <v>22066</v>
      </c>
      <c r="I82" s="23"/>
    </row>
    <row r="83" spans="1:9">
      <c r="A83" s="23" t="s">
        <v>2317</v>
      </c>
      <c r="B83" s="23" t="s">
        <v>2318</v>
      </c>
      <c r="C83" s="23" t="s">
        <v>2319</v>
      </c>
      <c r="D83" s="23" t="s">
        <v>1189</v>
      </c>
      <c r="E83" s="23" t="s">
        <v>11</v>
      </c>
      <c r="F83" s="23">
        <v>138</v>
      </c>
      <c r="G83" s="23" t="s">
        <v>1708</v>
      </c>
      <c r="H83" s="23">
        <v>19576</v>
      </c>
      <c r="I83" s="23"/>
    </row>
    <row r="84" spans="1:9">
      <c r="A84" s="23" t="s">
        <v>2750</v>
      </c>
      <c r="B84" s="23" t="s">
        <v>2751</v>
      </c>
      <c r="C84" s="23" t="s">
        <v>2752</v>
      </c>
      <c r="D84" s="23" t="s">
        <v>452</v>
      </c>
      <c r="E84" s="23" t="s">
        <v>11</v>
      </c>
      <c r="F84" s="23">
        <v>134</v>
      </c>
      <c r="G84" s="23" t="s">
        <v>1708</v>
      </c>
      <c r="H84" s="23">
        <v>16454.099999999999</v>
      </c>
      <c r="I84" s="23"/>
    </row>
    <row r="85" spans="1:9">
      <c r="A85" s="23" t="s">
        <v>2830</v>
      </c>
      <c r="B85" s="23" t="s">
        <v>2831</v>
      </c>
      <c r="C85" s="23" t="s">
        <v>2832</v>
      </c>
      <c r="D85" s="23" t="s">
        <v>452</v>
      </c>
      <c r="E85" s="23" t="s">
        <v>11</v>
      </c>
      <c r="F85" s="23">
        <v>133</v>
      </c>
      <c r="G85" s="23" t="s">
        <v>1708</v>
      </c>
      <c r="H85" s="23">
        <v>20316</v>
      </c>
      <c r="I85" s="23"/>
    </row>
    <row r="86" spans="1:9">
      <c r="A86" s="23" t="s">
        <v>1767</v>
      </c>
      <c r="B86" s="23" t="s">
        <v>1768</v>
      </c>
      <c r="C86" s="23" t="s">
        <v>1770</v>
      </c>
      <c r="D86" s="23" t="s">
        <v>452</v>
      </c>
      <c r="E86" s="23" t="s">
        <v>11</v>
      </c>
      <c r="F86" s="23">
        <v>130</v>
      </c>
      <c r="G86" s="23" t="s">
        <v>1708</v>
      </c>
      <c r="H86" s="23">
        <v>18800</v>
      </c>
      <c r="I86" s="23"/>
    </row>
    <row r="87" spans="1:9">
      <c r="A87" s="23" t="s">
        <v>3461</v>
      </c>
      <c r="B87" s="23" t="s">
        <v>3462</v>
      </c>
      <c r="C87" s="23" t="s">
        <v>3463</v>
      </c>
      <c r="D87" s="23" t="s">
        <v>452</v>
      </c>
      <c r="E87" s="23" t="s">
        <v>11</v>
      </c>
      <c r="F87" s="23">
        <v>128</v>
      </c>
      <c r="G87" s="23" t="s">
        <v>1708</v>
      </c>
      <c r="H87" s="23">
        <v>15916</v>
      </c>
      <c r="I87" s="23"/>
    </row>
    <row r="88" spans="1:9">
      <c r="A88" s="23" t="s">
        <v>2769</v>
      </c>
      <c r="B88" s="23" t="s">
        <v>2770</v>
      </c>
      <c r="C88" s="23" t="s">
        <v>2771</v>
      </c>
      <c r="D88" s="23" t="s">
        <v>452</v>
      </c>
      <c r="E88" s="23" t="s">
        <v>11</v>
      </c>
      <c r="F88" s="23">
        <v>127</v>
      </c>
      <c r="G88" s="23" t="s">
        <v>1708</v>
      </c>
      <c r="H88" s="23">
        <v>15758.5</v>
      </c>
      <c r="I88" s="23"/>
    </row>
    <row r="89" spans="1:9">
      <c r="A89" s="23" t="s">
        <v>4041</v>
      </c>
      <c r="B89" s="23" t="s">
        <v>4042</v>
      </c>
      <c r="C89" s="23" t="s">
        <v>4043</v>
      </c>
      <c r="D89" s="23" t="s">
        <v>452</v>
      </c>
      <c r="E89" s="23" t="s">
        <v>11</v>
      </c>
      <c r="F89" s="23">
        <v>127</v>
      </c>
      <c r="G89" s="23" t="s">
        <v>1708</v>
      </c>
      <c r="H89" s="23">
        <v>15758.5</v>
      </c>
      <c r="I89" s="23"/>
    </row>
    <row r="90" spans="1:9">
      <c r="A90" s="23" t="s">
        <v>3674</v>
      </c>
      <c r="B90" s="23" t="s">
        <v>3675</v>
      </c>
      <c r="C90" s="23" t="s">
        <v>3676</v>
      </c>
      <c r="D90" s="23" t="s">
        <v>452</v>
      </c>
      <c r="E90" s="23" t="s">
        <v>11</v>
      </c>
      <c r="F90" s="23">
        <v>123</v>
      </c>
      <c r="G90" s="23" t="s">
        <v>1708</v>
      </c>
      <c r="H90" s="23">
        <v>15750.19</v>
      </c>
      <c r="I90" s="23"/>
    </row>
    <row r="91" spans="1:9">
      <c r="A91" s="23" t="s">
        <v>1775</v>
      </c>
      <c r="B91" s="23" t="s">
        <v>1776</v>
      </c>
      <c r="C91" s="23" t="s">
        <v>1777</v>
      </c>
      <c r="D91" s="23" t="s">
        <v>452</v>
      </c>
      <c r="E91" s="23" t="s">
        <v>11</v>
      </c>
      <c r="F91" s="23">
        <v>117</v>
      </c>
      <c r="G91" s="23" t="s">
        <v>1708</v>
      </c>
      <c r="H91" s="23">
        <v>20475</v>
      </c>
      <c r="I91" s="23"/>
    </row>
    <row r="92" spans="1:9">
      <c r="A92" s="23" t="s">
        <v>1979</v>
      </c>
      <c r="B92" s="23" t="s">
        <v>1980</v>
      </c>
      <c r="C92" s="23" t="s">
        <v>1981</v>
      </c>
      <c r="D92" s="23" t="s">
        <v>452</v>
      </c>
      <c r="E92" s="23" t="s">
        <v>11</v>
      </c>
      <c r="F92" s="23">
        <v>117</v>
      </c>
      <c r="G92" s="23" t="s">
        <v>1708</v>
      </c>
      <c r="H92" s="23">
        <v>17062.73</v>
      </c>
      <c r="I92" s="23"/>
    </row>
    <row r="93" spans="1:9">
      <c r="A93" s="23" t="s">
        <v>2261</v>
      </c>
      <c r="B93" s="23" t="s">
        <v>2262</v>
      </c>
      <c r="C93" s="23" t="s">
        <v>2263</v>
      </c>
      <c r="D93" s="23" t="s">
        <v>452</v>
      </c>
      <c r="E93" s="23" t="s">
        <v>11</v>
      </c>
      <c r="F93" s="23">
        <v>117</v>
      </c>
      <c r="G93" s="23" t="s">
        <v>1708</v>
      </c>
      <c r="H93" s="23">
        <v>21937.5</v>
      </c>
      <c r="I93" s="23"/>
    </row>
    <row r="94" spans="1:9">
      <c r="A94" s="23" t="s">
        <v>2844</v>
      </c>
      <c r="B94" s="23" t="s">
        <v>2845</v>
      </c>
      <c r="C94" s="23" t="s">
        <v>2846</v>
      </c>
      <c r="D94" s="23" t="s">
        <v>4084</v>
      </c>
      <c r="E94" s="23" t="s">
        <v>11</v>
      </c>
      <c r="F94" s="23">
        <v>116</v>
      </c>
      <c r="G94" s="23" t="s">
        <v>1708</v>
      </c>
      <c r="H94" s="23">
        <v>29116</v>
      </c>
      <c r="I94" s="23"/>
    </row>
    <row r="95" spans="1:9">
      <c r="A95" s="23" t="s">
        <v>2725</v>
      </c>
      <c r="B95" s="23" t="s">
        <v>2726</v>
      </c>
      <c r="C95" s="23" t="s">
        <v>2727</v>
      </c>
      <c r="D95" s="23" t="s">
        <v>452</v>
      </c>
      <c r="E95" s="23" t="s">
        <v>11</v>
      </c>
      <c r="F95" s="23">
        <v>114</v>
      </c>
      <c r="G95" s="23" t="s">
        <v>1708</v>
      </c>
      <c r="H95" s="23">
        <v>22950</v>
      </c>
      <c r="I95" s="23"/>
    </row>
    <row r="96" spans="1:9">
      <c r="A96" s="23" t="s">
        <v>2982</v>
      </c>
      <c r="B96" s="23" t="s">
        <v>2983</v>
      </c>
      <c r="C96" s="23" t="s">
        <v>2984</v>
      </c>
      <c r="D96" s="23" t="s">
        <v>452</v>
      </c>
      <c r="E96" s="23" t="s">
        <v>11</v>
      </c>
      <c r="F96" s="23">
        <v>114</v>
      </c>
      <c r="G96" s="23" t="s">
        <v>1708</v>
      </c>
      <c r="H96" s="23">
        <v>19950</v>
      </c>
      <c r="I96" s="23"/>
    </row>
    <row r="97" spans="1:9">
      <c r="A97" s="23" t="s">
        <v>4060</v>
      </c>
      <c r="B97" s="23" t="s">
        <v>4061</v>
      </c>
      <c r="C97" s="23" t="s">
        <v>4062</v>
      </c>
      <c r="D97" s="23" t="s">
        <v>452</v>
      </c>
      <c r="E97" s="23" t="s">
        <v>11</v>
      </c>
      <c r="F97" s="23">
        <v>113</v>
      </c>
      <c r="G97" s="23" t="s">
        <v>1708</v>
      </c>
      <c r="H97" s="23">
        <v>16479.400000000001</v>
      </c>
      <c r="I97" s="23"/>
    </row>
    <row r="98" spans="1:9">
      <c r="A98" s="23" t="s">
        <v>3588</v>
      </c>
      <c r="B98" s="23" t="s">
        <v>3589</v>
      </c>
      <c r="C98" s="23" t="s">
        <v>3590</v>
      </c>
      <c r="D98" s="23" t="s">
        <v>452</v>
      </c>
      <c r="E98" s="23" t="s">
        <v>11</v>
      </c>
      <c r="F98" s="23">
        <v>108</v>
      </c>
      <c r="G98" s="23" t="s">
        <v>1708</v>
      </c>
      <c r="H98" s="23">
        <v>15750.09</v>
      </c>
      <c r="I98" s="23"/>
    </row>
    <row r="99" spans="1:9">
      <c r="A99" s="23" t="s">
        <v>2952</v>
      </c>
      <c r="B99" s="23" t="s">
        <v>2953</v>
      </c>
      <c r="C99" s="23" t="s">
        <v>2954</v>
      </c>
      <c r="D99" s="23" t="s">
        <v>452</v>
      </c>
      <c r="E99" s="23" t="s">
        <v>11</v>
      </c>
      <c r="F99" s="23">
        <v>106</v>
      </c>
      <c r="G99" s="23" t="s">
        <v>1708</v>
      </c>
      <c r="H99" s="23">
        <v>15459.59</v>
      </c>
      <c r="I99" s="23"/>
    </row>
    <row r="100" spans="1:9">
      <c r="A100" s="23" t="s">
        <v>2186</v>
      </c>
      <c r="B100" s="23" t="s">
        <v>2187</v>
      </c>
      <c r="C100" s="23" t="s">
        <v>2188</v>
      </c>
      <c r="D100" s="23" t="s">
        <v>452</v>
      </c>
      <c r="E100" s="23" t="s">
        <v>11</v>
      </c>
      <c r="F100" s="23">
        <v>105</v>
      </c>
      <c r="G100" s="23" t="s">
        <v>1708</v>
      </c>
      <c r="H100" s="23">
        <v>19687.5</v>
      </c>
      <c r="I100" s="23"/>
    </row>
    <row r="101" spans="1:9">
      <c r="A101" s="23" t="s">
        <v>2471</v>
      </c>
      <c r="B101" s="23" t="s">
        <v>2472</v>
      </c>
      <c r="C101" s="23" t="s">
        <v>2473</v>
      </c>
      <c r="D101" s="23" t="s">
        <v>452</v>
      </c>
      <c r="E101" s="23" t="s">
        <v>11</v>
      </c>
      <c r="F101" s="23">
        <v>104</v>
      </c>
      <c r="G101" s="23" t="s">
        <v>1708</v>
      </c>
      <c r="H101" s="23">
        <v>22285.59</v>
      </c>
      <c r="I101" s="23"/>
    </row>
    <row r="102" spans="1:9">
      <c r="A102" s="23" t="s">
        <v>2930</v>
      </c>
      <c r="B102" s="23" t="s">
        <v>2931</v>
      </c>
      <c r="C102" s="23" t="s">
        <v>2932</v>
      </c>
      <c r="D102" s="23" t="s">
        <v>464</v>
      </c>
      <c r="E102" s="23" t="s">
        <v>11</v>
      </c>
      <c r="F102" s="23">
        <v>103</v>
      </c>
      <c r="G102" s="23" t="s">
        <v>1708</v>
      </c>
      <c r="H102" s="23">
        <v>14714.29</v>
      </c>
      <c r="I102" s="23"/>
    </row>
    <row r="103" spans="1:9">
      <c r="A103" s="23" t="s">
        <v>3846</v>
      </c>
      <c r="B103" s="23" t="s">
        <v>3847</v>
      </c>
      <c r="C103" s="23" t="s">
        <v>3848</v>
      </c>
      <c r="D103" s="23" t="s">
        <v>452</v>
      </c>
      <c r="E103" s="23" t="s">
        <v>11</v>
      </c>
      <c r="F103" s="23">
        <v>102</v>
      </c>
      <c r="G103" s="23" t="s">
        <v>1708</v>
      </c>
      <c r="H103" s="23">
        <v>14875.1</v>
      </c>
      <c r="I103" s="23"/>
    </row>
    <row r="104" spans="1:9">
      <c r="A104" s="23" t="s">
        <v>3807</v>
      </c>
      <c r="B104" s="23" t="s">
        <v>3808</v>
      </c>
      <c r="C104" s="23" t="s">
        <v>3809</v>
      </c>
      <c r="D104" s="23" t="s">
        <v>4084</v>
      </c>
      <c r="E104" s="23" t="s">
        <v>11</v>
      </c>
      <c r="F104" s="23">
        <v>102</v>
      </c>
      <c r="G104" s="23" t="s">
        <v>1708</v>
      </c>
      <c r="H104" s="23">
        <v>22032</v>
      </c>
      <c r="I104" s="23"/>
    </row>
    <row r="105" spans="1:9">
      <c r="A105" s="23" t="s">
        <v>3643</v>
      </c>
      <c r="B105" s="23" t="s">
        <v>3644</v>
      </c>
      <c r="C105" s="23" t="s">
        <v>3646</v>
      </c>
      <c r="D105" s="23" t="s">
        <v>452</v>
      </c>
      <c r="E105" s="23" t="s">
        <v>11</v>
      </c>
      <c r="F105" s="23">
        <v>100</v>
      </c>
      <c r="G105" s="23" t="s">
        <v>1708</v>
      </c>
      <c r="H105" s="23">
        <v>20000</v>
      </c>
      <c r="I105" s="23"/>
    </row>
    <row r="106" spans="1:9">
      <c r="A106" s="23" t="s">
        <v>2985</v>
      </c>
      <c r="B106" s="23" t="s">
        <v>2986</v>
      </c>
      <c r="C106" s="23" t="s">
        <v>2987</v>
      </c>
      <c r="D106" s="23" t="s">
        <v>452</v>
      </c>
      <c r="E106" s="23" t="s">
        <v>11</v>
      </c>
      <c r="F106" s="23">
        <v>99</v>
      </c>
      <c r="G106" s="23" t="s">
        <v>1708</v>
      </c>
      <c r="H106" s="23">
        <v>20110.2</v>
      </c>
      <c r="I106" s="23"/>
    </row>
    <row r="107" spans="1:9">
      <c r="A107" s="23" t="s">
        <v>2296</v>
      </c>
      <c r="B107" s="23" t="s">
        <v>2297</v>
      </c>
      <c r="C107" s="23" t="s">
        <v>2298</v>
      </c>
      <c r="D107" s="23" t="s">
        <v>452</v>
      </c>
      <c r="E107" s="23" t="s">
        <v>11</v>
      </c>
      <c r="F107" s="23">
        <v>99</v>
      </c>
      <c r="G107" s="23" t="s">
        <v>1708</v>
      </c>
      <c r="H107" s="23">
        <v>14437.61</v>
      </c>
      <c r="I107" s="23"/>
    </row>
    <row r="108" spans="1:9">
      <c r="A108" s="23" t="s">
        <v>2692</v>
      </c>
      <c r="B108" s="23" t="s">
        <v>2693</v>
      </c>
      <c r="C108" s="23" t="s">
        <v>2694</v>
      </c>
      <c r="D108" s="23" t="s">
        <v>452</v>
      </c>
      <c r="E108" s="23" t="s">
        <v>11</v>
      </c>
      <c r="F108" s="23">
        <v>99</v>
      </c>
      <c r="G108" s="23" t="s">
        <v>1708</v>
      </c>
      <c r="H108" s="23">
        <v>18563</v>
      </c>
      <c r="I108" s="23"/>
    </row>
    <row r="109" spans="1:9">
      <c r="A109" s="23" t="s">
        <v>2100</v>
      </c>
      <c r="B109" s="23" t="s">
        <v>2101</v>
      </c>
      <c r="C109" s="23" t="s">
        <v>2102</v>
      </c>
      <c r="D109" s="23" t="s">
        <v>452</v>
      </c>
      <c r="E109" s="23" t="s">
        <v>11</v>
      </c>
      <c r="F109" s="23">
        <v>99</v>
      </c>
      <c r="G109" s="23" t="s">
        <v>1708</v>
      </c>
      <c r="H109" s="23">
        <v>14437.6</v>
      </c>
      <c r="I109" s="23"/>
    </row>
    <row r="110" spans="1:9">
      <c r="A110" s="23" t="s">
        <v>2588</v>
      </c>
      <c r="B110" s="23" t="s">
        <v>2589</v>
      </c>
      <c r="C110" s="23" t="s">
        <v>2590</v>
      </c>
      <c r="D110" s="23" t="s">
        <v>452</v>
      </c>
      <c r="E110" s="23" t="s">
        <v>11</v>
      </c>
      <c r="F110" s="23">
        <v>99</v>
      </c>
      <c r="G110" s="23" t="s">
        <v>1708</v>
      </c>
      <c r="H110" s="23">
        <v>14437.61</v>
      </c>
      <c r="I110" s="23"/>
    </row>
    <row r="111" spans="1:9">
      <c r="A111" s="23" t="s">
        <v>1876</v>
      </c>
      <c r="B111" s="23" t="s">
        <v>1877</v>
      </c>
      <c r="C111" s="23" t="s">
        <v>1878</v>
      </c>
      <c r="D111" s="23" t="s">
        <v>452</v>
      </c>
      <c r="E111" s="23" t="s">
        <v>11</v>
      </c>
      <c r="F111" s="23">
        <v>97</v>
      </c>
      <c r="G111" s="23" t="s">
        <v>1708</v>
      </c>
      <c r="H111" s="23">
        <v>19400</v>
      </c>
      <c r="I111" s="23"/>
    </row>
    <row r="112" spans="1:9">
      <c r="A112" s="23" t="s">
        <v>2007</v>
      </c>
      <c r="B112" s="23" t="s">
        <v>2008</v>
      </c>
      <c r="C112" s="23" t="s">
        <v>2009</v>
      </c>
      <c r="D112" s="23" t="s">
        <v>459</v>
      </c>
      <c r="E112" s="23" t="s">
        <v>11</v>
      </c>
      <c r="F112" s="23">
        <v>97</v>
      </c>
      <c r="G112" s="23" t="s">
        <v>1708</v>
      </c>
      <c r="H112" s="23">
        <v>19400</v>
      </c>
      <c r="I112" s="23"/>
    </row>
    <row r="113" spans="1:9">
      <c r="A113" s="23" t="s">
        <v>3447</v>
      </c>
      <c r="B113" s="23" t="s">
        <v>3448</v>
      </c>
      <c r="C113" s="23" t="s">
        <v>3449</v>
      </c>
      <c r="D113" s="23" t="s">
        <v>1189</v>
      </c>
      <c r="E113" s="23" t="s">
        <v>11</v>
      </c>
      <c r="F113" s="23">
        <v>96</v>
      </c>
      <c r="G113" s="23" t="s">
        <v>1708</v>
      </c>
      <c r="H113" s="23">
        <v>18460</v>
      </c>
      <c r="I113" s="23"/>
    </row>
    <row r="114" spans="1:9">
      <c r="A114" s="23" t="s">
        <v>5306</v>
      </c>
      <c r="B114" s="23" t="s">
        <v>5307</v>
      </c>
      <c r="C114" s="23" t="s">
        <v>5308</v>
      </c>
      <c r="D114" s="23" t="s">
        <v>1189</v>
      </c>
      <c r="E114" s="23" t="s">
        <v>11</v>
      </c>
      <c r="F114" s="23">
        <v>96</v>
      </c>
      <c r="G114" s="23" t="s">
        <v>1708</v>
      </c>
      <c r="H114" s="23">
        <v>18460</v>
      </c>
      <c r="I114" s="23"/>
    </row>
    <row r="115" spans="1:9">
      <c r="A115" s="23" t="s">
        <v>2566</v>
      </c>
      <c r="B115" s="23" t="s">
        <v>2567</v>
      </c>
      <c r="C115" s="23" t="s">
        <v>2568</v>
      </c>
      <c r="D115" s="23" t="s">
        <v>452</v>
      </c>
      <c r="E115" s="23" t="s">
        <v>11</v>
      </c>
      <c r="F115" s="23">
        <v>96</v>
      </c>
      <c r="G115" s="23" t="s">
        <v>1708</v>
      </c>
      <c r="H115" s="23">
        <v>19199.990000000002</v>
      </c>
      <c r="I115" s="23"/>
    </row>
    <row r="116" spans="1:9">
      <c r="A116" s="23" t="s">
        <v>1748</v>
      </c>
      <c r="B116" s="23" t="s">
        <v>1749</v>
      </c>
      <c r="C116" s="23" t="s">
        <v>1752</v>
      </c>
      <c r="D116" s="23" t="s">
        <v>452</v>
      </c>
      <c r="E116" s="23" t="s">
        <v>11</v>
      </c>
      <c r="F116" s="23">
        <v>96</v>
      </c>
      <c r="G116" s="23" t="s">
        <v>1708</v>
      </c>
      <c r="H116" s="23">
        <v>12916</v>
      </c>
      <c r="I116" s="23"/>
    </row>
    <row r="117" spans="1:9">
      <c r="A117" s="23" t="s">
        <v>2856</v>
      </c>
      <c r="B117" s="23" t="s">
        <v>2857</v>
      </c>
      <c r="C117" s="23" t="s">
        <v>2858</v>
      </c>
      <c r="D117" s="23" t="s">
        <v>452</v>
      </c>
      <c r="E117" s="23" t="s">
        <v>11</v>
      </c>
      <c r="F117" s="23">
        <v>95</v>
      </c>
      <c r="G117" s="23" t="s">
        <v>1708</v>
      </c>
      <c r="H117" s="23">
        <v>17812.5</v>
      </c>
      <c r="I117" s="23"/>
    </row>
    <row r="118" spans="1:9">
      <c r="A118" s="23" t="s">
        <v>2264</v>
      </c>
      <c r="B118" s="23" t="s">
        <v>2265</v>
      </c>
      <c r="C118" s="23" t="s">
        <v>2266</v>
      </c>
      <c r="D118" s="23" t="s">
        <v>452</v>
      </c>
      <c r="E118" s="23" t="s">
        <v>11</v>
      </c>
      <c r="F118" s="23">
        <v>94</v>
      </c>
      <c r="G118" s="23" t="s">
        <v>1708</v>
      </c>
      <c r="H118" s="23">
        <v>18800</v>
      </c>
      <c r="I118" s="23"/>
    </row>
    <row r="119" spans="1:9">
      <c r="A119" s="23" t="s">
        <v>3224</v>
      </c>
      <c r="B119" s="23" t="s">
        <v>3225</v>
      </c>
      <c r="C119" s="23" t="s">
        <v>3226</v>
      </c>
      <c r="D119" s="23" t="s">
        <v>452</v>
      </c>
      <c r="E119" s="23" t="s">
        <v>11</v>
      </c>
      <c r="F119" s="23">
        <v>93</v>
      </c>
      <c r="G119" s="23" t="s">
        <v>1708</v>
      </c>
      <c r="H119" s="23">
        <v>17437.5</v>
      </c>
      <c r="I119" s="23"/>
    </row>
    <row r="120" spans="1:9">
      <c r="A120" s="23" t="s">
        <v>3933</v>
      </c>
      <c r="B120" s="23" t="s">
        <v>3934</v>
      </c>
      <c r="C120" s="23" t="s">
        <v>3935</v>
      </c>
      <c r="D120" s="23" t="s">
        <v>452</v>
      </c>
      <c r="E120" s="23" t="s">
        <v>11</v>
      </c>
      <c r="F120" s="23">
        <v>93</v>
      </c>
      <c r="G120" s="23" t="s">
        <v>1708</v>
      </c>
      <c r="H120" s="23">
        <v>20548.43</v>
      </c>
      <c r="I120" s="23"/>
    </row>
    <row r="121" spans="1:9">
      <c r="A121" s="23" t="s">
        <v>3117</v>
      </c>
      <c r="B121" s="23" t="s">
        <v>3118</v>
      </c>
      <c r="C121" s="23" t="s">
        <v>3119</v>
      </c>
      <c r="D121" s="23" t="s">
        <v>1189</v>
      </c>
      <c r="E121" s="23" t="s">
        <v>11</v>
      </c>
      <c r="F121" s="23">
        <v>93</v>
      </c>
      <c r="G121" s="23" t="s">
        <v>1708</v>
      </c>
      <c r="H121" s="23">
        <v>18600</v>
      </c>
      <c r="I121" s="23"/>
    </row>
    <row r="122" spans="1:9">
      <c r="A122" s="23" t="s">
        <v>1763</v>
      </c>
      <c r="B122" s="23" t="s">
        <v>1764</v>
      </c>
      <c r="C122" s="23" t="s">
        <v>1765</v>
      </c>
      <c r="D122" s="23" t="s">
        <v>452</v>
      </c>
      <c r="E122" s="23" t="s">
        <v>11</v>
      </c>
      <c r="F122" s="23">
        <v>93</v>
      </c>
      <c r="G122" s="23" t="s">
        <v>1708</v>
      </c>
      <c r="H122" s="23">
        <v>15418.47</v>
      </c>
      <c r="I122" s="23"/>
    </row>
    <row r="123" spans="1:9">
      <c r="A123" s="23" t="s">
        <v>3549</v>
      </c>
      <c r="B123" s="23" t="s">
        <v>3550</v>
      </c>
      <c r="C123" s="23" t="s">
        <v>3552</v>
      </c>
      <c r="D123" s="23" t="s">
        <v>1189</v>
      </c>
      <c r="E123" s="23" t="s">
        <v>11</v>
      </c>
      <c r="F123" s="23">
        <v>93</v>
      </c>
      <c r="G123" s="23" t="s">
        <v>1708</v>
      </c>
      <c r="H123" s="23">
        <v>16200</v>
      </c>
      <c r="I123" s="23"/>
    </row>
    <row r="124" spans="1:9">
      <c r="A124" s="23" t="s">
        <v>1791</v>
      </c>
      <c r="B124" s="23" t="s">
        <v>1792</v>
      </c>
      <c r="C124" s="23" t="s">
        <v>1794</v>
      </c>
      <c r="D124" s="23" t="s">
        <v>1189</v>
      </c>
      <c r="E124" s="23" t="s">
        <v>11</v>
      </c>
      <c r="F124" s="23">
        <v>93</v>
      </c>
      <c r="G124" s="23" t="s">
        <v>1708</v>
      </c>
      <c r="H124" s="23">
        <v>19375</v>
      </c>
      <c r="I124" s="23"/>
    </row>
    <row r="125" spans="1:9">
      <c r="A125" s="23" t="s">
        <v>3782</v>
      </c>
      <c r="B125" s="23" t="s">
        <v>3783</v>
      </c>
      <c r="C125" s="23" t="s">
        <v>3784</v>
      </c>
      <c r="D125" s="23" t="s">
        <v>452</v>
      </c>
      <c r="E125" s="23" t="s">
        <v>11</v>
      </c>
      <c r="F125" s="23">
        <v>92</v>
      </c>
      <c r="G125" s="23" t="s">
        <v>1708</v>
      </c>
      <c r="H125" s="23">
        <v>19166.669999999998</v>
      </c>
      <c r="I125" s="23"/>
    </row>
    <row r="126" spans="1:9">
      <c r="A126" s="23" t="s">
        <v>2802</v>
      </c>
      <c r="B126" s="23" t="s">
        <v>2803</v>
      </c>
      <c r="C126" s="23" t="s">
        <v>2804</v>
      </c>
      <c r="D126" s="23" t="s">
        <v>1189</v>
      </c>
      <c r="E126" s="23" t="s">
        <v>11</v>
      </c>
      <c r="F126" s="23">
        <v>92</v>
      </c>
      <c r="G126" s="23" t="s">
        <v>1708</v>
      </c>
      <c r="H126" s="23">
        <v>13488.47</v>
      </c>
      <c r="I126" s="23"/>
    </row>
    <row r="127" spans="1:9">
      <c r="A127" s="23" t="s">
        <v>2368</v>
      </c>
      <c r="B127" s="23" t="s">
        <v>2369</v>
      </c>
      <c r="C127" s="23" t="s">
        <v>2370</v>
      </c>
      <c r="D127" s="23" t="s">
        <v>1189</v>
      </c>
      <c r="E127" s="23" t="s">
        <v>1808</v>
      </c>
      <c r="F127" s="23">
        <v>92</v>
      </c>
      <c r="G127" s="23" t="s">
        <v>1708</v>
      </c>
      <c r="H127" s="23">
        <v>18400</v>
      </c>
      <c r="I127" s="23"/>
    </row>
    <row r="128" spans="1:9">
      <c r="A128" s="23" t="s">
        <v>3014</v>
      </c>
      <c r="B128" s="23" t="s">
        <v>3015</v>
      </c>
      <c r="C128" s="23" t="s">
        <v>3016</v>
      </c>
      <c r="D128" s="23" t="s">
        <v>459</v>
      </c>
      <c r="E128" s="23" t="s">
        <v>1808</v>
      </c>
      <c r="F128" s="23">
        <v>91</v>
      </c>
      <c r="G128" s="23" t="s">
        <v>1708</v>
      </c>
      <c r="H128" s="23">
        <v>14300.01</v>
      </c>
      <c r="I128" s="23"/>
    </row>
    <row r="129" spans="1:9">
      <c r="A129" s="23" t="s">
        <v>2304</v>
      </c>
      <c r="B129" s="23" t="s">
        <v>2305</v>
      </c>
      <c r="C129" s="23" t="s">
        <v>2306</v>
      </c>
      <c r="D129" s="23" t="s">
        <v>1189</v>
      </c>
      <c r="E129" s="23" t="s">
        <v>11</v>
      </c>
      <c r="F129" s="23">
        <v>91</v>
      </c>
      <c r="G129" s="23" t="s">
        <v>1708</v>
      </c>
      <c r="H129" s="23">
        <v>18200</v>
      </c>
      <c r="I129" s="23"/>
    </row>
    <row r="130" spans="1:9">
      <c r="A130" s="23" t="s">
        <v>3696</v>
      </c>
      <c r="B130" s="23" t="s">
        <v>3697</v>
      </c>
      <c r="C130" s="23" t="s">
        <v>3699</v>
      </c>
      <c r="D130" s="23" t="s">
        <v>452</v>
      </c>
      <c r="E130" s="23" t="s">
        <v>11</v>
      </c>
      <c r="F130" s="23">
        <v>88</v>
      </c>
      <c r="G130" s="23" t="s">
        <v>1708</v>
      </c>
      <c r="H130" s="23">
        <v>18333.330000000002</v>
      </c>
      <c r="I130" s="23"/>
    </row>
    <row r="131" spans="1:9">
      <c r="A131" s="23" t="s">
        <v>2173</v>
      </c>
      <c r="B131" s="23" t="s">
        <v>2174</v>
      </c>
      <c r="C131" s="23" t="s">
        <v>2175</v>
      </c>
      <c r="D131" s="23" t="s">
        <v>452</v>
      </c>
      <c r="E131" s="23" t="s">
        <v>11</v>
      </c>
      <c r="F131" s="23">
        <v>88</v>
      </c>
      <c r="G131" s="23" t="s">
        <v>1708</v>
      </c>
      <c r="H131" s="23">
        <v>22127.040000000001</v>
      </c>
      <c r="I131" s="23"/>
    </row>
    <row r="132" spans="1:9">
      <c r="A132" s="23" t="s">
        <v>3471</v>
      </c>
      <c r="B132" s="23" t="s">
        <v>3472</v>
      </c>
      <c r="C132" s="23" t="s">
        <v>3473</v>
      </c>
      <c r="D132" s="23" t="s">
        <v>452</v>
      </c>
      <c r="E132" s="23" t="s">
        <v>11</v>
      </c>
      <c r="F132" s="23">
        <v>88</v>
      </c>
      <c r="G132" s="23" t="s">
        <v>1708</v>
      </c>
      <c r="H132" s="23">
        <v>25144.26</v>
      </c>
      <c r="I132" s="23"/>
    </row>
    <row r="133" spans="1:9">
      <c r="A133" s="23" t="s">
        <v>1985</v>
      </c>
      <c r="B133" s="23" t="s">
        <v>1986</v>
      </c>
      <c r="C133" s="23" t="s">
        <v>1987</v>
      </c>
      <c r="D133" s="23" t="s">
        <v>452</v>
      </c>
      <c r="E133" s="23" t="s">
        <v>11</v>
      </c>
      <c r="F133" s="23">
        <v>87</v>
      </c>
      <c r="G133" s="23" t="s">
        <v>1708</v>
      </c>
      <c r="H133" s="23">
        <v>13702.5</v>
      </c>
      <c r="I133" s="23"/>
    </row>
    <row r="134" spans="1:9">
      <c r="A134" s="23" t="s">
        <v>2673</v>
      </c>
      <c r="B134" s="23" t="s">
        <v>2674</v>
      </c>
      <c r="C134" s="23" t="s">
        <v>2675</v>
      </c>
      <c r="D134" s="23" t="s">
        <v>452</v>
      </c>
      <c r="E134" s="23" t="s">
        <v>11</v>
      </c>
      <c r="F134" s="23">
        <v>87</v>
      </c>
      <c r="G134" s="23" t="s">
        <v>1708</v>
      </c>
      <c r="H134" s="23">
        <v>18643.45</v>
      </c>
      <c r="I134" s="23"/>
    </row>
    <row r="135" spans="1:9">
      <c r="A135" s="23" t="s">
        <v>3092</v>
      </c>
      <c r="B135" s="23" t="s">
        <v>3093</v>
      </c>
      <c r="C135" s="23" t="s">
        <v>3094</v>
      </c>
      <c r="D135" s="23" t="s">
        <v>452</v>
      </c>
      <c r="E135" s="23" t="s">
        <v>11</v>
      </c>
      <c r="F135" s="23">
        <v>87</v>
      </c>
      <c r="G135" s="23" t="s">
        <v>1708</v>
      </c>
      <c r="H135" s="23">
        <v>14423.73</v>
      </c>
      <c r="I135" s="23"/>
    </row>
    <row r="136" spans="1:9">
      <c r="A136" s="23" t="s">
        <v>2995</v>
      </c>
      <c r="B136" s="23" t="s">
        <v>2996</v>
      </c>
      <c r="C136" s="23" t="s">
        <v>2997</v>
      </c>
      <c r="D136" s="23" t="s">
        <v>464</v>
      </c>
      <c r="E136" s="23" t="s">
        <v>11</v>
      </c>
      <c r="F136" s="23">
        <v>86</v>
      </c>
      <c r="G136" s="23" t="s">
        <v>1708</v>
      </c>
      <c r="H136" s="23">
        <v>15389.7</v>
      </c>
      <c r="I136" s="23"/>
    </row>
    <row r="137" spans="1:9">
      <c r="A137" s="23" t="s">
        <v>3107</v>
      </c>
      <c r="B137" s="23" t="s">
        <v>3108</v>
      </c>
      <c r="C137" s="23" t="s">
        <v>3110</v>
      </c>
      <c r="D137" s="23" t="s">
        <v>1189</v>
      </c>
      <c r="E137" s="23" t="s">
        <v>11</v>
      </c>
      <c r="F137" s="23">
        <v>86</v>
      </c>
      <c r="G137" s="23" t="s">
        <v>1708</v>
      </c>
      <c r="H137" s="23">
        <v>17200</v>
      </c>
      <c r="I137" s="23"/>
    </row>
    <row r="138" spans="1:9">
      <c r="A138" s="23" t="s">
        <v>1904</v>
      </c>
      <c r="B138" s="23" t="s">
        <v>1905</v>
      </c>
      <c r="C138" s="23" t="s">
        <v>1907</v>
      </c>
      <c r="D138" s="23" t="s">
        <v>452</v>
      </c>
      <c r="E138" s="23" t="s">
        <v>11</v>
      </c>
      <c r="F138" s="23">
        <v>85</v>
      </c>
      <c r="G138" s="23" t="s">
        <v>1708</v>
      </c>
      <c r="H138" s="23">
        <v>17708.330000000002</v>
      </c>
      <c r="I138" s="23"/>
    </row>
    <row r="139" spans="1:9">
      <c r="A139" s="23" t="s">
        <v>3168</v>
      </c>
      <c r="B139" s="23" t="s">
        <v>3169</v>
      </c>
      <c r="C139" s="23" t="s">
        <v>3171</v>
      </c>
      <c r="D139" s="23" t="s">
        <v>452</v>
      </c>
      <c r="E139" s="23" t="s">
        <v>11</v>
      </c>
      <c r="F139" s="23">
        <v>84</v>
      </c>
      <c r="G139" s="23" t="s">
        <v>1708</v>
      </c>
      <c r="H139" s="23">
        <v>16800</v>
      </c>
      <c r="I139" s="23"/>
    </row>
    <row r="140" spans="1:9">
      <c r="A140" s="23" t="s">
        <v>2636</v>
      </c>
      <c r="B140" s="23" t="s">
        <v>2637</v>
      </c>
      <c r="C140" s="23" t="s">
        <v>2635</v>
      </c>
      <c r="D140" s="23" t="s">
        <v>452</v>
      </c>
      <c r="E140" s="23" t="s">
        <v>11</v>
      </c>
      <c r="F140" s="23">
        <v>84</v>
      </c>
      <c r="G140" s="23" t="s">
        <v>1708</v>
      </c>
      <c r="H140" s="23">
        <v>19001.330000000002</v>
      </c>
      <c r="I140" s="23"/>
    </row>
    <row r="141" spans="1:9">
      <c r="A141" s="23" t="s">
        <v>3956</v>
      </c>
      <c r="B141" s="23" t="s">
        <v>3957</v>
      </c>
      <c r="C141" s="23" t="s">
        <v>3958</v>
      </c>
      <c r="D141" s="23" t="s">
        <v>452</v>
      </c>
      <c r="E141" s="23" t="s">
        <v>11</v>
      </c>
      <c r="F141" s="23">
        <v>82</v>
      </c>
      <c r="G141" s="23" t="s">
        <v>1708</v>
      </c>
      <c r="H141" s="23">
        <v>17571.71</v>
      </c>
      <c r="I141" s="23"/>
    </row>
    <row r="142" spans="1:9">
      <c r="A142" s="23" t="s">
        <v>2852</v>
      </c>
      <c r="B142" s="23" t="s">
        <v>2853</v>
      </c>
      <c r="C142" s="23" t="s">
        <v>2854</v>
      </c>
      <c r="D142" s="23" t="s">
        <v>4084</v>
      </c>
      <c r="E142" s="23" t="s">
        <v>11</v>
      </c>
      <c r="F142" s="23">
        <v>82</v>
      </c>
      <c r="G142" s="23" t="s">
        <v>1708</v>
      </c>
      <c r="H142" s="23">
        <v>22197.4</v>
      </c>
      <c r="I142" s="23"/>
    </row>
    <row r="143" spans="1:9">
      <c r="A143" s="23" t="s">
        <v>3608</v>
      </c>
      <c r="B143" s="23" t="s">
        <v>3609</v>
      </c>
      <c r="C143" s="23" t="s">
        <v>3607</v>
      </c>
      <c r="D143" s="23" t="s">
        <v>464</v>
      </c>
      <c r="E143" s="23" t="s">
        <v>11</v>
      </c>
      <c r="F143" s="23">
        <v>82</v>
      </c>
      <c r="G143" s="23" t="s">
        <v>1708</v>
      </c>
      <c r="H143" s="23">
        <v>13137.63</v>
      </c>
      <c r="I143" s="23"/>
    </row>
    <row r="144" spans="1:9">
      <c r="A144" s="23" t="s">
        <v>3926</v>
      </c>
      <c r="B144" s="23" t="s">
        <v>3927</v>
      </c>
      <c r="C144" s="23" t="s">
        <v>3928</v>
      </c>
      <c r="D144" s="23" t="s">
        <v>452</v>
      </c>
      <c r="E144" s="23" t="s">
        <v>11</v>
      </c>
      <c r="F144" s="23">
        <v>81</v>
      </c>
      <c r="G144" s="23" t="s">
        <v>1708</v>
      </c>
      <c r="H144" s="23">
        <v>10947</v>
      </c>
      <c r="I144" s="23"/>
    </row>
    <row r="145" spans="1:9">
      <c r="A145" s="23" t="s">
        <v>3095</v>
      </c>
      <c r="B145" s="23" t="s">
        <v>3096</v>
      </c>
      <c r="C145" s="23" t="s">
        <v>3098</v>
      </c>
      <c r="D145" s="23" t="s">
        <v>1189</v>
      </c>
      <c r="E145" s="23" t="s">
        <v>11</v>
      </c>
      <c r="F145" s="23">
        <v>80</v>
      </c>
      <c r="G145" s="23" t="s">
        <v>1708</v>
      </c>
      <c r="H145" s="23">
        <v>16580</v>
      </c>
      <c r="I145" s="23"/>
    </row>
    <row r="146" spans="1:9">
      <c r="A146" s="23" t="s">
        <v>2086</v>
      </c>
      <c r="B146" s="23" t="s">
        <v>2087</v>
      </c>
      <c r="C146" s="23" t="s">
        <v>2088</v>
      </c>
      <c r="D146" s="23" t="s">
        <v>459</v>
      </c>
      <c r="E146" s="23" t="s">
        <v>1808</v>
      </c>
      <c r="F146" s="23">
        <v>80</v>
      </c>
      <c r="G146" s="23" t="s">
        <v>1708</v>
      </c>
      <c r="H146" s="23">
        <v>12135.67</v>
      </c>
      <c r="I146" s="23"/>
    </row>
    <row r="147" spans="1:9">
      <c r="A147" s="23" t="s">
        <v>2553</v>
      </c>
      <c r="B147" s="23" t="s">
        <v>2554</v>
      </c>
      <c r="C147" s="23" t="s">
        <v>2555</v>
      </c>
      <c r="D147" s="23" t="s">
        <v>452</v>
      </c>
      <c r="E147" s="23" t="s">
        <v>11</v>
      </c>
      <c r="F147" s="23">
        <v>79</v>
      </c>
      <c r="G147" s="23" t="s">
        <v>1708</v>
      </c>
      <c r="H147" s="23">
        <v>16928.150000000001</v>
      </c>
      <c r="I147" s="23"/>
    </row>
    <row r="148" spans="1:9">
      <c r="A148" s="23" t="s">
        <v>3291</v>
      </c>
      <c r="B148" s="23" t="s">
        <v>3292</v>
      </c>
      <c r="C148" s="23" t="s">
        <v>3293</v>
      </c>
      <c r="D148" s="23" t="s">
        <v>452</v>
      </c>
      <c r="E148" s="23" t="s">
        <v>11</v>
      </c>
      <c r="F148" s="23">
        <v>77</v>
      </c>
      <c r="G148" s="23" t="s">
        <v>1708</v>
      </c>
      <c r="H148" s="23">
        <v>12127.5</v>
      </c>
      <c r="I148" s="23"/>
    </row>
    <row r="149" spans="1:9">
      <c r="A149" s="23" t="s">
        <v>1718</v>
      </c>
      <c r="B149" s="23" t="s">
        <v>1719</v>
      </c>
      <c r="C149" s="23" t="s">
        <v>1720</v>
      </c>
      <c r="D149" s="23" t="s">
        <v>452</v>
      </c>
      <c r="E149" s="23" t="s">
        <v>11</v>
      </c>
      <c r="F149" s="23">
        <v>74</v>
      </c>
      <c r="G149" s="23" t="s">
        <v>1708</v>
      </c>
      <c r="H149" s="23">
        <v>12268.61</v>
      </c>
      <c r="I149" s="23"/>
    </row>
    <row r="150" spans="1:9">
      <c r="A150" s="23" t="s">
        <v>2278</v>
      </c>
      <c r="B150" s="23" t="s">
        <v>2279</v>
      </c>
      <c r="C150" s="23" t="s">
        <v>2280</v>
      </c>
      <c r="D150" s="23" t="s">
        <v>452</v>
      </c>
      <c r="E150" s="23" t="s">
        <v>11</v>
      </c>
      <c r="F150" s="23">
        <v>73</v>
      </c>
      <c r="G150" s="23" t="s">
        <v>1708</v>
      </c>
      <c r="H150" s="23">
        <v>15642.72</v>
      </c>
      <c r="I150" s="23"/>
    </row>
    <row r="151" spans="1:9">
      <c r="A151" s="23" t="s">
        <v>3295</v>
      </c>
      <c r="B151" s="23" t="s">
        <v>3296</v>
      </c>
      <c r="C151" s="23" t="s">
        <v>3297</v>
      </c>
      <c r="D151" s="23" t="s">
        <v>1189</v>
      </c>
      <c r="E151" s="23" t="s">
        <v>11</v>
      </c>
      <c r="F151" s="23">
        <v>73</v>
      </c>
      <c r="G151" s="23" t="s">
        <v>1708</v>
      </c>
      <c r="H151" s="23">
        <v>9282.81</v>
      </c>
      <c r="I151" s="23"/>
    </row>
    <row r="152" spans="1:9">
      <c r="A152" s="23" t="s">
        <v>3898</v>
      </c>
      <c r="B152" s="23" t="s">
        <v>3899</v>
      </c>
      <c r="C152" s="23" t="s">
        <v>3901</v>
      </c>
      <c r="D152" s="23" t="s">
        <v>1189</v>
      </c>
      <c r="E152" s="23" t="s">
        <v>11</v>
      </c>
      <c r="F152" s="23">
        <v>73</v>
      </c>
      <c r="G152" s="23" t="s">
        <v>1708</v>
      </c>
      <c r="H152" s="23">
        <v>11024.33</v>
      </c>
      <c r="I152" s="23"/>
    </row>
    <row r="153" spans="1:9">
      <c r="A153" s="23" t="s">
        <v>2916</v>
      </c>
      <c r="B153" s="23" t="s">
        <v>2917</v>
      </c>
      <c r="C153" s="23" t="s">
        <v>2918</v>
      </c>
      <c r="D153" s="23" t="s">
        <v>452</v>
      </c>
      <c r="E153" s="23" t="s">
        <v>11</v>
      </c>
      <c r="F153" s="23">
        <v>72</v>
      </c>
      <c r="G153" s="23" t="s">
        <v>1708</v>
      </c>
      <c r="H153" s="23">
        <v>10080</v>
      </c>
      <c r="I153" s="23"/>
    </row>
    <row r="154" spans="1:9">
      <c r="A154" s="23" t="s">
        <v>3433</v>
      </c>
      <c r="B154" s="23" t="s">
        <v>3434</v>
      </c>
      <c r="C154" s="23" t="s">
        <v>3435</v>
      </c>
      <c r="D154" s="23" t="s">
        <v>452</v>
      </c>
      <c r="E154" s="23" t="s">
        <v>11</v>
      </c>
      <c r="F154" s="23">
        <v>72</v>
      </c>
      <c r="G154" s="23" t="s">
        <v>1708</v>
      </c>
      <c r="H154" s="23">
        <v>4565.7</v>
      </c>
      <c r="I154" s="23"/>
    </row>
    <row r="155" spans="1:9">
      <c r="A155" s="23" t="s">
        <v>3080</v>
      </c>
      <c r="B155" s="23" t="s">
        <v>3081</v>
      </c>
      <c r="C155" s="23" t="s">
        <v>3082</v>
      </c>
      <c r="D155" s="23" t="s">
        <v>4289</v>
      </c>
      <c r="E155" s="23" t="s">
        <v>11</v>
      </c>
      <c r="F155" s="23">
        <v>71</v>
      </c>
      <c r="G155" s="23" t="s">
        <v>1708</v>
      </c>
      <c r="H155" s="23">
        <v>15214.59</v>
      </c>
      <c r="I155" s="23"/>
    </row>
    <row r="156" spans="1:9">
      <c r="A156" s="23" t="s">
        <v>2919</v>
      </c>
      <c r="B156" s="23" t="s">
        <v>2920</v>
      </c>
      <c r="C156" s="23" t="s">
        <v>2918</v>
      </c>
      <c r="D156" s="23" t="s">
        <v>452</v>
      </c>
      <c r="E156" s="23" t="s">
        <v>11</v>
      </c>
      <c r="F156" s="23">
        <v>71</v>
      </c>
      <c r="G156" s="23" t="s">
        <v>1708</v>
      </c>
      <c r="H156" s="23">
        <v>12425</v>
      </c>
      <c r="I156" s="23"/>
    </row>
    <row r="157" spans="1:9">
      <c r="A157" s="23" t="s">
        <v>2626</v>
      </c>
      <c r="B157" s="23" t="s">
        <v>2627</v>
      </c>
      <c r="C157" s="23" t="s">
        <v>2628</v>
      </c>
      <c r="D157" s="23" t="s">
        <v>452</v>
      </c>
      <c r="E157" s="23" t="s">
        <v>11</v>
      </c>
      <c r="F157" s="23">
        <v>69</v>
      </c>
      <c r="G157" s="23" t="s">
        <v>1708</v>
      </c>
      <c r="H157" s="23">
        <v>3316</v>
      </c>
      <c r="I157" s="23"/>
    </row>
    <row r="158" spans="1:9">
      <c r="A158" s="23" t="s">
        <v>2457</v>
      </c>
      <c r="B158" s="23" t="s">
        <v>2458</v>
      </c>
      <c r="C158" s="23" t="s">
        <v>2459</v>
      </c>
      <c r="D158" s="23" t="s">
        <v>452</v>
      </c>
      <c r="E158" s="23" t="s">
        <v>11</v>
      </c>
      <c r="F158" s="23">
        <v>69</v>
      </c>
      <c r="G158" s="23" t="s">
        <v>1708</v>
      </c>
      <c r="H158" s="23">
        <v>14786.01</v>
      </c>
      <c r="I158" s="23"/>
    </row>
    <row r="159" spans="1:9">
      <c r="A159" s="23" t="s">
        <v>1723</v>
      </c>
      <c r="B159" s="23" t="s">
        <v>1724</v>
      </c>
      <c r="C159" s="23" t="s">
        <v>1725</v>
      </c>
      <c r="D159" s="23" t="s">
        <v>452</v>
      </c>
      <c r="E159" s="23" t="s">
        <v>11</v>
      </c>
      <c r="F159" s="23">
        <v>68</v>
      </c>
      <c r="G159" s="23" t="s">
        <v>1708</v>
      </c>
      <c r="H159" s="23">
        <v>8264.5300000000007</v>
      </c>
      <c r="I159" s="23"/>
    </row>
    <row r="160" spans="1:9">
      <c r="A160" s="23" t="s">
        <v>3242</v>
      </c>
      <c r="B160" s="23" t="s">
        <v>3243</v>
      </c>
      <c r="C160" s="23" t="s">
        <v>3245</v>
      </c>
      <c r="D160" s="23" t="s">
        <v>452</v>
      </c>
      <c r="E160" s="23" t="s">
        <v>11</v>
      </c>
      <c r="F160" s="23">
        <v>67</v>
      </c>
      <c r="G160" s="23" t="s">
        <v>1708</v>
      </c>
      <c r="H160" s="23">
        <v>3316</v>
      </c>
      <c r="I160" s="23"/>
    </row>
    <row r="161" spans="1:9">
      <c r="A161" s="23" t="s">
        <v>4035</v>
      </c>
      <c r="B161" s="23" t="s">
        <v>4036</v>
      </c>
      <c r="C161" s="23" t="s">
        <v>4037</v>
      </c>
      <c r="D161" s="23" t="s">
        <v>452</v>
      </c>
      <c r="E161" s="23" t="s">
        <v>11</v>
      </c>
      <c r="F161" s="23">
        <v>66</v>
      </c>
      <c r="G161" s="23" t="s">
        <v>1708</v>
      </c>
      <c r="H161" s="23">
        <v>8491</v>
      </c>
      <c r="I161" s="23"/>
    </row>
    <row r="162" spans="1:9">
      <c r="A162" s="23" t="s">
        <v>1993</v>
      </c>
      <c r="B162" s="23" t="s">
        <v>1994</v>
      </c>
      <c r="C162" s="23" t="s">
        <v>1966</v>
      </c>
      <c r="D162" s="23" t="s">
        <v>452</v>
      </c>
      <c r="E162" s="23" t="s">
        <v>11</v>
      </c>
      <c r="F162" s="23">
        <v>66</v>
      </c>
      <c r="G162" s="23" t="s">
        <v>1708</v>
      </c>
      <c r="H162" s="23">
        <v>3316.21</v>
      </c>
      <c r="I162" s="23"/>
    </row>
    <row r="163" spans="1:9">
      <c r="A163" s="23" t="s">
        <v>3340</v>
      </c>
      <c r="B163" s="23" t="s">
        <v>3341</v>
      </c>
      <c r="C163" s="23" t="s">
        <v>3342</v>
      </c>
      <c r="D163" s="23" t="s">
        <v>452</v>
      </c>
      <c r="E163" s="23" t="s">
        <v>11</v>
      </c>
      <c r="F163" s="23">
        <v>65</v>
      </c>
      <c r="G163" s="23" t="s">
        <v>1708</v>
      </c>
      <c r="H163" s="23">
        <v>8203.5</v>
      </c>
      <c r="I163" s="23"/>
    </row>
    <row r="164" spans="1:9">
      <c r="A164" s="23" t="s">
        <v>4021</v>
      </c>
      <c r="B164" s="23" t="s">
        <v>4022</v>
      </c>
      <c r="C164" s="23" t="s">
        <v>4023</v>
      </c>
      <c r="D164" s="23" t="s">
        <v>452</v>
      </c>
      <c r="E164" s="23" t="s">
        <v>11</v>
      </c>
      <c r="F164" s="23">
        <v>64</v>
      </c>
      <c r="G164" s="23" t="s">
        <v>1708</v>
      </c>
      <c r="H164" s="23">
        <v>7953.2</v>
      </c>
      <c r="I164" s="23"/>
    </row>
    <row r="165" spans="1:9">
      <c r="A165" s="23" t="s">
        <v>2118</v>
      </c>
      <c r="B165" s="23" t="s">
        <v>2119</v>
      </c>
      <c r="C165" s="23" t="s">
        <v>2120</v>
      </c>
      <c r="D165" s="23" t="s">
        <v>452</v>
      </c>
      <c r="E165" s="23" t="s">
        <v>11</v>
      </c>
      <c r="F165" s="23">
        <v>64</v>
      </c>
      <c r="G165" s="23" t="s">
        <v>1708</v>
      </c>
      <c r="H165" s="23">
        <v>8304.2800000000007</v>
      </c>
      <c r="I165" s="23"/>
    </row>
    <row r="166" spans="1:9">
      <c r="A166" s="23" t="s">
        <v>3077</v>
      </c>
      <c r="B166" s="23" t="s">
        <v>3078</v>
      </c>
      <c r="C166" s="23" t="s">
        <v>3079</v>
      </c>
      <c r="D166" s="23" t="s">
        <v>452</v>
      </c>
      <c r="E166" s="23" t="s">
        <v>11</v>
      </c>
      <c r="F166" s="23">
        <v>63</v>
      </c>
      <c r="G166" s="23" t="s">
        <v>1708</v>
      </c>
      <c r="H166" s="23">
        <v>13499.86</v>
      </c>
      <c r="I166" s="23"/>
    </row>
    <row r="167" spans="1:9">
      <c r="A167" s="23" t="s">
        <v>3767</v>
      </c>
      <c r="B167" s="23" t="s">
        <v>3768</v>
      </c>
      <c r="C167" s="23" t="s">
        <v>3766</v>
      </c>
      <c r="D167" s="23" t="s">
        <v>452</v>
      </c>
      <c r="E167" s="23" t="s">
        <v>11</v>
      </c>
      <c r="F167" s="23">
        <v>63</v>
      </c>
      <c r="G167" s="23" t="s">
        <v>1708</v>
      </c>
      <c r="H167" s="23">
        <v>7628.5</v>
      </c>
      <c r="I167" s="23"/>
    </row>
    <row r="168" spans="1:9">
      <c r="A168" s="23" t="s">
        <v>4007</v>
      </c>
      <c r="B168" s="23" t="s">
        <v>4008</v>
      </c>
      <c r="C168" s="23" t="s">
        <v>4009</v>
      </c>
      <c r="D168" s="23" t="s">
        <v>1189</v>
      </c>
      <c r="E168" s="23" t="s">
        <v>11</v>
      </c>
      <c r="F168" s="23">
        <v>63</v>
      </c>
      <c r="G168" s="23" t="s">
        <v>1708</v>
      </c>
      <c r="H168" s="23">
        <v>11025</v>
      </c>
      <c r="I168" s="23"/>
    </row>
    <row r="169" spans="1:9">
      <c r="A169" s="23" t="s">
        <v>4024</v>
      </c>
      <c r="B169" s="23" t="s">
        <v>4025</v>
      </c>
      <c r="C169" s="23" t="s">
        <v>4026</v>
      </c>
      <c r="D169" s="23" t="s">
        <v>452</v>
      </c>
      <c r="E169" s="23" t="s">
        <v>11</v>
      </c>
      <c r="F169" s="23">
        <v>63</v>
      </c>
      <c r="G169" s="23" t="s">
        <v>1708</v>
      </c>
      <c r="H169" s="23">
        <v>7649.39</v>
      </c>
      <c r="I169" s="23"/>
    </row>
    <row r="170" spans="1:9">
      <c r="A170" s="23" t="s">
        <v>2877</v>
      </c>
      <c r="B170" s="23" t="s">
        <v>2878</v>
      </c>
      <c r="C170" s="23" t="s">
        <v>2879</v>
      </c>
      <c r="D170" s="23" t="s">
        <v>452</v>
      </c>
      <c r="E170" s="23" t="s">
        <v>11</v>
      </c>
      <c r="F170" s="23">
        <v>63</v>
      </c>
      <c r="G170" s="23" t="s">
        <v>1708</v>
      </c>
      <c r="H170" s="23">
        <v>11025</v>
      </c>
      <c r="I170" s="23"/>
    </row>
    <row r="171" spans="1:9">
      <c r="A171" s="23" t="s">
        <v>3175</v>
      </c>
      <c r="B171" s="23" t="s">
        <v>3176</v>
      </c>
      <c r="C171" s="23" t="s">
        <v>3177</v>
      </c>
      <c r="D171" s="23" t="s">
        <v>452</v>
      </c>
      <c r="E171" s="23" t="s">
        <v>11</v>
      </c>
      <c r="F171" s="23">
        <v>62</v>
      </c>
      <c r="G171" s="23" t="s">
        <v>1708</v>
      </c>
      <c r="H171" s="23">
        <v>7350.88</v>
      </c>
      <c r="I171" s="23"/>
    </row>
    <row r="172" spans="1:9">
      <c r="A172" s="23" t="s">
        <v>3521</v>
      </c>
      <c r="B172" s="23" t="s">
        <v>3522</v>
      </c>
      <c r="C172" s="23" t="s">
        <v>3524</v>
      </c>
      <c r="D172" s="23" t="s">
        <v>1189</v>
      </c>
      <c r="E172" s="23" t="s">
        <v>11</v>
      </c>
      <c r="F172" s="23">
        <v>62</v>
      </c>
      <c r="G172" s="23" t="s">
        <v>1708</v>
      </c>
      <c r="H172" s="23">
        <v>3316</v>
      </c>
      <c r="I172" s="23"/>
    </row>
    <row r="173" spans="1:9">
      <c r="A173" s="23" t="s">
        <v>5088</v>
      </c>
      <c r="B173" s="23" t="s">
        <v>5089</v>
      </c>
      <c r="C173" s="23" t="s">
        <v>5090</v>
      </c>
      <c r="D173" s="23" t="s">
        <v>459</v>
      </c>
      <c r="E173" s="23" t="s">
        <v>11</v>
      </c>
      <c r="F173" s="23">
        <v>61</v>
      </c>
      <c r="G173" s="23" t="s">
        <v>1708</v>
      </c>
      <c r="H173" s="23">
        <v>4488.75</v>
      </c>
      <c r="I173" s="23"/>
    </row>
    <row r="174" spans="1:9">
      <c r="A174" s="23" t="s">
        <v>5194</v>
      </c>
      <c r="B174" s="23" t="s">
        <v>5195</v>
      </c>
      <c r="C174" s="23" t="s">
        <v>5196</v>
      </c>
      <c r="D174" s="23" t="s">
        <v>459</v>
      </c>
      <c r="E174" s="23" t="s">
        <v>11</v>
      </c>
      <c r="F174" s="23">
        <v>61</v>
      </c>
      <c r="G174" s="23" t="s">
        <v>1708</v>
      </c>
      <c r="H174" s="23">
        <v>4203.75</v>
      </c>
      <c r="I174" s="23"/>
    </row>
    <row r="175" spans="1:9">
      <c r="A175" s="23" t="s">
        <v>5278</v>
      </c>
      <c r="B175" s="23" t="s">
        <v>5279</v>
      </c>
      <c r="C175" s="23" t="s">
        <v>5280</v>
      </c>
      <c r="D175" s="23" t="s">
        <v>459</v>
      </c>
      <c r="E175" s="23" t="s">
        <v>11</v>
      </c>
      <c r="F175" s="23">
        <v>61</v>
      </c>
      <c r="G175" s="23" t="s">
        <v>1708</v>
      </c>
      <c r="H175" s="23">
        <v>4203.75</v>
      </c>
      <c r="I175" s="23"/>
    </row>
    <row r="176" spans="1:9">
      <c r="A176" s="23" t="s">
        <v>5182</v>
      </c>
      <c r="B176" s="23" t="s">
        <v>5183</v>
      </c>
      <c r="C176" s="23" t="s">
        <v>5184</v>
      </c>
      <c r="D176" s="23" t="s">
        <v>459</v>
      </c>
      <c r="E176" s="23" t="s">
        <v>11</v>
      </c>
      <c r="F176" s="23">
        <v>60</v>
      </c>
      <c r="G176" s="23" t="s">
        <v>1708</v>
      </c>
      <c r="H176" s="23">
        <v>4085</v>
      </c>
      <c r="I176" s="23"/>
    </row>
    <row r="177" spans="1:9">
      <c r="A177" s="23" t="s">
        <v>5198</v>
      </c>
      <c r="B177" s="23" t="s">
        <v>5199</v>
      </c>
      <c r="C177" s="23" t="s">
        <v>5200</v>
      </c>
      <c r="D177" s="23" t="s">
        <v>459</v>
      </c>
      <c r="E177" s="23" t="s">
        <v>11</v>
      </c>
      <c r="F177" s="23">
        <v>60</v>
      </c>
      <c r="G177" s="23" t="s">
        <v>1708</v>
      </c>
      <c r="H177" s="23">
        <v>4085</v>
      </c>
      <c r="I177" s="23"/>
    </row>
    <row r="178" spans="1:9">
      <c r="A178" s="23" t="s">
        <v>5209</v>
      </c>
      <c r="B178" s="23" t="s">
        <v>5210</v>
      </c>
      <c r="C178" s="23" t="s">
        <v>5211</v>
      </c>
      <c r="D178" s="23" t="s">
        <v>459</v>
      </c>
      <c r="E178" s="23" t="s">
        <v>11</v>
      </c>
      <c r="F178" s="23">
        <v>60</v>
      </c>
      <c r="G178" s="23" t="s">
        <v>1708</v>
      </c>
      <c r="H178" s="23">
        <v>4085</v>
      </c>
      <c r="I178" s="23"/>
    </row>
    <row r="179" spans="1:9">
      <c r="A179" s="23" t="s">
        <v>5244</v>
      </c>
      <c r="B179" s="23" t="s">
        <v>1236</v>
      </c>
      <c r="C179" s="23" t="s">
        <v>5245</v>
      </c>
      <c r="D179" s="23" t="s">
        <v>459</v>
      </c>
      <c r="E179" s="23" t="s">
        <v>11</v>
      </c>
      <c r="F179" s="23">
        <v>60</v>
      </c>
      <c r="G179" s="23" t="s">
        <v>1708</v>
      </c>
      <c r="H179" s="23">
        <v>4085</v>
      </c>
      <c r="I179" s="23"/>
    </row>
    <row r="180" spans="1:9">
      <c r="A180" s="23" t="s">
        <v>5082</v>
      </c>
      <c r="B180" s="23" t="s">
        <v>5083</v>
      </c>
      <c r="C180" s="23" t="s">
        <v>5084</v>
      </c>
      <c r="D180" s="23" t="s">
        <v>459</v>
      </c>
      <c r="E180" s="23" t="s">
        <v>11</v>
      </c>
      <c r="F180" s="23">
        <v>60</v>
      </c>
      <c r="G180" s="23" t="s">
        <v>1708</v>
      </c>
      <c r="H180" s="23">
        <v>4085</v>
      </c>
      <c r="I180" s="23"/>
    </row>
    <row r="181" spans="1:9">
      <c r="A181" s="23" t="s">
        <v>2439</v>
      </c>
      <c r="B181" s="23" t="s">
        <v>2440</v>
      </c>
      <c r="C181" s="23" t="s">
        <v>2441</v>
      </c>
      <c r="D181" s="23" t="s">
        <v>452</v>
      </c>
      <c r="E181" s="23" t="s">
        <v>11</v>
      </c>
      <c r="F181" s="23">
        <v>60</v>
      </c>
      <c r="G181" s="23" t="s">
        <v>1708</v>
      </c>
      <c r="H181" s="23">
        <v>3316</v>
      </c>
      <c r="I181" s="23"/>
    </row>
    <row r="182" spans="1:9">
      <c r="A182" s="23" t="s">
        <v>5143</v>
      </c>
      <c r="B182" s="23" t="s">
        <v>5144</v>
      </c>
      <c r="C182" s="23" t="s">
        <v>5145</v>
      </c>
      <c r="D182" s="23" t="s">
        <v>459</v>
      </c>
      <c r="E182" s="23" t="s">
        <v>11</v>
      </c>
      <c r="F182" s="23">
        <v>60</v>
      </c>
      <c r="G182" s="23" t="s">
        <v>1708</v>
      </c>
      <c r="H182" s="23">
        <v>4085</v>
      </c>
      <c r="I182" s="23"/>
    </row>
    <row r="183" spans="1:9">
      <c r="A183" s="23" t="s">
        <v>3316</v>
      </c>
      <c r="B183" s="23" t="s">
        <v>3317</v>
      </c>
      <c r="C183" s="23" t="s">
        <v>3318</v>
      </c>
      <c r="D183" s="23" t="s">
        <v>452</v>
      </c>
      <c r="E183" s="23" t="s">
        <v>11</v>
      </c>
      <c r="F183" s="23">
        <v>60</v>
      </c>
      <c r="G183" s="23" t="s">
        <v>1708</v>
      </c>
      <c r="H183" s="23">
        <v>12669.02</v>
      </c>
      <c r="I183" s="23"/>
    </row>
    <row r="184" spans="1:9">
      <c r="A184" s="23" t="s">
        <v>2253</v>
      </c>
      <c r="B184" s="23" t="s">
        <v>2254</v>
      </c>
      <c r="C184" s="23" t="s">
        <v>2255</v>
      </c>
      <c r="D184" s="23" t="s">
        <v>452</v>
      </c>
      <c r="E184" s="23" t="s">
        <v>11</v>
      </c>
      <c r="F184" s="23">
        <v>59</v>
      </c>
      <c r="G184" s="23" t="s">
        <v>1708</v>
      </c>
      <c r="H184" s="23">
        <v>3316</v>
      </c>
      <c r="I184" s="23"/>
    </row>
    <row r="185" spans="1:9">
      <c r="A185" s="23" t="s">
        <v>3812</v>
      </c>
      <c r="B185" s="23" t="s">
        <v>3813</v>
      </c>
      <c r="C185" s="23" t="s">
        <v>3814</v>
      </c>
      <c r="D185" s="23" t="s">
        <v>452</v>
      </c>
      <c r="E185" s="23" t="s">
        <v>11</v>
      </c>
      <c r="F185" s="23">
        <v>58</v>
      </c>
      <c r="G185" s="23" t="s">
        <v>1708</v>
      </c>
      <c r="H185" s="23">
        <v>6191</v>
      </c>
      <c r="I185" s="23"/>
    </row>
    <row r="186" spans="1:9">
      <c r="A186" s="23" t="s">
        <v>2524</v>
      </c>
      <c r="B186" s="23" t="s">
        <v>2525</v>
      </c>
      <c r="C186" s="23" t="s">
        <v>2527</v>
      </c>
      <c r="D186" s="23" t="s">
        <v>464</v>
      </c>
      <c r="E186" s="23" t="s">
        <v>11</v>
      </c>
      <c r="F186" s="23">
        <v>58</v>
      </c>
      <c r="G186" s="23" t="s">
        <v>1708</v>
      </c>
      <c r="H186" s="23">
        <v>5664.76</v>
      </c>
      <c r="I186" s="23"/>
    </row>
    <row r="187" spans="1:9">
      <c r="A187" s="23" t="s">
        <v>2633</v>
      </c>
      <c r="B187" s="23" t="s">
        <v>2634</v>
      </c>
      <c r="C187" s="23" t="s">
        <v>2635</v>
      </c>
      <c r="D187" s="23" t="s">
        <v>452</v>
      </c>
      <c r="E187" s="23" t="s">
        <v>11</v>
      </c>
      <c r="F187" s="23">
        <v>57</v>
      </c>
      <c r="G187" s="23" t="s">
        <v>1708</v>
      </c>
      <c r="H187" s="23">
        <v>9975</v>
      </c>
      <c r="I187" s="23"/>
    </row>
    <row r="188" spans="1:9">
      <c r="A188" s="23" t="s">
        <v>3893</v>
      </c>
      <c r="B188" s="23" t="s">
        <v>3894</v>
      </c>
      <c r="C188" s="23" t="s">
        <v>3895</v>
      </c>
      <c r="D188" s="23" t="s">
        <v>4084</v>
      </c>
      <c r="E188" s="23" t="s">
        <v>11</v>
      </c>
      <c r="F188" s="23">
        <v>57</v>
      </c>
      <c r="G188" s="23" t="s">
        <v>1708</v>
      </c>
      <c r="H188" s="23">
        <v>18650.740000000002</v>
      </c>
      <c r="I188" s="23"/>
    </row>
    <row r="189" spans="1:9">
      <c r="A189" s="23" t="s">
        <v>2660</v>
      </c>
      <c r="B189" s="23" t="s">
        <v>2661</v>
      </c>
      <c r="C189" s="23" t="s">
        <v>2662</v>
      </c>
      <c r="D189" s="23" t="s">
        <v>452</v>
      </c>
      <c r="E189" s="23" t="s">
        <v>11</v>
      </c>
      <c r="F189" s="23">
        <v>57</v>
      </c>
      <c r="G189" s="23" t="s">
        <v>1708</v>
      </c>
      <c r="H189" s="23">
        <v>5689.42</v>
      </c>
      <c r="I189" s="23"/>
    </row>
    <row r="190" spans="1:9">
      <c r="A190" s="23" t="s">
        <v>2663</v>
      </c>
      <c r="B190" s="23" t="s">
        <v>2664</v>
      </c>
      <c r="C190" s="23" t="s">
        <v>2665</v>
      </c>
      <c r="D190" s="23" t="s">
        <v>452</v>
      </c>
      <c r="E190" s="23" t="s">
        <v>11</v>
      </c>
      <c r="F190" s="23">
        <v>57</v>
      </c>
      <c r="G190" s="23" t="s">
        <v>1708</v>
      </c>
      <c r="H190" s="23">
        <v>3315.99</v>
      </c>
      <c r="I190" s="23"/>
    </row>
    <row r="191" spans="1:9">
      <c r="A191" s="23" t="s">
        <v>3974</v>
      </c>
      <c r="B191" s="23" t="s">
        <v>3975</v>
      </c>
      <c r="C191" s="23" t="s">
        <v>3976</v>
      </c>
      <c r="D191" s="23" t="s">
        <v>4084</v>
      </c>
      <c r="E191" s="23" t="s">
        <v>11</v>
      </c>
      <c r="F191" s="23">
        <v>56</v>
      </c>
      <c r="G191" s="23" t="s">
        <v>1708</v>
      </c>
      <c r="H191" s="23">
        <v>16043.98</v>
      </c>
      <c r="I191" s="23"/>
    </row>
    <row r="192" spans="1:9">
      <c r="A192" s="23" t="s">
        <v>3152</v>
      </c>
      <c r="B192" s="23" t="s">
        <v>3153</v>
      </c>
      <c r="C192" s="23" t="s">
        <v>3155</v>
      </c>
      <c r="D192" s="23" t="s">
        <v>459</v>
      </c>
      <c r="E192" s="23" t="s">
        <v>11</v>
      </c>
      <c r="F192" s="23">
        <v>55</v>
      </c>
      <c r="G192" s="23" t="s">
        <v>1708</v>
      </c>
      <c r="H192" s="23">
        <v>4490</v>
      </c>
      <c r="I192" s="23"/>
    </row>
    <row r="193" spans="1:9">
      <c r="A193" s="23" t="s">
        <v>3274</v>
      </c>
      <c r="B193" s="23" t="s">
        <v>3275</v>
      </c>
      <c r="C193" s="23" t="s">
        <v>3276</v>
      </c>
      <c r="D193" s="23" t="s">
        <v>452</v>
      </c>
      <c r="E193" s="23" t="s">
        <v>11</v>
      </c>
      <c r="F193" s="23">
        <v>55</v>
      </c>
      <c r="G193" s="23" t="s">
        <v>1708</v>
      </c>
      <c r="H193" s="23">
        <v>11000</v>
      </c>
      <c r="I193" s="23"/>
    </row>
    <row r="194" spans="1:9">
      <c r="A194" s="23" t="s">
        <v>1788</v>
      </c>
      <c r="B194" s="23" t="s">
        <v>1789</v>
      </c>
      <c r="C194" s="23" t="s">
        <v>1790</v>
      </c>
      <c r="D194" s="23" t="s">
        <v>1189</v>
      </c>
      <c r="E194" s="23" t="s">
        <v>11</v>
      </c>
      <c r="F194" s="23">
        <v>54</v>
      </c>
      <c r="G194" s="23" t="s">
        <v>1708</v>
      </c>
      <c r="H194" s="23">
        <v>10928.78</v>
      </c>
      <c r="I194" s="23"/>
    </row>
    <row r="195" spans="1:9">
      <c r="A195" s="23" t="s">
        <v>2209</v>
      </c>
      <c r="B195" s="23" t="s">
        <v>2210</v>
      </c>
      <c r="C195" s="23" t="s">
        <v>2211</v>
      </c>
      <c r="D195" s="23" t="s">
        <v>452</v>
      </c>
      <c r="E195" s="23" t="s">
        <v>11</v>
      </c>
      <c r="F195" s="23">
        <v>54</v>
      </c>
      <c r="G195" s="23" t="s">
        <v>1708</v>
      </c>
      <c r="H195" s="23">
        <v>9450</v>
      </c>
      <c r="I195" s="23"/>
    </row>
    <row r="196" spans="1:9">
      <c r="A196" s="23" t="s">
        <v>3364</v>
      </c>
      <c r="B196" s="23" t="s">
        <v>3365</v>
      </c>
      <c r="C196" s="23" t="s">
        <v>3366</v>
      </c>
      <c r="D196" s="23" t="s">
        <v>452</v>
      </c>
      <c r="E196" s="23" t="s">
        <v>11</v>
      </c>
      <c r="F196" s="23">
        <v>52</v>
      </c>
      <c r="G196" s="23" t="s">
        <v>1708</v>
      </c>
      <c r="H196" s="23">
        <v>4295.2</v>
      </c>
      <c r="I196" s="23"/>
    </row>
    <row r="197" spans="1:9">
      <c r="A197" s="23" t="s">
        <v>2695</v>
      </c>
      <c r="B197" s="23" t="s">
        <v>2696</v>
      </c>
      <c r="C197" s="23" t="s">
        <v>2697</v>
      </c>
      <c r="D197" s="23" t="s">
        <v>1189</v>
      </c>
      <c r="E197" s="23" t="s">
        <v>11</v>
      </c>
      <c r="F197" s="23">
        <v>51</v>
      </c>
      <c r="G197" s="23" t="s">
        <v>1708</v>
      </c>
      <c r="H197" s="23">
        <v>4172.93</v>
      </c>
      <c r="I197" s="23"/>
    </row>
    <row r="198" spans="1:9">
      <c r="A198" s="23" t="s">
        <v>2521</v>
      </c>
      <c r="B198" s="23" t="s">
        <v>2522</v>
      </c>
      <c r="C198" s="23" t="s">
        <v>2523</v>
      </c>
      <c r="D198" s="23" t="s">
        <v>452</v>
      </c>
      <c r="E198" s="23" t="s">
        <v>11</v>
      </c>
      <c r="F198" s="23">
        <v>51</v>
      </c>
      <c r="G198" s="23" t="s">
        <v>1708</v>
      </c>
      <c r="H198" s="23">
        <v>1436.82</v>
      </c>
      <c r="I198" s="23"/>
    </row>
    <row r="199" spans="1:9">
      <c r="A199" s="23" t="s">
        <v>2141</v>
      </c>
      <c r="B199" s="23" t="s">
        <v>2142</v>
      </c>
      <c r="C199" s="23" t="s">
        <v>2143</v>
      </c>
      <c r="D199" s="23" t="s">
        <v>452</v>
      </c>
      <c r="E199" s="23" t="s">
        <v>11</v>
      </c>
      <c r="F199" s="23">
        <v>51</v>
      </c>
      <c r="G199" s="23" t="s">
        <v>1708</v>
      </c>
      <c r="H199" s="23">
        <v>3316</v>
      </c>
      <c r="I199" s="23"/>
    </row>
    <row r="200" spans="1:9">
      <c r="A200" s="23" t="s">
        <v>3410</v>
      </c>
      <c r="B200" s="23" t="s">
        <v>3411</v>
      </c>
      <c r="C200" s="23" t="s">
        <v>3412</v>
      </c>
      <c r="D200" s="23" t="s">
        <v>4084</v>
      </c>
      <c r="E200" s="23" t="s">
        <v>11</v>
      </c>
      <c r="F200" s="23">
        <v>50</v>
      </c>
      <c r="G200" s="23" t="s">
        <v>1708</v>
      </c>
      <c r="H200" s="23">
        <v>16656.25</v>
      </c>
      <c r="I200" s="23"/>
    </row>
    <row r="201" spans="1:9">
      <c r="A201" s="23" t="s">
        <v>2243</v>
      </c>
      <c r="B201" s="23" t="s">
        <v>2244</v>
      </c>
      <c r="C201" s="23" t="s">
        <v>2245</v>
      </c>
      <c r="D201" s="23" t="s">
        <v>452</v>
      </c>
      <c r="E201" s="23" t="s">
        <v>11</v>
      </c>
      <c r="F201" s="23">
        <v>50</v>
      </c>
      <c r="G201" s="23" t="s">
        <v>1708</v>
      </c>
      <c r="H201" s="23">
        <v>12032.48</v>
      </c>
      <c r="I201" s="23"/>
    </row>
    <row r="202" spans="1:9">
      <c r="A202" s="23" t="s">
        <v>3659</v>
      </c>
      <c r="B202" s="23" t="s">
        <v>3660</v>
      </c>
      <c r="C202" s="23" t="s">
        <v>3661</v>
      </c>
      <c r="D202" s="23" t="s">
        <v>452</v>
      </c>
      <c r="E202" s="23" t="s">
        <v>11</v>
      </c>
      <c r="F202" s="23">
        <v>50</v>
      </c>
      <c r="G202" s="23" t="s">
        <v>1708</v>
      </c>
      <c r="H202" s="23">
        <v>3894.53</v>
      </c>
      <c r="I202" s="23"/>
    </row>
    <row r="203" spans="1:9">
      <c r="A203" s="23" t="s">
        <v>2054</v>
      </c>
      <c r="B203" s="23" t="s">
        <v>2055</v>
      </c>
      <c r="C203" s="23" t="s">
        <v>2057</v>
      </c>
      <c r="D203" s="23" t="s">
        <v>452</v>
      </c>
      <c r="E203" s="23" t="s">
        <v>11</v>
      </c>
      <c r="F203" s="23">
        <v>48</v>
      </c>
      <c r="G203" s="23" t="s">
        <v>1708</v>
      </c>
      <c r="H203" s="23">
        <v>3316</v>
      </c>
      <c r="I203" s="23"/>
    </row>
    <row r="204" spans="1:9">
      <c r="A204" s="23" t="s">
        <v>3406</v>
      </c>
      <c r="B204" s="23" t="s">
        <v>3407</v>
      </c>
      <c r="C204" s="23" t="s">
        <v>3408</v>
      </c>
      <c r="D204" s="23" t="s">
        <v>452</v>
      </c>
      <c r="E204" s="23" t="s">
        <v>11</v>
      </c>
      <c r="F204" s="23">
        <v>48</v>
      </c>
      <c r="G204" s="23" t="s">
        <v>1708</v>
      </c>
      <c r="H204" s="23">
        <v>3316</v>
      </c>
      <c r="I204" s="23"/>
    </row>
    <row r="205" spans="1:9">
      <c r="A205" s="23" t="s">
        <v>3918</v>
      </c>
      <c r="B205" s="23" t="s">
        <v>3919</v>
      </c>
      <c r="C205" s="23" t="s">
        <v>3920</v>
      </c>
      <c r="D205" s="23" t="s">
        <v>452</v>
      </c>
      <c r="E205" s="23" t="s">
        <v>11</v>
      </c>
      <c r="F205" s="23">
        <v>48</v>
      </c>
      <c r="G205" s="23" t="s">
        <v>1708</v>
      </c>
      <c r="H205" s="23">
        <v>3316</v>
      </c>
      <c r="I205" s="23"/>
    </row>
    <row r="206" spans="1:9">
      <c r="A206" s="23" t="s">
        <v>3456</v>
      </c>
      <c r="B206" s="23" t="s">
        <v>3457</v>
      </c>
      <c r="C206" s="23" t="s">
        <v>3459</v>
      </c>
      <c r="D206" s="23" t="s">
        <v>1189</v>
      </c>
      <c r="E206" s="23" t="s">
        <v>11</v>
      </c>
      <c r="F206" s="23">
        <v>48</v>
      </c>
      <c r="G206" s="23" t="s">
        <v>1708</v>
      </c>
      <c r="H206" s="23">
        <v>3316</v>
      </c>
      <c r="I206" s="23"/>
    </row>
    <row r="207" spans="1:9">
      <c r="A207" s="23" t="s">
        <v>2607</v>
      </c>
      <c r="B207" s="23" t="s">
        <v>2608</v>
      </c>
      <c r="C207" s="23" t="s">
        <v>2609</v>
      </c>
      <c r="D207" s="23" t="s">
        <v>452</v>
      </c>
      <c r="E207" s="23" t="s">
        <v>11</v>
      </c>
      <c r="F207" s="23">
        <v>48</v>
      </c>
      <c r="G207" s="23" t="s">
        <v>1708</v>
      </c>
      <c r="H207" s="23">
        <v>3316</v>
      </c>
      <c r="I207" s="23"/>
    </row>
    <row r="208" spans="1:9">
      <c r="A208" s="23" t="s">
        <v>3443</v>
      </c>
      <c r="B208" s="23" t="s">
        <v>3444</v>
      </c>
      <c r="C208" s="23" t="s">
        <v>3445</v>
      </c>
      <c r="D208" s="23" t="s">
        <v>1189</v>
      </c>
      <c r="E208" s="23" t="s">
        <v>11</v>
      </c>
      <c r="F208" s="23">
        <v>48</v>
      </c>
      <c r="G208" s="23" t="s">
        <v>1708</v>
      </c>
      <c r="H208" s="23">
        <v>3316</v>
      </c>
      <c r="I208" s="23"/>
    </row>
    <row r="209" spans="1:9">
      <c r="A209" s="23" t="s">
        <v>3125</v>
      </c>
      <c r="B209" s="23" t="s">
        <v>3126</v>
      </c>
      <c r="C209" s="23" t="s">
        <v>3127</v>
      </c>
      <c r="D209" s="23" t="s">
        <v>452</v>
      </c>
      <c r="E209" s="23" t="s">
        <v>11</v>
      </c>
      <c r="F209" s="23">
        <v>48</v>
      </c>
      <c r="G209" s="23" t="s">
        <v>1708</v>
      </c>
      <c r="H209" s="23">
        <v>3316</v>
      </c>
      <c r="I209" s="23"/>
    </row>
    <row r="210" spans="1:9">
      <c r="A210" s="23" t="s">
        <v>2592</v>
      </c>
      <c r="B210" s="23" t="s">
        <v>2593</v>
      </c>
      <c r="C210" s="23" t="s">
        <v>2594</v>
      </c>
      <c r="D210" s="23" t="s">
        <v>452</v>
      </c>
      <c r="E210" s="23" t="s">
        <v>11</v>
      </c>
      <c r="F210" s="23">
        <v>48</v>
      </c>
      <c r="G210" s="23" t="s">
        <v>1708</v>
      </c>
      <c r="H210" s="23">
        <v>3316</v>
      </c>
      <c r="I210" s="23"/>
    </row>
    <row r="211" spans="1:9">
      <c r="A211" s="23" t="s">
        <v>1897</v>
      </c>
      <c r="B211" s="23" t="s">
        <v>1898</v>
      </c>
      <c r="C211" s="23" t="s">
        <v>1900</v>
      </c>
      <c r="D211" s="23" t="s">
        <v>1189</v>
      </c>
      <c r="E211" s="23" t="s">
        <v>11</v>
      </c>
      <c r="F211" s="23">
        <v>48</v>
      </c>
      <c r="G211" s="23" t="s">
        <v>1708</v>
      </c>
      <c r="H211" s="23">
        <v>3316</v>
      </c>
      <c r="I211" s="23"/>
    </row>
    <row r="212" spans="1:9">
      <c r="A212" s="23" t="s">
        <v>3087</v>
      </c>
      <c r="B212" s="23" t="s">
        <v>3088</v>
      </c>
      <c r="C212" s="23" t="s">
        <v>3090</v>
      </c>
      <c r="D212" s="23" t="s">
        <v>452</v>
      </c>
      <c r="E212" s="23" t="s">
        <v>11</v>
      </c>
      <c r="F212" s="23">
        <v>48</v>
      </c>
      <c r="G212" s="23" t="s">
        <v>1708</v>
      </c>
      <c r="H212" s="23">
        <v>3316</v>
      </c>
      <c r="I212" s="23"/>
    </row>
    <row r="213" spans="1:9">
      <c r="A213" s="23" t="s">
        <v>3737</v>
      </c>
      <c r="B213" s="23" t="s">
        <v>3738</v>
      </c>
      <c r="C213" s="23" t="s">
        <v>3739</v>
      </c>
      <c r="D213" s="23" t="s">
        <v>1189</v>
      </c>
      <c r="E213" s="23" t="s">
        <v>11</v>
      </c>
      <c r="F213" s="23">
        <v>48</v>
      </c>
      <c r="G213" s="23" t="s">
        <v>1708</v>
      </c>
      <c r="H213" s="23">
        <v>3316</v>
      </c>
      <c r="I213" s="23"/>
    </row>
    <row r="214" spans="1:9">
      <c r="A214" s="23" t="s">
        <v>1871</v>
      </c>
      <c r="B214" s="23" t="s">
        <v>1872</v>
      </c>
      <c r="C214" s="23" t="s">
        <v>1874</v>
      </c>
      <c r="D214" s="23" t="s">
        <v>452</v>
      </c>
      <c r="E214" s="23" t="s">
        <v>11</v>
      </c>
      <c r="F214" s="23">
        <v>48</v>
      </c>
      <c r="G214" s="23" t="s">
        <v>1708</v>
      </c>
      <c r="H214" s="23">
        <v>3316</v>
      </c>
      <c r="I214" s="23"/>
    </row>
    <row r="215" spans="1:9">
      <c r="A215" s="23" t="s">
        <v>3636</v>
      </c>
      <c r="B215" s="23" t="s">
        <v>3637</v>
      </c>
      <c r="C215" s="23" t="s">
        <v>3639</v>
      </c>
      <c r="D215" s="23" t="s">
        <v>452</v>
      </c>
      <c r="E215" s="23" t="s">
        <v>11</v>
      </c>
      <c r="F215" s="23">
        <v>48</v>
      </c>
      <c r="G215" s="23" t="s">
        <v>1708</v>
      </c>
      <c r="H215" s="23">
        <v>3316</v>
      </c>
      <c r="I215" s="23"/>
    </row>
    <row r="216" spans="1:9">
      <c r="A216" s="23" t="s">
        <v>1988</v>
      </c>
      <c r="B216" s="23" t="s">
        <v>1989</v>
      </c>
      <c r="C216" s="23" t="s">
        <v>1991</v>
      </c>
      <c r="D216" s="23" t="s">
        <v>1189</v>
      </c>
      <c r="E216" s="23" t="s">
        <v>11</v>
      </c>
      <c r="F216" s="23">
        <v>48</v>
      </c>
      <c r="G216" s="23" t="s">
        <v>1708</v>
      </c>
      <c r="H216" s="23">
        <v>3316</v>
      </c>
      <c r="I216" s="23"/>
    </row>
    <row r="217" spans="1:9">
      <c r="A217" s="23" t="s">
        <v>2329</v>
      </c>
      <c r="B217" s="23" t="s">
        <v>2330</v>
      </c>
      <c r="C217" s="23" t="s">
        <v>2331</v>
      </c>
      <c r="D217" s="23" t="s">
        <v>1189</v>
      </c>
      <c r="E217" s="23" t="s">
        <v>11</v>
      </c>
      <c r="F217" s="23">
        <v>48</v>
      </c>
      <c r="G217" s="23" t="s">
        <v>1708</v>
      </c>
      <c r="H217" s="23">
        <v>3316</v>
      </c>
      <c r="I217" s="23"/>
    </row>
    <row r="218" spans="1:9">
      <c r="A218" s="23" t="s">
        <v>2786</v>
      </c>
      <c r="B218" s="23" t="s">
        <v>2787</v>
      </c>
      <c r="C218" s="23" t="s">
        <v>2789</v>
      </c>
      <c r="D218" s="23" t="s">
        <v>1189</v>
      </c>
      <c r="E218" s="23" t="s">
        <v>11</v>
      </c>
      <c r="F218" s="23">
        <v>48</v>
      </c>
      <c r="G218" s="23" t="s">
        <v>1708</v>
      </c>
      <c r="H218" s="23">
        <v>3316</v>
      </c>
      <c r="I218" s="23"/>
    </row>
    <row r="219" spans="1:9">
      <c r="A219" s="23" t="s">
        <v>2193</v>
      </c>
      <c r="B219" s="23" t="s">
        <v>2194</v>
      </c>
      <c r="C219" s="23" t="s">
        <v>2196</v>
      </c>
      <c r="D219" s="23" t="s">
        <v>1189</v>
      </c>
      <c r="E219" s="23" t="s">
        <v>11</v>
      </c>
      <c r="F219" s="23">
        <v>48</v>
      </c>
      <c r="G219" s="23" t="s">
        <v>1708</v>
      </c>
      <c r="H219" s="23">
        <v>3316</v>
      </c>
      <c r="I219" s="23"/>
    </row>
    <row r="220" spans="1:9">
      <c r="A220" s="23" t="s">
        <v>3620</v>
      </c>
      <c r="B220" s="23" t="s">
        <v>3621</v>
      </c>
      <c r="C220" s="23" t="s">
        <v>3622</v>
      </c>
      <c r="D220" s="23" t="s">
        <v>1189</v>
      </c>
      <c r="E220" s="23" t="s">
        <v>11</v>
      </c>
      <c r="F220" s="23">
        <v>48</v>
      </c>
      <c r="G220" s="23" t="s">
        <v>1708</v>
      </c>
      <c r="H220" s="23">
        <v>3316</v>
      </c>
      <c r="I220" s="23"/>
    </row>
    <row r="221" spans="1:9">
      <c r="A221" s="23" t="s">
        <v>2756</v>
      </c>
      <c r="B221" s="23" t="s">
        <v>2757</v>
      </c>
      <c r="C221" s="23" t="s">
        <v>2759</v>
      </c>
      <c r="D221" s="23" t="s">
        <v>452</v>
      </c>
      <c r="E221" s="23" t="s">
        <v>11</v>
      </c>
      <c r="F221" s="23">
        <v>48</v>
      </c>
      <c r="G221" s="23" t="s">
        <v>1708</v>
      </c>
      <c r="H221" s="23">
        <v>3316</v>
      </c>
      <c r="I221" s="23"/>
    </row>
    <row r="222" spans="1:9">
      <c r="A222" s="23" t="s">
        <v>3347</v>
      </c>
      <c r="B222" s="23" t="s">
        <v>3348</v>
      </c>
      <c r="C222" s="23" t="s">
        <v>3350</v>
      </c>
      <c r="D222" s="23" t="s">
        <v>1189</v>
      </c>
      <c r="E222" s="23" t="s">
        <v>11</v>
      </c>
      <c r="F222" s="23">
        <v>48</v>
      </c>
      <c r="G222" s="23" t="s">
        <v>1708</v>
      </c>
      <c r="H222" s="23">
        <v>3316</v>
      </c>
      <c r="I222" s="23"/>
    </row>
    <row r="223" spans="1:9">
      <c r="A223" s="23" t="s">
        <v>3489</v>
      </c>
      <c r="B223" s="23" t="s">
        <v>3490</v>
      </c>
      <c r="C223" s="23" t="s">
        <v>3492</v>
      </c>
      <c r="D223" s="23" t="s">
        <v>1189</v>
      </c>
      <c r="E223" s="23" t="s">
        <v>11</v>
      </c>
      <c r="F223" s="23">
        <v>48</v>
      </c>
      <c r="G223" s="23" t="s">
        <v>1708</v>
      </c>
      <c r="H223" s="23">
        <v>3316</v>
      </c>
      <c r="I223" s="23"/>
    </row>
    <row r="224" spans="1:9">
      <c r="A224" s="23" t="s">
        <v>2995</v>
      </c>
      <c r="B224" s="23" t="s">
        <v>2996</v>
      </c>
      <c r="C224" s="23" t="s">
        <v>2997</v>
      </c>
      <c r="D224" s="23" t="s">
        <v>452</v>
      </c>
      <c r="E224" s="23" t="s">
        <v>11</v>
      </c>
      <c r="F224" s="23">
        <v>48</v>
      </c>
      <c r="G224" s="23" t="s">
        <v>1708</v>
      </c>
      <c r="H224" s="23">
        <v>3316</v>
      </c>
      <c r="I224" s="23"/>
    </row>
    <row r="225" spans="1:9">
      <c r="A225" s="23" t="s">
        <v>3426</v>
      </c>
      <c r="B225" s="23" t="s">
        <v>3427</v>
      </c>
      <c r="C225" s="23" t="s">
        <v>3428</v>
      </c>
      <c r="D225" s="23" t="s">
        <v>452</v>
      </c>
      <c r="E225" s="23" t="s">
        <v>11</v>
      </c>
      <c r="F225" s="23">
        <v>48</v>
      </c>
      <c r="G225" s="23" t="s">
        <v>1708</v>
      </c>
      <c r="H225" s="23">
        <v>3316</v>
      </c>
      <c r="I225" s="23"/>
    </row>
    <row r="226" spans="1:9">
      <c r="A226" s="23" t="s">
        <v>3343</v>
      </c>
      <c r="B226" s="23" t="s">
        <v>3344</v>
      </c>
      <c r="C226" s="23" t="s">
        <v>3345</v>
      </c>
      <c r="D226" s="23" t="s">
        <v>1189</v>
      </c>
      <c r="E226" s="23" t="s">
        <v>11</v>
      </c>
      <c r="F226" s="23">
        <v>48</v>
      </c>
      <c r="G226" s="23" t="s">
        <v>1708</v>
      </c>
      <c r="H226" s="23">
        <v>3316</v>
      </c>
      <c r="I226" s="23"/>
    </row>
    <row r="227" spans="1:9">
      <c r="A227" s="23" t="s">
        <v>2325</v>
      </c>
      <c r="B227" s="23" t="s">
        <v>2326</v>
      </c>
      <c r="C227" s="23" t="s">
        <v>2327</v>
      </c>
      <c r="D227" s="23" t="s">
        <v>452</v>
      </c>
      <c r="E227" s="23" t="s">
        <v>11</v>
      </c>
      <c r="F227" s="23">
        <v>48</v>
      </c>
      <c r="G227" s="23" t="s">
        <v>1708</v>
      </c>
      <c r="H227" s="23">
        <v>3316</v>
      </c>
      <c r="I227" s="23"/>
    </row>
    <row r="228" spans="1:9">
      <c r="A228" s="23" t="s">
        <v>2837</v>
      </c>
      <c r="B228" s="23" t="s">
        <v>2838</v>
      </c>
      <c r="C228" s="23" t="s">
        <v>2839</v>
      </c>
      <c r="D228" s="23" t="s">
        <v>1189</v>
      </c>
      <c r="E228" s="23" t="s">
        <v>11</v>
      </c>
      <c r="F228" s="23">
        <v>48</v>
      </c>
      <c r="G228" s="23" t="s">
        <v>1708</v>
      </c>
      <c r="H228" s="23">
        <v>3316</v>
      </c>
      <c r="I228" s="23"/>
    </row>
    <row r="229" spans="1:9">
      <c r="A229" s="23" t="s">
        <v>3181</v>
      </c>
      <c r="B229" s="23" t="s">
        <v>3182</v>
      </c>
      <c r="C229" s="23" t="s">
        <v>3184</v>
      </c>
      <c r="D229" s="23" t="s">
        <v>1189</v>
      </c>
      <c r="E229" s="23" t="s">
        <v>11</v>
      </c>
      <c r="F229" s="23">
        <v>48</v>
      </c>
      <c r="G229" s="23" t="s">
        <v>1708</v>
      </c>
      <c r="H229" s="23">
        <v>3316</v>
      </c>
      <c r="I229" s="23"/>
    </row>
    <row r="230" spans="1:9">
      <c r="A230" s="23" t="s">
        <v>2805</v>
      </c>
      <c r="B230" s="23" t="s">
        <v>2806</v>
      </c>
      <c r="C230" s="23" t="s">
        <v>2807</v>
      </c>
      <c r="D230" s="23" t="s">
        <v>1189</v>
      </c>
      <c r="E230" s="23" t="s">
        <v>11</v>
      </c>
      <c r="F230" s="23">
        <v>48</v>
      </c>
      <c r="G230" s="23" t="s">
        <v>1708</v>
      </c>
      <c r="H230" s="23">
        <v>3316</v>
      </c>
      <c r="I230" s="23"/>
    </row>
    <row r="231" spans="1:9">
      <c r="A231" s="23" t="s">
        <v>2614</v>
      </c>
      <c r="B231" s="23" t="s">
        <v>2615</v>
      </c>
      <c r="C231" s="23" t="s">
        <v>2617</v>
      </c>
      <c r="D231" s="23" t="s">
        <v>1189</v>
      </c>
      <c r="E231" s="23" t="s">
        <v>11</v>
      </c>
      <c r="F231" s="23">
        <v>48</v>
      </c>
      <c r="G231" s="23" t="s">
        <v>1708</v>
      </c>
      <c r="H231" s="23">
        <v>3316</v>
      </c>
      <c r="I231" s="23"/>
    </row>
    <row r="232" spans="1:9">
      <c r="A232" s="23" t="s">
        <v>2075</v>
      </c>
      <c r="B232" s="23" t="s">
        <v>2076</v>
      </c>
      <c r="C232" s="23" t="s">
        <v>2077</v>
      </c>
      <c r="D232" s="23" t="s">
        <v>452</v>
      </c>
      <c r="E232" s="23" t="s">
        <v>11</v>
      </c>
      <c r="F232" s="23">
        <v>48</v>
      </c>
      <c r="G232" s="23" t="s">
        <v>1708</v>
      </c>
      <c r="H232" s="23">
        <v>3316</v>
      </c>
      <c r="I232" s="23"/>
    </row>
    <row r="233" spans="1:9">
      <c r="A233" s="23" t="s">
        <v>3914</v>
      </c>
      <c r="B233" s="23" t="s">
        <v>3915</v>
      </c>
      <c r="C233" s="23" t="s">
        <v>3917</v>
      </c>
      <c r="D233" s="23" t="s">
        <v>1189</v>
      </c>
      <c r="E233" s="23" t="s">
        <v>11</v>
      </c>
      <c r="F233" s="23">
        <v>48</v>
      </c>
      <c r="G233" s="23" t="s">
        <v>1708</v>
      </c>
      <c r="H233" s="23">
        <v>3316</v>
      </c>
      <c r="I233" s="23"/>
    </row>
    <row r="234" spans="1:9">
      <c r="A234" s="23" t="s">
        <v>3451</v>
      </c>
      <c r="B234" s="23" t="s">
        <v>3452</v>
      </c>
      <c r="C234" s="23" t="s">
        <v>3454</v>
      </c>
      <c r="D234" s="23" t="s">
        <v>1189</v>
      </c>
      <c r="E234" s="23" t="s">
        <v>11</v>
      </c>
      <c r="F234" s="23">
        <v>48</v>
      </c>
      <c r="G234" s="23" t="s">
        <v>1708</v>
      </c>
      <c r="H234" s="23">
        <v>3316</v>
      </c>
      <c r="I234" s="23"/>
    </row>
    <row r="235" spans="1:9">
      <c r="A235" s="23" t="s">
        <v>3503</v>
      </c>
      <c r="B235" s="23" t="s">
        <v>3504</v>
      </c>
      <c r="C235" s="23" t="s">
        <v>3505</v>
      </c>
      <c r="D235" s="23" t="s">
        <v>452</v>
      </c>
      <c r="E235" s="23" t="s">
        <v>11</v>
      </c>
      <c r="F235" s="23">
        <v>48</v>
      </c>
      <c r="G235" s="23" t="s">
        <v>1708</v>
      </c>
      <c r="H235" s="23">
        <v>3316</v>
      </c>
      <c r="I235" s="23"/>
    </row>
    <row r="236" spans="1:9">
      <c r="A236" s="23" t="s">
        <v>2648</v>
      </c>
      <c r="B236" s="23" t="s">
        <v>2649</v>
      </c>
      <c r="C236" s="23" t="s">
        <v>2651</v>
      </c>
      <c r="D236" s="23" t="s">
        <v>452</v>
      </c>
      <c r="E236" s="23" t="s">
        <v>11</v>
      </c>
      <c r="F236" s="23">
        <v>48</v>
      </c>
      <c r="G236" s="23" t="s">
        <v>1708</v>
      </c>
      <c r="H236" s="23">
        <v>3316</v>
      </c>
      <c r="I236" s="23"/>
    </row>
    <row r="237" spans="1:9">
      <c r="A237" s="23" t="s">
        <v>2645</v>
      </c>
      <c r="B237" s="23" t="s">
        <v>2646</v>
      </c>
      <c r="C237" s="23" t="s">
        <v>2647</v>
      </c>
      <c r="D237" s="23" t="s">
        <v>1189</v>
      </c>
      <c r="E237" s="23" t="s">
        <v>11</v>
      </c>
      <c r="F237" s="23">
        <v>48</v>
      </c>
      <c r="G237" s="23" t="s">
        <v>1708</v>
      </c>
      <c r="H237" s="23">
        <v>3316</v>
      </c>
      <c r="I237" s="23"/>
    </row>
    <row r="238" spans="1:9">
      <c r="A238" s="23" t="s">
        <v>2619</v>
      </c>
      <c r="B238" s="23" t="s">
        <v>2620</v>
      </c>
      <c r="C238" s="23" t="s">
        <v>2622</v>
      </c>
      <c r="D238" s="23" t="s">
        <v>452</v>
      </c>
      <c r="E238" s="23" t="s">
        <v>11</v>
      </c>
      <c r="F238" s="23">
        <v>48</v>
      </c>
      <c r="G238" s="23" t="s">
        <v>1708</v>
      </c>
      <c r="H238" s="23">
        <v>3316</v>
      </c>
      <c r="I238" s="23"/>
    </row>
    <row r="239" spans="1:9">
      <c r="A239" s="23" t="s">
        <v>2782</v>
      </c>
      <c r="B239" s="23" t="s">
        <v>2783</v>
      </c>
      <c r="C239" s="23" t="s">
        <v>2785</v>
      </c>
      <c r="D239" s="23" t="s">
        <v>452</v>
      </c>
      <c r="E239" s="23" t="s">
        <v>11</v>
      </c>
      <c r="F239" s="23">
        <v>48</v>
      </c>
      <c r="G239" s="23" t="s">
        <v>1708</v>
      </c>
      <c r="H239" s="23">
        <v>3316</v>
      </c>
      <c r="I239" s="23"/>
    </row>
    <row r="240" spans="1:9">
      <c r="A240" s="23" t="s">
        <v>2268</v>
      </c>
      <c r="B240" s="23" t="s">
        <v>2269</v>
      </c>
      <c r="C240" s="23" t="s">
        <v>2271</v>
      </c>
      <c r="D240" s="23" t="s">
        <v>1189</v>
      </c>
      <c r="E240" s="23" t="s">
        <v>11</v>
      </c>
      <c r="F240" s="23">
        <v>48</v>
      </c>
      <c r="G240" s="23" t="s">
        <v>1708</v>
      </c>
      <c r="H240" s="23">
        <v>3316</v>
      </c>
      <c r="I240" s="23"/>
    </row>
    <row r="241" spans="1:9">
      <c r="A241" s="23" t="s">
        <v>3879</v>
      </c>
      <c r="B241" s="23" t="s">
        <v>3880</v>
      </c>
      <c r="C241" s="23" t="s">
        <v>3881</v>
      </c>
      <c r="D241" s="23" t="s">
        <v>1189</v>
      </c>
      <c r="E241" s="23" t="s">
        <v>11</v>
      </c>
      <c r="F241" s="23">
        <v>48</v>
      </c>
      <c r="G241" s="23" t="s">
        <v>1708</v>
      </c>
      <c r="H241" s="23">
        <v>3316</v>
      </c>
      <c r="I241" s="23"/>
    </row>
    <row r="242" spans="1:9">
      <c r="A242" s="23" t="s">
        <v>3570</v>
      </c>
      <c r="B242" s="23" t="s">
        <v>3571</v>
      </c>
      <c r="C242" s="23" t="s">
        <v>3572</v>
      </c>
      <c r="D242" s="23" t="s">
        <v>452</v>
      </c>
      <c r="E242" s="23" t="s">
        <v>11</v>
      </c>
      <c r="F242" s="23">
        <v>48</v>
      </c>
      <c r="G242" s="23" t="s">
        <v>1708</v>
      </c>
      <c r="H242" s="23">
        <v>3316</v>
      </c>
      <c r="I242" s="23"/>
    </row>
    <row r="243" spans="1:9">
      <c r="A243" s="23" t="s">
        <v>3872</v>
      </c>
      <c r="B243" s="23" t="s">
        <v>3873</v>
      </c>
      <c r="C243" s="23" t="s">
        <v>3874</v>
      </c>
      <c r="D243" s="23" t="s">
        <v>1189</v>
      </c>
      <c r="E243" s="23" t="s">
        <v>11</v>
      </c>
      <c r="F243" s="23">
        <v>48</v>
      </c>
      <c r="G243" s="23" t="s">
        <v>1708</v>
      </c>
      <c r="H243" s="23">
        <v>3316</v>
      </c>
      <c r="I243" s="23"/>
    </row>
    <row r="244" spans="1:9">
      <c r="A244" s="23" t="s">
        <v>2687</v>
      </c>
      <c r="B244" s="23" t="s">
        <v>2688</v>
      </c>
      <c r="C244" s="23" t="s">
        <v>2689</v>
      </c>
      <c r="D244" s="23" t="s">
        <v>1189</v>
      </c>
      <c r="E244" s="23" t="s">
        <v>11</v>
      </c>
      <c r="F244" s="23">
        <v>48</v>
      </c>
      <c r="G244" s="23" t="s">
        <v>1708</v>
      </c>
      <c r="H244" s="23">
        <v>3316</v>
      </c>
      <c r="I244" s="23"/>
    </row>
    <row r="245" spans="1:9">
      <c r="A245" s="23" t="s">
        <v>1940</v>
      </c>
      <c r="B245" s="23" t="s">
        <v>1941</v>
      </c>
      <c r="C245" s="23" t="s">
        <v>1943</v>
      </c>
      <c r="D245" s="23" t="s">
        <v>1189</v>
      </c>
      <c r="E245" s="23" t="s">
        <v>11</v>
      </c>
      <c r="F245" s="23">
        <v>48</v>
      </c>
      <c r="G245" s="23" t="s">
        <v>1708</v>
      </c>
      <c r="H245" s="23">
        <v>3316</v>
      </c>
      <c r="I245" s="23"/>
    </row>
    <row r="246" spans="1:9">
      <c r="A246" s="23" t="s">
        <v>2895</v>
      </c>
      <c r="B246" s="23" t="s">
        <v>2896</v>
      </c>
      <c r="C246" s="23" t="s">
        <v>2897</v>
      </c>
      <c r="D246" s="23" t="s">
        <v>1189</v>
      </c>
      <c r="E246" s="23" t="s">
        <v>11</v>
      </c>
      <c r="F246" s="23">
        <v>48</v>
      </c>
      <c r="G246" s="23" t="s">
        <v>1708</v>
      </c>
      <c r="H246" s="23">
        <v>3316</v>
      </c>
      <c r="I246" s="23"/>
    </row>
    <row r="247" spans="1:9">
      <c r="A247" s="23" t="s">
        <v>1867</v>
      </c>
      <c r="B247" s="23" t="s">
        <v>1868</v>
      </c>
      <c r="C247" s="23" t="s">
        <v>1869</v>
      </c>
      <c r="D247" s="23" t="s">
        <v>452</v>
      </c>
      <c r="E247" s="23" t="s">
        <v>11</v>
      </c>
      <c r="F247" s="23">
        <v>48</v>
      </c>
      <c r="G247" s="23" t="s">
        <v>1708</v>
      </c>
      <c r="H247" s="23">
        <v>3316</v>
      </c>
      <c r="I247" s="23"/>
    </row>
    <row r="248" spans="1:9">
      <c r="A248" s="23" t="s">
        <v>3740</v>
      </c>
      <c r="B248" s="23" t="s">
        <v>3741</v>
      </c>
      <c r="C248" s="23" t="s">
        <v>3742</v>
      </c>
      <c r="D248" s="23" t="s">
        <v>1189</v>
      </c>
      <c r="E248" s="23" t="s">
        <v>11</v>
      </c>
      <c r="F248" s="23">
        <v>48</v>
      </c>
      <c r="G248" s="23" t="s">
        <v>1708</v>
      </c>
      <c r="H248" s="23">
        <v>3316</v>
      </c>
      <c r="I248" s="23"/>
    </row>
    <row r="249" spans="1:9">
      <c r="A249" s="23" t="s">
        <v>3145</v>
      </c>
      <c r="B249" s="23" t="s">
        <v>3146</v>
      </c>
      <c r="C249" s="23" t="s">
        <v>3147</v>
      </c>
      <c r="D249" s="23" t="s">
        <v>452</v>
      </c>
      <c r="E249" s="23" t="s">
        <v>11</v>
      </c>
      <c r="F249" s="23">
        <v>48</v>
      </c>
      <c r="G249" s="23" t="s">
        <v>1708</v>
      </c>
      <c r="H249" s="23">
        <v>3316</v>
      </c>
      <c r="I249" s="23"/>
    </row>
    <row r="250" spans="1:9">
      <c r="A250" s="23" t="s">
        <v>2018</v>
      </c>
      <c r="B250" s="23" t="s">
        <v>2019</v>
      </c>
      <c r="C250" s="23" t="s">
        <v>2020</v>
      </c>
      <c r="D250" s="23" t="s">
        <v>452</v>
      </c>
      <c r="E250" s="23" t="s">
        <v>11</v>
      </c>
      <c r="F250" s="23">
        <v>48</v>
      </c>
      <c r="G250" s="23" t="s">
        <v>1708</v>
      </c>
      <c r="H250" s="23">
        <v>3316</v>
      </c>
      <c r="I250" s="23"/>
    </row>
    <row r="251" spans="1:9">
      <c r="A251" s="23" t="s">
        <v>2121</v>
      </c>
      <c r="B251" s="23" t="s">
        <v>2122</v>
      </c>
      <c r="C251" s="23" t="s">
        <v>2124</v>
      </c>
      <c r="D251" s="23" t="s">
        <v>452</v>
      </c>
      <c r="E251" s="23" t="s">
        <v>11</v>
      </c>
      <c r="F251" s="23">
        <v>48</v>
      </c>
      <c r="G251" s="23" t="s">
        <v>1708</v>
      </c>
      <c r="H251" s="23">
        <v>3316</v>
      </c>
      <c r="I251" s="23"/>
    </row>
    <row r="252" spans="1:9">
      <c r="A252" s="23" t="s">
        <v>3383</v>
      </c>
      <c r="B252" s="23" t="s">
        <v>3384</v>
      </c>
      <c r="C252" s="23" t="s">
        <v>3386</v>
      </c>
      <c r="D252" s="23" t="s">
        <v>1189</v>
      </c>
      <c r="E252" s="23" t="s">
        <v>11</v>
      </c>
      <c r="F252" s="23">
        <v>48</v>
      </c>
      <c r="G252" s="23" t="s">
        <v>1708</v>
      </c>
      <c r="H252" s="23">
        <v>3316</v>
      </c>
      <c r="I252" s="23"/>
    </row>
    <row r="253" spans="1:9">
      <c r="A253" s="23" t="s">
        <v>3536</v>
      </c>
      <c r="B253" s="23" t="s">
        <v>3537</v>
      </c>
      <c r="C253" s="23" t="s">
        <v>3538</v>
      </c>
      <c r="D253" s="23" t="s">
        <v>1189</v>
      </c>
      <c r="E253" s="23" t="s">
        <v>11</v>
      </c>
      <c r="F253" s="23">
        <v>48</v>
      </c>
      <c r="G253" s="23" t="s">
        <v>1708</v>
      </c>
      <c r="H253" s="23">
        <v>3316</v>
      </c>
      <c r="I253" s="23"/>
    </row>
    <row r="254" spans="1:9">
      <c r="A254" s="23" t="s">
        <v>2464</v>
      </c>
      <c r="B254" s="23" t="s">
        <v>2465</v>
      </c>
      <c r="C254" s="23" t="s">
        <v>2466</v>
      </c>
      <c r="D254" s="23" t="s">
        <v>452</v>
      </c>
      <c r="E254" s="23" t="s">
        <v>11</v>
      </c>
      <c r="F254" s="23">
        <v>48</v>
      </c>
      <c r="G254" s="23" t="s">
        <v>1708</v>
      </c>
      <c r="H254" s="23">
        <v>3316</v>
      </c>
      <c r="I254" s="23"/>
    </row>
    <row r="255" spans="1:9">
      <c r="A255" s="23" t="s">
        <v>2991</v>
      </c>
      <c r="B255" s="23" t="s">
        <v>2992</v>
      </c>
      <c r="C255" s="23" t="s">
        <v>2994</v>
      </c>
      <c r="D255" s="23" t="s">
        <v>452</v>
      </c>
      <c r="E255" s="23" t="s">
        <v>11</v>
      </c>
      <c r="F255" s="23">
        <v>48</v>
      </c>
      <c r="G255" s="23" t="s">
        <v>1708</v>
      </c>
      <c r="H255" s="23">
        <v>3316</v>
      </c>
      <c r="I255" s="23"/>
    </row>
    <row r="256" spans="1:9">
      <c r="A256" s="23" t="s">
        <v>3332</v>
      </c>
      <c r="B256" s="23" t="s">
        <v>3333</v>
      </c>
      <c r="C256" s="23" t="s">
        <v>3335</v>
      </c>
      <c r="D256" s="23" t="s">
        <v>1189</v>
      </c>
      <c r="E256" s="23" t="s">
        <v>11</v>
      </c>
      <c r="F256" s="23">
        <v>48</v>
      </c>
      <c r="G256" s="23" t="s">
        <v>1708</v>
      </c>
      <c r="H256" s="23">
        <v>3316</v>
      </c>
      <c r="I256" s="23"/>
    </row>
    <row r="257" spans="1:9">
      <c r="A257" s="23" t="s">
        <v>1734</v>
      </c>
      <c r="B257" s="23" t="s">
        <v>1735</v>
      </c>
      <c r="C257" s="23" t="s">
        <v>1736</v>
      </c>
      <c r="D257" s="23" t="s">
        <v>1189</v>
      </c>
      <c r="E257" s="23" t="s">
        <v>11</v>
      </c>
      <c r="F257" s="23">
        <v>48</v>
      </c>
      <c r="G257" s="23" t="s">
        <v>1708</v>
      </c>
      <c r="H257" s="23">
        <v>3316</v>
      </c>
      <c r="I257" s="23"/>
    </row>
    <row r="258" spans="1:9">
      <c r="A258" s="23" t="s">
        <v>2059</v>
      </c>
      <c r="B258" s="23" t="s">
        <v>2060</v>
      </c>
      <c r="C258" s="23" t="s">
        <v>2057</v>
      </c>
      <c r="D258" s="23" t="s">
        <v>452</v>
      </c>
      <c r="E258" s="23" t="s">
        <v>11</v>
      </c>
      <c r="F258" s="23">
        <v>48</v>
      </c>
      <c r="G258" s="23" t="s">
        <v>1708</v>
      </c>
      <c r="H258" s="23">
        <v>3316</v>
      </c>
      <c r="I258" s="23"/>
    </row>
    <row r="259" spans="1:9">
      <c r="A259" s="23" t="s">
        <v>2556</v>
      </c>
      <c r="B259" s="23" t="s">
        <v>2557</v>
      </c>
      <c r="C259" s="23" t="s">
        <v>2559</v>
      </c>
      <c r="D259" s="23" t="s">
        <v>1189</v>
      </c>
      <c r="E259" s="23" t="s">
        <v>11</v>
      </c>
      <c r="F259" s="23">
        <v>48</v>
      </c>
      <c r="G259" s="23" t="s">
        <v>1708</v>
      </c>
      <c r="H259" s="23">
        <v>3316</v>
      </c>
      <c r="I259" s="23"/>
    </row>
    <row r="260" spans="1:9">
      <c r="A260" s="23" t="s">
        <v>2215</v>
      </c>
      <c r="B260" s="23" t="s">
        <v>2216</v>
      </c>
      <c r="C260" s="23" t="s">
        <v>2217</v>
      </c>
      <c r="D260" s="23" t="s">
        <v>452</v>
      </c>
      <c r="E260" s="23" t="s">
        <v>11</v>
      </c>
      <c r="F260" s="23">
        <v>48</v>
      </c>
      <c r="G260" s="23" t="s">
        <v>1708</v>
      </c>
      <c r="H260" s="23">
        <v>3316</v>
      </c>
      <c r="I260" s="23"/>
    </row>
    <row r="261" spans="1:9">
      <c r="A261" s="23" t="s">
        <v>3500</v>
      </c>
      <c r="B261" s="23" t="s">
        <v>3501</v>
      </c>
      <c r="C261" s="23" t="s">
        <v>3502</v>
      </c>
      <c r="D261" s="23" t="s">
        <v>452</v>
      </c>
      <c r="E261" s="23" t="s">
        <v>1808</v>
      </c>
      <c r="F261" s="23">
        <v>48</v>
      </c>
      <c r="G261" s="23" t="s">
        <v>1708</v>
      </c>
      <c r="H261" s="23">
        <v>3316</v>
      </c>
      <c r="I261" s="23"/>
    </row>
    <row r="262" spans="1:9">
      <c r="A262" s="23" t="s">
        <v>3602</v>
      </c>
      <c r="B262" s="23" t="s">
        <v>3603</v>
      </c>
      <c r="C262" s="23" t="s">
        <v>3604</v>
      </c>
      <c r="D262" s="23" t="s">
        <v>452</v>
      </c>
      <c r="E262" s="23" t="s">
        <v>1808</v>
      </c>
      <c r="F262" s="23">
        <v>48</v>
      </c>
      <c r="G262" s="23" t="s">
        <v>1708</v>
      </c>
      <c r="H262" s="23">
        <v>3316</v>
      </c>
      <c r="I262" s="23"/>
    </row>
    <row r="263" spans="1:9">
      <c r="A263" s="23" t="s">
        <v>3580</v>
      </c>
      <c r="B263" s="23" t="s">
        <v>3581</v>
      </c>
      <c r="C263" s="23" t="s">
        <v>3583</v>
      </c>
      <c r="D263" s="23" t="s">
        <v>452</v>
      </c>
      <c r="E263" s="23" t="s">
        <v>11</v>
      </c>
      <c r="F263" s="23">
        <v>48</v>
      </c>
      <c r="G263" s="23" t="s">
        <v>1708</v>
      </c>
      <c r="H263" s="23">
        <v>3316</v>
      </c>
      <c r="I263" s="23"/>
    </row>
    <row r="264" spans="1:9">
      <c r="A264" s="23" t="s">
        <v>1919</v>
      </c>
      <c r="B264" s="23" t="s">
        <v>1920</v>
      </c>
      <c r="C264" s="23" t="s">
        <v>1921</v>
      </c>
      <c r="D264" s="23" t="s">
        <v>452</v>
      </c>
      <c r="E264" s="23" t="s">
        <v>11</v>
      </c>
      <c r="F264" s="23">
        <v>48</v>
      </c>
      <c r="G264" s="23" t="s">
        <v>1708</v>
      </c>
      <c r="H264" s="23">
        <v>3316</v>
      </c>
      <c r="I264" s="23"/>
    </row>
    <row r="265" spans="1:9">
      <c r="A265" s="23" t="s">
        <v>2114</v>
      </c>
      <c r="B265" s="23" t="s">
        <v>2115</v>
      </c>
      <c r="C265" s="23" t="s">
        <v>2116</v>
      </c>
      <c r="D265" s="23" t="s">
        <v>1189</v>
      </c>
      <c r="E265" s="23" t="s">
        <v>11</v>
      </c>
      <c r="F265" s="23">
        <v>48</v>
      </c>
      <c r="G265" s="23" t="s">
        <v>1708</v>
      </c>
      <c r="H265" s="23">
        <v>3316</v>
      </c>
      <c r="I265" s="23"/>
    </row>
    <row r="266" spans="1:9">
      <c r="A266" s="23" t="s">
        <v>2138</v>
      </c>
      <c r="B266" s="23" t="s">
        <v>2139</v>
      </c>
      <c r="C266" s="23" t="s">
        <v>2140</v>
      </c>
      <c r="D266" s="23" t="s">
        <v>452</v>
      </c>
      <c r="E266" s="23" t="s">
        <v>11</v>
      </c>
      <c r="F266" s="23">
        <v>48</v>
      </c>
      <c r="G266" s="23" t="s">
        <v>1708</v>
      </c>
      <c r="H266" s="23">
        <v>3316</v>
      </c>
      <c r="I266" s="23"/>
    </row>
    <row r="267" spans="1:9">
      <c r="A267" s="23" t="s">
        <v>3052</v>
      </c>
      <c r="B267" s="23" t="s">
        <v>3053</v>
      </c>
      <c r="C267" s="23" t="s">
        <v>3054</v>
      </c>
      <c r="D267" s="23" t="s">
        <v>452</v>
      </c>
      <c r="E267" s="23" t="s">
        <v>11</v>
      </c>
      <c r="F267" s="23">
        <v>48</v>
      </c>
      <c r="G267" s="23" t="s">
        <v>1708</v>
      </c>
      <c r="H267" s="23">
        <v>3316</v>
      </c>
      <c r="I267" s="23"/>
    </row>
    <row r="268" spans="1:9">
      <c r="A268" s="23" t="s">
        <v>2431</v>
      </c>
      <c r="B268" s="23" t="s">
        <v>2432</v>
      </c>
      <c r="C268" s="23" t="s">
        <v>2429</v>
      </c>
      <c r="D268" s="23" t="s">
        <v>464</v>
      </c>
      <c r="E268" s="23" t="s">
        <v>11</v>
      </c>
      <c r="F268" s="23">
        <v>48</v>
      </c>
      <c r="G268" s="23" t="s">
        <v>1708</v>
      </c>
      <c r="H268" s="23">
        <v>960</v>
      </c>
      <c r="I268" s="23"/>
    </row>
    <row r="269" spans="1:9">
      <c r="A269" s="23" t="s">
        <v>2201</v>
      </c>
      <c r="B269" s="23" t="s">
        <v>2202</v>
      </c>
      <c r="C269" s="23" t="s">
        <v>2204</v>
      </c>
      <c r="D269" s="23" t="s">
        <v>452</v>
      </c>
      <c r="E269" s="23" t="s">
        <v>11</v>
      </c>
      <c r="F269" s="23">
        <v>48</v>
      </c>
      <c r="G269" s="23" t="s">
        <v>1708</v>
      </c>
      <c r="H269" s="23">
        <v>3316</v>
      </c>
      <c r="I269" s="23"/>
    </row>
    <row r="270" spans="1:9">
      <c r="A270" s="23" t="s">
        <v>3857</v>
      </c>
      <c r="B270" s="23" t="s">
        <v>3858</v>
      </c>
      <c r="C270" s="23" t="s">
        <v>3859</v>
      </c>
      <c r="D270" s="23" t="s">
        <v>1189</v>
      </c>
      <c r="E270" s="23" t="s">
        <v>11</v>
      </c>
      <c r="F270" s="23">
        <v>48</v>
      </c>
      <c r="G270" s="23" t="s">
        <v>1708</v>
      </c>
      <c r="H270" s="23">
        <v>3316</v>
      </c>
      <c r="I270" s="23"/>
    </row>
    <row r="271" spans="1:9">
      <c r="A271" s="23" t="s">
        <v>2383</v>
      </c>
      <c r="B271" s="23" t="s">
        <v>2384</v>
      </c>
      <c r="C271" s="23" t="s">
        <v>2385</v>
      </c>
      <c r="D271" s="23" t="s">
        <v>452</v>
      </c>
      <c r="E271" s="23" t="s">
        <v>11</v>
      </c>
      <c r="F271" s="23">
        <v>48</v>
      </c>
      <c r="G271" s="23" t="s">
        <v>1708</v>
      </c>
      <c r="H271" s="23">
        <v>3316</v>
      </c>
      <c r="I271" s="23"/>
    </row>
    <row r="272" spans="1:9">
      <c r="A272" s="23" t="s">
        <v>3726</v>
      </c>
      <c r="B272" s="23" t="s">
        <v>3727</v>
      </c>
      <c r="C272" s="23" t="s">
        <v>3728</v>
      </c>
      <c r="D272" s="23" t="s">
        <v>1189</v>
      </c>
      <c r="E272" s="23" t="s">
        <v>11</v>
      </c>
      <c r="F272" s="23">
        <v>48</v>
      </c>
      <c r="G272" s="23" t="s">
        <v>1708</v>
      </c>
      <c r="H272" s="23">
        <v>3316</v>
      </c>
      <c r="I272" s="23"/>
    </row>
    <row r="273" spans="1:9">
      <c r="A273" s="23" t="s">
        <v>3684</v>
      </c>
      <c r="B273" s="23" t="s">
        <v>3685</v>
      </c>
      <c r="C273" s="23" t="s">
        <v>3687</v>
      </c>
      <c r="D273" s="23" t="s">
        <v>452</v>
      </c>
      <c r="E273" s="23" t="s">
        <v>11</v>
      </c>
      <c r="F273" s="23">
        <v>48</v>
      </c>
      <c r="G273" s="23" t="s">
        <v>1708</v>
      </c>
      <c r="H273" s="23">
        <v>3316</v>
      </c>
      <c r="I273" s="23"/>
    </row>
    <row r="274" spans="1:9">
      <c r="A274" s="23" t="s">
        <v>2467</v>
      </c>
      <c r="B274" s="23" t="s">
        <v>2468</v>
      </c>
      <c r="C274" s="23" t="s">
        <v>2470</v>
      </c>
      <c r="D274" s="23" t="s">
        <v>1189</v>
      </c>
      <c r="E274" s="23" t="s">
        <v>11</v>
      </c>
      <c r="F274" s="23">
        <v>48</v>
      </c>
      <c r="G274" s="23" t="s">
        <v>1708</v>
      </c>
      <c r="H274" s="23">
        <v>3316</v>
      </c>
      <c r="I274" s="23"/>
    </row>
    <row r="275" spans="1:9">
      <c r="A275" s="23" t="s">
        <v>2078</v>
      </c>
      <c r="B275" s="23" t="s">
        <v>2079</v>
      </c>
      <c r="C275" s="23" t="s">
        <v>2081</v>
      </c>
      <c r="D275" s="23" t="s">
        <v>1189</v>
      </c>
      <c r="E275" s="23" t="s">
        <v>11</v>
      </c>
      <c r="F275" s="23">
        <v>48</v>
      </c>
      <c r="G275" s="23" t="s">
        <v>1708</v>
      </c>
      <c r="H275" s="23">
        <v>3316</v>
      </c>
      <c r="I275" s="23"/>
    </row>
    <row r="276" spans="1:9">
      <c r="A276" s="23" t="s">
        <v>3028</v>
      </c>
      <c r="B276" s="23" t="s">
        <v>3029</v>
      </c>
      <c r="C276" s="23" t="s">
        <v>3030</v>
      </c>
      <c r="D276" s="23" t="s">
        <v>452</v>
      </c>
      <c r="E276" s="23" t="s">
        <v>11</v>
      </c>
      <c r="F276" s="23">
        <v>48</v>
      </c>
      <c r="G276" s="23" t="s">
        <v>1708</v>
      </c>
      <c r="H276" s="23">
        <v>3316</v>
      </c>
      <c r="I276" s="23"/>
    </row>
    <row r="277" spans="1:9">
      <c r="A277" s="23" t="s">
        <v>2287</v>
      </c>
      <c r="B277" s="23" t="s">
        <v>2288</v>
      </c>
      <c r="C277" s="23" t="s">
        <v>2289</v>
      </c>
      <c r="D277" s="23" t="s">
        <v>452</v>
      </c>
      <c r="E277" s="23" t="s">
        <v>1808</v>
      </c>
      <c r="F277" s="23">
        <v>48</v>
      </c>
      <c r="G277" s="23" t="s">
        <v>1708</v>
      </c>
      <c r="H277" s="23">
        <v>3316</v>
      </c>
      <c r="I277" s="23"/>
    </row>
    <row r="278" spans="1:9">
      <c r="A278" s="23" t="s">
        <v>4018</v>
      </c>
      <c r="B278" s="23" t="s">
        <v>4019</v>
      </c>
      <c r="C278" s="23" t="s">
        <v>4020</v>
      </c>
      <c r="D278" s="23" t="s">
        <v>1189</v>
      </c>
      <c r="E278" s="23" t="s">
        <v>11</v>
      </c>
      <c r="F278" s="23">
        <v>48</v>
      </c>
      <c r="G278" s="23" t="s">
        <v>1708</v>
      </c>
      <c r="H278" s="23">
        <v>3316</v>
      </c>
      <c r="I278" s="23"/>
    </row>
    <row r="279" spans="1:9">
      <c r="A279" s="23" t="s">
        <v>2776</v>
      </c>
      <c r="B279" s="23" t="s">
        <v>2777</v>
      </c>
      <c r="C279" s="23" t="s">
        <v>2778</v>
      </c>
      <c r="D279" s="23" t="s">
        <v>452</v>
      </c>
      <c r="E279" s="23" t="s">
        <v>11</v>
      </c>
      <c r="F279" s="23">
        <v>48</v>
      </c>
      <c r="G279" s="23" t="s">
        <v>1708</v>
      </c>
      <c r="H279" s="23">
        <v>3316</v>
      </c>
      <c r="I279" s="23"/>
    </row>
    <row r="280" spans="1:9">
      <c r="A280" s="23" t="s">
        <v>3262</v>
      </c>
      <c r="B280" s="23" t="s">
        <v>3263</v>
      </c>
      <c r="C280" s="23" t="s">
        <v>3264</v>
      </c>
      <c r="D280" s="23" t="s">
        <v>452</v>
      </c>
      <c r="E280" s="23" t="s">
        <v>1808</v>
      </c>
      <c r="F280" s="23">
        <v>48</v>
      </c>
      <c r="G280" s="23" t="s">
        <v>1708</v>
      </c>
      <c r="H280" s="23">
        <v>3316</v>
      </c>
      <c r="I280" s="23"/>
    </row>
    <row r="281" spans="1:9">
      <c r="A281" s="23" t="s">
        <v>2690</v>
      </c>
      <c r="B281" s="23" t="s">
        <v>2691</v>
      </c>
      <c r="C281" s="23" t="s">
        <v>2689</v>
      </c>
      <c r="D281" s="23" t="s">
        <v>1189</v>
      </c>
      <c r="E281" s="23" t="s">
        <v>11</v>
      </c>
      <c r="F281" s="23">
        <v>48</v>
      </c>
      <c r="G281" s="23" t="s">
        <v>1708</v>
      </c>
      <c r="H281" s="23">
        <v>3316</v>
      </c>
      <c r="I281" s="23"/>
    </row>
    <row r="282" spans="1:9">
      <c r="A282" s="23" t="s">
        <v>2545</v>
      </c>
      <c r="B282" s="23" t="s">
        <v>2546</v>
      </c>
      <c r="C282" s="23" t="s">
        <v>2548</v>
      </c>
      <c r="D282" s="23" t="s">
        <v>452</v>
      </c>
      <c r="E282" s="23" t="s">
        <v>11</v>
      </c>
      <c r="F282" s="23">
        <v>48</v>
      </c>
      <c r="G282" s="23" t="s">
        <v>1708</v>
      </c>
      <c r="H282" s="23">
        <v>3316</v>
      </c>
      <c r="I282" s="23"/>
    </row>
    <row r="283" spans="1:9">
      <c r="A283" s="23" t="s">
        <v>2889</v>
      </c>
      <c r="B283" s="23" t="s">
        <v>2890</v>
      </c>
      <c r="C283" s="23" t="s">
        <v>2891</v>
      </c>
      <c r="D283" s="23" t="s">
        <v>1189</v>
      </c>
      <c r="E283" s="23" t="s">
        <v>11</v>
      </c>
      <c r="F283" s="23">
        <v>48</v>
      </c>
      <c r="G283" s="23" t="s">
        <v>1708</v>
      </c>
      <c r="H283" s="23">
        <v>3316</v>
      </c>
      <c r="I283" s="23"/>
    </row>
    <row r="284" spans="1:9">
      <c r="A284" s="23" t="s">
        <v>3959</v>
      </c>
      <c r="B284" s="23" t="s">
        <v>3960</v>
      </c>
      <c r="C284" s="23" t="s">
        <v>3961</v>
      </c>
      <c r="D284" s="23" t="s">
        <v>452</v>
      </c>
      <c r="E284" s="23" t="s">
        <v>1808</v>
      </c>
      <c r="F284" s="23">
        <v>48</v>
      </c>
      <c r="G284" s="23" t="s">
        <v>1708</v>
      </c>
      <c r="H284" s="23">
        <v>3316</v>
      </c>
      <c r="I284" s="23"/>
    </row>
    <row r="285" spans="1:9">
      <c r="A285" s="23" t="s">
        <v>2764</v>
      </c>
      <c r="B285" s="23" t="s">
        <v>2765</v>
      </c>
      <c r="C285" s="23" t="s">
        <v>2767</v>
      </c>
      <c r="D285" s="23" t="s">
        <v>1189</v>
      </c>
      <c r="E285" s="23" t="s">
        <v>11</v>
      </c>
      <c r="F285" s="23">
        <v>48</v>
      </c>
      <c r="G285" s="23" t="s">
        <v>1708</v>
      </c>
      <c r="H285" s="23">
        <v>3316</v>
      </c>
      <c r="I285" s="23"/>
    </row>
    <row r="286" spans="1:9">
      <c r="A286" s="23" t="s">
        <v>2291</v>
      </c>
      <c r="B286" s="23" t="s">
        <v>2292</v>
      </c>
      <c r="C286" s="23" t="s">
        <v>2294</v>
      </c>
      <c r="D286" s="23" t="s">
        <v>1189</v>
      </c>
      <c r="E286" s="23" t="s">
        <v>11</v>
      </c>
      <c r="F286" s="23">
        <v>48</v>
      </c>
      <c r="G286" s="23" t="s">
        <v>1708</v>
      </c>
      <c r="H286" s="23">
        <v>3316</v>
      </c>
      <c r="I286" s="23"/>
    </row>
    <row r="287" spans="1:9">
      <c r="A287" s="23" t="s">
        <v>2541</v>
      </c>
      <c r="B287" s="23" t="s">
        <v>2542</v>
      </c>
      <c r="C287" s="23" t="s">
        <v>2544</v>
      </c>
      <c r="D287" s="23" t="s">
        <v>1189</v>
      </c>
      <c r="E287" s="23" t="s">
        <v>11</v>
      </c>
      <c r="F287" s="23">
        <v>48</v>
      </c>
      <c r="G287" s="23" t="s">
        <v>1708</v>
      </c>
      <c r="H287" s="23">
        <v>3316</v>
      </c>
      <c r="I287" s="23"/>
    </row>
    <row r="288" spans="1:9">
      <c r="A288" s="23" t="s">
        <v>3017</v>
      </c>
      <c r="B288" s="23" t="s">
        <v>3018</v>
      </c>
      <c r="C288" s="23" t="s">
        <v>3020</v>
      </c>
      <c r="D288" s="23" t="s">
        <v>452</v>
      </c>
      <c r="E288" s="23" t="s">
        <v>11</v>
      </c>
      <c r="F288" s="23">
        <v>48</v>
      </c>
      <c r="G288" s="23" t="s">
        <v>1708</v>
      </c>
      <c r="H288" s="23">
        <v>3316</v>
      </c>
      <c r="I288" s="23"/>
    </row>
    <row r="289" spans="1:9">
      <c r="A289" s="23" t="s">
        <v>1951</v>
      </c>
      <c r="B289" s="23" t="s">
        <v>1952</v>
      </c>
      <c r="C289" s="23" t="s">
        <v>1954</v>
      </c>
      <c r="D289" s="23" t="s">
        <v>452</v>
      </c>
      <c r="E289" s="23" t="s">
        <v>11</v>
      </c>
      <c r="F289" s="23">
        <v>48</v>
      </c>
      <c r="G289" s="23" t="s">
        <v>1708</v>
      </c>
      <c r="H289" s="23">
        <v>3316</v>
      </c>
      <c r="I289" s="23"/>
    </row>
    <row r="290" spans="1:9">
      <c r="A290" s="23" t="s">
        <v>2435</v>
      </c>
      <c r="B290" s="23" t="s">
        <v>2436</v>
      </c>
      <c r="C290" s="23" t="s">
        <v>2437</v>
      </c>
      <c r="D290" s="23" t="s">
        <v>452</v>
      </c>
      <c r="E290" s="23" t="s">
        <v>11</v>
      </c>
      <c r="F290" s="23">
        <v>48</v>
      </c>
      <c r="G290" s="23" t="s">
        <v>1708</v>
      </c>
      <c r="H290" s="23">
        <v>3316</v>
      </c>
      <c r="I290" s="23"/>
    </row>
    <row r="291" spans="1:9">
      <c r="A291" s="23" t="s">
        <v>2676</v>
      </c>
      <c r="B291" s="23" t="s">
        <v>2677</v>
      </c>
      <c r="C291" s="23" t="s">
        <v>2679</v>
      </c>
      <c r="D291" s="23" t="s">
        <v>452</v>
      </c>
      <c r="E291" s="23" t="s">
        <v>11</v>
      </c>
      <c r="F291" s="23">
        <v>48</v>
      </c>
      <c r="G291" s="23" t="s">
        <v>1708</v>
      </c>
      <c r="H291" s="23">
        <v>3316</v>
      </c>
      <c r="I291" s="23"/>
    </row>
    <row r="292" spans="1:9">
      <c r="A292" s="23" t="s">
        <v>2538</v>
      </c>
      <c r="B292" s="23" t="s">
        <v>2539</v>
      </c>
      <c r="C292" s="23" t="s">
        <v>2540</v>
      </c>
      <c r="D292" s="23" t="s">
        <v>452</v>
      </c>
      <c r="E292" s="23" t="s">
        <v>11</v>
      </c>
      <c r="F292" s="23">
        <v>48</v>
      </c>
      <c r="G292" s="23" t="s">
        <v>1708</v>
      </c>
      <c r="H292" s="23">
        <v>3316</v>
      </c>
      <c r="I292" s="23"/>
    </row>
    <row r="293" spans="1:9">
      <c r="A293" s="23" t="s">
        <v>3562</v>
      </c>
      <c r="B293" s="23" t="s">
        <v>3563</v>
      </c>
      <c r="C293" s="23" t="s">
        <v>3565</v>
      </c>
      <c r="D293" s="23" t="s">
        <v>452</v>
      </c>
      <c r="E293" s="23" t="s">
        <v>11</v>
      </c>
      <c r="F293" s="23">
        <v>48</v>
      </c>
      <c r="G293" s="23" t="s">
        <v>1708</v>
      </c>
      <c r="H293" s="23">
        <v>3316</v>
      </c>
      <c r="I293" s="23"/>
    </row>
    <row r="294" spans="1:9">
      <c r="A294" s="23" t="s">
        <v>3227</v>
      </c>
      <c r="B294" s="23" t="s">
        <v>3228</v>
      </c>
      <c r="C294" s="23" t="s">
        <v>3229</v>
      </c>
      <c r="D294" s="23" t="s">
        <v>1189</v>
      </c>
      <c r="E294" s="23" t="s">
        <v>11</v>
      </c>
      <c r="F294" s="23">
        <v>48</v>
      </c>
      <c r="G294" s="23" t="s">
        <v>1708</v>
      </c>
      <c r="H294" s="23">
        <v>3316</v>
      </c>
      <c r="I294" s="23"/>
    </row>
    <row r="295" spans="1:9">
      <c r="A295" s="23" t="s">
        <v>3849</v>
      </c>
      <c r="B295" s="23" t="s">
        <v>3850</v>
      </c>
      <c r="C295" s="23" t="s">
        <v>3852</v>
      </c>
      <c r="D295" s="23" t="s">
        <v>452</v>
      </c>
      <c r="E295" s="23" t="s">
        <v>11</v>
      </c>
      <c r="F295" s="23">
        <v>48</v>
      </c>
      <c r="G295" s="23" t="s">
        <v>1708</v>
      </c>
      <c r="H295" s="23">
        <v>3316</v>
      </c>
      <c r="I295" s="23"/>
    </row>
    <row r="296" spans="1:9">
      <c r="A296" s="23" t="s">
        <v>3710</v>
      </c>
      <c r="B296" s="23" t="s">
        <v>3711</v>
      </c>
      <c r="C296" s="23" t="s">
        <v>3712</v>
      </c>
      <c r="D296" s="23" t="s">
        <v>1189</v>
      </c>
      <c r="E296" s="23" t="s">
        <v>11</v>
      </c>
      <c r="F296" s="23">
        <v>47</v>
      </c>
      <c r="G296" s="23" t="s">
        <v>1708</v>
      </c>
      <c r="H296" s="23">
        <v>3246.92</v>
      </c>
      <c r="I296" s="23"/>
    </row>
    <row r="297" spans="1:9">
      <c r="A297" s="23" t="s">
        <v>2601</v>
      </c>
      <c r="B297" s="23" t="s">
        <v>2602</v>
      </c>
      <c r="C297" s="23" t="s">
        <v>2603</v>
      </c>
      <c r="D297" s="23" t="s">
        <v>452</v>
      </c>
      <c r="E297" s="23" t="s">
        <v>11</v>
      </c>
      <c r="F297" s="23">
        <v>46</v>
      </c>
      <c r="G297" s="23" t="s">
        <v>1708</v>
      </c>
      <c r="H297" s="23">
        <v>3177.83</v>
      </c>
      <c r="I297" s="23"/>
    </row>
    <row r="298" spans="1:9">
      <c r="A298" s="23" t="s">
        <v>2425</v>
      </c>
      <c r="B298" s="23" t="s">
        <v>2426</v>
      </c>
      <c r="C298" s="23" t="s">
        <v>2427</v>
      </c>
      <c r="D298" s="23" t="s">
        <v>452</v>
      </c>
      <c r="E298" s="23" t="s">
        <v>11</v>
      </c>
      <c r="F298" s="23">
        <v>46</v>
      </c>
      <c r="G298" s="23" t="s">
        <v>1708</v>
      </c>
      <c r="H298" s="23">
        <v>3177.83</v>
      </c>
      <c r="I298" s="23"/>
    </row>
    <row r="299" spans="1:9">
      <c r="A299" s="23" t="s">
        <v>2013</v>
      </c>
      <c r="B299" s="23" t="s">
        <v>2014</v>
      </c>
      <c r="C299" s="23" t="s">
        <v>2015</v>
      </c>
      <c r="D299" s="23" t="s">
        <v>452</v>
      </c>
      <c r="E299" s="23" t="s">
        <v>11</v>
      </c>
      <c r="F299" s="23">
        <v>46</v>
      </c>
      <c r="G299" s="23" t="s">
        <v>1708</v>
      </c>
      <c r="H299" s="23">
        <v>13068.36</v>
      </c>
      <c r="I299" s="23"/>
    </row>
    <row r="300" spans="1:9">
      <c r="A300" s="23" t="s">
        <v>1967</v>
      </c>
      <c r="B300" s="23" t="s">
        <v>1968</v>
      </c>
      <c r="C300" s="23" t="s">
        <v>1970</v>
      </c>
      <c r="D300" s="23" t="s">
        <v>452</v>
      </c>
      <c r="E300" s="23" t="s">
        <v>11</v>
      </c>
      <c r="F300" s="23">
        <v>46</v>
      </c>
      <c r="G300" s="23" t="s">
        <v>1708</v>
      </c>
      <c r="H300" s="23">
        <v>3177.83</v>
      </c>
      <c r="I300" s="23"/>
    </row>
    <row r="301" spans="1:9">
      <c r="A301" s="23" t="s">
        <v>1832</v>
      </c>
      <c r="B301" s="23" t="s">
        <v>1833</v>
      </c>
      <c r="C301" s="23" t="s">
        <v>1834</v>
      </c>
      <c r="D301" s="23" t="s">
        <v>452</v>
      </c>
      <c r="E301" s="23" t="s">
        <v>11</v>
      </c>
      <c r="F301" s="23">
        <v>45</v>
      </c>
      <c r="G301" s="23" t="s">
        <v>1708</v>
      </c>
      <c r="H301" s="23">
        <v>3108.77</v>
      </c>
      <c r="I301" s="23"/>
    </row>
    <row r="302" spans="1:9">
      <c r="A302" s="23" t="s">
        <v>2505</v>
      </c>
      <c r="B302" s="23" t="s">
        <v>2506</v>
      </c>
      <c r="C302" s="23" t="s">
        <v>2507</v>
      </c>
      <c r="D302" s="23" t="s">
        <v>452</v>
      </c>
      <c r="E302" s="23" t="s">
        <v>11</v>
      </c>
      <c r="F302" s="23">
        <v>45</v>
      </c>
      <c r="G302" s="23" t="s">
        <v>1708</v>
      </c>
      <c r="H302" s="23">
        <v>3108.75</v>
      </c>
      <c r="I302" s="23"/>
    </row>
    <row r="303" spans="1:9">
      <c r="A303" s="23" t="s">
        <v>3309</v>
      </c>
      <c r="B303" s="23" t="s">
        <v>3310</v>
      </c>
      <c r="C303" s="23" t="s">
        <v>3311</v>
      </c>
      <c r="D303" s="23" t="s">
        <v>452</v>
      </c>
      <c r="E303" s="23" t="s">
        <v>11</v>
      </c>
      <c r="F303" s="23">
        <v>45</v>
      </c>
      <c r="G303" s="23" t="s">
        <v>1708</v>
      </c>
      <c r="H303" s="23">
        <v>3108.75</v>
      </c>
      <c r="I303" s="23"/>
    </row>
    <row r="304" spans="1:9">
      <c r="A304" s="23" t="s">
        <v>2968</v>
      </c>
      <c r="B304" s="23" t="s">
        <v>2969</v>
      </c>
      <c r="C304" s="23" t="s">
        <v>2970</v>
      </c>
      <c r="D304" s="23" t="s">
        <v>452</v>
      </c>
      <c r="E304" s="23" t="s">
        <v>11</v>
      </c>
      <c r="F304" s="23">
        <v>45</v>
      </c>
      <c r="G304" s="23" t="s">
        <v>1708</v>
      </c>
      <c r="H304" s="23">
        <v>3108.78</v>
      </c>
      <c r="I304" s="23"/>
    </row>
    <row r="305" spans="1:9">
      <c r="A305" s="23" t="s">
        <v>3399</v>
      </c>
      <c r="B305" s="23" t="s">
        <v>3400</v>
      </c>
      <c r="C305" s="23" t="s">
        <v>3401</v>
      </c>
      <c r="D305" s="23" t="s">
        <v>459</v>
      </c>
      <c r="E305" s="23" t="s">
        <v>1808</v>
      </c>
      <c r="F305" s="23">
        <v>45</v>
      </c>
      <c r="G305" s="23" t="s">
        <v>1708</v>
      </c>
      <c r="H305" s="23">
        <v>3108.67</v>
      </c>
      <c r="I305" s="23"/>
    </row>
    <row r="306" spans="1:9">
      <c r="A306" s="23" t="s">
        <v>2218</v>
      </c>
      <c r="B306" s="23" t="s">
        <v>2219</v>
      </c>
      <c r="C306" s="23" t="s">
        <v>2220</v>
      </c>
      <c r="D306" s="23" t="s">
        <v>4084</v>
      </c>
      <c r="E306" s="23" t="s">
        <v>11</v>
      </c>
      <c r="F306" s="23">
        <v>45</v>
      </c>
      <c r="G306" s="23" t="s">
        <v>1708</v>
      </c>
      <c r="H306" s="23">
        <v>11404.11</v>
      </c>
      <c r="I306" s="23"/>
    </row>
    <row r="307" spans="1:9">
      <c r="A307" s="23" t="s">
        <v>3952</v>
      </c>
      <c r="B307" s="23" t="s">
        <v>3953</v>
      </c>
      <c r="C307" s="23" t="s">
        <v>3954</v>
      </c>
      <c r="D307" s="23" t="s">
        <v>4549</v>
      </c>
      <c r="E307" s="23" t="s">
        <v>11</v>
      </c>
      <c r="F307" s="23">
        <v>45</v>
      </c>
      <c r="G307" s="23" t="s">
        <v>1708</v>
      </c>
      <c r="H307" s="23">
        <v>3108.75</v>
      </c>
      <c r="I307" s="23"/>
    </row>
    <row r="308" spans="1:9">
      <c r="A308" s="23" t="s">
        <v>3743</v>
      </c>
      <c r="B308" s="23" t="s">
        <v>3744</v>
      </c>
      <c r="C308" s="23" t="s">
        <v>3745</v>
      </c>
      <c r="D308" s="23" t="s">
        <v>452</v>
      </c>
      <c r="E308" s="23" t="s">
        <v>11</v>
      </c>
      <c r="F308" s="23">
        <v>44</v>
      </c>
      <c r="G308" s="23" t="s">
        <v>1708</v>
      </c>
      <c r="H308" s="23">
        <v>3039.67</v>
      </c>
      <c r="I308" s="23"/>
    </row>
    <row r="309" spans="1:9">
      <c r="A309" s="23" t="s">
        <v>2961</v>
      </c>
      <c r="B309" s="23" t="s">
        <v>2962</v>
      </c>
      <c r="C309" s="23" t="s">
        <v>2964</v>
      </c>
      <c r="D309" s="23" t="s">
        <v>452</v>
      </c>
      <c r="E309" s="23" t="s">
        <v>11</v>
      </c>
      <c r="F309" s="23">
        <v>44</v>
      </c>
      <c r="G309" s="23" t="s">
        <v>1708</v>
      </c>
      <c r="H309" s="23">
        <v>3039.67</v>
      </c>
      <c r="I309" s="23"/>
    </row>
    <row r="310" spans="1:9">
      <c r="A310" s="23" t="s">
        <v>5188</v>
      </c>
      <c r="B310" s="23" t="s">
        <v>5189</v>
      </c>
      <c r="C310" s="23" t="s">
        <v>5167</v>
      </c>
      <c r="D310" s="23" t="s">
        <v>452</v>
      </c>
      <c r="E310" s="23" t="s">
        <v>11</v>
      </c>
      <c r="F310" s="23">
        <v>43</v>
      </c>
      <c r="G310" s="23" t="s">
        <v>1708</v>
      </c>
      <c r="H310" s="23">
        <v>0</v>
      </c>
      <c r="I310" s="23"/>
    </row>
    <row r="311" spans="1:9">
      <c r="A311" s="23" t="s">
        <v>5133</v>
      </c>
      <c r="B311" s="23" t="s">
        <v>5134</v>
      </c>
      <c r="C311" s="23" t="s">
        <v>5135</v>
      </c>
      <c r="D311" s="23" t="s">
        <v>452</v>
      </c>
      <c r="E311" s="23" t="s">
        <v>11</v>
      </c>
      <c r="F311" s="23">
        <v>43</v>
      </c>
      <c r="G311" s="23" t="s">
        <v>1708</v>
      </c>
      <c r="H311" s="23">
        <v>8911.75</v>
      </c>
      <c r="I311" s="23"/>
    </row>
    <row r="312" spans="1:9">
      <c r="A312" s="23" t="s">
        <v>5165</v>
      </c>
      <c r="B312" s="23" t="s">
        <v>5166</v>
      </c>
      <c r="C312" s="23" t="s">
        <v>5167</v>
      </c>
      <c r="D312" s="23" t="s">
        <v>452</v>
      </c>
      <c r="E312" s="23" t="s">
        <v>11</v>
      </c>
      <c r="F312" s="23">
        <v>43</v>
      </c>
      <c r="G312" s="23" t="s">
        <v>1708</v>
      </c>
      <c r="H312" s="23">
        <v>8911.75</v>
      </c>
      <c r="I312" s="23"/>
    </row>
    <row r="313" spans="1:9">
      <c r="A313" s="23" t="s">
        <v>2949</v>
      </c>
      <c r="B313" s="23" t="s">
        <v>2950</v>
      </c>
      <c r="C313" s="23" t="s">
        <v>2951</v>
      </c>
      <c r="D313" s="23" t="s">
        <v>452</v>
      </c>
      <c r="E313" s="23" t="s">
        <v>11</v>
      </c>
      <c r="F313" s="23">
        <v>42</v>
      </c>
      <c r="G313" s="23" t="s">
        <v>1708</v>
      </c>
      <c r="H313" s="23">
        <v>2901.5</v>
      </c>
      <c r="I313" s="23"/>
    </row>
    <row r="314" spans="1:9">
      <c r="A314" s="23" t="s">
        <v>2135</v>
      </c>
      <c r="B314" s="23" t="s">
        <v>2136</v>
      </c>
      <c r="C314" s="23" t="s">
        <v>2137</v>
      </c>
      <c r="D314" s="23" t="s">
        <v>459</v>
      </c>
      <c r="E314" s="23" t="s">
        <v>11</v>
      </c>
      <c r="F314" s="23">
        <v>42</v>
      </c>
      <c r="G314" s="23" t="s">
        <v>1708</v>
      </c>
      <c r="H314" s="23">
        <v>2388.6</v>
      </c>
      <c r="I314" s="23"/>
    </row>
    <row r="315" spans="1:9">
      <c r="A315" s="23" t="s">
        <v>1816</v>
      </c>
      <c r="B315" s="23" t="s">
        <v>1817</v>
      </c>
      <c r="C315" s="23" t="s">
        <v>1818</v>
      </c>
      <c r="D315" s="23" t="s">
        <v>1189</v>
      </c>
      <c r="E315" s="23" t="s">
        <v>11</v>
      </c>
      <c r="F315" s="23">
        <v>41</v>
      </c>
      <c r="G315" s="23" t="s">
        <v>1708</v>
      </c>
      <c r="H315" s="23">
        <v>10650.16</v>
      </c>
      <c r="I315" s="23"/>
    </row>
    <row r="316" spans="1:9">
      <c r="A316" s="23" t="s">
        <v>3970</v>
      </c>
      <c r="B316" s="23" t="s">
        <v>3971</v>
      </c>
      <c r="C316" s="23" t="s">
        <v>3972</v>
      </c>
      <c r="D316" s="23" t="s">
        <v>452</v>
      </c>
      <c r="E316" s="23" t="s">
        <v>11</v>
      </c>
      <c r="F316" s="23">
        <v>41</v>
      </c>
      <c r="G316" s="23" t="s">
        <v>1708</v>
      </c>
      <c r="H316" s="23">
        <v>2832.42</v>
      </c>
      <c r="I316" s="23"/>
    </row>
    <row r="317" spans="1:9">
      <c r="A317" s="23" t="s">
        <v>3794</v>
      </c>
      <c r="B317" s="23" t="s">
        <v>3795</v>
      </c>
      <c r="C317" s="23" t="s">
        <v>3797</v>
      </c>
      <c r="D317" s="23" t="s">
        <v>1189</v>
      </c>
      <c r="E317" s="23" t="s">
        <v>11</v>
      </c>
      <c r="F317" s="23">
        <v>40</v>
      </c>
      <c r="G317" s="23" t="s">
        <v>1708</v>
      </c>
      <c r="H317" s="23">
        <v>2763.33</v>
      </c>
      <c r="I317" s="23"/>
    </row>
    <row r="318" spans="1:9">
      <c r="A318" s="23" t="s">
        <v>2386</v>
      </c>
      <c r="B318" s="23" t="s">
        <v>2387</v>
      </c>
      <c r="C318" s="23" t="s">
        <v>2388</v>
      </c>
      <c r="D318" s="23" t="s">
        <v>452</v>
      </c>
      <c r="E318" s="23" t="s">
        <v>11</v>
      </c>
      <c r="F318" s="23">
        <v>40</v>
      </c>
      <c r="G318" s="23" t="s">
        <v>1708</v>
      </c>
      <c r="H318" s="23">
        <v>2763.35</v>
      </c>
      <c r="I318" s="23"/>
    </row>
    <row r="319" spans="1:9">
      <c r="A319" s="23" t="s">
        <v>2701</v>
      </c>
      <c r="B319" s="23" t="s">
        <v>2702</v>
      </c>
      <c r="C319" s="23" t="s">
        <v>2703</v>
      </c>
      <c r="D319" s="23" t="s">
        <v>452</v>
      </c>
      <c r="E319" s="23" t="s">
        <v>11</v>
      </c>
      <c r="F319" s="23">
        <v>40</v>
      </c>
      <c r="G319" s="23" t="s">
        <v>1708</v>
      </c>
      <c r="H319" s="23">
        <v>9900.2199999999993</v>
      </c>
      <c r="I319" s="23"/>
    </row>
    <row r="320" spans="1:9">
      <c r="A320" s="23" t="s">
        <v>2036</v>
      </c>
      <c r="B320" s="23" t="s">
        <v>2037</v>
      </c>
      <c r="C320" s="23" t="s">
        <v>2038</v>
      </c>
      <c r="D320" s="23" t="s">
        <v>452</v>
      </c>
      <c r="E320" s="23" t="s">
        <v>11</v>
      </c>
      <c r="F320" s="23">
        <v>39</v>
      </c>
      <c r="G320" s="23" t="s">
        <v>1708</v>
      </c>
      <c r="H320" s="23">
        <v>9605.27</v>
      </c>
      <c r="I320" s="23"/>
    </row>
    <row r="321" spans="1:9">
      <c r="A321" s="23" t="s">
        <v>1889</v>
      </c>
      <c r="B321" s="23" t="s">
        <v>1890</v>
      </c>
      <c r="C321" s="23" t="s">
        <v>1891</v>
      </c>
      <c r="D321" s="23" t="s">
        <v>4105</v>
      </c>
      <c r="E321" s="23" t="s">
        <v>11</v>
      </c>
      <c r="F321" s="23">
        <v>39</v>
      </c>
      <c r="G321" s="23" t="s">
        <v>1708</v>
      </c>
      <c r="H321" s="23">
        <v>12944</v>
      </c>
      <c r="I321" s="23"/>
    </row>
    <row r="322" spans="1:9">
      <c r="A322" s="23" t="s">
        <v>2901</v>
      </c>
      <c r="B322" s="23" t="s">
        <v>2902</v>
      </c>
      <c r="C322" s="23" t="s">
        <v>2904</v>
      </c>
      <c r="D322" s="23" t="s">
        <v>452</v>
      </c>
      <c r="E322" s="23" t="s">
        <v>11</v>
      </c>
      <c r="F322" s="23">
        <v>39</v>
      </c>
      <c r="G322" s="23" t="s">
        <v>1708</v>
      </c>
      <c r="H322" s="23">
        <v>2694.25</v>
      </c>
      <c r="I322" s="23"/>
    </row>
    <row r="323" spans="1:9">
      <c r="A323" s="23" t="s">
        <v>3312</v>
      </c>
      <c r="B323" s="23" t="s">
        <v>3313</v>
      </c>
      <c r="C323" s="23" t="s">
        <v>3314</v>
      </c>
      <c r="D323" s="23" t="s">
        <v>1189</v>
      </c>
      <c r="E323" s="23" t="s">
        <v>11</v>
      </c>
      <c r="F323" s="23">
        <v>38</v>
      </c>
      <c r="G323" s="23" t="s">
        <v>1708</v>
      </c>
      <c r="H323" s="23">
        <v>2625.17</v>
      </c>
      <c r="I323" s="23"/>
    </row>
    <row r="324" spans="1:9">
      <c r="A324" s="23" t="s">
        <v>1748</v>
      </c>
      <c r="B324" s="23" t="s">
        <v>1749</v>
      </c>
      <c r="C324" s="23" t="s">
        <v>1752</v>
      </c>
      <c r="D324" s="23" t="s">
        <v>459</v>
      </c>
      <c r="E324" s="23" t="s">
        <v>11</v>
      </c>
      <c r="F324" s="23">
        <v>38</v>
      </c>
      <c r="G324" s="23" t="s">
        <v>1708</v>
      </c>
      <c r="H324" s="23">
        <v>5428.57</v>
      </c>
      <c r="I324" s="23"/>
    </row>
    <row r="325" spans="1:9">
      <c r="A325" s="23" t="s">
        <v>2227</v>
      </c>
      <c r="B325" s="23" t="s">
        <v>2228</v>
      </c>
      <c r="C325" s="23" t="s">
        <v>2229</v>
      </c>
      <c r="D325" s="23" t="s">
        <v>1189</v>
      </c>
      <c r="E325" s="23" t="s">
        <v>11</v>
      </c>
      <c r="F325" s="23">
        <v>38</v>
      </c>
      <c r="G325" s="23" t="s">
        <v>1708</v>
      </c>
      <c r="H325" s="23">
        <v>9028</v>
      </c>
      <c r="I325" s="23"/>
    </row>
    <row r="326" spans="1:9">
      <c r="A326" s="23" t="s">
        <v>3785</v>
      </c>
      <c r="B326" s="23" t="s">
        <v>3786</v>
      </c>
      <c r="C326" s="23" t="s">
        <v>3788</v>
      </c>
      <c r="D326" s="23" t="s">
        <v>452</v>
      </c>
      <c r="E326" s="23" t="s">
        <v>11</v>
      </c>
      <c r="F326" s="23">
        <v>37</v>
      </c>
      <c r="G326" s="23" t="s">
        <v>1708</v>
      </c>
      <c r="H326" s="23">
        <v>2556.08</v>
      </c>
      <c r="I326" s="23"/>
    </row>
    <row r="327" spans="1:9">
      <c r="A327" s="23" t="s">
        <v>3843</v>
      </c>
      <c r="B327" s="23" t="s">
        <v>3844</v>
      </c>
      <c r="C327" s="23" t="s">
        <v>3845</v>
      </c>
      <c r="D327" s="23" t="s">
        <v>1189</v>
      </c>
      <c r="E327" s="23" t="s">
        <v>11</v>
      </c>
      <c r="F327" s="23">
        <v>37</v>
      </c>
      <c r="G327" s="23" t="s">
        <v>1708</v>
      </c>
      <c r="H327" s="23">
        <v>2556.08</v>
      </c>
      <c r="I327" s="23"/>
    </row>
    <row r="328" spans="1:9">
      <c r="A328" s="23" t="s">
        <v>2223</v>
      </c>
      <c r="B328" s="23" t="s">
        <v>2224</v>
      </c>
      <c r="C328" s="23" t="s">
        <v>2226</v>
      </c>
      <c r="D328" s="23" t="s">
        <v>1189</v>
      </c>
      <c r="E328" s="23" t="s">
        <v>11</v>
      </c>
      <c r="F328" s="23">
        <v>37</v>
      </c>
      <c r="G328" s="23" t="s">
        <v>1708</v>
      </c>
      <c r="H328" s="23">
        <v>2556.08</v>
      </c>
      <c r="I328" s="23"/>
    </row>
    <row r="329" spans="1:9">
      <c r="A329" s="23" t="s">
        <v>2965</v>
      </c>
      <c r="B329" s="23" t="s">
        <v>2966</v>
      </c>
      <c r="C329" s="23" t="s">
        <v>2967</v>
      </c>
      <c r="D329" s="23" t="s">
        <v>452</v>
      </c>
      <c r="E329" s="23" t="s">
        <v>11</v>
      </c>
      <c r="F329" s="23">
        <v>37</v>
      </c>
      <c r="G329" s="23" t="s">
        <v>1708</v>
      </c>
      <c r="H329" s="23">
        <v>2555.98</v>
      </c>
      <c r="I329" s="23"/>
    </row>
    <row r="330" spans="1:9">
      <c r="A330" s="23" t="s">
        <v>3617</v>
      </c>
      <c r="B330" s="23" t="s">
        <v>3618</v>
      </c>
      <c r="C330" s="23" t="s">
        <v>3619</v>
      </c>
      <c r="D330" s="23" t="s">
        <v>452</v>
      </c>
      <c r="E330" s="23" t="s">
        <v>11</v>
      </c>
      <c r="F330" s="23">
        <v>37</v>
      </c>
      <c r="G330" s="23" t="s">
        <v>1708</v>
      </c>
      <c r="H330" s="23">
        <v>2556.0500000000002</v>
      </c>
      <c r="I330" s="23"/>
    </row>
    <row r="331" spans="1:9">
      <c r="A331" s="23" t="s">
        <v>3632</v>
      </c>
      <c r="B331" s="23" t="s">
        <v>3633</v>
      </c>
      <c r="C331" s="23" t="s">
        <v>3634</v>
      </c>
      <c r="D331" s="23" t="s">
        <v>452</v>
      </c>
      <c r="E331" s="23" t="s">
        <v>11</v>
      </c>
      <c r="F331" s="23">
        <v>37</v>
      </c>
      <c r="G331" s="23" t="s">
        <v>1708</v>
      </c>
      <c r="H331" s="23">
        <v>10443.459999999999</v>
      </c>
      <c r="I331" s="23"/>
    </row>
    <row r="332" spans="1:9">
      <c r="A332" s="23" t="s">
        <v>3755</v>
      </c>
      <c r="B332" s="23" t="s">
        <v>3756</v>
      </c>
      <c r="C332" s="23" t="s">
        <v>3757</v>
      </c>
      <c r="D332" s="23" t="s">
        <v>1189</v>
      </c>
      <c r="E332" s="23" t="s">
        <v>11</v>
      </c>
      <c r="F332" s="23">
        <v>37</v>
      </c>
      <c r="G332" s="23" t="s">
        <v>1708</v>
      </c>
      <c r="H332" s="23">
        <v>2556.08</v>
      </c>
      <c r="I332" s="23"/>
    </row>
    <row r="333" spans="1:9">
      <c r="A333" s="23" t="s">
        <v>2310</v>
      </c>
      <c r="B333" s="23" t="s">
        <v>2311</v>
      </c>
      <c r="C333" s="23" t="s">
        <v>2313</v>
      </c>
      <c r="D333" s="23" t="s">
        <v>464</v>
      </c>
      <c r="E333" s="23" t="s">
        <v>11</v>
      </c>
      <c r="F333" s="23">
        <v>37</v>
      </c>
      <c r="G333" s="23" t="s">
        <v>1708</v>
      </c>
      <c r="H333" s="23">
        <v>0</v>
      </c>
      <c r="I333" s="23"/>
    </row>
    <row r="334" spans="1:9">
      <c r="A334" s="23" t="s">
        <v>2814</v>
      </c>
      <c r="B334" s="23" t="s">
        <v>2815</v>
      </c>
      <c r="C334" s="23" t="s">
        <v>2816</v>
      </c>
      <c r="D334" s="23" t="s">
        <v>1189</v>
      </c>
      <c r="E334" s="23" t="s">
        <v>11</v>
      </c>
      <c r="F334" s="23">
        <v>37</v>
      </c>
      <c r="G334" s="23" t="s">
        <v>1708</v>
      </c>
      <c r="H334" s="23">
        <v>2556.09</v>
      </c>
      <c r="I334" s="23"/>
    </row>
    <row r="335" spans="1:9">
      <c r="A335" s="23" t="s">
        <v>1964</v>
      </c>
      <c r="B335" s="23" t="s">
        <v>1965</v>
      </c>
      <c r="C335" s="23" t="s">
        <v>1966</v>
      </c>
      <c r="D335" s="23" t="s">
        <v>452</v>
      </c>
      <c r="E335" s="23" t="s">
        <v>11</v>
      </c>
      <c r="F335" s="23">
        <v>37</v>
      </c>
      <c r="G335" s="23" t="s">
        <v>1708</v>
      </c>
      <c r="H335" s="23">
        <v>2556.0500000000002</v>
      </c>
      <c r="I335" s="23"/>
    </row>
    <row r="336" spans="1:9">
      <c r="A336" s="23" t="s">
        <v>3009</v>
      </c>
      <c r="B336" s="23" t="s">
        <v>3010</v>
      </c>
      <c r="C336" s="23" t="s">
        <v>3012</v>
      </c>
      <c r="D336" s="23" t="s">
        <v>452</v>
      </c>
      <c r="E336" s="23" t="s">
        <v>11</v>
      </c>
      <c r="F336" s="23">
        <v>36</v>
      </c>
      <c r="G336" s="23" t="s">
        <v>1708</v>
      </c>
      <c r="H336" s="23">
        <v>2487</v>
      </c>
      <c r="I336" s="23"/>
    </row>
    <row r="337" spans="1:9">
      <c r="A337" s="23" t="s">
        <v>2182</v>
      </c>
      <c r="B337" s="23" t="s">
        <v>2183</v>
      </c>
      <c r="C337" s="23" t="s">
        <v>2184</v>
      </c>
      <c r="D337" s="23" t="s">
        <v>464</v>
      </c>
      <c r="E337" s="23" t="s">
        <v>11</v>
      </c>
      <c r="F337" s="23">
        <v>36</v>
      </c>
      <c r="G337" s="23" t="s">
        <v>1708</v>
      </c>
      <c r="H337" s="23">
        <v>5142.8599999999997</v>
      </c>
      <c r="I337" s="23"/>
    </row>
    <row r="338" spans="1:9">
      <c r="A338" s="23" t="s">
        <v>2712</v>
      </c>
      <c r="B338" s="23" t="s">
        <v>2713</v>
      </c>
      <c r="C338" s="23" t="s">
        <v>2714</v>
      </c>
      <c r="D338" s="23" t="s">
        <v>1189</v>
      </c>
      <c r="E338" s="23" t="s">
        <v>11</v>
      </c>
      <c r="F338" s="23">
        <v>36</v>
      </c>
      <c r="G338" s="23" t="s">
        <v>1708</v>
      </c>
      <c r="H338" s="23">
        <v>2487</v>
      </c>
      <c r="I338" s="23"/>
    </row>
    <row r="339" spans="1:9">
      <c r="A339" s="23" t="s">
        <v>3911</v>
      </c>
      <c r="B339" s="23" t="s">
        <v>3912</v>
      </c>
      <c r="C339" s="23" t="s">
        <v>3906</v>
      </c>
      <c r="D339" s="23" t="s">
        <v>452</v>
      </c>
      <c r="E339" s="23" t="s">
        <v>11</v>
      </c>
      <c r="F339" s="23">
        <v>36</v>
      </c>
      <c r="G339" s="23" t="s">
        <v>1708</v>
      </c>
      <c r="H339" s="23">
        <v>0.03</v>
      </c>
      <c r="I339" s="23"/>
    </row>
    <row r="340" spans="1:9">
      <c r="A340" s="23" t="s">
        <v>2131</v>
      </c>
      <c r="B340" s="23" t="s">
        <v>2132</v>
      </c>
      <c r="C340" s="23" t="s">
        <v>2133</v>
      </c>
      <c r="D340" s="23" t="s">
        <v>452</v>
      </c>
      <c r="E340" s="23" t="s">
        <v>11</v>
      </c>
      <c r="F340" s="23">
        <v>35</v>
      </c>
      <c r="G340" s="23" t="s">
        <v>1708</v>
      </c>
      <c r="H340" s="23">
        <v>-0.52</v>
      </c>
      <c r="I340" s="23"/>
    </row>
    <row r="341" spans="1:9">
      <c r="A341" s="23" t="s">
        <v>3684</v>
      </c>
      <c r="B341" s="23" t="s">
        <v>3685</v>
      </c>
      <c r="C341" s="23" t="s">
        <v>3687</v>
      </c>
      <c r="D341" s="23" t="s">
        <v>464</v>
      </c>
      <c r="E341" s="23" t="s">
        <v>11</v>
      </c>
      <c r="F341" s="23">
        <v>35</v>
      </c>
      <c r="G341" s="23" t="s">
        <v>1708</v>
      </c>
      <c r="H341" s="23">
        <v>6333.33</v>
      </c>
      <c r="I341" s="23"/>
    </row>
    <row r="342" spans="1:9">
      <c r="A342" s="23" t="s">
        <v>3047</v>
      </c>
      <c r="B342" s="23" t="s">
        <v>3048</v>
      </c>
      <c r="C342" s="23" t="s">
        <v>3049</v>
      </c>
      <c r="D342" s="23" t="s">
        <v>1189</v>
      </c>
      <c r="E342" s="23" t="s">
        <v>11</v>
      </c>
      <c r="F342" s="23">
        <v>35</v>
      </c>
      <c r="G342" s="23" t="s">
        <v>1708</v>
      </c>
      <c r="H342" s="23">
        <v>2417.92</v>
      </c>
      <c r="I342" s="23"/>
    </row>
    <row r="343" spans="1:9">
      <c r="A343" s="23" t="s">
        <v>3217</v>
      </c>
      <c r="B343" s="23" t="s">
        <v>3218</v>
      </c>
      <c r="C343" s="23" t="s">
        <v>3220</v>
      </c>
      <c r="D343" s="23" t="s">
        <v>452</v>
      </c>
      <c r="E343" s="23" t="s">
        <v>11</v>
      </c>
      <c r="F343" s="23">
        <v>34</v>
      </c>
      <c r="G343" s="23" t="s">
        <v>1708</v>
      </c>
      <c r="H343" s="23">
        <v>2348.83</v>
      </c>
      <c r="I343" s="23"/>
    </row>
    <row r="344" spans="1:9">
      <c r="A344" s="23" t="s">
        <v>3574</v>
      </c>
      <c r="B344" s="23" t="s">
        <v>3575</v>
      </c>
      <c r="C344" s="23" t="s">
        <v>3577</v>
      </c>
      <c r="D344" s="23" t="s">
        <v>452</v>
      </c>
      <c r="E344" s="23" t="s">
        <v>11</v>
      </c>
      <c r="F344" s="23">
        <v>34</v>
      </c>
      <c r="G344" s="23" t="s">
        <v>1708</v>
      </c>
      <c r="H344" s="23">
        <v>2348.83</v>
      </c>
      <c r="I344" s="23"/>
    </row>
    <row r="345" spans="1:9">
      <c r="A345" s="23" t="s">
        <v>3190</v>
      </c>
      <c r="B345" s="23" t="s">
        <v>3191</v>
      </c>
      <c r="C345" s="23" t="s">
        <v>3192</v>
      </c>
      <c r="D345" s="23" t="s">
        <v>452</v>
      </c>
      <c r="E345" s="23" t="s">
        <v>11</v>
      </c>
      <c r="F345" s="23">
        <v>34</v>
      </c>
      <c r="G345" s="23" t="s">
        <v>1708</v>
      </c>
      <c r="H345" s="23">
        <v>2348.83</v>
      </c>
      <c r="I345" s="23"/>
    </row>
    <row r="346" spans="1:9">
      <c r="A346" s="23" t="s">
        <v>3043</v>
      </c>
      <c r="B346" s="23" t="s">
        <v>3044</v>
      </c>
      <c r="C346" s="23" t="s">
        <v>3045</v>
      </c>
      <c r="D346" s="23" t="s">
        <v>452</v>
      </c>
      <c r="E346" s="23" t="s">
        <v>11</v>
      </c>
      <c r="F346" s="23">
        <v>34</v>
      </c>
      <c r="G346" s="23" t="s">
        <v>1708</v>
      </c>
      <c r="H346" s="23">
        <v>2348.83</v>
      </c>
      <c r="I346" s="23"/>
    </row>
    <row r="347" spans="1:9">
      <c r="A347" s="23" t="s">
        <v>2716</v>
      </c>
      <c r="B347" s="23" t="s">
        <v>2717</v>
      </c>
      <c r="C347" s="23" t="s">
        <v>2718</v>
      </c>
      <c r="D347" s="23" t="s">
        <v>452</v>
      </c>
      <c r="E347" s="23" t="s">
        <v>11</v>
      </c>
      <c r="F347" s="23">
        <v>34</v>
      </c>
      <c r="G347" s="23" t="s">
        <v>1708</v>
      </c>
      <c r="H347" s="23">
        <v>2348.83</v>
      </c>
      <c r="I347" s="23"/>
    </row>
    <row r="348" spans="1:9">
      <c r="A348" s="23" t="s">
        <v>2753</v>
      </c>
      <c r="B348" s="23" t="s">
        <v>2754</v>
      </c>
      <c r="C348" s="23" t="s">
        <v>2755</v>
      </c>
      <c r="D348" s="23" t="s">
        <v>452</v>
      </c>
      <c r="E348" s="23" t="s">
        <v>11</v>
      </c>
      <c r="F348" s="23">
        <v>34</v>
      </c>
      <c r="G348" s="23" t="s">
        <v>1708</v>
      </c>
      <c r="H348" s="23">
        <v>2348.83</v>
      </c>
      <c r="I348" s="23"/>
    </row>
    <row r="349" spans="1:9">
      <c r="A349" s="23" t="s">
        <v>4030</v>
      </c>
      <c r="B349" s="23" t="s">
        <v>4031</v>
      </c>
      <c r="C349" s="23" t="s">
        <v>4033</v>
      </c>
      <c r="D349" s="23" t="s">
        <v>452</v>
      </c>
      <c r="E349" s="23" t="s">
        <v>11</v>
      </c>
      <c r="F349" s="23">
        <v>34</v>
      </c>
      <c r="G349" s="23" t="s">
        <v>1708</v>
      </c>
      <c r="H349" s="23">
        <v>2348.83</v>
      </c>
      <c r="I349" s="23"/>
    </row>
    <row r="350" spans="1:9">
      <c r="A350" s="23" t="s">
        <v>3772</v>
      </c>
      <c r="B350" s="23" t="s">
        <v>3773</v>
      </c>
      <c r="C350" s="23" t="s">
        <v>3774</v>
      </c>
      <c r="D350" s="23" t="s">
        <v>4289</v>
      </c>
      <c r="E350" s="23" t="s">
        <v>11</v>
      </c>
      <c r="F350" s="23">
        <v>34</v>
      </c>
      <c r="G350" s="23" t="s">
        <v>1708</v>
      </c>
      <c r="H350" s="23">
        <v>10373.4</v>
      </c>
      <c r="I350" s="23"/>
    </row>
    <row r="351" spans="1:9">
      <c r="A351" s="23" t="s">
        <v>2652</v>
      </c>
      <c r="B351" s="23" t="s">
        <v>2653</v>
      </c>
      <c r="C351" s="23" t="s">
        <v>2655</v>
      </c>
      <c r="D351" s="23" t="s">
        <v>452</v>
      </c>
      <c r="E351" s="23" t="s">
        <v>11</v>
      </c>
      <c r="F351" s="23">
        <v>34</v>
      </c>
      <c r="G351" s="23" t="s">
        <v>1708</v>
      </c>
      <c r="H351" s="23">
        <v>2348.83</v>
      </c>
      <c r="I351" s="23"/>
    </row>
    <row r="352" spans="1:9">
      <c r="A352" s="23" t="s">
        <v>2938</v>
      </c>
      <c r="B352" s="23" t="s">
        <v>2939</v>
      </c>
      <c r="C352" s="23" t="s">
        <v>2941</v>
      </c>
      <c r="D352" s="23" t="s">
        <v>452</v>
      </c>
      <c r="E352" s="23" t="s">
        <v>11</v>
      </c>
      <c r="F352" s="23">
        <v>34</v>
      </c>
      <c r="G352" s="23" t="s">
        <v>1708</v>
      </c>
      <c r="H352" s="23">
        <v>2348.83</v>
      </c>
      <c r="I352" s="23"/>
    </row>
    <row r="353" spans="1:9">
      <c r="A353" s="23" t="s">
        <v>3397</v>
      </c>
      <c r="B353" s="23" t="s">
        <v>3398</v>
      </c>
      <c r="C353" s="23" t="s">
        <v>3396</v>
      </c>
      <c r="D353" s="23" t="s">
        <v>459</v>
      </c>
      <c r="E353" s="23" t="s">
        <v>11</v>
      </c>
      <c r="F353" s="23">
        <v>32</v>
      </c>
      <c r="G353" s="23" t="s">
        <v>1708</v>
      </c>
      <c r="H353" s="23">
        <v>760</v>
      </c>
      <c r="I353" s="23"/>
    </row>
    <row r="354" spans="1:9">
      <c r="A354" s="23" t="s">
        <v>3713</v>
      </c>
      <c r="B354" s="23" t="s">
        <v>3714</v>
      </c>
      <c r="C354" s="23" t="s">
        <v>3716</v>
      </c>
      <c r="D354" s="23" t="s">
        <v>464</v>
      </c>
      <c r="E354" s="23" t="s">
        <v>11</v>
      </c>
      <c r="F354" s="23">
        <v>32</v>
      </c>
      <c r="G354" s="23" t="s">
        <v>1708</v>
      </c>
      <c r="H354" s="23">
        <v>960</v>
      </c>
      <c r="I354" s="23"/>
    </row>
    <row r="355" spans="1:9">
      <c r="A355" s="23" t="s">
        <v>2680</v>
      </c>
      <c r="B355" s="23" t="s">
        <v>2681</v>
      </c>
      <c r="C355" s="23" t="s">
        <v>2682</v>
      </c>
      <c r="D355" s="23" t="s">
        <v>464</v>
      </c>
      <c r="E355" s="23" t="s">
        <v>11</v>
      </c>
      <c r="F355" s="23">
        <v>32</v>
      </c>
      <c r="G355" s="23" t="s">
        <v>1708</v>
      </c>
      <c r="H355" s="23">
        <v>960</v>
      </c>
      <c r="I355" s="23"/>
    </row>
    <row r="356" spans="1:9">
      <c r="A356" s="23" t="s">
        <v>1756</v>
      </c>
      <c r="B356" s="23" t="s">
        <v>1757</v>
      </c>
      <c r="C356" s="23" t="s">
        <v>1759</v>
      </c>
      <c r="D356" s="23" t="s">
        <v>459</v>
      </c>
      <c r="E356" s="23" t="s">
        <v>11</v>
      </c>
      <c r="F356" s="23">
        <v>32</v>
      </c>
      <c r="G356" s="23" t="s">
        <v>1708</v>
      </c>
      <c r="H356" s="23">
        <v>760</v>
      </c>
      <c r="I356" s="23"/>
    </row>
    <row r="357" spans="1:9">
      <c r="A357" s="23" t="s">
        <v>3394</v>
      </c>
      <c r="B357" s="23" t="s">
        <v>3395</v>
      </c>
      <c r="C357" s="23" t="s">
        <v>3396</v>
      </c>
      <c r="D357" s="23" t="s">
        <v>459</v>
      </c>
      <c r="E357" s="23" t="s">
        <v>11</v>
      </c>
      <c r="F357" s="23">
        <v>32</v>
      </c>
      <c r="G357" s="23" t="s">
        <v>1708</v>
      </c>
      <c r="H357" s="23">
        <v>760</v>
      </c>
      <c r="I357" s="23"/>
    </row>
    <row r="358" spans="1:9">
      <c r="A358" s="23" t="s">
        <v>2029</v>
      </c>
      <c r="B358" s="23" t="s">
        <v>2030</v>
      </c>
      <c r="C358" s="23" t="s">
        <v>2032</v>
      </c>
      <c r="D358" s="23" t="s">
        <v>452</v>
      </c>
      <c r="E358" s="23" t="s">
        <v>11</v>
      </c>
      <c r="F358" s="23">
        <v>32</v>
      </c>
      <c r="G358" s="23" t="s">
        <v>1708</v>
      </c>
      <c r="H358" s="23">
        <v>9150.48</v>
      </c>
      <c r="I358" s="23"/>
    </row>
    <row r="359" spans="1:9">
      <c r="A359" s="23" t="s">
        <v>2560</v>
      </c>
      <c r="B359" s="23" t="s">
        <v>2561</v>
      </c>
      <c r="C359" s="23" t="s">
        <v>2563</v>
      </c>
      <c r="D359" s="23" t="s">
        <v>459</v>
      </c>
      <c r="E359" s="23" t="s">
        <v>11</v>
      </c>
      <c r="F359" s="23">
        <v>32</v>
      </c>
      <c r="G359" s="23" t="s">
        <v>1708</v>
      </c>
      <c r="H359" s="23">
        <v>3800</v>
      </c>
      <c r="I359" s="23"/>
    </row>
    <row r="360" spans="1:9">
      <c r="A360" s="23" t="s">
        <v>1911</v>
      </c>
      <c r="B360" s="23" t="s">
        <v>1912</v>
      </c>
      <c r="C360" s="23" t="s">
        <v>1914</v>
      </c>
      <c r="D360" s="23" t="s">
        <v>459</v>
      </c>
      <c r="E360" s="23" t="s">
        <v>11</v>
      </c>
      <c r="F360" s="23">
        <v>32</v>
      </c>
      <c r="G360" s="23" t="s">
        <v>1708</v>
      </c>
      <c r="H360" s="23">
        <v>760</v>
      </c>
      <c r="I360" s="23"/>
    </row>
    <row r="361" spans="1:9">
      <c r="A361" s="23" t="s">
        <v>2532</v>
      </c>
      <c r="B361" s="23" t="s">
        <v>2533</v>
      </c>
      <c r="C361" s="23" t="s">
        <v>2535</v>
      </c>
      <c r="D361" s="23" t="s">
        <v>459</v>
      </c>
      <c r="E361" s="23" t="s">
        <v>11</v>
      </c>
      <c r="F361" s="23">
        <v>32</v>
      </c>
      <c r="G361" s="23" t="s">
        <v>1708</v>
      </c>
      <c r="H361" s="23">
        <v>760</v>
      </c>
      <c r="I361" s="23"/>
    </row>
    <row r="362" spans="1:9">
      <c r="A362" s="23" t="s">
        <v>3512</v>
      </c>
      <c r="B362" s="23" t="s">
        <v>3513</v>
      </c>
      <c r="C362" s="23" t="s">
        <v>3514</v>
      </c>
      <c r="D362" s="23" t="s">
        <v>464</v>
      </c>
      <c r="E362" s="23" t="s">
        <v>11</v>
      </c>
      <c r="F362" s="23">
        <v>32</v>
      </c>
      <c r="G362" s="23" t="s">
        <v>1708</v>
      </c>
      <c r="H362" s="23">
        <v>960</v>
      </c>
      <c r="I362" s="23"/>
    </row>
    <row r="363" spans="1:9">
      <c r="A363" s="23" t="s">
        <v>3222</v>
      </c>
      <c r="B363" s="23" t="s">
        <v>3223</v>
      </c>
      <c r="C363" s="23" t="s">
        <v>3221</v>
      </c>
      <c r="D363" s="23" t="s">
        <v>464</v>
      </c>
      <c r="E363" s="23" t="s">
        <v>11</v>
      </c>
      <c r="F363" s="23">
        <v>32</v>
      </c>
      <c r="G363" s="23" t="s">
        <v>1708</v>
      </c>
      <c r="H363" s="23">
        <v>960</v>
      </c>
      <c r="I363" s="23"/>
    </row>
    <row r="364" spans="1:9">
      <c r="A364" s="23" t="s">
        <v>2898</v>
      </c>
      <c r="B364" s="23" t="s">
        <v>2899</v>
      </c>
      <c r="C364" s="23" t="s">
        <v>2900</v>
      </c>
      <c r="D364" s="23" t="s">
        <v>464</v>
      </c>
      <c r="E364" s="23" t="s">
        <v>11</v>
      </c>
      <c r="F364" s="23">
        <v>32</v>
      </c>
      <c r="G364" s="23" t="s">
        <v>1708</v>
      </c>
      <c r="H364" s="23">
        <v>960</v>
      </c>
      <c r="I364" s="23"/>
    </row>
    <row r="365" spans="1:9">
      <c r="A365" s="23" t="s">
        <v>3990</v>
      </c>
      <c r="B365" s="23" t="s">
        <v>3991</v>
      </c>
      <c r="C365" s="23" t="s">
        <v>3992</v>
      </c>
      <c r="D365" s="23" t="s">
        <v>464</v>
      </c>
      <c r="E365" s="23" t="s">
        <v>11</v>
      </c>
      <c r="F365" s="23">
        <v>32</v>
      </c>
      <c r="G365" s="23" t="s">
        <v>1708</v>
      </c>
      <c r="H365" s="23">
        <v>960</v>
      </c>
      <c r="I365" s="23"/>
    </row>
    <row r="366" spans="1:9">
      <c r="A366" s="23" t="s">
        <v>3486</v>
      </c>
      <c r="B366" s="23" t="s">
        <v>3487</v>
      </c>
      <c r="C366" s="23" t="s">
        <v>3488</v>
      </c>
      <c r="D366" s="23" t="s">
        <v>464</v>
      </c>
      <c r="E366" s="23" t="s">
        <v>11</v>
      </c>
      <c r="F366" s="23">
        <v>32</v>
      </c>
      <c r="G366" s="23" t="s">
        <v>1708</v>
      </c>
      <c r="H366" s="23">
        <v>960</v>
      </c>
      <c r="I366" s="23"/>
    </row>
    <row r="367" spans="1:9">
      <c r="A367" s="23" t="s">
        <v>2840</v>
      </c>
      <c r="B367" s="23" t="s">
        <v>2841</v>
      </c>
      <c r="C367" s="23" t="s">
        <v>2842</v>
      </c>
      <c r="D367" s="23" t="s">
        <v>459</v>
      </c>
      <c r="E367" s="23" t="s">
        <v>11</v>
      </c>
      <c r="F367" s="23">
        <v>32</v>
      </c>
      <c r="G367" s="23" t="s">
        <v>1708</v>
      </c>
      <c r="H367" s="23">
        <v>760</v>
      </c>
      <c r="I367" s="23"/>
    </row>
    <row r="368" spans="1:9">
      <c r="A368" s="23" t="s">
        <v>3662</v>
      </c>
      <c r="B368" s="23" t="s">
        <v>3663</v>
      </c>
      <c r="C368" s="23" t="s">
        <v>3664</v>
      </c>
      <c r="D368" s="23" t="s">
        <v>464</v>
      </c>
      <c r="E368" s="23" t="s">
        <v>11</v>
      </c>
      <c r="F368" s="23">
        <v>32</v>
      </c>
      <c r="G368" s="23" t="s">
        <v>1708</v>
      </c>
      <c r="H368" s="23">
        <v>960</v>
      </c>
      <c r="I368" s="23"/>
    </row>
    <row r="369" spans="1:9">
      <c r="A369" s="23" t="s">
        <v>3946</v>
      </c>
      <c r="B369" s="23" t="s">
        <v>3947</v>
      </c>
      <c r="C369" s="23" t="s">
        <v>3948</v>
      </c>
      <c r="D369" s="23" t="s">
        <v>464</v>
      </c>
      <c r="E369" s="23" t="s">
        <v>11</v>
      </c>
      <c r="F369" s="23">
        <v>32</v>
      </c>
      <c r="G369" s="23" t="s">
        <v>1708</v>
      </c>
      <c r="H369" s="23">
        <v>960</v>
      </c>
      <c r="I369" s="23"/>
    </row>
    <row r="370" spans="1:9">
      <c r="A370" s="23" t="s">
        <v>3074</v>
      </c>
      <c r="B370" s="23" t="s">
        <v>3075</v>
      </c>
      <c r="C370" s="23" t="s">
        <v>3076</v>
      </c>
      <c r="D370" s="23" t="s">
        <v>459</v>
      </c>
      <c r="E370" s="23" t="s">
        <v>11</v>
      </c>
      <c r="F370" s="23">
        <v>32</v>
      </c>
      <c r="G370" s="23" t="s">
        <v>1708</v>
      </c>
      <c r="H370" s="23">
        <v>760</v>
      </c>
      <c r="I370" s="23"/>
    </row>
    <row r="371" spans="1:9">
      <c r="A371" s="23" t="s">
        <v>4054</v>
      </c>
      <c r="B371" s="23" t="s">
        <v>4055</v>
      </c>
      <c r="C371" s="23" t="s">
        <v>4056</v>
      </c>
      <c r="D371" s="23" t="s">
        <v>464</v>
      </c>
      <c r="E371" s="23" t="s">
        <v>11</v>
      </c>
      <c r="F371" s="23">
        <v>32</v>
      </c>
      <c r="G371" s="23" t="s">
        <v>1708</v>
      </c>
      <c r="H371" s="23">
        <v>960</v>
      </c>
      <c r="I371" s="23"/>
    </row>
    <row r="372" spans="1:9">
      <c r="A372" s="23" t="s">
        <v>2153</v>
      </c>
      <c r="B372" s="23" t="s">
        <v>2154</v>
      </c>
      <c r="C372" s="23" t="s">
        <v>2156</v>
      </c>
      <c r="D372" s="23" t="s">
        <v>459</v>
      </c>
      <c r="E372" s="23" t="s">
        <v>11</v>
      </c>
      <c r="F372" s="23">
        <v>32</v>
      </c>
      <c r="G372" s="23" t="s">
        <v>1708</v>
      </c>
      <c r="H372" s="23">
        <v>760</v>
      </c>
      <c r="I372" s="23"/>
    </row>
    <row r="373" spans="1:9">
      <c r="A373" s="23" t="s">
        <v>2445</v>
      </c>
      <c r="B373" s="23" t="s">
        <v>2446</v>
      </c>
      <c r="C373" s="23" t="s">
        <v>2448</v>
      </c>
      <c r="D373" s="23" t="s">
        <v>459</v>
      </c>
      <c r="E373" s="23" t="s">
        <v>11</v>
      </c>
      <c r="F373" s="23">
        <v>32</v>
      </c>
      <c r="G373" s="23" t="s">
        <v>1708</v>
      </c>
      <c r="H373" s="23">
        <v>760</v>
      </c>
      <c r="I373" s="23"/>
    </row>
    <row r="374" spans="1:9">
      <c r="A374" s="23" t="s">
        <v>2230</v>
      </c>
      <c r="B374" s="23" t="s">
        <v>2231</v>
      </c>
      <c r="C374" s="23" t="s">
        <v>2188</v>
      </c>
      <c r="D374" s="23" t="s">
        <v>452</v>
      </c>
      <c r="E374" s="23" t="s">
        <v>11</v>
      </c>
      <c r="F374" s="23">
        <v>32</v>
      </c>
      <c r="G374" s="23" t="s">
        <v>1708</v>
      </c>
      <c r="H374" s="23">
        <v>0</v>
      </c>
      <c r="I374" s="23"/>
    </row>
    <row r="375" spans="1:9">
      <c r="A375" s="23" t="s">
        <v>3038</v>
      </c>
      <c r="B375" s="23" t="s">
        <v>3039</v>
      </c>
      <c r="C375" s="23" t="s">
        <v>3041</v>
      </c>
      <c r="D375" s="23" t="s">
        <v>459</v>
      </c>
      <c r="E375" s="23" t="s">
        <v>11</v>
      </c>
      <c r="F375" s="23">
        <v>32</v>
      </c>
      <c r="G375" s="23" t="s">
        <v>1708</v>
      </c>
      <c r="H375" s="23">
        <v>960</v>
      </c>
      <c r="I375" s="23"/>
    </row>
    <row r="376" spans="1:9">
      <c r="A376" s="23" t="s">
        <v>3733</v>
      </c>
      <c r="B376" s="23" t="s">
        <v>3734</v>
      </c>
      <c r="C376" s="23" t="s">
        <v>3728</v>
      </c>
      <c r="D376" s="23" t="s">
        <v>459</v>
      </c>
      <c r="E376" s="23" t="s">
        <v>11</v>
      </c>
      <c r="F376" s="23">
        <v>32</v>
      </c>
      <c r="G376" s="23" t="s">
        <v>1708</v>
      </c>
      <c r="H376" s="23">
        <v>960</v>
      </c>
      <c r="I376" s="23"/>
    </row>
    <row r="377" spans="1:9">
      <c r="A377" s="23" t="s">
        <v>1827</v>
      </c>
      <c r="B377" s="23" t="s">
        <v>1828</v>
      </c>
      <c r="C377" s="23" t="s">
        <v>1830</v>
      </c>
      <c r="D377" s="23" t="s">
        <v>459</v>
      </c>
      <c r="E377" s="23" t="s">
        <v>11</v>
      </c>
      <c r="F377" s="23">
        <v>32</v>
      </c>
      <c r="G377" s="23" t="s">
        <v>1708</v>
      </c>
      <c r="H377" s="23">
        <v>960</v>
      </c>
      <c r="I377" s="23"/>
    </row>
    <row r="378" spans="1:9">
      <c r="A378" s="23" t="s">
        <v>2337</v>
      </c>
      <c r="B378" s="23" t="s">
        <v>2338</v>
      </c>
      <c r="C378" s="23" t="s">
        <v>2339</v>
      </c>
      <c r="D378" s="23" t="s">
        <v>464</v>
      </c>
      <c r="E378" s="23" t="s">
        <v>11</v>
      </c>
      <c r="F378" s="23">
        <v>32</v>
      </c>
      <c r="G378" s="23" t="s">
        <v>1708</v>
      </c>
      <c r="H378" s="23">
        <v>960</v>
      </c>
      <c r="I378" s="23"/>
    </row>
    <row r="379" spans="1:9">
      <c r="A379" s="23" t="s">
        <v>3987</v>
      </c>
      <c r="B379" s="23" t="s">
        <v>3988</v>
      </c>
      <c r="C379" s="23" t="s">
        <v>3989</v>
      </c>
      <c r="D379" s="23" t="s">
        <v>464</v>
      </c>
      <c r="E379" s="23" t="s">
        <v>11</v>
      </c>
      <c r="F379" s="23">
        <v>32</v>
      </c>
      <c r="G379" s="23" t="s">
        <v>1708</v>
      </c>
      <c r="H379" s="23">
        <v>960</v>
      </c>
      <c r="I379" s="23"/>
    </row>
    <row r="380" spans="1:9">
      <c r="A380" s="23" t="s">
        <v>2256</v>
      </c>
      <c r="B380" s="23" t="s">
        <v>2257</v>
      </c>
      <c r="C380" s="23" t="s">
        <v>2258</v>
      </c>
      <c r="D380" s="23" t="s">
        <v>464</v>
      </c>
      <c r="E380" s="23" t="s">
        <v>11</v>
      </c>
      <c r="F380" s="23">
        <v>32</v>
      </c>
      <c r="G380" s="23" t="s">
        <v>1708</v>
      </c>
      <c r="H380" s="23">
        <v>960</v>
      </c>
      <c r="I380" s="23"/>
    </row>
    <row r="381" spans="1:9">
      <c r="A381" s="23" t="s">
        <v>3875</v>
      </c>
      <c r="B381" s="23" t="s">
        <v>3876</v>
      </c>
      <c r="C381" s="23" t="s">
        <v>3877</v>
      </c>
      <c r="D381" s="23" t="s">
        <v>4084</v>
      </c>
      <c r="E381" s="23" t="s">
        <v>11</v>
      </c>
      <c r="F381" s="23">
        <v>32</v>
      </c>
      <c r="G381" s="23" t="s">
        <v>1708</v>
      </c>
      <c r="H381" s="23">
        <v>7656</v>
      </c>
      <c r="I381" s="23"/>
    </row>
    <row r="382" spans="1:9">
      <c r="A382" s="23" t="s">
        <v>2474</v>
      </c>
      <c r="B382" s="23" t="s">
        <v>2475</v>
      </c>
      <c r="C382" s="23" t="s">
        <v>2476</v>
      </c>
      <c r="D382" s="23" t="s">
        <v>464</v>
      </c>
      <c r="E382" s="23" t="s">
        <v>11</v>
      </c>
      <c r="F382" s="23">
        <v>32</v>
      </c>
      <c r="G382" s="23" t="s">
        <v>1708</v>
      </c>
      <c r="H382" s="23">
        <v>960</v>
      </c>
      <c r="I382" s="23"/>
    </row>
    <row r="383" spans="1:9">
      <c r="A383" s="23" t="s">
        <v>3682</v>
      </c>
      <c r="B383" s="23" t="s">
        <v>3683</v>
      </c>
      <c r="C383" s="23" t="s">
        <v>1970</v>
      </c>
      <c r="D383" s="23" t="s">
        <v>464</v>
      </c>
      <c r="E383" s="23" t="s">
        <v>11</v>
      </c>
      <c r="F383" s="23">
        <v>32</v>
      </c>
      <c r="G383" s="23" t="s">
        <v>1708</v>
      </c>
      <c r="H383" s="23">
        <v>960</v>
      </c>
      <c r="I383" s="23"/>
    </row>
    <row r="384" spans="1:9">
      <c r="A384" s="23" t="s">
        <v>3764</v>
      </c>
      <c r="B384" s="23" t="s">
        <v>3765</v>
      </c>
      <c r="C384" s="23" t="s">
        <v>3766</v>
      </c>
      <c r="D384" s="23" t="s">
        <v>464</v>
      </c>
      <c r="E384" s="23" t="s">
        <v>11</v>
      </c>
      <c r="F384" s="23">
        <v>32</v>
      </c>
      <c r="G384" s="23" t="s">
        <v>1708</v>
      </c>
      <c r="H384" s="23">
        <v>960</v>
      </c>
      <c r="I384" s="23"/>
    </row>
    <row r="385" spans="1:9">
      <c r="A385" s="23" t="s">
        <v>2168</v>
      </c>
      <c r="B385" s="23" t="s">
        <v>2169</v>
      </c>
      <c r="C385" s="23" t="s">
        <v>2170</v>
      </c>
      <c r="D385" s="23" t="s">
        <v>4084</v>
      </c>
      <c r="E385" s="23" t="s">
        <v>11</v>
      </c>
      <c r="F385" s="23">
        <v>32</v>
      </c>
      <c r="G385" s="23" t="s">
        <v>1708</v>
      </c>
      <c r="H385" s="23">
        <v>9504</v>
      </c>
      <c r="I385" s="23"/>
    </row>
    <row r="386" spans="1:9">
      <c r="A386" s="23" t="s">
        <v>3596</v>
      </c>
      <c r="B386" s="23" t="s">
        <v>3597</v>
      </c>
      <c r="C386" s="23" t="s">
        <v>3599</v>
      </c>
      <c r="D386" s="23" t="s">
        <v>459</v>
      </c>
      <c r="E386" s="23" t="s">
        <v>11</v>
      </c>
      <c r="F386" s="23">
        <v>32</v>
      </c>
      <c r="G386" s="23" t="s">
        <v>1708</v>
      </c>
      <c r="H386" s="23">
        <v>960</v>
      </c>
      <c r="I386" s="23"/>
    </row>
    <row r="387" spans="1:9">
      <c r="A387" s="23" t="s">
        <v>3820</v>
      </c>
      <c r="B387" s="23" t="s">
        <v>3821</v>
      </c>
      <c r="C387" s="23" t="s">
        <v>3822</v>
      </c>
      <c r="D387" s="23" t="s">
        <v>459</v>
      </c>
      <c r="E387" s="23" t="s">
        <v>11</v>
      </c>
      <c r="F387" s="23">
        <v>32</v>
      </c>
      <c r="G387" s="23" t="s">
        <v>1708</v>
      </c>
      <c r="H387" s="23">
        <v>760</v>
      </c>
      <c r="I387" s="23"/>
    </row>
    <row r="388" spans="1:9">
      <c r="A388" s="23" t="s">
        <v>1779</v>
      </c>
      <c r="B388" s="23" t="s">
        <v>1780</v>
      </c>
      <c r="C388" s="23" t="s">
        <v>1781</v>
      </c>
      <c r="D388" s="23" t="s">
        <v>459</v>
      </c>
      <c r="E388" s="23" t="s">
        <v>11</v>
      </c>
      <c r="F388" s="23">
        <v>32</v>
      </c>
      <c r="G388" s="23" t="s">
        <v>1708</v>
      </c>
      <c r="H388" s="23">
        <v>960</v>
      </c>
      <c r="I388" s="23"/>
    </row>
    <row r="389" spans="1:9">
      <c r="A389" s="23" t="s">
        <v>3178</v>
      </c>
      <c r="B389" s="23" t="s">
        <v>3179</v>
      </c>
      <c r="C389" s="23" t="s">
        <v>3180</v>
      </c>
      <c r="D389" s="23" t="s">
        <v>464</v>
      </c>
      <c r="E389" s="23" t="s">
        <v>11</v>
      </c>
      <c r="F389" s="23">
        <v>32</v>
      </c>
      <c r="G389" s="23" t="s">
        <v>1708</v>
      </c>
      <c r="H389" s="23">
        <v>960</v>
      </c>
      <c r="I389" s="23"/>
    </row>
    <row r="390" spans="1:9">
      <c r="A390" s="23" t="s">
        <v>3959</v>
      </c>
      <c r="B390" s="23" t="s">
        <v>3960</v>
      </c>
      <c r="C390" s="23" t="s">
        <v>3961</v>
      </c>
      <c r="D390" s="23" t="s">
        <v>459</v>
      </c>
      <c r="E390" s="23" t="s">
        <v>1808</v>
      </c>
      <c r="F390" s="23">
        <v>31</v>
      </c>
      <c r="G390" s="23" t="s">
        <v>1708</v>
      </c>
      <c r="H390" s="23">
        <v>4650.0600000000004</v>
      </c>
      <c r="I390" s="23"/>
    </row>
    <row r="391" spans="1:9">
      <c r="A391" s="23" t="s">
        <v>2639</v>
      </c>
      <c r="B391" s="23" t="s">
        <v>2640</v>
      </c>
      <c r="C391" s="23" t="s">
        <v>2642</v>
      </c>
      <c r="D391" s="23" t="s">
        <v>1189</v>
      </c>
      <c r="E391" s="23" t="s">
        <v>11</v>
      </c>
      <c r="F391" s="23">
        <v>31</v>
      </c>
      <c r="G391" s="23" t="s">
        <v>1708</v>
      </c>
      <c r="H391" s="23">
        <v>0</v>
      </c>
      <c r="I391" s="23"/>
    </row>
    <row r="392" spans="1:9">
      <c r="A392" s="23" t="s">
        <v>3021</v>
      </c>
      <c r="B392" s="23" t="s">
        <v>3022</v>
      </c>
      <c r="C392" s="23" t="s">
        <v>3023</v>
      </c>
      <c r="D392" s="23" t="s">
        <v>1189</v>
      </c>
      <c r="E392" s="23" t="s">
        <v>11</v>
      </c>
      <c r="F392" s="23">
        <v>30</v>
      </c>
      <c r="G392" s="23" t="s">
        <v>1708</v>
      </c>
      <c r="H392" s="23">
        <v>0</v>
      </c>
      <c r="I392" s="23"/>
    </row>
    <row r="393" spans="1:9">
      <c r="A393" s="23" t="s">
        <v>1862</v>
      </c>
      <c r="B393" s="23" t="s">
        <v>1863</v>
      </c>
      <c r="C393" s="23" t="s">
        <v>1864</v>
      </c>
      <c r="D393" s="23" t="s">
        <v>452</v>
      </c>
      <c r="E393" s="23" t="s">
        <v>11</v>
      </c>
      <c r="F393" s="23">
        <v>30</v>
      </c>
      <c r="G393" s="23" t="s">
        <v>1708</v>
      </c>
      <c r="H393" s="23">
        <v>-0.08</v>
      </c>
      <c r="I393" s="23"/>
    </row>
    <row r="394" spans="1:9">
      <c r="A394" s="23" t="s">
        <v>3556</v>
      </c>
      <c r="B394" s="23" t="s">
        <v>3557</v>
      </c>
      <c r="C394" s="23" t="s">
        <v>3545</v>
      </c>
      <c r="D394" s="23" t="s">
        <v>4289</v>
      </c>
      <c r="E394" s="23" t="s">
        <v>11</v>
      </c>
      <c r="F394" s="23">
        <v>30</v>
      </c>
      <c r="G394" s="23" t="s">
        <v>1708</v>
      </c>
      <c r="H394" s="23">
        <v>8625</v>
      </c>
      <c r="I394" s="23"/>
    </row>
    <row r="395" spans="1:9">
      <c r="A395" s="23" t="s">
        <v>2453</v>
      </c>
      <c r="B395" s="23" t="s">
        <v>2454</v>
      </c>
      <c r="C395" s="23" t="s">
        <v>2455</v>
      </c>
      <c r="D395" s="23" t="s">
        <v>452</v>
      </c>
      <c r="E395" s="23" t="s">
        <v>11</v>
      </c>
      <c r="F395" s="23">
        <v>29</v>
      </c>
      <c r="G395" s="23" t="s">
        <v>1708</v>
      </c>
      <c r="H395" s="23">
        <v>3645.51</v>
      </c>
      <c r="I395" s="23"/>
    </row>
    <row r="396" spans="1:9">
      <c r="A396" s="23" t="s">
        <v>5269</v>
      </c>
      <c r="B396" s="23" t="s">
        <v>5270</v>
      </c>
      <c r="C396" s="23" t="s">
        <v>5037</v>
      </c>
      <c r="D396" s="23" t="s">
        <v>459</v>
      </c>
      <c r="E396" s="23" t="s">
        <v>11</v>
      </c>
      <c r="F396" s="23">
        <v>29</v>
      </c>
      <c r="G396" s="23" t="s">
        <v>1708</v>
      </c>
      <c r="H396" s="23">
        <v>870</v>
      </c>
      <c r="I396" s="23"/>
    </row>
    <row r="397" spans="1:9">
      <c r="A397" s="23" t="s">
        <v>3336</v>
      </c>
      <c r="B397" s="23" t="s">
        <v>3337</v>
      </c>
      <c r="C397" s="23" t="s">
        <v>3338</v>
      </c>
      <c r="D397" s="23" t="s">
        <v>4084</v>
      </c>
      <c r="E397" s="23" t="s">
        <v>11</v>
      </c>
      <c r="F397" s="23">
        <v>29</v>
      </c>
      <c r="G397" s="23" t="s">
        <v>1708</v>
      </c>
      <c r="H397" s="23">
        <v>5220</v>
      </c>
      <c r="I397" s="23"/>
    </row>
    <row r="398" spans="1:9">
      <c r="A398" s="23" t="s">
        <v>5035</v>
      </c>
      <c r="B398" s="23" t="s">
        <v>5036</v>
      </c>
      <c r="C398" s="23" t="s">
        <v>5037</v>
      </c>
      <c r="D398" s="23" t="s">
        <v>459</v>
      </c>
      <c r="E398" s="23" t="s">
        <v>11</v>
      </c>
      <c r="F398" s="23">
        <v>29</v>
      </c>
      <c r="G398" s="23" t="s">
        <v>1708</v>
      </c>
      <c r="H398" s="23">
        <v>870</v>
      </c>
      <c r="I398" s="23"/>
    </row>
    <row r="399" spans="1:9">
      <c r="A399" s="23" t="s">
        <v>1882</v>
      </c>
      <c r="B399" s="23" t="s">
        <v>1883</v>
      </c>
      <c r="C399" s="23" t="s">
        <v>1885</v>
      </c>
      <c r="D399" s="23" t="s">
        <v>4289</v>
      </c>
      <c r="E399" s="23" t="s">
        <v>11</v>
      </c>
      <c r="F399" s="23">
        <v>29</v>
      </c>
      <c r="G399" s="23" t="s">
        <v>1708</v>
      </c>
      <c r="H399" s="23">
        <v>8337.5</v>
      </c>
      <c r="I399" s="23"/>
    </row>
    <row r="400" spans="1:9">
      <c r="A400" s="23" t="s">
        <v>1783</v>
      </c>
      <c r="B400" s="23" t="s">
        <v>1784</v>
      </c>
      <c r="C400" s="23" t="s">
        <v>1785</v>
      </c>
      <c r="D400" s="23" t="s">
        <v>452</v>
      </c>
      <c r="E400" s="23" t="s">
        <v>11</v>
      </c>
      <c r="F400" s="23">
        <v>28</v>
      </c>
      <c r="G400" s="23" t="s">
        <v>1708</v>
      </c>
      <c r="H400" s="23">
        <v>4900</v>
      </c>
      <c r="I400" s="23"/>
    </row>
    <row r="401" spans="1:9">
      <c r="A401" s="23" t="s">
        <v>4014</v>
      </c>
      <c r="B401" s="23" t="s">
        <v>4015</v>
      </c>
      <c r="C401" s="23" t="s">
        <v>4016</v>
      </c>
      <c r="D401" s="23" t="s">
        <v>4084</v>
      </c>
      <c r="E401" s="23" t="s">
        <v>11</v>
      </c>
      <c r="F401" s="23">
        <v>28</v>
      </c>
      <c r="G401" s="23" t="s">
        <v>1708</v>
      </c>
      <c r="H401" s="23">
        <v>7724.92</v>
      </c>
      <c r="I401" s="23"/>
    </row>
    <row r="402" spans="1:9">
      <c r="A402" s="23" t="s">
        <v>1843</v>
      </c>
      <c r="B402" s="23" t="s">
        <v>1844</v>
      </c>
      <c r="C402" s="23" t="s">
        <v>1845</v>
      </c>
      <c r="D402" s="23" t="s">
        <v>452</v>
      </c>
      <c r="E402" s="23" t="s">
        <v>11</v>
      </c>
      <c r="F402" s="23">
        <v>27</v>
      </c>
      <c r="G402" s="23" t="s">
        <v>1708</v>
      </c>
      <c r="H402" s="23">
        <v>0</v>
      </c>
      <c r="I402" s="23"/>
    </row>
    <row r="403" spans="1:9">
      <c r="A403" s="23" t="s">
        <v>3863</v>
      </c>
      <c r="B403" s="23" t="s">
        <v>3864</v>
      </c>
      <c r="C403" s="23" t="s">
        <v>3865</v>
      </c>
      <c r="D403" s="23" t="s">
        <v>452</v>
      </c>
      <c r="E403" s="23" t="s">
        <v>11</v>
      </c>
      <c r="F403" s="23">
        <v>27</v>
      </c>
      <c r="G403" s="23" t="s">
        <v>1708</v>
      </c>
      <c r="H403" s="23">
        <v>6499.61</v>
      </c>
      <c r="I403" s="23"/>
    </row>
    <row r="404" spans="1:9">
      <c r="A404" s="23" t="s">
        <v>3251</v>
      </c>
      <c r="B404" s="23" t="s">
        <v>3252</v>
      </c>
      <c r="C404" s="23" t="s">
        <v>3253</v>
      </c>
      <c r="D404" s="23" t="s">
        <v>1189</v>
      </c>
      <c r="E404" s="23" t="s">
        <v>11</v>
      </c>
      <c r="F404" s="23">
        <v>27</v>
      </c>
      <c r="G404" s="23" t="s">
        <v>1708</v>
      </c>
      <c r="H404" s="23">
        <v>6701.79</v>
      </c>
      <c r="I404" s="23"/>
    </row>
    <row r="405" spans="1:9">
      <c r="A405" s="23" t="s">
        <v>3515</v>
      </c>
      <c r="B405" s="23" t="s">
        <v>3516</v>
      </c>
      <c r="C405" s="23" t="s">
        <v>3518</v>
      </c>
      <c r="D405" s="23" t="s">
        <v>464</v>
      </c>
      <c r="E405" s="23" t="s">
        <v>11</v>
      </c>
      <c r="F405" s="23">
        <v>27</v>
      </c>
      <c r="G405" s="23" t="s">
        <v>1708</v>
      </c>
      <c r="H405" s="23">
        <v>810</v>
      </c>
      <c r="I405" s="23"/>
    </row>
    <row r="406" spans="1:9">
      <c r="A406" s="23" t="s">
        <v>2747</v>
      </c>
      <c r="B406" s="23" t="s">
        <v>2748</v>
      </c>
      <c r="C406" s="23" t="s">
        <v>2749</v>
      </c>
      <c r="D406" s="23" t="s">
        <v>1189</v>
      </c>
      <c r="E406" s="23" t="s">
        <v>11</v>
      </c>
      <c r="F406" s="23">
        <v>27</v>
      </c>
      <c r="G406" s="23" t="s">
        <v>1708</v>
      </c>
      <c r="H406" s="23">
        <v>6824.9</v>
      </c>
      <c r="I406" s="23"/>
    </row>
    <row r="407" spans="1:9">
      <c r="A407" s="23" t="s">
        <v>2760</v>
      </c>
      <c r="B407" s="23" t="s">
        <v>2761</v>
      </c>
      <c r="C407" s="23" t="s">
        <v>2762</v>
      </c>
      <c r="D407" s="23" t="s">
        <v>464</v>
      </c>
      <c r="E407" s="23" t="s">
        <v>11</v>
      </c>
      <c r="F407" s="23">
        <v>26</v>
      </c>
      <c r="G407" s="23" t="s">
        <v>1708</v>
      </c>
      <c r="H407" s="23">
        <v>780</v>
      </c>
      <c r="I407" s="23"/>
    </row>
    <row r="408" spans="1:9">
      <c r="A408" s="23" t="s">
        <v>3320</v>
      </c>
      <c r="B408" s="23" t="s">
        <v>3321</v>
      </c>
      <c r="C408" s="23" t="s">
        <v>3322</v>
      </c>
      <c r="D408" s="23" t="s">
        <v>4084</v>
      </c>
      <c r="E408" s="23" t="s">
        <v>11</v>
      </c>
      <c r="F408" s="23">
        <v>26</v>
      </c>
      <c r="G408" s="23" t="s">
        <v>1708</v>
      </c>
      <c r="H408" s="23">
        <v>6552</v>
      </c>
      <c r="I408" s="23"/>
    </row>
    <row r="409" spans="1:9">
      <c r="A409" s="23" t="s">
        <v>2880</v>
      </c>
      <c r="B409" s="23" t="s">
        <v>2881</v>
      </c>
      <c r="C409" s="23" t="s">
        <v>2882</v>
      </c>
      <c r="D409" s="23" t="s">
        <v>459</v>
      </c>
      <c r="E409" s="23" t="s">
        <v>11</v>
      </c>
      <c r="F409" s="23">
        <v>25</v>
      </c>
      <c r="G409" s="23" t="s">
        <v>1708</v>
      </c>
      <c r="H409" s="23">
        <v>593.75</v>
      </c>
      <c r="I409" s="23"/>
    </row>
    <row r="410" spans="1:9">
      <c r="A410" s="23" t="s">
        <v>2786</v>
      </c>
      <c r="B410" s="23" t="s">
        <v>2787</v>
      </c>
      <c r="C410" s="23" t="s">
        <v>2789</v>
      </c>
      <c r="D410" s="23" t="s">
        <v>459</v>
      </c>
      <c r="E410" s="23" t="s">
        <v>11</v>
      </c>
      <c r="F410" s="23">
        <v>25</v>
      </c>
      <c r="G410" s="23" t="s">
        <v>1708</v>
      </c>
      <c r="H410" s="23">
        <v>3571.43</v>
      </c>
      <c r="I410" s="23"/>
    </row>
    <row r="411" spans="1:9">
      <c r="A411" s="23" t="s">
        <v>2850</v>
      </c>
      <c r="B411" s="23" t="s">
        <v>1222</v>
      </c>
      <c r="C411" s="23" t="s">
        <v>2851</v>
      </c>
      <c r="D411" s="23" t="s">
        <v>459</v>
      </c>
      <c r="E411" s="23" t="s">
        <v>11</v>
      </c>
      <c r="F411" s="23">
        <v>25</v>
      </c>
      <c r="G411" s="23" t="s">
        <v>1708</v>
      </c>
      <c r="H411" s="23">
        <v>593.75</v>
      </c>
      <c r="I411" s="23"/>
    </row>
    <row r="412" spans="1:9">
      <c r="A412" s="23" t="s">
        <v>2062</v>
      </c>
      <c r="B412" s="23" t="s">
        <v>2063</v>
      </c>
      <c r="C412" s="23" t="s">
        <v>2065</v>
      </c>
      <c r="D412" s="23" t="s">
        <v>464</v>
      </c>
      <c r="E412" s="23" t="s">
        <v>11</v>
      </c>
      <c r="F412" s="23">
        <v>25</v>
      </c>
      <c r="G412" s="23" t="s">
        <v>1708</v>
      </c>
      <c r="H412" s="23">
        <v>3571.43</v>
      </c>
      <c r="I412" s="23"/>
    </row>
    <row r="413" spans="1:9">
      <c r="A413" s="23" t="s">
        <v>3265</v>
      </c>
      <c r="B413" s="23" t="s">
        <v>3266</v>
      </c>
      <c r="C413" s="23" t="s">
        <v>3268</v>
      </c>
      <c r="D413" s="23" t="s">
        <v>1189</v>
      </c>
      <c r="E413" s="23" t="s">
        <v>11</v>
      </c>
      <c r="F413" s="23">
        <v>25</v>
      </c>
      <c r="G413" s="23" t="s">
        <v>1708</v>
      </c>
      <c r="H413" s="23">
        <v>0</v>
      </c>
      <c r="I413" s="23"/>
    </row>
    <row r="414" spans="1:9">
      <c r="A414" s="23" t="s">
        <v>2824</v>
      </c>
      <c r="B414" s="23" t="s">
        <v>2825</v>
      </c>
      <c r="C414" s="23" t="s">
        <v>2826</v>
      </c>
      <c r="D414" s="23" t="s">
        <v>464</v>
      </c>
      <c r="E414" s="23" t="s">
        <v>11</v>
      </c>
      <c r="F414" s="23">
        <v>25</v>
      </c>
      <c r="G414" s="23" t="s">
        <v>1708</v>
      </c>
      <c r="H414" s="23">
        <v>750</v>
      </c>
      <c r="I414" s="23"/>
    </row>
    <row r="415" spans="1:9">
      <c r="A415" s="23" t="s">
        <v>2004</v>
      </c>
      <c r="B415" s="23" t="s">
        <v>2005</v>
      </c>
      <c r="C415" s="23" t="s">
        <v>2006</v>
      </c>
      <c r="D415" s="23" t="s">
        <v>4289</v>
      </c>
      <c r="E415" s="23" t="s">
        <v>11</v>
      </c>
      <c r="F415" s="23">
        <v>24</v>
      </c>
      <c r="G415" s="23" t="s">
        <v>1708</v>
      </c>
      <c r="H415" s="23">
        <v>7028.16</v>
      </c>
      <c r="I415" s="23"/>
    </row>
    <row r="416" spans="1:9">
      <c r="A416" s="23" t="s">
        <v>4063</v>
      </c>
      <c r="B416" s="23" t="s">
        <v>4064</v>
      </c>
      <c r="C416" s="23" t="s">
        <v>4066</v>
      </c>
      <c r="D416" s="23" t="s">
        <v>459</v>
      </c>
      <c r="E416" s="23" t="s">
        <v>11</v>
      </c>
      <c r="F416" s="23">
        <v>24</v>
      </c>
      <c r="G416" s="23" t="s">
        <v>1708</v>
      </c>
      <c r="H416" s="23">
        <v>720</v>
      </c>
      <c r="I416" s="23"/>
    </row>
    <row r="417" spans="1:9">
      <c r="A417" s="23" t="s">
        <v>3867</v>
      </c>
      <c r="B417" s="23" t="s">
        <v>3868</v>
      </c>
      <c r="C417" s="23" t="s">
        <v>3870</v>
      </c>
      <c r="D417" s="23" t="s">
        <v>464</v>
      </c>
      <c r="E417" s="23" t="s">
        <v>11</v>
      </c>
      <c r="F417" s="23">
        <v>24</v>
      </c>
      <c r="G417" s="23" t="s">
        <v>1708</v>
      </c>
      <c r="H417" s="23">
        <v>720</v>
      </c>
      <c r="I417" s="23"/>
    </row>
    <row r="418" spans="1:9">
      <c r="A418" s="23" t="s">
        <v>3722</v>
      </c>
      <c r="B418" s="23" t="s">
        <v>3723</v>
      </c>
      <c r="C418" s="23" t="s">
        <v>3724</v>
      </c>
      <c r="D418" s="23" t="s">
        <v>459</v>
      </c>
      <c r="E418" s="23" t="s">
        <v>11</v>
      </c>
      <c r="F418" s="23">
        <v>24</v>
      </c>
      <c r="G418" s="23" t="s">
        <v>1708</v>
      </c>
      <c r="H418" s="23">
        <v>720</v>
      </c>
      <c r="I418" s="23"/>
    </row>
    <row r="419" spans="1:9">
      <c r="A419" s="23" t="s">
        <v>1812</v>
      </c>
      <c r="B419" s="23" t="s">
        <v>1813</v>
      </c>
      <c r="C419" s="23" t="s">
        <v>1814</v>
      </c>
      <c r="D419" s="23" t="s">
        <v>1189</v>
      </c>
      <c r="E419" s="23" t="s">
        <v>11</v>
      </c>
      <c r="F419" s="23">
        <v>24</v>
      </c>
      <c r="G419" s="23" t="s">
        <v>1708</v>
      </c>
      <c r="H419" s="23">
        <v>1658</v>
      </c>
      <c r="I419" s="23"/>
    </row>
    <row r="420" spans="1:9">
      <c r="A420" s="23" t="s">
        <v>3237</v>
      </c>
      <c r="B420" s="23" t="s">
        <v>3238</v>
      </c>
      <c r="C420" s="23" t="s">
        <v>3239</v>
      </c>
      <c r="D420" s="23" t="s">
        <v>4259</v>
      </c>
      <c r="E420" s="23" t="s">
        <v>11</v>
      </c>
      <c r="F420" s="23">
        <v>24</v>
      </c>
      <c r="G420" s="23" t="s">
        <v>1708</v>
      </c>
      <c r="H420" s="23">
        <v>6240</v>
      </c>
      <c r="I420" s="23"/>
    </row>
    <row r="421" spans="1:9">
      <c r="A421" s="23" t="s">
        <v>2927</v>
      </c>
      <c r="B421" s="23" t="s">
        <v>2928</v>
      </c>
      <c r="C421" s="23" t="s">
        <v>2929</v>
      </c>
      <c r="D421" s="23" t="s">
        <v>464</v>
      </c>
      <c r="E421" s="23" t="s">
        <v>11</v>
      </c>
      <c r="F421" s="23">
        <v>24</v>
      </c>
      <c r="G421" s="23" t="s">
        <v>1708</v>
      </c>
      <c r="H421" s="23">
        <v>720</v>
      </c>
      <c r="I421" s="23"/>
    </row>
    <row r="422" spans="1:9">
      <c r="A422" s="23" t="s">
        <v>2234</v>
      </c>
      <c r="B422" s="23" t="s">
        <v>2235</v>
      </c>
      <c r="C422" s="23" t="s">
        <v>2237</v>
      </c>
      <c r="D422" s="23" t="s">
        <v>459</v>
      </c>
      <c r="E422" s="23" t="s">
        <v>11</v>
      </c>
      <c r="F422" s="23">
        <v>24</v>
      </c>
      <c r="G422" s="23" t="s">
        <v>1708</v>
      </c>
      <c r="H422" s="23">
        <v>542.22</v>
      </c>
      <c r="I422" s="23"/>
    </row>
    <row r="423" spans="1:9">
      <c r="A423" s="23" t="s">
        <v>3440</v>
      </c>
      <c r="B423" s="23" t="s">
        <v>3441</v>
      </c>
      <c r="C423" s="23" t="s">
        <v>3442</v>
      </c>
      <c r="D423" s="23" t="s">
        <v>459</v>
      </c>
      <c r="E423" s="23" t="s">
        <v>11</v>
      </c>
      <c r="F423" s="23">
        <v>24</v>
      </c>
      <c r="G423" s="23" t="s">
        <v>1708</v>
      </c>
      <c r="H423" s="23">
        <v>720</v>
      </c>
      <c r="I423" s="23"/>
    </row>
    <row r="424" spans="1:9">
      <c r="A424" s="23" t="s">
        <v>3095</v>
      </c>
      <c r="B424" s="23" t="s">
        <v>3096</v>
      </c>
      <c r="C424" s="23" t="s">
        <v>3098</v>
      </c>
      <c r="D424" s="23" t="s">
        <v>459</v>
      </c>
      <c r="E424" s="23" t="s">
        <v>11</v>
      </c>
      <c r="F424" s="23">
        <v>24</v>
      </c>
      <c r="G424" s="23" t="s">
        <v>1708</v>
      </c>
      <c r="H424" s="23">
        <v>3600</v>
      </c>
      <c r="I424" s="23"/>
    </row>
    <row r="425" spans="1:9">
      <c r="A425" s="23" t="s">
        <v>2513</v>
      </c>
      <c r="B425" s="23" t="s">
        <v>2514</v>
      </c>
      <c r="C425" s="23" t="s">
        <v>2516</v>
      </c>
      <c r="D425" s="23" t="s">
        <v>459</v>
      </c>
      <c r="E425" s="23" t="s">
        <v>11</v>
      </c>
      <c r="F425" s="23">
        <v>24</v>
      </c>
      <c r="G425" s="23" t="s">
        <v>1708</v>
      </c>
      <c r="H425" s="23">
        <v>720</v>
      </c>
      <c r="I425" s="23"/>
    </row>
    <row r="426" spans="1:9">
      <c r="A426" s="23" t="s">
        <v>3065</v>
      </c>
      <c r="B426" s="23" t="s">
        <v>3066</v>
      </c>
      <c r="C426" s="23" t="s">
        <v>3068</v>
      </c>
      <c r="D426" s="23" t="s">
        <v>459</v>
      </c>
      <c r="E426" s="23" t="s">
        <v>11</v>
      </c>
      <c r="F426" s="23">
        <v>24</v>
      </c>
      <c r="G426" s="23" t="s">
        <v>1708</v>
      </c>
      <c r="H426" s="23">
        <v>720</v>
      </c>
      <c r="I426" s="23"/>
    </row>
    <row r="427" spans="1:9">
      <c r="A427" s="23" t="s">
        <v>2683</v>
      </c>
      <c r="B427" s="23" t="s">
        <v>2684</v>
      </c>
      <c r="C427" s="23" t="s">
        <v>2685</v>
      </c>
      <c r="D427" s="23" t="s">
        <v>452</v>
      </c>
      <c r="E427" s="23" t="s">
        <v>11</v>
      </c>
      <c r="F427" s="23">
        <v>23</v>
      </c>
      <c r="G427" s="23" t="s">
        <v>1708</v>
      </c>
      <c r="H427" s="23">
        <v>0</v>
      </c>
      <c r="I427" s="23"/>
    </row>
    <row r="428" spans="1:9">
      <c r="A428" s="23" t="s">
        <v>2022</v>
      </c>
      <c r="B428" s="23" t="s">
        <v>2023</v>
      </c>
      <c r="C428" s="23" t="s">
        <v>2024</v>
      </c>
      <c r="D428" s="23" t="s">
        <v>452</v>
      </c>
      <c r="E428" s="23" t="s">
        <v>11</v>
      </c>
      <c r="F428" s="23">
        <v>23</v>
      </c>
      <c r="G428" s="23" t="s">
        <v>1708</v>
      </c>
      <c r="H428" s="23">
        <v>2126.0100000000002</v>
      </c>
      <c r="I428" s="23"/>
    </row>
    <row r="429" spans="1:9">
      <c r="A429" s="23" t="s">
        <v>3539</v>
      </c>
      <c r="B429" s="23" t="s">
        <v>3540</v>
      </c>
      <c r="C429" s="23" t="s">
        <v>3542</v>
      </c>
      <c r="D429" s="23" t="s">
        <v>452</v>
      </c>
      <c r="E429" s="23" t="s">
        <v>11</v>
      </c>
      <c r="F429" s="23">
        <v>23</v>
      </c>
      <c r="G429" s="23" t="s">
        <v>1708</v>
      </c>
      <c r="H429" s="23">
        <v>6612.5</v>
      </c>
      <c r="I429" s="23"/>
    </row>
    <row r="430" spans="1:9">
      <c r="A430" s="23" t="s">
        <v>1739</v>
      </c>
      <c r="B430" s="23" t="s">
        <v>1740</v>
      </c>
      <c r="C430" s="23" t="s">
        <v>1741</v>
      </c>
      <c r="D430" s="23" t="s">
        <v>459</v>
      </c>
      <c r="E430" s="23" t="s">
        <v>11</v>
      </c>
      <c r="F430" s="23">
        <v>23</v>
      </c>
      <c r="G430" s="23" t="s">
        <v>1708</v>
      </c>
      <c r="H430" s="23">
        <v>546.25</v>
      </c>
      <c r="I430" s="23"/>
    </row>
    <row r="431" spans="1:9">
      <c r="A431" s="23" t="s">
        <v>3358</v>
      </c>
      <c r="B431" s="23" t="s">
        <v>3359</v>
      </c>
      <c r="C431" s="23" t="s">
        <v>3360</v>
      </c>
      <c r="D431" s="23" t="s">
        <v>452</v>
      </c>
      <c r="E431" s="23" t="s">
        <v>11</v>
      </c>
      <c r="F431" s="23">
        <v>23</v>
      </c>
      <c r="G431" s="23" t="s">
        <v>1708</v>
      </c>
      <c r="H431" s="23">
        <v>0.1</v>
      </c>
      <c r="I431" s="23"/>
    </row>
    <row r="432" spans="1:9">
      <c r="A432" s="23" t="s">
        <v>3374</v>
      </c>
      <c r="B432" s="23" t="s">
        <v>3375</v>
      </c>
      <c r="C432" s="23" t="s">
        <v>3376</v>
      </c>
      <c r="D432" s="23" t="s">
        <v>459</v>
      </c>
      <c r="E432" s="23" t="s">
        <v>11</v>
      </c>
      <c r="F432" s="23">
        <v>23</v>
      </c>
      <c r="G432" s="23" t="s">
        <v>1708</v>
      </c>
      <c r="H432" s="23">
        <v>546.25</v>
      </c>
      <c r="I432" s="23"/>
    </row>
    <row r="433" spans="1:9">
      <c r="A433" s="23" t="s">
        <v>3414</v>
      </c>
      <c r="B433" s="23" t="s">
        <v>3415</v>
      </c>
      <c r="C433" s="23" t="s">
        <v>3416</v>
      </c>
      <c r="D433" s="23" t="s">
        <v>459</v>
      </c>
      <c r="E433" s="23" t="s">
        <v>11</v>
      </c>
      <c r="F433" s="23">
        <v>23</v>
      </c>
      <c r="G433" s="23" t="s">
        <v>1708</v>
      </c>
      <c r="H433" s="23">
        <v>546.25</v>
      </c>
      <c r="I433" s="23"/>
    </row>
    <row r="434" spans="1:9">
      <c r="A434" s="23" t="s">
        <v>2743</v>
      </c>
      <c r="B434" s="23" t="s">
        <v>2744</v>
      </c>
      <c r="C434" s="23" t="s">
        <v>2746</v>
      </c>
      <c r="D434" s="23" t="s">
        <v>459</v>
      </c>
      <c r="E434" s="23" t="s">
        <v>11</v>
      </c>
      <c r="F434" s="23">
        <v>23</v>
      </c>
      <c r="G434" s="23" t="s">
        <v>1708</v>
      </c>
      <c r="H434" s="23">
        <v>546.25</v>
      </c>
      <c r="I434" s="23"/>
    </row>
    <row r="435" spans="1:9">
      <c r="A435" s="23" t="s">
        <v>2487</v>
      </c>
      <c r="B435" s="23" t="s">
        <v>2488</v>
      </c>
      <c r="C435" s="23" t="s">
        <v>2489</v>
      </c>
      <c r="D435" s="23" t="s">
        <v>459</v>
      </c>
      <c r="E435" s="23" t="s">
        <v>11</v>
      </c>
      <c r="F435" s="23">
        <v>23</v>
      </c>
      <c r="G435" s="23" t="s">
        <v>1708</v>
      </c>
      <c r="H435" s="23">
        <v>546.25</v>
      </c>
      <c r="I435" s="23"/>
    </row>
    <row r="436" spans="1:9">
      <c r="A436" s="23" t="s">
        <v>2494</v>
      </c>
      <c r="B436" s="23" t="s">
        <v>2495</v>
      </c>
      <c r="C436" s="23" t="s">
        <v>2497</v>
      </c>
      <c r="D436" s="23" t="s">
        <v>459</v>
      </c>
      <c r="E436" s="23" t="s">
        <v>11</v>
      </c>
      <c r="F436" s="23">
        <v>23</v>
      </c>
      <c r="G436" s="23" t="s">
        <v>1708</v>
      </c>
      <c r="H436" s="23">
        <v>546.25</v>
      </c>
      <c r="I436" s="23"/>
    </row>
    <row r="437" spans="1:9">
      <c r="A437" s="23" t="s">
        <v>3853</v>
      </c>
      <c r="B437" s="23" t="s">
        <v>3854</v>
      </c>
      <c r="C437" s="23" t="s">
        <v>3855</v>
      </c>
      <c r="D437" s="23" t="s">
        <v>452</v>
      </c>
      <c r="E437" s="23" t="s">
        <v>11</v>
      </c>
      <c r="F437" s="23">
        <v>22</v>
      </c>
      <c r="G437" s="23" t="s">
        <v>1708</v>
      </c>
      <c r="H437" s="23">
        <v>0</v>
      </c>
      <c r="I437" s="23"/>
    </row>
    <row r="438" spans="1:9">
      <c r="A438" s="23" t="s">
        <v>3747</v>
      </c>
      <c r="B438" s="23" t="s">
        <v>3748</v>
      </c>
      <c r="C438" s="23" t="s">
        <v>3750</v>
      </c>
      <c r="D438" s="23" t="s">
        <v>464</v>
      </c>
      <c r="E438" s="23" t="s">
        <v>11</v>
      </c>
      <c r="F438" s="23">
        <v>22</v>
      </c>
      <c r="G438" s="23" t="s">
        <v>1708</v>
      </c>
      <c r="H438" s="23">
        <v>3142.86</v>
      </c>
      <c r="I438" s="23"/>
    </row>
    <row r="439" spans="1:9">
      <c r="A439" s="23" t="s">
        <v>2569</v>
      </c>
      <c r="B439" s="23" t="s">
        <v>2570</v>
      </c>
      <c r="C439" s="23" t="s">
        <v>2571</v>
      </c>
      <c r="D439" s="23" t="s">
        <v>452</v>
      </c>
      <c r="E439" s="23" t="s">
        <v>11</v>
      </c>
      <c r="F439" s="23">
        <v>22</v>
      </c>
      <c r="G439" s="23" t="s">
        <v>1708</v>
      </c>
      <c r="H439" s="23">
        <v>5410.16</v>
      </c>
      <c r="I439" s="23"/>
    </row>
    <row r="440" spans="1:9">
      <c r="A440" s="23" t="s">
        <v>2629</v>
      </c>
      <c r="B440" s="23" t="s">
        <v>2630</v>
      </c>
      <c r="C440" s="23" t="s">
        <v>2631</v>
      </c>
      <c r="D440" s="23" t="s">
        <v>4084</v>
      </c>
      <c r="E440" s="23" t="s">
        <v>11</v>
      </c>
      <c r="F440" s="23">
        <v>22</v>
      </c>
      <c r="G440" s="23" t="s">
        <v>1708</v>
      </c>
      <c r="H440" s="23">
        <v>5265.33</v>
      </c>
      <c r="I440" s="23"/>
    </row>
    <row r="441" spans="1:9">
      <c r="A441" s="23" t="s">
        <v>3071</v>
      </c>
      <c r="B441" s="23" t="s">
        <v>3072</v>
      </c>
      <c r="C441" s="23" t="s">
        <v>3073</v>
      </c>
      <c r="D441" s="23" t="s">
        <v>4289</v>
      </c>
      <c r="E441" s="23" t="s">
        <v>11</v>
      </c>
      <c r="F441" s="23">
        <v>22</v>
      </c>
      <c r="G441" s="23" t="s">
        <v>1708</v>
      </c>
      <c r="H441" s="23">
        <v>4074.18</v>
      </c>
      <c r="I441" s="23"/>
    </row>
    <row r="442" spans="1:9">
      <c r="A442" s="23" t="s">
        <v>1835</v>
      </c>
      <c r="B442" s="23" t="s">
        <v>1836</v>
      </c>
      <c r="C442" s="23" t="s">
        <v>1839</v>
      </c>
      <c r="D442" s="23" t="s">
        <v>452</v>
      </c>
      <c r="E442" s="23" t="s">
        <v>11</v>
      </c>
      <c r="F442" s="23">
        <v>22</v>
      </c>
      <c r="G442" s="23" t="s">
        <v>1708</v>
      </c>
      <c r="H442" s="23">
        <v>0</v>
      </c>
      <c r="I442" s="23"/>
    </row>
    <row r="443" spans="1:9">
      <c r="A443" s="23" t="s">
        <v>2281</v>
      </c>
      <c r="B443" s="23" t="s">
        <v>2282</v>
      </c>
      <c r="C443" s="23" t="s">
        <v>2283</v>
      </c>
      <c r="D443" s="23" t="s">
        <v>459</v>
      </c>
      <c r="E443" s="23" t="s">
        <v>1808</v>
      </c>
      <c r="F443" s="23">
        <v>22</v>
      </c>
      <c r="G443" s="23" t="s">
        <v>1708</v>
      </c>
      <c r="H443" s="23">
        <v>660.04</v>
      </c>
      <c r="I443" s="23"/>
    </row>
    <row r="444" spans="1:9">
      <c r="A444" s="23" t="s">
        <v>3922</v>
      </c>
      <c r="B444" s="23" t="s">
        <v>3923</v>
      </c>
      <c r="C444" s="23" t="s">
        <v>3924</v>
      </c>
      <c r="D444" s="23" t="s">
        <v>452</v>
      </c>
      <c r="E444" s="23" t="s">
        <v>11</v>
      </c>
      <c r="F444" s="23">
        <v>21</v>
      </c>
      <c r="G444" s="23" t="s">
        <v>1708</v>
      </c>
      <c r="H444" s="23">
        <v>5351.84</v>
      </c>
      <c r="I444" s="23"/>
    </row>
    <row r="445" spans="1:9">
      <c r="A445" s="23" t="s">
        <v>3816</v>
      </c>
      <c r="B445" s="23" t="s">
        <v>3817</v>
      </c>
      <c r="C445" s="23" t="s">
        <v>3818</v>
      </c>
      <c r="D445" s="23" t="s">
        <v>4084</v>
      </c>
      <c r="E445" s="23" t="s">
        <v>11</v>
      </c>
      <c r="F445" s="23">
        <v>20</v>
      </c>
      <c r="G445" s="23" t="s">
        <v>1708</v>
      </c>
      <c r="H445" s="23">
        <v>4734.46</v>
      </c>
      <c r="I445" s="23"/>
    </row>
    <row r="446" spans="1:9">
      <c r="A446" s="23" t="s">
        <v>3833</v>
      </c>
      <c r="B446" s="23" t="s">
        <v>3834</v>
      </c>
      <c r="C446" s="23" t="s">
        <v>3835</v>
      </c>
      <c r="D446" s="23" t="s">
        <v>452</v>
      </c>
      <c r="E446" s="23" t="s">
        <v>11</v>
      </c>
      <c r="F446" s="23">
        <v>20</v>
      </c>
      <c r="G446" s="23" t="s">
        <v>1708</v>
      </c>
      <c r="H446" s="23">
        <v>0</v>
      </c>
      <c r="I446" s="23"/>
    </row>
    <row r="447" spans="1:9">
      <c r="A447" s="23" t="s">
        <v>2720</v>
      </c>
      <c r="B447" s="23" t="s">
        <v>2721</v>
      </c>
      <c r="C447" s="23" t="s">
        <v>2722</v>
      </c>
      <c r="D447" s="23" t="s">
        <v>452</v>
      </c>
      <c r="E447" s="23" t="s">
        <v>11</v>
      </c>
      <c r="F447" s="23">
        <v>20</v>
      </c>
      <c r="G447" s="23" t="s">
        <v>1708</v>
      </c>
      <c r="H447" s="23">
        <v>5218.07</v>
      </c>
      <c r="I447" s="23"/>
    </row>
    <row r="448" spans="1:9">
      <c r="A448" s="23" t="s">
        <v>3418</v>
      </c>
      <c r="B448" s="23" t="s">
        <v>3419</v>
      </c>
      <c r="C448" s="23" t="s">
        <v>3420</v>
      </c>
      <c r="D448" s="23" t="s">
        <v>4084</v>
      </c>
      <c r="E448" s="23" t="s">
        <v>11</v>
      </c>
      <c r="F448" s="23">
        <v>19</v>
      </c>
      <c r="G448" s="23" t="s">
        <v>1708</v>
      </c>
      <c r="H448" s="23">
        <v>5825.4</v>
      </c>
      <c r="I448" s="23"/>
    </row>
    <row r="449" spans="1:9">
      <c r="A449" s="23" t="s">
        <v>3602</v>
      </c>
      <c r="B449" s="23" t="s">
        <v>3603</v>
      </c>
      <c r="C449" s="23" t="s">
        <v>3604</v>
      </c>
      <c r="D449" s="23" t="s">
        <v>1189</v>
      </c>
      <c r="E449" s="23" t="s">
        <v>1808</v>
      </c>
      <c r="F449" s="23">
        <v>18</v>
      </c>
      <c r="G449" s="23" t="s">
        <v>1708</v>
      </c>
      <c r="H449" s="23">
        <v>5175</v>
      </c>
      <c r="I449" s="23"/>
    </row>
    <row r="450" spans="1:9">
      <c r="A450" s="23" t="s">
        <v>2820</v>
      </c>
      <c r="B450" s="23" t="s">
        <v>2821</v>
      </c>
      <c r="C450" s="23" t="s">
        <v>2822</v>
      </c>
      <c r="D450" s="23" t="s">
        <v>452</v>
      </c>
      <c r="E450" s="23" t="s">
        <v>11</v>
      </c>
      <c r="F450" s="23">
        <v>18</v>
      </c>
      <c r="G450" s="23" t="s">
        <v>1708</v>
      </c>
      <c r="H450" s="23">
        <v>0.12</v>
      </c>
      <c r="I450" s="23"/>
    </row>
    <row r="451" spans="1:9">
      <c r="A451" s="23" t="s">
        <v>4038</v>
      </c>
      <c r="B451" s="23" t="s">
        <v>4039</v>
      </c>
      <c r="C451" s="23" t="s">
        <v>4040</v>
      </c>
      <c r="D451" s="23" t="s">
        <v>452</v>
      </c>
      <c r="E451" s="23" t="s">
        <v>11</v>
      </c>
      <c r="F451" s="23">
        <v>18</v>
      </c>
      <c r="G451" s="23" t="s">
        <v>1708</v>
      </c>
      <c r="H451" s="23">
        <v>4377.08</v>
      </c>
      <c r="I451" s="23"/>
    </row>
    <row r="452" spans="1:9">
      <c r="A452" s="23" t="s">
        <v>3949</v>
      </c>
      <c r="B452" s="23" t="s">
        <v>3950</v>
      </c>
      <c r="C452" s="23" t="s">
        <v>3951</v>
      </c>
      <c r="D452" s="23" t="s">
        <v>452</v>
      </c>
      <c r="E452" s="23" t="s">
        <v>11</v>
      </c>
      <c r="F452" s="23">
        <v>18</v>
      </c>
      <c r="G452" s="23" t="s">
        <v>1708</v>
      </c>
      <c r="H452" s="23">
        <v>5414.69</v>
      </c>
      <c r="I452" s="23"/>
    </row>
    <row r="453" spans="1:9">
      <c r="A453" s="23" t="s">
        <v>3034</v>
      </c>
      <c r="B453" s="23" t="s">
        <v>3035</v>
      </c>
      <c r="C453" s="23" t="s">
        <v>3036</v>
      </c>
      <c r="D453" s="23" t="s">
        <v>4084</v>
      </c>
      <c r="E453" s="23" t="s">
        <v>11</v>
      </c>
      <c r="F453" s="23">
        <v>17</v>
      </c>
      <c r="G453" s="23" t="s">
        <v>1708</v>
      </c>
      <c r="H453" s="23">
        <v>5364.58</v>
      </c>
      <c r="I453" s="23"/>
    </row>
    <row r="454" spans="1:9">
      <c r="A454" s="23" t="s">
        <v>2484</v>
      </c>
      <c r="B454" s="23" t="s">
        <v>2485</v>
      </c>
      <c r="C454" s="23" t="s">
        <v>2486</v>
      </c>
      <c r="D454" s="23" t="s">
        <v>452</v>
      </c>
      <c r="E454" s="23" t="s">
        <v>11</v>
      </c>
      <c r="F454" s="23">
        <v>16</v>
      </c>
      <c r="G454" s="23" t="s">
        <v>1708</v>
      </c>
      <c r="H454" s="23">
        <v>1880</v>
      </c>
      <c r="I454" s="23"/>
    </row>
    <row r="455" spans="1:9">
      <c r="A455" s="23" t="s">
        <v>2375</v>
      </c>
      <c r="B455" s="23" t="s">
        <v>2376</v>
      </c>
      <c r="C455" s="23" t="s">
        <v>2378</v>
      </c>
      <c r="D455" s="23" t="s">
        <v>1189</v>
      </c>
      <c r="E455" s="23" t="s">
        <v>11</v>
      </c>
      <c r="F455" s="23">
        <v>16</v>
      </c>
      <c r="G455" s="23" t="s">
        <v>1708</v>
      </c>
      <c r="H455" s="23">
        <v>1880</v>
      </c>
      <c r="I455" s="23"/>
    </row>
    <row r="456" spans="1:9">
      <c r="A456" s="23" t="s">
        <v>2510</v>
      </c>
      <c r="B456" s="23" t="s">
        <v>2511</v>
      </c>
      <c r="C456" s="23" t="s">
        <v>2512</v>
      </c>
      <c r="D456" s="23" t="s">
        <v>452</v>
      </c>
      <c r="E456" s="23" t="s">
        <v>11</v>
      </c>
      <c r="F456" s="23">
        <v>16</v>
      </c>
      <c r="G456" s="23" t="s">
        <v>1708</v>
      </c>
      <c r="H456" s="23">
        <v>1880</v>
      </c>
      <c r="I456" s="23"/>
    </row>
    <row r="457" spans="1:9">
      <c r="A457" s="23" t="s">
        <v>5246</v>
      </c>
      <c r="B457" s="23" t="s">
        <v>5247</v>
      </c>
      <c r="C457" s="23" t="s">
        <v>5248</v>
      </c>
      <c r="D457" s="23" t="s">
        <v>1189</v>
      </c>
      <c r="E457" s="23" t="s">
        <v>11</v>
      </c>
      <c r="F457" s="23">
        <v>16</v>
      </c>
      <c r="G457" s="23" t="s">
        <v>1708</v>
      </c>
      <c r="H457" s="23">
        <v>1880</v>
      </c>
      <c r="I457" s="23"/>
    </row>
    <row r="458" spans="1:9">
      <c r="A458" s="23" t="s">
        <v>2864</v>
      </c>
      <c r="B458" s="23" t="s">
        <v>2865</v>
      </c>
      <c r="C458" s="23" t="s">
        <v>2867</v>
      </c>
      <c r="D458" s="23" t="s">
        <v>452</v>
      </c>
      <c r="E458" s="23" t="s">
        <v>11</v>
      </c>
      <c r="F458" s="23">
        <v>16</v>
      </c>
      <c r="G458" s="23" t="s">
        <v>1708</v>
      </c>
      <c r="H458" s="23">
        <v>1880</v>
      </c>
      <c r="I458" s="23"/>
    </row>
    <row r="459" spans="1:9">
      <c r="A459" s="23" t="s">
        <v>1854</v>
      </c>
      <c r="B459" s="23" t="s">
        <v>1855</v>
      </c>
      <c r="C459" s="23" t="s">
        <v>1856</v>
      </c>
      <c r="D459" s="23" t="s">
        <v>452</v>
      </c>
      <c r="E459" s="23" t="s">
        <v>11</v>
      </c>
      <c r="F459" s="23">
        <v>16</v>
      </c>
      <c r="G459" s="23" t="s">
        <v>1708</v>
      </c>
      <c r="H459" s="23">
        <v>1880</v>
      </c>
      <c r="I459" s="23"/>
    </row>
    <row r="460" spans="1:9">
      <c r="A460" s="23" t="s">
        <v>2772</v>
      </c>
      <c r="B460" s="23" t="s">
        <v>2773</v>
      </c>
      <c r="C460" s="23" t="s">
        <v>2775</v>
      </c>
      <c r="D460" s="23" t="s">
        <v>1189</v>
      </c>
      <c r="E460" s="23" t="s">
        <v>11</v>
      </c>
      <c r="F460" s="23">
        <v>16</v>
      </c>
      <c r="G460" s="23" t="s">
        <v>1708</v>
      </c>
      <c r="H460" s="23">
        <v>1880</v>
      </c>
      <c r="I460" s="23"/>
    </row>
    <row r="461" spans="1:9">
      <c r="A461" s="23" t="s">
        <v>1824</v>
      </c>
      <c r="B461" s="23" t="s">
        <v>1825</v>
      </c>
      <c r="C461" s="23" t="s">
        <v>1826</v>
      </c>
      <c r="D461" s="23" t="s">
        <v>464</v>
      </c>
      <c r="E461" s="23" t="s">
        <v>11</v>
      </c>
      <c r="F461" s="23">
        <v>16</v>
      </c>
      <c r="G461" s="23" t="s">
        <v>1708</v>
      </c>
      <c r="H461" s="23">
        <v>980</v>
      </c>
      <c r="I461" s="23"/>
    </row>
    <row r="462" spans="1:9">
      <c r="A462" s="23" t="s">
        <v>3614</v>
      </c>
      <c r="B462" s="23" t="s">
        <v>3615</v>
      </c>
      <c r="C462" s="23" t="s">
        <v>3616</v>
      </c>
      <c r="D462" s="23" t="s">
        <v>1189</v>
      </c>
      <c r="E462" s="23" t="s">
        <v>11</v>
      </c>
      <c r="F462" s="23">
        <v>16</v>
      </c>
      <c r="G462" s="23" t="s">
        <v>1708</v>
      </c>
      <c r="H462" s="23">
        <v>1880</v>
      </c>
      <c r="I462" s="23"/>
    </row>
    <row r="463" spans="1:9">
      <c r="A463" s="23" t="s">
        <v>2341</v>
      </c>
      <c r="B463" s="23" t="s">
        <v>2342</v>
      </c>
      <c r="C463" s="23" t="s">
        <v>2344</v>
      </c>
      <c r="D463" s="23" t="s">
        <v>1189</v>
      </c>
      <c r="E463" s="23" t="s">
        <v>11</v>
      </c>
      <c r="F463" s="23">
        <v>16</v>
      </c>
      <c r="G463" s="23" t="s">
        <v>1708</v>
      </c>
      <c r="H463" s="23">
        <v>1880</v>
      </c>
      <c r="I463" s="23"/>
    </row>
    <row r="464" spans="1:9">
      <c r="A464" s="23" t="s">
        <v>2320</v>
      </c>
      <c r="B464" s="23" t="s">
        <v>2321</v>
      </c>
      <c r="C464" s="23" t="s">
        <v>2322</v>
      </c>
      <c r="D464" s="23" t="s">
        <v>4084</v>
      </c>
      <c r="E464" s="23" t="s">
        <v>11</v>
      </c>
      <c r="F464" s="23">
        <v>16</v>
      </c>
      <c r="G464" s="23" t="s">
        <v>1708</v>
      </c>
      <c r="H464" s="23">
        <v>4819.04</v>
      </c>
      <c r="I464" s="23"/>
    </row>
    <row r="465" spans="1:9">
      <c r="A465" s="23" t="s">
        <v>3298</v>
      </c>
      <c r="B465" s="23" t="s">
        <v>3299</v>
      </c>
      <c r="C465" s="23" t="s">
        <v>3300</v>
      </c>
      <c r="D465" s="23" t="s">
        <v>4084</v>
      </c>
      <c r="E465" s="23" t="s">
        <v>11</v>
      </c>
      <c r="F465" s="23">
        <v>16</v>
      </c>
      <c r="G465" s="23" t="s">
        <v>1708</v>
      </c>
      <c r="H465" s="23">
        <v>5435.1</v>
      </c>
      <c r="I465" s="23"/>
    </row>
    <row r="466" spans="1:9">
      <c r="A466" s="23" t="s">
        <v>3677</v>
      </c>
      <c r="B466" s="23" t="s">
        <v>3678</v>
      </c>
      <c r="C466" s="23" t="s">
        <v>3680</v>
      </c>
      <c r="D466" s="23" t="s">
        <v>459</v>
      </c>
      <c r="E466" s="23" t="s">
        <v>11</v>
      </c>
      <c r="F466" s="23">
        <v>16</v>
      </c>
      <c r="G466" s="23" t="s">
        <v>1708</v>
      </c>
      <c r="H466" s="23">
        <v>980</v>
      </c>
      <c r="I466" s="23"/>
    </row>
    <row r="467" spans="1:9">
      <c r="A467" s="23" t="s">
        <v>2206</v>
      </c>
      <c r="B467" s="23" t="s">
        <v>2207</v>
      </c>
      <c r="C467" s="23" t="s">
        <v>2208</v>
      </c>
      <c r="D467" s="23" t="s">
        <v>452</v>
      </c>
      <c r="E467" s="23" t="s">
        <v>11</v>
      </c>
      <c r="F467" s="23">
        <v>16</v>
      </c>
      <c r="G467" s="23" t="s">
        <v>1708</v>
      </c>
      <c r="H467" s="23">
        <v>1400</v>
      </c>
      <c r="I467" s="23"/>
    </row>
    <row r="468" spans="1:9">
      <c r="A468" s="23" t="s">
        <v>3156</v>
      </c>
      <c r="B468" s="23" t="s">
        <v>3157</v>
      </c>
      <c r="C468" s="23" t="s">
        <v>3158</v>
      </c>
      <c r="D468" s="23" t="s">
        <v>1189</v>
      </c>
      <c r="E468" s="23" t="s">
        <v>11</v>
      </c>
      <c r="F468" s="23">
        <v>16</v>
      </c>
      <c r="G468" s="23" t="s">
        <v>1708</v>
      </c>
      <c r="H468" s="23">
        <v>1880</v>
      </c>
      <c r="I468" s="23"/>
    </row>
    <row r="469" spans="1:9">
      <c r="A469" s="23" t="s">
        <v>2299</v>
      </c>
      <c r="B469" s="23" t="s">
        <v>2300</v>
      </c>
      <c r="C469" s="23" t="s">
        <v>2302</v>
      </c>
      <c r="D469" s="23" t="s">
        <v>452</v>
      </c>
      <c r="E469" s="23" t="s">
        <v>11</v>
      </c>
      <c r="F469" s="23">
        <v>16</v>
      </c>
      <c r="G469" s="23" t="s">
        <v>1708</v>
      </c>
      <c r="H469" s="23">
        <v>1880</v>
      </c>
      <c r="I469" s="23"/>
    </row>
    <row r="470" spans="1:9">
      <c r="A470" s="23" t="s">
        <v>2422</v>
      </c>
      <c r="B470" s="23" t="s">
        <v>2423</v>
      </c>
      <c r="C470" s="23" t="s">
        <v>2424</v>
      </c>
      <c r="D470" s="23" t="s">
        <v>1189</v>
      </c>
      <c r="E470" s="23" t="s">
        <v>11</v>
      </c>
      <c r="F470" s="23">
        <v>16</v>
      </c>
      <c r="G470" s="23" t="s">
        <v>1708</v>
      </c>
      <c r="H470" s="23">
        <v>1880</v>
      </c>
      <c r="I470" s="23"/>
    </row>
    <row r="471" spans="1:9">
      <c r="A471" s="23" t="s">
        <v>1743</v>
      </c>
      <c r="B471" s="23" t="s">
        <v>1744</v>
      </c>
      <c r="C471" s="23" t="s">
        <v>1746</v>
      </c>
      <c r="D471" s="23" t="s">
        <v>464</v>
      </c>
      <c r="E471" s="23" t="s">
        <v>11</v>
      </c>
      <c r="F471" s="23">
        <v>16</v>
      </c>
      <c r="G471" s="23" t="s">
        <v>1708</v>
      </c>
      <c r="H471" s="23">
        <v>980</v>
      </c>
      <c r="I471" s="23"/>
    </row>
    <row r="472" spans="1:9">
      <c r="A472" s="23" t="s">
        <v>2352</v>
      </c>
      <c r="B472" s="23" t="s">
        <v>2353</v>
      </c>
      <c r="C472" s="23" t="s">
        <v>2355</v>
      </c>
      <c r="D472" s="23" t="s">
        <v>452</v>
      </c>
      <c r="E472" s="23" t="s">
        <v>11</v>
      </c>
      <c r="F472" s="23">
        <v>16</v>
      </c>
      <c r="G472" s="23" t="s">
        <v>1708</v>
      </c>
      <c r="H472" s="23">
        <v>1880</v>
      </c>
      <c r="I472" s="23"/>
    </row>
    <row r="473" spans="1:9">
      <c r="A473" s="23" t="s">
        <v>2197</v>
      </c>
      <c r="B473" s="23" t="s">
        <v>2198</v>
      </c>
      <c r="C473" s="23" t="s">
        <v>2200</v>
      </c>
      <c r="D473" s="23" t="s">
        <v>452</v>
      </c>
      <c r="E473" s="23" t="s">
        <v>11</v>
      </c>
      <c r="F473" s="23">
        <v>16</v>
      </c>
      <c r="G473" s="23" t="s">
        <v>1708</v>
      </c>
      <c r="H473" s="23">
        <v>1880</v>
      </c>
      <c r="I473" s="23"/>
    </row>
    <row r="474" spans="1:9">
      <c r="A474" s="23" t="s">
        <v>3979</v>
      </c>
      <c r="B474" s="23" t="s">
        <v>3980</v>
      </c>
      <c r="C474" s="23" t="s">
        <v>3982</v>
      </c>
      <c r="D474" s="23" t="s">
        <v>459</v>
      </c>
      <c r="E474" s="23" t="s">
        <v>11</v>
      </c>
      <c r="F474" s="23">
        <v>16</v>
      </c>
      <c r="G474" s="23" t="s">
        <v>1708</v>
      </c>
      <c r="H474" s="23">
        <v>980</v>
      </c>
      <c r="I474" s="23"/>
    </row>
    <row r="475" spans="1:9">
      <c r="A475" s="23" t="s">
        <v>2371</v>
      </c>
      <c r="B475" s="23" t="s">
        <v>2372</v>
      </c>
      <c r="C475" s="23" t="s">
        <v>2374</v>
      </c>
      <c r="D475" s="23" t="s">
        <v>1189</v>
      </c>
      <c r="E475" s="23" t="s">
        <v>11</v>
      </c>
      <c r="F475" s="23">
        <v>16</v>
      </c>
      <c r="G475" s="23" t="s">
        <v>1708</v>
      </c>
      <c r="H475" s="23">
        <v>1880</v>
      </c>
      <c r="I475" s="23"/>
    </row>
    <row r="476" spans="1:9">
      <c r="A476" s="23" t="s">
        <v>2872</v>
      </c>
      <c r="B476" s="23" t="s">
        <v>2873</v>
      </c>
      <c r="C476" s="23" t="s">
        <v>2875</v>
      </c>
      <c r="D476" s="23" t="s">
        <v>464</v>
      </c>
      <c r="E476" s="23" t="s">
        <v>11</v>
      </c>
      <c r="F476" s="23">
        <v>16</v>
      </c>
      <c r="G476" s="23" t="s">
        <v>1708</v>
      </c>
      <c r="H476" s="23">
        <v>980</v>
      </c>
      <c r="I476" s="23"/>
    </row>
    <row r="477" spans="1:9">
      <c r="A477" s="23" t="s">
        <v>2405</v>
      </c>
      <c r="B477" s="23" t="s">
        <v>2406</v>
      </c>
      <c r="C477" s="23" t="s">
        <v>2408</v>
      </c>
      <c r="D477" s="23" t="s">
        <v>452</v>
      </c>
      <c r="E477" s="23" t="s">
        <v>11</v>
      </c>
      <c r="F477" s="23">
        <v>16</v>
      </c>
      <c r="G477" s="23" t="s">
        <v>1708</v>
      </c>
      <c r="H477" s="23">
        <v>1880</v>
      </c>
      <c r="I477" s="23"/>
    </row>
    <row r="478" spans="1:9">
      <c r="A478" s="23" t="s">
        <v>2538</v>
      </c>
      <c r="B478" s="23" t="s">
        <v>2539</v>
      </c>
      <c r="C478" s="23" t="s">
        <v>2540</v>
      </c>
      <c r="D478" s="23" t="s">
        <v>459</v>
      </c>
      <c r="E478" s="23" t="s">
        <v>11</v>
      </c>
      <c r="F478" s="23">
        <v>16</v>
      </c>
      <c r="G478" s="23" t="s">
        <v>1708</v>
      </c>
      <c r="H478" s="23">
        <v>2857.14</v>
      </c>
      <c r="I478" s="23"/>
    </row>
    <row r="479" spans="1:9">
      <c r="A479" s="23" t="s">
        <v>3558</v>
      </c>
      <c r="B479" s="23" t="s">
        <v>3559</v>
      </c>
      <c r="C479" s="23" t="s">
        <v>3561</v>
      </c>
      <c r="D479" s="23" t="s">
        <v>1189</v>
      </c>
      <c r="E479" s="23" t="s">
        <v>11</v>
      </c>
      <c r="F479" s="23">
        <v>16</v>
      </c>
      <c r="G479" s="23" t="s">
        <v>1708</v>
      </c>
      <c r="H479" s="23">
        <v>1880</v>
      </c>
      <c r="I479" s="23"/>
    </row>
    <row r="480" spans="1:9">
      <c r="A480" s="23" t="s">
        <v>2734</v>
      </c>
      <c r="B480" s="23" t="s">
        <v>2735</v>
      </c>
      <c r="C480" s="23" t="s">
        <v>2737</v>
      </c>
      <c r="D480" s="23" t="s">
        <v>459</v>
      </c>
      <c r="E480" s="23" t="s">
        <v>11</v>
      </c>
      <c r="F480" s="23">
        <v>16</v>
      </c>
      <c r="G480" s="23" t="s">
        <v>1708</v>
      </c>
      <c r="H480" s="23">
        <v>980</v>
      </c>
      <c r="I480" s="23"/>
    </row>
    <row r="481" spans="1:9">
      <c r="A481" s="23" t="s">
        <v>3422</v>
      </c>
      <c r="B481" s="23" t="s">
        <v>3423</v>
      </c>
      <c r="C481" s="23" t="s">
        <v>3425</v>
      </c>
      <c r="D481" s="23" t="s">
        <v>452</v>
      </c>
      <c r="E481" s="23" t="s">
        <v>11</v>
      </c>
      <c r="F481" s="23">
        <v>16</v>
      </c>
      <c r="G481" s="23" t="s">
        <v>1708</v>
      </c>
      <c r="H481" s="23">
        <v>1880</v>
      </c>
      <c r="I481" s="23"/>
    </row>
    <row r="482" spans="1:9">
      <c r="A482" s="23" t="s">
        <v>5023</v>
      </c>
      <c r="B482" s="23" t="s">
        <v>5024</v>
      </c>
      <c r="C482" s="23" t="s">
        <v>5025</v>
      </c>
      <c r="D482" s="23" t="s">
        <v>459</v>
      </c>
      <c r="E482" s="23" t="s">
        <v>11</v>
      </c>
      <c r="F482" s="23">
        <v>16</v>
      </c>
      <c r="G482" s="23" t="s">
        <v>1708</v>
      </c>
      <c r="H482" s="23">
        <v>980</v>
      </c>
      <c r="I482" s="23"/>
    </row>
    <row r="483" spans="1:9">
      <c r="A483" s="23" t="s">
        <v>3758</v>
      </c>
      <c r="B483" s="23" t="s">
        <v>3759</v>
      </c>
      <c r="C483" s="23" t="s">
        <v>3760</v>
      </c>
      <c r="D483" s="23" t="s">
        <v>452</v>
      </c>
      <c r="E483" s="23" t="s">
        <v>11</v>
      </c>
      <c r="F483" s="23">
        <v>16</v>
      </c>
      <c r="G483" s="23" t="s">
        <v>1708</v>
      </c>
      <c r="H483" s="23">
        <v>1880</v>
      </c>
      <c r="I483" s="23"/>
    </row>
    <row r="484" spans="1:9">
      <c r="A484" s="23" t="s">
        <v>3929</v>
      </c>
      <c r="B484" s="23" t="s">
        <v>3930</v>
      </c>
      <c r="C484" s="23" t="s">
        <v>3932</v>
      </c>
      <c r="D484" s="23" t="s">
        <v>452</v>
      </c>
      <c r="E484" s="23" t="s">
        <v>11</v>
      </c>
      <c r="F484" s="23">
        <v>16</v>
      </c>
      <c r="G484" s="23" t="s">
        <v>1708</v>
      </c>
      <c r="H484" s="23">
        <v>1880</v>
      </c>
      <c r="I484" s="23"/>
    </row>
    <row r="485" spans="1:9">
      <c r="A485" s="23" t="s">
        <v>1799</v>
      </c>
      <c r="B485" s="23" t="s">
        <v>1800</v>
      </c>
      <c r="C485" s="23" t="s">
        <v>1802</v>
      </c>
      <c r="D485" s="23" t="s">
        <v>452</v>
      </c>
      <c r="E485" s="23" t="s">
        <v>11</v>
      </c>
      <c r="F485" s="23">
        <v>16</v>
      </c>
      <c r="G485" s="23" t="s">
        <v>1708</v>
      </c>
      <c r="H485" s="23">
        <v>1880</v>
      </c>
      <c r="I485" s="23"/>
    </row>
    <row r="486" spans="1:9">
      <c r="A486" s="23" t="s">
        <v>2730</v>
      </c>
      <c r="B486" s="23" t="s">
        <v>2731</v>
      </c>
      <c r="C486" s="23" t="s">
        <v>2732</v>
      </c>
      <c r="D486" s="23" t="s">
        <v>459</v>
      </c>
      <c r="E486" s="23" t="s">
        <v>11</v>
      </c>
      <c r="F486" s="23">
        <v>16</v>
      </c>
      <c r="G486" s="23" t="s">
        <v>1708</v>
      </c>
      <c r="H486" s="23">
        <v>980</v>
      </c>
      <c r="I486" s="23"/>
    </row>
    <row r="487" spans="1:9">
      <c r="A487" s="23" t="s">
        <v>3994</v>
      </c>
      <c r="B487" s="23" t="s">
        <v>3995</v>
      </c>
      <c r="C487" s="23" t="s">
        <v>3997</v>
      </c>
      <c r="D487" s="23" t="s">
        <v>452</v>
      </c>
      <c r="E487" s="23" t="s">
        <v>11</v>
      </c>
      <c r="F487" s="23">
        <v>16</v>
      </c>
      <c r="G487" s="23" t="s">
        <v>1708</v>
      </c>
      <c r="H487" s="23">
        <v>1880</v>
      </c>
      <c r="I487" s="23"/>
    </row>
    <row r="488" spans="1:9">
      <c r="A488" s="23" t="s">
        <v>3761</v>
      </c>
      <c r="B488" s="23" t="s">
        <v>3762</v>
      </c>
      <c r="C488" s="23" t="s">
        <v>2512</v>
      </c>
      <c r="D488" s="23" t="s">
        <v>452</v>
      </c>
      <c r="E488" s="23" t="s">
        <v>11</v>
      </c>
      <c r="F488" s="23">
        <v>16</v>
      </c>
      <c r="G488" s="23" t="s">
        <v>1708</v>
      </c>
      <c r="H488" s="23">
        <v>1880</v>
      </c>
      <c r="I488" s="23"/>
    </row>
    <row r="489" spans="1:9">
      <c r="A489" s="23" t="s">
        <v>2892</v>
      </c>
      <c r="B489" s="23" t="s">
        <v>2893</v>
      </c>
      <c r="C489" s="23" t="s">
        <v>2894</v>
      </c>
      <c r="D489" s="23" t="s">
        <v>452</v>
      </c>
      <c r="E489" s="23" t="s">
        <v>11</v>
      </c>
      <c r="F489" s="23">
        <v>16</v>
      </c>
      <c r="G489" s="23" t="s">
        <v>1708</v>
      </c>
      <c r="H489" s="23">
        <v>1880</v>
      </c>
      <c r="I489" s="23"/>
    </row>
    <row r="490" spans="1:9">
      <c r="A490" s="23" t="s">
        <v>2039</v>
      </c>
      <c r="B490" s="23" t="s">
        <v>2040</v>
      </c>
      <c r="C490" s="23" t="s">
        <v>2042</v>
      </c>
      <c r="D490" s="23" t="s">
        <v>452</v>
      </c>
      <c r="E490" s="23" t="s">
        <v>11</v>
      </c>
      <c r="F490" s="23">
        <v>16</v>
      </c>
      <c r="G490" s="23" t="s">
        <v>1708</v>
      </c>
      <c r="H490" s="23">
        <v>1880</v>
      </c>
      <c r="I490" s="23"/>
    </row>
    <row r="491" spans="1:9">
      <c r="A491" s="23" t="s">
        <v>3277</v>
      </c>
      <c r="B491" s="23" t="s">
        <v>3278</v>
      </c>
      <c r="C491" s="23" t="s">
        <v>3279</v>
      </c>
      <c r="D491" s="23" t="s">
        <v>1189</v>
      </c>
      <c r="E491" s="23" t="s">
        <v>11</v>
      </c>
      <c r="F491" s="23">
        <v>16</v>
      </c>
      <c r="G491" s="23" t="s">
        <v>1708</v>
      </c>
      <c r="H491" s="23">
        <v>1880</v>
      </c>
      <c r="I491" s="23"/>
    </row>
    <row r="492" spans="1:9">
      <c r="A492" s="23" t="s">
        <v>5096</v>
      </c>
      <c r="B492" s="23" t="s">
        <v>5097</v>
      </c>
      <c r="C492" s="23" t="s">
        <v>5098</v>
      </c>
      <c r="D492" s="23" t="s">
        <v>452</v>
      </c>
      <c r="E492" s="23" t="s">
        <v>11</v>
      </c>
      <c r="F492" s="23">
        <v>16</v>
      </c>
      <c r="G492" s="23" t="s">
        <v>1708</v>
      </c>
      <c r="H492" s="23">
        <v>1880</v>
      </c>
      <c r="I492" s="23"/>
    </row>
    <row r="493" spans="1:9">
      <c r="A493" s="23" t="s">
        <v>3148</v>
      </c>
      <c r="B493" s="23" t="s">
        <v>3149</v>
      </c>
      <c r="C493" s="23" t="s">
        <v>3151</v>
      </c>
      <c r="D493" s="23" t="s">
        <v>1189</v>
      </c>
      <c r="E493" s="23" t="s">
        <v>11</v>
      </c>
      <c r="F493" s="23">
        <v>16</v>
      </c>
      <c r="G493" s="23" t="s">
        <v>1708</v>
      </c>
      <c r="H493" s="23">
        <v>1880</v>
      </c>
      <c r="I493" s="23"/>
    </row>
    <row r="494" spans="1:9">
      <c r="A494" s="23" t="s">
        <v>2859</v>
      </c>
      <c r="B494" s="23" t="s">
        <v>2860</v>
      </c>
      <c r="C494" s="23" t="s">
        <v>2862</v>
      </c>
      <c r="D494" s="23" t="s">
        <v>452</v>
      </c>
      <c r="E494" s="23" t="s">
        <v>11</v>
      </c>
      <c r="F494" s="23">
        <v>16</v>
      </c>
      <c r="G494" s="23" t="s">
        <v>1708</v>
      </c>
      <c r="H494" s="23">
        <v>1880</v>
      </c>
      <c r="I494" s="23"/>
    </row>
    <row r="495" spans="1:9">
      <c r="A495" s="23" t="s">
        <v>2215</v>
      </c>
      <c r="B495" s="23" t="s">
        <v>2216</v>
      </c>
      <c r="C495" s="23" t="s">
        <v>2217</v>
      </c>
      <c r="D495" s="23" t="s">
        <v>1189</v>
      </c>
      <c r="E495" s="23" t="s">
        <v>11</v>
      </c>
      <c r="F495" s="23">
        <v>16</v>
      </c>
      <c r="G495" s="23" t="s">
        <v>1708</v>
      </c>
      <c r="H495" s="23">
        <v>3827.99</v>
      </c>
      <c r="I495" s="23"/>
    </row>
    <row r="496" spans="1:9">
      <c r="A496" s="23" t="s">
        <v>3629</v>
      </c>
      <c r="B496" s="23" t="s">
        <v>3630</v>
      </c>
      <c r="C496" s="23" t="s">
        <v>3631</v>
      </c>
      <c r="D496" s="23" t="s">
        <v>452</v>
      </c>
      <c r="E496" s="23" t="s">
        <v>11</v>
      </c>
      <c r="F496" s="23">
        <v>16</v>
      </c>
      <c r="G496" s="23" t="s">
        <v>1708</v>
      </c>
      <c r="H496" s="23">
        <v>1880</v>
      </c>
      <c r="I496" s="23"/>
    </row>
    <row r="497" spans="1:9">
      <c r="A497" s="23" t="s">
        <v>2604</v>
      </c>
      <c r="B497" s="23" t="s">
        <v>2605</v>
      </c>
      <c r="C497" s="23" t="s">
        <v>2606</v>
      </c>
      <c r="D497" s="23" t="s">
        <v>1189</v>
      </c>
      <c r="E497" s="23" t="s">
        <v>11</v>
      </c>
      <c r="F497" s="23">
        <v>16</v>
      </c>
      <c r="G497" s="23" t="s">
        <v>1708</v>
      </c>
      <c r="H497" s="23">
        <v>1880</v>
      </c>
      <c r="I497" s="23"/>
    </row>
    <row r="498" spans="1:9">
      <c r="A498" s="23" t="s">
        <v>3692</v>
      </c>
      <c r="B498" s="23" t="s">
        <v>3693</v>
      </c>
      <c r="C498" s="23" t="s">
        <v>3695</v>
      </c>
      <c r="D498" s="23" t="s">
        <v>452</v>
      </c>
      <c r="E498" s="23" t="s">
        <v>11</v>
      </c>
      <c r="F498" s="23">
        <v>16</v>
      </c>
      <c r="G498" s="23" t="s">
        <v>1708</v>
      </c>
      <c r="H498" s="23">
        <v>1880</v>
      </c>
      <c r="I498" s="23"/>
    </row>
    <row r="499" spans="1:9">
      <c r="A499" s="23" t="s">
        <v>3159</v>
      </c>
      <c r="B499" s="23" t="s">
        <v>3160</v>
      </c>
      <c r="C499" s="23" t="s">
        <v>3158</v>
      </c>
      <c r="D499" s="23" t="s">
        <v>459</v>
      </c>
      <c r="E499" s="23" t="s">
        <v>11</v>
      </c>
      <c r="F499" s="23">
        <v>16</v>
      </c>
      <c r="G499" s="23" t="s">
        <v>1708</v>
      </c>
      <c r="H499" s="23">
        <v>980</v>
      </c>
      <c r="I499" s="23"/>
    </row>
    <row r="500" spans="1:9">
      <c r="A500" s="23" t="s">
        <v>3464</v>
      </c>
      <c r="B500" s="23" t="s">
        <v>3465</v>
      </c>
      <c r="C500" s="23" t="s">
        <v>3467</v>
      </c>
      <c r="D500" s="23" t="s">
        <v>1189</v>
      </c>
      <c r="E500" s="23" t="s">
        <v>11</v>
      </c>
      <c r="F500" s="23">
        <v>16</v>
      </c>
      <c r="G500" s="23" t="s">
        <v>1708</v>
      </c>
      <c r="H500" s="23">
        <v>1880</v>
      </c>
      <c r="I500" s="23"/>
    </row>
    <row r="501" spans="1:9">
      <c r="A501" s="23" t="s">
        <v>5326</v>
      </c>
      <c r="B501" s="23" t="s">
        <v>5327</v>
      </c>
      <c r="C501" s="23" t="s">
        <v>5328</v>
      </c>
      <c r="D501" s="23" t="s">
        <v>1189</v>
      </c>
      <c r="E501" s="23" t="s">
        <v>11</v>
      </c>
      <c r="F501" s="23">
        <v>16</v>
      </c>
      <c r="G501" s="23" t="s">
        <v>1708</v>
      </c>
      <c r="H501" s="23">
        <v>1880</v>
      </c>
      <c r="I501" s="23"/>
    </row>
    <row r="502" spans="1:9">
      <c r="A502" s="23" t="s">
        <v>3164</v>
      </c>
      <c r="B502" s="23" t="s">
        <v>3165</v>
      </c>
      <c r="C502" s="23" t="s">
        <v>3167</v>
      </c>
      <c r="D502" s="23" t="s">
        <v>1189</v>
      </c>
      <c r="E502" s="23" t="s">
        <v>11</v>
      </c>
      <c r="F502" s="23">
        <v>16</v>
      </c>
      <c r="G502" s="23" t="s">
        <v>1708</v>
      </c>
      <c r="H502" s="23">
        <v>1880</v>
      </c>
      <c r="I502" s="23"/>
    </row>
    <row r="503" spans="1:9">
      <c r="A503" s="23" t="s">
        <v>3983</v>
      </c>
      <c r="B503" s="23" t="s">
        <v>3984</v>
      </c>
      <c r="C503" s="23" t="s">
        <v>3986</v>
      </c>
      <c r="D503" s="23" t="s">
        <v>452</v>
      </c>
      <c r="E503" s="23" t="s">
        <v>11</v>
      </c>
      <c r="F503" s="23">
        <v>16</v>
      </c>
      <c r="G503" s="23" t="s">
        <v>1708</v>
      </c>
      <c r="H503" s="23">
        <v>1880</v>
      </c>
      <c r="I503" s="23"/>
    </row>
    <row r="504" spans="1:9">
      <c r="A504" s="23" t="s">
        <v>2739</v>
      </c>
      <c r="B504" s="23" t="s">
        <v>2740</v>
      </c>
      <c r="C504" s="23" t="s">
        <v>2741</v>
      </c>
      <c r="D504" s="23" t="s">
        <v>452</v>
      </c>
      <c r="E504" s="23" t="s">
        <v>11</v>
      </c>
      <c r="F504" s="23">
        <v>15</v>
      </c>
      <c r="G504" s="23" t="s">
        <v>1708</v>
      </c>
      <c r="H504" s="23">
        <v>1762.5</v>
      </c>
      <c r="I504" s="23"/>
    </row>
    <row r="505" spans="1:9">
      <c r="A505" s="23" t="s">
        <v>2799</v>
      </c>
      <c r="B505" s="23" t="s">
        <v>2800</v>
      </c>
      <c r="C505" s="23" t="s">
        <v>2801</v>
      </c>
      <c r="D505" s="23" t="s">
        <v>1189</v>
      </c>
      <c r="E505" s="23" t="s">
        <v>11</v>
      </c>
      <c r="F505" s="23">
        <v>15</v>
      </c>
      <c r="G505" s="23" t="s">
        <v>1708</v>
      </c>
      <c r="H505" s="23">
        <v>4032.5</v>
      </c>
      <c r="I505" s="23"/>
    </row>
    <row r="506" spans="1:9">
      <c r="A506" s="23" t="s">
        <v>2247</v>
      </c>
      <c r="B506" s="23" t="s">
        <v>2248</v>
      </c>
      <c r="C506" s="23" t="s">
        <v>2249</v>
      </c>
      <c r="D506" s="23" t="s">
        <v>452</v>
      </c>
      <c r="E506" s="23" t="s">
        <v>11</v>
      </c>
      <c r="F506" s="23">
        <v>14</v>
      </c>
      <c r="G506" s="23" t="s">
        <v>1708</v>
      </c>
      <c r="H506" s="23">
        <v>4025</v>
      </c>
      <c r="I506" s="23"/>
    </row>
    <row r="507" spans="1:9">
      <c r="A507" s="23" t="s">
        <v>3496</v>
      </c>
      <c r="B507" s="23" t="s">
        <v>3497</v>
      </c>
      <c r="C507" s="23" t="s">
        <v>3498</v>
      </c>
      <c r="D507" s="23" t="s">
        <v>452</v>
      </c>
      <c r="E507" s="23" t="s">
        <v>11</v>
      </c>
      <c r="F507" s="23">
        <v>14</v>
      </c>
      <c r="G507" s="23" t="s">
        <v>1708</v>
      </c>
      <c r="H507" s="23">
        <v>3438.31</v>
      </c>
      <c r="I507" s="23"/>
    </row>
    <row r="508" spans="1:9">
      <c r="A508" s="23" t="s">
        <v>2528</v>
      </c>
      <c r="B508" s="23" t="s">
        <v>2529</v>
      </c>
      <c r="C508" s="23" t="s">
        <v>2530</v>
      </c>
      <c r="D508" s="23" t="s">
        <v>452</v>
      </c>
      <c r="E508" s="23" t="s">
        <v>11</v>
      </c>
      <c r="F508" s="23">
        <v>13</v>
      </c>
      <c r="G508" s="23" t="s">
        <v>1708</v>
      </c>
      <c r="H508" s="23">
        <v>0</v>
      </c>
      <c r="I508" s="23"/>
    </row>
    <row r="509" spans="1:9">
      <c r="A509" s="23" t="s">
        <v>2623</v>
      </c>
      <c r="B509" s="23" t="s">
        <v>2624</v>
      </c>
      <c r="C509" s="23" t="s">
        <v>2625</v>
      </c>
      <c r="D509" s="23" t="s">
        <v>452</v>
      </c>
      <c r="E509" s="23" t="s">
        <v>11</v>
      </c>
      <c r="F509" s="23">
        <v>13</v>
      </c>
      <c r="G509" s="23" t="s">
        <v>1708</v>
      </c>
      <c r="H509" s="23">
        <v>3184.78</v>
      </c>
      <c r="I509" s="23"/>
    </row>
    <row r="510" spans="1:9">
      <c r="A510" s="23" t="s">
        <v>3387</v>
      </c>
      <c r="B510" s="23" t="s">
        <v>3388</v>
      </c>
      <c r="C510" s="23" t="s">
        <v>3390</v>
      </c>
      <c r="D510" s="23" t="s">
        <v>459</v>
      </c>
      <c r="E510" s="23" t="s">
        <v>11</v>
      </c>
      <c r="F510" s="23">
        <v>13</v>
      </c>
      <c r="G510" s="23" t="s">
        <v>1708</v>
      </c>
      <c r="H510" s="23">
        <v>796.25</v>
      </c>
      <c r="I510" s="23"/>
    </row>
    <row r="511" spans="1:9">
      <c r="A511" s="23" t="s">
        <v>3790</v>
      </c>
      <c r="B511" s="23" t="s">
        <v>3791</v>
      </c>
      <c r="C511" s="23" t="s">
        <v>3792</v>
      </c>
      <c r="D511" s="23" t="s">
        <v>459</v>
      </c>
      <c r="E511" s="23" t="s">
        <v>11</v>
      </c>
      <c r="F511" s="23">
        <v>13</v>
      </c>
      <c r="G511" s="23" t="s">
        <v>1708</v>
      </c>
      <c r="H511" s="23">
        <v>796.25</v>
      </c>
      <c r="I511" s="23"/>
    </row>
    <row r="512" spans="1:9">
      <c r="A512" s="23" t="s">
        <v>1847</v>
      </c>
      <c r="B512" s="23" t="s">
        <v>1848</v>
      </c>
      <c r="C512" s="23" t="s">
        <v>1850</v>
      </c>
      <c r="D512" s="23" t="s">
        <v>459</v>
      </c>
      <c r="E512" s="23" t="s">
        <v>11</v>
      </c>
      <c r="F512" s="23">
        <v>12</v>
      </c>
      <c r="G512" s="23" t="s">
        <v>1708</v>
      </c>
      <c r="H512" s="23">
        <v>735</v>
      </c>
      <c r="I512" s="23"/>
    </row>
    <row r="513" spans="1:9">
      <c r="A513" s="23" t="s">
        <v>3302</v>
      </c>
      <c r="B513" s="23" t="s">
        <v>3303</v>
      </c>
      <c r="C513" s="23" t="s">
        <v>3304</v>
      </c>
      <c r="D513" s="23" t="s">
        <v>4084</v>
      </c>
      <c r="E513" s="23" t="s">
        <v>11</v>
      </c>
      <c r="F513" s="23">
        <v>12</v>
      </c>
      <c r="G513" s="23" t="s">
        <v>1708</v>
      </c>
      <c r="H513" s="23">
        <v>4591.51</v>
      </c>
      <c r="I513" s="23"/>
    </row>
    <row r="514" spans="1:9">
      <c r="A514" s="23" t="s">
        <v>3199</v>
      </c>
      <c r="B514" s="23" t="s">
        <v>3200</v>
      </c>
      <c r="C514" s="23" t="s">
        <v>3201</v>
      </c>
      <c r="D514" s="23" t="s">
        <v>4289</v>
      </c>
      <c r="E514" s="23" t="s">
        <v>11</v>
      </c>
      <c r="F514" s="23">
        <v>12</v>
      </c>
      <c r="G514" s="23" t="s">
        <v>1708</v>
      </c>
      <c r="H514" s="23">
        <v>3124.89</v>
      </c>
      <c r="I514" s="23"/>
    </row>
    <row r="515" spans="1:9">
      <c r="A515" s="23" t="s">
        <v>3402</v>
      </c>
      <c r="B515" s="23" t="s">
        <v>3403</v>
      </c>
      <c r="C515" s="23" t="s">
        <v>3404</v>
      </c>
      <c r="D515" s="23" t="s">
        <v>4084</v>
      </c>
      <c r="E515" s="23" t="s">
        <v>11</v>
      </c>
      <c r="F515" s="23">
        <v>12</v>
      </c>
      <c r="G515" s="23" t="s">
        <v>1708</v>
      </c>
      <c r="H515" s="23">
        <v>3942.25</v>
      </c>
      <c r="I515" s="23"/>
    </row>
    <row r="516" spans="1:9">
      <c r="A516" s="23" t="s">
        <v>2955</v>
      </c>
      <c r="B516" s="23" t="s">
        <v>2956</v>
      </c>
      <c r="C516" s="23" t="s">
        <v>2957</v>
      </c>
      <c r="D516" s="23" t="s">
        <v>459</v>
      </c>
      <c r="E516" s="23" t="s">
        <v>11</v>
      </c>
      <c r="F516" s="23">
        <v>12</v>
      </c>
      <c r="G516" s="23" t="s">
        <v>1708</v>
      </c>
      <c r="H516" s="23">
        <v>735</v>
      </c>
      <c r="I516" s="23"/>
    </row>
    <row r="517" spans="1:9">
      <c r="A517" s="23" t="s">
        <v>3354</v>
      </c>
      <c r="B517" s="23" t="s">
        <v>3355</v>
      </c>
      <c r="C517" s="23" t="s">
        <v>3356</v>
      </c>
      <c r="D517" s="23" t="s">
        <v>4084</v>
      </c>
      <c r="E517" s="23" t="s">
        <v>11</v>
      </c>
      <c r="F517" s="23">
        <v>12</v>
      </c>
      <c r="G517" s="23" t="s">
        <v>1708</v>
      </c>
      <c r="H517" s="23">
        <v>2647.88</v>
      </c>
      <c r="I517" s="23"/>
    </row>
    <row r="518" spans="1:9">
      <c r="A518" s="23" t="s">
        <v>2579</v>
      </c>
      <c r="B518" s="23" t="s">
        <v>2580</v>
      </c>
      <c r="C518" s="23" t="s">
        <v>2581</v>
      </c>
      <c r="D518" s="23" t="s">
        <v>452</v>
      </c>
      <c r="E518" s="23" t="s">
        <v>11</v>
      </c>
      <c r="F518" s="23">
        <v>11</v>
      </c>
      <c r="G518" s="23" t="s">
        <v>1708</v>
      </c>
      <c r="H518" s="23">
        <v>0</v>
      </c>
      <c r="I518" s="23"/>
    </row>
    <row r="519" spans="1:9">
      <c r="A519" s="23" t="s">
        <v>3527</v>
      </c>
      <c r="B519" s="23" t="s">
        <v>3528</v>
      </c>
      <c r="C519" s="23" t="s">
        <v>3529</v>
      </c>
      <c r="D519" s="23" t="s">
        <v>4084</v>
      </c>
      <c r="E519" s="23" t="s">
        <v>11</v>
      </c>
      <c r="F519" s="23">
        <v>11</v>
      </c>
      <c r="G519" s="23" t="s">
        <v>1708</v>
      </c>
      <c r="H519" s="23">
        <v>2169.17</v>
      </c>
      <c r="I519" s="23"/>
    </row>
    <row r="520" spans="1:9">
      <c r="A520" s="23" t="s">
        <v>2379</v>
      </c>
      <c r="B520" s="23" t="s">
        <v>2380</v>
      </c>
      <c r="C520" s="23" t="s">
        <v>2381</v>
      </c>
      <c r="D520" s="23" t="s">
        <v>452</v>
      </c>
      <c r="E520" s="23" t="s">
        <v>11</v>
      </c>
      <c r="F520" s="23">
        <v>11</v>
      </c>
      <c r="G520" s="23" t="s">
        <v>1708</v>
      </c>
      <c r="H520" s="23">
        <v>3099.93</v>
      </c>
      <c r="I520" s="23"/>
    </row>
    <row r="521" spans="1:9">
      <c r="A521" s="23" t="s">
        <v>3889</v>
      </c>
      <c r="B521" s="23" t="s">
        <v>3890</v>
      </c>
      <c r="C521" s="23" t="s">
        <v>3891</v>
      </c>
      <c r="D521" s="23" t="s">
        <v>4084</v>
      </c>
      <c r="E521" s="23" t="s">
        <v>11</v>
      </c>
      <c r="F521" s="23">
        <v>11</v>
      </c>
      <c r="G521" s="23" t="s">
        <v>1708</v>
      </c>
      <c r="H521" s="23">
        <v>126.92</v>
      </c>
      <c r="I521" s="23"/>
    </row>
    <row r="522" spans="1:9">
      <c r="A522" s="23" t="s">
        <v>2610</v>
      </c>
      <c r="B522" s="23" t="s">
        <v>2611</v>
      </c>
      <c r="C522" s="23" t="s">
        <v>2612</v>
      </c>
      <c r="D522" s="23" t="s">
        <v>452</v>
      </c>
      <c r="E522" s="23" t="s">
        <v>11</v>
      </c>
      <c r="F522" s="23">
        <v>11</v>
      </c>
      <c r="G522" s="23" t="s">
        <v>1708</v>
      </c>
      <c r="H522" s="23">
        <v>3153.04</v>
      </c>
      <c r="I522" s="23"/>
    </row>
    <row r="523" spans="1:9">
      <c r="A523" s="23" t="s">
        <v>2093</v>
      </c>
      <c r="B523" s="23" t="s">
        <v>2094</v>
      </c>
      <c r="C523" s="23" t="s">
        <v>2095</v>
      </c>
      <c r="D523" s="23" t="s">
        <v>452</v>
      </c>
      <c r="E523" s="23" t="s">
        <v>11</v>
      </c>
      <c r="F523" s="23">
        <v>10</v>
      </c>
      <c r="G523" s="23" t="s">
        <v>1708</v>
      </c>
      <c r="H523" s="23">
        <v>3322.79</v>
      </c>
      <c r="I523" s="23"/>
    </row>
    <row r="524" spans="1:9">
      <c r="A524" s="23" t="s">
        <v>2273</v>
      </c>
      <c r="B524" s="23" t="s">
        <v>2274</v>
      </c>
      <c r="C524" s="23" t="s">
        <v>2275</v>
      </c>
      <c r="D524" s="23" t="s">
        <v>452</v>
      </c>
      <c r="E524" s="23" t="s">
        <v>11</v>
      </c>
      <c r="F524" s="23">
        <v>10</v>
      </c>
      <c r="G524" s="23" t="s">
        <v>1708</v>
      </c>
      <c r="H524" s="23">
        <v>2609.27</v>
      </c>
      <c r="I524" s="23"/>
    </row>
    <row r="525" spans="1:9">
      <c r="A525" s="23" t="s">
        <v>3280</v>
      </c>
      <c r="B525" s="23" t="s">
        <v>3281</v>
      </c>
      <c r="C525" s="23" t="s">
        <v>3282</v>
      </c>
      <c r="D525" s="23" t="s">
        <v>452</v>
      </c>
      <c r="E525" s="23" t="s">
        <v>11</v>
      </c>
      <c r="F525" s="23">
        <v>10</v>
      </c>
      <c r="G525" s="23" t="s">
        <v>1708</v>
      </c>
      <c r="H525" s="23">
        <v>2398.5700000000002</v>
      </c>
      <c r="I525" s="23"/>
    </row>
    <row r="526" spans="1:9">
      <c r="A526" s="23" t="s">
        <v>3942</v>
      </c>
      <c r="B526" s="23" t="s">
        <v>3943</v>
      </c>
      <c r="C526" s="23" t="s">
        <v>3944</v>
      </c>
      <c r="D526" s="23" t="s">
        <v>4084</v>
      </c>
      <c r="E526" s="23" t="s">
        <v>11</v>
      </c>
      <c r="F526" s="23">
        <v>10</v>
      </c>
      <c r="G526" s="23" t="s">
        <v>1708</v>
      </c>
      <c r="H526" s="23">
        <v>2302.87</v>
      </c>
      <c r="I526" s="23"/>
    </row>
    <row r="527" spans="1:9">
      <c r="A527" s="23" t="s">
        <v>2460</v>
      </c>
      <c r="B527" s="23" t="s">
        <v>2461</v>
      </c>
      <c r="C527" s="23" t="s">
        <v>2462</v>
      </c>
      <c r="D527" s="23" t="s">
        <v>4084</v>
      </c>
      <c r="E527" s="23" t="s">
        <v>11</v>
      </c>
      <c r="F527" s="23">
        <v>10</v>
      </c>
      <c r="G527" s="23" t="s">
        <v>1708</v>
      </c>
      <c r="H527" s="23">
        <v>2104.94</v>
      </c>
      <c r="I527" s="23"/>
    </row>
    <row r="528" spans="1:9">
      <c r="A528" s="23" t="s">
        <v>2499</v>
      </c>
      <c r="B528" s="23" t="s">
        <v>2500</v>
      </c>
      <c r="C528" s="23" t="s">
        <v>2501</v>
      </c>
      <c r="D528" s="23" t="s">
        <v>4084</v>
      </c>
      <c r="E528" s="23" t="s">
        <v>11</v>
      </c>
      <c r="F528" s="23">
        <v>9</v>
      </c>
      <c r="G528" s="23" t="s">
        <v>1708</v>
      </c>
      <c r="H528" s="23">
        <v>2665.38</v>
      </c>
      <c r="I528" s="23"/>
    </row>
    <row r="529" spans="1:9">
      <c r="A529" s="23" t="s">
        <v>3500</v>
      </c>
      <c r="B529" s="23" t="s">
        <v>3501</v>
      </c>
      <c r="C529" s="23" t="s">
        <v>3502</v>
      </c>
      <c r="D529" s="23" t="s">
        <v>459</v>
      </c>
      <c r="E529" s="23" t="s">
        <v>1808</v>
      </c>
      <c r="F529" s="23">
        <v>9</v>
      </c>
      <c r="G529" s="23" t="s">
        <v>1708</v>
      </c>
      <c r="H529" s="23">
        <v>1426.85</v>
      </c>
      <c r="I529" s="23"/>
    </row>
    <row r="530" spans="1:9">
      <c r="A530" s="23" t="s">
        <v>2912</v>
      </c>
      <c r="B530" s="23" t="s">
        <v>2913</v>
      </c>
      <c r="C530" s="23" t="s">
        <v>2914</v>
      </c>
      <c r="D530" s="23" t="s">
        <v>459</v>
      </c>
      <c r="E530" s="23" t="s">
        <v>1808</v>
      </c>
      <c r="F530" s="23">
        <v>9</v>
      </c>
      <c r="G530" s="23" t="s">
        <v>1708</v>
      </c>
      <c r="H530" s="23">
        <v>900</v>
      </c>
      <c r="I530" s="23"/>
    </row>
    <row r="531" spans="1:9">
      <c r="A531" s="23" t="s">
        <v>2070</v>
      </c>
      <c r="B531" s="23" t="s">
        <v>2071</v>
      </c>
      <c r="C531" s="23" t="s">
        <v>2072</v>
      </c>
      <c r="D531" s="23" t="s">
        <v>4084</v>
      </c>
      <c r="E531" s="23" t="s">
        <v>11</v>
      </c>
      <c r="F531" s="23">
        <v>9</v>
      </c>
      <c r="G531" s="23" t="s">
        <v>1708</v>
      </c>
      <c r="H531" s="23">
        <v>1958.46</v>
      </c>
      <c r="I531" s="23"/>
    </row>
    <row r="532" spans="1:9">
      <c r="A532" s="23" t="s">
        <v>3248</v>
      </c>
      <c r="B532" s="23" t="s">
        <v>3249</v>
      </c>
      <c r="C532" s="23" t="s">
        <v>3250</v>
      </c>
      <c r="D532" s="23" t="s">
        <v>1189</v>
      </c>
      <c r="E532" s="23" t="s">
        <v>11</v>
      </c>
      <c r="F532" s="23">
        <v>8</v>
      </c>
      <c r="G532" s="23" t="s">
        <v>1708</v>
      </c>
      <c r="H532" s="23">
        <v>2300.5</v>
      </c>
      <c r="I532" s="23"/>
    </row>
    <row r="533" spans="1:9">
      <c r="A533" s="23" t="s">
        <v>2176</v>
      </c>
      <c r="B533" s="23" t="s">
        <v>2177</v>
      </c>
      <c r="C533" s="23" t="s">
        <v>2178</v>
      </c>
      <c r="D533" s="23" t="s">
        <v>452</v>
      </c>
      <c r="E533" s="23" t="s">
        <v>11</v>
      </c>
      <c r="F533" s="23">
        <v>8</v>
      </c>
      <c r="G533" s="23" t="s">
        <v>1708</v>
      </c>
      <c r="H533" s="23">
        <v>2108.91</v>
      </c>
      <c r="I533" s="23"/>
    </row>
    <row r="534" spans="1:9">
      <c r="A534" s="23" t="s">
        <v>2126</v>
      </c>
      <c r="B534" s="23" t="s">
        <v>2127</v>
      </c>
      <c r="C534" s="23" t="s">
        <v>2129</v>
      </c>
      <c r="D534" s="23" t="s">
        <v>464</v>
      </c>
      <c r="E534" s="23" t="s">
        <v>11</v>
      </c>
      <c r="F534" s="23">
        <v>8</v>
      </c>
      <c r="G534" s="23" t="s">
        <v>1708</v>
      </c>
      <c r="H534" s="23">
        <v>1257.1400000000001</v>
      </c>
      <c r="I534" s="23"/>
    </row>
    <row r="535" spans="1:9">
      <c r="A535" s="23" t="s">
        <v>3287</v>
      </c>
      <c r="B535" s="23" t="s">
        <v>3288</v>
      </c>
      <c r="C535" s="23" t="s">
        <v>3289</v>
      </c>
      <c r="D535" s="23" t="s">
        <v>4084</v>
      </c>
      <c r="E535" s="23" t="s">
        <v>11</v>
      </c>
      <c r="F535" s="23">
        <v>8</v>
      </c>
      <c r="G535" s="23" t="s">
        <v>1708</v>
      </c>
      <c r="H535" s="23">
        <v>2276.65</v>
      </c>
      <c r="I535" s="23"/>
    </row>
    <row r="536" spans="1:9">
      <c r="A536" s="23" t="s">
        <v>1812</v>
      </c>
      <c r="B536" s="23" t="s">
        <v>1813</v>
      </c>
      <c r="C536" s="23" t="s">
        <v>1814</v>
      </c>
      <c r="D536" s="23" t="s">
        <v>459</v>
      </c>
      <c r="E536" s="23" t="s">
        <v>11</v>
      </c>
      <c r="F536" s="23">
        <v>8</v>
      </c>
      <c r="G536" s="23" t="s">
        <v>1708</v>
      </c>
      <c r="H536" s="23">
        <v>240</v>
      </c>
      <c r="I536" s="23"/>
    </row>
    <row r="537" spans="1:9">
      <c r="A537" s="23" t="s">
        <v>2044</v>
      </c>
      <c r="B537" s="23" t="s">
        <v>2045</v>
      </c>
      <c r="C537" s="23" t="s">
        <v>2046</v>
      </c>
      <c r="D537" s="23" t="s">
        <v>452</v>
      </c>
      <c r="E537" s="23" t="s">
        <v>11</v>
      </c>
      <c r="F537" s="23">
        <v>8</v>
      </c>
      <c r="G537" s="23" t="s">
        <v>1708</v>
      </c>
      <c r="H537" s="23">
        <v>940</v>
      </c>
      <c r="I537" s="23"/>
    </row>
    <row r="538" spans="1:9">
      <c r="A538" s="23" t="s">
        <v>1858</v>
      </c>
      <c r="B538" s="23" t="s">
        <v>1859</v>
      </c>
      <c r="C538" s="23" t="s">
        <v>1860</v>
      </c>
      <c r="D538" s="23" t="s">
        <v>1189</v>
      </c>
      <c r="E538" s="23" t="s">
        <v>11</v>
      </c>
      <c r="F538" s="23">
        <v>7</v>
      </c>
      <c r="G538" s="23" t="s">
        <v>1708</v>
      </c>
      <c r="H538" s="23">
        <v>2537.5</v>
      </c>
      <c r="I538" s="23"/>
    </row>
    <row r="539" spans="1:9">
      <c r="A539" s="23" t="s">
        <v>3002</v>
      </c>
      <c r="B539" s="23" t="s">
        <v>3003</v>
      </c>
      <c r="C539" s="23" t="s">
        <v>3004</v>
      </c>
      <c r="D539" s="23" t="s">
        <v>452</v>
      </c>
      <c r="E539" s="23" t="s">
        <v>11</v>
      </c>
      <c r="F539" s="23">
        <v>7</v>
      </c>
      <c r="G539" s="23" t="s">
        <v>1708</v>
      </c>
      <c r="H539" s="23">
        <v>1224.98</v>
      </c>
      <c r="I539" s="23"/>
    </row>
    <row r="540" spans="1:9">
      <c r="A540" s="23" t="s">
        <v>2287</v>
      </c>
      <c r="B540" s="23" t="s">
        <v>2288</v>
      </c>
      <c r="C540" s="23" t="s">
        <v>2289</v>
      </c>
      <c r="D540" s="23" t="s">
        <v>459</v>
      </c>
      <c r="E540" s="23" t="s">
        <v>1808</v>
      </c>
      <c r="F540" s="23">
        <v>7</v>
      </c>
      <c r="G540" s="23" t="s">
        <v>1708</v>
      </c>
      <c r="H540" s="23">
        <v>999.92</v>
      </c>
      <c r="I540" s="23"/>
    </row>
    <row r="541" spans="1:9">
      <c r="A541" s="23" t="s">
        <v>2478</v>
      </c>
      <c r="B541" s="23" t="s">
        <v>2479</v>
      </c>
      <c r="C541" s="23" t="s">
        <v>2480</v>
      </c>
      <c r="D541" s="23" t="s">
        <v>452</v>
      </c>
      <c r="E541" s="23" t="s">
        <v>11</v>
      </c>
      <c r="F541" s="23">
        <v>7</v>
      </c>
      <c r="G541" s="23" t="s">
        <v>1708</v>
      </c>
      <c r="H541" s="23">
        <v>1974</v>
      </c>
      <c r="I541" s="23"/>
    </row>
    <row r="542" spans="1:9">
      <c r="A542" s="23" t="s">
        <v>3849</v>
      </c>
      <c r="B542" s="23" t="s">
        <v>3850</v>
      </c>
      <c r="C542" s="23" t="s">
        <v>3852</v>
      </c>
      <c r="D542" s="23" t="s">
        <v>464</v>
      </c>
      <c r="E542" s="23" t="s">
        <v>11</v>
      </c>
      <c r="F542" s="23">
        <v>6</v>
      </c>
      <c r="G542" s="23" t="s">
        <v>1708</v>
      </c>
      <c r="H542" s="23">
        <v>1394.29</v>
      </c>
      <c r="I542" s="23"/>
    </row>
    <row r="543" spans="1:9">
      <c r="A543" s="23" t="s">
        <v>3262</v>
      </c>
      <c r="B543" s="23" t="s">
        <v>3263</v>
      </c>
      <c r="C543" s="23" t="s">
        <v>3264</v>
      </c>
      <c r="D543" s="23" t="s">
        <v>459</v>
      </c>
      <c r="E543" s="23" t="s">
        <v>1808</v>
      </c>
      <c r="F543" s="23">
        <v>6</v>
      </c>
      <c r="G543" s="23" t="s">
        <v>1708</v>
      </c>
      <c r="H543" s="23">
        <v>857.21</v>
      </c>
      <c r="I543" s="23"/>
    </row>
    <row r="544" spans="1:9">
      <c r="A544" s="23" t="s">
        <v>3707</v>
      </c>
      <c r="B544" s="23" t="s">
        <v>3708</v>
      </c>
      <c r="C544" s="23" t="s">
        <v>3709</v>
      </c>
      <c r="D544" s="23" t="s">
        <v>452</v>
      </c>
      <c r="E544" s="23" t="s">
        <v>11</v>
      </c>
      <c r="F544" s="23">
        <v>6</v>
      </c>
      <c r="G544" s="23" t="s">
        <v>1708</v>
      </c>
      <c r="H544" s="23">
        <v>0</v>
      </c>
      <c r="I544" s="23"/>
    </row>
    <row r="545" spans="1:9">
      <c r="A545" s="23" t="s">
        <v>3025</v>
      </c>
      <c r="B545" s="23" t="s">
        <v>3026</v>
      </c>
      <c r="C545" s="23" t="s">
        <v>3027</v>
      </c>
      <c r="D545" s="23" t="s">
        <v>452</v>
      </c>
      <c r="E545" s="23" t="s">
        <v>11</v>
      </c>
      <c r="F545" s="23">
        <v>6</v>
      </c>
      <c r="G545" s="23" t="s">
        <v>1708</v>
      </c>
      <c r="H545" s="23">
        <v>1730.08</v>
      </c>
      <c r="I545" s="23"/>
    </row>
    <row r="546" spans="1:9">
      <c r="A546" s="23" t="s">
        <v>3205</v>
      </c>
      <c r="B546" s="23" t="s">
        <v>3206</v>
      </c>
      <c r="C546" s="23" t="s">
        <v>3207</v>
      </c>
      <c r="D546" s="23" t="s">
        <v>452</v>
      </c>
      <c r="E546" s="23" t="s">
        <v>11</v>
      </c>
      <c r="F546" s="23">
        <v>5</v>
      </c>
      <c r="G546" s="23" t="s">
        <v>1708</v>
      </c>
      <c r="H546" s="23">
        <v>0</v>
      </c>
      <c r="I546" s="23"/>
    </row>
    <row r="547" spans="1:9">
      <c r="A547" s="23" t="s">
        <v>2416</v>
      </c>
      <c r="B547" s="23" t="s">
        <v>2417</v>
      </c>
      <c r="C547" s="23" t="s">
        <v>2418</v>
      </c>
      <c r="D547" s="23" t="s">
        <v>459</v>
      </c>
      <c r="E547" s="23" t="s">
        <v>1808</v>
      </c>
      <c r="F547" s="23">
        <v>4</v>
      </c>
      <c r="G547" s="23" t="s">
        <v>1708</v>
      </c>
      <c r="H547" s="23">
        <v>807.99</v>
      </c>
      <c r="I547" s="23"/>
    </row>
    <row r="548" spans="1:9">
      <c r="A548" s="23" t="s">
        <v>2793</v>
      </c>
      <c r="B548" s="23" t="s">
        <v>2794</v>
      </c>
      <c r="C548" s="23" t="s">
        <v>2795</v>
      </c>
      <c r="D548" s="23" t="s">
        <v>452</v>
      </c>
      <c r="E548" s="23" t="s">
        <v>11</v>
      </c>
      <c r="F548" s="23">
        <v>4</v>
      </c>
      <c r="G548" s="23" t="s">
        <v>1708</v>
      </c>
      <c r="H548" s="23">
        <v>1300.6199999999999</v>
      </c>
      <c r="I548" s="23"/>
    </row>
    <row r="549" spans="1:9">
      <c r="A549" s="23" t="s">
        <v>2776</v>
      </c>
      <c r="B549" s="23" t="s">
        <v>2777</v>
      </c>
      <c r="C549" s="23" t="s">
        <v>2778</v>
      </c>
      <c r="D549" s="23" t="s">
        <v>459</v>
      </c>
      <c r="E549" s="23" t="s">
        <v>11</v>
      </c>
      <c r="F549" s="23">
        <v>3</v>
      </c>
      <c r="G549" s="23" t="s">
        <v>1708</v>
      </c>
      <c r="H549" s="23">
        <v>697.14</v>
      </c>
      <c r="I549" s="23"/>
    </row>
    <row r="550" spans="1:9">
      <c r="A550" s="23" t="s">
        <v>3966</v>
      </c>
      <c r="B550" s="23" t="s">
        <v>3967</v>
      </c>
      <c r="C550" s="23" t="s">
        <v>3968</v>
      </c>
      <c r="D550" s="23" t="s">
        <v>4289</v>
      </c>
      <c r="E550" s="23" t="s">
        <v>11</v>
      </c>
      <c r="F550" s="23">
        <v>2</v>
      </c>
      <c r="G550" s="23" t="s">
        <v>1708</v>
      </c>
      <c r="H550" s="23">
        <v>598.49</v>
      </c>
      <c r="I550" s="23"/>
    </row>
    <row r="551" spans="1:9">
      <c r="A551" s="23" t="s">
        <v>3021</v>
      </c>
      <c r="B551" s="23" t="s">
        <v>3022</v>
      </c>
      <c r="C551" s="23" t="s">
        <v>3023</v>
      </c>
      <c r="D551" s="23" t="s">
        <v>1230</v>
      </c>
      <c r="E551" s="23" t="s">
        <v>11</v>
      </c>
      <c r="F551" s="23">
        <v>1</v>
      </c>
      <c r="G551" s="23" t="s">
        <v>1708</v>
      </c>
      <c r="H551" s="23">
        <v>92700</v>
      </c>
      <c r="I551" s="23"/>
    </row>
    <row r="552" spans="1:9">
      <c r="A552" s="23" t="s">
        <v>1843</v>
      </c>
      <c r="B552" s="23" t="s">
        <v>1844</v>
      </c>
      <c r="C552" s="23" t="s">
        <v>1845</v>
      </c>
      <c r="D552" s="23" t="s">
        <v>5002</v>
      </c>
      <c r="E552" s="23" t="s">
        <v>11</v>
      </c>
      <c r="F552" s="23">
        <v>1</v>
      </c>
      <c r="G552" s="23" t="s">
        <v>1708</v>
      </c>
      <c r="H552" s="23">
        <v>48800</v>
      </c>
      <c r="I552" s="23"/>
    </row>
    <row r="553" spans="1:9">
      <c r="A553" s="23" t="s">
        <v>2639</v>
      </c>
      <c r="B553" s="23" t="s">
        <v>2640</v>
      </c>
      <c r="C553" s="23" t="s">
        <v>2642</v>
      </c>
      <c r="D553" s="23" t="s">
        <v>5002</v>
      </c>
      <c r="E553" s="23" t="s">
        <v>11</v>
      </c>
      <c r="F553" s="23">
        <v>1</v>
      </c>
      <c r="G553" s="23" t="s">
        <v>1708</v>
      </c>
      <c r="H553" s="23">
        <v>48800</v>
      </c>
      <c r="I553" s="23"/>
    </row>
    <row r="554" spans="1:9">
      <c r="A554" s="23" t="s">
        <v>3567</v>
      </c>
      <c r="B554" s="23" t="s">
        <v>3568</v>
      </c>
      <c r="C554" s="23" t="s">
        <v>3569</v>
      </c>
      <c r="D554" s="23" t="s">
        <v>1189</v>
      </c>
      <c r="E554" s="23" t="s">
        <v>11</v>
      </c>
      <c r="F554" s="23">
        <v>1</v>
      </c>
      <c r="G554" s="23" t="s">
        <v>1708</v>
      </c>
      <c r="H554" s="23">
        <v>287.5</v>
      </c>
      <c r="I554" s="23"/>
    </row>
    <row r="555" spans="1:9">
      <c r="A555" s="23" t="s">
        <v>1916</v>
      </c>
      <c r="B555" s="23" t="s">
        <v>1917</v>
      </c>
      <c r="C555" s="23" t="s">
        <v>1918</v>
      </c>
      <c r="D555" s="23" t="s">
        <v>1275</v>
      </c>
      <c r="E555" s="23" t="s">
        <v>11</v>
      </c>
      <c r="F555" s="23">
        <v>1</v>
      </c>
      <c r="G555" s="23" t="s">
        <v>1708</v>
      </c>
      <c r="H555" s="23">
        <v>3860</v>
      </c>
      <c r="I555" s="23"/>
    </row>
    <row r="556" spans="1:9">
      <c r="A556" s="23" t="s">
        <v>2626</v>
      </c>
      <c r="B556" s="23" t="s">
        <v>2627</v>
      </c>
      <c r="C556" s="23" t="s">
        <v>2628</v>
      </c>
      <c r="D556" s="23" t="s">
        <v>5002</v>
      </c>
      <c r="E556" s="23" t="s">
        <v>11</v>
      </c>
      <c r="F556" s="23">
        <v>1</v>
      </c>
      <c r="G556" s="23" t="s">
        <v>1708</v>
      </c>
      <c r="H556" s="23">
        <v>48800</v>
      </c>
      <c r="I556" s="23"/>
    </row>
    <row r="557" spans="1:9">
      <c r="A557" s="23" t="s">
        <v>2131</v>
      </c>
      <c r="B557" s="23" t="s">
        <v>2132</v>
      </c>
      <c r="C557" s="23" t="s">
        <v>2133</v>
      </c>
      <c r="D557" s="23" t="s">
        <v>5001</v>
      </c>
      <c r="E557" s="23" t="s">
        <v>11</v>
      </c>
      <c r="F557" s="23">
        <v>1</v>
      </c>
      <c r="G557" s="23" t="s">
        <v>1708</v>
      </c>
      <c r="H557" s="23">
        <v>60157</v>
      </c>
      <c r="I557" s="23"/>
    </row>
    <row r="558" spans="1:9">
      <c r="A558" s="23" t="s">
        <v>4027</v>
      </c>
      <c r="B558" s="23" t="s">
        <v>4028</v>
      </c>
      <c r="C558" s="23" t="s">
        <v>4029</v>
      </c>
      <c r="D558" s="23" t="s">
        <v>459</v>
      </c>
      <c r="E558" s="23" t="s">
        <v>1808</v>
      </c>
      <c r="F558" s="23">
        <v>1</v>
      </c>
      <c r="G558" s="23" t="s">
        <v>1708</v>
      </c>
      <c r="H558" s="23">
        <v>148.13</v>
      </c>
      <c r="I558" s="23"/>
    </row>
    <row r="559" spans="1:9">
      <c r="A559" s="23" t="s">
        <v>3242</v>
      </c>
      <c r="B559" s="23" t="s">
        <v>3243</v>
      </c>
      <c r="C559" s="23" t="s">
        <v>3245</v>
      </c>
      <c r="D559" s="23" t="s">
        <v>5002</v>
      </c>
      <c r="E559" s="23" t="s">
        <v>11</v>
      </c>
      <c r="F559" s="23">
        <v>1</v>
      </c>
      <c r="G559" s="23" t="s">
        <v>1708</v>
      </c>
      <c r="H559" s="23">
        <v>48800</v>
      </c>
      <c r="I559" s="23"/>
    </row>
    <row r="560" spans="1:9">
      <c r="A560" s="23" t="s">
        <v>3707</v>
      </c>
      <c r="B560" s="23" t="s">
        <v>3708</v>
      </c>
      <c r="C560" s="23" t="s">
        <v>3709</v>
      </c>
      <c r="D560" s="23" t="s">
        <v>1230</v>
      </c>
      <c r="E560" s="23" t="s">
        <v>11</v>
      </c>
      <c r="F560" s="23">
        <v>1</v>
      </c>
      <c r="G560" s="23" t="s">
        <v>1708</v>
      </c>
      <c r="H560" s="23">
        <v>97600</v>
      </c>
      <c r="I560" s="23"/>
    </row>
    <row r="561" spans="1:9">
      <c r="A561" s="23" t="s">
        <v>2579</v>
      </c>
      <c r="B561" s="23" t="s">
        <v>2580</v>
      </c>
      <c r="C561" s="23" t="s">
        <v>2581</v>
      </c>
      <c r="D561" s="23" t="s">
        <v>4097</v>
      </c>
      <c r="E561" s="23" t="s">
        <v>11</v>
      </c>
      <c r="F561" s="23">
        <v>1</v>
      </c>
      <c r="G561" s="23" t="s">
        <v>1708</v>
      </c>
      <c r="H561" s="23">
        <v>48800</v>
      </c>
      <c r="I561" s="23"/>
    </row>
    <row r="562" spans="1:9">
      <c r="A562" s="23" t="s">
        <v>2528</v>
      </c>
      <c r="B562" s="23" t="s">
        <v>2529</v>
      </c>
      <c r="C562" s="23" t="s">
        <v>2530</v>
      </c>
      <c r="D562" s="23" t="s">
        <v>4097</v>
      </c>
      <c r="E562" s="23" t="s">
        <v>11</v>
      </c>
      <c r="F562" s="23">
        <v>1</v>
      </c>
      <c r="G562" s="23" t="s">
        <v>1708</v>
      </c>
      <c r="H562" s="23">
        <v>48800</v>
      </c>
      <c r="I562" s="23"/>
    </row>
    <row r="563" spans="1:9">
      <c r="A563" s="23" t="s">
        <v>1862</v>
      </c>
      <c r="B563" s="23" t="s">
        <v>1863</v>
      </c>
      <c r="C563" s="23" t="s">
        <v>1864</v>
      </c>
      <c r="D563" s="23" t="s">
        <v>5001</v>
      </c>
      <c r="E563" s="23" t="s">
        <v>11</v>
      </c>
      <c r="F563" s="23">
        <v>1</v>
      </c>
      <c r="G563" s="23" t="s">
        <v>1708</v>
      </c>
      <c r="H563" s="23">
        <v>50431</v>
      </c>
      <c r="I563" s="23"/>
    </row>
    <row r="564" spans="1:9">
      <c r="A564" s="23" t="s">
        <v>1835</v>
      </c>
      <c r="B564" s="23" t="s">
        <v>1836</v>
      </c>
      <c r="C564" s="23" t="s">
        <v>1839</v>
      </c>
      <c r="D564" s="23" t="s">
        <v>5002</v>
      </c>
      <c r="E564" s="23" t="s">
        <v>11</v>
      </c>
      <c r="F564" s="23">
        <v>1</v>
      </c>
      <c r="G564" s="23" t="s">
        <v>1708</v>
      </c>
      <c r="H564" s="23">
        <v>48800</v>
      </c>
      <c r="I564" s="23"/>
    </row>
    <row r="565" spans="1:9">
      <c r="A565" s="23" t="s">
        <v>3833</v>
      </c>
      <c r="B565" s="23" t="s">
        <v>3834</v>
      </c>
      <c r="C565" s="23" t="s">
        <v>3835</v>
      </c>
      <c r="D565" s="23" t="s">
        <v>5002</v>
      </c>
      <c r="E565" s="23" t="s">
        <v>11</v>
      </c>
      <c r="F565" s="23">
        <v>1</v>
      </c>
      <c r="G565" s="23" t="s">
        <v>1708</v>
      </c>
      <c r="H565" s="23">
        <v>48800</v>
      </c>
      <c r="I565" s="23"/>
    </row>
    <row r="566" spans="1:9">
      <c r="A566" s="23" t="s">
        <v>3358</v>
      </c>
      <c r="B566" s="23" t="s">
        <v>3359</v>
      </c>
      <c r="C566" s="23" t="s">
        <v>3360</v>
      </c>
      <c r="D566" s="23" t="s">
        <v>5002</v>
      </c>
      <c r="E566" s="23" t="s">
        <v>11</v>
      </c>
      <c r="F566" s="23">
        <v>1</v>
      </c>
      <c r="G566" s="23" t="s">
        <v>1708</v>
      </c>
      <c r="H566" s="23">
        <v>48800</v>
      </c>
      <c r="I566" s="23"/>
    </row>
    <row r="567" spans="1:9">
      <c r="A567" s="23" t="s">
        <v>3433</v>
      </c>
      <c r="B567" s="23" t="s">
        <v>3434</v>
      </c>
      <c r="C567" s="23" t="s">
        <v>3435</v>
      </c>
      <c r="D567" s="23" t="s">
        <v>5002</v>
      </c>
      <c r="E567" s="23" t="s">
        <v>11</v>
      </c>
      <c r="F567" s="23">
        <v>1</v>
      </c>
      <c r="G567" s="23" t="s">
        <v>1708</v>
      </c>
      <c r="H567" s="23">
        <v>48800</v>
      </c>
      <c r="I567" s="23"/>
    </row>
    <row r="568" spans="1:9">
      <c r="A568" s="23" t="s">
        <v>2230</v>
      </c>
      <c r="B568" s="23" t="s">
        <v>2231</v>
      </c>
      <c r="C568" s="23" t="s">
        <v>2188</v>
      </c>
      <c r="D568" s="23" t="s">
        <v>5003</v>
      </c>
      <c r="E568" s="23" t="s">
        <v>11</v>
      </c>
      <c r="F568" s="23">
        <v>1</v>
      </c>
      <c r="G568" s="23" t="s">
        <v>1708</v>
      </c>
      <c r="H568" s="23">
        <v>30000</v>
      </c>
      <c r="I568" s="23"/>
    </row>
    <row r="569" spans="1:9">
      <c r="A569" s="23" t="s">
        <v>1993</v>
      </c>
      <c r="B569" s="23" t="s">
        <v>1994</v>
      </c>
      <c r="C569" s="23" t="s">
        <v>1966</v>
      </c>
      <c r="D569" s="23" t="s">
        <v>4097</v>
      </c>
      <c r="E569" s="23" t="s">
        <v>11</v>
      </c>
      <c r="F569" s="23">
        <v>1</v>
      </c>
      <c r="G569" s="23" t="s">
        <v>1708</v>
      </c>
      <c r="H569" s="23">
        <v>48800</v>
      </c>
      <c r="I569" s="23"/>
    </row>
    <row r="570" spans="1:9">
      <c r="A570" s="23" t="s">
        <v>3265</v>
      </c>
      <c r="B570" s="23" t="s">
        <v>3266</v>
      </c>
      <c r="C570" s="23" t="s">
        <v>3268</v>
      </c>
      <c r="D570" s="23" t="s">
        <v>1230</v>
      </c>
      <c r="E570" s="23" t="s">
        <v>11</v>
      </c>
      <c r="F570" s="23">
        <v>1</v>
      </c>
      <c r="G570" s="23" t="s">
        <v>1708</v>
      </c>
      <c r="H570" s="23">
        <v>97600</v>
      </c>
      <c r="I570" s="23"/>
    </row>
    <row r="571" spans="1:9">
      <c r="A571" s="23" t="s">
        <v>2141</v>
      </c>
      <c r="B571" s="23" t="s">
        <v>2142</v>
      </c>
      <c r="C571" s="23" t="s">
        <v>2143</v>
      </c>
      <c r="D571" s="23" t="s">
        <v>4097</v>
      </c>
      <c r="E571" s="23" t="s">
        <v>11</v>
      </c>
      <c r="F571" s="23">
        <v>1</v>
      </c>
      <c r="G571" s="23" t="s">
        <v>1708</v>
      </c>
      <c r="H571" s="23">
        <v>48800</v>
      </c>
      <c r="I571" s="23"/>
    </row>
    <row r="572" spans="1:9">
      <c r="A572" s="23" t="s">
        <v>3521</v>
      </c>
      <c r="B572" s="23" t="s">
        <v>3522</v>
      </c>
      <c r="C572" s="23" t="s">
        <v>3524</v>
      </c>
      <c r="D572" s="23" t="s">
        <v>5002</v>
      </c>
      <c r="E572" s="23" t="s">
        <v>11</v>
      </c>
      <c r="F572" s="23">
        <v>1</v>
      </c>
      <c r="G572" s="23" t="s">
        <v>1708</v>
      </c>
      <c r="H572" s="23">
        <v>48800</v>
      </c>
      <c r="I572" s="23"/>
    </row>
    <row r="573" spans="1:9">
      <c r="A573" s="23" t="s">
        <v>2253</v>
      </c>
      <c r="B573" s="23" t="s">
        <v>2254</v>
      </c>
      <c r="C573" s="23" t="s">
        <v>2255</v>
      </c>
      <c r="D573" s="23" t="s">
        <v>4097</v>
      </c>
      <c r="E573" s="23" t="s">
        <v>11</v>
      </c>
      <c r="F573" s="23">
        <v>1</v>
      </c>
      <c r="G573" s="23" t="s">
        <v>1708</v>
      </c>
      <c r="H573" s="23">
        <v>48800</v>
      </c>
      <c r="I573" s="23"/>
    </row>
    <row r="574" spans="1:9">
      <c r="A574" s="23" t="s">
        <v>2820</v>
      </c>
      <c r="B574" s="23" t="s">
        <v>2821</v>
      </c>
      <c r="C574" s="23" t="s">
        <v>2822</v>
      </c>
      <c r="D574" s="23" t="s">
        <v>5002</v>
      </c>
      <c r="E574" s="23" t="s">
        <v>11</v>
      </c>
      <c r="F574" s="23">
        <v>1</v>
      </c>
      <c r="G574" s="23" t="s">
        <v>1708</v>
      </c>
      <c r="H574" s="23">
        <v>48800</v>
      </c>
      <c r="I574" s="23"/>
    </row>
    <row r="575" spans="1:9">
      <c r="A575" s="23" t="s">
        <v>3853</v>
      </c>
      <c r="B575" s="23" t="s">
        <v>3854</v>
      </c>
      <c r="C575" s="23" t="s">
        <v>3855</v>
      </c>
      <c r="D575" s="23" t="s">
        <v>4097</v>
      </c>
      <c r="E575" s="23" t="s">
        <v>11</v>
      </c>
      <c r="F575" s="23">
        <v>1</v>
      </c>
      <c r="G575" s="23" t="s">
        <v>1708</v>
      </c>
      <c r="H575" s="23">
        <v>48800</v>
      </c>
      <c r="I575" s="23"/>
    </row>
    <row r="576" spans="1:9">
      <c r="A576" s="23" t="s">
        <v>2439</v>
      </c>
      <c r="B576" s="23" t="s">
        <v>2440</v>
      </c>
      <c r="C576" s="23" t="s">
        <v>2441</v>
      </c>
      <c r="D576" s="23" t="s">
        <v>4097</v>
      </c>
      <c r="E576" s="23" t="s">
        <v>11</v>
      </c>
      <c r="F576" s="23">
        <v>1</v>
      </c>
      <c r="G576" s="23" t="s">
        <v>1708</v>
      </c>
      <c r="H576" s="23">
        <v>48800</v>
      </c>
      <c r="I576" s="23"/>
    </row>
    <row r="577" spans="1:9">
      <c r="A577" s="23" t="s">
        <v>3911</v>
      </c>
      <c r="B577" s="23" t="s">
        <v>3912</v>
      </c>
      <c r="C577" s="23" t="s">
        <v>3906</v>
      </c>
      <c r="D577" s="23" t="s">
        <v>5001</v>
      </c>
      <c r="E577" s="23" t="s">
        <v>11</v>
      </c>
      <c r="F577" s="23">
        <v>1</v>
      </c>
      <c r="G577" s="23" t="s">
        <v>1708</v>
      </c>
      <c r="H577" s="23">
        <v>51784</v>
      </c>
      <c r="I577" s="23"/>
    </row>
    <row r="578" spans="1:9">
      <c r="A578" s="23" t="s">
        <v>1973</v>
      </c>
      <c r="B578" s="23" t="s">
        <v>1974</v>
      </c>
      <c r="C578" s="23" t="s">
        <v>1975</v>
      </c>
      <c r="D578" s="23" t="s">
        <v>452</v>
      </c>
      <c r="E578" s="23" t="s">
        <v>11</v>
      </c>
      <c r="F578" s="23">
        <v>0</v>
      </c>
      <c r="G578" s="23" t="s">
        <v>1708</v>
      </c>
      <c r="H578" s="23">
        <v>0</v>
      </c>
      <c r="I578" s="23"/>
    </row>
    <row r="579" spans="1:9">
      <c r="A579" s="23" t="s">
        <v>2397</v>
      </c>
      <c r="B579" s="23" t="s">
        <v>2398</v>
      </c>
      <c r="C579" s="23" t="s">
        <v>2399</v>
      </c>
      <c r="D579" s="23" t="s">
        <v>452</v>
      </c>
      <c r="E579" s="23" t="s">
        <v>11</v>
      </c>
      <c r="F579" s="23">
        <v>0</v>
      </c>
      <c r="G579" s="23" t="s">
        <v>1708</v>
      </c>
      <c r="H579" s="23">
        <v>0</v>
      </c>
      <c r="I579" s="23"/>
    </row>
    <row r="580" spans="1:9">
      <c r="A580" s="23" t="s">
        <v>3370</v>
      </c>
      <c r="B580" s="23" t="s">
        <v>3371</v>
      </c>
      <c r="C580" s="23" t="s">
        <v>3373</v>
      </c>
      <c r="D580" s="23" t="s">
        <v>452</v>
      </c>
      <c r="E580" s="23" t="s">
        <v>11</v>
      </c>
      <c r="F580" s="23">
        <v>0</v>
      </c>
      <c r="G580" s="23" t="s">
        <v>1708</v>
      </c>
      <c r="H580" s="23">
        <v>0</v>
      </c>
      <c r="I580" s="23"/>
    </row>
    <row r="581" spans="1:9">
      <c r="A581" s="23" t="s">
        <v>3656</v>
      </c>
      <c r="B581" s="23" t="s">
        <v>3657</v>
      </c>
      <c r="C581" s="23" t="s">
        <v>3655</v>
      </c>
      <c r="D581" s="23" t="s">
        <v>452</v>
      </c>
      <c r="E581" s="23" t="s">
        <v>11</v>
      </c>
      <c r="F581" s="23">
        <v>0</v>
      </c>
      <c r="G581" s="23" t="s">
        <v>1708</v>
      </c>
      <c r="H581" s="23">
        <v>0</v>
      </c>
      <c r="I581" s="23"/>
    </row>
    <row r="582" spans="1:9">
      <c r="A582" s="23" t="s">
        <v>3161</v>
      </c>
      <c r="B582" s="23" t="s">
        <v>3162</v>
      </c>
      <c r="C582" s="23" t="s">
        <v>3163</v>
      </c>
      <c r="D582" s="23" t="s">
        <v>459</v>
      </c>
      <c r="E582" s="23" t="s">
        <v>1808</v>
      </c>
      <c r="F582" s="23">
        <v>0</v>
      </c>
      <c r="G582" s="23" t="s">
        <v>1708</v>
      </c>
      <c r="H582" s="23">
        <v>0</v>
      </c>
      <c r="I582" s="23"/>
    </row>
    <row r="583" spans="1:9">
      <c r="A583" s="23" t="s">
        <v>1727</v>
      </c>
      <c r="B583" s="23" t="s">
        <v>1728</v>
      </c>
      <c r="C583" s="23" t="s">
        <v>1731</v>
      </c>
      <c r="D583" s="23" t="s">
        <v>452</v>
      </c>
      <c r="E583" s="23" t="s">
        <v>11</v>
      </c>
      <c r="F583" s="23">
        <v>0</v>
      </c>
      <c r="G583" s="23" t="s">
        <v>1708</v>
      </c>
      <c r="H583" s="23">
        <v>0</v>
      </c>
      <c r="I583" s="23"/>
    </row>
    <row r="584" spans="1:9">
      <c r="A584" s="23" t="s">
        <v>3803</v>
      </c>
      <c r="B584" s="23" t="s">
        <v>3804</v>
      </c>
      <c r="C584" s="23" t="s">
        <v>3806</v>
      </c>
      <c r="D584" s="23" t="s">
        <v>452</v>
      </c>
      <c r="E584" s="23" t="s">
        <v>11</v>
      </c>
      <c r="F584" s="23">
        <v>0</v>
      </c>
      <c r="G584" s="23" t="s">
        <v>1708</v>
      </c>
      <c r="H584" s="23">
        <v>0</v>
      </c>
      <c r="I584" s="23"/>
    </row>
    <row r="585" spans="1:9">
      <c r="A585" s="23" t="s">
        <v>2909</v>
      </c>
      <c r="B585" s="23" t="s">
        <v>2910</v>
      </c>
      <c r="C585" s="23" t="s">
        <v>2911</v>
      </c>
      <c r="D585" s="23" t="s">
        <v>452</v>
      </c>
      <c r="E585" s="23" t="s">
        <v>11</v>
      </c>
      <c r="F585" s="23">
        <v>0</v>
      </c>
      <c r="G585" s="23" t="s">
        <v>1708</v>
      </c>
      <c r="H585" s="23">
        <v>0</v>
      </c>
      <c r="I585" s="23"/>
    </row>
    <row r="586" spans="1:9">
      <c r="A586" s="23" t="s">
        <v>3653</v>
      </c>
      <c r="B586" s="23" t="s">
        <v>3654</v>
      </c>
      <c r="C586" s="23" t="s">
        <v>3655</v>
      </c>
      <c r="D586" s="23" t="s">
        <v>452</v>
      </c>
      <c r="E586" s="23" t="s">
        <v>11</v>
      </c>
      <c r="F586" s="23">
        <v>0</v>
      </c>
      <c r="G586" s="23" t="s">
        <v>1708</v>
      </c>
      <c r="H586" s="23">
        <v>0</v>
      </c>
      <c r="I586" s="23"/>
    </row>
    <row r="587" spans="1:9">
      <c r="A587" s="23" t="s">
        <v>3860</v>
      </c>
      <c r="B587" s="23" t="s">
        <v>3861</v>
      </c>
      <c r="C587" s="23" t="s">
        <v>3862</v>
      </c>
      <c r="D587" s="23" t="s">
        <v>452</v>
      </c>
      <c r="E587" s="23" t="s">
        <v>11</v>
      </c>
      <c r="F587" s="23">
        <v>0</v>
      </c>
      <c r="G587" s="23" t="s">
        <v>1708</v>
      </c>
      <c r="H587" s="23">
        <v>0</v>
      </c>
      <c r="I587" s="23"/>
    </row>
    <row r="588" spans="1:9">
      <c r="A588" s="23" t="s">
        <v>1893</v>
      </c>
      <c r="B588" s="23" t="s">
        <v>1894</v>
      </c>
      <c r="C588" s="23" t="s">
        <v>1895</v>
      </c>
      <c r="D588" s="23" t="s">
        <v>452</v>
      </c>
      <c r="E588" s="23" t="s">
        <v>11</v>
      </c>
      <c r="F588" s="23">
        <v>0</v>
      </c>
      <c r="G588" s="23" t="s">
        <v>1708</v>
      </c>
      <c r="H588" s="23">
        <v>0</v>
      </c>
      <c r="I588" s="23"/>
    </row>
    <row r="589" spans="1:9">
      <c r="A589" s="23" t="s">
        <v>3377</v>
      </c>
      <c r="B589" s="23" t="s">
        <v>3378</v>
      </c>
      <c r="C589" s="23" t="s">
        <v>3379</v>
      </c>
      <c r="D589" s="23" t="s">
        <v>452</v>
      </c>
      <c r="E589" s="23" t="s">
        <v>11</v>
      </c>
      <c r="F589" s="23">
        <v>0</v>
      </c>
      <c r="G589" s="23" t="s">
        <v>1708</v>
      </c>
      <c r="H589" s="23">
        <v>0</v>
      </c>
      <c r="I589" s="23"/>
    </row>
    <row r="590" spans="1:9">
      <c r="A590" s="23" t="s">
        <v>1932</v>
      </c>
      <c r="B590" s="23" t="s">
        <v>1933</v>
      </c>
      <c r="C590" s="23" t="s">
        <v>1934</v>
      </c>
      <c r="D590" s="23" t="s">
        <v>452</v>
      </c>
      <c r="E590" s="23" t="s">
        <v>11</v>
      </c>
      <c r="F590" s="23">
        <v>0</v>
      </c>
      <c r="G590" s="23" t="s">
        <v>1708</v>
      </c>
      <c r="H590" s="23">
        <v>0</v>
      </c>
      <c r="I590" s="23"/>
    </row>
    <row r="591" spans="1:9">
      <c r="A591" s="23" t="s">
        <v>2935</v>
      </c>
      <c r="B591" s="23" t="s">
        <v>2936</v>
      </c>
      <c r="C591" s="23" t="s">
        <v>2937</v>
      </c>
      <c r="D591" s="23" t="s">
        <v>452</v>
      </c>
      <c r="E591" s="23" t="s">
        <v>11</v>
      </c>
      <c r="F591" s="23">
        <v>0</v>
      </c>
      <c r="G591" s="23" t="s">
        <v>1708</v>
      </c>
      <c r="H591" s="23">
        <v>0</v>
      </c>
      <c r="I591" s="23"/>
    </row>
    <row r="592" spans="1:9">
      <c r="A592" s="23"/>
      <c r="B592" s="23"/>
      <c r="C592" s="23"/>
      <c r="D592" s="23"/>
      <c r="E592" s="23"/>
      <c r="F592" s="23"/>
      <c r="G592" s="23"/>
      <c r="H592" s="23"/>
      <c r="I592" s="23"/>
    </row>
    <row r="593" spans="1:9">
      <c r="A593" s="23"/>
      <c r="B593" s="23"/>
      <c r="C593" s="23"/>
      <c r="D593" s="23"/>
      <c r="E593" s="23"/>
      <c r="F593" s="23"/>
      <c r="G593" s="23"/>
      <c r="H593" s="23"/>
      <c r="I593" s="23"/>
    </row>
    <row r="594" spans="1:9">
      <c r="A594" s="23"/>
      <c r="B594" s="23"/>
      <c r="C594" s="23"/>
      <c r="D594" s="23"/>
      <c r="E594" s="23"/>
      <c r="F594" s="23"/>
      <c r="G594" s="23"/>
      <c r="H594" s="23"/>
      <c r="I594" s="23"/>
    </row>
    <row r="595" spans="1:9">
      <c r="A595" s="23"/>
      <c r="B595" s="23"/>
      <c r="C595" s="23"/>
      <c r="D595" s="23"/>
      <c r="E595" s="23"/>
      <c r="F595" s="23"/>
      <c r="G595" s="23"/>
      <c r="H595" s="23"/>
      <c r="I595" s="23"/>
    </row>
    <row r="596" spans="1:9">
      <c r="A596" s="23"/>
      <c r="B596" s="23"/>
      <c r="C596" s="23"/>
      <c r="D596" s="23"/>
      <c r="E596" s="23"/>
      <c r="F596" s="23"/>
      <c r="G596" s="23"/>
      <c r="H596" s="23"/>
      <c r="I596" s="23"/>
    </row>
    <row r="597" spans="1:9">
      <c r="A597" s="23"/>
      <c r="B597" s="23"/>
      <c r="C597" s="23"/>
      <c r="D597" s="23"/>
      <c r="E597" s="23"/>
      <c r="F597" s="23"/>
      <c r="G597" s="23"/>
      <c r="H597" s="23"/>
      <c r="I597" s="23"/>
    </row>
    <row r="598" spans="1:9">
      <c r="A598" s="23"/>
      <c r="B598" s="23"/>
      <c r="C598" s="23"/>
      <c r="D598" s="23"/>
      <c r="E598" s="23"/>
      <c r="F598" s="23"/>
      <c r="G598" s="23"/>
      <c r="H598" s="23"/>
      <c r="I598" s="23"/>
    </row>
    <row r="599" spans="1:9">
      <c r="A599" s="23"/>
      <c r="B599" s="23"/>
      <c r="C599" s="23"/>
      <c r="D599" s="23"/>
      <c r="E599" s="23"/>
      <c r="F599" s="23"/>
      <c r="G599" s="23"/>
      <c r="H599" s="23"/>
      <c r="I599" s="23"/>
    </row>
    <row r="600" spans="1:9">
      <c r="A600" s="23"/>
      <c r="B600" s="23"/>
      <c r="C600" s="23"/>
      <c r="D600" s="23"/>
      <c r="E600" s="23"/>
      <c r="F600" s="23"/>
      <c r="G600" s="23"/>
      <c r="H600" s="23"/>
      <c r="I600" s="23"/>
    </row>
    <row r="601" spans="1:9">
      <c r="A601" s="23"/>
      <c r="B601" s="23"/>
      <c r="C601" s="23"/>
      <c r="D601" s="23"/>
      <c r="E601" s="23"/>
      <c r="F601" s="23"/>
      <c r="G601" s="23"/>
      <c r="H601" s="23"/>
      <c r="I601" s="23"/>
    </row>
    <row r="602" spans="1:9">
      <c r="A602" s="23"/>
      <c r="B602" s="23"/>
      <c r="C602" s="23"/>
      <c r="D602" s="23"/>
      <c r="E602" s="23"/>
      <c r="F602" s="23"/>
      <c r="G602" s="23"/>
      <c r="H602" s="23"/>
      <c r="I602" s="23"/>
    </row>
    <row r="603" spans="1:9">
      <c r="A603" s="23"/>
      <c r="B603" s="23"/>
      <c r="C603" s="23"/>
      <c r="D603" s="23"/>
      <c r="E603" s="23"/>
      <c r="F603" s="23"/>
      <c r="G603" s="23"/>
      <c r="H603" s="23"/>
      <c r="I603" s="23"/>
    </row>
    <row r="604" spans="1:9">
      <c r="A604" s="23"/>
      <c r="B604" s="23"/>
      <c r="C604" s="23"/>
      <c r="D604" s="23"/>
      <c r="E604" s="23"/>
      <c r="F604" s="23"/>
      <c r="G604" s="23"/>
      <c r="H604" s="23"/>
      <c r="I604" s="23"/>
    </row>
    <row r="605" spans="1:9">
      <c r="A605" s="23"/>
      <c r="B605" s="23"/>
      <c r="C605" s="23"/>
      <c r="D605" s="23"/>
      <c r="E605" s="23"/>
      <c r="F605" s="23"/>
      <c r="G605" s="23"/>
      <c r="H605" s="23"/>
      <c r="I605" s="23"/>
    </row>
    <row r="606" spans="1:9">
      <c r="A606" s="23"/>
      <c r="B606" s="23"/>
      <c r="C606" s="23"/>
      <c r="D606" s="23"/>
      <c r="E606" s="23"/>
      <c r="F606" s="23"/>
      <c r="G606" s="23"/>
      <c r="H606" s="23"/>
      <c r="I606" s="23"/>
    </row>
    <row r="607" spans="1:9">
      <c r="A607" s="23"/>
      <c r="B607" s="23"/>
      <c r="C607" s="23"/>
      <c r="D607" s="23"/>
      <c r="E607" s="23"/>
      <c r="F607" s="23"/>
      <c r="G607" s="23"/>
      <c r="H607" s="23"/>
      <c r="I607" s="23"/>
    </row>
    <row r="608" spans="1:9">
      <c r="A608" s="23"/>
      <c r="B608" s="23"/>
      <c r="C608" s="23"/>
      <c r="D608" s="23"/>
      <c r="E608" s="23"/>
      <c r="F608" s="23"/>
      <c r="G608" s="23"/>
      <c r="H608" s="23"/>
      <c r="I608" s="23"/>
    </row>
    <row r="609" spans="1:9">
      <c r="A609" s="23"/>
      <c r="B609" s="23"/>
      <c r="C609" s="23"/>
      <c r="D609" s="23"/>
      <c r="E609" s="23"/>
      <c r="F609" s="23"/>
      <c r="G609" s="23"/>
      <c r="H609" s="23"/>
      <c r="I609" s="23"/>
    </row>
    <row r="610" spans="1:9">
      <c r="A610" s="23"/>
      <c r="B610" s="23"/>
      <c r="C610" s="23"/>
      <c r="D610" s="23"/>
      <c r="E610" s="23"/>
      <c r="F610" s="23"/>
      <c r="G610" s="23"/>
      <c r="H610" s="23"/>
      <c r="I610" s="23"/>
    </row>
    <row r="611" spans="1:9">
      <c r="A611" s="23"/>
      <c r="B611" s="23"/>
      <c r="C611" s="23"/>
      <c r="D611" s="23"/>
      <c r="E611" s="23"/>
      <c r="F611" s="23"/>
      <c r="G611" s="23"/>
      <c r="H611" s="23"/>
      <c r="I611" s="23"/>
    </row>
    <row r="612" spans="1:9">
      <c r="A612" s="23"/>
      <c r="B612" s="23"/>
      <c r="C612" s="23"/>
      <c r="D612" s="23"/>
      <c r="E612" s="23"/>
      <c r="F612" s="23"/>
      <c r="G612" s="23"/>
      <c r="H612" s="23"/>
      <c r="I612" s="23"/>
    </row>
    <row r="613" spans="1:9">
      <c r="A613" s="23"/>
      <c r="B613" s="23"/>
      <c r="C613" s="23"/>
      <c r="D613" s="23"/>
      <c r="E613" s="23"/>
      <c r="F613" s="23"/>
      <c r="G613" s="23"/>
      <c r="H613" s="23"/>
      <c r="I613" s="23"/>
    </row>
    <row r="614" spans="1:9">
      <c r="A614" s="23"/>
      <c r="B614" s="23"/>
      <c r="C614" s="23"/>
      <c r="D614" s="23"/>
      <c r="E614" s="23"/>
      <c r="F614" s="23"/>
      <c r="G614" s="23"/>
      <c r="H614" s="23"/>
      <c r="I614" s="23"/>
    </row>
    <row r="615" spans="1:9">
      <c r="A615" s="23"/>
      <c r="B615" s="23"/>
      <c r="C615" s="23"/>
      <c r="D615" s="23"/>
      <c r="E615" s="23"/>
      <c r="F615" s="23"/>
      <c r="G615" s="23"/>
      <c r="H615" s="23"/>
      <c r="I615" s="23"/>
    </row>
    <row r="616" spans="1:9">
      <c r="A616" s="23"/>
      <c r="B616" s="23"/>
      <c r="C616" s="23"/>
      <c r="D616" s="23"/>
      <c r="E616" s="23"/>
      <c r="F616" s="23"/>
      <c r="G616" s="23"/>
      <c r="H616" s="23"/>
      <c r="I616" s="23"/>
    </row>
    <row r="617" spans="1:9">
      <c r="A617" s="23"/>
      <c r="B617" s="23"/>
      <c r="C617" s="23"/>
      <c r="D617" s="23"/>
      <c r="E617" s="23"/>
      <c r="F617" s="23"/>
      <c r="G617" s="23"/>
      <c r="H617" s="23"/>
      <c r="I617" s="23"/>
    </row>
    <row r="618" spans="1:9">
      <c r="A618" s="23"/>
      <c r="B618" s="23"/>
      <c r="C618" s="23"/>
      <c r="D618" s="23"/>
      <c r="E618" s="23"/>
      <c r="F618" s="23"/>
      <c r="G618" s="23"/>
      <c r="H618" s="23"/>
      <c r="I618" s="23"/>
    </row>
    <row r="619" spans="1:9">
      <c r="A619" s="23"/>
      <c r="B619" s="23"/>
      <c r="C619" s="23"/>
      <c r="D619" s="23"/>
      <c r="E619" s="23"/>
      <c r="F619" s="23"/>
      <c r="G619" s="23"/>
      <c r="H619" s="23"/>
      <c r="I619" s="23"/>
    </row>
    <row r="620" spans="1:9">
      <c r="A620" s="23"/>
      <c r="B620" s="23"/>
      <c r="C620" s="23"/>
      <c r="D620" s="23"/>
      <c r="E620" s="23"/>
      <c r="F620" s="23"/>
      <c r="G620" s="23"/>
      <c r="H620" s="23"/>
      <c r="I620" s="23"/>
    </row>
    <row r="621" spans="1:9">
      <c r="A621" s="23"/>
      <c r="B621" s="23"/>
      <c r="C621" s="23"/>
      <c r="D621" s="23"/>
      <c r="E621" s="23"/>
      <c r="F621" s="23"/>
      <c r="G621" s="23"/>
      <c r="H621" s="23"/>
      <c r="I621" s="23"/>
    </row>
    <row r="622" spans="1:9">
      <c r="A622" s="23"/>
      <c r="B622" s="23"/>
      <c r="C622" s="23"/>
      <c r="D622" s="23"/>
      <c r="E622" s="23"/>
      <c r="F622" s="23"/>
      <c r="G622" s="23"/>
      <c r="H622" s="23"/>
      <c r="I622" s="23"/>
    </row>
    <row r="623" spans="1:9">
      <c r="A623" s="23"/>
      <c r="B623" s="23"/>
      <c r="C623" s="23"/>
      <c r="D623" s="23"/>
      <c r="E623" s="23"/>
      <c r="F623" s="23"/>
      <c r="G623" s="23"/>
      <c r="H623" s="23"/>
      <c r="I623" s="23"/>
    </row>
    <row r="624" spans="1:9">
      <c r="A624" s="23"/>
      <c r="B624" s="23"/>
      <c r="C624" s="23"/>
      <c r="D624" s="23"/>
      <c r="E624" s="23"/>
      <c r="F624" s="23"/>
      <c r="G624" s="23"/>
      <c r="H624" s="23"/>
      <c r="I624" s="23"/>
    </row>
    <row r="625" spans="1:9">
      <c r="A625" s="23"/>
      <c r="B625" s="23"/>
      <c r="C625" s="23"/>
      <c r="D625" s="23"/>
      <c r="E625" s="23"/>
      <c r="F625" s="23"/>
      <c r="G625" s="23"/>
      <c r="H625" s="23"/>
      <c r="I625" s="23"/>
    </row>
    <row r="626" spans="1:9">
      <c r="A626" s="23"/>
      <c r="B626" s="23"/>
      <c r="C626" s="23"/>
      <c r="D626" s="23"/>
      <c r="E626" s="23"/>
      <c r="F626" s="23"/>
      <c r="G626" s="23"/>
      <c r="H626" s="23"/>
      <c r="I626" s="23"/>
    </row>
    <row r="627" spans="1:9">
      <c r="A627" s="23"/>
      <c r="B627" s="23"/>
      <c r="C627" s="23"/>
      <c r="D627" s="23"/>
      <c r="E627" s="23"/>
      <c r="F627" s="23"/>
      <c r="G627" s="23"/>
      <c r="H627" s="23"/>
      <c r="I627" s="23"/>
    </row>
    <row r="628" spans="1:9">
      <c r="A628" s="23"/>
      <c r="B628" s="23"/>
      <c r="C628" s="23"/>
      <c r="D628" s="23"/>
      <c r="E628" s="23"/>
      <c r="F628" s="23"/>
      <c r="G628" s="23"/>
      <c r="H628" s="23"/>
      <c r="I628" s="23"/>
    </row>
    <row r="629" spans="1:9">
      <c r="A629" s="23"/>
      <c r="B629" s="23"/>
      <c r="C629" s="23"/>
      <c r="D629" s="23"/>
      <c r="E629" s="23"/>
      <c r="F629" s="23"/>
      <c r="G629" s="23"/>
      <c r="H629" s="23"/>
      <c r="I629" s="23"/>
    </row>
    <row r="630" spans="1:9">
      <c r="A630" s="23"/>
      <c r="B630" s="23"/>
      <c r="C630" s="23"/>
      <c r="D630" s="23"/>
      <c r="E630" s="23"/>
      <c r="F630" s="23"/>
      <c r="G630" s="23"/>
      <c r="H630" s="23"/>
      <c r="I630" s="23"/>
    </row>
    <row r="631" spans="1:9">
      <c r="A631" s="23"/>
      <c r="B631" s="23"/>
      <c r="C631" s="23"/>
      <c r="D631" s="23"/>
      <c r="E631" s="23"/>
      <c r="F631" s="23"/>
      <c r="G631" s="23"/>
      <c r="H631" s="23"/>
      <c r="I631" s="23"/>
    </row>
    <row r="632" spans="1:9">
      <c r="A632" s="23"/>
      <c r="B632" s="23"/>
      <c r="C632" s="23"/>
      <c r="D632" s="23"/>
      <c r="E632" s="23"/>
      <c r="F632" s="23"/>
      <c r="G632" s="23"/>
      <c r="H632" s="23"/>
      <c r="I632" s="23"/>
    </row>
    <row r="633" spans="1:9">
      <c r="A633" s="23"/>
      <c r="B633" s="23"/>
      <c r="C633" s="23"/>
      <c r="D633" s="23"/>
      <c r="E633" s="23"/>
      <c r="F633" s="23"/>
      <c r="G633" s="23"/>
      <c r="H633" s="23"/>
      <c r="I633" s="23"/>
    </row>
    <row r="634" spans="1:9">
      <c r="A634" s="23"/>
      <c r="B634" s="23"/>
      <c r="C634" s="23"/>
      <c r="D634" s="23"/>
      <c r="E634" s="23"/>
      <c r="F634" s="23"/>
      <c r="G634" s="23"/>
      <c r="H634" s="23"/>
      <c r="I634" s="23"/>
    </row>
    <row r="635" spans="1:9">
      <c r="A635" s="23"/>
      <c r="B635" s="23"/>
      <c r="C635" s="23"/>
      <c r="D635" s="23"/>
      <c r="E635" s="23"/>
      <c r="F635" s="23"/>
      <c r="G635" s="23"/>
      <c r="H635" s="23"/>
      <c r="I635" s="23"/>
    </row>
    <row r="636" spans="1:9">
      <c r="A636" s="23"/>
      <c r="B636" s="23"/>
      <c r="C636" s="23"/>
      <c r="D636" s="23"/>
      <c r="E636" s="23"/>
      <c r="F636" s="23"/>
      <c r="G636" s="23"/>
      <c r="H636" s="23"/>
      <c r="I636" s="23"/>
    </row>
    <row r="637" spans="1:9">
      <c r="A637" s="23"/>
      <c r="B637" s="23"/>
      <c r="C637" s="23"/>
      <c r="D637" s="23"/>
      <c r="E637" s="23"/>
      <c r="F637" s="23"/>
      <c r="G637" s="23"/>
      <c r="H637" s="23"/>
      <c r="I637" s="23"/>
    </row>
    <row r="638" spans="1:9">
      <c r="A638" s="23"/>
      <c r="B638" s="23"/>
      <c r="C638" s="23"/>
      <c r="D638" s="23"/>
      <c r="E638" s="23"/>
      <c r="F638" s="23"/>
      <c r="G638" s="23"/>
      <c r="H638" s="23"/>
      <c r="I638" s="23"/>
    </row>
    <row r="639" spans="1:9">
      <c r="A639" s="23"/>
      <c r="B639" s="23"/>
      <c r="C639" s="23"/>
      <c r="D639" s="23"/>
      <c r="E639" s="23"/>
      <c r="F639" s="23"/>
      <c r="G639" s="23"/>
      <c r="H639" s="23"/>
      <c r="I639" s="23"/>
    </row>
  </sheetData>
  <sheetProtection password="CC99" sheet="1" autoFilter="0" pivotTables="0"/>
  <protectedRanges>
    <protectedRange sqref="A1:I1048576" name="区域1"/>
  </protectedRanges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37"/>
  <sheetViews>
    <sheetView workbookViewId="0">
      <pane xSplit="16" ySplit="6" topLeftCell="V7" activePane="bottomRight" state="frozen"/>
      <selection pane="topRight" activeCell="Q1" sqref="Q1"/>
      <selection pane="bottomLeft" activeCell="A6" sqref="A6"/>
      <selection pane="bottomRight" activeCell="I8" sqref="I8"/>
    </sheetView>
  </sheetViews>
  <sheetFormatPr defaultRowHeight="14.25" outlineLevelCol="1"/>
  <cols>
    <col min="1" max="1" width="4.25" style="19" customWidth="1"/>
    <col min="2" max="2" width="4.75" style="19" hidden="1" customWidth="1"/>
    <col min="3" max="3" width="6.5" style="19" hidden="1" customWidth="1"/>
    <col min="4" max="4" width="5.25" style="19" hidden="1" customWidth="1"/>
    <col min="5" max="5" width="10" style="19" hidden="1" customWidth="1"/>
    <col min="6" max="6" width="4.875" style="19" customWidth="1"/>
    <col min="7" max="7" width="6.5" style="19" customWidth="1"/>
    <col min="8" max="8" width="8.625" style="19" customWidth="1"/>
    <col min="9" max="9" width="7.375" style="19" customWidth="1"/>
    <col min="10" max="11" width="4.5" style="19" hidden="1" customWidth="1"/>
    <col min="12" max="13" width="6" style="19" hidden="1" customWidth="1"/>
    <col min="14" max="14" width="4" style="19" customWidth="1"/>
    <col min="15" max="15" width="5" style="19" customWidth="1"/>
    <col min="16" max="22" width="7.5" style="19" customWidth="1"/>
    <col min="23" max="27" width="7" style="19" customWidth="1"/>
    <col min="28" max="28" width="6.25" style="19" hidden="1" customWidth="1" outlineLevel="1"/>
    <col min="29" max="29" width="7.875" style="19" hidden="1" customWidth="1" outlineLevel="1"/>
    <col min="30" max="30" width="7" style="19" hidden="1" customWidth="1" outlineLevel="1"/>
    <col min="31" max="31" width="7.625" style="19" customWidth="1" collapsed="1"/>
    <col min="32" max="32" width="8" style="19" customWidth="1"/>
    <col min="33" max="33" width="7.625" style="19" customWidth="1"/>
    <col min="34" max="34" width="6.75" style="19" customWidth="1"/>
    <col min="35" max="35" width="6.875" style="19" customWidth="1"/>
    <col min="36" max="36" width="9" style="19" customWidth="1"/>
    <col min="37" max="37" width="7" style="19" customWidth="1"/>
    <col min="38" max="38" width="6.75" style="19" customWidth="1"/>
    <col min="39" max="39" width="9" style="19"/>
    <col min="40" max="40" width="13.875" style="19" hidden="1" customWidth="1"/>
    <col min="41" max="51" width="0" style="19" hidden="1" customWidth="1"/>
    <col min="52" max="16384" width="9" style="19"/>
  </cols>
  <sheetData>
    <row r="1" spans="1:51" ht="31.5" customHeight="1">
      <c r="A1" s="223" t="str">
        <f>LEFT('5-课消明细表'!M2,4)&amp;"年"&amp;MID('5-课消明细表'!M2,6,2)&amp;"月"&amp;'5-课消明细表'!G2&amp;"市场部顾问个人明细表"</f>
        <v>2017年07月天河南骏中心市场部顾问个人明细表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</row>
    <row r="2" spans="1:51" ht="21.75" customHeight="1">
      <c r="A2" s="232" t="s">
        <v>1539</v>
      </c>
      <c r="B2" s="232" t="s">
        <v>1540</v>
      </c>
      <c r="C2" s="224" t="s">
        <v>1</v>
      </c>
      <c r="D2" s="224" t="s">
        <v>1541</v>
      </c>
      <c r="E2" s="225"/>
      <c r="F2" s="224" t="s">
        <v>6</v>
      </c>
      <c r="G2" s="224" t="s">
        <v>1542</v>
      </c>
      <c r="H2" s="226" t="s">
        <v>1543</v>
      </c>
      <c r="I2" s="228" t="s">
        <v>1544</v>
      </c>
      <c r="J2" s="224" t="s">
        <v>1545</v>
      </c>
      <c r="K2" s="224" t="s">
        <v>1546</v>
      </c>
      <c r="L2" s="224" t="s">
        <v>1547</v>
      </c>
      <c r="M2" s="229" t="s">
        <v>1548</v>
      </c>
      <c r="N2" s="229" t="s">
        <v>1549</v>
      </c>
      <c r="O2" s="224" t="s">
        <v>1550</v>
      </c>
      <c r="P2" s="231" t="s">
        <v>1551</v>
      </c>
      <c r="Q2" s="231"/>
      <c r="R2" s="231"/>
      <c r="S2" s="231" t="s">
        <v>1552</v>
      </c>
      <c r="T2" s="231"/>
      <c r="U2" s="231"/>
      <c r="V2" s="224" t="s">
        <v>1553</v>
      </c>
      <c r="W2" s="224" t="s">
        <v>1009</v>
      </c>
      <c r="X2" s="221" t="s">
        <v>1554</v>
      </c>
      <c r="Y2" s="221" t="s">
        <v>1555</v>
      </c>
      <c r="Z2" s="229" t="s">
        <v>5547</v>
      </c>
      <c r="AA2" s="237" t="s">
        <v>1556</v>
      </c>
      <c r="AB2" s="221" t="s">
        <v>1557</v>
      </c>
      <c r="AC2" s="221" t="s">
        <v>1558</v>
      </c>
      <c r="AD2" s="221" t="s">
        <v>1559</v>
      </c>
      <c r="AE2" s="234" t="s">
        <v>1560</v>
      </c>
      <c r="AF2" s="234" t="s">
        <v>1547</v>
      </c>
      <c r="AG2" s="234" t="s">
        <v>1561</v>
      </c>
      <c r="AH2" s="234" t="s">
        <v>1562</v>
      </c>
      <c r="AI2" s="234" t="s">
        <v>1563</v>
      </c>
      <c r="AJ2" s="232" t="s">
        <v>753</v>
      </c>
      <c r="AK2" s="236" t="s">
        <v>1564</v>
      </c>
      <c r="AL2" s="232" t="s">
        <v>1565</v>
      </c>
      <c r="AR2" s="19">
        <v>0.12</v>
      </c>
      <c r="AS2" s="19">
        <v>0.1</v>
      </c>
      <c r="AT2" s="19">
        <v>0.09</v>
      </c>
      <c r="AU2" s="19">
        <v>0.08</v>
      </c>
      <c r="AV2" s="19">
        <v>0.12</v>
      </c>
      <c r="AW2" s="19">
        <v>0.1</v>
      </c>
      <c r="AX2" s="19">
        <v>0.09</v>
      </c>
      <c r="AY2" s="19">
        <v>0.08</v>
      </c>
    </row>
    <row r="3" spans="1:51" ht="21" customHeight="1">
      <c r="A3" s="233"/>
      <c r="B3" s="233"/>
      <c r="C3" s="224"/>
      <c r="D3" s="224"/>
      <c r="E3" s="225"/>
      <c r="F3" s="224"/>
      <c r="G3" s="224"/>
      <c r="H3" s="227"/>
      <c r="I3" s="224"/>
      <c r="J3" s="224"/>
      <c r="K3" s="224"/>
      <c r="L3" s="224"/>
      <c r="M3" s="230"/>
      <c r="N3" s="230"/>
      <c r="O3" s="224"/>
      <c r="P3" s="41" t="s">
        <v>1566</v>
      </c>
      <c r="Q3" s="42" t="s">
        <v>1567</v>
      </c>
      <c r="R3" s="42" t="s">
        <v>1568</v>
      </c>
      <c r="S3" s="41" t="s">
        <v>1566</v>
      </c>
      <c r="T3" s="42" t="s">
        <v>1569</v>
      </c>
      <c r="U3" s="42" t="s">
        <v>1568</v>
      </c>
      <c r="V3" s="224"/>
      <c r="W3" s="224"/>
      <c r="X3" s="222"/>
      <c r="Y3" s="222"/>
      <c r="Z3" s="230"/>
      <c r="AA3" s="222"/>
      <c r="AB3" s="222"/>
      <c r="AC3" s="222"/>
      <c r="AD3" s="222"/>
      <c r="AE3" s="235"/>
      <c r="AF3" s="235"/>
      <c r="AG3" s="235"/>
      <c r="AH3" s="235"/>
      <c r="AI3" s="235"/>
      <c r="AJ3" s="233"/>
      <c r="AK3" s="233"/>
      <c r="AL3" s="233"/>
      <c r="AN3" s="19">
        <f>'5-课消明细表'!$M$2-180-DAY('5-课消明细表'!$M$2-180)+1</f>
        <v>42736.708333333336</v>
      </c>
      <c r="AR3" s="19">
        <v>0.12</v>
      </c>
      <c r="AS3" s="19">
        <v>0.1</v>
      </c>
      <c r="AT3" s="19">
        <v>0.09</v>
      </c>
      <c r="AU3" s="19">
        <v>0.08</v>
      </c>
      <c r="AV3" s="19">
        <v>0.12</v>
      </c>
      <c r="AW3" s="19">
        <v>0.1</v>
      </c>
      <c r="AX3" s="19">
        <v>0.09</v>
      </c>
      <c r="AY3" s="19">
        <v>0.08</v>
      </c>
    </row>
    <row r="4" spans="1:51" ht="25.5" customHeight="1">
      <c r="A4" s="43"/>
      <c r="B4" s="43"/>
      <c r="C4" s="42"/>
      <c r="D4" s="42"/>
      <c r="E4" s="44"/>
      <c r="F4" s="42"/>
      <c r="G4" s="42"/>
      <c r="H4" s="45"/>
      <c r="I4" s="42"/>
      <c r="J4" s="42"/>
      <c r="K4" s="42"/>
      <c r="L4" s="42"/>
      <c r="M4" s="46"/>
      <c r="N4" s="46"/>
      <c r="O4" s="47" t="s">
        <v>1570</v>
      </c>
      <c r="P4" s="42" t="s">
        <v>1571</v>
      </c>
      <c r="Q4" s="47" t="s">
        <v>1572</v>
      </c>
      <c r="R4" s="47" t="s">
        <v>1573</v>
      </c>
      <c r="S4" s="42" t="s">
        <v>837</v>
      </c>
      <c r="T4" s="47" t="s">
        <v>1574</v>
      </c>
      <c r="U4" s="47" t="s">
        <v>838</v>
      </c>
      <c r="V4" s="47" t="s">
        <v>1575</v>
      </c>
      <c r="W4" s="47" t="s">
        <v>1010</v>
      </c>
      <c r="X4" s="48" t="s">
        <v>1336</v>
      </c>
      <c r="Y4" s="48" t="s">
        <v>1576</v>
      </c>
      <c r="Z4" s="49" t="s">
        <v>1011</v>
      </c>
      <c r="AA4" s="48" t="s">
        <v>1338</v>
      </c>
      <c r="AB4" s="48" t="s">
        <v>1577</v>
      </c>
      <c r="AC4" s="48" t="s">
        <v>1578</v>
      </c>
      <c r="AD4" s="48" t="s">
        <v>1579</v>
      </c>
      <c r="AE4" s="50"/>
      <c r="AF4" s="51" t="s">
        <v>1580</v>
      </c>
      <c r="AG4" s="43" t="s">
        <v>1581</v>
      </c>
      <c r="AH4" s="51" t="s">
        <v>1582</v>
      </c>
      <c r="AI4" s="43" t="s">
        <v>1583</v>
      </c>
      <c r="AJ4" s="43"/>
      <c r="AK4" s="43"/>
      <c r="AL4" s="43"/>
      <c r="AQ4" s="19" t="s">
        <v>839</v>
      </c>
    </row>
    <row r="5" spans="1:51" ht="20.25" customHeight="1">
      <c r="A5" s="52">
        <v>1</v>
      </c>
      <c r="B5" s="53" t="str">
        <f>MID('5-课消明细表'!M2,6,2)</f>
        <v>07</v>
      </c>
      <c r="C5" s="54" t="str">
        <f>'5-课消明细表'!G2</f>
        <v>天河南骏中心</v>
      </c>
      <c r="D5" s="55"/>
      <c r="E5" s="55"/>
      <c r="F5" s="64" t="s">
        <v>4663</v>
      </c>
      <c r="G5" s="215" t="s">
        <v>44</v>
      </c>
      <c r="H5" s="69">
        <v>40882</v>
      </c>
      <c r="I5" s="58">
        <v>240000</v>
      </c>
      <c r="J5" s="59"/>
      <c r="K5" s="59"/>
      <c r="L5" s="59"/>
      <c r="M5" s="59"/>
      <c r="N5" s="60">
        <f>SUMIF('4-收据记录表'!AC:AC,'7-市场业绩'!F5,'4-收据记录表'!AF:AF)</f>
        <v>3</v>
      </c>
      <c r="O5" s="61">
        <f>SUMIF('4-收据记录表'!AC:AC,'7-市场业绩'!F5,'4-收据记录表'!AG:AG)</f>
        <v>1.4</v>
      </c>
      <c r="P5" s="60">
        <f>SUMIFS('4-收据记录表'!$AI:$AI,'4-收据记录表'!$AC:$AC,'7-市场业绩'!$F5,'4-收据记录表'!$AZ:$AZ,P$4)</f>
        <v>0</v>
      </c>
      <c r="Q5" s="60">
        <f>SUMIFS('4-收据记录表'!$AI:$AI,'4-收据记录表'!$AC:$AC,'7-市场业绩'!$F5,'4-收据记录表'!$AZ:$AZ,Q$4)</f>
        <v>0</v>
      </c>
      <c r="R5" s="60">
        <f>SUMIFS('4-收据记录表'!$AI:$AI,'4-收据记录表'!$AC:$AC,'7-市场业绩'!$F5,'4-收据记录表'!$AZ:$AZ,R$4)</f>
        <v>0</v>
      </c>
      <c r="S5" s="60">
        <f>SUMIFS('4-收据记录表'!$AI:$AI,'4-收据记录表'!$AC:$AC,'7-市场业绩'!$F5,'4-收据记录表'!$AZ:$AZ,S$4)</f>
        <v>0</v>
      </c>
      <c r="T5" s="60">
        <f>SUMIFS('4-收据记录表'!$AI:$AI,'4-收据记录表'!$AC:$AC,'7-市场业绩'!$F5,'4-收据记录表'!$AZ:$AZ,T$4)</f>
        <v>0</v>
      </c>
      <c r="U5" s="60">
        <f>SUMIFS('4-收据记录表'!$AI:$AI,'4-收据记录表'!$AC:$AC,'7-市场业绩'!$F5,'4-收据记录表'!$AZ:$AZ,U$4)</f>
        <v>0</v>
      </c>
      <c r="V5" s="60">
        <f>SUMIFS('4-收据记录表'!$AI:$AI,'4-收据记录表'!$AC:$AC,'7-市场业绩'!$F5,'4-收据记录表'!$AZ:$AZ,V$4)</f>
        <v>0</v>
      </c>
      <c r="W5" s="60">
        <f>SUMIFS('4-收据记录表'!$AI:$AI,'4-收据记录表'!$AC:$AC,'7-市场业绩'!$F5,'4-收据记录表'!$AZ:$AZ,W$4)</f>
        <v>0</v>
      </c>
      <c r="X5" s="60">
        <f>SUMIFS('4-收据记录表'!$AI:$AI,'4-收据记录表'!$AC:$AC,'7-市场业绩'!$F5,'4-收据记录表'!$AZ:$AZ,X$4)</f>
        <v>4740</v>
      </c>
      <c r="Y5" s="60">
        <f>SUMIFS('4-收据记录表'!$AI:$AI,'4-收据记录表'!$AC:$AC,'7-市场业绩'!$F5,'4-收据记录表'!$AZ:$AZ,Y$4)</f>
        <v>16580</v>
      </c>
      <c r="Z5" s="60">
        <f>SUMIFS('4-收据记录表'!$AI:$AI,'4-收据记录表'!$AC:$AC,'7-市场业绩'!$F5,'4-收据记录表'!$AZ:$AZ,Z$4)</f>
        <v>0</v>
      </c>
      <c r="AA5" s="60">
        <f>SUMIFS('4-收据记录表'!$AI:$AI,'4-收据记录表'!$AC:$AC,'7-市场业绩'!$F5,'4-收据记录表'!$AZ:$AZ,AA$4)</f>
        <v>0</v>
      </c>
      <c r="AB5" s="60">
        <f>SUMIFS('4-收据记录表'!$AI:$AI,'4-收据记录表'!$AC:$AC,'7-市场业绩'!$F5,'4-收据记录表'!$AZ:$AZ,AB$4)</f>
        <v>16580</v>
      </c>
      <c r="AC5" s="60">
        <f>SUMIFS('4-收据记录表'!$AI:$AI,'4-收据记录表'!$AC:$AC,'7-市场业绩'!$F5,'4-收据记录表'!$AZ:$AZ,AC$4)</f>
        <v>0</v>
      </c>
      <c r="AD5" s="60">
        <f>SUMIFS('4-收据记录表'!$AI:$AI,'4-收据记录表'!$AC:$AC,'7-市场业绩'!$F5,'4-收据记录表'!$AZ:$AZ,AD$4)</f>
        <v>0</v>
      </c>
      <c r="AE5" s="62">
        <f>SUM(AB5:AD5)</f>
        <v>16580</v>
      </c>
      <c r="AF5" s="60">
        <f>SUMIFS('4-收据记录表'!$AI:$AI,'4-收据记录表'!$AC:$AC,'7-市场业绩'!$F5,'4-收据记录表'!$AZ:$AZ,AF$4)</f>
        <v>0</v>
      </c>
      <c r="AG5" s="60">
        <f>SUMIFS('4-收据记录表'!$AI:$AI,'4-收据记录表'!$AC:$AC,'7-市场业绩'!$F5,'4-收据记录表'!$AZ:$AZ,AG$4)</f>
        <v>0</v>
      </c>
      <c r="AH5" s="60">
        <f>SUMIFS('4-收据记录表'!$AI:$AI,'4-收据记录表'!$AC:$AC,'7-市场业绩'!$F5,'4-收据记录表'!$AZ:$AZ,AH$4)</f>
        <v>0</v>
      </c>
      <c r="AI5" s="60">
        <f>SUMIFS('4-收据记录表'!$AI:$AI,'4-收据记录表'!$AC:$AC,'7-市场业绩'!$F5,'4-收据记录表'!$AZ:$AZ,AI$4)</f>
        <v>0</v>
      </c>
      <c r="AJ5" s="60">
        <f>SUM(AE5:AI5)+SUM(P5:Z5)</f>
        <v>37900</v>
      </c>
      <c r="AK5" s="60">
        <f>SUMIFS('4-收据记录表'!AI:AI,'4-收据记录表'!AQ:AQ,"5年",'4-收据记录表'!AE:AE,"&lt;&gt;无",'4-收据记录表'!AC:AC,'7-市场业绩'!F5)</f>
        <v>0</v>
      </c>
      <c r="AL5" s="63"/>
      <c r="AN5" s="19" t="str">
        <f>+'5-课消明细表'!$G$2</f>
        <v>天河南骏中心</v>
      </c>
      <c r="AO5" s="19" t="s">
        <v>834</v>
      </c>
      <c r="AP5" s="19">
        <v>35000</v>
      </c>
      <c r="AQ5" s="19">
        <f t="shared" ref="AQ5:AQ34" si="0">IF(I5=0,0,IF(I5&gt;AY5,AR5*12%+AS5*10%+AT5*9%+AU5*8%,IF(I5&gt;AX5,AR5*12%+AS5*10%+AT5*9%+(I5-AX5)*8%+(AY5-I5)*8%*0.6,IF(I5&gt;AW5,AR5*12%+AS5*10%+(I5-AW5)*9%+(AX5-I5)*9%*0.6+AU5*8%*0.6,IF(I5&gt;AV5,AR5*12%+(I5-AV5)*10%+(AW5-I5)*10%*0.6+AT5*9%*0.6+AU5*8%*0.6,I5*12%+(AR5-I5)*12%*0.6+AS5*10%*0.6+AT5*9%*0.6+AU5*8%*0.6)))))</f>
        <v>379.2</v>
      </c>
      <c r="AR5" s="19">
        <f>R5+U5</f>
        <v>0</v>
      </c>
      <c r="AS5" s="19">
        <f>Q5+T5+V5</f>
        <v>0</v>
      </c>
      <c r="AT5" s="19">
        <f>P5</f>
        <v>0</v>
      </c>
      <c r="AU5" s="19">
        <f t="shared" ref="AU5:AU34" si="1">S5+X5</f>
        <v>4740</v>
      </c>
      <c r="AV5" s="19">
        <f>AR5</f>
        <v>0</v>
      </c>
      <c r="AW5" s="19">
        <f>SUM($AR5:AS5)</f>
        <v>0</v>
      </c>
      <c r="AX5" s="19">
        <f>SUM($AR5:AT5)</f>
        <v>0</v>
      </c>
      <c r="AY5" s="19">
        <f>SUM($AR5:AU5)</f>
        <v>4740</v>
      </c>
    </row>
    <row r="6" spans="1:51" ht="20.25" customHeight="1">
      <c r="A6" s="52">
        <v>2</v>
      </c>
      <c r="B6" s="53" t="str">
        <f>MID('5-课消明细表'!M3,6,2)</f>
        <v>07</v>
      </c>
      <c r="C6" s="54" t="str">
        <f>'5-课消明细表'!G3</f>
        <v>天河南骏中心</v>
      </c>
      <c r="D6" s="55"/>
      <c r="E6" s="55"/>
      <c r="F6" s="67" t="s">
        <v>5004</v>
      </c>
      <c r="G6" s="65" t="s">
        <v>5005</v>
      </c>
      <c r="H6" s="69">
        <v>42440</v>
      </c>
      <c r="I6" s="58">
        <v>240000</v>
      </c>
      <c r="J6" s="59"/>
      <c r="K6" s="59"/>
      <c r="L6" s="59"/>
      <c r="M6" s="59"/>
      <c r="N6" s="60">
        <f>SUMIF('4-收据记录表'!AC:AC,'7-市场业绩'!F6,'4-收据记录表'!AF:AF)</f>
        <v>4</v>
      </c>
      <c r="O6" s="61">
        <f>SUMIF('4-收据记录表'!AC:AC,'7-市场业绩'!F6,'4-收据记录表'!AG:AG)</f>
        <v>1.5</v>
      </c>
      <c r="P6" s="60">
        <f>SUMIFS('4-收据记录表'!$AI:$AI,'4-收据记录表'!$AC:$AC,'7-市场业绩'!$F6,'4-收据记录表'!$AZ:$AZ,P$4)</f>
        <v>0</v>
      </c>
      <c r="Q6" s="60">
        <f>SUMIFS('4-收据记录表'!$AI:$AI,'4-收据记录表'!$AC:$AC,'7-市场业绩'!$F6,'4-收据记录表'!$AZ:$AZ,Q$4)</f>
        <v>0</v>
      </c>
      <c r="R6" s="60">
        <f>SUMIFS('4-收据记录表'!$AI:$AI,'4-收据记录表'!$AC:$AC,'7-市场业绩'!$F6,'4-收据记录表'!$AZ:$AZ,R$4)</f>
        <v>0</v>
      </c>
      <c r="S6" s="60">
        <f>SUMIFS('4-收据记录表'!$AI:$AI,'4-收据记录表'!$AC:$AC,'7-市场业绩'!$F6,'4-收据记录表'!$AZ:$AZ,S$4)</f>
        <v>0</v>
      </c>
      <c r="T6" s="60">
        <f>SUMIFS('4-收据记录表'!$AI:$AI,'4-收据记录表'!$AC:$AC,'7-市场业绩'!$F6,'4-收据记录表'!$AZ:$AZ,T$4)</f>
        <v>0</v>
      </c>
      <c r="U6" s="60">
        <f>SUMIFS('4-收据记录表'!$AI:$AI,'4-收据记录表'!$AC:$AC,'7-市场业绩'!$F6,'4-收据记录表'!$AZ:$AZ,U$4)</f>
        <v>0</v>
      </c>
      <c r="V6" s="60">
        <f>SUMIFS('4-收据记录表'!$AI:$AI,'4-收据记录表'!$AC:$AC,'7-市场业绩'!$F6,'4-收据记录表'!$AZ:$AZ,V$4)</f>
        <v>0</v>
      </c>
      <c r="W6" s="60">
        <f>SUMIFS('4-收据记录表'!$AI:$AI,'4-收据记录表'!$AC:$AC,'7-市场业绩'!$F6,'4-收据记录表'!$AZ:$AZ,W$4)</f>
        <v>0</v>
      </c>
      <c r="X6" s="60">
        <f>SUMIFS('4-收据记录表'!$AI:$AI,'4-收据记录表'!$AC:$AC,'7-市场业绩'!$F6,'4-收据记录表'!$AZ:$AZ,X$4)</f>
        <v>7520</v>
      </c>
      <c r="Y6" s="60">
        <f>SUMIFS('4-收据记录表'!$AI:$AI,'4-收据记录表'!$AC:$AC,'7-市场业绩'!$F6,'4-收据记录表'!$AZ:$AZ,Y$4)</f>
        <v>16580</v>
      </c>
      <c r="Z6" s="60">
        <f>SUMIFS('4-收据记录表'!$AI:$AI,'4-收据记录表'!$AC:$AC,'7-市场业绩'!$F6,'4-收据记录表'!$AZ:$AZ,Z$4)</f>
        <v>0</v>
      </c>
      <c r="AA6" s="60">
        <f>SUMIFS('4-收据记录表'!$AI:$AI,'4-收据记录表'!$AC:$AC,'7-市场业绩'!$F6,'4-收据记录表'!$AZ:$AZ,AA$4)</f>
        <v>0</v>
      </c>
      <c r="AB6" s="60">
        <f>SUMIFS('4-收据记录表'!$AI:$AI,'4-收据记录表'!$AC:$AC,'7-市场业绩'!$F6,'4-收据记录表'!$AZ:$AZ,AB$4)</f>
        <v>0</v>
      </c>
      <c r="AC6" s="60">
        <f>SUMIFS('4-收据记录表'!$AI:$AI,'4-收据记录表'!$AC:$AC,'7-市场业绩'!$F6,'4-收据记录表'!$AZ:$AZ,AC$4)</f>
        <v>0</v>
      </c>
      <c r="AD6" s="60">
        <f>SUMIFS('4-收据记录表'!$AI:$AI,'4-收据记录表'!$AC:$AC,'7-市场业绩'!$F6,'4-收据记录表'!$AZ:$AZ,AD$4)</f>
        <v>0</v>
      </c>
      <c r="AE6" s="62">
        <f t="shared" ref="AE6:AE35" si="2">SUM(AB6:AD6)</f>
        <v>0</v>
      </c>
      <c r="AF6" s="60">
        <f>SUMIFS('4-收据记录表'!$AI:$AI,'4-收据记录表'!$AC:$AC,'7-市场业绩'!$F6,'4-收据记录表'!$AZ:$AZ,AF$4)</f>
        <v>0</v>
      </c>
      <c r="AG6" s="60">
        <f>SUMIFS('4-收据记录表'!$AI:$AI,'4-收据记录表'!$AC:$AC,'7-市场业绩'!$F6,'4-收据记录表'!$AZ:$AZ,AG$4)</f>
        <v>0</v>
      </c>
      <c r="AH6" s="60">
        <f>SUMIFS('4-收据记录表'!$AI:$AI,'4-收据记录表'!$AC:$AC,'7-市场业绩'!$F6,'4-收据记录表'!$AZ:$AZ,AH$4)</f>
        <v>0</v>
      </c>
      <c r="AI6" s="60">
        <f>SUMIFS('4-收据记录表'!$AI:$AI,'4-收据记录表'!$AC:$AC,'7-市场业绩'!$F6,'4-收据记录表'!$AZ:$AZ,AI$4)</f>
        <v>0</v>
      </c>
      <c r="AJ6" s="60">
        <f t="shared" ref="AJ6:AJ35" si="3">SUM(AE6:AI6)+SUM(P6:Z6)</f>
        <v>24100</v>
      </c>
      <c r="AK6" s="60">
        <f>SUMIFS('4-收据记录表'!AI:AI,'4-收据记录表'!AQ:AQ,"5年",'4-收据记录表'!AE:AE,"&lt;&gt;无",'4-收据记录表'!AC:AC,'7-市场业绩'!F6)</f>
        <v>0</v>
      </c>
      <c r="AL6" s="63"/>
      <c r="AO6" s="19" t="s">
        <v>828</v>
      </c>
      <c r="AP6" s="19">
        <v>35000</v>
      </c>
      <c r="AQ6" s="19">
        <f t="shared" si="0"/>
        <v>601.6</v>
      </c>
      <c r="AR6" s="19">
        <f t="shared" ref="AR6:AR34" si="4">R6+U6</f>
        <v>0</v>
      </c>
      <c r="AS6" s="19">
        <f t="shared" ref="AS6:AS34" si="5">Q6+T6+V6</f>
        <v>0</v>
      </c>
      <c r="AT6" s="19">
        <f t="shared" ref="AT6:AT34" si="6">P6</f>
        <v>0</v>
      </c>
      <c r="AU6" s="19">
        <f t="shared" si="1"/>
        <v>7520</v>
      </c>
      <c r="AV6" s="19">
        <f t="shared" ref="AV6:AV34" si="7">AR6</f>
        <v>0</v>
      </c>
      <c r="AW6" s="19">
        <f>SUM($AR6:AS6)</f>
        <v>0</v>
      </c>
      <c r="AX6" s="19">
        <f>SUM($AR6:AT6)</f>
        <v>0</v>
      </c>
      <c r="AY6" s="19">
        <f>SUM($AR6:AU6)</f>
        <v>7520</v>
      </c>
    </row>
    <row r="7" spans="1:51" ht="20.25" customHeight="1">
      <c r="A7" s="52">
        <v>3</v>
      </c>
      <c r="B7" s="53" t="str">
        <f>MID('5-课消明细表'!M4,6,2)</f>
        <v>07</v>
      </c>
      <c r="C7" s="54" t="str">
        <f>'5-课消明细表'!G4</f>
        <v>天河南骏中心</v>
      </c>
      <c r="D7" s="55"/>
      <c r="E7" s="55"/>
      <c r="F7" s="67" t="s">
        <v>5006</v>
      </c>
      <c r="G7" s="65" t="s">
        <v>5005</v>
      </c>
      <c r="H7" s="69">
        <v>41110</v>
      </c>
      <c r="I7" s="66">
        <v>240000</v>
      </c>
      <c r="J7" s="59"/>
      <c r="K7" s="59"/>
      <c r="L7" s="59"/>
      <c r="M7" s="59"/>
      <c r="N7" s="60">
        <f>SUMIF('4-收据记录表'!AC:AC,'7-市场业绩'!F7,'4-收据记录表'!AF:AF)</f>
        <v>3</v>
      </c>
      <c r="O7" s="61">
        <f>SUMIF('4-收据记录表'!AC:AC,'7-市场业绩'!F7,'4-收据记录表'!AG:AG)</f>
        <v>1.2</v>
      </c>
      <c r="P7" s="60">
        <f>SUMIFS('4-收据记录表'!$AI:$AI,'4-收据记录表'!$AC:$AC,'7-市场业绩'!$F7,'4-收据记录表'!$AZ:$AZ,P$4)</f>
        <v>0</v>
      </c>
      <c r="Q7" s="60">
        <f>SUMIFS('4-收据记录表'!$AI:$AI,'4-收据记录表'!$AC:$AC,'7-市场业绩'!$F7,'4-收据记录表'!$AZ:$AZ,Q$4)</f>
        <v>0</v>
      </c>
      <c r="R7" s="60">
        <f>SUMIFS('4-收据记录表'!$AI:$AI,'4-收据记录表'!$AC:$AC,'7-市场业绩'!$F7,'4-收据记录表'!$AZ:$AZ,R$4)</f>
        <v>0</v>
      </c>
      <c r="S7" s="60">
        <f>SUMIFS('4-收据记录表'!$AI:$AI,'4-收据记录表'!$AC:$AC,'7-市场业绩'!$F7,'4-收据记录表'!$AZ:$AZ,S$4)</f>
        <v>19896</v>
      </c>
      <c r="T7" s="60">
        <f>SUMIFS('4-收据记录表'!$AI:$AI,'4-收据记录表'!$AC:$AC,'7-市场业绩'!$F7,'4-收据记录表'!$AZ:$AZ,T$4)</f>
        <v>0</v>
      </c>
      <c r="U7" s="60">
        <f>SUMIFS('4-收据记录表'!$AI:$AI,'4-收据记录表'!$AC:$AC,'7-市场业绩'!$F7,'4-收据记录表'!$AZ:$AZ,U$4)</f>
        <v>0</v>
      </c>
      <c r="V7" s="60">
        <f>SUMIFS('4-收据记录表'!$AI:$AI,'4-收据记录表'!$AC:$AC,'7-市场业绩'!$F7,'4-收据记录表'!$AZ:$AZ,V$4)</f>
        <v>0</v>
      </c>
      <c r="W7" s="60">
        <f>SUMIFS('4-收据记录表'!$AI:$AI,'4-收据记录表'!$AC:$AC,'7-市场业绩'!$F7,'4-收据记录表'!$AZ:$AZ,W$4)</f>
        <v>0</v>
      </c>
      <c r="X7" s="60">
        <f>SUMIFS('4-收据记录表'!$AI:$AI,'4-收据记录表'!$AC:$AC,'7-市场业绩'!$F7,'4-收据记录表'!$AZ:$AZ,X$4)</f>
        <v>0</v>
      </c>
      <c r="Y7" s="60">
        <f>SUMIFS('4-收据记录表'!$AI:$AI,'4-收据记录表'!$AC:$AC,'7-市场业绩'!$F7,'4-收据记录表'!$AZ:$AZ,Y$4)</f>
        <v>0</v>
      </c>
      <c r="Z7" s="60">
        <f>SUMIFS('4-收据记录表'!$AI:$AI,'4-收据记录表'!$AC:$AC,'7-市场业绩'!$F7,'4-收据记录表'!$AZ:$AZ,Z$4)</f>
        <v>0</v>
      </c>
      <c r="AA7" s="60">
        <f>SUMIFS('4-收据记录表'!$AI:$AI,'4-收据记录表'!$AC:$AC,'7-市场业绩'!$F7,'4-收据记录表'!$AZ:$AZ,AA$4)</f>
        <v>0</v>
      </c>
      <c r="AB7" s="60">
        <f>SUMIFS('4-收据记录表'!$AI:$AI,'4-收据记录表'!$AC:$AC,'7-市场业绩'!$F7,'4-收据记录表'!$AZ:$AZ,AB$4)</f>
        <v>0</v>
      </c>
      <c r="AC7" s="60">
        <f>SUMIFS('4-收据记录表'!$AI:$AI,'4-收据记录表'!$AC:$AC,'7-市场业绩'!$F7,'4-收据记录表'!$AZ:$AZ,AC$4)</f>
        <v>0</v>
      </c>
      <c r="AD7" s="60">
        <f>SUMIFS('4-收据记录表'!$AI:$AI,'4-收据记录表'!$AC:$AC,'7-市场业绩'!$F7,'4-收据记录表'!$AZ:$AZ,AD$4)</f>
        <v>0</v>
      </c>
      <c r="AE7" s="62">
        <f t="shared" si="2"/>
        <v>0</v>
      </c>
      <c r="AF7" s="60">
        <f>SUMIFS('4-收据记录表'!$AI:$AI,'4-收据记录表'!$AC:$AC,'7-市场业绩'!$F7,'4-收据记录表'!$AZ:$AZ,AF$4)</f>
        <v>0</v>
      </c>
      <c r="AG7" s="60">
        <f>SUMIFS('4-收据记录表'!$AI:$AI,'4-收据记录表'!$AC:$AC,'7-市场业绩'!$F7,'4-收据记录表'!$AZ:$AZ,AG$4)</f>
        <v>0</v>
      </c>
      <c r="AH7" s="60">
        <f>SUMIFS('4-收据记录表'!$AI:$AI,'4-收据记录表'!$AC:$AC,'7-市场业绩'!$F7,'4-收据记录表'!$AZ:$AZ,AH$4)</f>
        <v>0</v>
      </c>
      <c r="AI7" s="60">
        <f>SUMIFS('4-收据记录表'!$AI:$AI,'4-收据记录表'!$AC:$AC,'7-市场业绩'!$F7,'4-收据记录表'!$AZ:$AZ,AI$4)</f>
        <v>0</v>
      </c>
      <c r="AJ7" s="60">
        <f t="shared" si="3"/>
        <v>19896</v>
      </c>
      <c r="AK7" s="60">
        <f>SUMIFS('4-收据记录表'!AI:AI,'4-收据记录表'!AQ:AQ,"5年",'4-收据记录表'!AE:AE,"&lt;&gt;无",'4-收据记录表'!AC:AC,'7-市场业绩'!F7)</f>
        <v>0</v>
      </c>
      <c r="AL7" s="63"/>
      <c r="AO7" s="19" t="s">
        <v>826</v>
      </c>
      <c r="AP7" s="19">
        <v>35000</v>
      </c>
      <c r="AQ7" s="19">
        <f t="shared" si="0"/>
        <v>1591.68</v>
      </c>
      <c r="AR7" s="19">
        <f t="shared" si="4"/>
        <v>0</v>
      </c>
      <c r="AS7" s="19">
        <f t="shared" si="5"/>
        <v>0</v>
      </c>
      <c r="AT7" s="19">
        <f t="shared" si="6"/>
        <v>0</v>
      </c>
      <c r="AU7" s="19">
        <f t="shared" si="1"/>
        <v>19896</v>
      </c>
      <c r="AV7" s="19">
        <f t="shared" si="7"/>
        <v>0</v>
      </c>
      <c r="AW7" s="19">
        <f>SUM($AR7:AS7)</f>
        <v>0</v>
      </c>
      <c r="AX7" s="19">
        <f>SUM($AR7:AT7)</f>
        <v>0</v>
      </c>
      <c r="AY7" s="19">
        <f>SUM($AR7:AU7)</f>
        <v>19896</v>
      </c>
    </row>
    <row r="8" spans="1:51" ht="20.25" customHeight="1">
      <c r="A8" s="52">
        <v>4</v>
      </c>
      <c r="B8" s="53" t="str">
        <f>MID('5-课消明细表'!M5,6,2)</f>
        <v>07</v>
      </c>
      <c r="C8" s="54" t="str">
        <f>'5-课消明细表'!G5</f>
        <v>天河南骏中心</v>
      </c>
      <c r="D8" s="55"/>
      <c r="E8" s="55"/>
      <c r="F8" s="67"/>
      <c r="G8" s="65"/>
      <c r="H8" s="69"/>
      <c r="I8" s="66"/>
      <c r="J8" s="59"/>
      <c r="K8" s="59"/>
      <c r="L8" s="59"/>
      <c r="M8" s="59"/>
      <c r="N8" s="60">
        <f>SUMIF('4-收据记录表'!AC:AC,'7-市场业绩'!F8,'4-收据记录表'!AF:AF)</f>
        <v>0</v>
      </c>
      <c r="O8" s="61">
        <f>SUMIF('4-收据记录表'!AC:AC,'7-市场业绩'!F8,'4-收据记录表'!AG:AG)</f>
        <v>0</v>
      </c>
      <c r="P8" s="60">
        <f>SUMIFS('4-收据记录表'!$AI:$AI,'4-收据记录表'!$AC:$AC,'7-市场业绩'!$F8,'4-收据记录表'!$AZ:$AZ,P$4)</f>
        <v>0</v>
      </c>
      <c r="Q8" s="60">
        <f>SUMIFS('4-收据记录表'!$AI:$AI,'4-收据记录表'!$AC:$AC,'7-市场业绩'!$F8,'4-收据记录表'!$AZ:$AZ,Q$4)</f>
        <v>0</v>
      </c>
      <c r="R8" s="60">
        <f>SUMIFS('4-收据记录表'!$AI:$AI,'4-收据记录表'!$AC:$AC,'7-市场业绩'!$F8,'4-收据记录表'!$AZ:$AZ,R$4)</f>
        <v>0</v>
      </c>
      <c r="S8" s="60">
        <f>SUMIFS('4-收据记录表'!$AI:$AI,'4-收据记录表'!$AC:$AC,'7-市场业绩'!$F8,'4-收据记录表'!$AZ:$AZ,S$4)</f>
        <v>0</v>
      </c>
      <c r="T8" s="60">
        <f>SUMIFS('4-收据记录表'!$AI:$AI,'4-收据记录表'!$AC:$AC,'7-市场业绩'!$F8,'4-收据记录表'!$AZ:$AZ,T$4)</f>
        <v>0</v>
      </c>
      <c r="U8" s="60">
        <f>SUMIFS('4-收据记录表'!$AI:$AI,'4-收据记录表'!$AC:$AC,'7-市场业绩'!$F8,'4-收据记录表'!$AZ:$AZ,U$4)</f>
        <v>0</v>
      </c>
      <c r="V8" s="60">
        <f>SUMIFS('4-收据记录表'!$AI:$AI,'4-收据记录表'!$AC:$AC,'7-市场业绩'!$F8,'4-收据记录表'!$AZ:$AZ,V$4)</f>
        <v>0</v>
      </c>
      <c r="W8" s="60">
        <f>SUMIFS('4-收据记录表'!$AI:$AI,'4-收据记录表'!$AC:$AC,'7-市场业绩'!$F8,'4-收据记录表'!$AZ:$AZ,W$4)</f>
        <v>0</v>
      </c>
      <c r="X8" s="60">
        <f>SUMIFS('4-收据记录表'!$AI:$AI,'4-收据记录表'!$AC:$AC,'7-市场业绩'!$F8,'4-收据记录表'!$AZ:$AZ,X$4)</f>
        <v>0</v>
      </c>
      <c r="Y8" s="60">
        <f>SUMIFS('4-收据记录表'!$AI:$AI,'4-收据记录表'!$AC:$AC,'7-市场业绩'!$F8,'4-收据记录表'!$AZ:$AZ,Y$4)</f>
        <v>0</v>
      </c>
      <c r="Z8" s="60">
        <f>SUMIFS('4-收据记录表'!$AI:$AI,'4-收据记录表'!$AC:$AC,'7-市场业绩'!$F8,'4-收据记录表'!$AZ:$AZ,Z$4)</f>
        <v>0</v>
      </c>
      <c r="AA8" s="60">
        <f>SUMIFS('4-收据记录表'!$AI:$AI,'4-收据记录表'!$AC:$AC,'7-市场业绩'!$F8,'4-收据记录表'!$AZ:$AZ,AA$4)</f>
        <v>0</v>
      </c>
      <c r="AB8" s="60">
        <f>SUMIFS('4-收据记录表'!$AI:$AI,'4-收据记录表'!$AC:$AC,'7-市场业绩'!$F8,'4-收据记录表'!$AZ:$AZ,AB$4)</f>
        <v>0</v>
      </c>
      <c r="AC8" s="60">
        <f>SUMIFS('4-收据记录表'!$AI:$AI,'4-收据记录表'!$AC:$AC,'7-市场业绩'!$F8,'4-收据记录表'!$AZ:$AZ,AC$4)</f>
        <v>0</v>
      </c>
      <c r="AD8" s="60">
        <f>SUMIFS('4-收据记录表'!$AI:$AI,'4-收据记录表'!$AC:$AC,'7-市场业绩'!$F8,'4-收据记录表'!$AZ:$AZ,AD$4)</f>
        <v>0</v>
      </c>
      <c r="AE8" s="62">
        <f t="shared" si="2"/>
        <v>0</v>
      </c>
      <c r="AF8" s="60">
        <f>SUMIFS('4-收据记录表'!$AI:$AI,'4-收据记录表'!$AC:$AC,'7-市场业绩'!$F8,'4-收据记录表'!$AZ:$AZ,AF$4)</f>
        <v>0</v>
      </c>
      <c r="AG8" s="60">
        <f>SUMIFS('4-收据记录表'!$AI:$AI,'4-收据记录表'!$AC:$AC,'7-市场业绩'!$F8,'4-收据记录表'!$AZ:$AZ,AG$4)</f>
        <v>0</v>
      </c>
      <c r="AH8" s="60">
        <f>SUMIFS('4-收据记录表'!$AI:$AI,'4-收据记录表'!$AC:$AC,'7-市场业绩'!$F8,'4-收据记录表'!$AZ:$AZ,AH$4)</f>
        <v>0</v>
      </c>
      <c r="AI8" s="60">
        <f>SUMIFS('4-收据记录表'!$AI:$AI,'4-收据记录表'!$AC:$AC,'7-市场业绩'!$F8,'4-收据记录表'!$AZ:$AZ,AI$4)</f>
        <v>0</v>
      </c>
      <c r="AJ8" s="60">
        <f t="shared" si="3"/>
        <v>0</v>
      </c>
      <c r="AK8" s="60">
        <f>SUMIFS('4-收据记录表'!AI:AI,'4-收据记录表'!AQ:AQ,"5年",'4-收据记录表'!AE:AE,"&lt;&gt;无",'4-收据记录表'!AC:AC,'7-市场业绩'!F8)</f>
        <v>0</v>
      </c>
      <c r="AL8" s="63"/>
      <c r="AO8" s="19" t="s">
        <v>835</v>
      </c>
      <c r="AP8" s="19">
        <v>35000</v>
      </c>
      <c r="AQ8" s="19">
        <f t="shared" si="0"/>
        <v>0</v>
      </c>
      <c r="AR8" s="19">
        <f t="shared" si="4"/>
        <v>0</v>
      </c>
      <c r="AS8" s="19">
        <f t="shared" si="5"/>
        <v>0</v>
      </c>
      <c r="AT8" s="19">
        <f t="shared" si="6"/>
        <v>0</v>
      </c>
      <c r="AU8" s="19">
        <f t="shared" si="1"/>
        <v>0</v>
      </c>
      <c r="AV8" s="19">
        <f t="shared" si="7"/>
        <v>0</v>
      </c>
      <c r="AW8" s="19">
        <f>SUM($AR8:AS8)</f>
        <v>0</v>
      </c>
      <c r="AX8" s="19">
        <f>SUM($AR8:AT8)</f>
        <v>0</v>
      </c>
      <c r="AY8" s="19">
        <f>SUM($AR8:AU8)</f>
        <v>0</v>
      </c>
    </row>
    <row r="9" spans="1:51" ht="20.25" customHeight="1">
      <c r="A9" s="52">
        <v>5</v>
      </c>
      <c r="B9" s="53" t="str">
        <f>MID('5-课消明细表'!M6,6,2)</f>
        <v>07</v>
      </c>
      <c r="C9" s="54" t="str">
        <f>'5-课消明细表'!G6</f>
        <v>天河南骏中心</v>
      </c>
      <c r="D9" s="55"/>
      <c r="E9" s="55"/>
      <c r="F9" s="67"/>
      <c r="G9" s="65"/>
      <c r="H9" s="69"/>
      <c r="I9" s="66"/>
      <c r="J9" s="59"/>
      <c r="K9" s="59"/>
      <c r="L9" s="59"/>
      <c r="M9" s="59"/>
      <c r="N9" s="60">
        <f>SUMIF('4-收据记录表'!AC:AC,'7-市场业绩'!F9,'4-收据记录表'!AF:AF)</f>
        <v>0</v>
      </c>
      <c r="O9" s="61">
        <f>SUMIF('4-收据记录表'!AC:AC,'7-市场业绩'!F9,'4-收据记录表'!AG:AG)</f>
        <v>0</v>
      </c>
      <c r="P9" s="60">
        <f>SUMIFS('4-收据记录表'!$AI:$AI,'4-收据记录表'!$AC:$AC,'7-市场业绩'!$F9,'4-收据记录表'!$AZ:$AZ,P$4)</f>
        <v>0</v>
      </c>
      <c r="Q9" s="60">
        <f>SUMIFS('4-收据记录表'!$AI:$AI,'4-收据记录表'!$AC:$AC,'7-市场业绩'!$F9,'4-收据记录表'!$AZ:$AZ,Q$4)</f>
        <v>0</v>
      </c>
      <c r="R9" s="60">
        <f>SUMIFS('4-收据记录表'!$AI:$AI,'4-收据记录表'!$AC:$AC,'7-市场业绩'!$F9,'4-收据记录表'!$AZ:$AZ,R$4)</f>
        <v>0</v>
      </c>
      <c r="S9" s="60">
        <f>SUMIFS('4-收据记录表'!$AI:$AI,'4-收据记录表'!$AC:$AC,'7-市场业绩'!$F9,'4-收据记录表'!$AZ:$AZ,S$4)</f>
        <v>0</v>
      </c>
      <c r="T9" s="60">
        <f>SUMIFS('4-收据记录表'!$AI:$AI,'4-收据记录表'!$AC:$AC,'7-市场业绩'!$F9,'4-收据记录表'!$AZ:$AZ,T$4)</f>
        <v>0</v>
      </c>
      <c r="U9" s="60">
        <f>SUMIFS('4-收据记录表'!$AI:$AI,'4-收据记录表'!$AC:$AC,'7-市场业绩'!$F9,'4-收据记录表'!$AZ:$AZ,U$4)</f>
        <v>0</v>
      </c>
      <c r="V9" s="60">
        <f>SUMIFS('4-收据记录表'!$AI:$AI,'4-收据记录表'!$AC:$AC,'7-市场业绩'!$F9,'4-收据记录表'!$AZ:$AZ,V$4)</f>
        <v>0</v>
      </c>
      <c r="W9" s="60">
        <f>SUMIFS('4-收据记录表'!$AI:$AI,'4-收据记录表'!$AC:$AC,'7-市场业绩'!$F9,'4-收据记录表'!$AZ:$AZ,W$4)</f>
        <v>0</v>
      </c>
      <c r="X9" s="60">
        <f>SUMIFS('4-收据记录表'!$AI:$AI,'4-收据记录表'!$AC:$AC,'7-市场业绩'!$F9,'4-收据记录表'!$AZ:$AZ,X$4)</f>
        <v>0</v>
      </c>
      <c r="Y9" s="60">
        <f>SUMIFS('4-收据记录表'!$AI:$AI,'4-收据记录表'!$AC:$AC,'7-市场业绩'!$F9,'4-收据记录表'!$AZ:$AZ,Y$4)</f>
        <v>0</v>
      </c>
      <c r="Z9" s="60">
        <f>SUMIFS('4-收据记录表'!$AI:$AI,'4-收据记录表'!$AC:$AC,'7-市场业绩'!$F9,'4-收据记录表'!$AZ:$AZ,Z$4)</f>
        <v>0</v>
      </c>
      <c r="AA9" s="60">
        <f>SUMIFS('4-收据记录表'!$AI:$AI,'4-收据记录表'!$AC:$AC,'7-市场业绩'!$F9,'4-收据记录表'!$AZ:$AZ,AA$4)</f>
        <v>0</v>
      </c>
      <c r="AB9" s="60">
        <f>SUMIFS('4-收据记录表'!$AI:$AI,'4-收据记录表'!$AC:$AC,'7-市场业绩'!$F9,'4-收据记录表'!$AZ:$AZ,AB$4)</f>
        <v>0</v>
      </c>
      <c r="AC9" s="60">
        <f>SUMIFS('4-收据记录表'!$AI:$AI,'4-收据记录表'!$AC:$AC,'7-市场业绩'!$F9,'4-收据记录表'!$AZ:$AZ,AC$4)</f>
        <v>0</v>
      </c>
      <c r="AD9" s="60">
        <f>SUMIFS('4-收据记录表'!$AI:$AI,'4-收据记录表'!$AC:$AC,'7-市场业绩'!$F9,'4-收据记录表'!$AZ:$AZ,AD$4)</f>
        <v>0</v>
      </c>
      <c r="AE9" s="62">
        <f t="shared" si="2"/>
        <v>0</v>
      </c>
      <c r="AF9" s="60">
        <f>SUMIFS('4-收据记录表'!$AI:$AI,'4-收据记录表'!$AC:$AC,'7-市场业绩'!$F9,'4-收据记录表'!$AZ:$AZ,AF$4)</f>
        <v>0</v>
      </c>
      <c r="AG9" s="60">
        <f>SUMIFS('4-收据记录表'!$AI:$AI,'4-收据记录表'!$AC:$AC,'7-市场业绩'!$F9,'4-收据记录表'!$AZ:$AZ,AG$4)</f>
        <v>0</v>
      </c>
      <c r="AH9" s="60">
        <f>SUMIFS('4-收据记录表'!$AI:$AI,'4-收据记录表'!$AC:$AC,'7-市场业绩'!$F9,'4-收据记录表'!$AZ:$AZ,AH$4)</f>
        <v>0</v>
      </c>
      <c r="AI9" s="60">
        <f>SUMIFS('4-收据记录表'!$AI:$AI,'4-收据记录表'!$AC:$AC,'7-市场业绩'!$F9,'4-收据记录表'!$AZ:$AZ,AI$4)</f>
        <v>0</v>
      </c>
      <c r="AJ9" s="60">
        <f t="shared" si="3"/>
        <v>0</v>
      </c>
      <c r="AK9" s="60">
        <f>SUMIFS('4-收据记录表'!AI:AI,'4-收据记录表'!AQ:AQ,"5年",'4-收据记录表'!AE:AE,"&lt;&gt;无",'4-收据记录表'!AC:AC,'7-市场业绩'!F9)</f>
        <v>0</v>
      </c>
      <c r="AL9" s="63"/>
      <c r="AO9" s="19" t="s">
        <v>831</v>
      </c>
      <c r="AP9" s="19">
        <v>35000</v>
      </c>
      <c r="AQ9" s="19">
        <f t="shared" si="0"/>
        <v>0</v>
      </c>
      <c r="AR9" s="19">
        <f t="shared" si="4"/>
        <v>0</v>
      </c>
      <c r="AS9" s="19">
        <f t="shared" si="5"/>
        <v>0</v>
      </c>
      <c r="AT9" s="19">
        <f t="shared" si="6"/>
        <v>0</v>
      </c>
      <c r="AU9" s="19">
        <f t="shared" si="1"/>
        <v>0</v>
      </c>
      <c r="AV9" s="19">
        <f t="shared" si="7"/>
        <v>0</v>
      </c>
      <c r="AW9" s="19">
        <f>SUM($AR9:AS9)</f>
        <v>0</v>
      </c>
      <c r="AX9" s="19">
        <f>SUM($AR9:AT9)</f>
        <v>0</v>
      </c>
      <c r="AY9" s="19">
        <f>SUM($AR9:AU9)</f>
        <v>0</v>
      </c>
    </row>
    <row r="10" spans="1:51" ht="20.25" customHeight="1">
      <c r="A10" s="52">
        <v>6</v>
      </c>
      <c r="B10" s="53" t="str">
        <f>MID('5-课消明细表'!M7,6,2)</f>
        <v>07</v>
      </c>
      <c r="C10" s="54" t="str">
        <f>'5-课消明细表'!G7</f>
        <v>天河南骏中心</v>
      </c>
      <c r="D10" s="55"/>
      <c r="E10" s="55"/>
      <c r="F10" s="67"/>
      <c r="G10" s="65"/>
      <c r="H10" s="69"/>
      <c r="I10" s="66"/>
      <c r="J10" s="59"/>
      <c r="K10" s="59"/>
      <c r="L10" s="59"/>
      <c r="M10" s="59"/>
      <c r="N10" s="60">
        <f>SUMIF('4-收据记录表'!AC:AC,'7-市场业绩'!F10,'4-收据记录表'!AF:AF)</f>
        <v>0</v>
      </c>
      <c r="O10" s="61">
        <f>SUMIF('4-收据记录表'!AC:AC,'7-市场业绩'!F10,'4-收据记录表'!AG:AG)</f>
        <v>0</v>
      </c>
      <c r="P10" s="60">
        <f>SUMIFS('4-收据记录表'!$AI:$AI,'4-收据记录表'!$AC:$AC,'7-市场业绩'!$F10,'4-收据记录表'!$AZ:$AZ,P$4)</f>
        <v>0</v>
      </c>
      <c r="Q10" s="60">
        <f>SUMIFS('4-收据记录表'!$AI:$AI,'4-收据记录表'!$AC:$AC,'7-市场业绩'!$F10,'4-收据记录表'!$AZ:$AZ,Q$4)</f>
        <v>0</v>
      </c>
      <c r="R10" s="60">
        <f>SUMIFS('4-收据记录表'!$AI:$AI,'4-收据记录表'!$AC:$AC,'7-市场业绩'!$F10,'4-收据记录表'!$AZ:$AZ,R$4)</f>
        <v>0</v>
      </c>
      <c r="S10" s="60">
        <f>SUMIFS('4-收据记录表'!$AI:$AI,'4-收据记录表'!$AC:$AC,'7-市场业绩'!$F10,'4-收据记录表'!$AZ:$AZ,S$4)</f>
        <v>0</v>
      </c>
      <c r="T10" s="60">
        <f>SUMIFS('4-收据记录表'!$AI:$AI,'4-收据记录表'!$AC:$AC,'7-市场业绩'!$F10,'4-收据记录表'!$AZ:$AZ,T$4)</f>
        <v>0</v>
      </c>
      <c r="U10" s="60">
        <f>SUMIFS('4-收据记录表'!$AI:$AI,'4-收据记录表'!$AC:$AC,'7-市场业绩'!$F10,'4-收据记录表'!$AZ:$AZ,U$4)</f>
        <v>0</v>
      </c>
      <c r="V10" s="60">
        <f>SUMIFS('4-收据记录表'!$AI:$AI,'4-收据记录表'!$AC:$AC,'7-市场业绩'!$F10,'4-收据记录表'!$AZ:$AZ,V$4)</f>
        <v>0</v>
      </c>
      <c r="W10" s="60">
        <f>SUMIFS('4-收据记录表'!$AI:$AI,'4-收据记录表'!$AC:$AC,'7-市场业绩'!$F10,'4-收据记录表'!$AZ:$AZ,W$4)</f>
        <v>0</v>
      </c>
      <c r="X10" s="60">
        <f>SUMIFS('4-收据记录表'!$AI:$AI,'4-收据记录表'!$AC:$AC,'7-市场业绩'!$F10,'4-收据记录表'!$AZ:$AZ,X$4)</f>
        <v>0</v>
      </c>
      <c r="Y10" s="60">
        <f>SUMIFS('4-收据记录表'!$AI:$AI,'4-收据记录表'!$AC:$AC,'7-市场业绩'!$F10,'4-收据记录表'!$AZ:$AZ,Y$4)</f>
        <v>0</v>
      </c>
      <c r="Z10" s="60">
        <f>SUMIFS('4-收据记录表'!$AI:$AI,'4-收据记录表'!$AC:$AC,'7-市场业绩'!$F10,'4-收据记录表'!$AZ:$AZ,Z$4)</f>
        <v>0</v>
      </c>
      <c r="AA10" s="60">
        <f>SUMIFS('4-收据记录表'!$AI:$AI,'4-收据记录表'!$AC:$AC,'7-市场业绩'!$F10,'4-收据记录表'!$AZ:$AZ,AA$4)</f>
        <v>0</v>
      </c>
      <c r="AB10" s="60">
        <f>SUMIFS('4-收据记录表'!$AI:$AI,'4-收据记录表'!$AC:$AC,'7-市场业绩'!$F10,'4-收据记录表'!$AZ:$AZ,AB$4)</f>
        <v>0</v>
      </c>
      <c r="AC10" s="60">
        <f>SUMIFS('4-收据记录表'!$AI:$AI,'4-收据记录表'!$AC:$AC,'7-市场业绩'!$F10,'4-收据记录表'!$AZ:$AZ,AC$4)</f>
        <v>0</v>
      </c>
      <c r="AD10" s="60">
        <f>SUMIFS('4-收据记录表'!$AI:$AI,'4-收据记录表'!$AC:$AC,'7-市场业绩'!$F10,'4-收据记录表'!$AZ:$AZ,AD$4)</f>
        <v>0</v>
      </c>
      <c r="AE10" s="62">
        <f t="shared" si="2"/>
        <v>0</v>
      </c>
      <c r="AF10" s="60">
        <f>SUMIFS('4-收据记录表'!$AI:$AI,'4-收据记录表'!$AC:$AC,'7-市场业绩'!$F10,'4-收据记录表'!$AZ:$AZ,AF$4)</f>
        <v>0</v>
      </c>
      <c r="AG10" s="60">
        <f>SUMIFS('4-收据记录表'!$AI:$AI,'4-收据记录表'!$AC:$AC,'7-市场业绩'!$F10,'4-收据记录表'!$AZ:$AZ,AG$4)</f>
        <v>0</v>
      </c>
      <c r="AH10" s="60">
        <f>SUMIFS('4-收据记录表'!$AI:$AI,'4-收据记录表'!$AC:$AC,'7-市场业绩'!$F10,'4-收据记录表'!$AZ:$AZ,AH$4)</f>
        <v>0</v>
      </c>
      <c r="AI10" s="60">
        <f>SUMIFS('4-收据记录表'!$AI:$AI,'4-收据记录表'!$AC:$AC,'7-市场业绩'!$F10,'4-收据记录表'!$AZ:$AZ,AI$4)</f>
        <v>0</v>
      </c>
      <c r="AJ10" s="60">
        <f t="shared" si="3"/>
        <v>0</v>
      </c>
      <c r="AK10" s="60">
        <f>SUMIFS('4-收据记录表'!AI:AI,'4-收据记录表'!AQ:AQ,"5年",'4-收据记录表'!AE:AE,"&lt;&gt;无",'4-收据记录表'!AC:AC,'7-市场业绩'!F10)</f>
        <v>0</v>
      </c>
      <c r="AL10" s="63"/>
      <c r="AO10" s="19" t="s">
        <v>824</v>
      </c>
      <c r="AP10" s="19">
        <v>35000</v>
      </c>
      <c r="AQ10" s="19">
        <f t="shared" si="0"/>
        <v>0</v>
      </c>
      <c r="AR10" s="19">
        <f t="shared" si="4"/>
        <v>0</v>
      </c>
      <c r="AS10" s="19">
        <f t="shared" si="5"/>
        <v>0</v>
      </c>
      <c r="AT10" s="19">
        <f t="shared" si="6"/>
        <v>0</v>
      </c>
      <c r="AU10" s="19">
        <f t="shared" si="1"/>
        <v>0</v>
      </c>
      <c r="AV10" s="19">
        <f t="shared" si="7"/>
        <v>0</v>
      </c>
      <c r="AW10" s="19">
        <f>SUM($AR10:AS10)</f>
        <v>0</v>
      </c>
      <c r="AX10" s="19">
        <f>SUM($AR10:AT10)</f>
        <v>0</v>
      </c>
      <c r="AY10" s="19">
        <f>SUM($AR10:AU10)</f>
        <v>0</v>
      </c>
    </row>
    <row r="11" spans="1:51" ht="20.25" customHeight="1">
      <c r="A11" s="52">
        <v>7</v>
      </c>
      <c r="B11" s="53" t="str">
        <f>MID('5-课消明细表'!M8,6,2)</f>
        <v>07</v>
      </c>
      <c r="C11" s="54" t="str">
        <f>'5-课消明细表'!G8</f>
        <v>天河南骏中心</v>
      </c>
      <c r="D11" s="55"/>
      <c r="E11" s="55"/>
      <c r="F11" s="67"/>
      <c r="G11" s="65"/>
      <c r="H11" s="69"/>
      <c r="I11" s="66"/>
      <c r="J11" s="59"/>
      <c r="K11" s="59"/>
      <c r="L11" s="59"/>
      <c r="M11" s="59"/>
      <c r="N11" s="60">
        <f>SUMIF('4-收据记录表'!AC:AC,'7-市场业绩'!F11,'4-收据记录表'!AF:AF)</f>
        <v>0</v>
      </c>
      <c r="O11" s="61">
        <f>SUMIF('4-收据记录表'!AC:AC,'7-市场业绩'!F11,'4-收据记录表'!AG:AG)</f>
        <v>0</v>
      </c>
      <c r="P11" s="60">
        <f>SUMIFS('4-收据记录表'!$AI:$AI,'4-收据记录表'!$AC:$AC,'7-市场业绩'!$F11,'4-收据记录表'!$AZ:$AZ,P$4)</f>
        <v>0</v>
      </c>
      <c r="Q11" s="60">
        <f>SUMIFS('4-收据记录表'!$AI:$AI,'4-收据记录表'!$AC:$AC,'7-市场业绩'!$F11,'4-收据记录表'!$AZ:$AZ,Q$4)</f>
        <v>0</v>
      </c>
      <c r="R11" s="60">
        <f>SUMIFS('4-收据记录表'!$AI:$AI,'4-收据记录表'!$AC:$AC,'7-市场业绩'!$F11,'4-收据记录表'!$AZ:$AZ,R$4)</f>
        <v>0</v>
      </c>
      <c r="S11" s="60">
        <f>SUMIFS('4-收据记录表'!$AI:$AI,'4-收据记录表'!$AC:$AC,'7-市场业绩'!$F11,'4-收据记录表'!$AZ:$AZ,S$4)</f>
        <v>0</v>
      </c>
      <c r="T11" s="60">
        <f>SUMIFS('4-收据记录表'!$AI:$AI,'4-收据记录表'!$AC:$AC,'7-市场业绩'!$F11,'4-收据记录表'!$AZ:$AZ,T$4)</f>
        <v>0</v>
      </c>
      <c r="U11" s="60">
        <f>SUMIFS('4-收据记录表'!$AI:$AI,'4-收据记录表'!$AC:$AC,'7-市场业绩'!$F11,'4-收据记录表'!$AZ:$AZ,U$4)</f>
        <v>0</v>
      </c>
      <c r="V11" s="60">
        <f>SUMIFS('4-收据记录表'!$AI:$AI,'4-收据记录表'!$AC:$AC,'7-市场业绩'!$F11,'4-收据记录表'!$AZ:$AZ,V$4)</f>
        <v>0</v>
      </c>
      <c r="W11" s="60">
        <f>SUMIFS('4-收据记录表'!$AI:$AI,'4-收据记录表'!$AC:$AC,'7-市场业绩'!$F11,'4-收据记录表'!$AZ:$AZ,W$4)</f>
        <v>0</v>
      </c>
      <c r="X11" s="60">
        <f>SUMIFS('4-收据记录表'!$AI:$AI,'4-收据记录表'!$AC:$AC,'7-市场业绩'!$F11,'4-收据记录表'!$AZ:$AZ,X$4)</f>
        <v>0</v>
      </c>
      <c r="Y11" s="60">
        <f>SUMIFS('4-收据记录表'!$AI:$AI,'4-收据记录表'!$AC:$AC,'7-市场业绩'!$F11,'4-收据记录表'!$AZ:$AZ,Y$4)</f>
        <v>0</v>
      </c>
      <c r="Z11" s="60">
        <f>SUMIFS('4-收据记录表'!$AI:$AI,'4-收据记录表'!$AC:$AC,'7-市场业绩'!$F11,'4-收据记录表'!$AZ:$AZ,Z$4)</f>
        <v>0</v>
      </c>
      <c r="AA11" s="60">
        <f>SUMIFS('4-收据记录表'!$AI:$AI,'4-收据记录表'!$AC:$AC,'7-市场业绩'!$F11,'4-收据记录表'!$AZ:$AZ,AA$4)</f>
        <v>0</v>
      </c>
      <c r="AB11" s="60">
        <f>SUMIFS('4-收据记录表'!$AI:$AI,'4-收据记录表'!$AC:$AC,'7-市场业绩'!$F11,'4-收据记录表'!$AZ:$AZ,AB$4)</f>
        <v>0</v>
      </c>
      <c r="AC11" s="60">
        <f>SUMIFS('4-收据记录表'!$AI:$AI,'4-收据记录表'!$AC:$AC,'7-市场业绩'!$F11,'4-收据记录表'!$AZ:$AZ,AC$4)</f>
        <v>0</v>
      </c>
      <c r="AD11" s="60">
        <f>SUMIFS('4-收据记录表'!$AI:$AI,'4-收据记录表'!$AC:$AC,'7-市场业绩'!$F11,'4-收据记录表'!$AZ:$AZ,AD$4)</f>
        <v>0</v>
      </c>
      <c r="AE11" s="62">
        <f t="shared" si="2"/>
        <v>0</v>
      </c>
      <c r="AF11" s="60">
        <f>SUMIFS('4-收据记录表'!$AI:$AI,'4-收据记录表'!$AC:$AC,'7-市场业绩'!$F11,'4-收据记录表'!$AZ:$AZ,AF$4)</f>
        <v>0</v>
      </c>
      <c r="AG11" s="60">
        <f>SUMIFS('4-收据记录表'!$AI:$AI,'4-收据记录表'!$AC:$AC,'7-市场业绩'!$F11,'4-收据记录表'!$AZ:$AZ,AG$4)</f>
        <v>0</v>
      </c>
      <c r="AH11" s="60">
        <f>SUMIFS('4-收据记录表'!$AI:$AI,'4-收据记录表'!$AC:$AC,'7-市场业绩'!$F11,'4-收据记录表'!$AZ:$AZ,AH$4)</f>
        <v>0</v>
      </c>
      <c r="AI11" s="60">
        <f>SUMIFS('4-收据记录表'!$AI:$AI,'4-收据记录表'!$AC:$AC,'7-市场业绩'!$F11,'4-收据记录表'!$AZ:$AZ,AI$4)</f>
        <v>0</v>
      </c>
      <c r="AJ11" s="60">
        <f t="shared" si="3"/>
        <v>0</v>
      </c>
      <c r="AK11" s="60">
        <f>SUMIFS('4-收据记录表'!AI:AI,'4-收据记录表'!AQ:AQ,"5年",'4-收据记录表'!AE:AE,"&lt;&gt;无",'4-收据记录表'!AC:AC,'7-市场业绩'!F11)</f>
        <v>0</v>
      </c>
      <c r="AL11" s="63"/>
      <c r="AO11" s="19" t="s">
        <v>832</v>
      </c>
      <c r="AP11" s="19">
        <v>35000</v>
      </c>
      <c r="AQ11" s="19">
        <f t="shared" si="0"/>
        <v>0</v>
      </c>
      <c r="AR11" s="19">
        <f t="shared" si="4"/>
        <v>0</v>
      </c>
      <c r="AS11" s="19">
        <f t="shared" si="5"/>
        <v>0</v>
      </c>
      <c r="AT11" s="19">
        <f t="shared" si="6"/>
        <v>0</v>
      </c>
      <c r="AU11" s="19">
        <f t="shared" si="1"/>
        <v>0</v>
      </c>
      <c r="AV11" s="19">
        <f t="shared" si="7"/>
        <v>0</v>
      </c>
      <c r="AW11" s="19">
        <f>SUM($AR11:AS11)</f>
        <v>0</v>
      </c>
      <c r="AX11" s="19">
        <f>SUM($AR11:AT11)</f>
        <v>0</v>
      </c>
      <c r="AY11" s="19">
        <f>SUM($AR11:AU11)</f>
        <v>0</v>
      </c>
    </row>
    <row r="12" spans="1:51" ht="20.25" customHeight="1">
      <c r="A12" s="52">
        <v>8</v>
      </c>
      <c r="B12" s="53" t="str">
        <f>MID('5-课消明细表'!M9,6,2)</f>
        <v>07</v>
      </c>
      <c r="C12" s="54" t="str">
        <f>'5-课消明细表'!G9</f>
        <v>天河南骏中心</v>
      </c>
      <c r="D12" s="55"/>
      <c r="E12" s="55"/>
      <c r="F12" s="67"/>
      <c r="G12" s="65"/>
      <c r="H12" s="69"/>
      <c r="I12" s="66"/>
      <c r="J12" s="59"/>
      <c r="K12" s="59"/>
      <c r="L12" s="59"/>
      <c r="M12" s="59"/>
      <c r="N12" s="60">
        <f>SUMIF('4-收据记录表'!AC:AC,'7-市场业绩'!F12,'4-收据记录表'!AF:AF)</f>
        <v>0</v>
      </c>
      <c r="O12" s="61">
        <f>SUMIF('4-收据记录表'!AC:AC,'7-市场业绩'!F12,'4-收据记录表'!AG:AG)</f>
        <v>0</v>
      </c>
      <c r="P12" s="60">
        <f>SUMIFS('4-收据记录表'!$AI:$AI,'4-收据记录表'!$AC:$AC,'7-市场业绩'!$F12,'4-收据记录表'!$AZ:$AZ,P$4)</f>
        <v>0</v>
      </c>
      <c r="Q12" s="60">
        <f>SUMIFS('4-收据记录表'!$AI:$AI,'4-收据记录表'!$AC:$AC,'7-市场业绩'!$F12,'4-收据记录表'!$AZ:$AZ,Q$4)</f>
        <v>0</v>
      </c>
      <c r="R12" s="60">
        <f>SUMIFS('4-收据记录表'!$AI:$AI,'4-收据记录表'!$AC:$AC,'7-市场业绩'!$F12,'4-收据记录表'!$AZ:$AZ,R$4)</f>
        <v>0</v>
      </c>
      <c r="S12" s="60">
        <f>SUMIFS('4-收据记录表'!$AI:$AI,'4-收据记录表'!$AC:$AC,'7-市场业绩'!$F12,'4-收据记录表'!$AZ:$AZ,S$4)</f>
        <v>0</v>
      </c>
      <c r="T12" s="60">
        <f>SUMIFS('4-收据记录表'!$AI:$AI,'4-收据记录表'!$AC:$AC,'7-市场业绩'!$F12,'4-收据记录表'!$AZ:$AZ,T$4)</f>
        <v>0</v>
      </c>
      <c r="U12" s="60">
        <f>SUMIFS('4-收据记录表'!$AI:$AI,'4-收据记录表'!$AC:$AC,'7-市场业绩'!$F12,'4-收据记录表'!$AZ:$AZ,U$4)</f>
        <v>0</v>
      </c>
      <c r="V12" s="60">
        <f>SUMIFS('4-收据记录表'!$AI:$AI,'4-收据记录表'!$AC:$AC,'7-市场业绩'!$F12,'4-收据记录表'!$AZ:$AZ,V$4)</f>
        <v>0</v>
      </c>
      <c r="W12" s="60">
        <f>SUMIFS('4-收据记录表'!$AI:$AI,'4-收据记录表'!$AC:$AC,'7-市场业绩'!$F12,'4-收据记录表'!$AZ:$AZ,W$4)</f>
        <v>0</v>
      </c>
      <c r="X12" s="60">
        <f>SUMIFS('4-收据记录表'!$AI:$AI,'4-收据记录表'!$AC:$AC,'7-市场业绩'!$F12,'4-收据记录表'!$AZ:$AZ,X$4)</f>
        <v>0</v>
      </c>
      <c r="Y12" s="60">
        <f>SUMIFS('4-收据记录表'!$AI:$AI,'4-收据记录表'!$AC:$AC,'7-市场业绩'!$F12,'4-收据记录表'!$AZ:$AZ,Y$4)</f>
        <v>0</v>
      </c>
      <c r="Z12" s="60">
        <f>SUMIFS('4-收据记录表'!$AI:$AI,'4-收据记录表'!$AC:$AC,'7-市场业绩'!$F12,'4-收据记录表'!$AZ:$AZ,Z$4)</f>
        <v>0</v>
      </c>
      <c r="AA12" s="60">
        <f>SUMIFS('4-收据记录表'!$AI:$AI,'4-收据记录表'!$AC:$AC,'7-市场业绩'!$F12,'4-收据记录表'!$AZ:$AZ,AA$4)</f>
        <v>0</v>
      </c>
      <c r="AB12" s="60">
        <f>SUMIFS('4-收据记录表'!$AI:$AI,'4-收据记录表'!$AC:$AC,'7-市场业绩'!$F12,'4-收据记录表'!$AZ:$AZ,AB$4)</f>
        <v>0</v>
      </c>
      <c r="AC12" s="60">
        <f>SUMIFS('4-收据记录表'!$AI:$AI,'4-收据记录表'!$AC:$AC,'7-市场业绩'!$F12,'4-收据记录表'!$AZ:$AZ,AC$4)</f>
        <v>0</v>
      </c>
      <c r="AD12" s="60">
        <f>SUMIFS('4-收据记录表'!$AI:$AI,'4-收据记录表'!$AC:$AC,'7-市场业绩'!$F12,'4-收据记录表'!$AZ:$AZ,AD$4)</f>
        <v>0</v>
      </c>
      <c r="AE12" s="62">
        <f t="shared" si="2"/>
        <v>0</v>
      </c>
      <c r="AF12" s="60">
        <f>SUMIFS('4-收据记录表'!$AI:$AI,'4-收据记录表'!$AC:$AC,'7-市场业绩'!$F12,'4-收据记录表'!$AZ:$AZ,AF$4)</f>
        <v>0</v>
      </c>
      <c r="AG12" s="60">
        <f>SUMIFS('4-收据记录表'!$AI:$AI,'4-收据记录表'!$AC:$AC,'7-市场业绩'!$F12,'4-收据记录表'!$AZ:$AZ,AG$4)</f>
        <v>0</v>
      </c>
      <c r="AH12" s="60">
        <f>SUMIFS('4-收据记录表'!$AI:$AI,'4-收据记录表'!$AC:$AC,'7-市场业绩'!$F12,'4-收据记录表'!$AZ:$AZ,AH$4)</f>
        <v>0</v>
      </c>
      <c r="AI12" s="60">
        <f>SUMIFS('4-收据记录表'!$AI:$AI,'4-收据记录表'!$AC:$AC,'7-市场业绩'!$F12,'4-收据记录表'!$AZ:$AZ,AI$4)</f>
        <v>0</v>
      </c>
      <c r="AJ12" s="60">
        <f t="shared" si="3"/>
        <v>0</v>
      </c>
      <c r="AK12" s="60">
        <f>SUMIFS('4-收据记录表'!AI:AI,'4-收据记录表'!AQ:AQ,"5年",'4-收据记录表'!AE:AE,"&lt;&gt;无",'4-收据记录表'!AC:AC,'7-市场业绩'!F12)</f>
        <v>0</v>
      </c>
      <c r="AL12" s="63"/>
      <c r="AO12" s="19" t="s">
        <v>833</v>
      </c>
      <c r="AP12" s="19">
        <v>35000</v>
      </c>
      <c r="AQ12" s="19">
        <f t="shared" si="0"/>
        <v>0</v>
      </c>
      <c r="AR12" s="19">
        <f t="shared" si="4"/>
        <v>0</v>
      </c>
      <c r="AS12" s="19">
        <f t="shared" si="5"/>
        <v>0</v>
      </c>
      <c r="AT12" s="19">
        <f t="shared" si="6"/>
        <v>0</v>
      </c>
      <c r="AU12" s="19">
        <f t="shared" si="1"/>
        <v>0</v>
      </c>
      <c r="AV12" s="19">
        <f t="shared" si="7"/>
        <v>0</v>
      </c>
      <c r="AW12" s="19">
        <f>SUM($AR12:AS12)</f>
        <v>0</v>
      </c>
      <c r="AX12" s="19">
        <f>SUM($AR12:AT12)</f>
        <v>0</v>
      </c>
      <c r="AY12" s="19">
        <f>SUM($AR12:AU12)</f>
        <v>0</v>
      </c>
    </row>
    <row r="13" spans="1:51" ht="20.25" customHeight="1">
      <c r="A13" s="52">
        <v>9</v>
      </c>
      <c r="B13" s="53" t="str">
        <f>MID('5-课消明细表'!M10,6,2)</f>
        <v>07</v>
      </c>
      <c r="C13" s="54" t="str">
        <f>'5-课消明细表'!G10</f>
        <v>天河南骏中心</v>
      </c>
      <c r="D13" s="55"/>
      <c r="E13" s="55"/>
      <c r="F13" s="67"/>
      <c r="G13" s="65"/>
      <c r="H13" s="69"/>
      <c r="I13" s="66"/>
      <c r="J13" s="59"/>
      <c r="K13" s="59"/>
      <c r="L13" s="59"/>
      <c r="M13" s="59"/>
      <c r="N13" s="60">
        <f>SUMIF('4-收据记录表'!AC:AC,'7-市场业绩'!F13,'4-收据记录表'!AF:AF)</f>
        <v>0</v>
      </c>
      <c r="O13" s="61">
        <f>SUMIF('4-收据记录表'!AC:AC,'7-市场业绩'!F13,'4-收据记录表'!AG:AG)</f>
        <v>0</v>
      </c>
      <c r="P13" s="60">
        <f>SUMIFS('4-收据记录表'!$AI:$AI,'4-收据记录表'!$AC:$AC,'7-市场业绩'!$F13,'4-收据记录表'!$AZ:$AZ,P$4)</f>
        <v>0</v>
      </c>
      <c r="Q13" s="60">
        <f>SUMIFS('4-收据记录表'!$AI:$AI,'4-收据记录表'!$AC:$AC,'7-市场业绩'!$F13,'4-收据记录表'!$AZ:$AZ,Q$4)</f>
        <v>0</v>
      </c>
      <c r="R13" s="60">
        <f>SUMIFS('4-收据记录表'!$AI:$AI,'4-收据记录表'!$AC:$AC,'7-市场业绩'!$F13,'4-收据记录表'!$AZ:$AZ,R$4)</f>
        <v>0</v>
      </c>
      <c r="S13" s="60">
        <f>SUMIFS('4-收据记录表'!$AI:$AI,'4-收据记录表'!$AC:$AC,'7-市场业绩'!$F13,'4-收据记录表'!$AZ:$AZ,S$4)</f>
        <v>0</v>
      </c>
      <c r="T13" s="60">
        <f>SUMIFS('4-收据记录表'!$AI:$AI,'4-收据记录表'!$AC:$AC,'7-市场业绩'!$F13,'4-收据记录表'!$AZ:$AZ,T$4)</f>
        <v>0</v>
      </c>
      <c r="U13" s="60">
        <f>SUMIFS('4-收据记录表'!$AI:$AI,'4-收据记录表'!$AC:$AC,'7-市场业绩'!$F13,'4-收据记录表'!$AZ:$AZ,U$4)</f>
        <v>0</v>
      </c>
      <c r="V13" s="60">
        <f>SUMIFS('4-收据记录表'!$AI:$AI,'4-收据记录表'!$AC:$AC,'7-市场业绩'!$F13,'4-收据记录表'!$AZ:$AZ,V$4)</f>
        <v>0</v>
      </c>
      <c r="W13" s="60">
        <f>SUMIFS('4-收据记录表'!$AI:$AI,'4-收据记录表'!$AC:$AC,'7-市场业绩'!$F13,'4-收据记录表'!$AZ:$AZ,W$4)</f>
        <v>0</v>
      </c>
      <c r="X13" s="60">
        <f>SUMIFS('4-收据记录表'!$AI:$AI,'4-收据记录表'!$AC:$AC,'7-市场业绩'!$F13,'4-收据记录表'!$AZ:$AZ,X$4)</f>
        <v>0</v>
      </c>
      <c r="Y13" s="60">
        <f>SUMIFS('4-收据记录表'!$AI:$AI,'4-收据记录表'!$AC:$AC,'7-市场业绩'!$F13,'4-收据记录表'!$AZ:$AZ,Y$4)</f>
        <v>0</v>
      </c>
      <c r="Z13" s="60">
        <f>SUMIFS('4-收据记录表'!$AI:$AI,'4-收据记录表'!$AC:$AC,'7-市场业绩'!$F13,'4-收据记录表'!$AZ:$AZ,Z$4)</f>
        <v>0</v>
      </c>
      <c r="AA13" s="60">
        <f>SUMIFS('4-收据记录表'!$AI:$AI,'4-收据记录表'!$AC:$AC,'7-市场业绩'!$F13,'4-收据记录表'!$AZ:$AZ,AA$4)</f>
        <v>0</v>
      </c>
      <c r="AB13" s="60">
        <f>SUMIFS('4-收据记录表'!$AI:$AI,'4-收据记录表'!$AC:$AC,'7-市场业绩'!$F13,'4-收据记录表'!$AZ:$AZ,AB$4)</f>
        <v>0</v>
      </c>
      <c r="AC13" s="60">
        <f>SUMIFS('4-收据记录表'!$AI:$AI,'4-收据记录表'!$AC:$AC,'7-市场业绩'!$F13,'4-收据记录表'!$AZ:$AZ,AC$4)</f>
        <v>0</v>
      </c>
      <c r="AD13" s="60">
        <f>SUMIFS('4-收据记录表'!$AI:$AI,'4-收据记录表'!$AC:$AC,'7-市场业绩'!$F13,'4-收据记录表'!$AZ:$AZ,AD$4)</f>
        <v>0</v>
      </c>
      <c r="AE13" s="62">
        <f t="shared" si="2"/>
        <v>0</v>
      </c>
      <c r="AF13" s="60">
        <f>SUMIFS('4-收据记录表'!$AI:$AI,'4-收据记录表'!$AC:$AC,'7-市场业绩'!$F13,'4-收据记录表'!$AZ:$AZ,AF$4)</f>
        <v>0</v>
      </c>
      <c r="AG13" s="60">
        <f>SUMIFS('4-收据记录表'!$AI:$AI,'4-收据记录表'!$AC:$AC,'7-市场业绩'!$F13,'4-收据记录表'!$AZ:$AZ,AG$4)</f>
        <v>0</v>
      </c>
      <c r="AH13" s="60">
        <f>SUMIFS('4-收据记录表'!$AI:$AI,'4-收据记录表'!$AC:$AC,'7-市场业绩'!$F13,'4-收据记录表'!$AZ:$AZ,AH$4)</f>
        <v>0</v>
      </c>
      <c r="AI13" s="60">
        <f>SUMIFS('4-收据记录表'!$AI:$AI,'4-收据记录表'!$AC:$AC,'7-市场业绩'!$F13,'4-收据记录表'!$AZ:$AZ,AI$4)</f>
        <v>0</v>
      </c>
      <c r="AJ13" s="60">
        <f t="shared" si="3"/>
        <v>0</v>
      </c>
      <c r="AK13" s="60">
        <f>SUMIFS('4-收据记录表'!AI:AI,'4-收据记录表'!AQ:AQ,"5年",'4-收据记录表'!AE:AE,"&lt;&gt;无",'4-收据记录表'!AC:AC,'7-市场业绩'!F13)</f>
        <v>0</v>
      </c>
      <c r="AL13" s="63"/>
      <c r="AO13" s="19" t="s">
        <v>438</v>
      </c>
      <c r="AP13" s="19">
        <v>25000</v>
      </c>
      <c r="AQ13" s="19">
        <f t="shared" si="0"/>
        <v>0</v>
      </c>
      <c r="AR13" s="19">
        <f t="shared" si="4"/>
        <v>0</v>
      </c>
      <c r="AS13" s="19">
        <f t="shared" si="5"/>
        <v>0</v>
      </c>
      <c r="AT13" s="19">
        <f t="shared" si="6"/>
        <v>0</v>
      </c>
      <c r="AU13" s="19">
        <f t="shared" si="1"/>
        <v>0</v>
      </c>
      <c r="AV13" s="19">
        <f t="shared" si="7"/>
        <v>0</v>
      </c>
      <c r="AW13" s="19">
        <f>SUM($AR13:AS13)</f>
        <v>0</v>
      </c>
      <c r="AX13" s="19">
        <f>SUM($AR13:AT13)</f>
        <v>0</v>
      </c>
      <c r="AY13" s="19">
        <f>SUM($AR13:AU13)</f>
        <v>0</v>
      </c>
    </row>
    <row r="14" spans="1:51" ht="20.25" customHeight="1">
      <c r="A14" s="52">
        <v>10</v>
      </c>
      <c r="B14" s="53" t="str">
        <f>MID('5-课消明细表'!M11,6,2)</f>
        <v>07</v>
      </c>
      <c r="C14" s="54" t="str">
        <f>'5-课消明细表'!G11</f>
        <v>天河南骏中心</v>
      </c>
      <c r="D14" s="55"/>
      <c r="E14" s="55"/>
      <c r="F14" s="64"/>
      <c r="G14" s="65"/>
      <c r="H14" s="56"/>
      <c r="I14" s="58"/>
      <c r="J14" s="59"/>
      <c r="K14" s="59"/>
      <c r="L14" s="59"/>
      <c r="M14" s="59"/>
      <c r="N14" s="60">
        <f>SUMIF('4-收据记录表'!AC:AC,'7-市场业绩'!F14,'4-收据记录表'!AF:AF)</f>
        <v>0</v>
      </c>
      <c r="O14" s="61">
        <f>SUMIF('4-收据记录表'!AC:AC,'7-市场业绩'!F14,'4-收据记录表'!AG:AG)</f>
        <v>0</v>
      </c>
      <c r="P14" s="60">
        <f>SUMIFS('4-收据记录表'!$AI:$AI,'4-收据记录表'!$AC:$AC,'7-市场业绩'!$F14,'4-收据记录表'!$AZ:$AZ,P$4)</f>
        <v>0</v>
      </c>
      <c r="Q14" s="60">
        <f>SUMIFS('4-收据记录表'!$AI:$AI,'4-收据记录表'!$AC:$AC,'7-市场业绩'!$F14,'4-收据记录表'!$AZ:$AZ,Q$4)</f>
        <v>0</v>
      </c>
      <c r="R14" s="60">
        <f>SUMIFS('4-收据记录表'!$AI:$AI,'4-收据记录表'!$AC:$AC,'7-市场业绩'!$F14,'4-收据记录表'!$AZ:$AZ,R$4)</f>
        <v>0</v>
      </c>
      <c r="S14" s="60">
        <f>SUMIFS('4-收据记录表'!$AI:$AI,'4-收据记录表'!$AC:$AC,'7-市场业绩'!$F14,'4-收据记录表'!$AZ:$AZ,S$4)</f>
        <v>0</v>
      </c>
      <c r="T14" s="60">
        <f>SUMIFS('4-收据记录表'!$AI:$AI,'4-收据记录表'!$AC:$AC,'7-市场业绩'!$F14,'4-收据记录表'!$AZ:$AZ,T$4)</f>
        <v>0</v>
      </c>
      <c r="U14" s="60">
        <f>SUMIFS('4-收据记录表'!$AI:$AI,'4-收据记录表'!$AC:$AC,'7-市场业绩'!$F14,'4-收据记录表'!$AZ:$AZ,U$4)</f>
        <v>0</v>
      </c>
      <c r="V14" s="60">
        <f>SUMIFS('4-收据记录表'!$AI:$AI,'4-收据记录表'!$AC:$AC,'7-市场业绩'!$F14,'4-收据记录表'!$AZ:$AZ,V$4)</f>
        <v>0</v>
      </c>
      <c r="W14" s="60">
        <f>SUMIFS('4-收据记录表'!$AI:$AI,'4-收据记录表'!$AC:$AC,'7-市场业绩'!$F14,'4-收据记录表'!$AZ:$AZ,W$4)</f>
        <v>0</v>
      </c>
      <c r="X14" s="60">
        <f>SUMIFS('4-收据记录表'!$AI:$AI,'4-收据记录表'!$AC:$AC,'7-市场业绩'!$F14,'4-收据记录表'!$AZ:$AZ,X$4)</f>
        <v>0</v>
      </c>
      <c r="Y14" s="60">
        <f>SUMIFS('4-收据记录表'!$AI:$AI,'4-收据记录表'!$AC:$AC,'7-市场业绩'!$F14,'4-收据记录表'!$AZ:$AZ,Y$4)</f>
        <v>0</v>
      </c>
      <c r="Z14" s="60">
        <f>SUMIFS('4-收据记录表'!$AI:$AI,'4-收据记录表'!$AC:$AC,'7-市场业绩'!$F14,'4-收据记录表'!$AZ:$AZ,Z$4)</f>
        <v>0</v>
      </c>
      <c r="AA14" s="60">
        <f>SUMIFS('4-收据记录表'!$AI:$AI,'4-收据记录表'!$AC:$AC,'7-市场业绩'!$F14,'4-收据记录表'!$AZ:$AZ,AA$4)</f>
        <v>0</v>
      </c>
      <c r="AB14" s="60">
        <f>SUMIFS('4-收据记录表'!$AI:$AI,'4-收据记录表'!$AC:$AC,'7-市场业绩'!$F14,'4-收据记录表'!$AZ:$AZ,AB$4)</f>
        <v>0</v>
      </c>
      <c r="AC14" s="60">
        <f>SUMIFS('4-收据记录表'!$AI:$AI,'4-收据记录表'!$AC:$AC,'7-市场业绩'!$F14,'4-收据记录表'!$AZ:$AZ,AC$4)</f>
        <v>0</v>
      </c>
      <c r="AD14" s="60">
        <f>SUMIFS('4-收据记录表'!$AI:$AI,'4-收据记录表'!$AC:$AC,'7-市场业绩'!$F14,'4-收据记录表'!$AZ:$AZ,AD$4)</f>
        <v>0</v>
      </c>
      <c r="AE14" s="62">
        <f t="shared" si="2"/>
        <v>0</v>
      </c>
      <c r="AF14" s="60">
        <f>SUMIFS('4-收据记录表'!$AI:$AI,'4-收据记录表'!$AC:$AC,'7-市场业绩'!$F14,'4-收据记录表'!$AZ:$AZ,AF$4)</f>
        <v>0</v>
      </c>
      <c r="AG14" s="60">
        <f>SUMIFS('4-收据记录表'!$AI:$AI,'4-收据记录表'!$AC:$AC,'7-市场业绩'!$F14,'4-收据记录表'!$AZ:$AZ,AG$4)</f>
        <v>0</v>
      </c>
      <c r="AH14" s="60">
        <f>SUMIFS('4-收据记录表'!$AI:$AI,'4-收据记录表'!$AC:$AC,'7-市场业绩'!$F14,'4-收据记录表'!$AZ:$AZ,AH$4)</f>
        <v>0</v>
      </c>
      <c r="AI14" s="60">
        <f>SUMIFS('4-收据记录表'!$AI:$AI,'4-收据记录表'!$AC:$AC,'7-市场业绩'!$F14,'4-收据记录表'!$AZ:$AZ,AI$4)</f>
        <v>0</v>
      </c>
      <c r="AJ14" s="60">
        <f t="shared" si="3"/>
        <v>0</v>
      </c>
      <c r="AK14" s="60">
        <f>SUMIFS('4-收据记录表'!AI:AI,'4-收据记录表'!AQ:AQ,"5年",'4-收据记录表'!AE:AE,"&lt;&gt;无",'4-收据记录表'!AC:AC,'7-市场业绩'!F14)</f>
        <v>0</v>
      </c>
      <c r="AL14" s="63"/>
      <c r="AO14" s="19" t="s">
        <v>825</v>
      </c>
      <c r="AP14" s="19">
        <v>25000</v>
      </c>
      <c r="AQ14" s="19">
        <f t="shared" si="0"/>
        <v>0</v>
      </c>
      <c r="AR14" s="19">
        <f t="shared" si="4"/>
        <v>0</v>
      </c>
      <c r="AS14" s="19">
        <f t="shared" si="5"/>
        <v>0</v>
      </c>
      <c r="AT14" s="19">
        <f t="shared" si="6"/>
        <v>0</v>
      </c>
      <c r="AU14" s="19">
        <f t="shared" si="1"/>
        <v>0</v>
      </c>
      <c r="AV14" s="19">
        <f t="shared" si="7"/>
        <v>0</v>
      </c>
      <c r="AW14" s="19">
        <f>SUM($AR14:AS14)</f>
        <v>0</v>
      </c>
      <c r="AX14" s="19">
        <f>SUM($AR14:AT14)</f>
        <v>0</v>
      </c>
      <c r="AY14" s="19">
        <f>SUM($AR14:AU14)</f>
        <v>0</v>
      </c>
    </row>
    <row r="15" spans="1:51" ht="20.25" customHeight="1">
      <c r="A15" s="52">
        <v>11</v>
      </c>
      <c r="B15" s="53" t="str">
        <f>MID('5-课消明细表'!M12,6,2)</f>
        <v>07</v>
      </c>
      <c r="C15" s="54" t="str">
        <f>'5-课消明细表'!G12</f>
        <v>天河南骏中心</v>
      </c>
      <c r="D15" s="70"/>
      <c r="E15" s="55"/>
      <c r="F15" s="64"/>
      <c r="G15" s="68"/>
      <c r="H15" s="69"/>
      <c r="I15" s="58"/>
      <c r="J15" s="59"/>
      <c r="K15" s="59"/>
      <c r="L15" s="59"/>
      <c r="M15" s="59"/>
      <c r="N15" s="60">
        <f>SUMIF('4-收据记录表'!AC:AC,'7-市场业绩'!F15,'4-收据记录表'!AF:AF)</f>
        <v>0</v>
      </c>
      <c r="O15" s="61">
        <f>SUMIF('4-收据记录表'!AC:AC,'7-市场业绩'!F15,'4-收据记录表'!AG:AG)</f>
        <v>0</v>
      </c>
      <c r="P15" s="60">
        <f>SUMIFS('4-收据记录表'!$AI:$AI,'4-收据记录表'!$AC:$AC,'7-市场业绩'!$F15,'4-收据记录表'!$AZ:$AZ,P$4)</f>
        <v>0</v>
      </c>
      <c r="Q15" s="60">
        <f>SUMIFS('4-收据记录表'!$AI:$AI,'4-收据记录表'!$AC:$AC,'7-市场业绩'!$F15,'4-收据记录表'!$AZ:$AZ,Q$4)</f>
        <v>0</v>
      </c>
      <c r="R15" s="60">
        <f>SUMIFS('4-收据记录表'!$AI:$AI,'4-收据记录表'!$AC:$AC,'7-市场业绩'!$F15,'4-收据记录表'!$AZ:$AZ,R$4)</f>
        <v>0</v>
      </c>
      <c r="S15" s="60">
        <f>SUMIFS('4-收据记录表'!$AI:$AI,'4-收据记录表'!$AC:$AC,'7-市场业绩'!$F15,'4-收据记录表'!$AZ:$AZ,S$4)</f>
        <v>0</v>
      </c>
      <c r="T15" s="60">
        <f>SUMIFS('4-收据记录表'!$AI:$AI,'4-收据记录表'!$AC:$AC,'7-市场业绩'!$F15,'4-收据记录表'!$AZ:$AZ,T$4)</f>
        <v>0</v>
      </c>
      <c r="U15" s="60">
        <f>SUMIFS('4-收据记录表'!$AI:$AI,'4-收据记录表'!$AC:$AC,'7-市场业绩'!$F15,'4-收据记录表'!$AZ:$AZ,U$4)</f>
        <v>0</v>
      </c>
      <c r="V15" s="60">
        <f>SUMIFS('4-收据记录表'!$AI:$AI,'4-收据记录表'!$AC:$AC,'7-市场业绩'!$F15,'4-收据记录表'!$AZ:$AZ,V$4)</f>
        <v>0</v>
      </c>
      <c r="W15" s="60">
        <f>SUMIFS('4-收据记录表'!$AI:$AI,'4-收据记录表'!$AC:$AC,'7-市场业绩'!$F15,'4-收据记录表'!$AZ:$AZ,W$4)</f>
        <v>0</v>
      </c>
      <c r="X15" s="60">
        <f>SUMIFS('4-收据记录表'!$AI:$AI,'4-收据记录表'!$AC:$AC,'7-市场业绩'!$F15,'4-收据记录表'!$AZ:$AZ,X$4)</f>
        <v>0</v>
      </c>
      <c r="Y15" s="60">
        <f>SUMIFS('4-收据记录表'!$AI:$AI,'4-收据记录表'!$AC:$AC,'7-市场业绩'!$F15,'4-收据记录表'!$AZ:$AZ,Y$4)</f>
        <v>0</v>
      </c>
      <c r="Z15" s="60">
        <f>SUMIFS('4-收据记录表'!$AI:$AI,'4-收据记录表'!$AC:$AC,'7-市场业绩'!$F15,'4-收据记录表'!$AZ:$AZ,Z$4)</f>
        <v>0</v>
      </c>
      <c r="AA15" s="60">
        <f>SUMIFS('4-收据记录表'!$AI:$AI,'4-收据记录表'!$AC:$AC,'7-市场业绩'!$F15,'4-收据记录表'!$AZ:$AZ,AA$4)</f>
        <v>0</v>
      </c>
      <c r="AB15" s="60">
        <f>SUMIFS('4-收据记录表'!$AI:$AI,'4-收据记录表'!$AC:$AC,'7-市场业绩'!$F15,'4-收据记录表'!$AZ:$AZ,AB$4)</f>
        <v>0</v>
      </c>
      <c r="AC15" s="60">
        <f>SUMIFS('4-收据记录表'!$AI:$AI,'4-收据记录表'!$AC:$AC,'7-市场业绩'!$F15,'4-收据记录表'!$AZ:$AZ,AC$4)</f>
        <v>0</v>
      </c>
      <c r="AD15" s="60">
        <f>SUMIFS('4-收据记录表'!$AI:$AI,'4-收据记录表'!$AC:$AC,'7-市场业绩'!$F15,'4-收据记录表'!$AZ:$AZ,AD$4)</f>
        <v>0</v>
      </c>
      <c r="AE15" s="62">
        <f t="shared" si="2"/>
        <v>0</v>
      </c>
      <c r="AF15" s="60">
        <f>SUMIFS('4-收据记录表'!$AI:$AI,'4-收据记录表'!$AC:$AC,'7-市场业绩'!$F15,'4-收据记录表'!$AZ:$AZ,AF$4)</f>
        <v>0</v>
      </c>
      <c r="AG15" s="60">
        <f>SUMIFS('4-收据记录表'!$AI:$AI,'4-收据记录表'!$AC:$AC,'7-市场业绩'!$F15,'4-收据记录表'!$AZ:$AZ,AG$4)</f>
        <v>0</v>
      </c>
      <c r="AH15" s="60">
        <f>SUMIFS('4-收据记录表'!$AI:$AI,'4-收据记录表'!$AC:$AC,'7-市场业绩'!$F15,'4-收据记录表'!$AZ:$AZ,AH$4)</f>
        <v>0</v>
      </c>
      <c r="AI15" s="60">
        <f>SUMIFS('4-收据记录表'!$AI:$AI,'4-收据记录表'!$AC:$AC,'7-市场业绩'!$F15,'4-收据记录表'!$AZ:$AZ,AI$4)</f>
        <v>0</v>
      </c>
      <c r="AJ15" s="60">
        <f t="shared" si="3"/>
        <v>0</v>
      </c>
      <c r="AK15" s="60">
        <f>SUMIFS('4-收据记录表'!AI:AI,'4-收据记录表'!AQ:AQ,"5年",'4-收据记录表'!AE:AE,"&lt;&gt;无",'4-收据记录表'!AC:AC,'7-市场业绩'!F15)</f>
        <v>0</v>
      </c>
      <c r="AL15" s="63"/>
      <c r="AO15" s="19" t="s">
        <v>829</v>
      </c>
      <c r="AP15" s="19">
        <v>30000</v>
      </c>
      <c r="AQ15" s="19">
        <f t="shared" si="0"/>
        <v>0</v>
      </c>
      <c r="AR15" s="19">
        <f t="shared" si="4"/>
        <v>0</v>
      </c>
      <c r="AS15" s="19">
        <f t="shared" si="5"/>
        <v>0</v>
      </c>
      <c r="AT15" s="19">
        <f t="shared" si="6"/>
        <v>0</v>
      </c>
      <c r="AU15" s="19">
        <f t="shared" si="1"/>
        <v>0</v>
      </c>
      <c r="AV15" s="19">
        <f t="shared" si="7"/>
        <v>0</v>
      </c>
      <c r="AW15" s="19">
        <f>SUM($AR15:AS15)</f>
        <v>0</v>
      </c>
      <c r="AX15" s="19">
        <f>SUM($AR15:AT15)</f>
        <v>0</v>
      </c>
      <c r="AY15" s="19">
        <f>SUM($AR15:AU15)</f>
        <v>0</v>
      </c>
    </row>
    <row r="16" spans="1:51" ht="20.25" customHeight="1">
      <c r="A16" s="52">
        <v>12</v>
      </c>
      <c r="B16" s="53" t="str">
        <f>MID('5-课消明细表'!M13,6,2)</f>
        <v>07</v>
      </c>
      <c r="C16" s="54" t="str">
        <f>'5-课消明细表'!G13</f>
        <v>天河南骏中心</v>
      </c>
      <c r="D16" s="70"/>
      <c r="E16" s="55"/>
      <c r="F16" s="64"/>
      <c r="G16" s="65"/>
      <c r="H16" s="56"/>
      <c r="I16" s="58"/>
      <c r="J16" s="59"/>
      <c r="K16" s="59"/>
      <c r="L16" s="59"/>
      <c r="M16" s="59"/>
      <c r="N16" s="60">
        <f>SUMIF('4-收据记录表'!AC:AC,'7-市场业绩'!F16,'4-收据记录表'!AF:AF)</f>
        <v>0</v>
      </c>
      <c r="O16" s="61">
        <f>SUMIF('4-收据记录表'!AC:AC,'7-市场业绩'!F16,'4-收据记录表'!AG:AG)</f>
        <v>0</v>
      </c>
      <c r="P16" s="60">
        <f>SUMIFS('4-收据记录表'!$AI:$AI,'4-收据记录表'!$AC:$AC,'7-市场业绩'!$F16,'4-收据记录表'!$AZ:$AZ,P$4)</f>
        <v>0</v>
      </c>
      <c r="Q16" s="60">
        <f>SUMIFS('4-收据记录表'!$AI:$AI,'4-收据记录表'!$AC:$AC,'7-市场业绩'!$F16,'4-收据记录表'!$AZ:$AZ,Q$4)</f>
        <v>0</v>
      </c>
      <c r="R16" s="60">
        <f>SUMIFS('4-收据记录表'!$AI:$AI,'4-收据记录表'!$AC:$AC,'7-市场业绩'!$F16,'4-收据记录表'!$AZ:$AZ,R$4)</f>
        <v>0</v>
      </c>
      <c r="S16" s="60">
        <f>SUMIFS('4-收据记录表'!$AI:$AI,'4-收据记录表'!$AC:$AC,'7-市场业绩'!$F16,'4-收据记录表'!$AZ:$AZ,S$4)</f>
        <v>0</v>
      </c>
      <c r="T16" s="60">
        <f>SUMIFS('4-收据记录表'!$AI:$AI,'4-收据记录表'!$AC:$AC,'7-市场业绩'!$F16,'4-收据记录表'!$AZ:$AZ,T$4)</f>
        <v>0</v>
      </c>
      <c r="U16" s="60">
        <f>SUMIFS('4-收据记录表'!$AI:$AI,'4-收据记录表'!$AC:$AC,'7-市场业绩'!$F16,'4-收据记录表'!$AZ:$AZ,U$4)</f>
        <v>0</v>
      </c>
      <c r="V16" s="60">
        <f>SUMIFS('4-收据记录表'!$AI:$AI,'4-收据记录表'!$AC:$AC,'7-市场业绩'!$F16,'4-收据记录表'!$AZ:$AZ,V$4)</f>
        <v>0</v>
      </c>
      <c r="W16" s="60">
        <f>SUMIFS('4-收据记录表'!$AI:$AI,'4-收据记录表'!$AC:$AC,'7-市场业绩'!$F16,'4-收据记录表'!$AZ:$AZ,W$4)</f>
        <v>0</v>
      </c>
      <c r="X16" s="60">
        <f>SUMIFS('4-收据记录表'!$AI:$AI,'4-收据记录表'!$AC:$AC,'7-市场业绩'!$F16,'4-收据记录表'!$AZ:$AZ,X$4)</f>
        <v>0</v>
      </c>
      <c r="Y16" s="60">
        <f>SUMIFS('4-收据记录表'!$AI:$AI,'4-收据记录表'!$AC:$AC,'7-市场业绩'!$F16,'4-收据记录表'!$AZ:$AZ,Y$4)</f>
        <v>0</v>
      </c>
      <c r="Z16" s="60">
        <f>SUMIFS('4-收据记录表'!$AI:$AI,'4-收据记录表'!$AC:$AC,'7-市场业绩'!$F16,'4-收据记录表'!$AZ:$AZ,Z$4)</f>
        <v>0</v>
      </c>
      <c r="AA16" s="60">
        <f>SUMIFS('4-收据记录表'!$AI:$AI,'4-收据记录表'!$AC:$AC,'7-市场业绩'!$F16,'4-收据记录表'!$AZ:$AZ,AA$4)</f>
        <v>0</v>
      </c>
      <c r="AB16" s="60">
        <f>SUMIFS('4-收据记录表'!$AI:$AI,'4-收据记录表'!$AC:$AC,'7-市场业绩'!$F16,'4-收据记录表'!$AZ:$AZ,AB$4)</f>
        <v>0</v>
      </c>
      <c r="AC16" s="60">
        <f>SUMIFS('4-收据记录表'!$AI:$AI,'4-收据记录表'!$AC:$AC,'7-市场业绩'!$F16,'4-收据记录表'!$AZ:$AZ,AC$4)</f>
        <v>0</v>
      </c>
      <c r="AD16" s="60">
        <f>SUMIFS('4-收据记录表'!$AI:$AI,'4-收据记录表'!$AC:$AC,'7-市场业绩'!$F16,'4-收据记录表'!$AZ:$AZ,AD$4)</f>
        <v>0</v>
      </c>
      <c r="AE16" s="62">
        <f t="shared" si="2"/>
        <v>0</v>
      </c>
      <c r="AF16" s="60">
        <f>SUMIFS('4-收据记录表'!$AI:$AI,'4-收据记录表'!$AC:$AC,'7-市场业绩'!$F16,'4-收据记录表'!$AZ:$AZ,AF$4)</f>
        <v>0</v>
      </c>
      <c r="AG16" s="60">
        <f>SUMIFS('4-收据记录表'!$AI:$AI,'4-收据记录表'!$AC:$AC,'7-市场业绩'!$F16,'4-收据记录表'!$AZ:$AZ,AG$4)</f>
        <v>0</v>
      </c>
      <c r="AH16" s="60">
        <f>SUMIFS('4-收据记录表'!$AI:$AI,'4-收据记录表'!$AC:$AC,'7-市场业绩'!$F16,'4-收据记录表'!$AZ:$AZ,AH$4)</f>
        <v>0</v>
      </c>
      <c r="AI16" s="60">
        <f>SUMIFS('4-收据记录表'!$AI:$AI,'4-收据记录表'!$AC:$AC,'7-市场业绩'!$F16,'4-收据记录表'!$AZ:$AZ,AI$4)</f>
        <v>0</v>
      </c>
      <c r="AJ16" s="60">
        <f t="shared" si="3"/>
        <v>0</v>
      </c>
      <c r="AK16" s="60">
        <f>SUMIFS('4-收据记录表'!AI:AI,'4-收据记录表'!AQ:AQ,"5年",'4-收据记录表'!AE:AE,"&lt;&gt;无",'4-收据记录表'!AC:AC,'7-市场业绩'!F16)</f>
        <v>0</v>
      </c>
      <c r="AL16" s="63"/>
      <c r="AO16" s="19" t="s">
        <v>827</v>
      </c>
      <c r="AP16" s="19">
        <v>30000</v>
      </c>
      <c r="AQ16" s="19">
        <f t="shared" si="0"/>
        <v>0</v>
      </c>
      <c r="AR16" s="19">
        <f t="shared" si="4"/>
        <v>0</v>
      </c>
      <c r="AS16" s="19">
        <f t="shared" si="5"/>
        <v>0</v>
      </c>
      <c r="AT16" s="19">
        <f t="shared" si="6"/>
        <v>0</v>
      </c>
      <c r="AU16" s="19">
        <f t="shared" si="1"/>
        <v>0</v>
      </c>
      <c r="AV16" s="19">
        <f t="shared" si="7"/>
        <v>0</v>
      </c>
      <c r="AW16" s="19">
        <f>SUM($AR16:AS16)</f>
        <v>0</v>
      </c>
      <c r="AX16" s="19">
        <f>SUM($AR16:AT16)</f>
        <v>0</v>
      </c>
      <c r="AY16" s="19">
        <f>SUM($AR16:AU16)</f>
        <v>0</v>
      </c>
    </row>
    <row r="17" spans="1:51" ht="20.25" customHeight="1">
      <c r="A17" s="52">
        <v>13</v>
      </c>
      <c r="B17" s="53" t="str">
        <f>MID('5-课消明细表'!M14,6,2)</f>
        <v>07</v>
      </c>
      <c r="C17" s="54" t="str">
        <f>'5-课消明细表'!G14</f>
        <v>天河南骏中心</v>
      </c>
      <c r="D17" s="55"/>
      <c r="E17" s="55"/>
      <c r="F17" s="56"/>
      <c r="G17" s="57"/>
      <c r="H17" s="56"/>
      <c r="I17" s="58"/>
      <c r="J17" s="59"/>
      <c r="K17" s="59"/>
      <c r="L17" s="59"/>
      <c r="M17" s="59"/>
      <c r="N17" s="60">
        <f>SUMIF('4-收据记录表'!AC:AC,'7-市场业绩'!F17,'4-收据记录表'!AF:AF)</f>
        <v>0</v>
      </c>
      <c r="O17" s="61">
        <f>SUMIF('4-收据记录表'!AC:AC,'7-市场业绩'!F17,'4-收据记录表'!AG:AG)</f>
        <v>0</v>
      </c>
      <c r="P17" s="60">
        <f>SUMIFS('4-收据记录表'!$AI:$AI,'4-收据记录表'!$AC:$AC,'7-市场业绩'!$F17,'4-收据记录表'!$AZ:$AZ,P$4)</f>
        <v>0</v>
      </c>
      <c r="Q17" s="60">
        <f>SUMIFS('4-收据记录表'!$AI:$AI,'4-收据记录表'!$AC:$AC,'7-市场业绩'!$F17,'4-收据记录表'!$AZ:$AZ,Q$4)</f>
        <v>0</v>
      </c>
      <c r="R17" s="60">
        <f>SUMIFS('4-收据记录表'!$AI:$AI,'4-收据记录表'!$AC:$AC,'7-市场业绩'!$F17,'4-收据记录表'!$AZ:$AZ,R$4)</f>
        <v>0</v>
      </c>
      <c r="S17" s="60">
        <f>SUMIFS('4-收据记录表'!$AI:$AI,'4-收据记录表'!$AC:$AC,'7-市场业绩'!$F17,'4-收据记录表'!$AZ:$AZ,S$4)</f>
        <v>0</v>
      </c>
      <c r="T17" s="60">
        <f>SUMIFS('4-收据记录表'!$AI:$AI,'4-收据记录表'!$AC:$AC,'7-市场业绩'!$F17,'4-收据记录表'!$AZ:$AZ,T$4)</f>
        <v>0</v>
      </c>
      <c r="U17" s="60">
        <f>SUMIFS('4-收据记录表'!$AI:$AI,'4-收据记录表'!$AC:$AC,'7-市场业绩'!$F17,'4-收据记录表'!$AZ:$AZ,U$4)</f>
        <v>0</v>
      </c>
      <c r="V17" s="60">
        <f>SUMIFS('4-收据记录表'!$AI:$AI,'4-收据记录表'!$AC:$AC,'7-市场业绩'!$F17,'4-收据记录表'!$AZ:$AZ,V$4)</f>
        <v>0</v>
      </c>
      <c r="W17" s="60">
        <f>SUMIFS('4-收据记录表'!$AI:$AI,'4-收据记录表'!$AC:$AC,'7-市场业绩'!$F17,'4-收据记录表'!$AZ:$AZ,W$4)</f>
        <v>0</v>
      </c>
      <c r="X17" s="60">
        <f>SUMIFS('4-收据记录表'!$AI:$AI,'4-收据记录表'!$AC:$AC,'7-市场业绩'!$F17,'4-收据记录表'!$AZ:$AZ,X$4)</f>
        <v>0</v>
      </c>
      <c r="Y17" s="60">
        <f>SUMIFS('4-收据记录表'!$AI:$AI,'4-收据记录表'!$AC:$AC,'7-市场业绩'!$F17,'4-收据记录表'!$AZ:$AZ,Y$4)</f>
        <v>0</v>
      </c>
      <c r="Z17" s="60">
        <f>SUMIFS('4-收据记录表'!$AI:$AI,'4-收据记录表'!$AC:$AC,'7-市场业绩'!$F17,'4-收据记录表'!$AZ:$AZ,Z$4)</f>
        <v>0</v>
      </c>
      <c r="AA17" s="60">
        <f>SUMIFS('4-收据记录表'!$AI:$AI,'4-收据记录表'!$AC:$AC,'7-市场业绩'!$F17,'4-收据记录表'!$AZ:$AZ,AA$4)</f>
        <v>0</v>
      </c>
      <c r="AB17" s="60">
        <f>SUMIFS('4-收据记录表'!$AI:$AI,'4-收据记录表'!$AC:$AC,'7-市场业绩'!$F17,'4-收据记录表'!$AZ:$AZ,AB$4)</f>
        <v>0</v>
      </c>
      <c r="AC17" s="60">
        <f>SUMIFS('4-收据记录表'!$AI:$AI,'4-收据记录表'!$AC:$AC,'7-市场业绩'!$F17,'4-收据记录表'!$AZ:$AZ,AC$4)</f>
        <v>0</v>
      </c>
      <c r="AD17" s="60">
        <f>SUMIFS('4-收据记录表'!$AI:$AI,'4-收据记录表'!$AC:$AC,'7-市场业绩'!$F17,'4-收据记录表'!$AZ:$AZ,AD$4)</f>
        <v>0</v>
      </c>
      <c r="AE17" s="62">
        <f t="shared" si="2"/>
        <v>0</v>
      </c>
      <c r="AF17" s="60">
        <f>SUMIFS('4-收据记录表'!$AI:$AI,'4-收据记录表'!$AC:$AC,'7-市场业绩'!$F17,'4-收据记录表'!$AZ:$AZ,AF$4)</f>
        <v>0</v>
      </c>
      <c r="AG17" s="60">
        <f>SUMIFS('4-收据记录表'!$AI:$AI,'4-收据记录表'!$AC:$AC,'7-市场业绩'!$F17,'4-收据记录表'!$AZ:$AZ,AG$4)</f>
        <v>0</v>
      </c>
      <c r="AH17" s="60">
        <f>SUMIFS('4-收据记录表'!$AI:$AI,'4-收据记录表'!$AC:$AC,'7-市场业绩'!$F17,'4-收据记录表'!$AZ:$AZ,AH$4)</f>
        <v>0</v>
      </c>
      <c r="AI17" s="60">
        <f>SUMIFS('4-收据记录表'!$AI:$AI,'4-收据记录表'!$AC:$AC,'7-市场业绩'!$F17,'4-收据记录表'!$AZ:$AZ,AI$4)</f>
        <v>0</v>
      </c>
      <c r="AJ17" s="60">
        <f t="shared" si="3"/>
        <v>0</v>
      </c>
      <c r="AK17" s="60">
        <f>SUMIFS('4-收据记录表'!AI:AI,'4-收据记录表'!AQ:AQ,"5年",'4-收据记录表'!AE:AE,"&lt;&gt;无",'4-收据记录表'!AC:AC,'7-市场业绩'!F17)</f>
        <v>0</v>
      </c>
      <c r="AL17" s="63"/>
      <c r="AO17" s="19" t="s">
        <v>830</v>
      </c>
      <c r="AP17" s="19">
        <v>20000</v>
      </c>
      <c r="AQ17" s="19">
        <f t="shared" si="0"/>
        <v>0</v>
      </c>
      <c r="AR17" s="19">
        <f t="shared" si="4"/>
        <v>0</v>
      </c>
      <c r="AS17" s="19">
        <f t="shared" si="5"/>
        <v>0</v>
      </c>
      <c r="AT17" s="19">
        <f t="shared" si="6"/>
        <v>0</v>
      </c>
      <c r="AU17" s="19">
        <f t="shared" si="1"/>
        <v>0</v>
      </c>
      <c r="AV17" s="19">
        <f t="shared" si="7"/>
        <v>0</v>
      </c>
      <c r="AW17" s="19">
        <f>SUM($AR17:AS17)</f>
        <v>0</v>
      </c>
      <c r="AX17" s="19">
        <f>SUM($AR17:AT17)</f>
        <v>0</v>
      </c>
      <c r="AY17" s="19">
        <f>SUM($AR17:AU17)</f>
        <v>0</v>
      </c>
    </row>
    <row r="18" spans="1:51" ht="20.25" customHeight="1">
      <c r="A18" s="52">
        <v>14</v>
      </c>
      <c r="B18" s="53" t="str">
        <f>MID('5-课消明细表'!M15,6,2)</f>
        <v>07</v>
      </c>
      <c r="C18" s="54" t="str">
        <f>'5-课消明细表'!G15</f>
        <v>天河南骏中心</v>
      </c>
      <c r="D18" s="55"/>
      <c r="E18" s="55"/>
      <c r="F18" s="56"/>
      <c r="G18" s="57"/>
      <c r="H18" s="56"/>
      <c r="I18" s="58"/>
      <c r="J18" s="59"/>
      <c r="K18" s="59"/>
      <c r="L18" s="59"/>
      <c r="M18" s="59"/>
      <c r="N18" s="60">
        <f>SUMIF('4-收据记录表'!AC:AC,'7-市场业绩'!F18,'4-收据记录表'!AF:AF)</f>
        <v>0</v>
      </c>
      <c r="O18" s="61">
        <f>SUMIF('4-收据记录表'!AC:AC,'7-市场业绩'!F18,'4-收据记录表'!AG:AG)</f>
        <v>0</v>
      </c>
      <c r="P18" s="60">
        <f>SUMIFS('4-收据记录表'!$AI:$AI,'4-收据记录表'!$AC:$AC,'7-市场业绩'!$F18,'4-收据记录表'!$AZ:$AZ,P$4)</f>
        <v>0</v>
      </c>
      <c r="Q18" s="60">
        <f>SUMIFS('4-收据记录表'!$AI:$AI,'4-收据记录表'!$AC:$AC,'7-市场业绩'!$F18,'4-收据记录表'!$AZ:$AZ,Q$4)</f>
        <v>0</v>
      </c>
      <c r="R18" s="60">
        <f>SUMIFS('4-收据记录表'!$AI:$AI,'4-收据记录表'!$AC:$AC,'7-市场业绩'!$F18,'4-收据记录表'!$AZ:$AZ,R$4)</f>
        <v>0</v>
      </c>
      <c r="S18" s="60">
        <f>SUMIFS('4-收据记录表'!$AI:$AI,'4-收据记录表'!$AC:$AC,'7-市场业绩'!$F18,'4-收据记录表'!$AZ:$AZ,S$4)</f>
        <v>0</v>
      </c>
      <c r="T18" s="60">
        <f>SUMIFS('4-收据记录表'!$AI:$AI,'4-收据记录表'!$AC:$AC,'7-市场业绩'!$F18,'4-收据记录表'!$AZ:$AZ,T$4)</f>
        <v>0</v>
      </c>
      <c r="U18" s="60">
        <f>SUMIFS('4-收据记录表'!$AI:$AI,'4-收据记录表'!$AC:$AC,'7-市场业绩'!$F18,'4-收据记录表'!$AZ:$AZ,U$4)</f>
        <v>0</v>
      </c>
      <c r="V18" s="60">
        <f>SUMIFS('4-收据记录表'!$AI:$AI,'4-收据记录表'!$AC:$AC,'7-市场业绩'!$F18,'4-收据记录表'!$AZ:$AZ,V$4)</f>
        <v>0</v>
      </c>
      <c r="W18" s="60">
        <f>SUMIFS('4-收据记录表'!$AI:$AI,'4-收据记录表'!$AC:$AC,'7-市场业绩'!$F18,'4-收据记录表'!$AZ:$AZ,W$4)</f>
        <v>0</v>
      </c>
      <c r="X18" s="60">
        <f>SUMIFS('4-收据记录表'!$AI:$AI,'4-收据记录表'!$AC:$AC,'7-市场业绩'!$F18,'4-收据记录表'!$AZ:$AZ,X$4)</f>
        <v>0</v>
      </c>
      <c r="Y18" s="60">
        <f>SUMIFS('4-收据记录表'!$AI:$AI,'4-收据记录表'!$AC:$AC,'7-市场业绩'!$F18,'4-收据记录表'!$AZ:$AZ,Y$4)</f>
        <v>0</v>
      </c>
      <c r="Z18" s="60">
        <f>SUMIFS('4-收据记录表'!$AI:$AI,'4-收据记录表'!$AC:$AC,'7-市场业绩'!$F18,'4-收据记录表'!$AZ:$AZ,Z$4)</f>
        <v>0</v>
      </c>
      <c r="AA18" s="60">
        <f>SUMIFS('4-收据记录表'!$AI:$AI,'4-收据记录表'!$AC:$AC,'7-市场业绩'!$F18,'4-收据记录表'!$AZ:$AZ,AA$4)</f>
        <v>0</v>
      </c>
      <c r="AB18" s="60">
        <f>SUMIFS('4-收据记录表'!$AI:$AI,'4-收据记录表'!$AC:$AC,'7-市场业绩'!$F18,'4-收据记录表'!$AZ:$AZ,AB$4)</f>
        <v>0</v>
      </c>
      <c r="AC18" s="60">
        <f>SUMIFS('4-收据记录表'!$AI:$AI,'4-收据记录表'!$AC:$AC,'7-市场业绩'!$F18,'4-收据记录表'!$AZ:$AZ,AC$4)</f>
        <v>0</v>
      </c>
      <c r="AD18" s="60">
        <f>SUMIFS('4-收据记录表'!$AI:$AI,'4-收据记录表'!$AC:$AC,'7-市场业绩'!$F18,'4-收据记录表'!$AZ:$AZ,AD$4)</f>
        <v>0</v>
      </c>
      <c r="AE18" s="62">
        <f t="shared" si="2"/>
        <v>0</v>
      </c>
      <c r="AF18" s="60">
        <f>SUMIFS('4-收据记录表'!$AI:$AI,'4-收据记录表'!$AC:$AC,'7-市场业绩'!$F18,'4-收据记录表'!$AZ:$AZ,AF$4)</f>
        <v>0</v>
      </c>
      <c r="AG18" s="60">
        <f>SUMIFS('4-收据记录表'!$AI:$AI,'4-收据记录表'!$AC:$AC,'7-市场业绩'!$F18,'4-收据记录表'!$AZ:$AZ,AG$4)</f>
        <v>0</v>
      </c>
      <c r="AH18" s="60">
        <f>SUMIFS('4-收据记录表'!$AI:$AI,'4-收据记录表'!$AC:$AC,'7-市场业绩'!$F18,'4-收据记录表'!$AZ:$AZ,AH$4)</f>
        <v>0</v>
      </c>
      <c r="AI18" s="60">
        <f>SUMIFS('4-收据记录表'!$AI:$AI,'4-收据记录表'!$AC:$AC,'7-市场业绩'!$F18,'4-收据记录表'!$AZ:$AZ,AI$4)</f>
        <v>0</v>
      </c>
      <c r="AJ18" s="60">
        <f t="shared" si="3"/>
        <v>0</v>
      </c>
      <c r="AK18" s="60">
        <f>SUMIFS('4-收据记录表'!AI:AI,'4-收据记录表'!AQ:AQ,"5年",'4-收据记录表'!AE:AE,"&lt;&gt;无",'4-收据记录表'!AC:AC,'7-市场业绩'!F18)</f>
        <v>0</v>
      </c>
      <c r="AL18" s="63"/>
      <c r="AQ18" s="19">
        <f t="shared" si="0"/>
        <v>0</v>
      </c>
      <c r="AR18" s="19">
        <f t="shared" si="4"/>
        <v>0</v>
      </c>
      <c r="AS18" s="19">
        <f t="shared" si="5"/>
        <v>0</v>
      </c>
      <c r="AT18" s="19">
        <f t="shared" si="6"/>
        <v>0</v>
      </c>
      <c r="AU18" s="19">
        <f t="shared" si="1"/>
        <v>0</v>
      </c>
      <c r="AV18" s="19">
        <f t="shared" si="7"/>
        <v>0</v>
      </c>
      <c r="AW18" s="19">
        <f>SUM($AR18:AS18)</f>
        <v>0</v>
      </c>
      <c r="AX18" s="19">
        <f>SUM($AR18:AT18)</f>
        <v>0</v>
      </c>
      <c r="AY18" s="19">
        <f>SUM($AR18:AU18)</f>
        <v>0</v>
      </c>
    </row>
    <row r="19" spans="1:51" ht="20.25" customHeight="1">
      <c r="A19" s="52">
        <v>15</v>
      </c>
      <c r="B19" s="53" t="str">
        <f>MID('5-课消明细表'!M16,6,2)</f>
        <v>07</v>
      </c>
      <c r="C19" s="54" t="str">
        <f>'5-课消明细表'!G16</f>
        <v>天河南骏中心</v>
      </c>
      <c r="D19" s="70"/>
      <c r="E19" s="55"/>
      <c r="F19" s="56"/>
      <c r="G19" s="57"/>
      <c r="H19" s="56"/>
      <c r="I19" s="58"/>
      <c r="J19" s="59"/>
      <c r="K19" s="59"/>
      <c r="L19" s="59"/>
      <c r="M19" s="59"/>
      <c r="N19" s="60">
        <f>SUMIF('4-收据记录表'!AC:AC,'7-市场业绩'!F19,'4-收据记录表'!AF:AF)</f>
        <v>0</v>
      </c>
      <c r="O19" s="61">
        <f>SUMIF('4-收据记录表'!AC:AC,'7-市场业绩'!F19,'4-收据记录表'!AG:AG)</f>
        <v>0</v>
      </c>
      <c r="P19" s="60">
        <f>SUMIFS('4-收据记录表'!$AI:$AI,'4-收据记录表'!$AC:$AC,'7-市场业绩'!$F19,'4-收据记录表'!$AZ:$AZ,P$4)</f>
        <v>0</v>
      </c>
      <c r="Q19" s="60">
        <f>SUMIFS('4-收据记录表'!$AI:$AI,'4-收据记录表'!$AC:$AC,'7-市场业绩'!$F19,'4-收据记录表'!$AZ:$AZ,Q$4)</f>
        <v>0</v>
      </c>
      <c r="R19" s="60">
        <f>SUMIFS('4-收据记录表'!$AI:$AI,'4-收据记录表'!$AC:$AC,'7-市场业绩'!$F19,'4-收据记录表'!$AZ:$AZ,R$4)</f>
        <v>0</v>
      </c>
      <c r="S19" s="60">
        <f>SUMIFS('4-收据记录表'!$AI:$AI,'4-收据记录表'!$AC:$AC,'7-市场业绩'!$F19,'4-收据记录表'!$AZ:$AZ,S$4)</f>
        <v>0</v>
      </c>
      <c r="T19" s="60">
        <f>SUMIFS('4-收据记录表'!$AI:$AI,'4-收据记录表'!$AC:$AC,'7-市场业绩'!$F19,'4-收据记录表'!$AZ:$AZ,T$4)</f>
        <v>0</v>
      </c>
      <c r="U19" s="60">
        <f>SUMIFS('4-收据记录表'!$AI:$AI,'4-收据记录表'!$AC:$AC,'7-市场业绩'!$F19,'4-收据记录表'!$AZ:$AZ,U$4)</f>
        <v>0</v>
      </c>
      <c r="V19" s="60">
        <f>SUMIFS('4-收据记录表'!$AI:$AI,'4-收据记录表'!$AC:$AC,'7-市场业绩'!$F19,'4-收据记录表'!$AZ:$AZ,V$4)</f>
        <v>0</v>
      </c>
      <c r="W19" s="60">
        <f>SUMIFS('4-收据记录表'!$AI:$AI,'4-收据记录表'!$AC:$AC,'7-市场业绩'!$F19,'4-收据记录表'!$AZ:$AZ,W$4)</f>
        <v>0</v>
      </c>
      <c r="X19" s="60">
        <f>SUMIFS('4-收据记录表'!$AI:$AI,'4-收据记录表'!$AC:$AC,'7-市场业绩'!$F19,'4-收据记录表'!$AZ:$AZ,X$4)</f>
        <v>0</v>
      </c>
      <c r="Y19" s="60">
        <f>SUMIFS('4-收据记录表'!$AI:$AI,'4-收据记录表'!$AC:$AC,'7-市场业绩'!$F19,'4-收据记录表'!$AZ:$AZ,Y$4)</f>
        <v>0</v>
      </c>
      <c r="Z19" s="60">
        <f>SUMIFS('4-收据记录表'!$AI:$AI,'4-收据记录表'!$AC:$AC,'7-市场业绩'!$F19,'4-收据记录表'!$AZ:$AZ,Z$4)</f>
        <v>0</v>
      </c>
      <c r="AA19" s="60">
        <f>SUMIFS('4-收据记录表'!$AI:$AI,'4-收据记录表'!$AC:$AC,'7-市场业绩'!$F19,'4-收据记录表'!$AZ:$AZ,AA$4)</f>
        <v>0</v>
      </c>
      <c r="AB19" s="60">
        <f>SUMIFS('4-收据记录表'!$AI:$AI,'4-收据记录表'!$AC:$AC,'7-市场业绩'!$F19,'4-收据记录表'!$AZ:$AZ,AB$4)</f>
        <v>0</v>
      </c>
      <c r="AC19" s="60">
        <f>SUMIFS('4-收据记录表'!$AI:$AI,'4-收据记录表'!$AC:$AC,'7-市场业绩'!$F19,'4-收据记录表'!$AZ:$AZ,AC$4)</f>
        <v>0</v>
      </c>
      <c r="AD19" s="60">
        <f>SUMIFS('4-收据记录表'!$AI:$AI,'4-收据记录表'!$AC:$AC,'7-市场业绩'!$F19,'4-收据记录表'!$AZ:$AZ,AD$4)</f>
        <v>0</v>
      </c>
      <c r="AE19" s="62">
        <f t="shared" si="2"/>
        <v>0</v>
      </c>
      <c r="AF19" s="60">
        <f>SUMIFS('4-收据记录表'!$AI:$AI,'4-收据记录表'!$AC:$AC,'7-市场业绩'!$F19,'4-收据记录表'!$AZ:$AZ,AF$4)</f>
        <v>0</v>
      </c>
      <c r="AG19" s="60">
        <f>SUMIFS('4-收据记录表'!$AI:$AI,'4-收据记录表'!$AC:$AC,'7-市场业绩'!$F19,'4-收据记录表'!$AZ:$AZ,AG$4)</f>
        <v>0</v>
      </c>
      <c r="AH19" s="60">
        <f>SUMIFS('4-收据记录表'!$AI:$AI,'4-收据记录表'!$AC:$AC,'7-市场业绩'!$F19,'4-收据记录表'!$AZ:$AZ,AH$4)</f>
        <v>0</v>
      </c>
      <c r="AI19" s="60">
        <f>SUMIFS('4-收据记录表'!$AI:$AI,'4-收据记录表'!$AC:$AC,'7-市场业绩'!$F19,'4-收据记录表'!$AZ:$AZ,AI$4)</f>
        <v>0</v>
      </c>
      <c r="AJ19" s="60">
        <f t="shared" si="3"/>
        <v>0</v>
      </c>
      <c r="AK19" s="60">
        <f>SUMIFS('4-收据记录表'!AI:AI,'4-收据记录表'!AQ:AQ,"5年",'4-收据记录表'!AE:AE,"&lt;&gt;无",'4-收据记录表'!AC:AC,'7-市场业绩'!F19)</f>
        <v>0</v>
      </c>
      <c r="AL19" s="63"/>
      <c r="AQ19" s="19">
        <f t="shared" si="0"/>
        <v>0</v>
      </c>
      <c r="AR19" s="19">
        <f t="shared" si="4"/>
        <v>0</v>
      </c>
      <c r="AS19" s="19">
        <f t="shared" si="5"/>
        <v>0</v>
      </c>
      <c r="AT19" s="19">
        <f t="shared" si="6"/>
        <v>0</v>
      </c>
      <c r="AU19" s="19">
        <f t="shared" si="1"/>
        <v>0</v>
      </c>
      <c r="AV19" s="19">
        <f t="shared" si="7"/>
        <v>0</v>
      </c>
      <c r="AW19" s="19">
        <f>SUM($AR19:AS19)</f>
        <v>0</v>
      </c>
      <c r="AX19" s="19">
        <f>SUM($AR19:AT19)</f>
        <v>0</v>
      </c>
      <c r="AY19" s="19">
        <f>SUM($AR19:AU19)</f>
        <v>0</v>
      </c>
    </row>
    <row r="20" spans="1:51" ht="20.25" customHeight="1">
      <c r="A20" s="52">
        <v>16</v>
      </c>
      <c r="B20" s="53" t="str">
        <f>MID('5-课消明细表'!M17,6,2)</f>
        <v>07</v>
      </c>
      <c r="C20" s="54" t="str">
        <f>'5-课消明细表'!G17</f>
        <v>天河南骏中心</v>
      </c>
      <c r="D20" s="70"/>
      <c r="E20" s="55"/>
      <c r="F20" s="56"/>
      <c r="G20" s="57"/>
      <c r="H20" s="56"/>
      <c r="I20" s="58"/>
      <c r="J20" s="59"/>
      <c r="K20" s="59"/>
      <c r="L20" s="59"/>
      <c r="M20" s="59"/>
      <c r="N20" s="60">
        <f>SUMIF('4-收据记录表'!AC:AC,'7-市场业绩'!F20,'4-收据记录表'!AF:AF)</f>
        <v>0</v>
      </c>
      <c r="O20" s="61">
        <f>SUMIF('4-收据记录表'!AC:AC,'7-市场业绩'!F20,'4-收据记录表'!AG:AG)</f>
        <v>0</v>
      </c>
      <c r="P20" s="60">
        <f>SUMIFS('4-收据记录表'!$AI:$AI,'4-收据记录表'!$AC:$AC,'7-市场业绩'!$F20,'4-收据记录表'!$AZ:$AZ,P$4)</f>
        <v>0</v>
      </c>
      <c r="Q20" s="60">
        <f>SUMIFS('4-收据记录表'!$AI:$AI,'4-收据记录表'!$AC:$AC,'7-市场业绩'!$F20,'4-收据记录表'!$AZ:$AZ,Q$4)</f>
        <v>0</v>
      </c>
      <c r="R20" s="60">
        <f>SUMIFS('4-收据记录表'!$AI:$AI,'4-收据记录表'!$AC:$AC,'7-市场业绩'!$F20,'4-收据记录表'!$AZ:$AZ,R$4)</f>
        <v>0</v>
      </c>
      <c r="S20" s="60">
        <f>SUMIFS('4-收据记录表'!$AI:$AI,'4-收据记录表'!$AC:$AC,'7-市场业绩'!$F20,'4-收据记录表'!$AZ:$AZ,S$4)</f>
        <v>0</v>
      </c>
      <c r="T20" s="60">
        <f>SUMIFS('4-收据记录表'!$AI:$AI,'4-收据记录表'!$AC:$AC,'7-市场业绩'!$F20,'4-收据记录表'!$AZ:$AZ,T$4)</f>
        <v>0</v>
      </c>
      <c r="U20" s="60">
        <f>SUMIFS('4-收据记录表'!$AI:$AI,'4-收据记录表'!$AC:$AC,'7-市场业绩'!$F20,'4-收据记录表'!$AZ:$AZ,U$4)</f>
        <v>0</v>
      </c>
      <c r="V20" s="60">
        <f>SUMIFS('4-收据记录表'!$AI:$AI,'4-收据记录表'!$AC:$AC,'7-市场业绩'!$F20,'4-收据记录表'!$AZ:$AZ,V$4)</f>
        <v>0</v>
      </c>
      <c r="W20" s="60">
        <f>SUMIFS('4-收据记录表'!$AI:$AI,'4-收据记录表'!$AC:$AC,'7-市场业绩'!$F20,'4-收据记录表'!$AZ:$AZ,W$4)</f>
        <v>0</v>
      </c>
      <c r="X20" s="60">
        <f>SUMIFS('4-收据记录表'!$AI:$AI,'4-收据记录表'!$AC:$AC,'7-市场业绩'!$F20,'4-收据记录表'!$AZ:$AZ,X$4)</f>
        <v>0</v>
      </c>
      <c r="Y20" s="60">
        <f>SUMIFS('4-收据记录表'!$AI:$AI,'4-收据记录表'!$AC:$AC,'7-市场业绩'!$F20,'4-收据记录表'!$AZ:$AZ,Y$4)</f>
        <v>0</v>
      </c>
      <c r="Z20" s="60">
        <f>SUMIFS('4-收据记录表'!$AI:$AI,'4-收据记录表'!$AC:$AC,'7-市场业绩'!$F20,'4-收据记录表'!$AZ:$AZ,Z$4)</f>
        <v>0</v>
      </c>
      <c r="AA20" s="60">
        <f>SUMIFS('4-收据记录表'!$AI:$AI,'4-收据记录表'!$AC:$AC,'7-市场业绩'!$F20,'4-收据记录表'!$AZ:$AZ,AA$4)</f>
        <v>0</v>
      </c>
      <c r="AB20" s="60">
        <f>SUMIFS('4-收据记录表'!$AI:$AI,'4-收据记录表'!$AC:$AC,'7-市场业绩'!$F20,'4-收据记录表'!$AZ:$AZ,AB$4)</f>
        <v>0</v>
      </c>
      <c r="AC20" s="60">
        <f>SUMIFS('4-收据记录表'!$AI:$AI,'4-收据记录表'!$AC:$AC,'7-市场业绩'!$F20,'4-收据记录表'!$AZ:$AZ,AC$4)</f>
        <v>0</v>
      </c>
      <c r="AD20" s="60">
        <f>SUMIFS('4-收据记录表'!$AI:$AI,'4-收据记录表'!$AC:$AC,'7-市场业绩'!$F20,'4-收据记录表'!$AZ:$AZ,AD$4)</f>
        <v>0</v>
      </c>
      <c r="AE20" s="62">
        <f t="shared" si="2"/>
        <v>0</v>
      </c>
      <c r="AF20" s="60">
        <f>SUMIFS('4-收据记录表'!$AI:$AI,'4-收据记录表'!$AC:$AC,'7-市场业绩'!$F20,'4-收据记录表'!$AZ:$AZ,AF$4)</f>
        <v>0</v>
      </c>
      <c r="AG20" s="60">
        <f>SUMIFS('4-收据记录表'!$AI:$AI,'4-收据记录表'!$AC:$AC,'7-市场业绩'!$F20,'4-收据记录表'!$AZ:$AZ,AG$4)</f>
        <v>0</v>
      </c>
      <c r="AH20" s="60">
        <f>SUMIFS('4-收据记录表'!$AI:$AI,'4-收据记录表'!$AC:$AC,'7-市场业绩'!$F20,'4-收据记录表'!$AZ:$AZ,AH$4)</f>
        <v>0</v>
      </c>
      <c r="AI20" s="60">
        <f>SUMIFS('4-收据记录表'!$AI:$AI,'4-收据记录表'!$AC:$AC,'7-市场业绩'!$F20,'4-收据记录表'!$AZ:$AZ,AI$4)</f>
        <v>0</v>
      </c>
      <c r="AJ20" s="60">
        <f t="shared" si="3"/>
        <v>0</v>
      </c>
      <c r="AK20" s="60">
        <f>SUMIFS('4-收据记录表'!AI:AI,'4-收据记录表'!AQ:AQ,"5年",'4-收据记录表'!AE:AE,"&lt;&gt;无",'4-收据记录表'!AC:AC,'7-市场业绩'!F20)</f>
        <v>0</v>
      </c>
      <c r="AL20" s="63"/>
      <c r="AQ20" s="19">
        <f t="shared" si="0"/>
        <v>0</v>
      </c>
      <c r="AR20" s="19">
        <f t="shared" si="4"/>
        <v>0</v>
      </c>
      <c r="AS20" s="19">
        <f t="shared" si="5"/>
        <v>0</v>
      </c>
      <c r="AT20" s="19">
        <f t="shared" si="6"/>
        <v>0</v>
      </c>
      <c r="AU20" s="19">
        <f t="shared" si="1"/>
        <v>0</v>
      </c>
      <c r="AV20" s="19">
        <f t="shared" si="7"/>
        <v>0</v>
      </c>
      <c r="AW20" s="19">
        <f>SUM($AR20:AS20)</f>
        <v>0</v>
      </c>
      <c r="AX20" s="19">
        <f>SUM($AR20:AT20)</f>
        <v>0</v>
      </c>
      <c r="AY20" s="19">
        <f>SUM($AR20:AU20)</f>
        <v>0</v>
      </c>
    </row>
    <row r="21" spans="1:51" ht="20.25" customHeight="1">
      <c r="A21" s="52">
        <v>17</v>
      </c>
      <c r="B21" s="53" t="str">
        <f>MID('5-课消明细表'!M18,6,2)</f>
        <v>07</v>
      </c>
      <c r="C21" s="54" t="str">
        <f>'5-课消明细表'!G18</f>
        <v>天河南骏中心</v>
      </c>
      <c r="D21" s="70"/>
      <c r="E21" s="55"/>
      <c r="F21" s="56"/>
      <c r="G21" s="57"/>
      <c r="H21" s="56"/>
      <c r="I21" s="58"/>
      <c r="J21" s="59"/>
      <c r="K21" s="59"/>
      <c r="L21" s="59"/>
      <c r="M21" s="59"/>
      <c r="N21" s="60">
        <f>SUMIF('4-收据记录表'!AC:AC,'7-市场业绩'!F21,'4-收据记录表'!AF:AF)</f>
        <v>0</v>
      </c>
      <c r="O21" s="61">
        <f>SUMIF('4-收据记录表'!AC:AC,'7-市场业绩'!F21,'4-收据记录表'!AG:AG)</f>
        <v>0</v>
      </c>
      <c r="P21" s="60">
        <f>SUMIFS('4-收据记录表'!$AI:$AI,'4-收据记录表'!$AC:$AC,'7-市场业绩'!$F21,'4-收据记录表'!$AZ:$AZ,P$4)</f>
        <v>0</v>
      </c>
      <c r="Q21" s="60">
        <f>SUMIFS('4-收据记录表'!$AI:$AI,'4-收据记录表'!$AC:$AC,'7-市场业绩'!$F21,'4-收据记录表'!$AZ:$AZ,Q$4)</f>
        <v>0</v>
      </c>
      <c r="R21" s="60">
        <f>SUMIFS('4-收据记录表'!$AI:$AI,'4-收据记录表'!$AC:$AC,'7-市场业绩'!$F21,'4-收据记录表'!$AZ:$AZ,R$4)</f>
        <v>0</v>
      </c>
      <c r="S21" s="60">
        <f>SUMIFS('4-收据记录表'!$AI:$AI,'4-收据记录表'!$AC:$AC,'7-市场业绩'!$F21,'4-收据记录表'!$AZ:$AZ,S$4)</f>
        <v>0</v>
      </c>
      <c r="T21" s="60">
        <f>SUMIFS('4-收据记录表'!$AI:$AI,'4-收据记录表'!$AC:$AC,'7-市场业绩'!$F21,'4-收据记录表'!$AZ:$AZ,T$4)</f>
        <v>0</v>
      </c>
      <c r="U21" s="60">
        <f>SUMIFS('4-收据记录表'!$AI:$AI,'4-收据记录表'!$AC:$AC,'7-市场业绩'!$F21,'4-收据记录表'!$AZ:$AZ,U$4)</f>
        <v>0</v>
      </c>
      <c r="V21" s="60">
        <f>SUMIFS('4-收据记录表'!$AI:$AI,'4-收据记录表'!$AC:$AC,'7-市场业绩'!$F21,'4-收据记录表'!$AZ:$AZ,V$4)</f>
        <v>0</v>
      </c>
      <c r="W21" s="60">
        <f>SUMIFS('4-收据记录表'!$AI:$AI,'4-收据记录表'!$AC:$AC,'7-市场业绩'!$F21,'4-收据记录表'!$AZ:$AZ,W$4)</f>
        <v>0</v>
      </c>
      <c r="X21" s="60">
        <f>SUMIFS('4-收据记录表'!$AI:$AI,'4-收据记录表'!$AC:$AC,'7-市场业绩'!$F21,'4-收据记录表'!$AZ:$AZ,X$4)</f>
        <v>0</v>
      </c>
      <c r="Y21" s="60">
        <f>SUMIFS('4-收据记录表'!$AI:$AI,'4-收据记录表'!$AC:$AC,'7-市场业绩'!$F21,'4-收据记录表'!$AZ:$AZ,Y$4)</f>
        <v>0</v>
      </c>
      <c r="Z21" s="60">
        <f>SUMIFS('4-收据记录表'!$AI:$AI,'4-收据记录表'!$AC:$AC,'7-市场业绩'!$F21,'4-收据记录表'!$AZ:$AZ,Z$4)</f>
        <v>0</v>
      </c>
      <c r="AA21" s="60">
        <f>SUMIFS('4-收据记录表'!$AI:$AI,'4-收据记录表'!$AC:$AC,'7-市场业绩'!$F21,'4-收据记录表'!$AZ:$AZ,AA$4)</f>
        <v>0</v>
      </c>
      <c r="AB21" s="60">
        <f>SUMIFS('4-收据记录表'!$AI:$AI,'4-收据记录表'!$AC:$AC,'7-市场业绩'!$F21,'4-收据记录表'!$AZ:$AZ,AB$4)</f>
        <v>0</v>
      </c>
      <c r="AC21" s="60">
        <f>SUMIFS('4-收据记录表'!$AI:$AI,'4-收据记录表'!$AC:$AC,'7-市场业绩'!$F21,'4-收据记录表'!$AZ:$AZ,AC$4)</f>
        <v>0</v>
      </c>
      <c r="AD21" s="60">
        <f>SUMIFS('4-收据记录表'!$AI:$AI,'4-收据记录表'!$AC:$AC,'7-市场业绩'!$F21,'4-收据记录表'!$AZ:$AZ,AD$4)</f>
        <v>0</v>
      </c>
      <c r="AE21" s="62">
        <f t="shared" si="2"/>
        <v>0</v>
      </c>
      <c r="AF21" s="60">
        <f>SUMIFS('4-收据记录表'!$AI:$AI,'4-收据记录表'!$AC:$AC,'7-市场业绩'!$F21,'4-收据记录表'!$AZ:$AZ,AF$4)</f>
        <v>0</v>
      </c>
      <c r="AG21" s="60">
        <f>SUMIFS('4-收据记录表'!$AI:$AI,'4-收据记录表'!$AC:$AC,'7-市场业绩'!$F21,'4-收据记录表'!$AZ:$AZ,AG$4)</f>
        <v>0</v>
      </c>
      <c r="AH21" s="60">
        <f>SUMIFS('4-收据记录表'!$AI:$AI,'4-收据记录表'!$AC:$AC,'7-市场业绩'!$F21,'4-收据记录表'!$AZ:$AZ,AH$4)</f>
        <v>0</v>
      </c>
      <c r="AI21" s="60">
        <f>SUMIFS('4-收据记录表'!$AI:$AI,'4-收据记录表'!$AC:$AC,'7-市场业绩'!$F21,'4-收据记录表'!$AZ:$AZ,AI$4)</f>
        <v>0</v>
      </c>
      <c r="AJ21" s="60">
        <f t="shared" si="3"/>
        <v>0</v>
      </c>
      <c r="AK21" s="60">
        <f>SUMIFS('4-收据记录表'!AI:AI,'4-收据记录表'!AQ:AQ,"5年",'4-收据记录表'!AE:AE,"&lt;&gt;无",'4-收据记录表'!AC:AC,'7-市场业绩'!F21)</f>
        <v>0</v>
      </c>
      <c r="AL21" s="63"/>
      <c r="AQ21" s="19">
        <f t="shared" si="0"/>
        <v>0</v>
      </c>
      <c r="AR21" s="19">
        <f t="shared" si="4"/>
        <v>0</v>
      </c>
      <c r="AS21" s="19">
        <f t="shared" si="5"/>
        <v>0</v>
      </c>
      <c r="AT21" s="19">
        <f t="shared" si="6"/>
        <v>0</v>
      </c>
      <c r="AU21" s="19">
        <f t="shared" si="1"/>
        <v>0</v>
      </c>
      <c r="AV21" s="19">
        <f t="shared" si="7"/>
        <v>0</v>
      </c>
      <c r="AW21" s="19">
        <f>SUM($AR21:AS21)</f>
        <v>0</v>
      </c>
      <c r="AX21" s="19">
        <f>SUM($AR21:AT21)</f>
        <v>0</v>
      </c>
      <c r="AY21" s="19">
        <f>SUM($AR21:AU21)</f>
        <v>0</v>
      </c>
    </row>
    <row r="22" spans="1:51" ht="20.25" customHeight="1">
      <c r="A22" s="52">
        <v>18</v>
      </c>
      <c r="B22" s="53" t="str">
        <f>MID('5-课消明细表'!M19,6,2)</f>
        <v>07</v>
      </c>
      <c r="C22" s="54" t="str">
        <f>'5-课消明细表'!G19</f>
        <v>天河南骏中心</v>
      </c>
      <c r="D22" s="55"/>
      <c r="E22" s="55"/>
      <c r="F22" s="56"/>
      <c r="G22" s="57"/>
      <c r="H22" s="56"/>
      <c r="I22" s="58"/>
      <c r="J22" s="59"/>
      <c r="K22" s="59"/>
      <c r="L22" s="59"/>
      <c r="M22" s="59"/>
      <c r="N22" s="60">
        <f>SUMIF('4-收据记录表'!AC:AC,'7-市场业绩'!F22,'4-收据记录表'!AF:AF)</f>
        <v>0</v>
      </c>
      <c r="O22" s="61">
        <f>SUMIF('4-收据记录表'!AC:AC,'7-市场业绩'!F22,'4-收据记录表'!AG:AG)</f>
        <v>0</v>
      </c>
      <c r="P22" s="60">
        <f>SUMIFS('4-收据记录表'!$AI:$AI,'4-收据记录表'!$AC:$AC,'7-市场业绩'!$F22,'4-收据记录表'!$AZ:$AZ,P$4)</f>
        <v>0</v>
      </c>
      <c r="Q22" s="60">
        <f>SUMIFS('4-收据记录表'!$AI:$AI,'4-收据记录表'!$AC:$AC,'7-市场业绩'!$F22,'4-收据记录表'!$AZ:$AZ,Q$4)</f>
        <v>0</v>
      </c>
      <c r="R22" s="60">
        <f>SUMIFS('4-收据记录表'!$AI:$AI,'4-收据记录表'!$AC:$AC,'7-市场业绩'!$F22,'4-收据记录表'!$AZ:$AZ,R$4)</f>
        <v>0</v>
      </c>
      <c r="S22" s="60">
        <f>SUMIFS('4-收据记录表'!$AI:$AI,'4-收据记录表'!$AC:$AC,'7-市场业绩'!$F22,'4-收据记录表'!$AZ:$AZ,S$4)</f>
        <v>0</v>
      </c>
      <c r="T22" s="60">
        <f>SUMIFS('4-收据记录表'!$AI:$AI,'4-收据记录表'!$AC:$AC,'7-市场业绩'!$F22,'4-收据记录表'!$AZ:$AZ,T$4)</f>
        <v>0</v>
      </c>
      <c r="U22" s="60">
        <f>SUMIFS('4-收据记录表'!$AI:$AI,'4-收据记录表'!$AC:$AC,'7-市场业绩'!$F22,'4-收据记录表'!$AZ:$AZ,U$4)</f>
        <v>0</v>
      </c>
      <c r="V22" s="60">
        <f>SUMIFS('4-收据记录表'!$AI:$AI,'4-收据记录表'!$AC:$AC,'7-市场业绩'!$F22,'4-收据记录表'!$AZ:$AZ,V$4)</f>
        <v>0</v>
      </c>
      <c r="W22" s="60">
        <f>SUMIFS('4-收据记录表'!$AI:$AI,'4-收据记录表'!$AC:$AC,'7-市场业绩'!$F22,'4-收据记录表'!$AZ:$AZ,W$4)</f>
        <v>0</v>
      </c>
      <c r="X22" s="60">
        <f>SUMIFS('4-收据记录表'!$AI:$AI,'4-收据记录表'!$AC:$AC,'7-市场业绩'!$F22,'4-收据记录表'!$AZ:$AZ,X$4)</f>
        <v>0</v>
      </c>
      <c r="Y22" s="60">
        <f>SUMIFS('4-收据记录表'!$AI:$AI,'4-收据记录表'!$AC:$AC,'7-市场业绩'!$F22,'4-收据记录表'!$AZ:$AZ,Y$4)</f>
        <v>0</v>
      </c>
      <c r="Z22" s="60">
        <f>SUMIFS('4-收据记录表'!$AI:$AI,'4-收据记录表'!$AC:$AC,'7-市场业绩'!$F22,'4-收据记录表'!$AZ:$AZ,Z$4)</f>
        <v>0</v>
      </c>
      <c r="AA22" s="60">
        <f>SUMIFS('4-收据记录表'!$AI:$AI,'4-收据记录表'!$AC:$AC,'7-市场业绩'!$F22,'4-收据记录表'!$AZ:$AZ,AA$4)</f>
        <v>0</v>
      </c>
      <c r="AB22" s="60">
        <f>SUMIFS('4-收据记录表'!$AI:$AI,'4-收据记录表'!$AC:$AC,'7-市场业绩'!$F22,'4-收据记录表'!$AZ:$AZ,AB$4)</f>
        <v>0</v>
      </c>
      <c r="AC22" s="60">
        <f>SUMIFS('4-收据记录表'!$AI:$AI,'4-收据记录表'!$AC:$AC,'7-市场业绩'!$F22,'4-收据记录表'!$AZ:$AZ,AC$4)</f>
        <v>0</v>
      </c>
      <c r="AD22" s="60">
        <f>SUMIFS('4-收据记录表'!$AI:$AI,'4-收据记录表'!$AC:$AC,'7-市场业绩'!$F22,'4-收据记录表'!$AZ:$AZ,AD$4)</f>
        <v>0</v>
      </c>
      <c r="AE22" s="62">
        <f t="shared" si="2"/>
        <v>0</v>
      </c>
      <c r="AF22" s="60">
        <f>SUMIFS('4-收据记录表'!$AI:$AI,'4-收据记录表'!$AC:$AC,'7-市场业绩'!$F22,'4-收据记录表'!$AZ:$AZ,AF$4)</f>
        <v>0</v>
      </c>
      <c r="AG22" s="60">
        <f>SUMIFS('4-收据记录表'!$AI:$AI,'4-收据记录表'!$AC:$AC,'7-市场业绩'!$F22,'4-收据记录表'!$AZ:$AZ,AG$4)</f>
        <v>0</v>
      </c>
      <c r="AH22" s="60">
        <f>SUMIFS('4-收据记录表'!$AI:$AI,'4-收据记录表'!$AC:$AC,'7-市场业绩'!$F22,'4-收据记录表'!$AZ:$AZ,AH$4)</f>
        <v>0</v>
      </c>
      <c r="AI22" s="60">
        <f>SUMIFS('4-收据记录表'!$AI:$AI,'4-收据记录表'!$AC:$AC,'7-市场业绩'!$F22,'4-收据记录表'!$AZ:$AZ,AI$4)</f>
        <v>0</v>
      </c>
      <c r="AJ22" s="60">
        <f t="shared" si="3"/>
        <v>0</v>
      </c>
      <c r="AK22" s="60">
        <f>SUMIFS('4-收据记录表'!AI:AI,'4-收据记录表'!AQ:AQ,"5年",'4-收据记录表'!AE:AE,"&lt;&gt;无",'4-收据记录表'!AC:AC,'7-市场业绩'!F22)</f>
        <v>0</v>
      </c>
      <c r="AL22" s="63"/>
      <c r="AQ22" s="19">
        <f t="shared" si="0"/>
        <v>0</v>
      </c>
      <c r="AR22" s="19">
        <f t="shared" si="4"/>
        <v>0</v>
      </c>
      <c r="AS22" s="19">
        <f t="shared" si="5"/>
        <v>0</v>
      </c>
      <c r="AT22" s="19">
        <f t="shared" si="6"/>
        <v>0</v>
      </c>
      <c r="AU22" s="19">
        <f t="shared" si="1"/>
        <v>0</v>
      </c>
      <c r="AV22" s="19">
        <f t="shared" si="7"/>
        <v>0</v>
      </c>
      <c r="AW22" s="19">
        <f>SUM($AR22:AS22)</f>
        <v>0</v>
      </c>
      <c r="AX22" s="19">
        <f>SUM($AR22:AT22)</f>
        <v>0</v>
      </c>
      <c r="AY22" s="19">
        <f>SUM($AR22:AU22)</f>
        <v>0</v>
      </c>
    </row>
    <row r="23" spans="1:51" ht="20.25" customHeight="1">
      <c r="A23" s="52">
        <v>19</v>
      </c>
      <c r="B23" s="53" t="str">
        <f>MID('5-课消明细表'!M20,6,2)</f>
        <v>07</v>
      </c>
      <c r="C23" s="54" t="str">
        <f>'5-课消明细表'!G20</f>
        <v>天河南骏中心</v>
      </c>
      <c r="D23" s="55"/>
      <c r="E23" s="55"/>
      <c r="F23" s="56"/>
      <c r="G23" s="57"/>
      <c r="H23" s="56"/>
      <c r="I23" s="58"/>
      <c r="J23" s="59"/>
      <c r="K23" s="59"/>
      <c r="L23" s="59"/>
      <c r="M23" s="59"/>
      <c r="N23" s="60">
        <f>SUMIF('4-收据记录表'!AC:AC,'7-市场业绩'!F23,'4-收据记录表'!AF:AF)</f>
        <v>0</v>
      </c>
      <c r="O23" s="61">
        <f>SUMIF('4-收据记录表'!AC:AC,'7-市场业绩'!F23,'4-收据记录表'!AG:AG)</f>
        <v>0</v>
      </c>
      <c r="P23" s="60">
        <f>SUMIFS('4-收据记录表'!$AI:$AI,'4-收据记录表'!$AC:$AC,'7-市场业绩'!$F23,'4-收据记录表'!$AZ:$AZ,P$4)</f>
        <v>0</v>
      </c>
      <c r="Q23" s="60">
        <f>SUMIFS('4-收据记录表'!$AI:$AI,'4-收据记录表'!$AC:$AC,'7-市场业绩'!$F23,'4-收据记录表'!$AZ:$AZ,Q$4)</f>
        <v>0</v>
      </c>
      <c r="R23" s="60">
        <f>SUMIFS('4-收据记录表'!$AI:$AI,'4-收据记录表'!$AC:$AC,'7-市场业绩'!$F23,'4-收据记录表'!$AZ:$AZ,R$4)</f>
        <v>0</v>
      </c>
      <c r="S23" s="60">
        <f>SUMIFS('4-收据记录表'!$AI:$AI,'4-收据记录表'!$AC:$AC,'7-市场业绩'!$F23,'4-收据记录表'!$AZ:$AZ,S$4)</f>
        <v>0</v>
      </c>
      <c r="T23" s="60">
        <f>SUMIFS('4-收据记录表'!$AI:$AI,'4-收据记录表'!$AC:$AC,'7-市场业绩'!$F23,'4-收据记录表'!$AZ:$AZ,T$4)</f>
        <v>0</v>
      </c>
      <c r="U23" s="60">
        <f>SUMIFS('4-收据记录表'!$AI:$AI,'4-收据记录表'!$AC:$AC,'7-市场业绩'!$F23,'4-收据记录表'!$AZ:$AZ,U$4)</f>
        <v>0</v>
      </c>
      <c r="V23" s="60">
        <f>SUMIFS('4-收据记录表'!$AI:$AI,'4-收据记录表'!$AC:$AC,'7-市场业绩'!$F23,'4-收据记录表'!$AZ:$AZ,V$4)</f>
        <v>0</v>
      </c>
      <c r="W23" s="60">
        <f>SUMIFS('4-收据记录表'!$AI:$AI,'4-收据记录表'!$AC:$AC,'7-市场业绩'!$F23,'4-收据记录表'!$AZ:$AZ,W$4)</f>
        <v>0</v>
      </c>
      <c r="X23" s="60">
        <f>SUMIFS('4-收据记录表'!$AI:$AI,'4-收据记录表'!$AC:$AC,'7-市场业绩'!$F23,'4-收据记录表'!$AZ:$AZ,X$4)</f>
        <v>0</v>
      </c>
      <c r="Y23" s="60">
        <f>SUMIFS('4-收据记录表'!$AI:$AI,'4-收据记录表'!$AC:$AC,'7-市场业绩'!$F23,'4-收据记录表'!$AZ:$AZ,Y$4)</f>
        <v>0</v>
      </c>
      <c r="Z23" s="60">
        <f>SUMIFS('4-收据记录表'!$AI:$AI,'4-收据记录表'!$AC:$AC,'7-市场业绩'!$F23,'4-收据记录表'!$AZ:$AZ,Z$4)</f>
        <v>0</v>
      </c>
      <c r="AA23" s="60">
        <f>SUMIFS('4-收据记录表'!$AI:$AI,'4-收据记录表'!$AC:$AC,'7-市场业绩'!$F23,'4-收据记录表'!$AZ:$AZ,AA$4)</f>
        <v>0</v>
      </c>
      <c r="AB23" s="60">
        <f>SUMIFS('4-收据记录表'!$AI:$AI,'4-收据记录表'!$AC:$AC,'7-市场业绩'!$F23,'4-收据记录表'!$AZ:$AZ,AB$4)</f>
        <v>0</v>
      </c>
      <c r="AC23" s="60">
        <f>SUMIFS('4-收据记录表'!$AI:$AI,'4-收据记录表'!$AC:$AC,'7-市场业绩'!$F23,'4-收据记录表'!$AZ:$AZ,AC$4)</f>
        <v>0</v>
      </c>
      <c r="AD23" s="60">
        <f>SUMIFS('4-收据记录表'!$AI:$AI,'4-收据记录表'!$AC:$AC,'7-市场业绩'!$F23,'4-收据记录表'!$AZ:$AZ,AD$4)</f>
        <v>0</v>
      </c>
      <c r="AE23" s="62">
        <f t="shared" si="2"/>
        <v>0</v>
      </c>
      <c r="AF23" s="60">
        <f>SUMIFS('4-收据记录表'!$AI:$AI,'4-收据记录表'!$AC:$AC,'7-市场业绩'!$F23,'4-收据记录表'!$AZ:$AZ,AF$4)</f>
        <v>0</v>
      </c>
      <c r="AG23" s="60">
        <f>SUMIFS('4-收据记录表'!$AI:$AI,'4-收据记录表'!$AC:$AC,'7-市场业绩'!$F23,'4-收据记录表'!$AZ:$AZ,AG$4)</f>
        <v>0</v>
      </c>
      <c r="AH23" s="60">
        <f>SUMIFS('4-收据记录表'!$AI:$AI,'4-收据记录表'!$AC:$AC,'7-市场业绩'!$F23,'4-收据记录表'!$AZ:$AZ,AH$4)</f>
        <v>0</v>
      </c>
      <c r="AI23" s="60">
        <f>SUMIFS('4-收据记录表'!$AI:$AI,'4-收据记录表'!$AC:$AC,'7-市场业绩'!$F23,'4-收据记录表'!$AZ:$AZ,AI$4)</f>
        <v>0</v>
      </c>
      <c r="AJ23" s="60">
        <f t="shared" si="3"/>
        <v>0</v>
      </c>
      <c r="AK23" s="60">
        <f>SUMIFS('4-收据记录表'!AI:AI,'4-收据记录表'!AQ:AQ,"5年",'4-收据记录表'!AE:AE,"&lt;&gt;无",'4-收据记录表'!AC:AC,'7-市场业绩'!F23)</f>
        <v>0</v>
      </c>
      <c r="AL23" s="63"/>
      <c r="AQ23" s="19">
        <f t="shared" si="0"/>
        <v>0</v>
      </c>
      <c r="AR23" s="19">
        <f t="shared" si="4"/>
        <v>0</v>
      </c>
      <c r="AS23" s="19">
        <f t="shared" si="5"/>
        <v>0</v>
      </c>
      <c r="AT23" s="19">
        <f t="shared" si="6"/>
        <v>0</v>
      </c>
      <c r="AU23" s="19">
        <f t="shared" si="1"/>
        <v>0</v>
      </c>
      <c r="AV23" s="19">
        <f t="shared" si="7"/>
        <v>0</v>
      </c>
      <c r="AW23" s="19">
        <f>SUM($AR23:AS23)</f>
        <v>0</v>
      </c>
      <c r="AX23" s="19">
        <f>SUM($AR23:AT23)</f>
        <v>0</v>
      </c>
      <c r="AY23" s="19">
        <f>SUM($AR23:AU23)</f>
        <v>0</v>
      </c>
    </row>
    <row r="24" spans="1:51" ht="20.25" customHeight="1">
      <c r="A24" s="52">
        <v>20</v>
      </c>
      <c r="B24" s="53" t="str">
        <f>MID('5-课消明细表'!M21,6,2)</f>
        <v>07</v>
      </c>
      <c r="C24" s="54" t="str">
        <f>'5-课消明细表'!G21</f>
        <v>天河南骏中心</v>
      </c>
      <c r="D24" s="70"/>
      <c r="E24" s="55"/>
      <c r="F24" s="56"/>
      <c r="G24" s="57"/>
      <c r="H24" s="56"/>
      <c r="I24" s="58"/>
      <c r="J24" s="59"/>
      <c r="K24" s="59"/>
      <c r="L24" s="59"/>
      <c r="M24" s="59"/>
      <c r="N24" s="60">
        <f>SUMIF('4-收据记录表'!AC:AC,'7-市场业绩'!F24,'4-收据记录表'!AF:AF)</f>
        <v>0</v>
      </c>
      <c r="O24" s="61">
        <f>SUMIF('4-收据记录表'!AC:AC,'7-市场业绩'!F24,'4-收据记录表'!AG:AG)</f>
        <v>0</v>
      </c>
      <c r="P24" s="60">
        <f>SUMIFS('4-收据记录表'!$AI:$AI,'4-收据记录表'!$AC:$AC,'7-市场业绩'!$F24,'4-收据记录表'!$AZ:$AZ,P$4)</f>
        <v>0</v>
      </c>
      <c r="Q24" s="60">
        <f>SUMIFS('4-收据记录表'!$AI:$AI,'4-收据记录表'!$AC:$AC,'7-市场业绩'!$F24,'4-收据记录表'!$AZ:$AZ,Q$4)</f>
        <v>0</v>
      </c>
      <c r="R24" s="60">
        <f>SUMIFS('4-收据记录表'!$AI:$AI,'4-收据记录表'!$AC:$AC,'7-市场业绩'!$F24,'4-收据记录表'!$AZ:$AZ,R$4)</f>
        <v>0</v>
      </c>
      <c r="S24" s="60">
        <f>SUMIFS('4-收据记录表'!$AI:$AI,'4-收据记录表'!$AC:$AC,'7-市场业绩'!$F24,'4-收据记录表'!$AZ:$AZ,S$4)</f>
        <v>0</v>
      </c>
      <c r="T24" s="60">
        <f>SUMIFS('4-收据记录表'!$AI:$AI,'4-收据记录表'!$AC:$AC,'7-市场业绩'!$F24,'4-收据记录表'!$AZ:$AZ,T$4)</f>
        <v>0</v>
      </c>
      <c r="U24" s="60">
        <f>SUMIFS('4-收据记录表'!$AI:$AI,'4-收据记录表'!$AC:$AC,'7-市场业绩'!$F24,'4-收据记录表'!$AZ:$AZ,U$4)</f>
        <v>0</v>
      </c>
      <c r="V24" s="60">
        <f>SUMIFS('4-收据记录表'!$AI:$AI,'4-收据记录表'!$AC:$AC,'7-市场业绩'!$F24,'4-收据记录表'!$AZ:$AZ,V$4)</f>
        <v>0</v>
      </c>
      <c r="W24" s="60">
        <f>SUMIFS('4-收据记录表'!$AI:$AI,'4-收据记录表'!$AC:$AC,'7-市场业绩'!$F24,'4-收据记录表'!$AZ:$AZ,W$4)</f>
        <v>0</v>
      </c>
      <c r="X24" s="60">
        <f>SUMIFS('4-收据记录表'!$AI:$AI,'4-收据记录表'!$AC:$AC,'7-市场业绩'!$F24,'4-收据记录表'!$AZ:$AZ,X$4)</f>
        <v>0</v>
      </c>
      <c r="Y24" s="60">
        <f>SUMIFS('4-收据记录表'!$AI:$AI,'4-收据记录表'!$AC:$AC,'7-市场业绩'!$F24,'4-收据记录表'!$AZ:$AZ,Y$4)</f>
        <v>0</v>
      </c>
      <c r="Z24" s="60">
        <f>SUMIFS('4-收据记录表'!$AI:$AI,'4-收据记录表'!$AC:$AC,'7-市场业绩'!$F24,'4-收据记录表'!$AZ:$AZ,Z$4)</f>
        <v>0</v>
      </c>
      <c r="AA24" s="60">
        <f>SUMIFS('4-收据记录表'!$AI:$AI,'4-收据记录表'!$AC:$AC,'7-市场业绩'!$F24,'4-收据记录表'!$AZ:$AZ,AA$4)</f>
        <v>0</v>
      </c>
      <c r="AB24" s="60">
        <f>SUMIFS('4-收据记录表'!$AI:$AI,'4-收据记录表'!$AC:$AC,'7-市场业绩'!$F24,'4-收据记录表'!$AZ:$AZ,AB$4)</f>
        <v>0</v>
      </c>
      <c r="AC24" s="60">
        <f>SUMIFS('4-收据记录表'!$AI:$AI,'4-收据记录表'!$AC:$AC,'7-市场业绩'!$F24,'4-收据记录表'!$AZ:$AZ,AC$4)</f>
        <v>0</v>
      </c>
      <c r="AD24" s="60">
        <f>SUMIFS('4-收据记录表'!$AI:$AI,'4-收据记录表'!$AC:$AC,'7-市场业绩'!$F24,'4-收据记录表'!$AZ:$AZ,AD$4)</f>
        <v>0</v>
      </c>
      <c r="AE24" s="62">
        <f t="shared" si="2"/>
        <v>0</v>
      </c>
      <c r="AF24" s="60">
        <f>SUMIFS('4-收据记录表'!$AI:$AI,'4-收据记录表'!$AC:$AC,'7-市场业绩'!$F24,'4-收据记录表'!$AZ:$AZ,AF$4)</f>
        <v>0</v>
      </c>
      <c r="AG24" s="60">
        <f>SUMIFS('4-收据记录表'!$AI:$AI,'4-收据记录表'!$AC:$AC,'7-市场业绩'!$F24,'4-收据记录表'!$AZ:$AZ,AG$4)</f>
        <v>0</v>
      </c>
      <c r="AH24" s="60">
        <f>SUMIFS('4-收据记录表'!$AI:$AI,'4-收据记录表'!$AC:$AC,'7-市场业绩'!$F24,'4-收据记录表'!$AZ:$AZ,AH$4)</f>
        <v>0</v>
      </c>
      <c r="AI24" s="60">
        <f>SUMIFS('4-收据记录表'!$AI:$AI,'4-收据记录表'!$AC:$AC,'7-市场业绩'!$F24,'4-收据记录表'!$AZ:$AZ,AI$4)</f>
        <v>0</v>
      </c>
      <c r="AJ24" s="60">
        <f t="shared" si="3"/>
        <v>0</v>
      </c>
      <c r="AK24" s="60">
        <f>SUMIFS('4-收据记录表'!AI:AI,'4-收据记录表'!AQ:AQ,"5年",'4-收据记录表'!AE:AE,"&lt;&gt;无",'4-收据记录表'!AC:AC,'7-市场业绩'!F24)</f>
        <v>0</v>
      </c>
      <c r="AL24" s="63"/>
      <c r="AQ24" s="19">
        <f t="shared" si="0"/>
        <v>0</v>
      </c>
      <c r="AR24" s="19">
        <f t="shared" si="4"/>
        <v>0</v>
      </c>
      <c r="AS24" s="19">
        <f t="shared" si="5"/>
        <v>0</v>
      </c>
      <c r="AT24" s="19">
        <f t="shared" si="6"/>
        <v>0</v>
      </c>
      <c r="AU24" s="19">
        <f t="shared" si="1"/>
        <v>0</v>
      </c>
      <c r="AV24" s="19">
        <f t="shared" si="7"/>
        <v>0</v>
      </c>
      <c r="AW24" s="19">
        <f>SUM($AR24:AS24)</f>
        <v>0</v>
      </c>
      <c r="AX24" s="19">
        <f>SUM($AR24:AT24)</f>
        <v>0</v>
      </c>
      <c r="AY24" s="19">
        <f>SUM($AR24:AU24)</f>
        <v>0</v>
      </c>
    </row>
    <row r="25" spans="1:51" ht="20.25" customHeight="1">
      <c r="A25" s="52">
        <v>21</v>
      </c>
      <c r="B25" s="53" t="str">
        <f>MID('5-课消明细表'!M22,6,2)</f>
        <v>07</v>
      </c>
      <c r="C25" s="54" t="str">
        <f>'5-课消明细表'!G22</f>
        <v>天河南骏中心</v>
      </c>
      <c r="D25" s="70"/>
      <c r="E25" s="55"/>
      <c r="F25" s="56"/>
      <c r="G25" s="57"/>
      <c r="H25" s="56"/>
      <c r="I25" s="58"/>
      <c r="J25" s="59"/>
      <c r="K25" s="59"/>
      <c r="L25" s="59"/>
      <c r="M25" s="59"/>
      <c r="N25" s="60">
        <f>SUMIF('4-收据记录表'!AC:AC,'7-市场业绩'!F25,'4-收据记录表'!AF:AF)</f>
        <v>0</v>
      </c>
      <c r="O25" s="61">
        <f>SUMIF('4-收据记录表'!AC:AC,'7-市场业绩'!F25,'4-收据记录表'!AG:AG)</f>
        <v>0</v>
      </c>
      <c r="P25" s="60">
        <f>SUMIFS('4-收据记录表'!$AI:$AI,'4-收据记录表'!$AC:$AC,'7-市场业绩'!$F25,'4-收据记录表'!$AZ:$AZ,P$4)</f>
        <v>0</v>
      </c>
      <c r="Q25" s="60">
        <f>SUMIFS('4-收据记录表'!$AI:$AI,'4-收据记录表'!$AC:$AC,'7-市场业绩'!$F25,'4-收据记录表'!$AZ:$AZ,Q$4)</f>
        <v>0</v>
      </c>
      <c r="R25" s="60">
        <f>SUMIFS('4-收据记录表'!$AI:$AI,'4-收据记录表'!$AC:$AC,'7-市场业绩'!$F25,'4-收据记录表'!$AZ:$AZ,R$4)</f>
        <v>0</v>
      </c>
      <c r="S25" s="60">
        <f>SUMIFS('4-收据记录表'!$AI:$AI,'4-收据记录表'!$AC:$AC,'7-市场业绩'!$F25,'4-收据记录表'!$AZ:$AZ,S$4)</f>
        <v>0</v>
      </c>
      <c r="T25" s="60">
        <f>SUMIFS('4-收据记录表'!$AI:$AI,'4-收据记录表'!$AC:$AC,'7-市场业绩'!$F25,'4-收据记录表'!$AZ:$AZ,T$4)</f>
        <v>0</v>
      </c>
      <c r="U25" s="60">
        <f>SUMIFS('4-收据记录表'!$AI:$AI,'4-收据记录表'!$AC:$AC,'7-市场业绩'!$F25,'4-收据记录表'!$AZ:$AZ,U$4)</f>
        <v>0</v>
      </c>
      <c r="V25" s="60">
        <f>SUMIFS('4-收据记录表'!$AI:$AI,'4-收据记录表'!$AC:$AC,'7-市场业绩'!$F25,'4-收据记录表'!$AZ:$AZ,V$4)</f>
        <v>0</v>
      </c>
      <c r="W25" s="60">
        <f>SUMIFS('4-收据记录表'!$AI:$AI,'4-收据记录表'!$AC:$AC,'7-市场业绩'!$F25,'4-收据记录表'!$AZ:$AZ,W$4)</f>
        <v>0</v>
      </c>
      <c r="X25" s="60">
        <f>SUMIFS('4-收据记录表'!$AI:$AI,'4-收据记录表'!$AC:$AC,'7-市场业绩'!$F25,'4-收据记录表'!$AZ:$AZ,X$4)</f>
        <v>0</v>
      </c>
      <c r="Y25" s="60">
        <f>SUMIFS('4-收据记录表'!$AI:$AI,'4-收据记录表'!$AC:$AC,'7-市场业绩'!$F25,'4-收据记录表'!$AZ:$AZ,Y$4)</f>
        <v>0</v>
      </c>
      <c r="Z25" s="60">
        <f>SUMIFS('4-收据记录表'!$AI:$AI,'4-收据记录表'!$AC:$AC,'7-市场业绩'!$F25,'4-收据记录表'!$AZ:$AZ,Z$4)</f>
        <v>0</v>
      </c>
      <c r="AA25" s="60">
        <f>SUMIFS('4-收据记录表'!$AI:$AI,'4-收据记录表'!$AC:$AC,'7-市场业绩'!$F25,'4-收据记录表'!$AZ:$AZ,AA$4)</f>
        <v>0</v>
      </c>
      <c r="AB25" s="60">
        <f>SUMIFS('4-收据记录表'!$AI:$AI,'4-收据记录表'!$AC:$AC,'7-市场业绩'!$F25,'4-收据记录表'!$AZ:$AZ,AB$4)</f>
        <v>0</v>
      </c>
      <c r="AC25" s="60">
        <f>SUMIFS('4-收据记录表'!$AI:$AI,'4-收据记录表'!$AC:$AC,'7-市场业绩'!$F25,'4-收据记录表'!$AZ:$AZ,AC$4)</f>
        <v>0</v>
      </c>
      <c r="AD25" s="60">
        <f>SUMIFS('4-收据记录表'!$AI:$AI,'4-收据记录表'!$AC:$AC,'7-市场业绩'!$F25,'4-收据记录表'!$AZ:$AZ,AD$4)</f>
        <v>0</v>
      </c>
      <c r="AE25" s="62">
        <f t="shared" si="2"/>
        <v>0</v>
      </c>
      <c r="AF25" s="60">
        <f>SUMIFS('4-收据记录表'!$AI:$AI,'4-收据记录表'!$AC:$AC,'7-市场业绩'!$F25,'4-收据记录表'!$AZ:$AZ,AF$4)</f>
        <v>0</v>
      </c>
      <c r="AG25" s="60">
        <f>SUMIFS('4-收据记录表'!$AI:$AI,'4-收据记录表'!$AC:$AC,'7-市场业绩'!$F25,'4-收据记录表'!$AZ:$AZ,AG$4)</f>
        <v>0</v>
      </c>
      <c r="AH25" s="60">
        <f>SUMIFS('4-收据记录表'!$AI:$AI,'4-收据记录表'!$AC:$AC,'7-市场业绩'!$F25,'4-收据记录表'!$AZ:$AZ,AH$4)</f>
        <v>0</v>
      </c>
      <c r="AI25" s="60">
        <f>SUMIFS('4-收据记录表'!$AI:$AI,'4-收据记录表'!$AC:$AC,'7-市场业绩'!$F25,'4-收据记录表'!$AZ:$AZ,AI$4)</f>
        <v>0</v>
      </c>
      <c r="AJ25" s="60">
        <f t="shared" si="3"/>
        <v>0</v>
      </c>
      <c r="AK25" s="60">
        <f>SUMIFS('4-收据记录表'!AI:AI,'4-收据记录表'!AQ:AQ,"5年",'4-收据记录表'!AE:AE,"&lt;&gt;无",'4-收据记录表'!AC:AC,'7-市场业绩'!F25)</f>
        <v>0</v>
      </c>
      <c r="AL25" s="63"/>
      <c r="AQ25" s="19">
        <f t="shared" si="0"/>
        <v>0</v>
      </c>
      <c r="AR25" s="19">
        <f t="shared" si="4"/>
        <v>0</v>
      </c>
      <c r="AS25" s="19">
        <f t="shared" si="5"/>
        <v>0</v>
      </c>
      <c r="AT25" s="19">
        <f t="shared" si="6"/>
        <v>0</v>
      </c>
      <c r="AU25" s="19">
        <f t="shared" si="1"/>
        <v>0</v>
      </c>
      <c r="AV25" s="19">
        <f t="shared" si="7"/>
        <v>0</v>
      </c>
      <c r="AW25" s="19">
        <f>SUM($AR25:AS25)</f>
        <v>0</v>
      </c>
      <c r="AX25" s="19">
        <f>SUM($AR25:AT25)</f>
        <v>0</v>
      </c>
      <c r="AY25" s="19">
        <f>SUM($AR25:AU25)</f>
        <v>0</v>
      </c>
    </row>
    <row r="26" spans="1:51" ht="20.25" customHeight="1">
      <c r="A26" s="52">
        <v>22</v>
      </c>
      <c r="B26" s="53" t="str">
        <f>MID('5-课消明细表'!M23,6,2)</f>
        <v>07</v>
      </c>
      <c r="C26" s="54" t="str">
        <f>'5-课消明细表'!G23</f>
        <v>天河南骏中心</v>
      </c>
      <c r="D26" s="70"/>
      <c r="E26" s="55"/>
      <c r="F26" s="56"/>
      <c r="G26" s="57"/>
      <c r="H26" s="56"/>
      <c r="I26" s="58"/>
      <c r="J26" s="59"/>
      <c r="K26" s="59"/>
      <c r="L26" s="59"/>
      <c r="M26" s="59"/>
      <c r="N26" s="60">
        <f>SUMIF('4-收据记录表'!AC:AC,'7-市场业绩'!F26,'4-收据记录表'!AF:AF)</f>
        <v>0</v>
      </c>
      <c r="O26" s="61">
        <f>SUMIF('4-收据记录表'!AC:AC,'7-市场业绩'!F26,'4-收据记录表'!AG:AG)</f>
        <v>0</v>
      </c>
      <c r="P26" s="60">
        <f>SUMIFS('4-收据记录表'!$AI:$AI,'4-收据记录表'!$AC:$AC,'7-市场业绩'!$F26,'4-收据记录表'!$AZ:$AZ,P$4)</f>
        <v>0</v>
      </c>
      <c r="Q26" s="60">
        <f>SUMIFS('4-收据记录表'!$AI:$AI,'4-收据记录表'!$AC:$AC,'7-市场业绩'!$F26,'4-收据记录表'!$AZ:$AZ,Q$4)</f>
        <v>0</v>
      </c>
      <c r="R26" s="60">
        <f>SUMIFS('4-收据记录表'!$AI:$AI,'4-收据记录表'!$AC:$AC,'7-市场业绩'!$F26,'4-收据记录表'!$AZ:$AZ,R$4)</f>
        <v>0</v>
      </c>
      <c r="S26" s="60">
        <f>SUMIFS('4-收据记录表'!$AI:$AI,'4-收据记录表'!$AC:$AC,'7-市场业绩'!$F26,'4-收据记录表'!$AZ:$AZ,S$4)</f>
        <v>0</v>
      </c>
      <c r="T26" s="60">
        <f>SUMIFS('4-收据记录表'!$AI:$AI,'4-收据记录表'!$AC:$AC,'7-市场业绩'!$F26,'4-收据记录表'!$AZ:$AZ,T$4)</f>
        <v>0</v>
      </c>
      <c r="U26" s="60">
        <f>SUMIFS('4-收据记录表'!$AI:$AI,'4-收据记录表'!$AC:$AC,'7-市场业绩'!$F26,'4-收据记录表'!$AZ:$AZ,U$4)</f>
        <v>0</v>
      </c>
      <c r="V26" s="60">
        <f>SUMIFS('4-收据记录表'!$AI:$AI,'4-收据记录表'!$AC:$AC,'7-市场业绩'!$F26,'4-收据记录表'!$AZ:$AZ,V$4)</f>
        <v>0</v>
      </c>
      <c r="W26" s="60">
        <f>SUMIFS('4-收据记录表'!$AI:$AI,'4-收据记录表'!$AC:$AC,'7-市场业绩'!$F26,'4-收据记录表'!$AZ:$AZ,W$4)</f>
        <v>0</v>
      </c>
      <c r="X26" s="60">
        <f>SUMIFS('4-收据记录表'!$AI:$AI,'4-收据记录表'!$AC:$AC,'7-市场业绩'!$F26,'4-收据记录表'!$AZ:$AZ,X$4)</f>
        <v>0</v>
      </c>
      <c r="Y26" s="60">
        <f>SUMIFS('4-收据记录表'!$AI:$AI,'4-收据记录表'!$AC:$AC,'7-市场业绩'!$F26,'4-收据记录表'!$AZ:$AZ,Y$4)</f>
        <v>0</v>
      </c>
      <c r="Z26" s="60">
        <f>SUMIFS('4-收据记录表'!$AI:$AI,'4-收据记录表'!$AC:$AC,'7-市场业绩'!$F26,'4-收据记录表'!$AZ:$AZ,Z$4)</f>
        <v>0</v>
      </c>
      <c r="AA26" s="60">
        <f>SUMIFS('4-收据记录表'!$AI:$AI,'4-收据记录表'!$AC:$AC,'7-市场业绩'!$F26,'4-收据记录表'!$AZ:$AZ,AA$4)</f>
        <v>0</v>
      </c>
      <c r="AB26" s="60">
        <f>SUMIFS('4-收据记录表'!$AI:$AI,'4-收据记录表'!$AC:$AC,'7-市场业绩'!$F26,'4-收据记录表'!$AZ:$AZ,AB$4)</f>
        <v>0</v>
      </c>
      <c r="AC26" s="60">
        <f>SUMIFS('4-收据记录表'!$AI:$AI,'4-收据记录表'!$AC:$AC,'7-市场业绩'!$F26,'4-收据记录表'!$AZ:$AZ,AC$4)</f>
        <v>0</v>
      </c>
      <c r="AD26" s="60">
        <f>SUMIFS('4-收据记录表'!$AI:$AI,'4-收据记录表'!$AC:$AC,'7-市场业绩'!$F26,'4-收据记录表'!$AZ:$AZ,AD$4)</f>
        <v>0</v>
      </c>
      <c r="AE26" s="62">
        <f t="shared" si="2"/>
        <v>0</v>
      </c>
      <c r="AF26" s="60">
        <f>SUMIFS('4-收据记录表'!$AI:$AI,'4-收据记录表'!$AC:$AC,'7-市场业绩'!$F26,'4-收据记录表'!$AZ:$AZ,AF$4)</f>
        <v>0</v>
      </c>
      <c r="AG26" s="60">
        <f>SUMIFS('4-收据记录表'!$AI:$AI,'4-收据记录表'!$AC:$AC,'7-市场业绩'!$F26,'4-收据记录表'!$AZ:$AZ,AG$4)</f>
        <v>0</v>
      </c>
      <c r="AH26" s="60">
        <f>SUMIFS('4-收据记录表'!$AI:$AI,'4-收据记录表'!$AC:$AC,'7-市场业绩'!$F26,'4-收据记录表'!$AZ:$AZ,AH$4)</f>
        <v>0</v>
      </c>
      <c r="AI26" s="60">
        <f>SUMIFS('4-收据记录表'!$AI:$AI,'4-收据记录表'!$AC:$AC,'7-市场业绩'!$F26,'4-收据记录表'!$AZ:$AZ,AI$4)</f>
        <v>0</v>
      </c>
      <c r="AJ26" s="60">
        <f t="shared" si="3"/>
        <v>0</v>
      </c>
      <c r="AK26" s="60">
        <f>SUMIFS('4-收据记录表'!AI:AI,'4-收据记录表'!AQ:AQ,"5年",'4-收据记录表'!AE:AE,"&lt;&gt;无",'4-收据记录表'!AC:AC,'7-市场业绩'!F26)</f>
        <v>0</v>
      </c>
      <c r="AL26" s="63"/>
      <c r="AQ26" s="19">
        <f t="shared" si="0"/>
        <v>0</v>
      </c>
      <c r="AR26" s="19">
        <f t="shared" si="4"/>
        <v>0</v>
      </c>
      <c r="AS26" s="19">
        <f t="shared" si="5"/>
        <v>0</v>
      </c>
      <c r="AT26" s="19">
        <f t="shared" si="6"/>
        <v>0</v>
      </c>
      <c r="AU26" s="19">
        <f t="shared" si="1"/>
        <v>0</v>
      </c>
      <c r="AV26" s="19">
        <f t="shared" si="7"/>
        <v>0</v>
      </c>
      <c r="AW26" s="19">
        <f>SUM($AR26:AS26)</f>
        <v>0</v>
      </c>
      <c r="AX26" s="19">
        <f>SUM($AR26:AT26)</f>
        <v>0</v>
      </c>
      <c r="AY26" s="19">
        <f>SUM($AR26:AU26)</f>
        <v>0</v>
      </c>
    </row>
    <row r="27" spans="1:51" ht="20.25" customHeight="1">
      <c r="A27" s="52">
        <v>23</v>
      </c>
      <c r="B27" s="53" t="str">
        <f>MID('5-课消明细表'!M24,6,2)</f>
        <v>07</v>
      </c>
      <c r="C27" s="54" t="str">
        <f>'5-课消明细表'!G24</f>
        <v>天河南骏中心</v>
      </c>
      <c r="D27" s="70"/>
      <c r="E27" s="70"/>
      <c r="F27" s="56"/>
      <c r="G27" s="57"/>
      <c r="H27" s="56"/>
      <c r="I27" s="58"/>
      <c r="J27" s="59"/>
      <c r="K27" s="59"/>
      <c r="L27" s="59"/>
      <c r="M27" s="59"/>
      <c r="N27" s="60">
        <f>SUMIF('4-收据记录表'!AC:AC,'7-市场业绩'!F27,'4-收据记录表'!AF:AF)</f>
        <v>0</v>
      </c>
      <c r="O27" s="61">
        <f>SUMIF('4-收据记录表'!AC:AC,'7-市场业绩'!F27,'4-收据记录表'!AG:AG)</f>
        <v>0</v>
      </c>
      <c r="P27" s="60">
        <f>SUMIFS('4-收据记录表'!$AI:$AI,'4-收据记录表'!$AC:$AC,'7-市场业绩'!$F27,'4-收据记录表'!$AZ:$AZ,P$4)</f>
        <v>0</v>
      </c>
      <c r="Q27" s="60">
        <f>SUMIFS('4-收据记录表'!$AI:$AI,'4-收据记录表'!$AC:$AC,'7-市场业绩'!$F27,'4-收据记录表'!$AZ:$AZ,Q$4)</f>
        <v>0</v>
      </c>
      <c r="R27" s="60">
        <f>SUMIFS('4-收据记录表'!$AI:$AI,'4-收据记录表'!$AC:$AC,'7-市场业绩'!$F27,'4-收据记录表'!$AZ:$AZ,R$4)</f>
        <v>0</v>
      </c>
      <c r="S27" s="60">
        <f>SUMIFS('4-收据记录表'!$AI:$AI,'4-收据记录表'!$AC:$AC,'7-市场业绩'!$F27,'4-收据记录表'!$AZ:$AZ,S$4)</f>
        <v>0</v>
      </c>
      <c r="T27" s="60">
        <f>SUMIFS('4-收据记录表'!$AI:$AI,'4-收据记录表'!$AC:$AC,'7-市场业绩'!$F27,'4-收据记录表'!$AZ:$AZ,T$4)</f>
        <v>0</v>
      </c>
      <c r="U27" s="60">
        <f>SUMIFS('4-收据记录表'!$AI:$AI,'4-收据记录表'!$AC:$AC,'7-市场业绩'!$F27,'4-收据记录表'!$AZ:$AZ,U$4)</f>
        <v>0</v>
      </c>
      <c r="V27" s="60">
        <f>SUMIFS('4-收据记录表'!$AI:$AI,'4-收据记录表'!$AC:$AC,'7-市场业绩'!$F27,'4-收据记录表'!$AZ:$AZ,V$4)</f>
        <v>0</v>
      </c>
      <c r="W27" s="60">
        <f>SUMIFS('4-收据记录表'!$AI:$AI,'4-收据记录表'!$AC:$AC,'7-市场业绩'!$F27,'4-收据记录表'!$AZ:$AZ,W$4)</f>
        <v>0</v>
      </c>
      <c r="X27" s="60">
        <f>SUMIFS('4-收据记录表'!$AI:$AI,'4-收据记录表'!$AC:$AC,'7-市场业绩'!$F27,'4-收据记录表'!$AZ:$AZ,X$4)</f>
        <v>0</v>
      </c>
      <c r="Y27" s="60">
        <f>SUMIFS('4-收据记录表'!$AI:$AI,'4-收据记录表'!$AC:$AC,'7-市场业绩'!$F27,'4-收据记录表'!$AZ:$AZ,Y$4)</f>
        <v>0</v>
      </c>
      <c r="Z27" s="60">
        <f>SUMIFS('4-收据记录表'!$AI:$AI,'4-收据记录表'!$AC:$AC,'7-市场业绩'!$F27,'4-收据记录表'!$AZ:$AZ,Z$4)</f>
        <v>0</v>
      </c>
      <c r="AA27" s="60">
        <f>SUMIFS('4-收据记录表'!$AI:$AI,'4-收据记录表'!$AC:$AC,'7-市场业绩'!$F27,'4-收据记录表'!$AZ:$AZ,AA$4)</f>
        <v>0</v>
      </c>
      <c r="AB27" s="60">
        <f>SUMIFS('4-收据记录表'!$AI:$AI,'4-收据记录表'!$AC:$AC,'7-市场业绩'!$F27,'4-收据记录表'!$AZ:$AZ,AB$4)</f>
        <v>0</v>
      </c>
      <c r="AC27" s="60">
        <f>SUMIFS('4-收据记录表'!$AI:$AI,'4-收据记录表'!$AC:$AC,'7-市场业绩'!$F27,'4-收据记录表'!$AZ:$AZ,AC$4)</f>
        <v>0</v>
      </c>
      <c r="AD27" s="60">
        <f>SUMIFS('4-收据记录表'!$AI:$AI,'4-收据记录表'!$AC:$AC,'7-市场业绩'!$F27,'4-收据记录表'!$AZ:$AZ,AD$4)</f>
        <v>0</v>
      </c>
      <c r="AE27" s="62">
        <f t="shared" si="2"/>
        <v>0</v>
      </c>
      <c r="AF27" s="60">
        <f>SUMIFS('4-收据记录表'!$AI:$AI,'4-收据记录表'!$AC:$AC,'7-市场业绩'!$F27,'4-收据记录表'!$AZ:$AZ,AF$4)</f>
        <v>0</v>
      </c>
      <c r="AG27" s="60">
        <f>SUMIFS('4-收据记录表'!$AI:$AI,'4-收据记录表'!$AC:$AC,'7-市场业绩'!$F27,'4-收据记录表'!$AZ:$AZ,AG$4)</f>
        <v>0</v>
      </c>
      <c r="AH27" s="60">
        <f>SUMIFS('4-收据记录表'!$AI:$AI,'4-收据记录表'!$AC:$AC,'7-市场业绩'!$F27,'4-收据记录表'!$AZ:$AZ,AH$4)</f>
        <v>0</v>
      </c>
      <c r="AI27" s="60">
        <f>SUMIFS('4-收据记录表'!$AI:$AI,'4-收据记录表'!$AC:$AC,'7-市场业绩'!$F27,'4-收据记录表'!$AZ:$AZ,AI$4)</f>
        <v>0</v>
      </c>
      <c r="AJ27" s="60">
        <f t="shared" si="3"/>
        <v>0</v>
      </c>
      <c r="AK27" s="60">
        <f>SUMIFS('4-收据记录表'!AI:AI,'4-收据记录表'!AQ:AQ,"5年",'4-收据记录表'!AE:AE,"&lt;&gt;无",'4-收据记录表'!AC:AC,'7-市场业绩'!F27)</f>
        <v>0</v>
      </c>
      <c r="AL27" s="63"/>
      <c r="AQ27" s="19">
        <f t="shared" si="0"/>
        <v>0</v>
      </c>
      <c r="AR27" s="19">
        <f t="shared" si="4"/>
        <v>0</v>
      </c>
      <c r="AS27" s="19">
        <f t="shared" si="5"/>
        <v>0</v>
      </c>
      <c r="AT27" s="19">
        <f t="shared" si="6"/>
        <v>0</v>
      </c>
      <c r="AU27" s="19">
        <f t="shared" si="1"/>
        <v>0</v>
      </c>
      <c r="AV27" s="19">
        <f t="shared" si="7"/>
        <v>0</v>
      </c>
      <c r="AW27" s="19">
        <f>SUM($AR27:AS27)</f>
        <v>0</v>
      </c>
      <c r="AX27" s="19">
        <f>SUM($AR27:AT27)</f>
        <v>0</v>
      </c>
      <c r="AY27" s="19">
        <f>SUM($AR27:AU27)</f>
        <v>0</v>
      </c>
    </row>
    <row r="28" spans="1:51" ht="20.25" customHeight="1">
      <c r="A28" s="52">
        <v>24</v>
      </c>
      <c r="B28" s="53" t="str">
        <f>MID('5-课消明细表'!M25,6,2)</f>
        <v>07</v>
      </c>
      <c r="C28" s="54" t="str">
        <f>'5-课消明细表'!G25</f>
        <v>天河南骏中心</v>
      </c>
      <c r="D28" s="70"/>
      <c r="E28" s="70"/>
      <c r="F28" s="56"/>
      <c r="G28" s="57"/>
      <c r="H28" s="56"/>
      <c r="I28" s="58"/>
      <c r="J28" s="59"/>
      <c r="K28" s="59"/>
      <c r="L28" s="59"/>
      <c r="M28" s="59"/>
      <c r="N28" s="60">
        <f>SUMIF('4-收据记录表'!AC:AC,'7-市场业绩'!F28,'4-收据记录表'!AF:AF)</f>
        <v>0</v>
      </c>
      <c r="O28" s="61">
        <f>SUMIF('4-收据记录表'!AC:AC,'7-市场业绩'!F28,'4-收据记录表'!AG:AG)</f>
        <v>0</v>
      </c>
      <c r="P28" s="60">
        <f>SUMIFS('4-收据记录表'!$AI:$AI,'4-收据记录表'!$AC:$AC,'7-市场业绩'!$F28,'4-收据记录表'!$AZ:$AZ,P$4)</f>
        <v>0</v>
      </c>
      <c r="Q28" s="60">
        <f>SUMIFS('4-收据记录表'!$AI:$AI,'4-收据记录表'!$AC:$AC,'7-市场业绩'!$F28,'4-收据记录表'!$AZ:$AZ,Q$4)</f>
        <v>0</v>
      </c>
      <c r="R28" s="60">
        <f>SUMIFS('4-收据记录表'!$AI:$AI,'4-收据记录表'!$AC:$AC,'7-市场业绩'!$F28,'4-收据记录表'!$AZ:$AZ,R$4)</f>
        <v>0</v>
      </c>
      <c r="S28" s="60">
        <f>SUMIFS('4-收据记录表'!$AI:$AI,'4-收据记录表'!$AC:$AC,'7-市场业绩'!$F28,'4-收据记录表'!$AZ:$AZ,S$4)</f>
        <v>0</v>
      </c>
      <c r="T28" s="60">
        <f>SUMIFS('4-收据记录表'!$AI:$AI,'4-收据记录表'!$AC:$AC,'7-市场业绩'!$F28,'4-收据记录表'!$AZ:$AZ,T$4)</f>
        <v>0</v>
      </c>
      <c r="U28" s="60">
        <f>SUMIFS('4-收据记录表'!$AI:$AI,'4-收据记录表'!$AC:$AC,'7-市场业绩'!$F28,'4-收据记录表'!$AZ:$AZ,U$4)</f>
        <v>0</v>
      </c>
      <c r="V28" s="60">
        <f>SUMIFS('4-收据记录表'!$AI:$AI,'4-收据记录表'!$AC:$AC,'7-市场业绩'!$F28,'4-收据记录表'!$AZ:$AZ,V$4)</f>
        <v>0</v>
      </c>
      <c r="W28" s="60">
        <f>SUMIFS('4-收据记录表'!$AI:$AI,'4-收据记录表'!$AC:$AC,'7-市场业绩'!$F28,'4-收据记录表'!$AZ:$AZ,W$4)</f>
        <v>0</v>
      </c>
      <c r="X28" s="60">
        <f>SUMIFS('4-收据记录表'!$AI:$AI,'4-收据记录表'!$AC:$AC,'7-市场业绩'!$F28,'4-收据记录表'!$AZ:$AZ,X$4)</f>
        <v>0</v>
      </c>
      <c r="Y28" s="60">
        <f>SUMIFS('4-收据记录表'!$AI:$AI,'4-收据记录表'!$AC:$AC,'7-市场业绩'!$F28,'4-收据记录表'!$AZ:$AZ,Y$4)</f>
        <v>0</v>
      </c>
      <c r="Z28" s="60">
        <f>SUMIFS('4-收据记录表'!$AI:$AI,'4-收据记录表'!$AC:$AC,'7-市场业绩'!$F28,'4-收据记录表'!$AZ:$AZ,Z$4)</f>
        <v>0</v>
      </c>
      <c r="AA28" s="60">
        <f>SUMIFS('4-收据记录表'!$AI:$AI,'4-收据记录表'!$AC:$AC,'7-市场业绩'!$F28,'4-收据记录表'!$AZ:$AZ,AA$4)</f>
        <v>0</v>
      </c>
      <c r="AB28" s="60">
        <f>SUMIFS('4-收据记录表'!$AI:$AI,'4-收据记录表'!$AC:$AC,'7-市场业绩'!$F28,'4-收据记录表'!$AZ:$AZ,AB$4)</f>
        <v>0</v>
      </c>
      <c r="AC28" s="60">
        <f>SUMIFS('4-收据记录表'!$AI:$AI,'4-收据记录表'!$AC:$AC,'7-市场业绩'!$F28,'4-收据记录表'!$AZ:$AZ,AC$4)</f>
        <v>0</v>
      </c>
      <c r="AD28" s="60">
        <f>SUMIFS('4-收据记录表'!$AI:$AI,'4-收据记录表'!$AC:$AC,'7-市场业绩'!$F28,'4-收据记录表'!$AZ:$AZ,AD$4)</f>
        <v>0</v>
      </c>
      <c r="AE28" s="62">
        <f t="shared" si="2"/>
        <v>0</v>
      </c>
      <c r="AF28" s="60">
        <f>SUMIFS('4-收据记录表'!$AI:$AI,'4-收据记录表'!$AC:$AC,'7-市场业绩'!$F28,'4-收据记录表'!$AZ:$AZ,AF$4)</f>
        <v>0</v>
      </c>
      <c r="AG28" s="60">
        <f>SUMIFS('4-收据记录表'!$AI:$AI,'4-收据记录表'!$AC:$AC,'7-市场业绩'!$F28,'4-收据记录表'!$AZ:$AZ,AG$4)</f>
        <v>0</v>
      </c>
      <c r="AH28" s="60">
        <f>SUMIFS('4-收据记录表'!$AI:$AI,'4-收据记录表'!$AC:$AC,'7-市场业绩'!$F28,'4-收据记录表'!$AZ:$AZ,AH$4)</f>
        <v>0</v>
      </c>
      <c r="AI28" s="60">
        <f>SUMIFS('4-收据记录表'!$AI:$AI,'4-收据记录表'!$AC:$AC,'7-市场业绩'!$F28,'4-收据记录表'!$AZ:$AZ,AI$4)</f>
        <v>0</v>
      </c>
      <c r="AJ28" s="60">
        <f t="shared" si="3"/>
        <v>0</v>
      </c>
      <c r="AK28" s="60">
        <f>SUMIFS('4-收据记录表'!AI:AI,'4-收据记录表'!AQ:AQ,"5年",'4-收据记录表'!AE:AE,"&lt;&gt;无",'4-收据记录表'!AC:AC,'7-市场业绩'!F28)</f>
        <v>0</v>
      </c>
      <c r="AL28" s="63"/>
      <c r="AQ28" s="19">
        <f t="shared" si="0"/>
        <v>0</v>
      </c>
      <c r="AR28" s="19">
        <f t="shared" si="4"/>
        <v>0</v>
      </c>
      <c r="AS28" s="19">
        <f t="shared" si="5"/>
        <v>0</v>
      </c>
      <c r="AT28" s="19">
        <f t="shared" si="6"/>
        <v>0</v>
      </c>
      <c r="AU28" s="19">
        <f t="shared" si="1"/>
        <v>0</v>
      </c>
      <c r="AV28" s="19">
        <f t="shared" si="7"/>
        <v>0</v>
      </c>
      <c r="AW28" s="19">
        <f>SUM($AR28:AS28)</f>
        <v>0</v>
      </c>
      <c r="AX28" s="19">
        <f>SUM($AR28:AT28)</f>
        <v>0</v>
      </c>
      <c r="AY28" s="19">
        <f>SUM($AR28:AU28)</f>
        <v>0</v>
      </c>
    </row>
    <row r="29" spans="1:51" ht="20.25" customHeight="1">
      <c r="A29" s="52">
        <v>25</v>
      </c>
      <c r="B29" s="53" t="str">
        <f>MID('5-课消明细表'!M26,6,2)</f>
        <v>07</v>
      </c>
      <c r="C29" s="54" t="str">
        <f>'5-课消明细表'!G26</f>
        <v>天河南骏中心</v>
      </c>
      <c r="D29" s="55"/>
      <c r="E29" s="70"/>
      <c r="F29" s="56"/>
      <c r="G29" s="57"/>
      <c r="H29" s="56"/>
      <c r="I29" s="58"/>
      <c r="J29" s="59"/>
      <c r="K29" s="59"/>
      <c r="L29" s="59"/>
      <c r="M29" s="59"/>
      <c r="N29" s="60">
        <f>SUMIF('4-收据记录表'!AC:AC,'7-市场业绩'!F29,'4-收据记录表'!AF:AF)</f>
        <v>0</v>
      </c>
      <c r="O29" s="61">
        <f>SUMIF('4-收据记录表'!AC:AC,'7-市场业绩'!F29,'4-收据记录表'!AG:AG)</f>
        <v>0</v>
      </c>
      <c r="P29" s="60">
        <f>SUMIFS('4-收据记录表'!$AI:$AI,'4-收据记录表'!$AC:$AC,'7-市场业绩'!$F29,'4-收据记录表'!$AZ:$AZ,P$4)</f>
        <v>0</v>
      </c>
      <c r="Q29" s="60">
        <f>SUMIFS('4-收据记录表'!$AI:$AI,'4-收据记录表'!$AC:$AC,'7-市场业绩'!$F29,'4-收据记录表'!$AZ:$AZ,Q$4)</f>
        <v>0</v>
      </c>
      <c r="R29" s="60">
        <f>SUMIFS('4-收据记录表'!$AI:$AI,'4-收据记录表'!$AC:$AC,'7-市场业绩'!$F29,'4-收据记录表'!$AZ:$AZ,R$4)</f>
        <v>0</v>
      </c>
      <c r="S29" s="60">
        <f>SUMIFS('4-收据记录表'!$AI:$AI,'4-收据记录表'!$AC:$AC,'7-市场业绩'!$F29,'4-收据记录表'!$AZ:$AZ,S$4)</f>
        <v>0</v>
      </c>
      <c r="T29" s="60">
        <f>SUMIFS('4-收据记录表'!$AI:$AI,'4-收据记录表'!$AC:$AC,'7-市场业绩'!$F29,'4-收据记录表'!$AZ:$AZ,T$4)</f>
        <v>0</v>
      </c>
      <c r="U29" s="60">
        <f>SUMIFS('4-收据记录表'!$AI:$AI,'4-收据记录表'!$AC:$AC,'7-市场业绩'!$F29,'4-收据记录表'!$AZ:$AZ,U$4)</f>
        <v>0</v>
      </c>
      <c r="V29" s="60">
        <f>SUMIFS('4-收据记录表'!$AI:$AI,'4-收据记录表'!$AC:$AC,'7-市场业绩'!$F29,'4-收据记录表'!$AZ:$AZ,V$4)</f>
        <v>0</v>
      </c>
      <c r="W29" s="60">
        <f>SUMIFS('4-收据记录表'!$AI:$AI,'4-收据记录表'!$AC:$AC,'7-市场业绩'!$F29,'4-收据记录表'!$AZ:$AZ,W$4)</f>
        <v>0</v>
      </c>
      <c r="X29" s="60">
        <f>SUMIFS('4-收据记录表'!$AI:$AI,'4-收据记录表'!$AC:$AC,'7-市场业绩'!$F29,'4-收据记录表'!$AZ:$AZ,X$4)</f>
        <v>0</v>
      </c>
      <c r="Y29" s="60">
        <f>SUMIFS('4-收据记录表'!$AI:$AI,'4-收据记录表'!$AC:$AC,'7-市场业绩'!$F29,'4-收据记录表'!$AZ:$AZ,Y$4)</f>
        <v>0</v>
      </c>
      <c r="Z29" s="60">
        <f>SUMIFS('4-收据记录表'!$AI:$AI,'4-收据记录表'!$AC:$AC,'7-市场业绩'!$F29,'4-收据记录表'!$AZ:$AZ,Z$4)</f>
        <v>0</v>
      </c>
      <c r="AA29" s="60">
        <f>SUMIFS('4-收据记录表'!$AI:$AI,'4-收据记录表'!$AC:$AC,'7-市场业绩'!$F29,'4-收据记录表'!$AZ:$AZ,AA$4)</f>
        <v>0</v>
      </c>
      <c r="AB29" s="60">
        <f>SUMIFS('4-收据记录表'!$AI:$AI,'4-收据记录表'!$AC:$AC,'7-市场业绩'!$F29,'4-收据记录表'!$AZ:$AZ,AB$4)</f>
        <v>0</v>
      </c>
      <c r="AC29" s="60">
        <f>SUMIFS('4-收据记录表'!$AI:$AI,'4-收据记录表'!$AC:$AC,'7-市场业绩'!$F29,'4-收据记录表'!$AZ:$AZ,AC$4)</f>
        <v>0</v>
      </c>
      <c r="AD29" s="60">
        <f>SUMIFS('4-收据记录表'!$AI:$AI,'4-收据记录表'!$AC:$AC,'7-市场业绩'!$F29,'4-收据记录表'!$AZ:$AZ,AD$4)</f>
        <v>0</v>
      </c>
      <c r="AE29" s="62">
        <f t="shared" si="2"/>
        <v>0</v>
      </c>
      <c r="AF29" s="60">
        <f>SUMIFS('4-收据记录表'!$AI:$AI,'4-收据记录表'!$AC:$AC,'7-市场业绩'!$F29,'4-收据记录表'!$AZ:$AZ,AF$4)</f>
        <v>0</v>
      </c>
      <c r="AG29" s="60">
        <f>SUMIFS('4-收据记录表'!$AI:$AI,'4-收据记录表'!$AC:$AC,'7-市场业绩'!$F29,'4-收据记录表'!$AZ:$AZ,AG$4)</f>
        <v>0</v>
      </c>
      <c r="AH29" s="60">
        <f>SUMIFS('4-收据记录表'!$AI:$AI,'4-收据记录表'!$AC:$AC,'7-市场业绩'!$F29,'4-收据记录表'!$AZ:$AZ,AH$4)</f>
        <v>0</v>
      </c>
      <c r="AI29" s="60">
        <f>SUMIFS('4-收据记录表'!$AI:$AI,'4-收据记录表'!$AC:$AC,'7-市场业绩'!$F29,'4-收据记录表'!$AZ:$AZ,AI$4)</f>
        <v>0</v>
      </c>
      <c r="AJ29" s="60">
        <f t="shared" si="3"/>
        <v>0</v>
      </c>
      <c r="AK29" s="60">
        <f>SUMIFS('4-收据记录表'!AI:AI,'4-收据记录表'!AQ:AQ,"5年",'4-收据记录表'!AE:AE,"&lt;&gt;无",'4-收据记录表'!AC:AC,'7-市场业绩'!F29)</f>
        <v>0</v>
      </c>
      <c r="AL29" s="63"/>
      <c r="AQ29" s="19">
        <f t="shared" si="0"/>
        <v>0</v>
      </c>
      <c r="AR29" s="19">
        <f t="shared" si="4"/>
        <v>0</v>
      </c>
      <c r="AS29" s="19">
        <f t="shared" si="5"/>
        <v>0</v>
      </c>
      <c r="AT29" s="19">
        <f t="shared" si="6"/>
        <v>0</v>
      </c>
      <c r="AU29" s="19">
        <f t="shared" si="1"/>
        <v>0</v>
      </c>
      <c r="AV29" s="19">
        <f t="shared" si="7"/>
        <v>0</v>
      </c>
      <c r="AW29" s="19">
        <f>SUM($AR29:AS29)</f>
        <v>0</v>
      </c>
      <c r="AX29" s="19">
        <f>SUM($AR29:AT29)</f>
        <v>0</v>
      </c>
      <c r="AY29" s="19">
        <f>SUM($AR29:AU29)</f>
        <v>0</v>
      </c>
    </row>
    <row r="30" spans="1:51" ht="20.25" customHeight="1">
      <c r="A30" s="52">
        <v>26</v>
      </c>
      <c r="B30" s="53" t="str">
        <f>MID('5-课消明细表'!M27,6,2)</f>
        <v>07</v>
      </c>
      <c r="C30" s="54" t="str">
        <f>'5-课消明细表'!G27</f>
        <v>天河南骏中心</v>
      </c>
      <c r="D30" s="55"/>
      <c r="E30" s="70"/>
      <c r="F30" s="56"/>
      <c r="G30" s="57"/>
      <c r="H30" s="56"/>
      <c r="I30" s="58"/>
      <c r="J30" s="59"/>
      <c r="K30" s="59"/>
      <c r="L30" s="59"/>
      <c r="M30" s="59"/>
      <c r="N30" s="60">
        <f>SUMIF('4-收据记录表'!AC:AC,'7-市场业绩'!F30,'4-收据记录表'!AF:AF)</f>
        <v>0</v>
      </c>
      <c r="O30" s="61">
        <f>SUMIF('4-收据记录表'!AC:AC,'7-市场业绩'!F30,'4-收据记录表'!AG:AG)</f>
        <v>0</v>
      </c>
      <c r="P30" s="60">
        <f>SUMIFS('4-收据记录表'!$AI:$AI,'4-收据记录表'!$AC:$AC,'7-市场业绩'!$F30,'4-收据记录表'!$AZ:$AZ,P$4)</f>
        <v>0</v>
      </c>
      <c r="Q30" s="60">
        <f>SUMIFS('4-收据记录表'!$AI:$AI,'4-收据记录表'!$AC:$AC,'7-市场业绩'!$F30,'4-收据记录表'!$AZ:$AZ,Q$4)</f>
        <v>0</v>
      </c>
      <c r="R30" s="60">
        <f>SUMIFS('4-收据记录表'!$AI:$AI,'4-收据记录表'!$AC:$AC,'7-市场业绩'!$F30,'4-收据记录表'!$AZ:$AZ,R$4)</f>
        <v>0</v>
      </c>
      <c r="S30" s="60">
        <f>SUMIFS('4-收据记录表'!$AI:$AI,'4-收据记录表'!$AC:$AC,'7-市场业绩'!$F30,'4-收据记录表'!$AZ:$AZ,S$4)</f>
        <v>0</v>
      </c>
      <c r="T30" s="60">
        <f>SUMIFS('4-收据记录表'!$AI:$AI,'4-收据记录表'!$AC:$AC,'7-市场业绩'!$F30,'4-收据记录表'!$AZ:$AZ,T$4)</f>
        <v>0</v>
      </c>
      <c r="U30" s="60">
        <f>SUMIFS('4-收据记录表'!$AI:$AI,'4-收据记录表'!$AC:$AC,'7-市场业绩'!$F30,'4-收据记录表'!$AZ:$AZ,U$4)</f>
        <v>0</v>
      </c>
      <c r="V30" s="60">
        <f>SUMIFS('4-收据记录表'!$AI:$AI,'4-收据记录表'!$AC:$AC,'7-市场业绩'!$F30,'4-收据记录表'!$AZ:$AZ,V$4)</f>
        <v>0</v>
      </c>
      <c r="W30" s="60">
        <f>SUMIFS('4-收据记录表'!$AI:$AI,'4-收据记录表'!$AC:$AC,'7-市场业绩'!$F30,'4-收据记录表'!$AZ:$AZ,W$4)</f>
        <v>0</v>
      </c>
      <c r="X30" s="60">
        <f>SUMIFS('4-收据记录表'!$AI:$AI,'4-收据记录表'!$AC:$AC,'7-市场业绩'!$F30,'4-收据记录表'!$AZ:$AZ,X$4)</f>
        <v>0</v>
      </c>
      <c r="Y30" s="60">
        <f>SUMIFS('4-收据记录表'!$AI:$AI,'4-收据记录表'!$AC:$AC,'7-市场业绩'!$F30,'4-收据记录表'!$AZ:$AZ,Y$4)</f>
        <v>0</v>
      </c>
      <c r="Z30" s="60">
        <f>SUMIFS('4-收据记录表'!$AI:$AI,'4-收据记录表'!$AC:$AC,'7-市场业绩'!$F30,'4-收据记录表'!$AZ:$AZ,Z$4)</f>
        <v>0</v>
      </c>
      <c r="AA30" s="60">
        <f>SUMIFS('4-收据记录表'!$AI:$AI,'4-收据记录表'!$AC:$AC,'7-市场业绩'!$F30,'4-收据记录表'!$AZ:$AZ,AA$4)</f>
        <v>0</v>
      </c>
      <c r="AB30" s="60">
        <f>SUMIFS('4-收据记录表'!$AI:$AI,'4-收据记录表'!$AC:$AC,'7-市场业绩'!$F30,'4-收据记录表'!$AZ:$AZ,AB$4)</f>
        <v>0</v>
      </c>
      <c r="AC30" s="60">
        <f>SUMIFS('4-收据记录表'!$AI:$AI,'4-收据记录表'!$AC:$AC,'7-市场业绩'!$F30,'4-收据记录表'!$AZ:$AZ,AC$4)</f>
        <v>0</v>
      </c>
      <c r="AD30" s="60">
        <f>SUMIFS('4-收据记录表'!$AI:$AI,'4-收据记录表'!$AC:$AC,'7-市场业绩'!$F30,'4-收据记录表'!$AZ:$AZ,AD$4)</f>
        <v>0</v>
      </c>
      <c r="AE30" s="62">
        <f t="shared" si="2"/>
        <v>0</v>
      </c>
      <c r="AF30" s="60">
        <f>SUMIFS('4-收据记录表'!$AI:$AI,'4-收据记录表'!$AC:$AC,'7-市场业绩'!$F30,'4-收据记录表'!$AZ:$AZ,AF$4)</f>
        <v>0</v>
      </c>
      <c r="AG30" s="60">
        <f>SUMIFS('4-收据记录表'!$AI:$AI,'4-收据记录表'!$AC:$AC,'7-市场业绩'!$F30,'4-收据记录表'!$AZ:$AZ,AG$4)</f>
        <v>0</v>
      </c>
      <c r="AH30" s="60">
        <f>SUMIFS('4-收据记录表'!$AI:$AI,'4-收据记录表'!$AC:$AC,'7-市场业绩'!$F30,'4-收据记录表'!$AZ:$AZ,AH$4)</f>
        <v>0</v>
      </c>
      <c r="AI30" s="60">
        <f>SUMIFS('4-收据记录表'!$AI:$AI,'4-收据记录表'!$AC:$AC,'7-市场业绩'!$F30,'4-收据记录表'!$AZ:$AZ,AI$4)</f>
        <v>0</v>
      </c>
      <c r="AJ30" s="60">
        <f t="shared" si="3"/>
        <v>0</v>
      </c>
      <c r="AK30" s="60">
        <f>SUMIFS('4-收据记录表'!AI:AI,'4-收据记录表'!AQ:AQ,"5年",'4-收据记录表'!AE:AE,"&lt;&gt;无",'4-收据记录表'!AC:AC,'7-市场业绩'!F30)</f>
        <v>0</v>
      </c>
      <c r="AL30" s="63"/>
      <c r="AQ30" s="19">
        <f t="shared" si="0"/>
        <v>0</v>
      </c>
      <c r="AR30" s="19">
        <f t="shared" si="4"/>
        <v>0</v>
      </c>
      <c r="AS30" s="19">
        <f t="shared" si="5"/>
        <v>0</v>
      </c>
      <c r="AT30" s="19">
        <f t="shared" si="6"/>
        <v>0</v>
      </c>
      <c r="AU30" s="19">
        <f t="shared" si="1"/>
        <v>0</v>
      </c>
      <c r="AV30" s="19">
        <f t="shared" si="7"/>
        <v>0</v>
      </c>
      <c r="AW30" s="19">
        <f>SUM($AR30:AS30)</f>
        <v>0</v>
      </c>
      <c r="AX30" s="19">
        <f>SUM($AR30:AT30)</f>
        <v>0</v>
      </c>
      <c r="AY30" s="19">
        <f>SUM($AR30:AU30)</f>
        <v>0</v>
      </c>
    </row>
    <row r="31" spans="1:51" ht="20.25" customHeight="1">
      <c r="A31" s="52">
        <v>27</v>
      </c>
      <c r="B31" s="53" t="str">
        <f>MID('5-课消明细表'!M28,6,2)</f>
        <v>07</v>
      </c>
      <c r="C31" s="54" t="str">
        <f>'5-课消明细表'!G28</f>
        <v>天河南骏中心</v>
      </c>
      <c r="D31" s="55"/>
      <c r="E31" s="70"/>
      <c r="F31" s="56"/>
      <c r="G31" s="57"/>
      <c r="H31" s="56"/>
      <c r="I31" s="58"/>
      <c r="J31" s="59"/>
      <c r="K31" s="59"/>
      <c r="L31" s="59"/>
      <c r="M31" s="59"/>
      <c r="N31" s="60">
        <f>SUMIF('4-收据记录表'!AC:AC,'7-市场业绩'!F31,'4-收据记录表'!AF:AF)</f>
        <v>0</v>
      </c>
      <c r="O31" s="61">
        <f>SUMIF('4-收据记录表'!AC:AC,'7-市场业绩'!F31,'4-收据记录表'!AG:AG)</f>
        <v>0</v>
      </c>
      <c r="P31" s="60">
        <f>SUMIFS('4-收据记录表'!$AI:$AI,'4-收据记录表'!$AC:$AC,'7-市场业绩'!$F31,'4-收据记录表'!$AZ:$AZ,P$4)</f>
        <v>0</v>
      </c>
      <c r="Q31" s="60">
        <f>SUMIFS('4-收据记录表'!$AI:$AI,'4-收据记录表'!$AC:$AC,'7-市场业绩'!$F31,'4-收据记录表'!$AZ:$AZ,Q$4)</f>
        <v>0</v>
      </c>
      <c r="R31" s="60">
        <f>SUMIFS('4-收据记录表'!$AI:$AI,'4-收据记录表'!$AC:$AC,'7-市场业绩'!$F31,'4-收据记录表'!$AZ:$AZ,R$4)</f>
        <v>0</v>
      </c>
      <c r="S31" s="60">
        <f>SUMIFS('4-收据记录表'!$AI:$AI,'4-收据记录表'!$AC:$AC,'7-市场业绩'!$F31,'4-收据记录表'!$AZ:$AZ,S$4)</f>
        <v>0</v>
      </c>
      <c r="T31" s="60">
        <f>SUMIFS('4-收据记录表'!$AI:$AI,'4-收据记录表'!$AC:$AC,'7-市场业绩'!$F31,'4-收据记录表'!$AZ:$AZ,T$4)</f>
        <v>0</v>
      </c>
      <c r="U31" s="60">
        <f>SUMIFS('4-收据记录表'!$AI:$AI,'4-收据记录表'!$AC:$AC,'7-市场业绩'!$F31,'4-收据记录表'!$AZ:$AZ,U$4)</f>
        <v>0</v>
      </c>
      <c r="V31" s="60">
        <f>SUMIFS('4-收据记录表'!$AI:$AI,'4-收据记录表'!$AC:$AC,'7-市场业绩'!$F31,'4-收据记录表'!$AZ:$AZ,V$4)</f>
        <v>0</v>
      </c>
      <c r="W31" s="60">
        <f>SUMIFS('4-收据记录表'!$AI:$AI,'4-收据记录表'!$AC:$AC,'7-市场业绩'!$F31,'4-收据记录表'!$AZ:$AZ,W$4)</f>
        <v>0</v>
      </c>
      <c r="X31" s="60">
        <f>SUMIFS('4-收据记录表'!$AI:$AI,'4-收据记录表'!$AC:$AC,'7-市场业绩'!$F31,'4-收据记录表'!$AZ:$AZ,X$4)</f>
        <v>0</v>
      </c>
      <c r="Y31" s="60">
        <f>SUMIFS('4-收据记录表'!$AI:$AI,'4-收据记录表'!$AC:$AC,'7-市场业绩'!$F31,'4-收据记录表'!$AZ:$AZ,Y$4)</f>
        <v>0</v>
      </c>
      <c r="Z31" s="60">
        <f>SUMIFS('4-收据记录表'!$AI:$AI,'4-收据记录表'!$AC:$AC,'7-市场业绩'!$F31,'4-收据记录表'!$AZ:$AZ,Z$4)</f>
        <v>0</v>
      </c>
      <c r="AA31" s="60">
        <f>SUMIFS('4-收据记录表'!$AI:$AI,'4-收据记录表'!$AC:$AC,'7-市场业绩'!$F31,'4-收据记录表'!$AZ:$AZ,AA$4)</f>
        <v>0</v>
      </c>
      <c r="AB31" s="60">
        <f>SUMIFS('4-收据记录表'!$AI:$AI,'4-收据记录表'!$AC:$AC,'7-市场业绩'!$F31,'4-收据记录表'!$AZ:$AZ,AB$4)</f>
        <v>0</v>
      </c>
      <c r="AC31" s="60">
        <f>SUMIFS('4-收据记录表'!$AI:$AI,'4-收据记录表'!$AC:$AC,'7-市场业绩'!$F31,'4-收据记录表'!$AZ:$AZ,AC$4)</f>
        <v>0</v>
      </c>
      <c r="AD31" s="60">
        <f>SUMIFS('4-收据记录表'!$AI:$AI,'4-收据记录表'!$AC:$AC,'7-市场业绩'!$F31,'4-收据记录表'!$AZ:$AZ,AD$4)</f>
        <v>0</v>
      </c>
      <c r="AE31" s="62">
        <f t="shared" si="2"/>
        <v>0</v>
      </c>
      <c r="AF31" s="60">
        <f>SUMIFS('4-收据记录表'!$AI:$AI,'4-收据记录表'!$AC:$AC,'7-市场业绩'!$F31,'4-收据记录表'!$AZ:$AZ,AF$4)</f>
        <v>0</v>
      </c>
      <c r="AG31" s="60">
        <f>SUMIFS('4-收据记录表'!$AI:$AI,'4-收据记录表'!$AC:$AC,'7-市场业绩'!$F31,'4-收据记录表'!$AZ:$AZ,AG$4)</f>
        <v>0</v>
      </c>
      <c r="AH31" s="60">
        <f>SUMIFS('4-收据记录表'!$AI:$AI,'4-收据记录表'!$AC:$AC,'7-市场业绩'!$F31,'4-收据记录表'!$AZ:$AZ,AH$4)</f>
        <v>0</v>
      </c>
      <c r="AI31" s="60">
        <f>SUMIFS('4-收据记录表'!$AI:$AI,'4-收据记录表'!$AC:$AC,'7-市场业绩'!$F31,'4-收据记录表'!$AZ:$AZ,AI$4)</f>
        <v>0</v>
      </c>
      <c r="AJ31" s="60">
        <f t="shared" si="3"/>
        <v>0</v>
      </c>
      <c r="AK31" s="60">
        <f>SUMIFS('4-收据记录表'!AI:AI,'4-收据记录表'!AQ:AQ,"5年",'4-收据记录表'!AE:AE,"&lt;&gt;无",'4-收据记录表'!AC:AC,'7-市场业绩'!F31)</f>
        <v>0</v>
      </c>
      <c r="AL31" s="71"/>
      <c r="AQ31" s="19">
        <f t="shared" si="0"/>
        <v>0</v>
      </c>
      <c r="AR31" s="19">
        <f t="shared" si="4"/>
        <v>0</v>
      </c>
      <c r="AS31" s="19">
        <f t="shared" si="5"/>
        <v>0</v>
      </c>
      <c r="AT31" s="19">
        <f t="shared" si="6"/>
        <v>0</v>
      </c>
      <c r="AU31" s="19">
        <f t="shared" si="1"/>
        <v>0</v>
      </c>
      <c r="AV31" s="19">
        <f t="shared" si="7"/>
        <v>0</v>
      </c>
      <c r="AW31" s="19">
        <f>SUM($AR31:AS31)</f>
        <v>0</v>
      </c>
      <c r="AX31" s="19">
        <f>SUM($AR31:AT31)</f>
        <v>0</v>
      </c>
      <c r="AY31" s="19">
        <f>SUM($AR31:AU31)</f>
        <v>0</v>
      </c>
    </row>
    <row r="32" spans="1:51" ht="20.25" customHeight="1">
      <c r="A32" s="52">
        <v>28</v>
      </c>
      <c r="B32" s="53" t="str">
        <f>MID('5-课消明细表'!M29,6,2)</f>
        <v>07</v>
      </c>
      <c r="C32" s="54" t="str">
        <f>'5-课消明细表'!G29</f>
        <v>天河南骏中心</v>
      </c>
      <c r="D32" s="55"/>
      <c r="E32" s="70"/>
      <c r="F32" s="56"/>
      <c r="G32" s="57"/>
      <c r="H32" s="56"/>
      <c r="I32" s="58"/>
      <c r="J32" s="59"/>
      <c r="K32" s="59"/>
      <c r="L32" s="59"/>
      <c r="M32" s="59"/>
      <c r="N32" s="60">
        <f>SUMIF('4-收据记录表'!AC:AC,'7-市场业绩'!F32,'4-收据记录表'!AF:AF)</f>
        <v>0</v>
      </c>
      <c r="O32" s="61">
        <f>SUMIF('4-收据记录表'!AC:AC,'7-市场业绩'!F32,'4-收据记录表'!AG:AG)</f>
        <v>0</v>
      </c>
      <c r="P32" s="60">
        <f>SUMIFS('4-收据记录表'!$AI:$AI,'4-收据记录表'!$AC:$AC,'7-市场业绩'!$F32,'4-收据记录表'!$AZ:$AZ,P$4)</f>
        <v>0</v>
      </c>
      <c r="Q32" s="60">
        <f>SUMIFS('4-收据记录表'!$AI:$AI,'4-收据记录表'!$AC:$AC,'7-市场业绩'!$F32,'4-收据记录表'!$AZ:$AZ,Q$4)</f>
        <v>0</v>
      </c>
      <c r="R32" s="60">
        <f>SUMIFS('4-收据记录表'!$AI:$AI,'4-收据记录表'!$AC:$AC,'7-市场业绩'!$F32,'4-收据记录表'!$AZ:$AZ,R$4)</f>
        <v>0</v>
      </c>
      <c r="S32" s="60">
        <f>SUMIFS('4-收据记录表'!$AI:$AI,'4-收据记录表'!$AC:$AC,'7-市场业绩'!$F32,'4-收据记录表'!$AZ:$AZ,S$4)</f>
        <v>0</v>
      </c>
      <c r="T32" s="60">
        <f>SUMIFS('4-收据记录表'!$AI:$AI,'4-收据记录表'!$AC:$AC,'7-市场业绩'!$F32,'4-收据记录表'!$AZ:$AZ,T$4)</f>
        <v>0</v>
      </c>
      <c r="U32" s="60">
        <f>SUMIFS('4-收据记录表'!$AI:$AI,'4-收据记录表'!$AC:$AC,'7-市场业绩'!$F32,'4-收据记录表'!$AZ:$AZ,U$4)</f>
        <v>0</v>
      </c>
      <c r="V32" s="60">
        <f>SUMIFS('4-收据记录表'!$AI:$AI,'4-收据记录表'!$AC:$AC,'7-市场业绩'!$F32,'4-收据记录表'!$AZ:$AZ,V$4)</f>
        <v>0</v>
      </c>
      <c r="W32" s="60">
        <f>SUMIFS('4-收据记录表'!$AI:$AI,'4-收据记录表'!$AC:$AC,'7-市场业绩'!$F32,'4-收据记录表'!$AZ:$AZ,W$4)</f>
        <v>0</v>
      </c>
      <c r="X32" s="60">
        <f>SUMIFS('4-收据记录表'!$AI:$AI,'4-收据记录表'!$AC:$AC,'7-市场业绩'!$F32,'4-收据记录表'!$AZ:$AZ,X$4)</f>
        <v>0</v>
      </c>
      <c r="Y32" s="60">
        <f>SUMIFS('4-收据记录表'!$AI:$AI,'4-收据记录表'!$AC:$AC,'7-市场业绩'!$F32,'4-收据记录表'!$AZ:$AZ,Y$4)</f>
        <v>0</v>
      </c>
      <c r="Z32" s="60">
        <f>SUMIFS('4-收据记录表'!$AI:$AI,'4-收据记录表'!$AC:$AC,'7-市场业绩'!$F32,'4-收据记录表'!$AZ:$AZ,Z$4)</f>
        <v>0</v>
      </c>
      <c r="AA32" s="60">
        <f>SUMIFS('4-收据记录表'!$AI:$AI,'4-收据记录表'!$AC:$AC,'7-市场业绩'!$F32,'4-收据记录表'!$AZ:$AZ,AA$4)</f>
        <v>0</v>
      </c>
      <c r="AB32" s="60">
        <f>SUMIFS('4-收据记录表'!$AI:$AI,'4-收据记录表'!$AC:$AC,'7-市场业绩'!$F32,'4-收据记录表'!$AZ:$AZ,AB$4)</f>
        <v>0</v>
      </c>
      <c r="AC32" s="60">
        <f>SUMIFS('4-收据记录表'!$AI:$AI,'4-收据记录表'!$AC:$AC,'7-市场业绩'!$F32,'4-收据记录表'!$AZ:$AZ,AC$4)</f>
        <v>0</v>
      </c>
      <c r="AD32" s="60">
        <f>SUMIFS('4-收据记录表'!$AI:$AI,'4-收据记录表'!$AC:$AC,'7-市场业绩'!$F32,'4-收据记录表'!$AZ:$AZ,AD$4)</f>
        <v>0</v>
      </c>
      <c r="AE32" s="62">
        <f t="shared" si="2"/>
        <v>0</v>
      </c>
      <c r="AF32" s="60">
        <f>SUMIFS('4-收据记录表'!$AI:$AI,'4-收据记录表'!$AC:$AC,'7-市场业绩'!$F32,'4-收据记录表'!$AZ:$AZ,AF$4)</f>
        <v>0</v>
      </c>
      <c r="AG32" s="60">
        <f>SUMIFS('4-收据记录表'!$AI:$AI,'4-收据记录表'!$AC:$AC,'7-市场业绩'!$F32,'4-收据记录表'!$AZ:$AZ,AG$4)</f>
        <v>0</v>
      </c>
      <c r="AH32" s="60">
        <f>SUMIFS('4-收据记录表'!$AI:$AI,'4-收据记录表'!$AC:$AC,'7-市场业绩'!$F32,'4-收据记录表'!$AZ:$AZ,AH$4)</f>
        <v>0</v>
      </c>
      <c r="AI32" s="60">
        <f>SUMIFS('4-收据记录表'!$AI:$AI,'4-收据记录表'!$AC:$AC,'7-市场业绩'!$F32,'4-收据记录表'!$AZ:$AZ,AI$4)</f>
        <v>0</v>
      </c>
      <c r="AJ32" s="60">
        <f t="shared" si="3"/>
        <v>0</v>
      </c>
      <c r="AK32" s="60">
        <f>SUMIFS('4-收据记录表'!AI:AI,'4-收据记录表'!AQ:AQ,"5年",'4-收据记录表'!AE:AE,"&lt;&gt;无",'4-收据记录表'!AC:AC,'7-市场业绩'!F32)</f>
        <v>0</v>
      </c>
      <c r="AL32" s="71"/>
      <c r="AQ32" s="19">
        <f t="shared" si="0"/>
        <v>0</v>
      </c>
      <c r="AR32" s="19">
        <f t="shared" si="4"/>
        <v>0</v>
      </c>
      <c r="AS32" s="19">
        <f t="shared" si="5"/>
        <v>0</v>
      </c>
      <c r="AT32" s="19">
        <f t="shared" si="6"/>
        <v>0</v>
      </c>
      <c r="AU32" s="19">
        <f t="shared" si="1"/>
        <v>0</v>
      </c>
      <c r="AV32" s="19">
        <f t="shared" si="7"/>
        <v>0</v>
      </c>
      <c r="AW32" s="19">
        <f>SUM($AR32:AS32)</f>
        <v>0</v>
      </c>
      <c r="AX32" s="19">
        <f>SUM($AR32:AT32)</f>
        <v>0</v>
      </c>
      <c r="AY32" s="19">
        <f>SUM($AR32:AU32)</f>
        <v>0</v>
      </c>
    </row>
    <row r="33" spans="1:51" ht="20.25" customHeight="1">
      <c r="A33" s="52">
        <v>29</v>
      </c>
      <c r="B33" s="53" t="str">
        <f>MID('5-课消明细表'!M30,6,2)</f>
        <v>07</v>
      </c>
      <c r="C33" s="54" t="str">
        <f>'5-课消明细表'!G30</f>
        <v>天河南骏中心</v>
      </c>
      <c r="D33" s="55"/>
      <c r="E33" s="55"/>
      <c r="F33" s="56"/>
      <c r="G33" s="57"/>
      <c r="H33" s="56"/>
      <c r="I33" s="58"/>
      <c r="J33" s="59"/>
      <c r="K33" s="59"/>
      <c r="L33" s="59"/>
      <c r="M33" s="59"/>
      <c r="N33" s="60">
        <f>SUMIF('4-收据记录表'!AC:AC,'7-市场业绩'!F33,'4-收据记录表'!AF:AF)</f>
        <v>0</v>
      </c>
      <c r="O33" s="61">
        <f>SUMIF('4-收据记录表'!AC:AC,'7-市场业绩'!F33,'4-收据记录表'!AG:AG)</f>
        <v>0</v>
      </c>
      <c r="P33" s="60">
        <f>SUMIFS('4-收据记录表'!$AI:$AI,'4-收据记录表'!$AC:$AC,'7-市场业绩'!$F33,'4-收据记录表'!$AZ:$AZ,P$4)</f>
        <v>0</v>
      </c>
      <c r="Q33" s="60">
        <f>SUMIFS('4-收据记录表'!$AI:$AI,'4-收据记录表'!$AC:$AC,'7-市场业绩'!$F33,'4-收据记录表'!$AZ:$AZ,Q$4)</f>
        <v>0</v>
      </c>
      <c r="R33" s="60">
        <f>SUMIFS('4-收据记录表'!$AI:$AI,'4-收据记录表'!$AC:$AC,'7-市场业绩'!$F33,'4-收据记录表'!$AZ:$AZ,R$4)</f>
        <v>0</v>
      </c>
      <c r="S33" s="60">
        <f>SUMIFS('4-收据记录表'!$AI:$AI,'4-收据记录表'!$AC:$AC,'7-市场业绩'!$F33,'4-收据记录表'!$AZ:$AZ,S$4)</f>
        <v>0</v>
      </c>
      <c r="T33" s="60">
        <f>SUMIFS('4-收据记录表'!$AI:$AI,'4-收据记录表'!$AC:$AC,'7-市场业绩'!$F33,'4-收据记录表'!$AZ:$AZ,T$4)</f>
        <v>0</v>
      </c>
      <c r="U33" s="60">
        <f>SUMIFS('4-收据记录表'!$AI:$AI,'4-收据记录表'!$AC:$AC,'7-市场业绩'!$F33,'4-收据记录表'!$AZ:$AZ,U$4)</f>
        <v>0</v>
      </c>
      <c r="V33" s="60">
        <f>SUMIFS('4-收据记录表'!$AI:$AI,'4-收据记录表'!$AC:$AC,'7-市场业绩'!$F33,'4-收据记录表'!$AZ:$AZ,V$4)</f>
        <v>0</v>
      </c>
      <c r="W33" s="60">
        <f>SUMIFS('4-收据记录表'!$AI:$AI,'4-收据记录表'!$AC:$AC,'7-市场业绩'!$F33,'4-收据记录表'!$AZ:$AZ,W$4)</f>
        <v>0</v>
      </c>
      <c r="X33" s="60">
        <f>SUMIFS('4-收据记录表'!$AI:$AI,'4-收据记录表'!$AC:$AC,'7-市场业绩'!$F33,'4-收据记录表'!$AZ:$AZ,X$4)</f>
        <v>0</v>
      </c>
      <c r="Y33" s="60">
        <f>SUMIFS('4-收据记录表'!$AI:$AI,'4-收据记录表'!$AC:$AC,'7-市场业绩'!$F33,'4-收据记录表'!$AZ:$AZ,Y$4)</f>
        <v>0</v>
      </c>
      <c r="Z33" s="60">
        <f>SUMIFS('4-收据记录表'!$AI:$AI,'4-收据记录表'!$AC:$AC,'7-市场业绩'!$F33,'4-收据记录表'!$AZ:$AZ,Z$4)</f>
        <v>0</v>
      </c>
      <c r="AA33" s="60">
        <f>SUMIFS('4-收据记录表'!$AI:$AI,'4-收据记录表'!$AC:$AC,'7-市场业绩'!$F33,'4-收据记录表'!$AZ:$AZ,AA$4)</f>
        <v>0</v>
      </c>
      <c r="AB33" s="60">
        <f>SUMIFS('4-收据记录表'!$AI:$AI,'4-收据记录表'!$AC:$AC,'7-市场业绩'!$F33,'4-收据记录表'!$AZ:$AZ,AB$4)</f>
        <v>0</v>
      </c>
      <c r="AC33" s="60">
        <f>SUMIFS('4-收据记录表'!$AI:$AI,'4-收据记录表'!$AC:$AC,'7-市场业绩'!$F33,'4-收据记录表'!$AZ:$AZ,AC$4)</f>
        <v>0</v>
      </c>
      <c r="AD33" s="60">
        <f>SUMIFS('4-收据记录表'!$AI:$AI,'4-收据记录表'!$AC:$AC,'7-市场业绩'!$F33,'4-收据记录表'!$AZ:$AZ,AD$4)</f>
        <v>0</v>
      </c>
      <c r="AE33" s="62">
        <f t="shared" si="2"/>
        <v>0</v>
      </c>
      <c r="AF33" s="60">
        <f>SUMIFS('4-收据记录表'!$AI:$AI,'4-收据记录表'!$AC:$AC,'7-市场业绩'!$F33,'4-收据记录表'!$AZ:$AZ,AF$4)</f>
        <v>0</v>
      </c>
      <c r="AG33" s="60">
        <f>SUMIFS('4-收据记录表'!$AI:$AI,'4-收据记录表'!$AC:$AC,'7-市场业绩'!$F33,'4-收据记录表'!$AZ:$AZ,AG$4)</f>
        <v>0</v>
      </c>
      <c r="AH33" s="60">
        <f>SUMIFS('4-收据记录表'!$AI:$AI,'4-收据记录表'!$AC:$AC,'7-市场业绩'!$F33,'4-收据记录表'!$AZ:$AZ,AH$4)</f>
        <v>0</v>
      </c>
      <c r="AI33" s="60">
        <f>SUMIFS('4-收据记录表'!$AI:$AI,'4-收据记录表'!$AC:$AC,'7-市场业绩'!$F33,'4-收据记录表'!$AZ:$AZ,AI$4)</f>
        <v>0</v>
      </c>
      <c r="AJ33" s="60">
        <f t="shared" si="3"/>
        <v>0</v>
      </c>
      <c r="AK33" s="60">
        <f>SUMIFS('4-收据记录表'!AI:AI,'4-收据记录表'!AQ:AQ,"5年",'4-收据记录表'!AE:AE,"&lt;&gt;无",'4-收据记录表'!AC:AC,'7-市场业绩'!F33)</f>
        <v>0</v>
      </c>
      <c r="AL33" s="63"/>
      <c r="AO33" s="19" t="s">
        <v>826</v>
      </c>
      <c r="AP33" s="19">
        <v>35000</v>
      </c>
      <c r="AQ33" s="19">
        <f t="shared" si="0"/>
        <v>0</v>
      </c>
      <c r="AR33" s="19">
        <f t="shared" si="4"/>
        <v>0</v>
      </c>
      <c r="AS33" s="19">
        <f t="shared" si="5"/>
        <v>0</v>
      </c>
      <c r="AT33" s="19">
        <f t="shared" si="6"/>
        <v>0</v>
      </c>
      <c r="AU33" s="19">
        <f t="shared" si="1"/>
        <v>0</v>
      </c>
      <c r="AV33" s="19">
        <f t="shared" si="7"/>
        <v>0</v>
      </c>
      <c r="AW33" s="19">
        <f>SUM($AR33:AS33)</f>
        <v>0</v>
      </c>
      <c r="AX33" s="19">
        <f>SUM($AR33:AT33)</f>
        <v>0</v>
      </c>
      <c r="AY33" s="19">
        <f>SUM($AR33:AU33)</f>
        <v>0</v>
      </c>
    </row>
    <row r="34" spans="1:51" ht="20.25" customHeight="1">
      <c r="A34" s="52">
        <v>30</v>
      </c>
      <c r="B34" s="53" t="str">
        <f>MID('5-课消明细表'!M31,6,2)</f>
        <v>07</v>
      </c>
      <c r="C34" s="54" t="str">
        <f>'5-课消明细表'!G31</f>
        <v>天河南骏中心</v>
      </c>
      <c r="D34" s="55"/>
      <c r="E34" s="55"/>
      <c r="F34" s="56"/>
      <c r="G34" s="57"/>
      <c r="H34" s="56"/>
      <c r="I34" s="58"/>
      <c r="J34" s="59"/>
      <c r="K34" s="59"/>
      <c r="L34" s="59"/>
      <c r="M34" s="59"/>
      <c r="N34" s="60">
        <f>SUMIF('4-收据记录表'!AC:AC,'7-市场业绩'!F34,'4-收据记录表'!AF:AF)</f>
        <v>0</v>
      </c>
      <c r="O34" s="61">
        <f>SUMIF('4-收据记录表'!AC:AC,'7-市场业绩'!F34,'4-收据记录表'!AG:AG)</f>
        <v>0</v>
      </c>
      <c r="P34" s="60">
        <f>SUMIFS('4-收据记录表'!$AI:$AI,'4-收据记录表'!$AC:$AC,'7-市场业绩'!$F34,'4-收据记录表'!$AZ:$AZ,P$4)</f>
        <v>0</v>
      </c>
      <c r="Q34" s="60">
        <f>SUMIFS('4-收据记录表'!$AI:$AI,'4-收据记录表'!$AC:$AC,'7-市场业绩'!$F34,'4-收据记录表'!$AZ:$AZ,Q$4)</f>
        <v>0</v>
      </c>
      <c r="R34" s="60">
        <f>SUMIFS('4-收据记录表'!$AI:$AI,'4-收据记录表'!$AC:$AC,'7-市场业绩'!$F34,'4-收据记录表'!$AZ:$AZ,R$4)</f>
        <v>0</v>
      </c>
      <c r="S34" s="60">
        <f>SUMIFS('4-收据记录表'!$AI:$AI,'4-收据记录表'!$AC:$AC,'7-市场业绩'!$F34,'4-收据记录表'!$AZ:$AZ,S$4)</f>
        <v>0</v>
      </c>
      <c r="T34" s="60">
        <f>SUMIFS('4-收据记录表'!$AI:$AI,'4-收据记录表'!$AC:$AC,'7-市场业绩'!$F34,'4-收据记录表'!$AZ:$AZ,T$4)</f>
        <v>0</v>
      </c>
      <c r="U34" s="60">
        <f>SUMIFS('4-收据记录表'!$AI:$AI,'4-收据记录表'!$AC:$AC,'7-市场业绩'!$F34,'4-收据记录表'!$AZ:$AZ,U$4)</f>
        <v>0</v>
      </c>
      <c r="V34" s="60">
        <f>SUMIFS('4-收据记录表'!$AI:$AI,'4-收据记录表'!$AC:$AC,'7-市场业绩'!$F34,'4-收据记录表'!$AZ:$AZ,V$4)</f>
        <v>0</v>
      </c>
      <c r="W34" s="60">
        <f>SUMIFS('4-收据记录表'!$AI:$AI,'4-收据记录表'!$AC:$AC,'7-市场业绩'!$F34,'4-收据记录表'!$AZ:$AZ,W$4)</f>
        <v>0</v>
      </c>
      <c r="X34" s="60">
        <f>SUMIFS('4-收据记录表'!$AI:$AI,'4-收据记录表'!$AC:$AC,'7-市场业绩'!$F34,'4-收据记录表'!$AZ:$AZ,X$4)</f>
        <v>0</v>
      </c>
      <c r="Y34" s="60">
        <f>SUMIFS('4-收据记录表'!$AI:$AI,'4-收据记录表'!$AC:$AC,'7-市场业绩'!$F34,'4-收据记录表'!$AZ:$AZ,Y$4)</f>
        <v>0</v>
      </c>
      <c r="Z34" s="60">
        <f>SUMIFS('4-收据记录表'!$AI:$AI,'4-收据记录表'!$AC:$AC,'7-市场业绩'!$F34,'4-收据记录表'!$AZ:$AZ,Z$4)</f>
        <v>0</v>
      </c>
      <c r="AA34" s="60">
        <f>SUMIFS('4-收据记录表'!$AI:$AI,'4-收据记录表'!$AC:$AC,'7-市场业绩'!$F34,'4-收据记录表'!$AZ:$AZ,AA$4)</f>
        <v>0</v>
      </c>
      <c r="AB34" s="60">
        <f>SUMIFS('4-收据记录表'!$AI:$AI,'4-收据记录表'!$AC:$AC,'7-市场业绩'!$F34,'4-收据记录表'!$AZ:$AZ,AB$4)</f>
        <v>0</v>
      </c>
      <c r="AC34" s="60">
        <f>SUMIFS('4-收据记录表'!$AI:$AI,'4-收据记录表'!$AC:$AC,'7-市场业绩'!$F34,'4-收据记录表'!$AZ:$AZ,AC$4)</f>
        <v>0</v>
      </c>
      <c r="AD34" s="60">
        <f>SUMIFS('4-收据记录表'!$AI:$AI,'4-收据记录表'!$AC:$AC,'7-市场业绩'!$F34,'4-收据记录表'!$AZ:$AZ,AD$4)</f>
        <v>0</v>
      </c>
      <c r="AE34" s="62">
        <f t="shared" si="2"/>
        <v>0</v>
      </c>
      <c r="AF34" s="60">
        <f>SUMIFS('4-收据记录表'!$AI:$AI,'4-收据记录表'!$AC:$AC,'7-市场业绩'!$F34,'4-收据记录表'!$AZ:$AZ,AF$4)</f>
        <v>0</v>
      </c>
      <c r="AG34" s="60">
        <f>SUMIFS('4-收据记录表'!$AI:$AI,'4-收据记录表'!$AC:$AC,'7-市场业绩'!$F34,'4-收据记录表'!$AZ:$AZ,AG$4)</f>
        <v>0</v>
      </c>
      <c r="AH34" s="60">
        <f>SUMIFS('4-收据记录表'!$AI:$AI,'4-收据记录表'!$AC:$AC,'7-市场业绩'!$F34,'4-收据记录表'!$AZ:$AZ,AH$4)</f>
        <v>0</v>
      </c>
      <c r="AI34" s="60">
        <f>SUMIFS('4-收据记录表'!$AI:$AI,'4-收据记录表'!$AC:$AC,'7-市场业绩'!$F34,'4-收据记录表'!$AZ:$AZ,AI$4)</f>
        <v>0</v>
      </c>
      <c r="AJ34" s="60">
        <f t="shared" si="3"/>
        <v>0</v>
      </c>
      <c r="AK34" s="60">
        <f>SUMIFS('4-收据记录表'!AI:AI,'4-收据记录表'!AQ:AQ,"5年",'4-收据记录表'!AE:AE,"&lt;&gt;无",'4-收据记录表'!AC:AC,'7-市场业绩'!F34)</f>
        <v>0</v>
      </c>
      <c r="AL34" s="63"/>
      <c r="AO34" s="19" t="s">
        <v>835</v>
      </c>
      <c r="AP34" s="19">
        <v>35000</v>
      </c>
      <c r="AQ34" s="19">
        <f t="shared" si="0"/>
        <v>0</v>
      </c>
      <c r="AR34" s="19">
        <f t="shared" si="4"/>
        <v>0</v>
      </c>
      <c r="AS34" s="19">
        <f t="shared" si="5"/>
        <v>0</v>
      </c>
      <c r="AT34" s="19">
        <f t="shared" si="6"/>
        <v>0</v>
      </c>
      <c r="AU34" s="19">
        <f t="shared" si="1"/>
        <v>0</v>
      </c>
      <c r="AV34" s="19">
        <f t="shared" si="7"/>
        <v>0</v>
      </c>
      <c r="AW34" s="19">
        <f>SUM($AR34:AS34)</f>
        <v>0</v>
      </c>
      <c r="AX34" s="19">
        <f>SUM($AR34:AT34)</f>
        <v>0</v>
      </c>
      <c r="AY34" s="19">
        <f>SUM($AR34:AU34)</f>
        <v>0</v>
      </c>
    </row>
    <row r="35" spans="1:51" ht="20.25" customHeight="1">
      <c r="A35" s="52">
        <v>31</v>
      </c>
      <c r="B35" s="53" t="str">
        <f>MID('5-课消明细表'!M32,6,2)</f>
        <v>07</v>
      </c>
      <c r="C35" s="54" t="str">
        <f>'5-课消明细表'!G32</f>
        <v>天河南骏中心</v>
      </c>
      <c r="D35" s="55"/>
      <c r="E35" s="70"/>
      <c r="F35" s="56"/>
      <c r="G35" s="56"/>
      <c r="H35" s="56"/>
      <c r="I35" s="66"/>
      <c r="J35" s="59"/>
      <c r="K35" s="59"/>
      <c r="L35" s="59"/>
      <c r="M35" s="59"/>
      <c r="N35" s="60">
        <f>SUMIF('4-收据记录表'!AC:AC,'7-市场业绩'!F35,'4-收据记录表'!AF:AF)</f>
        <v>0</v>
      </c>
      <c r="O35" s="61">
        <f>SUMIF('4-收据记录表'!AC:AC,'7-市场业绩'!F35,'4-收据记录表'!AG:AG)</f>
        <v>0</v>
      </c>
      <c r="P35" s="60">
        <f>SUMIFS('4-收据记录表'!$AI:$AI,'4-收据记录表'!$AC:$AC,'7-市场业绩'!$F35,'4-收据记录表'!$AZ:$AZ,P$4)</f>
        <v>0</v>
      </c>
      <c r="Q35" s="60">
        <f>SUMIFS('4-收据记录表'!$AI:$AI,'4-收据记录表'!$AC:$AC,'7-市场业绩'!$F35,'4-收据记录表'!$AZ:$AZ,Q$4)</f>
        <v>0</v>
      </c>
      <c r="R35" s="60">
        <f>SUMIFS('4-收据记录表'!$AI:$AI,'4-收据记录表'!$AC:$AC,'7-市场业绩'!$F35,'4-收据记录表'!$AZ:$AZ,R$4)</f>
        <v>0</v>
      </c>
      <c r="S35" s="60">
        <f>SUMIFS('4-收据记录表'!$AI:$AI,'4-收据记录表'!$AC:$AC,'7-市场业绩'!$F35,'4-收据记录表'!$AZ:$AZ,S$4)</f>
        <v>0</v>
      </c>
      <c r="T35" s="60">
        <f>SUMIFS('4-收据记录表'!$AI:$AI,'4-收据记录表'!$AC:$AC,'7-市场业绩'!$F35,'4-收据记录表'!$AZ:$AZ,T$4)</f>
        <v>0</v>
      </c>
      <c r="U35" s="60">
        <f>SUMIFS('4-收据记录表'!$AI:$AI,'4-收据记录表'!$AC:$AC,'7-市场业绩'!$F35,'4-收据记录表'!$AZ:$AZ,U$4)</f>
        <v>0</v>
      </c>
      <c r="V35" s="60">
        <f>SUMIFS('4-收据记录表'!$AI:$AI,'4-收据记录表'!$AC:$AC,'7-市场业绩'!$F35,'4-收据记录表'!$AZ:$AZ,V$4)</f>
        <v>0</v>
      </c>
      <c r="W35" s="60">
        <f>SUMIFS('4-收据记录表'!$AI:$AI,'4-收据记录表'!$AC:$AC,'7-市场业绩'!$F35,'4-收据记录表'!$AZ:$AZ,W$4)</f>
        <v>0</v>
      </c>
      <c r="X35" s="60">
        <f>SUMIFS('4-收据记录表'!$AI:$AI,'4-收据记录表'!$AC:$AC,'7-市场业绩'!$F35,'4-收据记录表'!$AZ:$AZ,X$4)</f>
        <v>0</v>
      </c>
      <c r="Y35" s="60">
        <f>SUMIFS('4-收据记录表'!$AI:$AI,'4-收据记录表'!$AC:$AC,'7-市场业绩'!$F35,'4-收据记录表'!$AZ:$AZ,Y$4)</f>
        <v>0</v>
      </c>
      <c r="Z35" s="60">
        <f>SUMIFS('4-收据记录表'!$AI:$AI,'4-收据记录表'!$AC:$AC,'7-市场业绩'!$F35,'4-收据记录表'!$AZ:$AZ,Z$4)</f>
        <v>0</v>
      </c>
      <c r="AA35" s="60">
        <f>SUMIFS('4-收据记录表'!$AI:$AI,'4-收据记录表'!$AC:$AC,'7-市场业绩'!$F35,'4-收据记录表'!$AZ:$AZ,AA$4)</f>
        <v>0</v>
      </c>
      <c r="AB35" s="60">
        <f>SUMIFS('4-收据记录表'!$AI:$AI,'4-收据记录表'!$AC:$AC,'7-市场业绩'!$F35,'4-收据记录表'!$AZ:$AZ,AB$4)</f>
        <v>0</v>
      </c>
      <c r="AC35" s="60">
        <f>SUMIFS('4-收据记录表'!$AI:$AI,'4-收据记录表'!$AC:$AC,'7-市场业绩'!$F35,'4-收据记录表'!$AZ:$AZ,AC$4)</f>
        <v>0</v>
      </c>
      <c r="AD35" s="60">
        <f>SUMIFS('4-收据记录表'!$AI:$AI,'4-收据记录表'!$AC:$AC,'7-市场业绩'!$F35,'4-收据记录表'!$AZ:$AZ,AD$4)</f>
        <v>0</v>
      </c>
      <c r="AE35" s="62">
        <f t="shared" si="2"/>
        <v>0</v>
      </c>
      <c r="AF35" s="60">
        <f>SUMIFS('4-收据记录表'!$AI:$AI,'4-收据记录表'!$AC:$AC,'7-市场业绩'!$F35,'4-收据记录表'!$AZ:$AZ,AF$4)</f>
        <v>0</v>
      </c>
      <c r="AG35" s="60">
        <f>SUMIFS('4-收据记录表'!$AI:$AI,'4-收据记录表'!$AC:$AC,'7-市场业绩'!$F35,'4-收据记录表'!$AZ:$AZ,AG$4)</f>
        <v>0</v>
      </c>
      <c r="AH35" s="60">
        <f>SUMIFS('4-收据记录表'!$AI:$AI,'4-收据记录表'!$AC:$AC,'7-市场业绩'!$F35,'4-收据记录表'!$AZ:$AZ,AH$4)</f>
        <v>0</v>
      </c>
      <c r="AI35" s="60">
        <f>SUMIFS('4-收据记录表'!$AI:$AI,'4-收据记录表'!$AC:$AC,'7-市场业绩'!$F35,'4-收据记录表'!$AZ:$AZ,AI$4)</f>
        <v>0</v>
      </c>
      <c r="AJ35" s="60">
        <f t="shared" si="3"/>
        <v>0</v>
      </c>
      <c r="AK35" s="60">
        <f>SUMIFS('4-收据记录表'!AI:AI,'4-收据记录表'!AQ:AQ,"5年",'4-收据记录表'!AE:AE,"&lt;&gt;无",'4-收据记录表'!AC:AC,'7-市场业绩'!F35)</f>
        <v>0</v>
      </c>
      <c r="AL35" s="71"/>
      <c r="AR35" s="19">
        <f>R35+U35</f>
        <v>0</v>
      </c>
      <c r="AS35" s="19">
        <f>Q35+T35+V35</f>
        <v>0</v>
      </c>
      <c r="AT35" s="19">
        <f>P35</f>
        <v>0</v>
      </c>
      <c r="AU35" s="19">
        <f>S35+X35</f>
        <v>0</v>
      </c>
      <c r="AV35" s="19">
        <f>AR35</f>
        <v>0</v>
      </c>
      <c r="AW35" s="19">
        <f>SUM($AR35:AS35)</f>
        <v>0</v>
      </c>
      <c r="AX35" s="19">
        <f>SUM($AR35:AT35)</f>
        <v>0</v>
      </c>
      <c r="AY35" s="19">
        <f>SUM($AR35:AU35)</f>
        <v>0</v>
      </c>
    </row>
    <row r="36" spans="1:51" ht="20.25" customHeight="1">
      <c r="A36" s="72"/>
      <c r="B36" s="73"/>
      <c r="C36" s="74"/>
      <c r="D36" s="75" t="s">
        <v>1584</v>
      </c>
      <c r="E36" s="61"/>
      <c r="F36" s="76"/>
      <c r="G36" s="76"/>
      <c r="H36" s="76"/>
      <c r="I36" s="60"/>
      <c r="J36" s="76"/>
      <c r="K36" s="76"/>
      <c r="L36" s="76"/>
      <c r="M36" s="76"/>
      <c r="N36" s="60">
        <f t="shared" ref="N36:O36" si="8">SUM(N5:N35)</f>
        <v>10</v>
      </c>
      <c r="O36" s="61">
        <f t="shared" si="8"/>
        <v>4.0999999999999996</v>
      </c>
      <c r="P36" s="60">
        <f>SUM(P5:P35)</f>
        <v>0</v>
      </c>
      <c r="Q36" s="60">
        <f t="shared" ref="Q36:AK36" si="9">SUM(Q5:Q35)</f>
        <v>0</v>
      </c>
      <c r="R36" s="60">
        <f t="shared" si="9"/>
        <v>0</v>
      </c>
      <c r="S36" s="60">
        <f t="shared" si="9"/>
        <v>19896</v>
      </c>
      <c r="T36" s="60">
        <f t="shared" si="9"/>
        <v>0</v>
      </c>
      <c r="U36" s="60">
        <f t="shared" si="9"/>
        <v>0</v>
      </c>
      <c r="V36" s="60">
        <f t="shared" si="9"/>
        <v>0</v>
      </c>
      <c r="W36" s="60">
        <f t="shared" si="9"/>
        <v>0</v>
      </c>
      <c r="X36" s="60">
        <f t="shared" si="9"/>
        <v>12260</v>
      </c>
      <c r="Y36" s="60">
        <f t="shared" si="9"/>
        <v>33160</v>
      </c>
      <c r="Z36" s="60">
        <f t="shared" si="9"/>
        <v>0</v>
      </c>
      <c r="AA36" s="60">
        <f t="shared" si="9"/>
        <v>0</v>
      </c>
      <c r="AB36" s="60">
        <f t="shared" si="9"/>
        <v>16580</v>
      </c>
      <c r="AC36" s="60">
        <f t="shared" si="9"/>
        <v>0</v>
      </c>
      <c r="AD36" s="60">
        <f t="shared" si="9"/>
        <v>0</v>
      </c>
      <c r="AE36" s="60">
        <f t="shared" si="9"/>
        <v>16580</v>
      </c>
      <c r="AF36" s="60">
        <f t="shared" si="9"/>
        <v>0</v>
      </c>
      <c r="AG36" s="60">
        <f t="shared" si="9"/>
        <v>0</v>
      </c>
      <c r="AH36" s="60">
        <f t="shared" si="9"/>
        <v>0</v>
      </c>
      <c r="AI36" s="60">
        <f t="shared" si="9"/>
        <v>0</v>
      </c>
      <c r="AJ36" s="60">
        <f t="shared" si="9"/>
        <v>81896</v>
      </c>
      <c r="AK36" s="60">
        <f t="shared" si="9"/>
        <v>0</v>
      </c>
      <c r="AL36" s="77" t="s">
        <v>1585</v>
      </c>
      <c r="AQ36" s="19">
        <f t="shared" ref="AQ36:AY36" si="10">SUM(AQ5:AQ35)</f>
        <v>2572.48</v>
      </c>
      <c r="AR36" s="19">
        <f t="shared" si="10"/>
        <v>0</v>
      </c>
      <c r="AS36" s="19">
        <f t="shared" si="10"/>
        <v>0</v>
      </c>
      <c r="AT36" s="19">
        <f t="shared" si="10"/>
        <v>0</v>
      </c>
      <c r="AU36" s="19">
        <f t="shared" si="10"/>
        <v>32156</v>
      </c>
      <c r="AV36" s="19">
        <f t="shared" si="10"/>
        <v>0</v>
      </c>
      <c r="AW36" s="19">
        <f t="shared" si="10"/>
        <v>0</v>
      </c>
      <c r="AX36" s="19">
        <f t="shared" si="10"/>
        <v>0</v>
      </c>
      <c r="AY36" s="19">
        <f t="shared" si="10"/>
        <v>32156</v>
      </c>
    </row>
    <row r="37" spans="1:51" ht="20.25" customHeight="1">
      <c r="A37" s="78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9"/>
      <c r="AF37" s="80"/>
      <c r="AG37" s="80"/>
      <c r="AH37" s="80"/>
      <c r="AI37" s="80"/>
      <c r="AJ37" s="81">
        <f>SUM(AE37:AI37)+SUM(P37:X37)</f>
        <v>0</v>
      </c>
      <c r="AK37" s="81"/>
      <c r="AL37" s="78" t="s">
        <v>1586</v>
      </c>
    </row>
  </sheetData>
  <sheetProtection password="CC99" sheet="1" objects="1" scenarios="1" autoFilter="0" pivotTables="0"/>
  <protectedRanges>
    <protectedRange sqref="F10:I1048576 F1:I5 F6:H6 F7:I8 F9:H9" name="区域1"/>
    <protectedRange sqref="I9 I6" name="区域1_1"/>
  </protectedRanges>
  <mergeCells count="35">
    <mergeCell ref="Y2:Y3"/>
    <mergeCell ref="Z2:Z3"/>
    <mergeCell ref="AE2:AE3"/>
    <mergeCell ref="AB2:AB3"/>
    <mergeCell ref="AA2:AA3"/>
    <mergeCell ref="AC2:AC3"/>
    <mergeCell ref="AD2:AD3"/>
    <mergeCell ref="AL2:AL3"/>
    <mergeCell ref="AF2:AF3"/>
    <mergeCell ref="AG2:AG3"/>
    <mergeCell ref="AH2:AH3"/>
    <mergeCell ref="AI2:AI3"/>
    <mergeCell ref="AJ2:AJ3"/>
    <mergeCell ref="AK2:AK3"/>
    <mergeCell ref="N2:N3"/>
    <mergeCell ref="B2:B3"/>
    <mergeCell ref="A2:A3"/>
    <mergeCell ref="W2:W3"/>
    <mergeCell ref="V2:V3"/>
    <mergeCell ref="X2:X3"/>
    <mergeCell ref="A1:AL1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O2:O3"/>
    <mergeCell ref="P2:R2"/>
    <mergeCell ref="S2:U2"/>
  </mergeCells>
  <phoneticPr fontId="6" type="noConversion"/>
  <conditionalFormatting sqref="M2:M4 N2">
    <cfRule type="cellIs" dxfId="38" priority="2" operator="lessThan">
      <formula>0</formula>
    </cfRule>
  </conditionalFormatting>
  <conditionalFormatting sqref="M2:M4 N2">
    <cfRule type="cellIs" dxfId="37" priority="1" operator="lessThan">
      <formula>0</formula>
    </cfRule>
  </conditionalFormatting>
  <printOptions horizontalCentered="1"/>
  <pageMargins left="0" right="0" top="0" bottom="0" header="0.31496062992125984" footer="0.31496062992125984"/>
  <pageSetup paperSize="9" scale="72" orientation="landscape" r:id="rId1"/>
  <ignoredErrors>
    <ignoredError sqref="AE5 AE6:AE35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T134"/>
  <sheetViews>
    <sheetView workbookViewId="0">
      <pane xSplit="4" ySplit="7" topLeftCell="E77" activePane="bottomRight" state="frozen"/>
      <selection pane="topRight" activeCell="E1" sqref="E1"/>
      <selection pane="bottomLeft" activeCell="A8" sqref="A8"/>
      <selection pane="bottomRight" activeCell="H99" sqref="H99"/>
    </sheetView>
  </sheetViews>
  <sheetFormatPr defaultRowHeight="14.25"/>
  <cols>
    <col min="1" max="1" width="3.75" style="19" customWidth="1"/>
    <col min="2" max="2" width="19.75" style="19" customWidth="1"/>
    <col min="3" max="12" width="5.75" style="19" customWidth="1"/>
    <col min="13" max="13" width="6.375" style="19" customWidth="1"/>
    <col min="14" max="14" width="5.625" style="19" customWidth="1"/>
    <col min="15" max="15" width="5.125" style="19" customWidth="1"/>
    <col min="16" max="18" width="9" style="19"/>
    <col min="19" max="19" width="10.5" style="19" customWidth="1"/>
    <col min="20" max="16384" width="9" style="19"/>
  </cols>
  <sheetData>
    <row r="1" spans="1:20" ht="20.25">
      <c r="A1" s="238" t="str">
        <f>LEFT('5-课消明细表'!M2,4)&amp;"年"&amp;MID('5-课消明细表'!M2,6,2)&amp;"月"&amp;'5-课消明细表'!G2&amp;"市场占有率统计表"</f>
        <v>2017年07月天河南骏中心市场占有率统计表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</row>
    <row r="2" spans="1:20" ht="20.25">
      <c r="A2" s="82" t="s">
        <v>66</v>
      </c>
      <c r="B2" s="83"/>
      <c r="C2" s="83"/>
      <c r="D2" s="83" t="s">
        <v>67</v>
      </c>
      <c r="E2" s="83"/>
      <c r="F2" s="83"/>
      <c r="G2" s="83"/>
      <c r="H2" s="84"/>
      <c r="I2" s="83" t="s">
        <v>1587</v>
      </c>
      <c r="J2" s="83"/>
      <c r="K2" s="83"/>
      <c r="L2" s="84"/>
      <c r="M2" s="84"/>
      <c r="N2" s="83" t="s">
        <v>1588</v>
      </c>
      <c r="O2" s="85"/>
      <c r="S2" s="19" t="s">
        <v>764</v>
      </c>
      <c r="T2" s="19" t="s">
        <v>763</v>
      </c>
    </row>
    <row r="3" spans="1:20">
      <c r="A3" s="86"/>
      <c r="B3" s="87" t="s">
        <v>1589</v>
      </c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9"/>
      <c r="S3" s="19">
        <f>'12-经营数据表'!D46</f>
        <v>519</v>
      </c>
      <c r="T3" s="19">
        <f>+M6-S3</f>
        <v>0</v>
      </c>
    </row>
    <row r="4" spans="1:20">
      <c r="A4" s="86"/>
      <c r="B4" s="87"/>
      <c r="C4" s="90"/>
      <c r="D4" s="90"/>
      <c r="E4" s="90"/>
      <c r="F4" s="90"/>
      <c r="G4" s="90"/>
      <c r="H4" s="90"/>
      <c r="I4" s="90"/>
      <c r="J4" s="90"/>
      <c r="K4" s="90"/>
      <c r="L4" s="90"/>
      <c r="M4" s="91"/>
      <c r="N4" s="88"/>
      <c r="O4" s="89"/>
    </row>
    <row r="5" spans="1:20" ht="22.5">
      <c r="A5" s="92" t="s">
        <v>1590</v>
      </c>
      <c r="B5" s="93" t="s">
        <v>1591</v>
      </c>
      <c r="C5" s="94" t="s">
        <v>68</v>
      </c>
      <c r="D5" s="94" t="s">
        <v>16</v>
      </c>
      <c r="E5" s="94" t="s">
        <v>10</v>
      </c>
      <c r="F5" s="94" t="s">
        <v>14</v>
      </c>
      <c r="G5" s="94" t="s">
        <v>12</v>
      </c>
      <c r="H5" s="94" t="s">
        <v>13</v>
      </c>
      <c r="I5" s="94" t="s">
        <v>15</v>
      </c>
      <c r="J5" s="94" t="s">
        <v>18</v>
      </c>
      <c r="K5" s="94" t="s">
        <v>1592</v>
      </c>
      <c r="L5" s="94" t="s">
        <v>69</v>
      </c>
      <c r="M5" s="94" t="s">
        <v>70</v>
      </c>
      <c r="N5" s="94" t="s">
        <v>71</v>
      </c>
      <c r="O5" s="95" t="s">
        <v>72</v>
      </c>
    </row>
    <row r="6" spans="1:20">
      <c r="A6" s="96"/>
      <c r="B6" s="97" t="s">
        <v>70</v>
      </c>
      <c r="C6" s="98">
        <f>SUM(C7:C134)</f>
        <v>123</v>
      </c>
      <c r="D6" s="98">
        <f t="shared" ref="D6:M6" si="0">SUM(D7:D134)</f>
        <v>114</v>
      </c>
      <c r="E6" s="98">
        <f t="shared" si="0"/>
        <v>69</v>
      </c>
      <c r="F6" s="98">
        <f t="shared" si="0"/>
        <v>66</v>
      </c>
      <c r="G6" s="98">
        <f t="shared" si="0"/>
        <v>34</v>
      </c>
      <c r="H6" s="98">
        <f t="shared" si="0"/>
        <v>34</v>
      </c>
      <c r="I6" s="98">
        <f t="shared" si="0"/>
        <v>39</v>
      </c>
      <c r="J6" s="98">
        <f t="shared" si="0"/>
        <v>16</v>
      </c>
      <c r="K6" s="98">
        <f t="shared" si="0"/>
        <v>20</v>
      </c>
      <c r="L6" s="98">
        <f t="shared" si="0"/>
        <v>4</v>
      </c>
      <c r="M6" s="98">
        <f t="shared" si="0"/>
        <v>519</v>
      </c>
      <c r="N6" s="98">
        <f>SUM(N7:N134)</f>
        <v>0</v>
      </c>
      <c r="O6" s="99">
        <f>IFERROR(M6/N6,0)</f>
        <v>0</v>
      </c>
    </row>
    <row r="7" spans="1:20">
      <c r="A7" s="96">
        <v>1</v>
      </c>
      <c r="B7" s="100" t="s">
        <v>1726</v>
      </c>
      <c r="C7" s="98">
        <f>COUNTIFS('3-班级学员信息表'!$I:$I,"小班",'3-班级学员信息表'!$N:$N,'8-市场占有率'!$B7,'3-班级学员信息表'!$Q:$Q,"&lt;&gt;"&amp;" ")+COUNTIFS('3-班级学员信息表'!$I:$I,"中班",'3-班级学员信息表'!$N:$N,'8-市场占有率'!$B7,'3-班级学员信息表'!$Q:$Q,"&lt;&gt;"&amp;" ")+COUNTIFS('3-班级学员信息表'!$I:$I,"大班",'3-班级学员信息表'!$N:$N,'8-市场占有率'!$B7,'3-班级学员信息表'!$Q:$Q,"&lt;&gt;"&amp;" ")</f>
        <v>1</v>
      </c>
      <c r="D7" s="98">
        <f>COUNTIFS('3-班级学员信息表'!$I:$I,'8-市场占有率'!D$5,'3-班级学员信息表'!$N:$N,'8-市场占有率'!$B7,'3-班级学员信息表'!$Q:$Q,"&lt;&gt;"&amp;" ")</f>
        <v>74</v>
      </c>
      <c r="E7" s="98">
        <f>COUNTIFS('3-班级学员信息表'!$I:$I,'8-市场占有率'!E$5,'3-班级学员信息表'!$N:$N,'8-市场占有率'!$B7,'3-班级学员信息表'!$Q:$Q,"&lt;&gt;"&amp;" ")</f>
        <v>34</v>
      </c>
      <c r="F7" s="98">
        <f>COUNTIFS('3-班级学员信息表'!$I:$I,'8-市场占有率'!F$5,'3-班级学员信息表'!$N:$N,'8-市场占有率'!$B7,'3-班级学员信息表'!$Q:$Q,"&lt;&gt;"&amp;" ")</f>
        <v>38</v>
      </c>
      <c r="G7" s="98">
        <f>COUNTIFS('3-班级学员信息表'!$I:$I,'8-市场占有率'!G$5,'3-班级学员信息表'!$N:$N,'8-市场占有率'!$B7,'3-班级学员信息表'!$Q:$Q,"&lt;&gt;"&amp;" ")</f>
        <v>13</v>
      </c>
      <c r="H7" s="98">
        <f>COUNTIFS('3-班级学员信息表'!$I:$I,'8-市场占有率'!H$5,'3-班级学员信息表'!$N:$N,'8-市场占有率'!$B7,'3-班级学员信息表'!$Q:$Q,"&lt;&gt;"&amp;" ")</f>
        <v>24</v>
      </c>
      <c r="I7" s="98">
        <f>COUNTIFS('3-班级学员信息表'!$I:$I,'8-市场占有率'!I$5,'3-班级学员信息表'!$N:$N,'8-市场占有率'!$B7,'3-班级学员信息表'!$Q:$Q,"&lt;&gt;"&amp;" ")</f>
        <v>16</v>
      </c>
      <c r="J7" s="98">
        <f>COUNTIFS('3-班级学员信息表'!$I:$I,'8-市场占有率'!J$5,'3-班级学员信息表'!$N:$N,'8-市场占有率'!$B7,'3-班级学员信息表'!$Q:$Q,"&lt;&gt;"&amp;" ")</f>
        <v>0</v>
      </c>
      <c r="K7" s="98">
        <f>COUNTIFS('3-班级学员信息表'!$I:$I,'8-市场占有率'!K$5,'3-班级学员信息表'!$N:$N,'8-市场占有率'!$B7,'3-班级学员信息表'!$Q:$Q,"&lt;&gt;"&amp;" ")</f>
        <v>0</v>
      </c>
      <c r="L7" s="98">
        <f>COUNTIFS('3-班级学员信息表'!$I:$I,"初三",'3-班级学员信息表'!$N:$N,'8-市场占有率'!$B7,'3-班级学员信息表'!$Q:$Q,"&lt;&gt;"&amp;" ")+COUNTIFS('3-班级学员信息表'!$I:$I,"高一",'3-班级学员信息表'!$N:$N,'8-市场占有率'!$B7,'3-班级学员信息表'!$Q:$Q,"&lt;&gt;"&amp;" ")+COUNTIFS('3-班级学员信息表'!$I:$I,"高二",'3-班级学员信息表'!$N:$N,'8-市场占有率'!$B7,'3-班级学员信息表'!$Q:$Q,"&lt;&gt;"&amp;" ")+COUNTIFS('3-班级学员信息表'!$I:$I,"高三",'3-班级学员信息表'!$N:$N,'8-市场占有率'!$B7,'3-班级学员信息表'!$Q:$Q,"&lt;&gt;"&amp;" ")+COUNTIFS('3-班级学员信息表'!$I:$I,"其他",'3-班级学员信息表'!$N:$N,'8-市场占有率'!$B7,'3-班级学员信息表'!$Q:$Q,"&lt;&gt;"&amp;" ")</f>
        <v>0</v>
      </c>
      <c r="M7" s="98">
        <f>SUM(C7:L7)</f>
        <v>200</v>
      </c>
      <c r="N7" s="101"/>
      <c r="O7" s="99">
        <f t="shared" ref="O7:O70" si="1">IFERROR(M7/N7,0)</f>
        <v>0</v>
      </c>
    </row>
    <row r="8" spans="1:20">
      <c r="A8" s="96">
        <v>2</v>
      </c>
      <c r="B8" s="100" t="s">
        <v>1766</v>
      </c>
      <c r="C8" s="98">
        <f>COUNTIFS('3-班级学员信息表'!$I:$I,"小班",'3-班级学员信息表'!$N:$N,'8-市场占有率'!$B8,'3-班级学员信息表'!$Q:$Q,"&lt;&gt;"&amp;" ")+COUNTIFS('3-班级学员信息表'!$I:$I,"中班",'3-班级学员信息表'!$N:$N,'8-市场占有率'!$B8,'3-班级学员信息表'!$Q:$Q,"&lt;&gt;"&amp;" ")+COUNTIFS('3-班级学员信息表'!$I:$I,"大班",'3-班级学员信息表'!$N:$N,'8-市场占有率'!$B8,'3-班级学员信息表'!$Q:$Q,"&lt;&gt;"&amp;" ")</f>
        <v>0</v>
      </c>
      <c r="D8" s="98">
        <f>COUNTIFS('3-班级学员信息表'!$I:$I,'8-市场占有率'!D$5,'3-班级学员信息表'!$N:$N,'8-市场占有率'!$B8,'3-班级学员信息表'!$Q:$Q,"&lt;&gt;"&amp;" ")</f>
        <v>4</v>
      </c>
      <c r="E8" s="98">
        <f>COUNTIFS('3-班级学员信息表'!$I:$I,'8-市场占有率'!E$5,'3-班级学员信息表'!$N:$N,'8-市场占有率'!$B8,'3-班级学员信息表'!$Q:$Q,"&lt;&gt;"&amp;" ")</f>
        <v>5</v>
      </c>
      <c r="F8" s="98">
        <f>COUNTIFS('3-班级学员信息表'!$I:$I,'8-市场占有率'!F$5,'3-班级学员信息表'!$N:$N,'8-市场占有率'!$B8,'3-班级学员信息表'!$Q:$Q,"&lt;&gt;"&amp;" ")</f>
        <v>10</v>
      </c>
      <c r="G8" s="98">
        <f>COUNTIFS('3-班级学员信息表'!$I:$I,'8-市场占有率'!G$5,'3-班级学员信息表'!$N:$N,'8-市场占有率'!$B8,'3-班级学员信息表'!$Q:$Q,"&lt;&gt;"&amp;" ")</f>
        <v>12</v>
      </c>
      <c r="H8" s="98">
        <f>COUNTIFS('3-班级学员信息表'!$I:$I,'8-市场占有率'!H$5,'3-班级学员信息表'!$N:$N,'8-市场占有率'!$B8,'3-班级学员信息表'!$Q:$Q,"&lt;&gt;"&amp;" ")</f>
        <v>1</v>
      </c>
      <c r="I8" s="98">
        <f>COUNTIFS('3-班级学员信息表'!$I:$I,'8-市场占有率'!I$5,'3-班级学员信息表'!$N:$N,'8-市场占有率'!$B8,'3-班级学员信息表'!$Q:$Q,"&lt;&gt;"&amp;" ")</f>
        <v>3</v>
      </c>
      <c r="J8" s="98">
        <f>COUNTIFS('3-班级学员信息表'!$I:$I,'8-市场占有率'!J$5,'3-班级学员信息表'!$N:$N,'8-市场占有率'!$B8,'3-班级学员信息表'!$Q:$Q,"&lt;&gt;"&amp;" ")</f>
        <v>0</v>
      </c>
      <c r="K8" s="98">
        <f>COUNTIFS('3-班级学员信息表'!$I:$I,'8-市场占有率'!K$5,'3-班级学员信息表'!$N:$N,'8-市场占有率'!$B8,'3-班级学员信息表'!$Q:$Q,"&lt;&gt;"&amp;" ")</f>
        <v>0</v>
      </c>
      <c r="L8" s="98">
        <f>COUNTIFS('3-班级学员信息表'!$I:$I,"初三",'3-班级学员信息表'!$N:$N,'8-市场占有率'!$B8,'3-班级学员信息表'!$Q:$Q,"&lt;&gt;"&amp;" ")+COUNTIFS('3-班级学员信息表'!$I:$I,"高一",'3-班级学员信息表'!$N:$N,'8-市场占有率'!$B8,'3-班级学员信息表'!$Q:$Q,"&lt;&gt;"&amp;" ")+COUNTIFS('3-班级学员信息表'!$I:$I,"高二",'3-班级学员信息表'!$N:$N,'8-市场占有率'!$B8,'3-班级学员信息表'!$Q:$Q,"&lt;&gt;"&amp;" ")+COUNTIFS('3-班级学员信息表'!$I:$I,"高三",'3-班级学员信息表'!$N:$N,'8-市场占有率'!$B8,'3-班级学员信息表'!$Q:$Q,"&lt;&gt;"&amp;" ")+COUNTIFS('3-班级学员信息表'!$I:$I,"其他",'3-班级学员信息表'!$N:$N,'8-市场占有率'!$B8,'3-班级学员信息表'!$Q:$Q,"&lt;&gt;"&amp;" ")</f>
        <v>0</v>
      </c>
      <c r="M8" s="98">
        <f t="shared" ref="M8:M71" si="2">SUM(C8:L8)</f>
        <v>35</v>
      </c>
      <c r="N8" s="101"/>
      <c r="O8" s="99">
        <f t="shared" si="1"/>
        <v>0</v>
      </c>
    </row>
    <row r="9" spans="1:20">
      <c r="A9" s="96">
        <v>3</v>
      </c>
      <c r="B9" s="100" t="s">
        <v>3977</v>
      </c>
      <c r="C9" s="98">
        <f>COUNTIFS('3-班级学员信息表'!$I:$I,"小班",'3-班级学员信息表'!$N:$N,'8-市场占有率'!$B9,'3-班级学员信息表'!$Q:$Q,"&lt;&gt;"&amp;" ")+COUNTIFS('3-班级学员信息表'!$I:$I,"中班",'3-班级学员信息表'!$N:$N,'8-市场占有率'!$B9,'3-班级学员信息表'!$Q:$Q,"&lt;&gt;"&amp;" ")+COUNTIFS('3-班级学员信息表'!$I:$I,"大班",'3-班级学员信息表'!$N:$N,'8-市场占有率'!$B9,'3-班级学员信息表'!$Q:$Q,"&lt;&gt;"&amp;" ")</f>
        <v>0</v>
      </c>
      <c r="D9" s="98">
        <f>COUNTIFS('3-班级学员信息表'!$I:$I,'8-市场占有率'!D$5,'3-班级学员信息表'!$N:$N,'8-市场占有率'!$B9,'3-班级学员信息表'!$Q:$Q,"&lt;&gt;"&amp;" ")</f>
        <v>0</v>
      </c>
      <c r="E9" s="98">
        <f>COUNTIFS('3-班级学员信息表'!$I:$I,'8-市场占有率'!E$5,'3-班级学员信息表'!$N:$N,'8-市场占有率'!$B9,'3-班级学员信息表'!$Q:$Q,"&lt;&gt;"&amp;" ")</f>
        <v>0</v>
      </c>
      <c r="F9" s="98">
        <f>COUNTIFS('3-班级学员信息表'!$I:$I,'8-市场占有率'!F$5,'3-班级学员信息表'!$N:$N,'8-市场占有率'!$B9,'3-班级学员信息表'!$Q:$Q,"&lt;&gt;"&amp;" ")</f>
        <v>0</v>
      </c>
      <c r="G9" s="98">
        <f>COUNTIFS('3-班级学员信息表'!$I:$I,'8-市场占有率'!G$5,'3-班级学员信息表'!$N:$N,'8-市场占有率'!$B9,'3-班级学员信息表'!$Q:$Q,"&lt;&gt;"&amp;" ")</f>
        <v>0</v>
      </c>
      <c r="H9" s="98">
        <f>COUNTIFS('3-班级学员信息表'!$I:$I,'8-市场占有率'!H$5,'3-班级学员信息表'!$N:$N,'8-市场占有率'!$B9,'3-班级学员信息表'!$Q:$Q,"&lt;&gt;"&amp;" ")</f>
        <v>0</v>
      </c>
      <c r="I9" s="98">
        <f>COUNTIFS('3-班级学员信息表'!$I:$I,'8-市场占有率'!I$5,'3-班级学员信息表'!$N:$N,'8-市场占有率'!$B9,'3-班级学员信息表'!$Q:$Q,"&lt;&gt;"&amp;" ")</f>
        <v>0</v>
      </c>
      <c r="J9" s="98">
        <f>COUNTIFS('3-班级学员信息表'!$I:$I,'8-市场占有率'!J$5,'3-班级学员信息表'!$N:$N,'8-市场占有率'!$B9,'3-班级学员信息表'!$Q:$Q,"&lt;&gt;"&amp;" ")</f>
        <v>0</v>
      </c>
      <c r="K9" s="98">
        <f>COUNTIFS('3-班级学员信息表'!$I:$I,'8-市场占有率'!K$5,'3-班级学员信息表'!$N:$N,'8-市场占有率'!$B9,'3-班级学员信息表'!$Q:$Q,"&lt;&gt;"&amp;" ")</f>
        <v>1</v>
      </c>
      <c r="L9" s="98">
        <f>COUNTIFS('3-班级学员信息表'!$I:$I,"初三",'3-班级学员信息表'!$N:$N,'8-市场占有率'!$B9,'3-班级学员信息表'!$Q:$Q,"&lt;&gt;"&amp;" ")+COUNTIFS('3-班级学员信息表'!$I:$I,"高一",'3-班级学员信息表'!$N:$N,'8-市场占有率'!$B9,'3-班级学员信息表'!$Q:$Q,"&lt;&gt;"&amp;" ")+COUNTIFS('3-班级学员信息表'!$I:$I,"高二",'3-班级学员信息表'!$N:$N,'8-市场占有率'!$B9,'3-班级学员信息表'!$Q:$Q,"&lt;&gt;"&amp;" ")+COUNTIFS('3-班级学员信息表'!$I:$I,"高三",'3-班级学员信息表'!$N:$N,'8-市场占有率'!$B9,'3-班级学员信息表'!$Q:$Q,"&lt;&gt;"&amp;" ")+COUNTIFS('3-班级学员信息表'!$I:$I,"其他",'3-班级学员信息表'!$N:$N,'8-市场占有率'!$B9,'3-班级学员信息表'!$Q:$Q,"&lt;&gt;"&amp;" ")</f>
        <v>0</v>
      </c>
      <c r="M9" s="98">
        <f t="shared" si="2"/>
        <v>1</v>
      </c>
      <c r="N9" s="101"/>
      <c r="O9" s="99">
        <f t="shared" si="1"/>
        <v>0</v>
      </c>
    </row>
    <row r="10" spans="1:20">
      <c r="A10" s="96">
        <v>4</v>
      </c>
      <c r="B10" s="100" t="s">
        <v>3965</v>
      </c>
      <c r="C10" s="98">
        <f>COUNTIFS('3-班级学员信息表'!$I:$I,"小班",'3-班级学员信息表'!$N:$N,'8-市场占有率'!$B10,'3-班级学员信息表'!$Q:$Q,"&lt;&gt;"&amp;" ")+COUNTIFS('3-班级学员信息表'!$I:$I,"中班",'3-班级学员信息表'!$N:$N,'8-市场占有率'!$B10,'3-班级学员信息表'!$Q:$Q,"&lt;&gt;"&amp;" ")+COUNTIFS('3-班级学员信息表'!$I:$I,"大班",'3-班级学员信息表'!$N:$N,'8-市场占有率'!$B10,'3-班级学员信息表'!$Q:$Q,"&lt;&gt;"&amp;" ")</f>
        <v>1</v>
      </c>
      <c r="D10" s="98">
        <f>COUNTIFS('3-班级学员信息表'!$I:$I,'8-市场占有率'!D$5,'3-班级学员信息表'!$N:$N,'8-市场占有率'!$B10,'3-班级学员信息表'!$Q:$Q,"&lt;&gt;"&amp;" ")</f>
        <v>0</v>
      </c>
      <c r="E10" s="98">
        <f>COUNTIFS('3-班级学员信息表'!$I:$I,'8-市场占有率'!E$5,'3-班级学员信息表'!$N:$N,'8-市场占有率'!$B10,'3-班级学员信息表'!$Q:$Q,"&lt;&gt;"&amp;" ")</f>
        <v>0</v>
      </c>
      <c r="F10" s="98">
        <f>COUNTIFS('3-班级学员信息表'!$I:$I,'8-市场占有率'!F$5,'3-班级学员信息表'!$N:$N,'8-市场占有率'!$B10,'3-班级学员信息表'!$Q:$Q,"&lt;&gt;"&amp;" ")</f>
        <v>0</v>
      </c>
      <c r="G10" s="98">
        <f>COUNTIFS('3-班级学员信息表'!$I:$I,'8-市场占有率'!G$5,'3-班级学员信息表'!$N:$N,'8-市场占有率'!$B10,'3-班级学员信息表'!$Q:$Q,"&lt;&gt;"&amp;" ")</f>
        <v>0</v>
      </c>
      <c r="H10" s="98">
        <f>COUNTIFS('3-班级学员信息表'!$I:$I,'8-市场占有率'!H$5,'3-班级学员信息表'!$N:$N,'8-市场占有率'!$B10,'3-班级学员信息表'!$Q:$Q,"&lt;&gt;"&amp;" ")</f>
        <v>0</v>
      </c>
      <c r="I10" s="98">
        <f>COUNTIFS('3-班级学员信息表'!$I:$I,'8-市场占有率'!I$5,'3-班级学员信息表'!$N:$N,'8-市场占有率'!$B10,'3-班级学员信息表'!$Q:$Q,"&lt;&gt;"&amp;" ")</f>
        <v>0</v>
      </c>
      <c r="J10" s="98">
        <f>COUNTIFS('3-班级学员信息表'!$I:$I,'8-市场占有率'!J$5,'3-班级学员信息表'!$N:$N,'8-市场占有率'!$B10,'3-班级学员信息表'!$Q:$Q,"&lt;&gt;"&amp;" ")</f>
        <v>0</v>
      </c>
      <c r="K10" s="98">
        <f>COUNTIFS('3-班级学员信息表'!$I:$I,'8-市场占有率'!K$5,'3-班级学员信息表'!$N:$N,'8-市场占有率'!$B10,'3-班级学员信息表'!$Q:$Q,"&lt;&gt;"&amp;" ")</f>
        <v>0</v>
      </c>
      <c r="L10" s="98">
        <f>COUNTIFS('3-班级学员信息表'!$I:$I,"初三",'3-班级学员信息表'!$N:$N,'8-市场占有率'!$B10,'3-班级学员信息表'!$Q:$Q,"&lt;&gt;"&amp;" ")+COUNTIFS('3-班级学员信息表'!$I:$I,"高一",'3-班级学员信息表'!$N:$N,'8-市场占有率'!$B10,'3-班级学员信息表'!$Q:$Q,"&lt;&gt;"&amp;" ")+COUNTIFS('3-班级学员信息表'!$I:$I,"高二",'3-班级学员信息表'!$N:$N,'8-市场占有率'!$B10,'3-班级学员信息表'!$Q:$Q,"&lt;&gt;"&amp;" ")+COUNTIFS('3-班级学员信息表'!$I:$I,"高三",'3-班级学员信息表'!$N:$N,'8-市场占有率'!$B10,'3-班级学员信息表'!$Q:$Q,"&lt;&gt;"&amp;" ")+COUNTIFS('3-班级学员信息表'!$I:$I,"其他",'3-班级学员信息表'!$N:$N,'8-市场占有率'!$B10,'3-班级学员信息表'!$Q:$Q,"&lt;&gt;"&amp;" ")</f>
        <v>0</v>
      </c>
      <c r="M10" s="98">
        <f t="shared" si="2"/>
        <v>1</v>
      </c>
      <c r="N10" s="101"/>
      <c r="O10" s="99">
        <f t="shared" si="1"/>
        <v>0</v>
      </c>
    </row>
    <row r="11" spans="1:20">
      <c r="A11" s="96">
        <v>5</v>
      </c>
      <c r="B11" s="100" t="s">
        <v>1742</v>
      </c>
      <c r="C11" s="98">
        <f>COUNTIFS('3-班级学员信息表'!$I:$I,"小班",'3-班级学员信息表'!$N:$N,'8-市场占有率'!$B11,'3-班级学员信息表'!$Q:$Q,"&lt;&gt;"&amp;" ")+COUNTIFS('3-班级学员信息表'!$I:$I,"中班",'3-班级学员信息表'!$N:$N,'8-市场占有率'!$B11,'3-班级学员信息表'!$Q:$Q,"&lt;&gt;"&amp;" ")+COUNTIFS('3-班级学员信息表'!$I:$I,"大班",'3-班级学员信息表'!$N:$N,'8-市场占有率'!$B11,'3-班级学员信息表'!$Q:$Q,"&lt;&gt;"&amp;" ")</f>
        <v>19</v>
      </c>
      <c r="D11" s="98">
        <f>COUNTIFS('3-班级学员信息表'!$I:$I,'8-市场占有率'!D$5,'3-班级学员信息表'!$N:$N,'8-市场占有率'!$B11,'3-班级学员信息表'!$Q:$Q,"&lt;&gt;"&amp;" ")</f>
        <v>0</v>
      </c>
      <c r="E11" s="98">
        <f>COUNTIFS('3-班级学员信息表'!$I:$I,'8-市场占有率'!E$5,'3-班级学员信息表'!$N:$N,'8-市场占有率'!$B11,'3-班级学员信息表'!$Q:$Q,"&lt;&gt;"&amp;" ")</f>
        <v>0</v>
      </c>
      <c r="F11" s="98">
        <f>COUNTIFS('3-班级学员信息表'!$I:$I,'8-市场占有率'!F$5,'3-班级学员信息表'!$N:$N,'8-市场占有率'!$B11,'3-班级学员信息表'!$Q:$Q,"&lt;&gt;"&amp;" ")</f>
        <v>0</v>
      </c>
      <c r="G11" s="98">
        <f>COUNTIFS('3-班级学员信息表'!$I:$I,'8-市场占有率'!G$5,'3-班级学员信息表'!$N:$N,'8-市场占有率'!$B11,'3-班级学员信息表'!$Q:$Q,"&lt;&gt;"&amp;" ")</f>
        <v>0</v>
      </c>
      <c r="H11" s="98">
        <f>COUNTIFS('3-班级学员信息表'!$I:$I,'8-市场占有率'!H$5,'3-班级学员信息表'!$N:$N,'8-市场占有率'!$B11,'3-班级学员信息表'!$Q:$Q,"&lt;&gt;"&amp;" ")</f>
        <v>0</v>
      </c>
      <c r="I11" s="98">
        <f>COUNTIFS('3-班级学员信息表'!$I:$I,'8-市场占有率'!I$5,'3-班级学员信息表'!$N:$N,'8-市场占有率'!$B11,'3-班级学员信息表'!$Q:$Q,"&lt;&gt;"&amp;" ")</f>
        <v>0</v>
      </c>
      <c r="J11" s="98">
        <f>COUNTIFS('3-班级学员信息表'!$I:$I,'8-市场占有率'!J$5,'3-班级学员信息表'!$N:$N,'8-市场占有率'!$B11,'3-班级学员信息表'!$Q:$Q,"&lt;&gt;"&amp;" ")</f>
        <v>0</v>
      </c>
      <c r="K11" s="98">
        <f>COUNTIFS('3-班级学员信息表'!$I:$I,'8-市场占有率'!K$5,'3-班级学员信息表'!$N:$N,'8-市场占有率'!$B11,'3-班级学员信息表'!$Q:$Q,"&lt;&gt;"&amp;" ")</f>
        <v>0</v>
      </c>
      <c r="L11" s="98">
        <f>COUNTIFS('3-班级学员信息表'!$I:$I,"初三",'3-班级学员信息表'!$N:$N,'8-市场占有率'!$B11,'3-班级学员信息表'!$Q:$Q,"&lt;&gt;"&amp;" ")+COUNTIFS('3-班级学员信息表'!$I:$I,"高一",'3-班级学员信息表'!$N:$N,'8-市场占有率'!$B11,'3-班级学员信息表'!$Q:$Q,"&lt;&gt;"&amp;" ")+COUNTIFS('3-班级学员信息表'!$I:$I,"高二",'3-班级学员信息表'!$N:$N,'8-市场占有率'!$B11,'3-班级学员信息表'!$Q:$Q,"&lt;&gt;"&amp;" ")+COUNTIFS('3-班级学员信息表'!$I:$I,"高三",'3-班级学员信息表'!$N:$N,'8-市场占有率'!$B11,'3-班级学员信息表'!$Q:$Q,"&lt;&gt;"&amp;" ")+COUNTIFS('3-班级学员信息表'!$I:$I,"其他",'3-班级学员信息表'!$N:$N,'8-市场占有率'!$B11,'3-班级学员信息表'!$Q:$Q,"&lt;&gt;"&amp;" ")</f>
        <v>2</v>
      </c>
      <c r="M11" s="98">
        <f t="shared" si="2"/>
        <v>21</v>
      </c>
      <c r="N11" s="101"/>
      <c r="O11" s="99">
        <f t="shared" si="1"/>
        <v>0</v>
      </c>
    </row>
    <row r="12" spans="1:20">
      <c r="A12" s="96">
        <v>6</v>
      </c>
      <c r="B12" s="100" t="s">
        <v>2595</v>
      </c>
      <c r="C12" s="98">
        <f>COUNTIFS('3-班级学员信息表'!$I:$I,"小班",'3-班级学员信息表'!$N:$N,'8-市场占有率'!$B12,'3-班级学员信息表'!$Q:$Q,"&lt;&gt;"&amp;" ")+COUNTIFS('3-班级学员信息表'!$I:$I,"中班",'3-班级学员信息表'!$N:$N,'8-市场占有率'!$B12,'3-班级学员信息表'!$Q:$Q,"&lt;&gt;"&amp;" ")+COUNTIFS('3-班级学员信息表'!$I:$I,"大班",'3-班级学员信息表'!$N:$N,'8-市场占有率'!$B12,'3-班级学员信息表'!$Q:$Q,"&lt;&gt;"&amp;" ")</f>
        <v>0</v>
      </c>
      <c r="D12" s="98">
        <f>COUNTIFS('3-班级学员信息表'!$I:$I,'8-市场占有率'!D$5,'3-班级学员信息表'!$N:$N,'8-市场占有率'!$B12,'3-班级学员信息表'!$Q:$Q,"&lt;&gt;"&amp;" ")</f>
        <v>1</v>
      </c>
      <c r="E12" s="98">
        <f>COUNTIFS('3-班级学员信息表'!$I:$I,'8-市场占有率'!E$5,'3-班级学员信息表'!$N:$N,'8-市场占有率'!$B12,'3-班级学员信息表'!$Q:$Q,"&lt;&gt;"&amp;" ")</f>
        <v>1</v>
      </c>
      <c r="F12" s="98">
        <f>COUNTIFS('3-班级学员信息表'!$I:$I,'8-市场占有率'!F$5,'3-班级学员信息表'!$N:$N,'8-市场占有率'!$B12,'3-班级学员信息表'!$Q:$Q,"&lt;&gt;"&amp;" ")</f>
        <v>0</v>
      </c>
      <c r="G12" s="98">
        <f>COUNTIFS('3-班级学员信息表'!$I:$I,'8-市场占有率'!G$5,'3-班级学员信息表'!$N:$N,'8-市场占有率'!$B12,'3-班级学员信息表'!$Q:$Q,"&lt;&gt;"&amp;" ")</f>
        <v>0</v>
      </c>
      <c r="H12" s="98">
        <f>COUNTIFS('3-班级学员信息表'!$I:$I,'8-市场占有率'!H$5,'3-班级学员信息表'!$N:$N,'8-市场占有率'!$B12,'3-班级学员信息表'!$Q:$Q,"&lt;&gt;"&amp;" ")</f>
        <v>0</v>
      </c>
      <c r="I12" s="98">
        <f>COUNTIFS('3-班级学员信息表'!$I:$I,'8-市场占有率'!I$5,'3-班级学员信息表'!$N:$N,'8-市场占有率'!$B12,'3-班级学员信息表'!$Q:$Q,"&lt;&gt;"&amp;" ")</f>
        <v>0</v>
      </c>
      <c r="J12" s="98">
        <f>COUNTIFS('3-班级学员信息表'!$I:$I,'8-市场占有率'!J$5,'3-班级学员信息表'!$N:$N,'8-市场占有率'!$B12,'3-班级学员信息表'!$Q:$Q,"&lt;&gt;"&amp;" ")</f>
        <v>0</v>
      </c>
      <c r="K12" s="98">
        <f>COUNTIFS('3-班级学员信息表'!$I:$I,'8-市场占有率'!K$5,'3-班级学员信息表'!$N:$N,'8-市场占有率'!$B12,'3-班级学员信息表'!$Q:$Q,"&lt;&gt;"&amp;" ")</f>
        <v>0</v>
      </c>
      <c r="L12" s="98">
        <f>COUNTIFS('3-班级学员信息表'!$I:$I,"初三",'3-班级学员信息表'!$N:$N,'8-市场占有率'!$B12,'3-班级学员信息表'!$Q:$Q,"&lt;&gt;"&amp;" ")+COUNTIFS('3-班级学员信息表'!$I:$I,"高一",'3-班级学员信息表'!$N:$N,'8-市场占有率'!$B12,'3-班级学员信息表'!$Q:$Q,"&lt;&gt;"&amp;" ")+COUNTIFS('3-班级学员信息表'!$I:$I,"高二",'3-班级学员信息表'!$N:$N,'8-市场占有率'!$B12,'3-班级学员信息表'!$Q:$Q,"&lt;&gt;"&amp;" ")+COUNTIFS('3-班级学员信息表'!$I:$I,"高三",'3-班级学员信息表'!$N:$N,'8-市场占有率'!$B12,'3-班级学员信息表'!$Q:$Q,"&lt;&gt;"&amp;" ")+COUNTIFS('3-班级学员信息表'!$I:$I,"其他",'3-班级学员信息表'!$N:$N,'8-市场占有率'!$B12,'3-班级学员信息表'!$Q:$Q,"&lt;&gt;"&amp;" ")</f>
        <v>0</v>
      </c>
      <c r="M12" s="98">
        <f t="shared" si="2"/>
        <v>2</v>
      </c>
      <c r="N12" s="101"/>
      <c r="O12" s="99">
        <f t="shared" si="1"/>
        <v>0</v>
      </c>
    </row>
    <row r="13" spans="1:20">
      <c r="A13" s="96">
        <v>7</v>
      </c>
      <c r="B13" s="100" t="s">
        <v>2780</v>
      </c>
      <c r="C13" s="98">
        <f>COUNTIFS('3-班级学员信息表'!$I:$I,"小班",'3-班级学员信息表'!$N:$N,'8-市场占有率'!$B13,'3-班级学员信息表'!$Q:$Q,"&lt;&gt;"&amp;" ")+COUNTIFS('3-班级学员信息表'!$I:$I,"中班",'3-班级学员信息表'!$N:$N,'8-市场占有率'!$B13,'3-班级学员信息表'!$Q:$Q,"&lt;&gt;"&amp;" ")+COUNTIFS('3-班级学员信息表'!$I:$I,"大班",'3-班级学员信息表'!$N:$N,'8-市场占有率'!$B13,'3-班级学员信息表'!$Q:$Q,"&lt;&gt;"&amp;" ")</f>
        <v>2</v>
      </c>
      <c r="D13" s="98">
        <f>COUNTIFS('3-班级学员信息表'!$I:$I,'8-市场占有率'!D$5,'3-班级学员信息表'!$N:$N,'8-市场占有率'!$B13,'3-班级学员信息表'!$Q:$Q,"&lt;&gt;"&amp;" ")</f>
        <v>0</v>
      </c>
      <c r="E13" s="98">
        <f>COUNTIFS('3-班级学员信息表'!$I:$I,'8-市场占有率'!E$5,'3-班级学员信息表'!$N:$N,'8-市场占有率'!$B13,'3-班级学员信息表'!$Q:$Q,"&lt;&gt;"&amp;" ")</f>
        <v>0</v>
      </c>
      <c r="F13" s="98">
        <f>COUNTIFS('3-班级学员信息表'!$I:$I,'8-市场占有率'!F$5,'3-班级学员信息表'!$N:$N,'8-市场占有率'!$B13,'3-班级学员信息表'!$Q:$Q,"&lt;&gt;"&amp;" ")</f>
        <v>0</v>
      </c>
      <c r="G13" s="98">
        <f>COUNTIFS('3-班级学员信息表'!$I:$I,'8-市场占有率'!G$5,'3-班级学员信息表'!$N:$N,'8-市场占有率'!$B13,'3-班级学员信息表'!$Q:$Q,"&lt;&gt;"&amp;" ")</f>
        <v>0</v>
      </c>
      <c r="H13" s="98">
        <f>COUNTIFS('3-班级学员信息表'!$I:$I,'8-市场占有率'!H$5,'3-班级学员信息表'!$N:$N,'8-市场占有率'!$B13,'3-班级学员信息表'!$Q:$Q,"&lt;&gt;"&amp;" ")</f>
        <v>0</v>
      </c>
      <c r="I13" s="98">
        <f>COUNTIFS('3-班级学员信息表'!$I:$I,'8-市场占有率'!I$5,'3-班级学员信息表'!$N:$N,'8-市场占有率'!$B13,'3-班级学员信息表'!$Q:$Q,"&lt;&gt;"&amp;" ")</f>
        <v>0</v>
      </c>
      <c r="J13" s="98">
        <f>COUNTIFS('3-班级学员信息表'!$I:$I,'8-市场占有率'!J$5,'3-班级学员信息表'!$N:$N,'8-市场占有率'!$B13,'3-班级学员信息表'!$Q:$Q,"&lt;&gt;"&amp;" ")</f>
        <v>0</v>
      </c>
      <c r="K13" s="98">
        <f>COUNTIFS('3-班级学员信息表'!$I:$I,'8-市场占有率'!K$5,'3-班级学员信息表'!$N:$N,'8-市场占有率'!$B13,'3-班级学员信息表'!$Q:$Q,"&lt;&gt;"&amp;" ")</f>
        <v>0</v>
      </c>
      <c r="L13" s="98">
        <f>COUNTIFS('3-班级学员信息表'!$I:$I,"初三",'3-班级学员信息表'!$N:$N,'8-市场占有率'!$B13,'3-班级学员信息表'!$Q:$Q,"&lt;&gt;"&amp;" ")+COUNTIFS('3-班级学员信息表'!$I:$I,"高一",'3-班级学员信息表'!$N:$N,'8-市场占有率'!$B13,'3-班级学员信息表'!$Q:$Q,"&lt;&gt;"&amp;" ")+COUNTIFS('3-班级学员信息表'!$I:$I,"高二",'3-班级学员信息表'!$N:$N,'8-市场占有率'!$B13,'3-班级学员信息表'!$Q:$Q,"&lt;&gt;"&amp;" ")+COUNTIFS('3-班级学员信息表'!$I:$I,"高三",'3-班级学员信息表'!$N:$N,'8-市场占有率'!$B13,'3-班级学员信息表'!$Q:$Q,"&lt;&gt;"&amp;" ")+COUNTIFS('3-班级学员信息表'!$I:$I,"其他",'3-班级学员信息表'!$N:$N,'8-市场占有率'!$B13,'3-班级学员信息表'!$Q:$Q,"&lt;&gt;"&amp;" ")</f>
        <v>0</v>
      </c>
      <c r="M13" s="98">
        <f t="shared" si="2"/>
        <v>2</v>
      </c>
      <c r="N13" s="101"/>
      <c r="O13" s="99">
        <f t="shared" si="1"/>
        <v>0</v>
      </c>
    </row>
    <row r="14" spans="1:20">
      <c r="A14" s="96">
        <v>8</v>
      </c>
      <c r="B14" s="100" t="s">
        <v>3896</v>
      </c>
      <c r="C14" s="98">
        <f>COUNTIFS('3-班级学员信息表'!$I:$I,"小班",'3-班级学员信息表'!$N:$N,'8-市场占有率'!$B14,'3-班级学员信息表'!$Q:$Q,"&lt;&gt;"&amp;" ")+COUNTIFS('3-班级学员信息表'!$I:$I,"中班",'3-班级学员信息表'!$N:$N,'8-市场占有率'!$B14,'3-班级学员信息表'!$Q:$Q,"&lt;&gt;"&amp;" ")+COUNTIFS('3-班级学员信息表'!$I:$I,"大班",'3-班级学员信息表'!$N:$N,'8-市场占有率'!$B14,'3-班级学员信息表'!$Q:$Q,"&lt;&gt;"&amp;" ")</f>
        <v>0</v>
      </c>
      <c r="D14" s="98">
        <f>COUNTIFS('3-班级学员信息表'!$I:$I,'8-市场占有率'!D$5,'3-班级学员信息表'!$N:$N,'8-市场占有率'!$B14,'3-班级学员信息表'!$Q:$Q,"&lt;&gt;"&amp;" ")</f>
        <v>0</v>
      </c>
      <c r="E14" s="98">
        <f>COUNTIFS('3-班级学员信息表'!$I:$I,'8-市场占有率'!E$5,'3-班级学员信息表'!$N:$N,'8-市场占有率'!$B14,'3-班级学员信息表'!$Q:$Q,"&lt;&gt;"&amp;" ")</f>
        <v>0</v>
      </c>
      <c r="F14" s="98">
        <f>COUNTIFS('3-班级学员信息表'!$I:$I,'8-市场占有率'!F$5,'3-班级学员信息表'!$N:$N,'8-市场占有率'!$B14,'3-班级学员信息表'!$Q:$Q,"&lt;&gt;"&amp;" ")</f>
        <v>0</v>
      </c>
      <c r="G14" s="98">
        <f>COUNTIFS('3-班级学员信息表'!$I:$I,'8-市场占有率'!G$5,'3-班级学员信息表'!$N:$N,'8-市场占有率'!$B14,'3-班级学员信息表'!$Q:$Q,"&lt;&gt;"&amp;" ")</f>
        <v>0</v>
      </c>
      <c r="H14" s="98">
        <f>COUNTIFS('3-班级学员信息表'!$I:$I,'8-市场占有率'!H$5,'3-班级学员信息表'!$N:$N,'8-市场占有率'!$B14,'3-班级学员信息表'!$Q:$Q,"&lt;&gt;"&amp;" ")</f>
        <v>0</v>
      </c>
      <c r="I14" s="98">
        <f>COUNTIFS('3-班级学员信息表'!$I:$I,'8-市场占有率'!I$5,'3-班级学员信息表'!$N:$N,'8-市场占有率'!$B14,'3-班级学员信息表'!$Q:$Q,"&lt;&gt;"&amp;" ")</f>
        <v>0</v>
      </c>
      <c r="J14" s="98">
        <f>COUNTIFS('3-班级学员信息表'!$I:$I,'8-市场占有率'!J$5,'3-班级学员信息表'!$N:$N,'8-市场占有率'!$B14,'3-班级学员信息表'!$Q:$Q,"&lt;&gt;"&amp;" ")</f>
        <v>0</v>
      </c>
      <c r="K14" s="98">
        <f>COUNTIFS('3-班级学员信息表'!$I:$I,'8-市场占有率'!K$5,'3-班级学员信息表'!$N:$N,'8-市场占有率'!$B14,'3-班级学员信息表'!$Q:$Q,"&lt;&gt;"&amp;" ")</f>
        <v>0</v>
      </c>
      <c r="L14" s="98">
        <f>COUNTIFS('3-班级学员信息表'!$I:$I,"初三",'3-班级学员信息表'!$N:$N,'8-市场占有率'!$B14,'3-班级学员信息表'!$Q:$Q,"&lt;&gt;"&amp;" ")+COUNTIFS('3-班级学员信息表'!$I:$I,"高一",'3-班级学员信息表'!$N:$N,'8-市场占有率'!$B14,'3-班级学员信息表'!$Q:$Q,"&lt;&gt;"&amp;" ")+COUNTIFS('3-班级学员信息表'!$I:$I,"高二",'3-班级学员信息表'!$N:$N,'8-市场占有率'!$B14,'3-班级学员信息表'!$Q:$Q,"&lt;&gt;"&amp;" ")+COUNTIFS('3-班级学员信息表'!$I:$I,"高三",'3-班级学员信息表'!$N:$N,'8-市场占有率'!$B14,'3-班级学员信息表'!$Q:$Q,"&lt;&gt;"&amp;" ")+COUNTIFS('3-班级学员信息表'!$I:$I,"其他",'3-班级学员信息表'!$N:$N,'8-市场占有率'!$B14,'3-班级学员信息表'!$Q:$Q,"&lt;&gt;"&amp;" ")</f>
        <v>1</v>
      </c>
      <c r="M14" s="98">
        <f t="shared" si="2"/>
        <v>1</v>
      </c>
      <c r="N14" s="101"/>
      <c r="O14" s="99">
        <f t="shared" si="1"/>
        <v>0</v>
      </c>
    </row>
    <row r="15" spans="1:20">
      <c r="A15" s="96">
        <v>9</v>
      </c>
      <c r="B15" s="100" t="s">
        <v>3856</v>
      </c>
      <c r="C15" s="98">
        <f>COUNTIFS('3-班级学员信息表'!$I:$I,"小班",'3-班级学员信息表'!$N:$N,'8-市场占有率'!$B15,'3-班级学员信息表'!$Q:$Q,"&lt;&gt;"&amp;" ")+COUNTIFS('3-班级学员信息表'!$I:$I,"中班",'3-班级学员信息表'!$N:$N,'8-市场占有率'!$B15,'3-班级学员信息表'!$Q:$Q,"&lt;&gt;"&amp;" ")+COUNTIFS('3-班级学员信息表'!$I:$I,"大班",'3-班级学员信息表'!$N:$N,'8-市场占有率'!$B15,'3-班级学员信息表'!$Q:$Q,"&lt;&gt;"&amp;" ")</f>
        <v>0</v>
      </c>
      <c r="D15" s="98">
        <f>COUNTIFS('3-班级学员信息表'!$I:$I,'8-市场占有率'!D$5,'3-班级学员信息表'!$N:$N,'8-市场占有率'!$B15,'3-班级学员信息表'!$Q:$Q,"&lt;&gt;"&amp;" ")</f>
        <v>0</v>
      </c>
      <c r="E15" s="98">
        <f>COUNTIFS('3-班级学员信息表'!$I:$I,'8-市场占有率'!E$5,'3-班级学员信息表'!$N:$N,'8-市场占有率'!$B15,'3-班级学员信息表'!$Q:$Q,"&lt;&gt;"&amp;" ")</f>
        <v>0</v>
      </c>
      <c r="F15" s="98">
        <f>COUNTIFS('3-班级学员信息表'!$I:$I,'8-市场占有率'!F$5,'3-班级学员信息表'!$N:$N,'8-市场占有率'!$B15,'3-班级学员信息表'!$Q:$Q,"&lt;&gt;"&amp;" ")</f>
        <v>1</v>
      </c>
      <c r="G15" s="98">
        <f>COUNTIFS('3-班级学员信息表'!$I:$I,'8-市场占有率'!G$5,'3-班级学员信息表'!$N:$N,'8-市场占有率'!$B15,'3-班级学员信息表'!$Q:$Q,"&lt;&gt;"&amp;" ")</f>
        <v>0</v>
      </c>
      <c r="H15" s="98">
        <f>COUNTIFS('3-班级学员信息表'!$I:$I,'8-市场占有率'!H$5,'3-班级学员信息表'!$N:$N,'8-市场占有率'!$B15,'3-班级学员信息表'!$Q:$Q,"&lt;&gt;"&amp;" ")</f>
        <v>0</v>
      </c>
      <c r="I15" s="98">
        <f>COUNTIFS('3-班级学员信息表'!$I:$I,'8-市场占有率'!I$5,'3-班级学员信息表'!$N:$N,'8-市场占有率'!$B15,'3-班级学员信息表'!$Q:$Q,"&lt;&gt;"&amp;" ")</f>
        <v>0</v>
      </c>
      <c r="J15" s="98">
        <f>COUNTIFS('3-班级学员信息表'!$I:$I,'8-市场占有率'!J$5,'3-班级学员信息表'!$N:$N,'8-市场占有率'!$B15,'3-班级学员信息表'!$Q:$Q,"&lt;&gt;"&amp;" ")</f>
        <v>0</v>
      </c>
      <c r="K15" s="98">
        <f>COUNTIFS('3-班级学员信息表'!$I:$I,'8-市场占有率'!K$5,'3-班级学员信息表'!$N:$N,'8-市场占有率'!$B15,'3-班级学员信息表'!$Q:$Q,"&lt;&gt;"&amp;" ")</f>
        <v>0</v>
      </c>
      <c r="L15" s="98">
        <f>COUNTIFS('3-班级学员信息表'!$I:$I,"初三",'3-班级学员信息表'!$N:$N,'8-市场占有率'!$B15,'3-班级学员信息表'!$Q:$Q,"&lt;&gt;"&amp;" ")+COUNTIFS('3-班级学员信息表'!$I:$I,"高一",'3-班级学员信息表'!$N:$N,'8-市场占有率'!$B15,'3-班级学员信息表'!$Q:$Q,"&lt;&gt;"&amp;" ")+COUNTIFS('3-班级学员信息表'!$I:$I,"高二",'3-班级学员信息表'!$N:$N,'8-市场占有率'!$B15,'3-班级学员信息表'!$Q:$Q,"&lt;&gt;"&amp;" ")+COUNTIFS('3-班级学员信息表'!$I:$I,"高三",'3-班级学员信息表'!$N:$N,'8-市场占有率'!$B15,'3-班级学员信息表'!$Q:$Q,"&lt;&gt;"&amp;" ")+COUNTIFS('3-班级学员信息表'!$I:$I,"其他",'3-班级学员信息表'!$N:$N,'8-市场占有率'!$B15,'3-班级学员信息表'!$Q:$Q,"&lt;&gt;"&amp;" ")</f>
        <v>0</v>
      </c>
      <c r="M15" s="98">
        <f t="shared" si="2"/>
        <v>1</v>
      </c>
      <c r="N15" s="101"/>
      <c r="O15" s="99">
        <f t="shared" si="1"/>
        <v>0</v>
      </c>
    </row>
    <row r="16" spans="1:20">
      <c r="A16" s="96">
        <v>10</v>
      </c>
      <c r="B16" s="100" t="s">
        <v>3810</v>
      </c>
      <c r="C16" s="98">
        <f>COUNTIFS('3-班级学员信息表'!$I:$I,"小班",'3-班级学员信息表'!$N:$N,'8-市场占有率'!$B16,'3-班级学员信息表'!$Q:$Q,"&lt;&gt;"&amp;" ")+COUNTIFS('3-班级学员信息表'!$I:$I,"中班",'3-班级学员信息表'!$N:$N,'8-市场占有率'!$B16,'3-班级学员信息表'!$Q:$Q,"&lt;&gt;"&amp;" ")+COUNTIFS('3-班级学员信息表'!$I:$I,"大班",'3-班级学员信息表'!$N:$N,'8-市场占有率'!$B16,'3-班级学员信息表'!$Q:$Q,"&lt;&gt;"&amp;" ")</f>
        <v>0</v>
      </c>
      <c r="D16" s="98">
        <f>COUNTIFS('3-班级学员信息表'!$I:$I,'8-市场占有率'!D$5,'3-班级学员信息表'!$N:$N,'8-市场占有率'!$B16,'3-班级学员信息表'!$Q:$Q,"&lt;&gt;"&amp;" ")</f>
        <v>0</v>
      </c>
      <c r="E16" s="98">
        <f>COUNTIFS('3-班级学员信息表'!$I:$I,'8-市场占有率'!E$5,'3-班级学员信息表'!$N:$N,'8-市场占有率'!$B16,'3-班级学员信息表'!$Q:$Q,"&lt;&gt;"&amp;" ")</f>
        <v>0</v>
      </c>
      <c r="F16" s="98">
        <f>COUNTIFS('3-班级学员信息表'!$I:$I,'8-市场占有率'!F$5,'3-班级学员信息表'!$N:$N,'8-市场占有率'!$B16,'3-班级学员信息表'!$Q:$Q,"&lt;&gt;"&amp;" ")</f>
        <v>0</v>
      </c>
      <c r="G16" s="98">
        <f>COUNTIFS('3-班级学员信息表'!$I:$I,'8-市场占有率'!G$5,'3-班级学员信息表'!$N:$N,'8-市场占有率'!$B16,'3-班级学员信息表'!$Q:$Q,"&lt;&gt;"&amp;" ")</f>
        <v>0</v>
      </c>
      <c r="H16" s="98">
        <f>COUNTIFS('3-班级学员信息表'!$I:$I,'8-市场占有率'!H$5,'3-班级学员信息表'!$N:$N,'8-市场占有率'!$B16,'3-班级学员信息表'!$Q:$Q,"&lt;&gt;"&amp;" ")</f>
        <v>0</v>
      </c>
      <c r="I16" s="98">
        <f>COUNTIFS('3-班级学员信息表'!$I:$I,'8-市场占有率'!I$5,'3-班级学员信息表'!$N:$N,'8-市场占有率'!$B16,'3-班级学员信息表'!$Q:$Q,"&lt;&gt;"&amp;" ")</f>
        <v>0</v>
      </c>
      <c r="J16" s="98">
        <f>COUNTIFS('3-班级学员信息表'!$I:$I,'8-市场占有率'!J$5,'3-班级学员信息表'!$N:$N,'8-市场占有率'!$B16,'3-班级学员信息表'!$Q:$Q,"&lt;&gt;"&amp;" ")</f>
        <v>0</v>
      </c>
      <c r="K16" s="98">
        <f>COUNTIFS('3-班级学员信息表'!$I:$I,'8-市场占有率'!K$5,'3-班级学员信息表'!$N:$N,'8-市场占有率'!$B16,'3-班级学员信息表'!$Q:$Q,"&lt;&gt;"&amp;" ")</f>
        <v>2</v>
      </c>
      <c r="L16" s="98">
        <f>COUNTIFS('3-班级学员信息表'!$I:$I,"初三",'3-班级学员信息表'!$N:$N,'8-市场占有率'!$B16,'3-班级学员信息表'!$Q:$Q,"&lt;&gt;"&amp;" ")+COUNTIFS('3-班级学员信息表'!$I:$I,"高一",'3-班级学员信息表'!$N:$N,'8-市场占有率'!$B16,'3-班级学员信息表'!$Q:$Q,"&lt;&gt;"&amp;" ")+COUNTIFS('3-班级学员信息表'!$I:$I,"高二",'3-班级学员信息表'!$N:$N,'8-市场占有率'!$B16,'3-班级学员信息表'!$Q:$Q,"&lt;&gt;"&amp;" ")+COUNTIFS('3-班级学员信息表'!$I:$I,"高三",'3-班级学员信息表'!$N:$N,'8-市场占有率'!$B16,'3-班级学员信息表'!$Q:$Q,"&lt;&gt;"&amp;" ")+COUNTIFS('3-班级学员信息表'!$I:$I,"其他",'3-班级学员信息表'!$N:$N,'8-市场占有率'!$B16,'3-班级学员信息表'!$Q:$Q,"&lt;&gt;"&amp;" ")</f>
        <v>0</v>
      </c>
      <c r="M16" s="98">
        <f t="shared" si="2"/>
        <v>2</v>
      </c>
      <c r="N16" s="101"/>
      <c r="O16" s="99">
        <f t="shared" si="1"/>
        <v>0</v>
      </c>
    </row>
    <row r="17" spans="1:15">
      <c r="A17" s="96">
        <v>11</v>
      </c>
      <c r="B17" s="100" t="s">
        <v>3189</v>
      </c>
      <c r="C17" s="98">
        <f>COUNTIFS('3-班级学员信息表'!$I:$I,"小班",'3-班级学员信息表'!$N:$N,'8-市场占有率'!$B17,'3-班级学员信息表'!$Q:$Q,"&lt;&gt;"&amp;" ")+COUNTIFS('3-班级学员信息表'!$I:$I,"中班",'3-班级学员信息表'!$N:$N,'8-市场占有率'!$B17,'3-班级学员信息表'!$Q:$Q,"&lt;&gt;"&amp;" ")+COUNTIFS('3-班级学员信息表'!$I:$I,"大班",'3-班级学员信息表'!$N:$N,'8-市场占有率'!$B17,'3-班级学员信息表'!$Q:$Q,"&lt;&gt;"&amp;" ")</f>
        <v>0</v>
      </c>
      <c r="D17" s="98">
        <f>COUNTIFS('3-班级学员信息表'!$I:$I,'8-市场占有率'!D$5,'3-班级学员信息表'!$N:$N,'8-市场占有率'!$B17,'3-班级学员信息表'!$Q:$Q,"&lt;&gt;"&amp;" ")</f>
        <v>0</v>
      </c>
      <c r="E17" s="98">
        <f>COUNTIFS('3-班级学员信息表'!$I:$I,'8-市场占有率'!E$5,'3-班级学员信息表'!$N:$N,'8-市场占有率'!$B17,'3-班级学员信息表'!$Q:$Q,"&lt;&gt;"&amp;" ")</f>
        <v>0</v>
      </c>
      <c r="F17" s="98">
        <f>COUNTIFS('3-班级学员信息表'!$I:$I,'8-市场占有率'!F$5,'3-班级学员信息表'!$N:$N,'8-市场占有率'!$B17,'3-班级学员信息表'!$Q:$Q,"&lt;&gt;"&amp;" ")</f>
        <v>0</v>
      </c>
      <c r="G17" s="98">
        <f>COUNTIFS('3-班级学员信息表'!$I:$I,'8-市场占有率'!G$5,'3-班级学员信息表'!$N:$N,'8-市场占有率'!$B17,'3-班级学员信息表'!$Q:$Q,"&lt;&gt;"&amp;" ")</f>
        <v>0</v>
      </c>
      <c r="H17" s="98">
        <f>COUNTIFS('3-班级学员信息表'!$I:$I,'8-市场占有率'!H$5,'3-班级学员信息表'!$N:$N,'8-市场占有率'!$B17,'3-班级学员信息表'!$Q:$Q,"&lt;&gt;"&amp;" ")</f>
        <v>0</v>
      </c>
      <c r="I17" s="98">
        <f>COUNTIFS('3-班级学员信息表'!$I:$I,'8-市场占有率'!I$5,'3-班级学员信息表'!$N:$N,'8-市场占有率'!$B17,'3-班级学员信息表'!$Q:$Q,"&lt;&gt;"&amp;" ")</f>
        <v>0</v>
      </c>
      <c r="J17" s="98">
        <f>COUNTIFS('3-班级学员信息表'!$I:$I,'8-市场占有率'!J$5,'3-班级学员信息表'!$N:$N,'8-市场占有率'!$B17,'3-班级学员信息表'!$Q:$Q,"&lt;&gt;"&amp;" ")</f>
        <v>0</v>
      </c>
      <c r="K17" s="98">
        <f>COUNTIFS('3-班级学员信息表'!$I:$I,'8-市场占有率'!K$5,'3-班级学员信息表'!$N:$N,'8-市场占有率'!$B17,'3-班级学员信息表'!$Q:$Q,"&lt;&gt;"&amp;" ")</f>
        <v>1</v>
      </c>
      <c r="L17" s="98">
        <f>COUNTIFS('3-班级学员信息表'!$I:$I,"初三",'3-班级学员信息表'!$N:$N,'8-市场占有率'!$B17,'3-班级学员信息表'!$Q:$Q,"&lt;&gt;"&amp;" ")+COUNTIFS('3-班级学员信息表'!$I:$I,"高一",'3-班级学员信息表'!$N:$N,'8-市场占有率'!$B17,'3-班级学员信息表'!$Q:$Q,"&lt;&gt;"&amp;" ")+COUNTIFS('3-班级学员信息表'!$I:$I,"高二",'3-班级学员信息表'!$N:$N,'8-市场占有率'!$B17,'3-班级学员信息表'!$Q:$Q,"&lt;&gt;"&amp;" ")+COUNTIFS('3-班级学员信息表'!$I:$I,"高三",'3-班级学员信息表'!$N:$N,'8-市场占有率'!$B17,'3-班级学员信息表'!$Q:$Q,"&lt;&gt;"&amp;" ")+COUNTIFS('3-班级学员信息表'!$I:$I,"其他",'3-班级学员信息表'!$N:$N,'8-市场占有率'!$B17,'3-班级学员信息表'!$Q:$Q,"&lt;&gt;"&amp;" ")</f>
        <v>0</v>
      </c>
      <c r="M17" s="98">
        <f t="shared" si="2"/>
        <v>1</v>
      </c>
      <c r="N17" s="101"/>
      <c r="O17" s="99">
        <f t="shared" si="1"/>
        <v>0</v>
      </c>
    </row>
    <row r="18" spans="1:15">
      <c r="A18" s="96">
        <v>12</v>
      </c>
      <c r="B18" s="100" t="s">
        <v>2348</v>
      </c>
      <c r="C18" s="98">
        <f>COUNTIFS('3-班级学员信息表'!$I:$I,"小班",'3-班级学员信息表'!$N:$N,'8-市场占有率'!$B18,'3-班级学员信息表'!$Q:$Q,"&lt;&gt;"&amp;" ")+COUNTIFS('3-班级学员信息表'!$I:$I,"中班",'3-班级学员信息表'!$N:$N,'8-市场占有率'!$B18,'3-班级学员信息表'!$Q:$Q,"&lt;&gt;"&amp;" ")+COUNTIFS('3-班级学员信息表'!$I:$I,"大班",'3-班级学员信息表'!$N:$N,'8-市场占有率'!$B18,'3-班级学员信息表'!$Q:$Q,"&lt;&gt;"&amp;" ")</f>
        <v>6</v>
      </c>
      <c r="D18" s="98">
        <f>COUNTIFS('3-班级学员信息表'!$I:$I,'8-市场占有率'!D$5,'3-班级学员信息表'!$N:$N,'8-市场占有率'!$B18,'3-班级学员信息表'!$Q:$Q,"&lt;&gt;"&amp;" ")</f>
        <v>0</v>
      </c>
      <c r="E18" s="98">
        <f>COUNTIFS('3-班级学员信息表'!$I:$I,'8-市场占有率'!E$5,'3-班级学员信息表'!$N:$N,'8-市场占有率'!$B18,'3-班级学员信息表'!$Q:$Q,"&lt;&gt;"&amp;" ")</f>
        <v>0</v>
      </c>
      <c r="F18" s="98">
        <f>COUNTIFS('3-班级学员信息表'!$I:$I,'8-市场占有率'!F$5,'3-班级学员信息表'!$N:$N,'8-市场占有率'!$B18,'3-班级学员信息表'!$Q:$Q,"&lt;&gt;"&amp;" ")</f>
        <v>0</v>
      </c>
      <c r="G18" s="98">
        <f>COUNTIFS('3-班级学员信息表'!$I:$I,'8-市场占有率'!G$5,'3-班级学员信息表'!$N:$N,'8-市场占有率'!$B18,'3-班级学员信息表'!$Q:$Q,"&lt;&gt;"&amp;" ")</f>
        <v>0</v>
      </c>
      <c r="H18" s="98">
        <f>COUNTIFS('3-班级学员信息表'!$I:$I,'8-市场占有率'!H$5,'3-班级学员信息表'!$N:$N,'8-市场占有率'!$B18,'3-班级学员信息表'!$Q:$Q,"&lt;&gt;"&amp;" ")</f>
        <v>0</v>
      </c>
      <c r="I18" s="98">
        <f>COUNTIFS('3-班级学员信息表'!$I:$I,'8-市场占有率'!I$5,'3-班级学员信息表'!$N:$N,'8-市场占有率'!$B18,'3-班级学员信息表'!$Q:$Q,"&lt;&gt;"&amp;" ")</f>
        <v>0</v>
      </c>
      <c r="J18" s="98">
        <f>COUNTIFS('3-班级学员信息表'!$I:$I,'8-市场占有率'!J$5,'3-班级学员信息表'!$N:$N,'8-市场占有率'!$B18,'3-班级学员信息表'!$Q:$Q,"&lt;&gt;"&amp;" ")</f>
        <v>0</v>
      </c>
      <c r="K18" s="98">
        <f>COUNTIFS('3-班级学员信息表'!$I:$I,'8-市场占有率'!K$5,'3-班级学员信息表'!$N:$N,'8-市场占有率'!$B18,'3-班级学员信息表'!$Q:$Q,"&lt;&gt;"&amp;" ")</f>
        <v>0</v>
      </c>
      <c r="L18" s="98">
        <f>COUNTIFS('3-班级学员信息表'!$I:$I,"初三",'3-班级学员信息表'!$N:$N,'8-市场占有率'!$B18,'3-班级学员信息表'!$Q:$Q,"&lt;&gt;"&amp;" ")+COUNTIFS('3-班级学员信息表'!$I:$I,"高一",'3-班级学员信息表'!$N:$N,'8-市场占有率'!$B18,'3-班级学员信息表'!$Q:$Q,"&lt;&gt;"&amp;" ")+COUNTIFS('3-班级学员信息表'!$I:$I,"高二",'3-班级学员信息表'!$N:$N,'8-市场占有率'!$B18,'3-班级学员信息表'!$Q:$Q,"&lt;&gt;"&amp;" ")+COUNTIFS('3-班级学员信息表'!$I:$I,"高三",'3-班级学员信息表'!$N:$N,'8-市场占有率'!$B18,'3-班级学员信息表'!$Q:$Q,"&lt;&gt;"&amp;" ")+COUNTIFS('3-班级学员信息表'!$I:$I,"其他",'3-班级学员信息表'!$N:$N,'8-市场占有率'!$B18,'3-班级学员信息表'!$Q:$Q,"&lt;&gt;"&amp;" ")</f>
        <v>0</v>
      </c>
      <c r="M18" s="98">
        <f t="shared" si="2"/>
        <v>6</v>
      </c>
      <c r="N18" s="101"/>
      <c r="O18" s="99">
        <f t="shared" si="1"/>
        <v>0</v>
      </c>
    </row>
    <row r="19" spans="1:15">
      <c r="A19" s="96">
        <v>13</v>
      </c>
      <c r="B19" s="100" t="s">
        <v>3323</v>
      </c>
      <c r="C19" s="98">
        <f>COUNTIFS('3-班级学员信息表'!$I:$I,"小班",'3-班级学员信息表'!$N:$N,'8-市场占有率'!$B19,'3-班级学员信息表'!$Q:$Q,"&lt;&gt;"&amp;" ")+COUNTIFS('3-班级学员信息表'!$I:$I,"中班",'3-班级学员信息表'!$N:$N,'8-市场占有率'!$B19,'3-班级学员信息表'!$Q:$Q,"&lt;&gt;"&amp;" ")+COUNTIFS('3-班级学员信息表'!$I:$I,"大班",'3-班级学员信息表'!$N:$N,'8-市场占有率'!$B19,'3-班级学员信息表'!$Q:$Q,"&lt;&gt;"&amp;" ")</f>
        <v>0</v>
      </c>
      <c r="D19" s="98">
        <f>COUNTIFS('3-班级学员信息表'!$I:$I,'8-市场占有率'!D$5,'3-班级学员信息表'!$N:$N,'8-市场占有率'!$B19,'3-班级学员信息表'!$Q:$Q,"&lt;&gt;"&amp;" ")</f>
        <v>0</v>
      </c>
      <c r="E19" s="98">
        <f>COUNTIFS('3-班级学员信息表'!$I:$I,'8-市场占有率'!E$5,'3-班级学员信息表'!$N:$N,'8-市场占有率'!$B19,'3-班级学员信息表'!$Q:$Q,"&lt;&gt;"&amp;" ")</f>
        <v>0</v>
      </c>
      <c r="F19" s="98">
        <f>COUNTIFS('3-班级学员信息表'!$I:$I,'8-市场占有率'!F$5,'3-班级学员信息表'!$N:$N,'8-市场占有率'!$B19,'3-班级学员信息表'!$Q:$Q,"&lt;&gt;"&amp;" ")</f>
        <v>0</v>
      </c>
      <c r="G19" s="98">
        <f>COUNTIFS('3-班级学员信息表'!$I:$I,'8-市场占有率'!G$5,'3-班级学员信息表'!$N:$N,'8-市场占有率'!$B19,'3-班级学员信息表'!$Q:$Q,"&lt;&gt;"&amp;" ")</f>
        <v>0</v>
      </c>
      <c r="H19" s="98">
        <f>COUNTIFS('3-班级学员信息表'!$I:$I,'8-市场占有率'!H$5,'3-班级学员信息表'!$N:$N,'8-市场占有率'!$B19,'3-班级学员信息表'!$Q:$Q,"&lt;&gt;"&amp;" ")</f>
        <v>0</v>
      </c>
      <c r="I19" s="98">
        <f>COUNTIFS('3-班级学员信息表'!$I:$I,'8-市场占有率'!I$5,'3-班级学员信息表'!$N:$N,'8-市场占有率'!$B19,'3-班级学员信息表'!$Q:$Q,"&lt;&gt;"&amp;" ")</f>
        <v>0</v>
      </c>
      <c r="J19" s="98">
        <f>COUNTIFS('3-班级学员信息表'!$I:$I,'8-市场占有率'!J$5,'3-班级学员信息表'!$N:$N,'8-市场占有率'!$B19,'3-班级学员信息表'!$Q:$Q,"&lt;&gt;"&amp;" ")</f>
        <v>0</v>
      </c>
      <c r="K19" s="98">
        <f>COUNTIFS('3-班级学员信息表'!$I:$I,'8-市场占有率'!K$5,'3-班级学员信息表'!$N:$N,'8-市场占有率'!$B19,'3-班级学员信息表'!$Q:$Q,"&lt;&gt;"&amp;" ")</f>
        <v>1</v>
      </c>
      <c r="L19" s="98">
        <f>COUNTIFS('3-班级学员信息表'!$I:$I,"初三",'3-班级学员信息表'!$N:$N,'8-市场占有率'!$B19,'3-班级学员信息表'!$Q:$Q,"&lt;&gt;"&amp;" ")+COUNTIFS('3-班级学员信息表'!$I:$I,"高一",'3-班级学员信息表'!$N:$N,'8-市场占有率'!$B19,'3-班级学员信息表'!$Q:$Q,"&lt;&gt;"&amp;" ")+COUNTIFS('3-班级学员信息表'!$I:$I,"高二",'3-班级学员信息表'!$N:$N,'8-市场占有率'!$B19,'3-班级学员信息表'!$Q:$Q,"&lt;&gt;"&amp;" ")+COUNTIFS('3-班级学员信息表'!$I:$I,"高三",'3-班级学员信息表'!$N:$N,'8-市场占有率'!$B19,'3-班级学员信息表'!$Q:$Q,"&lt;&gt;"&amp;" ")+COUNTIFS('3-班级学员信息表'!$I:$I,"其他",'3-班级学员信息表'!$N:$N,'8-市场占有率'!$B19,'3-班级学员信息表'!$Q:$Q,"&lt;&gt;"&amp;" ")</f>
        <v>0</v>
      </c>
      <c r="M19" s="98">
        <f t="shared" si="2"/>
        <v>1</v>
      </c>
      <c r="N19" s="101"/>
      <c r="O19" s="99">
        <f t="shared" si="1"/>
        <v>0</v>
      </c>
    </row>
    <row r="20" spans="1:15">
      <c r="A20" s="96">
        <v>14</v>
      </c>
      <c r="B20" s="100" t="s">
        <v>3319</v>
      </c>
      <c r="C20" s="98">
        <f>COUNTIFS('3-班级学员信息表'!$I:$I,"小班",'3-班级学员信息表'!$N:$N,'8-市场占有率'!$B20,'3-班级学员信息表'!$Q:$Q,"&lt;&gt;"&amp;" ")+COUNTIFS('3-班级学员信息表'!$I:$I,"中班",'3-班级学员信息表'!$N:$N,'8-市场占有率'!$B20,'3-班级学员信息表'!$Q:$Q,"&lt;&gt;"&amp;" ")+COUNTIFS('3-班级学员信息表'!$I:$I,"大班",'3-班级学员信息表'!$N:$N,'8-市场占有率'!$B20,'3-班级学员信息表'!$Q:$Q,"&lt;&gt;"&amp;" ")</f>
        <v>0</v>
      </c>
      <c r="D20" s="98">
        <f>COUNTIFS('3-班级学员信息表'!$I:$I,'8-市场占有率'!D$5,'3-班级学员信息表'!$N:$N,'8-市场占有率'!$B20,'3-班级学员信息表'!$Q:$Q,"&lt;&gt;"&amp;" ")</f>
        <v>0</v>
      </c>
      <c r="E20" s="98">
        <f>COUNTIFS('3-班级学员信息表'!$I:$I,'8-市场占有率'!E$5,'3-班级学员信息表'!$N:$N,'8-市场占有率'!$B20,'3-班级学员信息表'!$Q:$Q,"&lt;&gt;"&amp;" ")</f>
        <v>0</v>
      </c>
      <c r="F20" s="98">
        <f>COUNTIFS('3-班级学员信息表'!$I:$I,'8-市场占有率'!F$5,'3-班级学员信息表'!$N:$N,'8-市场占有率'!$B20,'3-班级学员信息表'!$Q:$Q,"&lt;&gt;"&amp;" ")</f>
        <v>0</v>
      </c>
      <c r="G20" s="98">
        <f>COUNTIFS('3-班级学员信息表'!$I:$I,'8-市场占有率'!G$5,'3-班级学员信息表'!$N:$N,'8-市场占有率'!$B20,'3-班级学员信息表'!$Q:$Q,"&lt;&gt;"&amp;" ")</f>
        <v>0</v>
      </c>
      <c r="H20" s="98">
        <f>COUNTIFS('3-班级学员信息表'!$I:$I,'8-市场占有率'!H$5,'3-班级学员信息表'!$N:$N,'8-市场占有率'!$B20,'3-班级学员信息表'!$Q:$Q,"&lt;&gt;"&amp;" ")</f>
        <v>0</v>
      </c>
      <c r="I20" s="98">
        <f>COUNTIFS('3-班级学员信息表'!$I:$I,'8-市场占有率'!I$5,'3-班级学员信息表'!$N:$N,'8-市场占有率'!$B20,'3-班级学员信息表'!$Q:$Q,"&lt;&gt;"&amp;" ")</f>
        <v>0</v>
      </c>
      <c r="J20" s="98">
        <f>COUNTIFS('3-班级学员信息表'!$I:$I,'8-市场占有率'!J$5,'3-班级学员信息表'!$N:$N,'8-市场占有率'!$B20,'3-班级学员信息表'!$Q:$Q,"&lt;&gt;"&amp;" ")</f>
        <v>0</v>
      </c>
      <c r="K20" s="98">
        <f>COUNTIFS('3-班级学员信息表'!$I:$I,'8-市场占有率'!K$5,'3-班级学员信息表'!$N:$N,'8-市场占有率'!$B20,'3-班级学员信息表'!$Q:$Q,"&lt;&gt;"&amp;" ")</f>
        <v>0</v>
      </c>
      <c r="L20" s="98">
        <f>COUNTIFS('3-班级学员信息表'!$I:$I,"初三",'3-班级学员信息表'!$N:$N,'8-市场占有率'!$B20,'3-班级学员信息表'!$Q:$Q,"&lt;&gt;"&amp;" ")+COUNTIFS('3-班级学员信息表'!$I:$I,"高一",'3-班级学员信息表'!$N:$N,'8-市场占有率'!$B20,'3-班级学员信息表'!$Q:$Q,"&lt;&gt;"&amp;" ")+COUNTIFS('3-班级学员信息表'!$I:$I,"高二",'3-班级学员信息表'!$N:$N,'8-市场占有率'!$B20,'3-班级学员信息表'!$Q:$Q,"&lt;&gt;"&amp;" ")+COUNTIFS('3-班级学员信息表'!$I:$I,"高三",'3-班级学员信息表'!$N:$N,'8-市场占有率'!$B20,'3-班级学员信息表'!$Q:$Q,"&lt;&gt;"&amp;" ")+COUNTIFS('3-班级学员信息表'!$I:$I,"其他",'3-班级学员信息表'!$N:$N,'8-市场占有率'!$B20,'3-班级学员信息表'!$Q:$Q,"&lt;&gt;"&amp;" ")</f>
        <v>0</v>
      </c>
      <c r="M20" s="98">
        <f t="shared" si="2"/>
        <v>0</v>
      </c>
      <c r="N20" s="101"/>
      <c r="O20" s="99">
        <f t="shared" si="1"/>
        <v>0</v>
      </c>
    </row>
    <row r="21" spans="1:15">
      <c r="A21" s="96">
        <v>15</v>
      </c>
      <c r="B21" s="100" t="s">
        <v>3124</v>
      </c>
      <c r="C21" s="98">
        <f>COUNTIFS('3-班级学员信息表'!$I:$I,"小班",'3-班级学员信息表'!$N:$N,'8-市场占有率'!$B21,'3-班级学员信息表'!$Q:$Q,"&lt;&gt;"&amp;" ")+COUNTIFS('3-班级学员信息表'!$I:$I,"中班",'3-班级学员信息表'!$N:$N,'8-市场占有率'!$B21,'3-班级学员信息表'!$Q:$Q,"&lt;&gt;"&amp;" ")+COUNTIFS('3-班级学员信息表'!$I:$I,"大班",'3-班级学员信息表'!$N:$N,'8-市场占有率'!$B21,'3-班级学员信息表'!$Q:$Q,"&lt;&gt;"&amp;" ")</f>
        <v>0</v>
      </c>
      <c r="D21" s="98">
        <f>COUNTIFS('3-班级学员信息表'!$I:$I,'8-市场占有率'!D$5,'3-班级学员信息表'!$N:$N,'8-市场占有率'!$B21,'3-班级学员信息表'!$Q:$Q,"&lt;&gt;"&amp;" ")</f>
        <v>1</v>
      </c>
      <c r="E21" s="98">
        <f>COUNTIFS('3-班级学员信息表'!$I:$I,'8-市场占有率'!E$5,'3-班级学员信息表'!$N:$N,'8-市场占有率'!$B21,'3-班级学员信息表'!$Q:$Q,"&lt;&gt;"&amp;" ")</f>
        <v>0</v>
      </c>
      <c r="F21" s="98">
        <f>COUNTIFS('3-班级学员信息表'!$I:$I,'8-市场占有率'!F$5,'3-班级学员信息表'!$N:$N,'8-市场占有率'!$B21,'3-班级学员信息表'!$Q:$Q,"&lt;&gt;"&amp;" ")</f>
        <v>0</v>
      </c>
      <c r="G21" s="98">
        <f>COUNTIFS('3-班级学员信息表'!$I:$I,'8-市场占有率'!G$5,'3-班级学员信息表'!$N:$N,'8-市场占有率'!$B21,'3-班级学员信息表'!$Q:$Q,"&lt;&gt;"&amp;" ")</f>
        <v>0</v>
      </c>
      <c r="H21" s="98">
        <f>COUNTIFS('3-班级学员信息表'!$I:$I,'8-市场占有率'!H$5,'3-班级学员信息表'!$N:$N,'8-市场占有率'!$B21,'3-班级学员信息表'!$Q:$Q,"&lt;&gt;"&amp;" ")</f>
        <v>1</v>
      </c>
      <c r="I21" s="98">
        <f>COUNTIFS('3-班级学员信息表'!$I:$I,'8-市场占有率'!I$5,'3-班级学员信息表'!$N:$N,'8-市场占有率'!$B21,'3-班级学员信息表'!$Q:$Q,"&lt;&gt;"&amp;" ")</f>
        <v>0</v>
      </c>
      <c r="J21" s="98">
        <f>COUNTIFS('3-班级学员信息表'!$I:$I,'8-市场占有率'!J$5,'3-班级学员信息表'!$N:$N,'8-市场占有率'!$B21,'3-班级学员信息表'!$Q:$Q,"&lt;&gt;"&amp;" ")</f>
        <v>1</v>
      </c>
      <c r="K21" s="98">
        <f>COUNTIFS('3-班级学员信息表'!$I:$I,'8-市场占有率'!K$5,'3-班级学员信息表'!$N:$N,'8-市场占有率'!$B21,'3-班级学员信息表'!$Q:$Q,"&lt;&gt;"&amp;" ")</f>
        <v>0</v>
      </c>
      <c r="L21" s="98">
        <f>COUNTIFS('3-班级学员信息表'!$I:$I,"初三",'3-班级学员信息表'!$N:$N,'8-市场占有率'!$B21,'3-班级学员信息表'!$Q:$Q,"&lt;&gt;"&amp;" ")+COUNTIFS('3-班级学员信息表'!$I:$I,"高一",'3-班级学员信息表'!$N:$N,'8-市场占有率'!$B21,'3-班级学员信息表'!$Q:$Q,"&lt;&gt;"&amp;" ")+COUNTIFS('3-班级学员信息表'!$I:$I,"高二",'3-班级学员信息表'!$N:$N,'8-市场占有率'!$B21,'3-班级学员信息表'!$Q:$Q,"&lt;&gt;"&amp;" ")+COUNTIFS('3-班级学员信息表'!$I:$I,"高三",'3-班级学员信息表'!$N:$N,'8-市场占有率'!$B21,'3-班级学员信息表'!$Q:$Q,"&lt;&gt;"&amp;" ")+COUNTIFS('3-班级学员信息表'!$I:$I,"其他",'3-班级学员信息表'!$N:$N,'8-市场占有率'!$B21,'3-班级学员信息表'!$Q:$Q,"&lt;&gt;"&amp;" ")</f>
        <v>0</v>
      </c>
      <c r="M21" s="98">
        <f t="shared" si="2"/>
        <v>3</v>
      </c>
      <c r="N21" s="101"/>
      <c r="O21" s="99">
        <f t="shared" si="1"/>
        <v>0</v>
      </c>
    </row>
    <row r="22" spans="1:15">
      <c r="A22" s="96">
        <v>16</v>
      </c>
      <c r="B22" s="100" t="s">
        <v>2719</v>
      </c>
      <c r="C22" s="98">
        <f>COUNTIFS('3-班级学员信息表'!$I:$I,"小班",'3-班级学员信息表'!$N:$N,'8-市场占有率'!$B22,'3-班级学员信息表'!$Q:$Q,"&lt;&gt;"&amp;" ")+COUNTIFS('3-班级学员信息表'!$I:$I,"中班",'3-班级学员信息表'!$N:$N,'8-市场占有率'!$B22,'3-班级学员信息表'!$Q:$Q,"&lt;&gt;"&amp;" ")+COUNTIFS('3-班级学员信息表'!$I:$I,"大班",'3-班级学员信息表'!$N:$N,'8-市场占有率'!$B22,'3-班级学员信息表'!$Q:$Q,"&lt;&gt;"&amp;" ")</f>
        <v>0</v>
      </c>
      <c r="D22" s="98">
        <f>COUNTIFS('3-班级学员信息表'!$I:$I,'8-市场占有率'!D$5,'3-班级学员信息表'!$N:$N,'8-市场占有率'!$B22,'3-班级学员信息表'!$Q:$Q,"&lt;&gt;"&amp;" ")</f>
        <v>1</v>
      </c>
      <c r="E22" s="98">
        <f>COUNTIFS('3-班级学员信息表'!$I:$I,'8-市场占有率'!E$5,'3-班级学员信息表'!$N:$N,'8-市场占有率'!$B22,'3-班级学员信息表'!$Q:$Q,"&lt;&gt;"&amp;" ")</f>
        <v>5</v>
      </c>
      <c r="F22" s="98">
        <f>COUNTIFS('3-班级学员信息表'!$I:$I,'8-市场占有率'!F$5,'3-班级学员信息表'!$N:$N,'8-市场占有率'!$B22,'3-班级学员信息表'!$Q:$Q,"&lt;&gt;"&amp;" ")</f>
        <v>0</v>
      </c>
      <c r="G22" s="98">
        <f>COUNTIFS('3-班级学员信息表'!$I:$I,'8-市场占有率'!G$5,'3-班级学员信息表'!$N:$N,'8-市场占有率'!$B22,'3-班级学员信息表'!$Q:$Q,"&lt;&gt;"&amp;" ")</f>
        <v>0</v>
      </c>
      <c r="H22" s="98">
        <f>COUNTIFS('3-班级学员信息表'!$I:$I,'8-市场占有率'!H$5,'3-班级学员信息表'!$N:$N,'8-市场占有率'!$B22,'3-班级学员信息表'!$Q:$Q,"&lt;&gt;"&amp;" ")</f>
        <v>0</v>
      </c>
      <c r="I22" s="98">
        <f>COUNTIFS('3-班级学员信息表'!$I:$I,'8-市场占有率'!I$5,'3-班级学员信息表'!$N:$N,'8-市场占有率'!$B22,'3-班级学员信息表'!$Q:$Q,"&lt;&gt;"&amp;" ")</f>
        <v>0</v>
      </c>
      <c r="J22" s="98">
        <f>COUNTIFS('3-班级学员信息表'!$I:$I,'8-市场占有率'!J$5,'3-班级学员信息表'!$N:$N,'8-市场占有率'!$B22,'3-班级学员信息表'!$Q:$Q,"&lt;&gt;"&amp;" ")</f>
        <v>0</v>
      </c>
      <c r="K22" s="98">
        <f>COUNTIFS('3-班级学员信息表'!$I:$I,'8-市场占有率'!K$5,'3-班级学员信息表'!$N:$N,'8-市场占有率'!$B22,'3-班级学员信息表'!$Q:$Q,"&lt;&gt;"&amp;" ")</f>
        <v>0</v>
      </c>
      <c r="L22" s="98">
        <f>COUNTIFS('3-班级学员信息表'!$I:$I,"初三",'3-班级学员信息表'!$N:$N,'8-市场占有率'!$B22,'3-班级学员信息表'!$Q:$Q,"&lt;&gt;"&amp;" ")+COUNTIFS('3-班级学员信息表'!$I:$I,"高一",'3-班级学员信息表'!$N:$N,'8-市场占有率'!$B22,'3-班级学员信息表'!$Q:$Q,"&lt;&gt;"&amp;" ")+COUNTIFS('3-班级学员信息表'!$I:$I,"高二",'3-班级学员信息表'!$N:$N,'8-市场占有率'!$B22,'3-班级学员信息表'!$Q:$Q,"&lt;&gt;"&amp;" ")+COUNTIFS('3-班级学员信息表'!$I:$I,"高三",'3-班级学员信息表'!$N:$N,'8-市场占有率'!$B22,'3-班级学员信息表'!$Q:$Q,"&lt;&gt;"&amp;" ")+COUNTIFS('3-班级学员信息表'!$I:$I,"其他",'3-班级学员信息表'!$N:$N,'8-市场占有率'!$B22,'3-班级学员信息表'!$Q:$Q,"&lt;&gt;"&amp;" ")</f>
        <v>0</v>
      </c>
      <c r="M22" s="98">
        <f t="shared" si="2"/>
        <v>6</v>
      </c>
      <c r="N22" s="101"/>
      <c r="O22" s="99">
        <f t="shared" si="1"/>
        <v>0</v>
      </c>
    </row>
    <row r="23" spans="1:15">
      <c r="A23" s="96">
        <v>17</v>
      </c>
      <c r="B23" s="100" t="s">
        <v>2508</v>
      </c>
      <c r="C23" s="98">
        <f>COUNTIFS('3-班级学员信息表'!$I:$I,"小班",'3-班级学员信息表'!$N:$N,'8-市场占有率'!$B23,'3-班级学员信息表'!$Q:$Q,"&lt;&gt;"&amp;" ")+COUNTIFS('3-班级学员信息表'!$I:$I,"中班",'3-班级学员信息表'!$N:$N,'8-市场占有率'!$B23,'3-班级学员信息表'!$Q:$Q,"&lt;&gt;"&amp;" ")+COUNTIFS('3-班级学员信息表'!$I:$I,"大班",'3-班级学员信息表'!$N:$N,'8-市场占有率'!$B23,'3-班级学员信息表'!$Q:$Q,"&lt;&gt;"&amp;" ")</f>
        <v>0</v>
      </c>
      <c r="D23" s="98">
        <f>COUNTIFS('3-班级学员信息表'!$I:$I,'8-市场占有率'!D$5,'3-班级学员信息表'!$N:$N,'8-市场占有率'!$B23,'3-班级学员信息表'!$Q:$Q,"&lt;&gt;"&amp;" ")</f>
        <v>0</v>
      </c>
      <c r="E23" s="98">
        <f>COUNTIFS('3-班级学员信息表'!$I:$I,'8-市场占有率'!E$5,'3-班级学员信息表'!$N:$N,'8-市场占有率'!$B23,'3-班级学员信息表'!$Q:$Q,"&lt;&gt;"&amp;" ")</f>
        <v>0</v>
      </c>
      <c r="F23" s="98">
        <f>COUNTIFS('3-班级学员信息表'!$I:$I,'8-市场占有率'!F$5,'3-班级学员信息表'!$N:$N,'8-市场占有率'!$B23,'3-班级学员信息表'!$Q:$Q,"&lt;&gt;"&amp;" ")</f>
        <v>0</v>
      </c>
      <c r="G23" s="98">
        <f>COUNTIFS('3-班级学员信息表'!$I:$I,'8-市场占有率'!G$5,'3-班级学员信息表'!$N:$N,'8-市场占有率'!$B23,'3-班级学员信息表'!$Q:$Q,"&lt;&gt;"&amp;" ")</f>
        <v>1</v>
      </c>
      <c r="H23" s="98">
        <f>COUNTIFS('3-班级学员信息表'!$I:$I,'8-市场占有率'!H$5,'3-班级学员信息表'!$N:$N,'8-市场占有率'!$B23,'3-班级学员信息表'!$Q:$Q,"&lt;&gt;"&amp;" ")</f>
        <v>0</v>
      </c>
      <c r="I23" s="98">
        <f>COUNTIFS('3-班级学员信息表'!$I:$I,'8-市场占有率'!I$5,'3-班级学员信息表'!$N:$N,'8-市场占有率'!$B23,'3-班级学员信息表'!$Q:$Q,"&lt;&gt;"&amp;" ")</f>
        <v>1</v>
      </c>
      <c r="J23" s="98">
        <f>COUNTIFS('3-班级学员信息表'!$I:$I,'8-市场占有率'!J$5,'3-班级学员信息表'!$N:$N,'8-市场占有率'!$B23,'3-班级学员信息表'!$Q:$Q,"&lt;&gt;"&amp;" ")</f>
        <v>0</v>
      </c>
      <c r="K23" s="98">
        <f>COUNTIFS('3-班级学员信息表'!$I:$I,'8-市场占有率'!K$5,'3-班级学员信息表'!$N:$N,'8-市场占有率'!$B23,'3-班级学员信息表'!$Q:$Q,"&lt;&gt;"&amp;" ")</f>
        <v>0</v>
      </c>
      <c r="L23" s="98">
        <f>COUNTIFS('3-班级学员信息表'!$I:$I,"初三",'3-班级学员信息表'!$N:$N,'8-市场占有率'!$B23,'3-班级学员信息表'!$Q:$Q,"&lt;&gt;"&amp;" ")+COUNTIFS('3-班级学员信息表'!$I:$I,"高一",'3-班级学员信息表'!$N:$N,'8-市场占有率'!$B23,'3-班级学员信息表'!$Q:$Q,"&lt;&gt;"&amp;" ")+COUNTIFS('3-班级学员信息表'!$I:$I,"高二",'3-班级学员信息表'!$N:$N,'8-市场占有率'!$B23,'3-班级学员信息表'!$Q:$Q,"&lt;&gt;"&amp;" ")+COUNTIFS('3-班级学员信息表'!$I:$I,"高三",'3-班级学员信息表'!$N:$N,'8-市场占有率'!$B23,'3-班级学员信息表'!$Q:$Q,"&lt;&gt;"&amp;" ")+COUNTIFS('3-班级学员信息表'!$I:$I,"其他",'3-班级学员信息表'!$N:$N,'8-市场占有率'!$B23,'3-班级学员信息表'!$Q:$Q,"&lt;&gt;"&amp;" ")</f>
        <v>0</v>
      </c>
      <c r="M23" s="98">
        <f t="shared" si="2"/>
        <v>2</v>
      </c>
      <c r="N23" s="101"/>
      <c r="O23" s="99">
        <f t="shared" si="1"/>
        <v>0</v>
      </c>
    </row>
    <row r="24" spans="1:15">
      <c r="A24" s="96">
        <v>18</v>
      </c>
      <c r="B24" s="100" t="s">
        <v>2998</v>
      </c>
      <c r="C24" s="98">
        <f>COUNTIFS('3-班级学员信息表'!$I:$I,"小班",'3-班级学员信息表'!$N:$N,'8-市场占有率'!$B24,'3-班级学员信息表'!$Q:$Q,"&lt;&gt;"&amp;" ")+COUNTIFS('3-班级学员信息表'!$I:$I,"中班",'3-班级学员信息表'!$N:$N,'8-市场占有率'!$B24,'3-班级学员信息表'!$Q:$Q,"&lt;&gt;"&amp;" ")+COUNTIFS('3-班级学员信息表'!$I:$I,"大班",'3-班级学员信息表'!$N:$N,'8-市场占有率'!$B24,'3-班级学员信息表'!$Q:$Q,"&lt;&gt;"&amp;" ")</f>
        <v>1</v>
      </c>
      <c r="D24" s="98">
        <f>COUNTIFS('3-班级学员信息表'!$I:$I,'8-市场占有率'!D$5,'3-班级学员信息表'!$N:$N,'8-市场占有率'!$B24,'3-班级学员信息表'!$Q:$Q,"&lt;&gt;"&amp;" ")</f>
        <v>0</v>
      </c>
      <c r="E24" s="98">
        <f>COUNTIFS('3-班级学员信息表'!$I:$I,'8-市场占有率'!E$5,'3-班级学员信息表'!$N:$N,'8-市场占有率'!$B24,'3-班级学员信息表'!$Q:$Q,"&lt;&gt;"&amp;" ")</f>
        <v>0</v>
      </c>
      <c r="F24" s="98">
        <f>COUNTIFS('3-班级学员信息表'!$I:$I,'8-市场占有率'!F$5,'3-班级学员信息表'!$N:$N,'8-市场占有率'!$B24,'3-班级学员信息表'!$Q:$Q,"&lt;&gt;"&amp;" ")</f>
        <v>0</v>
      </c>
      <c r="G24" s="98">
        <f>COUNTIFS('3-班级学员信息表'!$I:$I,'8-市场占有率'!G$5,'3-班级学员信息表'!$N:$N,'8-市场占有率'!$B24,'3-班级学员信息表'!$Q:$Q,"&lt;&gt;"&amp;" ")</f>
        <v>0</v>
      </c>
      <c r="H24" s="98">
        <f>COUNTIFS('3-班级学员信息表'!$I:$I,'8-市场占有率'!H$5,'3-班级学员信息表'!$N:$N,'8-市场占有率'!$B24,'3-班级学员信息表'!$Q:$Q,"&lt;&gt;"&amp;" ")</f>
        <v>0</v>
      </c>
      <c r="I24" s="98">
        <f>COUNTIFS('3-班级学员信息表'!$I:$I,'8-市场占有率'!I$5,'3-班级学员信息表'!$N:$N,'8-市场占有率'!$B24,'3-班级学员信息表'!$Q:$Q,"&lt;&gt;"&amp;" ")</f>
        <v>0</v>
      </c>
      <c r="J24" s="98">
        <f>COUNTIFS('3-班级学员信息表'!$I:$I,'8-市场占有率'!J$5,'3-班级学员信息表'!$N:$N,'8-市场占有率'!$B24,'3-班级学员信息表'!$Q:$Q,"&lt;&gt;"&amp;" ")</f>
        <v>0</v>
      </c>
      <c r="K24" s="98">
        <f>COUNTIFS('3-班级学员信息表'!$I:$I,'8-市场占有率'!K$5,'3-班级学员信息表'!$N:$N,'8-市场占有率'!$B24,'3-班级学员信息表'!$Q:$Q,"&lt;&gt;"&amp;" ")</f>
        <v>0</v>
      </c>
      <c r="L24" s="98">
        <f>COUNTIFS('3-班级学员信息表'!$I:$I,"初三",'3-班级学员信息表'!$N:$N,'8-市场占有率'!$B24,'3-班级学员信息表'!$Q:$Q,"&lt;&gt;"&amp;" ")+COUNTIFS('3-班级学员信息表'!$I:$I,"高一",'3-班级学员信息表'!$N:$N,'8-市场占有率'!$B24,'3-班级学员信息表'!$Q:$Q,"&lt;&gt;"&amp;" ")+COUNTIFS('3-班级学员信息表'!$I:$I,"高二",'3-班级学员信息表'!$N:$N,'8-市场占有率'!$B24,'3-班级学员信息表'!$Q:$Q,"&lt;&gt;"&amp;" ")+COUNTIFS('3-班级学员信息表'!$I:$I,"高三",'3-班级学员信息表'!$N:$N,'8-市场占有率'!$B24,'3-班级学员信息表'!$Q:$Q,"&lt;&gt;"&amp;" ")+COUNTIFS('3-班级学员信息表'!$I:$I,"其他",'3-班级学员信息表'!$N:$N,'8-市场占有率'!$B24,'3-班级学员信息表'!$Q:$Q,"&lt;&gt;"&amp;" ")</f>
        <v>0</v>
      </c>
      <c r="M24" s="98">
        <f t="shared" si="2"/>
        <v>1</v>
      </c>
      <c r="N24" s="101"/>
      <c r="O24" s="99">
        <f t="shared" si="1"/>
        <v>0</v>
      </c>
    </row>
    <row r="25" spans="1:15">
      <c r="A25" s="96">
        <v>19</v>
      </c>
      <c r="B25" s="100" t="s">
        <v>2871</v>
      </c>
      <c r="C25" s="98">
        <f>COUNTIFS('3-班级学员信息表'!$I:$I,"小班",'3-班级学员信息表'!$N:$N,'8-市场占有率'!$B25,'3-班级学员信息表'!$Q:$Q,"&lt;&gt;"&amp;" ")+COUNTIFS('3-班级学员信息表'!$I:$I,"中班",'3-班级学员信息表'!$N:$N,'8-市场占有率'!$B25,'3-班级学员信息表'!$Q:$Q,"&lt;&gt;"&amp;" ")+COUNTIFS('3-班级学员信息表'!$I:$I,"大班",'3-班级学员信息表'!$N:$N,'8-市场占有率'!$B25,'3-班级学员信息表'!$Q:$Q,"&lt;&gt;"&amp;" ")</f>
        <v>0</v>
      </c>
      <c r="D25" s="98">
        <f>COUNTIFS('3-班级学员信息表'!$I:$I,'8-市场占有率'!D$5,'3-班级学员信息表'!$N:$N,'8-市场占有率'!$B25,'3-班级学员信息表'!$Q:$Q,"&lt;&gt;"&amp;" ")</f>
        <v>0</v>
      </c>
      <c r="E25" s="98">
        <f>COUNTIFS('3-班级学员信息表'!$I:$I,'8-市场占有率'!E$5,'3-班级学员信息表'!$N:$N,'8-市场占有率'!$B25,'3-班级学员信息表'!$Q:$Q,"&lt;&gt;"&amp;" ")</f>
        <v>0</v>
      </c>
      <c r="F25" s="98">
        <f>COUNTIFS('3-班级学员信息表'!$I:$I,'8-市场占有率'!F$5,'3-班级学员信息表'!$N:$N,'8-市场占有率'!$B25,'3-班级学员信息表'!$Q:$Q,"&lt;&gt;"&amp;" ")</f>
        <v>0</v>
      </c>
      <c r="G25" s="98">
        <f>COUNTIFS('3-班级学员信息表'!$I:$I,'8-市场占有率'!G$5,'3-班级学员信息表'!$N:$N,'8-市场占有率'!$B25,'3-班级学员信息表'!$Q:$Q,"&lt;&gt;"&amp;" ")</f>
        <v>0</v>
      </c>
      <c r="H25" s="98">
        <f>COUNTIFS('3-班级学员信息表'!$I:$I,'8-市场占有率'!H$5,'3-班级学员信息表'!$N:$N,'8-市场占有率'!$B25,'3-班级学员信息表'!$Q:$Q,"&lt;&gt;"&amp;" ")</f>
        <v>1</v>
      </c>
      <c r="I25" s="98">
        <f>COUNTIFS('3-班级学员信息表'!$I:$I,'8-市场占有率'!I$5,'3-班级学员信息表'!$N:$N,'8-市场占有率'!$B25,'3-班级学员信息表'!$Q:$Q,"&lt;&gt;"&amp;" ")</f>
        <v>0</v>
      </c>
      <c r="J25" s="98">
        <f>COUNTIFS('3-班级学员信息表'!$I:$I,'8-市场占有率'!J$5,'3-班级学员信息表'!$N:$N,'8-市场占有率'!$B25,'3-班级学员信息表'!$Q:$Q,"&lt;&gt;"&amp;" ")</f>
        <v>0</v>
      </c>
      <c r="K25" s="98">
        <f>COUNTIFS('3-班级学员信息表'!$I:$I,'8-市场占有率'!K$5,'3-班级学员信息表'!$N:$N,'8-市场占有率'!$B25,'3-班级学员信息表'!$Q:$Q,"&lt;&gt;"&amp;" ")</f>
        <v>0</v>
      </c>
      <c r="L25" s="98">
        <f>COUNTIFS('3-班级学员信息表'!$I:$I,"初三",'3-班级学员信息表'!$N:$N,'8-市场占有率'!$B25,'3-班级学员信息表'!$Q:$Q,"&lt;&gt;"&amp;" ")+COUNTIFS('3-班级学员信息表'!$I:$I,"高一",'3-班级学员信息表'!$N:$N,'8-市场占有率'!$B25,'3-班级学员信息表'!$Q:$Q,"&lt;&gt;"&amp;" ")+COUNTIFS('3-班级学员信息表'!$I:$I,"高二",'3-班级学员信息表'!$N:$N,'8-市场占有率'!$B25,'3-班级学员信息表'!$Q:$Q,"&lt;&gt;"&amp;" ")+COUNTIFS('3-班级学员信息表'!$I:$I,"高三",'3-班级学员信息表'!$N:$N,'8-市场占有率'!$B25,'3-班级学员信息表'!$Q:$Q,"&lt;&gt;"&amp;" ")+COUNTIFS('3-班级学员信息表'!$I:$I,"其他",'3-班级学员信息表'!$N:$N,'8-市场占有率'!$B25,'3-班级学员信息表'!$Q:$Q,"&lt;&gt;"&amp;" ")</f>
        <v>0</v>
      </c>
      <c r="M25" s="98">
        <f t="shared" si="2"/>
        <v>1</v>
      </c>
      <c r="N25" s="101"/>
      <c r="O25" s="99">
        <f t="shared" si="1"/>
        <v>0</v>
      </c>
    </row>
    <row r="26" spans="1:15">
      <c r="A26" s="96">
        <v>20</v>
      </c>
      <c r="B26" s="100" t="s">
        <v>2847</v>
      </c>
      <c r="C26" s="98">
        <f>COUNTIFS('3-班级学员信息表'!$I:$I,"小班",'3-班级学员信息表'!$N:$N,'8-市场占有率'!$B26,'3-班级学员信息表'!$Q:$Q,"&lt;&gt;"&amp;" ")+COUNTIFS('3-班级学员信息表'!$I:$I,"中班",'3-班级学员信息表'!$N:$N,'8-市场占有率'!$B26,'3-班级学员信息表'!$Q:$Q,"&lt;&gt;"&amp;" ")+COUNTIFS('3-班级学员信息表'!$I:$I,"大班",'3-班级学员信息表'!$N:$N,'8-市场占有率'!$B26,'3-班级学员信息表'!$Q:$Q,"&lt;&gt;"&amp;" ")</f>
        <v>0</v>
      </c>
      <c r="D26" s="98">
        <f>COUNTIFS('3-班级学员信息表'!$I:$I,'8-市场占有率'!D$5,'3-班级学员信息表'!$N:$N,'8-市场占有率'!$B26,'3-班级学员信息表'!$Q:$Q,"&lt;&gt;"&amp;" ")</f>
        <v>0</v>
      </c>
      <c r="E26" s="98">
        <f>COUNTIFS('3-班级学员信息表'!$I:$I,'8-市场占有率'!E$5,'3-班级学员信息表'!$N:$N,'8-市场占有率'!$B26,'3-班级学员信息表'!$Q:$Q,"&lt;&gt;"&amp;" ")</f>
        <v>0</v>
      </c>
      <c r="F26" s="98">
        <f>COUNTIFS('3-班级学员信息表'!$I:$I,'8-市场占有率'!F$5,'3-班级学员信息表'!$N:$N,'8-市场占有率'!$B26,'3-班级学员信息表'!$Q:$Q,"&lt;&gt;"&amp;" ")</f>
        <v>0</v>
      </c>
      <c r="G26" s="98">
        <f>COUNTIFS('3-班级学员信息表'!$I:$I,'8-市场占有率'!G$5,'3-班级学员信息表'!$N:$N,'8-市场占有率'!$B26,'3-班级学员信息表'!$Q:$Q,"&lt;&gt;"&amp;" ")</f>
        <v>0</v>
      </c>
      <c r="H26" s="98">
        <f>COUNTIFS('3-班级学员信息表'!$I:$I,'8-市场占有率'!H$5,'3-班级学员信息表'!$N:$N,'8-市场占有率'!$B26,'3-班级学员信息表'!$Q:$Q,"&lt;&gt;"&amp;" ")</f>
        <v>0</v>
      </c>
      <c r="I26" s="98">
        <f>COUNTIFS('3-班级学员信息表'!$I:$I,'8-市场占有率'!I$5,'3-班级学员信息表'!$N:$N,'8-市场占有率'!$B26,'3-班级学员信息表'!$Q:$Q,"&lt;&gt;"&amp;" ")</f>
        <v>0</v>
      </c>
      <c r="J26" s="98">
        <f>COUNTIFS('3-班级学员信息表'!$I:$I,'8-市场占有率'!J$5,'3-班级学员信息表'!$N:$N,'8-市场占有率'!$B26,'3-班级学员信息表'!$Q:$Q,"&lt;&gt;"&amp;" ")</f>
        <v>0</v>
      </c>
      <c r="K26" s="98">
        <f>COUNTIFS('3-班级学员信息表'!$I:$I,'8-市场占有率'!K$5,'3-班级学员信息表'!$N:$N,'8-市场占有率'!$B26,'3-班级学员信息表'!$Q:$Q,"&lt;&gt;"&amp;" ")</f>
        <v>0</v>
      </c>
      <c r="L26" s="98">
        <f>COUNTIFS('3-班级学员信息表'!$I:$I,"初三",'3-班级学员信息表'!$N:$N,'8-市场占有率'!$B26,'3-班级学员信息表'!$Q:$Q,"&lt;&gt;"&amp;" ")+COUNTIFS('3-班级学员信息表'!$I:$I,"高一",'3-班级学员信息表'!$N:$N,'8-市场占有率'!$B26,'3-班级学员信息表'!$Q:$Q,"&lt;&gt;"&amp;" ")+COUNTIFS('3-班级学员信息表'!$I:$I,"高二",'3-班级学员信息表'!$N:$N,'8-市场占有率'!$B26,'3-班级学员信息表'!$Q:$Q,"&lt;&gt;"&amp;" ")+COUNTIFS('3-班级学员信息表'!$I:$I,"高三",'3-班级学员信息表'!$N:$N,'8-市场占有率'!$B26,'3-班级学员信息表'!$Q:$Q,"&lt;&gt;"&amp;" ")+COUNTIFS('3-班级学员信息表'!$I:$I,"其他",'3-班级学员信息表'!$N:$N,'8-市场占有率'!$B26,'3-班级学员信息表'!$Q:$Q,"&lt;&gt;"&amp;" ")</f>
        <v>0</v>
      </c>
      <c r="M26" s="98">
        <f t="shared" si="2"/>
        <v>0</v>
      </c>
      <c r="N26" s="101"/>
      <c r="O26" s="99">
        <f t="shared" si="1"/>
        <v>0</v>
      </c>
    </row>
    <row r="27" spans="1:15">
      <c r="A27" s="96">
        <v>21</v>
      </c>
      <c r="B27" s="100" t="s">
        <v>2638</v>
      </c>
      <c r="C27" s="98">
        <f>COUNTIFS('3-班级学员信息表'!$I:$I,"小班",'3-班级学员信息表'!$N:$N,'8-市场占有率'!$B27,'3-班级学员信息表'!$Q:$Q,"&lt;&gt;"&amp;" ")+COUNTIFS('3-班级学员信息表'!$I:$I,"中班",'3-班级学员信息表'!$N:$N,'8-市场占有率'!$B27,'3-班级学员信息表'!$Q:$Q,"&lt;&gt;"&amp;" ")+COUNTIFS('3-班级学员信息表'!$I:$I,"大班",'3-班级学员信息表'!$N:$N,'8-市场占有率'!$B27,'3-班级学员信息表'!$Q:$Q,"&lt;&gt;"&amp;" ")</f>
        <v>0</v>
      </c>
      <c r="D27" s="98">
        <f>COUNTIFS('3-班级学员信息表'!$I:$I,'8-市场占有率'!D$5,'3-班级学员信息表'!$N:$N,'8-市场占有率'!$B27,'3-班级学员信息表'!$Q:$Q,"&lt;&gt;"&amp;" ")</f>
        <v>0</v>
      </c>
      <c r="E27" s="98">
        <f>COUNTIFS('3-班级学员信息表'!$I:$I,'8-市场占有率'!E$5,'3-班级学员信息表'!$N:$N,'8-市场占有率'!$B27,'3-班级学员信息表'!$Q:$Q,"&lt;&gt;"&amp;" ")</f>
        <v>0</v>
      </c>
      <c r="F27" s="98">
        <f>COUNTIFS('3-班级学员信息表'!$I:$I,'8-市场占有率'!F$5,'3-班级学员信息表'!$N:$N,'8-市场占有率'!$B27,'3-班级学员信息表'!$Q:$Q,"&lt;&gt;"&amp;" ")</f>
        <v>0</v>
      </c>
      <c r="G27" s="98">
        <f>COUNTIFS('3-班级学员信息表'!$I:$I,'8-市场占有率'!G$5,'3-班级学员信息表'!$N:$N,'8-市场占有率'!$B27,'3-班级学员信息表'!$Q:$Q,"&lt;&gt;"&amp;" ")</f>
        <v>1</v>
      </c>
      <c r="H27" s="98">
        <f>COUNTIFS('3-班级学员信息表'!$I:$I,'8-市场占有率'!H$5,'3-班级学员信息表'!$N:$N,'8-市场占有率'!$B27,'3-班级学员信息表'!$Q:$Q,"&lt;&gt;"&amp;" ")</f>
        <v>0</v>
      </c>
      <c r="I27" s="98">
        <f>COUNTIFS('3-班级学员信息表'!$I:$I,'8-市场占有率'!I$5,'3-班级学员信息表'!$N:$N,'8-市场占有率'!$B27,'3-班级学员信息表'!$Q:$Q,"&lt;&gt;"&amp;" ")</f>
        <v>0</v>
      </c>
      <c r="J27" s="98">
        <f>COUNTIFS('3-班级学员信息表'!$I:$I,'8-市场占有率'!J$5,'3-班级学员信息表'!$N:$N,'8-市场占有率'!$B27,'3-班级学员信息表'!$Q:$Q,"&lt;&gt;"&amp;" ")</f>
        <v>0</v>
      </c>
      <c r="K27" s="98">
        <f>COUNTIFS('3-班级学员信息表'!$I:$I,'8-市场占有率'!K$5,'3-班级学员信息表'!$N:$N,'8-市场占有率'!$B27,'3-班级学员信息表'!$Q:$Q,"&lt;&gt;"&amp;" ")</f>
        <v>0</v>
      </c>
      <c r="L27" s="98">
        <f>COUNTIFS('3-班级学员信息表'!$I:$I,"初三",'3-班级学员信息表'!$N:$N,'8-市场占有率'!$B27,'3-班级学员信息表'!$Q:$Q,"&lt;&gt;"&amp;" ")+COUNTIFS('3-班级学员信息表'!$I:$I,"高一",'3-班级学员信息表'!$N:$N,'8-市场占有率'!$B27,'3-班级学员信息表'!$Q:$Q,"&lt;&gt;"&amp;" ")+COUNTIFS('3-班级学员信息表'!$I:$I,"高二",'3-班级学员信息表'!$N:$N,'8-市场占有率'!$B27,'3-班级学员信息表'!$Q:$Q,"&lt;&gt;"&amp;" ")+COUNTIFS('3-班级学员信息表'!$I:$I,"高三",'3-班级学员信息表'!$N:$N,'8-市场占有率'!$B27,'3-班级学员信息表'!$Q:$Q,"&lt;&gt;"&amp;" ")+COUNTIFS('3-班级学员信息表'!$I:$I,"其他",'3-班级学员信息表'!$N:$N,'8-市场占有率'!$B27,'3-班级学员信息表'!$Q:$Q,"&lt;&gt;"&amp;" ")</f>
        <v>0</v>
      </c>
      <c r="M27" s="98">
        <f t="shared" si="2"/>
        <v>1</v>
      </c>
      <c r="N27" s="101"/>
      <c r="O27" s="99">
        <f t="shared" si="1"/>
        <v>0</v>
      </c>
    </row>
    <row r="28" spans="1:15">
      <c r="A28" s="96">
        <v>22</v>
      </c>
      <c r="B28" s="100" t="s">
        <v>1875</v>
      </c>
      <c r="C28" s="98">
        <f>COUNTIFS('3-班级学员信息表'!$I:$I,"小班",'3-班级学员信息表'!$N:$N,'8-市场占有率'!$B28,'3-班级学员信息表'!$Q:$Q,"&lt;&gt;"&amp;" ")+COUNTIFS('3-班级学员信息表'!$I:$I,"中班",'3-班级学员信息表'!$N:$N,'8-市场占有率'!$B28,'3-班级学员信息表'!$Q:$Q,"&lt;&gt;"&amp;" ")+COUNTIFS('3-班级学员信息表'!$I:$I,"大班",'3-班级学员信息表'!$N:$N,'8-市场占有率'!$B28,'3-班级学员信息表'!$Q:$Q,"&lt;&gt;"&amp;" ")</f>
        <v>0</v>
      </c>
      <c r="D28" s="98">
        <f>COUNTIFS('3-班级学员信息表'!$I:$I,'8-市场占有率'!D$5,'3-班级学员信息表'!$N:$N,'8-市场占有率'!$B28,'3-班级学员信息表'!$Q:$Q,"&lt;&gt;"&amp;" ")</f>
        <v>0</v>
      </c>
      <c r="E28" s="98">
        <f>COUNTIFS('3-班级学员信息表'!$I:$I,'8-市场占有率'!E$5,'3-班级学员信息表'!$N:$N,'8-市场占有率'!$B28,'3-班级学员信息表'!$Q:$Q,"&lt;&gt;"&amp;" ")</f>
        <v>0</v>
      </c>
      <c r="F28" s="98">
        <f>COUNTIFS('3-班级学员信息表'!$I:$I,'8-市场占有率'!F$5,'3-班级学员信息表'!$N:$N,'8-市场占有率'!$B28,'3-班级学员信息表'!$Q:$Q,"&lt;&gt;"&amp;" ")</f>
        <v>1</v>
      </c>
      <c r="G28" s="98">
        <f>COUNTIFS('3-班级学员信息表'!$I:$I,'8-市场占有率'!G$5,'3-班级学员信息表'!$N:$N,'8-市场占有率'!$B28,'3-班级学员信息表'!$Q:$Q,"&lt;&gt;"&amp;" ")</f>
        <v>0</v>
      </c>
      <c r="H28" s="98">
        <f>COUNTIFS('3-班级学员信息表'!$I:$I,'8-市场占有率'!H$5,'3-班级学员信息表'!$N:$N,'8-市场占有率'!$B28,'3-班级学员信息表'!$Q:$Q,"&lt;&gt;"&amp;" ")</f>
        <v>1</v>
      </c>
      <c r="I28" s="98">
        <f>COUNTIFS('3-班级学员信息表'!$I:$I,'8-市场占有率'!I$5,'3-班级学员信息表'!$N:$N,'8-市场占有率'!$B28,'3-班级学员信息表'!$Q:$Q,"&lt;&gt;"&amp;" ")</f>
        <v>1</v>
      </c>
      <c r="J28" s="98">
        <f>COUNTIFS('3-班级学员信息表'!$I:$I,'8-市场占有率'!J$5,'3-班级学员信息表'!$N:$N,'8-市场占有率'!$B28,'3-班级学员信息表'!$Q:$Q,"&lt;&gt;"&amp;" ")</f>
        <v>0</v>
      </c>
      <c r="K28" s="98">
        <f>COUNTIFS('3-班级学员信息表'!$I:$I,'8-市场占有率'!K$5,'3-班级学员信息表'!$N:$N,'8-市场占有率'!$B28,'3-班级学员信息表'!$Q:$Q,"&lt;&gt;"&amp;" ")</f>
        <v>0</v>
      </c>
      <c r="L28" s="98">
        <f>COUNTIFS('3-班级学员信息表'!$I:$I,"初三",'3-班级学员信息表'!$N:$N,'8-市场占有率'!$B28,'3-班级学员信息表'!$Q:$Q,"&lt;&gt;"&amp;" ")+COUNTIFS('3-班级学员信息表'!$I:$I,"高一",'3-班级学员信息表'!$N:$N,'8-市场占有率'!$B28,'3-班级学员信息表'!$Q:$Q,"&lt;&gt;"&amp;" ")+COUNTIFS('3-班级学员信息表'!$I:$I,"高二",'3-班级学员信息表'!$N:$N,'8-市场占有率'!$B28,'3-班级学员信息表'!$Q:$Q,"&lt;&gt;"&amp;" ")+COUNTIFS('3-班级学员信息表'!$I:$I,"高三",'3-班级学员信息表'!$N:$N,'8-市场占有率'!$B28,'3-班级学员信息表'!$Q:$Q,"&lt;&gt;"&amp;" ")+COUNTIFS('3-班级学员信息表'!$I:$I,"其他",'3-班级学员信息表'!$N:$N,'8-市场占有率'!$B28,'3-班级学员信息表'!$Q:$Q,"&lt;&gt;"&amp;" ")</f>
        <v>0</v>
      </c>
      <c r="M28" s="98">
        <f t="shared" si="2"/>
        <v>3</v>
      </c>
      <c r="N28" s="101"/>
      <c r="O28" s="99">
        <f t="shared" si="1"/>
        <v>0</v>
      </c>
    </row>
    <row r="29" spans="1:15">
      <c r="A29" s="96">
        <v>23</v>
      </c>
      <c r="B29" s="100" t="s">
        <v>2591</v>
      </c>
      <c r="C29" s="98">
        <f>COUNTIFS('3-班级学员信息表'!$I:$I,"小班",'3-班级学员信息表'!$N:$N,'8-市场占有率'!$B29,'3-班级学员信息表'!$Q:$Q,"&lt;&gt;"&amp;" ")+COUNTIFS('3-班级学员信息表'!$I:$I,"中班",'3-班级学员信息表'!$N:$N,'8-市场占有率'!$B29,'3-班级学员信息表'!$Q:$Q,"&lt;&gt;"&amp;" ")+COUNTIFS('3-班级学员信息表'!$I:$I,"大班",'3-班级学员信息表'!$N:$N,'8-市场占有率'!$B29,'3-班级学员信息表'!$Q:$Q,"&lt;&gt;"&amp;" ")</f>
        <v>0</v>
      </c>
      <c r="D29" s="98">
        <f>COUNTIFS('3-班级学员信息表'!$I:$I,'8-市场占有率'!D$5,'3-班级学员信息表'!$N:$N,'8-市场占有率'!$B29,'3-班级学员信息表'!$Q:$Q,"&lt;&gt;"&amp;" ")</f>
        <v>0</v>
      </c>
      <c r="E29" s="98">
        <f>COUNTIFS('3-班级学员信息表'!$I:$I,'8-市场占有率'!E$5,'3-班级学员信息表'!$N:$N,'8-市场占有率'!$B29,'3-班级学员信息表'!$Q:$Q,"&lt;&gt;"&amp;" ")</f>
        <v>0</v>
      </c>
      <c r="F29" s="98">
        <f>COUNTIFS('3-班级学员信息表'!$I:$I,'8-市场占有率'!F$5,'3-班级学员信息表'!$N:$N,'8-市场占有率'!$B29,'3-班级学员信息表'!$Q:$Q,"&lt;&gt;"&amp;" ")</f>
        <v>1</v>
      </c>
      <c r="G29" s="98">
        <f>COUNTIFS('3-班级学员信息表'!$I:$I,'8-市场占有率'!G$5,'3-班级学员信息表'!$N:$N,'8-市场占有率'!$B29,'3-班级学员信息表'!$Q:$Q,"&lt;&gt;"&amp;" ")</f>
        <v>0</v>
      </c>
      <c r="H29" s="98">
        <f>COUNTIFS('3-班级学员信息表'!$I:$I,'8-市场占有率'!H$5,'3-班级学员信息表'!$N:$N,'8-市场占有率'!$B29,'3-班级学员信息表'!$Q:$Q,"&lt;&gt;"&amp;" ")</f>
        <v>0</v>
      </c>
      <c r="I29" s="98">
        <f>COUNTIFS('3-班级学员信息表'!$I:$I,'8-市场占有率'!I$5,'3-班级学员信息表'!$N:$N,'8-市场占有率'!$B29,'3-班级学员信息表'!$Q:$Q,"&lt;&gt;"&amp;" ")</f>
        <v>1</v>
      </c>
      <c r="J29" s="98">
        <f>COUNTIFS('3-班级学员信息表'!$I:$I,'8-市场占有率'!J$5,'3-班级学员信息表'!$N:$N,'8-市场占有率'!$B29,'3-班级学员信息表'!$Q:$Q,"&lt;&gt;"&amp;" ")</f>
        <v>0</v>
      </c>
      <c r="K29" s="98">
        <f>COUNTIFS('3-班级学员信息表'!$I:$I,'8-市场占有率'!K$5,'3-班级学员信息表'!$N:$N,'8-市场占有率'!$B29,'3-班级学员信息表'!$Q:$Q,"&lt;&gt;"&amp;" ")</f>
        <v>0</v>
      </c>
      <c r="L29" s="98">
        <f>COUNTIFS('3-班级学员信息表'!$I:$I,"初三",'3-班级学员信息表'!$N:$N,'8-市场占有率'!$B29,'3-班级学员信息表'!$Q:$Q,"&lt;&gt;"&amp;" ")+COUNTIFS('3-班级学员信息表'!$I:$I,"高一",'3-班级学员信息表'!$N:$N,'8-市场占有率'!$B29,'3-班级学员信息表'!$Q:$Q,"&lt;&gt;"&amp;" ")+COUNTIFS('3-班级学员信息表'!$I:$I,"高二",'3-班级学员信息表'!$N:$N,'8-市场占有率'!$B29,'3-班级学员信息表'!$Q:$Q,"&lt;&gt;"&amp;" ")+COUNTIFS('3-班级学员信息表'!$I:$I,"高三",'3-班级学员信息表'!$N:$N,'8-市场占有率'!$B29,'3-班级学员信息表'!$Q:$Q,"&lt;&gt;"&amp;" ")+COUNTIFS('3-班级学员信息表'!$I:$I,"其他",'3-班级学员信息表'!$N:$N,'8-市场占有率'!$B29,'3-班级学员信息表'!$Q:$Q,"&lt;&gt;"&amp;" ")</f>
        <v>0</v>
      </c>
      <c r="M29" s="98">
        <f t="shared" si="2"/>
        <v>2</v>
      </c>
      <c r="N29" s="101"/>
      <c r="O29" s="99">
        <f t="shared" si="1"/>
        <v>0</v>
      </c>
    </row>
    <row r="30" spans="1:15">
      <c r="A30" s="96">
        <v>24</v>
      </c>
      <c r="B30" s="100" t="s">
        <v>2578</v>
      </c>
      <c r="C30" s="98">
        <f>COUNTIFS('3-班级学员信息表'!$I:$I,"小班",'3-班级学员信息表'!$N:$N,'8-市场占有率'!$B30,'3-班级学员信息表'!$Q:$Q,"&lt;&gt;"&amp;" ")+COUNTIFS('3-班级学员信息表'!$I:$I,"中班",'3-班级学员信息表'!$N:$N,'8-市场占有率'!$B30,'3-班级学员信息表'!$Q:$Q,"&lt;&gt;"&amp;" ")+COUNTIFS('3-班级学员信息表'!$I:$I,"大班",'3-班级学员信息表'!$N:$N,'8-市场占有率'!$B30,'3-班级学员信息表'!$Q:$Q,"&lt;&gt;"&amp;" ")</f>
        <v>0</v>
      </c>
      <c r="D30" s="98">
        <f>COUNTIFS('3-班级学员信息表'!$I:$I,'8-市场占有率'!D$5,'3-班级学员信息表'!$N:$N,'8-市场占有率'!$B30,'3-班级学员信息表'!$Q:$Q,"&lt;&gt;"&amp;" ")</f>
        <v>0</v>
      </c>
      <c r="E30" s="98">
        <f>COUNTIFS('3-班级学员信息表'!$I:$I,'8-市场占有率'!E$5,'3-班级学员信息表'!$N:$N,'8-市场占有率'!$B30,'3-班级学员信息表'!$Q:$Q,"&lt;&gt;"&amp;" ")</f>
        <v>2</v>
      </c>
      <c r="F30" s="98">
        <f>COUNTIFS('3-班级学员信息表'!$I:$I,'8-市场占有率'!F$5,'3-班级学员信息表'!$N:$N,'8-市场占有率'!$B30,'3-班级学员信息表'!$Q:$Q,"&lt;&gt;"&amp;" ")</f>
        <v>0</v>
      </c>
      <c r="G30" s="98">
        <f>COUNTIFS('3-班级学员信息表'!$I:$I,'8-市场占有率'!G$5,'3-班级学员信息表'!$N:$N,'8-市场占有率'!$B30,'3-班级学员信息表'!$Q:$Q,"&lt;&gt;"&amp;" ")</f>
        <v>1</v>
      </c>
      <c r="H30" s="98">
        <f>COUNTIFS('3-班级学员信息表'!$I:$I,'8-市场占有率'!H$5,'3-班级学员信息表'!$N:$N,'8-市场占有率'!$B30,'3-班级学员信息表'!$Q:$Q,"&lt;&gt;"&amp;" ")</f>
        <v>0</v>
      </c>
      <c r="I30" s="98">
        <f>COUNTIFS('3-班级学员信息表'!$I:$I,'8-市场占有率'!I$5,'3-班级学员信息表'!$N:$N,'8-市场占有率'!$B30,'3-班级学员信息表'!$Q:$Q,"&lt;&gt;"&amp;" ")</f>
        <v>1</v>
      </c>
      <c r="J30" s="98">
        <f>COUNTIFS('3-班级学员信息表'!$I:$I,'8-市场占有率'!J$5,'3-班级学员信息表'!$N:$N,'8-市场占有率'!$B30,'3-班级学员信息表'!$Q:$Q,"&lt;&gt;"&amp;" ")</f>
        <v>0</v>
      </c>
      <c r="K30" s="98">
        <f>COUNTIFS('3-班级学员信息表'!$I:$I,'8-市场占有率'!K$5,'3-班级学员信息表'!$N:$N,'8-市场占有率'!$B30,'3-班级学员信息表'!$Q:$Q,"&lt;&gt;"&amp;" ")</f>
        <v>0</v>
      </c>
      <c r="L30" s="98">
        <f>COUNTIFS('3-班级学员信息表'!$I:$I,"初三",'3-班级学员信息表'!$N:$N,'8-市场占有率'!$B30,'3-班级学员信息表'!$Q:$Q,"&lt;&gt;"&amp;" ")+COUNTIFS('3-班级学员信息表'!$I:$I,"高一",'3-班级学员信息表'!$N:$N,'8-市场占有率'!$B30,'3-班级学员信息表'!$Q:$Q,"&lt;&gt;"&amp;" ")+COUNTIFS('3-班级学员信息表'!$I:$I,"高二",'3-班级学员信息表'!$N:$N,'8-市场占有率'!$B30,'3-班级学员信息表'!$Q:$Q,"&lt;&gt;"&amp;" ")+COUNTIFS('3-班级学员信息表'!$I:$I,"高三",'3-班级学员信息表'!$N:$N,'8-市场占有率'!$B30,'3-班级学员信息表'!$Q:$Q,"&lt;&gt;"&amp;" ")+COUNTIFS('3-班级学员信息表'!$I:$I,"其他",'3-班级学员信息表'!$N:$N,'8-市场占有率'!$B30,'3-班级学员信息表'!$Q:$Q,"&lt;&gt;"&amp;" ")</f>
        <v>0</v>
      </c>
      <c r="M30" s="98">
        <f t="shared" si="2"/>
        <v>4</v>
      </c>
      <c r="N30" s="101"/>
      <c r="O30" s="99">
        <f t="shared" si="1"/>
        <v>0</v>
      </c>
    </row>
    <row r="31" spans="1:15">
      <c r="A31" s="96">
        <v>25</v>
      </c>
      <c r="B31" s="100" t="s">
        <v>2444</v>
      </c>
      <c r="C31" s="98">
        <f>COUNTIFS('3-班级学员信息表'!$I:$I,"小班",'3-班级学员信息表'!$N:$N,'8-市场占有率'!$B31,'3-班级学员信息表'!$Q:$Q,"&lt;&gt;"&amp;" ")+COUNTIFS('3-班级学员信息表'!$I:$I,"中班",'3-班级学员信息表'!$N:$N,'8-市场占有率'!$B31,'3-班级学员信息表'!$Q:$Q,"&lt;&gt;"&amp;" ")+COUNTIFS('3-班级学员信息表'!$I:$I,"大班",'3-班级学员信息表'!$N:$N,'8-市场占有率'!$B31,'3-班级学员信息表'!$Q:$Q,"&lt;&gt;"&amp;" ")</f>
        <v>0</v>
      </c>
      <c r="D31" s="98">
        <f>COUNTIFS('3-班级学员信息表'!$I:$I,'8-市场占有率'!D$5,'3-班级学员信息表'!$N:$N,'8-市场占有率'!$B31,'3-班级学员信息表'!$Q:$Q,"&lt;&gt;"&amp;" ")</f>
        <v>1</v>
      </c>
      <c r="E31" s="98">
        <f>COUNTIFS('3-班级学员信息表'!$I:$I,'8-市场占有率'!E$5,'3-班级学员信息表'!$N:$N,'8-市场占有率'!$B31,'3-班级学员信息表'!$Q:$Q,"&lt;&gt;"&amp;" ")</f>
        <v>2</v>
      </c>
      <c r="F31" s="98">
        <f>COUNTIFS('3-班级学员信息表'!$I:$I,'8-市场占有率'!F$5,'3-班级学员信息表'!$N:$N,'8-市场占有率'!$B31,'3-班级学员信息表'!$Q:$Q,"&lt;&gt;"&amp;" ")</f>
        <v>0</v>
      </c>
      <c r="G31" s="98">
        <f>COUNTIFS('3-班级学员信息表'!$I:$I,'8-市场占有率'!G$5,'3-班级学员信息表'!$N:$N,'8-市场占有率'!$B31,'3-班级学员信息表'!$Q:$Q,"&lt;&gt;"&amp;" ")</f>
        <v>0</v>
      </c>
      <c r="H31" s="98">
        <f>COUNTIFS('3-班级学员信息表'!$I:$I,'8-市场占有率'!H$5,'3-班级学员信息表'!$N:$N,'8-市场占有率'!$B31,'3-班级学员信息表'!$Q:$Q,"&lt;&gt;"&amp;" ")</f>
        <v>0</v>
      </c>
      <c r="I31" s="98">
        <f>COUNTIFS('3-班级学员信息表'!$I:$I,'8-市场占有率'!I$5,'3-班级学员信息表'!$N:$N,'8-市场占有率'!$B31,'3-班级学员信息表'!$Q:$Q,"&lt;&gt;"&amp;" ")</f>
        <v>2</v>
      </c>
      <c r="J31" s="98">
        <f>COUNTIFS('3-班级学员信息表'!$I:$I,'8-市场占有率'!J$5,'3-班级学员信息表'!$N:$N,'8-市场占有率'!$B31,'3-班级学员信息表'!$Q:$Q,"&lt;&gt;"&amp;" ")</f>
        <v>0</v>
      </c>
      <c r="K31" s="98">
        <f>COUNTIFS('3-班级学员信息表'!$I:$I,'8-市场占有率'!K$5,'3-班级学员信息表'!$N:$N,'8-市场占有率'!$B31,'3-班级学员信息表'!$Q:$Q,"&lt;&gt;"&amp;" ")</f>
        <v>0</v>
      </c>
      <c r="L31" s="98">
        <f>COUNTIFS('3-班级学员信息表'!$I:$I,"初三",'3-班级学员信息表'!$N:$N,'8-市场占有率'!$B31,'3-班级学员信息表'!$Q:$Q,"&lt;&gt;"&amp;" ")+COUNTIFS('3-班级学员信息表'!$I:$I,"高一",'3-班级学员信息表'!$N:$N,'8-市场占有率'!$B31,'3-班级学员信息表'!$Q:$Q,"&lt;&gt;"&amp;" ")+COUNTIFS('3-班级学员信息表'!$I:$I,"高二",'3-班级学员信息表'!$N:$N,'8-市场占有率'!$B31,'3-班级学员信息表'!$Q:$Q,"&lt;&gt;"&amp;" ")+COUNTIFS('3-班级学员信息表'!$I:$I,"高三",'3-班级学员信息表'!$N:$N,'8-市场占有率'!$B31,'3-班级学员信息表'!$Q:$Q,"&lt;&gt;"&amp;" ")+COUNTIFS('3-班级学员信息表'!$I:$I,"其他",'3-班级学员信息表'!$N:$N,'8-市场占有率'!$B31,'3-班级学员信息表'!$Q:$Q,"&lt;&gt;"&amp;" ")</f>
        <v>0</v>
      </c>
      <c r="M31" s="98">
        <f t="shared" si="2"/>
        <v>5</v>
      </c>
      <c r="N31" s="101"/>
      <c r="O31" s="99">
        <f t="shared" si="1"/>
        <v>0</v>
      </c>
    </row>
    <row r="32" spans="1:15">
      <c r="A32" s="96">
        <v>26</v>
      </c>
      <c r="B32" s="100" t="s">
        <v>2098</v>
      </c>
      <c r="C32" s="98">
        <f>COUNTIFS('3-班级学员信息表'!$I:$I,"小班",'3-班级学员信息表'!$N:$N,'8-市场占有率'!$B32,'3-班级学员信息表'!$Q:$Q,"&lt;&gt;"&amp;" ")+COUNTIFS('3-班级学员信息表'!$I:$I,"中班",'3-班级学员信息表'!$N:$N,'8-市场占有率'!$B32,'3-班级学员信息表'!$Q:$Q,"&lt;&gt;"&amp;" ")+COUNTIFS('3-班级学员信息表'!$I:$I,"大班",'3-班级学员信息表'!$N:$N,'8-市场占有率'!$B32,'3-班级学员信息表'!$Q:$Q,"&lt;&gt;"&amp;" ")</f>
        <v>0</v>
      </c>
      <c r="D32" s="98">
        <f>COUNTIFS('3-班级学员信息表'!$I:$I,'8-市场占有率'!D$5,'3-班级学员信息表'!$N:$N,'8-市场占有率'!$B32,'3-班级学员信息表'!$Q:$Q,"&lt;&gt;"&amp;" ")</f>
        <v>0</v>
      </c>
      <c r="E32" s="98">
        <f>COUNTIFS('3-班级学员信息表'!$I:$I,'8-市场占有率'!E$5,'3-班级学员信息表'!$N:$N,'8-市场占有率'!$B32,'3-班级学员信息表'!$Q:$Q,"&lt;&gt;"&amp;" ")</f>
        <v>0</v>
      </c>
      <c r="F32" s="98">
        <f>COUNTIFS('3-班级学员信息表'!$I:$I,'8-市场占有率'!F$5,'3-班级学员信息表'!$N:$N,'8-市场占有率'!$B32,'3-班级学员信息表'!$Q:$Q,"&lt;&gt;"&amp;" ")</f>
        <v>0</v>
      </c>
      <c r="G32" s="98">
        <f>COUNTIFS('3-班级学员信息表'!$I:$I,'8-市场占有率'!G$5,'3-班级学员信息表'!$N:$N,'8-市场占有率'!$B32,'3-班级学员信息表'!$Q:$Q,"&lt;&gt;"&amp;" ")</f>
        <v>0</v>
      </c>
      <c r="H32" s="98">
        <f>COUNTIFS('3-班级学员信息表'!$I:$I,'8-市场占有率'!H$5,'3-班级学员信息表'!$N:$N,'8-市场占有率'!$B32,'3-班级学员信息表'!$Q:$Q,"&lt;&gt;"&amp;" ")</f>
        <v>0</v>
      </c>
      <c r="I32" s="98">
        <f>COUNTIFS('3-班级学员信息表'!$I:$I,'8-市场占有率'!I$5,'3-班级学员信息表'!$N:$N,'8-市场占有率'!$B32,'3-班级学员信息表'!$Q:$Q,"&lt;&gt;"&amp;" ")</f>
        <v>0</v>
      </c>
      <c r="J32" s="98">
        <f>COUNTIFS('3-班级学员信息表'!$I:$I,'8-市场占有率'!J$5,'3-班级学员信息表'!$N:$N,'8-市场占有率'!$B32,'3-班级学员信息表'!$Q:$Q,"&lt;&gt;"&amp;" ")</f>
        <v>3</v>
      </c>
      <c r="K32" s="98">
        <f>COUNTIFS('3-班级学员信息表'!$I:$I,'8-市场占有率'!K$5,'3-班级学员信息表'!$N:$N,'8-市场占有率'!$B32,'3-班级学员信息表'!$Q:$Q,"&lt;&gt;"&amp;" ")</f>
        <v>2</v>
      </c>
      <c r="L32" s="98">
        <f>COUNTIFS('3-班级学员信息表'!$I:$I,"初三",'3-班级学员信息表'!$N:$N,'8-市场占有率'!$B32,'3-班级学员信息表'!$Q:$Q,"&lt;&gt;"&amp;" ")+COUNTIFS('3-班级学员信息表'!$I:$I,"高一",'3-班级学员信息表'!$N:$N,'8-市场占有率'!$B32,'3-班级学员信息表'!$Q:$Q,"&lt;&gt;"&amp;" ")+COUNTIFS('3-班级学员信息表'!$I:$I,"高二",'3-班级学员信息表'!$N:$N,'8-市场占有率'!$B32,'3-班级学员信息表'!$Q:$Q,"&lt;&gt;"&amp;" ")+COUNTIFS('3-班级学员信息表'!$I:$I,"高三",'3-班级学员信息表'!$N:$N,'8-市场占有率'!$B32,'3-班级学员信息表'!$Q:$Q,"&lt;&gt;"&amp;" ")+COUNTIFS('3-班级学员信息表'!$I:$I,"其他",'3-班级学员信息表'!$N:$N,'8-市场占有率'!$B32,'3-班级学员信息表'!$Q:$Q,"&lt;&gt;"&amp;" ")</f>
        <v>0</v>
      </c>
      <c r="M32" s="98">
        <f t="shared" si="2"/>
        <v>5</v>
      </c>
      <c r="N32" s="101"/>
      <c r="O32" s="99">
        <f t="shared" si="1"/>
        <v>0</v>
      </c>
    </row>
    <row r="33" spans="1:15">
      <c r="A33" s="96">
        <v>27</v>
      </c>
      <c r="B33" s="100" t="s">
        <v>2400</v>
      </c>
      <c r="C33" s="98">
        <f>COUNTIFS('3-班级学员信息表'!$I:$I,"小班",'3-班级学员信息表'!$N:$N,'8-市场占有率'!$B33,'3-班级学员信息表'!$Q:$Q,"&lt;&gt;"&amp;" ")+COUNTIFS('3-班级学员信息表'!$I:$I,"中班",'3-班级学员信息表'!$N:$N,'8-市场占有率'!$B33,'3-班级学员信息表'!$Q:$Q,"&lt;&gt;"&amp;" ")+COUNTIFS('3-班级学员信息表'!$I:$I,"大班",'3-班级学员信息表'!$N:$N,'8-市场占有率'!$B33,'3-班级学员信息表'!$Q:$Q,"&lt;&gt;"&amp;" ")</f>
        <v>0</v>
      </c>
      <c r="D33" s="98">
        <f>COUNTIFS('3-班级学员信息表'!$I:$I,'8-市场占有率'!D$5,'3-班级学员信息表'!$N:$N,'8-市场占有率'!$B33,'3-班级学员信息表'!$Q:$Q,"&lt;&gt;"&amp;" ")</f>
        <v>0</v>
      </c>
      <c r="E33" s="98">
        <f>COUNTIFS('3-班级学员信息表'!$I:$I,'8-市场占有率'!E$5,'3-班级学员信息表'!$N:$N,'8-市场占有率'!$B33,'3-班级学员信息表'!$Q:$Q,"&lt;&gt;"&amp;" ")</f>
        <v>0</v>
      </c>
      <c r="F33" s="98">
        <f>COUNTIFS('3-班级学员信息表'!$I:$I,'8-市场占有率'!F$5,'3-班级学员信息表'!$N:$N,'8-市场占有率'!$B33,'3-班级学员信息表'!$Q:$Q,"&lt;&gt;"&amp;" ")</f>
        <v>0</v>
      </c>
      <c r="G33" s="98">
        <f>COUNTIFS('3-班级学员信息表'!$I:$I,'8-市场占有率'!G$5,'3-班级学员信息表'!$N:$N,'8-市场占有率'!$B33,'3-班级学员信息表'!$Q:$Q,"&lt;&gt;"&amp;" ")</f>
        <v>0</v>
      </c>
      <c r="H33" s="98">
        <f>COUNTIFS('3-班级学员信息表'!$I:$I,'8-市场占有率'!H$5,'3-班级学员信息表'!$N:$N,'8-市场占有率'!$B33,'3-班级学员信息表'!$Q:$Q,"&lt;&gt;"&amp;" ")</f>
        <v>0</v>
      </c>
      <c r="I33" s="98">
        <f>COUNTIFS('3-班级学员信息表'!$I:$I,'8-市场占有率'!I$5,'3-班级学员信息表'!$N:$N,'8-市场占有率'!$B33,'3-班级学员信息表'!$Q:$Q,"&lt;&gt;"&amp;" ")</f>
        <v>0</v>
      </c>
      <c r="J33" s="98">
        <f>COUNTIFS('3-班级学员信息表'!$I:$I,'8-市场占有率'!J$5,'3-班级学员信息表'!$N:$N,'8-市场占有率'!$B33,'3-班级学员信息表'!$Q:$Q,"&lt;&gt;"&amp;" ")</f>
        <v>0</v>
      </c>
      <c r="K33" s="98">
        <f>COUNTIFS('3-班级学员信息表'!$I:$I,'8-市场占有率'!K$5,'3-班级学员信息表'!$N:$N,'8-市场占有率'!$B33,'3-班级学员信息表'!$Q:$Q,"&lt;&gt;"&amp;" ")</f>
        <v>1</v>
      </c>
      <c r="L33" s="98">
        <f>COUNTIFS('3-班级学员信息表'!$I:$I,"初三",'3-班级学员信息表'!$N:$N,'8-市场占有率'!$B33,'3-班级学员信息表'!$Q:$Q,"&lt;&gt;"&amp;" ")+COUNTIFS('3-班级学员信息表'!$I:$I,"高一",'3-班级学员信息表'!$N:$N,'8-市场占有率'!$B33,'3-班级学员信息表'!$Q:$Q,"&lt;&gt;"&amp;" ")+COUNTIFS('3-班级学员信息表'!$I:$I,"高二",'3-班级学员信息表'!$N:$N,'8-市场占有率'!$B33,'3-班级学员信息表'!$Q:$Q,"&lt;&gt;"&amp;" ")+COUNTIFS('3-班级学员信息表'!$I:$I,"高三",'3-班级学员信息表'!$N:$N,'8-市场占有率'!$B33,'3-班级学员信息表'!$Q:$Q,"&lt;&gt;"&amp;" ")+COUNTIFS('3-班级学员信息表'!$I:$I,"其他",'3-班级学员信息表'!$N:$N,'8-市场占有率'!$B33,'3-班级学员信息表'!$Q:$Q,"&lt;&gt;"&amp;" ")</f>
        <v>0</v>
      </c>
      <c r="M33" s="98">
        <f t="shared" si="2"/>
        <v>1</v>
      </c>
      <c r="N33" s="101"/>
      <c r="O33" s="99">
        <f t="shared" si="1"/>
        <v>0</v>
      </c>
    </row>
    <row r="34" spans="1:15">
      <c r="A34" s="96">
        <v>28</v>
      </c>
      <c r="B34" s="100" t="s">
        <v>2336</v>
      </c>
      <c r="C34" s="98">
        <f>COUNTIFS('3-班级学员信息表'!$I:$I,"小班",'3-班级学员信息表'!$N:$N,'8-市场占有率'!$B34,'3-班级学员信息表'!$Q:$Q,"&lt;&gt;"&amp;" ")+COUNTIFS('3-班级学员信息表'!$I:$I,"中班",'3-班级学员信息表'!$N:$N,'8-市场占有率'!$B34,'3-班级学员信息表'!$Q:$Q,"&lt;&gt;"&amp;" ")+COUNTIFS('3-班级学员信息表'!$I:$I,"大班",'3-班级学员信息表'!$N:$N,'8-市场占有率'!$B34,'3-班级学员信息表'!$Q:$Q,"&lt;&gt;"&amp;" ")</f>
        <v>1</v>
      </c>
      <c r="D34" s="98">
        <f>COUNTIFS('3-班级学员信息表'!$I:$I,'8-市场占有率'!D$5,'3-班级学员信息表'!$N:$N,'8-市场占有率'!$B34,'3-班级学员信息表'!$Q:$Q,"&lt;&gt;"&amp;" ")</f>
        <v>2</v>
      </c>
      <c r="E34" s="98">
        <f>COUNTIFS('3-班级学员信息表'!$I:$I,'8-市场占有率'!E$5,'3-班级学员信息表'!$N:$N,'8-市场占有率'!$B34,'3-班级学员信息表'!$Q:$Q,"&lt;&gt;"&amp;" ")</f>
        <v>0</v>
      </c>
      <c r="F34" s="98">
        <f>COUNTIFS('3-班级学员信息表'!$I:$I,'8-市场占有率'!F$5,'3-班级学员信息表'!$N:$N,'8-市场占有率'!$B34,'3-班级学员信息表'!$Q:$Q,"&lt;&gt;"&amp;" ")</f>
        <v>0</v>
      </c>
      <c r="G34" s="98">
        <f>COUNTIFS('3-班级学员信息表'!$I:$I,'8-市场占有率'!G$5,'3-班级学员信息表'!$N:$N,'8-市场占有率'!$B34,'3-班级学员信息表'!$Q:$Q,"&lt;&gt;"&amp;" ")</f>
        <v>1</v>
      </c>
      <c r="H34" s="98">
        <f>COUNTIFS('3-班级学员信息表'!$I:$I,'8-市场占有率'!H$5,'3-班级学员信息表'!$N:$N,'8-市场占有率'!$B34,'3-班级学员信息表'!$Q:$Q,"&lt;&gt;"&amp;" ")</f>
        <v>1</v>
      </c>
      <c r="I34" s="98">
        <f>COUNTIFS('3-班级学员信息表'!$I:$I,'8-市场占有率'!I$5,'3-班级学员信息表'!$N:$N,'8-市场占有率'!$B34,'3-班级学员信息表'!$Q:$Q,"&lt;&gt;"&amp;" ")</f>
        <v>0</v>
      </c>
      <c r="J34" s="98">
        <f>COUNTIFS('3-班级学员信息表'!$I:$I,'8-市场占有率'!J$5,'3-班级学员信息表'!$N:$N,'8-市场占有率'!$B34,'3-班级学员信息表'!$Q:$Q,"&lt;&gt;"&amp;" ")</f>
        <v>0</v>
      </c>
      <c r="K34" s="98">
        <f>COUNTIFS('3-班级学员信息表'!$I:$I,'8-市场占有率'!K$5,'3-班级学员信息表'!$N:$N,'8-市场占有率'!$B34,'3-班级学员信息表'!$Q:$Q,"&lt;&gt;"&amp;" ")</f>
        <v>0</v>
      </c>
      <c r="L34" s="98">
        <f>COUNTIFS('3-班级学员信息表'!$I:$I,"初三",'3-班级学员信息表'!$N:$N,'8-市场占有率'!$B34,'3-班级学员信息表'!$Q:$Q,"&lt;&gt;"&amp;" ")+COUNTIFS('3-班级学员信息表'!$I:$I,"高一",'3-班级学员信息表'!$N:$N,'8-市场占有率'!$B34,'3-班级学员信息表'!$Q:$Q,"&lt;&gt;"&amp;" ")+COUNTIFS('3-班级学员信息表'!$I:$I,"高二",'3-班级学员信息表'!$N:$N,'8-市场占有率'!$B34,'3-班级学员信息表'!$Q:$Q,"&lt;&gt;"&amp;" ")+COUNTIFS('3-班级学员信息表'!$I:$I,"高三",'3-班级学员信息表'!$N:$N,'8-市场占有率'!$B34,'3-班级学员信息表'!$Q:$Q,"&lt;&gt;"&amp;" ")+COUNTIFS('3-班级学员信息表'!$I:$I,"其他",'3-班级学员信息表'!$N:$N,'8-市场占有率'!$B34,'3-班级学员信息表'!$Q:$Q,"&lt;&gt;"&amp;" ")</f>
        <v>0</v>
      </c>
      <c r="M34" s="98">
        <f t="shared" si="2"/>
        <v>5</v>
      </c>
      <c r="N34" s="101"/>
      <c r="O34" s="99">
        <f t="shared" si="1"/>
        <v>0</v>
      </c>
    </row>
    <row r="35" spans="1:15">
      <c r="A35" s="96">
        <v>29</v>
      </c>
      <c r="B35" s="100" t="s">
        <v>2323</v>
      </c>
      <c r="C35" s="98">
        <f>COUNTIFS('3-班级学员信息表'!$I:$I,"小班",'3-班级学员信息表'!$N:$N,'8-市场占有率'!$B35,'3-班级学员信息表'!$Q:$Q,"&lt;&gt;"&amp;" ")+COUNTIFS('3-班级学员信息表'!$I:$I,"中班",'3-班级学员信息表'!$N:$N,'8-市场占有率'!$B35,'3-班级学员信息表'!$Q:$Q,"&lt;&gt;"&amp;" ")+COUNTIFS('3-班级学员信息表'!$I:$I,"大班",'3-班级学员信息表'!$N:$N,'8-市场占有率'!$B35,'3-班级学员信息表'!$Q:$Q,"&lt;&gt;"&amp;" ")</f>
        <v>0</v>
      </c>
      <c r="D35" s="98">
        <f>COUNTIFS('3-班级学员信息表'!$I:$I,'8-市场占有率'!D$5,'3-班级学员信息表'!$N:$N,'8-市场占有率'!$B35,'3-班级学员信息表'!$Q:$Q,"&lt;&gt;"&amp;" ")</f>
        <v>0</v>
      </c>
      <c r="E35" s="98">
        <f>COUNTIFS('3-班级学员信息表'!$I:$I,'8-市场占有率'!E$5,'3-班级学员信息表'!$N:$N,'8-市场占有率'!$B35,'3-班级学员信息表'!$Q:$Q,"&lt;&gt;"&amp;" ")</f>
        <v>0</v>
      </c>
      <c r="F35" s="98">
        <f>COUNTIFS('3-班级学员信息表'!$I:$I,'8-市场占有率'!F$5,'3-班级学员信息表'!$N:$N,'8-市场占有率'!$B35,'3-班级学员信息表'!$Q:$Q,"&lt;&gt;"&amp;" ")</f>
        <v>0</v>
      </c>
      <c r="G35" s="98">
        <f>COUNTIFS('3-班级学员信息表'!$I:$I,'8-市场占有率'!G$5,'3-班级学员信息表'!$N:$N,'8-市场占有率'!$B35,'3-班级学员信息表'!$Q:$Q,"&lt;&gt;"&amp;" ")</f>
        <v>0</v>
      </c>
      <c r="H35" s="98">
        <f>COUNTIFS('3-班级学员信息表'!$I:$I,'8-市场占有率'!H$5,'3-班级学员信息表'!$N:$N,'8-市场占有率'!$B35,'3-班级学员信息表'!$Q:$Q,"&lt;&gt;"&amp;" ")</f>
        <v>0</v>
      </c>
      <c r="I35" s="98">
        <f>COUNTIFS('3-班级学员信息表'!$I:$I,'8-市场占有率'!I$5,'3-班级学员信息表'!$N:$N,'8-市场占有率'!$B35,'3-班级学员信息表'!$Q:$Q,"&lt;&gt;"&amp;" ")</f>
        <v>0</v>
      </c>
      <c r="J35" s="98">
        <f>COUNTIFS('3-班级学员信息表'!$I:$I,'8-市场占有率'!J$5,'3-班级学员信息表'!$N:$N,'8-市场占有率'!$B35,'3-班级学员信息表'!$Q:$Q,"&lt;&gt;"&amp;" ")</f>
        <v>1</v>
      </c>
      <c r="K35" s="98">
        <f>COUNTIFS('3-班级学员信息表'!$I:$I,'8-市场占有率'!K$5,'3-班级学员信息表'!$N:$N,'8-市场占有率'!$B35,'3-班级学员信息表'!$Q:$Q,"&lt;&gt;"&amp;" ")</f>
        <v>1</v>
      </c>
      <c r="L35" s="98">
        <f>COUNTIFS('3-班级学员信息表'!$I:$I,"初三",'3-班级学员信息表'!$N:$N,'8-市场占有率'!$B35,'3-班级学员信息表'!$Q:$Q,"&lt;&gt;"&amp;" ")+COUNTIFS('3-班级学员信息表'!$I:$I,"高一",'3-班级学员信息表'!$N:$N,'8-市场占有率'!$B35,'3-班级学员信息表'!$Q:$Q,"&lt;&gt;"&amp;" ")+COUNTIFS('3-班级学员信息表'!$I:$I,"高二",'3-班级学员信息表'!$N:$N,'8-市场占有率'!$B35,'3-班级学员信息表'!$Q:$Q,"&lt;&gt;"&amp;" ")+COUNTIFS('3-班级学员信息表'!$I:$I,"高三",'3-班级学员信息表'!$N:$N,'8-市场占有率'!$B35,'3-班级学员信息表'!$Q:$Q,"&lt;&gt;"&amp;" ")+COUNTIFS('3-班级学员信息表'!$I:$I,"其他",'3-班级学员信息表'!$N:$N,'8-市场占有率'!$B35,'3-班级学员信息表'!$Q:$Q,"&lt;&gt;"&amp;" ")</f>
        <v>0</v>
      </c>
      <c r="M35" s="98">
        <f t="shared" si="2"/>
        <v>2</v>
      </c>
      <c r="N35" s="101"/>
      <c r="O35" s="99">
        <f t="shared" si="1"/>
        <v>0</v>
      </c>
    </row>
    <row r="36" spans="1:15">
      <c r="A36" s="96">
        <v>30</v>
      </c>
      <c r="B36" s="100" t="s">
        <v>2290</v>
      </c>
      <c r="C36" s="98">
        <f>COUNTIFS('3-班级学员信息表'!$I:$I,"小班",'3-班级学员信息表'!$N:$N,'8-市场占有率'!$B36,'3-班级学员信息表'!$Q:$Q,"&lt;&gt;"&amp;" ")+COUNTIFS('3-班级学员信息表'!$I:$I,"中班",'3-班级学员信息表'!$N:$N,'8-市场占有率'!$B36,'3-班级学员信息表'!$Q:$Q,"&lt;&gt;"&amp;" ")+COUNTIFS('3-班级学员信息表'!$I:$I,"大班",'3-班级学员信息表'!$N:$N,'8-市场占有率'!$B36,'3-班级学员信息表'!$Q:$Q,"&lt;&gt;"&amp;" ")</f>
        <v>1</v>
      </c>
      <c r="D36" s="98">
        <f>COUNTIFS('3-班级学员信息表'!$I:$I,'8-市场占有率'!D$5,'3-班级学员信息表'!$N:$N,'8-市场占有率'!$B36,'3-班级学员信息表'!$Q:$Q,"&lt;&gt;"&amp;" ")</f>
        <v>0</v>
      </c>
      <c r="E36" s="98">
        <f>COUNTIFS('3-班级学员信息表'!$I:$I,'8-市场占有率'!E$5,'3-班级学员信息表'!$N:$N,'8-市场占有率'!$B36,'3-班级学员信息表'!$Q:$Q,"&lt;&gt;"&amp;" ")</f>
        <v>0</v>
      </c>
      <c r="F36" s="98">
        <f>COUNTIFS('3-班级学员信息表'!$I:$I,'8-市场占有率'!F$5,'3-班级学员信息表'!$N:$N,'8-市场占有率'!$B36,'3-班级学员信息表'!$Q:$Q,"&lt;&gt;"&amp;" ")</f>
        <v>0</v>
      </c>
      <c r="G36" s="98">
        <f>COUNTIFS('3-班级学员信息表'!$I:$I,'8-市场占有率'!G$5,'3-班级学员信息表'!$N:$N,'8-市场占有率'!$B36,'3-班级学员信息表'!$Q:$Q,"&lt;&gt;"&amp;" ")</f>
        <v>0</v>
      </c>
      <c r="H36" s="98">
        <f>COUNTIFS('3-班级学员信息表'!$I:$I,'8-市场占有率'!H$5,'3-班级学员信息表'!$N:$N,'8-市场占有率'!$B36,'3-班级学员信息表'!$Q:$Q,"&lt;&gt;"&amp;" ")</f>
        <v>0</v>
      </c>
      <c r="I36" s="98">
        <f>COUNTIFS('3-班级学员信息表'!$I:$I,'8-市场占有率'!I$5,'3-班级学员信息表'!$N:$N,'8-市场占有率'!$B36,'3-班级学员信息表'!$Q:$Q,"&lt;&gt;"&amp;" ")</f>
        <v>0</v>
      </c>
      <c r="J36" s="98">
        <f>COUNTIFS('3-班级学员信息表'!$I:$I,'8-市场占有率'!J$5,'3-班级学员信息表'!$N:$N,'8-市场占有率'!$B36,'3-班级学员信息表'!$Q:$Q,"&lt;&gt;"&amp;" ")</f>
        <v>0</v>
      </c>
      <c r="K36" s="98">
        <f>COUNTIFS('3-班级学员信息表'!$I:$I,'8-市场占有率'!K$5,'3-班级学员信息表'!$N:$N,'8-市场占有率'!$B36,'3-班级学员信息表'!$Q:$Q,"&lt;&gt;"&amp;" ")</f>
        <v>0</v>
      </c>
      <c r="L36" s="98">
        <f>COUNTIFS('3-班级学员信息表'!$I:$I,"初三",'3-班级学员信息表'!$N:$N,'8-市场占有率'!$B36,'3-班级学员信息表'!$Q:$Q,"&lt;&gt;"&amp;" ")+COUNTIFS('3-班级学员信息表'!$I:$I,"高一",'3-班级学员信息表'!$N:$N,'8-市场占有率'!$B36,'3-班级学员信息表'!$Q:$Q,"&lt;&gt;"&amp;" ")+COUNTIFS('3-班级学员信息表'!$I:$I,"高二",'3-班级学员信息表'!$N:$N,'8-市场占有率'!$B36,'3-班级学员信息表'!$Q:$Q,"&lt;&gt;"&amp;" ")+COUNTIFS('3-班级学员信息表'!$I:$I,"高三",'3-班级学员信息表'!$N:$N,'8-市场占有率'!$B36,'3-班级学员信息表'!$Q:$Q,"&lt;&gt;"&amp;" ")+COUNTIFS('3-班级学员信息表'!$I:$I,"其他",'3-班级学员信息表'!$N:$N,'8-市场占有率'!$B36,'3-班级学员信息表'!$Q:$Q,"&lt;&gt;"&amp;" ")</f>
        <v>0</v>
      </c>
      <c r="M36" s="98">
        <f t="shared" si="2"/>
        <v>1</v>
      </c>
      <c r="N36" s="101"/>
      <c r="O36" s="99">
        <f t="shared" si="1"/>
        <v>0</v>
      </c>
    </row>
    <row r="37" spans="1:15">
      <c r="A37" s="96">
        <v>31</v>
      </c>
      <c r="B37" s="100" t="s">
        <v>1946</v>
      </c>
      <c r="C37" s="98">
        <f>COUNTIFS('3-班级学员信息表'!$I:$I,"小班",'3-班级学员信息表'!$N:$N,'8-市场占有率'!$B37,'3-班级学员信息表'!$Q:$Q,"&lt;&gt;"&amp;" ")+COUNTIFS('3-班级学员信息表'!$I:$I,"中班",'3-班级学员信息表'!$N:$N,'8-市场占有率'!$B37,'3-班级学员信息表'!$Q:$Q,"&lt;&gt;"&amp;" ")+COUNTIFS('3-班级学员信息表'!$I:$I,"大班",'3-班级学员信息表'!$N:$N,'8-市场占有率'!$B37,'3-班级学员信息表'!$Q:$Q,"&lt;&gt;"&amp;" ")</f>
        <v>11</v>
      </c>
      <c r="D37" s="98">
        <f>COUNTIFS('3-班级学员信息表'!$I:$I,'8-市场占有率'!D$5,'3-班级学员信息表'!$N:$N,'8-市场占有率'!$B37,'3-班级学员信息表'!$Q:$Q,"&lt;&gt;"&amp;" ")</f>
        <v>0</v>
      </c>
      <c r="E37" s="98">
        <f>COUNTIFS('3-班级学员信息表'!$I:$I,'8-市场占有率'!E$5,'3-班级学员信息表'!$N:$N,'8-市场占有率'!$B37,'3-班级学员信息表'!$Q:$Q,"&lt;&gt;"&amp;" ")</f>
        <v>0</v>
      </c>
      <c r="F37" s="98">
        <f>COUNTIFS('3-班级学员信息表'!$I:$I,'8-市场占有率'!F$5,'3-班级学员信息表'!$N:$N,'8-市场占有率'!$B37,'3-班级学员信息表'!$Q:$Q,"&lt;&gt;"&amp;" ")</f>
        <v>0</v>
      </c>
      <c r="G37" s="98">
        <f>COUNTIFS('3-班级学员信息表'!$I:$I,'8-市场占有率'!G$5,'3-班级学员信息表'!$N:$N,'8-市场占有率'!$B37,'3-班级学员信息表'!$Q:$Q,"&lt;&gt;"&amp;" ")</f>
        <v>0</v>
      </c>
      <c r="H37" s="98">
        <f>COUNTIFS('3-班级学员信息表'!$I:$I,'8-市场占有率'!H$5,'3-班级学员信息表'!$N:$N,'8-市场占有率'!$B37,'3-班级学员信息表'!$Q:$Q,"&lt;&gt;"&amp;" ")</f>
        <v>0</v>
      </c>
      <c r="I37" s="98">
        <f>COUNTIFS('3-班级学员信息表'!$I:$I,'8-市场占有率'!I$5,'3-班级学员信息表'!$N:$N,'8-市场占有率'!$B37,'3-班级学员信息表'!$Q:$Q,"&lt;&gt;"&amp;" ")</f>
        <v>0</v>
      </c>
      <c r="J37" s="98">
        <f>COUNTIFS('3-班级学员信息表'!$I:$I,'8-市场占有率'!J$5,'3-班级学员信息表'!$N:$N,'8-市场占有率'!$B37,'3-班级学员信息表'!$Q:$Q,"&lt;&gt;"&amp;" ")</f>
        <v>0</v>
      </c>
      <c r="K37" s="98">
        <f>COUNTIFS('3-班级学员信息表'!$I:$I,'8-市场占有率'!K$5,'3-班级学员信息表'!$N:$N,'8-市场占有率'!$B37,'3-班级学员信息表'!$Q:$Q,"&lt;&gt;"&amp;" ")</f>
        <v>0</v>
      </c>
      <c r="L37" s="98">
        <f>COUNTIFS('3-班级学员信息表'!$I:$I,"初三",'3-班级学员信息表'!$N:$N,'8-市场占有率'!$B37,'3-班级学员信息表'!$Q:$Q,"&lt;&gt;"&amp;" ")+COUNTIFS('3-班级学员信息表'!$I:$I,"高一",'3-班级学员信息表'!$N:$N,'8-市场占有率'!$B37,'3-班级学员信息表'!$Q:$Q,"&lt;&gt;"&amp;" ")+COUNTIFS('3-班级学员信息表'!$I:$I,"高二",'3-班级学员信息表'!$N:$N,'8-市场占有率'!$B37,'3-班级学员信息表'!$Q:$Q,"&lt;&gt;"&amp;" ")+COUNTIFS('3-班级学员信息表'!$I:$I,"高三",'3-班级学员信息表'!$N:$N,'8-市场占有率'!$B37,'3-班级学员信息表'!$Q:$Q,"&lt;&gt;"&amp;" ")+COUNTIFS('3-班级学员信息表'!$I:$I,"其他",'3-班级学员信息表'!$N:$N,'8-市场占有率'!$B37,'3-班级学员信息表'!$Q:$Q,"&lt;&gt;"&amp;" ")</f>
        <v>0</v>
      </c>
      <c r="M37" s="98">
        <f t="shared" si="2"/>
        <v>11</v>
      </c>
      <c r="N37" s="101"/>
      <c r="O37" s="99">
        <f t="shared" si="1"/>
        <v>0</v>
      </c>
    </row>
    <row r="38" spans="1:15">
      <c r="A38" s="96">
        <v>32</v>
      </c>
      <c r="B38" s="100" t="s">
        <v>2267</v>
      </c>
      <c r="C38" s="98">
        <f>COUNTIFS('3-班级学员信息表'!$I:$I,"小班",'3-班级学员信息表'!$N:$N,'8-市场占有率'!$B38,'3-班级学员信息表'!$Q:$Q,"&lt;&gt;"&amp;" ")+COUNTIFS('3-班级学员信息表'!$I:$I,"中班",'3-班级学员信息表'!$N:$N,'8-市场占有率'!$B38,'3-班级学员信息表'!$Q:$Q,"&lt;&gt;"&amp;" ")+COUNTIFS('3-班级学员信息表'!$I:$I,"大班",'3-班级学员信息表'!$N:$N,'8-市场占有率'!$B38,'3-班级学员信息表'!$Q:$Q,"&lt;&gt;"&amp;" ")</f>
        <v>0</v>
      </c>
      <c r="D38" s="98">
        <f>COUNTIFS('3-班级学员信息表'!$I:$I,'8-市场占有率'!D$5,'3-班级学员信息表'!$N:$N,'8-市场占有率'!$B38,'3-班级学员信息表'!$Q:$Q,"&lt;&gt;"&amp;" ")</f>
        <v>1</v>
      </c>
      <c r="E38" s="98">
        <f>COUNTIFS('3-班级学员信息表'!$I:$I,'8-市场占有率'!E$5,'3-班级学员信息表'!$N:$N,'8-市场占有率'!$B38,'3-班级学员信息表'!$Q:$Q,"&lt;&gt;"&amp;" ")</f>
        <v>0</v>
      </c>
      <c r="F38" s="98">
        <f>COUNTIFS('3-班级学员信息表'!$I:$I,'8-市场占有率'!F$5,'3-班级学员信息表'!$N:$N,'8-市场占有率'!$B38,'3-班级学员信息表'!$Q:$Q,"&lt;&gt;"&amp;" ")</f>
        <v>2</v>
      </c>
      <c r="G38" s="98">
        <f>COUNTIFS('3-班级学员信息表'!$I:$I,'8-市场占有率'!G$5,'3-班级学员信息表'!$N:$N,'8-市场占有率'!$B38,'3-班级学员信息表'!$Q:$Q,"&lt;&gt;"&amp;" ")</f>
        <v>0</v>
      </c>
      <c r="H38" s="98">
        <f>COUNTIFS('3-班级学员信息表'!$I:$I,'8-市场占有率'!H$5,'3-班级学员信息表'!$N:$N,'8-市场占有率'!$B38,'3-班级学员信息表'!$Q:$Q,"&lt;&gt;"&amp;" ")</f>
        <v>0</v>
      </c>
      <c r="I38" s="98">
        <f>COUNTIFS('3-班级学员信息表'!$I:$I,'8-市场占有率'!I$5,'3-班级学员信息表'!$N:$N,'8-市场占有率'!$B38,'3-班级学员信息表'!$Q:$Q,"&lt;&gt;"&amp;" ")</f>
        <v>0</v>
      </c>
      <c r="J38" s="98">
        <f>COUNTIFS('3-班级学员信息表'!$I:$I,'8-市场占有率'!J$5,'3-班级学员信息表'!$N:$N,'8-市场占有率'!$B38,'3-班级学员信息表'!$Q:$Q,"&lt;&gt;"&amp;" ")</f>
        <v>0</v>
      </c>
      <c r="K38" s="98">
        <f>COUNTIFS('3-班级学员信息表'!$I:$I,'8-市场占有率'!K$5,'3-班级学员信息表'!$N:$N,'8-市场占有率'!$B38,'3-班级学员信息表'!$Q:$Q,"&lt;&gt;"&amp;" ")</f>
        <v>0</v>
      </c>
      <c r="L38" s="98">
        <f>COUNTIFS('3-班级学员信息表'!$I:$I,"初三",'3-班级学员信息表'!$N:$N,'8-市场占有率'!$B38,'3-班级学员信息表'!$Q:$Q,"&lt;&gt;"&amp;" ")+COUNTIFS('3-班级学员信息表'!$I:$I,"高一",'3-班级学员信息表'!$N:$N,'8-市场占有率'!$B38,'3-班级学员信息表'!$Q:$Q,"&lt;&gt;"&amp;" ")+COUNTIFS('3-班级学员信息表'!$I:$I,"高二",'3-班级学员信息表'!$N:$N,'8-市场占有率'!$B38,'3-班级学员信息表'!$Q:$Q,"&lt;&gt;"&amp;" ")+COUNTIFS('3-班级学员信息表'!$I:$I,"高三",'3-班级学员信息表'!$N:$N,'8-市场占有率'!$B38,'3-班级学员信息表'!$Q:$Q,"&lt;&gt;"&amp;" ")+COUNTIFS('3-班级学员信息表'!$I:$I,"其他",'3-班级学员信息表'!$N:$N,'8-市场占有率'!$B38,'3-班级学员信息表'!$Q:$Q,"&lt;&gt;"&amp;" ")</f>
        <v>0</v>
      </c>
      <c r="M38" s="98">
        <f t="shared" si="2"/>
        <v>3</v>
      </c>
      <c r="N38" s="101"/>
      <c r="O38" s="99">
        <f t="shared" si="1"/>
        <v>0</v>
      </c>
    </row>
    <row r="39" spans="1:15">
      <c r="A39" s="96">
        <v>33</v>
      </c>
      <c r="B39" s="100" t="s">
        <v>2232</v>
      </c>
      <c r="C39" s="98">
        <f>COUNTIFS('3-班级学员信息表'!$I:$I,"小班",'3-班级学员信息表'!$N:$N,'8-市场占有率'!$B39,'3-班级学员信息表'!$Q:$Q,"&lt;&gt;"&amp;" ")+COUNTIFS('3-班级学员信息表'!$I:$I,"中班",'3-班级学员信息表'!$N:$N,'8-市场占有率'!$B39,'3-班级学员信息表'!$Q:$Q,"&lt;&gt;"&amp;" ")+COUNTIFS('3-班级学员信息表'!$I:$I,"大班",'3-班级学员信息表'!$N:$N,'8-市场占有率'!$B39,'3-班级学员信息表'!$Q:$Q,"&lt;&gt;"&amp;" ")</f>
        <v>0</v>
      </c>
      <c r="D39" s="98">
        <f>COUNTIFS('3-班级学员信息表'!$I:$I,'8-市场占有率'!D$5,'3-班级学员信息表'!$N:$N,'8-市场占有率'!$B39,'3-班级学员信息表'!$Q:$Q,"&lt;&gt;"&amp;" ")</f>
        <v>0</v>
      </c>
      <c r="E39" s="98">
        <f>COUNTIFS('3-班级学员信息表'!$I:$I,'8-市场占有率'!E$5,'3-班级学员信息表'!$N:$N,'8-市场占有率'!$B39,'3-班级学员信息表'!$Q:$Q,"&lt;&gt;"&amp;" ")</f>
        <v>1</v>
      </c>
      <c r="F39" s="98">
        <f>COUNTIFS('3-班级学员信息表'!$I:$I,'8-市场占有率'!F$5,'3-班级学员信息表'!$N:$N,'8-市场占有率'!$B39,'3-班级学员信息表'!$Q:$Q,"&lt;&gt;"&amp;" ")</f>
        <v>0</v>
      </c>
      <c r="G39" s="98">
        <f>COUNTIFS('3-班级学员信息表'!$I:$I,'8-市场占有率'!G$5,'3-班级学员信息表'!$N:$N,'8-市场占有率'!$B39,'3-班级学员信息表'!$Q:$Q,"&lt;&gt;"&amp;" ")</f>
        <v>0</v>
      </c>
      <c r="H39" s="98">
        <f>COUNTIFS('3-班级学员信息表'!$I:$I,'8-市场占有率'!H$5,'3-班级学员信息表'!$N:$N,'8-市场占有率'!$B39,'3-班级学员信息表'!$Q:$Q,"&lt;&gt;"&amp;" ")</f>
        <v>0</v>
      </c>
      <c r="I39" s="98">
        <f>COUNTIFS('3-班级学员信息表'!$I:$I,'8-市场占有率'!I$5,'3-班级学员信息表'!$N:$N,'8-市场占有率'!$B39,'3-班级学员信息表'!$Q:$Q,"&lt;&gt;"&amp;" ")</f>
        <v>1</v>
      </c>
      <c r="J39" s="98">
        <f>COUNTIFS('3-班级学员信息表'!$I:$I,'8-市场占有率'!J$5,'3-班级学员信息表'!$N:$N,'8-市场占有率'!$B39,'3-班级学员信息表'!$Q:$Q,"&lt;&gt;"&amp;" ")</f>
        <v>0</v>
      </c>
      <c r="K39" s="98">
        <f>COUNTIFS('3-班级学员信息表'!$I:$I,'8-市场占有率'!K$5,'3-班级学员信息表'!$N:$N,'8-市场占有率'!$B39,'3-班级学员信息表'!$Q:$Q,"&lt;&gt;"&amp;" ")</f>
        <v>0</v>
      </c>
      <c r="L39" s="98">
        <f>COUNTIFS('3-班级学员信息表'!$I:$I,"初三",'3-班级学员信息表'!$N:$N,'8-市场占有率'!$B39,'3-班级学员信息表'!$Q:$Q,"&lt;&gt;"&amp;" ")+COUNTIFS('3-班级学员信息表'!$I:$I,"高一",'3-班级学员信息表'!$N:$N,'8-市场占有率'!$B39,'3-班级学员信息表'!$Q:$Q,"&lt;&gt;"&amp;" ")+COUNTIFS('3-班级学员信息表'!$I:$I,"高二",'3-班级学员信息表'!$N:$N,'8-市场占有率'!$B39,'3-班级学员信息表'!$Q:$Q,"&lt;&gt;"&amp;" ")+COUNTIFS('3-班级学员信息表'!$I:$I,"高三",'3-班级学员信息表'!$N:$N,'8-市场占有率'!$B39,'3-班级学员信息表'!$Q:$Q,"&lt;&gt;"&amp;" ")+COUNTIFS('3-班级学员信息表'!$I:$I,"其他",'3-班级学员信息表'!$N:$N,'8-市场占有率'!$B39,'3-班级学员信息表'!$Q:$Q,"&lt;&gt;"&amp;" ")</f>
        <v>0</v>
      </c>
      <c r="M39" s="98">
        <f t="shared" si="2"/>
        <v>2</v>
      </c>
      <c r="N39" s="101"/>
      <c r="O39" s="99">
        <f t="shared" si="1"/>
        <v>0</v>
      </c>
    </row>
    <row r="40" spans="1:15">
      <c r="A40" s="96">
        <v>34</v>
      </c>
      <c r="B40" s="100" t="s">
        <v>2189</v>
      </c>
      <c r="C40" s="98">
        <f>COUNTIFS('3-班级学员信息表'!$I:$I,"小班",'3-班级学员信息表'!$N:$N,'8-市场占有率'!$B40,'3-班级学员信息表'!$Q:$Q,"&lt;&gt;"&amp;" ")+COUNTIFS('3-班级学员信息表'!$I:$I,"中班",'3-班级学员信息表'!$N:$N,'8-市场占有率'!$B40,'3-班级学员信息表'!$Q:$Q,"&lt;&gt;"&amp;" ")+COUNTIFS('3-班级学员信息表'!$I:$I,"大班",'3-班级学员信息表'!$N:$N,'8-市场占有率'!$B40,'3-班级学员信息表'!$Q:$Q,"&lt;&gt;"&amp;" ")</f>
        <v>0</v>
      </c>
      <c r="D40" s="98">
        <f>COUNTIFS('3-班级学员信息表'!$I:$I,'8-市场占有率'!D$5,'3-班级学员信息表'!$N:$N,'8-市场占有率'!$B40,'3-班级学员信息表'!$Q:$Q,"&lt;&gt;"&amp;" ")</f>
        <v>0</v>
      </c>
      <c r="E40" s="98">
        <f>COUNTIFS('3-班级学员信息表'!$I:$I,'8-市场占有率'!E$5,'3-班级学员信息表'!$N:$N,'8-市场占有率'!$B40,'3-班级学员信息表'!$Q:$Q,"&lt;&gt;"&amp;" ")</f>
        <v>0</v>
      </c>
      <c r="F40" s="98">
        <f>COUNTIFS('3-班级学员信息表'!$I:$I,'8-市场占有率'!F$5,'3-班级学员信息表'!$N:$N,'8-市场占有率'!$B40,'3-班级学员信息表'!$Q:$Q,"&lt;&gt;"&amp;" ")</f>
        <v>0</v>
      </c>
      <c r="G40" s="98">
        <f>COUNTIFS('3-班级学员信息表'!$I:$I,'8-市场占有率'!G$5,'3-班级学员信息表'!$N:$N,'8-市场占有率'!$B40,'3-班级学员信息表'!$Q:$Q,"&lt;&gt;"&amp;" ")</f>
        <v>1</v>
      </c>
      <c r="H40" s="98">
        <f>COUNTIFS('3-班级学员信息表'!$I:$I,'8-市场占有率'!H$5,'3-班级学员信息表'!$N:$N,'8-市场占有率'!$B40,'3-班级学员信息表'!$Q:$Q,"&lt;&gt;"&amp;" ")</f>
        <v>0</v>
      </c>
      <c r="I40" s="98">
        <f>COUNTIFS('3-班级学员信息表'!$I:$I,'8-市场占有率'!I$5,'3-班级学员信息表'!$N:$N,'8-市场占有率'!$B40,'3-班级学员信息表'!$Q:$Q,"&lt;&gt;"&amp;" ")</f>
        <v>2</v>
      </c>
      <c r="J40" s="98">
        <f>COUNTIFS('3-班级学员信息表'!$I:$I,'8-市场占有率'!J$5,'3-班级学员信息表'!$N:$N,'8-市场占有率'!$B40,'3-班级学员信息表'!$Q:$Q,"&lt;&gt;"&amp;" ")</f>
        <v>3</v>
      </c>
      <c r="K40" s="98">
        <f>COUNTIFS('3-班级学员信息表'!$I:$I,'8-市场占有率'!K$5,'3-班级学员信息表'!$N:$N,'8-市场占有率'!$B40,'3-班级学员信息表'!$Q:$Q,"&lt;&gt;"&amp;" ")</f>
        <v>1</v>
      </c>
      <c r="L40" s="98">
        <f>COUNTIFS('3-班级学员信息表'!$I:$I,"初三",'3-班级学员信息表'!$N:$N,'8-市场占有率'!$B40,'3-班级学员信息表'!$Q:$Q,"&lt;&gt;"&amp;" ")+COUNTIFS('3-班级学员信息表'!$I:$I,"高一",'3-班级学员信息表'!$N:$N,'8-市场占有率'!$B40,'3-班级学员信息表'!$Q:$Q,"&lt;&gt;"&amp;" ")+COUNTIFS('3-班级学员信息表'!$I:$I,"高二",'3-班级学员信息表'!$N:$N,'8-市场占有率'!$B40,'3-班级学员信息表'!$Q:$Q,"&lt;&gt;"&amp;" ")+COUNTIFS('3-班级学员信息表'!$I:$I,"高三",'3-班级学员信息表'!$N:$N,'8-市场占有率'!$B40,'3-班级学员信息表'!$Q:$Q,"&lt;&gt;"&amp;" ")+COUNTIFS('3-班级学员信息表'!$I:$I,"其他",'3-班级学员信息表'!$N:$N,'8-市场占有率'!$B40,'3-班级学员信息表'!$Q:$Q,"&lt;&gt;"&amp;" ")</f>
        <v>0</v>
      </c>
      <c r="M40" s="98">
        <f t="shared" si="2"/>
        <v>7</v>
      </c>
      <c r="N40" s="101"/>
      <c r="O40" s="99">
        <f t="shared" si="1"/>
        <v>0</v>
      </c>
    </row>
    <row r="41" spans="1:15">
      <c r="A41" s="96">
        <v>35</v>
      </c>
      <c r="B41" s="100" t="s">
        <v>2185</v>
      </c>
      <c r="C41" s="98">
        <f>COUNTIFS('3-班级学员信息表'!$I:$I,"小班",'3-班级学员信息表'!$N:$N,'8-市场占有率'!$B41,'3-班级学员信息表'!$Q:$Q,"&lt;&gt;"&amp;" ")+COUNTIFS('3-班级学员信息表'!$I:$I,"中班",'3-班级学员信息表'!$N:$N,'8-市场占有率'!$B41,'3-班级学员信息表'!$Q:$Q,"&lt;&gt;"&amp;" ")+COUNTIFS('3-班级学员信息表'!$I:$I,"大班",'3-班级学员信息表'!$N:$N,'8-市场占有率'!$B41,'3-班级学员信息表'!$Q:$Q,"&lt;&gt;"&amp;" ")</f>
        <v>1</v>
      </c>
      <c r="D41" s="98">
        <f>COUNTIFS('3-班级学员信息表'!$I:$I,'8-市场占有率'!D$5,'3-班级学员信息表'!$N:$N,'8-市场占有率'!$B41,'3-班级学员信息表'!$Q:$Q,"&lt;&gt;"&amp;" ")</f>
        <v>0</v>
      </c>
      <c r="E41" s="98">
        <f>COUNTIFS('3-班级学员信息表'!$I:$I,'8-市场占有率'!E$5,'3-班级学员信息表'!$N:$N,'8-市场占有率'!$B41,'3-班级学员信息表'!$Q:$Q,"&lt;&gt;"&amp;" ")</f>
        <v>0</v>
      </c>
      <c r="F41" s="98">
        <f>COUNTIFS('3-班级学员信息表'!$I:$I,'8-市场占有率'!F$5,'3-班级学员信息表'!$N:$N,'8-市场占有率'!$B41,'3-班级学员信息表'!$Q:$Q,"&lt;&gt;"&amp;" ")</f>
        <v>0</v>
      </c>
      <c r="G41" s="98">
        <f>COUNTIFS('3-班级学员信息表'!$I:$I,'8-市场占有率'!G$5,'3-班级学员信息表'!$N:$N,'8-市场占有率'!$B41,'3-班级学员信息表'!$Q:$Q,"&lt;&gt;"&amp;" ")</f>
        <v>0</v>
      </c>
      <c r="H41" s="98">
        <f>COUNTIFS('3-班级学员信息表'!$I:$I,'8-市场占有率'!H$5,'3-班级学员信息表'!$N:$N,'8-市场占有率'!$B41,'3-班级学员信息表'!$Q:$Q,"&lt;&gt;"&amp;" ")</f>
        <v>0</v>
      </c>
      <c r="I41" s="98">
        <f>COUNTIFS('3-班级学员信息表'!$I:$I,'8-市场占有率'!I$5,'3-班级学员信息表'!$N:$N,'8-市场占有率'!$B41,'3-班级学员信息表'!$Q:$Q,"&lt;&gt;"&amp;" ")</f>
        <v>0</v>
      </c>
      <c r="J41" s="98">
        <f>COUNTIFS('3-班级学员信息表'!$I:$I,'8-市场占有率'!J$5,'3-班级学员信息表'!$N:$N,'8-市场占有率'!$B41,'3-班级学员信息表'!$Q:$Q,"&lt;&gt;"&amp;" ")</f>
        <v>0</v>
      </c>
      <c r="K41" s="98">
        <f>COUNTIFS('3-班级学员信息表'!$I:$I,'8-市场占有率'!K$5,'3-班级学员信息表'!$N:$N,'8-市场占有率'!$B41,'3-班级学员信息表'!$Q:$Q,"&lt;&gt;"&amp;" ")</f>
        <v>0</v>
      </c>
      <c r="L41" s="98">
        <f>COUNTIFS('3-班级学员信息表'!$I:$I,"初三",'3-班级学员信息表'!$N:$N,'8-市场占有率'!$B41,'3-班级学员信息表'!$Q:$Q,"&lt;&gt;"&amp;" ")+COUNTIFS('3-班级学员信息表'!$I:$I,"高一",'3-班级学员信息表'!$N:$N,'8-市场占有率'!$B41,'3-班级学员信息表'!$Q:$Q,"&lt;&gt;"&amp;" ")+COUNTIFS('3-班级学员信息表'!$I:$I,"高二",'3-班级学员信息表'!$N:$N,'8-市场占有率'!$B41,'3-班级学员信息表'!$Q:$Q,"&lt;&gt;"&amp;" ")+COUNTIFS('3-班级学员信息表'!$I:$I,"高三",'3-班级学员信息表'!$N:$N,'8-市场占有率'!$B41,'3-班级学员信息表'!$Q:$Q,"&lt;&gt;"&amp;" ")+COUNTIFS('3-班级学员信息表'!$I:$I,"其他",'3-班级学员信息表'!$N:$N,'8-市场占有率'!$B41,'3-班级学员信息表'!$Q:$Q,"&lt;&gt;"&amp;" ")</f>
        <v>0</v>
      </c>
      <c r="M41" s="98">
        <f t="shared" si="2"/>
        <v>1</v>
      </c>
      <c r="N41" s="101"/>
      <c r="O41" s="99">
        <f t="shared" si="1"/>
        <v>0</v>
      </c>
    </row>
    <row r="42" spans="1:15">
      <c r="A42" s="96">
        <v>36</v>
      </c>
      <c r="B42" s="100" t="s">
        <v>2106</v>
      </c>
      <c r="C42" s="98">
        <f>COUNTIFS('3-班级学员信息表'!$I:$I,"小班",'3-班级学员信息表'!$N:$N,'8-市场占有率'!$B42,'3-班级学员信息表'!$Q:$Q,"&lt;&gt;"&amp;" ")+COUNTIFS('3-班级学员信息表'!$I:$I,"中班",'3-班级学员信息表'!$N:$N,'8-市场占有率'!$B42,'3-班级学员信息表'!$Q:$Q,"&lt;&gt;"&amp;" ")+COUNTIFS('3-班级学员信息表'!$I:$I,"大班",'3-班级学员信息表'!$N:$N,'8-市场占有率'!$B42,'3-班级学员信息表'!$Q:$Q,"&lt;&gt;"&amp;" ")</f>
        <v>0</v>
      </c>
      <c r="D42" s="98">
        <f>COUNTIFS('3-班级学员信息表'!$I:$I,'8-市场占有率'!D$5,'3-班级学员信息表'!$N:$N,'8-市场占有率'!$B42,'3-班级学员信息表'!$Q:$Q,"&lt;&gt;"&amp;" ")</f>
        <v>0</v>
      </c>
      <c r="E42" s="98">
        <f>COUNTIFS('3-班级学员信息表'!$I:$I,'8-市场占有率'!E$5,'3-班级学员信息表'!$N:$N,'8-市场占有率'!$B42,'3-班级学员信息表'!$Q:$Q,"&lt;&gt;"&amp;" ")</f>
        <v>1</v>
      </c>
      <c r="F42" s="98">
        <f>COUNTIFS('3-班级学员信息表'!$I:$I,'8-市场占有率'!F$5,'3-班级学员信息表'!$N:$N,'8-市场占有率'!$B42,'3-班级学员信息表'!$Q:$Q,"&lt;&gt;"&amp;" ")</f>
        <v>1</v>
      </c>
      <c r="G42" s="98">
        <f>COUNTIFS('3-班级学员信息表'!$I:$I,'8-市场占有率'!G$5,'3-班级学员信息表'!$N:$N,'8-市场占有率'!$B42,'3-班级学员信息表'!$Q:$Q,"&lt;&gt;"&amp;" ")</f>
        <v>0</v>
      </c>
      <c r="H42" s="98">
        <f>COUNTIFS('3-班级学员信息表'!$I:$I,'8-市场占有率'!H$5,'3-班级学员信息表'!$N:$N,'8-市场占有率'!$B42,'3-班级学员信息表'!$Q:$Q,"&lt;&gt;"&amp;" ")</f>
        <v>0</v>
      </c>
      <c r="I42" s="98">
        <f>COUNTIFS('3-班级学员信息表'!$I:$I,'8-市场占有率'!I$5,'3-班级学员信息表'!$N:$N,'8-市场占有率'!$B42,'3-班级学员信息表'!$Q:$Q,"&lt;&gt;"&amp;" ")</f>
        <v>0</v>
      </c>
      <c r="J42" s="98">
        <f>COUNTIFS('3-班级学员信息表'!$I:$I,'8-市场占有率'!J$5,'3-班级学员信息表'!$N:$N,'8-市场占有率'!$B42,'3-班级学员信息表'!$Q:$Q,"&lt;&gt;"&amp;" ")</f>
        <v>0</v>
      </c>
      <c r="K42" s="98">
        <f>COUNTIFS('3-班级学员信息表'!$I:$I,'8-市场占有率'!K$5,'3-班级学员信息表'!$N:$N,'8-市场占有率'!$B42,'3-班级学员信息表'!$Q:$Q,"&lt;&gt;"&amp;" ")</f>
        <v>0</v>
      </c>
      <c r="L42" s="98">
        <f>COUNTIFS('3-班级学员信息表'!$I:$I,"初三",'3-班级学员信息表'!$N:$N,'8-市场占有率'!$B42,'3-班级学员信息表'!$Q:$Q,"&lt;&gt;"&amp;" ")+COUNTIFS('3-班级学员信息表'!$I:$I,"高一",'3-班级学员信息表'!$N:$N,'8-市场占有率'!$B42,'3-班级学员信息表'!$Q:$Q,"&lt;&gt;"&amp;" ")+COUNTIFS('3-班级学员信息表'!$I:$I,"高二",'3-班级学员信息表'!$N:$N,'8-市场占有率'!$B42,'3-班级学员信息表'!$Q:$Q,"&lt;&gt;"&amp;" ")+COUNTIFS('3-班级学员信息表'!$I:$I,"高三",'3-班级学员信息表'!$N:$N,'8-市场占有率'!$B42,'3-班级学员信息表'!$Q:$Q,"&lt;&gt;"&amp;" ")+COUNTIFS('3-班级学员信息表'!$I:$I,"其他",'3-班级学员信息表'!$N:$N,'8-市场占有率'!$B42,'3-班级学员信息表'!$Q:$Q,"&lt;&gt;"&amp;" ")</f>
        <v>0</v>
      </c>
      <c r="M42" s="98">
        <f t="shared" si="2"/>
        <v>2</v>
      </c>
      <c r="N42" s="101"/>
      <c r="O42" s="99">
        <f t="shared" si="1"/>
        <v>0</v>
      </c>
    </row>
    <row r="43" spans="1:15">
      <c r="A43" s="96">
        <v>37</v>
      </c>
      <c r="B43" s="100" t="s">
        <v>2171</v>
      </c>
      <c r="C43" s="98">
        <f>COUNTIFS('3-班级学员信息表'!$I:$I,"小班",'3-班级学员信息表'!$N:$N,'8-市场占有率'!$B43,'3-班级学员信息表'!$Q:$Q,"&lt;&gt;"&amp;" ")+COUNTIFS('3-班级学员信息表'!$I:$I,"中班",'3-班级学员信息表'!$N:$N,'8-市场占有率'!$B43,'3-班级学员信息表'!$Q:$Q,"&lt;&gt;"&amp;" ")+COUNTIFS('3-班级学员信息表'!$I:$I,"大班",'3-班级学员信息表'!$N:$N,'8-市场占有率'!$B43,'3-班级学员信息表'!$Q:$Q,"&lt;&gt;"&amp;" ")</f>
        <v>0</v>
      </c>
      <c r="D43" s="98">
        <f>COUNTIFS('3-班级学员信息表'!$I:$I,'8-市场占有率'!D$5,'3-班级学员信息表'!$N:$N,'8-市场占有率'!$B43,'3-班级学员信息表'!$Q:$Q,"&lt;&gt;"&amp;" ")</f>
        <v>0</v>
      </c>
      <c r="E43" s="98">
        <f>COUNTIFS('3-班级学员信息表'!$I:$I,'8-市场占有率'!E$5,'3-班级学员信息表'!$N:$N,'8-市场占有率'!$B43,'3-班级学员信息表'!$Q:$Q,"&lt;&gt;"&amp;" ")</f>
        <v>0</v>
      </c>
      <c r="F43" s="98">
        <f>COUNTIFS('3-班级学员信息表'!$I:$I,'8-市场占有率'!F$5,'3-班级学员信息表'!$N:$N,'8-市场占有率'!$B43,'3-班级学员信息表'!$Q:$Q,"&lt;&gt;"&amp;" ")</f>
        <v>0</v>
      </c>
      <c r="G43" s="98">
        <f>COUNTIFS('3-班级学员信息表'!$I:$I,'8-市场占有率'!G$5,'3-班级学员信息表'!$N:$N,'8-市场占有率'!$B43,'3-班级学员信息表'!$Q:$Q,"&lt;&gt;"&amp;" ")</f>
        <v>0</v>
      </c>
      <c r="H43" s="98">
        <f>COUNTIFS('3-班级学员信息表'!$I:$I,'8-市场占有率'!H$5,'3-班级学员信息表'!$N:$N,'8-市场占有率'!$B43,'3-班级学员信息表'!$Q:$Q,"&lt;&gt;"&amp;" ")</f>
        <v>0</v>
      </c>
      <c r="I43" s="98">
        <f>COUNTIFS('3-班级学员信息表'!$I:$I,'8-市场占有率'!I$5,'3-班级学员信息表'!$N:$N,'8-市场占有率'!$B43,'3-班级学员信息表'!$Q:$Q,"&lt;&gt;"&amp;" ")</f>
        <v>0</v>
      </c>
      <c r="J43" s="98">
        <f>COUNTIFS('3-班级学员信息表'!$I:$I,'8-市场占有率'!J$5,'3-班级学员信息表'!$N:$N,'8-市场占有率'!$B43,'3-班级学员信息表'!$Q:$Q,"&lt;&gt;"&amp;" ")</f>
        <v>0</v>
      </c>
      <c r="K43" s="98">
        <f>COUNTIFS('3-班级学员信息表'!$I:$I,'8-市场占有率'!K$5,'3-班级学员信息表'!$N:$N,'8-市场占有率'!$B43,'3-班级学员信息表'!$Q:$Q,"&lt;&gt;"&amp;" ")</f>
        <v>1</v>
      </c>
      <c r="L43" s="98">
        <f>COUNTIFS('3-班级学员信息表'!$I:$I,"初三",'3-班级学员信息表'!$N:$N,'8-市场占有率'!$B43,'3-班级学员信息表'!$Q:$Q,"&lt;&gt;"&amp;" ")+COUNTIFS('3-班级学员信息表'!$I:$I,"高一",'3-班级学员信息表'!$N:$N,'8-市场占有率'!$B43,'3-班级学员信息表'!$Q:$Q,"&lt;&gt;"&amp;" ")+COUNTIFS('3-班级学员信息表'!$I:$I,"高二",'3-班级学员信息表'!$N:$N,'8-市场占有率'!$B43,'3-班级学员信息表'!$Q:$Q,"&lt;&gt;"&amp;" ")+COUNTIFS('3-班级学员信息表'!$I:$I,"高三",'3-班级学员信息表'!$N:$N,'8-市场占有率'!$B43,'3-班级学员信息表'!$Q:$Q,"&lt;&gt;"&amp;" ")+COUNTIFS('3-班级学员信息表'!$I:$I,"其他",'3-班级学员信息表'!$N:$N,'8-市场占有率'!$B43,'3-班级学员信息表'!$Q:$Q,"&lt;&gt;"&amp;" ")</f>
        <v>0</v>
      </c>
      <c r="M43" s="98">
        <f t="shared" si="2"/>
        <v>1</v>
      </c>
      <c r="N43" s="101"/>
      <c r="O43" s="99">
        <f t="shared" si="1"/>
        <v>0</v>
      </c>
    </row>
    <row r="44" spans="1:15">
      <c r="A44" s="96">
        <v>38</v>
      </c>
      <c r="B44" s="100" t="s">
        <v>2092</v>
      </c>
      <c r="C44" s="98">
        <f>COUNTIFS('3-班级学员信息表'!$I:$I,"小班",'3-班级学员信息表'!$N:$N,'8-市场占有率'!$B44,'3-班级学员信息表'!$Q:$Q,"&lt;&gt;"&amp;" ")+COUNTIFS('3-班级学员信息表'!$I:$I,"中班",'3-班级学员信息表'!$N:$N,'8-市场占有率'!$B44,'3-班级学员信息表'!$Q:$Q,"&lt;&gt;"&amp;" ")+COUNTIFS('3-班级学员信息表'!$I:$I,"大班",'3-班级学员信息表'!$N:$N,'8-市场占有率'!$B44,'3-班级学员信息表'!$Q:$Q,"&lt;&gt;"&amp;" ")</f>
        <v>1</v>
      </c>
      <c r="D44" s="98">
        <f>COUNTIFS('3-班级学员信息表'!$I:$I,'8-市场占有率'!D$5,'3-班级学员信息表'!$N:$N,'8-市场占有率'!$B44,'3-班级学员信息表'!$Q:$Q,"&lt;&gt;"&amp;" ")</f>
        <v>0</v>
      </c>
      <c r="E44" s="98">
        <f>COUNTIFS('3-班级学员信息表'!$I:$I,'8-市场占有率'!E$5,'3-班级学员信息表'!$N:$N,'8-市场占有率'!$B44,'3-班级学员信息表'!$Q:$Q,"&lt;&gt;"&amp;" ")</f>
        <v>0</v>
      </c>
      <c r="F44" s="98">
        <f>COUNTIFS('3-班级学员信息表'!$I:$I,'8-市场占有率'!F$5,'3-班级学员信息表'!$N:$N,'8-市场占有率'!$B44,'3-班级学员信息表'!$Q:$Q,"&lt;&gt;"&amp;" ")</f>
        <v>0</v>
      </c>
      <c r="G44" s="98">
        <f>COUNTIFS('3-班级学员信息表'!$I:$I,'8-市场占有率'!G$5,'3-班级学员信息表'!$N:$N,'8-市场占有率'!$B44,'3-班级学员信息表'!$Q:$Q,"&lt;&gt;"&amp;" ")</f>
        <v>0</v>
      </c>
      <c r="H44" s="98">
        <f>COUNTIFS('3-班级学员信息表'!$I:$I,'8-市场占有率'!H$5,'3-班级学员信息表'!$N:$N,'8-市场占有率'!$B44,'3-班级学员信息表'!$Q:$Q,"&lt;&gt;"&amp;" ")</f>
        <v>0</v>
      </c>
      <c r="I44" s="98">
        <f>COUNTIFS('3-班级学员信息表'!$I:$I,'8-市场占有率'!I$5,'3-班级学员信息表'!$N:$N,'8-市场占有率'!$B44,'3-班级学员信息表'!$Q:$Q,"&lt;&gt;"&amp;" ")</f>
        <v>0</v>
      </c>
      <c r="J44" s="98">
        <f>COUNTIFS('3-班级学员信息表'!$I:$I,'8-市场占有率'!J$5,'3-班级学员信息表'!$N:$N,'8-市场占有率'!$B44,'3-班级学员信息表'!$Q:$Q,"&lt;&gt;"&amp;" ")</f>
        <v>0</v>
      </c>
      <c r="K44" s="98">
        <f>COUNTIFS('3-班级学员信息表'!$I:$I,'8-市场占有率'!K$5,'3-班级学员信息表'!$N:$N,'8-市场占有率'!$B44,'3-班级学员信息表'!$Q:$Q,"&lt;&gt;"&amp;" ")</f>
        <v>0</v>
      </c>
      <c r="L44" s="98">
        <f>COUNTIFS('3-班级学员信息表'!$I:$I,"初三",'3-班级学员信息表'!$N:$N,'8-市场占有率'!$B44,'3-班级学员信息表'!$Q:$Q,"&lt;&gt;"&amp;" ")+COUNTIFS('3-班级学员信息表'!$I:$I,"高一",'3-班级学员信息表'!$N:$N,'8-市场占有率'!$B44,'3-班级学员信息表'!$Q:$Q,"&lt;&gt;"&amp;" ")+COUNTIFS('3-班级学员信息表'!$I:$I,"高二",'3-班级学员信息表'!$N:$N,'8-市场占有率'!$B44,'3-班级学员信息表'!$Q:$Q,"&lt;&gt;"&amp;" ")+COUNTIFS('3-班级学员信息表'!$I:$I,"高三",'3-班级学员信息表'!$N:$N,'8-市场占有率'!$B44,'3-班级学员信息表'!$Q:$Q,"&lt;&gt;"&amp;" ")+COUNTIFS('3-班级学员信息表'!$I:$I,"其他",'3-班级学员信息表'!$N:$N,'8-市场占有率'!$B44,'3-班级学员信息表'!$Q:$Q,"&lt;&gt;"&amp;" ")</f>
        <v>0</v>
      </c>
      <c r="M44" s="98">
        <f t="shared" si="2"/>
        <v>1</v>
      </c>
      <c r="N44" s="101"/>
      <c r="O44" s="99">
        <f t="shared" si="1"/>
        <v>0</v>
      </c>
    </row>
    <row r="45" spans="1:15">
      <c r="A45" s="96">
        <v>39</v>
      </c>
      <c r="B45" s="100" t="s">
        <v>2073</v>
      </c>
      <c r="C45" s="98">
        <f>COUNTIFS('3-班级学员信息表'!$I:$I,"小班",'3-班级学员信息表'!$N:$N,'8-市场占有率'!$B45,'3-班级学员信息表'!$Q:$Q,"&lt;&gt;"&amp;" ")+COUNTIFS('3-班级学员信息表'!$I:$I,"中班",'3-班级学员信息表'!$N:$N,'8-市场占有率'!$B45,'3-班级学员信息表'!$Q:$Q,"&lt;&gt;"&amp;" ")+COUNTIFS('3-班级学员信息表'!$I:$I,"大班",'3-班级学员信息表'!$N:$N,'8-市场占有率'!$B45,'3-班级学员信息表'!$Q:$Q,"&lt;&gt;"&amp;" ")</f>
        <v>0</v>
      </c>
      <c r="D45" s="98">
        <f>COUNTIFS('3-班级学员信息表'!$I:$I,'8-市场占有率'!D$5,'3-班级学员信息表'!$N:$N,'8-市场占有率'!$B45,'3-班级学员信息表'!$Q:$Q,"&lt;&gt;"&amp;" ")</f>
        <v>0</v>
      </c>
      <c r="E45" s="98">
        <f>COUNTIFS('3-班级学员信息表'!$I:$I,'8-市场占有率'!E$5,'3-班级学员信息表'!$N:$N,'8-市场占有率'!$B45,'3-班级学员信息表'!$Q:$Q,"&lt;&gt;"&amp;" ")</f>
        <v>0</v>
      </c>
      <c r="F45" s="98">
        <f>COUNTIFS('3-班级学员信息表'!$I:$I,'8-市场占有率'!F$5,'3-班级学员信息表'!$N:$N,'8-市场占有率'!$B45,'3-班级学员信息表'!$Q:$Q,"&lt;&gt;"&amp;" ")</f>
        <v>0</v>
      </c>
      <c r="G45" s="98">
        <f>COUNTIFS('3-班级学员信息表'!$I:$I,'8-市场占有率'!G$5,'3-班级学员信息表'!$N:$N,'8-市场占有率'!$B45,'3-班级学员信息表'!$Q:$Q,"&lt;&gt;"&amp;" ")</f>
        <v>0</v>
      </c>
      <c r="H45" s="98">
        <f>COUNTIFS('3-班级学员信息表'!$I:$I,'8-市场占有率'!H$5,'3-班级学员信息表'!$N:$N,'8-市场占有率'!$B45,'3-班级学员信息表'!$Q:$Q,"&lt;&gt;"&amp;" ")</f>
        <v>0</v>
      </c>
      <c r="I45" s="98">
        <f>COUNTIFS('3-班级学员信息表'!$I:$I,'8-市场占有率'!I$5,'3-班级学员信息表'!$N:$N,'8-市场占有率'!$B45,'3-班级学员信息表'!$Q:$Q,"&lt;&gt;"&amp;" ")</f>
        <v>0</v>
      </c>
      <c r="J45" s="98">
        <f>COUNTIFS('3-班级学员信息表'!$I:$I,'8-市场占有率'!J$5,'3-班级学员信息表'!$N:$N,'8-市场占有率'!$B45,'3-班级学员信息表'!$Q:$Q,"&lt;&gt;"&amp;" ")</f>
        <v>0</v>
      </c>
      <c r="K45" s="98">
        <f>COUNTIFS('3-班级学员信息表'!$I:$I,'8-市场占有率'!K$5,'3-班级学员信息表'!$N:$N,'8-市场占有率'!$B45,'3-班级学员信息表'!$Q:$Q,"&lt;&gt;"&amp;" ")</f>
        <v>1</v>
      </c>
      <c r="L45" s="98">
        <f>COUNTIFS('3-班级学员信息表'!$I:$I,"初三",'3-班级学员信息表'!$N:$N,'8-市场占有率'!$B45,'3-班级学员信息表'!$Q:$Q,"&lt;&gt;"&amp;" ")+COUNTIFS('3-班级学员信息表'!$I:$I,"高一",'3-班级学员信息表'!$N:$N,'8-市场占有率'!$B45,'3-班级学员信息表'!$Q:$Q,"&lt;&gt;"&amp;" ")+COUNTIFS('3-班级学员信息表'!$I:$I,"高二",'3-班级学员信息表'!$N:$N,'8-市场占有率'!$B45,'3-班级学员信息表'!$Q:$Q,"&lt;&gt;"&amp;" ")+COUNTIFS('3-班级学员信息表'!$I:$I,"高三",'3-班级学员信息表'!$N:$N,'8-市场占有率'!$B45,'3-班级学员信息表'!$Q:$Q,"&lt;&gt;"&amp;" ")+COUNTIFS('3-班级学员信息表'!$I:$I,"其他",'3-班级学员信息表'!$N:$N,'8-市场占有率'!$B45,'3-班级学员信息表'!$Q:$Q,"&lt;&gt;"&amp;" ")</f>
        <v>0</v>
      </c>
      <c r="M45" s="98">
        <f t="shared" si="2"/>
        <v>1</v>
      </c>
      <c r="N45" s="101"/>
      <c r="O45" s="99">
        <f t="shared" si="1"/>
        <v>0</v>
      </c>
    </row>
    <row r="46" spans="1:15">
      <c r="A46" s="96">
        <v>40</v>
      </c>
      <c r="B46" s="100" t="s">
        <v>1995</v>
      </c>
      <c r="C46" s="98">
        <f>COUNTIFS('3-班级学员信息表'!$I:$I,"小班",'3-班级学员信息表'!$N:$N,'8-市场占有率'!$B46,'3-班级学员信息表'!$Q:$Q,"&lt;&gt;"&amp;" ")+COUNTIFS('3-班级学员信息表'!$I:$I,"中班",'3-班级学员信息表'!$N:$N,'8-市场占有率'!$B46,'3-班级学员信息表'!$Q:$Q,"&lt;&gt;"&amp;" ")+COUNTIFS('3-班级学员信息表'!$I:$I,"大班",'3-班级学员信息表'!$N:$N,'8-市场占有率'!$B46,'3-班级学员信息表'!$Q:$Q,"&lt;&gt;"&amp;" ")</f>
        <v>1</v>
      </c>
      <c r="D46" s="98">
        <f>COUNTIFS('3-班级学员信息表'!$I:$I,'8-市场占有率'!D$5,'3-班级学员信息表'!$N:$N,'8-市场占有率'!$B46,'3-班级学员信息表'!$Q:$Q,"&lt;&gt;"&amp;" ")</f>
        <v>0</v>
      </c>
      <c r="E46" s="98">
        <f>COUNTIFS('3-班级学员信息表'!$I:$I,'8-市场占有率'!E$5,'3-班级学员信息表'!$N:$N,'8-市场占有率'!$B46,'3-班级学员信息表'!$Q:$Q,"&lt;&gt;"&amp;" ")</f>
        <v>0</v>
      </c>
      <c r="F46" s="98">
        <f>COUNTIFS('3-班级学员信息表'!$I:$I,'8-市场占有率'!F$5,'3-班级学员信息表'!$N:$N,'8-市场占有率'!$B46,'3-班级学员信息表'!$Q:$Q,"&lt;&gt;"&amp;" ")</f>
        <v>0</v>
      </c>
      <c r="G46" s="98">
        <f>COUNTIFS('3-班级学员信息表'!$I:$I,'8-市场占有率'!G$5,'3-班级学员信息表'!$N:$N,'8-市场占有率'!$B46,'3-班级学员信息表'!$Q:$Q,"&lt;&gt;"&amp;" ")</f>
        <v>0</v>
      </c>
      <c r="H46" s="98">
        <f>COUNTIFS('3-班级学员信息表'!$I:$I,'8-市场占有率'!H$5,'3-班级学员信息表'!$N:$N,'8-市场占有率'!$B46,'3-班级学员信息表'!$Q:$Q,"&lt;&gt;"&amp;" ")</f>
        <v>0</v>
      </c>
      <c r="I46" s="98">
        <f>COUNTIFS('3-班级学员信息表'!$I:$I,'8-市场占有率'!I$5,'3-班级学员信息表'!$N:$N,'8-市场占有率'!$B46,'3-班级学员信息表'!$Q:$Q,"&lt;&gt;"&amp;" ")</f>
        <v>0</v>
      </c>
      <c r="J46" s="98">
        <f>COUNTIFS('3-班级学员信息表'!$I:$I,'8-市场占有率'!J$5,'3-班级学员信息表'!$N:$N,'8-市场占有率'!$B46,'3-班级学员信息表'!$Q:$Q,"&lt;&gt;"&amp;" ")</f>
        <v>0</v>
      </c>
      <c r="K46" s="98">
        <f>COUNTIFS('3-班级学员信息表'!$I:$I,'8-市场占有率'!K$5,'3-班级学员信息表'!$N:$N,'8-市场占有率'!$B46,'3-班级学员信息表'!$Q:$Q,"&lt;&gt;"&amp;" ")</f>
        <v>0</v>
      </c>
      <c r="L46" s="98">
        <f>COUNTIFS('3-班级学员信息表'!$I:$I,"初三",'3-班级学员信息表'!$N:$N,'8-市场占有率'!$B46,'3-班级学员信息表'!$Q:$Q,"&lt;&gt;"&amp;" ")+COUNTIFS('3-班级学员信息表'!$I:$I,"高一",'3-班级学员信息表'!$N:$N,'8-市场占有率'!$B46,'3-班级学员信息表'!$Q:$Q,"&lt;&gt;"&amp;" ")+COUNTIFS('3-班级学员信息表'!$I:$I,"高二",'3-班级学员信息表'!$N:$N,'8-市场占有率'!$B46,'3-班级学员信息表'!$Q:$Q,"&lt;&gt;"&amp;" ")+COUNTIFS('3-班级学员信息表'!$I:$I,"高三",'3-班级学员信息表'!$N:$N,'8-市场占有率'!$B46,'3-班级学员信息表'!$Q:$Q,"&lt;&gt;"&amp;" ")+COUNTIFS('3-班级学员信息表'!$I:$I,"其他",'3-班级学员信息表'!$N:$N,'8-市场占有率'!$B46,'3-班级学员信息表'!$Q:$Q,"&lt;&gt;"&amp;" ")</f>
        <v>0</v>
      </c>
      <c r="M46" s="98">
        <f t="shared" si="2"/>
        <v>1</v>
      </c>
      <c r="N46" s="101"/>
      <c r="O46" s="99">
        <f t="shared" si="1"/>
        <v>0</v>
      </c>
    </row>
    <row r="47" spans="1:15">
      <c r="A47" s="96">
        <v>41</v>
      </c>
      <c r="B47" s="100" t="s">
        <v>1896</v>
      </c>
      <c r="C47" s="98">
        <f>COUNTIFS('3-班级学员信息表'!$I:$I,"小班",'3-班级学员信息表'!$N:$N,'8-市场占有率'!$B47,'3-班级学员信息表'!$Q:$Q,"&lt;&gt;"&amp;" ")+COUNTIFS('3-班级学员信息表'!$I:$I,"中班",'3-班级学员信息表'!$N:$N,'8-市场占有率'!$B47,'3-班级学员信息表'!$Q:$Q,"&lt;&gt;"&amp;" ")+COUNTIFS('3-班级学员信息表'!$I:$I,"大班",'3-班级学员信息表'!$N:$N,'8-市场占有率'!$B47,'3-班级学员信息表'!$Q:$Q,"&lt;&gt;"&amp;" ")</f>
        <v>0</v>
      </c>
      <c r="D47" s="98">
        <f>COUNTIFS('3-班级学员信息表'!$I:$I,'8-市场占有率'!D$5,'3-班级学员信息表'!$N:$N,'8-市场占有率'!$B47,'3-班级学员信息表'!$Q:$Q,"&lt;&gt;"&amp;" ")</f>
        <v>0</v>
      </c>
      <c r="E47" s="98">
        <f>COUNTIFS('3-班级学员信息表'!$I:$I,'8-市场占有率'!E$5,'3-班级学员信息表'!$N:$N,'8-市场占有率'!$B47,'3-班级学员信息表'!$Q:$Q,"&lt;&gt;"&amp;" ")</f>
        <v>0</v>
      </c>
      <c r="F47" s="98">
        <f>COUNTIFS('3-班级学员信息表'!$I:$I,'8-市场占有率'!F$5,'3-班级学员信息表'!$N:$N,'8-市场占有率'!$B47,'3-班级学员信息表'!$Q:$Q,"&lt;&gt;"&amp;" ")</f>
        <v>0</v>
      </c>
      <c r="G47" s="98">
        <f>COUNTIFS('3-班级学员信息表'!$I:$I,'8-市场占有率'!G$5,'3-班级学员信息表'!$N:$N,'8-市场占有率'!$B47,'3-班级学员信息表'!$Q:$Q,"&lt;&gt;"&amp;" ")</f>
        <v>0</v>
      </c>
      <c r="H47" s="98">
        <f>COUNTIFS('3-班级学员信息表'!$I:$I,'8-市场占有率'!H$5,'3-班级学员信息表'!$N:$N,'8-市场占有率'!$B47,'3-班级学员信息表'!$Q:$Q,"&lt;&gt;"&amp;" ")</f>
        <v>1</v>
      </c>
      <c r="I47" s="98">
        <f>COUNTIFS('3-班级学员信息表'!$I:$I,'8-市场占有率'!I$5,'3-班级学员信息表'!$N:$N,'8-市场占有率'!$B47,'3-班级学员信息表'!$Q:$Q,"&lt;&gt;"&amp;" ")</f>
        <v>0</v>
      </c>
      <c r="J47" s="98">
        <f>COUNTIFS('3-班级学员信息表'!$I:$I,'8-市场占有率'!J$5,'3-班级学员信息表'!$N:$N,'8-市场占有率'!$B47,'3-班级学员信息表'!$Q:$Q,"&lt;&gt;"&amp;" ")</f>
        <v>0</v>
      </c>
      <c r="K47" s="98">
        <f>COUNTIFS('3-班级学员信息表'!$I:$I,'8-市场占有率'!K$5,'3-班级学员信息表'!$N:$N,'8-市场占有率'!$B47,'3-班级学员信息表'!$Q:$Q,"&lt;&gt;"&amp;" ")</f>
        <v>0</v>
      </c>
      <c r="L47" s="98">
        <f>COUNTIFS('3-班级学员信息表'!$I:$I,"初三",'3-班级学员信息表'!$N:$N,'8-市场占有率'!$B47,'3-班级学员信息表'!$Q:$Q,"&lt;&gt;"&amp;" ")+COUNTIFS('3-班级学员信息表'!$I:$I,"高一",'3-班级学员信息表'!$N:$N,'8-市场占有率'!$B47,'3-班级学员信息表'!$Q:$Q,"&lt;&gt;"&amp;" ")+COUNTIFS('3-班级学员信息表'!$I:$I,"高二",'3-班级学员信息表'!$N:$N,'8-市场占有率'!$B47,'3-班级学员信息表'!$Q:$Q,"&lt;&gt;"&amp;" ")+COUNTIFS('3-班级学员信息表'!$I:$I,"高三",'3-班级学员信息表'!$N:$N,'8-市场占有率'!$B47,'3-班级学员信息表'!$Q:$Q,"&lt;&gt;"&amp;" ")+COUNTIFS('3-班级学员信息表'!$I:$I,"其他",'3-班级学员信息表'!$N:$N,'8-市场占有率'!$B47,'3-班级学员信息表'!$Q:$Q,"&lt;&gt;"&amp;" ")</f>
        <v>0</v>
      </c>
      <c r="M47" s="98">
        <f t="shared" si="2"/>
        <v>1</v>
      </c>
      <c r="N47" s="101"/>
      <c r="O47" s="99">
        <f t="shared" si="1"/>
        <v>0</v>
      </c>
    </row>
    <row r="48" spans="1:15">
      <c r="A48" s="96">
        <v>42</v>
      </c>
      <c r="B48" s="100" t="s">
        <v>1935</v>
      </c>
      <c r="C48" s="98">
        <f>COUNTIFS('3-班级学员信息表'!$I:$I,"小班",'3-班级学员信息表'!$N:$N,'8-市场占有率'!$B48,'3-班级学员信息表'!$Q:$Q,"&lt;&gt;"&amp;" ")+COUNTIFS('3-班级学员信息表'!$I:$I,"中班",'3-班级学员信息表'!$N:$N,'8-市场占有率'!$B48,'3-班级学员信息表'!$Q:$Q,"&lt;&gt;"&amp;" ")+COUNTIFS('3-班级学员信息表'!$I:$I,"大班",'3-班级学员信息表'!$N:$N,'8-市场占有率'!$B48,'3-班级学员信息表'!$Q:$Q,"&lt;&gt;"&amp;" ")</f>
        <v>0</v>
      </c>
      <c r="D48" s="98">
        <f>COUNTIFS('3-班级学员信息表'!$I:$I,'8-市场占有率'!D$5,'3-班级学员信息表'!$N:$N,'8-市场占有率'!$B48,'3-班级学员信息表'!$Q:$Q,"&lt;&gt;"&amp;" ")</f>
        <v>0</v>
      </c>
      <c r="E48" s="98">
        <f>COUNTIFS('3-班级学员信息表'!$I:$I,'8-市场占有率'!E$5,'3-班级学员信息表'!$N:$N,'8-市场占有率'!$B48,'3-班级学员信息表'!$Q:$Q,"&lt;&gt;"&amp;" ")</f>
        <v>0</v>
      </c>
      <c r="F48" s="98">
        <f>COUNTIFS('3-班级学员信息表'!$I:$I,'8-市场占有率'!F$5,'3-班级学员信息表'!$N:$N,'8-市场占有率'!$B48,'3-班级学员信息表'!$Q:$Q,"&lt;&gt;"&amp;" ")</f>
        <v>1</v>
      </c>
      <c r="G48" s="98">
        <f>COUNTIFS('3-班级学员信息表'!$I:$I,'8-市场占有率'!G$5,'3-班级学员信息表'!$N:$N,'8-市场占有率'!$B48,'3-班级学员信息表'!$Q:$Q,"&lt;&gt;"&amp;" ")</f>
        <v>0</v>
      </c>
      <c r="H48" s="98">
        <f>COUNTIFS('3-班级学员信息表'!$I:$I,'8-市场占有率'!H$5,'3-班级学员信息表'!$N:$N,'8-市场占有率'!$B48,'3-班级学员信息表'!$Q:$Q,"&lt;&gt;"&amp;" ")</f>
        <v>0</v>
      </c>
      <c r="I48" s="98">
        <f>COUNTIFS('3-班级学员信息表'!$I:$I,'8-市场占有率'!I$5,'3-班级学员信息表'!$N:$N,'8-市场占有率'!$B48,'3-班级学员信息表'!$Q:$Q,"&lt;&gt;"&amp;" ")</f>
        <v>0</v>
      </c>
      <c r="J48" s="98">
        <f>COUNTIFS('3-班级学员信息表'!$I:$I,'8-市场占有率'!J$5,'3-班级学员信息表'!$N:$N,'8-市场占有率'!$B48,'3-班级学员信息表'!$Q:$Q,"&lt;&gt;"&amp;" ")</f>
        <v>0</v>
      </c>
      <c r="K48" s="98">
        <f>COUNTIFS('3-班级学员信息表'!$I:$I,'8-市场占有率'!K$5,'3-班级学员信息表'!$N:$N,'8-市场占有率'!$B48,'3-班级学员信息表'!$Q:$Q,"&lt;&gt;"&amp;" ")</f>
        <v>0</v>
      </c>
      <c r="L48" s="98">
        <f>COUNTIFS('3-班级学员信息表'!$I:$I,"初三",'3-班级学员信息表'!$N:$N,'8-市场占有率'!$B48,'3-班级学员信息表'!$Q:$Q,"&lt;&gt;"&amp;" ")+COUNTIFS('3-班级学员信息表'!$I:$I,"高一",'3-班级学员信息表'!$N:$N,'8-市场占有率'!$B48,'3-班级学员信息表'!$Q:$Q,"&lt;&gt;"&amp;" ")+COUNTIFS('3-班级学员信息表'!$I:$I,"高二",'3-班级学员信息表'!$N:$N,'8-市场占有率'!$B48,'3-班级学员信息表'!$Q:$Q,"&lt;&gt;"&amp;" ")+COUNTIFS('3-班级学员信息表'!$I:$I,"高三",'3-班级学员信息表'!$N:$N,'8-市场占有率'!$B48,'3-班级学员信息表'!$Q:$Q,"&lt;&gt;"&amp;" ")+COUNTIFS('3-班级学员信息表'!$I:$I,"其他",'3-班级学员信息表'!$N:$N,'8-市场占有率'!$B48,'3-班级学员信息表'!$Q:$Q,"&lt;&gt;"&amp;" ")</f>
        <v>1</v>
      </c>
      <c r="M48" s="98">
        <f t="shared" si="2"/>
        <v>2</v>
      </c>
      <c r="N48" s="101"/>
      <c r="O48" s="99">
        <f t="shared" si="1"/>
        <v>0</v>
      </c>
    </row>
    <row r="49" spans="1:15">
      <c r="A49" s="96">
        <v>43</v>
      </c>
      <c r="B49" s="100" t="s">
        <v>1892</v>
      </c>
      <c r="C49" s="98">
        <f>COUNTIFS('3-班级学员信息表'!$I:$I,"小班",'3-班级学员信息表'!$N:$N,'8-市场占有率'!$B49,'3-班级学员信息表'!$Q:$Q,"&lt;&gt;"&amp;" ")+COUNTIFS('3-班级学员信息表'!$I:$I,"中班",'3-班级学员信息表'!$N:$N,'8-市场占有率'!$B49,'3-班级学员信息表'!$Q:$Q,"&lt;&gt;"&amp;" ")+COUNTIFS('3-班级学员信息表'!$I:$I,"大班",'3-班级学员信息表'!$N:$N,'8-市场占有率'!$B49,'3-班级学员信息表'!$Q:$Q,"&lt;&gt;"&amp;" ")</f>
        <v>1</v>
      </c>
      <c r="D49" s="98">
        <f>COUNTIFS('3-班级学员信息表'!$I:$I,'8-市场占有率'!D$5,'3-班级学员信息表'!$N:$N,'8-市场占有率'!$B49,'3-班级学员信息表'!$Q:$Q,"&lt;&gt;"&amp;" ")</f>
        <v>0</v>
      </c>
      <c r="E49" s="98">
        <f>COUNTIFS('3-班级学员信息表'!$I:$I,'8-市场占有率'!E$5,'3-班级学员信息表'!$N:$N,'8-市场占有率'!$B49,'3-班级学员信息表'!$Q:$Q,"&lt;&gt;"&amp;" ")</f>
        <v>0</v>
      </c>
      <c r="F49" s="98">
        <f>COUNTIFS('3-班级学员信息表'!$I:$I,'8-市场占有率'!F$5,'3-班级学员信息表'!$N:$N,'8-市场占有率'!$B49,'3-班级学员信息表'!$Q:$Q,"&lt;&gt;"&amp;" ")</f>
        <v>0</v>
      </c>
      <c r="G49" s="98">
        <f>COUNTIFS('3-班级学员信息表'!$I:$I,'8-市场占有率'!G$5,'3-班级学员信息表'!$N:$N,'8-市场占有率'!$B49,'3-班级学员信息表'!$Q:$Q,"&lt;&gt;"&amp;" ")</f>
        <v>0</v>
      </c>
      <c r="H49" s="98">
        <f>COUNTIFS('3-班级学员信息表'!$I:$I,'8-市场占有率'!H$5,'3-班级学员信息表'!$N:$N,'8-市场占有率'!$B49,'3-班级学员信息表'!$Q:$Q,"&lt;&gt;"&amp;" ")</f>
        <v>0</v>
      </c>
      <c r="I49" s="98">
        <f>COUNTIFS('3-班级学员信息表'!$I:$I,'8-市场占有率'!I$5,'3-班级学员信息表'!$N:$N,'8-市场占有率'!$B49,'3-班级学员信息表'!$Q:$Q,"&lt;&gt;"&amp;" ")</f>
        <v>0</v>
      </c>
      <c r="J49" s="98">
        <f>COUNTIFS('3-班级学员信息表'!$I:$I,'8-市场占有率'!J$5,'3-班级学员信息表'!$N:$N,'8-市场占有率'!$B49,'3-班级学员信息表'!$Q:$Q,"&lt;&gt;"&amp;" ")</f>
        <v>0</v>
      </c>
      <c r="K49" s="98">
        <f>COUNTIFS('3-班级学员信息表'!$I:$I,'8-市场占有率'!K$5,'3-班级学员信息表'!$N:$N,'8-市场占有率'!$B49,'3-班级学员信息表'!$Q:$Q,"&lt;&gt;"&amp;" ")</f>
        <v>0</v>
      </c>
      <c r="L49" s="98">
        <f>COUNTIFS('3-班级学员信息表'!$I:$I,"初三",'3-班级学员信息表'!$N:$N,'8-市场占有率'!$B49,'3-班级学员信息表'!$Q:$Q,"&lt;&gt;"&amp;" ")+COUNTIFS('3-班级学员信息表'!$I:$I,"高一",'3-班级学员信息表'!$N:$N,'8-市场占有率'!$B49,'3-班级学员信息表'!$Q:$Q,"&lt;&gt;"&amp;" ")+COUNTIFS('3-班级学员信息表'!$I:$I,"高二",'3-班级学员信息表'!$N:$N,'8-市场占有率'!$B49,'3-班级学员信息表'!$Q:$Q,"&lt;&gt;"&amp;" ")+COUNTIFS('3-班级学员信息表'!$I:$I,"高三",'3-班级学员信息表'!$N:$N,'8-市场占有率'!$B49,'3-班级学员信息表'!$Q:$Q,"&lt;&gt;"&amp;" ")+COUNTIFS('3-班级学员信息表'!$I:$I,"其他",'3-班级学员信息表'!$N:$N,'8-市场占有率'!$B49,'3-班级学员信息表'!$Q:$Q,"&lt;&gt;"&amp;" ")</f>
        <v>0</v>
      </c>
      <c r="M49" s="98">
        <f t="shared" si="2"/>
        <v>1</v>
      </c>
      <c r="N49" s="101"/>
      <c r="O49" s="99">
        <f t="shared" si="1"/>
        <v>0</v>
      </c>
    </row>
    <row r="50" spans="1:15">
      <c r="A50" s="96">
        <v>44</v>
      </c>
      <c r="B50" s="100" t="s">
        <v>1865</v>
      </c>
      <c r="C50" s="98">
        <f>COUNTIFS('3-班级学员信息表'!$I:$I,"小班",'3-班级学员信息表'!$N:$N,'8-市场占有率'!$B50,'3-班级学员信息表'!$Q:$Q,"&lt;&gt;"&amp;" ")+COUNTIFS('3-班级学员信息表'!$I:$I,"中班",'3-班级学员信息表'!$N:$N,'8-市场占有率'!$B50,'3-班级学员信息表'!$Q:$Q,"&lt;&gt;"&amp;" ")+COUNTIFS('3-班级学员信息表'!$I:$I,"大班",'3-班级学员信息表'!$N:$N,'8-市场占有率'!$B50,'3-班级学员信息表'!$Q:$Q,"&lt;&gt;"&amp;" ")</f>
        <v>6</v>
      </c>
      <c r="D50" s="98">
        <f>COUNTIFS('3-班级学员信息表'!$I:$I,'8-市场占有率'!D$5,'3-班级学员信息表'!$N:$N,'8-市场占有率'!$B50,'3-班级学员信息表'!$Q:$Q,"&lt;&gt;"&amp;" ")</f>
        <v>0</v>
      </c>
      <c r="E50" s="98">
        <f>COUNTIFS('3-班级学员信息表'!$I:$I,'8-市场占有率'!E$5,'3-班级学员信息表'!$N:$N,'8-市场占有率'!$B50,'3-班级学员信息表'!$Q:$Q,"&lt;&gt;"&amp;" ")</f>
        <v>0</v>
      </c>
      <c r="F50" s="98">
        <f>COUNTIFS('3-班级学员信息表'!$I:$I,'8-市场占有率'!F$5,'3-班级学员信息表'!$N:$N,'8-市场占有率'!$B50,'3-班级学员信息表'!$Q:$Q,"&lt;&gt;"&amp;" ")</f>
        <v>0</v>
      </c>
      <c r="G50" s="98">
        <f>COUNTIFS('3-班级学员信息表'!$I:$I,'8-市场占有率'!G$5,'3-班级学员信息表'!$N:$N,'8-市场占有率'!$B50,'3-班级学员信息表'!$Q:$Q,"&lt;&gt;"&amp;" ")</f>
        <v>0</v>
      </c>
      <c r="H50" s="98">
        <f>COUNTIFS('3-班级学员信息表'!$I:$I,'8-市场占有率'!H$5,'3-班级学员信息表'!$N:$N,'8-市场占有率'!$B50,'3-班级学员信息表'!$Q:$Q,"&lt;&gt;"&amp;" ")</f>
        <v>0</v>
      </c>
      <c r="I50" s="98">
        <f>COUNTIFS('3-班级学员信息表'!$I:$I,'8-市场占有率'!I$5,'3-班级学员信息表'!$N:$N,'8-市场占有率'!$B50,'3-班级学员信息表'!$Q:$Q,"&lt;&gt;"&amp;" ")</f>
        <v>0</v>
      </c>
      <c r="J50" s="98">
        <f>COUNTIFS('3-班级学员信息表'!$I:$I,'8-市场占有率'!J$5,'3-班级学员信息表'!$N:$N,'8-市场占有率'!$B50,'3-班级学员信息表'!$Q:$Q,"&lt;&gt;"&amp;" ")</f>
        <v>0</v>
      </c>
      <c r="K50" s="98">
        <f>COUNTIFS('3-班级学员信息表'!$I:$I,'8-市场占有率'!K$5,'3-班级学员信息表'!$N:$N,'8-市场占有率'!$B50,'3-班级学员信息表'!$Q:$Q,"&lt;&gt;"&amp;" ")</f>
        <v>0</v>
      </c>
      <c r="L50" s="98">
        <f>COUNTIFS('3-班级学员信息表'!$I:$I,"初三",'3-班级学员信息表'!$N:$N,'8-市场占有率'!$B50,'3-班级学员信息表'!$Q:$Q,"&lt;&gt;"&amp;" ")+COUNTIFS('3-班级学员信息表'!$I:$I,"高一",'3-班级学员信息表'!$N:$N,'8-市场占有率'!$B50,'3-班级学员信息表'!$Q:$Q,"&lt;&gt;"&amp;" ")+COUNTIFS('3-班级学员信息表'!$I:$I,"高二",'3-班级学员信息表'!$N:$N,'8-市场占有率'!$B50,'3-班级学员信息表'!$Q:$Q,"&lt;&gt;"&amp;" ")+COUNTIFS('3-班级学员信息表'!$I:$I,"高三",'3-班级学员信息表'!$N:$N,'8-市场占有率'!$B50,'3-班级学员信息表'!$Q:$Q,"&lt;&gt;"&amp;" ")+COUNTIFS('3-班级学员信息表'!$I:$I,"其他",'3-班级学员信息表'!$N:$N,'8-市场占有率'!$B50,'3-班级学员信息表'!$Q:$Q,"&lt;&gt;"&amp;" ")</f>
        <v>0</v>
      </c>
      <c r="M50" s="98">
        <f t="shared" si="2"/>
        <v>6</v>
      </c>
      <c r="N50" s="101"/>
      <c r="O50" s="99">
        <f t="shared" si="1"/>
        <v>0</v>
      </c>
    </row>
    <row r="51" spans="1:15">
      <c r="A51" s="96">
        <v>45</v>
      </c>
      <c r="B51" s="100" t="s">
        <v>1786</v>
      </c>
      <c r="C51" s="98">
        <f>COUNTIFS('3-班级学员信息表'!$I:$I,"小班",'3-班级学员信息表'!$N:$N,'8-市场占有率'!$B51,'3-班级学员信息表'!$Q:$Q,"&lt;&gt;"&amp;" ")+COUNTIFS('3-班级学员信息表'!$I:$I,"中班",'3-班级学员信息表'!$N:$N,'8-市场占有率'!$B51,'3-班级学员信息表'!$Q:$Q,"&lt;&gt;"&amp;" ")+COUNTIFS('3-班级学员信息表'!$I:$I,"大班",'3-班级学员信息表'!$N:$N,'8-市场占有率'!$B51,'3-班级学员信息表'!$Q:$Q,"&lt;&gt;"&amp;" ")</f>
        <v>0</v>
      </c>
      <c r="D51" s="98">
        <f>COUNTIFS('3-班级学员信息表'!$I:$I,'8-市场占有率'!D$5,'3-班级学员信息表'!$N:$N,'8-市场占有率'!$B51,'3-班级学员信息表'!$Q:$Q,"&lt;&gt;"&amp;" ")</f>
        <v>0</v>
      </c>
      <c r="E51" s="98">
        <f>COUNTIFS('3-班级学员信息表'!$I:$I,'8-市场占有率'!E$5,'3-班级学员信息表'!$N:$N,'8-市场占有率'!$B51,'3-班级学员信息表'!$Q:$Q,"&lt;&gt;"&amp;" ")</f>
        <v>0</v>
      </c>
      <c r="F51" s="98">
        <f>COUNTIFS('3-班级学员信息表'!$I:$I,'8-市场占有率'!F$5,'3-班级学员信息表'!$N:$N,'8-市场占有率'!$B51,'3-班级学员信息表'!$Q:$Q,"&lt;&gt;"&amp;" ")</f>
        <v>0</v>
      </c>
      <c r="G51" s="98">
        <f>COUNTIFS('3-班级学员信息表'!$I:$I,'8-市场占有率'!G$5,'3-班级学员信息表'!$N:$N,'8-市场占有率'!$B51,'3-班级学员信息表'!$Q:$Q,"&lt;&gt;"&amp;" ")</f>
        <v>0</v>
      </c>
      <c r="H51" s="98">
        <f>COUNTIFS('3-班级学员信息表'!$I:$I,'8-市场占有率'!H$5,'3-班级学员信息表'!$N:$N,'8-市场占有率'!$B51,'3-班级学员信息表'!$Q:$Q,"&lt;&gt;"&amp;" ")</f>
        <v>0</v>
      </c>
      <c r="I51" s="98">
        <f>COUNTIFS('3-班级学员信息表'!$I:$I,'8-市场占有率'!I$5,'3-班级学员信息表'!$N:$N,'8-市场占有率'!$B51,'3-班级学员信息表'!$Q:$Q,"&lt;&gt;"&amp;" ")</f>
        <v>0</v>
      </c>
      <c r="J51" s="98">
        <f>COUNTIFS('3-班级学员信息表'!$I:$I,'8-市场占有率'!J$5,'3-班级学员信息表'!$N:$N,'8-市场占有率'!$B51,'3-班级学员信息表'!$Q:$Q,"&lt;&gt;"&amp;" ")</f>
        <v>7</v>
      </c>
      <c r="K51" s="98">
        <f>COUNTIFS('3-班级学员信息表'!$I:$I,'8-市场占有率'!K$5,'3-班级学员信息表'!$N:$N,'8-市场占有率'!$B51,'3-班级学员信息表'!$Q:$Q,"&lt;&gt;"&amp;" ")</f>
        <v>8</v>
      </c>
      <c r="L51" s="98">
        <f>COUNTIFS('3-班级学员信息表'!$I:$I,"初三",'3-班级学员信息表'!$N:$N,'8-市场占有率'!$B51,'3-班级学员信息表'!$Q:$Q,"&lt;&gt;"&amp;" ")+COUNTIFS('3-班级学员信息表'!$I:$I,"高一",'3-班级学员信息表'!$N:$N,'8-市场占有率'!$B51,'3-班级学员信息表'!$Q:$Q,"&lt;&gt;"&amp;" ")+COUNTIFS('3-班级学员信息表'!$I:$I,"高二",'3-班级学员信息表'!$N:$N,'8-市场占有率'!$B51,'3-班级学员信息表'!$Q:$Q,"&lt;&gt;"&amp;" ")+COUNTIFS('3-班级学员信息表'!$I:$I,"高三",'3-班级学员信息表'!$N:$N,'8-市场占有率'!$B51,'3-班级学员信息表'!$Q:$Q,"&lt;&gt;"&amp;" ")+COUNTIFS('3-班级学员信息表'!$I:$I,"其他",'3-班级学员信息表'!$N:$N,'8-市场占有率'!$B51,'3-班级学员信息表'!$Q:$Q,"&lt;&gt;"&amp;" ")</f>
        <v>0</v>
      </c>
      <c r="M51" s="98">
        <f t="shared" si="2"/>
        <v>15</v>
      </c>
      <c r="N51" s="101"/>
      <c r="O51" s="99">
        <f t="shared" si="1"/>
        <v>0</v>
      </c>
    </row>
    <row r="52" spans="1:15">
      <c r="A52" s="96">
        <v>46</v>
      </c>
      <c r="B52" s="100" t="s">
        <v>1778</v>
      </c>
      <c r="C52" s="98">
        <f>COUNTIFS('3-班级学员信息表'!$I:$I,"小班",'3-班级学员信息表'!$N:$N,'8-市场占有率'!$B52,'3-班级学员信息表'!$Q:$Q,"&lt;&gt;"&amp;" ")+COUNTIFS('3-班级学员信息表'!$I:$I,"中班",'3-班级学员信息表'!$N:$N,'8-市场占有率'!$B52,'3-班级学员信息表'!$Q:$Q,"&lt;&gt;"&amp;" ")+COUNTIFS('3-班级学员信息表'!$I:$I,"大班",'3-班级学员信息表'!$N:$N,'8-市场占有率'!$B52,'3-班级学员信息表'!$Q:$Q,"&lt;&gt;"&amp;" ")</f>
        <v>0</v>
      </c>
      <c r="D52" s="98">
        <f>COUNTIFS('3-班级学员信息表'!$I:$I,'8-市场占有率'!D$5,'3-班级学员信息表'!$N:$N,'8-市场占有率'!$B52,'3-班级学员信息表'!$Q:$Q,"&lt;&gt;"&amp;" ")</f>
        <v>1</v>
      </c>
      <c r="E52" s="98">
        <f>COUNTIFS('3-班级学员信息表'!$I:$I,'8-市场占有率'!E$5,'3-班级学员信息表'!$N:$N,'8-市场占有率'!$B52,'3-班级学员信息表'!$Q:$Q,"&lt;&gt;"&amp;" ")</f>
        <v>2</v>
      </c>
      <c r="F52" s="98">
        <f>COUNTIFS('3-班级学员信息表'!$I:$I,'8-市场占有率'!F$5,'3-班级学员信息表'!$N:$N,'8-市场占有率'!$B52,'3-班级学员信息表'!$Q:$Q,"&lt;&gt;"&amp;" ")</f>
        <v>2</v>
      </c>
      <c r="G52" s="98">
        <f>COUNTIFS('3-班级学员信息表'!$I:$I,'8-市场占有率'!G$5,'3-班级学员信息表'!$N:$N,'8-市场占有率'!$B52,'3-班级学员信息表'!$Q:$Q,"&lt;&gt;"&amp;" ")</f>
        <v>2</v>
      </c>
      <c r="H52" s="98">
        <f>COUNTIFS('3-班级学员信息表'!$I:$I,'8-市场占有率'!H$5,'3-班级学员信息表'!$N:$N,'8-市场占有率'!$B52,'3-班级学员信息表'!$Q:$Q,"&lt;&gt;"&amp;" ")</f>
        <v>1</v>
      </c>
      <c r="I52" s="98">
        <f>COUNTIFS('3-班级学员信息表'!$I:$I,'8-市场占有率'!I$5,'3-班级学员信息表'!$N:$N,'8-市场占有率'!$B52,'3-班级学员信息表'!$Q:$Q,"&lt;&gt;"&amp;" ")</f>
        <v>7</v>
      </c>
      <c r="J52" s="98">
        <f>COUNTIFS('3-班级学员信息表'!$I:$I,'8-市场占有率'!J$5,'3-班级学员信息表'!$N:$N,'8-市场占有率'!$B52,'3-班级学员信息表'!$Q:$Q,"&lt;&gt;"&amp;" ")</f>
        <v>1</v>
      </c>
      <c r="K52" s="98">
        <f>COUNTIFS('3-班级学员信息表'!$I:$I,'8-市场占有率'!K$5,'3-班级学员信息表'!$N:$N,'8-市场占有率'!$B52,'3-班级学员信息表'!$Q:$Q,"&lt;&gt;"&amp;" ")</f>
        <v>0</v>
      </c>
      <c r="L52" s="98">
        <f>COUNTIFS('3-班级学员信息表'!$I:$I,"初三",'3-班级学员信息表'!$N:$N,'8-市场占有率'!$B52,'3-班级学员信息表'!$Q:$Q,"&lt;&gt;"&amp;" ")+COUNTIFS('3-班级学员信息表'!$I:$I,"高一",'3-班级学员信息表'!$N:$N,'8-市场占有率'!$B52,'3-班级学员信息表'!$Q:$Q,"&lt;&gt;"&amp;" ")+COUNTIFS('3-班级学员信息表'!$I:$I,"高二",'3-班级学员信息表'!$N:$N,'8-市场占有率'!$B52,'3-班级学员信息表'!$Q:$Q,"&lt;&gt;"&amp;" ")+COUNTIFS('3-班级学员信息表'!$I:$I,"高三",'3-班级学员信息表'!$N:$N,'8-市场占有率'!$B52,'3-班级学员信息表'!$Q:$Q,"&lt;&gt;"&amp;" ")+COUNTIFS('3-班级学员信息表'!$I:$I,"其他",'3-班级学员信息表'!$N:$N,'8-市场占有率'!$B52,'3-班级学员信息表'!$Q:$Q,"&lt;&gt;"&amp;" ")</f>
        <v>0</v>
      </c>
      <c r="M52" s="98">
        <f t="shared" si="2"/>
        <v>16</v>
      </c>
      <c r="N52" s="101"/>
      <c r="O52" s="99">
        <f t="shared" si="1"/>
        <v>0</v>
      </c>
    </row>
    <row r="53" spans="1:15">
      <c r="A53" s="96">
        <v>47</v>
      </c>
      <c r="B53" s="100" t="s">
        <v>1722</v>
      </c>
      <c r="C53" s="98">
        <f>COUNTIFS('3-班级学员信息表'!$I:$I,"小班",'3-班级学员信息表'!$N:$N,'8-市场占有率'!$B53,'3-班级学员信息表'!$Q:$Q,"&lt;&gt;"&amp;" ")+COUNTIFS('3-班级学员信息表'!$I:$I,"中班",'3-班级学员信息表'!$N:$N,'8-市场占有率'!$B53,'3-班级学员信息表'!$Q:$Q,"&lt;&gt;"&amp;" ")+COUNTIFS('3-班级学员信息表'!$I:$I,"大班",'3-班级学员信息表'!$N:$N,'8-市场占有率'!$B53,'3-班级学员信息表'!$Q:$Q,"&lt;&gt;"&amp;" ")</f>
        <v>0</v>
      </c>
      <c r="D53" s="98">
        <f>COUNTIFS('3-班级学员信息表'!$I:$I,'8-市场占有率'!D$5,'3-班级学员信息表'!$N:$N,'8-市场占有率'!$B53,'3-班级学员信息表'!$Q:$Q,"&lt;&gt;"&amp;" ")</f>
        <v>2</v>
      </c>
      <c r="E53" s="98">
        <f>COUNTIFS('3-班级学员信息表'!$I:$I,'8-市场占有率'!E$5,'3-班级学员信息表'!$N:$N,'8-市场占有率'!$B53,'3-班级学员信息表'!$Q:$Q,"&lt;&gt;"&amp;" ")</f>
        <v>1</v>
      </c>
      <c r="F53" s="98">
        <f>COUNTIFS('3-班级学员信息表'!$I:$I,'8-市场占有率'!F$5,'3-班级学员信息表'!$N:$N,'8-市场占有率'!$B53,'3-班级学员信息表'!$Q:$Q,"&lt;&gt;"&amp;" ")</f>
        <v>1</v>
      </c>
      <c r="G53" s="98">
        <f>COUNTIFS('3-班级学员信息表'!$I:$I,'8-市场占有率'!G$5,'3-班级学员信息表'!$N:$N,'8-市场占有率'!$B53,'3-班级学员信息表'!$Q:$Q,"&lt;&gt;"&amp;" ")</f>
        <v>0</v>
      </c>
      <c r="H53" s="98">
        <f>COUNTIFS('3-班级学员信息表'!$I:$I,'8-市场占有率'!H$5,'3-班级学员信息表'!$N:$N,'8-市场占有率'!$B53,'3-班级学员信息表'!$Q:$Q,"&lt;&gt;"&amp;" ")</f>
        <v>1</v>
      </c>
      <c r="I53" s="98">
        <f>COUNTIFS('3-班级学员信息表'!$I:$I,'8-市场占有率'!I$5,'3-班级学员信息表'!$N:$N,'8-市场占有率'!$B53,'3-班级学员信息表'!$Q:$Q,"&lt;&gt;"&amp;" ")</f>
        <v>0</v>
      </c>
      <c r="J53" s="98">
        <f>COUNTIFS('3-班级学员信息表'!$I:$I,'8-市场占有率'!J$5,'3-班级学员信息表'!$N:$N,'8-市场占有率'!$B53,'3-班级学员信息表'!$Q:$Q,"&lt;&gt;"&amp;" ")</f>
        <v>0</v>
      </c>
      <c r="K53" s="98">
        <f>COUNTIFS('3-班级学员信息表'!$I:$I,'8-市场占有率'!K$5,'3-班级学员信息表'!$N:$N,'8-市场占有率'!$B53,'3-班级学员信息表'!$Q:$Q,"&lt;&gt;"&amp;" ")</f>
        <v>0</v>
      </c>
      <c r="L53" s="98">
        <f>COUNTIFS('3-班级学员信息表'!$I:$I,"初三",'3-班级学员信息表'!$N:$N,'8-市场占有率'!$B53,'3-班级学员信息表'!$Q:$Q,"&lt;&gt;"&amp;" ")+COUNTIFS('3-班级学员信息表'!$I:$I,"高一",'3-班级学员信息表'!$N:$N,'8-市场占有率'!$B53,'3-班级学员信息表'!$Q:$Q,"&lt;&gt;"&amp;" ")+COUNTIFS('3-班级学员信息表'!$I:$I,"高二",'3-班级学员信息表'!$N:$N,'8-市场占有率'!$B53,'3-班级学员信息表'!$Q:$Q,"&lt;&gt;"&amp;" ")+COUNTIFS('3-班级学员信息表'!$I:$I,"高三",'3-班级学员信息表'!$N:$N,'8-市场占有率'!$B53,'3-班级学员信息表'!$Q:$Q,"&lt;&gt;"&amp;" ")+COUNTIFS('3-班级学员信息表'!$I:$I,"其他",'3-班级学员信息表'!$N:$N,'8-市场占有率'!$B53,'3-班级学员信息表'!$Q:$Q,"&lt;&gt;"&amp;" ")</f>
        <v>0</v>
      </c>
      <c r="M53" s="98">
        <f t="shared" si="2"/>
        <v>5</v>
      </c>
      <c r="N53" s="101"/>
      <c r="O53" s="99">
        <f t="shared" si="1"/>
        <v>0</v>
      </c>
    </row>
    <row r="54" spans="1:15">
      <c r="A54" s="96">
        <v>48</v>
      </c>
      <c r="B54" s="100" t="s">
        <v>2686</v>
      </c>
      <c r="C54" s="98">
        <f>COUNTIFS('3-班级学员信息表'!$I:$I,"小班",'3-班级学员信息表'!$N:$N,'8-市场占有率'!$B54,'3-班级学员信息表'!$Q:$Q,"&lt;&gt;"&amp;" ")+COUNTIFS('3-班级学员信息表'!$I:$I,"中班",'3-班级学员信息表'!$N:$N,'8-市场占有率'!$B54,'3-班级学员信息表'!$Q:$Q,"&lt;&gt;"&amp;" ")+COUNTIFS('3-班级学员信息表'!$I:$I,"大班",'3-班级学员信息表'!$N:$N,'8-市场占有率'!$B54,'3-班级学员信息表'!$Q:$Q,"&lt;&gt;"&amp;" ")</f>
        <v>0</v>
      </c>
      <c r="D54" s="98">
        <f>COUNTIFS('3-班级学员信息表'!$I:$I,'8-市场占有率'!D$5,'3-班级学员信息表'!$N:$N,'8-市场占有率'!$B54,'3-班级学员信息表'!$Q:$Q,"&lt;&gt;"&amp;" ")</f>
        <v>1</v>
      </c>
      <c r="E54" s="98">
        <f>COUNTIFS('3-班级学员信息表'!$I:$I,'8-市场占有率'!E$5,'3-班级学员信息表'!$N:$N,'8-市场占有率'!$B54,'3-班级学员信息表'!$Q:$Q,"&lt;&gt;"&amp;" ")</f>
        <v>0</v>
      </c>
      <c r="F54" s="98">
        <f>COUNTIFS('3-班级学员信息表'!$I:$I,'8-市场占有率'!F$5,'3-班级学员信息表'!$N:$N,'8-市场占有率'!$B54,'3-班级学员信息表'!$Q:$Q,"&lt;&gt;"&amp;" ")</f>
        <v>0</v>
      </c>
      <c r="G54" s="98">
        <f>COUNTIFS('3-班级学员信息表'!$I:$I,'8-市场占有率'!G$5,'3-班级学员信息表'!$N:$N,'8-市场占有率'!$B54,'3-班级学员信息表'!$Q:$Q,"&lt;&gt;"&amp;" ")</f>
        <v>0</v>
      </c>
      <c r="H54" s="98">
        <f>COUNTIFS('3-班级学员信息表'!$I:$I,'8-市场占有率'!H$5,'3-班级学员信息表'!$N:$N,'8-市场占有率'!$B54,'3-班级学员信息表'!$Q:$Q,"&lt;&gt;"&amp;" ")</f>
        <v>0</v>
      </c>
      <c r="I54" s="98">
        <f>COUNTIFS('3-班级学员信息表'!$I:$I,'8-市场占有率'!I$5,'3-班级学员信息表'!$N:$N,'8-市场占有率'!$B54,'3-班级学员信息表'!$Q:$Q,"&lt;&gt;"&amp;" ")</f>
        <v>0</v>
      </c>
      <c r="J54" s="98">
        <f>COUNTIFS('3-班级学员信息表'!$I:$I,'8-市场占有率'!J$5,'3-班级学员信息表'!$N:$N,'8-市场占有率'!$B54,'3-班级学员信息表'!$Q:$Q,"&lt;&gt;"&amp;" ")</f>
        <v>0</v>
      </c>
      <c r="K54" s="98">
        <f>COUNTIFS('3-班级学员信息表'!$I:$I,'8-市场占有率'!K$5,'3-班级学员信息表'!$N:$N,'8-市场占有率'!$B54,'3-班级学员信息表'!$Q:$Q,"&lt;&gt;"&amp;" ")</f>
        <v>0</v>
      </c>
      <c r="L54" s="98">
        <f>COUNTIFS('3-班级学员信息表'!$I:$I,"初三",'3-班级学员信息表'!$N:$N,'8-市场占有率'!$B54,'3-班级学员信息表'!$Q:$Q,"&lt;&gt;"&amp;" ")+COUNTIFS('3-班级学员信息表'!$I:$I,"高一",'3-班级学员信息表'!$N:$N,'8-市场占有率'!$B54,'3-班级学员信息表'!$Q:$Q,"&lt;&gt;"&amp;" ")+COUNTIFS('3-班级学员信息表'!$I:$I,"高二",'3-班级学员信息表'!$N:$N,'8-市场占有率'!$B54,'3-班级学员信息表'!$Q:$Q,"&lt;&gt;"&amp;" ")+COUNTIFS('3-班级学员信息表'!$I:$I,"高三",'3-班级学员信息表'!$N:$N,'8-市场占有率'!$B54,'3-班级学员信息表'!$Q:$Q,"&lt;&gt;"&amp;" ")+COUNTIFS('3-班级学员信息表'!$I:$I,"其他",'3-班级学员信息表'!$N:$N,'8-市场占有率'!$B54,'3-班级学员信息表'!$Q:$Q,"&lt;&gt;"&amp;" ")</f>
        <v>0</v>
      </c>
      <c r="M54" s="98">
        <f t="shared" si="2"/>
        <v>1</v>
      </c>
      <c r="N54" s="101"/>
      <c r="O54" s="99">
        <f t="shared" si="1"/>
        <v>0</v>
      </c>
    </row>
    <row r="55" spans="1:15">
      <c r="A55" s="96">
        <v>49</v>
      </c>
      <c r="B55" s="100" t="s">
        <v>3587</v>
      </c>
      <c r="C55" s="98">
        <f>COUNTIFS('3-班级学员信息表'!$I:$I,"小班",'3-班级学员信息表'!$N:$N,'8-市场占有率'!$B55,'3-班级学员信息表'!$Q:$Q,"&lt;&gt;"&amp;" ")+COUNTIFS('3-班级学员信息表'!$I:$I,"中班",'3-班级学员信息表'!$N:$N,'8-市场占有率'!$B55,'3-班级学员信息表'!$Q:$Q,"&lt;&gt;"&amp;" ")+COUNTIFS('3-班级学员信息表'!$I:$I,"大班",'3-班级学员信息表'!$N:$N,'8-市场占有率'!$B55,'3-班级学员信息表'!$Q:$Q,"&lt;&gt;"&amp;" ")</f>
        <v>0</v>
      </c>
      <c r="D55" s="98">
        <f>COUNTIFS('3-班级学员信息表'!$I:$I,'8-市场占有率'!D$5,'3-班级学员信息表'!$N:$N,'8-市场占有率'!$B55,'3-班级学员信息表'!$Q:$Q,"&lt;&gt;"&amp;" ")</f>
        <v>0</v>
      </c>
      <c r="E55" s="98">
        <f>COUNTIFS('3-班级学员信息表'!$I:$I,'8-市场占有率'!E$5,'3-班级学员信息表'!$N:$N,'8-市场占有率'!$B55,'3-班级学员信息表'!$Q:$Q,"&lt;&gt;"&amp;" ")</f>
        <v>0</v>
      </c>
      <c r="F55" s="98">
        <f>COUNTIFS('3-班级学员信息表'!$I:$I,'8-市场占有率'!F$5,'3-班级学员信息表'!$N:$N,'8-市场占有率'!$B55,'3-班级学员信息表'!$Q:$Q,"&lt;&gt;"&amp;" ")</f>
        <v>0</v>
      </c>
      <c r="G55" s="98">
        <f>COUNTIFS('3-班级学员信息表'!$I:$I,'8-市场占有率'!G$5,'3-班级学员信息表'!$N:$N,'8-市场占有率'!$B55,'3-班级学员信息表'!$Q:$Q,"&lt;&gt;"&amp;" ")</f>
        <v>0</v>
      </c>
      <c r="H55" s="98">
        <f>COUNTIFS('3-班级学员信息表'!$I:$I,'8-市场占有率'!H$5,'3-班级学员信息表'!$N:$N,'8-市场占有率'!$B55,'3-班级学员信息表'!$Q:$Q,"&lt;&gt;"&amp;" ")</f>
        <v>0</v>
      </c>
      <c r="I55" s="98">
        <f>COUNTIFS('3-班级学员信息表'!$I:$I,'8-市场占有率'!I$5,'3-班级学员信息表'!$N:$N,'8-市场占有率'!$B55,'3-班级学员信息表'!$Q:$Q,"&lt;&gt;"&amp;" ")</f>
        <v>0</v>
      </c>
      <c r="J55" s="98">
        <f>COUNTIFS('3-班级学员信息表'!$I:$I,'8-市场占有率'!J$5,'3-班级学员信息表'!$N:$N,'8-市场占有率'!$B55,'3-班级学员信息表'!$Q:$Q,"&lt;&gt;"&amp;" ")</f>
        <v>0</v>
      </c>
      <c r="K55" s="98">
        <f>COUNTIFS('3-班级学员信息表'!$I:$I,'8-市场占有率'!K$5,'3-班级学员信息表'!$N:$N,'8-市场占有率'!$B55,'3-班级学员信息表'!$Q:$Q,"&lt;&gt;"&amp;" ")</f>
        <v>0</v>
      </c>
      <c r="L55" s="98">
        <f>COUNTIFS('3-班级学员信息表'!$I:$I,"初三",'3-班级学员信息表'!$N:$N,'8-市场占有率'!$B55,'3-班级学员信息表'!$Q:$Q,"&lt;&gt;"&amp;" ")+COUNTIFS('3-班级学员信息表'!$I:$I,"高一",'3-班级学员信息表'!$N:$N,'8-市场占有率'!$B55,'3-班级学员信息表'!$Q:$Q,"&lt;&gt;"&amp;" ")+COUNTIFS('3-班级学员信息表'!$I:$I,"高二",'3-班级学员信息表'!$N:$N,'8-市场占有率'!$B55,'3-班级学员信息表'!$Q:$Q,"&lt;&gt;"&amp;" ")+COUNTIFS('3-班级学员信息表'!$I:$I,"高三",'3-班级学员信息表'!$N:$N,'8-市场占有率'!$B55,'3-班级学员信息表'!$Q:$Q,"&lt;&gt;"&amp;" ")+COUNTIFS('3-班级学员信息表'!$I:$I,"其他",'3-班级学员信息表'!$N:$N,'8-市场占有率'!$B55,'3-班级学员信息表'!$Q:$Q,"&lt;&gt;"&amp;" ")</f>
        <v>0</v>
      </c>
      <c r="M55" s="98">
        <f t="shared" si="2"/>
        <v>0</v>
      </c>
      <c r="N55" s="101"/>
      <c r="O55" s="99">
        <f t="shared" si="1"/>
        <v>0</v>
      </c>
    </row>
    <row r="56" spans="1:15">
      <c r="A56" s="96">
        <v>50</v>
      </c>
      <c r="B56" s="100" t="s">
        <v>3240</v>
      </c>
      <c r="C56" s="98">
        <f>COUNTIFS('3-班级学员信息表'!$I:$I,"小班",'3-班级学员信息表'!$N:$N,'8-市场占有率'!$B56,'3-班级学员信息表'!$Q:$Q,"&lt;&gt;"&amp;" ")+COUNTIFS('3-班级学员信息表'!$I:$I,"中班",'3-班级学员信息表'!$N:$N,'8-市场占有率'!$B56,'3-班级学员信息表'!$Q:$Q,"&lt;&gt;"&amp;" ")+COUNTIFS('3-班级学员信息表'!$I:$I,"大班",'3-班级学员信息表'!$N:$N,'8-市场占有率'!$B56,'3-班级学员信息表'!$Q:$Q,"&lt;&gt;"&amp;" ")</f>
        <v>0</v>
      </c>
      <c r="D56" s="98">
        <f>COUNTIFS('3-班级学员信息表'!$I:$I,'8-市场占有率'!D$5,'3-班级学员信息表'!$N:$N,'8-市场占有率'!$B56,'3-班级学员信息表'!$Q:$Q,"&lt;&gt;"&amp;" ")</f>
        <v>0</v>
      </c>
      <c r="E56" s="98">
        <f>COUNTIFS('3-班级学员信息表'!$I:$I,'8-市场占有率'!E$5,'3-班级学员信息表'!$N:$N,'8-市场占有率'!$B56,'3-班级学员信息表'!$Q:$Q,"&lt;&gt;"&amp;" ")</f>
        <v>0</v>
      </c>
      <c r="F56" s="98">
        <f>COUNTIFS('3-班级学员信息表'!$I:$I,'8-市场占有率'!F$5,'3-班级学员信息表'!$N:$N,'8-市场占有率'!$B56,'3-班级学员信息表'!$Q:$Q,"&lt;&gt;"&amp;" ")</f>
        <v>0</v>
      </c>
      <c r="G56" s="98">
        <f>COUNTIFS('3-班级学员信息表'!$I:$I,'8-市场占有率'!G$5,'3-班级学员信息表'!$N:$N,'8-市场占有率'!$B56,'3-班级学员信息表'!$Q:$Q,"&lt;&gt;"&amp;" ")</f>
        <v>0</v>
      </c>
      <c r="H56" s="98">
        <f>COUNTIFS('3-班级学员信息表'!$I:$I,'8-市场占有率'!H$5,'3-班级学员信息表'!$N:$N,'8-市场占有率'!$B56,'3-班级学员信息表'!$Q:$Q,"&lt;&gt;"&amp;" ")</f>
        <v>0</v>
      </c>
      <c r="I56" s="98">
        <f>COUNTIFS('3-班级学员信息表'!$I:$I,'8-市场占有率'!I$5,'3-班级学员信息表'!$N:$N,'8-市场占有率'!$B56,'3-班级学员信息表'!$Q:$Q,"&lt;&gt;"&amp;" ")</f>
        <v>1</v>
      </c>
      <c r="J56" s="98">
        <f>COUNTIFS('3-班级学员信息表'!$I:$I,'8-市场占有率'!J$5,'3-班级学员信息表'!$N:$N,'8-市场占有率'!$B56,'3-班级学员信息表'!$Q:$Q,"&lt;&gt;"&amp;" ")</f>
        <v>0</v>
      </c>
      <c r="K56" s="98">
        <f>COUNTIFS('3-班级学员信息表'!$I:$I,'8-市场占有率'!K$5,'3-班级学员信息表'!$N:$N,'8-市场占有率'!$B56,'3-班级学员信息表'!$Q:$Q,"&lt;&gt;"&amp;" ")</f>
        <v>0</v>
      </c>
      <c r="L56" s="98">
        <f>COUNTIFS('3-班级学员信息表'!$I:$I,"初三",'3-班级学员信息表'!$N:$N,'8-市场占有率'!$B56,'3-班级学员信息表'!$Q:$Q,"&lt;&gt;"&amp;" ")+COUNTIFS('3-班级学员信息表'!$I:$I,"高一",'3-班级学员信息表'!$N:$N,'8-市场占有率'!$B56,'3-班级学员信息表'!$Q:$Q,"&lt;&gt;"&amp;" ")+COUNTIFS('3-班级学员信息表'!$I:$I,"高二",'3-班级学员信息表'!$N:$N,'8-市场占有率'!$B56,'3-班级学员信息表'!$Q:$Q,"&lt;&gt;"&amp;" ")+COUNTIFS('3-班级学员信息表'!$I:$I,"高三",'3-班级学员信息表'!$N:$N,'8-市场占有率'!$B56,'3-班级学员信息表'!$Q:$Q,"&lt;&gt;"&amp;" ")+COUNTIFS('3-班级学员信息表'!$I:$I,"其他",'3-班级学员信息表'!$N:$N,'8-市场占有率'!$B56,'3-班级学员信息表'!$Q:$Q,"&lt;&gt;"&amp;" ")</f>
        <v>0</v>
      </c>
      <c r="M56" s="98">
        <f t="shared" si="2"/>
        <v>1</v>
      </c>
      <c r="N56" s="101"/>
      <c r="O56" s="99">
        <f t="shared" si="1"/>
        <v>0</v>
      </c>
    </row>
    <row r="57" spans="1:15">
      <c r="A57" s="96">
        <v>51</v>
      </c>
      <c r="B57" s="100" t="s">
        <v>2043</v>
      </c>
      <c r="C57" s="98">
        <f>COUNTIFS('3-班级学员信息表'!$I:$I,"小班",'3-班级学员信息表'!$N:$N,'8-市场占有率'!$B57,'3-班级学员信息表'!$Q:$Q,"&lt;&gt;"&amp;" ")+COUNTIFS('3-班级学员信息表'!$I:$I,"中班",'3-班级学员信息表'!$N:$N,'8-市场占有率'!$B57,'3-班级学员信息表'!$Q:$Q,"&lt;&gt;"&amp;" ")+COUNTIFS('3-班级学员信息表'!$I:$I,"大班",'3-班级学员信息表'!$N:$N,'8-市场占有率'!$B57,'3-班级学员信息表'!$Q:$Q,"&lt;&gt;"&amp;" ")</f>
        <v>0</v>
      </c>
      <c r="D57" s="98">
        <f>COUNTIFS('3-班级学员信息表'!$I:$I,'8-市场占有率'!D$5,'3-班级学员信息表'!$N:$N,'8-市场占有率'!$B57,'3-班级学员信息表'!$Q:$Q,"&lt;&gt;"&amp;" ")</f>
        <v>12</v>
      </c>
      <c r="E57" s="98">
        <f>COUNTIFS('3-班级学员信息表'!$I:$I,'8-市场占有率'!E$5,'3-班级学员信息表'!$N:$N,'8-市场占有率'!$B57,'3-班级学员信息表'!$Q:$Q,"&lt;&gt;"&amp;" ")</f>
        <v>6</v>
      </c>
      <c r="F57" s="98">
        <f>COUNTIFS('3-班级学员信息表'!$I:$I,'8-市场占有率'!F$5,'3-班级学员信息表'!$N:$N,'8-市场占有率'!$B57,'3-班级学员信息表'!$Q:$Q,"&lt;&gt;"&amp;" ")</f>
        <v>1</v>
      </c>
      <c r="G57" s="98">
        <f>COUNTIFS('3-班级学员信息表'!$I:$I,'8-市场占有率'!G$5,'3-班级学员信息表'!$N:$N,'8-市场占有率'!$B57,'3-班级学员信息表'!$Q:$Q,"&lt;&gt;"&amp;" ")</f>
        <v>0</v>
      </c>
      <c r="H57" s="98">
        <f>COUNTIFS('3-班级学员信息表'!$I:$I,'8-市场占有率'!H$5,'3-班级学员信息表'!$N:$N,'8-市场占有率'!$B57,'3-班级学员信息表'!$Q:$Q,"&lt;&gt;"&amp;" ")</f>
        <v>1</v>
      </c>
      <c r="I57" s="98">
        <f>COUNTIFS('3-班级学员信息表'!$I:$I,'8-市场占有率'!I$5,'3-班级学员信息表'!$N:$N,'8-市场占有率'!$B57,'3-班级学员信息表'!$Q:$Q,"&lt;&gt;"&amp;" ")</f>
        <v>0</v>
      </c>
      <c r="J57" s="98">
        <f>COUNTIFS('3-班级学员信息表'!$I:$I,'8-市场占有率'!J$5,'3-班级学员信息表'!$N:$N,'8-市场占有率'!$B57,'3-班级学员信息表'!$Q:$Q,"&lt;&gt;"&amp;" ")</f>
        <v>0</v>
      </c>
      <c r="K57" s="98">
        <f>COUNTIFS('3-班级学员信息表'!$I:$I,'8-市场占有率'!K$5,'3-班级学员信息表'!$N:$N,'8-市场占有率'!$B57,'3-班级学员信息表'!$Q:$Q,"&lt;&gt;"&amp;" ")</f>
        <v>0</v>
      </c>
      <c r="L57" s="98">
        <f>COUNTIFS('3-班级学员信息表'!$I:$I,"初三",'3-班级学员信息表'!$N:$N,'8-市场占有率'!$B57,'3-班级学员信息表'!$Q:$Q,"&lt;&gt;"&amp;" ")+COUNTIFS('3-班级学员信息表'!$I:$I,"高一",'3-班级学员信息表'!$N:$N,'8-市场占有率'!$B57,'3-班级学员信息表'!$Q:$Q,"&lt;&gt;"&amp;" ")+COUNTIFS('3-班级学员信息表'!$I:$I,"高二",'3-班级学员信息表'!$N:$N,'8-市场占有率'!$B57,'3-班级学员信息表'!$Q:$Q,"&lt;&gt;"&amp;" ")+COUNTIFS('3-班级学员信息表'!$I:$I,"高三",'3-班级学员信息表'!$N:$N,'8-市场占有率'!$B57,'3-班级学员信息表'!$Q:$Q,"&lt;&gt;"&amp;" ")+COUNTIFS('3-班级学员信息表'!$I:$I,"其他",'3-班级学员信息表'!$N:$N,'8-市场占有率'!$B57,'3-班级学员信息表'!$Q:$Q,"&lt;&gt;"&amp;" ")</f>
        <v>0</v>
      </c>
      <c r="M57" s="98">
        <f t="shared" si="2"/>
        <v>20</v>
      </c>
      <c r="N57" s="101"/>
      <c r="O57" s="99">
        <f t="shared" si="1"/>
        <v>0</v>
      </c>
    </row>
    <row r="58" spans="1:15">
      <c r="A58" s="96">
        <v>52</v>
      </c>
      <c r="B58" s="100" t="s">
        <v>2792</v>
      </c>
      <c r="C58" s="98">
        <f>COUNTIFS('3-班级学员信息表'!$I:$I,"小班",'3-班级学员信息表'!$N:$N,'8-市场占有率'!$B58,'3-班级学员信息表'!$Q:$Q,"&lt;&gt;"&amp;" ")+COUNTIFS('3-班级学员信息表'!$I:$I,"中班",'3-班级学员信息表'!$N:$N,'8-市场占有率'!$B58,'3-班级学员信息表'!$Q:$Q,"&lt;&gt;"&amp;" ")+COUNTIFS('3-班级学员信息表'!$I:$I,"大班",'3-班级学员信息表'!$N:$N,'8-市场占有率'!$B58,'3-班级学员信息表'!$Q:$Q,"&lt;&gt;"&amp;" ")</f>
        <v>1</v>
      </c>
      <c r="D58" s="98">
        <f>COUNTIFS('3-班级学员信息表'!$I:$I,'8-市场占有率'!D$5,'3-班级学员信息表'!$N:$N,'8-市场占有率'!$B58,'3-班级学员信息表'!$Q:$Q,"&lt;&gt;"&amp;" ")</f>
        <v>0</v>
      </c>
      <c r="E58" s="98">
        <f>COUNTIFS('3-班级学员信息表'!$I:$I,'8-市场占有率'!E$5,'3-班级学员信息表'!$N:$N,'8-市场占有率'!$B58,'3-班级学员信息表'!$Q:$Q,"&lt;&gt;"&amp;" ")</f>
        <v>0</v>
      </c>
      <c r="F58" s="98">
        <f>COUNTIFS('3-班级学员信息表'!$I:$I,'8-市场占有率'!F$5,'3-班级学员信息表'!$N:$N,'8-市场占有率'!$B58,'3-班级学员信息表'!$Q:$Q,"&lt;&gt;"&amp;" ")</f>
        <v>0</v>
      </c>
      <c r="G58" s="98">
        <f>COUNTIFS('3-班级学员信息表'!$I:$I,'8-市场占有率'!G$5,'3-班级学员信息表'!$N:$N,'8-市场占有率'!$B58,'3-班级学员信息表'!$Q:$Q,"&lt;&gt;"&amp;" ")</f>
        <v>0</v>
      </c>
      <c r="H58" s="98">
        <f>COUNTIFS('3-班级学员信息表'!$I:$I,'8-市场占有率'!H$5,'3-班级学员信息表'!$N:$N,'8-市场占有率'!$B58,'3-班级学员信息表'!$Q:$Q,"&lt;&gt;"&amp;" ")</f>
        <v>0</v>
      </c>
      <c r="I58" s="98">
        <f>COUNTIFS('3-班级学员信息表'!$I:$I,'8-市场占有率'!I$5,'3-班级学员信息表'!$N:$N,'8-市场占有率'!$B58,'3-班级学员信息表'!$Q:$Q,"&lt;&gt;"&amp;" ")</f>
        <v>0</v>
      </c>
      <c r="J58" s="98">
        <f>COUNTIFS('3-班级学员信息表'!$I:$I,'8-市场占有率'!J$5,'3-班级学员信息表'!$N:$N,'8-市场占有率'!$B58,'3-班级学员信息表'!$Q:$Q,"&lt;&gt;"&amp;" ")</f>
        <v>0</v>
      </c>
      <c r="K58" s="98">
        <f>COUNTIFS('3-班级学员信息表'!$I:$I,'8-市场占有率'!K$5,'3-班级学员信息表'!$N:$N,'8-市场占有率'!$B58,'3-班级学员信息表'!$Q:$Q,"&lt;&gt;"&amp;" ")</f>
        <v>0</v>
      </c>
      <c r="L58" s="98">
        <f>COUNTIFS('3-班级学员信息表'!$I:$I,"初三",'3-班级学员信息表'!$N:$N,'8-市场占有率'!$B58,'3-班级学员信息表'!$Q:$Q,"&lt;&gt;"&amp;" ")+COUNTIFS('3-班级学员信息表'!$I:$I,"高一",'3-班级学员信息表'!$N:$N,'8-市场占有率'!$B58,'3-班级学员信息表'!$Q:$Q,"&lt;&gt;"&amp;" ")+COUNTIFS('3-班级学员信息表'!$I:$I,"高二",'3-班级学员信息表'!$N:$N,'8-市场占有率'!$B58,'3-班级学员信息表'!$Q:$Q,"&lt;&gt;"&amp;" ")+COUNTIFS('3-班级学员信息表'!$I:$I,"高三",'3-班级学员信息表'!$N:$N,'8-市场占有率'!$B58,'3-班级学员信息表'!$Q:$Q,"&lt;&gt;"&amp;" ")+COUNTIFS('3-班级学员信息表'!$I:$I,"其他",'3-班级学员信息表'!$N:$N,'8-市场占有率'!$B58,'3-班级学员信息表'!$Q:$Q,"&lt;&gt;"&amp;" ")</f>
        <v>0</v>
      </c>
      <c r="M58" s="98">
        <f t="shared" si="2"/>
        <v>1</v>
      </c>
      <c r="N58" s="102"/>
      <c r="O58" s="99">
        <f t="shared" si="1"/>
        <v>0</v>
      </c>
    </row>
    <row r="59" spans="1:15">
      <c r="A59" s="96">
        <v>53</v>
      </c>
      <c r="B59" s="100" t="s">
        <v>1755</v>
      </c>
      <c r="C59" s="98">
        <f>COUNTIFS('3-班级学员信息表'!$I:$I,"小班",'3-班级学员信息表'!$N:$N,'8-市场占有率'!$B59,'3-班级学员信息表'!$Q:$Q,"&lt;&gt;"&amp;" ")+COUNTIFS('3-班级学员信息表'!$I:$I,"中班",'3-班级学员信息表'!$N:$N,'8-市场占有率'!$B59,'3-班级学员信息表'!$Q:$Q,"&lt;&gt;"&amp;" ")+COUNTIFS('3-班级学员信息表'!$I:$I,"大班",'3-班级学员信息表'!$N:$N,'8-市场占有率'!$B59,'3-班级学员信息表'!$Q:$Q,"&lt;&gt;"&amp;" ")</f>
        <v>8</v>
      </c>
      <c r="D59" s="98">
        <f>COUNTIFS('3-班级学员信息表'!$I:$I,'8-市场占有率'!D$5,'3-班级学员信息表'!$N:$N,'8-市场占有率'!$B59,'3-班级学员信息表'!$Q:$Q,"&lt;&gt;"&amp;" ")</f>
        <v>0</v>
      </c>
      <c r="E59" s="98">
        <f>COUNTIFS('3-班级学员信息表'!$I:$I,'8-市场占有率'!E$5,'3-班级学员信息表'!$N:$N,'8-市场占有率'!$B59,'3-班级学员信息表'!$Q:$Q,"&lt;&gt;"&amp;" ")</f>
        <v>0</v>
      </c>
      <c r="F59" s="98">
        <f>COUNTIFS('3-班级学员信息表'!$I:$I,'8-市场占有率'!F$5,'3-班级学员信息表'!$N:$N,'8-市场占有率'!$B59,'3-班级学员信息表'!$Q:$Q,"&lt;&gt;"&amp;" ")</f>
        <v>0</v>
      </c>
      <c r="G59" s="98">
        <f>COUNTIFS('3-班级学员信息表'!$I:$I,'8-市场占有率'!G$5,'3-班级学员信息表'!$N:$N,'8-市场占有率'!$B59,'3-班级学员信息表'!$Q:$Q,"&lt;&gt;"&amp;" ")</f>
        <v>0</v>
      </c>
      <c r="H59" s="98">
        <f>COUNTIFS('3-班级学员信息表'!$I:$I,'8-市场占有率'!H$5,'3-班级学员信息表'!$N:$N,'8-市场占有率'!$B59,'3-班级学员信息表'!$Q:$Q,"&lt;&gt;"&amp;" ")</f>
        <v>0</v>
      </c>
      <c r="I59" s="98">
        <f>COUNTIFS('3-班级学员信息表'!$I:$I,'8-市场占有率'!I$5,'3-班级学员信息表'!$N:$N,'8-市场占有率'!$B59,'3-班级学员信息表'!$Q:$Q,"&lt;&gt;"&amp;" ")</f>
        <v>0</v>
      </c>
      <c r="J59" s="98">
        <f>COUNTIFS('3-班级学员信息表'!$I:$I,'8-市场占有率'!J$5,'3-班级学员信息表'!$N:$N,'8-市场占有率'!$B59,'3-班级学员信息表'!$Q:$Q,"&lt;&gt;"&amp;" ")</f>
        <v>0</v>
      </c>
      <c r="K59" s="98">
        <f>COUNTIFS('3-班级学员信息表'!$I:$I,'8-市场占有率'!K$5,'3-班级学员信息表'!$N:$N,'8-市场占有率'!$B59,'3-班级学员信息表'!$Q:$Q,"&lt;&gt;"&amp;" ")</f>
        <v>0</v>
      </c>
      <c r="L59" s="98">
        <f>COUNTIFS('3-班级学员信息表'!$I:$I,"初三",'3-班级学员信息表'!$N:$N,'8-市场占有率'!$B59,'3-班级学员信息表'!$Q:$Q,"&lt;&gt;"&amp;" ")+COUNTIFS('3-班级学员信息表'!$I:$I,"高一",'3-班级学员信息表'!$N:$N,'8-市场占有率'!$B59,'3-班级学员信息表'!$Q:$Q,"&lt;&gt;"&amp;" ")+COUNTIFS('3-班级学员信息表'!$I:$I,"高二",'3-班级学员信息表'!$N:$N,'8-市场占有率'!$B59,'3-班级学员信息表'!$Q:$Q,"&lt;&gt;"&amp;" ")+COUNTIFS('3-班级学员信息表'!$I:$I,"高三",'3-班级学员信息表'!$N:$N,'8-市场占有率'!$B59,'3-班级学员信息表'!$Q:$Q,"&lt;&gt;"&amp;" ")+COUNTIFS('3-班级学员信息表'!$I:$I,"其他",'3-班级学员信息表'!$N:$N,'8-市场占有率'!$B59,'3-班级学员信息表'!$Q:$Q,"&lt;&gt;"&amp;" ")</f>
        <v>0</v>
      </c>
      <c r="M59" s="98">
        <f t="shared" si="2"/>
        <v>8</v>
      </c>
      <c r="N59" s="101"/>
      <c r="O59" s="99">
        <f t="shared" si="1"/>
        <v>0</v>
      </c>
    </row>
    <row r="60" spans="1:15">
      <c r="A60" s="96">
        <v>54</v>
      </c>
      <c r="B60" s="100" t="s">
        <v>2069</v>
      </c>
      <c r="C60" s="98">
        <f>COUNTIFS('3-班级学员信息表'!$I:$I,"小班",'3-班级学员信息表'!$N:$N,'8-市场占有率'!$B60,'3-班级学员信息表'!$Q:$Q,"&lt;&gt;"&amp;" ")+COUNTIFS('3-班级学员信息表'!$I:$I,"中班",'3-班级学员信息表'!$N:$N,'8-市场占有率'!$B60,'3-班级学员信息表'!$Q:$Q,"&lt;&gt;"&amp;" ")+COUNTIFS('3-班级学员信息表'!$I:$I,"大班",'3-班级学员信息表'!$N:$N,'8-市场占有率'!$B60,'3-班级学员信息表'!$Q:$Q,"&lt;&gt;"&amp;" ")</f>
        <v>2</v>
      </c>
      <c r="D60" s="98">
        <f>COUNTIFS('3-班级学员信息表'!$I:$I,'8-市场占有率'!D$5,'3-班级学员信息表'!$N:$N,'8-市场占有率'!$B60,'3-班级学员信息表'!$Q:$Q,"&lt;&gt;"&amp;" ")</f>
        <v>0</v>
      </c>
      <c r="E60" s="98">
        <f>COUNTIFS('3-班级学员信息表'!$I:$I,'8-市场占有率'!E$5,'3-班级学员信息表'!$N:$N,'8-市场占有率'!$B60,'3-班级学员信息表'!$Q:$Q,"&lt;&gt;"&amp;" ")</f>
        <v>0</v>
      </c>
      <c r="F60" s="98">
        <f>COUNTIFS('3-班级学员信息表'!$I:$I,'8-市场占有率'!F$5,'3-班级学员信息表'!$N:$N,'8-市场占有率'!$B60,'3-班级学员信息表'!$Q:$Q,"&lt;&gt;"&amp;" ")</f>
        <v>0</v>
      </c>
      <c r="G60" s="98">
        <f>COUNTIFS('3-班级学员信息表'!$I:$I,'8-市场占有率'!G$5,'3-班级学员信息表'!$N:$N,'8-市场占有率'!$B60,'3-班级学员信息表'!$Q:$Q,"&lt;&gt;"&amp;" ")</f>
        <v>0</v>
      </c>
      <c r="H60" s="98">
        <f>COUNTIFS('3-班级学员信息表'!$I:$I,'8-市场占有率'!H$5,'3-班级学员信息表'!$N:$N,'8-市场占有率'!$B60,'3-班级学员信息表'!$Q:$Q,"&lt;&gt;"&amp;" ")</f>
        <v>0</v>
      </c>
      <c r="I60" s="98">
        <f>COUNTIFS('3-班级学员信息表'!$I:$I,'8-市场占有率'!I$5,'3-班级学员信息表'!$N:$N,'8-市场占有率'!$B60,'3-班级学员信息表'!$Q:$Q,"&lt;&gt;"&amp;" ")</f>
        <v>0</v>
      </c>
      <c r="J60" s="98">
        <f>COUNTIFS('3-班级学员信息表'!$I:$I,'8-市场占有率'!J$5,'3-班级学员信息表'!$N:$N,'8-市场占有率'!$B60,'3-班级学员信息表'!$Q:$Q,"&lt;&gt;"&amp;" ")</f>
        <v>0</v>
      </c>
      <c r="K60" s="98">
        <f>COUNTIFS('3-班级学员信息表'!$I:$I,'8-市场占有率'!K$5,'3-班级学员信息表'!$N:$N,'8-市场占有率'!$B60,'3-班级学员信息表'!$Q:$Q,"&lt;&gt;"&amp;" ")</f>
        <v>0</v>
      </c>
      <c r="L60" s="98">
        <f>COUNTIFS('3-班级学员信息表'!$I:$I,"初三",'3-班级学员信息表'!$N:$N,'8-市场占有率'!$B60,'3-班级学员信息表'!$Q:$Q,"&lt;&gt;"&amp;" ")+COUNTIFS('3-班级学员信息表'!$I:$I,"高一",'3-班级学员信息表'!$N:$N,'8-市场占有率'!$B60,'3-班级学员信息表'!$Q:$Q,"&lt;&gt;"&amp;" ")+COUNTIFS('3-班级学员信息表'!$I:$I,"高二",'3-班级学员信息表'!$N:$N,'8-市场占有率'!$B60,'3-班级学员信息表'!$Q:$Q,"&lt;&gt;"&amp;" ")+COUNTIFS('3-班级学员信息表'!$I:$I,"高三",'3-班级学员信息表'!$N:$N,'8-市场占有率'!$B60,'3-班级学员信息表'!$Q:$Q,"&lt;&gt;"&amp;" ")+COUNTIFS('3-班级学员信息表'!$I:$I,"其他",'3-班级学员信息表'!$N:$N,'8-市场占有率'!$B60,'3-班级学员信息表'!$Q:$Q,"&lt;&gt;"&amp;" ")</f>
        <v>0</v>
      </c>
      <c r="M60" s="98">
        <f t="shared" si="2"/>
        <v>2</v>
      </c>
      <c r="N60" s="101"/>
      <c r="O60" s="99">
        <f t="shared" si="1"/>
        <v>0</v>
      </c>
    </row>
    <row r="61" spans="1:15">
      <c r="A61" s="96">
        <v>55</v>
      </c>
      <c r="B61" s="100" t="s">
        <v>3973</v>
      </c>
      <c r="C61" s="98">
        <f>COUNTIFS('3-班级学员信息表'!$I:$I,"小班",'3-班级学员信息表'!$N:$N,'8-市场占有率'!$B61,'3-班级学员信息表'!$Q:$Q,"&lt;&gt;"&amp;" ")+COUNTIFS('3-班级学员信息表'!$I:$I,"中班",'3-班级学员信息表'!$N:$N,'8-市场占有率'!$B61,'3-班级学员信息表'!$Q:$Q,"&lt;&gt;"&amp;" ")+COUNTIFS('3-班级学员信息表'!$I:$I,"大班",'3-班级学员信息表'!$N:$N,'8-市场占有率'!$B61,'3-班级学员信息表'!$Q:$Q,"&lt;&gt;"&amp;" ")</f>
        <v>0</v>
      </c>
      <c r="D61" s="98">
        <f>COUNTIFS('3-班级学员信息表'!$I:$I,'8-市场占有率'!D$5,'3-班级学员信息表'!$N:$N,'8-市场占有率'!$B61,'3-班级学员信息表'!$Q:$Q,"&lt;&gt;"&amp;" ")</f>
        <v>0</v>
      </c>
      <c r="E61" s="98">
        <f>COUNTIFS('3-班级学员信息表'!$I:$I,'8-市场占有率'!E$5,'3-班级学员信息表'!$N:$N,'8-市场占有率'!$B61,'3-班级学员信息表'!$Q:$Q,"&lt;&gt;"&amp;" ")</f>
        <v>1</v>
      </c>
      <c r="F61" s="98">
        <f>COUNTIFS('3-班级学员信息表'!$I:$I,'8-市场占有率'!F$5,'3-班级学员信息表'!$N:$N,'8-市场占有率'!$B61,'3-班级学员信息表'!$Q:$Q,"&lt;&gt;"&amp;" ")</f>
        <v>0</v>
      </c>
      <c r="G61" s="98">
        <f>COUNTIFS('3-班级学员信息表'!$I:$I,'8-市场占有率'!G$5,'3-班级学员信息表'!$N:$N,'8-市场占有率'!$B61,'3-班级学员信息表'!$Q:$Q,"&lt;&gt;"&amp;" ")</f>
        <v>0</v>
      </c>
      <c r="H61" s="98">
        <f>COUNTIFS('3-班级学员信息表'!$I:$I,'8-市场占有率'!H$5,'3-班级学员信息表'!$N:$N,'8-市场占有率'!$B61,'3-班级学员信息表'!$Q:$Q,"&lt;&gt;"&amp;" ")</f>
        <v>0</v>
      </c>
      <c r="I61" s="98">
        <f>COUNTIFS('3-班级学员信息表'!$I:$I,'8-市场占有率'!I$5,'3-班级学员信息表'!$N:$N,'8-市场占有率'!$B61,'3-班级学员信息表'!$Q:$Q,"&lt;&gt;"&amp;" ")</f>
        <v>0</v>
      </c>
      <c r="J61" s="98">
        <f>COUNTIFS('3-班级学员信息表'!$I:$I,'8-市场占有率'!J$5,'3-班级学员信息表'!$N:$N,'8-市场占有率'!$B61,'3-班级学员信息表'!$Q:$Q,"&lt;&gt;"&amp;" ")</f>
        <v>0</v>
      </c>
      <c r="K61" s="98">
        <f>COUNTIFS('3-班级学员信息表'!$I:$I,'8-市场占有率'!K$5,'3-班级学员信息表'!$N:$N,'8-市场占有率'!$B61,'3-班级学员信息表'!$Q:$Q,"&lt;&gt;"&amp;" ")</f>
        <v>0</v>
      </c>
      <c r="L61" s="98">
        <f>COUNTIFS('3-班级学员信息表'!$I:$I,"初三",'3-班级学员信息表'!$N:$N,'8-市场占有率'!$B61,'3-班级学员信息表'!$Q:$Q,"&lt;&gt;"&amp;" ")+COUNTIFS('3-班级学员信息表'!$I:$I,"高一",'3-班级学员信息表'!$N:$N,'8-市场占有率'!$B61,'3-班级学员信息表'!$Q:$Q,"&lt;&gt;"&amp;" ")+COUNTIFS('3-班级学员信息表'!$I:$I,"高二",'3-班级学员信息表'!$N:$N,'8-市场占有率'!$B61,'3-班级学员信息表'!$Q:$Q,"&lt;&gt;"&amp;" ")+COUNTIFS('3-班级学员信息表'!$I:$I,"高三",'3-班级学员信息表'!$N:$N,'8-市场占有率'!$B61,'3-班级学员信息表'!$Q:$Q,"&lt;&gt;"&amp;" ")+COUNTIFS('3-班级学员信息表'!$I:$I,"其他",'3-班级学员信息表'!$N:$N,'8-市场占有率'!$B61,'3-班级学员信息表'!$Q:$Q,"&lt;&gt;"&amp;" ")</f>
        <v>0</v>
      </c>
      <c r="M61" s="98">
        <f t="shared" si="2"/>
        <v>1</v>
      </c>
      <c r="N61" s="101"/>
      <c r="O61" s="99">
        <f t="shared" si="1"/>
        <v>0</v>
      </c>
    </row>
    <row r="62" spans="1:15">
      <c r="A62" s="96">
        <v>56</v>
      </c>
      <c r="B62" s="100" t="s">
        <v>2332</v>
      </c>
      <c r="C62" s="98">
        <f>COUNTIFS('3-班级学员信息表'!$I:$I,"小班",'3-班级学员信息表'!$N:$N,'8-市场占有率'!$B62,'3-班级学员信息表'!$Q:$Q,"&lt;&gt;"&amp;" ")+COUNTIFS('3-班级学员信息表'!$I:$I,"中班",'3-班级学员信息表'!$N:$N,'8-市场占有率'!$B62,'3-班级学员信息表'!$Q:$Q,"&lt;&gt;"&amp;" ")+COUNTIFS('3-班级学员信息表'!$I:$I,"大班",'3-班级学员信息表'!$N:$N,'8-市场占有率'!$B62,'3-班级学员信息表'!$Q:$Q,"&lt;&gt;"&amp;" ")</f>
        <v>10</v>
      </c>
      <c r="D62" s="98">
        <f>COUNTIFS('3-班级学员信息表'!$I:$I,'8-市场占有率'!D$5,'3-班级学员信息表'!$N:$N,'8-市场占有率'!$B62,'3-班级学员信息表'!$Q:$Q,"&lt;&gt;"&amp;" ")</f>
        <v>0</v>
      </c>
      <c r="E62" s="98">
        <f>COUNTIFS('3-班级学员信息表'!$I:$I,'8-市场占有率'!E$5,'3-班级学员信息表'!$N:$N,'8-市场占有率'!$B62,'3-班级学员信息表'!$Q:$Q,"&lt;&gt;"&amp;" ")</f>
        <v>0</v>
      </c>
      <c r="F62" s="98">
        <f>COUNTIFS('3-班级学员信息表'!$I:$I,'8-市场占有率'!F$5,'3-班级学员信息表'!$N:$N,'8-市场占有率'!$B62,'3-班级学员信息表'!$Q:$Q,"&lt;&gt;"&amp;" ")</f>
        <v>0</v>
      </c>
      <c r="G62" s="98">
        <f>COUNTIFS('3-班级学员信息表'!$I:$I,'8-市场占有率'!G$5,'3-班级学员信息表'!$N:$N,'8-市场占有率'!$B62,'3-班级学员信息表'!$Q:$Q,"&lt;&gt;"&amp;" ")</f>
        <v>0</v>
      </c>
      <c r="H62" s="98">
        <f>COUNTIFS('3-班级学员信息表'!$I:$I,'8-市场占有率'!H$5,'3-班级学员信息表'!$N:$N,'8-市场占有率'!$B62,'3-班级学员信息表'!$Q:$Q,"&lt;&gt;"&amp;" ")</f>
        <v>0</v>
      </c>
      <c r="I62" s="98">
        <f>COUNTIFS('3-班级学员信息表'!$I:$I,'8-市场占有率'!I$5,'3-班级学员信息表'!$N:$N,'8-市场占有率'!$B62,'3-班级学员信息表'!$Q:$Q,"&lt;&gt;"&amp;" ")</f>
        <v>0</v>
      </c>
      <c r="J62" s="98">
        <f>COUNTIFS('3-班级学员信息表'!$I:$I,'8-市场占有率'!J$5,'3-班级学员信息表'!$N:$N,'8-市场占有率'!$B62,'3-班级学员信息表'!$Q:$Q,"&lt;&gt;"&amp;" ")</f>
        <v>0</v>
      </c>
      <c r="K62" s="98">
        <f>COUNTIFS('3-班级学员信息表'!$I:$I,'8-市场占有率'!K$5,'3-班级学员信息表'!$N:$N,'8-市场占有率'!$B62,'3-班级学员信息表'!$Q:$Q,"&lt;&gt;"&amp;" ")</f>
        <v>0</v>
      </c>
      <c r="L62" s="98">
        <f>COUNTIFS('3-班级学员信息表'!$I:$I,"初三",'3-班级学员信息表'!$N:$N,'8-市场占有率'!$B62,'3-班级学员信息表'!$Q:$Q,"&lt;&gt;"&amp;" ")+COUNTIFS('3-班级学员信息表'!$I:$I,"高一",'3-班级学员信息表'!$N:$N,'8-市场占有率'!$B62,'3-班级学员信息表'!$Q:$Q,"&lt;&gt;"&amp;" ")+COUNTIFS('3-班级学员信息表'!$I:$I,"高二",'3-班级学员信息表'!$N:$N,'8-市场占有率'!$B62,'3-班级学员信息表'!$Q:$Q,"&lt;&gt;"&amp;" ")+COUNTIFS('3-班级学员信息表'!$I:$I,"高三",'3-班级学员信息表'!$N:$N,'8-市场占有率'!$B62,'3-班级学员信息表'!$Q:$Q,"&lt;&gt;"&amp;" ")+COUNTIFS('3-班级学员信息表'!$I:$I,"其他",'3-班级学员信息表'!$N:$N,'8-市场占有率'!$B62,'3-班级学员信息表'!$Q:$Q,"&lt;&gt;"&amp;" ")</f>
        <v>0</v>
      </c>
      <c r="M62" s="98">
        <f t="shared" si="2"/>
        <v>10</v>
      </c>
      <c r="N62" s="101"/>
      <c r="O62" s="99">
        <f t="shared" si="1"/>
        <v>0</v>
      </c>
    </row>
    <row r="63" spans="1:15">
      <c r="A63" s="96">
        <v>57</v>
      </c>
      <c r="B63" s="100" t="s">
        <v>1737</v>
      </c>
      <c r="C63" s="98">
        <f>COUNTIFS('3-班级学员信息表'!$I:$I,"小班",'3-班级学员信息表'!$N:$N,'8-市场占有率'!$B63,'3-班级学员信息表'!$Q:$Q,"&lt;&gt;"&amp;" ")+COUNTIFS('3-班级学员信息表'!$I:$I,"中班",'3-班级学员信息表'!$N:$N,'8-市场占有率'!$B63,'3-班级学员信息表'!$Q:$Q,"&lt;&gt;"&amp;" ")+COUNTIFS('3-班级学员信息表'!$I:$I,"大班",'3-班级学员信息表'!$N:$N,'8-市场占有率'!$B63,'3-班级学员信息表'!$Q:$Q,"&lt;&gt;"&amp;" ")</f>
        <v>14</v>
      </c>
      <c r="D63" s="98">
        <f>COUNTIFS('3-班级学员信息表'!$I:$I,'8-市场占有率'!D$5,'3-班级学员信息表'!$N:$N,'8-市场占有率'!$B63,'3-班级学员信息表'!$Q:$Q,"&lt;&gt;"&amp;" ")</f>
        <v>0</v>
      </c>
      <c r="E63" s="98">
        <f>COUNTIFS('3-班级学员信息表'!$I:$I,'8-市场占有率'!E$5,'3-班级学员信息表'!$N:$N,'8-市场占有率'!$B63,'3-班级学员信息表'!$Q:$Q,"&lt;&gt;"&amp;" ")</f>
        <v>0</v>
      </c>
      <c r="F63" s="98">
        <f>COUNTIFS('3-班级学员信息表'!$I:$I,'8-市场占有率'!F$5,'3-班级学员信息表'!$N:$N,'8-市场占有率'!$B63,'3-班级学员信息表'!$Q:$Q,"&lt;&gt;"&amp;" ")</f>
        <v>0</v>
      </c>
      <c r="G63" s="98">
        <f>COUNTIFS('3-班级学员信息表'!$I:$I,'8-市场占有率'!G$5,'3-班级学员信息表'!$N:$N,'8-市场占有率'!$B63,'3-班级学员信息表'!$Q:$Q,"&lt;&gt;"&amp;" ")</f>
        <v>0</v>
      </c>
      <c r="H63" s="98">
        <f>COUNTIFS('3-班级学员信息表'!$I:$I,'8-市场占有率'!H$5,'3-班级学员信息表'!$N:$N,'8-市场占有率'!$B63,'3-班级学员信息表'!$Q:$Q,"&lt;&gt;"&amp;" ")</f>
        <v>0</v>
      </c>
      <c r="I63" s="98">
        <f>COUNTIFS('3-班级学员信息表'!$I:$I,'8-市场占有率'!I$5,'3-班级学员信息表'!$N:$N,'8-市场占有率'!$B63,'3-班级学员信息表'!$Q:$Q,"&lt;&gt;"&amp;" ")</f>
        <v>0</v>
      </c>
      <c r="J63" s="98">
        <f>COUNTIFS('3-班级学员信息表'!$I:$I,'8-市场占有率'!J$5,'3-班级学员信息表'!$N:$N,'8-市场占有率'!$B63,'3-班级学员信息表'!$Q:$Q,"&lt;&gt;"&amp;" ")</f>
        <v>0</v>
      </c>
      <c r="K63" s="98">
        <f>COUNTIFS('3-班级学员信息表'!$I:$I,'8-市场占有率'!K$5,'3-班级学员信息表'!$N:$N,'8-市场占有率'!$B63,'3-班级学员信息表'!$Q:$Q,"&lt;&gt;"&amp;" ")</f>
        <v>0</v>
      </c>
      <c r="L63" s="98">
        <f>COUNTIFS('3-班级学员信息表'!$I:$I,"初三",'3-班级学员信息表'!$N:$N,'8-市场占有率'!$B63,'3-班级学员信息表'!$Q:$Q,"&lt;&gt;"&amp;" ")+COUNTIFS('3-班级学员信息表'!$I:$I,"高一",'3-班级学员信息表'!$N:$N,'8-市场占有率'!$B63,'3-班级学员信息表'!$Q:$Q,"&lt;&gt;"&amp;" ")+COUNTIFS('3-班级学员信息表'!$I:$I,"高二",'3-班级学员信息表'!$N:$N,'8-市场占有率'!$B63,'3-班级学员信息表'!$Q:$Q,"&lt;&gt;"&amp;" ")+COUNTIFS('3-班级学员信息表'!$I:$I,"高三",'3-班级学员信息表'!$N:$N,'8-市场占有率'!$B63,'3-班级学员信息表'!$Q:$Q,"&lt;&gt;"&amp;" ")+COUNTIFS('3-班级学员信息表'!$I:$I,"其他",'3-班级学员信息表'!$N:$N,'8-市场占有率'!$B63,'3-班级学员信息表'!$Q:$Q,"&lt;&gt;"&amp;" ")</f>
        <v>0</v>
      </c>
      <c r="M63" s="98">
        <f t="shared" si="2"/>
        <v>14</v>
      </c>
      <c r="N63" s="101"/>
      <c r="O63" s="99">
        <f t="shared" si="1"/>
        <v>0</v>
      </c>
    </row>
    <row r="64" spans="1:15">
      <c r="A64" s="96">
        <v>58</v>
      </c>
      <c r="B64" s="100" t="s">
        <v>1697</v>
      </c>
      <c r="C64" s="98">
        <f>COUNTIFS('3-班级学员信息表'!$I:$I,"小班",'3-班级学员信息表'!$N:$N,'8-市场占有率'!$B64,'3-班级学员信息表'!$Q:$Q,"&lt;&gt;"&amp;" ")+COUNTIFS('3-班级学员信息表'!$I:$I,"中班",'3-班级学员信息表'!$N:$N,'8-市场占有率'!$B64,'3-班级学员信息表'!$Q:$Q,"&lt;&gt;"&amp;" ")+COUNTIFS('3-班级学员信息表'!$I:$I,"大班",'3-班级学员信息表'!$N:$N,'8-市场占有率'!$B64,'3-班级学员信息表'!$Q:$Q,"&lt;&gt;"&amp;" ")</f>
        <v>0</v>
      </c>
      <c r="D64" s="98">
        <f>COUNTIFS('3-班级学员信息表'!$I:$I,'8-市场占有率'!D$5,'3-班级学员信息表'!$N:$N,'8-市场占有率'!$B64,'3-班级学员信息表'!$Q:$Q,"&lt;&gt;"&amp;" ")</f>
        <v>1</v>
      </c>
      <c r="E64" s="98">
        <f>COUNTIFS('3-班级学员信息表'!$I:$I,'8-市场占有率'!E$5,'3-班级学员信息表'!$N:$N,'8-市场占有率'!$B64,'3-班级学员信息表'!$Q:$Q,"&lt;&gt;"&amp;" ")</f>
        <v>0</v>
      </c>
      <c r="F64" s="98">
        <f>COUNTIFS('3-班级学员信息表'!$I:$I,'8-市场占有率'!F$5,'3-班级学员信息表'!$N:$N,'8-市场占有率'!$B64,'3-班级学员信息表'!$Q:$Q,"&lt;&gt;"&amp;" ")</f>
        <v>0</v>
      </c>
      <c r="G64" s="98">
        <f>COUNTIFS('3-班级学员信息表'!$I:$I,'8-市场占有率'!G$5,'3-班级学员信息表'!$N:$N,'8-市场占有率'!$B64,'3-班级学员信息表'!$Q:$Q,"&lt;&gt;"&amp;" ")</f>
        <v>0</v>
      </c>
      <c r="H64" s="98">
        <f>COUNTIFS('3-班级学员信息表'!$I:$I,'8-市场占有率'!H$5,'3-班级学员信息表'!$N:$N,'8-市场占有率'!$B64,'3-班级学员信息表'!$Q:$Q,"&lt;&gt;"&amp;" ")</f>
        <v>0</v>
      </c>
      <c r="I64" s="98">
        <f>COUNTIFS('3-班级学员信息表'!$I:$I,'8-市场占有率'!I$5,'3-班级学员信息表'!$N:$N,'8-市场占有率'!$B64,'3-班级学员信息表'!$Q:$Q,"&lt;&gt;"&amp;" ")</f>
        <v>0</v>
      </c>
      <c r="J64" s="98">
        <f>COUNTIFS('3-班级学员信息表'!$I:$I,'8-市场占有率'!J$5,'3-班级学员信息表'!$N:$N,'8-市场占有率'!$B64,'3-班级学员信息表'!$Q:$Q,"&lt;&gt;"&amp;" ")</f>
        <v>0</v>
      </c>
      <c r="K64" s="98">
        <f>COUNTIFS('3-班级学员信息表'!$I:$I,'8-市场占有率'!K$5,'3-班级学员信息表'!$N:$N,'8-市场占有率'!$B64,'3-班级学员信息表'!$Q:$Q,"&lt;&gt;"&amp;" ")</f>
        <v>0</v>
      </c>
      <c r="L64" s="98">
        <f>COUNTIFS('3-班级学员信息表'!$I:$I,"初三",'3-班级学员信息表'!$N:$N,'8-市场占有率'!$B64,'3-班级学员信息表'!$Q:$Q,"&lt;&gt;"&amp;" ")+COUNTIFS('3-班级学员信息表'!$I:$I,"高一",'3-班级学员信息表'!$N:$N,'8-市场占有率'!$B64,'3-班级学员信息表'!$Q:$Q,"&lt;&gt;"&amp;" ")+COUNTIFS('3-班级学员信息表'!$I:$I,"高二",'3-班级学员信息表'!$N:$N,'8-市场占有率'!$B64,'3-班级学员信息表'!$Q:$Q,"&lt;&gt;"&amp;" ")+COUNTIFS('3-班级学员信息表'!$I:$I,"高三",'3-班级学员信息表'!$N:$N,'8-市场占有率'!$B64,'3-班级学员信息表'!$Q:$Q,"&lt;&gt;"&amp;" ")+COUNTIFS('3-班级学员信息表'!$I:$I,"其他",'3-班级学员信息表'!$N:$N,'8-市场占有率'!$B64,'3-班级学员信息表'!$Q:$Q,"&lt;&gt;"&amp;" ")</f>
        <v>0</v>
      </c>
      <c r="M64" s="98">
        <f t="shared" si="2"/>
        <v>1</v>
      </c>
      <c r="N64" s="101"/>
      <c r="O64" s="99">
        <f t="shared" si="1"/>
        <v>0</v>
      </c>
    </row>
    <row r="65" spans="1:15">
      <c r="A65" s="96">
        <v>59</v>
      </c>
      <c r="B65" s="100" t="s">
        <v>3216</v>
      </c>
      <c r="C65" s="98">
        <f>COUNTIFS('3-班级学员信息表'!$I:$I,"小班",'3-班级学员信息表'!$N:$N,'8-市场占有率'!$B65,'3-班级学员信息表'!$Q:$Q,"&lt;&gt;"&amp;" ")+COUNTIFS('3-班级学员信息表'!$I:$I,"中班",'3-班级学员信息表'!$N:$N,'8-市场占有率'!$B65,'3-班级学员信息表'!$Q:$Q,"&lt;&gt;"&amp;" ")+COUNTIFS('3-班级学员信息表'!$I:$I,"大班",'3-班级学员信息表'!$N:$N,'8-市场占有率'!$B65,'3-班级学员信息表'!$Q:$Q,"&lt;&gt;"&amp;" ")</f>
        <v>0</v>
      </c>
      <c r="D65" s="98">
        <f>COUNTIFS('3-班级学员信息表'!$I:$I,'8-市场占有率'!D$5,'3-班级学员信息表'!$N:$N,'8-市场占有率'!$B65,'3-班级学员信息表'!$Q:$Q,"&lt;&gt;"&amp;" ")</f>
        <v>0</v>
      </c>
      <c r="E65" s="98">
        <f>COUNTIFS('3-班级学员信息表'!$I:$I,'8-市场占有率'!E$5,'3-班级学员信息表'!$N:$N,'8-市场占有率'!$B65,'3-班级学员信息表'!$Q:$Q,"&lt;&gt;"&amp;" ")</f>
        <v>0</v>
      </c>
      <c r="F65" s="98">
        <f>COUNTIFS('3-班级学员信息表'!$I:$I,'8-市场占有率'!F$5,'3-班级学员信息表'!$N:$N,'8-市场占有率'!$B65,'3-班级学员信息表'!$Q:$Q,"&lt;&gt;"&amp;" ")</f>
        <v>2</v>
      </c>
      <c r="G65" s="98">
        <f>COUNTIFS('3-班级学员信息表'!$I:$I,'8-市场占有率'!G$5,'3-班级学员信息表'!$N:$N,'8-市场占有率'!$B65,'3-班级学员信息表'!$Q:$Q,"&lt;&gt;"&amp;" ")</f>
        <v>0</v>
      </c>
      <c r="H65" s="98">
        <f>COUNTIFS('3-班级学员信息表'!$I:$I,'8-市场占有率'!H$5,'3-班级学员信息表'!$N:$N,'8-市场占有率'!$B65,'3-班级学员信息表'!$Q:$Q,"&lt;&gt;"&amp;" ")</f>
        <v>0</v>
      </c>
      <c r="I65" s="98">
        <f>COUNTIFS('3-班级学员信息表'!$I:$I,'8-市场占有率'!I$5,'3-班级学员信息表'!$N:$N,'8-市场占有率'!$B65,'3-班级学员信息表'!$Q:$Q,"&lt;&gt;"&amp;" ")</f>
        <v>0</v>
      </c>
      <c r="J65" s="98">
        <f>COUNTIFS('3-班级学员信息表'!$I:$I,'8-市场占有率'!J$5,'3-班级学员信息表'!$N:$N,'8-市场占有率'!$B65,'3-班级学员信息表'!$Q:$Q,"&lt;&gt;"&amp;" ")</f>
        <v>0</v>
      </c>
      <c r="K65" s="98">
        <f>COUNTIFS('3-班级学员信息表'!$I:$I,'8-市场占有率'!K$5,'3-班级学员信息表'!$N:$N,'8-市场占有率'!$B65,'3-班级学员信息表'!$Q:$Q,"&lt;&gt;"&amp;" ")</f>
        <v>0</v>
      </c>
      <c r="L65" s="98">
        <f>COUNTIFS('3-班级学员信息表'!$I:$I,"初三",'3-班级学员信息表'!$N:$N,'8-市场占有率'!$B65,'3-班级学员信息表'!$Q:$Q,"&lt;&gt;"&amp;" ")+COUNTIFS('3-班级学员信息表'!$I:$I,"高一",'3-班级学员信息表'!$N:$N,'8-市场占有率'!$B65,'3-班级学员信息表'!$Q:$Q,"&lt;&gt;"&amp;" ")+COUNTIFS('3-班级学员信息表'!$I:$I,"高二",'3-班级学员信息表'!$N:$N,'8-市场占有率'!$B65,'3-班级学员信息表'!$Q:$Q,"&lt;&gt;"&amp;" ")+COUNTIFS('3-班级学员信息表'!$I:$I,"高三",'3-班级学员信息表'!$N:$N,'8-市场占有率'!$B65,'3-班级学员信息表'!$Q:$Q,"&lt;&gt;"&amp;" ")+COUNTIFS('3-班级学员信息表'!$I:$I,"其他",'3-班级学员信息表'!$N:$N,'8-市场占有率'!$B65,'3-班级学员信息表'!$Q:$Q,"&lt;&gt;"&amp;" ")</f>
        <v>0</v>
      </c>
      <c r="M65" s="98">
        <f t="shared" si="2"/>
        <v>2</v>
      </c>
      <c r="N65" s="101"/>
      <c r="O65" s="99">
        <f t="shared" si="1"/>
        <v>0</v>
      </c>
    </row>
    <row r="66" spans="1:15">
      <c r="A66" s="96">
        <v>60</v>
      </c>
      <c r="B66" s="100" t="s">
        <v>3613</v>
      </c>
      <c r="C66" s="98">
        <f>COUNTIFS('3-班级学员信息表'!$I:$I,"小班",'3-班级学员信息表'!$N:$N,'8-市场占有率'!$B66,'3-班级学员信息表'!$Q:$Q,"&lt;&gt;"&amp;" ")+COUNTIFS('3-班级学员信息表'!$I:$I,"中班",'3-班级学员信息表'!$N:$N,'8-市场占有率'!$B66,'3-班级学员信息表'!$Q:$Q,"&lt;&gt;"&amp;" ")+COUNTIFS('3-班级学员信息表'!$I:$I,"大班",'3-班级学员信息表'!$N:$N,'8-市场占有率'!$B66,'3-班级学员信息表'!$Q:$Q,"&lt;&gt;"&amp;" ")</f>
        <v>3</v>
      </c>
      <c r="D66" s="98">
        <f>COUNTIFS('3-班级学员信息表'!$I:$I,'8-市场占有率'!D$5,'3-班级学员信息表'!$N:$N,'8-市场占有率'!$B66,'3-班级学员信息表'!$Q:$Q,"&lt;&gt;"&amp;" ")</f>
        <v>0</v>
      </c>
      <c r="E66" s="98">
        <f>COUNTIFS('3-班级学员信息表'!$I:$I,'8-市场占有率'!E$5,'3-班级学员信息表'!$N:$N,'8-市场占有率'!$B66,'3-班级学员信息表'!$Q:$Q,"&lt;&gt;"&amp;" ")</f>
        <v>0</v>
      </c>
      <c r="F66" s="98">
        <f>COUNTIFS('3-班级学员信息表'!$I:$I,'8-市场占有率'!F$5,'3-班级学员信息表'!$N:$N,'8-市场占有率'!$B66,'3-班级学员信息表'!$Q:$Q,"&lt;&gt;"&amp;" ")</f>
        <v>0</v>
      </c>
      <c r="G66" s="98">
        <f>COUNTIFS('3-班级学员信息表'!$I:$I,'8-市场占有率'!G$5,'3-班级学员信息表'!$N:$N,'8-市场占有率'!$B66,'3-班级学员信息表'!$Q:$Q,"&lt;&gt;"&amp;" ")</f>
        <v>0</v>
      </c>
      <c r="H66" s="98">
        <f>COUNTIFS('3-班级学员信息表'!$I:$I,'8-市场占有率'!H$5,'3-班级学员信息表'!$N:$N,'8-市场占有率'!$B66,'3-班级学员信息表'!$Q:$Q,"&lt;&gt;"&amp;" ")</f>
        <v>0</v>
      </c>
      <c r="I66" s="98">
        <f>COUNTIFS('3-班级学员信息表'!$I:$I,'8-市场占有率'!I$5,'3-班级学员信息表'!$N:$N,'8-市场占有率'!$B66,'3-班级学员信息表'!$Q:$Q,"&lt;&gt;"&amp;" ")</f>
        <v>0</v>
      </c>
      <c r="J66" s="98">
        <f>COUNTIFS('3-班级学员信息表'!$I:$I,'8-市场占有率'!J$5,'3-班级学员信息表'!$N:$N,'8-市场占有率'!$B66,'3-班级学员信息表'!$Q:$Q,"&lt;&gt;"&amp;" ")</f>
        <v>0</v>
      </c>
      <c r="K66" s="98">
        <f>COUNTIFS('3-班级学员信息表'!$I:$I,'8-市场占有率'!K$5,'3-班级学员信息表'!$N:$N,'8-市场占有率'!$B66,'3-班级学员信息表'!$Q:$Q,"&lt;&gt;"&amp;" ")</f>
        <v>0</v>
      </c>
      <c r="L66" s="98">
        <f>COUNTIFS('3-班级学员信息表'!$I:$I,"初三",'3-班级学员信息表'!$N:$N,'8-市场占有率'!$B66,'3-班级学员信息表'!$Q:$Q,"&lt;&gt;"&amp;" ")+COUNTIFS('3-班级学员信息表'!$I:$I,"高一",'3-班级学员信息表'!$N:$N,'8-市场占有率'!$B66,'3-班级学员信息表'!$Q:$Q,"&lt;&gt;"&amp;" ")+COUNTIFS('3-班级学员信息表'!$I:$I,"高二",'3-班级学员信息表'!$N:$N,'8-市场占有率'!$B66,'3-班级学员信息表'!$Q:$Q,"&lt;&gt;"&amp;" ")+COUNTIFS('3-班级学员信息表'!$I:$I,"高三",'3-班级学员信息表'!$N:$N,'8-市场占有率'!$B66,'3-班级学员信息表'!$Q:$Q,"&lt;&gt;"&amp;" ")+COUNTIFS('3-班级学员信息表'!$I:$I,"其他",'3-班级学员信息表'!$N:$N,'8-市场占有率'!$B66,'3-班级学员信息表'!$Q:$Q,"&lt;&gt;"&amp;" ")</f>
        <v>0</v>
      </c>
      <c r="M66" s="98">
        <f t="shared" si="2"/>
        <v>3</v>
      </c>
      <c r="N66" s="101"/>
      <c r="O66" s="99">
        <f t="shared" si="1"/>
        <v>0</v>
      </c>
    </row>
    <row r="67" spans="1:15">
      <c r="A67" s="96">
        <v>61</v>
      </c>
      <c r="B67" s="100" t="s">
        <v>2125</v>
      </c>
      <c r="C67" s="98">
        <f>COUNTIFS('3-班级学员信息表'!$I:$I,"小班",'3-班级学员信息表'!$N:$N,'8-市场占有率'!$B67,'3-班级学员信息表'!$Q:$Q,"&lt;&gt;"&amp;" ")+COUNTIFS('3-班级学员信息表'!$I:$I,"中班",'3-班级学员信息表'!$N:$N,'8-市场占有率'!$B67,'3-班级学员信息表'!$Q:$Q,"&lt;&gt;"&amp;" ")+COUNTIFS('3-班级学员信息表'!$I:$I,"大班",'3-班级学员信息表'!$N:$N,'8-市场占有率'!$B67,'3-班级学员信息表'!$Q:$Q,"&lt;&gt;"&amp;" ")</f>
        <v>1</v>
      </c>
      <c r="D67" s="98">
        <f>COUNTIFS('3-班级学员信息表'!$I:$I,'8-市场占有率'!D$5,'3-班级学员信息表'!$N:$N,'8-市场占有率'!$B67,'3-班级学员信息表'!$Q:$Q,"&lt;&gt;"&amp;" ")</f>
        <v>0</v>
      </c>
      <c r="E67" s="98">
        <f>COUNTIFS('3-班级学员信息表'!$I:$I,'8-市场占有率'!E$5,'3-班级学员信息表'!$N:$N,'8-市场占有率'!$B67,'3-班级学员信息表'!$Q:$Q,"&lt;&gt;"&amp;" ")</f>
        <v>0</v>
      </c>
      <c r="F67" s="98">
        <f>COUNTIFS('3-班级学员信息表'!$I:$I,'8-市场占有率'!F$5,'3-班级学员信息表'!$N:$N,'8-市场占有率'!$B67,'3-班级学员信息表'!$Q:$Q,"&lt;&gt;"&amp;" ")</f>
        <v>0</v>
      </c>
      <c r="G67" s="98">
        <f>COUNTIFS('3-班级学员信息表'!$I:$I,'8-市场占有率'!G$5,'3-班级学员信息表'!$N:$N,'8-市场占有率'!$B67,'3-班级学员信息表'!$Q:$Q,"&lt;&gt;"&amp;" ")</f>
        <v>0</v>
      </c>
      <c r="H67" s="98">
        <f>COUNTIFS('3-班级学员信息表'!$I:$I,'8-市场占有率'!H$5,'3-班级学员信息表'!$N:$N,'8-市场占有率'!$B67,'3-班级学员信息表'!$Q:$Q,"&lt;&gt;"&amp;" ")</f>
        <v>0</v>
      </c>
      <c r="I67" s="98">
        <f>COUNTIFS('3-班级学员信息表'!$I:$I,'8-市场占有率'!I$5,'3-班级学员信息表'!$N:$N,'8-市场占有率'!$B67,'3-班级学员信息表'!$Q:$Q,"&lt;&gt;"&amp;" ")</f>
        <v>0</v>
      </c>
      <c r="J67" s="98">
        <f>COUNTIFS('3-班级学员信息表'!$I:$I,'8-市场占有率'!J$5,'3-班级学员信息表'!$N:$N,'8-市场占有率'!$B67,'3-班级学员信息表'!$Q:$Q,"&lt;&gt;"&amp;" ")</f>
        <v>0</v>
      </c>
      <c r="K67" s="98">
        <f>COUNTIFS('3-班级学员信息表'!$I:$I,'8-市场占有率'!K$5,'3-班级学员信息表'!$N:$N,'8-市场占有率'!$B67,'3-班级学员信息表'!$Q:$Q,"&lt;&gt;"&amp;" ")</f>
        <v>0</v>
      </c>
      <c r="L67" s="98">
        <f>COUNTIFS('3-班级学员信息表'!$I:$I,"初三",'3-班级学员信息表'!$N:$N,'8-市场占有率'!$B67,'3-班级学员信息表'!$Q:$Q,"&lt;&gt;"&amp;" ")+COUNTIFS('3-班级学员信息表'!$I:$I,"高一",'3-班级学员信息表'!$N:$N,'8-市场占有率'!$B67,'3-班级学员信息表'!$Q:$Q,"&lt;&gt;"&amp;" ")+COUNTIFS('3-班级学员信息表'!$I:$I,"高二",'3-班级学员信息表'!$N:$N,'8-市场占有率'!$B67,'3-班级学员信息表'!$Q:$Q,"&lt;&gt;"&amp;" ")+COUNTIFS('3-班级学员信息表'!$I:$I,"高三",'3-班级学员信息表'!$N:$N,'8-市场占有率'!$B67,'3-班级学员信息表'!$Q:$Q,"&lt;&gt;"&amp;" ")+COUNTIFS('3-班级学员信息表'!$I:$I,"其他",'3-班级学员信息表'!$N:$N,'8-市场占有率'!$B67,'3-班级学员信息表'!$Q:$Q,"&lt;&gt;"&amp;" ")</f>
        <v>0</v>
      </c>
      <c r="M67" s="98">
        <f t="shared" si="2"/>
        <v>1</v>
      </c>
      <c r="N67" s="101"/>
      <c r="O67" s="99">
        <f t="shared" si="1"/>
        <v>0</v>
      </c>
    </row>
    <row r="68" spans="1:15">
      <c r="A68" s="96">
        <v>62</v>
      </c>
      <c r="B68" s="100" t="s">
        <v>2477</v>
      </c>
      <c r="C68" s="98">
        <f>COUNTIFS('3-班级学员信息表'!$I:$I,"小班",'3-班级学员信息表'!$N:$N,'8-市场占有率'!$B68,'3-班级学员信息表'!$Q:$Q,"&lt;&gt;"&amp;" ")+COUNTIFS('3-班级学员信息表'!$I:$I,"中班",'3-班级学员信息表'!$N:$N,'8-市场占有率'!$B68,'3-班级学员信息表'!$Q:$Q,"&lt;&gt;"&amp;" ")+COUNTIFS('3-班级学员信息表'!$I:$I,"大班",'3-班级学员信息表'!$N:$N,'8-市场占有率'!$B68,'3-班级学员信息表'!$Q:$Q,"&lt;&gt;"&amp;" ")</f>
        <v>3</v>
      </c>
      <c r="D68" s="98">
        <f>COUNTIFS('3-班级学员信息表'!$I:$I,'8-市场占有率'!D$5,'3-班级学员信息表'!$N:$N,'8-市场占有率'!$B68,'3-班级学员信息表'!$Q:$Q,"&lt;&gt;"&amp;" ")</f>
        <v>0</v>
      </c>
      <c r="E68" s="98">
        <f>COUNTIFS('3-班级学员信息表'!$I:$I,'8-市场占有率'!E$5,'3-班级学员信息表'!$N:$N,'8-市场占有率'!$B68,'3-班级学员信息表'!$Q:$Q,"&lt;&gt;"&amp;" ")</f>
        <v>0</v>
      </c>
      <c r="F68" s="98">
        <f>COUNTIFS('3-班级学员信息表'!$I:$I,'8-市场占有率'!F$5,'3-班级学员信息表'!$N:$N,'8-市场占有率'!$B68,'3-班级学员信息表'!$Q:$Q,"&lt;&gt;"&amp;" ")</f>
        <v>0</v>
      </c>
      <c r="G68" s="98">
        <f>COUNTIFS('3-班级学员信息表'!$I:$I,'8-市场占有率'!G$5,'3-班级学员信息表'!$N:$N,'8-市场占有率'!$B68,'3-班级学员信息表'!$Q:$Q,"&lt;&gt;"&amp;" ")</f>
        <v>0</v>
      </c>
      <c r="H68" s="98">
        <f>COUNTIFS('3-班级学员信息表'!$I:$I,'8-市场占有率'!H$5,'3-班级学员信息表'!$N:$N,'8-市场占有率'!$B68,'3-班级学员信息表'!$Q:$Q,"&lt;&gt;"&amp;" ")</f>
        <v>0</v>
      </c>
      <c r="I68" s="98">
        <f>COUNTIFS('3-班级学员信息表'!$I:$I,'8-市场占有率'!I$5,'3-班级学员信息表'!$N:$N,'8-市场占有率'!$B68,'3-班级学员信息表'!$Q:$Q,"&lt;&gt;"&amp;" ")</f>
        <v>0</v>
      </c>
      <c r="J68" s="98">
        <f>COUNTIFS('3-班级学员信息表'!$I:$I,'8-市场占有率'!J$5,'3-班级学员信息表'!$N:$N,'8-市场占有率'!$B68,'3-班级学员信息表'!$Q:$Q,"&lt;&gt;"&amp;" ")</f>
        <v>0</v>
      </c>
      <c r="K68" s="98">
        <f>COUNTIFS('3-班级学员信息表'!$I:$I,'8-市场占有率'!K$5,'3-班级学员信息表'!$N:$N,'8-市场占有率'!$B68,'3-班级学员信息表'!$Q:$Q,"&lt;&gt;"&amp;" ")</f>
        <v>0</v>
      </c>
      <c r="L68" s="98">
        <f>COUNTIFS('3-班级学员信息表'!$I:$I,"初三",'3-班级学员信息表'!$N:$N,'8-市场占有率'!$B68,'3-班级学员信息表'!$Q:$Q,"&lt;&gt;"&amp;" ")+COUNTIFS('3-班级学员信息表'!$I:$I,"高一",'3-班级学员信息表'!$N:$N,'8-市场占有率'!$B68,'3-班级学员信息表'!$Q:$Q,"&lt;&gt;"&amp;" ")+COUNTIFS('3-班级学员信息表'!$I:$I,"高二",'3-班级学员信息表'!$N:$N,'8-市场占有率'!$B68,'3-班级学员信息表'!$Q:$Q,"&lt;&gt;"&amp;" ")+COUNTIFS('3-班级学员信息表'!$I:$I,"高三",'3-班级学员信息表'!$N:$N,'8-市场占有率'!$B68,'3-班级学员信息表'!$Q:$Q,"&lt;&gt;"&amp;" ")+COUNTIFS('3-班级学员信息表'!$I:$I,"其他",'3-班级学员信息表'!$N:$N,'8-市场占有率'!$B68,'3-班级学员信息表'!$Q:$Q,"&lt;&gt;"&amp;" ")</f>
        <v>0</v>
      </c>
      <c r="M68" s="98">
        <f t="shared" si="2"/>
        <v>3</v>
      </c>
      <c r="N68" s="101"/>
      <c r="O68" s="99">
        <f t="shared" si="1"/>
        <v>0</v>
      </c>
    </row>
    <row r="69" spans="1:15">
      <c r="A69" s="96">
        <v>63</v>
      </c>
      <c r="B69" s="100" t="s">
        <v>2241</v>
      </c>
      <c r="C69" s="98">
        <f>COUNTIFS('3-班级学员信息表'!$I:$I,"小班",'3-班级学员信息表'!$N:$N,'8-市场占有率'!$B69,'3-班级学员信息表'!$Q:$Q,"&lt;&gt;"&amp;" ")+COUNTIFS('3-班级学员信息表'!$I:$I,"中班",'3-班级学员信息表'!$N:$N,'8-市场占有率'!$B69,'3-班级学员信息表'!$Q:$Q,"&lt;&gt;"&amp;" ")+COUNTIFS('3-班级学员信息表'!$I:$I,"大班",'3-班级学员信息表'!$N:$N,'8-市场占有率'!$B69,'3-班级学员信息表'!$Q:$Q,"&lt;&gt;"&amp;" ")</f>
        <v>5</v>
      </c>
      <c r="D69" s="98">
        <f>COUNTIFS('3-班级学员信息表'!$I:$I,'8-市场占有率'!D$5,'3-班级学员信息表'!$N:$N,'8-市场占有率'!$B69,'3-班级学员信息表'!$Q:$Q,"&lt;&gt;"&amp;" ")</f>
        <v>0</v>
      </c>
      <c r="E69" s="98">
        <f>COUNTIFS('3-班级学员信息表'!$I:$I,'8-市场占有率'!E$5,'3-班级学员信息表'!$N:$N,'8-市场占有率'!$B69,'3-班级学员信息表'!$Q:$Q,"&lt;&gt;"&amp;" ")</f>
        <v>0</v>
      </c>
      <c r="F69" s="98">
        <f>COUNTIFS('3-班级学员信息表'!$I:$I,'8-市场占有率'!F$5,'3-班级学员信息表'!$N:$N,'8-市场占有率'!$B69,'3-班级学员信息表'!$Q:$Q,"&lt;&gt;"&amp;" ")</f>
        <v>0</v>
      </c>
      <c r="G69" s="98">
        <f>COUNTIFS('3-班级学员信息表'!$I:$I,'8-市场占有率'!G$5,'3-班级学员信息表'!$N:$N,'8-市场占有率'!$B69,'3-班级学员信息表'!$Q:$Q,"&lt;&gt;"&amp;" ")</f>
        <v>0</v>
      </c>
      <c r="H69" s="98">
        <f>COUNTIFS('3-班级学员信息表'!$I:$I,'8-市场占有率'!H$5,'3-班级学员信息表'!$N:$N,'8-市场占有率'!$B69,'3-班级学员信息表'!$Q:$Q,"&lt;&gt;"&amp;" ")</f>
        <v>0</v>
      </c>
      <c r="I69" s="98">
        <f>COUNTIFS('3-班级学员信息表'!$I:$I,'8-市场占有率'!I$5,'3-班级学员信息表'!$N:$N,'8-市场占有率'!$B69,'3-班级学员信息表'!$Q:$Q,"&lt;&gt;"&amp;" ")</f>
        <v>0</v>
      </c>
      <c r="J69" s="98">
        <f>COUNTIFS('3-班级学员信息表'!$I:$I,'8-市场占有率'!J$5,'3-班级学员信息表'!$N:$N,'8-市场占有率'!$B69,'3-班级学员信息表'!$Q:$Q,"&lt;&gt;"&amp;" ")</f>
        <v>0</v>
      </c>
      <c r="K69" s="98">
        <f>COUNTIFS('3-班级学员信息表'!$I:$I,'8-市场占有率'!K$5,'3-班级学员信息表'!$N:$N,'8-市场占有率'!$B69,'3-班级学员信息表'!$Q:$Q,"&lt;&gt;"&amp;" ")</f>
        <v>0</v>
      </c>
      <c r="L69" s="98">
        <f>COUNTIFS('3-班级学员信息表'!$I:$I,"初三",'3-班级学员信息表'!$N:$N,'8-市场占有率'!$B69,'3-班级学员信息表'!$Q:$Q,"&lt;&gt;"&amp;" ")+COUNTIFS('3-班级学员信息表'!$I:$I,"高一",'3-班级学员信息表'!$N:$N,'8-市场占有率'!$B69,'3-班级学员信息表'!$Q:$Q,"&lt;&gt;"&amp;" ")+COUNTIFS('3-班级学员信息表'!$I:$I,"高二",'3-班级学员信息表'!$N:$N,'8-市场占有率'!$B69,'3-班级学员信息表'!$Q:$Q,"&lt;&gt;"&amp;" ")+COUNTIFS('3-班级学员信息表'!$I:$I,"高三",'3-班级学员信息表'!$N:$N,'8-市场占有率'!$B69,'3-班级学员信息表'!$Q:$Q,"&lt;&gt;"&amp;" ")+COUNTIFS('3-班级学员信息表'!$I:$I,"其他",'3-班级学员信息表'!$N:$N,'8-市场占有率'!$B69,'3-班级学员信息表'!$Q:$Q,"&lt;&gt;"&amp;" ")</f>
        <v>0</v>
      </c>
      <c r="M69" s="98">
        <f t="shared" si="2"/>
        <v>5</v>
      </c>
      <c r="N69" s="101"/>
      <c r="O69" s="99">
        <f t="shared" si="1"/>
        <v>0</v>
      </c>
    </row>
    <row r="70" spans="1:15">
      <c r="A70" s="96">
        <v>64</v>
      </c>
      <c r="B70" s="100" t="s">
        <v>3046</v>
      </c>
      <c r="C70" s="98">
        <f>COUNTIFS('3-班级学员信息表'!$I:$I,"小班",'3-班级学员信息表'!$N:$N,'8-市场占有率'!$B70,'3-班级学员信息表'!$Q:$Q,"&lt;&gt;"&amp;" ")+COUNTIFS('3-班级学员信息表'!$I:$I,"中班",'3-班级学员信息表'!$N:$N,'8-市场占有率'!$B70,'3-班级学员信息表'!$Q:$Q,"&lt;&gt;"&amp;" ")+COUNTIFS('3-班级学员信息表'!$I:$I,"大班",'3-班级学员信息表'!$N:$N,'8-市场占有率'!$B70,'3-班级学员信息表'!$Q:$Q,"&lt;&gt;"&amp;" ")</f>
        <v>0</v>
      </c>
      <c r="D70" s="98">
        <f>COUNTIFS('3-班级学员信息表'!$I:$I,'8-市场占有率'!D$5,'3-班级学员信息表'!$N:$N,'8-市场占有率'!$B70,'3-班级学员信息表'!$Q:$Q,"&lt;&gt;"&amp;" ")</f>
        <v>0</v>
      </c>
      <c r="E70" s="98">
        <f>COUNTIFS('3-班级学员信息表'!$I:$I,'8-市场占有率'!E$5,'3-班级学员信息表'!$N:$N,'8-市场占有率'!$B70,'3-班级学员信息表'!$Q:$Q,"&lt;&gt;"&amp;" ")</f>
        <v>1</v>
      </c>
      <c r="F70" s="98">
        <f>COUNTIFS('3-班级学员信息表'!$I:$I,'8-市场占有率'!F$5,'3-班级学员信息表'!$N:$N,'8-市场占有率'!$B70,'3-班级学员信息表'!$Q:$Q,"&lt;&gt;"&amp;" ")</f>
        <v>1</v>
      </c>
      <c r="G70" s="98">
        <f>COUNTIFS('3-班级学员信息表'!$I:$I,'8-市场占有率'!G$5,'3-班级学员信息表'!$N:$N,'8-市场占有率'!$B70,'3-班级学员信息表'!$Q:$Q,"&lt;&gt;"&amp;" ")</f>
        <v>0</v>
      </c>
      <c r="H70" s="98">
        <f>COUNTIFS('3-班级学员信息表'!$I:$I,'8-市场占有率'!H$5,'3-班级学员信息表'!$N:$N,'8-市场占有率'!$B70,'3-班级学员信息表'!$Q:$Q,"&lt;&gt;"&amp;" ")</f>
        <v>0</v>
      </c>
      <c r="I70" s="98">
        <f>COUNTIFS('3-班级学员信息表'!$I:$I,'8-市场占有率'!I$5,'3-班级学员信息表'!$N:$N,'8-市场占有率'!$B70,'3-班级学员信息表'!$Q:$Q,"&lt;&gt;"&amp;" ")</f>
        <v>0</v>
      </c>
      <c r="J70" s="98">
        <f>COUNTIFS('3-班级学员信息表'!$I:$I,'8-市场占有率'!J$5,'3-班级学员信息表'!$N:$N,'8-市场占有率'!$B70,'3-班级学员信息表'!$Q:$Q,"&lt;&gt;"&amp;" ")</f>
        <v>0</v>
      </c>
      <c r="K70" s="98">
        <f>COUNTIFS('3-班级学员信息表'!$I:$I,'8-市场占有率'!K$5,'3-班级学员信息表'!$N:$N,'8-市场占有率'!$B70,'3-班级学员信息表'!$Q:$Q,"&lt;&gt;"&amp;" ")</f>
        <v>0</v>
      </c>
      <c r="L70" s="98">
        <f>COUNTIFS('3-班级学员信息表'!$I:$I,"初三",'3-班级学员信息表'!$N:$N,'8-市场占有率'!$B70,'3-班级学员信息表'!$Q:$Q,"&lt;&gt;"&amp;" ")+COUNTIFS('3-班级学员信息表'!$I:$I,"高一",'3-班级学员信息表'!$N:$N,'8-市场占有率'!$B70,'3-班级学员信息表'!$Q:$Q,"&lt;&gt;"&amp;" ")+COUNTIFS('3-班级学员信息表'!$I:$I,"高二",'3-班级学员信息表'!$N:$N,'8-市场占有率'!$B70,'3-班级学员信息表'!$Q:$Q,"&lt;&gt;"&amp;" ")+COUNTIFS('3-班级学员信息表'!$I:$I,"高三",'3-班级学员信息表'!$N:$N,'8-市场占有率'!$B70,'3-班级学员信息表'!$Q:$Q,"&lt;&gt;"&amp;" ")+COUNTIFS('3-班级学员信息表'!$I:$I,"其他",'3-班级学员信息表'!$N:$N,'8-市场占有率'!$B70,'3-班级学员信息表'!$Q:$Q,"&lt;&gt;"&amp;" ")</f>
        <v>0</v>
      </c>
      <c r="M70" s="98">
        <f t="shared" si="2"/>
        <v>2</v>
      </c>
      <c r="N70" s="101"/>
      <c r="O70" s="99">
        <f t="shared" si="1"/>
        <v>0</v>
      </c>
    </row>
    <row r="71" spans="1:15">
      <c r="A71" s="96">
        <v>65</v>
      </c>
      <c r="B71" s="100" t="s">
        <v>2883</v>
      </c>
      <c r="C71" s="98">
        <f>COUNTIFS('3-班级学员信息表'!$I:$I,"小班",'3-班级学员信息表'!$N:$N,'8-市场占有率'!$B71,'3-班级学员信息表'!$Q:$Q,"&lt;&gt;"&amp;" ")+COUNTIFS('3-班级学员信息表'!$I:$I,"中班",'3-班级学员信息表'!$N:$N,'8-市场占有率'!$B71,'3-班级学员信息表'!$Q:$Q,"&lt;&gt;"&amp;" ")+COUNTIFS('3-班级学员信息表'!$I:$I,"大班",'3-班级学员信息表'!$N:$N,'8-市场占有率'!$B71,'3-班级学员信息表'!$Q:$Q,"&lt;&gt;"&amp;" ")</f>
        <v>2</v>
      </c>
      <c r="D71" s="98">
        <f>COUNTIFS('3-班级学员信息表'!$I:$I,'8-市场占有率'!D$5,'3-班级学员信息表'!$N:$N,'8-市场占有率'!$B71,'3-班级学员信息表'!$Q:$Q,"&lt;&gt;"&amp;" ")</f>
        <v>0</v>
      </c>
      <c r="E71" s="98">
        <f>COUNTIFS('3-班级学员信息表'!$I:$I,'8-市场占有率'!E$5,'3-班级学员信息表'!$N:$N,'8-市场占有率'!$B71,'3-班级学员信息表'!$Q:$Q,"&lt;&gt;"&amp;" ")</f>
        <v>0</v>
      </c>
      <c r="F71" s="98">
        <f>COUNTIFS('3-班级学员信息表'!$I:$I,'8-市场占有率'!F$5,'3-班级学员信息表'!$N:$N,'8-市场占有率'!$B71,'3-班级学员信息表'!$Q:$Q,"&lt;&gt;"&amp;" ")</f>
        <v>0</v>
      </c>
      <c r="G71" s="98">
        <f>COUNTIFS('3-班级学员信息表'!$I:$I,'8-市场占有率'!G$5,'3-班级学员信息表'!$N:$N,'8-市场占有率'!$B71,'3-班级学员信息表'!$Q:$Q,"&lt;&gt;"&amp;" ")</f>
        <v>0</v>
      </c>
      <c r="H71" s="98">
        <f>COUNTIFS('3-班级学员信息表'!$I:$I,'8-市场占有率'!H$5,'3-班级学员信息表'!$N:$N,'8-市场占有率'!$B71,'3-班级学员信息表'!$Q:$Q,"&lt;&gt;"&amp;" ")</f>
        <v>0</v>
      </c>
      <c r="I71" s="98">
        <f>COUNTIFS('3-班级学员信息表'!$I:$I,'8-市场占有率'!I$5,'3-班级学员信息表'!$N:$N,'8-市场占有率'!$B71,'3-班级学员信息表'!$Q:$Q,"&lt;&gt;"&amp;" ")</f>
        <v>0</v>
      </c>
      <c r="J71" s="98">
        <f>COUNTIFS('3-班级学员信息表'!$I:$I,'8-市场占有率'!J$5,'3-班级学员信息表'!$N:$N,'8-市场占有率'!$B71,'3-班级学员信息表'!$Q:$Q,"&lt;&gt;"&amp;" ")</f>
        <v>0</v>
      </c>
      <c r="K71" s="98">
        <f>COUNTIFS('3-班级学员信息表'!$I:$I,'8-市场占有率'!K$5,'3-班级学员信息表'!$N:$N,'8-市场占有率'!$B71,'3-班级学员信息表'!$Q:$Q,"&lt;&gt;"&amp;" ")</f>
        <v>0</v>
      </c>
      <c r="L71" s="98">
        <f>COUNTIFS('3-班级学员信息表'!$I:$I,"初三",'3-班级学员信息表'!$N:$N,'8-市场占有率'!$B71,'3-班级学员信息表'!$Q:$Q,"&lt;&gt;"&amp;" ")+COUNTIFS('3-班级学员信息表'!$I:$I,"高一",'3-班级学员信息表'!$N:$N,'8-市场占有率'!$B71,'3-班级学员信息表'!$Q:$Q,"&lt;&gt;"&amp;" ")+COUNTIFS('3-班级学员信息表'!$I:$I,"高二",'3-班级学员信息表'!$N:$N,'8-市场占有率'!$B71,'3-班级学员信息表'!$Q:$Q,"&lt;&gt;"&amp;" ")+COUNTIFS('3-班级学员信息表'!$I:$I,"高三",'3-班级学员信息表'!$N:$N,'8-市场占有率'!$B71,'3-班级学员信息表'!$Q:$Q,"&lt;&gt;"&amp;" ")+COUNTIFS('3-班级学员信息表'!$I:$I,"其他",'3-班级学员信息表'!$N:$N,'8-市场占有率'!$B71,'3-班级学员信息表'!$Q:$Q,"&lt;&gt;"&amp;" ")</f>
        <v>0</v>
      </c>
      <c r="M71" s="98">
        <f t="shared" si="2"/>
        <v>2</v>
      </c>
      <c r="N71" s="101"/>
      <c r="O71" s="99">
        <f t="shared" ref="O71:O134" si="3">IFERROR(M71/N71,0)</f>
        <v>0</v>
      </c>
    </row>
    <row r="72" spans="1:15">
      <c r="A72" s="96">
        <v>66</v>
      </c>
      <c r="B72" s="100" t="s">
        <v>3566</v>
      </c>
      <c r="C72" s="98">
        <f>COUNTIFS('3-班级学员信息表'!$I:$I,"小班",'3-班级学员信息表'!$N:$N,'8-市场占有率'!$B72,'3-班级学员信息表'!$Q:$Q,"&lt;&gt;"&amp;" ")+COUNTIFS('3-班级学员信息表'!$I:$I,"中班",'3-班级学员信息表'!$N:$N,'8-市场占有率'!$B72,'3-班级学员信息表'!$Q:$Q,"&lt;&gt;"&amp;" ")+COUNTIFS('3-班级学员信息表'!$I:$I,"大班",'3-班级学员信息表'!$N:$N,'8-市场占有率'!$B72,'3-班级学员信息表'!$Q:$Q,"&lt;&gt;"&amp;" ")</f>
        <v>0</v>
      </c>
      <c r="D72" s="98">
        <f>COUNTIFS('3-班级学员信息表'!$I:$I,'8-市场占有率'!D$5,'3-班级学员信息表'!$N:$N,'8-市场占有率'!$B72,'3-班级学员信息表'!$Q:$Q,"&lt;&gt;"&amp;" ")</f>
        <v>0</v>
      </c>
      <c r="E72" s="98">
        <f>COUNTIFS('3-班级学员信息表'!$I:$I,'8-市场占有率'!E$5,'3-班级学员信息表'!$N:$N,'8-市场占有率'!$B72,'3-班级学员信息表'!$Q:$Q,"&lt;&gt;"&amp;" ")</f>
        <v>0</v>
      </c>
      <c r="F72" s="98">
        <f>COUNTIFS('3-班级学员信息表'!$I:$I,'8-市场占有率'!F$5,'3-班级学员信息表'!$N:$N,'8-市场占有率'!$B72,'3-班级学员信息表'!$Q:$Q,"&lt;&gt;"&amp;" ")</f>
        <v>0</v>
      </c>
      <c r="G72" s="98">
        <f>COUNTIFS('3-班级学员信息表'!$I:$I,'8-市场占有率'!G$5,'3-班级学员信息表'!$N:$N,'8-市场占有率'!$B72,'3-班级学员信息表'!$Q:$Q,"&lt;&gt;"&amp;" ")</f>
        <v>1</v>
      </c>
      <c r="H72" s="98">
        <f>COUNTIFS('3-班级学员信息表'!$I:$I,'8-市场占有率'!H$5,'3-班级学员信息表'!$N:$N,'8-市场占有率'!$B72,'3-班级学员信息表'!$Q:$Q,"&lt;&gt;"&amp;" ")</f>
        <v>0</v>
      </c>
      <c r="I72" s="98">
        <f>COUNTIFS('3-班级学员信息表'!$I:$I,'8-市场占有率'!I$5,'3-班级学员信息表'!$N:$N,'8-市场占有率'!$B72,'3-班级学员信息表'!$Q:$Q,"&lt;&gt;"&amp;" ")</f>
        <v>0</v>
      </c>
      <c r="J72" s="98">
        <f>COUNTIFS('3-班级学员信息表'!$I:$I,'8-市场占有率'!J$5,'3-班级学员信息表'!$N:$N,'8-市场占有率'!$B72,'3-班级学员信息表'!$Q:$Q,"&lt;&gt;"&amp;" ")</f>
        <v>0</v>
      </c>
      <c r="K72" s="98">
        <f>COUNTIFS('3-班级学员信息表'!$I:$I,'8-市场占有率'!K$5,'3-班级学员信息表'!$N:$N,'8-市场占有率'!$B72,'3-班级学员信息表'!$Q:$Q,"&lt;&gt;"&amp;" ")</f>
        <v>0</v>
      </c>
      <c r="L72" s="98">
        <f>COUNTIFS('3-班级学员信息表'!$I:$I,"初三",'3-班级学员信息表'!$N:$N,'8-市场占有率'!$B72,'3-班级学员信息表'!$Q:$Q,"&lt;&gt;"&amp;" ")+COUNTIFS('3-班级学员信息表'!$I:$I,"高一",'3-班级学员信息表'!$N:$N,'8-市场占有率'!$B72,'3-班级学员信息表'!$Q:$Q,"&lt;&gt;"&amp;" ")+COUNTIFS('3-班级学员信息表'!$I:$I,"高二",'3-班级学员信息表'!$N:$N,'8-市场占有率'!$B72,'3-班级学员信息表'!$Q:$Q,"&lt;&gt;"&amp;" ")+COUNTIFS('3-班级学员信息表'!$I:$I,"高三",'3-班级学员信息表'!$N:$N,'8-市场占有率'!$B72,'3-班级学员信息表'!$Q:$Q,"&lt;&gt;"&amp;" ")+COUNTIFS('3-班级学员信息表'!$I:$I,"其他",'3-班级学员信息表'!$N:$N,'8-市场占有率'!$B72,'3-班级学员信息表'!$Q:$Q,"&lt;&gt;"&amp;" ")</f>
        <v>0</v>
      </c>
      <c r="M72" s="98">
        <f t="shared" ref="M72:M134" si="4">SUM(C72:L72)</f>
        <v>1</v>
      </c>
      <c r="N72" s="101"/>
      <c r="O72" s="99">
        <f t="shared" si="3"/>
        <v>0</v>
      </c>
    </row>
    <row r="73" spans="1:15">
      <c r="A73" s="96">
        <v>67</v>
      </c>
      <c r="B73" s="100" t="s">
        <v>3013</v>
      </c>
      <c r="C73" s="98">
        <f>COUNTIFS('3-班级学员信息表'!$I:$I,"小班",'3-班级学员信息表'!$N:$N,'8-市场占有率'!$B73,'3-班级学员信息表'!$Q:$Q,"&lt;&gt;"&amp;" ")+COUNTIFS('3-班级学员信息表'!$I:$I,"中班",'3-班级学员信息表'!$N:$N,'8-市场占有率'!$B73,'3-班级学员信息表'!$Q:$Q,"&lt;&gt;"&amp;" ")+COUNTIFS('3-班级学员信息表'!$I:$I,"大班",'3-班级学员信息表'!$N:$N,'8-市场占有率'!$B73,'3-班级学员信息表'!$Q:$Q,"&lt;&gt;"&amp;" ")</f>
        <v>0</v>
      </c>
      <c r="D73" s="98">
        <f>COUNTIFS('3-班级学员信息表'!$I:$I,'8-市场占有率'!D$5,'3-班级学员信息表'!$N:$N,'8-市场占有率'!$B73,'3-班级学员信息表'!$Q:$Q,"&lt;&gt;"&amp;" ")</f>
        <v>0</v>
      </c>
      <c r="E73" s="98">
        <f>COUNTIFS('3-班级学员信息表'!$I:$I,'8-市场占有率'!E$5,'3-班级学员信息表'!$N:$N,'8-市场占有率'!$B73,'3-班级学员信息表'!$Q:$Q,"&lt;&gt;"&amp;" ")</f>
        <v>0</v>
      </c>
      <c r="F73" s="98">
        <f>COUNTIFS('3-班级学员信息表'!$I:$I,'8-市场占有率'!F$5,'3-班级学员信息表'!$N:$N,'8-市场占有率'!$B73,'3-班级学员信息表'!$Q:$Q,"&lt;&gt;"&amp;" ")</f>
        <v>1</v>
      </c>
      <c r="G73" s="98">
        <f>COUNTIFS('3-班级学员信息表'!$I:$I,'8-市场占有率'!G$5,'3-班级学员信息表'!$N:$N,'8-市场占有率'!$B73,'3-班级学员信息表'!$Q:$Q,"&lt;&gt;"&amp;" ")</f>
        <v>0</v>
      </c>
      <c r="H73" s="98">
        <f>COUNTIFS('3-班级学员信息表'!$I:$I,'8-市场占有率'!H$5,'3-班级学员信息表'!$N:$N,'8-市场占有率'!$B73,'3-班级学员信息表'!$Q:$Q,"&lt;&gt;"&amp;" ")</f>
        <v>0</v>
      </c>
      <c r="I73" s="98">
        <f>COUNTIFS('3-班级学员信息表'!$I:$I,'8-市场占有率'!I$5,'3-班级学员信息表'!$N:$N,'8-市场占有率'!$B73,'3-班级学员信息表'!$Q:$Q,"&lt;&gt;"&amp;" ")</f>
        <v>0</v>
      </c>
      <c r="J73" s="98">
        <f>COUNTIFS('3-班级学员信息表'!$I:$I,'8-市场占有率'!J$5,'3-班级学员信息表'!$N:$N,'8-市场占有率'!$B73,'3-班级学员信息表'!$Q:$Q,"&lt;&gt;"&amp;" ")</f>
        <v>0</v>
      </c>
      <c r="K73" s="98">
        <f>COUNTIFS('3-班级学员信息表'!$I:$I,'8-市场占有率'!K$5,'3-班级学员信息表'!$N:$N,'8-市场占有率'!$B73,'3-班级学员信息表'!$Q:$Q,"&lt;&gt;"&amp;" ")</f>
        <v>0</v>
      </c>
      <c r="L73" s="98">
        <f>COUNTIFS('3-班级学员信息表'!$I:$I,"初三",'3-班级学员信息表'!$N:$N,'8-市场占有率'!$B73,'3-班级学员信息表'!$Q:$Q,"&lt;&gt;"&amp;" ")+COUNTIFS('3-班级学员信息表'!$I:$I,"高一",'3-班级学员信息表'!$N:$N,'8-市场占有率'!$B73,'3-班级学员信息表'!$Q:$Q,"&lt;&gt;"&amp;" ")+COUNTIFS('3-班级学员信息表'!$I:$I,"高二",'3-班级学员信息表'!$N:$N,'8-市场占有率'!$B73,'3-班级学员信息表'!$Q:$Q,"&lt;&gt;"&amp;" ")+COUNTIFS('3-班级学员信息表'!$I:$I,"高三",'3-班级学员信息表'!$N:$N,'8-市场占有率'!$B73,'3-班级学员信息表'!$Q:$Q,"&lt;&gt;"&amp;" ")+COUNTIFS('3-班级学员信息表'!$I:$I,"其他",'3-班级学员信息表'!$N:$N,'8-市场占有率'!$B73,'3-班级学员信息表'!$Q:$Q,"&lt;&gt;"&amp;" ")</f>
        <v>0</v>
      </c>
      <c r="M73" s="98">
        <f t="shared" si="4"/>
        <v>1</v>
      </c>
      <c r="N73" s="101"/>
      <c r="O73" s="99">
        <f t="shared" si="3"/>
        <v>0</v>
      </c>
    </row>
    <row r="74" spans="1:15">
      <c r="A74" s="96">
        <v>68</v>
      </c>
      <c r="B74" s="100" t="s">
        <v>2259</v>
      </c>
      <c r="C74" s="98">
        <f>COUNTIFS('3-班级学员信息表'!$I:$I,"小班",'3-班级学员信息表'!$N:$N,'8-市场占有率'!$B74,'3-班级学员信息表'!$Q:$Q,"&lt;&gt;"&amp;" ")+COUNTIFS('3-班级学员信息表'!$I:$I,"中班",'3-班级学员信息表'!$N:$N,'8-市场占有率'!$B74,'3-班级学员信息表'!$Q:$Q,"&lt;&gt;"&amp;" ")+COUNTIFS('3-班级学员信息表'!$I:$I,"大班",'3-班级学员信息表'!$N:$N,'8-市场占有率'!$B74,'3-班级学员信息表'!$Q:$Q,"&lt;&gt;"&amp;" ")</f>
        <v>2</v>
      </c>
      <c r="D74" s="98">
        <f>COUNTIFS('3-班级学员信息表'!$I:$I,'8-市场占有率'!D$5,'3-班级学员信息表'!$N:$N,'8-市场占有率'!$B74,'3-班级学员信息表'!$Q:$Q,"&lt;&gt;"&amp;" ")</f>
        <v>0</v>
      </c>
      <c r="E74" s="98">
        <f>COUNTIFS('3-班级学员信息表'!$I:$I,'8-市场占有率'!E$5,'3-班级学员信息表'!$N:$N,'8-市场占有率'!$B74,'3-班级学员信息表'!$Q:$Q,"&lt;&gt;"&amp;" ")</f>
        <v>0</v>
      </c>
      <c r="F74" s="98">
        <f>COUNTIFS('3-班级学员信息表'!$I:$I,'8-市场占有率'!F$5,'3-班级学员信息表'!$N:$N,'8-市场占有率'!$B74,'3-班级学员信息表'!$Q:$Q,"&lt;&gt;"&amp;" ")</f>
        <v>0</v>
      </c>
      <c r="G74" s="98">
        <f>COUNTIFS('3-班级学员信息表'!$I:$I,'8-市场占有率'!G$5,'3-班级学员信息表'!$N:$N,'8-市场占有率'!$B74,'3-班级学员信息表'!$Q:$Q,"&lt;&gt;"&amp;" ")</f>
        <v>0</v>
      </c>
      <c r="H74" s="98">
        <f>COUNTIFS('3-班级学员信息表'!$I:$I,'8-市场占有率'!H$5,'3-班级学员信息表'!$N:$N,'8-市场占有率'!$B74,'3-班级学员信息表'!$Q:$Q,"&lt;&gt;"&amp;" ")</f>
        <v>0</v>
      </c>
      <c r="I74" s="98">
        <f>COUNTIFS('3-班级学员信息表'!$I:$I,'8-市场占有率'!I$5,'3-班级学员信息表'!$N:$N,'8-市场占有率'!$B74,'3-班级学员信息表'!$Q:$Q,"&lt;&gt;"&amp;" ")</f>
        <v>0</v>
      </c>
      <c r="J74" s="98">
        <f>COUNTIFS('3-班级学员信息表'!$I:$I,'8-市场占有率'!J$5,'3-班级学员信息表'!$N:$N,'8-市场占有率'!$B74,'3-班级学员信息表'!$Q:$Q,"&lt;&gt;"&amp;" ")</f>
        <v>0</v>
      </c>
      <c r="K74" s="98">
        <f>COUNTIFS('3-班级学员信息表'!$I:$I,'8-市场占有率'!K$5,'3-班级学员信息表'!$N:$N,'8-市场占有率'!$B74,'3-班级学员信息表'!$Q:$Q,"&lt;&gt;"&amp;" ")</f>
        <v>0</v>
      </c>
      <c r="L74" s="98">
        <f>COUNTIFS('3-班级学员信息表'!$I:$I,"初三",'3-班级学员信息表'!$N:$N,'8-市场占有率'!$B74,'3-班级学员信息表'!$Q:$Q,"&lt;&gt;"&amp;" ")+COUNTIFS('3-班级学员信息表'!$I:$I,"高一",'3-班级学员信息表'!$N:$N,'8-市场占有率'!$B74,'3-班级学员信息表'!$Q:$Q,"&lt;&gt;"&amp;" ")+COUNTIFS('3-班级学员信息表'!$I:$I,"高二",'3-班级学员信息表'!$N:$N,'8-市场占有率'!$B74,'3-班级学员信息表'!$Q:$Q,"&lt;&gt;"&amp;" ")+COUNTIFS('3-班级学员信息表'!$I:$I,"高三",'3-班级学员信息表'!$N:$N,'8-市场占有率'!$B74,'3-班级学员信息表'!$Q:$Q,"&lt;&gt;"&amp;" ")+COUNTIFS('3-班级学员信息表'!$I:$I,"其他",'3-班级学员信息表'!$N:$N,'8-市场占有率'!$B74,'3-班级学员信息表'!$Q:$Q,"&lt;&gt;"&amp;" ")</f>
        <v>0</v>
      </c>
      <c r="M74" s="98">
        <f t="shared" si="4"/>
        <v>2</v>
      </c>
      <c r="N74" s="101"/>
      <c r="O74" s="99">
        <f t="shared" si="3"/>
        <v>0</v>
      </c>
    </row>
    <row r="75" spans="1:15">
      <c r="A75" s="96">
        <v>69</v>
      </c>
      <c r="B75" s="100" t="s">
        <v>2434</v>
      </c>
      <c r="C75" s="98">
        <f>COUNTIFS('3-班级学员信息表'!$I:$I,"小班",'3-班级学员信息表'!$N:$N,'8-市场占有率'!$B75,'3-班级学员信息表'!$Q:$Q,"&lt;&gt;"&amp;" ")+COUNTIFS('3-班级学员信息表'!$I:$I,"中班",'3-班级学员信息表'!$N:$N,'8-市场占有率'!$B75,'3-班级学员信息表'!$Q:$Q,"&lt;&gt;"&amp;" ")+COUNTIFS('3-班级学员信息表'!$I:$I,"大班",'3-班级学员信息表'!$N:$N,'8-市场占有率'!$B75,'3-班级学员信息表'!$Q:$Q,"&lt;&gt;"&amp;" ")</f>
        <v>1</v>
      </c>
      <c r="D75" s="98">
        <f>COUNTIFS('3-班级学员信息表'!$I:$I,'8-市场占有率'!D$5,'3-班级学员信息表'!$N:$N,'8-市场占有率'!$B75,'3-班级学员信息表'!$Q:$Q,"&lt;&gt;"&amp;" ")</f>
        <v>0</v>
      </c>
      <c r="E75" s="98">
        <f>COUNTIFS('3-班级学员信息表'!$I:$I,'8-市场占有率'!E$5,'3-班级学员信息表'!$N:$N,'8-市场占有率'!$B75,'3-班级学员信息表'!$Q:$Q,"&lt;&gt;"&amp;" ")</f>
        <v>0</v>
      </c>
      <c r="F75" s="98">
        <f>COUNTIFS('3-班级学员信息表'!$I:$I,'8-市场占有率'!F$5,'3-班级学员信息表'!$N:$N,'8-市场占有率'!$B75,'3-班级学员信息表'!$Q:$Q,"&lt;&gt;"&amp;" ")</f>
        <v>0</v>
      </c>
      <c r="G75" s="98">
        <f>COUNTIFS('3-班级学员信息表'!$I:$I,'8-市场占有率'!G$5,'3-班级学员信息表'!$N:$N,'8-市场占有率'!$B75,'3-班级学员信息表'!$Q:$Q,"&lt;&gt;"&amp;" ")</f>
        <v>0</v>
      </c>
      <c r="H75" s="98">
        <f>COUNTIFS('3-班级学员信息表'!$I:$I,'8-市场占有率'!H$5,'3-班级学员信息表'!$N:$N,'8-市场占有率'!$B75,'3-班级学员信息表'!$Q:$Q,"&lt;&gt;"&amp;" ")</f>
        <v>0</v>
      </c>
      <c r="I75" s="98">
        <f>COUNTIFS('3-班级学员信息表'!$I:$I,'8-市场占有率'!I$5,'3-班级学员信息表'!$N:$N,'8-市场占有率'!$B75,'3-班级学员信息表'!$Q:$Q,"&lt;&gt;"&amp;" ")</f>
        <v>0</v>
      </c>
      <c r="J75" s="98">
        <f>COUNTIFS('3-班级学员信息表'!$I:$I,'8-市场占有率'!J$5,'3-班级学员信息表'!$N:$N,'8-市场占有率'!$B75,'3-班级学员信息表'!$Q:$Q,"&lt;&gt;"&amp;" ")</f>
        <v>0</v>
      </c>
      <c r="K75" s="98">
        <f>COUNTIFS('3-班级学员信息表'!$I:$I,'8-市场占有率'!K$5,'3-班级学员信息表'!$N:$N,'8-市场占有率'!$B75,'3-班级学员信息表'!$Q:$Q,"&lt;&gt;"&amp;" ")</f>
        <v>0</v>
      </c>
      <c r="L75" s="98">
        <f>COUNTIFS('3-班级学员信息表'!$I:$I,"初三",'3-班级学员信息表'!$N:$N,'8-市场占有率'!$B75,'3-班级学员信息表'!$Q:$Q,"&lt;&gt;"&amp;" ")+COUNTIFS('3-班级学员信息表'!$I:$I,"高一",'3-班级学员信息表'!$N:$N,'8-市场占有率'!$B75,'3-班级学员信息表'!$Q:$Q,"&lt;&gt;"&amp;" ")+COUNTIFS('3-班级学员信息表'!$I:$I,"高二",'3-班级学员信息表'!$N:$N,'8-市场占有率'!$B75,'3-班级学员信息表'!$Q:$Q,"&lt;&gt;"&amp;" ")+COUNTIFS('3-班级学员信息表'!$I:$I,"高三",'3-班级学员信息表'!$N:$N,'8-市场占有率'!$B75,'3-班级学员信息表'!$Q:$Q,"&lt;&gt;"&amp;" ")+COUNTIFS('3-班级学员信息表'!$I:$I,"其他",'3-班级学员信息表'!$N:$N,'8-市场占有率'!$B75,'3-班级学员信息表'!$Q:$Q,"&lt;&gt;"&amp;" ")</f>
        <v>0</v>
      </c>
      <c r="M75" s="98">
        <f t="shared" si="4"/>
        <v>1</v>
      </c>
      <c r="N75" s="101"/>
      <c r="O75" s="99">
        <f t="shared" si="3"/>
        <v>0</v>
      </c>
    </row>
    <row r="76" spans="1:15">
      <c r="A76" s="96">
        <v>70</v>
      </c>
      <c r="B76" s="100" t="s">
        <v>1870</v>
      </c>
      <c r="C76" s="98">
        <f>COUNTIFS('3-班级学员信息表'!$I:$I,"小班",'3-班级学员信息表'!$N:$N,'8-市场占有率'!$B76,'3-班级学员信息表'!$Q:$Q,"&lt;&gt;"&amp;" ")+COUNTIFS('3-班级学员信息表'!$I:$I,"中班",'3-班级学员信息表'!$N:$N,'8-市场占有率'!$B76,'3-班级学员信息表'!$Q:$Q,"&lt;&gt;"&amp;" ")+COUNTIFS('3-班级学员信息表'!$I:$I,"大班",'3-班级学员信息表'!$N:$N,'8-市场占有率'!$B76,'3-班级学员信息表'!$Q:$Q,"&lt;&gt;"&amp;" ")</f>
        <v>1</v>
      </c>
      <c r="D76" s="98">
        <f>COUNTIFS('3-班级学员信息表'!$I:$I,'8-市场占有率'!D$5,'3-班级学员信息表'!$N:$N,'8-市场占有率'!$B76,'3-班级学员信息表'!$Q:$Q,"&lt;&gt;"&amp;" ")</f>
        <v>0</v>
      </c>
      <c r="E76" s="98">
        <f>COUNTIFS('3-班级学员信息表'!$I:$I,'8-市场占有率'!E$5,'3-班级学员信息表'!$N:$N,'8-市场占有率'!$B76,'3-班级学员信息表'!$Q:$Q,"&lt;&gt;"&amp;" ")</f>
        <v>0</v>
      </c>
      <c r="F76" s="98">
        <f>COUNTIFS('3-班级学员信息表'!$I:$I,'8-市场占有率'!F$5,'3-班级学员信息表'!$N:$N,'8-市场占有率'!$B76,'3-班级学员信息表'!$Q:$Q,"&lt;&gt;"&amp;" ")</f>
        <v>0</v>
      </c>
      <c r="G76" s="98">
        <f>COUNTIFS('3-班级学员信息表'!$I:$I,'8-市场占有率'!G$5,'3-班级学员信息表'!$N:$N,'8-市场占有率'!$B76,'3-班级学员信息表'!$Q:$Q,"&lt;&gt;"&amp;" ")</f>
        <v>0</v>
      </c>
      <c r="H76" s="98">
        <f>COUNTIFS('3-班级学员信息表'!$I:$I,'8-市场占有率'!H$5,'3-班级学员信息表'!$N:$N,'8-市场占有率'!$B76,'3-班级学员信息表'!$Q:$Q,"&lt;&gt;"&amp;" ")</f>
        <v>0</v>
      </c>
      <c r="I76" s="98">
        <f>COUNTIFS('3-班级学员信息表'!$I:$I,'8-市场占有率'!I$5,'3-班级学员信息表'!$N:$N,'8-市场占有率'!$B76,'3-班级学员信息表'!$Q:$Q,"&lt;&gt;"&amp;" ")</f>
        <v>0</v>
      </c>
      <c r="J76" s="98">
        <f>COUNTIFS('3-班级学员信息表'!$I:$I,'8-市场占有率'!J$5,'3-班级学员信息表'!$N:$N,'8-市场占有率'!$B76,'3-班级学员信息表'!$Q:$Q,"&lt;&gt;"&amp;" ")</f>
        <v>0</v>
      </c>
      <c r="K76" s="98">
        <f>COUNTIFS('3-班级学员信息表'!$I:$I,'8-市场占有率'!K$5,'3-班级学员信息表'!$N:$N,'8-市场占有率'!$B76,'3-班级学员信息表'!$Q:$Q,"&lt;&gt;"&amp;" ")</f>
        <v>0</v>
      </c>
      <c r="L76" s="98">
        <f>COUNTIFS('3-班级学员信息表'!$I:$I,"初三",'3-班级学员信息表'!$N:$N,'8-市场占有率'!$B76,'3-班级学员信息表'!$Q:$Q,"&lt;&gt;"&amp;" ")+COUNTIFS('3-班级学员信息表'!$I:$I,"高一",'3-班级学员信息表'!$N:$N,'8-市场占有率'!$B76,'3-班级学员信息表'!$Q:$Q,"&lt;&gt;"&amp;" ")+COUNTIFS('3-班级学员信息表'!$I:$I,"高二",'3-班级学员信息表'!$N:$N,'8-市场占有率'!$B76,'3-班级学员信息表'!$Q:$Q,"&lt;&gt;"&amp;" ")+COUNTIFS('3-班级学员信息表'!$I:$I,"高三",'3-班级学员信息表'!$N:$N,'8-市场占有率'!$B76,'3-班级学员信息表'!$Q:$Q,"&lt;&gt;"&amp;" ")+COUNTIFS('3-班级学员信息表'!$I:$I,"其他",'3-班级学员信息表'!$N:$N,'8-市场占有率'!$B76,'3-班级学员信息表'!$Q:$Q,"&lt;&gt;"&amp;" ")</f>
        <v>0</v>
      </c>
      <c r="M76" s="98">
        <f t="shared" si="4"/>
        <v>1</v>
      </c>
      <c r="N76" s="101"/>
      <c r="O76" s="99">
        <f t="shared" si="3"/>
        <v>0</v>
      </c>
    </row>
    <row r="77" spans="1:15">
      <c r="A77" s="96">
        <v>71</v>
      </c>
      <c r="B77" s="100" t="s">
        <v>3573</v>
      </c>
      <c r="C77" s="98">
        <f>COUNTIFS('3-班级学员信息表'!$I:$I,"小班",'3-班级学员信息表'!$N:$N,'8-市场占有率'!$B77,'3-班级学员信息表'!$Q:$Q,"&lt;&gt;"&amp;" ")+COUNTIFS('3-班级学员信息表'!$I:$I,"中班",'3-班级学员信息表'!$N:$N,'8-市场占有率'!$B77,'3-班级学员信息表'!$Q:$Q,"&lt;&gt;"&amp;" ")+COUNTIFS('3-班级学员信息表'!$I:$I,"大班",'3-班级学员信息表'!$N:$N,'8-市场占有率'!$B77,'3-班级学员信息表'!$Q:$Q,"&lt;&gt;"&amp;" ")</f>
        <v>0</v>
      </c>
      <c r="D77" s="98">
        <f>COUNTIFS('3-班级学员信息表'!$I:$I,'8-市场占有率'!D$5,'3-班级学员信息表'!$N:$N,'8-市场占有率'!$B77,'3-班级学员信息表'!$Q:$Q,"&lt;&gt;"&amp;" ")</f>
        <v>1</v>
      </c>
      <c r="E77" s="98">
        <f>COUNTIFS('3-班级学员信息表'!$I:$I,'8-市场占有率'!E$5,'3-班级学员信息表'!$N:$N,'8-市场占有率'!$B77,'3-班级学员信息表'!$Q:$Q,"&lt;&gt;"&amp;" ")</f>
        <v>0</v>
      </c>
      <c r="F77" s="98">
        <f>COUNTIFS('3-班级学员信息表'!$I:$I,'8-市场占有率'!F$5,'3-班级学员信息表'!$N:$N,'8-市场占有率'!$B77,'3-班级学员信息表'!$Q:$Q,"&lt;&gt;"&amp;" ")</f>
        <v>0</v>
      </c>
      <c r="G77" s="98">
        <f>COUNTIFS('3-班级学员信息表'!$I:$I,'8-市场占有率'!G$5,'3-班级学员信息表'!$N:$N,'8-市场占有率'!$B77,'3-班级学员信息表'!$Q:$Q,"&lt;&gt;"&amp;" ")</f>
        <v>0</v>
      </c>
      <c r="H77" s="98">
        <f>COUNTIFS('3-班级学员信息表'!$I:$I,'8-市场占有率'!H$5,'3-班级学员信息表'!$N:$N,'8-市场占有率'!$B77,'3-班级学员信息表'!$Q:$Q,"&lt;&gt;"&amp;" ")</f>
        <v>0</v>
      </c>
      <c r="I77" s="98">
        <f>COUNTIFS('3-班级学员信息表'!$I:$I,'8-市场占有率'!I$5,'3-班级学员信息表'!$N:$N,'8-市场占有率'!$B77,'3-班级学员信息表'!$Q:$Q,"&lt;&gt;"&amp;" ")</f>
        <v>0</v>
      </c>
      <c r="J77" s="98">
        <f>COUNTIFS('3-班级学员信息表'!$I:$I,'8-市场占有率'!J$5,'3-班级学员信息表'!$N:$N,'8-市场占有率'!$B77,'3-班级学员信息表'!$Q:$Q,"&lt;&gt;"&amp;" ")</f>
        <v>0</v>
      </c>
      <c r="K77" s="98">
        <f>COUNTIFS('3-班级学员信息表'!$I:$I,'8-市场占有率'!K$5,'3-班级学员信息表'!$N:$N,'8-市场占有率'!$B77,'3-班级学员信息表'!$Q:$Q,"&lt;&gt;"&amp;" ")</f>
        <v>0</v>
      </c>
      <c r="L77" s="98">
        <f>COUNTIFS('3-班级学员信息表'!$I:$I,"初三",'3-班级学员信息表'!$N:$N,'8-市场占有率'!$B77,'3-班级学员信息表'!$Q:$Q,"&lt;&gt;"&amp;" ")+COUNTIFS('3-班级学员信息表'!$I:$I,"高一",'3-班级学员信息表'!$N:$N,'8-市场占有率'!$B77,'3-班级学员信息表'!$Q:$Q,"&lt;&gt;"&amp;" ")+COUNTIFS('3-班级学员信息表'!$I:$I,"高二",'3-班级学员信息表'!$N:$N,'8-市场占有率'!$B77,'3-班级学员信息表'!$Q:$Q,"&lt;&gt;"&amp;" ")+COUNTIFS('3-班级学员信息表'!$I:$I,"高三",'3-班级学员信息表'!$N:$N,'8-市场占有率'!$B77,'3-班级学员信息表'!$Q:$Q,"&lt;&gt;"&amp;" ")+COUNTIFS('3-班级学员信息表'!$I:$I,"其他",'3-班级学员信息表'!$N:$N,'8-市场占有率'!$B77,'3-班级学员信息表'!$Q:$Q,"&lt;&gt;"&amp;" ")</f>
        <v>0</v>
      </c>
      <c r="M77" s="98">
        <f t="shared" si="4"/>
        <v>1</v>
      </c>
      <c r="N77" s="101"/>
      <c r="O77" s="99">
        <f t="shared" si="3"/>
        <v>0</v>
      </c>
    </row>
    <row r="78" spans="1:15">
      <c r="A78" s="96">
        <v>72</v>
      </c>
      <c r="B78" s="100" t="s">
        <v>2843</v>
      </c>
      <c r="C78" s="98">
        <f>COUNTIFS('3-班级学员信息表'!$I:$I,"小班",'3-班级学员信息表'!$N:$N,'8-市场占有率'!$B78,'3-班级学员信息表'!$Q:$Q,"&lt;&gt;"&amp;" ")+COUNTIFS('3-班级学员信息表'!$I:$I,"中班",'3-班级学员信息表'!$N:$N,'8-市场占有率'!$B78,'3-班级学员信息表'!$Q:$Q,"&lt;&gt;"&amp;" ")+COUNTIFS('3-班级学员信息表'!$I:$I,"大班",'3-班级学员信息表'!$N:$N,'8-市场占有率'!$B78,'3-班级学员信息表'!$Q:$Q,"&lt;&gt;"&amp;" ")</f>
        <v>1</v>
      </c>
      <c r="D78" s="98">
        <f>COUNTIFS('3-班级学员信息表'!$I:$I,'8-市场占有率'!D$5,'3-班级学员信息表'!$N:$N,'8-市场占有率'!$B78,'3-班级学员信息表'!$Q:$Q,"&lt;&gt;"&amp;" ")</f>
        <v>0</v>
      </c>
      <c r="E78" s="98">
        <f>COUNTIFS('3-班级学员信息表'!$I:$I,'8-市场占有率'!E$5,'3-班级学员信息表'!$N:$N,'8-市场占有率'!$B78,'3-班级学员信息表'!$Q:$Q,"&lt;&gt;"&amp;" ")</f>
        <v>0</v>
      </c>
      <c r="F78" s="98">
        <f>COUNTIFS('3-班级学员信息表'!$I:$I,'8-市场占有率'!F$5,'3-班级学员信息表'!$N:$N,'8-市场占有率'!$B78,'3-班级学员信息表'!$Q:$Q,"&lt;&gt;"&amp;" ")</f>
        <v>0</v>
      </c>
      <c r="G78" s="98">
        <f>COUNTIFS('3-班级学员信息表'!$I:$I,'8-市场占有率'!G$5,'3-班级学员信息表'!$N:$N,'8-市场占有率'!$B78,'3-班级学员信息表'!$Q:$Q,"&lt;&gt;"&amp;" ")</f>
        <v>0</v>
      </c>
      <c r="H78" s="98">
        <f>COUNTIFS('3-班级学员信息表'!$I:$I,'8-市场占有率'!H$5,'3-班级学员信息表'!$N:$N,'8-市场占有率'!$B78,'3-班级学员信息表'!$Q:$Q,"&lt;&gt;"&amp;" ")</f>
        <v>0</v>
      </c>
      <c r="I78" s="98">
        <f>COUNTIFS('3-班级学员信息表'!$I:$I,'8-市场占有率'!I$5,'3-班级学员信息表'!$N:$N,'8-市场占有率'!$B78,'3-班级学员信息表'!$Q:$Q,"&lt;&gt;"&amp;" ")</f>
        <v>0</v>
      </c>
      <c r="J78" s="98">
        <f>COUNTIFS('3-班级学员信息表'!$I:$I,'8-市场占有率'!J$5,'3-班级学员信息表'!$N:$N,'8-市场占有率'!$B78,'3-班级学员信息表'!$Q:$Q,"&lt;&gt;"&amp;" ")</f>
        <v>0</v>
      </c>
      <c r="K78" s="98">
        <f>COUNTIFS('3-班级学员信息表'!$I:$I,'8-市场占有率'!K$5,'3-班级学员信息表'!$N:$N,'8-市场占有率'!$B78,'3-班级学员信息表'!$Q:$Q,"&lt;&gt;"&amp;" ")</f>
        <v>0</v>
      </c>
      <c r="L78" s="98">
        <f>COUNTIFS('3-班级学员信息表'!$I:$I,"初三",'3-班级学员信息表'!$N:$N,'8-市场占有率'!$B78,'3-班级学员信息表'!$Q:$Q,"&lt;&gt;"&amp;" ")+COUNTIFS('3-班级学员信息表'!$I:$I,"高一",'3-班级学员信息表'!$N:$N,'8-市场占有率'!$B78,'3-班级学员信息表'!$Q:$Q,"&lt;&gt;"&amp;" ")+COUNTIFS('3-班级学员信息表'!$I:$I,"高二",'3-班级学员信息表'!$N:$N,'8-市场占有率'!$B78,'3-班级学员信息表'!$Q:$Q,"&lt;&gt;"&amp;" ")+COUNTIFS('3-班级学员信息表'!$I:$I,"高三",'3-班级学员信息表'!$N:$N,'8-市场占有率'!$B78,'3-班级学员信息表'!$Q:$Q,"&lt;&gt;"&amp;" ")+COUNTIFS('3-班级学员信息表'!$I:$I,"其他",'3-班级学员信息表'!$N:$N,'8-市场占有率'!$B78,'3-班级学员信息表'!$Q:$Q,"&lt;&gt;"&amp;" ")</f>
        <v>0</v>
      </c>
      <c r="M78" s="98">
        <f t="shared" si="4"/>
        <v>1</v>
      </c>
      <c r="N78" s="101"/>
      <c r="O78" s="99">
        <f t="shared" si="3"/>
        <v>0</v>
      </c>
    </row>
    <row r="79" spans="1:15">
      <c r="A79" s="96">
        <v>73</v>
      </c>
      <c r="B79" s="100" t="s">
        <v>2021</v>
      </c>
      <c r="C79" s="98">
        <f>COUNTIFS('3-班级学员信息表'!$I:$I,"小班",'3-班级学员信息表'!$N:$N,'8-市场占有率'!$B79,'3-班级学员信息表'!$Q:$Q,"&lt;&gt;"&amp;" ")+COUNTIFS('3-班级学员信息表'!$I:$I,"中班",'3-班级学员信息表'!$N:$N,'8-市场占有率'!$B79,'3-班级学员信息表'!$Q:$Q,"&lt;&gt;"&amp;" ")+COUNTIFS('3-班级学员信息表'!$I:$I,"大班",'3-班级学员信息表'!$N:$N,'8-市场占有率'!$B79,'3-班级学员信息表'!$Q:$Q,"&lt;&gt;"&amp;" ")</f>
        <v>0</v>
      </c>
      <c r="D79" s="98">
        <f>COUNTIFS('3-班级学员信息表'!$I:$I,'8-市场占有率'!D$5,'3-班级学员信息表'!$N:$N,'8-市场占有率'!$B79,'3-班级学员信息表'!$Q:$Q,"&lt;&gt;"&amp;" ")</f>
        <v>1</v>
      </c>
      <c r="E79" s="98">
        <f>COUNTIFS('3-班级学员信息表'!$I:$I,'8-市场占有率'!E$5,'3-班级学员信息表'!$N:$N,'8-市场占有率'!$B79,'3-班级学员信息表'!$Q:$Q,"&lt;&gt;"&amp;" ")</f>
        <v>0</v>
      </c>
      <c r="F79" s="98">
        <f>COUNTIFS('3-班级学员信息表'!$I:$I,'8-市场占有率'!F$5,'3-班级学员信息表'!$N:$N,'8-市场占有率'!$B79,'3-班级学员信息表'!$Q:$Q,"&lt;&gt;"&amp;" ")</f>
        <v>0</v>
      </c>
      <c r="G79" s="98">
        <f>COUNTIFS('3-班级学员信息表'!$I:$I,'8-市场占有率'!G$5,'3-班级学员信息表'!$N:$N,'8-市场占有率'!$B79,'3-班级学员信息表'!$Q:$Q,"&lt;&gt;"&amp;" ")</f>
        <v>0</v>
      </c>
      <c r="H79" s="98">
        <f>COUNTIFS('3-班级学员信息表'!$I:$I,'8-市场占有率'!H$5,'3-班级学员信息表'!$N:$N,'8-市场占有率'!$B79,'3-班级学员信息表'!$Q:$Q,"&lt;&gt;"&amp;" ")</f>
        <v>0</v>
      </c>
      <c r="I79" s="98">
        <f>COUNTIFS('3-班级学员信息表'!$I:$I,'8-市场占有率'!I$5,'3-班级学员信息表'!$N:$N,'8-市场占有率'!$B79,'3-班级学员信息表'!$Q:$Q,"&lt;&gt;"&amp;" ")</f>
        <v>0</v>
      </c>
      <c r="J79" s="98">
        <f>COUNTIFS('3-班级学员信息表'!$I:$I,'8-市场占有率'!J$5,'3-班级学员信息表'!$N:$N,'8-市场占有率'!$B79,'3-班级学员信息表'!$Q:$Q,"&lt;&gt;"&amp;" ")</f>
        <v>0</v>
      </c>
      <c r="K79" s="98">
        <f>COUNTIFS('3-班级学员信息表'!$I:$I,'8-市场占有率'!K$5,'3-班级学员信息表'!$N:$N,'8-市场占有率'!$B79,'3-班级学员信息表'!$Q:$Q,"&lt;&gt;"&amp;" ")</f>
        <v>0</v>
      </c>
      <c r="L79" s="98">
        <f>COUNTIFS('3-班级学员信息表'!$I:$I,"初三",'3-班级学员信息表'!$N:$N,'8-市场占有率'!$B79,'3-班级学员信息表'!$Q:$Q,"&lt;&gt;"&amp;" ")+COUNTIFS('3-班级学员信息表'!$I:$I,"高一",'3-班级学员信息表'!$N:$N,'8-市场占有率'!$B79,'3-班级学员信息表'!$Q:$Q,"&lt;&gt;"&amp;" ")+COUNTIFS('3-班级学员信息表'!$I:$I,"高二",'3-班级学员信息表'!$N:$N,'8-市场占有率'!$B79,'3-班级学员信息表'!$Q:$Q,"&lt;&gt;"&amp;" ")+COUNTIFS('3-班级学员信息表'!$I:$I,"高三",'3-班级学员信息表'!$N:$N,'8-市场占有率'!$B79,'3-班级学员信息表'!$Q:$Q,"&lt;&gt;"&amp;" ")+COUNTIFS('3-班级学员信息表'!$I:$I,"其他",'3-班级学员信息表'!$N:$N,'8-市场占有率'!$B79,'3-班级学员信息表'!$Q:$Q,"&lt;&gt;"&amp;" ")</f>
        <v>0</v>
      </c>
      <c r="M79" s="98">
        <f t="shared" si="4"/>
        <v>1</v>
      </c>
      <c r="N79" s="101"/>
      <c r="O79" s="99">
        <f t="shared" si="3"/>
        <v>0</v>
      </c>
    </row>
    <row r="80" spans="1:15">
      <c r="A80" s="96">
        <v>74</v>
      </c>
      <c r="B80" s="100" t="s">
        <v>2819</v>
      </c>
      <c r="C80" s="98">
        <f>COUNTIFS('3-班级学员信息表'!$I:$I,"小班",'3-班级学员信息表'!$N:$N,'8-市场占有率'!$B80,'3-班级学员信息表'!$Q:$Q,"&lt;&gt;"&amp;" ")+COUNTIFS('3-班级学员信息表'!$I:$I,"中班",'3-班级学员信息表'!$N:$N,'8-市场占有率'!$B80,'3-班级学员信息表'!$Q:$Q,"&lt;&gt;"&amp;" ")+COUNTIFS('3-班级学员信息表'!$I:$I,"大班",'3-班级学员信息表'!$N:$N,'8-市场占有率'!$B80,'3-班级学员信息表'!$Q:$Q,"&lt;&gt;"&amp;" ")</f>
        <v>2</v>
      </c>
      <c r="D80" s="98">
        <f>COUNTIFS('3-班级学员信息表'!$I:$I,'8-市场占有率'!D$5,'3-班级学员信息表'!$N:$N,'8-市场占有率'!$B80,'3-班级学员信息表'!$Q:$Q,"&lt;&gt;"&amp;" ")</f>
        <v>0</v>
      </c>
      <c r="E80" s="98">
        <f>COUNTIFS('3-班级学员信息表'!$I:$I,'8-市场占有率'!E$5,'3-班级学员信息表'!$N:$N,'8-市场占有率'!$B80,'3-班级学员信息表'!$Q:$Q,"&lt;&gt;"&amp;" ")</f>
        <v>0</v>
      </c>
      <c r="F80" s="98">
        <f>COUNTIFS('3-班级学员信息表'!$I:$I,'8-市场占有率'!F$5,'3-班级学员信息表'!$N:$N,'8-市场占有率'!$B80,'3-班级学员信息表'!$Q:$Q,"&lt;&gt;"&amp;" ")</f>
        <v>0</v>
      </c>
      <c r="G80" s="98">
        <f>COUNTIFS('3-班级学员信息表'!$I:$I,'8-市场占有率'!G$5,'3-班级学员信息表'!$N:$N,'8-市场占有率'!$B80,'3-班级学员信息表'!$Q:$Q,"&lt;&gt;"&amp;" ")</f>
        <v>0</v>
      </c>
      <c r="H80" s="98">
        <f>COUNTIFS('3-班级学员信息表'!$I:$I,'8-市场占有率'!H$5,'3-班级学员信息表'!$N:$N,'8-市场占有率'!$B80,'3-班级学员信息表'!$Q:$Q,"&lt;&gt;"&amp;" ")</f>
        <v>0</v>
      </c>
      <c r="I80" s="98">
        <f>COUNTIFS('3-班级学员信息表'!$I:$I,'8-市场占有率'!I$5,'3-班级学员信息表'!$N:$N,'8-市场占有率'!$B80,'3-班级学员信息表'!$Q:$Q,"&lt;&gt;"&amp;" ")</f>
        <v>0</v>
      </c>
      <c r="J80" s="98">
        <f>COUNTIFS('3-班级学员信息表'!$I:$I,'8-市场占有率'!J$5,'3-班级学员信息表'!$N:$N,'8-市场占有率'!$B80,'3-班级学员信息表'!$Q:$Q,"&lt;&gt;"&amp;" ")</f>
        <v>0</v>
      </c>
      <c r="K80" s="98">
        <f>COUNTIFS('3-班级学员信息表'!$I:$I,'8-市场占有率'!K$5,'3-班级学员信息表'!$N:$N,'8-市场占有率'!$B80,'3-班级学员信息表'!$Q:$Q,"&lt;&gt;"&amp;" ")</f>
        <v>0</v>
      </c>
      <c r="L80" s="98">
        <f>COUNTIFS('3-班级学员信息表'!$I:$I,"初三",'3-班级学员信息表'!$N:$N,'8-市场占有率'!$B80,'3-班级学员信息表'!$Q:$Q,"&lt;&gt;"&amp;" ")+COUNTIFS('3-班级学员信息表'!$I:$I,"高一",'3-班级学员信息表'!$N:$N,'8-市场占有率'!$B80,'3-班级学员信息表'!$Q:$Q,"&lt;&gt;"&amp;" ")+COUNTIFS('3-班级学员信息表'!$I:$I,"高二",'3-班级学员信息表'!$N:$N,'8-市场占有率'!$B80,'3-班级学员信息表'!$Q:$Q,"&lt;&gt;"&amp;" ")+COUNTIFS('3-班级学员信息表'!$I:$I,"高三",'3-班级学员信息表'!$N:$N,'8-市场占有率'!$B80,'3-班级学员信息表'!$Q:$Q,"&lt;&gt;"&amp;" ")+COUNTIFS('3-班级学员信息表'!$I:$I,"其他",'3-班级学员信息表'!$N:$N,'8-市场占有率'!$B80,'3-班级学员信息表'!$Q:$Q,"&lt;&gt;"&amp;" ")</f>
        <v>0</v>
      </c>
      <c r="M80" s="98">
        <f t="shared" si="4"/>
        <v>2</v>
      </c>
      <c r="N80" s="101"/>
      <c r="O80" s="99">
        <f t="shared" si="3"/>
        <v>0</v>
      </c>
    </row>
    <row r="81" spans="1:15">
      <c r="A81" s="96">
        <v>75</v>
      </c>
      <c r="B81" s="100" t="s">
        <v>3871</v>
      </c>
      <c r="C81" s="98">
        <f>COUNTIFS('3-班级学员信息表'!$I:$I,"小班",'3-班级学员信息表'!$N:$N,'8-市场占有率'!$B81,'3-班级学员信息表'!$Q:$Q,"&lt;&gt;"&amp;" ")+COUNTIFS('3-班级学员信息表'!$I:$I,"中班",'3-班级学员信息表'!$N:$N,'8-市场占有率'!$B81,'3-班级学员信息表'!$Q:$Q,"&lt;&gt;"&amp;" ")+COUNTIFS('3-班级学员信息表'!$I:$I,"大班",'3-班级学员信息表'!$N:$N,'8-市场占有率'!$B81,'3-班级学员信息表'!$Q:$Q,"&lt;&gt;"&amp;" ")</f>
        <v>1</v>
      </c>
      <c r="D81" s="98">
        <f>COUNTIFS('3-班级学员信息表'!$I:$I,'8-市场占有率'!D$5,'3-班级学员信息表'!$N:$N,'8-市场占有率'!$B81,'3-班级学员信息表'!$Q:$Q,"&lt;&gt;"&amp;" ")</f>
        <v>0</v>
      </c>
      <c r="E81" s="98">
        <f>COUNTIFS('3-班级学员信息表'!$I:$I,'8-市场占有率'!E$5,'3-班级学员信息表'!$N:$N,'8-市场占有率'!$B81,'3-班级学员信息表'!$Q:$Q,"&lt;&gt;"&amp;" ")</f>
        <v>0</v>
      </c>
      <c r="F81" s="98">
        <f>COUNTIFS('3-班级学员信息表'!$I:$I,'8-市场占有率'!F$5,'3-班级学员信息表'!$N:$N,'8-市场占有率'!$B81,'3-班级学员信息表'!$Q:$Q,"&lt;&gt;"&amp;" ")</f>
        <v>0</v>
      </c>
      <c r="G81" s="98">
        <f>COUNTIFS('3-班级学员信息表'!$I:$I,'8-市场占有率'!G$5,'3-班级学员信息表'!$N:$N,'8-市场占有率'!$B81,'3-班级学员信息表'!$Q:$Q,"&lt;&gt;"&amp;" ")</f>
        <v>0</v>
      </c>
      <c r="H81" s="98">
        <f>COUNTIFS('3-班级学员信息表'!$I:$I,'8-市场占有率'!H$5,'3-班级学员信息表'!$N:$N,'8-市场占有率'!$B81,'3-班级学员信息表'!$Q:$Q,"&lt;&gt;"&amp;" ")</f>
        <v>0</v>
      </c>
      <c r="I81" s="98">
        <f>COUNTIFS('3-班级学员信息表'!$I:$I,'8-市场占有率'!I$5,'3-班级学员信息表'!$N:$N,'8-市场占有率'!$B81,'3-班级学员信息表'!$Q:$Q,"&lt;&gt;"&amp;" ")</f>
        <v>0</v>
      </c>
      <c r="J81" s="98">
        <f>COUNTIFS('3-班级学员信息表'!$I:$I,'8-市场占有率'!J$5,'3-班级学员信息表'!$N:$N,'8-市场占有率'!$B81,'3-班级学员信息表'!$Q:$Q,"&lt;&gt;"&amp;" ")</f>
        <v>0</v>
      </c>
      <c r="K81" s="98">
        <f>COUNTIFS('3-班级学员信息表'!$I:$I,'8-市场占有率'!K$5,'3-班级学员信息表'!$N:$N,'8-市场占有率'!$B81,'3-班级学员信息表'!$Q:$Q,"&lt;&gt;"&amp;" ")</f>
        <v>0</v>
      </c>
      <c r="L81" s="98">
        <f>COUNTIFS('3-班级学员信息表'!$I:$I,"初三",'3-班级学员信息表'!$N:$N,'8-市场占有率'!$B81,'3-班级学员信息表'!$Q:$Q,"&lt;&gt;"&amp;" ")+COUNTIFS('3-班级学员信息表'!$I:$I,"高一",'3-班级学员信息表'!$N:$N,'8-市场占有率'!$B81,'3-班级学员信息表'!$Q:$Q,"&lt;&gt;"&amp;" ")+COUNTIFS('3-班级学员信息表'!$I:$I,"高二",'3-班级学员信息表'!$N:$N,'8-市场占有率'!$B81,'3-班级学员信息表'!$Q:$Q,"&lt;&gt;"&amp;" ")+COUNTIFS('3-班级学员信息表'!$I:$I,"高三",'3-班级学员信息表'!$N:$N,'8-市场占有率'!$B81,'3-班级学员信息表'!$Q:$Q,"&lt;&gt;"&amp;" ")+COUNTIFS('3-班级学员信息表'!$I:$I,"其他",'3-班级学员信息表'!$N:$N,'8-市场占有率'!$B81,'3-班级学员信息表'!$Q:$Q,"&lt;&gt;"&amp;" ")</f>
        <v>0</v>
      </c>
      <c r="M81" s="98">
        <f t="shared" si="4"/>
        <v>1</v>
      </c>
      <c r="N81" s="101"/>
      <c r="O81" s="99">
        <f t="shared" si="3"/>
        <v>0</v>
      </c>
    </row>
    <row r="82" spans="1:15">
      <c r="A82" s="96">
        <v>76</v>
      </c>
      <c r="B82" s="100" t="s">
        <v>3429</v>
      </c>
      <c r="C82" s="98">
        <f>COUNTIFS('3-班级学员信息表'!$I:$I,"小班",'3-班级学员信息表'!$N:$N,'8-市场占有率'!$B82,'3-班级学员信息表'!$Q:$Q,"&lt;&gt;"&amp;" ")+COUNTIFS('3-班级学员信息表'!$I:$I,"中班",'3-班级学员信息表'!$N:$N,'8-市场占有率'!$B82,'3-班级学员信息表'!$Q:$Q,"&lt;&gt;"&amp;" ")+COUNTIFS('3-班级学员信息表'!$I:$I,"大班",'3-班级学员信息表'!$N:$N,'8-市场占有率'!$B82,'3-班级学员信息表'!$Q:$Q,"&lt;&gt;"&amp;" ")</f>
        <v>1</v>
      </c>
      <c r="D82" s="98">
        <f>COUNTIFS('3-班级学员信息表'!$I:$I,'8-市场占有率'!D$5,'3-班级学员信息表'!$N:$N,'8-市场占有率'!$B82,'3-班级学员信息表'!$Q:$Q,"&lt;&gt;"&amp;" ")</f>
        <v>0</v>
      </c>
      <c r="E82" s="98">
        <f>COUNTIFS('3-班级学员信息表'!$I:$I,'8-市场占有率'!E$5,'3-班级学员信息表'!$N:$N,'8-市场占有率'!$B82,'3-班级学员信息表'!$Q:$Q,"&lt;&gt;"&amp;" ")</f>
        <v>0</v>
      </c>
      <c r="F82" s="98">
        <f>COUNTIFS('3-班级学员信息表'!$I:$I,'8-市场占有率'!F$5,'3-班级学员信息表'!$N:$N,'8-市场占有率'!$B82,'3-班级学员信息表'!$Q:$Q,"&lt;&gt;"&amp;" ")</f>
        <v>0</v>
      </c>
      <c r="G82" s="98">
        <f>COUNTIFS('3-班级学员信息表'!$I:$I,'8-市场占有率'!G$5,'3-班级学员信息表'!$N:$N,'8-市场占有率'!$B82,'3-班级学员信息表'!$Q:$Q,"&lt;&gt;"&amp;" ")</f>
        <v>0</v>
      </c>
      <c r="H82" s="98">
        <f>COUNTIFS('3-班级学员信息表'!$I:$I,'8-市场占有率'!H$5,'3-班级学员信息表'!$N:$N,'8-市场占有率'!$B82,'3-班级学员信息表'!$Q:$Q,"&lt;&gt;"&amp;" ")</f>
        <v>0</v>
      </c>
      <c r="I82" s="98">
        <f>COUNTIFS('3-班级学员信息表'!$I:$I,'8-市场占有率'!I$5,'3-班级学员信息表'!$N:$N,'8-市场占有率'!$B82,'3-班级学员信息表'!$Q:$Q,"&lt;&gt;"&amp;" ")</f>
        <v>0</v>
      </c>
      <c r="J82" s="98">
        <f>COUNTIFS('3-班级学员信息表'!$I:$I,'8-市场占有率'!J$5,'3-班级学员信息表'!$N:$N,'8-市场占有率'!$B82,'3-班级学员信息表'!$Q:$Q,"&lt;&gt;"&amp;" ")</f>
        <v>0</v>
      </c>
      <c r="K82" s="98">
        <f>COUNTIFS('3-班级学员信息表'!$I:$I,'8-市场占有率'!K$5,'3-班级学员信息表'!$N:$N,'8-市场占有率'!$B82,'3-班级学员信息表'!$Q:$Q,"&lt;&gt;"&amp;" ")</f>
        <v>0</v>
      </c>
      <c r="L82" s="98">
        <f>COUNTIFS('3-班级学员信息表'!$I:$I,"初三",'3-班级学员信息表'!$N:$N,'8-市场占有率'!$B82,'3-班级学员信息表'!$Q:$Q,"&lt;&gt;"&amp;" ")+COUNTIFS('3-班级学员信息表'!$I:$I,"高一",'3-班级学员信息表'!$N:$N,'8-市场占有率'!$B82,'3-班级学员信息表'!$Q:$Q,"&lt;&gt;"&amp;" ")+COUNTIFS('3-班级学员信息表'!$I:$I,"高二",'3-班级学员信息表'!$N:$N,'8-市场占有率'!$B82,'3-班级学员信息表'!$Q:$Q,"&lt;&gt;"&amp;" ")+COUNTIFS('3-班级学员信息表'!$I:$I,"高三",'3-班级学员信息表'!$N:$N,'8-市场占有率'!$B82,'3-班级学员信息表'!$Q:$Q,"&lt;&gt;"&amp;" ")+COUNTIFS('3-班级学员信息表'!$I:$I,"其他",'3-班级学员信息表'!$N:$N,'8-市场占有率'!$B82,'3-班级学员信息表'!$Q:$Q,"&lt;&gt;"&amp;" ")</f>
        <v>0</v>
      </c>
      <c r="M82" s="98">
        <f t="shared" si="4"/>
        <v>1</v>
      </c>
      <c r="N82" s="101"/>
      <c r="O82" s="99">
        <f t="shared" si="3"/>
        <v>0</v>
      </c>
    </row>
    <row r="83" spans="1:15">
      <c r="A83" s="96">
        <v>77</v>
      </c>
      <c r="B83" s="100" t="s">
        <v>2205</v>
      </c>
      <c r="C83" s="98">
        <f>COUNTIFS('3-班级学员信息表'!$I:$I,"小班",'3-班级学员信息表'!$N:$N,'8-市场占有率'!$B83,'3-班级学员信息表'!$Q:$Q,"&lt;&gt;"&amp;" ")+COUNTIFS('3-班级学员信息表'!$I:$I,"中班",'3-班级学员信息表'!$N:$N,'8-市场占有率'!$B83,'3-班级学员信息表'!$Q:$Q,"&lt;&gt;"&amp;" ")+COUNTIFS('3-班级学员信息表'!$I:$I,"大班",'3-班级学员信息表'!$N:$N,'8-市场占有率'!$B83,'3-班级学员信息表'!$Q:$Q,"&lt;&gt;"&amp;" ")</f>
        <v>1</v>
      </c>
      <c r="D83" s="98">
        <f>COUNTIFS('3-班级学员信息表'!$I:$I,'8-市场占有率'!D$5,'3-班级学员信息表'!$N:$N,'8-市场占有率'!$B83,'3-班级学员信息表'!$Q:$Q,"&lt;&gt;"&amp;" ")</f>
        <v>1</v>
      </c>
      <c r="E83" s="98">
        <f>COUNTIFS('3-班级学员信息表'!$I:$I,'8-市场占有率'!E$5,'3-班级学员信息表'!$N:$N,'8-市场占有率'!$B83,'3-班级学员信息表'!$Q:$Q,"&lt;&gt;"&amp;" ")</f>
        <v>0</v>
      </c>
      <c r="F83" s="98">
        <f>COUNTIFS('3-班级学员信息表'!$I:$I,'8-市场占有率'!F$5,'3-班级学员信息表'!$N:$N,'8-市场占有率'!$B83,'3-班级学员信息表'!$Q:$Q,"&lt;&gt;"&amp;" ")</f>
        <v>0</v>
      </c>
      <c r="G83" s="98">
        <f>COUNTIFS('3-班级学员信息表'!$I:$I,'8-市场占有率'!G$5,'3-班级学员信息表'!$N:$N,'8-市场占有率'!$B83,'3-班级学员信息表'!$Q:$Q,"&lt;&gt;"&amp;" ")</f>
        <v>0</v>
      </c>
      <c r="H83" s="98">
        <f>COUNTIFS('3-班级学员信息表'!$I:$I,'8-市场占有率'!H$5,'3-班级学员信息表'!$N:$N,'8-市场占有率'!$B83,'3-班级学员信息表'!$Q:$Q,"&lt;&gt;"&amp;" ")</f>
        <v>0</v>
      </c>
      <c r="I83" s="98">
        <f>COUNTIFS('3-班级学员信息表'!$I:$I,'8-市场占有率'!I$5,'3-班级学员信息表'!$N:$N,'8-市场占有率'!$B83,'3-班级学员信息表'!$Q:$Q,"&lt;&gt;"&amp;" ")</f>
        <v>0</v>
      </c>
      <c r="J83" s="98">
        <f>COUNTIFS('3-班级学员信息表'!$I:$I,'8-市场占有率'!J$5,'3-班级学员信息表'!$N:$N,'8-市场占有率'!$B83,'3-班级学员信息表'!$Q:$Q,"&lt;&gt;"&amp;" ")</f>
        <v>0</v>
      </c>
      <c r="K83" s="98">
        <f>COUNTIFS('3-班级学员信息表'!$I:$I,'8-市场占有率'!K$5,'3-班级学员信息表'!$N:$N,'8-市场占有率'!$B83,'3-班级学员信息表'!$Q:$Q,"&lt;&gt;"&amp;" ")</f>
        <v>0</v>
      </c>
      <c r="L83" s="98">
        <f>COUNTIFS('3-班级学员信息表'!$I:$I,"初三",'3-班级学员信息表'!$N:$N,'8-市场占有率'!$B83,'3-班级学员信息表'!$Q:$Q,"&lt;&gt;"&amp;" ")+COUNTIFS('3-班级学员信息表'!$I:$I,"高一",'3-班级学员信息表'!$N:$N,'8-市场占有率'!$B83,'3-班级学员信息表'!$Q:$Q,"&lt;&gt;"&amp;" ")+COUNTIFS('3-班级学员信息表'!$I:$I,"高二",'3-班级学员信息表'!$N:$N,'8-市场占有率'!$B83,'3-班级学员信息表'!$Q:$Q,"&lt;&gt;"&amp;" ")+COUNTIFS('3-班级学员信息表'!$I:$I,"高三",'3-班级学员信息表'!$N:$N,'8-市场占有率'!$B83,'3-班级学员信息表'!$Q:$Q,"&lt;&gt;"&amp;" ")+COUNTIFS('3-班级学员信息表'!$I:$I,"其他",'3-班级学员信息表'!$N:$N,'8-市场占有率'!$B83,'3-班级学员信息表'!$Q:$Q,"&lt;&gt;"&amp;" ")</f>
        <v>0</v>
      </c>
      <c r="M83" s="98">
        <f t="shared" si="4"/>
        <v>2</v>
      </c>
      <c r="N83" s="101"/>
      <c r="O83" s="99">
        <f t="shared" si="3"/>
        <v>0</v>
      </c>
    </row>
    <row r="84" spans="1:15">
      <c r="A84" s="96">
        <v>78</v>
      </c>
      <c r="B84" s="100" t="s">
        <v>2438</v>
      </c>
      <c r="C84" s="98">
        <f>COUNTIFS('3-班级学员信息表'!$I:$I,"小班",'3-班级学员信息表'!$N:$N,'8-市场占有率'!$B84,'3-班级学员信息表'!$Q:$Q,"&lt;&gt;"&amp;" ")+COUNTIFS('3-班级学员信息表'!$I:$I,"中班",'3-班级学员信息表'!$N:$N,'8-市场占有率'!$B84,'3-班级学员信息表'!$Q:$Q,"&lt;&gt;"&amp;" ")+COUNTIFS('3-班级学员信息表'!$I:$I,"大班",'3-班级学员信息表'!$N:$N,'8-市场占有率'!$B84,'3-班级学员信息表'!$Q:$Q,"&lt;&gt;"&amp;" ")</f>
        <v>0</v>
      </c>
      <c r="D84" s="98">
        <f>COUNTIFS('3-班级学员信息表'!$I:$I,'8-市场占有率'!D$5,'3-班级学员信息表'!$N:$N,'8-市场占有率'!$B84,'3-班级学员信息表'!$Q:$Q,"&lt;&gt;"&amp;" ")</f>
        <v>1</v>
      </c>
      <c r="E84" s="98">
        <f>COUNTIFS('3-班级学员信息表'!$I:$I,'8-市场占有率'!E$5,'3-班级学员信息表'!$N:$N,'8-市场占有率'!$B84,'3-班级学员信息表'!$Q:$Q,"&lt;&gt;"&amp;" ")</f>
        <v>0</v>
      </c>
      <c r="F84" s="98">
        <f>COUNTIFS('3-班级学员信息表'!$I:$I,'8-市场占有率'!F$5,'3-班级学员信息表'!$N:$N,'8-市场占有率'!$B84,'3-班级学员信息表'!$Q:$Q,"&lt;&gt;"&amp;" ")</f>
        <v>0</v>
      </c>
      <c r="G84" s="98">
        <f>COUNTIFS('3-班级学员信息表'!$I:$I,'8-市场占有率'!G$5,'3-班级学员信息表'!$N:$N,'8-市场占有率'!$B84,'3-班级学员信息表'!$Q:$Q,"&lt;&gt;"&amp;" ")</f>
        <v>0</v>
      </c>
      <c r="H84" s="98">
        <f>COUNTIFS('3-班级学员信息表'!$I:$I,'8-市场占有率'!H$5,'3-班级学员信息表'!$N:$N,'8-市场占有率'!$B84,'3-班级学员信息表'!$Q:$Q,"&lt;&gt;"&amp;" ")</f>
        <v>0</v>
      </c>
      <c r="I84" s="98">
        <f>COUNTIFS('3-班级学员信息表'!$I:$I,'8-市场占有率'!I$5,'3-班级学员信息表'!$N:$N,'8-市场占有率'!$B84,'3-班级学员信息表'!$Q:$Q,"&lt;&gt;"&amp;" ")</f>
        <v>0</v>
      </c>
      <c r="J84" s="98">
        <f>COUNTIFS('3-班级学员信息表'!$I:$I,'8-市场占有率'!J$5,'3-班级学员信息表'!$N:$N,'8-市场占有率'!$B84,'3-班级学员信息表'!$Q:$Q,"&lt;&gt;"&amp;" ")</f>
        <v>0</v>
      </c>
      <c r="K84" s="98">
        <f>COUNTIFS('3-班级学员信息表'!$I:$I,'8-市场占有率'!K$5,'3-班级学员信息表'!$N:$N,'8-市场占有率'!$B84,'3-班级学员信息表'!$Q:$Q,"&lt;&gt;"&amp;" ")</f>
        <v>0</v>
      </c>
      <c r="L84" s="98">
        <f>COUNTIFS('3-班级学员信息表'!$I:$I,"初三",'3-班级学员信息表'!$N:$N,'8-市场占有率'!$B84,'3-班级学员信息表'!$Q:$Q,"&lt;&gt;"&amp;" ")+COUNTIFS('3-班级学员信息表'!$I:$I,"高一",'3-班级学员信息表'!$N:$N,'8-市场占有率'!$B84,'3-班级学员信息表'!$Q:$Q,"&lt;&gt;"&amp;" ")+COUNTIFS('3-班级学员信息表'!$I:$I,"高二",'3-班级学员信息表'!$N:$N,'8-市场占有率'!$B84,'3-班级学员信息表'!$Q:$Q,"&lt;&gt;"&amp;" ")+COUNTIFS('3-班级学员信息表'!$I:$I,"高三",'3-班级学员信息表'!$N:$N,'8-市场占有率'!$B84,'3-班级学员信息表'!$Q:$Q,"&lt;&gt;"&amp;" ")+COUNTIFS('3-班级学员信息表'!$I:$I,"其他",'3-班级学员信息表'!$N:$N,'8-市场占有率'!$B84,'3-班级学员信息表'!$Q:$Q,"&lt;&gt;"&amp;" ")</f>
        <v>0</v>
      </c>
      <c r="M84" s="98">
        <f t="shared" si="4"/>
        <v>1</v>
      </c>
      <c r="N84" s="101"/>
      <c r="O84" s="99">
        <f t="shared" si="3"/>
        <v>0</v>
      </c>
    </row>
    <row r="85" spans="1:15">
      <c r="A85" s="96">
        <v>79</v>
      </c>
      <c r="B85" s="100" t="s">
        <v>3601</v>
      </c>
      <c r="C85" s="98">
        <f>COUNTIFS('3-班级学员信息表'!$I:$I,"小班",'3-班级学员信息表'!$N:$N,'8-市场占有率'!$B85,'3-班级学员信息表'!$Q:$Q,"&lt;&gt;"&amp;" ")+COUNTIFS('3-班级学员信息表'!$I:$I,"中班",'3-班级学员信息表'!$N:$N,'8-市场占有率'!$B85,'3-班级学员信息表'!$Q:$Q,"&lt;&gt;"&amp;" ")+COUNTIFS('3-班级学员信息表'!$I:$I,"大班",'3-班级学员信息表'!$N:$N,'8-市场占有率'!$B85,'3-班级学员信息表'!$Q:$Q,"&lt;&gt;"&amp;" ")</f>
        <v>1</v>
      </c>
      <c r="D85" s="98">
        <f>COUNTIFS('3-班级学员信息表'!$I:$I,'8-市场占有率'!D$5,'3-班级学员信息表'!$N:$N,'8-市场占有率'!$B85,'3-班级学员信息表'!$Q:$Q,"&lt;&gt;"&amp;" ")</f>
        <v>0</v>
      </c>
      <c r="E85" s="98">
        <f>COUNTIFS('3-班级学员信息表'!$I:$I,'8-市场占有率'!E$5,'3-班级学员信息表'!$N:$N,'8-市场占有率'!$B85,'3-班级学员信息表'!$Q:$Q,"&lt;&gt;"&amp;" ")</f>
        <v>0</v>
      </c>
      <c r="F85" s="98">
        <f>COUNTIFS('3-班级学员信息表'!$I:$I,'8-市场占有率'!F$5,'3-班级学员信息表'!$N:$N,'8-市场占有率'!$B85,'3-班级学员信息表'!$Q:$Q,"&lt;&gt;"&amp;" ")</f>
        <v>0</v>
      </c>
      <c r="G85" s="98">
        <f>COUNTIFS('3-班级学员信息表'!$I:$I,'8-市场占有率'!G$5,'3-班级学员信息表'!$N:$N,'8-市场占有率'!$B85,'3-班级学员信息表'!$Q:$Q,"&lt;&gt;"&amp;" ")</f>
        <v>0</v>
      </c>
      <c r="H85" s="98">
        <f>COUNTIFS('3-班级学员信息表'!$I:$I,'8-市场占有率'!H$5,'3-班级学员信息表'!$N:$N,'8-市场占有率'!$B85,'3-班级学员信息表'!$Q:$Q,"&lt;&gt;"&amp;" ")</f>
        <v>0</v>
      </c>
      <c r="I85" s="98">
        <f>COUNTIFS('3-班级学员信息表'!$I:$I,'8-市场占有率'!I$5,'3-班级学员信息表'!$N:$N,'8-市场占有率'!$B85,'3-班级学员信息表'!$Q:$Q,"&lt;&gt;"&amp;" ")</f>
        <v>0</v>
      </c>
      <c r="J85" s="98">
        <f>COUNTIFS('3-班级学员信息表'!$I:$I,'8-市场占有率'!J$5,'3-班级学员信息表'!$N:$N,'8-市场占有率'!$B85,'3-班级学员信息表'!$Q:$Q,"&lt;&gt;"&amp;" ")</f>
        <v>0</v>
      </c>
      <c r="K85" s="98">
        <f>COUNTIFS('3-班级学员信息表'!$I:$I,'8-市场占有率'!K$5,'3-班级学员信息表'!$N:$N,'8-市场占有率'!$B85,'3-班级学员信息表'!$Q:$Q,"&lt;&gt;"&amp;" ")</f>
        <v>0</v>
      </c>
      <c r="L85" s="98">
        <f>COUNTIFS('3-班级学员信息表'!$I:$I,"初三",'3-班级学员信息表'!$N:$N,'8-市场占有率'!$B85,'3-班级学员信息表'!$Q:$Q,"&lt;&gt;"&amp;" ")+COUNTIFS('3-班级学员信息表'!$I:$I,"高一",'3-班级学员信息表'!$N:$N,'8-市场占有率'!$B85,'3-班级学员信息表'!$Q:$Q,"&lt;&gt;"&amp;" ")+COUNTIFS('3-班级学员信息表'!$I:$I,"高二",'3-班级学员信息表'!$N:$N,'8-市场占有率'!$B85,'3-班级学员信息表'!$Q:$Q,"&lt;&gt;"&amp;" ")+COUNTIFS('3-班级学员信息表'!$I:$I,"高三",'3-班级学员信息表'!$N:$N,'8-市场占有率'!$B85,'3-班级学员信息表'!$Q:$Q,"&lt;&gt;"&amp;" ")+COUNTIFS('3-班级学员信息表'!$I:$I,"其他",'3-班级学员信息表'!$N:$N,'8-市场占有率'!$B85,'3-班级学员信息表'!$Q:$Q,"&lt;&gt;"&amp;" ")</f>
        <v>0</v>
      </c>
      <c r="M85" s="98">
        <f t="shared" si="4"/>
        <v>1</v>
      </c>
      <c r="N85" s="101"/>
      <c r="O85" s="99">
        <f t="shared" si="3"/>
        <v>0</v>
      </c>
    </row>
    <row r="86" spans="1:15">
      <c r="A86" s="96">
        <v>80</v>
      </c>
      <c r="B86" s="100" t="s">
        <v>1815</v>
      </c>
      <c r="C86" s="98">
        <f>COUNTIFS('3-班级学员信息表'!$I:$I,"小班",'3-班级学员信息表'!$N:$N,'8-市场占有率'!$B86,'3-班级学员信息表'!$Q:$Q,"&lt;&gt;"&amp;" ")+COUNTIFS('3-班级学员信息表'!$I:$I,"中班",'3-班级学员信息表'!$N:$N,'8-市场占有率'!$B86,'3-班级学员信息表'!$Q:$Q,"&lt;&gt;"&amp;" ")+COUNTIFS('3-班级学员信息表'!$I:$I,"大班",'3-班级学员信息表'!$N:$N,'8-市场占有率'!$B86,'3-班级学员信息表'!$Q:$Q,"&lt;&gt;"&amp;" ")</f>
        <v>1</v>
      </c>
      <c r="D86" s="98">
        <f>COUNTIFS('3-班级学员信息表'!$I:$I,'8-市场占有率'!D$5,'3-班级学员信息表'!$N:$N,'8-市场占有率'!$B86,'3-班级学员信息表'!$Q:$Q,"&lt;&gt;"&amp;" ")</f>
        <v>0</v>
      </c>
      <c r="E86" s="98">
        <f>COUNTIFS('3-班级学员信息表'!$I:$I,'8-市场占有率'!E$5,'3-班级学员信息表'!$N:$N,'8-市场占有率'!$B86,'3-班级学员信息表'!$Q:$Q,"&lt;&gt;"&amp;" ")</f>
        <v>0</v>
      </c>
      <c r="F86" s="98">
        <f>COUNTIFS('3-班级学员信息表'!$I:$I,'8-市场占有率'!F$5,'3-班级学员信息表'!$N:$N,'8-市场占有率'!$B86,'3-班级学员信息表'!$Q:$Q,"&lt;&gt;"&amp;" ")</f>
        <v>0</v>
      </c>
      <c r="G86" s="98">
        <f>COUNTIFS('3-班级学员信息表'!$I:$I,'8-市场占有率'!G$5,'3-班级学员信息表'!$N:$N,'8-市场占有率'!$B86,'3-班级学员信息表'!$Q:$Q,"&lt;&gt;"&amp;" ")</f>
        <v>0</v>
      </c>
      <c r="H86" s="98">
        <f>COUNTIFS('3-班级学员信息表'!$I:$I,'8-市场占有率'!H$5,'3-班级学员信息表'!$N:$N,'8-市场占有率'!$B86,'3-班级学员信息表'!$Q:$Q,"&lt;&gt;"&amp;" ")</f>
        <v>0</v>
      </c>
      <c r="I86" s="98">
        <f>COUNTIFS('3-班级学员信息表'!$I:$I,'8-市场占有率'!I$5,'3-班级学员信息表'!$N:$N,'8-市场占有率'!$B86,'3-班级学员信息表'!$Q:$Q,"&lt;&gt;"&amp;" ")</f>
        <v>0</v>
      </c>
      <c r="J86" s="98">
        <f>COUNTIFS('3-班级学员信息表'!$I:$I,'8-市场占有率'!J$5,'3-班级学员信息表'!$N:$N,'8-市场占有率'!$B86,'3-班级学员信息表'!$Q:$Q,"&lt;&gt;"&amp;" ")</f>
        <v>0</v>
      </c>
      <c r="K86" s="98">
        <f>COUNTIFS('3-班级学员信息表'!$I:$I,'8-市场占有率'!K$5,'3-班级学员信息表'!$N:$N,'8-市场占有率'!$B86,'3-班级学员信息表'!$Q:$Q,"&lt;&gt;"&amp;" ")</f>
        <v>0</v>
      </c>
      <c r="L86" s="98">
        <f>COUNTIFS('3-班级学员信息表'!$I:$I,"初三",'3-班级学员信息表'!$N:$N,'8-市场占有率'!$B86,'3-班级学员信息表'!$Q:$Q,"&lt;&gt;"&amp;" ")+COUNTIFS('3-班级学员信息表'!$I:$I,"高一",'3-班级学员信息表'!$N:$N,'8-市场占有率'!$B86,'3-班级学员信息表'!$Q:$Q,"&lt;&gt;"&amp;" ")+COUNTIFS('3-班级学员信息表'!$I:$I,"高二",'3-班级学员信息表'!$N:$N,'8-市场占有率'!$B86,'3-班级学员信息表'!$Q:$Q,"&lt;&gt;"&amp;" ")+COUNTIFS('3-班级学员信息表'!$I:$I,"高三",'3-班级学员信息表'!$N:$N,'8-市场占有率'!$B86,'3-班级学员信息表'!$Q:$Q,"&lt;&gt;"&amp;" ")+COUNTIFS('3-班级学员信息表'!$I:$I,"其他",'3-班级学员信息表'!$N:$N,'8-市场占有率'!$B86,'3-班级学员信息表'!$Q:$Q,"&lt;&gt;"&amp;" ")</f>
        <v>0</v>
      </c>
      <c r="M86" s="98">
        <f t="shared" si="4"/>
        <v>1</v>
      </c>
      <c r="N86" s="101"/>
      <c r="O86" s="99">
        <f t="shared" si="3"/>
        <v>0</v>
      </c>
    </row>
    <row r="87" spans="1:15">
      <c r="A87" s="96">
        <v>81</v>
      </c>
      <c r="B87" s="100" t="s">
        <v>2117</v>
      </c>
      <c r="C87" s="98">
        <f>COUNTIFS('3-班级学员信息表'!$I:$I,"小班",'3-班级学员信息表'!$N:$N,'8-市场占有率'!$B87,'3-班级学员信息表'!$Q:$Q,"&lt;&gt;"&amp;" ")+COUNTIFS('3-班级学员信息表'!$I:$I,"中班",'3-班级学员信息表'!$N:$N,'8-市场占有率'!$B87,'3-班级学员信息表'!$Q:$Q,"&lt;&gt;"&amp;" ")+COUNTIFS('3-班级学员信息表'!$I:$I,"大班",'3-班级学员信息表'!$N:$N,'8-市场占有率'!$B87,'3-班级学员信息表'!$Q:$Q,"&lt;&gt;"&amp;" ")</f>
        <v>0</v>
      </c>
      <c r="D87" s="98">
        <f>COUNTIFS('3-班级学员信息表'!$I:$I,'8-市场占有率'!D$5,'3-班级学员信息表'!$N:$N,'8-市场占有率'!$B87,'3-班级学员信息表'!$Q:$Q,"&lt;&gt;"&amp;" ")</f>
        <v>1</v>
      </c>
      <c r="E87" s="98">
        <f>COUNTIFS('3-班级学员信息表'!$I:$I,'8-市场占有率'!E$5,'3-班级学员信息表'!$N:$N,'8-市场占有率'!$B87,'3-班级学员信息表'!$Q:$Q,"&lt;&gt;"&amp;" ")</f>
        <v>0</v>
      </c>
      <c r="F87" s="98">
        <f>COUNTIFS('3-班级学员信息表'!$I:$I,'8-市场占有率'!F$5,'3-班级学员信息表'!$N:$N,'8-市场占有率'!$B87,'3-班级学员信息表'!$Q:$Q,"&lt;&gt;"&amp;" ")</f>
        <v>0</v>
      </c>
      <c r="G87" s="98">
        <f>COUNTIFS('3-班级学员信息表'!$I:$I,'8-市场占有率'!G$5,'3-班级学员信息表'!$N:$N,'8-市场占有率'!$B87,'3-班级学员信息表'!$Q:$Q,"&lt;&gt;"&amp;" ")</f>
        <v>0</v>
      </c>
      <c r="H87" s="98">
        <f>COUNTIFS('3-班级学员信息表'!$I:$I,'8-市场占有率'!H$5,'3-班级学员信息表'!$N:$N,'8-市场占有率'!$B87,'3-班级学员信息表'!$Q:$Q,"&lt;&gt;"&amp;" ")</f>
        <v>0</v>
      </c>
      <c r="I87" s="98">
        <f>COUNTIFS('3-班级学员信息表'!$I:$I,'8-市场占有率'!I$5,'3-班级学员信息表'!$N:$N,'8-市场占有率'!$B87,'3-班级学员信息表'!$Q:$Q,"&lt;&gt;"&amp;" ")</f>
        <v>0</v>
      </c>
      <c r="J87" s="98">
        <f>COUNTIFS('3-班级学员信息表'!$I:$I,'8-市场占有率'!J$5,'3-班级学员信息表'!$N:$N,'8-市场占有率'!$B87,'3-班级学员信息表'!$Q:$Q,"&lt;&gt;"&amp;" ")</f>
        <v>0</v>
      </c>
      <c r="K87" s="98">
        <f>COUNTIFS('3-班级学员信息表'!$I:$I,'8-市场占有率'!K$5,'3-班级学员信息表'!$N:$N,'8-市场占有率'!$B87,'3-班级学员信息表'!$Q:$Q,"&lt;&gt;"&amp;" ")</f>
        <v>0</v>
      </c>
      <c r="L87" s="98">
        <f>COUNTIFS('3-班级学员信息表'!$I:$I,"初三",'3-班级学员信息表'!$N:$N,'8-市场占有率'!$B87,'3-班级学员信息表'!$Q:$Q,"&lt;&gt;"&amp;" ")+COUNTIFS('3-班级学员信息表'!$I:$I,"高一",'3-班级学员信息表'!$N:$N,'8-市场占有率'!$B87,'3-班级学员信息表'!$Q:$Q,"&lt;&gt;"&amp;" ")+COUNTIFS('3-班级学员信息表'!$I:$I,"高二",'3-班级学员信息表'!$N:$N,'8-市场占有率'!$B87,'3-班级学员信息表'!$Q:$Q,"&lt;&gt;"&amp;" ")+COUNTIFS('3-班级学员信息表'!$I:$I,"高三",'3-班级学员信息表'!$N:$N,'8-市场占有率'!$B87,'3-班级学员信息表'!$Q:$Q,"&lt;&gt;"&amp;" ")+COUNTIFS('3-班级学员信息表'!$I:$I,"其他",'3-班级学员信息表'!$N:$N,'8-市场占有率'!$B87,'3-班级学员信息表'!$Q:$Q,"&lt;&gt;"&amp;" ")</f>
        <v>0</v>
      </c>
      <c r="M87" s="98">
        <f t="shared" si="4"/>
        <v>1</v>
      </c>
      <c r="N87" s="101"/>
      <c r="O87" s="99">
        <f t="shared" si="3"/>
        <v>0</v>
      </c>
    </row>
    <row r="88" spans="1:15">
      <c r="A88" s="96">
        <v>82</v>
      </c>
      <c r="B88" s="100" t="s">
        <v>3520</v>
      </c>
      <c r="C88" s="98">
        <f>COUNTIFS('3-班级学员信息表'!$I:$I,"小班",'3-班级学员信息表'!$N:$N,'8-市场占有率'!$B88,'3-班级学员信息表'!$Q:$Q,"&lt;&gt;"&amp;" ")+COUNTIFS('3-班级学员信息表'!$I:$I,"中班",'3-班级学员信息表'!$N:$N,'8-市场占有率'!$B88,'3-班级学员信息表'!$Q:$Q,"&lt;&gt;"&amp;" ")+COUNTIFS('3-班级学员信息表'!$I:$I,"大班",'3-班级学员信息表'!$N:$N,'8-市场占有率'!$B88,'3-班级学员信息表'!$Q:$Q,"&lt;&gt;"&amp;" ")</f>
        <v>1</v>
      </c>
      <c r="D88" s="98">
        <f>COUNTIFS('3-班级学员信息表'!$I:$I,'8-市场占有率'!D$5,'3-班级学员信息表'!$N:$N,'8-市场占有率'!$B88,'3-班级学员信息表'!$Q:$Q,"&lt;&gt;"&amp;" ")</f>
        <v>0</v>
      </c>
      <c r="E88" s="98">
        <f>COUNTIFS('3-班级学员信息表'!$I:$I,'8-市场占有率'!E$5,'3-班级学员信息表'!$N:$N,'8-市场占有率'!$B88,'3-班级学员信息表'!$Q:$Q,"&lt;&gt;"&amp;" ")</f>
        <v>0</v>
      </c>
      <c r="F88" s="98">
        <f>COUNTIFS('3-班级学员信息表'!$I:$I,'8-市场占有率'!F$5,'3-班级学员信息表'!$N:$N,'8-市场占有率'!$B88,'3-班级学员信息表'!$Q:$Q,"&lt;&gt;"&amp;" ")</f>
        <v>0</v>
      </c>
      <c r="G88" s="98">
        <f>COUNTIFS('3-班级学员信息表'!$I:$I,'8-市场占有率'!G$5,'3-班级学员信息表'!$N:$N,'8-市场占有率'!$B88,'3-班级学员信息表'!$Q:$Q,"&lt;&gt;"&amp;" ")</f>
        <v>0</v>
      </c>
      <c r="H88" s="98">
        <f>COUNTIFS('3-班级学员信息表'!$I:$I,'8-市场占有率'!H$5,'3-班级学员信息表'!$N:$N,'8-市场占有率'!$B88,'3-班级学员信息表'!$Q:$Q,"&lt;&gt;"&amp;" ")</f>
        <v>0</v>
      </c>
      <c r="I88" s="98">
        <f>COUNTIFS('3-班级学员信息表'!$I:$I,'8-市场占有率'!I$5,'3-班级学员信息表'!$N:$N,'8-市场占有率'!$B88,'3-班级学员信息表'!$Q:$Q,"&lt;&gt;"&amp;" ")</f>
        <v>0</v>
      </c>
      <c r="J88" s="98">
        <f>COUNTIFS('3-班级学员信息表'!$I:$I,'8-市场占有率'!J$5,'3-班级学员信息表'!$N:$N,'8-市场占有率'!$B88,'3-班级学员信息表'!$Q:$Q,"&lt;&gt;"&amp;" ")</f>
        <v>0</v>
      </c>
      <c r="K88" s="98">
        <f>COUNTIFS('3-班级学员信息表'!$I:$I,'8-市场占有率'!K$5,'3-班级学员信息表'!$N:$N,'8-市场占有率'!$B88,'3-班级学员信息表'!$Q:$Q,"&lt;&gt;"&amp;" ")</f>
        <v>0</v>
      </c>
      <c r="L88" s="98">
        <f>COUNTIFS('3-班级学员信息表'!$I:$I,"初三",'3-班级学员信息表'!$N:$N,'8-市场占有率'!$B88,'3-班级学员信息表'!$Q:$Q,"&lt;&gt;"&amp;" ")+COUNTIFS('3-班级学员信息表'!$I:$I,"高一",'3-班级学员信息表'!$N:$N,'8-市场占有率'!$B88,'3-班级学员信息表'!$Q:$Q,"&lt;&gt;"&amp;" ")+COUNTIFS('3-班级学员信息表'!$I:$I,"高二",'3-班级学员信息表'!$N:$N,'8-市场占有率'!$B88,'3-班级学员信息表'!$Q:$Q,"&lt;&gt;"&amp;" ")+COUNTIFS('3-班级学员信息表'!$I:$I,"高三",'3-班级学员信息表'!$N:$N,'8-市场占有率'!$B88,'3-班级学员信息表'!$Q:$Q,"&lt;&gt;"&amp;" ")+COUNTIFS('3-班级学员信息表'!$I:$I,"其他",'3-班级学员信息表'!$N:$N,'8-市场占有率'!$B88,'3-班级学员信息表'!$Q:$Q,"&lt;&gt;"&amp;" ")</f>
        <v>0</v>
      </c>
      <c r="M88" s="98">
        <f t="shared" si="4"/>
        <v>1</v>
      </c>
      <c r="N88" s="101"/>
      <c r="O88" s="99">
        <f t="shared" si="3"/>
        <v>0</v>
      </c>
    </row>
    <row r="89" spans="1:15">
      <c r="A89" s="96">
        <v>83</v>
      </c>
      <c r="B89" s="100" t="s">
        <v>3056</v>
      </c>
      <c r="C89" s="98">
        <f>COUNTIFS('3-班级学员信息表'!$I:$I,"小班",'3-班级学员信息表'!$N:$N,'8-市场占有率'!$B89,'3-班级学员信息表'!$Q:$Q,"&lt;&gt;"&amp;" ")+COUNTIFS('3-班级学员信息表'!$I:$I,"中班",'3-班级学员信息表'!$N:$N,'8-市场占有率'!$B89,'3-班级学员信息表'!$Q:$Q,"&lt;&gt;"&amp;" ")+COUNTIFS('3-班级学员信息表'!$I:$I,"大班",'3-班级学员信息表'!$N:$N,'8-市场占有率'!$B89,'3-班级学员信息表'!$Q:$Q,"&lt;&gt;"&amp;" ")</f>
        <v>0</v>
      </c>
      <c r="D89" s="98">
        <f>COUNTIFS('3-班级学员信息表'!$I:$I,'8-市场占有率'!D$5,'3-班级学员信息表'!$N:$N,'8-市场占有率'!$B89,'3-班级学员信息表'!$Q:$Q,"&lt;&gt;"&amp;" ")</f>
        <v>1</v>
      </c>
      <c r="E89" s="98">
        <f>COUNTIFS('3-班级学员信息表'!$I:$I,'8-市场占有率'!E$5,'3-班级学员信息表'!$N:$N,'8-市场占有率'!$B89,'3-班级学员信息表'!$Q:$Q,"&lt;&gt;"&amp;" ")</f>
        <v>0</v>
      </c>
      <c r="F89" s="98">
        <f>COUNTIFS('3-班级学员信息表'!$I:$I,'8-市场占有率'!F$5,'3-班级学员信息表'!$N:$N,'8-市场占有率'!$B89,'3-班级学员信息表'!$Q:$Q,"&lt;&gt;"&amp;" ")</f>
        <v>0</v>
      </c>
      <c r="G89" s="98">
        <f>COUNTIFS('3-班级学员信息表'!$I:$I,'8-市场占有率'!G$5,'3-班级学员信息表'!$N:$N,'8-市场占有率'!$B89,'3-班级学员信息表'!$Q:$Q,"&lt;&gt;"&amp;" ")</f>
        <v>0</v>
      </c>
      <c r="H89" s="98">
        <f>COUNTIFS('3-班级学员信息表'!$I:$I,'8-市场占有率'!H$5,'3-班级学员信息表'!$N:$N,'8-市场占有率'!$B89,'3-班级学员信息表'!$Q:$Q,"&lt;&gt;"&amp;" ")</f>
        <v>0</v>
      </c>
      <c r="I89" s="98">
        <f>COUNTIFS('3-班级学员信息表'!$I:$I,'8-市场占有率'!I$5,'3-班级学员信息表'!$N:$N,'8-市场占有率'!$B89,'3-班级学员信息表'!$Q:$Q,"&lt;&gt;"&amp;" ")</f>
        <v>0</v>
      </c>
      <c r="J89" s="98">
        <f>COUNTIFS('3-班级学员信息表'!$I:$I,'8-市场占有率'!J$5,'3-班级学员信息表'!$N:$N,'8-市场占有率'!$B89,'3-班级学员信息表'!$Q:$Q,"&lt;&gt;"&amp;" ")</f>
        <v>0</v>
      </c>
      <c r="K89" s="98">
        <f>COUNTIFS('3-班级学员信息表'!$I:$I,'8-市场占有率'!K$5,'3-班级学员信息表'!$N:$N,'8-市场占有率'!$B89,'3-班级学员信息表'!$Q:$Q,"&lt;&gt;"&amp;" ")</f>
        <v>0</v>
      </c>
      <c r="L89" s="98">
        <f>COUNTIFS('3-班级学员信息表'!$I:$I,"初三",'3-班级学员信息表'!$N:$N,'8-市场占有率'!$B89,'3-班级学员信息表'!$Q:$Q,"&lt;&gt;"&amp;" ")+COUNTIFS('3-班级学员信息表'!$I:$I,"高一",'3-班级学员信息表'!$N:$N,'8-市场占有率'!$B89,'3-班级学员信息表'!$Q:$Q,"&lt;&gt;"&amp;" ")+COUNTIFS('3-班级学员信息表'!$I:$I,"高二",'3-班级学员信息表'!$N:$N,'8-市场占有率'!$B89,'3-班级学员信息表'!$Q:$Q,"&lt;&gt;"&amp;" ")+COUNTIFS('3-班级学员信息表'!$I:$I,"高三",'3-班级学员信息表'!$N:$N,'8-市场占有率'!$B89,'3-班级学员信息表'!$Q:$Q,"&lt;&gt;"&amp;" ")+COUNTIFS('3-班级学员信息表'!$I:$I,"其他",'3-班级学员信息表'!$N:$N,'8-市场占有率'!$B89,'3-班级学员信息表'!$Q:$Q,"&lt;&gt;"&amp;" ")</f>
        <v>0</v>
      </c>
      <c r="M89" s="98">
        <f t="shared" si="4"/>
        <v>1</v>
      </c>
      <c r="N89" s="101"/>
      <c r="O89" s="99">
        <f t="shared" si="3"/>
        <v>0</v>
      </c>
    </row>
    <row r="90" spans="1:15">
      <c r="A90" s="96">
        <v>84</v>
      </c>
      <c r="B90" s="100" t="s">
        <v>2733</v>
      </c>
      <c r="C90" s="98">
        <f>COUNTIFS('3-班级学员信息表'!$I:$I,"小班",'3-班级学员信息表'!$N:$N,'8-市场占有率'!$B90,'3-班级学员信息表'!$Q:$Q,"&lt;&gt;"&amp;" ")+COUNTIFS('3-班级学员信息表'!$I:$I,"中班",'3-班级学员信息表'!$N:$N,'8-市场占有率'!$B90,'3-班级学员信息表'!$Q:$Q,"&lt;&gt;"&amp;" ")+COUNTIFS('3-班级学员信息表'!$I:$I,"大班",'3-班级学员信息表'!$N:$N,'8-市场占有率'!$B90,'3-班级学员信息表'!$Q:$Q,"&lt;&gt;"&amp;" ")</f>
        <v>2</v>
      </c>
      <c r="D90" s="98">
        <f>COUNTIFS('3-班级学员信息表'!$I:$I,'8-市场占有率'!D$5,'3-班级学员信息表'!$N:$N,'8-市场占有率'!$B90,'3-班级学员信息表'!$Q:$Q,"&lt;&gt;"&amp;" ")</f>
        <v>0</v>
      </c>
      <c r="E90" s="98">
        <f>COUNTIFS('3-班级学员信息表'!$I:$I,'8-市场占有率'!E$5,'3-班级学员信息表'!$N:$N,'8-市场占有率'!$B90,'3-班级学员信息表'!$Q:$Q,"&lt;&gt;"&amp;" ")</f>
        <v>0</v>
      </c>
      <c r="F90" s="98">
        <f>COUNTIFS('3-班级学员信息表'!$I:$I,'8-市场占有率'!F$5,'3-班级学员信息表'!$N:$N,'8-市场占有率'!$B90,'3-班级学员信息表'!$Q:$Q,"&lt;&gt;"&amp;" ")</f>
        <v>0</v>
      </c>
      <c r="G90" s="98">
        <f>COUNTIFS('3-班级学员信息表'!$I:$I,'8-市场占有率'!G$5,'3-班级学员信息表'!$N:$N,'8-市场占有率'!$B90,'3-班级学员信息表'!$Q:$Q,"&lt;&gt;"&amp;" ")</f>
        <v>0</v>
      </c>
      <c r="H90" s="98">
        <f>COUNTIFS('3-班级学员信息表'!$I:$I,'8-市场占有率'!H$5,'3-班级学员信息表'!$N:$N,'8-市场占有率'!$B90,'3-班级学员信息表'!$Q:$Q,"&lt;&gt;"&amp;" ")</f>
        <v>0</v>
      </c>
      <c r="I90" s="98">
        <f>COUNTIFS('3-班级学员信息表'!$I:$I,'8-市场占有率'!I$5,'3-班级学员信息表'!$N:$N,'8-市场占有率'!$B90,'3-班级学员信息表'!$Q:$Q,"&lt;&gt;"&amp;" ")</f>
        <v>0</v>
      </c>
      <c r="J90" s="98">
        <f>COUNTIFS('3-班级学员信息表'!$I:$I,'8-市场占有率'!J$5,'3-班级学员信息表'!$N:$N,'8-市场占有率'!$B90,'3-班级学员信息表'!$Q:$Q,"&lt;&gt;"&amp;" ")</f>
        <v>0</v>
      </c>
      <c r="K90" s="98">
        <f>COUNTIFS('3-班级学员信息表'!$I:$I,'8-市场占有率'!K$5,'3-班级学员信息表'!$N:$N,'8-市场占有率'!$B90,'3-班级学员信息表'!$Q:$Q,"&lt;&gt;"&amp;" ")</f>
        <v>0</v>
      </c>
      <c r="L90" s="98">
        <f>COUNTIFS('3-班级学员信息表'!$I:$I,"初三",'3-班级学员信息表'!$N:$N,'8-市场占有率'!$B90,'3-班级学员信息表'!$Q:$Q,"&lt;&gt;"&amp;" ")+COUNTIFS('3-班级学员信息表'!$I:$I,"高一",'3-班级学员信息表'!$N:$N,'8-市场占有率'!$B90,'3-班级学员信息表'!$Q:$Q,"&lt;&gt;"&amp;" ")+COUNTIFS('3-班级学员信息表'!$I:$I,"高二",'3-班级学员信息表'!$N:$N,'8-市场占有率'!$B90,'3-班级学员信息表'!$Q:$Q,"&lt;&gt;"&amp;" ")+COUNTIFS('3-班级学员信息表'!$I:$I,"高三",'3-班级学员信息表'!$N:$N,'8-市场占有率'!$B90,'3-班级学员信息表'!$Q:$Q,"&lt;&gt;"&amp;" ")+COUNTIFS('3-班级学员信息表'!$I:$I,"其他",'3-班级学员信息表'!$N:$N,'8-市场占有率'!$B90,'3-班级学员信息表'!$Q:$Q,"&lt;&gt;"&amp;" ")</f>
        <v>0</v>
      </c>
      <c r="M90" s="98">
        <f t="shared" si="4"/>
        <v>2</v>
      </c>
      <c r="N90" s="101"/>
      <c r="O90" s="99">
        <f t="shared" si="3"/>
        <v>0</v>
      </c>
    </row>
    <row r="91" spans="1:15">
      <c r="A91" s="96">
        <v>85</v>
      </c>
      <c r="B91" s="100" t="s">
        <v>1857</v>
      </c>
      <c r="C91" s="98">
        <f>COUNTIFS('3-班级学员信息表'!$I:$I,"小班",'3-班级学员信息表'!$N:$N,'8-市场占有率'!$B91,'3-班级学员信息表'!$Q:$Q,"&lt;&gt;"&amp;" ")+COUNTIFS('3-班级学员信息表'!$I:$I,"中班",'3-班级学员信息表'!$N:$N,'8-市场占有率'!$B91,'3-班级学员信息表'!$Q:$Q,"&lt;&gt;"&amp;" ")+COUNTIFS('3-班级学员信息表'!$I:$I,"大班",'3-班级学员信息表'!$N:$N,'8-市场占有率'!$B91,'3-班级学员信息表'!$Q:$Q,"&lt;&gt;"&amp;" ")</f>
        <v>0</v>
      </c>
      <c r="D91" s="98">
        <f>COUNTIFS('3-班级学员信息表'!$I:$I,'8-市场占有率'!D$5,'3-班级学员信息表'!$N:$N,'8-市场占有率'!$B91,'3-班级学员信息表'!$Q:$Q,"&lt;&gt;"&amp;" ")</f>
        <v>0</v>
      </c>
      <c r="E91" s="98">
        <f>COUNTIFS('3-班级学员信息表'!$I:$I,'8-市场占有率'!E$5,'3-班级学员信息表'!$N:$N,'8-市场占有率'!$B91,'3-班级学员信息表'!$Q:$Q,"&lt;&gt;"&amp;" ")</f>
        <v>1</v>
      </c>
      <c r="F91" s="98">
        <f>COUNTIFS('3-班级学员信息表'!$I:$I,'8-市场占有率'!F$5,'3-班级学员信息表'!$N:$N,'8-市场占有率'!$B91,'3-班级学员信息表'!$Q:$Q,"&lt;&gt;"&amp;" ")</f>
        <v>1</v>
      </c>
      <c r="G91" s="98">
        <f>COUNTIFS('3-班级学员信息表'!$I:$I,'8-市场占有率'!G$5,'3-班级学员信息表'!$N:$N,'8-市场占有率'!$B91,'3-班级学员信息表'!$Q:$Q,"&lt;&gt;"&amp;" ")</f>
        <v>0</v>
      </c>
      <c r="H91" s="98">
        <f>COUNTIFS('3-班级学员信息表'!$I:$I,'8-市场占有率'!H$5,'3-班级学员信息表'!$N:$N,'8-市场占有率'!$B91,'3-班级学员信息表'!$Q:$Q,"&lt;&gt;"&amp;" ")</f>
        <v>0</v>
      </c>
      <c r="I91" s="98">
        <f>COUNTIFS('3-班级学员信息表'!$I:$I,'8-市场占有率'!I$5,'3-班级学员信息表'!$N:$N,'8-市场占有率'!$B91,'3-班级学员信息表'!$Q:$Q,"&lt;&gt;"&amp;" ")</f>
        <v>0</v>
      </c>
      <c r="J91" s="98">
        <f>COUNTIFS('3-班级学员信息表'!$I:$I,'8-市场占有率'!J$5,'3-班级学员信息表'!$N:$N,'8-市场占有率'!$B91,'3-班级学员信息表'!$Q:$Q,"&lt;&gt;"&amp;" ")</f>
        <v>0</v>
      </c>
      <c r="K91" s="98">
        <f>COUNTIFS('3-班级学员信息表'!$I:$I,'8-市场占有率'!K$5,'3-班级学员信息表'!$N:$N,'8-市场占有率'!$B91,'3-班级学员信息表'!$Q:$Q,"&lt;&gt;"&amp;" ")</f>
        <v>0</v>
      </c>
      <c r="L91" s="98">
        <f>COUNTIFS('3-班级学员信息表'!$I:$I,"初三",'3-班级学员信息表'!$N:$N,'8-市场占有率'!$B91,'3-班级学员信息表'!$Q:$Q,"&lt;&gt;"&amp;" ")+COUNTIFS('3-班级学员信息表'!$I:$I,"高一",'3-班级学员信息表'!$N:$N,'8-市场占有率'!$B91,'3-班级学员信息表'!$Q:$Q,"&lt;&gt;"&amp;" ")+COUNTIFS('3-班级学员信息表'!$I:$I,"高二",'3-班级学员信息表'!$N:$N,'8-市场占有率'!$B91,'3-班级学员信息表'!$Q:$Q,"&lt;&gt;"&amp;" ")+COUNTIFS('3-班级学员信息表'!$I:$I,"高三",'3-班级学员信息表'!$N:$N,'8-市场占有率'!$B91,'3-班级学员信息表'!$Q:$Q,"&lt;&gt;"&amp;" ")+COUNTIFS('3-班级学员信息表'!$I:$I,"其他",'3-班级学员信息表'!$N:$N,'8-市场占有率'!$B91,'3-班级学员信息表'!$Q:$Q,"&lt;&gt;"&amp;" ")</f>
        <v>0</v>
      </c>
      <c r="M91" s="98">
        <f t="shared" si="4"/>
        <v>2</v>
      </c>
      <c r="N91" s="101"/>
      <c r="O91" s="99">
        <f t="shared" si="3"/>
        <v>0</v>
      </c>
    </row>
    <row r="92" spans="1:15">
      <c r="A92" s="96">
        <v>86</v>
      </c>
      <c r="B92" s="100" t="s">
        <v>1804</v>
      </c>
      <c r="C92" s="98">
        <f>COUNTIFS('3-班级学员信息表'!$I:$I,"小班",'3-班级学员信息表'!$N:$N,'8-市场占有率'!$B92,'3-班级学员信息表'!$Q:$Q,"&lt;&gt;"&amp;" ")+COUNTIFS('3-班级学员信息表'!$I:$I,"中班",'3-班级学员信息表'!$N:$N,'8-市场占有率'!$B92,'3-班级学员信息表'!$Q:$Q,"&lt;&gt;"&amp;" ")+COUNTIFS('3-班级学员信息表'!$I:$I,"大班",'3-班级学员信息表'!$N:$N,'8-市场占有率'!$B92,'3-班级学员信息表'!$Q:$Q,"&lt;&gt;"&amp;" ")</f>
        <v>0</v>
      </c>
      <c r="D92" s="98">
        <f>COUNTIFS('3-班级学员信息表'!$I:$I,'8-市场占有率'!D$5,'3-班级学员信息表'!$N:$N,'8-市场占有率'!$B92,'3-班级学员信息表'!$Q:$Q,"&lt;&gt;"&amp;" ")</f>
        <v>5</v>
      </c>
      <c r="E92" s="98">
        <f>COUNTIFS('3-班级学员信息表'!$I:$I,'8-市场占有率'!E$5,'3-班级学员信息表'!$N:$N,'8-市场占有率'!$B92,'3-班级学员信息表'!$Q:$Q,"&lt;&gt;"&amp;" ")</f>
        <v>6</v>
      </c>
      <c r="F92" s="98">
        <f>COUNTIFS('3-班级学员信息表'!$I:$I,'8-市场占有率'!F$5,'3-班级学员信息表'!$N:$N,'8-市场占有率'!$B92,'3-班级学员信息表'!$Q:$Q,"&lt;&gt;"&amp;" ")</f>
        <v>2</v>
      </c>
      <c r="G92" s="98">
        <f>COUNTIFS('3-班级学员信息表'!$I:$I,'8-市场占有率'!G$5,'3-班级学员信息表'!$N:$N,'8-市场占有率'!$B92,'3-班级学员信息表'!$Q:$Q,"&lt;&gt;"&amp;" ")</f>
        <v>1</v>
      </c>
      <c r="H92" s="98">
        <f>COUNTIFS('3-班级学员信息表'!$I:$I,'8-市场占有率'!H$5,'3-班级学员信息表'!$N:$N,'8-市场占有率'!$B92,'3-班级学员信息表'!$Q:$Q,"&lt;&gt;"&amp;" ")</f>
        <v>1</v>
      </c>
      <c r="I92" s="98">
        <f>COUNTIFS('3-班级学员信息表'!$I:$I,'8-市场占有率'!I$5,'3-班级学员信息表'!$N:$N,'8-市场占有率'!$B92,'3-班级学员信息表'!$Q:$Q,"&lt;&gt;"&amp;" ")</f>
        <v>0</v>
      </c>
      <c r="J92" s="98">
        <f>COUNTIFS('3-班级学员信息表'!$I:$I,'8-市场占有率'!J$5,'3-班级学员信息表'!$N:$N,'8-市场占有率'!$B92,'3-班级学员信息表'!$Q:$Q,"&lt;&gt;"&amp;" ")</f>
        <v>0</v>
      </c>
      <c r="K92" s="98">
        <f>COUNTIFS('3-班级学员信息表'!$I:$I,'8-市场占有率'!K$5,'3-班级学员信息表'!$N:$N,'8-市场占有率'!$B92,'3-班级学员信息表'!$Q:$Q,"&lt;&gt;"&amp;" ")</f>
        <v>0</v>
      </c>
      <c r="L92" s="98">
        <f>COUNTIFS('3-班级学员信息表'!$I:$I,"初三",'3-班级学员信息表'!$N:$N,'8-市场占有率'!$B92,'3-班级学员信息表'!$Q:$Q,"&lt;&gt;"&amp;" ")+COUNTIFS('3-班级学员信息表'!$I:$I,"高一",'3-班级学员信息表'!$N:$N,'8-市场占有率'!$B92,'3-班级学员信息表'!$Q:$Q,"&lt;&gt;"&amp;" ")+COUNTIFS('3-班级学员信息表'!$I:$I,"高二",'3-班级学员信息表'!$N:$N,'8-市场占有率'!$B92,'3-班级学员信息表'!$Q:$Q,"&lt;&gt;"&amp;" ")+COUNTIFS('3-班级学员信息表'!$I:$I,"高三",'3-班级学员信息表'!$N:$N,'8-市场占有率'!$B92,'3-班级学员信息表'!$Q:$Q,"&lt;&gt;"&amp;" ")+COUNTIFS('3-班级学员信息表'!$I:$I,"其他",'3-班级学员信息表'!$N:$N,'8-市场占有率'!$B92,'3-班级学员信息表'!$Q:$Q,"&lt;&gt;"&amp;" ")</f>
        <v>0</v>
      </c>
      <c r="M92" s="98">
        <f t="shared" si="4"/>
        <v>15</v>
      </c>
      <c r="N92" s="101"/>
      <c r="O92" s="99">
        <f t="shared" si="3"/>
        <v>0</v>
      </c>
    </row>
    <row r="93" spans="1:15">
      <c r="A93" s="96">
        <v>87</v>
      </c>
      <c r="B93" s="100" t="s">
        <v>2742</v>
      </c>
      <c r="C93" s="98">
        <f>COUNTIFS('3-班级学员信息表'!$I:$I,"小班",'3-班级学员信息表'!$N:$N,'8-市场占有率'!$B93,'3-班级学员信息表'!$Q:$Q,"&lt;&gt;"&amp;" ")+COUNTIFS('3-班级学员信息表'!$I:$I,"中班",'3-班级学员信息表'!$N:$N,'8-市场占有率'!$B93,'3-班级学员信息表'!$Q:$Q,"&lt;&gt;"&amp;" ")+COUNTIFS('3-班级学员信息表'!$I:$I,"大班",'3-班级学员信息表'!$N:$N,'8-市场占有率'!$B93,'3-班级学员信息表'!$Q:$Q,"&lt;&gt;"&amp;" ")</f>
        <v>0</v>
      </c>
      <c r="D93" s="98">
        <f>COUNTIFS('3-班级学员信息表'!$I:$I,'8-市场占有率'!D$5,'3-班级学员信息表'!$N:$N,'8-市场占有率'!$B93,'3-班级学员信息表'!$Q:$Q,"&lt;&gt;"&amp;" ")</f>
        <v>0</v>
      </c>
      <c r="E93" s="98">
        <f>COUNTIFS('3-班级学员信息表'!$I:$I,'8-市场占有率'!E$5,'3-班级学员信息表'!$N:$N,'8-市场占有率'!$B93,'3-班级学员信息表'!$Q:$Q,"&lt;&gt;"&amp;" ")</f>
        <v>0</v>
      </c>
      <c r="F93" s="98">
        <f>COUNTIFS('3-班级学员信息表'!$I:$I,'8-市场占有率'!F$5,'3-班级学员信息表'!$N:$N,'8-市场占有率'!$B93,'3-班级学员信息表'!$Q:$Q,"&lt;&gt;"&amp;" ")</f>
        <v>0</v>
      </c>
      <c r="G93" s="98">
        <f>COUNTIFS('3-班级学员信息表'!$I:$I,'8-市场占有率'!G$5,'3-班级学员信息表'!$N:$N,'8-市场占有率'!$B93,'3-班级学员信息表'!$Q:$Q,"&lt;&gt;"&amp;" ")</f>
        <v>0</v>
      </c>
      <c r="H93" s="98">
        <f>COUNTIFS('3-班级学员信息表'!$I:$I,'8-市场占有率'!H$5,'3-班级学员信息表'!$N:$N,'8-市场占有率'!$B93,'3-班级学员信息表'!$Q:$Q,"&lt;&gt;"&amp;" ")</f>
        <v>0</v>
      </c>
      <c r="I93" s="98">
        <f>COUNTIFS('3-班级学员信息表'!$I:$I,'8-市场占有率'!I$5,'3-班级学员信息表'!$N:$N,'8-市场占有率'!$B93,'3-班级学员信息表'!$Q:$Q,"&lt;&gt;"&amp;" ")</f>
        <v>0</v>
      </c>
      <c r="J93" s="98">
        <f>COUNTIFS('3-班级学员信息表'!$I:$I,'8-市场占有率'!J$5,'3-班级学员信息表'!$N:$N,'8-市场占有率'!$B93,'3-班级学员信息表'!$Q:$Q,"&lt;&gt;"&amp;" ")</f>
        <v>0</v>
      </c>
      <c r="K93" s="98">
        <f>COUNTIFS('3-班级学员信息表'!$I:$I,'8-市场占有率'!K$5,'3-班级学员信息表'!$N:$N,'8-市场占有率'!$B93,'3-班级学员信息表'!$Q:$Q,"&lt;&gt;"&amp;" ")</f>
        <v>0</v>
      </c>
      <c r="L93" s="98">
        <f>COUNTIFS('3-班级学员信息表'!$I:$I,"初三",'3-班级学员信息表'!$N:$N,'8-市场占有率'!$B93,'3-班级学员信息表'!$Q:$Q,"&lt;&gt;"&amp;" ")+COUNTIFS('3-班级学员信息表'!$I:$I,"高一",'3-班级学员信息表'!$N:$N,'8-市场占有率'!$B93,'3-班级学员信息表'!$Q:$Q,"&lt;&gt;"&amp;" ")+COUNTIFS('3-班级学员信息表'!$I:$I,"高二",'3-班级学员信息表'!$N:$N,'8-市场占有率'!$B93,'3-班级学员信息表'!$Q:$Q,"&lt;&gt;"&amp;" ")+COUNTIFS('3-班级学员信息表'!$I:$I,"高三",'3-班级学员信息表'!$N:$N,'8-市场占有率'!$B93,'3-班级学员信息表'!$Q:$Q,"&lt;&gt;"&amp;" ")+COUNTIFS('3-班级学员信息表'!$I:$I,"其他",'3-班级学员信息表'!$N:$N,'8-市场占有率'!$B93,'3-班级学员信息表'!$Q:$Q,"&lt;&gt;"&amp;" ")</f>
        <v>0</v>
      </c>
      <c r="M93" s="98">
        <f t="shared" si="4"/>
        <v>0</v>
      </c>
      <c r="N93" s="101"/>
      <c r="O93" s="99">
        <f t="shared" si="3"/>
        <v>0</v>
      </c>
    </row>
    <row r="94" spans="1:15">
      <c r="A94" s="96">
        <v>88</v>
      </c>
      <c r="B94" s="100" t="s">
        <v>2863</v>
      </c>
      <c r="C94" s="98">
        <f>COUNTIFS('3-班级学员信息表'!$I:$I,"小班",'3-班级学员信息表'!$N:$N,'8-市场占有率'!$B94,'3-班级学员信息表'!$Q:$Q,"&lt;&gt;"&amp;" ")+COUNTIFS('3-班级学员信息表'!$I:$I,"中班",'3-班级学员信息表'!$N:$N,'8-市场占有率'!$B94,'3-班级学员信息表'!$Q:$Q,"&lt;&gt;"&amp;" ")+COUNTIFS('3-班级学员信息表'!$I:$I,"大班",'3-班级学员信息表'!$N:$N,'8-市场占有率'!$B94,'3-班级学员信息表'!$Q:$Q,"&lt;&gt;"&amp;" ")</f>
        <v>0</v>
      </c>
      <c r="D94" s="98">
        <f>COUNTIFS('3-班级学员信息表'!$I:$I,'8-市场占有率'!D$5,'3-班级学员信息表'!$N:$N,'8-市场占有率'!$B94,'3-班级学员信息表'!$Q:$Q,"&lt;&gt;"&amp;" ")</f>
        <v>1</v>
      </c>
      <c r="E94" s="98">
        <f>COUNTIFS('3-班级学员信息表'!$I:$I,'8-市场占有率'!E$5,'3-班级学员信息表'!$N:$N,'8-市场占有率'!$B94,'3-班级学员信息表'!$Q:$Q,"&lt;&gt;"&amp;" ")</f>
        <v>0</v>
      </c>
      <c r="F94" s="98">
        <f>COUNTIFS('3-班级学员信息表'!$I:$I,'8-市场占有率'!F$5,'3-班级学员信息表'!$N:$N,'8-市场占有率'!$B94,'3-班级学员信息表'!$Q:$Q,"&lt;&gt;"&amp;" ")</f>
        <v>0</v>
      </c>
      <c r="G94" s="98">
        <f>COUNTIFS('3-班级学员信息表'!$I:$I,'8-市场占有率'!G$5,'3-班级学员信息表'!$N:$N,'8-市场占有率'!$B94,'3-班级学员信息表'!$Q:$Q,"&lt;&gt;"&amp;" ")</f>
        <v>0</v>
      </c>
      <c r="H94" s="98">
        <f>COUNTIFS('3-班级学员信息表'!$I:$I,'8-市场占有率'!H$5,'3-班级学员信息表'!$N:$N,'8-市场占有率'!$B94,'3-班级学员信息表'!$Q:$Q,"&lt;&gt;"&amp;" ")</f>
        <v>0</v>
      </c>
      <c r="I94" s="98">
        <f>COUNTIFS('3-班级学员信息表'!$I:$I,'8-市场占有率'!I$5,'3-班级学员信息表'!$N:$N,'8-市场占有率'!$B94,'3-班级学员信息表'!$Q:$Q,"&lt;&gt;"&amp;" ")</f>
        <v>0</v>
      </c>
      <c r="J94" s="98">
        <f>COUNTIFS('3-班级学员信息表'!$I:$I,'8-市场占有率'!J$5,'3-班级学员信息表'!$N:$N,'8-市场占有率'!$B94,'3-班级学员信息表'!$Q:$Q,"&lt;&gt;"&amp;" ")</f>
        <v>0</v>
      </c>
      <c r="K94" s="98">
        <f>COUNTIFS('3-班级学员信息表'!$I:$I,'8-市场占有率'!K$5,'3-班级学员信息表'!$N:$N,'8-市场占有率'!$B94,'3-班级学员信息表'!$Q:$Q,"&lt;&gt;"&amp;" ")</f>
        <v>0</v>
      </c>
      <c r="L94" s="98">
        <f>COUNTIFS('3-班级学员信息表'!$I:$I,"初三",'3-班级学员信息表'!$N:$N,'8-市场占有率'!$B94,'3-班级学员信息表'!$Q:$Q,"&lt;&gt;"&amp;" ")+COUNTIFS('3-班级学员信息表'!$I:$I,"高一",'3-班级学员信息表'!$N:$N,'8-市场占有率'!$B94,'3-班级学员信息表'!$Q:$Q,"&lt;&gt;"&amp;" ")+COUNTIFS('3-班级学员信息表'!$I:$I,"高二",'3-班级学员信息表'!$N:$N,'8-市场占有率'!$B94,'3-班级学员信息表'!$Q:$Q,"&lt;&gt;"&amp;" ")+COUNTIFS('3-班级学员信息表'!$I:$I,"高三",'3-班级学员信息表'!$N:$N,'8-市场占有率'!$B94,'3-班级学员信息表'!$Q:$Q,"&lt;&gt;"&amp;" ")+COUNTIFS('3-班级学员信息表'!$I:$I,"其他",'3-班级学员信息表'!$N:$N,'8-市场占有率'!$B94,'3-班级学员信息表'!$Q:$Q,"&lt;&gt;"&amp;" ")</f>
        <v>0</v>
      </c>
      <c r="M94" s="98">
        <f t="shared" si="4"/>
        <v>1</v>
      </c>
      <c r="N94" s="101"/>
      <c r="O94" s="99">
        <f t="shared" si="3"/>
        <v>0</v>
      </c>
    </row>
    <row r="95" spans="1:15">
      <c r="A95" s="96">
        <v>89</v>
      </c>
      <c r="B95" s="100" t="s">
        <v>2738</v>
      </c>
      <c r="C95" s="98">
        <f>COUNTIFS('3-班级学员信息表'!$I:$I,"小班",'3-班级学员信息表'!$N:$N,'8-市场占有率'!$B95,'3-班级学员信息表'!$Q:$Q,"&lt;&gt;"&amp;" ")+COUNTIFS('3-班级学员信息表'!$I:$I,"中班",'3-班级学员信息表'!$N:$N,'8-市场占有率'!$B95,'3-班级学员信息表'!$Q:$Q,"&lt;&gt;"&amp;" ")+COUNTIFS('3-班级学员信息表'!$I:$I,"大班",'3-班级学员信息表'!$N:$N,'8-市场占有率'!$B95,'3-班级学员信息表'!$Q:$Q,"&lt;&gt;"&amp;" ")</f>
        <v>3</v>
      </c>
      <c r="D95" s="98">
        <f>COUNTIFS('3-班级学员信息表'!$I:$I,'8-市场占有率'!D$5,'3-班级学员信息表'!$N:$N,'8-市场占有率'!$B95,'3-班级学员信息表'!$Q:$Q,"&lt;&gt;"&amp;" ")</f>
        <v>0</v>
      </c>
      <c r="E95" s="98">
        <f>COUNTIFS('3-班级学员信息表'!$I:$I,'8-市场占有率'!E$5,'3-班级学员信息表'!$N:$N,'8-市场占有率'!$B95,'3-班级学员信息表'!$Q:$Q,"&lt;&gt;"&amp;" ")</f>
        <v>0</v>
      </c>
      <c r="F95" s="98">
        <f>COUNTIFS('3-班级学员信息表'!$I:$I,'8-市场占有率'!F$5,'3-班级学员信息表'!$N:$N,'8-市场占有率'!$B95,'3-班级学员信息表'!$Q:$Q,"&lt;&gt;"&amp;" ")</f>
        <v>0</v>
      </c>
      <c r="G95" s="98">
        <f>COUNTIFS('3-班级学员信息表'!$I:$I,'8-市场占有率'!G$5,'3-班级学员信息表'!$N:$N,'8-市场占有率'!$B95,'3-班级学员信息表'!$Q:$Q,"&lt;&gt;"&amp;" ")</f>
        <v>0</v>
      </c>
      <c r="H95" s="98">
        <f>COUNTIFS('3-班级学员信息表'!$I:$I,'8-市场占有率'!H$5,'3-班级学员信息表'!$N:$N,'8-市场占有率'!$B95,'3-班级学员信息表'!$Q:$Q,"&lt;&gt;"&amp;" ")</f>
        <v>0</v>
      </c>
      <c r="I95" s="98">
        <f>COUNTIFS('3-班级学员信息表'!$I:$I,'8-市场占有率'!I$5,'3-班级学员信息表'!$N:$N,'8-市场占有率'!$B95,'3-班级学员信息表'!$Q:$Q,"&lt;&gt;"&amp;" ")</f>
        <v>0</v>
      </c>
      <c r="J95" s="98">
        <f>COUNTIFS('3-班级学员信息表'!$I:$I,'8-市场占有率'!J$5,'3-班级学员信息表'!$N:$N,'8-市场占有率'!$B95,'3-班级学员信息表'!$Q:$Q,"&lt;&gt;"&amp;" ")</f>
        <v>0</v>
      </c>
      <c r="K95" s="98">
        <f>COUNTIFS('3-班级学员信息表'!$I:$I,'8-市场占有率'!K$5,'3-班级学员信息表'!$N:$N,'8-市场占有率'!$B95,'3-班级学员信息表'!$Q:$Q,"&lt;&gt;"&amp;" ")</f>
        <v>0</v>
      </c>
      <c r="L95" s="98">
        <f>COUNTIFS('3-班级学员信息表'!$I:$I,"初三",'3-班级学员信息表'!$N:$N,'8-市场占有率'!$B95,'3-班级学员信息表'!$Q:$Q,"&lt;&gt;"&amp;" ")+COUNTIFS('3-班级学员信息表'!$I:$I,"高一",'3-班级学员信息表'!$N:$N,'8-市场占有率'!$B95,'3-班级学员信息表'!$Q:$Q,"&lt;&gt;"&amp;" ")+COUNTIFS('3-班级学员信息表'!$I:$I,"高二",'3-班级学员信息表'!$N:$N,'8-市场占有率'!$B95,'3-班级学员信息表'!$Q:$Q,"&lt;&gt;"&amp;" ")+COUNTIFS('3-班级学员信息表'!$I:$I,"高三",'3-班级学员信息表'!$N:$N,'8-市场占有率'!$B95,'3-班级学员信息表'!$Q:$Q,"&lt;&gt;"&amp;" ")+COUNTIFS('3-班级学员信息表'!$I:$I,"其他",'3-班级学员信息表'!$N:$N,'8-市场占有率'!$B95,'3-班级学员信息表'!$Q:$Q,"&lt;&gt;"&amp;" ")</f>
        <v>0</v>
      </c>
      <c r="M95" s="98">
        <f t="shared" si="4"/>
        <v>3</v>
      </c>
      <c r="N95" s="101"/>
      <c r="O95" s="99">
        <f t="shared" si="3"/>
        <v>0</v>
      </c>
    </row>
    <row r="96" spans="1:15">
      <c r="A96" s="96">
        <v>90</v>
      </c>
      <c r="B96" s="100" t="s">
        <v>2876</v>
      </c>
      <c r="C96" s="98">
        <f>COUNTIFS('3-班级学员信息表'!$I:$I,"小班",'3-班级学员信息表'!$N:$N,'8-市场占有率'!$B96,'3-班级学员信息表'!$Q:$Q,"&lt;&gt;"&amp;" ")+COUNTIFS('3-班级学员信息表'!$I:$I,"中班",'3-班级学员信息表'!$N:$N,'8-市场占有率'!$B96,'3-班级学员信息表'!$Q:$Q,"&lt;&gt;"&amp;" ")+COUNTIFS('3-班级学员信息表'!$I:$I,"大班",'3-班级学员信息表'!$N:$N,'8-市场占有率'!$B96,'3-班级学员信息表'!$Q:$Q,"&lt;&gt;"&amp;" ")</f>
        <v>1</v>
      </c>
      <c r="D96" s="98">
        <f>COUNTIFS('3-班级学员信息表'!$I:$I,'8-市场占有率'!D$5,'3-班级学员信息表'!$N:$N,'8-市场占有率'!$B96,'3-班级学员信息表'!$Q:$Q,"&lt;&gt;"&amp;" ")</f>
        <v>0</v>
      </c>
      <c r="E96" s="98">
        <f>COUNTIFS('3-班级学员信息表'!$I:$I,'8-市场占有率'!E$5,'3-班级学员信息表'!$N:$N,'8-市场占有率'!$B96,'3-班级学员信息表'!$Q:$Q,"&lt;&gt;"&amp;" ")</f>
        <v>0</v>
      </c>
      <c r="F96" s="98">
        <f>COUNTIFS('3-班级学员信息表'!$I:$I,'8-市场占有率'!F$5,'3-班级学员信息表'!$N:$N,'8-市场占有率'!$B96,'3-班级学员信息表'!$Q:$Q,"&lt;&gt;"&amp;" ")</f>
        <v>0</v>
      </c>
      <c r="G96" s="98">
        <f>COUNTIFS('3-班级学员信息表'!$I:$I,'8-市场占有率'!G$5,'3-班级学员信息表'!$N:$N,'8-市场占有率'!$B96,'3-班级学员信息表'!$Q:$Q,"&lt;&gt;"&amp;" ")</f>
        <v>0</v>
      </c>
      <c r="H96" s="98">
        <f>COUNTIFS('3-班级学员信息表'!$I:$I,'8-市场占有率'!H$5,'3-班级学员信息表'!$N:$N,'8-市场占有率'!$B96,'3-班级学员信息表'!$Q:$Q,"&lt;&gt;"&amp;" ")</f>
        <v>0</v>
      </c>
      <c r="I96" s="98">
        <f>COUNTIFS('3-班级学员信息表'!$I:$I,'8-市场占有率'!I$5,'3-班级学员信息表'!$N:$N,'8-市场占有率'!$B96,'3-班级学员信息表'!$Q:$Q,"&lt;&gt;"&amp;" ")</f>
        <v>0</v>
      </c>
      <c r="J96" s="98">
        <f>COUNTIFS('3-班级学员信息表'!$I:$I,'8-市场占有率'!J$5,'3-班级学员信息表'!$N:$N,'8-市场占有率'!$B96,'3-班级学员信息表'!$Q:$Q,"&lt;&gt;"&amp;" ")</f>
        <v>0</v>
      </c>
      <c r="K96" s="98">
        <f>COUNTIFS('3-班级学员信息表'!$I:$I,'8-市场占有率'!K$5,'3-班级学员信息表'!$N:$N,'8-市场占有率'!$B96,'3-班级学员信息表'!$Q:$Q,"&lt;&gt;"&amp;" ")</f>
        <v>0</v>
      </c>
      <c r="L96" s="98">
        <f>COUNTIFS('3-班级学员信息表'!$I:$I,"初三",'3-班级学员信息表'!$N:$N,'8-市场占有率'!$B96,'3-班级学员信息表'!$Q:$Q,"&lt;&gt;"&amp;" ")+COUNTIFS('3-班级学员信息表'!$I:$I,"高一",'3-班级学员信息表'!$N:$N,'8-市场占有率'!$B96,'3-班级学员信息表'!$Q:$Q,"&lt;&gt;"&amp;" ")+COUNTIFS('3-班级学员信息表'!$I:$I,"高二",'3-班级学员信息表'!$N:$N,'8-市场占有率'!$B96,'3-班级学员信息表'!$Q:$Q,"&lt;&gt;"&amp;" ")+COUNTIFS('3-班级学员信息表'!$I:$I,"高三",'3-班级学员信息表'!$N:$N,'8-市场占有率'!$B96,'3-班级学员信息表'!$Q:$Q,"&lt;&gt;"&amp;" ")+COUNTIFS('3-班级学员信息表'!$I:$I,"其他",'3-班级学员信息表'!$N:$N,'8-市场占有率'!$B96,'3-班级学员信息表'!$Q:$Q,"&lt;&gt;"&amp;" ")</f>
        <v>0</v>
      </c>
      <c r="M96" s="98">
        <f t="shared" si="4"/>
        <v>1</v>
      </c>
      <c r="N96" s="101"/>
      <c r="O96" s="99">
        <f t="shared" si="3"/>
        <v>0</v>
      </c>
    </row>
    <row r="97" spans="1:15">
      <c r="A97" s="96">
        <v>91</v>
      </c>
      <c r="B97" s="100" t="s">
        <v>2356</v>
      </c>
      <c r="C97" s="98">
        <f>COUNTIFS('3-班级学员信息表'!$I:$I,"小班",'3-班级学员信息表'!$N:$N,'8-市场占有率'!$B97,'3-班级学员信息表'!$Q:$Q,"&lt;&gt;"&amp;" ")+COUNTIFS('3-班级学员信息表'!$I:$I,"中班",'3-班级学员信息表'!$N:$N,'8-市场占有率'!$B97,'3-班级学员信息表'!$Q:$Q,"&lt;&gt;"&amp;" ")+COUNTIFS('3-班级学员信息表'!$I:$I,"大班",'3-班级学员信息表'!$N:$N,'8-市场占有率'!$B97,'3-班级学员信息表'!$Q:$Q,"&lt;&gt;"&amp;" ")</f>
        <v>0</v>
      </c>
      <c r="D97" s="98">
        <f>COUNTIFS('3-班级学员信息表'!$I:$I,'8-市场占有率'!D$5,'3-班级学员信息表'!$N:$N,'8-市场占有率'!$B97,'3-班级学员信息表'!$Q:$Q,"&lt;&gt;"&amp;" ")</f>
        <v>0</v>
      </c>
      <c r="E97" s="98">
        <f>COUNTIFS('3-班级学员信息表'!$I:$I,'8-市场占有率'!E$5,'3-班级学员信息表'!$N:$N,'8-市场占有率'!$B97,'3-班级学员信息表'!$Q:$Q,"&lt;&gt;"&amp;" ")</f>
        <v>0</v>
      </c>
      <c r="F97" s="98">
        <f>COUNTIFS('3-班级学员信息表'!$I:$I,'8-市场占有率'!F$5,'3-班级学员信息表'!$N:$N,'8-市场占有率'!$B97,'3-班级学员信息表'!$Q:$Q,"&lt;&gt;"&amp;" ")</f>
        <v>0</v>
      </c>
      <c r="G97" s="98">
        <f>COUNTIFS('3-班级学员信息表'!$I:$I,'8-市场占有率'!G$5,'3-班级学员信息表'!$N:$N,'8-市场占有率'!$B97,'3-班级学员信息表'!$Q:$Q,"&lt;&gt;"&amp;" ")</f>
        <v>0</v>
      </c>
      <c r="H97" s="98">
        <f>COUNTIFS('3-班级学员信息表'!$I:$I,'8-市场占有率'!H$5,'3-班级学员信息表'!$N:$N,'8-市场占有率'!$B97,'3-班级学员信息表'!$Q:$Q,"&lt;&gt;"&amp;" ")</f>
        <v>0</v>
      </c>
      <c r="I97" s="98">
        <f>COUNTIFS('3-班级学员信息表'!$I:$I,'8-市场占有率'!I$5,'3-班级学员信息表'!$N:$N,'8-市场占有率'!$B97,'3-班级学员信息表'!$Q:$Q,"&lt;&gt;"&amp;" ")</f>
        <v>0</v>
      </c>
      <c r="J97" s="98">
        <f>COUNTIFS('3-班级学员信息表'!$I:$I,'8-市场占有率'!J$5,'3-班级学员信息表'!$N:$N,'8-市场占有率'!$B97,'3-班级学员信息表'!$Q:$Q,"&lt;&gt;"&amp;" ")</f>
        <v>0</v>
      </c>
      <c r="K97" s="98">
        <f>COUNTIFS('3-班级学员信息表'!$I:$I,'8-市场占有率'!K$5,'3-班级学员信息表'!$N:$N,'8-市场占有率'!$B97,'3-班级学员信息表'!$Q:$Q,"&lt;&gt;"&amp;" ")</f>
        <v>0</v>
      </c>
      <c r="L97" s="98">
        <f>COUNTIFS('3-班级学员信息表'!$I:$I,"初三",'3-班级学员信息表'!$N:$N,'8-市场占有率'!$B97,'3-班级学员信息表'!$Q:$Q,"&lt;&gt;"&amp;" ")+COUNTIFS('3-班级学员信息表'!$I:$I,"高一",'3-班级学员信息表'!$N:$N,'8-市场占有率'!$B97,'3-班级学员信息表'!$Q:$Q,"&lt;&gt;"&amp;" ")+COUNTIFS('3-班级学员信息表'!$I:$I,"高二",'3-班级学员信息表'!$N:$N,'8-市场占有率'!$B97,'3-班级学员信息表'!$Q:$Q,"&lt;&gt;"&amp;" ")+COUNTIFS('3-班级学员信息表'!$I:$I,"高三",'3-班级学员信息表'!$N:$N,'8-市场占有率'!$B97,'3-班级学员信息表'!$Q:$Q,"&lt;&gt;"&amp;" ")+COUNTIFS('3-班级学员信息表'!$I:$I,"其他",'3-班级学员信息表'!$N:$N,'8-市场占有率'!$B97,'3-班级学员信息表'!$Q:$Q,"&lt;&gt;"&amp;" ")</f>
        <v>0</v>
      </c>
      <c r="M97" s="98">
        <f t="shared" si="4"/>
        <v>0</v>
      </c>
      <c r="N97" s="101"/>
      <c r="O97" s="99">
        <f t="shared" si="3"/>
        <v>0</v>
      </c>
    </row>
    <row r="98" spans="1:15">
      <c r="A98" s="96">
        <v>92</v>
      </c>
      <c r="B98" s="100" t="s">
        <v>3793</v>
      </c>
      <c r="C98" s="98">
        <f>COUNTIFS('3-班级学员信息表'!$I:$I,"小班",'3-班级学员信息表'!$N:$N,'8-市场占有率'!$B98,'3-班级学员信息表'!$Q:$Q,"&lt;&gt;"&amp;" ")+COUNTIFS('3-班级学员信息表'!$I:$I,"中班",'3-班级学员信息表'!$N:$N,'8-市场占有率'!$B98,'3-班级学员信息表'!$Q:$Q,"&lt;&gt;"&amp;" ")+COUNTIFS('3-班级学员信息表'!$I:$I,"大班",'3-班级学员信息表'!$N:$N,'8-市场占有率'!$B98,'3-班级学员信息表'!$Q:$Q,"&lt;&gt;"&amp;" ")</f>
        <v>1</v>
      </c>
      <c r="D98" s="98">
        <f>COUNTIFS('3-班级学员信息表'!$I:$I,'8-市场占有率'!D$5,'3-班级学员信息表'!$N:$N,'8-市场占有率'!$B98,'3-班级学员信息表'!$Q:$Q,"&lt;&gt;"&amp;" ")</f>
        <v>0</v>
      </c>
      <c r="E98" s="98">
        <f>COUNTIFS('3-班级学员信息表'!$I:$I,'8-市场占有率'!E$5,'3-班级学员信息表'!$N:$N,'8-市场占有率'!$B98,'3-班级学员信息表'!$Q:$Q,"&lt;&gt;"&amp;" ")</f>
        <v>0</v>
      </c>
      <c r="F98" s="98">
        <f>COUNTIFS('3-班级学员信息表'!$I:$I,'8-市场占有率'!F$5,'3-班级学员信息表'!$N:$N,'8-市场占有率'!$B98,'3-班级学员信息表'!$Q:$Q,"&lt;&gt;"&amp;" ")</f>
        <v>0</v>
      </c>
      <c r="G98" s="98">
        <f>COUNTIFS('3-班级学员信息表'!$I:$I,'8-市场占有率'!G$5,'3-班级学员信息表'!$N:$N,'8-市场占有率'!$B98,'3-班级学员信息表'!$Q:$Q,"&lt;&gt;"&amp;" ")</f>
        <v>0</v>
      </c>
      <c r="H98" s="98">
        <f>COUNTIFS('3-班级学员信息表'!$I:$I,'8-市场占有率'!H$5,'3-班级学员信息表'!$N:$N,'8-市场占有率'!$B98,'3-班级学员信息表'!$Q:$Q,"&lt;&gt;"&amp;" ")</f>
        <v>0</v>
      </c>
      <c r="I98" s="98">
        <f>COUNTIFS('3-班级学员信息表'!$I:$I,'8-市场占有率'!I$5,'3-班级学员信息表'!$N:$N,'8-市场占有率'!$B98,'3-班级学员信息表'!$Q:$Q,"&lt;&gt;"&amp;" ")</f>
        <v>0</v>
      </c>
      <c r="J98" s="98">
        <f>COUNTIFS('3-班级学员信息表'!$I:$I,'8-市场占有率'!J$5,'3-班级学员信息表'!$N:$N,'8-市场占有率'!$B98,'3-班级学员信息表'!$Q:$Q,"&lt;&gt;"&amp;" ")</f>
        <v>0</v>
      </c>
      <c r="K98" s="98">
        <f>COUNTIFS('3-班级学员信息表'!$I:$I,'8-市场占有率'!K$5,'3-班级学员信息表'!$N:$N,'8-市场占有率'!$B98,'3-班级学员信息表'!$Q:$Q,"&lt;&gt;"&amp;" ")</f>
        <v>0</v>
      </c>
      <c r="L98" s="98">
        <f>COUNTIFS('3-班级学员信息表'!$I:$I,"初三",'3-班级学员信息表'!$N:$N,'8-市场占有率'!$B98,'3-班级学员信息表'!$Q:$Q,"&lt;&gt;"&amp;" ")+COUNTIFS('3-班级学员信息表'!$I:$I,"高一",'3-班级学员信息表'!$N:$N,'8-市场占有率'!$B98,'3-班级学员信息表'!$Q:$Q,"&lt;&gt;"&amp;" ")+COUNTIFS('3-班级学员信息表'!$I:$I,"高二",'3-班级学员信息表'!$N:$N,'8-市场占有率'!$B98,'3-班级学员信息表'!$Q:$Q,"&lt;&gt;"&amp;" ")+COUNTIFS('3-班级学员信息表'!$I:$I,"高三",'3-班级学员信息表'!$N:$N,'8-市场占有率'!$B98,'3-班级学员信息表'!$Q:$Q,"&lt;&gt;"&amp;" ")+COUNTIFS('3-班级学员信息表'!$I:$I,"其他",'3-班级学员信息表'!$N:$N,'8-市场占有率'!$B98,'3-班级学员信息表'!$Q:$Q,"&lt;&gt;"&amp;" ")</f>
        <v>0</v>
      </c>
      <c r="M98" s="98">
        <f t="shared" si="4"/>
        <v>1</v>
      </c>
      <c r="N98" s="101"/>
      <c r="O98" s="99">
        <f t="shared" si="3"/>
        <v>0</v>
      </c>
    </row>
    <row r="99" spans="1:15">
      <c r="A99" s="96">
        <v>93</v>
      </c>
      <c r="B99" s="100" t="s">
        <v>4616</v>
      </c>
      <c r="C99" s="98">
        <f>COUNTIFS('3-班级学员信息表'!$I:$I,"小班",'3-班级学员信息表'!$N:$N,'8-市场占有率'!$B99,'3-班级学员信息表'!$Q:$Q,"&lt;&gt;"&amp;" ")+COUNTIFS('3-班级学员信息表'!$I:$I,"中班",'3-班级学员信息表'!$N:$N,'8-市场占有率'!$B99,'3-班级学员信息表'!$Q:$Q,"&lt;&gt;"&amp;" ")+COUNTIFS('3-班级学员信息表'!$I:$I,"大班",'3-班级学员信息表'!$N:$N,'8-市场占有率'!$B99,'3-班级学员信息表'!$Q:$Q,"&lt;&gt;"&amp;" ")</f>
        <v>0</v>
      </c>
      <c r="D99" s="98">
        <f>COUNTIFS('3-班级学员信息表'!$I:$I,'8-市场占有率'!D$5,'3-班级学员信息表'!$N:$N,'8-市场占有率'!$B99,'3-班级学员信息表'!$Q:$Q,"&lt;&gt;"&amp;" ")</f>
        <v>0</v>
      </c>
      <c r="E99" s="98">
        <f>COUNTIFS('3-班级学员信息表'!$I:$I,'8-市场占有率'!E$5,'3-班级学员信息表'!$N:$N,'8-市场占有率'!$B99,'3-班级学员信息表'!$Q:$Q,"&lt;&gt;"&amp;" ")</f>
        <v>0</v>
      </c>
      <c r="F99" s="98">
        <f>COUNTIFS('3-班级学员信息表'!$I:$I,'8-市场占有率'!F$5,'3-班级学员信息表'!$N:$N,'8-市场占有率'!$B99,'3-班级学员信息表'!$Q:$Q,"&lt;&gt;"&amp;" ")</f>
        <v>0</v>
      </c>
      <c r="G99" s="98">
        <f>COUNTIFS('3-班级学员信息表'!$I:$I,'8-市场占有率'!G$5,'3-班级学员信息表'!$N:$N,'8-市场占有率'!$B99,'3-班级学员信息表'!$Q:$Q,"&lt;&gt;"&amp;" ")</f>
        <v>0</v>
      </c>
      <c r="H99" s="98">
        <f>COUNTIFS('3-班级学员信息表'!$I:$I,'8-市场占有率'!H$5,'3-班级学员信息表'!$N:$N,'8-市场占有率'!$B99,'3-班级学员信息表'!$Q:$Q,"&lt;&gt;"&amp;" ")</f>
        <v>0</v>
      </c>
      <c r="I99" s="98">
        <f>COUNTIFS('3-班级学员信息表'!$I:$I,'8-市场占有率'!I$5,'3-班级学员信息表'!$N:$N,'8-市场占有率'!$B99,'3-班级学员信息表'!$Q:$Q,"&lt;&gt;"&amp;" ")</f>
        <v>3</v>
      </c>
      <c r="J99" s="98">
        <f>COUNTIFS('3-班级学员信息表'!$I:$I,'8-市场占有率'!J$5,'3-班级学员信息表'!$N:$N,'8-市场占有率'!$B99,'3-班级学员信息表'!$Q:$Q,"&lt;&gt;"&amp;" ")</f>
        <v>0</v>
      </c>
      <c r="K99" s="98">
        <f>COUNTIFS('3-班级学员信息表'!$I:$I,'8-市场占有率'!K$5,'3-班级学员信息表'!$N:$N,'8-市场占有率'!$B99,'3-班级学员信息表'!$Q:$Q,"&lt;&gt;"&amp;" ")</f>
        <v>0</v>
      </c>
      <c r="L99" s="98">
        <f>COUNTIFS('3-班级学员信息表'!$I:$I,"初三",'3-班级学员信息表'!$N:$N,'8-市场占有率'!$B99,'3-班级学员信息表'!$Q:$Q,"&lt;&gt;"&amp;" ")+COUNTIFS('3-班级学员信息表'!$I:$I,"高一",'3-班级学员信息表'!$N:$N,'8-市场占有率'!$B99,'3-班级学员信息表'!$Q:$Q,"&lt;&gt;"&amp;" ")+COUNTIFS('3-班级学员信息表'!$I:$I,"高二",'3-班级学员信息表'!$N:$N,'8-市场占有率'!$B99,'3-班级学员信息表'!$Q:$Q,"&lt;&gt;"&amp;" ")+COUNTIFS('3-班级学员信息表'!$I:$I,"高三",'3-班级学员信息表'!$N:$N,'8-市场占有率'!$B99,'3-班级学员信息表'!$Q:$Q,"&lt;&gt;"&amp;" ")+COUNTIFS('3-班级学员信息表'!$I:$I,"其他",'3-班级学员信息表'!$N:$N,'8-市场占有率'!$B99,'3-班级学员信息表'!$Q:$Q,"&lt;&gt;"&amp;" ")</f>
        <v>0</v>
      </c>
      <c r="M99" s="98">
        <f t="shared" si="4"/>
        <v>3</v>
      </c>
      <c r="N99" s="101"/>
      <c r="O99" s="99">
        <f t="shared" si="3"/>
        <v>0</v>
      </c>
    </row>
    <row r="100" spans="1:15">
      <c r="A100" s="96">
        <v>94</v>
      </c>
      <c r="B100" s="100" t="s">
        <v>5027</v>
      </c>
      <c r="C100" s="98">
        <f>COUNTIFS('3-班级学员信息表'!$I:$I,"小班",'3-班级学员信息表'!$N:$N,'8-市场占有率'!$B100,'3-班级学员信息表'!$Q:$Q,"&lt;&gt;"&amp;" ")+COUNTIFS('3-班级学员信息表'!$I:$I,"中班",'3-班级学员信息表'!$N:$N,'8-市场占有率'!$B100,'3-班级学员信息表'!$Q:$Q,"&lt;&gt;"&amp;" ")+COUNTIFS('3-班级学员信息表'!$I:$I,"大班",'3-班级学员信息表'!$N:$N,'8-市场占有率'!$B100,'3-班级学员信息表'!$Q:$Q,"&lt;&gt;"&amp;" ")</f>
        <v>1</v>
      </c>
      <c r="D100" s="98">
        <f>COUNTIFS('3-班级学员信息表'!$I:$I,'8-市场占有率'!D$5,'3-班级学员信息表'!$N:$N,'8-市场占有率'!$B100,'3-班级学员信息表'!$Q:$Q,"&lt;&gt;"&amp;" ")</f>
        <v>0</v>
      </c>
      <c r="E100" s="98">
        <f>COUNTIFS('3-班级学员信息表'!$I:$I,'8-市场占有率'!E$5,'3-班级学员信息表'!$N:$N,'8-市场占有率'!$B100,'3-班级学员信息表'!$Q:$Q,"&lt;&gt;"&amp;" ")</f>
        <v>0</v>
      </c>
      <c r="F100" s="98">
        <f>COUNTIFS('3-班级学员信息表'!$I:$I,'8-市场占有率'!F$5,'3-班级学员信息表'!$N:$N,'8-市场占有率'!$B100,'3-班级学员信息表'!$Q:$Q,"&lt;&gt;"&amp;" ")</f>
        <v>0</v>
      </c>
      <c r="G100" s="98">
        <f>COUNTIFS('3-班级学员信息表'!$I:$I,'8-市场占有率'!G$5,'3-班级学员信息表'!$N:$N,'8-市场占有率'!$B100,'3-班级学员信息表'!$Q:$Q,"&lt;&gt;"&amp;" ")</f>
        <v>0</v>
      </c>
      <c r="H100" s="98">
        <f>COUNTIFS('3-班级学员信息表'!$I:$I,'8-市场占有率'!H$5,'3-班级学员信息表'!$N:$N,'8-市场占有率'!$B100,'3-班级学员信息表'!$Q:$Q,"&lt;&gt;"&amp;" ")</f>
        <v>0</v>
      </c>
      <c r="I100" s="98">
        <f>COUNTIFS('3-班级学员信息表'!$I:$I,'8-市场占有率'!I$5,'3-班级学员信息表'!$N:$N,'8-市场占有率'!$B100,'3-班级学员信息表'!$Q:$Q,"&lt;&gt;"&amp;" ")</f>
        <v>0</v>
      </c>
      <c r="J100" s="98">
        <f>COUNTIFS('3-班级学员信息表'!$I:$I,'8-市场占有率'!J$5,'3-班级学员信息表'!$N:$N,'8-市场占有率'!$B100,'3-班级学员信息表'!$Q:$Q,"&lt;&gt;"&amp;" ")</f>
        <v>0</v>
      </c>
      <c r="K100" s="98">
        <f>COUNTIFS('3-班级学员信息表'!$I:$I,'8-市场占有率'!K$5,'3-班级学员信息表'!$N:$N,'8-市场占有率'!$B100,'3-班级学员信息表'!$Q:$Q,"&lt;&gt;"&amp;" ")</f>
        <v>0</v>
      </c>
      <c r="L100" s="98">
        <f>COUNTIFS('3-班级学员信息表'!$I:$I,"初三",'3-班级学员信息表'!$N:$N,'8-市场占有率'!$B100,'3-班级学员信息表'!$Q:$Q,"&lt;&gt;"&amp;" ")+COUNTIFS('3-班级学员信息表'!$I:$I,"高一",'3-班级学员信息表'!$N:$N,'8-市场占有率'!$B100,'3-班级学员信息表'!$Q:$Q,"&lt;&gt;"&amp;" ")+COUNTIFS('3-班级学员信息表'!$I:$I,"高二",'3-班级学员信息表'!$N:$N,'8-市场占有率'!$B100,'3-班级学员信息表'!$Q:$Q,"&lt;&gt;"&amp;" ")+COUNTIFS('3-班级学员信息表'!$I:$I,"高三",'3-班级学员信息表'!$N:$N,'8-市场占有率'!$B100,'3-班级学员信息表'!$Q:$Q,"&lt;&gt;"&amp;" ")+COUNTIFS('3-班级学员信息表'!$I:$I,"其他",'3-班级学员信息表'!$N:$N,'8-市场占有率'!$B100,'3-班级学员信息表'!$Q:$Q,"&lt;&gt;"&amp;" ")</f>
        <v>0</v>
      </c>
      <c r="M100" s="98">
        <f t="shared" si="4"/>
        <v>1</v>
      </c>
      <c r="N100" s="101"/>
      <c r="O100" s="99">
        <f t="shared" si="3"/>
        <v>0</v>
      </c>
    </row>
    <row r="101" spans="1:15">
      <c r="A101" s="96">
        <v>95</v>
      </c>
      <c r="B101" s="100"/>
      <c r="C101" s="98">
        <f>COUNTIFS('3-班级学员信息表'!$I:$I,"小班",'3-班级学员信息表'!$N:$N,'8-市场占有率'!$B101,'3-班级学员信息表'!$Q:$Q,"&lt;&gt;"&amp;" ")+COUNTIFS('3-班级学员信息表'!$I:$I,"中班",'3-班级学员信息表'!$N:$N,'8-市场占有率'!$B101,'3-班级学员信息表'!$Q:$Q,"&lt;&gt;"&amp;" ")+COUNTIFS('3-班级学员信息表'!$I:$I,"大班",'3-班级学员信息表'!$N:$N,'8-市场占有率'!$B101,'3-班级学员信息表'!$Q:$Q,"&lt;&gt;"&amp;" ")</f>
        <v>0</v>
      </c>
      <c r="D101" s="98">
        <f>COUNTIFS('3-班级学员信息表'!$I:$I,'8-市场占有率'!D$5,'3-班级学员信息表'!$N:$N,'8-市场占有率'!$B101,'3-班级学员信息表'!$Q:$Q,"&lt;&gt;"&amp;" ")</f>
        <v>0</v>
      </c>
      <c r="E101" s="98">
        <f>COUNTIFS('3-班级学员信息表'!$I:$I,'8-市场占有率'!E$5,'3-班级学员信息表'!$N:$N,'8-市场占有率'!$B101,'3-班级学员信息表'!$Q:$Q,"&lt;&gt;"&amp;" ")</f>
        <v>0</v>
      </c>
      <c r="F101" s="98">
        <f>COUNTIFS('3-班级学员信息表'!$I:$I,'8-市场占有率'!F$5,'3-班级学员信息表'!$N:$N,'8-市场占有率'!$B101,'3-班级学员信息表'!$Q:$Q,"&lt;&gt;"&amp;" ")</f>
        <v>0</v>
      </c>
      <c r="G101" s="98">
        <f>COUNTIFS('3-班级学员信息表'!$I:$I,'8-市场占有率'!G$5,'3-班级学员信息表'!$N:$N,'8-市场占有率'!$B101,'3-班级学员信息表'!$Q:$Q,"&lt;&gt;"&amp;" ")</f>
        <v>0</v>
      </c>
      <c r="H101" s="98">
        <f>COUNTIFS('3-班级学员信息表'!$I:$I,'8-市场占有率'!H$5,'3-班级学员信息表'!$N:$N,'8-市场占有率'!$B101,'3-班级学员信息表'!$Q:$Q,"&lt;&gt;"&amp;" ")</f>
        <v>0</v>
      </c>
      <c r="I101" s="98">
        <f>COUNTIFS('3-班级学员信息表'!$I:$I,'8-市场占有率'!I$5,'3-班级学员信息表'!$N:$N,'8-市场占有率'!$B101,'3-班级学员信息表'!$Q:$Q,"&lt;&gt;"&amp;" ")</f>
        <v>0</v>
      </c>
      <c r="J101" s="98">
        <f>COUNTIFS('3-班级学员信息表'!$I:$I,'8-市场占有率'!J$5,'3-班级学员信息表'!$N:$N,'8-市场占有率'!$B101,'3-班级学员信息表'!$Q:$Q,"&lt;&gt;"&amp;" ")</f>
        <v>0</v>
      </c>
      <c r="K101" s="98">
        <f>COUNTIFS('3-班级学员信息表'!$I:$I,'8-市场占有率'!K$5,'3-班级学员信息表'!$N:$N,'8-市场占有率'!$B101,'3-班级学员信息表'!$Q:$Q,"&lt;&gt;"&amp;" ")</f>
        <v>0</v>
      </c>
      <c r="L101" s="98">
        <f>COUNTIFS('3-班级学员信息表'!$I:$I,"初三",'3-班级学员信息表'!$N:$N,'8-市场占有率'!$B101,'3-班级学员信息表'!$Q:$Q,"&lt;&gt;"&amp;" ")+COUNTIFS('3-班级学员信息表'!$I:$I,"高一",'3-班级学员信息表'!$N:$N,'8-市场占有率'!$B101,'3-班级学员信息表'!$Q:$Q,"&lt;&gt;"&amp;" ")+COUNTIFS('3-班级学员信息表'!$I:$I,"高二",'3-班级学员信息表'!$N:$N,'8-市场占有率'!$B101,'3-班级学员信息表'!$Q:$Q,"&lt;&gt;"&amp;" ")+COUNTIFS('3-班级学员信息表'!$I:$I,"高三",'3-班级学员信息表'!$N:$N,'8-市场占有率'!$B101,'3-班级学员信息表'!$Q:$Q,"&lt;&gt;"&amp;" ")+COUNTIFS('3-班级学员信息表'!$I:$I,"其他",'3-班级学员信息表'!$N:$N,'8-市场占有率'!$B101,'3-班级学员信息表'!$Q:$Q,"&lt;&gt;"&amp;" ")</f>
        <v>0</v>
      </c>
      <c r="M101" s="98">
        <f t="shared" si="4"/>
        <v>0</v>
      </c>
      <c r="N101" s="101"/>
      <c r="O101" s="99">
        <f t="shared" si="3"/>
        <v>0</v>
      </c>
    </row>
    <row r="102" spans="1:15">
      <c r="A102" s="96">
        <v>96</v>
      </c>
      <c r="B102" s="100"/>
      <c r="C102" s="98">
        <f>COUNTIFS('3-班级学员信息表'!$I:$I,"小班",'3-班级学员信息表'!$N:$N,'8-市场占有率'!$B102,'3-班级学员信息表'!$Q:$Q,"&lt;&gt;"&amp;" ")+COUNTIFS('3-班级学员信息表'!$I:$I,"中班",'3-班级学员信息表'!$N:$N,'8-市场占有率'!$B102,'3-班级学员信息表'!$Q:$Q,"&lt;&gt;"&amp;" ")+COUNTIFS('3-班级学员信息表'!$I:$I,"大班",'3-班级学员信息表'!$N:$N,'8-市场占有率'!$B102,'3-班级学员信息表'!$Q:$Q,"&lt;&gt;"&amp;" ")</f>
        <v>0</v>
      </c>
      <c r="D102" s="98">
        <f>COUNTIFS('3-班级学员信息表'!$I:$I,'8-市场占有率'!D$5,'3-班级学员信息表'!$N:$N,'8-市场占有率'!$B102,'3-班级学员信息表'!$Q:$Q,"&lt;&gt;"&amp;" ")</f>
        <v>0</v>
      </c>
      <c r="E102" s="98">
        <f>COUNTIFS('3-班级学员信息表'!$I:$I,'8-市场占有率'!E$5,'3-班级学员信息表'!$N:$N,'8-市场占有率'!$B102,'3-班级学员信息表'!$Q:$Q,"&lt;&gt;"&amp;" ")</f>
        <v>0</v>
      </c>
      <c r="F102" s="98">
        <f>COUNTIFS('3-班级学员信息表'!$I:$I,'8-市场占有率'!F$5,'3-班级学员信息表'!$N:$N,'8-市场占有率'!$B102,'3-班级学员信息表'!$Q:$Q,"&lt;&gt;"&amp;" ")</f>
        <v>0</v>
      </c>
      <c r="G102" s="98">
        <f>COUNTIFS('3-班级学员信息表'!$I:$I,'8-市场占有率'!G$5,'3-班级学员信息表'!$N:$N,'8-市场占有率'!$B102,'3-班级学员信息表'!$Q:$Q,"&lt;&gt;"&amp;" ")</f>
        <v>0</v>
      </c>
      <c r="H102" s="98">
        <f>COUNTIFS('3-班级学员信息表'!$I:$I,'8-市场占有率'!H$5,'3-班级学员信息表'!$N:$N,'8-市场占有率'!$B102,'3-班级学员信息表'!$Q:$Q,"&lt;&gt;"&amp;" ")</f>
        <v>0</v>
      </c>
      <c r="I102" s="98">
        <f>COUNTIFS('3-班级学员信息表'!$I:$I,'8-市场占有率'!I$5,'3-班级学员信息表'!$N:$N,'8-市场占有率'!$B102,'3-班级学员信息表'!$Q:$Q,"&lt;&gt;"&amp;" ")</f>
        <v>0</v>
      </c>
      <c r="J102" s="98">
        <f>COUNTIFS('3-班级学员信息表'!$I:$I,'8-市场占有率'!J$5,'3-班级学员信息表'!$N:$N,'8-市场占有率'!$B102,'3-班级学员信息表'!$Q:$Q,"&lt;&gt;"&amp;" ")</f>
        <v>0</v>
      </c>
      <c r="K102" s="98">
        <f>COUNTIFS('3-班级学员信息表'!$I:$I,'8-市场占有率'!K$5,'3-班级学员信息表'!$N:$N,'8-市场占有率'!$B102,'3-班级学员信息表'!$Q:$Q,"&lt;&gt;"&amp;" ")</f>
        <v>0</v>
      </c>
      <c r="L102" s="98">
        <f>COUNTIFS('3-班级学员信息表'!$I:$I,"初三",'3-班级学员信息表'!$N:$N,'8-市场占有率'!$B102,'3-班级学员信息表'!$Q:$Q,"&lt;&gt;"&amp;" ")+COUNTIFS('3-班级学员信息表'!$I:$I,"高一",'3-班级学员信息表'!$N:$N,'8-市场占有率'!$B102,'3-班级学员信息表'!$Q:$Q,"&lt;&gt;"&amp;" ")+COUNTIFS('3-班级学员信息表'!$I:$I,"高二",'3-班级学员信息表'!$N:$N,'8-市场占有率'!$B102,'3-班级学员信息表'!$Q:$Q,"&lt;&gt;"&amp;" ")+COUNTIFS('3-班级学员信息表'!$I:$I,"高三",'3-班级学员信息表'!$N:$N,'8-市场占有率'!$B102,'3-班级学员信息表'!$Q:$Q,"&lt;&gt;"&amp;" ")+COUNTIFS('3-班级学员信息表'!$I:$I,"其他",'3-班级学员信息表'!$N:$N,'8-市场占有率'!$B102,'3-班级学员信息表'!$Q:$Q,"&lt;&gt;"&amp;" ")</f>
        <v>0</v>
      </c>
      <c r="M102" s="98">
        <f t="shared" si="4"/>
        <v>0</v>
      </c>
      <c r="N102" s="101"/>
      <c r="O102" s="99">
        <f t="shared" si="3"/>
        <v>0</v>
      </c>
    </row>
    <row r="103" spans="1:15">
      <c r="A103" s="96">
        <v>97</v>
      </c>
      <c r="B103" s="100"/>
      <c r="C103" s="98">
        <f>COUNTIFS('3-班级学员信息表'!$I:$I,"小班",'3-班级学员信息表'!$N:$N,'8-市场占有率'!$B103,'3-班级学员信息表'!$Q:$Q,"&lt;&gt;"&amp;" ")+COUNTIFS('3-班级学员信息表'!$I:$I,"中班",'3-班级学员信息表'!$N:$N,'8-市场占有率'!$B103,'3-班级学员信息表'!$Q:$Q,"&lt;&gt;"&amp;" ")+COUNTIFS('3-班级学员信息表'!$I:$I,"大班",'3-班级学员信息表'!$N:$N,'8-市场占有率'!$B103,'3-班级学员信息表'!$Q:$Q,"&lt;&gt;"&amp;" ")</f>
        <v>0</v>
      </c>
      <c r="D103" s="98">
        <f>COUNTIFS('3-班级学员信息表'!$I:$I,'8-市场占有率'!D$5,'3-班级学员信息表'!$N:$N,'8-市场占有率'!$B103,'3-班级学员信息表'!$Q:$Q,"&lt;&gt;"&amp;" ")</f>
        <v>0</v>
      </c>
      <c r="E103" s="98">
        <f>COUNTIFS('3-班级学员信息表'!$I:$I,'8-市场占有率'!E$5,'3-班级学员信息表'!$N:$N,'8-市场占有率'!$B103,'3-班级学员信息表'!$Q:$Q,"&lt;&gt;"&amp;" ")</f>
        <v>0</v>
      </c>
      <c r="F103" s="98">
        <f>COUNTIFS('3-班级学员信息表'!$I:$I,'8-市场占有率'!F$5,'3-班级学员信息表'!$N:$N,'8-市场占有率'!$B103,'3-班级学员信息表'!$Q:$Q,"&lt;&gt;"&amp;" ")</f>
        <v>0</v>
      </c>
      <c r="G103" s="98">
        <f>COUNTIFS('3-班级学员信息表'!$I:$I,'8-市场占有率'!G$5,'3-班级学员信息表'!$N:$N,'8-市场占有率'!$B103,'3-班级学员信息表'!$Q:$Q,"&lt;&gt;"&amp;" ")</f>
        <v>0</v>
      </c>
      <c r="H103" s="98">
        <f>COUNTIFS('3-班级学员信息表'!$I:$I,'8-市场占有率'!H$5,'3-班级学员信息表'!$N:$N,'8-市场占有率'!$B103,'3-班级学员信息表'!$Q:$Q,"&lt;&gt;"&amp;" ")</f>
        <v>0</v>
      </c>
      <c r="I103" s="98">
        <f>COUNTIFS('3-班级学员信息表'!$I:$I,'8-市场占有率'!I$5,'3-班级学员信息表'!$N:$N,'8-市场占有率'!$B103,'3-班级学员信息表'!$Q:$Q,"&lt;&gt;"&amp;" ")</f>
        <v>0</v>
      </c>
      <c r="J103" s="98">
        <f>COUNTIFS('3-班级学员信息表'!$I:$I,'8-市场占有率'!J$5,'3-班级学员信息表'!$N:$N,'8-市场占有率'!$B103,'3-班级学员信息表'!$Q:$Q,"&lt;&gt;"&amp;" ")</f>
        <v>0</v>
      </c>
      <c r="K103" s="98">
        <f>COUNTIFS('3-班级学员信息表'!$I:$I,'8-市场占有率'!K$5,'3-班级学员信息表'!$N:$N,'8-市场占有率'!$B103,'3-班级学员信息表'!$Q:$Q,"&lt;&gt;"&amp;" ")</f>
        <v>0</v>
      </c>
      <c r="L103" s="98">
        <f>COUNTIFS('3-班级学员信息表'!$I:$I,"初三",'3-班级学员信息表'!$N:$N,'8-市场占有率'!$B103,'3-班级学员信息表'!$Q:$Q,"&lt;&gt;"&amp;" ")+COUNTIFS('3-班级学员信息表'!$I:$I,"高一",'3-班级学员信息表'!$N:$N,'8-市场占有率'!$B103,'3-班级学员信息表'!$Q:$Q,"&lt;&gt;"&amp;" ")+COUNTIFS('3-班级学员信息表'!$I:$I,"高二",'3-班级学员信息表'!$N:$N,'8-市场占有率'!$B103,'3-班级学员信息表'!$Q:$Q,"&lt;&gt;"&amp;" ")+COUNTIFS('3-班级学员信息表'!$I:$I,"高三",'3-班级学员信息表'!$N:$N,'8-市场占有率'!$B103,'3-班级学员信息表'!$Q:$Q,"&lt;&gt;"&amp;" ")+COUNTIFS('3-班级学员信息表'!$I:$I,"其他",'3-班级学员信息表'!$N:$N,'8-市场占有率'!$B103,'3-班级学员信息表'!$Q:$Q,"&lt;&gt;"&amp;" ")</f>
        <v>0</v>
      </c>
      <c r="M103" s="98">
        <f t="shared" si="4"/>
        <v>0</v>
      </c>
      <c r="N103" s="101"/>
      <c r="O103" s="99">
        <f t="shared" si="3"/>
        <v>0</v>
      </c>
    </row>
    <row r="104" spans="1:15">
      <c r="A104" s="96">
        <v>98</v>
      </c>
      <c r="B104" s="100"/>
      <c r="C104" s="98">
        <f>COUNTIFS('3-班级学员信息表'!$I:$I,"小班",'3-班级学员信息表'!$N:$N,'8-市场占有率'!$B104,'3-班级学员信息表'!$Q:$Q,"&lt;&gt;"&amp;" ")+COUNTIFS('3-班级学员信息表'!$I:$I,"中班",'3-班级学员信息表'!$N:$N,'8-市场占有率'!$B104,'3-班级学员信息表'!$Q:$Q,"&lt;&gt;"&amp;" ")+COUNTIFS('3-班级学员信息表'!$I:$I,"大班",'3-班级学员信息表'!$N:$N,'8-市场占有率'!$B104,'3-班级学员信息表'!$Q:$Q,"&lt;&gt;"&amp;" ")</f>
        <v>0</v>
      </c>
      <c r="D104" s="98">
        <f>COUNTIFS('3-班级学员信息表'!$I:$I,'8-市场占有率'!D$5,'3-班级学员信息表'!$N:$N,'8-市场占有率'!$B104,'3-班级学员信息表'!$Q:$Q,"&lt;&gt;"&amp;" ")</f>
        <v>0</v>
      </c>
      <c r="E104" s="98">
        <f>COUNTIFS('3-班级学员信息表'!$I:$I,'8-市场占有率'!E$5,'3-班级学员信息表'!$N:$N,'8-市场占有率'!$B104,'3-班级学员信息表'!$Q:$Q,"&lt;&gt;"&amp;" ")</f>
        <v>0</v>
      </c>
      <c r="F104" s="98">
        <f>COUNTIFS('3-班级学员信息表'!$I:$I,'8-市场占有率'!F$5,'3-班级学员信息表'!$N:$N,'8-市场占有率'!$B104,'3-班级学员信息表'!$Q:$Q,"&lt;&gt;"&amp;" ")</f>
        <v>0</v>
      </c>
      <c r="G104" s="98">
        <f>COUNTIFS('3-班级学员信息表'!$I:$I,'8-市场占有率'!G$5,'3-班级学员信息表'!$N:$N,'8-市场占有率'!$B104,'3-班级学员信息表'!$Q:$Q,"&lt;&gt;"&amp;" ")</f>
        <v>0</v>
      </c>
      <c r="H104" s="98">
        <f>COUNTIFS('3-班级学员信息表'!$I:$I,'8-市场占有率'!H$5,'3-班级学员信息表'!$N:$N,'8-市场占有率'!$B104,'3-班级学员信息表'!$Q:$Q,"&lt;&gt;"&amp;" ")</f>
        <v>0</v>
      </c>
      <c r="I104" s="98">
        <f>COUNTIFS('3-班级学员信息表'!$I:$I,'8-市场占有率'!I$5,'3-班级学员信息表'!$N:$N,'8-市场占有率'!$B104,'3-班级学员信息表'!$Q:$Q,"&lt;&gt;"&amp;" ")</f>
        <v>0</v>
      </c>
      <c r="J104" s="98">
        <f>COUNTIFS('3-班级学员信息表'!$I:$I,'8-市场占有率'!J$5,'3-班级学员信息表'!$N:$N,'8-市场占有率'!$B104,'3-班级学员信息表'!$Q:$Q,"&lt;&gt;"&amp;" ")</f>
        <v>0</v>
      </c>
      <c r="K104" s="98">
        <f>COUNTIFS('3-班级学员信息表'!$I:$I,'8-市场占有率'!K$5,'3-班级学员信息表'!$N:$N,'8-市场占有率'!$B104,'3-班级学员信息表'!$Q:$Q,"&lt;&gt;"&amp;" ")</f>
        <v>0</v>
      </c>
      <c r="L104" s="98">
        <f>COUNTIFS('3-班级学员信息表'!$I:$I,"初三",'3-班级学员信息表'!$N:$N,'8-市场占有率'!$B104,'3-班级学员信息表'!$Q:$Q,"&lt;&gt;"&amp;" ")+COUNTIFS('3-班级学员信息表'!$I:$I,"高一",'3-班级学员信息表'!$N:$N,'8-市场占有率'!$B104,'3-班级学员信息表'!$Q:$Q,"&lt;&gt;"&amp;" ")+COUNTIFS('3-班级学员信息表'!$I:$I,"高二",'3-班级学员信息表'!$N:$N,'8-市场占有率'!$B104,'3-班级学员信息表'!$Q:$Q,"&lt;&gt;"&amp;" ")+COUNTIFS('3-班级学员信息表'!$I:$I,"高三",'3-班级学员信息表'!$N:$N,'8-市场占有率'!$B104,'3-班级学员信息表'!$Q:$Q,"&lt;&gt;"&amp;" ")+COUNTIFS('3-班级学员信息表'!$I:$I,"其他",'3-班级学员信息表'!$N:$N,'8-市场占有率'!$B104,'3-班级学员信息表'!$Q:$Q,"&lt;&gt;"&amp;" ")</f>
        <v>0</v>
      </c>
      <c r="M104" s="98">
        <f t="shared" si="4"/>
        <v>0</v>
      </c>
      <c r="N104" s="101"/>
      <c r="O104" s="99">
        <f t="shared" si="3"/>
        <v>0</v>
      </c>
    </row>
    <row r="105" spans="1:15">
      <c r="A105" s="96">
        <v>99</v>
      </c>
      <c r="B105" s="100"/>
      <c r="C105" s="98">
        <f>COUNTIFS('3-班级学员信息表'!$I:$I,"小班",'3-班级学员信息表'!$N:$N,'8-市场占有率'!$B105,'3-班级学员信息表'!$Q:$Q,"&lt;&gt;"&amp;" ")+COUNTIFS('3-班级学员信息表'!$I:$I,"中班",'3-班级学员信息表'!$N:$N,'8-市场占有率'!$B105,'3-班级学员信息表'!$Q:$Q,"&lt;&gt;"&amp;" ")+COUNTIFS('3-班级学员信息表'!$I:$I,"大班",'3-班级学员信息表'!$N:$N,'8-市场占有率'!$B105,'3-班级学员信息表'!$Q:$Q,"&lt;&gt;"&amp;" ")</f>
        <v>0</v>
      </c>
      <c r="D105" s="98">
        <f>COUNTIFS('3-班级学员信息表'!$I:$I,'8-市场占有率'!D$5,'3-班级学员信息表'!$N:$N,'8-市场占有率'!$B105,'3-班级学员信息表'!$Q:$Q,"&lt;&gt;"&amp;" ")</f>
        <v>0</v>
      </c>
      <c r="E105" s="98">
        <f>COUNTIFS('3-班级学员信息表'!$I:$I,'8-市场占有率'!E$5,'3-班级学员信息表'!$N:$N,'8-市场占有率'!$B105,'3-班级学员信息表'!$Q:$Q,"&lt;&gt;"&amp;" ")</f>
        <v>0</v>
      </c>
      <c r="F105" s="98">
        <f>COUNTIFS('3-班级学员信息表'!$I:$I,'8-市场占有率'!F$5,'3-班级学员信息表'!$N:$N,'8-市场占有率'!$B105,'3-班级学员信息表'!$Q:$Q,"&lt;&gt;"&amp;" ")</f>
        <v>0</v>
      </c>
      <c r="G105" s="98">
        <f>COUNTIFS('3-班级学员信息表'!$I:$I,'8-市场占有率'!G$5,'3-班级学员信息表'!$N:$N,'8-市场占有率'!$B105,'3-班级学员信息表'!$Q:$Q,"&lt;&gt;"&amp;" ")</f>
        <v>0</v>
      </c>
      <c r="H105" s="98">
        <f>COUNTIFS('3-班级学员信息表'!$I:$I,'8-市场占有率'!H$5,'3-班级学员信息表'!$N:$N,'8-市场占有率'!$B105,'3-班级学员信息表'!$Q:$Q,"&lt;&gt;"&amp;" ")</f>
        <v>0</v>
      </c>
      <c r="I105" s="98">
        <f>COUNTIFS('3-班级学员信息表'!$I:$I,'8-市场占有率'!I$5,'3-班级学员信息表'!$N:$N,'8-市场占有率'!$B105,'3-班级学员信息表'!$Q:$Q,"&lt;&gt;"&amp;" ")</f>
        <v>0</v>
      </c>
      <c r="J105" s="98">
        <f>COUNTIFS('3-班级学员信息表'!$I:$I,'8-市场占有率'!J$5,'3-班级学员信息表'!$N:$N,'8-市场占有率'!$B105,'3-班级学员信息表'!$Q:$Q,"&lt;&gt;"&amp;" ")</f>
        <v>0</v>
      </c>
      <c r="K105" s="98">
        <f>COUNTIFS('3-班级学员信息表'!$I:$I,'8-市场占有率'!K$5,'3-班级学员信息表'!$N:$N,'8-市场占有率'!$B105,'3-班级学员信息表'!$Q:$Q,"&lt;&gt;"&amp;" ")</f>
        <v>0</v>
      </c>
      <c r="L105" s="98">
        <f>COUNTIFS('3-班级学员信息表'!$I:$I,"初三",'3-班级学员信息表'!$N:$N,'8-市场占有率'!$B105,'3-班级学员信息表'!$Q:$Q,"&lt;&gt;"&amp;" ")+COUNTIFS('3-班级学员信息表'!$I:$I,"高一",'3-班级学员信息表'!$N:$N,'8-市场占有率'!$B105,'3-班级学员信息表'!$Q:$Q,"&lt;&gt;"&amp;" ")+COUNTIFS('3-班级学员信息表'!$I:$I,"高二",'3-班级学员信息表'!$N:$N,'8-市场占有率'!$B105,'3-班级学员信息表'!$Q:$Q,"&lt;&gt;"&amp;" ")+COUNTIFS('3-班级学员信息表'!$I:$I,"高三",'3-班级学员信息表'!$N:$N,'8-市场占有率'!$B105,'3-班级学员信息表'!$Q:$Q,"&lt;&gt;"&amp;" ")+COUNTIFS('3-班级学员信息表'!$I:$I,"其他",'3-班级学员信息表'!$N:$N,'8-市场占有率'!$B105,'3-班级学员信息表'!$Q:$Q,"&lt;&gt;"&amp;" ")</f>
        <v>0</v>
      </c>
      <c r="M105" s="98">
        <f t="shared" si="4"/>
        <v>0</v>
      </c>
      <c r="N105" s="101"/>
      <c r="O105" s="99">
        <f t="shared" si="3"/>
        <v>0</v>
      </c>
    </row>
    <row r="106" spans="1:15">
      <c r="A106" s="96">
        <v>100</v>
      </c>
      <c r="B106" s="100"/>
      <c r="C106" s="98">
        <f>COUNTIFS('3-班级学员信息表'!$I:$I,"小班",'3-班级学员信息表'!$N:$N,'8-市场占有率'!$B106,'3-班级学员信息表'!$Q:$Q,"&lt;&gt;"&amp;" ")+COUNTIFS('3-班级学员信息表'!$I:$I,"中班",'3-班级学员信息表'!$N:$N,'8-市场占有率'!$B106,'3-班级学员信息表'!$Q:$Q,"&lt;&gt;"&amp;" ")+COUNTIFS('3-班级学员信息表'!$I:$I,"大班",'3-班级学员信息表'!$N:$N,'8-市场占有率'!$B106,'3-班级学员信息表'!$Q:$Q,"&lt;&gt;"&amp;" ")</f>
        <v>0</v>
      </c>
      <c r="D106" s="98">
        <f>COUNTIFS('3-班级学员信息表'!$I:$I,'8-市场占有率'!D$5,'3-班级学员信息表'!$N:$N,'8-市场占有率'!$B106,'3-班级学员信息表'!$Q:$Q,"&lt;&gt;"&amp;" ")</f>
        <v>0</v>
      </c>
      <c r="E106" s="98">
        <f>COUNTIFS('3-班级学员信息表'!$I:$I,'8-市场占有率'!E$5,'3-班级学员信息表'!$N:$N,'8-市场占有率'!$B106,'3-班级学员信息表'!$Q:$Q,"&lt;&gt;"&amp;" ")</f>
        <v>0</v>
      </c>
      <c r="F106" s="98">
        <f>COUNTIFS('3-班级学员信息表'!$I:$I,'8-市场占有率'!F$5,'3-班级学员信息表'!$N:$N,'8-市场占有率'!$B106,'3-班级学员信息表'!$Q:$Q,"&lt;&gt;"&amp;" ")</f>
        <v>0</v>
      </c>
      <c r="G106" s="98">
        <f>COUNTIFS('3-班级学员信息表'!$I:$I,'8-市场占有率'!G$5,'3-班级学员信息表'!$N:$N,'8-市场占有率'!$B106,'3-班级学员信息表'!$Q:$Q,"&lt;&gt;"&amp;" ")</f>
        <v>0</v>
      </c>
      <c r="H106" s="98">
        <f>COUNTIFS('3-班级学员信息表'!$I:$I,'8-市场占有率'!H$5,'3-班级学员信息表'!$N:$N,'8-市场占有率'!$B106,'3-班级学员信息表'!$Q:$Q,"&lt;&gt;"&amp;" ")</f>
        <v>0</v>
      </c>
      <c r="I106" s="98">
        <f>COUNTIFS('3-班级学员信息表'!$I:$I,'8-市场占有率'!I$5,'3-班级学员信息表'!$N:$N,'8-市场占有率'!$B106,'3-班级学员信息表'!$Q:$Q,"&lt;&gt;"&amp;" ")</f>
        <v>0</v>
      </c>
      <c r="J106" s="98">
        <f>COUNTIFS('3-班级学员信息表'!$I:$I,'8-市场占有率'!J$5,'3-班级学员信息表'!$N:$N,'8-市场占有率'!$B106,'3-班级学员信息表'!$Q:$Q,"&lt;&gt;"&amp;" ")</f>
        <v>0</v>
      </c>
      <c r="K106" s="98">
        <f>COUNTIFS('3-班级学员信息表'!$I:$I,'8-市场占有率'!K$5,'3-班级学员信息表'!$N:$N,'8-市场占有率'!$B106,'3-班级学员信息表'!$Q:$Q,"&lt;&gt;"&amp;" ")</f>
        <v>0</v>
      </c>
      <c r="L106" s="98">
        <f>COUNTIFS('3-班级学员信息表'!$I:$I,"初三",'3-班级学员信息表'!$N:$N,'8-市场占有率'!$B106,'3-班级学员信息表'!$Q:$Q,"&lt;&gt;"&amp;" ")+COUNTIFS('3-班级学员信息表'!$I:$I,"高一",'3-班级学员信息表'!$N:$N,'8-市场占有率'!$B106,'3-班级学员信息表'!$Q:$Q,"&lt;&gt;"&amp;" ")+COUNTIFS('3-班级学员信息表'!$I:$I,"高二",'3-班级学员信息表'!$N:$N,'8-市场占有率'!$B106,'3-班级学员信息表'!$Q:$Q,"&lt;&gt;"&amp;" ")+COUNTIFS('3-班级学员信息表'!$I:$I,"高三",'3-班级学员信息表'!$N:$N,'8-市场占有率'!$B106,'3-班级学员信息表'!$Q:$Q,"&lt;&gt;"&amp;" ")+COUNTIFS('3-班级学员信息表'!$I:$I,"其他",'3-班级学员信息表'!$N:$N,'8-市场占有率'!$B106,'3-班级学员信息表'!$Q:$Q,"&lt;&gt;"&amp;" ")</f>
        <v>0</v>
      </c>
      <c r="M106" s="98">
        <f t="shared" si="4"/>
        <v>0</v>
      </c>
      <c r="N106" s="101"/>
      <c r="O106" s="99">
        <f t="shared" si="3"/>
        <v>0</v>
      </c>
    </row>
    <row r="107" spans="1:15">
      <c r="A107" s="96">
        <v>101</v>
      </c>
      <c r="B107" s="100"/>
      <c r="C107" s="98">
        <f>COUNTIFS('3-班级学员信息表'!$I:$I,"小班",'3-班级学员信息表'!$N:$N,'8-市场占有率'!$B107,'3-班级学员信息表'!$Q:$Q,"&lt;&gt;"&amp;" ")+COUNTIFS('3-班级学员信息表'!$I:$I,"中班",'3-班级学员信息表'!$N:$N,'8-市场占有率'!$B107,'3-班级学员信息表'!$Q:$Q,"&lt;&gt;"&amp;" ")+COUNTIFS('3-班级学员信息表'!$I:$I,"大班",'3-班级学员信息表'!$N:$N,'8-市场占有率'!$B107,'3-班级学员信息表'!$Q:$Q,"&lt;&gt;"&amp;" ")</f>
        <v>0</v>
      </c>
      <c r="D107" s="98">
        <f>COUNTIFS('3-班级学员信息表'!$I:$I,'8-市场占有率'!D$5,'3-班级学员信息表'!$N:$N,'8-市场占有率'!$B107,'3-班级学员信息表'!$Q:$Q,"&lt;&gt;"&amp;" ")</f>
        <v>0</v>
      </c>
      <c r="E107" s="98">
        <f>COUNTIFS('3-班级学员信息表'!$I:$I,'8-市场占有率'!E$5,'3-班级学员信息表'!$N:$N,'8-市场占有率'!$B107,'3-班级学员信息表'!$Q:$Q,"&lt;&gt;"&amp;" ")</f>
        <v>0</v>
      </c>
      <c r="F107" s="98">
        <f>COUNTIFS('3-班级学员信息表'!$I:$I,'8-市场占有率'!F$5,'3-班级学员信息表'!$N:$N,'8-市场占有率'!$B107,'3-班级学员信息表'!$Q:$Q,"&lt;&gt;"&amp;" ")</f>
        <v>0</v>
      </c>
      <c r="G107" s="98">
        <f>COUNTIFS('3-班级学员信息表'!$I:$I,'8-市场占有率'!G$5,'3-班级学员信息表'!$N:$N,'8-市场占有率'!$B107,'3-班级学员信息表'!$Q:$Q,"&lt;&gt;"&amp;" ")</f>
        <v>0</v>
      </c>
      <c r="H107" s="98">
        <f>COUNTIFS('3-班级学员信息表'!$I:$I,'8-市场占有率'!H$5,'3-班级学员信息表'!$N:$N,'8-市场占有率'!$B107,'3-班级学员信息表'!$Q:$Q,"&lt;&gt;"&amp;" ")</f>
        <v>0</v>
      </c>
      <c r="I107" s="98">
        <f>COUNTIFS('3-班级学员信息表'!$I:$I,'8-市场占有率'!I$5,'3-班级学员信息表'!$N:$N,'8-市场占有率'!$B107,'3-班级学员信息表'!$Q:$Q,"&lt;&gt;"&amp;" ")</f>
        <v>0</v>
      </c>
      <c r="J107" s="98">
        <f>COUNTIFS('3-班级学员信息表'!$I:$I,'8-市场占有率'!J$5,'3-班级学员信息表'!$N:$N,'8-市场占有率'!$B107,'3-班级学员信息表'!$Q:$Q,"&lt;&gt;"&amp;" ")</f>
        <v>0</v>
      </c>
      <c r="K107" s="98">
        <f>COUNTIFS('3-班级学员信息表'!$I:$I,'8-市场占有率'!K$5,'3-班级学员信息表'!$N:$N,'8-市场占有率'!$B107,'3-班级学员信息表'!$Q:$Q,"&lt;&gt;"&amp;" ")</f>
        <v>0</v>
      </c>
      <c r="L107" s="98">
        <f>COUNTIFS('3-班级学员信息表'!$I:$I,"初三",'3-班级学员信息表'!$N:$N,'8-市场占有率'!$B107,'3-班级学员信息表'!$Q:$Q,"&lt;&gt;"&amp;" ")+COUNTIFS('3-班级学员信息表'!$I:$I,"高一",'3-班级学员信息表'!$N:$N,'8-市场占有率'!$B107,'3-班级学员信息表'!$Q:$Q,"&lt;&gt;"&amp;" ")+COUNTIFS('3-班级学员信息表'!$I:$I,"高二",'3-班级学员信息表'!$N:$N,'8-市场占有率'!$B107,'3-班级学员信息表'!$Q:$Q,"&lt;&gt;"&amp;" ")+COUNTIFS('3-班级学员信息表'!$I:$I,"高三",'3-班级学员信息表'!$N:$N,'8-市场占有率'!$B107,'3-班级学员信息表'!$Q:$Q,"&lt;&gt;"&amp;" ")+COUNTIFS('3-班级学员信息表'!$I:$I,"其他",'3-班级学员信息表'!$N:$N,'8-市场占有率'!$B107,'3-班级学员信息表'!$Q:$Q,"&lt;&gt;"&amp;" ")</f>
        <v>0</v>
      </c>
      <c r="M107" s="98">
        <f t="shared" si="4"/>
        <v>0</v>
      </c>
      <c r="N107" s="101"/>
      <c r="O107" s="99">
        <f t="shared" si="3"/>
        <v>0</v>
      </c>
    </row>
    <row r="108" spans="1:15">
      <c r="A108" s="96">
        <v>102</v>
      </c>
      <c r="B108" s="100"/>
      <c r="C108" s="98">
        <f>COUNTIFS('3-班级学员信息表'!$I:$I,"小班",'3-班级学员信息表'!$N:$N,'8-市场占有率'!$B108,'3-班级学员信息表'!$Q:$Q,"&lt;&gt;"&amp;" ")+COUNTIFS('3-班级学员信息表'!$I:$I,"中班",'3-班级学员信息表'!$N:$N,'8-市场占有率'!$B108,'3-班级学员信息表'!$Q:$Q,"&lt;&gt;"&amp;" ")+COUNTIFS('3-班级学员信息表'!$I:$I,"大班",'3-班级学员信息表'!$N:$N,'8-市场占有率'!$B108,'3-班级学员信息表'!$Q:$Q,"&lt;&gt;"&amp;" ")</f>
        <v>0</v>
      </c>
      <c r="D108" s="98">
        <f>COUNTIFS('3-班级学员信息表'!$I:$I,'8-市场占有率'!D$5,'3-班级学员信息表'!$N:$N,'8-市场占有率'!$B108,'3-班级学员信息表'!$Q:$Q,"&lt;&gt;"&amp;" ")</f>
        <v>0</v>
      </c>
      <c r="E108" s="98">
        <f>COUNTIFS('3-班级学员信息表'!$I:$I,'8-市场占有率'!E$5,'3-班级学员信息表'!$N:$N,'8-市场占有率'!$B108,'3-班级学员信息表'!$Q:$Q,"&lt;&gt;"&amp;" ")</f>
        <v>0</v>
      </c>
      <c r="F108" s="98">
        <f>COUNTIFS('3-班级学员信息表'!$I:$I,'8-市场占有率'!F$5,'3-班级学员信息表'!$N:$N,'8-市场占有率'!$B108,'3-班级学员信息表'!$Q:$Q,"&lt;&gt;"&amp;" ")</f>
        <v>0</v>
      </c>
      <c r="G108" s="98">
        <f>COUNTIFS('3-班级学员信息表'!$I:$I,'8-市场占有率'!G$5,'3-班级学员信息表'!$N:$N,'8-市场占有率'!$B108,'3-班级学员信息表'!$Q:$Q,"&lt;&gt;"&amp;" ")</f>
        <v>0</v>
      </c>
      <c r="H108" s="98">
        <f>COUNTIFS('3-班级学员信息表'!$I:$I,'8-市场占有率'!H$5,'3-班级学员信息表'!$N:$N,'8-市场占有率'!$B108,'3-班级学员信息表'!$Q:$Q,"&lt;&gt;"&amp;" ")</f>
        <v>0</v>
      </c>
      <c r="I108" s="98">
        <f>COUNTIFS('3-班级学员信息表'!$I:$I,'8-市场占有率'!I$5,'3-班级学员信息表'!$N:$N,'8-市场占有率'!$B108,'3-班级学员信息表'!$Q:$Q,"&lt;&gt;"&amp;" ")</f>
        <v>0</v>
      </c>
      <c r="J108" s="98">
        <f>COUNTIFS('3-班级学员信息表'!$I:$I,'8-市场占有率'!J$5,'3-班级学员信息表'!$N:$N,'8-市场占有率'!$B108,'3-班级学员信息表'!$Q:$Q,"&lt;&gt;"&amp;" ")</f>
        <v>0</v>
      </c>
      <c r="K108" s="98">
        <f>COUNTIFS('3-班级学员信息表'!$I:$I,'8-市场占有率'!K$5,'3-班级学员信息表'!$N:$N,'8-市场占有率'!$B108,'3-班级学员信息表'!$Q:$Q,"&lt;&gt;"&amp;" ")</f>
        <v>0</v>
      </c>
      <c r="L108" s="98">
        <f>COUNTIFS('3-班级学员信息表'!$I:$I,"初三",'3-班级学员信息表'!$N:$N,'8-市场占有率'!$B108,'3-班级学员信息表'!$Q:$Q,"&lt;&gt;"&amp;" ")+COUNTIFS('3-班级学员信息表'!$I:$I,"高一",'3-班级学员信息表'!$N:$N,'8-市场占有率'!$B108,'3-班级学员信息表'!$Q:$Q,"&lt;&gt;"&amp;" ")+COUNTIFS('3-班级学员信息表'!$I:$I,"高二",'3-班级学员信息表'!$N:$N,'8-市场占有率'!$B108,'3-班级学员信息表'!$Q:$Q,"&lt;&gt;"&amp;" ")+COUNTIFS('3-班级学员信息表'!$I:$I,"高三",'3-班级学员信息表'!$N:$N,'8-市场占有率'!$B108,'3-班级学员信息表'!$Q:$Q,"&lt;&gt;"&amp;" ")+COUNTIFS('3-班级学员信息表'!$I:$I,"其他",'3-班级学员信息表'!$N:$N,'8-市场占有率'!$B108,'3-班级学员信息表'!$Q:$Q,"&lt;&gt;"&amp;" ")</f>
        <v>0</v>
      </c>
      <c r="M108" s="98">
        <f t="shared" si="4"/>
        <v>0</v>
      </c>
      <c r="N108" s="101"/>
      <c r="O108" s="99">
        <f t="shared" si="3"/>
        <v>0</v>
      </c>
    </row>
    <row r="109" spans="1:15">
      <c r="A109" s="96">
        <v>103</v>
      </c>
      <c r="B109" s="100"/>
      <c r="C109" s="98">
        <f>COUNTIFS('3-班级学员信息表'!$I:$I,"小班",'3-班级学员信息表'!$N:$N,'8-市场占有率'!$B109,'3-班级学员信息表'!$Q:$Q,"&lt;&gt;"&amp;" ")+COUNTIFS('3-班级学员信息表'!$I:$I,"中班",'3-班级学员信息表'!$N:$N,'8-市场占有率'!$B109,'3-班级学员信息表'!$Q:$Q,"&lt;&gt;"&amp;" ")+COUNTIFS('3-班级学员信息表'!$I:$I,"大班",'3-班级学员信息表'!$N:$N,'8-市场占有率'!$B109,'3-班级学员信息表'!$Q:$Q,"&lt;&gt;"&amp;" ")</f>
        <v>0</v>
      </c>
      <c r="D109" s="98">
        <f>COUNTIFS('3-班级学员信息表'!$I:$I,'8-市场占有率'!D$5,'3-班级学员信息表'!$N:$N,'8-市场占有率'!$B109,'3-班级学员信息表'!$Q:$Q,"&lt;&gt;"&amp;" ")</f>
        <v>0</v>
      </c>
      <c r="E109" s="98">
        <f>COUNTIFS('3-班级学员信息表'!$I:$I,'8-市场占有率'!E$5,'3-班级学员信息表'!$N:$N,'8-市场占有率'!$B109,'3-班级学员信息表'!$Q:$Q,"&lt;&gt;"&amp;" ")</f>
        <v>0</v>
      </c>
      <c r="F109" s="98">
        <f>COUNTIFS('3-班级学员信息表'!$I:$I,'8-市场占有率'!F$5,'3-班级学员信息表'!$N:$N,'8-市场占有率'!$B109,'3-班级学员信息表'!$Q:$Q,"&lt;&gt;"&amp;" ")</f>
        <v>0</v>
      </c>
      <c r="G109" s="98">
        <f>COUNTIFS('3-班级学员信息表'!$I:$I,'8-市场占有率'!G$5,'3-班级学员信息表'!$N:$N,'8-市场占有率'!$B109,'3-班级学员信息表'!$Q:$Q,"&lt;&gt;"&amp;" ")</f>
        <v>0</v>
      </c>
      <c r="H109" s="98">
        <f>COUNTIFS('3-班级学员信息表'!$I:$I,'8-市场占有率'!H$5,'3-班级学员信息表'!$N:$N,'8-市场占有率'!$B109,'3-班级学员信息表'!$Q:$Q,"&lt;&gt;"&amp;" ")</f>
        <v>0</v>
      </c>
      <c r="I109" s="98">
        <f>COUNTIFS('3-班级学员信息表'!$I:$I,'8-市场占有率'!I$5,'3-班级学员信息表'!$N:$N,'8-市场占有率'!$B109,'3-班级学员信息表'!$Q:$Q,"&lt;&gt;"&amp;" ")</f>
        <v>0</v>
      </c>
      <c r="J109" s="98">
        <f>COUNTIFS('3-班级学员信息表'!$I:$I,'8-市场占有率'!J$5,'3-班级学员信息表'!$N:$N,'8-市场占有率'!$B109,'3-班级学员信息表'!$Q:$Q,"&lt;&gt;"&amp;" ")</f>
        <v>0</v>
      </c>
      <c r="K109" s="98">
        <f>COUNTIFS('3-班级学员信息表'!$I:$I,'8-市场占有率'!K$5,'3-班级学员信息表'!$N:$N,'8-市场占有率'!$B109,'3-班级学员信息表'!$Q:$Q,"&lt;&gt;"&amp;" ")</f>
        <v>0</v>
      </c>
      <c r="L109" s="98">
        <f>COUNTIFS('3-班级学员信息表'!$I:$I,"初三",'3-班级学员信息表'!$N:$N,'8-市场占有率'!$B109,'3-班级学员信息表'!$Q:$Q,"&lt;&gt;"&amp;" ")+COUNTIFS('3-班级学员信息表'!$I:$I,"高一",'3-班级学员信息表'!$N:$N,'8-市场占有率'!$B109,'3-班级学员信息表'!$Q:$Q,"&lt;&gt;"&amp;" ")+COUNTIFS('3-班级学员信息表'!$I:$I,"高二",'3-班级学员信息表'!$N:$N,'8-市场占有率'!$B109,'3-班级学员信息表'!$Q:$Q,"&lt;&gt;"&amp;" ")+COUNTIFS('3-班级学员信息表'!$I:$I,"高三",'3-班级学员信息表'!$N:$N,'8-市场占有率'!$B109,'3-班级学员信息表'!$Q:$Q,"&lt;&gt;"&amp;" ")+COUNTIFS('3-班级学员信息表'!$I:$I,"其他",'3-班级学员信息表'!$N:$N,'8-市场占有率'!$B109,'3-班级学员信息表'!$Q:$Q,"&lt;&gt;"&amp;" ")</f>
        <v>0</v>
      </c>
      <c r="M109" s="98">
        <f t="shared" si="4"/>
        <v>0</v>
      </c>
      <c r="N109" s="101"/>
      <c r="O109" s="99">
        <f t="shared" si="3"/>
        <v>0</v>
      </c>
    </row>
    <row r="110" spans="1:15">
      <c r="A110" s="96">
        <v>104</v>
      </c>
      <c r="B110" s="100"/>
      <c r="C110" s="98">
        <f>COUNTIFS('3-班级学员信息表'!$I:$I,"小班",'3-班级学员信息表'!$N:$N,'8-市场占有率'!$B110,'3-班级学员信息表'!$Q:$Q,"&lt;&gt;"&amp;" ")+COUNTIFS('3-班级学员信息表'!$I:$I,"中班",'3-班级学员信息表'!$N:$N,'8-市场占有率'!$B110,'3-班级学员信息表'!$Q:$Q,"&lt;&gt;"&amp;" ")+COUNTIFS('3-班级学员信息表'!$I:$I,"大班",'3-班级学员信息表'!$N:$N,'8-市场占有率'!$B110,'3-班级学员信息表'!$Q:$Q,"&lt;&gt;"&amp;" ")</f>
        <v>0</v>
      </c>
      <c r="D110" s="98">
        <f>COUNTIFS('3-班级学员信息表'!$I:$I,'8-市场占有率'!D$5,'3-班级学员信息表'!$N:$N,'8-市场占有率'!$B110,'3-班级学员信息表'!$Q:$Q,"&lt;&gt;"&amp;" ")</f>
        <v>0</v>
      </c>
      <c r="E110" s="98">
        <f>COUNTIFS('3-班级学员信息表'!$I:$I,'8-市场占有率'!E$5,'3-班级学员信息表'!$N:$N,'8-市场占有率'!$B110,'3-班级学员信息表'!$Q:$Q,"&lt;&gt;"&amp;" ")</f>
        <v>0</v>
      </c>
      <c r="F110" s="98">
        <f>COUNTIFS('3-班级学员信息表'!$I:$I,'8-市场占有率'!F$5,'3-班级学员信息表'!$N:$N,'8-市场占有率'!$B110,'3-班级学员信息表'!$Q:$Q,"&lt;&gt;"&amp;" ")</f>
        <v>0</v>
      </c>
      <c r="G110" s="98">
        <f>COUNTIFS('3-班级学员信息表'!$I:$I,'8-市场占有率'!G$5,'3-班级学员信息表'!$N:$N,'8-市场占有率'!$B110,'3-班级学员信息表'!$Q:$Q,"&lt;&gt;"&amp;" ")</f>
        <v>0</v>
      </c>
      <c r="H110" s="98">
        <f>COUNTIFS('3-班级学员信息表'!$I:$I,'8-市场占有率'!H$5,'3-班级学员信息表'!$N:$N,'8-市场占有率'!$B110,'3-班级学员信息表'!$Q:$Q,"&lt;&gt;"&amp;" ")</f>
        <v>0</v>
      </c>
      <c r="I110" s="98">
        <f>COUNTIFS('3-班级学员信息表'!$I:$I,'8-市场占有率'!I$5,'3-班级学员信息表'!$N:$N,'8-市场占有率'!$B110,'3-班级学员信息表'!$Q:$Q,"&lt;&gt;"&amp;" ")</f>
        <v>0</v>
      </c>
      <c r="J110" s="98">
        <f>COUNTIFS('3-班级学员信息表'!$I:$I,'8-市场占有率'!J$5,'3-班级学员信息表'!$N:$N,'8-市场占有率'!$B110,'3-班级学员信息表'!$Q:$Q,"&lt;&gt;"&amp;" ")</f>
        <v>0</v>
      </c>
      <c r="K110" s="98">
        <f>COUNTIFS('3-班级学员信息表'!$I:$I,'8-市场占有率'!K$5,'3-班级学员信息表'!$N:$N,'8-市场占有率'!$B110,'3-班级学员信息表'!$Q:$Q,"&lt;&gt;"&amp;" ")</f>
        <v>0</v>
      </c>
      <c r="L110" s="98">
        <f>COUNTIFS('3-班级学员信息表'!$I:$I,"初三",'3-班级学员信息表'!$N:$N,'8-市场占有率'!$B110,'3-班级学员信息表'!$Q:$Q,"&lt;&gt;"&amp;" ")+COUNTIFS('3-班级学员信息表'!$I:$I,"高一",'3-班级学员信息表'!$N:$N,'8-市场占有率'!$B110,'3-班级学员信息表'!$Q:$Q,"&lt;&gt;"&amp;" ")+COUNTIFS('3-班级学员信息表'!$I:$I,"高二",'3-班级学员信息表'!$N:$N,'8-市场占有率'!$B110,'3-班级学员信息表'!$Q:$Q,"&lt;&gt;"&amp;" ")+COUNTIFS('3-班级学员信息表'!$I:$I,"高三",'3-班级学员信息表'!$N:$N,'8-市场占有率'!$B110,'3-班级学员信息表'!$Q:$Q,"&lt;&gt;"&amp;" ")+COUNTIFS('3-班级学员信息表'!$I:$I,"其他",'3-班级学员信息表'!$N:$N,'8-市场占有率'!$B110,'3-班级学员信息表'!$Q:$Q,"&lt;&gt;"&amp;" ")</f>
        <v>0</v>
      </c>
      <c r="M110" s="98">
        <f t="shared" si="4"/>
        <v>0</v>
      </c>
      <c r="N110" s="101"/>
      <c r="O110" s="99">
        <f t="shared" si="3"/>
        <v>0</v>
      </c>
    </row>
    <row r="111" spans="1:15">
      <c r="A111" s="96">
        <v>105</v>
      </c>
      <c r="B111" s="100"/>
      <c r="C111" s="98">
        <f>COUNTIFS('3-班级学员信息表'!$I:$I,"小班",'3-班级学员信息表'!$N:$N,'8-市场占有率'!$B111,'3-班级学员信息表'!$Q:$Q,"&lt;&gt;"&amp;" ")+COUNTIFS('3-班级学员信息表'!$I:$I,"中班",'3-班级学员信息表'!$N:$N,'8-市场占有率'!$B111,'3-班级学员信息表'!$Q:$Q,"&lt;&gt;"&amp;" ")+COUNTIFS('3-班级学员信息表'!$I:$I,"大班",'3-班级学员信息表'!$N:$N,'8-市场占有率'!$B111,'3-班级学员信息表'!$Q:$Q,"&lt;&gt;"&amp;" ")</f>
        <v>0</v>
      </c>
      <c r="D111" s="98">
        <f>COUNTIFS('3-班级学员信息表'!$I:$I,'8-市场占有率'!D$5,'3-班级学员信息表'!$N:$N,'8-市场占有率'!$B111,'3-班级学员信息表'!$Q:$Q,"&lt;&gt;"&amp;" ")</f>
        <v>0</v>
      </c>
      <c r="E111" s="98">
        <f>COUNTIFS('3-班级学员信息表'!$I:$I,'8-市场占有率'!E$5,'3-班级学员信息表'!$N:$N,'8-市场占有率'!$B111,'3-班级学员信息表'!$Q:$Q,"&lt;&gt;"&amp;" ")</f>
        <v>0</v>
      </c>
      <c r="F111" s="98">
        <f>COUNTIFS('3-班级学员信息表'!$I:$I,'8-市场占有率'!F$5,'3-班级学员信息表'!$N:$N,'8-市场占有率'!$B111,'3-班级学员信息表'!$Q:$Q,"&lt;&gt;"&amp;" ")</f>
        <v>0</v>
      </c>
      <c r="G111" s="98">
        <f>COUNTIFS('3-班级学员信息表'!$I:$I,'8-市场占有率'!G$5,'3-班级学员信息表'!$N:$N,'8-市场占有率'!$B111,'3-班级学员信息表'!$Q:$Q,"&lt;&gt;"&amp;" ")</f>
        <v>0</v>
      </c>
      <c r="H111" s="98">
        <f>COUNTIFS('3-班级学员信息表'!$I:$I,'8-市场占有率'!H$5,'3-班级学员信息表'!$N:$N,'8-市场占有率'!$B111,'3-班级学员信息表'!$Q:$Q,"&lt;&gt;"&amp;" ")</f>
        <v>0</v>
      </c>
      <c r="I111" s="98">
        <f>COUNTIFS('3-班级学员信息表'!$I:$I,'8-市场占有率'!I$5,'3-班级学员信息表'!$N:$N,'8-市场占有率'!$B111,'3-班级学员信息表'!$Q:$Q,"&lt;&gt;"&amp;" ")</f>
        <v>0</v>
      </c>
      <c r="J111" s="98">
        <f>COUNTIFS('3-班级学员信息表'!$I:$I,'8-市场占有率'!J$5,'3-班级学员信息表'!$N:$N,'8-市场占有率'!$B111,'3-班级学员信息表'!$Q:$Q,"&lt;&gt;"&amp;" ")</f>
        <v>0</v>
      </c>
      <c r="K111" s="98">
        <f>COUNTIFS('3-班级学员信息表'!$I:$I,'8-市场占有率'!K$5,'3-班级学员信息表'!$N:$N,'8-市场占有率'!$B111,'3-班级学员信息表'!$Q:$Q,"&lt;&gt;"&amp;" ")</f>
        <v>0</v>
      </c>
      <c r="L111" s="98">
        <f>COUNTIFS('3-班级学员信息表'!$I:$I,"初三",'3-班级学员信息表'!$N:$N,'8-市场占有率'!$B111,'3-班级学员信息表'!$Q:$Q,"&lt;&gt;"&amp;" ")+COUNTIFS('3-班级学员信息表'!$I:$I,"高一",'3-班级学员信息表'!$N:$N,'8-市场占有率'!$B111,'3-班级学员信息表'!$Q:$Q,"&lt;&gt;"&amp;" ")+COUNTIFS('3-班级学员信息表'!$I:$I,"高二",'3-班级学员信息表'!$N:$N,'8-市场占有率'!$B111,'3-班级学员信息表'!$Q:$Q,"&lt;&gt;"&amp;" ")+COUNTIFS('3-班级学员信息表'!$I:$I,"高三",'3-班级学员信息表'!$N:$N,'8-市场占有率'!$B111,'3-班级学员信息表'!$Q:$Q,"&lt;&gt;"&amp;" ")+COUNTIFS('3-班级学员信息表'!$I:$I,"其他",'3-班级学员信息表'!$N:$N,'8-市场占有率'!$B111,'3-班级学员信息表'!$Q:$Q,"&lt;&gt;"&amp;" ")</f>
        <v>0</v>
      </c>
      <c r="M111" s="98">
        <f t="shared" si="4"/>
        <v>0</v>
      </c>
      <c r="N111" s="101"/>
      <c r="O111" s="99">
        <f t="shared" si="3"/>
        <v>0</v>
      </c>
    </row>
    <row r="112" spans="1:15">
      <c r="A112" s="96">
        <v>106</v>
      </c>
      <c r="B112" s="100"/>
      <c r="C112" s="98">
        <f>COUNTIFS('3-班级学员信息表'!$I:$I,"小班",'3-班级学员信息表'!$N:$N,'8-市场占有率'!$B112,'3-班级学员信息表'!$Q:$Q,"&lt;&gt;"&amp;" ")+COUNTIFS('3-班级学员信息表'!$I:$I,"中班",'3-班级学员信息表'!$N:$N,'8-市场占有率'!$B112,'3-班级学员信息表'!$Q:$Q,"&lt;&gt;"&amp;" ")+COUNTIFS('3-班级学员信息表'!$I:$I,"大班",'3-班级学员信息表'!$N:$N,'8-市场占有率'!$B112,'3-班级学员信息表'!$Q:$Q,"&lt;&gt;"&amp;" ")</f>
        <v>0</v>
      </c>
      <c r="D112" s="98">
        <f>COUNTIFS('3-班级学员信息表'!$I:$I,'8-市场占有率'!D$5,'3-班级学员信息表'!$N:$N,'8-市场占有率'!$B112,'3-班级学员信息表'!$Q:$Q,"&lt;&gt;"&amp;" ")</f>
        <v>0</v>
      </c>
      <c r="E112" s="98">
        <f>COUNTIFS('3-班级学员信息表'!$I:$I,'8-市场占有率'!E$5,'3-班级学员信息表'!$N:$N,'8-市场占有率'!$B112,'3-班级学员信息表'!$Q:$Q,"&lt;&gt;"&amp;" ")</f>
        <v>0</v>
      </c>
      <c r="F112" s="98">
        <f>COUNTIFS('3-班级学员信息表'!$I:$I,'8-市场占有率'!F$5,'3-班级学员信息表'!$N:$N,'8-市场占有率'!$B112,'3-班级学员信息表'!$Q:$Q,"&lt;&gt;"&amp;" ")</f>
        <v>0</v>
      </c>
      <c r="G112" s="98">
        <f>COUNTIFS('3-班级学员信息表'!$I:$I,'8-市场占有率'!G$5,'3-班级学员信息表'!$N:$N,'8-市场占有率'!$B112,'3-班级学员信息表'!$Q:$Q,"&lt;&gt;"&amp;" ")</f>
        <v>0</v>
      </c>
      <c r="H112" s="98">
        <f>COUNTIFS('3-班级学员信息表'!$I:$I,'8-市场占有率'!H$5,'3-班级学员信息表'!$N:$N,'8-市场占有率'!$B112,'3-班级学员信息表'!$Q:$Q,"&lt;&gt;"&amp;" ")</f>
        <v>0</v>
      </c>
      <c r="I112" s="98">
        <f>COUNTIFS('3-班级学员信息表'!$I:$I,'8-市场占有率'!I$5,'3-班级学员信息表'!$N:$N,'8-市场占有率'!$B112,'3-班级学员信息表'!$Q:$Q,"&lt;&gt;"&amp;" ")</f>
        <v>0</v>
      </c>
      <c r="J112" s="98">
        <f>COUNTIFS('3-班级学员信息表'!$I:$I,'8-市场占有率'!J$5,'3-班级学员信息表'!$N:$N,'8-市场占有率'!$B112,'3-班级学员信息表'!$Q:$Q,"&lt;&gt;"&amp;" ")</f>
        <v>0</v>
      </c>
      <c r="K112" s="98">
        <f>COUNTIFS('3-班级学员信息表'!$I:$I,'8-市场占有率'!K$5,'3-班级学员信息表'!$N:$N,'8-市场占有率'!$B112,'3-班级学员信息表'!$Q:$Q,"&lt;&gt;"&amp;" ")</f>
        <v>0</v>
      </c>
      <c r="L112" s="98">
        <f>COUNTIFS('3-班级学员信息表'!$I:$I,"初三",'3-班级学员信息表'!$N:$N,'8-市场占有率'!$B112,'3-班级学员信息表'!$Q:$Q,"&lt;&gt;"&amp;" ")+COUNTIFS('3-班级学员信息表'!$I:$I,"高一",'3-班级学员信息表'!$N:$N,'8-市场占有率'!$B112,'3-班级学员信息表'!$Q:$Q,"&lt;&gt;"&amp;" ")+COUNTIFS('3-班级学员信息表'!$I:$I,"高二",'3-班级学员信息表'!$N:$N,'8-市场占有率'!$B112,'3-班级学员信息表'!$Q:$Q,"&lt;&gt;"&amp;" ")+COUNTIFS('3-班级学员信息表'!$I:$I,"高三",'3-班级学员信息表'!$N:$N,'8-市场占有率'!$B112,'3-班级学员信息表'!$Q:$Q,"&lt;&gt;"&amp;" ")+COUNTIFS('3-班级学员信息表'!$I:$I,"其他",'3-班级学员信息表'!$N:$N,'8-市场占有率'!$B112,'3-班级学员信息表'!$Q:$Q,"&lt;&gt;"&amp;" ")</f>
        <v>0</v>
      </c>
      <c r="M112" s="98">
        <f t="shared" si="4"/>
        <v>0</v>
      </c>
      <c r="N112" s="101"/>
      <c r="O112" s="99">
        <f t="shared" si="3"/>
        <v>0</v>
      </c>
    </row>
    <row r="113" spans="1:15">
      <c r="A113" s="96">
        <v>107</v>
      </c>
      <c r="B113" s="100"/>
      <c r="C113" s="98">
        <f>COUNTIFS('3-班级学员信息表'!$I:$I,"小班",'3-班级学员信息表'!$N:$N,'8-市场占有率'!$B113,'3-班级学员信息表'!$Q:$Q,"&lt;&gt;"&amp;" ")+COUNTIFS('3-班级学员信息表'!$I:$I,"中班",'3-班级学员信息表'!$N:$N,'8-市场占有率'!$B113,'3-班级学员信息表'!$Q:$Q,"&lt;&gt;"&amp;" ")+COUNTIFS('3-班级学员信息表'!$I:$I,"大班",'3-班级学员信息表'!$N:$N,'8-市场占有率'!$B113,'3-班级学员信息表'!$Q:$Q,"&lt;&gt;"&amp;" ")</f>
        <v>0</v>
      </c>
      <c r="D113" s="98">
        <f>COUNTIFS('3-班级学员信息表'!$I:$I,'8-市场占有率'!D$5,'3-班级学员信息表'!$N:$N,'8-市场占有率'!$B113,'3-班级学员信息表'!$Q:$Q,"&lt;&gt;"&amp;" ")</f>
        <v>0</v>
      </c>
      <c r="E113" s="98">
        <f>COUNTIFS('3-班级学员信息表'!$I:$I,'8-市场占有率'!E$5,'3-班级学员信息表'!$N:$N,'8-市场占有率'!$B113,'3-班级学员信息表'!$Q:$Q,"&lt;&gt;"&amp;" ")</f>
        <v>0</v>
      </c>
      <c r="F113" s="98">
        <f>COUNTIFS('3-班级学员信息表'!$I:$I,'8-市场占有率'!F$5,'3-班级学员信息表'!$N:$N,'8-市场占有率'!$B113,'3-班级学员信息表'!$Q:$Q,"&lt;&gt;"&amp;" ")</f>
        <v>0</v>
      </c>
      <c r="G113" s="98">
        <f>COUNTIFS('3-班级学员信息表'!$I:$I,'8-市场占有率'!G$5,'3-班级学员信息表'!$N:$N,'8-市场占有率'!$B113,'3-班级学员信息表'!$Q:$Q,"&lt;&gt;"&amp;" ")</f>
        <v>0</v>
      </c>
      <c r="H113" s="98">
        <f>COUNTIFS('3-班级学员信息表'!$I:$I,'8-市场占有率'!H$5,'3-班级学员信息表'!$N:$N,'8-市场占有率'!$B113,'3-班级学员信息表'!$Q:$Q,"&lt;&gt;"&amp;" ")</f>
        <v>0</v>
      </c>
      <c r="I113" s="98">
        <f>COUNTIFS('3-班级学员信息表'!$I:$I,'8-市场占有率'!I$5,'3-班级学员信息表'!$N:$N,'8-市场占有率'!$B113,'3-班级学员信息表'!$Q:$Q,"&lt;&gt;"&amp;" ")</f>
        <v>0</v>
      </c>
      <c r="J113" s="98">
        <f>COUNTIFS('3-班级学员信息表'!$I:$I,'8-市场占有率'!J$5,'3-班级学员信息表'!$N:$N,'8-市场占有率'!$B113,'3-班级学员信息表'!$Q:$Q,"&lt;&gt;"&amp;" ")</f>
        <v>0</v>
      </c>
      <c r="K113" s="98">
        <f>COUNTIFS('3-班级学员信息表'!$I:$I,'8-市场占有率'!K$5,'3-班级学员信息表'!$N:$N,'8-市场占有率'!$B113,'3-班级学员信息表'!$Q:$Q,"&lt;&gt;"&amp;" ")</f>
        <v>0</v>
      </c>
      <c r="L113" s="98">
        <f>COUNTIFS('3-班级学员信息表'!$I:$I,"初三",'3-班级学员信息表'!$N:$N,'8-市场占有率'!$B113,'3-班级学员信息表'!$Q:$Q,"&lt;&gt;"&amp;" ")+COUNTIFS('3-班级学员信息表'!$I:$I,"高一",'3-班级学员信息表'!$N:$N,'8-市场占有率'!$B113,'3-班级学员信息表'!$Q:$Q,"&lt;&gt;"&amp;" ")+COUNTIFS('3-班级学员信息表'!$I:$I,"高二",'3-班级学员信息表'!$N:$N,'8-市场占有率'!$B113,'3-班级学员信息表'!$Q:$Q,"&lt;&gt;"&amp;" ")+COUNTIFS('3-班级学员信息表'!$I:$I,"高三",'3-班级学员信息表'!$N:$N,'8-市场占有率'!$B113,'3-班级学员信息表'!$Q:$Q,"&lt;&gt;"&amp;" ")+COUNTIFS('3-班级学员信息表'!$I:$I,"其他",'3-班级学员信息表'!$N:$N,'8-市场占有率'!$B113,'3-班级学员信息表'!$Q:$Q,"&lt;&gt;"&amp;" ")</f>
        <v>0</v>
      </c>
      <c r="M113" s="98">
        <f t="shared" si="4"/>
        <v>0</v>
      </c>
      <c r="N113" s="101"/>
      <c r="O113" s="99">
        <f t="shared" si="3"/>
        <v>0</v>
      </c>
    </row>
    <row r="114" spans="1:15">
      <c r="A114" s="96">
        <v>108</v>
      </c>
      <c r="B114" s="100"/>
      <c r="C114" s="98">
        <f>COUNTIFS('3-班级学员信息表'!$I:$I,"小班",'3-班级学员信息表'!$N:$N,'8-市场占有率'!$B114,'3-班级学员信息表'!$Q:$Q,"&lt;&gt;"&amp;" ")+COUNTIFS('3-班级学员信息表'!$I:$I,"中班",'3-班级学员信息表'!$N:$N,'8-市场占有率'!$B114,'3-班级学员信息表'!$Q:$Q,"&lt;&gt;"&amp;" ")+COUNTIFS('3-班级学员信息表'!$I:$I,"大班",'3-班级学员信息表'!$N:$N,'8-市场占有率'!$B114,'3-班级学员信息表'!$Q:$Q,"&lt;&gt;"&amp;" ")</f>
        <v>0</v>
      </c>
      <c r="D114" s="98">
        <f>COUNTIFS('3-班级学员信息表'!$I:$I,'8-市场占有率'!D$5,'3-班级学员信息表'!$N:$N,'8-市场占有率'!$B114,'3-班级学员信息表'!$Q:$Q,"&lt;&gt;"&amp;" ")</f>
        <v>0</v>
      </c>
      <c r="E114" s="98">
        <f>COUNTIFS('3-班级学员信息表'!$I:$I,'8-市场占有率'!E$5,'3-班级学员信息表'!$N:$N,'8-市场占有率'!$B114,'3-班级学员信息表'!$Q:$Q,"&lt;&gt;"&amp;" ")</f>
        <v>0</v>
      </c>
      <c r="F114" s="98">
        <f>COUNTIFS('3-班级学员信息表'!$I:$I,'8-市场占有率'!F$5,'3-班级学员信息表'!$N:$N,'8-市场占有率'!$B114,'3-班级学员信息表'!$Q:$Q,"&lt;&gt;"&amp;" ")</f>
        <v>0</v>
      </c>
      <c r="G114" s="98">
        <f>COUNTIFS('3-班级学员信息表'!$I:$I,'8-市场占有率'!G$5,'3-班级学员信息表'!$N:$N,'8-市场占有率'!$B114,'3-班级学员信息表'!$Q:$Q,"&lt;&gt;"&amp;" ")</f>
        <v>0</v>
      </c>
      <c r="H114" s="98">
        <f>COUNTIFS('3-班级学员信息表'!$I:$I,'8-市场占有率'!H$5,'3-班级学员信息表'!$N:$N,'8-市场占有率'!$B114,'3-班级学员信息表'!$Q:$Q,"&lt;&gt;"&amp;" ")</f>
        <v>0</v>
      </c>
      <c r="I114" s="98">
        <f>COUNTIFS('3-班级学员信息表'!$I:$I,'8-市场占有率'!I$5,'3-班级学员信息表'!$N:$N,'8-市场占有率'!$B114,'3-班级学员信息表'!$Q:$Q,"&lt;&gt;"&amp;" ")</f>
        <v>0</v>
      </c>
      <c r="J114" s="98">
        <f>COUNTIFS('3-班级学员信息表'!$I:$I,'8-市场占有率'!J$5,'3-班级学员信息表'!$N:$N,'8-市场占有率'!$B114,'3-班级学员信息表'!$Q:$Q,"&lt;&gt;"&amp;" ")</f>
        <v>0</v>
      </c>
      <c r="K114" s="98">
        <f>COUNTIFS('3-班级学员信息表'!$I:$I,'8-市场占有率'!K$5,'3-班级学员信息表'!$N:$N,'8-市场占有率'!$B114,'3-班级学员信息表'!$Q:$Q,"&lt;&gt;"&amp;" ")</f>
        <v>0</v>
      </c>
      <c r="L114" s="98">
        <f>COUNTIFS('3-班级学员信息表'!$I:$I,"初三",'3-班级学员信息表'!$N:$N,'8-市场占有率'!$B114,'3-班级学员信息表'!$Q:$Q,"&lt;&gt;"&amp;" ")+COUNTIFS('3-班级学员信息表'!$I:$I,"高一",'3-班级学员信息表'!$N:$N,'8-市场占有率'!$B114,'3-班级学员信息表'!$Q:$Q,"&lt;&gt;"&amp;" ")+COUNTIFS('3-班级学员信息表'!$I:$I,"高二",'3-班级学员信息表'!$N:$N,'8-市场占有率'!$B114,'3-班级学员信息表'!$Q:$Q,"&lt;&gt;"&amp;" ")+COUNTIFS('3-班级学员信息表'!$I:$I,"高三",'3-班级学员信息表'!$N:$N,'8-市场占有率'!$B114,'3-班级学员信息表'!$Q:$Q,"&lt;&gt;"&amp;" ")+COUNTIFS('3-班级学员信息表'!$I:$I,"其他",'3-班级学员信息表'!$N:$N,'8-市场占有率'!$B114,'3-班级学员信息表'!$Q:$Q,"&lt;&gt;"&amp;" ")</f>
        <v>0</v>
      </c>
      <c r="M114" s="98">
        <f t="shared" si="4"/>
        <v>0</v>
      </c>
      <c r="N114" s="101"/>
      <c r="O114" s="99">
        <f t="shared" si="3"/>
        <v>0</v>
      </c>
    </row>
    <row r="115" spans="1:15">
      <c r="A115" s="96">
        <v>109</v>
      </c>
      <c r="B115" s="100"/>
      <c r="C115" s="98">
        <f>COUNTIFS('3-班级学员信息表'!$I:$I,"小班",'3-班级学员信息表'!$N:$N,'8-市场占有率'!$B115,'3-班级学员信息表'!$Q:$Q,"&lt;&gt;"&amp;" ")+COUNTIFS('3-班级学员信息表'!$I:$I,"中班",'3-班级学员信息表'!$N:$N,'8-市场占有率'!$B115,'3-班级学员信息表'!$Q:$Q,"&lt;&gt;"&amp;" ")+COUNTIFS('3-班级学员信息表'!$I:$I,"大班",'3-班级学员信息表'!$N:$N,'8-市场占有率'!$B115,'3-班级学员信息表'!$Q:$Q,"&lt;&gt;"&amp;" ")</f>
        <v>0</v>
      </c>
      <c r="D115" s="98">
        <f>COUNTIFS('3-班级学员信息表'!$I:$I,'8-市场占有率'!D$5,'3-班级学员信息表'!$N:$N,'8-市场占有率'!$B115,'3-班级学员信息表'!$Q:$Q,"&lt;&gt;"&amp;" ")</f>
        <v>0</v>
      </c>
      <c r="E115" s="98">
        <f>COUNTIFS('3-班级学员信息表'!$I:$I,'8-市场占有率'!E$5,'3-班级学员信息表'!$N:$N,'8-市场占有率'!$B115,'3-班级学员信息表'!$Q:$Q,"&lt;&gt;"&amp;" ")</f>
        <v>0</v>
      </c>
      <c r="F115" s="98">
        <f>COUNTIFS('3-班级学员信息表'!$I:$I,'8-市场占有率'!F$5,'3-班级学员信息表'!$N:$N,'8-市场占有率'!$B115,'3-班级学员信息表'!$Q:$Q,"&lt;&gt;"&amp;" ")</f>
        <v>0</v>
      </c>
      <c r="G115" s="98">
        <f>COUNTIFS('3-班级学员信息表'!$I:$I,'8-市场占有率'!G$5,'3-班级学员信息表'!$N:$N,'8-市场占有率'!$B115,'3-班级学员信息表'!$Q:$Q,"&lt;&gt;"&amp;" ")</f>
        <v>0</v>
      </c>
      <c r="H115" s="98">
        <f>COUNTIFS('3-班级学员信息表'!$I:$I,'8-市场占有率'!H$5,'3-班级学员信息表'!$N:$N,'8-市场占有率'!$B115,'3-班级学员信息表'!$Q:$Q,"&lt;&gt;"&amp;" ")</f>
        <v>0</v>
      </c>
      <c r="I115" s="98">
        <f>COUNTIFS('3-班级学员信息表'!$I:$I,'8-市场占有率'!I$5,'3-班级学员信息表'!$N:$N,'8-市场占有率'!$B115,'3-班级学员信息表'!$Q:$Q,"&lt;&gt;"&amp;" ")</f>
        <v>0</v>
      </c>
      <c r="J115" s="98">
        <f>COUNTIFS('3-班级学员信息表'!$I:$I,'8-市场占有率'!J$5,'3-班级学员信息表'!$N:$N,'8-市场占有率'!$B115,'3-班级学员信息表'!$Q:$Q,"&lt;&gt;"&amp;" ")</f>
        <v>0</v>
      </c>
      <c r="K115" s="98">
        <f>COUNTIFS('3-班级学员信息表'!$I:$I,'8-市场占有率'!K$5,'3-班级学员信息表'!$N:$N,'8-市场占有率'!$B115,'3-班级学员信息表'!$Q:$Q,"&lt;&gt;"&amp;" ")</f>
        <v>0</v>
      </c>
      <c r="L115" s="98">
        <f>COUNTIFS('3-班级学员信息表'!$I:$I,"初三",'3-班级学员信息表'!$N:$N,'8-市场占有率'!$B115,'3-班级学员信息表'!$Q:$Q,"&lt;&gt;"&amp;" ")+COUNTIFS('3-班级学员信息表'!$I:$I,"高一",'3-班级学员信息表'!$N:$N,'8-市场占有率'!$B115,'3-班级学员信息表'!$Q:$Q,"&lt;&gt;"&amp;" ")+COUNTIFS('3-班级学员信息表'!$I:$I,"高二",'3-班级学员信息表'!$N:$N,'8-市场占有率'!$B115,'3-班级学员信息表'!$Q:$Q,"&lt;&gt;"&amp;" ")+COUNTIFS('3-班级学员信息表'!$I:$I,"高三",'3-班级学员信息表'!$N:$N,'8-市场占有率'!$B115,'3-班级学员信息表'!$Q:$Q,"&lt;&gt;"&amp;" ")+COUNTIFS('3-班级学员信息表'!$I:$I,"其他",'3-班级学员信息表'!$N:$N,'8-市场占有率'!$B115,'3-班级学员信息表'!$Q:$Q,"&lt;&gt;"&amp;" ")</f>
        <v>0</v>
      </c>
      <c r="M115" s="98">
        <f t="shared" si="4"/>
        <v>0</v>
      </c>
      <c r="N115" s="101"/>
      <c r="O115" s="99">
        <f t="shared" si="3"/>
        <v>0</v>
      </c>
    </row>
    <row r="116" spans="1:15">
      <c r="A116" s="96">
        <v>110</v>
      </c>
      <c r="B116" s="100"/>
      <c r="C116" s="98">
        <f>COUNTIFS('3-班级学员信息表'!$I:$I,"小班",'3-班级学员信息表'!$N:$N,'8-市场占有率'!$B116,'3-班级学员信息表'!$Q:$Q,"&lt;&gt;"&amp;" ")+COUNTIFS('3-班级学员信息表'!$I:$I,"中班",'3-班级学员信息表'!$N:$N,'8-市场占有率'!$B116,'3-班级学员信息表'!$Q:$Q,"&lt;&gt;"&amp;" ")+COUNTIFS('3-班级学员信息表'!$I:$I,"大班",'3-班级学员信息表'!$N:$N,'8-市场占有率'!$B116,'3-班级学员信息表'!$Q:$Q,"&lt;&gt;"&amp;" ")</f>
        <v>0</v>
      </c>
      <c r="D116" s="98">
        <f>COUNTIFS('3-班级学员信息表'!$I:$I,'8-市场占有率'!D$5,'3-班级学员信息表'!$N:$N,'8-市场占有率'!$B116,'3-班级学员信息表'!$Q:$Q,"&lt;&gt;"&amp;" ")</f>
        <v>0</v>
      </c>
      <c r="E116" s="98">
        <f>COUNTIFS('3-班级学员信息表'!$I:$I,'8-市场占有率'!E$5,'3-班级学员信息表'!$N:$N,'8-市场占有率'!$B116,'3-班级学员信息表'!$Q:$Q,"&lt;&gt;"&amp;" ")</f>
        <v>0</v>
      </c>
      <c r="F116" s="98">
        <f>COUNTIFS('3-班级学员信息表'!$I:$I,'8-市场占有率'!F$5,'3-班级学员信息表'!$N:$N,'8-市场占有率'!$B116,'3-班级学员信息表'!$Q:$Q,"&lt;&gt;"&amp;" ")</f>
        <v>0</v>
      </c>
      <c r="G116" s="98">
        <f>COUNTIFS('3-班级学员信息表'!$I:$I,'8-市场占有率'!G$5,'3-班级学员信息表'!$N:$N,'8-市场占有率'!$B116,'3-班级学员信息表'!$Q:$Q,"&lt;&gt;"&amp;" ")</f>
        <v>0</v>
      </c>
      <c r="H116" s="98">
        <f>COUNTIFS('3-班级学员信息表'!$I:$I,'8-市场占有率'!H$5,'3-班级学员信息表'!$N:$N,'8-市场占有率'!$B116,'3-班级学员信息表'!$Q:$Q,"&lt;&gt;"&amp;" ")</f>
        <v>0</v>
      </c>
      <c r="I116" s="98">
        <f>COUNTIFS('3-班级学员信息表'!$I:$I,'8-市场占有率'!I$5,'3-班级学员信息表'!$N:$N,'8-市场占有率'!$B116,'3-班级学员信息表'!$Q:$Q,"&lt;&gt;"&amp;" ")</f>
        <v>0</v>
      </c>
      <c r="J116" s="98">
        <f>COUNTIFS('3-班级学员信息表'!$I:$I,'8-市场占有率'!J$5,'3-班级学员信息表'!$N:$N,'8-市场占有率'!$B116,'3-班级学员信息表'!$Q:$Q,"&lt;&gt;"&amp;" ")</f>
        <v>0</v>
      </c>
      <c r="K116" s="98">
        <f>COUNTIFS('3-班级学员信息表'!$I:$I,'8-市场占有率'!K$5,'3-班级学员信息表'!$N:$N,'8-市场占有率'!$B116,'3-班级学员信息表'!$Q:$Q,"&lt;&gt;"&amp;" ")</f>
        <v>0</v>
      </c>
      <c r="L116" s="98">
        <f>COUNTIFS('3-班级学员信息表'!$I:$I,"初三",'3-班级学员信息表'!$N:$N,'8-市场占有率'!$B116,'3-班级学员信息表'!$Q:$Q,"&lt;&gt;"&amp;" ")+COUNTIFS('3-班级学员信息表'!$I:$I,"高一",'3-班级学员信息表'!$N:$N,'8-市场占有率'!$B116,'3-班级学员信息表'!$Q:$Q,"&lt;&gt;"&amp;" ")+COUNTIFS('3-班级学员信息表'!$I:$I,"高二",'3-班级学员信息表'!$N:$N,'8-市场占有率'!$B116,'3-班级学员信息表'!$Q:$Q,"&lt;&gt;"&amp;" ")+COUNTIFS('3-班级学员信息表'!$I:$I,"高三",'3-班级学员信息表'!$N:$N,'8-市场占有率'!$B116,'3-班级学员信息表'!$Q:$Q,"&lt;&gt;"&amp;" ")+COUNTIFS('3-班级学员信息表'!$I:$I,"其他",'3-班级学员信息表'!$N:$N,'8-市场占有率'!$B116,'3-班级学员信息表'!$Q:$Q,"&lt;&gt;"&amp;" ")</f>
        <v>0</v>
      </c>
      <c r="M116" s="98">
        <f t="shared" si="4"/>
        <v>0</v>
      </c>
      <c r="N116" s="101"/>
      <c r="O116" s="99">
        <f t="shared" si="3"/>
        <v>0</v>
      </c>
    </row>
    <row r="117" spans="1:15">
      <c r="A117" s="96">
        <v>111</v>
      </c>
      <c r="B117" s="100"/>
      <c r="C117" s="98">
        <f>COUNTIFS('3-班级学员信息表'!$I:$I,"小班",'3-班级学员信息表'!$N:$N,'8-市场占有率'!$B117,'3-班级学员信息表'!$Q:$Q,"&lt;&gt;"&amp;" ")+COUNTIFS('3-班级学员信息表'!$I:$I,"中班",'3-班级学员信息表'!$N:$N,'8-市场占有率'!$B117,'3-班级学员信息表'!$Q:$Q,"&lt;&gt;"&amp;" ")+COUNTIFS('3-班级学员信息表'!$I:$I,"大班",'3-班级学员信息表'!$N:$N,'8-市场占有率'!$B117,'3-班级学员信息表'!$Q:$Q,"&lt;&gt;"&amp;" ")</f>
        <v>0</v>
      </c>
      <c r="D117" s="98">
        <f>COUNTIFS('3-班级学员信息表'!$I:$I,'8-市场占有率'!D$5,'3-班级学员信息表'!$N:$N,'8-市场占有率'!$B117,'3-班级学员信息表'!$Q:$Q,"&lt;&gt;"&amp;" ")</f>
        <v>0</v>
      </c>
      <c r="E117" s="98">
        <f>COUNTIFS('3-班级学员信息表'!$I:$I,'8-市场占有率'!E$5,'3-班级学员信息表'!$N:$N,'8-市场占有率'!$B117,'3-班级学员信息表'!$Q:$Q,"&lt;&gt;"&amp;" ")</f>
        <v>0</v>
      </c>
      <c r="F117" s="98">
        <f>COUNTIFS('3-班级学员信息表'!$I:$I,'8-市场占有率'!F$5,'3-班级学员信息表'!$N:$N,'8-市场占有率'!$B117,'3-班级学员信息表'!$Q:$Q,"&lt;&gt;"&amp;" ")</f>
        <v>0</v>
      </c>
      <c r="G117" s="98">
        <f>COUNTIFS('3-班级学员信息表'!$I:$I,'8-市场占有率'!G$5,'3-班级学员信息表'!$N:$N,'8-市场占有率'!$B117,'3-班级学员信息表'!$Q:$Q,"&lt;&gt;"&amp;" ")</f>
        <v>0</v>
      </c>
      <c r="H117" s="98">
        <f>COUNTIFS('3-班级学员信息表'!$I:$I,'8-市场占有率'!H$5,'3-班级学员信息表'!$N:$N,'8-市场占有率'!$B117,'3-班级学员信息表'!$Q:$Q,"&lt;&gt;"&amp;" ")</f>
        <v>0</v>
      </c>
      <c r="I117" s="98">
        <f>COUNTIFS('3-班级学员信息表'!$I:$I,'8-市场占有率'!I$5,'3-班级学员信息表'!$N:$N,'8-市场占有率'!$B117,'3-班级学员信息表'!$Q:$Q,"&lt;&gt;"&amp;" ")</f>
        <v>0</v>
      </c>
      <c r="J117" s="98">
        <f>COUNTIFS('3-班级学员信息表'!$I:$I,'8-市场占有率'!J$5,'3-班级学员信息表'!$N:$N,'8-市场占有率'!$B117,'3-班级学员信息表'!$Q:$Q,"&lt;&gt;"&amp;" ")</f>
        <v>0</v>
      </c>
      <c r="K117" s="98">
        <f>COUNTIFS('3-班级学员信息表'!$I:$I,'8-市场占有率'!K$5,'3-班级学员信息表'!$N:$N,'8-市场占有率'!$B117,'3-班级学员信息表'!$Q:$Q,"&lt;&gt;"&amp;" ")</f>
        <v>0</v>
      </c>
      <c r="L117" s="98">
        <f>COUNTIFS('3-班级学员信息表'!$I:$I,"初三",'3-班级学员信息表'!$N:$N,'8-市场占有率'!$B117,'3-班级学员信息表'!$Q:$Q,"&lt;&gt;"&amp;" ")+COUNTIFS('3-班级学员信息表'!$I:$I,"高一",'3-班级学员信息表'!$N:$N,'8-市场占有率'!$B117,'3-班级学员信息表'!$Q:$Q,"&lt;&gt;"&amp;" ")+COUNTIFS('3-班级学员信息表'!$I:$I,"高二",'3-班级学员信息表'!$N:$N,'8-市场占有率'!$B117,'3-班级学员信息表'!$Q:$Q,"&lt;&gt;"&amp;" ")+COUNTIFS('3-班级学员信息表'!$I:$I,"高三",'3-班级学员信息表'!$N:$N,'8-市场占有率'!$B117,'3-班级学员信息表'!$Q:$Q,"&lt;&gt;"&amp;" ")+COUNTIFS('3-班级学员信息表'!$I:$I,"其他",'3-班级学员信息表'!$N:$N,'8-市场占有率'!$B117,'3-班级学员信息表'!$Q:$Q,"&lt;&gt;"&amp;" ")</f>
        <v>0</v>
      </c>
      <c r="M117" s="98">
        <f t="shared" si="4"/>
        <v>0</v>
      </c>
      <c r="N117" s="101"/>
      <c r="O117" s="99">
        <f t="shared" si="3"/>
        <v>0</v>
      </c>
    </row>
    <row r="118" spans="1:15">
      <c r="A118" s="96">
        <v>112</v>
      </c>
      <c r="B118" s="100"/>
      <c r="C118" s="98">
        <f>COUNTIFS('3-班级学员信息表'!$I:$I,"小班",'3-班级学员信息表'!$N:$N,'8-市场占有率'!$B118,'3-班级学员信息表'!$Q:$Q,"&lt;&gt;"&amp;" ")+COUNTIFS('3-班级学员信息表'!$I:$I,"中班",'3-班级学员信息表'!$N:$N,'8-市场占有率'!$B118,'3-班级学员信息表'!$Q:$Q,"&lt;&gt;"&amp;" ")+COUNTIFS('3-班级学员信息表'!$I:$I,"大班",'3-班级学员信息表'!$N:$N,'8-市场占有率'!$B118,'3-班级学员信息表'!$Q:$Q,"&lt;&gt;"&amp;" ")</f>
        <v>0</v>
      </c>
      <c r="D118" s="98">
        <f>COUNTIFS('3-班级学员信息表'!$I:$I,'8-市场占有率'!D$5,'3-班级学员信息表'!$N:$N,'8-市场占有率'!$B118,'3-班级学员信息表'!$Q:$Q,"&lt;&gt;"&amp;" ")</f>
        <v>0</v>
      </c>
      <c r="E118" s="98">
        <f>COUNTIFS('3-班级学员信息表'!$I:$I,'8-市场占有率'!E$5,'3-班级学员信息表'!$N:$N,'8-市场占有率'!$B118,'3-班级学员信息表'!$Q:$Q,"&lt;&gt;"&amp;" ")</f>
        <v>0</v>
      </c>
      <c r="F118" s="98">
        <f>COUNTIFS('3-班级学员信息表'!$I:$I,'8-市场占有率'!F$5,'3-班级学员信息表'!$N:$N,'8-市场占有率'!$B118,'3-班级学员信息表'!$Q:$Q,"&lt;&gt;"&amp;" ")</f>
        <v>0</v>
      </c>
      <c r="G118" s="98">
        <f>COUNTIFS('3-班级学员信息表'!$I:$I,'8-市场占有率'!G$5,'3-班级学员信息表'!$N:$N,'8-市场占有率'!$B118,'3-班级学员信息表'!$Q:$Q,"&lt;&gt;"&amp;" ")</f>
        <v>0</v>
      </c>
      <c r="H118" s="98">
        <f>COUNTIFS('3-班级学员信息表'!$I:$I,'8-市场占有率'!H$5,'3-班级学员信息表'!$N:$N,'8-市场占有率'!$B118,'3-班级学员信息表'!$Q:$Q,"&lt;&gt;"&amp;" ")</f>
        <v>0</v>
      </c>
      <c r="I118" s="98">
        <f>COUNTIFS('3-班级学员信息表'!$I:$I,'8-市场占有率'!I$5,'3-班级学员信息表'!$N:$N,'8-市场占有率'!$B118,'3-班级学员信息表'!$Q:$Q,"&lt;&gt;"&amp;" ")</f>
        <v>0</v>
      </c>
      <c r="J118" s="98">
        <f>COUNTIFS('3-班级学员信息表'!$I:$I,'8-市场占有率'!J$5,'3-班级学员信息表'!$N:$N,'8-市场占有率'!$B118,'3-班级学员信息表'!$Q:$Q,"&lt;&gt;"&amp;" ")</f>
        <v>0</v>
      </c>
      <c r="K118" s="98">
        <f>COUNTIFS('3-班级学员信息表'!$I:$I,'8-市场占有率'!K$5,'3-班级学员信息表'!$N:$N,'8-市场占有率'!$B118,'3-班级学员信息表'!$Q:$Q,"&lt;&gt;"&amp;" ")</f>
        <v>0</v>
      </c>
      <c r="L118" s="98">
        <f>COUNTIFS('3-班级学员信息表'!$I:$I,"初三",'3-班级学员信息表'!$N:$N,'8-市场占有率'!$B118,'3-班级学员信息表'!$Q:$Q,"&lt;&gt;"&amp;" ")+COUNTIFS('3-班级学员信息表'!$I:$I,"高一",'3-班级学员信息表'!$N:$N,'8-市场占有率'!$B118,'3-班级学员信息表'!$Q:$Q,"&lt;&gt;"&amp;" ")+COUNTIFS('3-班级学员信息表'!$I:$I,"高二",'3-班级学员信息表'!$N:$N,'8-市场占有率'!$B118,'3-班级学员信息表'!$Q:$Q,"&lt;&gt;"&amp;" ")+COUNTIFS('3-班级学员信息表'!$I:$I,"高三",'3-班级学员信息表'!$N:$N,'8-市场占有率'!$B118,'3-班级学员信息表'!$Q:$Q,"&lt;&gt;"&amp;" ")+COUNTIFS('3-班级学员信息表'!$I:$I,"其他",'3-班级学员信息表'!$N:$N,'8-市场占有率'!$B118,'3-班级学员信息表'!$Q:$Q,"&lt;&gt;"&amp;" ")</f>
        <v>0</v>
      </c>
      <c r="M118" s="98">
        <f t="shared" si="4"/>
        <v>0</v>
      </c>
      <c r="N118" s="101"/>
      <c r="O118" s="99">
        <f t="shared" si="3"/>
        <v>0</v>
      </c>
    </row>
    <row r="119" spans="1:15">
      <c r="A119" s="96">
        <v>113</v>
      </c>
      <c r="B119" s="100"/>
      <c r="C119" s="98">
        <f>COUNTIFS('3-班级学员信息表'!$I:$I,"小班",'3-班级学员信息表'!$N:$N,'8-市场占有率'!$B119,'3-班级学员信息表'!$Q:$Q,"&lt;&gt;"&amp;" ")+COUNTIFS('3-班级学员信息表'!$I:$I,"中班",'3-班级学员信息表'!$N:$N,'8-市场占有率'!$B119,'3-班级学员信息表'!$Q:$Q,"&lt;&gt;"&amp;" ")+COUNTIFS('3-班级学员信息表'!$I:$I,"大班",'3-班级学员信息表'!$N:$N,'8-市场占有率'!$B119,'3-班级学员信息表'!$Q:$Q,"&lt;&gt;"&amp;" ")</f>
        <v>0</v>
      </c>
      <c r="D119" s="98">
        <f>COUNTIFS('3-班级学员信息表'!$I:$I,'8-市场占有率'!D$5,'3-班级学员信息表'!$N:$N,'8-市场占有率'!$B119,'3-班级学员信息表'!$Q:$Q,"&lt;&gt;"&amp;" ")</f>
        <v>0</v>
      </c>
      <c r="E119" s="98">
        <f>COUNTIFS('3-班级学员信息表'!$I:$I,'8-市场占有率'!E$5,'3-班级学员信息表'!$N:$N,'8-市场占有率'!$B119,'3-班级学员信息表'!$Q:$Q,"&lt;&gt;"&amp;" ")</f>
        <v>0</v>
      </c>
      <c r="F119" s="98">
        <f>COUNTIFS('3-班级学员信息表'!$I:$I,'8-市场占有率'!F$5,'3-班级学员信息表'!$N:$N,'8-市场占有率'!$B119,'3-班级学员信息表'!$Q:$Q,"&lt;&gt;"&amp;" ")</f>
        <v>0</v>
      </c>
      <c r="G119" s="98">
        <f>COUNTIFS('3-班级学员信息表'!$I:$I,'8-市场占有率'!G$5,'3-班级学员信息表'!$N:$N,'8-市场占有率'!$B119,'3-班级学员信息表'!$Q:$Q,"&lt;&gt;"&amp;" ")</f>
        <v>0</v>
      </c>
      <c r="H119" s="98">
        <f>COUNTIFS('3-班级学员信息表'!$I:$I,'8-市场占有率'!H$5,'3-班级学员信息表'!$N:$N,'8-市场占有率'!$B119,'3-班级学员信息表'!$Q:$Q,"&lt;&gt;"&amp;" ")</f>
        <v>0</v>
      </c>
      <c r="I119" s="98">
        <f>COUNTIFS('3-班级学员信息表'!$I:$I,'8-市场占有率'!I$5,'3-班级学员信息表'!$N:$N,'8-市场占有率'!$B119,'3-班级学员信息表'!$Q:$Q,"&lt;&gt;"&amp;" ")</f>
        <v>0</v>
      </c>
      <c r="J119" s="98">
        <f>COUNTIFS('3-班级学员信息表'!$I:$I,'8-市场占有率'!J$5,'3-班级学员信息表'!$N:$N,'8-市场占有率'!$B119,'3-班级学员信息表'!$Q:$Q,"&lt;&gt;"&amp;" ")</f>
        <v>0</v>
      </c>
      <c r="K119" s="98">
        <f>COUNTIFS('3-班级学员信息表'!$I:$I,'8-市场占有率'!K$5,'3-班级学员信息表'!$N:$N,'8-市场占有率'!$B119,'3-班级学员信息表'!$Q:$Q,"&lt;&gt;"&amp;" ")</f>
        <v>0</v>
      </c>
      <c r="L119" s="98">
        <f>COUNTIFS('3-班级学员信息表'!$I:$I,"初三",'3-班级学员信息表'!$N:$N,'8-市场占有率'!$B119,'3-班级学员信息表'!$Q:$Q,"&lt;&gt;"&amp;" ")+COUNTIFS('3-班级学员信息表'!$I:$I,"高一",'3-班级学员信息表'!$N:$N,'8-市场占有率'!$B119,'3-班级学员信息表'!$Q:$Q,"&lt;&gt;"&amp;" ")+COUNTIFS('3-班级学员信息表'!$I:$I,"高二",'3-班级学员信息表'!$N:$N,'8-市场占有率'!$B119,'3-班级学员信息表'!$Q:$Q,"&lt;&gt;"&amp;" ")+COUNTIFS('3-班级学员信息表'!$I:$I,"高三",'3-班级学员信息表'!$N:$N,'8-市场占有率'!$B119,'3-班级学员信息表'!$Q:$Q,"&lt;&gt;"&amp;" ")+COUNTIFS('3-班级学员信息表'!$I:$I,"其他",'3-班级学员信息表'!$N:$N,'8-市场占有率'!$B119,'3-班级学员信息表'!$Q:$Q,"&lt;&gt;"&amp;" ")</f>
        <v>0</v>
      </c>
      <c r="M119" s="98">
        <f t="shared" si="4"/>
        <v>0</v>
      </c>
      <c r="N119" s="101"/>
      <c r="O119" s="99">
        <f t="shared" si="3"/>
        <v>0</v>
      </c>
    </row>
    <row r="120" spans="1:15">
      <c r="A120" s="96">
        <v>114</v>
      </c>
      <c r="B120" s="100"/>
      <c r="C120" s="98">
        <f>COUNTIFS('3-班级学员信息表'!$I:$I,"小班",'3-班级学员信息表'!$N:$N,'8-市场占有率'!$B120,'3-班级学员信息表'!$Q:$Q,"&lt;&gt;"&amp;" ")+COUNTIFS('3-班级学员信息表'!$I:$I,"中班",'3-班级学员信息表'!$N:$N,'8-市场占有率'!$B120,'3-班级学员信息表'!$Q:$Q,"&lt;&gt;"&amp;" ")+COUNTIFS('3-班级学员信息表'!$I:$I,"大班",'3-班级学员信息表'!$N:$N,'8-市场占有率'!$B120,'3-班级学员信息表'!$Q:$Q,"&lt;&gt;"&amp;" ")</f>
        <v>0</v>
      </c>
      <c r="D120" s="98">
        <f>COUNTIFS('3-班级学员信息表'!$I:$I,'8-市场占有率'!D$5,'3-班级学员信息表'!$N:$N,'8-市场占有率'!$B120,'3-班级学员信息表'!$Q:$Q,"&lt;&gt;"&amp;" ")</f>
        <v>0</v>
      </c>
      <c r="E120" s="98">
        <f>COUNTIFS('3-班级学员信息表'!$I:$I,'8-市场占有率'!E$5,'3-班级学员信息表'!$N:$N,'8-市场占有率'!$B120,'3-班级学员信息表'!$Q:$Q,"&lt;&gt;"&amp;" ")</f>
        <v>0</v>
      </c>
      <c r="F120" s="98">
        <f>COUNTIFS('3-班级学员信息表'!$I:$I,'8-市场占有率'!F$5,'3-班级学员信息表'!$N:$N,'8-市场占有率'!$B120,'3-班级学员信息表'!$Q:$Q,"&lt;&gt;"&amp;" ")</f>
        <v>0</v>
      </c>
      <c r="G120" s="98">
        <f>COUNTIFS('3-班级学员信息表'!$I:$I,'8-市场占有率'!G$5,'3-班级学员信息表'!$N:$N,'8-市场占有率'!$B120,'3-班级学员信息表'!$Q:$Q,"&lt;&gt;"&amp;" ")</f>
        <v>0</v>
      </c>
      <c r="H120" s="98">
        <f>COUNTIFS('3-班级学员信息表'!$I:$I,'8-市场占有率'!H$5,'3-班级学员信息表'!$N:$N,'8-市场占有率'!$B120,'3-班级学员信息表'!$Q:$Q,"&lt;&gt;"&amp;" ")</f>
        <v>0</v>
      </c>
      <c r="I120" s="98">
        <f>COUNTIFS('3-班级学员信息表'!$I:$I,'8-市场占有率'!I$5,'3-班级学员信息表'!$N:$N,'8-市场占有率'!$B120,'3-班级学员信息表'!$Q:$Q,"&lt;&gt;"&amp;" ")</f>
        <v>0</v>
      </c>
      <c r="J120" s="98">
        <f>COUNTIFS('3-班级学员信息表'!$I:$I,'8-市场占有率'!J$5,'3-班级学员信息表'!$N:$N,'8-市场占有率'!$B120,'3-班级学员信息表'!$Q:$Q,"&lt;&gt;"&amp;" ")</f>
        <v>0</v>
      </c>
      <c r="K120" s="98">
        <f>COUNTIFS('3-班级学员信息表'!$I:$I,'8-市场占有率'!K$5,'3-班级学员信息表'!$N:$N,'8-市场占有率'!$B120,'3-班级学员信息表'!$Q:$Q,"&lt;&gt;"&amp;" ")</f>
        <v>0</v>
      </c>
      <c r="L120" s="98">
        <f>COUNTIFS('3-班级学员信息表'!$I:$I,"初三",'3-班级学员信息表'!$N:$N,'8-市场占有率'!$B120,'3-班级学员信息表'!$Q:$Q,"&lt;&gt;"&amp;" ")+COUNTIFS('3-班级学员信息表'!$I:$I,"高一",'3-班级学员信息表'!$N:$N,'8-市场占有率'!$B120,'3-班级学员信息表'!$Q:$Q,"&lt;&gt;"&amp;" ")+COUNTIFS('3-班级学员信息表'!$I:$I,"高二",'3-班级学员信息表'!$N:$N,'8-市场占有率'!$B120,'3-班级学员信息表'!$Q:$Q,"&lt;&gt;"&amp;" ")+COUNTIFS('3-班级学员信息表'!$I:$I,"高三",'3-班级学员信息表'!$N:$N,'8-市场占有率'!$B120,'3-班级学员信息表'!$Q:$Q,"&lt;&gt;"&amp;" ")+COUNTIFS('3-班级学员信息表'!$I:$I,"其他",'3-班级学员信息表'!$N:$N,'8-市场占有率'!$B120,'3-班级学员信息表'!$Q:$Q,"&lt;&gt;"&amp;" ")</f>
        <v>0</v>
      </c>
      <c r="M120" s="98">
        <f t="shared" si="4"/>
        <v>0</v>
      </c>
      <c r="N120" s="101"/>
      <c r="O120" s="99">
        <f t="shared" si="3"/>
        <v>0</v>
      </c>
    </row>
    <row r="121" spans="1:15">
      <c r="A121" s="96">
        <v>115</v>
      </c>
      <c r="B121" s="100"/>
      <c r="C121" s="98">
        <f>COUNTIFS('3-班级学员信息表'!$I:$I,"小班",'3-班级学员信息表'!$N:$N,'8-市场占有率'!$B121,'3-班级学员信息表'!$Q:$Q,"&lt;&gt;"&amp;" ")+COUNTIFS('3-班级学员信息表'!$I:$I,"中班",'3-班级学员信息表'!$N:$N,'8-市场占有率'!$B121,'3-班级学员信息表'!$Q:$Q,"&lt;&gt;"&amp;" ")+COUNTIFS('3-班级学员信息表'!$I:$I,"大班",'3-班级学员信息表'!$N:$N,'8-市场占有率'!$B121,'3-班级学员信息表'!$Q:$Q,"&lt;&gt;"&amp;" ")</f>
        <v>0</v>
      </c>
      <c r="D121" s="98">
        <f>COUNTIFS('3-班级学员信息表'!$I:$I,'8-市场占有率'!D$5,'3-班级学员信息表'!$N:$N,'8-市场占有率'!$B121,'3-班级学员信息表'!$Q:$Q,"&lt;&gt;"&amp;" ")</f>
        <v>0</v>
      </c>
      <c r="E121" s="98">
        <f>COUNTIFS('3-班级学员信息表'!$I:$I,'8-市场占有率'!E$5,'3-班级学员信息表'!$N:$N,'8-市场占有率'!$B121,'3-班级学员信息表'!$Q:$Q,"&lt;&gt;"&amp;" ")</f>
        <v>0</v>
      </c>
      <c r="F121" s="98">
        <f>COUNTIFS('3-班级学员信息表'!$I:$I,'8-市场占有率'!F$5,'3-班级学员信息表'!$N:$N,'8-市场占有率'!$B121,'3-班级学员信息表'!$Q:$Q,"&lt;&gt;"&amp;" ")</f>
        <v>0</v>
      </c>
      <c r="G121" s="98">
        <f>COUNTIFS('3-班级学员信息表'!$I:$I,'8-市场占有率'!G$5,'3-班级学员信息表'!$N:$N,'8-市场占有率'!$B121,'3-班级学员信息表'!$Q:$Q,"&lt;&gt;"&amp;" ")</f>
        <v>0</v>
      </c>
      <c r="H121" s="98">
        <f>COUNTIFS('3-班级学员信息表'!$I:$I,'8-市场占有率'!H$5,'3-班级学员信息表'!$N:$N,'8-市场占有率'!$B121,'3-班级学员信息表'!$Q:$Q,"&lt;&gt;"&amp;" ")</f>
        <v>0</v>
      </c>
      <c r="I121" s="98">
        <f>COUNTIFS('3-班级学员信息表'!$I:$I,'8-市场占有率'!I$5,'3-班级学员信息表'!$N:$N,'8-市场占有率'!$B121,'3-班级学员信息表'!$Q:$Q,"&lt;&gt;"&amp;" ")</f>
        <v>0</v>
      </c>
      <c r="J121" s="98">
        <f>COUNTIFS('3-班级学员信息表'!$I:$I,'8-市场占有率'!J$5,'3-班级学员信息表'!$N:$N,'8-市场占有率'!$B121,'3-班级学员信息表'!$Q:$Q,"&lt;&gt;"&amp;" ")</f>
        <v>0</v>
      </c>
      <c r="K121" s="98">
        <f>COUNTIFS('3-班级学员信息表'!$I:$I,'8-市场占有率'!K$5,'3-班级学员信息表'!$N:$N,'8-市场占有率'!$B121,'3-班级学员信息表'!$Q:$Q,"&lt;&gt;"&amp;" ")</f>
        <v>0</v>
      </c>
      <c r="L121" s="98">
        <f>COUNTIFS('3-班级学员信息表'!$I:$I,"初三",'3-班级学员信息表'!$N:$N,'8-市场占有率'!$B121,'3-班级学员信息表'!$Q:$Q,"&lt;&gt;"&amp;" ")+COUNTIFS('3-班级学员信息表'!$I:$I,"高一",'3-班级学员信息表'!$N:$N,'8-市场占有率'!$B121,'3-班级学员信息表'!$Q:$Q,"&lt;&gt;"&amp;" ")+COUNTIFS('3-班级学员信息表'!$I:$I,"高二",'3-班级学员信息表'!$N:$N,'8-市场占有率'!$B121,'3-班级学员信息表'!$Q:$Q,"&lt;&gt;"&amp;" ")+COUNTIFS('3-班级学员信息表'!$I:$I,"高三",'3-班级学员信息表'!$N:$N,'8-市场占有率'!$B121,'3-班级学员信息表'!$Q:$Q,"&lt;&gt;"&amp;" ")+COUNTIFS('3-班级学员信息表'!$I:$I,"其他",'3-班级学员信息表'!$N:$N,'8-市场占有率'!$B121,'3-班级学员信息表'!$Q:$Q,"&lt;&gt;"&amp;" ")</f>
        <v>0</v>
      </c>
      <c r="M121" s="98">
        <f t="shared" si="4"/>
        <v>0</v>
      </c>
      <c r="N121" s="101"/>
      <c r="O121" s="99">
        <f t="shared" si="3"/>
        <v>0</v>
      </c>
    </row>
    <row r="122" spans="1:15">
      <c r="A122" s="96">
        <v>116</v>
      </c>
      <c r="B122" s="100"/>
      <c r="C122" s="98">
        <f>COUNTIFS('3-班级学员信息表'!$I:$I,"小班",'3-班级学员信息表'!$N:$N,'8-市场占有率'!$B122,'3-班级学员信息表'!$Q:$Q,"&lt;&gt;"&amp;" ")+COUNTIFS('3-班级学员信息表'!$I:$I,"中班",'3-班级学员信息表'!$N:$N,'8-市场占有率'!$B122,'3-班级学员信息表'!$Q:$Q,"&lt;&gt;"&amp;" ")+COUNTIFS('3-班级学员信息表'!$I:$I,"大班",'3-班级学员信息表'!$N:$N,'8-市场占有率'!$B122,'3-班级学员信息表'!$Q:$Q,"&lt;&gt;"&amp;" ")</f>
        <v>0</v>
      </c>
      <c r="D122" s="98">
        <f>COUNTIFS('3-班级学员信息表'!$I:$I,'8-市场占有率'!D$5,'3-班级学员信息表'!$N:$N,'8-市场占有率'!$B122,'3-班级学员信息表'!$Q:$Q,"&lt;&gt;"&amp;" ")</f>
        <v>0</v>
      </c>
      <c r="E122" s="98">
        <f>COUNTIFS('3-班级学员信息表'!$I:$I,'8-市场占有率'!E$5,'3-班级学员信息表'!$N:$N,'8-市场占有率'!$B122,'3-班级学员信息表'!$Q:$Q,"&lt;&gt;"&amp;" ")</f>
        <v>0</v>
      </c>
      <c r="F122" s="98">
        <f>COUNTIFS('3-班级学员信息表'!$I:$I,'8-市场占有率'!F$5,'3-班级学员信息表'!$N:$N,'8-市场占有率'!$B122,'3-班级学员信息表'!$Q:$Q,"&lt;&gt;"&amp;" ")</f>
        <v>0</v>
      </c>
      <c r="G122" s="98">
        <f>COUNTIFS('3-班级学员信息表'!$I:$I,'8-市场占有率'!G$5,'3-班级学员信息表'!$N:$N,'8-市场占有率'!$B122,'3-班级学员信息表'!$Q:$Q,"&lt;&gt;"&amp;" ")</f>
        <v>0</v>
      </c>
      <c r="H122" s="98">
        <f>COUNTIFS('3-班级学员信息表'!$I:$I,'8-市场占有率'!H$5,'3-班级学员信息表'!$N:$N,'8-市场占有率'!$B122,'3-班级学员信息表'!$Q:$Q,"&lt;&gt;"&amp;" ")</f>
        <v>0</v>
      </c>
      <c r="I122" s="98">
        <f>COUNTIFS('3-班级学员信息表'!$I:$I,'8-市场占有率'!I$5,'3-班级学员信息表'!$N:$N,'8-市场占有率'!$B122,'3-班级学员信息表'!$Q:$Q,"&lt;&gt;"&amp;" ")</f>
        <v>0</v>
      </c>
      <c r="J122" s="98">
        <f>COUNTIFS('3-班级学员信息表'!$I:$I,'8-市场占有率'!J$5,'3-班级学员信息表'!$N:$N,'8-市场占有率'!$B122,'3-班级学员信息表'!$Q:$Q,"&lt;&gt;"&amp;" ")</f>
        <v>0</v>
      </c>
      <c r="K122" s="98">
        <f>COUNTIFS('3-班级学员信息表'!$I:$I,'8-市场占有率'!K$5,'3-班级学员信息表'!$N:$N,'8-市场占有率'!$B122,'3-班级学员信息表'!$Q:$Q,"&lt;&gt;"&amp;" ")</f>
        <v>0</v>
      </c>
      <c r="L122" s="98">
        <f>COUNTIFS('3-班级学员信息表'!$I:$I,"初三",'3-班级学员信息表'!$N:$N,'8-市场占有率'!$B122,'3-班级学员信息表'!$Q:$Q,"&lt;&gt;"&amp;" ")+COUNTIFS('3-班级学员信息表'!$I:$I,"高一",'3-班级学员信息表'!$N:$N,'8-市场占有率'!$B122,'3-班级学员信息表'!$Q:$Q,"&lt;&gt;"&amp;" ")+COUNTIFS('3-班级学员信息表'!$I:$I,"高二",'3-班级学员信息表'!$N:$N,'8-市场占有率'!$B122,'3-班级学员信息表'!$Q:$Q,"&lt;&gt;"&amp;" ")+COUNTIFS('3-班级学员信息表'!$I:$I,"高三",'3-班级学员信息表'!$N:$N,'8-市场占有率'!$B122,'3-班级学员信息表'!$Q:$Q,"&lt;&gt;"&amp;" ")+COUNTIFS('3-班级学员信息表'!$I:$I,"其他",'3-班级学员信息表'!$N:$N,'8-市场占有率'!$B122,'3-班级学员信息表'!$Q:$Q,"&lt;&gt;"&amp;" ")</f>
        <v>0</v>
      </c>
      <c r="M122" s="98">
        <f t="shared" si="4"/>
        <v>0</v>
      </c>
      <c r="N122" s="101"/>
      <c r="O122" s="99">
        <f t="shared" si="3"/>
        <v>0</v>
      </c>
    </row>
    <row r="123" spans="1:15">
      <c r="A123" s="96">
        <v>117</v>
      </c>
      <c r="B123" s="100"/>
      <c r="C123" s="98">
        <f>COUNTIFS('3-班级学员信息表'!$I:$I,"小班",'3-班级学员信息表'!$N:$N,'8-市场占有率'!$B123,'3-班级学员信息表'!$Q:$Q,"&lt;&gt;"&amp;" ")+COUNTIFS('3-班级学员信息表'!$I:$I,"中班",'3-班级学员信息表'!$N:$N,'8-市场占有率'!$B123,'3-班级学员信息表'!$Q:$Q,"&lt;&gt;"&amp;" ")+COUNTIFS('3-班级学员信息表'!$I:$I,"大班",'3-班级学员信息表'!$N:$N,'8-市场占有率'!$B123,'3-班级学员信息表'!$Q:$Q,"&lt;&gt;"&amp;" ")</f>
        <v>0</v>
      </c>
      <c r="D123" s="98">
        <f>COUNTIFS('3-班级学员信息表'!$I:$I,'8-市场占有率'!D$5,'3-班级学员信息表'!$N:$N,'8-市场占有率'!$B123,'3-班级学员信息表'!$Q:$Q,"&lt;&gt;"&amp;" ")</f>
        <v>0</v>
      </c>
      <c r="E123" s="98">
        <f>COUNTIFS('3-班级学员信息表'!$I:$I,'8-市场占有率'!E$5,'3-班级学员信息表'!$N:$N,'8-市场占有率'!$B123,'3-班级学员信息表'!$Q:$Q,"&lt;&gt;"&amp;" ")</f>
        <v>0</v>
      </c>
      <c r="F123" s="98">
        <f>COUNTIFS('3-班级学员信息表'!$I:$I,'8-市场占有率'!F$5,'3-班级学员信息表'!$N:$N,'8-市场占有率'!$B123,'3-班级学员信息表'!$Q:$Q,"&lt;&gt;"&amp;" ")</f>
        <v>0</v>
      </c>
      <c r="G123" s="98">
        <f>COUNTIFS('3-班级学员信息表'!$I:$I,'8-市场占有率'!G$5,'3-班级学员信息表'!$N:$N,'8-市场占有率'!$B123,'3-班级学员信息表'!$Q:$Q,"&lt;&gt;"&amp;" ")</f>
        <v>0</v>
      </c>
      <c r="H123" s="98">
        <f>COUNTIFS('3-班级学员信息表'!$I:$I,'8-市场占有率'!H$5,'3-班级学员信息表'!$N:$N,'8-市场占有率'!$B123,'3-班级学员信息表'!$Q:$Q,"&lt;&gt;"&amp;" ")</f>
        <v>0</v>
      </c>
      <c r="I123" s="98">
        <f>COUNTIFS('3-班级学员信息表'!$I:$I,'8-市场占有率'!I$5,'3-班级学员信息表'!$N:$N,'8-市场占有率'!$B123,'3-班级学员信息表'!$Q:$Q,"&lt;&gt;"&amp;" ")</f>
        <v>0</v>
      </c>
      <c r="J123" s="98">
        <f>COUNTIFS('3-班级学员信息表'!$I:$I,'8-市场占有率'!J$5,'3-班级学员信息表'!$N:$N,'8-市场占有率'!$B123,'3-班级学员信息表'!$Q:$Q,"&lt;&gt;"&amp;" ")</f>
        <v>0</v>
      </c>
      <c r="K123" s="98">
        <f>COUNTIFS('3-班级学员信息表'!$I:$I,'8-市场占有率'!K$5,'3-班级学员信息表'!$N:$N,'8-市场占有率'!$B123,'3-班级学员信息表'!$Q:$Q,"&lt;&gt;"&amp;" ")</f>
        <v>0</v>
      </c>
      <c r="L123" s="98">
        <f>COUNTIFS('3-班级学员信息表'!$I:$I,"初三",'3-班级学员信息表'!$N:$N,'8-市场占有率'!$B123,'3-班级学员信息表'!$Q:$Q,"&lt;&gt;"&amp;" ")+COUNTIFS('3-班级学员信息表'!$I:$I,"高一",'3-班级学员信息表'!$N:$N,'8-市场占有率'!$B123,'3-班级学员信息表'!$Q:$Q,"&lt;&gt;"&amp;" ")+COUNTIFS('3-班级学员信息表'!$I:$I,"高二",'3-班级学员信息表'!$N:$N,'8-市场占有率'!$B123,'3-班级学员信息表'!$Q:$Q,"&lt;&gt;"&amp;" ")+COUNTIFS('3-班级学员信息表'!$I:$I,"高三",'3-班级学员信息表'!$N:$N,'8-市场占有率'!$B123,'3-班级学员信息表'!$Q:$Q,"&lt;&gt;"&amp;" ")+COUNTIFS('3-班级学员信息表'!$I:$I,"其他",'3-班级学员信息表'!$N:$N,'8-市场占有率'!$B123,'3-班级学员信息表'!$Q:$Q,"&lt;&gt;"&amp;" ")</f>
        <v>0</v>
      </c>
      <c r="M123" s="98">
        <f t="shared" si="4"/>
        <v>0</v>
      </c>
      <c r="N123" s="101"/>
      <c r="O123" s="99">
        <f t="shared" si="3"/>
        <v>0</v>
      </c>
    </row>
    <row r="124" spans="1:15">
      <c r="A124" s="96">
        <v>118</v>
      </c>
      <c r="B124" s="100"/>
      <c r="C124" s="98">
        <f>COUNTIFS('3-班级学员信息表'!$I:$I,"小班",'3-班级学员信息表'!$N:$N,'8-市场占有率'!$B124,'3-班级学员信息表'!$Q:$Q,"&lt;&gt;"&amp;" ")+COUNTIFS('3-班级学员信息表'!$I:$I,"中班",'3-班级学员信息表'!$N:$N,'8-市场占有率'!$B124,'3-班级学员信息表'!$Q:$Q,"&lt;&gt;"&amp;" ")+COUNTIFS('3-班级学员信息表'!$I:$I,"大班",'3-班级学员信息表'!$N:$N,'8-市场占有率'!$B124,'3-班级学员信息表'!$Q:$Q,"&lt;&gt;"&amp;" ")</f>
        <v>0</v>
      </c>
      <c r="D124" s="98">
        <f>COUNTIFS('3-班级学员信息表'!$I:$I,'8-市场占有率'!D$5,'3-班级学员信息表'!$N:$N,'8-市场占有率'!$B124,'3-班级学员信息表'!$Q:$Q,"&lt;&gt;"&amp;" ")</f>
        <v>0</v>
      </c>
      <c r="E124" s="98">
        <f>COUNTIFS('3-班级学员信息表'!$I:$I,'8-市场占有率'!E$5,'3-班级学员信息表'!$N:$N,'8-市场占有率'!$B124,'3-班级学员信息表'!$Q:$Q,"&lt;&gt;"&amp;" ")</f>
        <v>0</v>
      </c>
      <c r="F124" s="98">
        <f>COUNTIFS('3-班级学员信息表'!$I:$I,'8-市场占有率'!F$5,'3-班级学员信息表'!$N:$N,'8-市场占有率'!$B124,'3-班级学员信息表'!$Q:$Q,"&lt;&gt;"&amp;" ")</f>
        <v>0</v>
      </c>
      <c r="G124" s="98">
        <f>COUNTIFS('3-班级学员信息表'!$I:$I,'8-市场占有率'!G$5,'3-班级学员信息表'!$N:$N,'8-市场占有率'!$B124,'3-班级学员信息表'!$Q:$Q,"&lt;&gt;"&amp;" ")</f>
        <v>0</v>
      </c>
      <c r="H124" s="98">
        <f>COUNTIFS('3-班级学员信息表'!$I:$I,'8-市场占有率'!H$5,'3-班级学员信息表'!$N:$N,'8-市场占有率'!$B124,'3-班级学员信息表'!$Q:$Q,"&lt;&gt;"&amp;" ")</f>
        <v>0</v>
      </c>
      <c r="I124" s="98">
        <f>COUNTIFS('3-班级学员信息表'!$I:$I,'8-市场占有率'!I$5,'3-班级学员信息表'!$N:$N,'8-市场占有率'!$B124,'3-班级学员信息表'!$Q:$Q,"&lt;&gt;"&amp;" ")</f>
        <v>0</v>
      </c>
      <c r="J124" s="98">
        <f>COUNTIFS('3-班级学员信息表'!$I:$I,'8-市场占有率'!J$5,'3-班级学员信息表'!$N:$N,'8-市场占有率'!$B124,'3-班级学员信息表'!$Q:$Q,"&lt;&gt;"&amp;" ")</f>
        <v>0</v>
      </c>
      <c r="K124" s="98">
        <f>COUNTIFS('3-班级学员信息表'!$I:$I,'8-市场占有率'!K$5,'3-班级学员信息表'!$N:$N,'8-市场占有率'!$B124,'3-班级学员信息表'!$Q:$Q,"&lt;&gt;"&amp;" ")</f>
        <v>0</v>
      </c>
      <c r="L124" s="98">
        <f>COUNTIFS('3-班级学员信息表'!$I:$I,"初三",'3-班级学员信息表'!$N:$N,'8-市场占有率'!$B124,'3-班级学员信息表'!$Q:$Q,"&lt;&gt;"&amp;" ")+COUNTIFS('3-班级学员信息表'!$I:$I,"高一",'3-班级学员信息表'!$N:$N,'8-市场占有率'!$B124,'3-班级学员信息表'!$Q:$Q,"&lt;&gt;"&amp;" ")+COUNTIFS('3-班级学员信息表'!$I:$I,"高二",'3-班级学员信息表'!$N:$N,'8-市场占有率'!$B124,'3-班级学员信息表'!$Q:$Q,"&lt;&gt;"&amp;" ")+COUNTIFS('3-班级学员信息表'!$I:$I,"高三",'3-班级学员信息表'!$N:$N,'8-市场占有率'!$B124,'3-班级学员信息表'!$Q:$Q,"&lt;&gt;"&amp;" ")+COUNTIFS('3-班级学员信息表'!$I:$I,"其他",'3-班级学员信息表'!$N:$N,'8-市场占有率'!$B124,'3-班级学员信息表'!$Q:$Q,"&lt;&gt;"&amp;" ")</f>
        <v>0</v>
      </c>
      <c r="M124" s="98">
        <f t="shared" si="4"/>
        <v>0</v>
      </c>
      <c r="N124" s="101"/>
      <c r="O124" s="99">
        <f t="shared" si="3"/>
        <v>0</v>
      </c>
    </row>
    <row r="125" spans="1:15">
      <c r="A125" s="96">
        <v>119</v>
      </c>
      <c r="B125" s="100"/>
      <c r="C125" s="98">
        <f>COUNTIFS('3-班级学员信息表'!$I:$I,"小班",'3-班级学员信息表'!$N:$N,'8-市场占有率'!$B125,'3-班级学员信息表'!$Q:$Q,"&lt;&gt;"&amp;" ")+COUNTIFS('3-班级学员信息表'!$I:$I,"中班",'3-班级学员信息表'!$N:$N,'8-市场占有率'!$B125,'3-班级学员信息表'!$Q:$Q,"&lt;&gt;"&amp;" ")+COUNTIFS('3-班级学员信息表'!$I:$I,"大班",'3-班级学员信息表'!$N:$N,'8-市场占有率'!$B125,'3-班级学员信息表'!$Q:$Q,"&lt;&gt;"&amp;" ")</f>
        <v>0</v>
      </c>
      <c r="D125" s="98">
        <f>COUNTIFS('3-班级学员信息表'!$I:$I,'8-市场占有率'!D$5,'3-班级学员信息表'!$N:$N,'8-市场占有率'!$B125,'3-班级学员信息表'!$Q:$Q,"&lt;&gt;"&amp;" ")</f>
        <v>0</v>
      </c>
      <c r="E125" s="98">
        <f>COUNTIFS('3-班级学员信息表'!$I:$I,'8-市场占有率'!E$5,'3-班级学员信息表'!$N:$N,'8-市场占有率'!$B125,'3-班级学员信息表'!$Q:$Q,"&lt;&gt;"&amp;" ")</f>
        <v>0</v>
      </c>
      <c r="F125" s="98">
        <f>COUNTIFS('3-班级学员信息表'!$I:$I,'8-市场占有率'!F$5,'3-班级学员信息表'!$N:$N,'8-市场占有率'!$B125,'3-班级学员信息表'!$Q:$Q,"&lt;&gt;"&amp;" ")</f>
        <v>0</v>
      </c>
      <c r="G125" s="98">
        <f>COUNTIFS('3-班级学员信息表'!$I:$I,'8-市场占有率'!G$5,'3-班级学员信息表'!$N:$N,'8-市场占有率'!$B125,'3-班级学员信息表'!$Q:$Q,"&lt;&gt;"&amp;" ")</f>
        <v>0</v>
      </c>
      <c r="H125" s="98">
        <f>COUNTIFS('3-班级学员信息表'!$I:$I,'8-市场占有率'!H$5,'3-班级学员信息表'!$N:$N,'8-市场占有率'!$B125,'3-班级学员信息表'!$Q:$Q,"&lt;&gt;"&amp;" ")</f>
        <v>0</v>
      </c>
      <c r="I125" s="98">
        <f>COUNTIFS('3-班级学员信息表'!$I:$I,'8-市场占有率'!I$5,'3-班级学员信息表'!$N:$N,'8-市场占有率'!$B125,'3-班级学员信息表'!$Q:$Q,"&lt;&gt;"&amp;" ")</f>
        <v>0</v>
      </c>
      <c r="J125" s="98">
        <f>COUNTIFS('3-班级学员信息表'!$I:$I,'8-市场占有率'!J$5,'3-班级学员信息表'!$N:$N,'8-市场占有率'!$B125,'3-班级学员信息表'!$Q:$Q,"&lt;&gt;"&amp;" ")</f>
        <v>0</v>
      </c>
      <c r="K125" s="98">
        <f>COUNTIFS('3-班级学员信息表'!$I:$I,'8-市场占有率'!K$5,'3-班级学员信息表'!$N:$N,'8-市场占有率'!$B125,'3-班级学员信息表'!$Q:$Q,"&lt;&gt;"&amp;" ")</f>
        <v>0</v>
      </c>
      <c r="L125" s="98">
        <f>COUNTIFS('3-班级学员信息表'!$I:$I,"初三",'3-班级学员信息表'!$N:$N,'8-市场占有率'!$B125,'3-班级学员信息表'!$Q:$Q,"&lt;&gt;"&amp;" ")+COUNTIFS('3-班级学员信息表'!$I:$I,"高一",'3-班级学员信息表'!$N:$N,'8-市场占有率'!$B125,'3-班级学员信息表'!$Q:$Q,"&lt;&gt;"&amp;" ")+COUNTIFS('3-班级学员信息表'!$I:$I,"高二",'3-班级学员信息表'!$N:$N,'8-市场占有率'!$B125,'3-班级学员信息表'!$Q:$Q,"&lt;&gt;"&amp;" ")+COUNTIFS('3-班级学员信息表'!$I:$I,"高三",'3-班级学员信息表'!$N:$N,'8-市场占有率'!$B125,'3-班级学员信息表'!$Q:$Q,"&lt;&gt;"&amp;" ")+COUNTIFS('3-班级学员信息表'!$I:$I,"其他",'3-班级学员信息表'!$N:$N,'8-市场占有率'!$B125,'3-班级学员信息表'!$Q:$Q,"&lt;&gt;"&amp;" ")</f>
        <v>0</v>
      </c>
      <c r="M125" s="98">
        <f t="shared" si="4"/>
        <v>0</v>
      </c>
      <c r="N125" s="101"/>
      <c r="O125" s="99">
        <f t="shared" si="3"/>
        <v>0</v>
      </c>
    </row>
    <row r="126" spans="1:15">
      <c r="A126" s="96">
        <v>120</v>
      </c>
      <c r="B126" s="100"/>
      <c r="C126" s="98">
        <f>COUNTIFS('3-班级学员信息表'!$I:$I,"小班",'3-班级学员信息表'!$N:$N,'8-市场占有率'!$B126,'3-班级学员信息表'!$Q:$Q,"&lt;&gt;"&amp;" ")+COUNTIFS('3-班级学员信息表'!$I:$I,"中班",'3-班级学员信息表'!$N:$N,'8-市场占有率'!$B126,'3-班级学员信息表'!$Q:$Q,"&lt;&gt;"&amp;" ")+COUNTIFS('3-班级学员信息表'!$I:$I,"大班",'3-班级学员信息表'!$N:$N,'8-市场占有率'!$B126,'3-班级学员信息表'!$Q:$Q,"&lt;&gt;"&amp;" ")</f>
        <v>0</v>
      </c>
      <c r="D126" s="98">
        <f>COUNTIFS('3-班级学员信息表'!$I:$I,'8-市场占有率'!D$5,'3-班级学员信息表'!$N:$N,'8-市场占有率'!$B126,'3-班级学员信息表'!$Q:$Q,"&lt;&gt;"&amp;" ")</f>
        <v>0</v>
      </c>
      <c r="E126" s="98">
        <f>COUNTIFS('3-班级学员信息表'!$I:$I,'8-市场占有率'!E$5,'3-班级学员信息表'!$N:$N,'8-市场占有率'!$B126,'3-班级学员信息表'!$Q:$Q,"&lt;&gt;"&amp;" ")</f>
        <v>0</v>
      </c>
      <c r="F126" s="98">
        <f>COUNTIFS('3-班级学员信息表'!$I:$I,'8-市场占有率'!F$5,'3-班级学员信息表'!$N:$N,'8-市场占有率'!$B126,'3-班级学员信息表'!$Q:$Q,"&lt;&gt;"&amp;" ")</f>
        <v>0</v>
      </c>
      <c r="G126" s="98">
        <f>COUNTIFS('3-班级学员信息表'!$I:$I,'8-市场占有率'!G$5,'3-班级学员信息表'!$N:$N,'8-市场占有率'!$B126,'3-班级学员信息表'!$Q:$Q,"&lt;&gt;"&amp;" ")</f>
        <v>0</v>
      </c>
      <c r="H126" s="98">
        <f>COUNTIFS('3-班级学员信息表'!$I:$I,'8-市场占有率'!H$5,'3-班级学员信息表'!$N:$N,'8-市场占有率'!$B126,'3-班级学员信息表'!$Q:$Q,"&lt;&gt;"&amp;" ")</f>
        <v>0</v>
      </c>
      <c r="I126" s="98">
        <f>COUNTIFS('3-班级学员信息表'!$I:$I,'8-市场占有率'!I$5,'3-班级学员信息表'!$N:$N,'8-市场占有率'!$B126,'3-班级学员信息表'!$Q:$Q,"&lt;&gt;"&amp;" ")</f>
        <v>0</v>
      </c>
      <c r="J126" s="98">
        <f>COUNTIFS('3-班级学员信息表'!$I:$I,'8-市场占有率'!J$5,'3-班级学员信息表'!$N:$N,'8-市场占有率'!$B126,'3-班级学员信息表'!$Q:$Q,"&lt;&gt;"&amp;" ")</f>
        <v>0</v>
      </c>
      <c r="K126" s="98">
        <f>COUNTIFS('3-班级学员信息表'!$I:$I,'8-市场占有率'!K$5,'3-班级学员信息表'!$N:$N,'8-市场占有率'!$B126,'3-班级学员信息表'!$Q:$Q,"&lt;&gt;"&amp;" ")</f>
        <v>0</v>
      </c>
      <c r="L126" s="98">
        <f>COUNTIFS('3-班级学员信息表'!$I:$I,"初三",'3-班级学员信息表'!$N:$N,'8-市场占有率'!$B126,'3-班级学员信息表'!$Q:$Q,"&lt;&gt;"&amp;" ")+COUNTIFS('3-班级学员信息表'!$I:$I,"高一",'3-班级学员信息表'!$N:$N,'8-市场占有率'!$B126,'3-班级学员信息表'!$Q:$Q,"&lt;&gt;"&amp;" ")+COUNTIFS('3-班级学员信息表'!$I:$I,"高二",'3-班级学员信息表'!$N:$N,'8-市场占有率'!$B126,'3-班级学员信息表'!$Q:$Q,"&lt;&gt;"&amp;" ")+COUNTIFS('3-班级学员信息表'!$I:$I,"高三",'3-班级学员信息表'!$N:$N,'8-市场占有率'!$B126,'3-班级学员信息表'!$Q:$Q,"&lt;&gt;"&amp;" ")+COUNTIFS('3-班级学员信息表'!$I:$I,"其他",'3-班级学员信息表'!$N:$N,'8-市场占有率'!$B126,'3-班级学员信息表'!$Q:$Q,"&lt;&gt;"&amp;" ")</f>
        <v>0</v>
      </c>
      <c r="M126" s="98">
        <f t="shared" si="4"/>
        <v>0</v>
      </c>
      <c r="N126" s="101"/>
      <c r="O126" s="99">
        <f t="shared" si="3"/>
        <v>0</v>
      </c>
    </row>
    <row r="127" spans="1:15">
      <c r="A127" s="96">
        <v>121</v>
      </c>
      <c r="B127" s="100"/>
      <c r="C127" s="98">
        <f>COUNTIFS('3-班级学员信息表'!$I:$I,"小班",'3-班级学员信息表'!$N:$N,'8-市场占有率'!$B127,'3-班级学员信息表'!$Q:$Q,"&lt;&gt;"&amp;" ")+COUNTIFS('3-班级学员信息表'!$I:$I,"中班",'3-班级学员信息表'!$N:$N,'8-市场占有率'!$B127,'3-班级学员信息表'!$Q:$Q,"&lt;&gt;"&amp;" ")+COUNTIFS('3-班级学员信息表'!$I:$I,"大班",'3-班级学员信息表'!$N:$N,'8-市场占有率'!$B127,'3-班级学员信息表'!$Q:$Q,"&lt;&gt;"&amp;" ")</f>
        <v>0</v>
      </c>
      <c r="D127" s="98">
        <f>COUNTIFS('3-班级学员信息表'!$I:$I,'8-市场占有率'!D$5,'3-班级学员信息表'!$N:$N,'8-市场占有率'!$B127,'3-班级学员信息表'!$Q:$Q,"&lt;&gt;"&amp;" ")</f>
        <v>0</v>
      </c>
      <c r="E127" s="98">
        <f>COUNTIFS('3-班级学员信息表'!$I:$I,'8-市场占有率'!E$5,'3-班级学员信息表'!$N:$N,'8-市场占有率'!$B127,'3-班级学员信息表'!$Q:$Q,"&lt;&gt;"&amp;" ")</f>
        <v>0</v>
      </c>
      <c r="F127" s="98">
        <f>COUNTIFS('3-班级学员信息表'!$I:$I,'8-市场占有率'!F$5,'3-班级学员信息表'!$N:$N,'8-市场占有率'!$B127,'3-班级学员信息表'!$Q:$Q,"&lt;&gt;"&amp;" ")</f>
        <v>0</v>
      </c>
      <c r="G127" s="98">
        <f>COUNTIFS('3-班级学员信息表'!$I:$I,'8-市场占有率'!G$5,'3-班级学员信息表'!$N:$N,'8-市场占有率'!$B127,'3-班级学员信息表'!$Q:$Q,"&lt;&gt;"&amp;" ")</f>
        <v>0</v>
      </c>
      <c r="H127" s="98">
        <f>COUNTIFS('3-班级学员信息表'!$I:$I,'8-市场占有率'!H$5,'3-班级学员信息表'!$N:$N,'8-市场占有率'!$B127,'3-班级学员信息表'!$Q:$Q,"&lt;&gt;"&amp;" ")</f>
        <v>0</v>
      </c>
      <c r="I127" s="98">
        <f>COUNTIFS('3-班级学员信息表'!$I:$I,'8-市场占有率'!I$5,'3-班级学员信息表'!$N:$N,'8-市场占有率'!$B127,'3-班级学员信息表'!$Q:$Q,"&lt;&gt;"&amp;" ")</f>
        <v>0</v>
      </c>
      <c r="J127" s="98">
        <f>COUNTIFS('3-班级学员信息表'!$I:$I,'8-市场占有率'!J$5,'3-班级学员信息表'!$N:$N,'8-市场占有率'!$B127,'3-班级学员信息表'!$Q:$Q,"&lt;&gt;"&amp;" ")</f>
        <v>0</v>
      </c>
      <c r="K127" s="98">
        <f>COUNTIFS('3-班级学员信息表'!$I:$I,'8-市场占有率'!K$5,'3-班级学员信息表'!$N:$N,'8-市场占有率'!$B127,'3-班级学员信息表'!$Q:$Q,"&lt;&gt;"&amp;" ")</f>
        <v>0</v>
      </c>
      <c r="L127" s="98">
        <f>COUNTIFS('3-班级学员信息表'!$I:$I,"初三",'3-班级学员信息表'!$N:$N,'8-市场占有率'!$B127,'3-班级学员信息表'!$Q:$Q,"&lt;&gt;"&amp;" ")+COUNTIFS('3-班级学员信息表'!$I:$I,"高一",'3-班级学员信息表'!$N:$N,'8-市场占有率'!$B127,'3-班级学员信息表'!$Q:$Q,"&lt;&gt;"&amp;" ")+COUNTIFS('3-班级学员信息表'!$I:$I,"高二",'3-班级学员信息表'!$N:$N,'8-市场占有率'!$B127,'3-班级学员信息表'!$Q:$Q,"&lt;&gt;"&amp;" ")+COUNTIFS('3-班级学员信息表'!$I:$I,"高三",'3-班级学员信息表'!$N:$N,'8-市场占有率'!$B127,'3-班级学员信息表'!$Q:$Q,"&lt;&gt;"&amp;" ")+COUNTIFS('3-班级学员信息表'!$I:$I,"其他",'3-班级学员信息表'!$N:$N,'8-市场占有率'!$B127,'3-班级学员信息表'!$Q:$Q,"&lt;&gt;"&amp;" ")</f>
        <v>0</v>
      </c>
      <c r="M127" s="98">
        <f t="shared" si="4"/>
        <v>0</v>
      </c>
      <c r="N127" s="101"/>
      <c r="O127" s="99">
        <f t="shared" si="3"/>
        <v>0</v>
      </c>
    </row>
    <row r="128" spans="1:15">
      <c r="A128" s="96">
        <v>122</v>
      </c>
      <c r="B128" s="100"/>
      <c r="C128" s="98">
        <f>COUNTIFS('3-班级学员信息表'!$I:$I,"小班",'3-班级学员信息表'!$N:$N,'8-市场占有率'!$B128,'3-班级学员信息表'!$Q:$Q,"&lt;&gt;"&amp;" ")+COUNTIFS('3-班级学员信息表'!$I:$I,"中班",'3-班级学员信息表'!$N:$N,'8-市场占有率'!$B128,'3-班级学员信息表'!$Q:$Q,"&lt;&gt;"&amp;" ")+COUNTIFS('3-班级学员信息表'!$I:$I,"大班",'3-班级学员信息表'!$N:$N,'8-市场占有率'!$B128,'3-班级学员信息表'!$Q:$Q,"&lt;&gt;"&amp;" ")</f>
        <v>0</v>
      </c>
      <c r="D128" s="98">
        <f>COUNTIFS('3-班级学员信息表'!$I:$I,'8-市场占有率'!D$5,'3-班级学员信息表'!$N:$N,'8-市场占有率'!$B128,'3-班级学员信息表'!$Q:$Q,"&lt;&gt;"&amp;" ")</f>
        <v>0</v>
      </c>
      <c r="E128" s="98">
        <f>COUNTIFS('3-班级学员信息表'!$I:$I,'8-市场占有率'!E$5,'3-班级学员信息表'!$N:$N,'8-市场占有率'!$B128,'3-班级学员信息表'!$Q:$Q,"&lt;&gt;"&amp;" ")</f>
        <v>0</v>
      </c>
      <c r="F128" s="98">
        <f>COUNTIFS('3-班级学员信息表'!$I:$I,'8-市场占有率'!F$5,'3-班级学员信息表'!$N:$N,'8-市场占有率'!$B128,'3-班级学员信息表'!$Q:$Q,"&lt;&gt;"&amp;" ")</f>
        <v>0</v>
      </c>
      <c r="G128" s="98">
        <f>COUNTIFS('3-班级学员信息表'!$I:$I,'8-市场占有率'!G$5,'3-班级学员信息表'!$N:$N,'8-市场占有率'!$B128,'3-班级学员信息表'!$Q:$Q,"&lt;&gt;"&amp;" ")</f>
        <v>0</v>
      </c>
      <c r="H128" s="98">
        <f>COUNTIFS('3-班级学员信息表'!$I:$I,'8-市场占有率'!H$5,'3-班级学员信息表'!$N:$N,'8-市场占有率'!$B128,'3-班级学员信息表'!$Q:$Q,"&lt;&gt;"&amp;" ")</f>
        <v>0</v>
      </c>
      <c r="I128" s="98">
        <f>COUNTIFS('3-班级学员信息表'!$I:$I,'8-市场占有率'!I$5,'3-班级学员信息表'!$N:$N,'8-市场占有率'!$B128,'3-班级学员信息表'!$Q:$Q,"&lt;&gt;"&amp;" ")</f>
        <v>0</v>
      </c>
      <c r="J128" s="98">
        <f>COUNTIFS('3-班级学员信息表'!$I:$I,'8-市场占有率'!J$5,'3-班级学员信息表'!$N:$N,'8-市场占有率'!$B128,'3-班级学员信息表'!$Q:$Q,"&lt;&gt;"&amp;" ")</f>
        <v>0</v>
      </c>
      <c r="K128" s="98">
        <f>COUNTIFS('3-班级学员信息表'!$I:$I,'8-市场占有率'!K$5,'3-班级学员信息表'!$N:$N,'8-市场占有率'!$B128,'3-班级学员信息表'!$Q:$Q,"&lt;&gt;"&amp;" ")</f>
        <v>0</v>
      </c>
      <c r="L128" s="98">
        <f>COUNTIFS('3-班级学员信息表'!$I:$I,"初三",'3-班级学员信息表'!$N:$N,'8-市场占有率'!$B128,'3-班级学员信息表'!$Q:$Q,"&lt;&gt;"&amp;" ")+COUNTIFS('3-班级学员信息表'!$I:$I,"高一",'3-班级学员信息表'!$N:$N,'8-市场占有率'!$B128,'3-班级学员信息表'!$Q:$Q,"&lt;&gt;"&amp;" ")+COUNTIFS('3-班级学员信息表'!$I:$I,"高二",'3-班级学员信息表'!$N:$N,'8-市场占有率'!$B128,'3-班级学员信息表'!$Q:$Q,"&lt;&gt;"&amp;" ")+COUNTIFS('3-班级学员信息表'!$I:$I,"高三",'3-班级学员信息表'!$N:$N,'8-市场占有率'!$B128,'3-班级学员信息表'!$Q:$Q,"&lt;&gt;"&amp;" ")+COUNTIFS('3-班级学员信息表'!$I:$I,"其他",'3-班级学员信息表'!$N:$N,'8-市场占有率'!$B128,'3-班级学员信息表'!$Q:$Q,"&lt;&gt;"&amp;" ")</f>
        <v>0</v>
      </c>
      <c r="M128" s="98">
        <f t="shared" si="4"/>
        <v>0</v>
      </c>
      <c r="N128" s="101"/>
      <c r="O128" s="99">
        <f t="shared" si="3"/>
        <v>0</v>
      </c>
    </row>
    <row r="129" spans="1:15">
      <c r="A129" s="96">
        <v>123</v>
      </c>
      <c r="B129" s="100"/>
      <c r="C129" s="98">
        <f>COUNTIFS('3-班级学员信息表'!$I:$I,"小班",'3-班级学员信息表'!$N:$N,'8-市场占有率'!$B129,'3-班级学员信息表'!$Q:$Q,"&lt;&gt;"&amp;" ")+COUNTIFS('3-班级学员信息表'!$I:$I,"中班",'3-班级学员信息表'!$N:$N,'8-市场占有率'!$B129,'3-班级学员信息表'!$Q:$Q,"&lt;&gt;"&amp;" ")+COUNTIFS('3-班级学员信息表'!$I:$I,"大班",'3-班级学员信息表'!$N:$N,'8-市场占有率'!$B129,'3-班级学员信息表'!$Q:$Q,"&lt;&gt;"&amp;" ")</f>
        <v>0</v>
      </c>
      <c r="D129" s="98">
        <f>COUNTIFS('3-班级学员信息表'!$I:$I,'8-市场占有率'!D$5,'3-班级学员信息表'!$N:$N,'8-市场占有率'!$B129,'3-班级学员信息表'!$Q:$Q,"&lt;&gt;"&amp;" ")</f>
        <v>0</v>
      </c>
      <c r="E129" s="98">
        <f>COUNTIFS('3-班级学员信息表'!$I:$I,'8-市场占有率'!E$5,'3-班级学员信息表'!$N:$N,'8-市场占有率'!$B129,'3-班级学员信息表'!$Q:$Q,"&lt;&gt;"&amp;" ")</f>
        <v>0</v>
      </c>
      <c r="F129" s="98">
        <f>COUNTIFS('3-班级学员信息表'!$I:$I,'8-市场占有率'!F$5,'3-班级学员信息表'!$N:$N,'8-市场占有率'!$B129,'3-班级学员信息表'!$Q:$Q,"&lt;&gt;"&amp;" ")</f>
        <v>0</v>
      </c>
      <c r="G129" s="98">
        <f>COUNTIFS('3-班级学员信息表'!$I:$I,'8-市场占有率'!G$5,'3-班级学员信息表'!$N:$N,'8-市场占有率'!$B129,'3-班级学员信息表'!$Q:$Q,"&lt;&gt;"&amp;" ")</f>
        <v>0</v>
      </c>
      <c r="H129" s="98">
        <f>COUNTIFS('3-班级学员信息表'!$I:$I,'8-市场占有率'!H$5,'3-班级学员信息表'!$N:$N,'8-市场占有率'!$B129,'3-班级学员信息表'!$Q:$Q,"&lt;&gt;"&amp;" ")</f>
        <v>0</v>
      </c>
      <c r="I129" s="98">
        <f>COUNTIFS('3-班级学员信息表'!$I:$I,'8-市场占有率'!I$5,'3-班级学员信息表'!$N:$N,'8-市场占有率'!$B129,'3-班级学员信息表'!$Q:$Q,"&lt;&gt;"&amp;" ")</f>
        <v>0</v>
      </c>
      <c r="J129" s="98">
        <f>COUNTIFS('3-班级学员信息表'!$I:$I,'8-市场占有率'!J$5,'3-班级学员信息表'!$N:$N,'8-市场占有率'!$B129,'3-班级学员信息表'!$Q:$Q,"&lt;&gt;"&amp;" ")</f>
        <v>0</v>
      </c>
      <c r="K129" s="98">
        <f>COUNTIFS('3-班级学员信息表'!$I:$I,'8-市场占有率'!K$5,'3-班级学员信息表'!$N:$N,'8-市场占有率'!$B129,'3-班级学员信息表'!$Q:$Q,"&lt;&gt;"&amp;" ")</f>
        <v>0</v>
      </c>
      <c r="L129" s="98">
        <f>COUNTIFS('3-班级学员信息表'!$I:$I,"初三",'3-班级学员信息表'!$N:$N,'8-市场占有率'!$B129,'3-班级学员信息表'!$Q:$Q,"&lt;&gt;"&amp;" ")+COUNTIFS('3-班级学员信息表'!$I:$I,"高一",'3-班级学员信息表'!$N:$N,'8-市场占有率'!$B129,'3-班级学员信息表'!$Q:$Q,"&lt;&gt;"&amp;" ")+COUNTIFS('3-班级学员信息表'!$I:$I,"高二",'3-班级学员信息表'!$N:$N,'8-市场占有率'!$B129,'3-班级学员信息表'!$Q:$Q,"&lt;&gt;"&amp;" ")+COUNTIFS('3-班级学员信息表'!$I:$I,"高三",'3-班级学员信息表'!$N:$N,'8-市场占有率'!$B129,'3-班级学员信息表'!$Q:$Q,"&lt;&gt;"&amp;" ")+COUNTIFS('3-班级学员信息表'!$I:$I,"其他",'3-班级学员信息表'!$N:$N,'8-市场占有率'!$B129,'3-班级学员信息表'!$Q:$Q,"&lt;&gt;"&amp;" ")</f>
        <v>0</v>
      </c>
      <c r="M129" s="98">
        <f t="shared" si="4"/>
        <v>0</v>
      </c>
      <c r="N129" s="101"/>
      <c r="O129" s="99">
        <f t="shared" si="3"/>
        <v>0</v>
      </c>
    </row>
    <row r="130" spans="1:15">
      <c r="A130" s="96">
        <v>124</v>
      </c>
      <c r="B130" s="100"/>
      <c r="C130" s="98">
        <f>COUNTIFS('3-班级学员信息表'!$I:$I,"小班",'3-班级学员信息表'!$N:$N,'8-市场占有率'!$B130,'3-班级学员信息表'!$Q:$Q,"&lt;&gt;"&amp;" ")+COUNTIFS('3-班级学员信息表'!$I:$I,"中班",'3-班级学员信息表'!$N:$N,'8-市场占有率'!$B130,'3-班级学员信息表'!$Q:$Q,"&lt;&gt;"&amp;" ")+COUNTIFS('3-班级学员信息表'!$I:$I,"大班",'3-班级学员信息表'!$N:$N,'8-市场占有率'!$B130,'3-班级学员信息表'!$Q:$Q,"&lt;&gt;"&amp;" ")</f>
        <v>0</v>
      </c>
      <c r="D130" s="98">
        <f>COUNTIFS('3-班级学员信息表'!$I:$I,'8-市场占有率'!D$5,'3-班级学员信息表'!$N:$N,'8-市场占有率'!$B130,'3-班级学员信息表'!$Q:$Q,"&lt;&gt;"&amp;" ")</f>
        <v>0</v>
      </c>
      <c r="E130" s="98">
        <f>COUNTIFS('3-班级学员信息表'!$I:$I,'8-市场占有率'!E$5,'3-班级学员信息表'!$N:$N,'8-市场占有率'!$B130,'3-班级学员信息表'!$Q:$Q,"&lt;&gt;"&amp;" ")</f>
        <v>0</v>
      </c>
      <c r="F130" s="98">
        <f>COUNTIFS('3-班级学员信息表'!$I:$I,'8-市场占有率'!F$5,'3-班级学员信息表'!$N:$N,'8-市场占有率'!$B130,'3-班级学员信息表'!$Q:$Q,"&lt;&gt;"&amp;" ")</f>
        <v>0</v>
      </c>
      <c r="G130" s="98">
        <f>COUNTIFS('3-班级学员信息表'!$I:$I,'8-市场占有率'!G$5,'3-班级学员信息表'!$N:$N,'8-市场占有率'!$B130,'3-班级学员信息表'!$Q:$Q,"&lt;&gt;"&amp;" ")</f>
        <v>0</v>
      </c>
      <c r="H130" s="98">
        <f>COUNTIFS('3-班级学员信息表'!$I:$I,'8-市场占有率'!H$5,'3-班级学员信息表'!$N:$N,'8-市场占有率'!$B130,'3-班级学员信息表'!$Q:$Q,"&lt;&gt;"&amp;" ")</f>
        <v>0</v>
      </c>
      <c r="I130" s="98">
        <f>COUNTIFS('3-班级学员信息表'!$I:$I,'8-市场占有率'!I$5,'3-班级学员信息表'!$N:$N,'8-市场占有率'!$B130,'3-班级学员信息表'!$Q:$Q,"&lt;&gt;"&amp;" ")</f>
        <v>0</v>
      </c>
      <c r="J130" s="98">
        <f>COUNTIFS('3-班级学员信息表'!$I:$I,'8-市场占有率'!J$5,'3-班级学员信息表'!$N:$N,'8-市场占有率'!$B130,'3-班级学员信息表'!$Q:$Q,"&lt;&gt;"&amp;" ")</f>
        <v>0</v>
      </c>
      <c r="K130" s="98">
        <f>COUNTIFS('3-班级学员信息表'!$I:$I,'8-市场占有率'!K$5,'3-班级学员信息表'!$N:$N,'8-市场占有率'!$B130,'3-班级学员信息表'!$Q:$Q,"&lt;&gt;"&amp;" ")</f>
        <v>0</v>
      </c>
      <c r="L130" s="98">
        <f>COUNTIFS('3-班级学员信息表'!$I:$I,"初三",'3-班级学员信息表'!$N:$N,'8-市场占有率'!$B130,'3-班级学员信息表'!$Q:$Q,"&lt;&gt;"&amp;" ")+COUNTIFS('3-班级学员信息表'!$I:$I,"高一",'3-班级学员信息表'!$N:$N,'8-市场占有率'!$B130,'3-班级学员信息表'!$Q:$Q,"&lt;&gt;"&amp;" ")+COUNTIFS('3-班级学员信息表'!$I:$I,"高二",'3-班级学员信息表'!$N:$N,'8-市场占有率'!$B130,'3-班级学员信息表'!$Q:$Q,"&lt;&gt;"&amp;" ")+COUNTIFS('3-班级学员信息表'!$I:$I,"高三",'3-班级学员信息表'!$N:$N,'8-市场占有率'!$B130,'3-班级学员信息表'!$Q:$Q,"&lt;&gt;"&amp;" ")+COUNTIFS('3-班级学员信息表'!$I:$I,"其他",'3-班级学员信息表'!$N:$N,'8-市场占有率'!$B130,'3-班级学员信息表'!$Q:$Q,"&lt;&gt;"&amp;" ")</f>
        <v>0</v>
      </c>
      <c r="M130" s="98">
        <f t="shared" si="4"/>
        <v>0</v>
      </c>
      <c r="N130" s="101"/>
      <c r="O130" s="99">
        <f t="shared" si="3"/>
        <v>0</v>
      </c>
    </row>
    <row r="131" spans="1:15">
      <c r="A131" s="96">
        <v>125</v>
      </c>
      <c r="B131" s="100"/>
      <c r="C131" s="98">
        <f>COUNTIFS('3-班级学员信息表'!$I:$I,"小班",'3-班级学员信息表'!$N:$N,'8-市场占有率'!$B131,'3-班级学员信息表'!$Q:$Q,"&lt;&gt;"&amp;" ")+COUNTIFS('3-班级学员信息表'!$I:$I,"中班",'3-班级学员信息表'!$N:$N,'8-市场占有率'!$B131,'3-班级学员信息表'!$Q:$Q,"&lt;&gt;"&amp;" ")+COUNTIFS('3-班级学员信息表'!$I:$I,"大班",'3-班级学员信息表'!$N:$N,'8-市场占有率'!$B131,'3-班级学员信息表'!$Q:$Q,"&lt;&gt;"&amp;" ")</f>
        <v>0</v>
      </c>
      <c r="D131" s="98">
        <f>COUNTIFS('3-班级学员信息表'!$I:$I,'8-市场占有率'!D$5,'3-班级学员信息表'!$N:$N,'8-市场占有率'!$B131,'3-班级学员信息表'!$Q:$Q,"&lt;&gt;"&amp;" ")</f>
        <v>0</v>
      </c>
      <c r="E131" s="98">
        <f>COUNTIFS('3-班级学员信息表'!$I:$I,'8-市场占有率'!E$5,'3-班级学员信息表'!$N:$N,'8-市场占有率'!$B131,'3-班级学员信息表'!$Q:$Q,"&lt;&gt;"&amp;" ")</f>
        <v>0</v>
      </c>
      <c r="F131" s="98">
        <f>COUNTIFS('3-班级学员信息表'!$I:$I,'8-市场占有率'!F$5,'3-班级学员信息表'!$N:$N,'8-市场占有率'!$B131,'3-班级学员信息表'!$Q:$Q,"&lt;&gt;"&amp;" ")</f>
        <v>0</v>
      </c>
      <c r="G131" s="98">
        <f>COUNTIFS('3-班级学员信息表'!$I:$I,'8-市场占有率'!G$5,'3-班级学员信息表'!$N:$N,'8-市场占有率'!$B131,'3-班级学员信息表'!$Q:$Q,"&lt;&gt;"&amp;" ")</f>
        <v>0</v>
      </c>
      <c r="H131" s="98">
        <f>COUNTIFS('3-班级学员信息表'!$I:$I,'8-市场占有率'!H$5,'3-班级学员信息表'!$N:$N,'8-市场占有率'!$B131,'3-班级学员信息表'!$Q:$Q,"&lt;&gt;"&amp;" ")</f>
        <v>0</v>
      </c>
      <c r="I131" s="98">
        <f>COUNTIFS('3-班级学员信息表'!$I:$I,'8-市场占有率'!I$5,'3-班级学员信息表'!$N:$N,'8-市场占有率'!$B131,'3-班级学员信息表'!$Q:$Q,"&lt;&gt;"&amp;" ")</f>
        <v>0</v>
      </c>
      <c r="J131" s="98">
        <f>COUNTIFS('3-班级学员信息表'!$I:$I,'8-市场占有率'!J$5,'3-班级学员信息表'!$N:$N,'8-市场占有率'!$B131,'3-班级学员信息表'!$Q:$Q,"&lt;&gt;"&amp;" ")</f>
        <v>0</v>
      </c>
      <c r="K131" s="98">
        <f>COUNTIFS('3-班级学员信息表'!$I:$I,'8-市场占有率'!K$5,'3-班级学员信息表'!$N:$N,'8-市场占有率'!$B131,'3-班级学员信息表'!$Q:$Q,"&lt;&gt;"&amp;" ")</f>
        <v>0</v>
      </c>
      <c r="L131" s="98">
        <f>COUNTIFS('3-班级学员信息表'!$I:$I,"初三",'3-班级学员信息表'!$N:$N,'8-市场占有率'!$B131,'3-班级学员信息表'!$Q:$Q,"&lt;&gt;"&amp;" ")+COUNTIFS('3-班级学员信息表'!$I:$I,"高一",'3-班级学员信息表'!$N:$N,'8-市场占有率'!$B131,'3-班级学员信息表'!$Q:$Q,"&lt;&gt;"&amp;" ")+COUNTIFS('3-班级学员信息表'!$I:$I,"高二",'3-班级学员信息表'!$N:$N,'8-市场占有率'!$B131,'3-班级学员信息表'!$Q:$Q,"&lt;&gt;"&amp;" ")+COUNTIFS('3-班级学员信息表'!$I:$I,"高三",'3-班级学员信息表'!$N:$N,'8-市场占有率'!$B131,'3-班级学员信息表'!$Q:$Q,"&lt;&gt;"&amp;" ")+COUNTIFS('3-班级学员信息表'!$I:$I,"其他",'3-班级学员信息表'!$N:$N,'8-市场占有率'!$B131,'3-班级学员信息表'!$Q:$Q,"&lt;&gt;"&amp;" ")</f>
        <v>0</v>
      </c>
      <c r="M131" s="98">
        <f t="shared" si="4"/>
        <v>0</v>
      </c>
      <c r="N131" s="101"/>
      <c r="O131" s="99">
        <f t="shared" si="3"/>
        <v>0</v>
      </c>
    </row>
    <row r="132" spans="1:15">
      <c r="A132" s="96">
        <v>126</v>
      </c>
      <c r="B132" s="100"/>
      <c r="C132" s="98">
        <f>COUNTIFS('3-班级学员信息表'!$I:$I,"小班",'3-班级学员信息表'!$N:$N,'8-市场占有率'!$B132,'3-班级学员信息表'!$Q:$Q,"&lt;&gt;"&amp;" ")+COUNTIFS('3-班级学员信息表'!$I:$I,"中班",'3-班级学员信息表'!$N:$N,'8-市场占有率'!$B132,'3-班级学员信息表'!$Q:$Q,"&lt;&gt;"&amp;" ")+COUNTIFS('3-班级学员信息表'!$I:$I,"大班",'3-班级学员信息表'!$N:$N,'8-市场占有率'!$B132,'3-班级学员信息表'!$Q:$Q,"&lt;&gt;"&amp;" ")</f>
        <v>0</v>
      </c>
      <c r="D132" s="98">
        <f>COUNTIFS('3-班级学员信息表'!$I:$I,'8-市场占有率'!D$5,'3-班级学员信息表'!$N:$N,'8-市场占有率'!$B132,'3-班级学员信息表'!$Q:$Q,"&lt;&gt;"&amp;" ")</f>
        <v>0</v>
      </c>
      <c r="E132" s="98">
        <f>COUNTIFS('3-班级学员信息表'!$I:$I,'8-市场占有率'!E$5,'3-班级学员信息表'!$N:$N,'8-市场占有率'!$B132,'3-班级学员信息表'!$Q:$Q,"&lt;&gt;"&amp;" ")</f>
        <v>0</v>
      </c>
      <c r="F132" s="98">
        <f>COUNTIFS('3-班级学员信息表'!$I:$I,'8-市场占有率'!F$5,'3-班级学员信息表'!$N:$N,'8-市场占有率'!$B132,'3-班级学员信息表'!$Q:$Q,"&lt;&gt;"&amp;" ")</f>
        <v>0</v>
      </c>
      <c r="G132" s="98">
        <f>COUNTIFS('3-班级学员信息表'!$I:$I,'8-市场占有率'!G$5,'3-班级学员信息表'!$N:$N,'8-市场占有率'!$B132,'3-班级学员信息表'!$Q:$Q,"&lt;&gt;"&amp;" ")</f>
        <v>0</v>
      </c>
      <c r="H132" s="98">
        <f>COUNTIFS('3-班级学员信息表'!$I:$I,'8-市场占有率'!H$5,'3-班级学员信息表'!$N:$N,'8-市场占有率'!$B132,'3-班级学员信息表'!$Q:$Q,"&lt;&gt;"&amp;" ")</f>
        <v>0</v>
      </c>
      <c r="I132" s="98">
        <f>COUNTIFS('3-班级学员信息表'!$I:$I,'8-市场占有率'!I$5,'3-班级学员信息表'!$N:$N,'8-市场占有率'!$B132,'3-班级学员信息表'!$Q:$Q,"&lt;&gt;"&amp;" ")</f>
        <v>0</v>
      </c>
      <c r="J132" s="98">
        <f>COUNTIFS('3-班级学员信息表'!$I:$I,'8-市场占有率'!J$5,'3-班级学员信息表'!$N:$N,'8-市场占有率'!$B132,'3-班级学员信息表'!$Q:$Q,"&lt;&gt;"&amp;" ")</f>
        <v>0</v>
      </c>
      <c r="K132" s="98">
        <f>COUNTIFS('3-班级学员信息表'!$I:$I,'8-市场占有率'!K$5,'3-班级学员信息表'!$N:$N,'8-市场占有率'!$B132,'3-班级学员信息表'!$Q:$Q,"&lt;&gt;"&amp;" ")</f>
        <v>0</v>
      </c>
      <c r="L132" s="98">
        <f>COUNTIFS('3-班级学员信息表'!$I:$I,"初三",'3-班级学员信息表'!$N:$N,'8-市场占有率'!$B132,'3-班级学员信息表'!$Q:$Q,"&lt;&gt;"&amp;" ")+COUNTIFS('3-班级学员信息表'!$I:$I,"高一",'3-班级学员信息表'!$N:$N,'8-市场占有率'!$B132,'3-班级学员信息表'!$Q:$Q,"&lt;&gt;"&amp;" ")+COUNTIFS('3-班级学员信息表'!$I:$I,"高二",'3-班级学员信息表'!$N:$N,'8-市场占有率'!$B132,'3-班级学员信息表'!$Q:$Q,"&lt;&gt;"&amp;" ")+COUNTIFS('3-班级学员信息表'!$I:$I,"高三",'3-班级学员信息表'!$N:$N,'8-市场占有率'!$B132,'3-班级学员信息表'!$Q:$Q,"&lt;&gt;"&amp;" ")+COUNTIFS('3-班级学员信息表'!$I:$I,"其他",'3-班级学员信息表'!$N:$N,'8-市场占有率'!$B132,'3-班级学员信息表'!$Q:$Q,"&lt;&gt;"&amp;" ")</f>
        <v>0</v>
      </c>
      <c r="M132" s="98">
        <f t="shared" si="4"/>
        <v>0</v>
      </c>
      <c r="N132" s="101"/>
      <c r="O132" s="99">
        <f t="shared" si="3"/>
        <v>0</v>
      </c>
    </row>
    <row r="133" spans="1:15">
      <c r="A133" s="96">
        <v>127</v>
      </c>
      <c r="B133" s="100"/>
      <c r="C133" s="98">
        <f>COUNTIFS('3-班级学员信息表'!$I:$I,"小班",'3-班级学员信息表'!$N:$N,'8-市场占有率'!$B133,'3-班级学员信息表'!$Q:$Q,"&lt;&gt;"&amp;" ")+COUNTIFS('3-班级学员信息表'!$I:$I,"中班",'3-班级学员信息表'!$N:$N,'8-市场占有率'!$B133,'3-班级学员信息表'!$Q:$Q,"&lt;&gt;"&amp;" ")+COUNTIFS('3-班级学员信息表'!$I:$I,"大班",'3-班级学员信息表'!$N:$N,'8-市场占有率'!$B133,'3-班级学员信息表'!$Q:$Q,"&lt;&gt;"&amp;" ")</f>
        <v>0</v>
      </c>
      <c r="D133" s="98">
        <f>COUNTIFS('3-班级学员信息表'!$I:$I,'8-市场占有率'!D$5,'3-班级学员信息表'!$N:$N,'8-市场占有率'!$B133,'3-班级学员信息表'!$Q:$Q,"&lt;&gt;"&amp;" ")</f>
        <v>0</v>
      </c>
      <c r="E133" s="98">
        <f>COUNTIFS('3-班级学员信息表'!$I:$I,'8-市场占有率'!E$5,'3-班级学员信息表'!$N:$N,'8-市场占有率'!$B133,'3-班级学员信息表'!$Q:$Q,"&lt;&gt;"&amp;" ")</f>
        <v>0</v>
      </c>
      <c r="F133" s="98">
        <f>COUNTIFS('3-班级学员信息表'!$I:$I,'8-市场占有率'!F$5,'3-班级学员信息表'!$N:$N,'8-市场占有率'!$B133,'3-班级学员信息表'!$Q:$Q,"&lt;&gt;"&amp;" ")</f>
        <v>0</v>
      </c>
      <c r="G133" s="98">
        <f>COUNTIFS('3-班级学员信息表'!$I:$I,'8-市场占有率'!G$5,'3-班级学员信息表'!$N:$N,'8-市场占有率'!$B133,'3-班级学员信息表'!$Q:$Q,"&lt;&gt;"&amp;" ")</f>
        <v>0</v>
      </c>
      <c r="H133" s="98">
        <f>COUNTIFS('3-班级学员信息表'!$I:$I,'8-市场占有率'!H$5,'3-班级学员信息表'!$N:$N,'8-市场占有率'!$B133,'3-班级学员信息表'!$Q:$Q,"&lt;&gt;"&amp;" ")</f>
        <v>0</v>
      </c>
      <c r="I133" s="98">
        <f>COUNTIFS('3-班级学员信息表'!$I:$I,'8-市场占有率'!I$5,'3-班级学员信息表'!$N:$N,'8-市场占有率'!$B133,'3-班级学员信息表'!$Q:$Q,"&lt;&gt;"&amp;" ")</f>
        <v>0</v>
      </c>
      <c r="J133" s="98">
        <f>COUNTIFS('3-班级学员信息表'!$I:$I,'8-市场占有率'!J$5,'3-班级学员信息表'!$N:$N,'8-市场占有率'!$B133,'3-班级学员信息表'!$Q:$Q,"&lt;&gt;"&amp;" ")</f>
        <v>0</v>
      </c>
      <c r="K133" s="98">
        <f>COUNTIFS('3-班级学员信息表'!$I:$I,'8-市场占有率'!K$5,'3-班级学员信息表'!$N:$N,'8-市场占有率'!$B133,'3-班级学员信息表'!$Q:$Q,"&lt;&gt;"&amp;" ")</f>
        <v>0</v>
      </c>
      <c r="L133" s="98">
        <f>COUNTIFS('3-班级学员信息表'!$I:$I,"初三",'3-班级学员信息表'!$N:$N,'8-市场占有率'!$B133,'3-班级学员信息表'!$Q:$Q,"&lt;&gt;"&amp;" ")+COUNTIFS('3-班级学员信息表'!$I:$I,"高一",'3-班级学员信息表'!$N:$N,'8-市场占有率'!$B133,'3-班级学员信息表'!$Q:$Q,"&lt;&gt;"&amp;" ")+COUNTIFS('3-班级学员信息表'!$I:$I,"高二",'3-班级学员信息表'!$N:$N,'8-市场占有率'!$B133,'3-班级学员信息表'!$Q:$Q,"&lt;&gt;"&amp;" ")+COUNTIFS('3-班级学员信息表'!$I:$I,"高三",'3-班级学员信息表'!$N:$N,'8-市场占有率'!$B133,'3-班级学员信息表'!$Q:$Q,"&lt;&gt;"&amp;" ")+COUNTIFS('3-班级学员信息表'!$I:$I,"其他",'3-班级学员信息表'!$N:$N,'8-市场占有率'!$B133,'3-班级学员信息表'!$Q:$Q,"&lt;&gt;"&amp;" ")</f>
        <v>0</v>
      </c>
      <c r="M133" s="98">
        <f t="shared" si="4"/>
        <v>0</v>
      </c>
      <c r="N133" s="101"/>
      <c r="O133" s="99">
        <f t="shared" si="3"/>
        <v>0</v>
      </c>
    </row>
    <row r="134" spans="1:15">
      <c r="A134" s="96">
        <v>128</v>
      </c>
      <c r="B134" s="100"/>
      <c r="C134" s="98">
        <f>COUNTIFS('3-班级学员信息表'!$I:$I,"小班",'3-班级学员信息表'!$N:$N,'8-市场占有率'!$B134,'3-班级学员信息表'!$Q:$Q,"&lt;&gt;"&amp;" ")+COUNTIFS('3-班级学员信息表'!$I:$I,"中班",'3-班级学员信息表'!$N:$N,'8-市场占有率'!$B134,'3-班级学员信息表'!$Q:$Q,"&lt;&gt;"&amp;" ")+COUNTIFS('3-班级学员信息表'!$I:$I,"大班",'3-班级学员信息表'!$N:$N,'8-市场占有率'!$B134,'3-班级学员信息表'!$Q:$Q,"&lt;&gt;"&amp;" ")</f>
        <v>0</v>
      </c>
      <c r="D134" s="98">
        <f>COUNTIFS('3-班级学员信息表'!$I:$I,'8-市场占有率'!D$5,'3-班级学员信息表'!$N:$N,'8-市场占有率'!$B134,'3-班级学员信息表'!$Q:$Q,"&lt;&gt;"&amp;" ")</f>
        <v>0</v>
      </c>
      <c r="E134" s="98">
        <f>COUNTIFS('3-班级学员信息表'!$I:$I,'8-市场占有率'!E$5,'3-班级学员信息表'!$N:$N,'8-市场占有率'!$B134,'3-班级学员信息表'!$Q:$Q,"&lt;&gt;"&amp;" ")</f>
        <v>0</v>
      </c>
      <c r="F134" s="98">
        <f>COUNTIFS('3-班级学员信息表'!$I:$I,'8-市场占有率'!F$5,'3-班级学员信息表'!$N:$N,'8-市场占有率'!$B134,'3-班级学员信息表'!$Q:$Q,"&lt;&gt;"&amp;" ")</f>
        <v>0</v>
      </c>
      <c r="G134" s="98">
        <f>COUNTIFS('3-班级学员信息表'!$I:$I,'8-市场占有率'!G$5,'3-班级学员信息表'!$N:$N,'8-市场占有率'!$B134,'3-班级学员信息表'!$Q:$Q,"&lt;&gt;"&amp;" ")</f>
        <v>0</v>
      </c>
      <c r="H134" s="98">
        <f>COUNTIFS('3-班级学员信息表'!$I:$I,'8-市场占有率'!H$5,'3-班级学员信息表'!$N:$N,'8-市场占有率'!$B134,'3-班级学员信息表'!$Q:$Q,"&lt;&gt;"&amp;" ")</f>
        <v>0</v>
      </c>
      <c r="I134" s="98">
        <f>COUNTIFS('3-班级学员信息表'!$I:$I,'8-市场占有率'!I$5,'3-班级学员信息表'!$N:$N,'8-市场占有率'!$B134,'3-班级学员信息表'!$Q:$Q,"&lt;&gt;"&amp;" ")</f>
        <v>0</v>
      </c>
      <c r="J134" s="98">
        <f>COUNTIFS('3-班级学员信息表'!$I:$I,'8-市场占有率'!J$5,'3-班级学员信息表'!$N:$N,'8-市场占有率'!$B134,'3-班级学员信息表'!$Q:$Q,"&lt;&gt;"&amp;" ")</f>
        <v>0</v>
      </c>
      <c r="K134" s="98">
        <f>COUNTIFS('3-班级学员信息表'!$I:$I,'8-市场占有率'!K$5,'3-班级学员信息表'!$N:$N,'8-市场占有率'!$B134,'3-班级学员信息表'!$Q:$Q,"&lt;&gt;"&amp;" ")</f>
        <v>0</v>
      </c>
      <c r="L134" s="98">
        <f>COUNTIFS('3-班级学员信息表'!$I:$I,"初三",'3-班级学员信息表'!$N:$N,'8-市场占有率'!$B134,'3-班级学员信息表'!$Q:$Q,"&lt;&gt;"&amp;" ")+COUNTIFS('3-班级学员信息表'!$I:$I,"高一",'3-班级学员信息表'!$N:$N,'8-市场占有率'!$B134,'3-班级学员信息表'!$Q:$Q,"&lt;&gt;"&amp;" ")+COUNTIFS('3-班级学员信息表'!$I:$I,"高二",'3-班级学员信息表'!$N:$N,'8-市场占有率'!$B134,'3-班级学员信息表'!$Q:$Q,"&lt;&gt;"&amp;" ")+COUNTIFS('3-班级学员信息表'!$I:$I,"高三",'3-班级学员信息表'!$N:$N,'8-市场占有率'!$B134,'3-班级学员信息表'!$Q:$Q,"&lt;&gt;"&amp;" ")+COUNTIFS('3-班级学员信息表'!$I:$I,"其他",'3-班级学员信息表'!$N:$N,'8-市场占有率'!$B134,'3-班级学员信息表'!$Q:$Q,"&lt;&gt;"&amp;" ")</f>
        <v>0</v>
      </c>
      <c r="M134" s="98">
        <f t="shared" si="4"/>
        <v>0</v>
      </c>
      <c r="N134" s="101"/>
      <c r="O134" s="99">
        <f t="shared" si="3"/>
        <v>0</v>
      </c>
    </row>
  </sheetData>
  <sheetProtection password="CC99" sheet="1" autoFilter="0" pivotTables="0"/>
  <protectedRanges>
    <protectedRange sqref="B1:B1048576" name="区域2"/>
    <protectedRange sqref="A2:XFD2" name="区域1"/>
    <protectedRange sqref="N1:N1048576" name="区域3"/>
  </protectedRanges>
  <mergeCells count="1">
    <mergeCell ref="A1:O1"/>
  </mergeCells>
  <phoneticPr fontId="6" type="noConversion"/>
  <conditionalFormatting sqref="C4:N4">
    <cfRule type="cellIs" dxfId="36" priority="3" operator="notEqual">
      <formula>0</formula>
    </cfRule>
  </conditionalFormatting>
  <conditionalFormatting sqref="T3">
    <cfRule type="cellIs" dxfId="35" priority="2" operator="notEqual">
      <formula>0</formula>
    </cfRule>
  </conditionalFormatting>
  <conditionalFormatting sqref="C4:N4">
    <cfRule type="cellIs" dxfId="34" priority="1" operator="notEqual">
      <formula>0</formula>
    </cfRule>
  </conditionalFormatting>
  <printOptions horizontalCentered="1"/>
  <pageMargins left="0" right="0" top="0.55118110236220474" bottom="0.74803149606299213" header="0.31496062992125984" footer="0.31496062992125984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W425"/>
  <sheetViews>
    <sheetView workbookViewId="0">
      <pane xSplit="7" ySplit="3" topLeftCell="H4" activePane="bottomRight" state="frozen"/>
      <selection pane="topRight" activeCell="G1" sqref="G1"/>
      <selection pane="bottomLeft" activeCell="A4" sqref="A4"/>
      <selection pane="bottomRight" activeCell="J34" sqref="J34"/>
    </sheetView>
  </sheetViews>
  <sheetFormatPr defaultRowHeight="14.25"/>
  <cols>
    <col min="1" max="1" width="3.375" style="2" customWidth="1"/>
    <col min="2" max="2" width="4.5" style="2" bestFit="1" customWidth="1"/>
    <col min="3" max="3" width="6.5" style="2" customWidth="1"/>
    <col min="4" max="4" width="7.125" style="2" customWidth="1"/>
    <col min="5" max="5" width="6.25" style="2" customWidth="1"/>
    <col min="6" max="6" width="7.375" style="21" customWidth="1"/>
    <col min="7" max="7" width="7.125" style="2" customWidth="1"/>
    <col min="8" max="8" width="9" style="2"/>
    <col min="9" max="10" width="7.5" style="2" customWidth="1"/>
    <col min="11" max="11" width="8.375" style="2" customWidth="1"/>
    <col min="12" max="12" width="8.5" style="2" customWidth="1"/>
    <col min="13" max="13" width="5" style="2" customWidth="1"/>
    <col min="14" max="14" width="7.25" style="2" customWidth="1"/>
    <col min="15" max="15" width="9.75" style="2" bestFit="1" customWidth="1"/>
    <col min="16" max="16" width="6.375" style="2" customWidth="1"/>
    <col min="17" max="17" width="6.125" style="2" hidden="1" customWidth="1"/>
    <col min="18" max="18" width="6.25" style="2" hidden="1" customWidth="1"/>
    <col min="19" max="19" width="8.375" style="21" customWidth="1"/>
    <col min="20" max="20" width="12.25" style="2" bestFit="1" customWidth="1"/>
    <col min="21" max="21" width="7.25" style="2" customWidth="1"/>
    <col min="22" max="16384" width="9" style="2"/>
  </cols>
  <sheetData>
    <row r="1" spans="1:21" s="20" customFormat="1" ht="22.5">
      <c r="A1" s="18" t="s">
        <v>0</v>
      </c>
      <c r="B1" s="17" t="s">
        <v>1407</v>
      </c>
      <c r="C1" s="17" t="s">
        <v>1408</v>
      </c>
      <c r="D1" s="17" t="s">
        <v>1409</v>
      </c>
      <c r="E1" s="17" t="s">
        <v>1410</v>
      </c>
      <c r="F1" s="17" t="s">
        <v>6</v>
      </c>
      <c r="G1" s="16" t="s">
        <v>1411</v>
      </c>
      <c r="H1" s="16" t="s">
        <v>1412</v>
      </c>
      <c r="I1" s="16" t="s">
        <v>4</v>
      </c>
      <c r="J1" s="16" t="s">
        <v>5</v>
      </c>
      <c r="K1" s="15" t="s">
        <v>1413</v>
      </c>
      <c r="L1" s="15" t="s">
        <v>53</v>
      </c>
      <c r="M1" s="14" t="s">
        <v>55</v>
      </c>
      <c r="N1" s="14" t="s">
        <v>56</v>
      </c>
      <c r="O1" s="16" t="s">
        <v>35</v>
      </c>
      <c r="P1" s="16" t="s">
        <v>57</v>
      </c>
      <c r="Q1" s="16" t="s">
        <v>58</v>
      </c>
      <c r="R1" s="16" t="s">
        <v>19</v>
      </c>
      <c r="S1" s="16" t="s">
        <v>59</v>
      </c>
      <c r="T1" s="16" t="s">
        <v>60</v>
      </c>
      <c r="U1" s="16" t="s">
        <v>61</v>
      </c>
    </row>
    <row r="2" spans="1:21" s="20" customFormat="1">
      <c r="A2" s="13">
        <v>1</v>
      </c>
      <c r="B2" s="12" t="str">
        <f>MID('5-课消明细表'!$M$2,6,2)&amp;"月"</f>
        <v>07月</v>
      </c>
      <c r="C2" s="11" t="str">
        <f>+'5-课消明细表'!$G$2</f>
        <v>天河南骏中心</v>
      </c>
      <c r="D2" s="10" t="s">
        <v>1715</v>
      </c>
      <c r="E2" s="9" t="s">
        <v>5246</v>
      </c>
      <c r="F2" s="12" t="str">
        <f>IF(E2="","",IFERROR(VLOOKUP(E2,'1-学员信息表'!A:AG,2,0),"错误"))</f>
        <v>宋维欣</v>
      </c>
      <c r="G2" s="12" t="str">
        <f>IF(E2="","",IF(ISERROR(VLOOKUP(E2,'3-班级学员信息表'!G:AC,12,0)),"错误",IF(VLOOKUP(E2,'3-班级学员信息表'!G:AC,12,0)="","错误",VLOOKUP(E2,'3-班级学员信息表'!G:AC,12,0))))</f>
        <v>未进班</v>
      </c>
      <c r="H2" s="12" t="str">
        <f>IF(E2="","",IF(ISERROR(VLOOKUP(E2,'3-班级学员信息表'!G:AC,13,0)),"错误",IF(VLOOKUP(E2,'3-班级学员信息表'!G:AC,13,0)="","错误",VLOOKUP(E2,'3-班级学员信息表'!G:AC,13,0))))</f>
        <v>未进班</v>
      </c>
      <c r="I2" s="8" t="str">
        <f>IF(E2="","",IFERROR(VLOOKUP(E2,'3-班级学员信息表'!G:AC,14,0),"错误"))</f>
        <v/>
      </c>
      <c r="J2" s="8" t="str">
        <f>IF(E2="","",IFERROR(VLOOKUP(E2,'3-班级学员信息表'!G:AC,15,0),"错误"))</f>
        <v/>
      </c>
      <c r="K2" s="7" t="str">
        <f>IF(E2="","",IFERROR(VLOOKUP(H2,'2-班级信息'!A:AH,6,0),"错误"))</f>
        <v/>
      </c>
      <c r="L2" s="7" t="str">
        <f>IF(E2="","",IFERROR(VLOOKUP(H2,'2-班级信息'!A:AH,29,0),"错误"))</f>
        <v/>
      </c>
      <c r="M2" s="6">
        <f>SUMIF('6-学员费用预警表'!A:A,'10-新增明细'!E2,'6-学员费用预警表'!F:F)</f>
        <v>16</v>
      </c>
      <c r="N2" s="5">
        <f>SUMIF('6-学员费用预警表'!A:A,'10-新增明细'!E2,'6-学员费用预警表'!I:I)</f>
        <v>0</v>
      </c>
      <c r="O2" s="8" t="str">
        <f>IF(E2="","",IFERROR(VLOOKUP(E2,'1-学员信息表'!A:AG,8,0),"错误"))</f>
        <v>18664841127</v>
      </c>
      <c r="P2" s="8" t="str">
        <f>IF(E2="","",IFERROR(VLOOKUP(E2,'4-收据记录表'!D:AX,26,0),"错误"))</f>
        <v>梁丽婷</v>
      </c>
      <c r="Q2" s="12"/>
      <c r="R2" s="11"/>
      <c r="S2" s="8" t="str">
        <f>IF(E2="","",IF(ISERROR(VLOOKUP(E2,'1-学员信息表'!A:AG,9,0)),"错误",IF(VLOOKUP(E2,'1-学员信息表'!A:AG,9,0)="","错误",VLOOKUP(E2,'1-学员信息表'!A:AG,9,0))))</f>
        <v>05-地推</v>
      </c>
      <c r="T2" s="4" t="str">
        <f>IF(E2="","",IF(ISERROR(VLOOKUP(E2,'1-学员信息表'!A:AG,20,0)),"错误",IF(VLOOKUP(E2,'1-学员信息表'!A:AG,20,0)="","错误",VLOOKUP(E2,'1-学员信息表'!A:AG,20,0))))</f>
        <v>岭南中英文小学</v>
      </c>
      <c r="U2" s="8" t="str">
        <f>IF(E2="","",IF(ISERROR(VLOOKUP(E2,'1-学员信息表'!A:AG,21,0)),"错误",IF(VLOOKUP(E2,'1-学员信息表'!A:AG,21,0)="","错误",VLOOKUP(E2,'1-学员信息表'!A:AG,21,0))))</f>
        <v>一年级</v>
      </c>
    </row>
    <row r="3" spans="1:21" s="20" customFormat="1">
      <c r="A3" s="8">
        <f>IF(E3&lt;&gt;"",A2+1,"")</f>
        <v>2</v>
      </c>
      <c r="B3" s="12" t="str">
        <f>IF(E3&lt;&gt;"",$B$2,"")</f>
        <v>07月</v>
      </c>
      <c r="C3" s="11" t="str">
        <f>IF(E3&lt;&gt;"",$C$2,"")</f>
        <v>天河南骏中心</v>
      </c>
      <c r="D3" s="3" t="s">
        <v>1715</v>
      </c>
      <c r="E3" s="9" t="s">
        <v>5023</v>
      </c>
      <c r="F3" s="12" t="str">
        <f>IF(E3="","",IFERROR(VLOOKUP(E3,'1-学员信息表'!A:AG,2,0),"错误"))</f>
        <v>邓婕妤</v>
      </c>
      <c r="G3" s="12" t="str">
        <f>IF(E3="","",IF(ISERROR(VLOOKUP(E3,'3-班级学员信息表'!G:AC,12,0)),"错误",IF(VLOOKUP(E3,'3-班级学员信息表'!G:AC,12,0)="","错误",VLOOKUP(E3,'3-班级学员信息表'!G:AC,12,0))))</f>
        <v>未进班</v>
      </c>
      <c r="H3" s="12" t="str">
        <f>IF(E3="","",IF(ISERROR(VLOOKUP(E3,'3-班级学员信息表'!G:AC,13,0)),"错误",IF(VLOOKUP(E3,'3-班级学员信息表'!G:AC,13,0)="","错误",VLOOKUP(E3,'3-班级学员信息表'!G:AC,13,0))))</f>
        <v>未进班</v>
      </c>
      <c r="I3" s="8" t="str">
        <f>IF(E3="","",IFERROR(VLOOKUP(E3,'3-班级学员信息表'!G:AC,14,0),"错误"))</f>
        <v/>
      </c>
      <c r="J3" s="8" t="str">
        <f>IF(E3="","",IFERROR(VLOOKUP(E3,'3-班级学员信息表'!G:AC,15,0),"错误"))</f>
        <v/>
      </c>
      <c r="K3" s="7" t="str">
        <f>IF(E3="","",IFERROR(VLOOKUP(H3,'2-班级信息'!A:AH,6,0),"错误"))</f>
        <v/>
      </c>
      <c r="L3" s="7" t="str">
        <f>IF(E3="","",IFERROR(VLOOKUP(H3,'2-班级信息'!A:AH,29,0),"错误"))</f>
        <v/>
      </c>
      <c r="M3" s="6">
        <f>SUMIF('6-学员费用预警表'!A:A,'10-新增明细'!E3,'6-学员费用预警表'!F:F)</f>
        <v>16</v>
      </c>
      <c r="N3" s="5">
        <f>SUMIF('6-学员费用预警表'!A:A,'10-新增明细'!E3,'6-学员费用预警表'!I:I)</f>
        <v>0</v>
      </c>
      <c r="O3" s="8" t="str">
        <f>IF(E3="","",IFERROR(VLOOKUP(E3,'1-学员信息表'!A:AG,8,0),"错误"))</f>
        <v>13450288016</v>
      </c>
      <c r="P3" s="8" t="str">
        <f>IF(E3="","",IFERROR(VLOOKUP(E3,'4-收据记录表'!D:AX,26,0),"错误"))</f>
        <v>梁丽婷</v>
      </c>
      <c r="Q3" s="12"/>
      <c r="R3" s="11"/>
      <c r="S3" s="8" t="str">
        <f>IF(E3="","",IF(ISERROR(VLOOKUP(E3,'1-学员信息表'!A:AG,9,0)),"错误",IF(VLOOKUP(E3,'1-学员信息表'!A:AG,9,0)="","错误",VLOOKUP(E3,'1-学员信息表'!A:AG,9,0))))</f>
        <v>01-老带新</v>
      </c>
      <c r="T3" s="4" t="str">
        <f>IF(E3="","",IF(ISERROR(VLOOKUP(E3,'1-学员信息表'!A:AG,20,0)),"错误",IF(VLOOKUP(E3,'1-学员信息表'!A:AG,20,0)="","错误",VLOOKUP(E3,'1-学员信息表'!A:AG,20,0))))</f>
        <v>广州市天河区名雅幼儿园</v>
      </c>
      <c r="U3" s="8" t="str">
        <f>IF(E3="","",IF(ISERROR(VLOOKUP(E3,'1-学员信息表'!A:AG,21,0)),"错误",IF(VLOOKUP(E3,'1-学员信息表'!A:AG,21,0)="","错误",VLOOKUP(E3,'1-学员信息表'!A:AG,21,0))))</f>
        <v>大班</v>
      </c>
    </row>
    <row r="4" spans="1:21" s="20" customFormat="1">
      <c r="A4" s="8">
        <f t="shared" ref="A4:A67" si="0">IF(E4&lt;&gt;"",A3+1,"")</f>
        <v>3</v>
      </c>
      <c r="B4" s="12" t="str">
        <f t="shared" ref="B4:B67" si="1">IF(E4&lt;&gt;"",$B$2,"")</f>
        <v>07月</v>
      </c>
      <c r="C4" s="11" t="str">
        <f t="shared" ref="C4:C67" si="2">IF(E4&lt;&gt;"",$C$2,"")</f>
        <v>天河南骏中心</v>
      </c>
      <c r="D4" s="3" t="s">
        <v>1715</v>
      </c>
      <c r="E4" s="9" t="s">
        <v>5326</v>
      </c>
      <c r="F4" s="12" t="str">
        <f>IF(E4="","",IFERROR(VLOOKUP(E4,'1-学员信息表'!A:AG,2,0),"错误"))</f>
        <v>张悦4221</v>
      </c>
      <c r="G4" s="12" t="str">
        <f>IF(E4="","",IF(ISERROR(VLOOKUP(E4,'3-班级学员信息表'!G:AC,12,0)),"错误",IF(VLOOKUP(E4,'3-班级学员信息表'!G:AC,12,0)="","错误",VLOOKUP(E4,'3-班级学员信息表'!G:AC,12,0))))</f>
        <v>未进班</v>
      </c>
      <c r="H4" s="12" t="str">
        <f>IF(E4="","",IF(ISERROR(VLOOKUP(E4,'3-班级学员信息表'!G:AC,13,0)),"错误",IF(VLOOKUP(E4,'3-班级学员信息表'!G:AC,13,0)="","错误",VLOOKUP(E4,'3-班级学员信息表'!G:AC,13,0))))</f>
        <v>未进班</v>
      </c>
      <c r="I4" s="8" t="str">
        <f>IF(E4="","",IFERROR(VLOOKUP(E4,'3-班级学员信息表'!G:AC,14,0),"错误"))</f>
        <v/>
      </c>
      <c r="J4" s="8" t="str">
        <f>IF(E4="","",IFERROR(VLOOKUP(E4,'3-班级学员信息表'!G:AC,15,0),"错误"))</f>
        <v/>
      </c>
      <c r="K4" s="7" t="str">
        <f>IF(E4="","",IFERROR(VLOOKUP(H4,'2-班级信息'!A:AH,6,0),"错误"))</f>
        <v/>
      </c>
      <c r="L4" s="7" t="str">
        <f>IF(E4="","",IFERROR(VLOOKUP(H4,'2-班级信息'!A:AH,29,0),"错误"))</f>
        <v/>
      </c>
      <c r="M4" s="6">
        <f>SUMIF('6-学员费用预警表'!A:A,'10-新增明细'!E4,'6-学员费用预警表'!F:F)</f>
        <v>16</v>
      </c>
      <c r="N4" s="5">
        <f>SUMIF('6-学员费用预警表'!A:A,'10-新增明细'!E4,'6-学员费用预警表'!I:I)</f>
        <v>0</v>
      </c>
      <c r="O4" s="8" t="str">
        <f>IF(E4="","",IFERROR(VLOOKUP(E4,'1-学员信息表'!A:AG,8,0),"错误"))</f>
        <v>13719304221</v>
      </c>
      <c r="P4" s="8" t="str">
        <f>IF(E4="","",IFERROR(VLOOKUP(E4,'4-收据记录表'!D:AX,26,0),"错误"))</f>
        <v>梁艳娇</v>
      </c>
      <c r="Q4" s="12"/>
      <c r="R4" s="11"/>
      <c r="S4" s="8" t="str">
        <f>IF(E4="","",IF(ISERROR(VLOOKUP(E4,'1-学员信息表'!A:AG,9,0)),"错误",IF(VLOOKUP(E4,'1-学员信息表'!A:AG,9,0)="","错误",VLOOKUP(E4,'1-学员信息表'!A:AG,9,0))))</f>
        <v>03-课题：自然拼音</v>
      </c>
      <c r="T4" s="4" t="str">
        <f>IF(E4="","",IF(ISERROR(VLOOKUP(E4,'1-学员信息表'!A:AG,20,0)),"错误",IF(VLOOKUP(E4,'1-学员信息表'!A:AG,20,0)="","错误",VLOOKUP(E4,'1-学员信息表'!A:AG,20,0))))</f>
        <v>广州市天河区龙口西小学</v>
      </c>
      <c r="U4" s="8" t="str">
        <f>IF(E4="","",IF(ISERROR(VLOOKUP(E4,'1-学员信息表'!A:AG,21,0)),"错误",IF(VLOOKUP(E4,'1-学员信息表'!A:AG,21,0)="","错误",VLOOKUP(E4,'1-学员信息表'!A:AG,21,0))))</f>
        <v>二年级</v>
      </c>
    </row>
    <row r="5" spans="1:21" s="20" customFormat="1">
      <c r="A5" s="8">
        <f t="shared" si="0"/>
        <v>4</v>
      </c>
      <c r="B5" s="12" t="str">
        <f t="shared" si="1"/>
        <v>07月</v>
      </c>
      <c r="C5" s="11" t="str">
        <f t="shared" si="2"/>
        <v>天河南骏中心</v>
      </c>
      <c r="D5" s="3" t="s">
        <v>1715</v>
      </c>
      <c r="E5" s="9" t="s">
        <v>5096</v>
      </c>
      <c r="F5" s="12" t="str">
        <f>IF(E5="","",IFERROR(VLOOKUP(E5,'1-学员信息表'!A:AG,2,0),"错误"))</f>
        <v>陈沁妤</v>
      </c>
      <c r="G5" s="12" t="str">
        <f>IF(E5="","",IF(ISERROR(VLOOKUP(E5,'3-班级学员信息表'!G:AC,12,0)),"错误",IF(VLOOKUP(E5,'3-班级学员信息表'!G:AC,12,0)="","错误",VLOOKUP(E5,'3-班级学员信息表'!G:AC,12,0))))</f>
        <v>未进班</v>
      </c>
      <c r="H5" s="12" t="str">
        <f>IF(E5="","",IF(ISERROR(VLOOKUP(E5,'3-班级学员信息表'!G:AC,13,0)),"错误",IF(VLOOKUP(E5,'3-班级学员信息表'!G:AC,13,0)="","错误",VLOOKUP(E5,'3-班级学员信息表'!G:AC,13,0))))</f>
        <v>未进班</v>
      </c>
      <c r="I5" s="8" t="str">
        <f>IF(E5="","",IFERROR(VLOOKUP(E5,'3-班级学员信息表'!G:AC,14,0),"错误"))</f>
        <v/>
      </c>
      <c r="J5" s="8" t="str">
        <f>IF(E5="","",IFERROR(VLOOKUP(E5,'3-班级学员信息表'!G:AC,15,0),"错误"))</f>
        <v/>
      </c>
      <c r="K5" s="7" t="str">
        <f>IF(E5="","",IFERROR(VLOOKUP(H5,'2-班级信息'!A:AH,6,0),"错误"))</f>
        <v/>
      </c>
      <c r="L5" s="7" t="str">
        <f>IF(E5="","",IFERROR(VLOOKUP(H5,'2-班级信息'!A:AH,29,0),"错误"))</f>
        <v/>
      </c>
      <c r="M5" s="6">
        <f>SUMIF('6-学员费用预警表'!A:A,'10-新增明细'!E5,'6-学员费用预警表'!F:F)</f>
        <v>16</v>
      </c>
      <c r="N5" s="5">
        <f>SUMIF('6-学员费用预警表'!A:A,'10-新增明细'!E5,'6-学员费用预警表'!I:I)</f>
        <v>0</v>
      </c>
      <c r="O5" s="8" t="str">
        <f>IF(E5="","",IFERROR(VLOOKUP(E5,'1-学员信息表'!A:AG,8,0),"错误"))</f>
        <v>13316098877</v>
      </c>
      <c r="P5" s="8" t="str">
        <f>IF(E5="","",IFERROR(VLOOKUP(E5,'4-收据记录表'!D:AX,26,0),"错误"))</f>
        <v>梁艳娇</v>
      </c>
      <c r="Q5" s="12"/>
      <c r="R5" s="11"/>
      <c r="S5" s="8" t="str">
        <f>IF(E5="","",IF(ISERROR(VLOOKUP(E5,'1-学员信息表'!A:AG,9,0)),"错误",IF(VLOOKUP(E5,'1-学员信息表'!A:AG,9,0)="","错误",VLOOKUP(E5,'1-学员信息表'!A:AG,9,0))))</f>
        <v>06-上门咨询</v>
      </c>
      <c r="T5" s="4" t="str">
        <f>IF(E5="","",IF(ISERROR(VLOOKUP(E5,'1-学员信息表'!A:AG,20,0)),"错误",IF(VLOOKUP(E5,'1-学员信息表'!A:AG,20,0)="","错误",VLOOKUP(E5,'1-学员信息表'!A:AG,20,0))))</f>
        <v>广州市天河区龙口西小学</v>
      </c>
      <c r="U5" s="8" t="str">
        <f>IF(E5="","",IF(ISERROR(VLOOKUP(E5,'1-学员信息表'!A:AG,21,0)),"错误",IF(VLOOKUP(E5,'1-学员信息表'!A:AG,21,0)="","错误",VLOOKUP(E5,'1-学员信息表'!A:AG,21,0))))</f>
        <v>三年级</v>
      </c>
    </row>
    <row r="6" spans="1:21" s="20" customFormat="1">
      <c r="A6" s="8">
        <f t="shared" si="0"/>
        <v>5</v>
      </c>
      <c r="B6" s="12" t="str">
        <f t="shared" si="1"/>
        <v>07月</v>
      </c>
      <c r="C6" s="11" t="str">
        <f t="shared" si="2"/>
        <v>天河南骏中心</v>
      </c>
      <c r="D6" s="3" t="s">
        <v>1715</v>
      </c>
      <c r="E6" s="9" t="s">
        <v>5306</v>
      </c>
      <c r="F6" s="12" t="str">
        <f>IF(E6="","",IFERROR(VLOOKUP(E6,'1-学员信息表'!A:AG,2,0),"错误"))</f>
        <v>符雅熙</v>
      </c>
      <c r="G6" s="12" t="str">
        <f>IF(E6="","",IF(ISERROR(VLOOKUP(E6,'3-班级学员信息表'!G:AC,12,0)),"错误",IF(VLOOKUP(E6,'3-班级学员信息表'!G:AC,12,0)="","错误",VLOOKUP(E6,'3-班级学员信息表'!G:AC,12,0))))</f>
        <v>未进班</v>
      </c>
      <c r="H6" s="12" t="str">
        <f>IF(E6="","",IF(ISERROR(VLOOKUP(E6,'3-班级学员信息表'!G:AC,13,0)),"错误",IF(VLOOKUP(E6,'3-班级学员信息表'!G:AC,13,0)="","错误",VLOOKUP(E6,'3-班级学员信息表'!G:AC,13,0))))</f>
        <v>未进班</v>
      </c>
      <c r="I6" s="8" t="str">
        <f>IF(E6="","",IFERROR(VLOOKUP(E6,'3-班级学员信息表'!G:AC,14,0),"错误"))</f>
        <v/>
      </c>
      <c r="J6" s="8" t="str">
        <f>IF(E6="","",IFERROR(VLOOKUP(E6,'3-班级学员信息表'!G:AC,15,0),"错误"))</f>
        <v/>
      </c>
      <c r="K6" s="7" t="str">
        <f>IF(E6="","",IFERROR(VLOOKUP(H6,'2-班级信息'!A:AH,6,0),"错误"))</f>
        <v/>
      </c>
      <c r="L6" s="7" t="str">
        <f>IF(E6="","",IFERROR(VLOOKUP(H6,'2-班级信息'!A:AH,29,0),"错误"))</f>
        <v/>
      </c>
      <c r="M6" s="6">
        <f>SUMIF('6-学员费用预警表'!A:A,'10-新增明细'!E6,'6-学员费用预警表'!F:F)</f>
        <v>96</v>
      </c>
      <c r="N6" s="5">
        <f>SUMIF('6-学员费用预警表'!A:A,'10-新增明细'!E6,'6-学员费用预警表'!I:I)</f>
        <v>0</v>
      </c>
      <c r="O6" s="8" t="str">
        <f>IF(E6="","",IFERROR(VLOOKUP(E6,'1-学员信息表'!A:AG,8,0),"错误"))</f>
        <v>13924267022</v>
      </c>
      <c r="P6" s="8" t="str">
        <f>IF(E6="","",IFERROR(VLOOKUP(E6,'4-收据记录表'!D:AX,26,0),"错误"))</f>
        <v>梁丽婷</v>
      </c>
      <c r="Q6" s="12"/>
      <c r="R6" s="11"/>
      <c r="S6" s="8" t="str">
        <f>IF(E6="","",IF(ISERROR(VLOOKUP(E6,'1-学员信息表'!A:AG,9,0)),"错误",IF(VLOOKUP(E6,'1-学员信息表'!A:AG,9,0)="","错误",VLOOKUP(E6,'1-学员信息表'!A:AG,9,0))))</f>
        <v>01-老带新</v>
      </c>
      <c r="T6" s="4" t="str">
        <f>IF(E6="","",IF(ISERROR(VLOOKUP(E6,'1-学员信息表'!A:AG,20,0)),"错误",IF(VLOOKUP(E6,'1-学员信息表'!A:AG,20,0)="","错误",VLOOKUP(E6,'1-学员信息表'!A:AG,20,0))))</f>
        <v>广州市天河区龙口西小学</v>
      </c>
      <c r="U6" s="8" t="str">
        <f>IF(E6="","",IF(ISERROR(VLOOKUP(E6,'1-学员信息表'!A:AG,21,0)),"错误",IF(VLOOKUP(E6,'1-学员信息表'!A:AG,21,0)="","错误",VLOOKUP(E6,'1-学员信息表'!A:AG,21,0))))</f>
        <v>一年级</v>
      </c>
    </row>
    <row r="7" spans="1:21" s="20" customFormat="1">
      <c r="A7" s="8">
        <f t="shared" si="0"/>
        <v>6</v>
      </c>
      <c r="B7" s="12" t="str">
        <f t="shared" si="1"/>
        <v>07月</v>
      </c>
      <c r="C7" s="11" t="str">
        <f t="shared" si="2"/>
        <v>天河南骏中心</v>
      </c>
      <c r="D7" s="3" t="s">
        <v>1715</v>
      </c>
      <c r="E7" s="9" t="s">
        <v>5133</v>
      </c>
      <c r="F7" s="12" t="str">
        <f>IF(E7="","",IFERROR(VLOOKUP(E7,'1-学员信息表'!A:AG,2,0),"错误"))</f>
        <v>李馨钰</v>
      </c>
      <c r="G7" s="12" t="str">
        <f>IF(E7="","",IF(ISERROR(VLOOKUP(E7,'3-班级学员信息表'!G:AC,12,0)),"错误",IF(VLOOKUP(E7,'3-班级学员信息表'!G:AC,12,0)="","错误",VLOOKUP(E7,'3-班级学员信息表'!G:AC,12,0))))</f>
        <v>初中部</v>
      </c>
      <c r="H7" s="12" t="str">
        <f>IF(E7="","",IF(ISERROR(VLOOKUP(E7,'3-班级学员信息表'!G:AC,13,0)),"错误",IF(VLOOKUP(E7,'3-班级学员信息表'!G:AC,13,0)="","错误",VLOOKUP(E7,'3-班级学员信息表'!G:AC,13,0))))</f>
        <v>P5BBR5G5609</v>
      </c>
      <c r="I7" s="8" t="str">
        <f>IF(E7="","",IFERROR(VLOOKUP(E7,'3-班级学员信息表'!G:AC,14,0),"错误"))</f>
        <v>萧泽秀</v>
      </c>
      <c r="J7" s="8" t="str">
        <f>IF(E7="","",IFERROR(VLOOKUP(E7,'3-班级学员信息表'!G:AC,15,0),"错误"))</f>
        <v>黎洁瑜</v>
      </c>
      <c r="K7" s="7" t="str">
        <f>IF(E7="","",IFERROR(VLOOKUP(H7,'2-班级信息'!A:AH,6,0),"错误"))</f>
        <v>Class09</v>
      </c>
      <c r="L7" s="7" t="str">
        <f>IF(E7="","",IFERROR(VLOOKUP(H7,'2-班级信息'!A:AH,29,0),"错误"))</f>
        <v xml:space="preserve">STA MARIA </v>
      </c>
      <c r="M7" s="6">
        <f>SUMIF('6-学员费用预警表'!A:A,'10-新增明细'!E7,'6-学员费用预警表'!F:F)</f>
        <v>43</v>
      </c>
      <c r="N7" s="5">
        <f>SUMIF('6-学员费用预警表'!A:A,'10-新增明细'!E7,'6-学员费用预警表'!I:I)</f>
        <v>0</v>
      </c>
      <c r="O7" s="8" t="str">
        <f>IF(E7="","",IFERROR(VLOOKUP(E7,'1-学员信息表'!A:AG,8,0),"错误"))</f>
        <v>13710844864</v>
      </c>
      <c r="P7" s="8" t="str">
        <f>IF(E7="","",IFERROR(VLOOKUP(E7,'4-收据记录表'!D:AX,26,0),"错误"))</f>
        <v>田林</v>
      </c>
      <c r="Q7" s="12"/>
      <c r="R7" s="11"/>
      <c r="S7" s="8" t="str">
        <f>IF(E7="","",IF(ISERROR(VLOOKUP(E7,'1-学员信息表'!A:AG,9,0)),"错误",IF(VLOOKUP(E7,'1-学员信息表'!A:AG,9,0)="","错误",VLOOKUP(E7,'1-学员信息表'!A:AG,9,0))))</f>
        <v>09-教师推荐</v>
      </c>
      <c r="T7" s="4" t="str">
        <f>IF(E7="","",IF(ISERROR(VLOOKUP(E7,'1-学员信息表'!A:AG,20,0)),"错误",IF(VLOOKUP(E7,'1-学员信息表'!A:AG,20,0)="","错误",VLOOKUP(E7,'1-学员信息表'!A:AG,20,0))))</f>
        <v>广州市天河区华阳小学</v>
      </c>
      <c r="U7" s="8" t="str">
        <f>IF(E7="","",IF(ISERROR(VLOOKUP(E7,'1-学员信息表'!A:AG,21,0)),"错误",IF(VLOOKUP(E7,'1-学员信息表'!A:AG,21,0)="","错误",VLOOKUP(E7,'1-学员信息表'!A:AG,21,0))))</f>
        <v>六年级</v>
      </c>
    </row>
    <row r="8" spans="1:21" s="20" customFormat="1">
      <c r="A8" s="8">
        <f t="shared" si="0"/>
        <v>7</v>
      </c>
      <c r="B8" s="12" t="str">
        <f t="shared" si="1"/>
        <v>07月</v>
      </c>
      <c r="C8" s="11" t="str">
        <f t="shared" si="2"/>
        <v>天河南骏中心</v>
      </c>
      <c r="D8" s="3" t="s">
        <v>1715</v>
      </c>
      <c r="E8" s="9" t="s">
        <v>5188</v>
      </c>
      <c r="F8" s="12" t="str">
        <f>IF(E8="","",IFERROR(VLOOKUP(E8,'1-学员信息表'!A:AG,2,0),"错误"))</f>
        <v>孟紫钰9655</v>
      </c>
      <c r="G8" s="12" t="str">
        <f>IF(E8="","",IF(ISERROR(VLOOKUP(E8,'3-班级学员信息表'!G:AC,12,0)),"错误",IF(VLOOKUP(E8,'3-班级学员信息表'!G:AC,12,0)="","错误",VLOOKUP(E8,'3-班级学员信息表'!G:AC,12,0))))</f>
        <v>初中部</v>
      </c>
      <c r="H8" s="12" t="str">
        <f>IF(E8="","",IF(ISERROR(VLOOKUP(E8,'3-班级学员信息表'!G:AC,13,0)),"错误",IF(VLOOKUP(E8,'3-班级学员信息表'!G:AC,13,0)="","错误",VLOOKUP(E8,'3-班级学员信息表'!G:AC,13,0))))</f>
        <v>P5BBR5G5609</v>
      </c>
      <c r="I8" s="8" t="str">
        <f>IF(E8="","",IFERROR(VLOOKUP(E8,'3-班级学员信息表'!G:AC,14,0),"错误"))</f>
        <v>萧泽秀</v>
      </c>
      <c r="J8" s="8" t="str">
        <f>IF(E8="","",IFERROR(VLOOKUP(E8,'3-班级学员信息表'!G:AC,15,0),"错误"))</f>
        <v>黎洁瑜</v>
      </c>
      <c r="K8" s="7" t="str">
        <f>IF(E8="","",IFERROR(VLOOKUP(H8,'2-班级信息'!A:AH,6,0),"错误"))</f>
        <v>Class09</v>
      </c>
      <c r="L8" s="7" t="str">
        <f>IF(E8="","",IFERROR(VLOOKUP(H8,'2-班级信息'!A:AH,29,0),"错误"))</f>
        <v xml:space="preserve">STA MARIA </v>
      </c>
      <c r="M8" s="6">
        <f>SUMIF('6-学员费用预警表'!A:A,'10-新增明细'!E8,'6-学员费用预警表'!F:F)</f>
        <v>43</v>
      </c>
      <c r="N8" s="5">
        <f>SUMIF('6-学员费用预警表'!A:A,'10-新增明细'!E8,'6-学员费用预警表'!I:I)</f>
        <v>0</v>
      </c>
      <c r="O8" s="8" t="str">
        <f>IF(E8="","",IFERROR(VLOOKUP(E8,'1-学员信息表'!A:AG,8,0),"错误"))</f>
        <v>18818859655</v>
      </c>
      <c r="P8" s="8" t="str">
        <f>IF(E8="","",IFERROR(VLOOKUP(E8,'4-收据记录表'!D:AX,26,0),"错误"))</f>
        <v>田林</v>
      </c>
      <c r="Q8" s="12"/>
      <c r="R8" s="11"/>
      <c r="S8" s="8" t="str">
        <f>IF(E8="","",IF(ISERROR(VLOOKUP(E8,'1-学员信息表'!A:AG,9,0)),"错误",IF(VLOOKUP(E8,'1-学员信息表'!A:AG,9,0)="","错误",VLOOKUP(E8,'1-学员信息表'!A:AG,9,0))))</f>
        <v>09-教师推荐</v>
      </c>
      <c r="T8" s="4" t="str">
        <f>IF(E8="","",IF(ISERROR(VLOOKUP(E8,'1-学员信息表'!A:AG,20,0)),"错误",IF(VLOOKUP(E8,'1-学员信息表'!A:AG,20,0)="","错误",VLOOKUP(E8,'1-学员信息表'!A:AG,20,0))))</f>
        <v>广州市天河区华阳小学</v>
      </c>
      <c r="U8" s="8" t="str">
        <f>IF(E8="","",IF(ISERROR(VLOOKUP(E8,'1-学员信息表'!A:AG,21,0)),"错误",IF(VLOOKUP(E8,'1-学员信息表'!A:AG,21,0)="","错误",VLOOKUP(E8,'1-学员信息表'!A:AG,21,0))))</f>
        <v>六年级</v>
      </c>
    </row>
    <row r="9" spans="1:21" s="20" customFormat="1">
      <c r="A9" s="8">
        <f t="shared" si="0"/>
        <v>8</v>
      </c>
      <c r="B9" s="12" t="str">
        <f t="shared" si="1"/>
        <v>07月</v>
      </c>
      <c r="C9" s="11" t="str">
        <f t="shared" si="2"/>
        <v>天河南骏中心</v>
      </c>
      <c r="D9" s="3" t="s">
        <v>1715</v>
      </c>
      <c r="E9" s="9" t="s">
        <v>5165</v>
      </c>
      <c r="F9" s="12" t="str">
        <f>IF(E9="","",IFERROR(VLOOKUP(E9,'1-学员信息表'!A:AG,2,0),"错误"))</f>
        <v>孟怀钰9655</v>
      </c>
      <c r="G9" s="12" t="str">
        <f>IF(E9="","",IF(ISERROR(VLOOKUP(E9,'3-班级学员信息表'!G:AC,12,0)),"错误",IF(VLOOKUP(E9,'3-班级学员信息表'!G:AC,12,0)="","错误",VLOOKUP(E9,'3-班级学员信息表'!G:AC,12,0))))</f>
        <v>初中部</v>
      </c>
      <c r="H9" s="12" t="str">
        <f>IF(E9="","",IF(ISERROR(VLOOKUP(E9,'3-班级学员信息表'!G:AC,13,0)),"错误",IF(VLOOKUP(E9,'3-班级学员信息表'!G:AC,13,0)="","错误",VLOOKUP(E9,'3-班级学员信息表'!G:AC,13,0))))</f>
        <v>P5BBR5G5609</v>
      </c>
      <c r="I9" s="8" t="str">
        <f>IF(E9="","",IFERROR(VLOOKUP(E9,'3-班级学员信息表'!G:AC,14,0),"错误"))</f>
        <v>萧泽秀</v>
      </c>
      <c r="J9" s="8" t="str">
        <f>IF(E9="","",IFERROR(VLOOKUP(E9,'3-班级学员信息表'!G:AC,15,0),"错误"))</f>
        <v>黎洁瑜</v>
      </c>
      <c r="K9" s="7" t="str">
        <f>IF(E9="","",IFERROR(VLOOKUP(H9,'2-班级信息'!A:AH,6,0),"错误"))</f>
        <v>Class09</v>
      </c>
      <c r="L9" s="7" t="str">
        <f>IF(E9="","",IFERROR(VLOOKUP(H9,'2-班级信息'!A:AH,29,0),"错误"))</f>
        <v xml:space="preserve">STA MARIA </v>
      </c>
      <c r="M9" s="6">
        <f>SUMIF('6-学员费用预警表'!A:A,'10-新增明细'!E9,'6-学员费用预警表'!F:F)</f>
        <v>43</v>
      </c>
      <c r="N9" s="5">
        <f>SUMIF('6-学员费用预警表'!A:A,'10-新增明细'!E9,'6-学员费用预警表'!I:I)</f>
        <v>0</v>
      </c>
      <c r="O9" s="8" t="str">
        <f>IF(E9="","",IFERROR(VLOOKUP(E9,'1-学员信息表'!A:AG,8,0),"错误"))</f>
        <v>18818859655</v>
      </c>
      <c r="P9" s="8" t="str">
        <f>IF(E9="","",IFERROR(VLOOKUP(E9,'4-收据记录表'!D:AX,26,0),"错误"))</f>
        <v>田林</v>
      </c>
      <c r="Q9" s="12"/>
      <c r="R9" s="11"/>
      <c r="S9" s="8" t="str">
        <f>IF(E9="","",IF(ISERROR(VLOOKUP(E9,'1-学员信息表'!A:AG,9,0)),"错误",IF(VLOOKUP(E9,'1-学员信息表'!A:AG,9,0)="","错误",VLOOKUP(E9,'1-学员信息表'!A:AG,9,0))))</f>
        <v>09-教师推荐</v>
      </c>
      <c r="T9" s="4" t="str">
        <f>IF(E9="","",IF(ISERROR(VLOOKUP(E9,'1-学员信息表'!A:AG,20,0)),"错误",IF(VLOOKUP(E9,'1-学员信息表'!A:AG,20,0)="","错误",VLOOKUP(E9,'1-学员信息表'!A:AG,20,0))))</f>
        <v>广州市天河区华阳小学</v>
      </c>
      <c r="U9" s="8" t="str">
        <f>IF(E9="","",IF(ISERROR(VLOOKUP(E9,'1-学员信息表'!A:AG,21,0)),"错误",IF(VLOOKUP(E9,'1-学员信息表'!A:AG,21,0)="","错误",VLOOKUP(E9,'1-学员信息表'!A:AG,21,0))))</f>
        <v>六年级</v>
      </c>
    </row>
    <row r="10" spans="1:21" s="20" customFormat="1">
      <c r="A10" s="8">
        <f t="shared" si="0"/>
        <v>9</v>
      </c>
      <c r="B10" s="12" t="str">
        <f t="shared" si="1"/>
        <v>07月</v>
      </c>
      <c r="C10" s="11" t="str">
        <f t="shared" si="2"/>
        <v>天河南骏中心</v>
      </c>
      <c r="D10" s="3" t="s">
        <v>1715</v>
      </c>
      <c r="E10" s="9" t="s">
        <v>5282</v>
      </c>
      <c r="F10" s="12" t="str">
        <f>IF(E10="","",IFERROR(VLOOKUP(E10,'1-学员信息表'!A:AG,2,0),"错误"))</f>
        <v>黄俊宁0422</v>
      </c>
      <c r="G10" s="12" t="str">
        <f>IF(E10="","",IF(ISERROR(VLOOKUP(E10,'3-班级学员信息表'!G:AC,12,0)),"错误",IF(VLOOKUP(E10,'3-班级学员信息表'!G:AC,12,0)="","错误",VLOOKUP(E10,'3-班级学员信息表'!G:AC,12,0))))</f>
        <v xml:space="preserve"> </v>
      </c>
      <c r="H10" s="12" t="str">
        <f>IF(E10="","",IF(ISERROR(VLOOKUP(E10,'3-班级学员信息表'!G:AC,13,0)),"错误",IF(VLOOKUP(E10,'3-班级学员信息表'!G:AC,13,0)="","错误",VLOOKUP(E10,'3-班级学员信息表'!G:AC,13,0))))</f>
        <v>金牌P01K12G1202</v>
      </c>
      <c r="I10" s="8" t="str">
        <f>IF(E10="","",IFERROR(VLOOKUP(E10,'3-班级学员信息表'!G:AC,14,0),"错误"))</f>
        <v/>
      </c>
      <c r="J10" s="8" t="str">
        <f>IF(E10="","",IFERROR(VLOOKUP(E10,'3-班级学员信息表'!G:AC,15,0),"错误"))</f>
        <v/>
      </c>
      <c r="K10" s="7" t="str">
        <f>IF(E10="","",IFERROR(VLOOKUP(H10,'2-班级信息'!A:AH,6,0),"错误"))</f>
        <v>Class11</v>
      </c>
      <c r="L10" s="7" t="str">
        <f>IF(E10="","",IFERROR(VLOOKUP(H10,'2-班级信息'!A:AH,29,0),"错误"))</f>
        <v/>
      </c>
      <c r="M10" s="6">
        <f>SUMIF('6-学员费用预警表'!A:A,'10-新增明细'!E10,'6-学员费用预警表'!F:F)</f>
        <v>0</v>
      </c>
      <c r="N10" s="5">
        <f>SUMIF('6-学员费用预警表'!A:A,'10-新增明细'!E10,'6-学员费用预警表'!I:I)</f>
        <v>0</v>
      </c>
      <c r="O10" s="8">
        <f>IF(E10="","",IFERROR(VLOOKUP(E10,'1-学员信息表'!A:AG,8,0),"错误"))</f>
        <v>13539990422</v>
      </c>
      <c r="P10" s="8" t="str">
        <f>IF(E10="","",IFERROR(VLOOKUP(E10,'4-收据记录表'!D:AX,26,0),"错误"))</f>
        <v>梁艳娇</v>
      </c>
      <c r="Q10" s="12"/>
      <c r="R10" s="11"/>
      <c r="S10" s="8" t="str">
        <f>IF(E10="","",IF(ISERROR(VLOOKUP(E10,'1-学员信息表'!A:AG,9,0)),"错误",IF(VLOOKUP(E10,'1-学员信息表'!A:AG,9,0)="","错误",VLOOKUP(E10,'1-学员信息表'!A:AG,9,0))))</f>
        <v>05-地推</v>
      </c>
      <c r="T10" s="4" t="str">
        <f>IF(E10="","",IF(ISERROR(VLOOKUP(E10,'1-学员信息表'!A:AG,20,0)),"错误",IF(VLOOKUP(E10,'1-学员信息表'!A:AG,20,0)="","错误",VLOOKUP(E10,'1-学员信息表'!A:AG,20,0))))</f>
        <v>广州市越秀区东风东路小学</v>
      </c>
      <c r="U10" s="8" t="str">
        <f>IF(E10="","",IF(ISERROR(VLOOKUP(E10,'1-学员信息表'!A:AG,21,0)),"错误",IF(VLOOKUP(E10,'1-学员信息表'!A:AG,21,0)="","错误",VLOOKUP(E10,'1-学员信息表'!A:AG,21,0))))</f>
        <v>三年级</v>
      </c>
    </row>
    <row r="11" spans="1:21" s="20" customFormat="1">
      <c r="A11" s="8">
        <f t="shared" si="0"/>
        <v>10</v>
      </c>
      <c r="B11" s="12" t="str">
        <f t="shared" si="1"/>
        <v>07月</v>
      </c>
      <c r="C11" s="11" t="str">
        <f t="shared" si="2"/>
        <v>天河南骏中心</v>
      </c>
      <c r="D11" s="3" t="s">
        <v>1715</v>
      </c>
      <c r="E11" s="9" t="s">
        <v>3447</v>
      </c>
      <c r="F11" s="12" t="str">
        <f>IF(E11="","",IFERROR(VLOOKUP(E11,'1-学员信息表'!A:AG,2,0),"错误"))</f>
        <v>姜欣彤8660</v>
      </c>
      <c r="G11" s="12" t="str">
        <f>IF(E11="","",IF(ISERROR(VLOOKUP(E11,'3-班级学员信息表'!G:AC,12,0)),"错误",IF(VLOOKUP(E11,'3-班级学员信息表'!G:AC,12,0)="","错误",VLOOKUP(E11,'3-班级学员信息表'!G:AC,12,0))))</f>
        <v>未进班</v>
      </c>
      <c r="H11" s="12" t="str">
        <f>IF(E11="","",IF(ISERROR(VLOOKUP(E11,'3-班级学员信息表'!G:AC,13,0)),"错误",IF(VLOOKUP(E11,'3-班级学员信息表'!G:AC,13,0)="","错误",VLOOKUP(E11,'3-班级学员信息表'!G:AC,13,0))))</f>
        <v>未进班</v>
      </c>
      <c r="I11" s="8" t="str">
        <f>IF(E11="","",IFERROR(VLOOKUP(E11,'3-班级学员信息表'!G:AC,14,0),"错误"))</f>
        <v/>
      </c>
      <c r="J11" s="8" t="str">
        <f>IF(E11="","",IFERROR(VLOOKUP(E11,'3-班级学员信息表'!G:AC,15,0),"错误"))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IF(E11="","",IFERROR(VLOOKUP(H11,'2-班级信息'!A:AH,29,0),"错误"))</f>
        <v/>
      </c>
      <c r="M11" s="6">
        <f>SUMIF('6-学员费用预警表'!A:A,'10-新增明细'!E11,'6-学员费用预警表'!F:F)</f>
        <v>96</v>
      </c>
      <c r="N11" s="5">
        <f>SUMIF('6-学员费用预警表'!A:A,'10-新增明细'!E11,'6-学员费用预警表'!I:I)</f>
        <v>0</v>
      </c>
      <c r="O11" s="8" t="str">
        <f>IF(E11="","",IFERROR(VLOOKUP(E11,'1-学员信息表'!A:AG,8,0),"错误"))</f>
        <v>18665598660</v>
      </c>
      <c r="P11" s="8" t="str">
        <f>IF(E11="","",IFERROR(VLOOKUP(E11,'4-收据记录表'!D:AX,26,0),"错误"))</f>
        <v>梁艳娇</v>
      </c>
      <c r="Q11" s="12"/>
      <c r="R11" s="11"/>
      <c r="S11" s="8" t="str">
        <f>IF(E11="","",IF(ISERROR(VLOOKUP(E11,'1-学员信息表'!A:AG,9,0)),"错误",IF(VLOOKUP(E11,'1-学员信息表'!A:AG,9,0)="","错误",VLOOKUP(E11,'1-学员信息表'!A:AG,9,0))))</f>
        <v>01-老带新</v>
      </c>
      <c r="T11" s="4" t="str">
        <f>IF(E11="","",IF(ISERROR(VLOOKUP(E11,'1-学员信息表'!A:AG,20,0)),"错误",IF(VLOOKUP(E11,'1-学员信息表'!A:AG,20,0)="","错误",VLOOKUP(E11,'1-学员信息表'!A:AG,20,0))))</f>
        <v>广州市天河区龙口西小学</v>
      </c>
      <c r="U11" s="8" t="str">
        <f>IF(E11="","",IF(ISERROR(VLOOKUP(E11,'1-学员信息表'!A:AG,21,0)),"错误",IF(VLOOKUP(E11,'1-学员信息表'!A:AG,21,0)="","错误",VLOOKUP(E11,'1-学员信息表'!A:AG,21,0))))</f>
        <v>一年级</v>
      </c>
    </row>
    <row r="12" spans="1:21" s="20" customFormat="1">
      <c r="A12" s="8">
        <f t="shared" si="0"/>
        <v>11</v>
      </c>
      <c r="B12" s="12" t="str">
        <f t="shared" si="1"/>
        <v>07月</v>
      </c>
      <c r="C12" s="11" t="str">
        <f t="shared" si="2"/>
        <v>天河南骏中心</v>
      </c>
      <c r="D12" s="3" t="s">
        <v>1717</v>
      </c>
      <c r="E12" s="9" t="s">
        <v>5088</v>
      </c>
      <c r="F12" s="12" t="str">
        <f>IF(E12="","",IFERROR(VLOOKUP(E12,'1-学员信息表'!A:AG,2,0),"错误"))</f>
        <v>任子安</v>
      </c>
      <c r="G12" s="12" t="str">
        <f>IF(E12="","",IF(ISERROR(VLOOKUP(E12,'3-班级学员信息表'!G:AC,12,0)),"错误",IF(VLOOKUP(E12,'3-班级学员信息表'!G:AC,12,0)="","错误",VLOOKUP(E12,'3-班级学员信息表'!G:AC,12,0))))</f>
        <v>幼儿部</v>
      </c>
      <c r="H12" s="12" t="str">
        <f>IF(E12="","",IF(ISERROR(VLOOKUP(E12,'3-班级学员信息表'!G:AC,13,0)),"错误",IF(VLOOKUP(E12,'3-班级学员信息表'!G:AC,13,0)="","错误",VLOOKUP(E12,'3-班级学员信息表'!G:AC,13,0))))</f>
        <v>K03000GXZ49</v>
      </c>
      <c r="I12" s="8" t="str">
        <f>IF(E12="","",IFERROR(VLOOKUP(E12,'3-班级学员信息表'!G:AC,14,0),"错误"))</f>
        <v>易青梅</v>
      </c>
      <c r="J12" s="8" t="str">
        <f>IF(E12="","",IFERROR(VLOOKUP(E12,'3-班级学员信息表'!G:AC,15,0),"错误"))</f>
        <v/>
      </c>
      <c r="K12" s="7" t="str">
        <f>IF(E12="","",IFERROR(VLOOKUP(H12,'2-班级信息'!A:AH,6,0),"错误"))</f>
        <v>Class02-3</v>
      </c>
      <c r="L12" s="7" t="str">
        <f>IF(E12="","",IFERROR(VLOOKUP(H12,'2-班级信息'!A:AH,29,0),"错误"))</f>
        <v>STA MARIA ANTONIO II</v>
      </c>
      <c r="M12" s="6">
        <f>SUMIF('6-学员费用预警表'!A:A,'10-新增明细'!E12,'6-学员费用预警表'!F:F)</f>
        <v>61</v>
      </c>
      <c r="N12" s="5">
        <f>SUMIF('6-学员费用预警表'!A:A,'10-新增明细'!E12,'6-学员费用预警表'!I:I)</f>
        <v>0</v>
      </c>
      <c r="O12" s="8" t="str">
        <f>IF(E12="","",IFERROR(VLOOKUP(E12,'1-学员信息表'!A:AG,8,0),"错误"))</f>
        <v>13922201887</v>
      </c>
      <c r="P12" s="8" t="str">
        <f>IF(E12="","",IFERROR(VLOOKUP(E12,'4-收据记录表'!D:AX,26,0),"错误"))</f>
        <v/>
      </c>
      <c r="Q12" s="12"/>
      <c r="R12" s="11"/>
      <c r="S12" s="8" t="str">
        <f>IF(E12="","",IF(ISERROR(VLOOKUP(E12,'1-学员信息表'!A:AG,9,0)),"错误",IF(VLOOKUP(E12,'1-学员信息表'!A:AG,9,0)="","错误",VLOOKUP(E12,'1-学员信息表'!A:AG,9,0))))</f>
        <v>06-上门咨询</v>
      </c>
      <c r="T12" s="4" t="str">
        <f>IF(E12="","",IF(ISERROR(VLOOKUP(E12,'1-学员信息表'!A:AG,20,0)),"错误",IF(VLOOKUP(E12,'1-学员信息表'!A:AG,20,0)="","错误",VLOOKUP(E12,'1-学员信息表'!A:AG,20,0))))</f>
        <v>金海幼儿园</v>
      </c>
      <c r="U12" s="8" t="str">
        <f>IF(E12="","",IF(ISERROR(VLOOKUP(E12,'1-学员信息表'!A:AG,21,0)),"错误",IF(VLOOKUP(E12,'1-学员信息表'!A:AG,21,0)="","错误",VLOOKUP(E12,'1-学员信息表'!A:AG,21,0))))</f>
        <v>中班</v>
      </c>
    </row>
    <row r="13" spans="1:21" s="20" customFormat="1">
      <c r="A13" s="8">
        <f t="shared" si="0"/>
        <v>12</v>
      </c>
      <c r="B13" s="12" t="str">
        <f t="shared" si="1"/>
        <v>07月</v>
      </c>
      <c r="C13" s="11" t="str">
        <f t="shared" si="2"/>
        <v>天河南骏中心</v>
      </c>
      <c r="D13" s="3" t="s">
        <v>1717</v>
      </c>
      <c r="E13" s="9" t="s">
        <v>5244</v>
      </c>
      <c r="F13" s="12" t="str">
        <f>IF(E13="","",IFERROR(VLOOKUP(E13,'1-学员信息表'!A:AG,2,0),"错误"))</f>
        <v>彭梓晴</v>
      </c>
      <c r="G13" s="12" t="str">
        <f>IF(E13="","",IF(ISERROR(VLOOKUP(E13,'3-班级学员信息表'!G:AC,12,0)),"错误",IF(VLOOKUP(E13,'3-班级学员信息表'!G:AC,12,0)="","错误",VLOOKUP(E13,'3-班级学员信息表'!G:AC,12,0))))</f>
        <v>幼儿部</v>
      </c>
      <c r="H13" s="12" t="str">
        <f>IF(E13="","",IF(ISERROR(VLOOKUP(E13,'3-班级学员信息表'!G:AC,13,0)),"错误",IF(VLOOKUP(E13,'3-班级学员信息表'!G:AC,13,0)="","错误",VLOOKUP(E13,'3-班级学员信息表'!G:AC,13,0))))</f>
        <v>K04000GXZ50</v>
      </c>
      <c r="I13" s="8" t="str">
        <f>IF(E13="","",IFERROR(VLOOKUP(E13,'3-班级学员信息表'!G:AC,14,0),"错误"))</f>
        <v>易青梅</v>
      </c>
      <c r="J13" s="8" t="str">
        <f>IF(E13="","",IFERROR(VLOOKUP(E13,'3-班级学员信息表'!G:AC,15,0),"错误"))</f>
        <v/>
      </c>
      <c r="K13" s="7" t="str">
        <f>IF(E13="","",IFERROR(VLOOKUP(H13,'2-班级信息'!A:AH,6,0),"错误"))</f>
        <v>Class11</v>
      </c>
      <c r="L13" s="7" t="str">
        <f>IF(E13="","",IFERROR(VLOOKUP(H13,'2-班级信息'!A:AH,29,0),"错误"))</f>
        <v>STA MARIA ANTONIO II</v>
      </c>
      <c r="M13" s="6">
        <f>SUMIF('6-学员费用预警表'!A:A,'10-新增明细'!E13,'6-学员费用预警表'!F:F)</f>
        <v>60</v>
      </c>
      <c r="N13" s="5">
        <f>SUMIF('6-学员费用预警表'!A:A,'10-新增明细'!E13,'6-学员费用预警表'!I:I)</f>
        <v>0</v>
      </c>
      <c r="O13" s="8" t="str">
        <f>IF(E13="","",IFERROR(VLOOKUP(E13,'1-学员信息表'!A:AG,8,0),"错误"))</f>
        <v>18620045060</v>
      </c>
      <c r="P13" s="8" t="str">
        <f>IF(E13="","",IFERROR(VLOOKUP(E13,'4-收据记录表'!D:AX,26,0),"错误"))</f>
        <v/>
      </c>
      <c r="Q13" s="12"/>
      <c r="R13" s="11"/>
      <c r="S13" s="8" t="str">
        <f>IF(E13="","",IF(ISERROR(VLOOKUP(E13,'1-学员信息表'!A:AG,9,0)),"错误",IF(VLOOKUP(E13,'1-学员信息表'!A:AG,9,0)="","错误",VLOOKUP(E13,'1-学员信息表'!A:AG,9,0))))</f>
        <v>01-老带新</v>
      </c>
      <c r="T13" s="4" t="str">
        <f>IF(E13="","",IF(ISERROR(VLOOKUP(E13,'1-学员信息表'!A:AG,20,0)),"错误",IF(VLOOKUP(E13,'1-学员信息表'!A:AG,20,0)="","错误",VLOOKUP(E13,'1-学员信息表'!A:AG,20,0))))</f>
        <v>广州市天河区鸣远幼儿园</v>
      </c>
      <c r="U13" s="8" t="str">
        <f>IF(E13="","",IF(ISERROR(VLOOKUP(E13,'1-学员信息表'!A:AG,21,0)),"错误",IF(VLOOKUP(E13,'1-学员信息表'!A:AG,21,0)="","错误",VLOOKUP(E13,'1-学员信息表'!A:AG,21,0))))</f>
        <v>小班</v>
      </c>
    </row>
    <row r="14" spans="1:21" s="20" customFormat="1">
      <c r="A14" s="8">
        <f t="shared" si="0"/>
        <v>13</v>
      </c>
      <c r="B14" s="12" t="str">
        <f t="shared" si="1"/>
        <v>07月</v>
      </c>
      <c r="C14" s="11" t="str">
        <f t="shared" si="2"/>
        <v>天河南骏中心</v>
      </c>
      <c r="D14" s="3" t="s">
        <v>1717</v>
      </c>
      <c r="E14" s="9" t="s">
        <v>5194</v>
      </c>
      <c r="F14" s="12" t="str">
        <f>IF(E14="","",IFERROR(VLOOKUP(E14,'1-学员信息表'!A:AG,2,0),"错误"))</f>
        <v>马梓萱9349</v>
      </c>
      <c r="G14" s="12" t="str">
        <f>IF(E14="","",IF(ISERROR(VLOOKUP(E14,'3-班级学员信息表'!G:AC,12,0)),"错误",IF(VLOOKUP(E14,'3-班级学员信息表'!G:AC,12,0)="","错误",VLOOKUP(E14,'3-班级学员信息表'!G:AC,12,0))))</f>
        <v>幼儿部</v>
      </c>
      <c r="H14" s="12" t="str">
        <f>IF(E14="","",IF(ISERROR(VLOOKUP(E14,'3-班级学员信息表'!G:AC,13,0)),"错误",IF(VLOOKUP(E14,'3-班级学员信息表'!G:AC,13,0)="","错误",VLOOKUP(E14,'3-班级学员信息表'!G:AC,13,0))))</f>
        <v>K03000GXZ49</v>
      </c>
      <c r="I14" s="8" t="str">
        <f>IF(E14="","",IFERROR(VLOOKUP(E14,'3-班级学员信息表'!G:AC,14,0),"错误"))</f>
        <v>易青梅</v>
      </c>
      <c r="J14" s="8" t="str">
        <f>IF(E14="","",IFERROR(VLOOKUP(E14,'3-班级学员信息表'!G:AC,15,0),"错误"))</f>
        <v/>
      </c>
      <c r="K14" s="7" t="str">
        <f>IF(E14="","",IFERROR(VLOOKUP(H14,'2-班级信息'!A:AH,6,0),"错误"))</f>
        <v>Class02-3</v>
      </c>
      <c r="L14" s="7" t="str">
        <f>IF(E14="","",IFERROR(VLOOKUP(H14,'2-班级信息'!A:AH,29,0),"错误"))</f>
        <v>STA MARIA ANTONIO II</v>
      </c>
      <c r="M14" s="6">
        <f>SUMIF('6-学员费用预警表'!A:A,'10-新增明细'!E14,'6-学员费用预警表'!F:F)</f>
        <v>61</v>
      </c>
      <c r="N14" s="5">
        <f>SUMIF('6-学员费用预警表'!A:A,'10-新增明细'!E14,'6-学员费用预警表'!I:I)</f>
        <v>0</v>
      </c>
      <c r="O14" s="8" t="str">
        <f>IF(E14="","",IFERROR(VLOOKUP(E14,'1-学员信息表'!A:AG,8,0),"错误"))</f>
        <v>13926159349</v>
      </c>
      <c r="P14" s="8" t="str">
        <f>IF(E14="","",IFERROR(VLOOKUP(E14,'4-收据记录表'!D:AX,26,0),"错误"))</f>
        <v/>
      </c>
      <c r="Q14" s="12"/>
      <c r="R14" s="11"/>
      <c r="S14" s="8" t="str">
        <f>IF(E14="","",IF(ISERROR(VLOOKUP(E14,'1-学员信息表'!A:AG,9,0)),"错误",IF(VLOOKUP(E14,'1-学员信息表'!A:AG,9,0)="","错误",VLOOKUP(E14,'1-学员信息表'!A:AG,9,0))))</f>
        <v>05-地推</v>
      </c>
      <c r="T14" s="4" t="str">
        <f>IF(E14="","",IF(ISERROR(VLOOKUP(E14,'1-学员信息表'!A:AG,20,0)),"错误",IF(VLOOKUP(E14,'1-学员信息表'!A:AG,20,0)="","错误",VLOOKUP(E14,'1-学员信息表'!A:AG,20,0))))</f>
        <v>广州市天河区鸣远幼儿园</v>
      </c>
      <c r="U14" s="8" t="str">
        <f>IF(E14="","",IF(ISERROR(VLOOKUP(E14,'1-学员信息表'!A:AG,21,0)),"错误",IF(VLOOKUP(E14,'1-学员信息表'!A:AG,21,0)="","错误",VLOOKUP(E14,'1-学员信息表'!A:AG,21,0))))</f>
        <v>小班</v>
      </c>
    </row>
    <row r="15" spans="1:21" s="20" customFormat="1">
      <c r="A15" s="8">
        <f t="shared" si="0"/>
        <v>14</v>
      </c>
      <c r="B15" s="12" t="str">
        <f t="shared" si="1"/>
        <v>07月</v>
      </c>
      <c r="C15" s="11" t="str">
        <f t="shared" si="2"/>
        <v>天河南骏中心</v>
      </c>
      <c r="D15" s="3" t="s">
        <v>1717</v>
      </c>
      <c r="E15" s="9" t="s">
        <v>5278</v>
      </c>
      <c r="F15" s="12" t="str">
        <f>IF(E15="","",IFERROR(VLOOKUP(E15,'1-学员信息表'!A:AG,2,0),"错误"))</f>
        <v>龙冠豪</v>
      </c>
      <c r="G15" s="12" t="str">
        <f>IF(E15="","",IF(ISERROR(VLOOKUP(E15,'3-班级学员信息表'!G:AC,12,0)),"错误",IF(VLOOKUP(E15,'3-班级学员信息表'!G:AC,12,0)="","错误",VLOOKUP(E15,'3-班级学员信息表'!G:AC,12,0))))</f>
        <v>幼儿部</v>
      </c>
      <c r="H15" s="12" t="str">
        <f>IF(E15="","",IF(ISERROR(VLOOKUP(E15,'3-班级学员信息表'!G:AC,13,0)),"错误",IF(VLOOKUP(E15,'3-班级学员信息表'!G:AC,13,0)="","错误",VLOOKUP(E15,'3-班级学员信息表'!G:AC,13,0))))</f>
        <v>K03000GXZ49</v>
      </c>
      <c r="I15" s="8" t="str">
        <f>IF(E15="","",IFERROR(VLOOKUP(E15,'3-班级学员信息表'!G:AC,14,0),"错误"))</f>
        <v>易青梅</v>
      </c>
      <c r="J15" s="8" t="str">
        <f>IF(E15="","",IFERROR(VLOOKUP(E15,'3-班级学员信息表'!G:AC,15,0),"错误"))</f>
        <v/>
      </c>
      <c r="K15" s="7" t="str">
        <f>IF(E15="","",IFERROR(VLOOKUP(H15,'2-班级信息'!A:AH,6,0),"错误"))</f>
        <v>Class02-3</v>
      </c>
      <c r="L15" s="7" t="str">
        <f>IF(E15="","",IFERROR(VLOOKUP(H15,'2-班级信息'!A:AH,29,0),"错误"))</f>
        <v>STA MARIA ANTONIO II</v>
      </c>
      <c r="M15" s="6">
        <f>SUMIF('6-学员费用预警表'!A:A,'10-新增明细'!E15,'6-学员费用预警表'!F:F)</f>
        <v>61</v>
      </c>
      <c r="N15" s="5">
        <f>SUMIF('6-学员费用预警表'!A:A,'10-新增明细'!E15,'6-学员费用预警表'!I:I)</f>
        <v>0</v>
      </c>
      <c r="O15" s="8" t="str">
        <f>IF(E15="","",IFERROR(VLOOKUP(E15,'1-学员信息表'!A:AG,8,0),"错误"))</f>
        <v>13570255566</v>
      </c>
      <c r="P15" s="8" t="str">
        <f>IF(E15="","",IFERROR(VLOOKUP(E15,'4-收据记录表'!D:AX,26,0),"错误"))</f>
        <v/>
      </c>
      <c r="Q15" s="12"/>
      <c r="R15" s="11"/>
      <c r="S15" s="8" t="str">
        <f>IF(E15="","",IF(ISERROR(VLOOKUP(E15,'1-学员信息表'!A:AG,9,0)),"错误",IF(VLOOKUP(E15,'1-学员信息表'!A:AG,9,0)="","错误",VLOOKUP(E15,'1-学员信息表'!A:AG,9,0))))</f>
        <v>01-老带新</v>
      </c>
      <c r="T15" s="4" t="str">
        <f>IF(E15="","",IF(ISERROR(VLOOKUP(E15,'1-学员信息表'!A:AG,20,0)),"错误",IF(VLOOKUP(E15,'1-学员信息表'!A:AG,20,0)="","错误",VLOOKUP(E15,'1-学员信息表'!A:AG,20,0))))</f>
        <v>天河区帝景苑幼儿园</v>
      </c>
      <c r="U15" s="8" t="str">
        <f>IF(E15="","",IF(ISERROR(VLOOKUP(E15,'1-学员信息表'!A:AG,21,0)),"错误",IF(VLOOKUP(E15,'1-学员信息表'!A:AG,21,0)="","错误",VLOOKUP(E15,'1-学员信息表'!A:AG,21,0))))</f>
        <v>小班</v>
      </c>
    </row>
    <row r="16" spans="1:21" s="20" customFormat="1">
      <c r="A16" s="8">
        <f t="shared" si="0"/>
        <v>15</v>
      </c>
      <c r="B16" s="12" t="str">
        <f t="shared" si="1"/>
        <v>07月</v>
      </c>
      <c r="C16" s="11" t="str">
        <f t="shared" si="2"/>
        <v>天河南骏中心</v>
      </c>
      <c r="D16" s="3" t="s">
        <v>1717</v>
      </c>
      <c r="E16" s="9" t="s">
        <v>5082</v>
      </c>
      <c r="F16" s="12" t="str">
        <f>IF(E16="","",IFERROR(VLOOKUP(E16,'1-学员信息表'!A:AG,2,0),"错误"))</f>
        <v>刘子傲</v>
      </c>
      <c r="G16" s="12" t="str">
        <f>IF(E16="","",IF(ISERROR(VLOOKUP(E16,'3-班级学员信息表'!G:AC,12,0)),"错误",IF(VLOOKUP(E16,'3-班级学员信息表'!G:AC,12,0)="","错误",VLOOKUP(E16,'3-班级学员信息表'!G:AC,12,0))))</f>
        <v>幼儿部</v>
      </c>
      <c r="H16" s="12" t="str">
        <f>IF(E16="","",IF(ISERROR(VLOOKUP(E16,'3-班级学员信息表'!G:AC,13,0)),"错误",IF(VLOOKUP(E16,'3-班级学员信息表'!G:AC,13,0)="","错误",VLOOKUP(E16,'3-班级学员信息表'!G:AC,13,0))))</f>
        <v>K04000GXZ50</v>
      </c>
      <c r="I16" s="8" t="str">
        <f>IF(E16="","",IFERROR(VLOOKUP(E16,'3-班级学员信息表'!G:AC,14,0),"错误"))</f>
        <v>易青梅</v>
      </c>
      <c r="J16" s="8" t="str">
        <f>IF(E16="","",IFERROR(VLOOKUP(E16,'3-班级学员信息表'!G:AC,15,0),"错误"))</f>
        <v/>
      </c>
      <c r="K16" s="7" t="str">
        <f>IF(E16="","",IFERROR(VLOOKUP(H16,'2-班级信息'!A:AH,6,0),"错误"))</f>
        <v>Class11</v>
      </c>
      <c r="L16" s="7" t="str">
        <f>IF(E16="","",IFERROR(VLOOKUP(H16,'2-班级信息'!A:AH,29,0),"错误"))</f>
        <v>STA MARIA ANTONIO II</v>
      </c>
      <c r="M16" s="6">
        <f>SUMIF('6-学员费用预警表'!A:A,'10-新增明细'!E16,'6-学员费用预警表'!F:F)</f>
        <v>60</v>
      </c>
      <c r="N16" s="5">
        <f>SUMIF('6-学员费用预警表'!A:A,'10-新增明细'!E16,'6-学员费用预警表'!I:I)</f>
        <v>0</v>
      </c>
      <c r="O16" s="8" t="str">
        <f>IF(E16="","",IFERROR(VLOOKUP(E16,'1-学员信息表'!A:AG,8,0),"错误"))</f>
        <v>13922716222</v>
      </c>
      <c r="P16" s="8" t="str">
        <f>IF(E16="","",IFERROR(VLOOKUP(E16,'4-收据记录表'!D:AX,26,0),"错误"))</f>
        <v/>
      </c>
      <c r="Q16" s="12"/>
      <c r="R16" s="11"/>
      <c r="S16" s="8" t="str">
        <f>IF(E16="","",IF(ISERROR(VLOOKUP(E16,'1-学员信息表'!A:AG,9,0)),"错误",IF(VLOOKUP(E16,'1-学员信息表'!A:AG,9,0)="","错误",VLOOKUP(E16,'1-学员信息表'!A:AG,9,0))))</f>
        <v>01-老带新</v>
      </c>
      <c r="T16" s="4" t="str">
        <f>IF(E16="","",IF(ISERROR(VLOOKUP(E16,'1-学员信息表'!A:AG,20,0)),"错误",IF(VLOOKUP(E16,'1-学员信息表'!A:AG,20,0)="","错误",VLOOKUP(E16,'1-学员信息表'!A:AG,20,0))))</f>
        <v>金海幼儿园</v>
      </c>
      <c r="U16" s="8" t="str">
        <f>IF(E16="","",IF(ISERROR(VLOOKUP(E16,'1-学员信息表'!A:AG,21,0)),"错误",IF(VLOOKUP(E16,'1-学员信息表'!A:AG,21,0)="","错误",VLOOKUP(E16,'1-学员信息表'!A:AG,21,0))))</f>
        <v>小班</v>
      </c>
    </row>
    <row r="17" spans="1:21" s="20" customFormat="1">
      <c r="A17" s="8">
        <f t="shared" si="0"/>
        <v>16</v>
      </c>
      <c r="B17" s="12" t="str">
        <f t="shared" si="1"/>
        <v>07月</v>
      </c>
      <c r="C17" s="11" t="str">
        <f t="shared" si="2"/>
        <v>天河南骏中心</v>
      </c>
      <c r="D17" s="3" t="s">
        <v>1717</v>
      </c>
      <c r="E17" s="9" t="s">
        <v>5182</v>
      </c>
      <c r="F17" s="12" t="str">
        <f>IF(E17="","",IFERROR(VLOOKUP(E17,'1-学员信息表'!A:AG,2,0),"错误"))</f>
        <v>刘恒乐9835</v>
      </c>
      <c r="G17" s="12" t="str">
        <f>IF(E17="","",IF(ISERROR(VLOOKUP(E17,'3-班级学员信息表'!G:AC,12,0)),"错误",IF(VLOOKUP(E17,'3-班级学员信息表'!G:AC,12,0)="","错误",VLOOKUP(E17,'3-班级学员信息表'!G:AC,12,0))))</f>
        <v>幼儿部</v>
      </c>
      <c r="H17" s="12" t="str">
        <f>IF(E17="","",IF(ISERROR(VLOOKUP(E17,'3-班级学员信息表'!G:AC,13,0)),"错误",IF(VLOOKUP(E17,'3-班级学员信息表'!G:AC,13,0)="","错误",VLOOKUP(E17,'3-班级学员信息表'!G:AC,13,0))))</f>
        <v>K04000GXZ50</v>
      </c>
      <c r="I17" s="8" t="str">
        <f>IF(E17="","",IFERROR(VLOOKUP(E17,'3-班级学员信息表'!G:AC,14,0),"错误"))</f>
        <v>易青梅</v>
      </c>
      <c r="J17" s="8" t="str">
        <f>IF(E17="","",IFERROR(VLOOKUP(E17,'3-班级学员信息表'!G:AC,15,0),"错误"))</f>
        <v/>
      </c>
      <c r="K17" s="7" t="str">
        <f>IF(E17="","",IFERROR(VLOOKUP(H17,'2-班级信息'!A:AH,6,0),"错误"))</f>
        <v>Class11</v>
      </c>
      <c r="L17" s="7" t="str">
        <f>IF(E17="","",IFERROR(VLOOKUP(H17,'2-班级信息'!A:AH,29,0),"错误"))</f>
        <v>STA MARIA ANTONIO II</v>
      </c>
      <c r="M17" s="6">
        <f>SUMIF('6-学员费用预警表'!A:A,'10-新增明细'!E17,'6-学员费用预警表'!F:F)</f>
        <v>60</v>
      </c>
      <c r="N17" s="5">
        <f>SUMIF('6-学员费用预警表'!A:A,'10-新增明细'!E17,'6-学员费用预警表'!I:I)</f>
        <v>0</v>
      </c>
      <c r="O17" s="8" t="str">
        <f>IF(E17="","",IFERROR(VLOOKUP(E17,'1-学员信息表'!A:AG,8,0),"错误"))</f>
        <v>13533389835</v>
      </c>
      <c r="P17" s="8" t="str">
        <f>IF(E17="","",IFERROR(VLOOKUP(E17,'4-收据记录表'!D:AX,26,0),"错误"))</f>
        <v/>
      </c>
      <c r="Q17" s="12"/>
      <c r="R17" s="11"/>
      <c r="S17" s="8" t="str">
        <f>IF(E17="","",IF(ISERROR(VLOOKUP(E17,'1-学员信息表'!A:AG,9,0)),"错误",IF(VLOOKUP(E17,'1-学员信息表'!A:AG,9,0)="","错误",VLOOKUP(E17,'1-学员信息表'!A:AG,9,0))))</f>
        <v>01-老带新</v>
      </c>
      <c r="T17" s="4" t="str">
        <f>IF(E17="","",IF(ISERROR(VLOOKUP(E17,'1-学员信息表'!A:AG,20,0)),"错误",IF(VLOOKUP(E17,'1-学员信息表'!A:AG,20,0)="","错误",VLOOKUP(E17,'1-学员信息表'!A:AG,20,0))))</f>
        <v>金海幼儿园</v>
      </c>
      <c r="U17" s="8" t="str">
        <f>IF(E17="","",IF(ISERROR(VLOOKUP(E17,'1-学员信息表'!A:AG,21,0)),"错误",IF(VLOOKUP(E17,'1-学员信息表'!A:AG,21,0)="","错误",VLOOKUP(E17,'1-学员信息表'!A:AG,21,0))))</f>
        <v>小班</v>
      </c>
    </row>
    <row r="18" spans="1:21" s="20" customFormat="1">
      <c r="A18" s="8">
        <f t="shared" si="0"/>
        <v>17</v>
      </c>
      <c r="B18" s="12" t="str">
        <f t="shared" si="1"/>
        <v>07月</v>
      </c>
      <c r="C18" s="11" t="str">
        <f t="shared" si="2"/>
        <v>天河南骏中心</v>
      </c>
      <c r="D18" s="3" t="s">
        <v>1717</v>
      </c>
      <c r="E18" s="9" t="s">
        <v>5035</v>
      </c>
      <c r="F18" s="12" t="str">
        <f>IF(E18="","",IFERROR(VLOOKUP(E18,'1-学员信息表'!A:AG,2,0),"错误"))</f>
        <v>林弘悦</v>
      </c>
      <c r="G18" s="12" t="str">
        <f>IF(E18="","",IF(ISERROR(VLOOKUP(E18,'3-班级学员信息表'!G:AC,12,0)),"错误",IF(VLOOKUP(E18,'3-班级学员信息表'!G:AC,12,0)="","错误",VLOOKUP(E18,'3-班级学员信息表'!G:AC,12,0))))</f>
        <v>幼儿部</v>
      </c>
      <c r="H18" s="12" t="str">
        <f>IF(E18="","",IF(ISERROR(VLOOKUP(E18,'3-班级学员信息表'!G:AC,13,0)),"错误",IF(VLOOKUP(E18,'3-班级学员信息表'!G:AC,13,0)="","错误",VLOOKUP(E18,'3-班级学员信息表'!G:AC,13,0))))</f>
        <v>K04000GXZ51</v>
      </c>
      <c r="I18" s="8" t="str">
        <f>IF(E18="","",IFERROR(VLOOKUP(E18,'3-班级学员信息表'!G:AC,14,0),"错误"))</f>
        <v>覃爱怡</v>
      </c>
      <c r="J18" s="8" t="str">
        <f>IF(E18="","",IFERROR(VLOOKUP(E18,'3-班级学员信息表'!G:AC,15,0),"错误"))</f>
        <v/>
      </c>
      <c r="K18" s="7" t="str">
        <f>IF(E18="","",IFERROR(VLOOKUP(H18,'2-班级信息'!A:AH,6,0),"错误"))</f>
        <v>Class11</v>
      </c>
      <c r="L18" s="7" t="str">
        <f>IF(E18="","",IFERROR(VLOOKUP(H18,'2-班级信息'!A:AH,29,0),"错误"))</f>
        <v>STA MARIA ANTONIO II</v>
      </c>
      <c r="M18" s="6">
        <f>SUMIF('6-学员费用预警表'!A:A,'10-新增明细'!E18,'6-学员费用预警表'!F:F)</f>
        <v>29</v>
      </c>
      <c r="N18" s="5">
        <f>SUMIF('6-学员费用预警表'!A:A,'10-新增明细'!E18,'6-学员费用预警表'!I:I)</f>
        <v>0</v>
      </c>
      <c r="O18" s="8" t="str">
        <f>IF(E18="","",IFERROR(VLOOKUP(E18,'1-学员信息表'!A:AG,8,0),"错误"))</f>
        <v>13602843059</v>
      </c>
      <c r="P18" s="8" t="str">
        <f>IF(E18="","",IFERROR(VLOOKUP(E18,'4-收据记录表'!D:AX,26,0),"错误"))</f>
        <v/>
      </c>
      <c r="Q18" s="12"/>
      <c r="R18" s="11"/>
      <c r="S18" s="8" t="str">
        <f>IF(E18="","",IF(ISERROR(VLOOKUP(E18,'1-学员信息表'!A:AG,9,0)),"错误",IF(VLOOKUP(E18,'1-学员信息表'!A:AG,9,0)="","错误",VLOOKUP(E18,'1-学员信息表'!A:AG,9,0))))</f>
        <v>06-上门咨询</v>
      </c>
      <c r="T18" s="4" t="str">
        <f>IF(E18="","",IF(ISERROR(VLOOKUP(E18,'1-学员信息表'!A:AG,20,0)),"错误",IF(VLOOKUP(E18,'1-学员信息表'!A:AG,20,0)="","错误",VLOOKUP(E18,'1-学员信息表'!A:AG,20,0))))</f>
        <v>广州市天河区龙口中路幼儿园</v>
      </c>
      <c r="U18" s="8" t="str">
        <f>IF(E18="","",IF(ISERROR(VLOOKUP(E18,'1-学员信息表'!A:AG,21,0)),"错误",IF(VLOOKUP(E18,'1-学员信息表'!A:AG,21,0)="","错误",VLOOKUP(E18,'1-学员信息表'!A:AG,21,0))))</f>
        <v>中班</v>
      </c>
    </row>
    <row r="19" spans="1:21" s="20" customFormat="1">
      <c r="A19" s="8">
        <f t="shared" si="0"/>
        <v>18</v>
      </c>
      <c r="B19" s="12" t="str">
        <f t="shared" si="1"/>
        <v>07月</v>
      </c>
      <c r="C19" s="11" t="str">
        <f t="shared" si="2"/>
        <v>天河南骏中心</v>
      </c>
      <c r="D19" s="3" t="s">
        <v>1717</v>
      </c>
      <c r="E19" s="9" t="s">
        <v>5269</v>
      </c>
      <c r="F19" s="12" t="str">
        <f>IF(E19="","",IFERROR(VLOOKUP(E19,'1-学员信息表'!A:AG,2,0),"错误"))</f>
        <v>林弘毅</v>
      </c>
      <c r="G19" s="12" t="str">
        <f>IF(E19="","",IF(ISERROR(VLOOKUP(E19,'3-班级学员信息表'!G:AC,12,0)),"错误",IF(VLOOKUP(E19,'3-班级学员信息表'!G:AC,12,0)="","错误",VLOOKUP(E19,'3-班级学员信息表'!G:AC,12,0))))</f>
        <v>幼儿部</v>
      </c>
      <c r="H19" s="12" t="str">
        <f>IF(E19="","",IF(ISERROR(VLOOKUP(E19,'3-班级学员信息表'!G:AC,13,0)),"错误",IF(VLOOKUP(E19,'3-班级学员信息表'!G:AC,13,0)="","错误",VLOOKUP(E19,'3-班级学员信息表'!G:AC,13,0))))</f>
        <v>K04000GXZ51</v>
      </c>
      <c r="I19" s="8" t="str">
        <f>IF(E19="","",IFERROR(VLOOKUP(E19,'3-班级学员信息表'!G:AC,14,0),"错误"))</f>
        <v>覃爱怡</v>
      </c>
      <c r="J19" s="8" t="str">
        <f>IF(E19="","",IFERROR(VLOOKUP(E19,'3-班级学员信息表'!G:AC,15,0),"错误"))</f>
        <v/>
      </c>
      <c r="K19" s="7" t="str">
        <f>IF(E19="","",IFERROR(VLOOKUP(H19,'2-班级信息'!A:AH,6,0),"错误"))</f>
        <v>Class11</v>
      </c>
      <c r="L19" s="7" t="str">
        <f>IF(E19="","",IFERROR(VLOOKUP(H19,'2-班级信息'!A:AH,29,0),"错误"))</f>
        <v>STA MARIA ANTONIO II</v>
      </c>
      <c r="M19" s="6">
        <f>SUMIF('6-学员费用预警表'!A:A,'10-新增明细'!E19,'6-学员费用预警表'!F:F)</f>
        <v>29</v>
      </c>
      <c r="N19" s="5">
        <f>SUMIF('6-学员费用预警表'!A:A,'10-新增明细'!E19,'6-学员费用预警表'!I:I)</f>
        <v>0</v>
      </c>
      <c r="O19" s="8" t="str">
        <f>IF(E19="","",IFERROR(VLOOKUP(E19,'1-学员信息表'!A:AG,8,0),"错误"))</f>
        <v>13602843059</v>
      </c>
      <c r="P19" s="8" t="str">
        <f>IF(E19="","",IFERROR(VLOOKUP(E19,'4-收据记录表'!D:AX,26,0),"错误"))</f>
        <v/>
      </c>
      <c r="Q19" s="12"/>
      <c r="R19" s="11"/>
      <c r="S19" s="8" t="str">
        <f>IF(E19="","",IF(ISERROR(VLOOKUP(E19,'1-学员信息表'!A:AG,9,0)),"错误",IF(VLOOKUP(E19,'1-学员信息表'!A:AG,9,0)="","错误",VLOOKUP(E19,'1-学员信息表'!A:AG,9,0))))</f>
        <v>06-上门咨询</v>
      </c>
      <c r="T19" s="4" t="str">
        <f>IF(E19="","",IF(ISERROR(VLOOKUP(E19,'1-学员信息表'!A:AG,20,0)),"错误",IF(VLOOKUP(E19,'1-学员信息表'!A:AG,20,0)="","错误",VLOOKUP(E19,'1-学员信息表'!A:AG,20,0))))</f>
        <v>广州市幼儿师范学校附属幼儿园</v>
      </c>
      <c r="U19" s="8" t="str">
        <f>IF(E19="","",IF(ISERROR(VLOOKUP(E19,'1-学员信息表'!A:AG,21,0)),"错误",IF(VLOOKUP(E19,'1-学员信息表'!A:AG,21,0)="","错误",VLOOKUP(E19,'1-学员信息表'!A:AG,21,0))))</f>
        <v>大班</v>
      </c>
    </row>
    <row r="20" spans="1:21" s="20" customFormat="1">
      <c r="A20" s="8">
        <f t="shared" si="0"/>
        <v>19</v>
      </c>
      <c r="B20" s="12" t="str">
        <f t="shared" si="1"/>
        <v>07月</v>
      </c>
      <c r="C20" s="11" t="str">
        <f t="shared" si="2"/>
        <v>天河南骏中心</v>
      </c>
      <c r="D20" s="3" t="s">
        <v>1717</v>
      </c>
      <c r="E20" s="9" t="s">
        <v>5209</v>
      </c>
      <c r="F20" s="12" t="str">
        <f>IF(E20="","",IFERROR(VLOOKUP(E20,'1-学员信息表'!A:AG,2,0),"错误"))</f>
        <v>李承翰</v>
      </c>
      <c r="G20" s="12" t="str">
        <f>IF(E20="","",IF(ISERROR(VLOOKUP(E20,'3-班级学员信息表'!G:AC,12,0)),"错误",IF(VLOOKUP(E20,'3-班级学员信息表'!G:AC,12,0)="","错误",VLOOKUP(E20,'3-班级学员信息表'!G:AC,12,0))))</f>
        <v>幼儿部</v>
      </c>
      <c r="H20" s="12" t="str">
        <f>IF(E20="","",IF(ISERROR(VLOOKUP(E20,'3-班级学员信息表'!G:AC,13,0)),"错误",IF(VLOOKUP(E20,'3-班级学员信息表'!G:AC,13,0)="","错误",VLOOKUP(E20,'3-班级学员信息表'!G:AC,13,0))))</f>
        <v>K04000GXZ50</v>
      </c>
      <c r="I20" s="8" t="str">
        <f>IF(E20="","",IFERROR(VLOOKUP(E20,'3-班级学员信息表'!G:AC,14,0),"错误"))</f>
        <v>易青梅</v>
      </c>
      <c r="J20" s="8" t="str">
        <f>IF(E20="","",IFERROR(VLOOKUP(E20,'3-班级学员信息表'!G:AC,15,0),"错误"))</f>
        <v/>
      </c>
      <c r="K20" s="7" t="str">
        <f>IF(E20="","",IFERROR(VLOOKUP(H20,'2-班级信息'!A:AH,6,0),"错误"))</f>
        <v>Class11</v>
      </c>
      <c r="L20" s="7" t="str">
        <f>IF(E20="","",IFERROR(VLOOKUP(H20,'2-班级信息'!A:AH,29,0),"错误"))</f>
        <v>STA MARIA ANTONIO II</v>
      </c>
      <c r="M20" s="6">
        <f>SUMIF('6-学员费用预警表'!A:A,'10-新增明细'!E20,'6-学员费用预警表'!F:F)</f>
        <v>60</v>
      </c>
      <c r="N20" s="5">
        <f>SUMIF('6-学员费用预警表'!A:A,'10-新增明细'!E20,'6-学员费用预警表'!I:I)</f>
        <v>0</v>
      </c>
      <c r="O20" s="8" t="str">
        <f>IF(E20="","",IFERROR(VLOOKUP(E20,'1-学员信息表'!A:AG,8,0),"错误"))</f>
        <v>13580587277</v>
      </c>
      <c r="P20" s="8" t="str">
        <f>IF(E20="","",IFERROR(VLOOKUP(E20,'4-收据记录表'!D:AX,26,0),"错误"))</f>
        <v/>
      </c>
      <c r="Q20" s="12"/>
      <c r="R20" s="11"/>
      <c r="S20" s="8" t="str">
        <f>IF(E20="","",IF(ISERROR(VLOOKUP(E20,'1-学员信息表'!A:AG,9,0)),"错误",IF(VLOOKUP(E20,'1-学员信息表'!A:AG,9,0)="","错误",VLOOKUP(E20,'1-学员信息表'!A:AG,9,0))))</f>
        <v>01-老带新</v>
      </c>
      <c r="T20" s="4" t="str">
        <f>IF(E20="","",IF(ISERROR(VLOOKUP(E20,'1-学员信息表'!A:AG,20,0)),"错误",IF(VLOOKUP(E20,'1-学员信息表'!A:AG,20,0)="","错误",VLOOKUP(E20,'1-学员信息表'!A:AG,20,0))))</f>
        <v>广州市政府机关幼儿园</v>
      </c>
      <c r="U20" s="8" t="str">
        <f>IF(E20="","",IF(ISERROR(VLOOKUP(E20,'1-学员信息表'!A:AG,21,0)),"错误",IF(VLOOKUP(E20,'1-学员信息表'!A:AG,21,0)="","错误",VLOOKUP(E20,'1-学员信息表'!A:AG,21,0))))</f>
        <v>小班</v>
      </c>
    </row>
    <row r="21" spans="1:21" s="20" customFormat="1">
      <c r="A21" s="8">
        <f t="shared" si="0"/>
        <v>20</v>
      </c>
      <c r="B21" s="12" t="str">
        <f t="shared" si="1"/>
        <v>07月</v>
      </c>
      <c r="C21" s="11" t="str">
        <f t="shared" si="2"/>
        <v>天河南骏中心</v>
      </c>
      <c r="D21" s="3" t="s">
        <v>1717</v>
      </c>
      <c r="E21" s="9" t="s">
        <v>5198</v>
      </c>
      <c r="F21" s="12" t="str">
        <f>IF(E21="","",IFERROR(VLOOKUP(E21,'1-学员信息表'!A:AG,2,0),"错误"))</f>
        <v>黎语</v>
      </c>
      <c r="G21" s="12" t="str">
        <f>IF(E21="","",IF(ISERROR(VLOOKUP(E21,'3-班级学员信息表'!G:AC,12,0)),"错误",IF(VLOOKUP(E21,'3-班级学员信息表'!G:AC,12,0)="","错误",VLOOKUP(E21,'3-班级学员信息表'!G:AC,12,0))))</f>
        <v>幼儿部</v>
      </c>
      <c r="H21" s="12" t="str">
        <f>IF(E21="","",IF(ISERROR(VLOOKUP(E21,'3-班级学员信息表'!G:AC,13,0)),"错误",IF(VLOOKUP(E21,'3-班级学员信息表'!G:AC,13,0)="","错误",VLOOKUP(E21,'3-班级学员信息表'!G:AC,13,0))))</f>
        <v>K04000GXZ50</v>
      </c>
      <c r="I21" s="8" t="str">
        <f>IF(E21="","",IFERROR(VLOOKUP(E21,'3-班级学员信息表'!G:AC,14,0),"错误"))</f>
        <v>易青梅</v>
      </c>
      <c r="J21" s="8" t="str">
        <f>IF(E21="","",IFERROR(VLOOKUP(E21,'3-班级学员信息表'!G:AC,15,0),"错误"))</f>
        <v/>
      </c>
      <c r="K21" s="7" t="str">
        <f>IF(E21="","",IFERROR(VLOOKUP(H21,'2-班级信息'!A:AH,6,0),"错误"))</f>
        <v>Class11</v>
      </c>
      <c r="L21" s="7" t="str">
        <f>IF(E21="","",IFERROR(VLOOKUP(H21,'2-班级信息'!A:AH,29,0),"错误"))</f>
        <v>STA MARIA ANTONIO II</v>
      </c>
      <c r="M21" s="6">
        <f>SUMIF('6-学员费用预警表'!A:A,'10-新增明细'!E21,'6-学员费用预警表'!F:F)</f>
        <v>60</v>
      </c>
      <c r="N21" s="5">
        <f>SUMIF('6-学员费用预警表'!A:A,'10-新增明细'!E21,'6-学员费用预警表'!I:I)</f>
        <v>0</v>
      </c>
      <c r="O21" s="8" t="str">
        <f>IF(E21="","",IFERROR(VLOOKUP(E21,'1-学员信息表'!A:AG,8,0),"错误"))</f>
        <v>13763319194</v>
      </c>
      <c r="P21" s="8" t="str">
        <f>IF(E21="","",IFERROR(VLOOKUP(E21,'4-收据记录表'!D:AX,26,0),"错误"))</f>
        <v/>
      </c>
      <c r="Q21" s="12"/>
      <c r="R21" s="11"/>
      <c r="S21" s="8" t="str">
        <f>IF(E21="","",IF(ISERROR(VLOOKUP(E21,'1-学员信息表'!A:AG,9,0)),"错误",IF(VLOOKUP(E21,'1-学员信息表'!A:AG,9,0)="","错误",VLOOKUP(E21,'1-学员信息表'!A:AG,9,0))))</f>
        <v>01-老带新</v>
      </c>
      <c r="T21" s="4" t="str">
        <f>IF(E21="","",IF(ISERROR(VLOOKUP(E21,'1-学员信息表'!A:AG,20,0)),"错误",IF(VLOOKUP(E21,'1-学员信息表'!A:AG,20,0)="","错误",VLOOKUP(E21,'1-学员信息表'!A:AG,20,0))))</f>
        <v>广州市天河区鸣远幼儿园</v>
      </c>
      <c r="U21" s="8" t="str">
        <f>IF(E21="","",IF(ISERROR(VLOOKUP(E21,'1-学员信息表'!A:AG,21,0)),"错误",IF(VLOOKUP(E21,'1-学员信息表'!A:AG,21,0)="","错误",VLOOKUP(E21,'1-学员信息表'!A:AG,21,0))))</f>
        <v>小班</v>
      </c>
    </row>
    <row r="22" spans="1:21" s="20" customFormat="1">
      <c r="A22" s="8">
        <f t="shared" si="0"/>
        <v>21</v>
      </c>
      <c r="B22" s="12" t="str">
        <f t="shared" si="1"/>
        <v>07月</v>
      </c>
      <c r="C22" s="11" t="str">
        <f t="shared" si="2"/>
        <v>天河南骏中心</v>
      </c>
      <c r="D22" s="3" t="s">
        <v>1717</v>
      </c>
      <c r="E22" s="9" t="s">
        <v>5143</v>
      </c>
      <c r="F22" s="12" t="str">
        <f>IF(E22="","",IFERROR(VLOOKUP(E22,'1-学员信息表'!A:AG,2,0),"错误"))</f>
        <v>陈泓霖9999</v>
      </c>
      <c r="G22" s="12" t="str">
        <f>IF(E22="","",IF(ISERROR(VLOOKUP(E22,'3-班级学员信息表'!G:AC,12,0)),"错误",IF(VLOOKUP(E22,'3-班级学员信息表'!G:AC,12,0)="","错误",VLOOKUP(E22,'3-班级学员信息表'!G:AC,12,0))))</f>
        <v>幼儿部</v>
      </c>
      <c r="H22" s="12" t="str">
        <f>IF(E22="","",IF(ISERROR(VLOOKUP(E22,'3-班级学员信息表'!G:AC,13,0)),"错误",IF(VLOOKUP(E22,'3-班级学员信息表'!G:AC,13,0)="","错误",VLOOKUP(E22,'3-班级学员信息表'!G:AC,13,0))))</f>
        <v>K04000GXZ50</v>
      </c>
      <c r="I22" s="8" t="str">
        <f>IF(E22="","",IFERROR(VLOOKUP(E22,'3-班级学员信息表'!G:AC,14,0),"错误"))</f>
        <v>易青梅</v>
      </c>
      <c r="J22" s="8" t="str">
        <f>IF(E22="","",IFERROR(VLOOKUP(E22,'3-班级学员信息表'!G:AC,15,0),"错误"))</f>
        <v/>
      </c>
      <c r="K22" s="7" t="str">
        <f>IF(E22="","",IFERROR(VLOOKUP(H22,'2-班级信息'!A:AH,6,0),"错误"))</f>
        <v>Class11</v>
      </c>
      <c r="L22" s="7" t="str">
        <f>IF(E22="","",IFERROR(VLOOKUP(H22,'2-班级信息'!A:AH,29,0),"错误"))</f>
        <v>STA MARIA ANTONIO II</v>
      </c>
      <c r="M22" s="6">
        <f>SUMIF('6-学员费用预警表'!A:A,'10-新增明细'!E22,'6-学员费用预警表'!F:F)</f>
        <v>60</v>
      </c>
      <c r="N22" s="5">
        <f>SUMIF('6-学员费用预警表'!A:A,'10-新增明细'!E22,'6-学员费用预警表'!I:I)</f>
        <v>0</v>
      </c>
      <c r="O22" s="8" t="str">
        <f>IF(E22="","",IFERROR(VLOOKUP(E22,'1-学员信息表'!A:AG,8,0),"错误"))</f>
        <v>13533009999</v>
      </c>
      <c r="P22" s="8" t="str">
        <f>IF(E22="","",IFERROR(VLOOKUP(E22,'4-收据记录表'!D:AX,26,0),"错误"))</f>
        <v/>
      </c>
      <c r="Q22" s="12"/>
      <c r="R22" s="11"/>
      <c r="S22" s="8" t="str">
        <f>IF(E22="","",IF(ISERROR(VLOOKUP(E22,'1-学员信息表'!A:AG,9,0)),"错误",IF(VLOOKUP(E22,'1-学员信息表'!A:AG,9,0)="","错误",VLOOKUP(E22,'1-学员信息表'!A:AG,9,0))))</f>
        <v>01-老带新</v>
      </c>
      <c r="T22" s="4" t="str">
        <f>IF(E22="","",IF(ISERROR(VLOOKUP(E22,'1-学员信息表'!A:AG,20,0)),"错误",IF(VLOOKUP(E22,'1-学员信息表'!A:AG,20,0)="","错误",VLOOKUP(E22,'1-学员信息表'!A:AG,20,0))))</f>
        <v>广州市天河区鸣远幼儿园</v>
      </c>
      <c r="U22" s="8" t="str">
        <f>IF(E22="","",IF(ISERROR(VLOOKUP(E22,'1-学员信息表'!A:AG,21,0)),"错误",IF(VLOOKUP(E22,'1-学员信息表'!A:AG,21,0)="","错误",VLOOKUP(E22,'1-学员信息表'!A:AG,21,0))))</f>
        <v>小班</v>
      </c>
    </row>
    <row r="23" spans="1:21">
      <c r="A23" s="8" t="str">
        <f t="shared" si="0"/>
        <v/>
      </c>
      <c r="B23" s="12" t="str">
        <f t="shared" si="1"/>
        <v/>
      </c>
      <c r="C23" s="11" t="str">
        <f t="shared" si="2"/>
        <v/>
      </c>
      <c r="D23" s="3"/>
      <c r="E23" s="9"/>
      <c r="F23" s="12" t="str">
        <f>IF(E23="","",IFERROR(VLOOKUP(E23,'1-学员信息表'!A:AG,2,0),"错误"))</f>
        <v/>
      </c>
      <c r="G23" s="12" t="str">
        <f>IF(E23="","",IF(ISERROR(VLOOKUP(E23,'3-班级学员信息表'!G:AC,12,0)),"错误",IF(VLOOKUP(E23,'3-班级学员信息表'!G:AC,12,0)="","错误",VLOOKUP(E23,'3-班级学员信息表'!G:AC,12,0))))</f>
        <v/>
      </c>
      <c r="H23" s="12" t="str">
        <f>IF(E23="","",IF(ISERROR(VLOOKUP(E23,'3-班级学员信息表'!G:AC,13,0)),"错误",IF(VLOOKUP(E23,'3-班级学员信息表'!G:AC,13,0)="","错误",VLOOKUP(E23,'3-班级学员信息表'!G:AC,13,0))))</f>
        <v/>
      </c>
      <c r="I23" s="8" t="str">
        <f>IF(E23="","",IFERROR(VLOOKUP(E23,'3-班级学员信息表'!G:AC,14,0),"错误"))</f>
        <v/>
      </c>
      <c r="J23" s="8" t="str">
        <f>IF(E23="","",IFERROR(VLOOKUP(E23,'3-班级学员信息表'!G:AC,15,0),"错误"))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IF(E23="","",IFERROR(VLOOKUP(H23,'2-班级信息'!A:AH,29,0),"错误"))</f>
        <v/>
      </c>
      <c r="M23" s="6">
        <f>SUMIF('6-学员费用预警表'!A:A,'10-新增明细'!E23,'6-学员费用预警表'!F:F)</f>
        <v>0</v>
      </c>
      <c r="N23" s="5">
        <f>SUMIF('6-学员费用预警表'!A:A,'10-新增明细'!E23,'6-学员费用预警表'!I:I)</f>
        <v>0</v>
      </c>
      <c r="O23" s="8" t="str">
        <f>IF(E23="","",IFERROR(VLOOKUP(E23,'1-学员信息表'!A:AG,8,0),"错误"))</f>
        <v/>
      </c>
      <c r="P23" s="8" t="str">
        <f>IF(E23="","",IFERROR(VLOOKUP(E23,'4-收据记录表'!D:AX,26,0),"错误"))</f>
        <v/>
      </c>
      <c r="Q23" s="12"/>
      <c r="R23" s="11"/>
      <c r="S23" s="8" t="str">
        <f>IF(E23="","",IF(ISERROR(VLOOKUP(E23,'1-学员信息表'!A:AG,9,0)),"错误",IF(VLOOKUP(E23,'1-学员信息表'!A:AG,9,0)="","错误",VLOOKUP(E23,'1-学员信息表'!A:AG,9,0))))</f>
        <v/>
      </c>
      <c r="T23" s="4" t="str">
        <f>IF(E23="","",IF(ISERROR(VLOOKUP(E23,'1-学员信息表'!A:AG,20,0)),"错误",IF(VLOOKUP(E23,'1-学员信息表'!A:AG,20,0)="","错误",VLOOKUP(E23,'1-学员信息表'!A:AG,20,0))))</f>
        <v/>
      </c>
      <c r="U23" s="8" t="str">
        <f>IF(E23="","",IF(ISERROR(VLOOKUP(E23,'1-学员信息表'!A:AG,21,0)),"错误",IF(VLOOKUP(E23,'1-学员信息表'!A:AG,21,0)="","错误",VLOOKUP(E23,'1-学员信息表'!A:AG,21,0))))</f>
        <v/>
      </c>
    </row>
    <row r="24" spans="1:21">
      <c r="A24" s="8" t="str">
        <f t="shared" si="0"/>
        <v/>
      </c>
      <c r="B24" s="12" t="str">
        <f t="shared" si="1"/>
        <v/>
      </c>
      <c r="C24" s="11" t="str">
        <f t="shared" si="2"/>
        <v/>
      </c>
      <c r="D24" s="3"/>
      <c r="E24" s="9"/>
      <c r="F24" s="12" t="str">
        <f>IF(E24="","",IFERROR(VLOOKUP(E24,'1-学员信息表'!A:AG,2,0),"错误"))</f>
        <v/>
      </c>
      <c r="G24" s="12" t="str">
        <f>IF(E24="","",IF(ISERROR(VLOOKUP(E24,'3-班级学员信息表'!G:AC,12,0)),"错误",IF(VLOOKUP(E24,'3-班级学员信息表'!G:AC,12,0)="","错误",VLOOKUP(E24,'3-班级学员信息表'!G:AC,12,0))))</f>
        <v/>
      </c>
      <c r="H24" s="12" t="str">
        <f>IF(E24="","",IF(ISERROR(VLOOKUP(E24,'3-班级学员信息表'!G:AC,13,0)),"错误",IF(VLOOKUP(E24,'3-班级学员信息表'!G:AC,13,0)="","错误",VLOOKUP(E24,'3-班级学员信息表'!G:AC,13,0))))</f>
        <v/>
      </c>
      <c r="I24" s="8" t="str">
        <f>IF(E24="","",IFERROR(VLOOKUP(E24,'3-班级学员信息表'!G:AC,14,0),"错误"))</f>
        <v/>
      </c>
      <c r="J24" s="8" t="str">
        <f>IF(E24="","",IFERROR(VLOOKUP(E24,'3-班级学员信息表'!G:AC,15,0),"错误"))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IF(E24="","",IFERROR(VLOOKUP(H24,'2-班级信息'!A:AH,29,0),"错误"))</f>
        <v/>
      </c>
      <c r="M24" s="6">
        <f>SUMIF('6-学员费用预警表'!A:A,'10-新增明细'!E24,'6-学员费用预警表'!F:F)</f>
        <v>0</v>
      </c>
      <c r="N24" s="5">
        <f>SUMIF('6-学员费用预警表'!A:A,'10-新增明细'!E24,'6-学员费用预警表'!I:I)</f>
        <v>0</v>
      </c>
      <c r="O24" s="8" t="str">
        <f>IF(E24="","",IFERROR(VLOOKUP(E24,'1-学员信息表'!A:AG,8,0),"错误"))</f>
        <v/>
      </c>
      <c r="P24" s="8" t="str">
        <f>IF(E24="","",IFERROR(VLOOKUP(E24,'4-收据记录表'!D:AX,26,0),"错误"))</f>
        <v/>
      </c>
      <c r="Q24" s="12"/>
      <c r="R24" s="11"/>
      <c r="S24" s="8" t="str">
        <f>IF(E24="","",IF(ISERROR(VLOOKUP(E24,'1-学员信息表'!A:AG,9,0)),"错误",IF(VLOOKUP(E24,'1-学员信息表'!A:AG,9,0)="","错误",VLOOKUP(E24,'1-学员信息表'!A:AG,9,0))))</f>
        <v/>
      </c>
      <c r="T24" s="4" t="str">
        <f>IF(E24="","",IF(ISERROR(VLOOKUP(E24,'1-学员信息表'!A:AG,20,0)),"错误",IF(VLOOKUP(E24,'1-学员信息表'!A:AG,20,0)="","错误",VLOOKUP(E24,'1-学员信息表'!A:AG,20,0))))</f>
        <v/>
      </c>
      <c r="U24" s="8" t="str">
        <f>IF(E24="","",IF(ISERROR(VLOOKUP(E24,'1-学员信息表'!A:AG,21,0)),"错误",IF(VLOOKUP(E24,'1-学员信息表'!A:AG,21,0)="","错误",VLOOKUP(E24,'1-学员信息表'!A:AG,21,0))))</f>
        <v/>
      </c>
    </row>
    <row r="25" spans="1:21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3"/>
      <c r="E25" s="9"/>
      <c r="F25" s="12" t="str">
        <f>IF(E25="","",IFERROR(VLOOKUP(E25,'1-学员信息表'!A:AG,2,0),"错误"))</f>
        <v/>
      </c>
      <c r="G25" s="12" t="str">
        <f>IF(E25="","",IF(ISERROR(VLOOKUP(E25,'3-班级学员信息表'!G:AC,12,0)),"错误",IF(VLOOKUP(E25,'3-班级学员信息表'!G:AC,12,0)="","错误",VLOOKUP(E25,'3-班级学员信息表'!G:AC,12,0))))</f>
        <v/>
      </c>
      <c r="H25" s="12" t="str">
        <f>IF(E25="","",IF(ISERROR(VLOOKUP(E25,'3-班级学员信息表'!G:AC,13,0)),"错误",IF(VLOOKUP(E25,'3-班级学员信息表'!G:AC,13,0)="","错误",VLOOKUP(E25,'3-班级学员信息表'!G:AC,13,0))))</f>
        <v/>
      </c>
      <c r="I25" s="8" t="str">
        <f>IF(E25="","",IFERROR(VLOOKUP(E25,'3-班级学员信息表'!G:AC,14,0),"错误"))</f>
        <v/>
      </c>
      <c r="J25" s="8" t="str">
        <f>IF(E25="","",IFERROR(VLOOKUP(E25,'3-班级学员信息表'!G:AC,15,0),"错误"))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IF(E25="","",IFERROR(VLOOKUP(H25,'2-班级信息'!A:AH,29,0),"错误"))</f>
        <v/>
      </c>
      <c r="M25" s="6">
        <f>SUMIF('6-学员费用预警表'!A:A,'10-新增明细'!E25,'6-学员费用预警表'!F:F)</f>
        <v>0</v>
      </c>
      <c r="N25" s="5">
        <f>SUMIF('6-学员费用预警表'!A:A,'10-新增明细'!E25,'6-学员费用预警表'!I:I)</f>
        <v>0</v>
      </c>
      <c r="O25" s="8" t="str">
        <f>IF(E25="","",IFERROR(VLOOKUP(E25,'1-学员信息表'!A:AG,8,0),"错误"))</f>
        <v/>
      </c>
      <c r="P25" s="8" t="str">
        <f>IF(E25="","",IFERROR(VLOOKUP(E25,'4-收据记录表'!D:AX,26,0),"错误"))</f>
        <v/>
      </c>
      <c r="Q25" s="12"/>
      <c r="R25" s="11"/>
      <c r="S25" s="8" t="str">
        <f>IF(E25="","",IF(ISERROR(VLOOKUP(E25,'1-学员信息表'!A:AG,9,0)),"错误",IF(VLOOKUP(E25,'1-学员信息表'!A:AG,9,0)="","错误",VLOOKUP(E25,'1-学员信息表'!A:AG,9,0))))</f>
        <v/>
      </c>
      <c r="T25" s="4" t="str">
        <f>IF(E25="","",IF(ISERROR(VLOOKUP(E25,'1-学员信息表'!A:AG,20,0)),"错误",IF(VLOOKUP(E25,'1-学员信息表'!A:AG,20,0)="","错误",VLOOKUP(E25,'1-学员信息表'!A:AG,20,0))))</f>
        <v/>
      </c>
      <c r="U25" s="8" t="str">
        <f>IF(E25="","",IF(ISERROR(VLOOKUP(E25,'1-学员信息表'!A:AG,21,0)),"错误",IF(VLOOKUP(E25,'1-学员信息表'!A:AG,21,0)="","错误",VLOOKUP(E25,'1-学员信息表'!A:AG,21,0))))</f>
        <v/>
      </c>
    </row>
    <row r="26" spans="1:21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3"/>
      <c r="E26" s="9"/>
      <c r="F26" s="12" t="str">
        <f>IF(E26="","",IFERROR(VLOOKUP(E26,'1-学员信息表'!A:AG,2,0),"错误"))</f>
        <v/>
      </c>
      <c r="G26" s="12" t="str">
        <f>IF(E26="","",IF(ISERROR(VLOOKUP(E26,'3-班级学员信息表'!G:AC,12,0)),"错误",IF(VLOOKUP(E26,'3-班级学员信息表'!G:AC,12,0)="","错误",VLOOKUP(E26,'3-班级学员信息表'!G:AC,12,0))))</f>
        <v/>
      </c>
      <c r="H26" s="12" t="str">
        <f>IF(E26="","",IF(ISERROR(VLOOKUP(E26,'3-班级学员信息表'!G:AC,13,0)),"错误",IF(VLOOKUP(E26,'3-班级学员信息表'!G:AC,13,0)="","错误",VLOOKUP(E26,'3-班级学员信息表'!G:AC,13,0))))</f>
        <v/>
      </c>
      <c r="I26" s="8" t="str">
        <f>IF(E26="","",IFERROR(VLOOKUP(E26,'3-班级学员信息表'!G:AC,14,0),"错误"))</f>
        <v/>
      </c>
      <c r="J26" s="8" t="str">
        <f>IF(E26="","",IFERROR(VLOOKUP(E26,'3-班级学员信息表'!G:AC,15,0),"错误"))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IF(E26="","",IFERROR(VLOOKUP(H26,'2-班级信息'!A:AH,29,0),"错误"))</f>
        <v/>
      </c>
      <c r="M26" s="6">
        <f>SUMIF('6-学员费用预警表'!A:A,'10-新增明细'!E26,'6-学员费用预警表'!F:F)</f>
        <v>0</v>
      </c>
      <c r="N26" s="5">
        <f>SUMIF('6-学员费用预警表'!A:A,'10-新增明细'!E26,'6-学员费用预警表'!I:I)</f>
        <v>0</v>
      </c>
      <c r="O26" s="8" t="str">
        <f>IF(E26="","",IFERROR(VLOOKUP(E26,'1-学员信息表'!A:AG,8,0),"错误"))</f>
        <v/>
      </c>
      <c r="P26" s="8" t="str">
        <f>IF(E26="","",IFERROR(VLOOKUP(E26,'4-收据记录表'!D:AX,26,0),"错误"))</f>
        <v/>
      </c>
      <c r="Q26" s="12"/>
      <c r="R26" s="11"/>
      <c r="S26" s="8" t="str">
        <f>IF(E26="","",IF(ISERROR(VLOOKUP(E26,'1-学员信息表'!A:AG,9,0)),"错误",IF(VLOOKUP(E26,'1-学员信息表'!A:AG,9,0)="","错误",VLOOKUP(E26,'1-学员信息表'!A:AG,9,0))))</f>
        <v/>
      </c>
      <c r="T26" s="4" t="str">
        <f>IF(E26="","",IF(ISERROR(VLOOKUP(E26,'1-学员信息表'!A:AG,20,0)),"错误",IF(VLOOKUP(E26,'1-学员信息表'!A:AG,20,0)="","错误",VLOOKUP(E26,'1-学员信息表'!A:AG,20,0))))</f>
        <v/>
      </c>
      <c r="U26" s="8" t="str">
        <f>IF(E26="","",IF(ISERROR(VLOOKUP(E26,'1-学员信息表'!A:AG,21,0)),"错误",IF(VLOOKUP(E26,'1-学员信息表'!A:AG,21,0)="","错误",VLOOKUP(E26,'1-学员信息表'!A:AG,21,0))))</f>
        <v/>
      </c>
    </row>
    <row r="27" spans="1:21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3"/>
      <c r="E27" s="9"/>
      <c r="F27" s="12" t="str">
        <f>IF(E27="","",IFERROR(VLOOKUP(E27,'1-学员信息表'!A:AG,2,0),"错误"))</f>
        <v/>
      </c>
      <c r="G27" s="12" t="str">
        <f>IF(E27="","",IF(ISERROR(VLOOKUP(E27,'3-班级学员信息表'!G:AC,12,0)),"错误",IF(VLOOKUP(E27,'3-班级学员信息表'!G:AC,12,0)="","错误",VLOOKUP(E27,'3-班级学员信息表'!G:AC,12,0))))</f>
        <v/>
      </c>
      <c r="H27" s="12" t="str">
        <f>IF(E27="","",IF(ISERROR(VLOOKUP(E27,'3-班级学员信息表'!G:AC,13,0)),"错误",IF(VLOOKUP(E27,'3-班级学员信息表'!G:AC,13,0)="","错误",VLOOKUP(E27,'3-班级学员信息表'!G:AC,13,0))))</f>
        <v/>
      </c>
      <c r="I27" s="8" t="str">
        <f>IF(E27="","",IFERROR(VLOOKUP(E27,'3-班级学员信息表'!G:AC,14,0),"错误"))</f>
        <v/>
      </c>
      <c r="J27" s="8" t="str">
        <f>IF(E27="","",IFERROR(VLOOKUP(E27,'3-班级学员信息表'!G:AC,15,0),"错误"))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IF(E27="","",IFERROR(VLOOKUP(H27,'2-班级信息'!A:AH,29,0),"错误"))</f>
        <v/>
      </c>
      <c r="M27" s="6">
        <f>SUMIF('6-学员费用预警表'!A:A,'10-新增明细'!E27,'6-学员费用预警表'!F:F)</f>
        <v>0</v>
      </c>
      <c r="N27" s="5">
        <f>SUMIF('6-学员费用预警表'!A:A,'10-新增明细'!E27,'6-学员费用预警表'!I:I)</f>
        <v>0</v>
      </c>
      <c r="O27" s="8" t="str">
        <f>IF(E27="","",IFERROR(VLOOKUP(E27,'1-学员信息表'!A:AG,8,0),"错误"))</f>
        <v/>
      </c>
      <c r="P27" s="8" t="str">
        <f>IF(E27="","",IFERROR(VLOOKUP(E27,'4-收据记录表'!D:AX,26,0),"错误"))</f>
        <v/>
      </c>
      <c r="Q27" s="12"/>
      <c r="R27" s="11"/>
      <c r="S27" s="8" t="str">
        <f>IF(E27="","",IF(ISERROR(VLOOKUP(E27,'1-学员信息表'!A:AG,9,0)),"错误",IF(VLOOKUP(E27,'1-学员信息表'!A:AG,9,0)="","错误",VLOOKUP(E27,'1-学员信息表'!A:AG,9,0))))</f>
        <v/>
      </c>
      <c r="T27" s="4" t="str">
        <f>IF(E27="","",IF(ISERROR(VLOOKUP(E27,'1-学员信息表'!A:AG,20,0)),"错误",IF(VLOOKUP(E27,'1-学员信息表'!A:AG,20,0)="","错误",VLOOKUP(E27,'1-学员信息表'!A:AG,20,0))))</f>
        <v/>
      </c>
      <c r="U27" s="8" t="str">
        <f>IF(E27="","",IF(ISERROR(VLOOKUP(E27,'1-学员信息表'!A:AG,21,0)),"错误",IF(VLOOKUP(E27,'1-学员信息表'!A:AG,21,0)="","错误",VLOOKUP(E27,'1-学员信息表'!A:AG,21,0))))</f>
        <v/>
      </c>
    </row>
    <row r="28" spans="1:21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3"/>
      <c r="E28" s="9"/>
      <c r="F28" s="12" t="str">
        <f>IF(E28="","",IFERROR(VLOOKUP(E28,'1-学员信息表'!A:AG,2,0),"错误"))</f>
        <v/>
      </c>
      <c r="G28" s="12" t="str">
        <f>IF(E28="","",IF(ISERROR(VLOOKUP(E28,'3-班级学员信息表'!G:AC,12,0)),"错误",IF(VLOOKUP(E28,'3-班级学员信息表'!G:AC,12,0)="","错误",VLOOKUP(E28,'3-班级学员信息表'!G:AC,12,0))))</f>
        <v/>
      </c>
      <c r="H28" s="12" t="str">
        <f>IF(E28="","",IF(ISERROR(VLOOKUP(E28,'3-班级学员信息表'!G:AC,13,0)),"错误",IF(VLOOKUP(E28,'3-班级学员信息表'!G:AC,13,0)="","错误",VLOOKUP(E28,'3-班级学员信息表'!G:AC,13,0))))</f>
        <v/>
      </c>
      <c r="I28" s="8" t="str">
        <f>IF(E28="","",IFERROR(VLOOKUP(E28,'3-班级学员信息表'!G:AC,14,0),"错误"))</f>
        <v/>
      </c>
      <c r="J28" s="8" t="str">
        <f>IF(E28="","",IFERROR(VLOOKUP(E28,'3-班级学员信息表'!G:AC,15,0),"错误"))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IF(E28="","",IFERROR(VLOOKUP(H28,'2-班级信息'!A:AH,29,0),"错误"))</f>
        <v/>
      </c>
      <c r="M28" s="6">
        <f>SUMIF('6-学员费用预警表'!A:A,'10-新增明细'!E28,'6-学员费用预警表'!F:F)</f>
        <v>0</v>
      </c>
      <c r="N28" s="5">
        <f>SUMIF('6-学员费用预警表'!A:A,'10-新增明细'!E28,'6-学员费用预警表'!I:I)</f>
        <v>0</v>
      </c>
      <c r="O28" s="8" t="str">
        <f>IF(E28="","",IFERROR(VLOOKUP(E28,'1-学员信息表'!A:AG,8,0),"错误"))</f>
        <v/>
      </c>
      <c r="P28" s="8" t="str">
        <f>IF(E28="","",IFERROR(VLOOKUP(E28,'4-收据记录表'!D:AX,26,0),"错误"))</f>
        <v/>
      </c>
      <c r="Q28" s="12"/>
      <c r="R28" s="11"/>
      <c r="S28" s="8" t="str">
        <f>IF(E28="","",IF(ISERROR(VLOOKUP(E28,'1-学员信息表'!A:AG,9,0)),"错误",IF(VLOOKUP(E28,'1-学员信息表'!A:AG,9,0)="","错误",VLOOKUP(E28,'1-学员信息表'!A:AG,9,0))))</f>
        <v/>
      </c>
      <c r="T28" s="4" t="str">
        <f>IF(E28="","",IF(ISERROR(VLOOKUP(E28,'1-学员信息表'!A:AG,20,0)),"错误",IF(VLOOKUP(E28,'1-学员信息表'!A:AG,20,0)="","错误",VLOOKUP(E28,'1-学员信息表'!A:AG,20,0))))</f>
        <v/>
      </c>
      <c r="U28" s="8" t="str">
        <f>IF(E28="","",IF(ISERROR(VLOOKUP(E28,'1-学员信息表'!A:AG,21,0)),"错误",IF(VLOOKUP(E28,'1-学员信息表'!A:AG,21,0)="","错误",VLOOKUP(E28,'1-学员信息表'!A:AG,21,0))))</f>
        <v/>
      </c>
    </row>
    <row r="29" spans="1:21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3"/>
      <c r="E29" s="9"/>
      <c r="F29" s="12" t="str">
        <f>IF(E29="","",IFERROR(VLOOKUP(E29,'1-学员信息表'!A:AG,2,0),"错误"))</f>
        <v/>
      </c>
      <c r="G29" s="12" t="str">
        <f>IF(E29="","",IF(ISERROR(VLOOKUP(E29,'3-班级学员信息表'!G:AC,12,0)),"错误",IF(VLOOKUP(E29,'3-班级学员信息表'!G:AC,12,0)="","错误",VLOOKUP(E29,'3-班级学员信息表'!G:AC,12,0))))</f>
        <v/>
      </c>
      <c r="H29" s="12" t="str">
        <f>IF(E29="","",IF(ISERROR(VLOOKUP(E29,'3-班级学员信息表'!G:AC,13,0)),"错误",IF(VLOOKUP(E29,'3-班级学员信息表'!G:AC,13,0)="","错误",VLOOKUP(E29,'3-班级学员信息表'!G:AC,13,0))))</f>
        <v/>
      </c>
      <c r="I29" s="8" t="str">
        <f>IF(E29="","",IFERROR(VLOOKUP(E29,'3-班级学员信息表'!G:AC,14,0),"错误"))</f>
        <v/>
      </c>
      <c r="J29" s="8" t="str">
        <f>IF(E29="","",IFERROR(VLOOKUP(E29,'3-班级学员信息表'!G:AC,15,0),"错误"))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IF(E29="","",IFERROR(VLOOKUP(H29,'2-班级信息'!A:AH,29,0),"错误"))</f>
        <v/>
      </c>
      <c r="M29" s="6">
        <f>SUMIF('6-学员费用预警表'!A:A,'10-新增明细'!E29,'6-学员费用预警表'!F:F)</f>
        <v>0</v>
      </c>
      <c r="N29" s="5">
        <f>SUMIF('6-学员费用预警表'!A:A,'10-新增明细'!E29,'6-学员费用预警表'!I:I)</f>
        <v>0</v>
      </c>
      <c r="O29" s="8" t="str">
        <f>IF(E29="","",IFERROR(VLOOKUP(E29,'1-学员信息表'!A:AG,8,0),"错误"))</f>
        <v/>
      </c>
      <c r="P29" s="8" t="str">
        <f>IF(E29="","",IFERROR(VLOOKUP(E29,'4-收据记录表'!D:AX,26,0),"错误"))</f>
        <v/>
      </c>
      <c r="Q29" s="12"/>
      <c r="R29" s="11"/>
      <c r="S29" s="8" t="str">
        <f>IF(E29="","",IF(ISERROR(VLOOKUP(E29,'1-学员信息表'!A:AG,9,0)),"错误",IF(VLOOKUP(E29,'1-学员信息表'!A:AG,9,0)="","错误",VLOOKUP(E29,'1-学员信息表'!A:AG,9,0))))</f>
        <v/>
      </c>
      <c r="T29" s="4" t="str">
        <f>IF(E29="","",IF(ISERROR(VLOOKUP(E29,'1-学员信息表'!A:AG,20,0)),"错误",IF(VLOOKUP(E29,'1-学员信息表'!A:AG,20,0)="","错误",VLOOKUP(E29,'1-学员信息表'!A:AG,20,0))))</f>
        <v/>
      </c>
      <c r="U29" s="8" t="str">
        <f>IF(E29="","",IF(ISERROR(VLOOKUP(E29,'1-学员信息表'!A:AG,21,0)),"错误",IF(VLOOKUP(E29,'1-学员信息表'!A:AG,21,0)="","错误",VLOOKUP(E29,'1-学员信息表'!A:AG,21,0))))</f>
        <v/>
      </c>
    </row>
    <row r="30" spans="1:21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3"/>
      <c r="E30" s="9"/>
      <c r="F30" s="12" t="str">
        <f>IF(E30="","",IFERROR(VLOOKUP(E30,'1-学员信息表'!A:AG,2,0),"错误"))</f>
        <v/>
      </c>
      <c r="G30" s="12" t="str">
        <f>IF(E30="","",IF(ISERROR(VLOOKUP(E30,'3-班级学员信息表'!G:AC,12,0)),"错误",IF(VLOOKUP(E30,'3-班级学员信息表'!G:AC,12,0)="","错误",VLOOKUP(E30,'3-班级学员信息表'!G:AC,12,0))))</f>
        <v/>
      </c>
      <c r="H30" s="12" t="str">
        <f>IF(E30="","",IF(ISERROR(VLOOKUP(E30,'3-班级学员信息表'!G:AC,13,0)),"错误",IF(VLOOKUP(E30,'3-班级学员信息表'!G:AC,13,0)="","错误",VLOOKUP(E30,'3-班级学员信息表'!G:AC,13,0))))</f>
        <v/>
      </c>
      <c r="I30" s="8" t="str">
        <f>IF(E30="","",IFERROR(VLOOKUP(E30,'3-班级学员信息表'!G:AC,14,0),"错误"))</f>
        <v/>
      </c>
      <c r="J30" s="8" t="str">
        <f>IF(E30="","",IFERROR(VLOOKUP(E30,'3-班级学员信息表'!G:AC,15,0),"错误"))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IF(E30="","",IFERROR(VLOOKUP(H30,'2-班级信息'!A:AH,29,0),"错误"))</f>
        <v/>
      </c>
      <c r="M30" s="6">
        <f>SUMIF('6-学员费用预警表'!A:A,'10-新增明细'!E30,'6-学员费用预警表'!F:F)</f>
        <v>0</v>
      </c>
      <c r="N30" s="5">
        <f>SUMIF('6-学员费用预警表'!A:A,'10-新增明细'!E30,'6-学员费用预警表'!I:I)</f>
        <v>0</v>
      </c>
      <c r="O30" s="8" t="str">
        <f>IF(E30="","",IFERROR(VLOOKUP(E30,'1-学员信息表'!A:AG,8,0),"错误"))</f>
        <v/>
      </c>
      <c r="P30" s="8" t="str">
        <f>IF(E30="","",IFERROR(VLOOKUP(E30,'4-收据记录表'!D:AX,26,0),"错误"))</f>
        <v/>
      </c>
      <c r="Q30" s="12"/>
      <c r="R30" s="11"/>
      <c r="S30" s="8" t="str">
        <f>IF(E30="","",IF(ISERROR(VLOOKUP(E30,'1-学员信息表'!A:AG,9,0)),"错误",IF(VLOOKUP(E30,'1-学员信息表'!A:AG,9,0)="","错误",VLOOKUP(E30,'1-学员信息表'!A:AG,9,0))))</f>
        <v/>
      </c>
      <c r="T30" s="4" t="str">
        <f>IF(E30="","",IF(ISERROR(VLOOKUP(E30,'1-学员信息表'!A:AG,20,0)),"错误",IF(VLOOKUP(E30,'1-学员信息表'!A:AG,20,0)="","错误",VLOOKUP(E30,'1-学员信息表'!A:AG,20,0))))</f>
        <v/>
      </c>
      <c r="U30" s="8" t="str">
        <f>IF(E30="","",IF(ISERROR(VLOOKUP(E30,'1-学员信息表'!A:AG,21,0)),"错误",IF(VLOOKUP(E30,'1-学员信息表'!A:AG,21,0)="","错误",VLOOKUP(E30,'1-学员信息表'!A:AG,21,0))))</f>
        <v/>
      </c>
    </row>
    <row r="31" spans="1:21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3"/>
      <c r="E31" s="9"/>
      <c r="F31" s="12" t="str">
        <f>IF(E31="","",IFERROR(VLOOKUP(E31,'1-学员信息表'!A:AG,2,0),"错误"))</f>
        <v/>
      </c>
      <c r="G31" s="12" t="str">
        <f>IF(E31="","",IF(ISERROR(VLOOKUP(E31,'3-班级学员信息表'!G:AC,12,0)),"错误",IF(VLOOKUP(E31,'3-班级学员信息表'!G:AC,12,0)="","错误",VLOOKUP(E31,'3-班级学员信息表'!G:AC,12,0))))</f>
        <v/>
      </c>
      <c r="H31" s="12" t="str">
        <f>IF(E31="","",IF(ISERROR(VLOOKUP(E31,'3-班级学员信息表'!G:AC,13,0)),"错误",IF(VLOOKUP(E31,'3-班级学员信息表'!G:AC,13,0)="","错误",VLOOKUP(E31,'3-班级学员信息表'!G:AC,13,0))))</f>
        <v/>
      </c>
      <c r="I31" s="8" t="str">
        <f>IF(E31="","",IFERROR(VLOOKUP(E31,'3-班级学员信息表'!G:AC,14,0),"错误"))</f>
        <v/>
      </c>
      <c r="J31" s="8" t="str">
        <f>IF(E31="","",IFERROR(VLOOKUP(E31,'3-班级学员信息表'!G:AC,15,0),"错误"))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IF(E31="","",IFERROR(VLOOKUP(H31,'2-班级信息'!A:AH,29,0),"错误"))</f>
        <v/>
      </c>
      <c r="M31" s="6">
        <f>SUMIF('6-学员费用预警表'!A:A,'10-新增明细'!E31,'6-学员费用预警表'!F:F)</f>
        <v>0</v>
      </c>
      <c r="N31" s="5">
        <f>SUMIF('6-学员费用预警表'!A:A,'10-新增明细'!E31,'6-学员费用预警表'!I:I)</f>
        <v>0</v>
      </c>
      <c r="O31" s="8" t="str">
        <f>IF(E31="","",IFERROR(VLOOKUP(E31,'1-学员信息表'!A:AG,8,0),"错误"))</f>
        <v/>
      </c>
      <c r="P31" s="8" t="str">
        <f>IF(E31="","",IFERROR(VLOOKUP(E31,'4-收据记录表'!D:AX,26,0),"错误"))</f>
        <v/>
      </c>
      <c r="Q31" s="12"/>
      <c r="R31" s="11"/>
      <c r="S31" s="8" t="str">
        <f>IF(E31="","",IF(ISERROR(VLOOKUP(E31,'1-学员信息表'!A:AG,9,0)),"错误",IF(VLOOKUP(E31,'1-学员信息表'!A:AG,9,0)="","错误",VLOOKUP(E31,'1-学员信息表'!A:AG,9,0))))</f>
        <v/>
      </c>
      <c r="T31" s="4" t="str">
        <f>IF(E31="","",IF(ISERROR(VLOOKUP(E31,'1-学员信息表'!A:AG,20,0)),"错误",IF(VLOOKUP(E31,'1-学员信息表'!A:AG,20,0)="","错误",VLOOKUP(E31,'1-学员信息表'!A:AG,20,0))))</f>
        <v/>
      </c>
      <c r="U31" s="8" t="str">
        <f>IF(E31="","",IF(ISERROR(VLOOKUP(E31,'1-学员信息表'!A:AG,21,0)),"错误",IF(VLOOKUP(E31,'1-学员信息表'!A:AG,21,0)="","错误",VLOOKUP(E31,'1-学员信息表'!A:AG,21,0))))</f>
        <v/>
      </c>
    </row>
    <row r="32" spans="1:21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3"/>
      <c r="E32" s="9"/>
      <c r="F32" s="12" t="str">
        <f>IF(E32="","",IFERROR(VLOOKUP(E32,'1-学员信息表'!A:AG,2,0),"错误"))</f>
        <v/>
      </c>
      <c r="G32" s="12" t="str">
        <f>IF(E32="","",IF(ISERROR(VLOOKUP(E32,'3-班级学员信息表'!G:AC,12,0)),"错误",IF(VLOOKUP(E32,'3-班级学员信息表'!G:AC,12,0)="","错误",VLOOKUP(E32,'3-班级学员信息表'!G:AC,12,0))))</f>
        <v/>
      </c>
      <c r="H32" s="12" t="str">
        <f>IF(E32="","",IF(ISERROR(VLOOKUP(E32,'3-班级学员信息表'!G:AC,13,0)),"错误",IF(VLOOKUP(E32,'3-班级学员信息表'!G:AC,13,0)="","错误",VLOOKUP(E32,'3-班级学员信息表'!G:AC,13,0))))</f>
        <v/>
      </c>
      <c r="I32" s="8" t="str">
        <f>IF(E32="","",IFERROR(VLOOKUP(E32,'3-班级学员信息表'!G:AC,14,0),"错误"))</f>
        <v/>
      </c>
      <c r="J32" s="8" t="str">
        <f>IF(E32="","",IFERROR(VLOOKUP(E32,'3-班级学员信息表'!G:AC,15,0),"错误"))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IF(E32="","",IFERROR(VLOOKUP(H32,'2-班级信息'!A:AH,29,0),"错误"))</f>
        <v/>
      </c>
      <c r="M32" s="6">
        <f>SUMIF('6-学员费用预警表'!A:A,'10-新增明细'!E32,'6-学员费用预警表'!F:F)</f>
        <v>0</v>
      </c>
      <c r="N32" s="5">
        <f>SUMIF('6-学员费用预警表'!A:A,'10-新增明细'!E32,'6-学员费用预警表'!I:I)</f>
        <v>0</v>
      </c>
      <c r="O32" s="8" t="str">
        <f>IF(E32="","",IFERROR(VLOOKUP(E32,'1-学员信息表'!A:AG,8,0),"错误"))</f>
        <v/>
      </c>
      <c r="P32" s="8" t="str">
        <f>IF(E32="","",IFERROR(VLOOKUP(E32,'4-收据记录表'!D:AX,26,0),"错误"))</f>
        <v/>
      </c>
      <c r="Q32" s="12"/>
      <c r="R32" s="11"/>
      <c r="S32" s="8" t="str">
        <f>IF(E32="","",IF(ISERROR(VLOOKUP(E32,'1-学员信息表'!A:AG,9,0)),"错误",IF(VLOOKUP(E32,'1-学员信息表'!A:AG,9,0)="","错误",VLOOKUP(E32,'1-学员信息表'!A:AG,9,0))))</f>
        <v/>
      </c>
      <c r="T32" s="4" t="str">
        <f>IF(E32="","",IF(ISERROR(VLOOKUP(E32,'1-学员信息表'!A:AG,20,0)),"错误",IF(VLOOKUP(E32,'1-学员信息表'!A:AG,20,0)="","错误",VLOOKUP(E32,'1-学员信息表'!A:AG,20,0))))</f>
        <v/>
      </c>
      <c r="U32" s="8" t="str">
        <f>IF(E32="","",IF(ISERROR(VLOOKUP(E32,'1-学员信息表'!A:AG,21,0)),"错误",IF(VLOOKUP(E32,'1-学员信息表'!A:AG,21,0)="","错误",VLOOKUP(E32,'1-学员信息表'!A:AG,21,0))))</f>
        <v/>
      </c>
    </row>
    <row r="33" spans="1:21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3"/>
      <c r="E33" s="9"/>
      <c r="F33" s="12" t="str">
        <f>IF(E33="","",IFERROR(VLOOKUP(E33,'1-学员信息表'!A:AG,2,0),"错误"))</f>
        <v/>
      </c>
      <c r="G33" s="12" t="str">
        <f>IF(E33="","",IF(ISERROR(VLOOKUP(E33,'3-班级学员信息表'!G:AC,12,0)),"错误",IF(VLOOKUP(E33,'3-班级学员信息表'!G:AC,12,0)="","错误",VLOOKUP(E33,'3-班级学员信息表'!G:AC,12,0))))</f>
        <v/>
      </c>
      <c r="H33" s="12" t="str">
        <f>IF(E33="","",IF(ISERROR(VLOOKUP(E33,'3-班级学员信息表'!G:AC,13,0)),"错误",IF(VLOOKUP(E33,'3-班级学员信息表'!G:AC,13,0)="","错误",VLOOKUP(E33,'3-班级学员信息表'!G:AC,13,0))))</f>
        <v/>
      </c>
      <c r="I33" s="8" t="str">
        <f>IF(E33="","",IFERROR(VLOOKUP(E33,'3-班级学员信息表'!G:AC,14,0),"错误"))</f>
        <v/>
      </c>
      <c r="J33" s="8" t="str">
        <f>IF(E33="","",IFERROR(VLOOKUP(E33,'3-班级学员信息表'!G:AC,15,0),"错误"))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IF(E33="","",IFERROR(VLOOKUP(H33,'2-班级信息'!A:AH,29,0),"错误"))</f>
        <v/>
      </c>
      <c r="M33" s="6">
        <f>SUMIF('6-学员费用预警表'!A:A,'10-新增明细'!E33,'6-学员费用预警表'!F:F)</f>
        <v>0</v>
      </c>
      <c r="N33" s="5">
        <f>SUMIF('6-学员费用预警表'!A:A,'10-新增明细'!E33,'6-学员费用预警表'!I:I)</f>
        <v>0</v>
      </c>
      <c r="O33" s="8" t="str">
        <f>IF(E33="","",IFERROR(VLOOKUP(E33,'1-学员信息表'!A:AG,8,0),"错误"))</f>
        <v/>
      </c>
      <c r="P33" s="8" t="str">
        <f>IF(E33="","",IFERROR(VLOOKUP(E33,'4-收据记录表'!D:AX,26,0),"错误"))</f>
        <v/>
      </c>
      <c r="Q33" s="12"/>
      <c r="R33" s="11"/>
      <c r="S33" s="8" t="str">
        <f>IF(E33="","",IF(ISERROR(VLOOKUP(E33,'1-学员信息表'!A:AG,9,0)),"错误",IF(VLOOKUP(E33,'1-学员信息表'!A:AG,9,0)="","错误",VLOOKUP(E33,'1-学员信息表'!A:AG,9,0))))</f>
        <v/>
      </c>
      <c r="T33" s="4" t="str">
        <f>IF(E33="","",IF(ISERROR(VLOOKUP(E33,'1-学员信息表'!A:AG,20,0)),"错误",IF(VLOOKUP(E33,'1-学员信息表'!A:AG,20,0)="","错误",VLOOKUP(E33,'1-学员信息表'!A:AG,20,0))))</f>
        <v/>
      </c>
      <c r="U33" s="8" t="str">
        <f>IF(E33="","",IF(ISERROR(VLOOKUP(E33,'1-学员信息表'!A:AG,21,0)),"错误",IF(VLOOKUP(E33,'1-学员信息表'!A:AG,21,0)="","错误",VLOOKUP(E33,'1-学员信息表'!A:AG,21,0))))</f>
        <v/>
      </c>
    </row>
    <row r="34" spans="1:21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3"/>
      <c r="E34" s="9"/>
      <c r="F34" s="12" t="str">
        <f>IF(E34="","",IFERROR(VLOOKUP(E34,'1-学员信息表'!A:AG,2,0),"错误"))</f>
        <v/>
      </c>
      <c r="G34" s="12" t="str">
        <f>IF(E34="","",IF(ISERROR(VLOOKUP(E34,'3-班级学员信息表'!G:AC,12,0)),"错误",IF(VLOOKUP(E34,'3-班级学员信息表'!G:AC,12,0)="","错误",VLOOKUP(E34,'3-班级学员信息表'!G:AC,12,0))))</f>
        <v/>
      </c>
      <c r="H34" s="12" t="str">
        <f>IF(E34="","",IF(ISERROR(VLOOKUP(E34,'3-班级学员信息表'!G:AC,13,0)),"错误",IF(VLOOKUP(E34,'3-班级学员信息表'!G:AC,13,0)="","错误",VLOOKUP(E34,'3-班级学员信息表'!G:AC,13,0))))</f>
        <v/>
      </c>
      <c r="I34" s="8" t="str">
        <f>IF(E34="","",IFERROR(VLOOKUP(E34,'3-班级学员信息表'!G:AC,14,0),"错误"))</f>
        <v/>
      </c>
      <c r="J34" s="8" t="str">
        <f>IF(E34="","",IFERROR(VLOOKUP(E34,'3-班级学员信息表'!G:AC,15,0),"错误"))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IF(E34="","",IFERROR(VLOOKUP(H34,'2-班级信息'!A:AH,29,0),"错误"))</f>
        <v/>
      </c>
      <c r="M34" s="6">
        <f>SUMIF('6-学员费用预警表'!A:A,'10-新增明细'!E34,'6-学员费用预警表'!F:F)</f>
        <v>0</v>
      </c>
      <c r="N34" s="5">
        <f>SUMIF('6-学员费用预警表'!A:A,'10-新增明细'!E34,'6-学员费用预警表'!I:I)</f>
        <v>0</v>
      </c>
      <c r="O34" s="8" t="str">
        <f>IF(E34="","",IFERROR(VLOOKUP(E34,'1-学员信息表'!A:AG,8,0),"错误"))</f>
        <v/>
      </c>
      <c r="P34" s="8" t="str">
        <f>IF(E34="","",IFERROR(VLOOKUP(E34,'4-收据记录表'!D:AX,26,0),"错误"))</f>
        <v/>
      </c>
      <c r="Q34" s="12"/>
      <c r="R34" s="11"/>
      <c r="S34" s="8" t="str">
        <f>IF(E34="","",IF(ISERROR(VLOOKUP(E34,'1-学员信息表'!A:AG,9,0)),"错误",IF(VLOOKUP(E34,'1-学员信息表'!A:AG,9,0)="","错误",VLOOKUP(E34,'1-学员信息表'!A:AG,9,0))))</f>
        <v/>
      </c>
      <c r="T34" s="4" t="str">
        <f>IF(E34="","",IF(ISERROR(VLOOKUP(E34,'1-学员信息表'!A:AG,20,0)),"错误",IF(VLOOKUP(E34,'1-学员信息表'!A:AG,20,0)="","错误",VLOOKUP(E34,'1-学员信息表'!A:AG,20,0))))</f>
        <v/>
      </c>
      <c r="U34" s="8" t="str">
        <f>IF(E34="","",IF(ISERROR(VLOOKUP(E34,'1-学员信息表'!A:AG,21,0)),"错误",IF(VLOOKUP(E34,'1-学员信息表'!A:AG,21,0)="","错误",VLOOKUP(E34,'1-学员信息表'!A:AG,21,0))))</f>
        <v/>
      </c>
    </row>
    <row r="35" spans="1:21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3"/>
      <c r="E35" s="9"/>
      <c r="F35" s="12" t="str">
        <f>IF(E35="","",IFERROR(VLOOKUP(E35,'1-学员信息表'!A:AG,2,0),"错误"))</f>
        <v/>
      </c>
      <c r="G35" s="12" t="str">
        <f>IF(E35="","",IF(ISERROR(VLOOKUP(E35,'3-班级学员信息表'!G:AC,12,0)),"错误",IF(VLOOKUP(E35,'3-班级学员信息表'!G:AC,12,0)="","错误",VLOOKUP(E35,'3-班级学员信息表'!G:AC,12,0))))</f>
        <v/>
      </c>
      <c r="H35" s="12" t="str">
        <f>IF(E35="","",IF(ISERROR(VLOOKUP(E35,'3-班级学员信息表'!G:AC,13,0)),"错误",IF(VLOOKUP(E35,'3-班级学员信息表'!G:AC,13,0)="","错误",VLOOKUP(E35,'3-班级学员信息表'!G:AC,13,0))))</f>
        <v/>
      </c>
      <c r="I35" s="8" t="str">
        <f>IF(E35="","",IFERROR(VLOOKUP(E35,'3-班级学员信息表'!G:AC,14,0),"错误"))</f>
        <v/>
      </c>
      <c r="J35" s="8" t="str">
        <f>IF(E35="","",IFERROR(VLOOKUP(E35,'3-班级学员信息表'!G:AC,15,0),"错误"))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IF(E35="","",IFERROR(VLOOKUP(H35,'2-班级信息'!A:AH,29,0),"错误"))</f>
        <v/>
      </c>
      <c r="M35" s="6">
        <f>SUMIF('6-学员费用预警表'!A:A,'10-新增明细'!E35,'6-学员费用预警表'!F:F)</f>
        <v>0</v>
      </c>
      <c r="N35" s="5">
        <f>SUMIF('6-学员费用预警表'!A:A,'10-新增明细'!E35,'6-学员费用预警表'!I:I)</f>
        <v>0</v>
      </c>
      <c r="O35" s="8" t="str">
        <f>IF(E35="","",IFERROR(VLOOKUP(E35,'1-学员信息表'!A:AG,8,0),"错误"))</f>
        <v/>
      </c>
      <c r="P35" s="8" t="str">
        <f>IF(E35="","",IFERROR(VLOOKUP(E35,'4-收据记录表'!D:AX,26,0),"错误"))</f>
        <v/>
      </c>
      <c r="Q35" s="12"/>
      <c r="R35" s="11"/>
      <c r="S35" s="8" t="str">
        <f>IF(E35="","",IF(ISERROR(VLOOKUP(E35,'1-学员信息表'!A:AG,9,0)),"错误",IF(VLOOKUP(E35,'1-学员信息表'!A:AG,9,0)="","错误",VLOOKUP(E35,'1-学员信息表'!A:AG,9,0))))</f>
        <v/>
      </c>
      <c r="T35" s="4" t="str">
        <f>IF(E35="","",IF(ISERROR(VLOOKUP(E35,'1-学员信息表'!A:AG,20,0)),"错误",IF(VLOOKUP(E35,'1-学员信息表'!A:AG,20,0)="","错误",VLOOKUP(E35,'1-学员信息表'!A:AG,20,0))))</f>
        <v/>
      </c>
      <c r="U35" s="8" t="str">
        <f>IF(E35="","",IF(ISERROR(VLOOKUP(E35,'1-学员信息表'!A:AG,21,0)),"错误",IF(VLOOKUP(E35,'1-学员信息表'!A:AG,21,0)="","错误",VLOOKUP(E35,'1-学员信息表'!A:AG,21,0))))</f>
        <v/>
      </c>
    </row>
    <row r="36" spans="1:21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3"/>
      <c r="E36" s="9"/>
      <c r="F36" s="12" t="str">
        <f>IF(E36="","",IFERROR(VLOOKUP(E36,'1-学员信息表'!A:AG,2,0),"错误"))</f>
        <v/>
      </c>
      <c r="G36" s="12" t="str">
        <f>IF(E36="","",IF(ISERROR(VLOOKUP(E36,'3-班级学员信息表'!G:AC,12,0)),"错误",IF(VLOOKUP(E36,'3-班级学员信息表'!G:AC,12,0)="","错误",VLOOKUP(E36,'3-班级学员信息表'!G:AC,12,0))))</f>
        <v/>
      </c>
      <c r="H36" s="12" t="str">
        <f>IF(E36="","",IF(ISERROR(VLOOKUP(E36,'3-班级学员信息表'!G:AC,13,0)),"错误",IF(VLOOKUP(E36,'3-班级学员信息表'!G:AC,13,0)="","错误",VLOOKUP(E36,'3-班级学员信息表'!G:AC,13,0))))</f>
        <v/>
      </c>
      <c r="I36" s="8" t="str">
        <f>IF(E36="","",IFERROR(VLOOKUP(E36,'3-班级学员信息表'!G:AC,14,0),"错误"))</f>
        <v/>
      </c>
      <c r="J36" s="8" t="str">
        <f>IF(E36="","",IFERROR(VLOOKUP(E36,'3-班级学员信息表'!G:AC,15,0),"错误"))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IF(E36="","",IFERROR(VLOOKUP(H36,'2-班级信息'!A:AH,29,0),"错误"))</f>
        <v/>
      </c>
      <c r="M36" s="6">
        <f>SUMIF('6-学员费用预警表'!A:A,'10-新增明细'!E36,'6-学员费用预警表'!F:F)</f>
        <v>0</v>
      </c>
      <c r="N36" s="5">
        <f>SUMIF('6-学员费用预警表'!A:A,'10-新增明细'!E36,'6-学员费用预警表'!I:I)</f>
        <v>0</v>
      </c>
      <c r="O36" s="8" t="str">
        <f>IF(E36="","",IFERROR(VLOOKUP(E36,'1-学员信息表'!A:AG,8,0),"错误"))</f>
        <v/>
      </c>
      <c r="P36" s="8" t="str">
        <f>IF(E36="","",IFERROR(VLOOKUP(E36,'4-收据记录表'!D:AX,26,0),"错误"))</f>
        <v/>
      </c>
      <c r="Q36" s="12"/>
      <c r="R36" s="11"/>
      <c r="S36" s="8" t="str">
        <f>IF(E36="","",IF(ISERROR(VLOOKUP(E36,'1-学员信息表'!A:AG,9,0)),"错误",IF(VLOOKUP(E36,'1-学员信息表'!A:AG,9,0)="","错误",VLOOKUP(E36,'1-学员信息表'!A:AG,9,0))))</f>
        <v/>
      </c>
      <c r="T36" s="4" t="str">
        <f>IF(E36="","",IF(ISERROR(VLOOKUP(E36,'1-学员信息表'!A:AG,20,0)),"错误",IF(VLOOKUP(E36,'1-学员信息表'!A:AG,20,0)="","错误",VLOOKUP(E36,'1-学员信息表'!A:AG,20,0))))</f>
        <v/>
      </c>
      <c r="U36" s="8" t="str">
        <f>IF(E36="","",IF(ISERROR(VLOOKUP(E36,'1-学员信息表'!A:AG,21,0)),"错误",IF(VLOOKUP(E36,'1-学员信息表'!A:AG,21,0)="","错误",VLOOKUP(E36,'1-学员信息表'!A:AG,21,0))))</f>
        <v/>
      </c>
    </row>
    <row r="37" spans="1:21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3"/>
      <c r="E37" s="9"/>
      <c r="F37" s="12" t="str">
        <f>IF(E37="","",IFERROR(VLOOKUP(E37,'1-学员信息表'!A:AG,2,0),"错误"))</f>
        <v/>
      </c>
      <c r="G37" s="12" t="str">
        <f>IF(E37="","",IF(ISERROR(VLOOKUP(E37,'3-班级学员信息表'!G:AC,12,0)),"错误",IF(VLOOKUP(E37,'3-班级学员信息表'!G:AC,12,0)="","错误",VLOOKUP(E37,'3-班级学员信息表'!G:AC,12,0))))</f>
        <v/>
      </c>
      <c r="H37" s="12" t="str">
        <f>IF(E37="","",IF(ISERROR(VLOOKUP(E37,'3-班级学员信息表'!G:AC,13,0)),"错误",IF(VLOOKUP(E37,'3-班级学员信息表'!G:AC,13,0)="","错误",VLOOKUP(E37,'3-班级学员信息表'!G:AC,13,0))))</f>
        <v/>
      </c>
      <c r="I37" s="8" t="str">
        <f>IF(E37="","",IFERROR(VLOOKUP(E37,'3-班级学员信息表'!G:AC,14,0),"错误"))</f>
        <v/>
      </c>
      <c r="J37" s="8" t="str">
        <f>IF(E37="","",IFERROR(VLOOKUP(E37,'3-班级学员信息表'!G:AC,15,0),"错误"))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IF(E37="","",IFERROR(VLOOKUP(H37,'2-班级信息'!A:AH,29,0),"错误"))</f>
        <v/>
      </c>
      <c r="M37" s="6">
        <f>SUMIF('6-学员费用预警表'!A:A,'10-新增明细'!E37,'6-学员费用预警表'!F:F)</f>
        <v>0</v>
      </c>
      <c r="N37" s="5">
        <f>SUMIF('6-学员费用预警表'!A:A,'10-新增明细'!E37,'6-学员费用预警表'!I:I)</f>
        <v>0</v>
      </c>
      <c r="O37" s="8" t="str">
        <f>IF(E37="","",IFERROR(VLOOKUP(E37,'1-学员信息表'!A:AG,8,0),"错误"))</f>
        <v/>
      </c>
      <c r="P37" s="8" t="str">
        <f>IF(E37="","",IFERROR(VLOOKUP(E37,'4-收据记录表'!D:AX,26,0),"错误"))</f>
        <v/>
      </c>
      <c r="Q37" s="12"/>
      <c r="R37" s="11"/>
      <c r="S37" s="8" t="str">
        <f>IF(E37="","",IF(ISERROR(VLOOKUP(E37,'1-学员信息表'!A:AG,9,0)),"错误",IF(VLOOKUP(E37,'1-学员信息表'!A:AG,9,0)="","错误",VLOOKUP(E37,'1-学员信息表'!A:AG,9,0))))</f>
        <v/>
      </c>
      <c r="T37" s="4" t="str">
        <f>IF(E37="","",IF(ISERROR(VLOOKUP(E37,'1-学员信息表'!A:AG,20,0)),"错误",IF(VLOOKUP(E37,'1-学员信息表'!A:AG,20,0)="","错误",VLOOKUP(E37,'1-学员信息表'!A:AG,20,0))))</f>
        <v/>
      </c>
      <c r="U37" s="8" t="str">
        <f>IF(E37="","",IF(ISERROR(VLOOKUP(E37,'1-学员信息表'!A:AG,21,0)),"错误",IF(VLOOKUP(E37,'1-学员信息表'!A:AG,21,0)="","错误",VLOOKUP(E37,'1-学员信息表'!A:AG,21,0))))</f>
        <v/>
      </c>
    </row>
    <row r="38" spans="1:21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3"/>
      <c r="E38" s="9"/>
      <c r="F38" s="12" t="str">
        <f>IF(E38="","",IFERROR(VLOOKUP(E38,'1-学员信息表'!A:AG,2,0),"错误"))</f>
        <v/>
      </c>
      <c r="G38" s="12" t="str">
        <f>IF(E38="","",IF(ISERROR(VLOOKUP(E38,'3-班级学员信息表'!G:AC,12,0)),"错误",IF(VLOOKUP(E38,'3-班级学员信息表'!G:AC,12,0)="","错误",VLOOKUP(E38,'3-班级学员信息表'!G:AC,12,0))))</f>
        <v/>
      </c>
      <c r="H38" s="12" t="str">
        <f>IF(E38="","",IF(ISERROR(VLOOKUP(E38,'3-班级学员信息表'!G:AC,13,0)),"错误",IF(VLOOKUP(E38,'3-班级学员信息表'!G:AC,13,0)="","错误",VLOOKUP(E38,'3-班级学员信息表'!G:AC,13,0))))</f>
        <v/>
      </c>
      <c r="I38" s="8" t="str">
        <f>IF(E38="","",IFERROR(VLOOKUP(E38,'3-班级学员信息表'!G:AC,14,0),"错误"))</f>
        <v/>
      </c>
      <c r="J38" s="8" t="str">
        <f>IF(E38="","",IFERROR(VLOOKUP(E38,'3-班级学员信息表'!G:AC,15,0),"错误"))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IF(E38="","",IFERROR(VLOOKUP(H38,'2-班级信息'!A:AH,29,0),"错误"))</f>
        <v/>
      </c>
      <c r="M38" s="6">
        <f>SUMIF('6-学员费用预警表'!A:A,'10-新增明细'!E38,'6-学员费用预警表'!F:F)</f>
        <v>0</v>
      </c>
      <c r="N38" s="5">
        <f>SUMIF('6-学员费用预警表'!A:A,'10-新增明细'!E38,'6-学员费用预警表'!I:I)</f>
        <v>0</v>
      </c>
      <c r="O38" s="8" t="str">
        <f>IF(E38="","",IFERROR(VLOOKUP(E38,'1-学员信息表'!A:AG,8,0),"错误"))</f>
        <v/>
      </c>
      <c r="P38" s="8" t="str">
        <f>IF(E38="","",IFERROR(VLOOKUP(E38,'4-收据记录表'!D:AX,26,0),"错误"))</f>
        <v/>
      </c>
      <c r="Q38" s="12"/>
      <c r="R38" s="11"/>
      <c r="S38" s="8" t="str">
        <f>IF(E38="","",IF(ISERROR(VLOOKUP(E38,'1-学员信息表'!A:AG,9,0)),"错误",IF(VLOOKUP(E38,'1-学员信息表'!A:AG,9,0)="","错误",VLOOKUP(E38,'1-学员信息表'!A:AG,9,0))))</f>
        <v/>
      </c>
      <c r="T38" s="4" t="str">
        <f>IF(E38="","",IF(ISERROR(VLOOKUP(E38,'1-学员信息表'!A:AG,20,0)),"错误",IF(VLOOKUP(E38,'1-学员信息表'!A:AG,20,0)="","错误",VLOOKUP(E38,'1-学员信息表'!A:AG,20,0))))</f>
        <v/>
      </c>
      <c r="U38" s="8" t="str">
        <f>IF(E38="","",IF(ISERROR(VLOOKUP(E38,'1-学员信息表'!A:AG,21,0)),"错误",IF(VLOOKUP(E38,'1-学员信息表'!A:AG,21,0)="","错误",VLOOKUP(E38,'1-学员信息表'!A:AG,21,0))))</f>
        <v/>
      </c>
    </row>
    <row r="39" spans="1:21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3"/>
      <c r="E39" s="9"/>
      <c r="F39" s="12" t="str">
        <f>IF(E39="","",IFERROR(VLOOKUP(E39,'1-学员信息表'!A:AG,2,0),"错误"))</f>
        <v/>
      </c>
      <c r="G39" s="12" t="str">
        <f>IF(E39="","",IF(ISERROR(VLOOKUP(E39,'3-班级学员信息表'!G:AC,12,0)),"错误",IF(VLOOKUP(E39,'3-班级学员信息表'!G:AC,12,0)="","错误",VLOOKUP(E39,'3-班级学员信息表'!G:AC,12,0))))</f>
        <v/>
      </c>
      <c r="H39" s="12" t="str">
        <f>IF(E39="","",IF(ISERROR(VLOOKUP(E39,'3-班级学员信息表'!G:AC,13,0)),"错误",IF(VLOOKUP(E39,'3-班级学员信息表'!G:AC,13,0)="","错误",VLOOKUP(E39,'3-班级学员信息表'!G:AC,13,0))))</f>
        <v/>
      </c>
      <c r="I39" s="8" t="str">
        <f>IF(E39="","",IFERROR(VLOOKUP(E39,'3-班级学员信息表'!G:AC,14,0),"错误"))</f>
        <v/>
      </c>
      <c r="J39" s="8" t="str">
        <f>IF(E39="","",IFERROR(VLOOKUP(E39,'3-班级学员信息表'!G:AC,15,0),"错误"))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IF(E39="","",IFERROR(VLOOKUP(H39,'2-班级信息'!A:AH,29,0),"错误"))</f>
        <v/>
      </c>
      <c r="M39" s="6">
        <f>SUMIF('6-学员费用预警表'!A:A,'10-新增明细'!E39,'6-学员费用预警表'!F:F)</f>
        <v>0</v>
      </c>
      <c r="N39" s="5">
        <f>SUMIF('6-学员费用预警表'!A:A,'10-新增明细'!E39,'6-学员费用预警表'!I:I)</f>
        <v>0</v>
      </c>
      <c r="O39" s="8" t="str">
        <f>IF(E39="","",IFERROR(VLOOKUP(E39,'1-学员信息表'!A:AG,8,0),"错误"))</f>
        <v/>
      </c>
      <c r="P39" s="8" t="str">
        <f>IF(E39="","",IFERROR(VLOOKUP(E39,'4-收据记录表'!D:AX,26,0),"错误"))</f>
        <v/>
      </c>
      <c r="Q39" s="12"/>
      <c r="R39" s="11"/>
      <c r="S39" s="8" t="str">
        <f>IF(E39="","",IF(ISERROR(VLOOKUP(E39,'1-学员信息表'!A:AG,9,0)),"错误",IF(VLOOKUP(E39,'1-学员信息表'!A:AG,9,0)="","错误",VLOOKUP(E39,'1-学员信息表'!A:AG,9,0))))</f>
        <v/>
      </c>
      <c r="T39" s="4" t="str">
        <f>IF(E39="","",IF(ISERROR(VLOOKUP(E39,'1-学员信息表'!A:AG,20,0)),"错误",IF(VLOOKUP(E39,'1-学员信息表'!A:AG,20,0)="","错误",VLOOKUP(E39,'1-学员信息表'!A:AG,20,0))))</f>
        <v/>
      </c>
      <c r="U39" s="8" t="str">
        <f>IF(E39="","",IF(ISERROR(VLOOKUP(E39,'1-学员信息表'!A:AG,21,0)),"错误",IF(VLOOKUP(E39,'1-学员信息表'!A:AG,21,0)="","错误",VLOOKUP(E39,'1-学员信息表'!A:AG,21,0))))</f>
        <v/>
      </c>
    </row>
    <row r="40" spans="1:21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3"/>
      <c r="E40" s="9"/>
      <c r="F40" s="12" t="str">
        <f>IF(E40="","",IFERROR(VLOOKUP(E40,'1-学员信息表'!A:AG,2,0),"错误"))</f>
        <v/>
      </c>
      <c r="G40" s="12" t="str">
        <f>IF(E40="","",IF(ISERROR(VLOOKUP(E40,'3-班级学员信息表'!G:AC,12,0)),"错误",IF(VLOOKUP(E40,'3-班级学员信息表'!G:AC,12,0)="","错误",VLOOKUP(E40,'3-班级学员信息表'!G:AC,12,0))))</f>
        <v/>
      </c>
      <c r="H40" s="12" t="str">
        <f>IF(E40="","",IF(ISERROR(VLOOKUP(E40,'3-班级学员信息表'!G:AC,13,0)),"错误",IF(VLOOKUP(E40,'3-班级学员信息表'!G:AC,13,0)="","错误",VLOOKUP(E40,'3-班级学员信息表'!G:AC,13,0))))</f>
        <v/>
      </c>
      <c r="I40" s="8" t="str">
        <f>IF(E40="","",IFERROR(VLOOKUP(E40,'3-班级学员信息表'!G:AC,14,0),"错误"))</f>
        <v/>
      </c>
      <c r="J40" s="8" t="str">
        <f>IF(E40="","",IFERROR(VLOOKUP(E40,'3-班级学员信息表'!G:AC,15,0),"错误"))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IF(E40="","",IFERROR(VLOOKUP(H40,'2-班级信息'!A:AH,29,0),"错误"))</f>
        <v/>
      </c>
      <c r="M40" s="6">
        <f>SUMIF('6-学员费用预警表'!A:A,'10-新增明细'!E40,'6-学员费用预警表'!F:F)</f>
        <v>0</v>
      </c>
      <c r="N40" s="5">
        <f>SUMIF('6-学员费用预警表'!A:A,'10-新增明细'!E40,'6-学员费用预警表'!I:I)</f>
        <v>0</v>
      </c>
      <c r="O40" s="8" t="str">
        <f>IF(E40="","",IFERROR(VLOOKUP(E40,'1-学员信息表'!A:AG,8,0),"错误"))</f>
        <v/>
      </c>
      <c r="P40" s="8" t="str">
        <f>IF(E40="","",IFERROR(VLOOKUP(E40,'4-收据记录表'!D:AX,26,0),"错误"))</f>
        <v/>
      </c>
      <c r="Q40" s="12"/>
      <c r="R40" s="11"/>
      <c r="S40" s="8" t="str">
        <f>IF(E40="","",IF(ISERROR(VLOOKUP(E40,'1-学员信息表'!A:AG,9,0)),"错误",IF(VLOOKUP(E40,'1-学员信息表'!A:AG,9,0)="","错误",VLOOKUP(E40,'1-学员信息表'!A:AG,9,0))))</f>
        <v/>
      </c>
      <c r="T40" s="4" t="str">
        <f>IF(E40="","",IF(ISERROR(VLOOKUP(E40,'1-学员信息表'!A:AG,20,0)),"错误",IF(VLOOKUP(E40,'1-学员信息表'!A:AG,20,0)="","错误",VLOOKUP(E40,'1-学员信息表'!A:AG,20,0))))</f>
        <v/>
      </c>
      <c r="U40" s="8" t="str">
        <f>IF(E40="","",IF(ISERROR(VLOOKUP(E40,'1-学员信息表'!A:AG,21,0)),"错误",IF(VLOOKUP(E40,'1-学员信息表'!A:AG,21,0)="","错误",VLOOKUP(E40,'1-学员信息表'!A:AG,21,0))))</f>
        <v/>
      </c>
    </row>
    <row r="41" spans="1:21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3"/>
      <c r="E41" s="9"/>
      <c r="F41" s="12" t="str">
        <f>IF(E41="","",IFERROR(VLOOKUP(E41,'1-学员信息表'!A:AG,2,0),"错误"))</f>
        <v/>
      </c>
      <c r="G41" s="12" t="str">
        <f>IF(E41="","",IF(ISERROR(VLOOKUP(E41,'3-班级学员信息表'!G:AC,12,0)),"错误",IF(VLOOKUP(E41,'3-班级学员信息表'!G:AC,12,0)="","错误",VLOOKUP(E41,'3-班级学员信息表'!G:AC,12,0))))</f>
        <v/>
      </c>
      <c r="H41" s="12" t="str">
        <f>IF(E41="","",IF(ISERROR(VLOOKUP(E41,'3-班级学员信息表'!G:AC,13,0)),"错误",IF(VLOOKUP(E41,'3-班级学员信息表'!G:AC,13,0)="","错误",VLOOKUP(E41,'3-班级学员信息表'!G:AC,13,0))))</f>
        <v/>
      </c>
      <c r="I41" s="8" t="str">
        <f>IF(E41="","",IFERROR(VLOOKUP(E41,'3-班级学员信息表'!G:AC,14,0),"错误"))</f>
        <v/>
      </c>
      <c r="J41" s="8" t="str">
        <f>IF(E41="","",IFERROR(VLOOKUP(E41,'3-班级学员信息表'!G:AC,15,0),"错误"))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IF(E41="","",IFERROR(VLOOKUP(H41,'2-班级信息'!A:AH,29,0),"错误"))</f>
        <v/>
      </c>
      <c r="M41" s="6">
        <f>SUMIF('6-学员费用预警表'!A:A,'10-新增明细'!E41,'6-学员费用预警表'!F:F)</f>
        <v>0</v>
      </c>
      <c r="N41" s="5">
        <f>SUMIF('6-学员费用预警表'!A:A,'10-新增明细'!E41,'6-学员费用预警表'!I:I)</f>
        <v>0</v>
      </c>
      <c r="O41" s="8" t="str">
        <f>IF(E41="","",IFERROR(VLOOKUP(E41,'1-学员信息表'!A:AG,8,0),"错误"))</f>
        <v/>
      </c>
      <c r="P41" s="8" t="str">
        <f>IF(E41="","",IFERROR(VLOOKUP(E41,'4-收据记录表'!D:AX,26,0),"错误"))</f>
        <v/>
      </c>
      <c r="Q41" s="12"/>
      <c r="R41" s="11"/>
      <c r="S41" s="8" t="str">
        <f>IF(E41="","",IF(ISERROR(VLOOKUP(E41,'1-学员信息表'!A:AG,9,0)),"错误",IF(VLOOKUP(E41,'1-学员信息表'!A:AG,9,0)="","错误",VLOOKUP(E41,'1-学员信息表'!A:AG,9,0))))</f>
        <v/>
      </c>
      <c r="T41" s="4" t="str">
        <f>IF(E41="","",IF(ISERROR(VLOOKUP(E41,'1-学员信息表'!A:AG,20,0)),"错误",IF(VLOOKUP(E41,'1-学员信息表'!A:AG,20,0)="","错误",VLOOKUP(E41,'1-学员信息表'!A:AG,20,0))))</f>
        <v/>
      </c>
      <c r="U41" s="8" t="str">
        <f>IF(E41="","",IF(ISERROR(VLOOKUP(E41,'1-学员信息表'!A:AG,21,0)),"错误",IF(VLOOKUP(E41,'1-学员信息表'!A:AG,21,0)="","错误",VLOOKUP(E41,'1-学员信息表'!A:AG,21,0))))</f>
        <v/>
      </c>
    </row>
    <row r="42" spans="1:21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3"/>
      <c r="E42" s="9"/>
      <c r="F42" s="12" t="str">
        <f>IF(E42="","",IFERROR(VLOOKUP(E42,'1-学员信息表'!A:AG,2,0),"错误"))</f>
        <v/>
      </c>
      <c r="G42" s="12" t="str">
        <f>IF(E42="","",IF(ISERROR(VLOOKUP(E42,'3-班级学员信息表'!G:AC,12,0)),"错误",IF(VLOOKUP(E42,'3-班级学员信息表'!G:AC,12,0)="","错误",VLOOKUP(E42,'3-班级学员信息表'!G:AC,12,0))))</f>
        <v/>
      </c>
      <c r="H42" s="12" t="str">
        <f>IF(E42="","",IF(ISERROR(VLOOKUP(E42,'3-班级学员信息表'!G:AC,13,0)),"错误",IF(VLOOKUP(E42,'3-班级学员信息表'!G:AC,13,0)="","错误",VLOOKUP(E42,'3-班级学员信息表'!G:AC,13,0))))</f>
        <v/>
      </c>
      <c r="I42" s="8" t="str">
        <f>IF(E42="","",IFERROR(VLOOKUP(E42,'3-班级学员信息表'!G:AC,14,0),"错误"))</f>
        <v/>
      </c>
      <c r="J42" s="8" t="str">
        <f>IF(E42="","",IFERROR(VLOOKUP(E42,'3-班级学员信息表'!G:AC,15,0),"错误"))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IF(E42="","",IFERROR(VLOOKUP(H42,'2-班级信息'!A:AH,29,0),"错误"))</f>
        <v/>
      </c>
      <c r="M42" s="6">
        <f>SUMIF('6-学员费用预警表'!A:A,'10-新增明细'!E42,'6-学员费用预警表'!F:F)</f>
        <v>0</v>
      </c>
      <c r="N42" s="5">
        <f>SUMIF('6-学员费用预警表'!A:A,'10-新增明细'!E42,'6-学员费用预警表'!I:I)</f>
        <v>0</v>
      </c>
      <c r="O42" s="8" t="str">
        <f>IF(E42="","",IFERROR(VLOOKUP(E42,'1-学员信息表'!A:AG,8,0),"错误"))</f>
        <v/>
      </c>
      <c r="P42" s="8" t="str">
        <f>IF(E42="","",IFERROR(VLOOKUP(E42,'4-收据记录表'!D:AX,26,0),"错误"))</f>
        <v/>
      </c>
      <c r="Q42" s="12"/>
      <c r="R42" s="11"/>
      <c r="S42" s="8" t="str">
        <f>IF(E42="","",IF(ISERROR(VLOOKUP(E42,'1-学员信息表'!A:AG,9,0)),"错误",IF(VLOOKUP(E42,'1-学员信息表'!A:AG,9,0)="","错误",VLOOKUP(E42,'1-学员信息表'!A:AG,9,0))))</f>
        <v/>
      </c>
      <c r="T42" s="4" t="str">
        <f>IF(E42="","",IF(ISERROR(VLOOKUP(E42,'1-学员信息表'!A:AG,20,0)),"错误",IF(VLOOKUP(E42,'1-学员信息表'!A:AG,20,0)="","错误",VLOOKUP(E42,'1-学员信息表'!A:AG,20,0))))</f>
        <v/>
      </c>
      <c r="U42" s="8" t="str">
        <f>IF(E42="","",IF(ISERROR(VLOOKUP(E42,'1-学员信息表'!A:AG,21,0)),"错误",IF(VLOOKUP(E42,'1-学员信息表'!A:AG,21,0)="","错误",VLOOKUP(E42,'1-学员信息表'!A:AG,21,0))))</f>
        <v/>
      </c>
    </row>
    <row r="43" spans="1:21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3"/>
      <c r="E43" s="9"/>
      <c r="F43" s="12" t="str">
        <f>IF(E43="","",IFERROR(VLOOKUP(E43,'1-学员信息表'!A:AG,2,0),"错误"))</f>
        <v/>
      </c>
      <c r="G43" s="12" t="str">
        <f>IF(E43="","",IF(ISERROR(VLOOKUP(E43,'3-班级学员信息表'!G:AC,12,0)),"错误",IF(VLOOKUP(E43,'3-班级学员信息表'!G:AC,12,0)="","错误",VLOOKUP(E43,'3-班级学员信息表'!G:AC,12,0))))</f>
        <v/>
      </c>
      <c r="H43" s="12" t="str">
        <f>IF(E43="","",IF(ISERROR(VLOOKUP(E43,'3-班级学员信息表'!G:AC,13,0)),"错误",IF(VLOOKUP(E43,'3-班级学员信息表'!G:AC,13,0)="","错误",VLOOKUP(E43,'3-班级学员信息表'!G:AC,13,0))))</f>
        <v/>
      </c>
      <c r="I43" s="8" t="str">
        <f>IF(E43="","",IFERROR(VLOOKUP(E43,'3-班级学员信息表'!G:AC,14,0),"错误"))</f>
        <v/>
      </c>
      <c r="J43" s="8" t="str">
        <f>IF(E43="","",IFERROR(VLOOKUP(E43,'3-班级学员信息表'!G:AC,15,0),"错误"))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IF(E43="","",IFERROR(VLOOKUP(H43,'2-班级信息'!A:AH,29,0),"错误"))</f>
        <v/>
      </c>
      <c r="M43" s="6">
        <f>SUMIF('6-学员费用预警表'!A:A,'10-新增明细'!E43,'6-学员费用预警表'!F:F)</f>
        <v>0</v>
      </c>
      <c r="N43" s="5">
        <f>SUMIF('6-学员费用预警表'!A:A,'10-新增明细'!E43,'6-学员费用预警表'!I:I)</f>
        <v>0</v>
      </c>
      <c r="O43" s="8" t="str">
        <f>IF(E43="","",IFERROR(VLOOKUP(E43,'1-学员信息表'!A:AG,8,0),"错误"))</f>
        <v/>
      </c>
      <c r="P43" s="8" t="str">
        <f>IF(E43="","",IFERROR(VLOOKUP(E43,'4-收据记录表'!D:AX,26,0),"错误"))</f>
        <v/>
      </c>
      <c r="Q43" s="12"/>
      <c r="R43" s="11"/>
      <c r="S43" s="8" t="str">
        <f>IF(E43="","",IF(ISERROR(VLOOKUP(E43,'1-学员信息表'!A:AG,9,0)),"错误",IF(VLOOKUP(E43,'1-学员信息表'!A:AG,9,0)="","错误",VLOOKUP(E43,'1-学员信息表'!A:AG,9,0))))</f>
        <v/>
      </c>
      <c r="T43" s="4" t="str">
        <f>IF(E43="","",IF(ISERROR(VLOOKUP(E43,'1-学员信息表'!A:AG,20,0)),"错误",IF(VLOOKUP(E43,'1-学员信息表'!A:AG,20,0)="","错误",VLOOKUP(E43,'1-学员信息表'!A:AG,20,0))))</f>
        <v/>
      </c>
      <c r="U43" s="8" t="str">
        <f>IF(E43="","",IF(ISERROR(VLOOKUP(E43,'1-学员信息表'!A:AG,21,0)),"错误",IF(VLOOKUP(E43,'1-学员信息表'!A:AG,21,0)="","错误",VLOOKUP(E43,'1-学员信息表'!A:AG,21,0))))</f>
        <v/>
      </c>
    </row>
    <row r="44" spans="1:21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3"/>
      <c r="E44" s="9"/>
      <c r="F44" s="12" t="str">
        <f>IF(E44="","",IFERROR(VLOOKUP(E44,'1-学员信息表'!A:AG,2,0),"错误"))</f>
        <v/>
      </c>
      <c r="G44" s="12" t="str">
        <f>IF(E44="","",IF(ISERROR(VLOOKUP(E44,'3-班级学员信息表'!G:AC,12,0)),"错误",IF(VLOOKUP(E44,'3-班级学员信息表'!G:AC,12,0)="","错误",VLOOKUP(E44,'3-班级学员信息表'!G:AC,12,0))))</f>
        <v/>
      </c>
      <c r="H44" s="12" t="str">
        <f>IF(E44="","",IF(ISERROR(VLOOKUP(E44,'3-班级学员信息表'!G:AC,13,0)),"错误",IF(VLOOKUP(E44,'3-班级学员信息表'!G:AC,13,0)="","错误",VLOOKUP(E44,'3-班级学员信息表'!G:AC,13,0))))</f>
        <v/>
      </c>
      <c r="I44" s="8" t="str">
        <f>IF(E44="","",IFERROR(VLOOKUP(E44,'3-班级学员信息表'!G:AC,14,0),"错误"))</f>
        <v/>
      </c>
      <c r="J44" s="8" t="str">
        <f>IF(E44="","",IFERROR(VLOOKUP(E44,'3-班级学员信息表'!G:AC,15,0),"错误"))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IF(E44="","",IFERROR(VLOOKUP(H44,'2-班级信息'!A:AH,29,0),"错误"))</f>
        <v/>
      </c>
      <c r="M44" s="6">
        <f>SUMIF('6-学员费用预警表'!A:A,'10-新增明细'!E44,'6-学员费用预警表'!F:F)</f>
        <v>0</v>
      </c>
      <c r="N44" s="5">
        <f>SUMIF('6-学员费用预警表'!A:A,'10-新增明细'!E44,'6-学员费用预警表'!I:I)</f>
        <v>0</v>
      </c>
      <c r="O44" s="8" t="str">
        <f>IF(E44="","",IFERROR(VLOOKUP(E44,'1-学员信息表'!A:AG,8,0),"错误"))</f>
        <v/>
      </c>
      <c r="P44" s="8" t="str">
        <f>IF(E44="","",IFERROR(VLOOKUP(E44,'4-收据记录表'!D:AX,26,0),"错误"))</f>
        <v/>
      </c>
      <c r="Q44" s="12"/>
      <c r="R44" s="11"/>
      <c r="S44" s="8" t="str">
        <f>IF(E44="","",IF(ISERROR(VLOOKUP(E44,'1-学员信息表'!A:AG,9,0)),"错误",IF(VLOOKUP(E44,'1-学员信息表'!A:AG,9,0)="","错误",VLOOKUP(E44,'1-学员信息表'!A:AG,9,0))))</f>
        <v/>
      </c>
      <c r="T44" s="4" t="str">
        <f>IF(E44="","",IF(ISERROR(VLOOKUP(E44,'1-学员信息表'!A:AG,20,0)),"错误",IF(VLOOKUP(E44,'1-学员信息表'!A:AG,20,0)="","错误",VLOOKUP(E44,'1-学员信息表'!A:AG,20,0))))</f>
        <v/>
      </c>
      <c r="U44" s="8" t="str">
        <f>IF(E44="","",IF(ISERROR(VLOOKUP(E44,'1-学员信息表'!A:AG,21,0)),"错误",IF(VLOOKUP(E44,'1-学员信息表'!A:AG,21,0)="","错误",VLOOKUP(E44,'1-学员信息表'!A:AG,21,0))))</f>
        <v/>
      </c>
    </row>
    <row r="45" spans="1:21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3"/>
      <c r="E45" s="9"/>
      <c r="F45" s="12" t="str">
        <f>IF(E45="","",IFERROR(VLOOKUP(E45,'1-学员信息表'!A:AG,2,0),"错误"))</f>
        <v/>
      </c>
      <c r="G45" s="12" t="str">
        <f>IF(E45="","",IF(ISERROR(VLOOKUP(E45,'3-班级学员信息表'!G:AC,12,0)),"错误",IF(VLOOKUP(E45,'3-班级学员信息表'!G:AC,12,0)="","错误",VLOOKUP(E45,'3-班级学员信息表'!G:AC,12,0))))</f>
        <v/>
      </c>
      <c r="H45" s="12" t="str">
        <f>IF(E45="","",IF(ISERROR(VLOOKUP(E45,'3-班级学员信息表'!G:AC,13,0)),"错误",IF(VLOOKUP(E45,'3-班级学员信息表'!G:AC,13,0)="","错误",VLOOKUP(E45,'3-班级学员信息表'!G:AC,13,0))))</f>
        <v/>
      </c>
      <c r="I45" s="8" t="str">
        <f>IF(E45="","",IFERROR(VLOOKUP(E45,'3-班级学员信息表'!G:AC,14,0),"错误"))</f>
        <v/>
      </c>
      <c r="J45" s="8" t="str">
        <f>IF(E45="","",IFERROR(VLOOKUP(E45,'3-班级学员信息表'!G:AC,15,0),"错误"))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IF(E45="","",IFERROR(VLOOKUP(H45,'2-班级信息'!A:AH,29,0),"错误"))</f>
        <v/>
      </c>
      <c r="M45" s="6">
        <f>SUMIF('6-学员费用预警表'!A:A,'10-新增明细'!E45,'6-学员费用预警表'!F:F)</f>
        <v>0</v>
      </c>
      <c r="N45" s="5">
        <f>SUMIF('6-学员费用预警表'!A:A,'10-新增明细'!E45,'6-学员费用预警表'!I:I)</f>
        <v>0</v>
      </c>
      <c r="O45" s="8" t="str">
        <f>IF(E45="","",IFERROR(VLOOKUP(E45,'1-学员信息表'!A:AG,8,0),"错误"))</f>
        <v/>
      </c>
      <c r="P45" s="8" t="str">
        <f>IF(E45="","",IFERROR(VLOOKUP(E45,'4-收据记录表'!D:AX,26,0),"错误"))</f>
        <v/>
      </c>
      <c r="Q45" s="12"/>
      <c r="R45" s="11"/>
      <c r="S45" s="8" t="str">
        <f>IF(E45="","",IF(ISERROR(VLOOKUP(E45,'1-学员信息表'!A:AG,9,0)),"错误",IF(VLOOKUP(E45,'1-学员信息表'!A:AG,9,0)="","错误",VLOOKUP(E45,'1-学员信息表'!A:AG,9,0))))</f>
        <v/>
      </c>
      <c r="T45" s="4" t="str">
        <f>IF(E45="","",IF(ISERROR(VLOOKUP(E45,'1-学员信息表'!A:AG,20,0)),"错误",IF(VLOOKUP(E45,'1-学员信息表'!A:AG,20,0)="","错误",VLOOKUP(E45,'1-学员信息表'!A:AG,20,0))))</f>
        <v/>
      </c>
      <c r="U45" s="8" t="str">
        <f>IF(E45="","",IF(ISERROR(VLOOKUP(E45,'1-学员信息表'!A:AG,21,0)),"错误",IF(VLOOKUP(E45,'1-学员信息表'!A:AG,21,0)="","错误",VLOOKUP(E45,'1-学员信息表'!A:AG,21,0))))</f>
        <v/>
      </c>
    </row>
    <row r="46" spans="1:21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3"/>
      <c r="E46" s="9"/>
      <c r="F46" s="12" t="str">
        <f>IF(E46="","",IFERROR(VLOOKUP(E46,'1-学员信息表'!A:AG,2,0),"错误"))</f>
        <v/>
      </c>
      <c r="G46" s="12" t="str">
        <f>IF(E46="","",IF(ISERROR(VLOOKUP(E46,'3-班级学员信息表'!G:AC,12,0)),"错误",IF(VLOOKUP(E46,'3-班级学员信息表'!G:AC,12,0)="","错误",VLOOKUP(E46,'3-班级学员信息表'!G:AC,12,0))))</f>
        <v/>
      </c>
      <c r="H46" s="12" t="str">
        <f>IF(E46="","",IF(ISERROR(VLOOKUP(E46,'3-班级学员信息表'!G:AC,13,0)),"错误",IF(VLOOKUP(E46,'3-班级学员信息表'!G:AC,13,0)="","错误",VLOOKUP(E46,'3-班级学员信息表'!G:AC,13,0))))</f>
        <v/>
      </c>
      <c r="I46" s="8" t="str">
        <f>IF(E46="","",IFERROR(VLOOKUP(E46,'3-班级学员信息表'!G:AC,14,0),"错误"))</f>
        <v/>
      </c>
      <c r="J46" s="8" t="str">
        <f>IF(E46="","",IFERROR(VLOOKUP(E46,'3-班级学员信息表'!G:AC,15,0),"错误"))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IF(E46="","",IFERROR(VLOOKUP(H46,'2-班级信息'!A:AH,29,0),"错误"))</f>
        <v/>
      </c>
      <c r="M46" s="6">
        <f>SUMIF('6-学员费用预警表'!A:A,'10-新增明细'!E46,'6-学员费用预警表'!F:F)</f>
        <v>0</v>
      </c>
      <c r="N46" s="5">
        <f>SUMIF('6-学员费用预警表'!A:A,'10-新增明细'!E46,'6-学员费用预警表'!I:I)</f>
        <v>0</v>
      </c>
      <c r="O46" s="8" t="str">
        <f>IF(E46="","",IFERROR(VLOOKUP(E46,'1-学员信息表'!A:AG,8,0),"错误"))</f>
        <v/>
      </c>
      <c r="P46" s="8" t="str">
        <f>IF(E46="","",IFERROR(VLOOKUP(E46,'4-收据记录表'!D:AX,26,0),"错误"))</f>
        <v/>
      </c>
      <c r="Q46" s="12"/>
      <c r="R46" s="11"/>
      <c r="S46" s="8" t="str">
        <f>IF(E46="","",IF(ISERROR(VLOOKUP(E46,'1-学员信息表'!A:AG,9,0)),"错误",IF(VLOOKUP(E46,'1-学员信息表'!A:AG,9,0)="","错误",VLOOKUP(E46,'1-学员信息表'!A:AG,9,0))))</f>
        <v/>
      </c>
      <c r="T46" s="4" t="str">
        <f>IF(E46="","",IF(ISERROR(VLOOKUP(E46,'1-学员信息表'!A:AG,20,0)),"错误",IF(VLOOKUP(E46,'1-学员信息表'!A:AG,20,0)="","错误",VLOOKUP(E46,'1-学员信息表'!A:AG,20,0))))</f>
        <v/>
      </c>
      <c r="U46" s="8" t="str">
        <f>IF(E46="","",IF(ISERROR(VLOOKUP(E46,'1-学员信息表'!A:AG,21,0)),"错误",IF(VLOOKUP(E46,'1-学员信息表'!A:AG,21,0)="","错误",VLOOKUP(E46,'1-学员信息表'!A:AG,21,0))))</f>
        <v/>
      </c>
    </row>
    <row r="47" spans="1:21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3"/>
      <c r="E47" s="9"/>
      <c r="F47" s="12" t="str">
        <f>IF(E47="","",IFERROR(VLOOKUP(E47,'1-学员信息表'!A:AG,2,0),"错误"))</f>
        <v/>
      </c>
      <c r="G47" s="12" t="str">
        <f>IF(E47="","",IF(ISERROR(VLOOKUP(E47,'3-班级学员信息表'!G:AC,12,0)),"错误",IF(VLOOKUP(E47,'3-班级学员信息表'!G:AC,12,0)="","错误",VLOOKUP(E47,'3-班级学员信息表'!G:AC,12,0))))</f>
        <v/>
      </c>
      <c r="H47" s="12" t="str">
        <f>IF(E47="","",IF(ISERROR(VLOOKUP(E47,'3-班级学员信息表'!G:AC,13,0)),"错误",IF(VLOOKUP(E47,'3-班级学员信息表'!G:AC,13,0)="","错误",VLOOKUP(E47,'3-班级学员信息表'!G:AC,13,0))))</f>
        <v/>
      </c>
      <c r="I47" s="8" t="str">
        <f>IF(E47="","",IFERROR(VLOOKUP(E47,'3-班级学员信息表'!G:AC,14,0),"错误"))</f>
        <v/>
      </c>
      <c r="J47" s="8" t="str">
        <f>IF(E47="","",IFERROR(VLOOKUP(E47,'3-班级学员信息表'!G:AC,15,0),"错误"))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IF(E47="","",IFERROR(VLOOKUP(H47,'2-班级信息'!A:AH,29,0),"错误"))</f>
        <v/>
      </c>
      <c r="M47" s="6">
        <f>SUMIF('6-学员费用预警表'!A:A,'10-新增明细'!E47,'6-学员费用预警表'!F:F)</f>
        <v>0</v>
      </c>
      <c r="N47" s="5">
        <f>SUMIF('6-学员费用预警表'!A:A,'10-新增明细'!E47,'6-学员费用预警表'!I:I)</f>
        <v>0</v>
      </c>
      <c r="O47" s="8" t="str">
        <f>IF(E47="","",IFERROR(VLOOKUP(E47,'1-学员信息表'!A:AG,8,0),"错误"))</f>
        <v/>
      </c>
      <c r="P47" s="8" t="str">
        <f>IF(E47="","",IFERROR(VLOOKUP(E47,'4-收据记录表'!D:AX,26,0),"错误"))</f>
        <v/>
      </c>
      <c r="Q47" s="12"/>
      <c r="R47" s="11"/>
      <c r="S47" s="8" t="str">
        <f>IF(E47="","",IF(ISERROR(VLOOKUP(E47,'1-学员信息表'!A:AG,9,0)),"错误",IF(VLOOKUP(E47,'1-学员信息表'!A:AG,9,0)="","错误",VLOOKUP(E47,'1-学员信息表'!A:AG,9,0))))</f>
        <v/>
      </c>
      <c r="T47" s="4" t="str">
        <f>IF(E47="","",IF(ISERROR(VLOOKUP(E47,'1-学员信息表'!A:AG,20,0)),"错误",IF(VLOOKUP(E47,'1-学员信息表'!A:AG,20,0)="","错误",VLOOKUP(E47,'1-学员信息表'!A:AG,20,0))))</f>
        <v/>
      </c>
      <c r="U47" s="8" t="str">
        <f>IF(E47="","",IF(ISERROR(VLOOKUP(E47,'1-学员信息表'!A:AG,21,0)),"错误",IF(VLOOKUP(E47,'1-学员信息表'!A:AG,21,0)="","错误",VLOOKUP(E47,'1-学员信息表'!A:AG,21,0))))</f>
        <v/>
      </c>
    </row>
    <row r="48" spans="1:21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3"/>
      <c r="E48" s="9"/>
      <c r="F48" s="12" t="str">
        <f>IF(E48="","",IFERROR(VLOOKUP(E48,'1-学员信息表'!A:AG,2,0),"错误"))</f>
        <v/>
      </c>
      <c r="G48" s="12" t="str">
        <f>IF(E48="","",IF(ISERROR(VLOOKUP(E48,'3-班级学员信息表'!G:AC,12,0)),"错误",IF(VLOOKUP(E48,'3-班级学员信息表'!G:AC,12,0)="","错误",VLOOKUP(E48,'3-班级学员信息表'!G:AC,12,0))))</f>
        <v/>
      </c>
      <c r="H48" s="12" t="str">
        <f>IF(E48="","",IF(ISERROR(VLOOKUP(E48,'3-班级学员信息表'!G:AC,13,0)),"错误",IF(VLOOKUP(E48,'3-班级学员信息表'!G:AC,13,0)="","错误",VLOOKUP(E48,'3-班级学员信息表'!G:AC,13,0))))</f>
        <v/>
      </c>
      <c r="I48" s="8" t="str">
        <f>IF(E48="","",IFERROR(VLOOKUP(E48,'3-班级学员信息表'!G:AC,14,0),"错误"))</f>
        <v/>
      </c>
      <c r="J48" s="8" t="str">
        <f>IF(E48="","",IFERROR(VLOOKUP(E48,'3-班级学员信息表'!G:AC,15,0),"错误"))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IF(E48="","",IFERROR(VLOOKUP(H48,'2-班级信息'!A:AH,29,0),"错误"))</f>
        <v/>
      </c>
      <c r="M48" s="6">
        <f>SUMIF('6-学员费用预警表'!A:A,'10-新增明细'!E48,'6-学员费用预警表'!F:F)</f>
        <v>0</v>
      </c>
      <c r="N48" s="5">
        <f>SUMIF('6-学员费用预警表'!A:A,'10-新增明细'!E48,'6-学员费用预警表'!I:I)</f>
        <v>0</v>
      </c>
      <c r="O48" s="8" t="str">
        <f>IF(E48="","",IFERROR(VLOOKUP(E48,'1-学员信息表'!A:AG,8,0),"错误"))</f>
        <v/>
      </c>
      <c r="P48" s="8" t="str">
        <f>IF(E48="","",IFERROR(VLOOKUP(E48,'4-收据记录表'!D:AX,26,0),"错误"))</f>
        <v/>
      </c>
      <c r="Q48" s="12"/>
      <c r="R48" s="11"/>
      <c r="S48" s="8" t="str">
        <f>IF(E48="","",IF(ISERROR(VLOOKUP(E48,'1-学员信息表'!A:AG,9,0)),"错误",IF(VLOOKUP(E48,'1-学员信息表'!A:AG,9,0)="","错误",VLOOKUP(E48,'1-学员信息表'!A:AG,9,0))))</f>
        <v/>
      </c>
      <c r="T48" s="4" t="str">
        <f>IF(E48="","",IF(ISERROR(VLOOKUP(E48,'1-学员信息表'!A:AG,20,0)),"错误",IF(VLOOKUP(E48,'1-学员信息表'!A:AG,20,0)="","错误",VLOOKUP(E48,'1-学员信息表'!A:AG,20,0))))</f>
        <v/>
      </c>
      <c r="U48" s="8" t="str">
        <f>IF(E48="","",IF(ISERROR(VLOOKUP(E48,'1-学员信息表'!A:AG,21,0)),"错误",IF(VLOOKUP(E48,'1-学员信息表'!A:AG,21,0)="","错误",VLOOKUP(E48,'1-学员信息表'!A:AG,21,0))))</f>
        <v/>
      </c>
    </row>
    <row r="49" spans="1:21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3"/>
      <c r="E49" s="9"/>
      <c r="F49" s="12" t="str">
        <f>IF(E49="","",IFERROR(VLOOKUP(E49,'1-学员信息表'!A:AG,2,0),"错误"))</f>
        <v/>
      </c>
      <c r="G49" s="12" t="str">
        <f>IF(E49="","",IF(ISERROR(VLOOKUP(E49,'3-班级学员信息表'!G:AC,12,0)),"错误",IF(VLOOKUP(E49,'3-班级学员信息表'!G:AC,12,0)="","错误",VLOOKUP(E49,'3-班级学员信息表'!G:AC,12,0))))</f>
        <v/>
      </c>
      <c r="H49" s="12" t="str">
        <f>IF(E49="","",IF(ISERROR(VLOOKUP(E49,'3-班级学员信息表'!G:AC,13,0)),"错误",IF(VLOOKUP(E49,'3-班级学员信息表'!G:AC,13,0)="","错误",VLOOKUP(E49,'3-班级学员信息表'!G:AC,13,0))))</f>
        <v/>
      </c>
      <c r="I49" s="8" t="str">
        <f>IF(E49="","",IFERROR(VLOOKUP(E49,'3-班级学员信息表'!G:AC,14,0),"错误"))</f>
        <v/>
      </c>
      <c r="J49" s="8" t="str">
        <f>IF(E49="","",IFERROR(VLOOKUP(E49,'3-班级学员信息表'!G:AC,15,0),"错误"))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IF(E49="","",IFERROR(VLOOKUP(H49,'2-班级信息'!A:AH,29,0),"错误"))</f>
        <v/>
      </c>
      <c r="M49" s="6">
        <f>SUMIF('6-学员费用预警表'!A:A,'10-新增明细'!E49,'6-学员费用预警表'!F:F)</f>
        <v>0</v>
      </c>
      <c r="N49" s="5">
        <f>SUMIF('6-学员费用预警表'!A:A,'10-新增明细'!E49,'6-学员费用预警表'!I:I)</f>
        <v>0</v>
      </c>
      <c r="O49" s="8" t="str">
        <f>IF(E49="","",IFERROR(VLOOKUP(E49,'1-学员信息表'!A:AG,8,0),"错误"))</f>
        <v/>
      </c>
      <c r="P49" s="8" t="str">
        <f>IF(E49="","",IFERROR(VLOOKUP(E49,'4-收据记录表'!D:AX,26,0),"错误"))</f>
        <v/>
      </c>
      <c r="Q49" s="12"/>
      <c r="R49" s="11"/>
      <c r="S49" s="8" t="str">
        <f>IF(E49="","",IF(ISERROR(VLOOKUP(E49,'1-学员信息表'!A:AG,9,0)),"错误",IF(VLOOKUP(E49,'1-学员信息表'!A:AG,9,0)="","错误",VLOOKUP(E49,'1-学员信息表'!A:AG,9,0))))</f>
        <v/>
      </c>
      <c r="T49" s="4" t="str">
        <f>IF(E49="","",IF(ISERROR(VLOOKUP(E49,'1-学员信息表'!A:AG,20,0)),"错误",IF(VLOOKUP(E49,'1-学员信息表'!A:AG,20,0)="","错误",VLOOKUP(E49,'1-学员信息表'!A:AG,20,0))))</f>
        <v/>
      </c>
      <c r="U49" s="8" t="str">
        <f>IF(E49="","",IF(ISERROR(VLOOKUP(E49,'1-学员信息表'!A:AG,21,0)),"错误",IF(VLOOKUP(E49,'1-学员信息表'!A:AG,21,0)="","错误",VLOOKUP(E49,'1-学员信息表'!A:AG,21,0))))</f>
        <v/>
      </c>
    </row>
    <row r="50" spans="1:21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3"/>
      <c r="E50" s="9"/>
      <c r="F50" s="12" t="str">
        <f>IF(E50="","",IFERROR(VLOOKUP(E50,'1-学员信息表'!A:AG,2,0),"错误"))</f>
        <v/>
      </c>
      <c r="G50" s="12" t="str">
        <f>IF(E50="","",IF(ISERROR(VLOOKUP(E50,'3-班级学员信息表'!G:AC,12,0)),"错误",IF(VLOOKUP(E50,'3-班级学员信息表'!G:AC,12,0)="","错误",VLOOKUP(E50,'3-班级学员信息表'!G:AC,12,0))))</f>
        <v/>
      </c>
      <c r="H50" s="12" t="str">
        <f>IF(E50="","",IF(ISERROR(VLOOKUP(E50,'3-班级学员信息表'!G:AC,13,0)),"错误",IF(VLOOKUP(E50,'3-班级学员信息表'!G:AC,13,0)="","错误",VLOOKUP(E50,'3-班级学员信息表'!G:AC,13,0))))</f>
        <v/>
      </c>
      <c r="I50" s="8" t="str">
        <f>IF(E50="","",IFERROR(VLOOKUP(E50,'3-班级学员信息表'!G:AC,14,0),"错误"))</f>
        <v/>
      </c>
      <c r="J50" s="8" t="str">
        <f>IF(E50="","",IFERROR(VLOOKUP(E50,'3-班级学员信息表'!G:AC,15,0),"错误"))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IF(E50="","",IFERROR(VLOOKUP(H50,'2-班级信息'!A:AH,29,0),"错误"))</f>
        <v/>
      </c>
      <c r="M50" s="6">
        <f>SUMIF('6-学员费用预警表'!A:A,'10-新增明细'!E50,'6-学员费用预警表'!F:F)</f>
        <v>0</v>
      </c>
      <c r="N50" s="5">
        <f>SUMIF('6-学员费用预警表'!A:A,'10-新增明细'!E50,'6-学员费用预警表'!I:I)</f>
        <v>0</v>
      </c>
      <c r="O50" s="8" t="str">
        <f>IF(E50="","",IFERROR(VLOOKUP(E50,'1-学员信息表'!A:AG,8,0),"错误"))</f>
        <v/>
      </c>
      <c r="P50" s="8" t="str">
        <f>IF(E50="","",IFERROR(VLOOKUP(E50,'4-收据记录表'!D:AX,26,0),"错误"))</f>
        <v/>
      </c>
      <c r="Q50" s="12"/>
      <c r="R50" s="11"/>
      <c r="S50" s="8" t="str">
        <f>IF(E50="","",IF(ISERROR(VLOOKUP(E50,'1-学员信息表'!A:AG,9,0)),"错误",IF(VLOOKUP(E50,'1-学员信息表'!A:AG,9,0)="","错误",VLOOKUP(E50,'1-学员信息表'!A:AG,9,0))))</f>
        <v/>
      </c>
      <c r="T50" s="4" t="str">
        <f>IF(E50="","",IF(ISERROR(VLOOKUP(E50,'1-学员信息表'!A:AG,20,0)),"错误",IF(VLOOKUP(E50,'1-学员信息表'!A:AG,20,0)="","错误",VLOOKUP(E50,'1-学员信息表'!A:AG,20,0))))</f>
        <v/>
      </c>
      <c r="U50" s="8" t="str">
        <f>IF(E50="","",IF(ISERROR(VLOOKUP(E50,'1-学员信息表'!A:AG,21,0)),"错误",IF(VLOOKUP(E50,'1-学员信息表'!A:AG,21,0)="","错误",VLOOKUP(E50,'1-学员信息表'!A:AG,21,0))))</f>
        <v/>
      </c>
    </row>
    <row r="51" spans="1:21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3"/>
      <c r="E51" s="9"/>
      <c r="F51" s="12" t="str">
        <f>IF(E51="","",IFERROR(VLOOKUP(E51,'1-学员信息表'!A:AG,2,0),"错误"))</f>
        <v/>
      </c>
      <c r="G51" s="12" t="str">
        <f>IF(E51="","",IF(ISERROR(VLOOKUP(E51,'3-班级学员信息表'!G:AC,12,0)),"错误",IF(VLOOKUP(E51,'3-班级学员信息表'!G:AC,12,0)="","错误",VLOOKUP(E51,'3-班级学员信息表'!G:AC,12,0))))</f>
        <v/>
      </c>
      <c r="H51" s="12" t="str">
        <f>IF(E51="","",IF(ISERROR(VLOOKUP(E51,'3-班级学员信息表'!G:AC,13,0)),"错误",IF(VLOOKUP(E51,'3-班级学员信息表'!G:AC,13,0)="","错误",VLOOKUP(E51,'3-班级学员信息表'!G:AC,13,0))))</f>
        <v/>
      </c>
      <c r="I51" s="8" t="str">
        <f>IF(E51="","",IFERROR(VLOOKUP(E51,'3-班级学员信息表'!G:AC,14,0),"错误"))</f>
        <v/>
      </c>
      <c r="J51" s="8" t="str">
        <f>IF(E51="","",IFERROR(VLOOKUP(E51,'3-班级学员信息表'!G:AC,15,0),"错误"))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IF(E51="","",IFERROR(VLOOKUP(H51,'2-班级信息'!A:AH,29,0),"错误"))</f>
        <v/>
      </c>
      <c r="M51" s="6">
        <f>SUMIF('6-学员费用预警表'!A:A,'10-新增明细'!E51,'6-学员费用预警表'!F:F)</f>
        <v>0</v>
      </c>
      <c r="N51" s="5">
        <f>SUMIF('6-学员费用预警表'!A:A,'10-新增明细'!E51,'6-学员费用预警表'!I:I)</f>
        <v>0</v>
      </c>
      <c r="O51" s="8" t="str">
        <f>IF(E51="","",IFERROR(VLOOKUP(E51,'1-学员信息表'!A:AG,8,0),"错误"))</f>
        <v/>
      </c>
      <c r="P51" s="8" t="str">
        <f>IF(E51="","",IFERROR(VLOOKUP(E51,'4-收据记录表'!D:AX,26,0),"错误"))</f>
        <v/>
      </c>
      <c r="Q51" s="12"/>
      <c r="R51" s="11"/>
      <c r="S51" s="8" t="str">
        <f>IF(E51="","",IF(ISERROR(VLOOKUP(E51,'1-学员信息表'!A:AG,9,0)),"错误",IF(VLOOKUP(E51,'1-学员信息表'!A:AG,9,0)="","错误",VLOOKUP(E51,'1-学员信息表'!A:AG,9,0))))</f>
        <v/>
      </c>
      <c r="T51" s="4" t="str">
        <f>IF(E51="","",IF(ISERROR(VLOOKUP(E51,'1-学员信息表'!A:AG,20,0)),"错误",IF(VLOOKUP(E51,'1-学员信息表'!A:AG,20,0)="","错误",VLOOKUP(E51,'1-学员信息表'!A:AG,20,0))))</f>
        <v/>
      </c>
      <c r="U51" s="8" t="str">
        <f>IF(E51="","",IF(ISERROR(VLOOKUP(E51,'1-学员信息表'!A:AG,21,0)),"错误",IF(VLOOKUP(E51,'1-学员信息表'!A:AG,21,0)="","错误",VLOOKUP(E51,'1-学员信息表'!A:AG,21,0))))</f>
        <v/>
      </c>
    </row>
    <row r="52" spans="1:21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3"/>
      <c r="E52" s="9"/>
      <c r="F52" s="12" t="str">
        <f>IF(E52="","",IFERROR(VLOOKUP(E52,'1-学员信息表'!A:AG,2,0),"错误"))</f>
        <v/>
      </c>
      <c r="G52" s="12" t="str">
        <f>IF(E52="","",IF(ISERROR(VLOOKUP(E52,'3-班级学员信息表'!G:AC,12,0)),"错误",IF(VLOOKUP(E52,'3-班级学员信息表'!G:AC,12,0)="","错误",VLOOKUP(E52,'3-班级学员信息表'!G:AC,12,0))))</f>
        <v/>
      </c>
      <c r="H52" s="12" t="str">
        <f>IF(E52="","",IF(ISERROR(VLOOKUP(E52,'3-班级学员信息表'!G:AC,13,0)),"错误",IF(VLOOKUP(E52,'3-班级学员信息表'!G:AC,13,0)="","错误",VLOOKUP(E52,'3-班级学员信息表'!G:AC,13,0))))</f>
        <v/>
      </c>
      <c r="I52" s="8" t="str">
        <f>IF(E52="","",IFERROR(VLOOKUP(E52,'3-班级学员信息表'!G:AC,14,0),"错误"))</f>
        <v/>
      </c>
      <c r="J52" s="8" t="str">
        <f>IF(E52="","",IFERROR(VLOOKUP(E52,'3-班级学员信息表'!G:AC,15,0),"错误"))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IF(E52="","",IFERROR(VLOOKUP(H52,'2-班级信息'!A:AH,29,0),"错误"))</f>
        <v/>
      </c>
      <c r="M52" s="6">
        <f>SUMIF('6-学员费用预警表'!A:A,'10-新增明细'!E52,'6-学员费用预警表'!F:F)</f>
        <v>0</v>
      </c>
      <c r="N52" s="5">
        <f>SUMIF('6-学员费用预警表'!A:A,'10-新增明细'!E52,'6-学员费用预警表'!I:I)</f>
        <v>0</v>
      </c>
      <c r="O52" s="8" t="str">
        <f>IF(E52="","",IFERROR(VLOOKUP(E52,'1-学员信息表'!A:AG,8,0),"错误"))</f>
        <v/>
      </c>
      <c r="P52" s="8" t="str">
        <f>IF(E52="","",IFERROR(VLOOKUP(E52,'4-收据记录表'!D:AX,26,0),"错误"))</f>
        <v/>
      </c>
      <c r="Q52" s="12"/>
      <c r="R52" s="11"/>
      <c r="S52" s="8" t="str">
        <f>IF(E52="","",IF(ISERROR(VLOOKUP(E52,'1-学员信息表'!A:AG,9,0)),"错误",IF(VLOOKUP(E52,'1-学员信息表'!A:AG,9,0)="","错误",VLOOKUP(E52,'1-学员信息表'!A:AG,9,0))))</f>
        <v/>
      </c>
      <c r="T52" s="4" t="str">
        <f>IF(E52="","",IF(ISERROR(VLOOKUP(E52,'1-学员信息表'!A:AG,20,0)),"错误",IF(VLOOKUP(E52,'1-学员信息表'!A:AG,20,0)="","错误",VLOOKUP(E52,'1-学员信息表'!A:AG,20,0))))</f>
        <v/>
      </c>
      <c r="U52" s="8" t="str">
        <f>IF(E52="","",IF(ISERROR(VLOOKUP(E52,'1-学员信息表'!A:AG,21,0)),"错误",IF(VLOOKUP(E52,'1-学员信息表'!A:AG,21,0)="","错误",VLOOKUP(E52,'1-学员信息表'!A:AG,21,0))))</f>
        <v/>
      </c>
    </row>
    <row r="53" spans="1:21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3"/>
      <c r="E53" s="9"/>
      <c r="F53" s="12" t="str">
        <f>IF(E53="","",IFERROR(VLOOKUP(E53,'1-学员信息表'!A:AG,2,0),"错误"))</f>
        <v/>
      </c>
      <c r="G53" s="12" t="str">
        <f>IF(E53="","",IF(ISERROR(VLOOKUP(E53,'3-班级学员信息表'!G:AC,12,0)),"错误",IF(VLOOKUP(E53,'3-班级学员信息表'!G:AC,12,0)="","错误",VLOOKUP(E53,'3-班级学员信息表'!G:AC,12,0))))</f>
        <v/>
      </c>
      <c r="H53" s="12" t="str">
        <f>IF(E53="","",IF(ISERROR(VLOOKUP(E53,'3-班级学员信息表'!G:AC,13,0)),"错误",IF(VLOOKUP(E53,'3-班级学员信息表'!G:AC,13,0)="","错误",VLOOKUP(E53,'3-班级学员信息表'!G:AC,13,0))))</f>
        <v/>
      </c>
      <c r="I53" s="8" t="str">
        <f>IF(E53="","",IFERROR(VLOOKUP(E53,'3-班级学员信息表'!G:AC,14,0),"错误"))</f>
        <v/>
      </c>
      <c r="J53" s="8" t="str">
        <f>IF(E53="","",IFERROR(VLOOKUP(E53,'3-班级学员信息表'!G:AC,15,0),"错误"))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IF(E53="","",IFERROR(VLOOKUP(H53,'2-班级信息'!A:AH,29,0),"错误"))</f>
        <v/>
      </c>
      <c r="M53" s="6">
        <f>SUMIF('6-学员费用预警表'!A:A,'10-新增明细'!E53,'6-学员费用预警表'!F:F)</f>
        <v>0</v>
      </c>
      <c r="N53" s="5">
        <f>SUMIF('6-学员费用预警表'!A:A,'10-新增明细'!E53,'6-学员费用预警表'!I:I)</f>
        <v>0</v>
      </c>
      <c r="O53" s="8" t="str">
        <f>IF(E53="","",IFERROR(VLOOKUP(E53,'1-学员信息表'!A:AG,8,0),"错误"))</f>
        <v/>
      </c>
      <c r="P53" s="8" t="str">
        <f>IF(E53="","",IFERROR(VLOOKUP(E53,'4-收据记录表'!D:AX,26,0),"错误"))</f>
        <v/>
      </c>
      <c r="Q53" s="12"/>
      <c r="R53" s="11"/>
      <c r="S53" s="8" t="str">
        <f>IF(E53="","",IF(ISERROR(VLOOKUP(E53,'1-学员信息表'!A:AG,9,0)),"错误",IF(VLOOKUP(E53,'1-学员信息表'!A:AG,9,0)="","错误",VLOOKUP(E53,'1-学员信息表'!A:AG,9,0))))</f>
        <v/>
      </c>
      <c r="T53" s="4" t="str">
        <f>IF(E53="","",IF(ISERROR(VLOOKUP(E53,'1-学员信息表'!A:AG,20,0)),"错误",IF(VLOOKUP(E53,'1-学员信息表'!A:AG,20,0)="","错误",VLOOKUP(E53,'1-学员信息表'!A:AG,20,0))))</f>
        <v/>
      </c>
      <c r="U53" s="8" t="str">
        <f>IF(E53="","",IF(ISERROR(VLOOKUP(E53,'1-学员信息表'!A:AG,21,0)),"错误",IF(VLOOKUP(E53,'1-学员信息表'!A:AG,21,0)="","错误",VLOOKUP(E53,'1-学员信息表'!A:AG,21,0))))</f>
        <v/>
      </c>
    </row>
    <row r="54" spans="1:21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3"/>
      <c r="E54" s="9"/>
      <c r="F54" s="12" t="str">
        <f>IF(E54="","",IFERROR(VLOOKUP(E54,'1-学员信息表'!A:AG,2,0),"错误"))</f>
        <v/>
      </c>
      <c r="G54" s="12" t="str">
        <f>IF(E54="","",IF(ISERROR(VLOOKUP(E54,'3-班级学员信息表'!G:AC,12,0)),"错误",IF(VLOOKUP(E54,'3-班级学员信息表'!G:AC,12,0)="","错误",VLOOKUP(E54,'3-班级学员信息表'!G:AC,12,0))))</f>
        <v/>
      </c>
      <c r="H54" s="12" t="str">
        <f>IF(E54="","",IF(ISERROR(VLOOKUP(E54,'3-班级学员信息表'!G:AC,13,0)),"错误",IF(VLOOKUP(E54,'3-班级学员信息表'!G:AC,13,0)="","错误",VLOOKUP(E54,'3-班级学员信息表'!G:AC,13,0))))</f>
        <v/>
      </c>
      <c r="I54" s="8" t="str">
        <f>IF(E54="","",IFERROR(VLOOKUP(E54,'3-班级学员信息表'!G:AC,14,0),"错误"))</f>
        <v/>
      </c>
      <c r="J54" s="8" t="str">
        <f>IF(E54="","",IFERROR(VLOOKUP(E54,'3-班级学员信息表'!G:AC,15,0),"错误"))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IF(E54="","",IFERROR(VLOOKUP(H54,'2-班级信息'!A:AH,29,0),"错误"))</f>
        <v/>
      </c>
      <c r="M54" s="6">
        <f>SUMIF('6-学员费用预警表'!A:A,'10-新增明细'!E54,'6-学员费用预警表'!F:F)</f>
        <v>0</v>
      </c>
      <c r="N54" s="5">
        <f>SUMIF('6-学员费用预警表'!A:A,'10-新增明细'!E54,'6-学员费用预警表'!I:I)</f>
        <v>0</v>
      </c>
      <c r="O54" s="8" t="str">
        <f>IF(E54="","",IFERROR(VLOOKUP(E54,'1-学员信息表'!A:AG,8,0),"错误"))</f>
        <v/>
      </c>
      <c r="P54" s="8" t="str">
        <f>IF(E54="","",IFERROR(VLOOKUP(E54,'4-收据记录表'!D:AX,26,0),"错误"))</f>
        <v/>
      </c>
      <c r="Q54" s="12"/>
      <c r="R54" s="11"/>
      <c r="S54" s="8" t="str">
        <f>IF(E54="","",IF(ISERROR(VLOOKUP(E54,'1-学员信息表'!A:AG,9,0)),"错误",IF(VLOOKUP(E54,'1-学员信息表'!A:AG,9,0)="","错误",VLOOKUP(E54,'1-学员信息表'!A:AG,9,0))))</f>
        <v/>
      </c>
      <c r="T54" s="4" t="str">
        <f>IF(E54="","",IF(ISERROR(VLOOKUP(E54,'1-学员信息表'!A:AG,20,0)),"错误",IF(VLOOKUP(E54,'1-学员信息表'!A:AG,20,0)="","错误",VLOOKUP(E54,'1-学员信息表'!A:AG,20,0))))</f>
        <v/>
      </c>
      <c r="U54" s="8" t="str">
        <f>IF(E54="","",IF(ISERROR(VLOOKUP(E54,'1-学员信息表'!A:AG,21,0)),"错误",IF(VLOOKUP(E54,'1-学员信息表'!A:AG,21,0)="","错误",VLOOKUP(E54,'1-学员信息表'!A:AG,21,0))))</f>
        <v/>
      </c>
    </row>
    <row r="55" spans="1:21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3"/>
      <c r="E55" s="9"/>
      <c r="F55" s="12" t="str">
        <f>IF(E55="","",IFERROR(VLOOKUP(E55,'1-学员信息表'!A:AG,2,0),"错误"))</f>
        <v/>
      </c>
      <c r="G55" s="12" t="str">
        <f>IF(E55="","",IF(ISERROR(VLOOKUP(E55,'3-班级学员信息表'!G:AC,12,0)),"错误",IF(VLOOKUP(E55,'3-班级学员信息表'!G:AC,12,0)="","错误",VLOOKUP(E55,'3-班级学员信息表'!G:AC,12,0))))</f>
        <v/>
      </c>
      <c r="H55" s="12" t="str">
        <f>IF(E55="","",IF(ISERROR(VLOOKUP(E55,'3-班级学员信息表'!G:AC,13,0)),"错误",IF(VLOOKUP(E55,'3-班级学员信息表'!G:AC,13,0)="","错误",VLOOKUP(E55,'3-班级学员信息表'!G:AC,13,0))))</f>
        <v/>
      </c>
      <c r="I55" s="8" t="str">
        <f>IF(E55="","",IFERROR(VLOOKUP(E55,'3-班级学员信息表'!G:AC,14,0),"错误"))</f>
        <v/>
      </c>
      <c r="J55" s="8" t="str">
        <f>IF(E55="","",IFERROR(VLOOKUP(E55,'3-班级学员信息表'!G:AC,15,0),"错误"))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IF(E55="","",IFERROR(VLOOKUP(H55,'2-班级信息'!A:AH,29,0),"错误"))</f>
        <v/>
      </c>
      <c r="M55" s="6">
        <f>SUMIF('6-学员费用预警表'!A:A,'10-新增明细'!E55,'6-学员费用预警表'!F:F)</f>
        <v>0</v>
      </c>
      <c r="N55" s="5">
        <f>SUMIF('6-学员费用预警表'!A:A,'10-新增明细'!E55,'6-学员费用预警表'!I:I)</f>
        <v>0</v>
      </c>
      <c r="O55" s="8" t="str">
        <f>IF(E55="","",IFERROR(VLOOKUP(E55,'1-学员信息表'!A:AG,8,0),"错误"))</f>
        <v/>
      </c>
      <c r="P55" s="8" t="str">
        <f>IF(E55="","",IFERROR(VLOOKUP(E55,'4-收据记录表'!D:AX,26,0),"错误"))</f>
        <v/>
      </c>
      <c r="Q55" s="12"/>
      <c r="R55" s="11"/>
      <c r="S55" s="8" t="str">
        <f>IF(E55="","",IF(ISERROR(VLOOKUP(E55,'1-学员信息表'!A:AG,9,0)),"错误",IF(VLOOKUP(E55,'1-学员信息表'!A:AG,9,0)="","错误",VLOOKUP(E55,'1-学员信息表'!A:AG,9,0))))</f>
        <v/>
      </c>
      <c r="T55" s="4" t="str">
        <f>IF(E55="","",IF(ISERROR(VLOOKUP(E55,'1-学员信息表'!A:AG,20,0)),"错误",IF(VLOOKUP(E55,'1-学员信息表'!A:AG,20,0)="","错误",VLOOKUP(E55,'1-学员信息表'!A:AG,20,0))))</f>
        <v/>
      </c>
      <c r="U55" s="8" t="str">
        <f>IF(E55="","",IF(ISERROR(VLOOKUP(E55,'1-学员信息表'!A:AG,21,0)),"错误",IF(VLOOKUP(E55,'1-学员信息表'!A:AG,21,0)="","错误",VLOOKUP(E55,'1-学员信息表'!A:AG,21,0))))</f>
        <v/>
      </c>
    </row>
    <row r="56" spans="1:21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3"/>
      <c r="E56" s="9"/>
      <c r="F56" s="12" t="str">
        <f>IF(E56="","",IFERROR(VLOOKUP(E56,'1-学员信息表'!A:AG,2,0),"错误"))</f>
        <v/>
      </c>
      <c r="G56" s="12" t="str">
        <f>IF(E56="","",IF(ISERROR(VLOOKUP(E56,'3-班级学员信息表'!G:AC,12,0)),"错误",IF(VLOOKUP(E56,'3-班级学员信息表'!G:AC,12,0)="","错误",VLOOKUP(E56,'3-班级学员信息表'!G:AC,12,0))))</f>
        <v/>
      </c>
      <c r="H56" s="12" t="str">
        <f>IF(E56="","",IF(ISERROR(VLOOKUP(E56,'3-班级学员信息表'!G:AC,13,0)),"错误",IF(VLOOKUP(E56,'3-班级学员信息表'!G:AC,13,0)="","错误",VLOOKUP(E56,'3-班级学员信息表'!G:AC,13,0))))</f>
        <v/>
      </c>
      <c r="I56" s="8" t="str">
        <f>IF(E56="","",IFERROR(VLOOKUP(E56,'3-班级学员信息表'!G:AC,14,0),"错误"))</f>
        <v/>
      </c>
      <c r="J56" s="8" t="str">
        <f>IF(E56="","",IFERROR(VLOOKUP(E56,'3-班级学员信息表'!G:AC,15,0),"错误"))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IF(E56="","",IFERROR(VLOOKUP(H56,'2-班级信息'!A:AH,29,0),"错误"))</f>
        <v/>
      </c>
      <c r="M56" s="6">
        <f>SUMIF('6-学员费用预警表'!A:A,'10-新增明细'!E56,'6-学员费用预警表'!F:F)</f>
        <v>0</v>
      </c>
      <c r="N56" s="5">
        <f>SUMIF('6-学员费用预警表'!A:A,'10-新增明细'!E56,'6-学员费用预警表'!I:I)</f>
        <v>0</v>
      </c>
      <c r="O56" s="8" t="str">
        <f>IF(E56="","",IFERROR(VLOOKUP(E56,'1-学员信息表'!A:AG,8,0),"错误"))</f>
        <v/>
      </c>
      <c r="P56" s="8" t="str">
        <f>IF(E56="","",IFERROR(VLOOKUP(E56,'4-收据记录表'!D:AX,26,0),"错误"))</f>
        <v/>
      </c>
      <c r="Q56" s="12"/>
      <c r="R56" s="11"/>
      <c r="S56" s="8" t="str">
        <f>IF(E56="","",IF(ISERROR(VLOOKUP(E56,'1-学员信息表'!A:AG,9,0)),"错误",IF(VLOOKUP(E56,'1-学员信息表'!A:AG,9,0)="","错误",VLOOKUP(E56,'1-学员信息表'!A:AG,9,0))))</f>
        <v/>
      </c>
      <c r="T56" s="4" t="str">
        <f>IF(E56="","",IF(ISERROR(VLOOKUP(E56,'1-学员信息表'!A:AG,20,0)),"错误",IF(VLOOKUP(E56,'1-学员信息表'!A:AG,20,0)="","错误",VLOOKUP(E56,'1-学员信息表'!A:AG,20,0))))</f>
        <v/>
      </c>
      <c r="U56" s="8" t="str">
        <f>IF(E56="","",IF(ISERROR(VLOOKUP(E56,'1-学员信息表'!A:AG,21,0)),"错误",IF(VLOOKUP(E56,'1-学员信息表'!A:AG,21,0)="","错误",VLOOKUP(E56,'1-学员信息表'!A:AG,21,0))))</f>
        <v/>
      </c>
    </row>
    <row r="57" spans="1:21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3"/>
      <c r="E57" s="9"/>
      <c r="F57" s="12" t="str">
        <f>IF(E57="","",IFERROR(VLOOKUP(E57,'1-学员信息表'!A:AG,2,0),"错误"))</f>
        <v/>
      </c>
      <c r="G57" s="12" t="str">
        <f>IF(E57="","",IF(ISERROR(VLOOKUP(E57,'3-班级学员信息表'!G:AC,12,0)),"错误",IF(VLOOKUP(E57,'3-班级学员信息表'!G:AC,12,0)="","错误",VLOOKUP(E57,'3-班级学员信息表'!G:AC,12,0))))</f>
        <v/>
      </c>
      <c r="H57" s="12" t="str">
        <f>IF(E57="","",IF(ISERROR(VLOOKUP(E57,'3-班级学员信息表'!G:AC,13,0)),"错误",IF(VLOOKUP(E57,'3-班级学员信息表'!G:AC,13,0)="","错误",VLOOKUP(E57,'3-班级学员信息表'!G:AC,13,0))))</f>
        <v/>
      </c>
      <c r="I57" s="8" t="str">
        <f>IF(E57="","",IFERROR(VLOOKUP(E57,'3-班级学员信息表'!G:AC,14,0),"错误"))</f>
        <v/>
      </c>
      <c r="J57" s="8" t="str">
        <f>IF(E57="","",IFERROR(VLOOKUP(E57,'3-班级学员信息表'!G:AC,15,0),"错误"))</f>
        <v/>
      </c>
      <c r="K57" s="7" t="str">
        <f>IF(E57="","",IFERROR(VLOOKUP(H57,'2-班级信息'!A:AH,6,0),"错误"))</f>
        <v/>
      </c>
      <c r="L57" s="7" t="str">
        <f>IF(E57="","",IFERROR(VLOOKUP(H57,'2-班级信息'!A:AH,29,0),"错误"))</f>
        <v/>
      </c>
      <c r="M57" s="6">
        <f>SUMIF('6-学员费用预警表'!A:A,'10-新增明细'!E57,'6-学员费用预警表'!F:F)</f>
        <v>0</v>
      </c>
      <c r="N57" s="5">
        <f>SUMIF('6-学员费用预警表'!A:A,'10-新增明细'!E57,'6-学员费用预警表'!I:I)</f>
        <v>0</v>
      </c>
      <c r="O57" s="8" t="str">
        <f>IF(E57="","",IFERROR(VLOOKUP(E57,'1-学员信息表'!A:AG,8,0),"错误"))</f>
        <v/>
      </c>
      <c r="P57" s="8" t="str">
        <f>IF(E57="","",IFERROR(VLOOKUP(E57,'4-收据记录表'!D:AX,26,0),"错误"))</f>
        <v/>
      </c>
      <c r="Q57" s="12"/>
      <c r="R57" s="11"/>
      <c r="S57" s="8" t="str">
        <f>IF(E57="","",IF(ISERROR(VLOOKUP(E57,'1-学员信息表'!A:AG,9,0)),"错误",IF(VLOOKUP(E57,'1-学员信息表'!A:AG,9,0)="","错误",VLOOKUP(E57,'1-学员信息表'!A:AG,9,0))))</f>
        <v/>
      </c>
      <c r="T57" s="4" t="str">
        <f>IF(E57="","",IF(ISERROR(VLOOKUP(E57,'1-学员信息表'!A:AG,20,0)),"错误",IF(VLOOKUP(E57,'1-学员信息表'!A:AG,20,0)="","错误",VLOOKUP(E57,'1-学员信息表'!A:AG,20,0))))</f>
        <v/>
      </c>
      <c r="U57" s="8" t="str">
        <f>IF(E57="","",IF(ISERROR(VLOOKUP(E57,'1-学员信息表'!A:AG,21,0)),"错误",IF(VLOOKUP(E57,'1-学员信息表'!A:AG,21,0)="","错误",VLOOKUP(E57,'1-学员信息表'!A:AG,21,0))))</f>
        <v/>
      </c>
    </row>
    <row r="58" spans="1:21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3"/>
      <c r="E58" s="9"/>
      <c r="F58" s="12" t="str">
        <f>IF(E58="","",IFERROR(VLOOKUP(E58,'1-学员信息表'!A:AG,2,0),"错误"))</f>
        <v/>
      </c>
      <c r="G58" s="12" t="str">
        <f>IF(E58="","",IF(ISERROR(VLOOKUP(E58,'3-班级学员信息表'!G:AC,12,0)),"错误",IF(VLOOKUP(E58,'3-班级学员信息表'!G:AC,12,0)="","错误",VLOOKUP(E58,'3-班级学员信息表'!G:AC,12,0))))</f>
        <v/>
      </c>
      <c r="H58" s="12" t="str">
        <f>IF(E58="","",IF(ISERROR(VLOOKUP(E58,'3-班级学员信息表'!G:AC,13,0)),"错误",IF(VLOOKUP(E58,'3-班级学员信息表'!G:AC,13,0)="","错误",VLOOKUP(E58,'3-班级学员信息表'!G:AC,13,0))))</f>
        <v/>
      </c>
      <c r="I58" s="8" t="str">
        <f>IF(E58="","",IFERROR(VLOOKUP(E58,'3-班级学员信息表'!G:AC,14,0),"错误"))</f>
        <v/>
      </c>
      <c r="J58" s="8" t="str">
        <f>IF(E58="","",IFERROR(VLOOKUP(E58,'3-班级学员信息表'!G:AC,15,0),"错误"))</f>
        <v/>
      </c>
      <c r="K58" s="7" t="str">
        <f>IF(E58="","",IFERROR(VLOOKUP(H58,'2-班级信息'!A:AH,6,0),"错误"))</f>
        <v/>
      </c>
      <c r="L58" s="7" t="str">
        <f>IF(E58="","",IFERROR(VLOOKUP(H58,'2-班级信息'!A:AH,29,0),"错误"))</f>
        <v/>
      </c>
      <c r="M58" s="6">
        <f>SUMIF('6-学员费用预警表'!A:A,'10-新增明细'!E58,'6-学员费用预警表'!F:F)</f>
        <v>0</v>
      </c>
      <c r="N58" s="5">
        <f>SUMIF('6-学员费用预警表'!A:A,'10-新增明细'!E58,'6-学员费用预警表'!I:I)</f>
        <v>0</v>
      </c>
      <c r="O58" s="8" t="str">
        <f>IF(E58="","",IFERROR(VLOOKUP(E58,'1-学员信息表'!A:AG,8,0),"错误"))</f>
        <v/>
      </c>
      <c r="P58" s="8" t="str">
        <f>IF(E58="","",IFERROR(VLOOKUP(E58,'4-收据记录表'!D:AX,18,0),"错误"))</f>
        <v/>
      </c>
      <c r="Q58" s="12"/>
      <c r="R58" s="11"/>
      <c r="S58" s="8" t="str">
        <f>IF(E58="","",IF(ISERROR(VLOOKUP(E58,'1-学员信息表'!A:AG,9,0)),"错误",IF(VLOOKUP(E58,'1-学员信息表'!A:AG,9,0)="","错误",VLOOKUP(E58,'1-学员信息表'!A:AG,9,0))))</f>
        <v/>
      </c>
      <c r="T58" s="4" t="str">
        <f>IF(E58="","",IF(ISERROR(VLOOKUP(E58,'1-学员信息表'!A:AG,20,0)),"错误",IF(VLOOKUP(E58,'1-学员信息表'!A:AG,20,0)="","错误",VLOOKUP(E58,'1-学员信息表'!A:AG,20,0))))</f>
        <v/>
      </c>
      <c r="U58" s="8" t="str">
        <f>IF(E58="","",IF(ISERROR(VLOOKUP(E58,'1-学员信息表'!A:AG,20,0)),"错误",IF(VLOOKUP(E58,'1-学员信息表'!A:AG,20,0)="","错误",VLOOKUP(E58,'1-学员信息表'!A:AG,20,0))))</f>
        <v/>
      </c>
    </row>
    <row r="59" spans="1:21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3"/>
      <c r="E59" s="9"/>
      <c r="F59" s="12" t="str">
        <f>IF(E59="","",IFERROR(VLOOKUP(E59,'1-学员信息表'!A:AG,2,0),"错误"))</f>
        <v/>
      </c>
      <c r="G59" s="12" t="str">
        <f>IF(E59="","",IF(ISERROR(VLOOKUP(E59,'3-班级学员信息表'!G:AC,12,0)),"错误",IF(VLOOKUP(E59,'3-班级学员信息表'!G:AC,12,0)="","错误",VLOOKUP(E59,'3-班级学员信息表'!G:AC,12,0))))</f>
        <v/>
      </c>
      <c r="H59" s="12" t="str">
        <f>IF(E59="","",IF(ISERROR(VLOOKUP(E59,'3-班级学员信息表'!G:AC,13,0)),"错误",IF(VLOOKUP(E59,'3-班级学员信息表'!G:AC,13,0)="","错误",VLOOKUP(E59,'3-班级学员信息表'!G:AC,13,0))))</f>
        <v/>
      </c>
      <c r="I59" s="8" t="str">
        <f>IF(E59="","",IFERROR(VLOOKUP(E59,'3-班级学员信息表'!G:AC,14,0),"错误"))</f>
        <v/>
      </c>
      <c r="J59" s="8" t="str">
        <f>IF(E59="","",IFERROR(VLOOKUP(E59,'3-班级学员信息表'!G:AC,15,0),"错误"))</f>
        <v/>
      </c>
      <c r="K59" s="7" t="str">
        <f>IF(E59="","",IFERROR(VLOOKUP(H59,'2-班级信息'!A:AH,6,0),"错误"))</f>
        <v/>
      </c>
      <c r="L59" s="7" t="str">
        <f>IF(E59="","",IFERROR(VLOOKUP(H59,'2-班级信息'!A:AH,29,0),"错误"))</f>
        <v/>
      </c>
      <c r="M59" s="6">
        <f>SUMIF('6-学员费用预警表'!A:A,'10-新增明细'!E59,'6-学员费用预警表'!F:F)</f>
        <v>0</v>
      </c>
      <c r="N59" s="5">
        <f>SUMIF('6-学员费用预警表'!A:A,'10-新增明细'!E59,'6-学员费用预警表'!I:I)</f>
        <v>0</v>
      </c>
      <c r="O59" s="8" t="str">
        <f>IF(E59="","",IFERROR(VLOOKUP(E59,'1-学员信息表'!A:AG,8,0),"错误"))</f>
        <v/>
      </c>
      <c r="P59" s="8" t="str">
        <f>IF(E59="","",IFERROR(VLOOKUP(E59,'4-收据记录表'!D:AX,18,0),"错误"))</f>
        <v/>
      </c>
      <c r="Q59" s="12"/>
      <c r="R59" s="11"/>
      <c r="S59" s="8" t="str">
        <f>IF(E59="","",IF(ISERROR(VLOOKUP(E59,'1-学员信息表'!A:AG,9,0)),"错误",IF(VLOOKUP(E59,'1-学员信息表'!A:AG,9,0)="","错误",VLOOKUP(E59,'1-学员信息表'!A:AG,9,0))))</f>
        <v/>
      </c>
      <c r="T59" s="4" t="str">
        <f>IF(E59="","",IF(ISERROR(VLOOKUP(E59,'1-学员信息表'!A:AG,20,0)),"错误",IF(VLOOKUP(E59,'1-学员信息表'!A:AG,20,0)="","错误",VLOOKUP(E59,'1-学员信息表'!A:AG,20,0))))</f>
        <v/>
      </c>
      <c r="U59" s="8" t="str">
        <f>IF(E59="","",IF(ISERROR(VLOOKUP(E59,'1-学员信息表'!A:AG,20,0)),"错误",IF(VLOOKUP(E59,'1-学员信息表'!A:AG,20,0)="","错误",VLOOKUP(E59,'1-学员信息表'!A:AG,20,0))))</f>
        <v/>
      </c>
    </row>
    <row r="60" spans="1:21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3"/>
      <c r="E60" s="9"/>
      <c r="F60" s="12" t="str">
        <f>IF(E60="","",IFERROR(VLOOKUP(E60,'1-学员信息表'!A:AG,2,0),"错误"))</f>
        <v/>
      </c>
      <c r="G60" s="12" t="str">
        <f>IF(E60="","",IF(ISERROR(VLOOKUP(E60,'3-班级学员信息表'!G:AC,12,0)),"错误",IF(VLOOKUP(E60,'3-班级学员信息表'!G:AC,12,0)="","错误",VLOOKUP(E60,'3-班级学员信息表'!G:AC,12,0))))</f>
        <v/>
      </c>
      <c r="H60" s="12" t="str">
        <f>IF(E60="","",IF(ISERROR(VLOOKUP(E60,'3-班级学员信息表'!G:AC,13,0)),"错误",IF(VLOOKUP(E60,'3-班级学员信息表'!G:AC,13,0)="","错误",VLOOKUP(E60,'3-班级学员信息表'!G:AC,13,0))))</f>
        <v/>
      </c>
      <c r="I60" s="8" t="str">
        <f>IF(E60="","",IFERROR(VLOOKUP(E60,'3-班级学员信息表'!G:AC,14,0),"错误"))</f>
        <v/>
      </c>
      <c r="J60" s="8" t="str">
        <f>IF(E60="","",IFERROR(VLOOKUP(E60,'3-班级学员信息表'!G:AC,15,0),"错误"))</f>
        <v/>
      </c>
      <c r="K60" s="7" t="str">
        <f>IF(E60="","",IFERROR(VLOOKUP(H60,'2-班级信息'!A:AH,6,0),"错误"))</f>
        <v/>
      </c>
      <c r="L60" s="7" t="str">
        <f>IF(E60="","",IFERROR(VLOOKUP(H60,'2-班级信息'!A:AH,29,0),"错误"))</f>
        <v/>
      </c>
      <c r="M60" s="6">
        <f>SUMIF('6-学员费用预警表'!A:A,'10-新增明细'!E60,'6-学员费用预警表'!F:F)</f>
        <v>0</v>
      </c>
      <c r="N60" s="5">
        <f>SUMIF('6-学员费用预警表'!A:A,'10-新增明细'!E60,'6-学员费用预警表'!I:I)</f>
        <v>0</v>
      </c>
      <c r="O60" s="8" t="str">
        <f>IF(E60="","",IFERROR(VLOOKUP(E60,'1-学员信息表'!A:AG,8,0),"错误"))</f>
        <v/>
      </c>
      <c r="P60" s="8" t="str">
        <f>IF(E60="","",IFERROR(VLOOKUP(E60,'4-收据记录表'!D:AX,18,0),"错误"))</f>
        <v/>
      </c>
      <c r="Q60" s="12"/>
      <c r="R60" s="11"/>
      <c r="S60" s="8" t="str">
        <f>IF(E60="","",IF(ISERROR(VLOOKUP(E60,'1-学员信息表'!A:AG,9,0)),"错误",IF(VLOOKUP(E60,'1-学员信息表'!A:AG,9,0)="","错误",VLOOKUP(E60,'1-学员信息表'!A:AG,9,0))))</f>
        <v/>
      </c>
      <c r="T60" s="4" t="str">
        <f>IF(E60="","",IF(ISERROR(VLOOKUP(E60,'1-学员信息表'!A:AG,20,0)),"错误",IF(VLOOKUP(E60,'1-学员信息表'!A:AG,20,0)="","错误",VLOOKUP(E60,'1-学员信息表'!A:AG,20,0))))</f>
        <v/>
      </c>
      <c r="U60" s="8" t="str">
        <f>IF(E60="","",IF(ISERROR(VLOOKUP(E60,'1-学员信息表'!A:AG,20,0)),"错误",IF(VLOOKUP(E60,'1-学员信息表'!A:AG,20,0)="","错误",VLOOKUP(E60,'1-学员信息表'!A:AG,20,0))))</f>
        <v/>
      </c>
    </row>
    <row r="61" spans="1:21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3"/>
      <c r="E61" s="9"/>
      <c r="F61" s="12" t="str">
        <f>IF(E61="","",IFERROR(VLOOKUP(E61,'1-学员信息表'!A:AG,2,0),"错误"))</f>
        <v/>
      </c>
      <c r="G61" s="12" t="str">
        <f>IF(E61="","",IF(ISERROR(VLOOKUP(E61,'3-班级学员信息表'!G:AC,12,0)),"错误",IF(VLOOKUP(E61,'3-班级学员信息表'!G:AC,12,0)="","错误",VLOOKUP(E61,'3-班级学员信息表'!G:AC,12,0))))</f>
        <v/>
      </c>
      <c r="H61" s="12" t="str">
        <f>IF(E61="","",IF(ISERROR(VLOOKUP(E61,'3-班级学员信息表'!G:AC,13,0)),"错误",IF(VLOOKUP(E61,'3-班级学员信息表'!G:AC,13,0)="","错误",VLOOKUP(E61,'3-班级学员信息表'!G:AC,13,0))))</f>
        <v/>
      </c>
      <c r="I61" s="8" t="str">
        <f>IF(E61="","",IFERROR(VLOOKUP(E61,'3-班级学员信息表'!G:AC,14,0),"错误"))</f>
        <v/>
      </c>
      <c r="J61" s="8" t="str">
        <f>IF(E61="","",IFERROR(VLOOKUP(E61,'3-班级学员信息表'!G:AC,15,0),"错误"))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IF(E61="","",IFERROR(VLOOKUP(H61,'2-班级信息'!A:AH,29,0),"错误"))</f>
        <v/>
      </c>
      <c r="M61" s="6">
        <f>SUMIF('6-学员费用预警表'!A:A,'10-新增明细'!E61,'6-学员费用预警表'!F:F)</f>
        <v>0</v>
      </c>
      <c r="N61" s="5">
        <f>SUMIF('6-学员费用预警表'!A:A,'10-新增明细'!E61,'6-学员费用预警表'!I:I)</f>
        <v>0</v>
      </c>
      <c r="O61" s="8" t="str">
        <f>IF(E61="","",IFERROR(VLOOKUP(E61,'1-学员信息表'!A:AG,8,0),"错误"))</f>
        <v/>
      </c>
      <c r="P61" s="8" t="str">
        <f>IF(E61="","",IFERROR(VLOOKUP(E61,'4-收据记录表'!D:AX,18,0),"错误"))</f>
        <v/>
      </c>
      <c r="Q61" s="12"/>
      <c r="R61" s="11"/>
      <c r="S61" s="8" t="str">
        <f>IF(E61="","",IF(ISERROR(VLOOKUP(E61,'1-学员信息表'!A:AG,9,0)),"错误",IF(VLOOKUP(E61,'1-学员信息表'!A:AG,9,0)="","错误",VLOOKUP(E61,'1-学员信息表'!A:AG,9,0))))</f>
        <v/>
      </c>
      <c r="T61" s="4" t="str">
        <f>IF(E61="","",IF(ISERROR(VLOOKUP(E61,'1-学员信息表'!A:AG,20,0)),"错误",IF(VLOOKUP(E61,'1-学员信息表'!A:AG,20,0)="","错误",VLOOKUP(E61,'1-学员信息表'!A:AG,20,0))))</f>
        <v/>
      </c>
      <c r="U61" s="8" t="str">
        <f>IF(E61="","",IF(ISERROR(VLOOKUP(E61,'1-学员信息表'!A:AG,20,0)),"错误",IF(VLOOKUP(E61,'1-学员信息表'!A:AG,20,0)="","错误",VLOOKUP(E61,'1-学员信息表'!A:AG,20,0))))</f>
        <v/>
      </c>
    </row>
    <row r="62" spans="1:21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3"/>
      <c r="E62" s="9"/>
      <c r="F62" s="12" t="str">
        <f>IF(E62="","",IFERROR(VLOOKUP(E62,'1-学员信息表'!A:AG,2,0),"错误"))</f>
        <v/>
      </c>
      <c r="G62" s="12" t="str">
        <f>IF(E62="","",IF(ISERROR(VLOOKUP(E62,'3-班级学员信息表'!G:AC,12,0)),"错误",IF(VLOOKUP(E62,'3-班级学员信息表'!G:AC,12,0)="","错误",VLOOKUP(E62,'3-班级学员信息表'!G:AC,12,0))))</f>
        <v/>
      </c>
      <c r="H62" s="12" t="str">
        <f>IF(E62="","",IF(ISERROR(VLOOKUP(E62,'3-班级学员信息表'!G:AC,13,0)),"错误",IF(VLOOKUP(E62,'3-班级学员信息表'!G:AC,13,0)="","错误",VLOOKUP(E62,'3-班级学员信息表'!G:AC,13,0))))</f>
        <v/>
      </c>
      <c r="I62" s="8" t="str">
        <f>IF(E62="","",IFERROR(VLOOKUP(E62,'3-班级学员信息表'!G:AC,14,0),"错误"))</f>
        <v/>
      </c>
      <c r="J62" s="8" t="str">
        <f>IF(E62="","",IFERROR(VLOOKUP(E62,'3-班级学员信息表'!G:AC,15,0),"错误"))</f>
        <v/>
      </c>
      <c r="K62" s="7" t="str">
        <f>IF(E62="","",IFERROR(VLOOKUP(H62,'2-班级信息'!A:AH,6,0),"错误"))</f>
        <v/>
      </c>
      <c r="L62" s="7" t="str">
        <f>IF(E62="","",IFERROR(VLOOKUP(H62,'2-班级信息'!A:AH,29,0),"错误"))</f>
        <v/>
      </c>
      <c r="M62" s="6">
        <f>SUMIF('6-学员费用预警表'!A:A,'10-新增明细'!E62,'6-学员费用预警表'!F:F)</f>
        <v>0</v>
      </c>
      <c r="N62" s="5">
        <f>SUMIF('6-学员费用预警表'!A:A,'10-新增明细'!E62,'6-学员费用预警表'!I:I)</f>
        <v>0</v>
      </c>
      <c r="O62" s="8" t="str">
        <f>IF(E62="","",IFERROR(VLOOKUP(E62,'1-学员信息表'!A:AG,8,0),"错误"))</f>
        <v/>
      </c>
      <c r="P62" s="8" t="str">
        <f>IF(E62="","",IFERROR(VLOOKUP(E62,'4-收据记录表'!D:AX,18,0),"错误"))</f>
        <v/>
      </c>
      <c r="Q62" s="12"/>
      <c r="R62" s="11"/>
      <c r="S62" s="8" t="str">
        <f>IF(E62="","",IF(ISERROR(VLOOKUP(E62,'1-学员信息表'!A:AG,9,0)),"错误",IF(VLOOKUP(E62,'1-学员信息表'!A:AG,9,0)="","错误",VLOOKUP(E62,'1-学员信息表'!A:AG,9,0))))</f>
        <v/>
      </c>
      <c r="T62" s="4" t="str">
        <f>IF(E62="","",IF(ISERROR(VLOOKUP(E62,'1-学员信息表'!A:AG,20,0)),"错误",IF(VLOOKUP(E62,'1-学员信息表'!A:AG,20,0)="","错误",VLOOKUP(E62,'1-学员信息表'!A:AG,20,0))))</f>
        <v/>
      </c>
      <c r="U62" s="8" t="str">
        <f>IF(E62="","",IF(ISERROR(VLOOKUP(E62,'1-学员信息表'!A:AG,20,0)),"错误",IF(VLOOKUP(E62,'1-学员信息表'!A:AG,20,0)="","错误",VLOOKUP(E62,'1-学员信息表'!A:AG,20,0))))</f>
        <v/>
      </c>
    </row>
    <row r="63" spans="1:21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3"/>
      <c r="E63" s="9"/>
      <c r="F63" s="12" t="str">
        <f>IF(E63="","",IFERROR(VLOOKUP(E63,'1-学员信息表'!A:AG,2,0),"错误"))</f>
        <v/>
      </c>
      <c r="G63" s="12" t="str">
        <f>IF(E63="","",IF(ISERROR(VLOOKUP(E63,'3-班级学员信息表'!G:AC,12,0)),"错误",IF(VLOOKUP(E63,'3-班级学员信息表'!G:AC,12,0)="","错误",VLOOKUP(E63,'3-班级学员信息表'!G:AC,12,0))))</f>
        <v/>
      </c>
      <c r="H63" s="12" t="str">
        <f>IF(E63="","",IF(ISERROR(VLOOKUP(E63,'3-班级学员信息表'!G:AC,13,0)),"错误",IF(VLOOKUP(E63,'3-班级学员信息表'!G:AC,13,0)="","错误",VLOOKUP(E63,'3-班级学员信息表'!G:AC,13,0))))</f>
        <v/>
      </c>
      <c r="I63" s="8" t="str">
        <f>IF(E63="","",IFERROR(VLOOKUP(E63,'3-班级学员信息表'!G:AC,14,0),"错误"))</f>
        <v/>
      </c>
      <c r="J63" s="8" t="str">
        <f>IF(E63="","",IFERROR(VLOOKUP(E63,'3-班级学员信息表'!G:AC,15,0),"错误"))</f>
        <v/>
      </c>
      <c r="K63" s="7" t="str">
        <f>IF(E63="","",IFERROR(VLOOKUP(H63,'2-班级信息'!A:AH,6,0),"错误"))</f>
        <v/>
      </c>
      <c r="L63" s="7" t="str">
        <f>IF(E63="","",IFERROR(VLOOKUP(H63,'2-班级信息'!A:AH,29,0),"错误"))</f>
        <v/>
      </c>
      <c r="M63" s="6">
        <f>SUMIF('6-学员费用预警表'!A:A,'10-新增明细'!E63,'6-学员费用预警表'!F:F)</f>
        <v>0</v>
      </c>
      <c r="N63" s="5">
        <f>SUMIF('6-学员费用预警表'!A:A,'10-新增明细'!E63,'6-学员费用预警表'!I:I)</f>
        <v>0</v>
      </c>
      <c r="O63" s="8" t="str">
        <f>IF(E63="","",IFERROR(VLOOKUP(E63,'1-学员信息表'!A:AG,8,0),"错误"))</f>
        <v/>
      </c>
      <c r="P63" s="8" t="str">
        <f>IF(E63="","",IFERROR(VLOOKUP(E63,'4-收据记录表'!D:AX,18,0),"错误"))</f>
        <v/>
      </c>
      <c r="Q63" s="12"/>
      <c r="R63" s="11"/>
      <c r="S63" s="8" t="str">
        <f>IF(E63="","",IF(ISERROR(VLOOKUP(E63,'1-学员信息表'!A:AG,9,0)),"错误",IF(VLOOKUP(E63,'1-学员信息表'!A:AG,9,0)="","错误",VLOOKUP(E63,'1-学员信息表'!A:AG,9,0))))</f>
        <v/>
      </c>
      <c r="T63" s="4" t="str">
        <f>IF(E63="","",IF(ISERROR(VLOOKUP(E63,'1-学员信息表'!A:AG,20,0)),"错误",IF(VLOOKUP(E63,'1-学员信息表'!A:AG,20,0)="","错误",VLOOKUP(E63,'1-学员信息表'!A:AG,20,0))))</f>
        <v/>
      </c>
      <c r="U63" s="8" t="str">
        <f>IF(E63="","",IF(ISERROR(VLOOKUP(E63,'1-学员信息表'!A:AG,20,0)),"错误",IF(VLOOKUP(E63,'1-学员信息表'!A:AG,20,0)="","错误",VLOOKUP(E63,'1-学员信息表'!A:AG,20,0))))</f>
        <v/>
      </c>
    </row>
    <row r="64" spans="1:21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3"/>
      <c r="E64" s="9"/>
      <c r="F64" s="12" t="str">
        <f>IF(E64="","",IFERROR(VLOOKUP(E64,'1-学员信息表'!A:AG,2,0),"错误"))</f>
        <v/>
      </c>
      <c r="G64" s="12" t="str">
        <f>IF(E64="","",IF(ISERROR(VLOOKUP(E64,'3-班级学员信息表'!G:AC,12,0)),"错误",IF(VLOOKUP(E64,'3-班级学员信息表'!G:AC,12,0)="","错误",VLOOKUP(E64,'3-班级学员信息表'!G:AC,12,0))))</f>
        <v/>
      </c>
      <c r="H64" s="12" t="str">
        <f>IF(E64="","",IF(ISERROR(VLOOKUP(E64,'3-班级学员信息表'!G:AC,13,0)),"错误",IF(VLOOKUP(E64,'3-班级学员信息表'!G:AC,13,0)="","错误",VLOOKUP(E64,'3-班级学员信息表'!G:AC,13,0))))</f>
        <v/>
      </c>
      <c r="I64" s="8" t="str">
        <f>IF(E64="","",IFERROR(VLOOKUP(E64,'3-班级学员信息表'!G:AC,14,0),"错误"))</f>
        <v/>
      </c>
      <c r="J64" s="8" t="str">
        <f>IF(E64="","",IFERROR(VLOOKUP(E64,'3-班级学员信息表'!G:AC,15,0),"错误"))</f>
        <v/>
      </c>
      <c r="K64" s="7" t="str">
        <f>IF(E64="","",IFERROR(VLOOKUP(H64,'2-班级信息'!A:AH,6,0),"错误"))</f>
        <v/>
      </c>
      <c r="L64" s="7" t="str">
        <f>IF(E64="","",IFERROR(VLOOKUP(H64,'2-班级信息'!A:AH,29,0),"错误"))</f>
        <v/>
      </c>
      <c r="M64" s="6">
        <f>SUMIF('6-学员费用预警表'!A:A,'10-新增明细'!E64,'6-学员费用预警表'!F:F)</f>
        <v>0</v>
      </c>
      <c r="N64" s="5">
        <f>SUMIF('6-学员费用预警表'!A:A,'10-新增明细'!E64,'6-学员费用预警表'!I:I)</f>
        <v>0</v>
      </c>
      <c r="O64" s="8" t="str">
        <f>IF(E64="","",IFERROR(VLOOKUP(E64,'1-学员信息表'!A:AG,8,0),"错误"))</f>
        <v/>
      </c>
      <c r="P64" s="8" t="str">
        <f>IF(E64="","",IFERROR(VLOOKUP(E64,'4-收据记录表'!D:AX,18,0),"错误"))</f>
        <v/>
      </c>
      <c r="Q64" s="12"/>
      <c r="R64" s="11"/>
      <c r="S64" s="8" t="str">
        <f>IF(E64="","",IF(ISERROR(VLOOKUP(E64,'1-学员信息表'!A:AG,9,0)),"错误",IF(VLOOKUP(E64,'1-学员信息表'!A:AG,9,0)="","错误",VLOOKUP(E64,'1-学员信息表'!A:AG,9,0))))</f>
        <v/>
      </c>
      <c r="T64" s="4" t="str">
        <f>IF(E64="","",IF(ISERROR(VLOOKUP(E64,'1-学员信息表'!A:AG,20,0)),"错误",IF(VLOOKUP(E64,'1-学员信息表'!A:AG,20,0)="","错误",VLOOKUP(E64,'1-学员信息表'!A:AG,20,0))))</f>
        <v/>
      </c>
      <c r="U64" s="8" t="str">
        <f>IF(E64="","",IF(ISERROR(VLOOKUP(E64,'1-学员信息表'!A:AG,20,0)),"错误",IF(VLOOKUP(E64,'1-学员信息表'!A:AG,20,0)="","错误",VLOOKUP(E64,'1-学员信息表'!A:AG,20,0))))</f>
        <v/>
      </c>
    </row>
    <row r="65" spans="1:23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3"/>
      <c r="E65" s="9"/>
      <c r="F65" s="12" t="str">
        <f>IF(E65="","",IFERROR(VLOOKUP(E65,'1-学员信息表'!A:AG,2,0),"错误"))</f>
        <v/>
      </c>
      <c r="G65" s="12" t="str">
        <f>IF(E65="","",IF(ISERROR(VLOOKUP(E65,'3-班级学员信息表'!G:AC,12,0)),"错误",IF(VLOOKUP(E65,'3-班级学员信息表'!G:AC,12,0)="","错误",VLOOKUP(E65,'3-班级学员信息表'!G:AC,12,0))))</f>
        <v/>
      </c>
      <c r="H65" s="12" t="str">
        <f>IF(E65="","",IF(ISERROR(VLOOKUP(E65,'3-班级学员信息表'!G:AC,13,0)),"错误",IF(VLOOKUP(E65,'3-班级学员信息表'!G:AC,13,0)="","错误",VLOOKUP(E65,'3-班级学员信息表'!G:AC,13,0))))</f>
        <v/>
      </c>
      <c r="I65" s="8" t="str">
        <f>IF(E65="","",IFERROR(VLOOKUP(E65,'3-班级学员信息表'!G:AC,14,0),"错误"))</f>
        <v/>
      </c>
      <c r="J65" s="8" t="str">
        <f>IF(E65="","",IFERROR(VLOOKUP(E65,'3-班级学员信息表'!G:AC,15,0),"错误"))</f>
        <v/>
      </c>
      <c r="K65" s="7" t="str">
        <f>IF(E65="","",IFERROR(VLOOKUP(H65,'2-班级信息'!A:AH,6,0),"错误"))</f>
        <v/>
      </c>
      <c r="L65" s="7" t="str">
        <f>IF(E65="","",IFERROR(VLOOKUP(H65,'2-班级信息'!A:AH,29,0),"错误"))</f>
        <v/>
      </c>
      <c r="M65" s="6">
        <f>SUMIF('6-学员费用预警表'!A:A,'10-新增明细'!E65,'6-学员费用预警表'!F:F)</f>
        <v>0</v>
      </c>
      <c r="N65" s="5">
        <f>SUMIF('6-学员费用预警表'!A:A,'10-新增明细'!E65,'6-学员费用预警表'!I:I)</f>
        <v>0</v>
      </c>
      <c r="O65" s="8" t="str">
        <f>IF(E65="","",IFERROR(VLOOKUP(E65,'1-学员信息表'!A:AG,8,0),"错误"))</f>
        <v/>
      </c>
      <c r="P65" s="8" t="str">
        <f>IF(E65="","",IFERROR(VLOOKUP(E65,'4-收据记录表'!D:AX,18,0),"错误"))</f>
        <v/>
      </c>
      <c r="Q65" s="12"/>
      <c r="R65" s="11"/>
      <c r="S65" s="8" t="str">
        <f>IF(E65="","",IF(ISERROR(VLOOKUP(E65,'1-学员信息表'!A:AG,9,0)),"错误",IF(VLOOKUP(E65,'1-学员信息表'!A:AG,9,0)="","错误",VLOOKUP(E65,'1-学员信息表'!A:AG,9,0))))</f>
        <v/>
      </c>
      <c r="T65" s="4" t="str">
        <f>IF(E65="","",IF(ISERROR(VLOOKUP(E65,'1-学员信息表'!A:AG,20,0)),"错误",IF(VLOOKUP(E65,'1-学员信息表'!A:AG,20,0)="","错误",VLOOKUP(E65,'1-学员信息表'!A:AG,20,0))))</f>
        <v/>
      </c>
      <c r="U65" s="8" t="str">
        <f>IF(E65="","",IF(ISERROR(VLOOKUP(E65,'1-学员信息表'!A:AG,20,0)),"错误",IF(VLOOKUP(E65,'1-学员信息表'!A:AG,20,0)="","错误",VLOOKUP(E65,'1-学员信息表'!A:AG,20,0))))</f>
        <v/>
      </c>
    </row>
    <row r="66" spans="1:23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3"/>
      <c r="E66" s="9"/>
      <c r="F66" s="12" t="str">
        <f>IF(E66="","",IFERROR(VLOOKUP(E66,'1-学员信息表'!A:AG,2,0),"错误"))</f>
        <v/>
      </c>
      <c r="G66" s="12" t="str">
        <f>IF(E66="","",IF(ISERROR(VLOOKUP(E66,'3-班级学员信息表'!G:AC,12,0)),"错误",IF(VLOOKUP(E66,'3-班级学员信息表'!G:AC,12,0)="","错误",VLOOKUP(E66,'3-班级学员信息表'!G:AC,12,0))))</f>
        <v/>
      </c>
      <c r="H66" s="12" t="str">
        <f>IF(E66="","",IF(ISERROR(VLOOKUP(E66,'3-班级学员信息表'!G:AC,13,0)),"错误",IF(VLOOKUP(E66,'3-班级学员信息表'!G:AC,13,0)="","错误",VLOOKUP(E66,'3-班级学员信息表'!G:AC,13,0))))</f>
        <v/>
      </c>
      <c r="I66" s="8" t="str">
        <f>IF(E66="","",IFERROR(VLOOKUP(E66,'3-班级学员信息表'!G:AC,14,0),"错误"))</f>
        <v/>
      </c>
      <c r="J66" s="8" t="str">
        <f>IF(E66="","",IFERROR(VLOOKUP(E66,'3-班级学员信息表'!G:AC,15,0),"错误"))</f>
        <v/>
      </c>
      <c r="K66" s="7" t="str">
        <f>IF(E66="","",IFERROR(VLOOKUP(H66,'2-班级信息'!A:AH,6,0),"错误"))</f>
        <v/>
      </c>
      <c r="L66" s="7" t="str">
        <f>IF(E66="","",IFERROR(VLOOKUP(H66,'2-班级信息'!A:AH,29,0),"错误"))</f>
        <v/>
      </c>
      <c r="M66" s="6">
        <f>SUMIF('6-学员费用预警表'!A:A,'10-新增明细'!E66,'6-学员费用预警表'!F:F)</f>
        <v>0</v>
      </c>
      <c r="N66" s="5">
        <f>SUMIF('6-学员费用预警表'!A:A,'10-新增明细'!E66,'6-学员费用预警表'!I:I)</f>
        <v>0</v>
      </c>
      <c r="O66" s="8" t="str">
        <f>IF(E66="","",IFERROR(VLOOKUP(E66,'1-学员信息表'!A:AG,8,0),"错误"))</f>
        <v/>
      </c>
      <c r="P66" s="8" t="str">
        <f>IF(E66="","",IFERROR(VLOOKUP(E66,'4-收据记录表'!D:AX,18,0),"错误"))</f>
        <v/>
      </c>
      <c r="Q66" s="12"/>
      <c r="R66" s="11"/>
      <c r="S66" s="8" t="str">
        <f>IF(E66="","",IF(ISERROR(VLOOKUP(E66,'1-学员信息表'!A:AG,9,0)),"错误",IF(VLOOKUP(E66,'1-学员信息表'!A:AG,9,0)="","错误",VLOOKUP(E66,'1-学员信息表'!A:AG,9,0))))</f>
        <v/>
      </c>
      <c r="T66" s="4" t="str">
        <f>IF(E66="","",IF(ISERROR(VLOOKUP(E66,'1-学员信息表'!A:AG,20,0)),"错误",IF(VLOOKUP(E66,'1-学员信息表'!A:AG,20,0)="","错误",VLOOKUP(E66,'1-学员信息表'!A:AG,20,0))))</f>
        <v/>
      </c>
      <c r="U66" s="8" t="str">
        <f>IF(E66="","",IF(ISERROR(VLOOKUP(E66,'1-学员信息表'!A:AG,20,0)),"错误",IF(VLOOKUP(E66,'1-学员信息表'!A:AG,20,0)="","错误",VLOOKUP(E66,'1-学员信息表'!A:AG,20,0))))</f>
        <v/>
      </c>
    </row>
    <row r="67" spans="1:23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3"/>
      <c r="E67" s="9"/>
      <c r="F67" s="12" t="str">
        <f>IF(E67="","",IFERROR(VLOOKUP(E67,'1-学员信息表'!A:AG,2,0),"错误"))</f>
        <v/>
      </c>
      <c r="G67" s="12" t="str">
        <f>IF(E67="","",IF(ISERROR(VLOOKUP(E67,'3-班级学员信息表'!G:AC,12,0)),"错误",IF(VLOOKUP(E67,'3-班级学员信息表'!G:AC,12,0)="","错误",VLOOKUP(E67,'3-班级学员信息表'!G:AC,12,0))))</f>
        <v/>
      </c>
      <c r="H67" s="12" t="str">
        <f>IF(E67="","",IF(ISERROR(VLOOKUP(E67,'3-班级学员信息表'!G:AC,13,0)),"错误",IF(VLOOKUP(E67,'3-班级学员信息表'!G:AC,13,0)="","错误",VLOOKUP(E67,'3-班级学员信息表'!G:AC,13,0))))</f>
        <v/>
      </c>
      <c r="I67" s="8" t="str">
        <f>IF(E67="","",IFERROR(VLOOKUP(E67,'3-班级学员信息表'!G:AC,14,0),"错误"))</f>
        <v/>
      </c>
      <c r="J67" s="8" t="str">
        <f>IF(E67="","",IFERROR(VLOOKUP(E67,'3-班级学员信息表'!G:AC,15,0),"错误"))</f>
        <v/>
      </c>
      <c r="K67" s="7" t="str">
        <f>IF(E67="","",IFERROR(VLOOKUP(H67,'2-班级信息'!A:AH,6,0),"错误"))</f>
        <v/>
      </c>
      <c r="L67" s="7" t="str">
        <f>IF(E67="","",IFERROR(VLOOKUP(H67,'2-班级信息'!A:AH,29,0),"错误"))</f>
        <v/>
      </c>
      <c r="M67" s="6">
        <f>SUMIF('6-学员费用预警表'!A:A,'10-新增明细'!E67,'6-学员费用预警表'!F:F)</f>
        <v>0</v>
      </c>
      <c r="N67" s="5">
        <f>SUMIF('6-学员费用预警表'!A:A,'10-新增明细'!E67,'6-学员费用预警表'!I:I)</f>
        <v>0</v>
      </c>
      <c r="O67" s="8" t="str">
        <f>IF(E67="","",IFERROR(VLOOKUP(E67,'1-学员信息表'!A:AG,8,0),"错误"))</f>
        <v/>
      </c>
      <c r="P67" s="8" t="str">
        <f>IF(E67="","",IFERROR(VLOOKUP(E67,'4-收据记录表'!D:AX,18,0),"错误"))</f>
        <v/>
      </c>
      <c r="Q67" s="12"/>
      <c r="R67" s="11"/>
      <c r="S67" s="8" t="str">
        <f>IF(E67="","",IF(ISERROR(VLOOKUP(E67,'1-学员信息表'!A:AG,9,0)),"错误",IF(VLOOKUP(E67,'1-学员信息表'!A:AG,9,0)="","错误",VLOOKUP(E67,'1-学员信息表'!A:AG,9,0))))</f>
        <v/>
      </c>
      <c r="T67" s="4" t="str">
        <f>IF(E67="","",IF(ISERROR(VLOOKUP(E67,'1-学员信息表'!A:AG,20,0)),"错误",IF(VLOOKUP(E67,'1-学员信息表'!A:AG,20,0)="","错误",VLOOKUP(E67,'1-学员信息表'!A:AG,20,0))))</f>
        <v/>
      </c>
      <c r="U67" s="8" t="str">
        <f>IF(E67="","",IF(ISERROR(VLOOKUP(E67,'1-学员信息表'!A:AG,20,0)),"错误",IF(VLOOKUP(E67,'1-学员信息表'!A:AG,20,0)="","错误",VLOOKUP(E67,'1-学员信息表'!A:AG,20,0))))</f>
        <v/>
      </c>
    </row>
    <row r="68" spans="1:23">
      <c r="A68" s="8" t="str">
        <f t="shared" ref="A68:A120" si="3">IF(E68&lt;&gt;"",A67+1,"")</f>
        <v/>
      </c>
      <c r="B68" s="12" t="str">
        <f t="shared" ref="B68:B120" si="4">IF(E68&lt;&gt;"",$B$2,"")</f>
        <v/>
      </c>
      <c r="C68" s="11" t="str">
        <f t="shared" ref="C68:C120" si="5">IF(E68&lt;&gt;"",$C$2,"")</f>
        <v/>
      </c>
      <c r="D68" s="3"/>
      <c r="E68" s="9"/>
      <c r="F68" s="12" t="str">
        <f>IF(E68="","",IFERROR(VLOOKUP(E68,'1-学员信息表'!A:AG,2,0),"错误"))</f>
        <v/>
      </c>
      <c r="G68" s="12" t="str">
        <f>IF(E68="","",IF(ISERROR(VLOOKUP(E68,'3-班级学员信息表'!G:AC,12,0)),"错误",IF(VLOOKUP(E68,'3-班级学员信息表'!G:AC,12,0)="","错误",VLOOKUP(E68,'3-班级学员信息表'!G:AC,12,0))))</f>
        <v/>
      </c>
      <c r="H68" s="12" t="str">
        <f>IF(E68="","",IF(ISERROR(VLOOKUP(E68,'3-班级学员信息表'!G:AC,13,0)),"错误",IF(VLOOKUP(E68,'3-班级学员信息表'!G:AC,13,0)="","错误",VLOOKUP(E68,'3-班级学员信息表'!G:AC,13,0))))</f>
        <v/>
      </c>
      <c r="I68" s="8" t="str">
        <f>IF(E68="","",IFERROR(VLOOKUP(E68,'3-班级学员信息表'!G:AC,14,0),"错误"))</f>
        <v/>
      </c>
      <c r="J68" s="8" t="str">
        <f>IF(E68="","",IFERROR(VLOOKUP(E68,'3-班级学员信息表'!G:AC,15,0),"错误"))</f>
        <v/>
      </c>
      <c r="K68" s="7" t="str">
        <f>IF(E68="","",IFERROR(VLOOKUP(H68,'2-班级信息'!A:AH,6,0),"错误"))</f>
        <v/>
      </c>
      <c r="L68" s="7" t="str">
        <f>IF(E68="","",IFERROR(VLOOKUP(H68,'2-班级信息'!A:AH,29,0),"错误"))</f>
        <v/>
      </c>
      <c r="M68" s="6">
        <f>SUMIF('6-学员费用预警表'!A:A,'10-新增明细'!E68,'6-学员费用预警表'!F:F)</f>
        <v>0</v>
      </c>
      <c r="N68" s="5">
        <f>SUMIF('6-学员费用预警表'!A:A,'10-新增明细'!E68,'6-学员费用预警表'!I:I)</f>
        <v>0</v>
      </c>
      <c r="O68" s="8" t="str">
        <f>IF(E68="","",IFERROR(VLOOKUP(E68,'1-学员信息表'!A:AG,8,0),"错误"))</f>
        <v/>
      </c>
      <c r="P68" s="8" t="str">
        <f>IF(E68="","",IFERROR(VLOOKUP(E68,'4-收据记录表'!D:AX,18,0),"错误"))</f>
        <v/>
      </c>
      <c r="Q68" s="12"/>
      <c r="R68" s="11"/>
      <c r="S68" s="8" t="str">
        <f>IF(E68="","",IF(ISERROR(VLOOKUP(E68,'1-学员信息表'!A:AG,9,0)),"错误",IF(VLOOKUP(E68,'1-学员信息表'!A:AG,9,0)="","错误",VLOOKUP(E68,'1-学员信息表'!A:AG,9,0))))</f>
        <v/>
      </c>
      <c r="T68" s="4" t="str">
        <f>IF(E68="","",IF(ISERROR(VLOOKUP(E68,'1-学员信息表'!A:AG,20,0)),"错误",IF(VLOOKUP(E68,'1-学员信息表'!A:AG,20,0)="","错误",VLOOKUP(E68,'1-学员信息表'!A:AG,20,0))))</f>
        <v/>
      </c>
      <c r="U68" s="8" t="str">
        <f>IF(E68="","",IF(ISERROR(VLOOKUP(E68,'1-学员信息表'!A:AG,20,0)),"错误",IF(VLOOKUP(E68,'1-学员信息表'!A:AG,20,0)="","错误",VLOOKUP(E68,'1-学员信息表'!A:AG,20,0))))</f>
        <v/>
      </c>
    </row>
    <row r="69" spans="1:23">
      <c r="A69" s="8" t="str">
        <f t="shared" si="3"/>
        <v/>
      </c>
      <c r="B69" s="12" t="str">
        <f t="shared" si="4"/>
        <v/>
      </c>
      <c r="C69" s="11" t="str">
        <f t="shared" si="5"/>
        <v/>
      </c>
      <c r="D69" s="3"/>
      <c r="E69" s="9"/>
      <c r="F69" s="12" t="str">
        <f>IF(E69="","",IFERROR(VLOOKUP(E69,'1-学员信息表'!A:AG,2,0),"错误"))</f>
        <v/>
      </c>
      <c r="G69" s="12" t="str">
        <f>IF(E69="","",IF(ISERROR(VLOOKUP(E69,'3-班级学员信息表'!G:AC,12,0)),"错误",IF(VLOOKUP(E69,'3-班级学员信息表'!G:AC,12,0)="","错误",VLOOKUP(E69,'3-班级学员信息表'!G:AC,12,0))))</f>
        <v/>
      </c>
      <c r="H69" s="12" t="str">
        <f>IF(E69="","",IF(ISERROR(VLOOKUP(E69,'3-班级学员信息表'!G:AC,13,0)),"错误",IF(VLOOKUP(E69,'3-班级学员信息表'!G:AC,13,0)="","错误",VLOOKUP(E69,'3-班级学员信息表'!G:AC,13,0))))</f>
        <v/>
      </c>
      <c r="I69" s="8" t="str">
        <f>IF(E69="","",IFERROR(VLOOKUP(E69,'3-班级学员信息表'!G:AC,14,0),"错误"))</f>
        <v/>
      </c>
      <c r="J69" s="8" t="str">
        <f>IF(E69="","",IFERROR(VLOOKUP(E69,'3-班级学员信息表'!G:AC,15,0),"错误"))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IF(E69="","",IFERROR(VLOOKUP(H69,'2-班级信息'!A:AH,29,0),"错误"))</f>
        <v/>
      </c>
      <c r="M69" s="6">
        <f>SUMIF('6-学员费用预警表'!A:A,'10-新增明细'!E69,'6-学员费用预警表'!F:F)</f>
        <v>0</v>
      </c>
      <c r="N69" s="5">
        <f>SUMIF('6-学员费用预警表'!A:A,'10-新增明细'!E69,'6-学员费用预警表'!I:I)</f>
        <v>0</v>
      </c>
      <c r="O69" s="8" t="str">
        <f>IF(E69="","",IFERROR(VLOOKUP(E69,'1-学员信息表'!A:AG,8,0),"错误"))</f>
        <v/>
      </c>
      <c r="P69" s="8" t="str">
        <f>IF(E69="","",IFERROR(VLOOKUP(E69,'4-收据记录表'!D:AX,18,0),"错误"))</f>
        <v/>
      </c>
      <c r="Q69" s="12"/>
      <c r="R69" s="11"/>
      <c r="S69" s="8" t="str">
        <f>IF(E69="","",IF(ISERROR(VLOOKUP(E69,'1-学员信息表'!A:AG,9,0)),"错误",IF(VLOOKUP(E69,'1-学员信息表'!A:AG,9,0)="","错误",VLOOKUP(E69,'1-学员信息表'!A:AG,9,0))))</f>
        <v/>
      </c>
      <c r="T69" s="4" t="str">
        <f>IF(E69="","",IF(ISERROR(VLOOKUP(E69,'1-学员信息表'!A:AG,20,0)),"错误",IF(VLOOKUP(E69,'1-学员信息表'!A:AG,20,0)="","错误",VLOOKUP(E69,'1-学员信息表'!A:AG,20,0))))</f>
        <v/>
      </c>
      <c r="U69" s="8" t="str">
        <f>IF(E69="","",IF(ISERROR(VLOOKUP(E69,'1-学员信息表'!A:AG,20,0)),"错误",IF(VLOOKUP(E69,'1-学员信息表'!A:AG,20,0)="","错误",VLOOKUP(E69,'1-学员信息表'!A:AG,20,0))))</f>
        <v/>
      </c>
    </row>
    <row r="70" spans="1:23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3"/>
      <c r="E70" s="9"/>
      <c r="F70" s="12" t="str">
        <f>IF(E70="","",IFERROR(VLOOKUP(E70,'1-学员信息表'!A:AG,2,0),"错误"))</f>
        <v/>
      </c>
      <c r="G70" s="12" t="str">
        <f>IF(E70="","",IF(ISERROR(VLOOKUP(E70,'3-班级学员信息表'!G:AC,12,0)),"错误",IF(VLOOKUP(E70,'3-班级学员信息表'!G:AC,12,0)="","错误",VLOOKUP(E70,'3-班级学员信息表'!G:AC,12,0))))</f>
        <v/>
      </c>
      <c r="H70" s="12" t="str">
        <f>IF(E70="","",IF(ISERROR(VLOOKUP(E70,'3-班级学员信息表'!G:AC,13,0)),"错误",IF(VLOOKUP(E70,'3-班级学员信息表'!G:AC,13,0)="","错误",VLOOKUP(E70,'3-班级学员信息表'!G:AC,13,0))))</f>
        <v/>
      </c>
      <c r="I70" s="8" t="str">
        <f>IF(E70="","",IFERROR(VLOOKUP(E70,'3-班级学员信息表'!G:AC,14,0),"错误"))</f>
        <v/>
      </c>
      <c r="J70" s="8" t="str">
        <f>IF(E70="","",IFERROR(VLOOKUP(E70,'3-班级学员信息表'!G:AC,15,0),"错误"))</f>
        <v/>
      </c>
      <c r="K70" s="7" t="str">
        <f>IF(E70="","",IFERROR(VLOOKUP(H70,'2-班级信息'!A:AH,6,0),"错误"))</f>
        <v/>
      </c>
      <c r="L70" s="7" t="str">
        <f>IF(E70="","",IFERROR(VLOOKUP(H70,'2-班级信息'!A:AH,29,0),"错误"))</f>
        <v/>
      </c>
      <c r="M70" s="6">
        <f>SUMIF('6-学员费用预警表'!A:A,'10-新增明细'!E70,'6-学员费用预警表'!F:F)</f>
        <v>0</v>
      </c>
      <c r="N70" s="5">
        <f>SUMIF('6-学员费用预警表'!A:A,'10-新增明细'!E70,'6-学员费用预警表'!I:I)</f>
        <v>0</v>
      </c>
      <c r="O70" s="8" t="str">
        <f>IF(E70="","",IFERROR(VLOOKUP(E70,'1-学员信息表'!A:AG,8,0),"错误"))</f>
        <v/>
      </c>
      <c r="P70" s="8" t="str">
        <f>IF(E70="","",IFERROR(VLOOKUP(E70,'4-收据记录表'!D:AX,18,0),"错误"))</f>
        <v/>
      </c>
      <c r="Q70" s="12"/>
      <c r="R70" s="11"/>
      <c r="S70" s="8" t="str">
        <f>IF(E70="","",IF(ISERROR(VLOOKUP(E70,'1-学员信息表'!A:AG,9,0)),"错误",IF(VLOOKUP(E70,'1-学员信息表'!A:AG,9,0)="","错误",VLOOKUP(E70,'1-学员信息表'!A:AG,9,0))))</f>
        <v/>
      </c>
      <c r="T70" s="4" t="str">
        <f>IF(E70="","",IF(ISERROR(VLOOKUP(E70,'1-学员信息表'!A:AG,20,0)),"错误",IF(VLOOKUP(E70,'1-学员信息表'!A:AG,20,0)="","错误",VLOOKUP(E70,'1-学员信息表'!A:AG,20,0))))</f>
        <v/>
      </c>
      <c r="U70" s="8" t="str">
        <f>IF(E70="","",IF(ISERROR(VLOOKUP(E70,'1-学员信息表'!A:AG,20,0)),"错误",IF(VLOOKUP(E70,'1-学员信息表'!A:AG,20,0)="","错误",VLOOKUP(E70,'1-学员信息表'!A:AG,20,0))))</f>
        <v/>
      </c>
    </row>
    <row r="71" spans="1:23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3"/>
      <c r="E71" s="9"/>
      <c r="F71" s="12" t="str">
        <f>IF(E71="","",IFERROR(VLOOKUP(E71,'1-学员信息表'!A:AG,2,0),"错误"))</f>
        <v/>
      </c>
      <c r="G71" s="12" t="str">
        <f>IF(E71="","",IF(ISERROR(VLOOKUP(E71,'3-班级学员信息表'!G:AC,12,0)),"错误",IF(VLOOKUP(E71,'3-班级学员信息表'!G:AC,12,0)="","错误",VLOOKUP(E71,'3-班级学员信息表'!G:AC,12,0))))</f>
        <v/>
      </c>
      <c r="H71" s="12" t="str">
        <f>IF(E71="","",IF(ISERROR(VLOOKUP(E71,'3-班级学员信息表'!G:AC,13,0)),"错误",IF(VLOOKUP(E71,'3-班级学员信息表'!G:AC,13,0)="","错误",VLOOKUP(E71,'3-班级学员信息表'!G:AC,13,0))))</f>
        <v/>
      </c>
      <c r="I71" s="8" t="str">
        <f>IF(E71="","",IFERROR(VLOOKUP(E71,'3-班级学员信息表'!G:AC,14,0),"错误"))</f>
        <v/>
      </c>
      <c r="J71" s="8" t="str">
        <f>IF(E71="","",IFERROR(VLOOKUP(E71,'3-班级学员信息表'!G:AC,15,0),"错误"))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IF(E71="","",IFERROR(VLOOKUP(H71,'2-班级信息'!A:AH,29,0),"错误"))</f>
        <v/>
      </c>
      <c r="M71" s="6">
        <f>SUMIF('6-学员费用预警表'!A:A,'10-新增明细'!E71,'6-学员费用预警表'!F:F)</f>
        <v>0</v>
      </c>
      <c r="N71" s="5">
        <f>SUMIF('6-学员费用预警表'!A:A,'10-新增明细'!E71,'6-学员费用预警表'!I:I)</f>
        <v>0</v>
      </c>
      <c r="O71" s="8" t="str">
        <f>IF(E71="","",IFERROR(VLOOKUP(E71,'1-学员信息表'!A:AG,8,0),"错误"))</f>
        <v/>
      </c>
      <c r="P71" s="8" t="str">
        <f>IF(E71="","",IFERROR(VLOOKUP(E71,'4-收据记录表'!D:AX,18,0),"错误"))</f>
        <v/>
      </c>
      <c r="Q71" s="12"/>
      <c r="R71" s="11"/>
      <c r="S71" s="8" t="str">
        <f>IF(E71="","",IF(ISERROR(VLOOKUP(E71,'1-学员信息表'!A:AG,9,0)),"错误",IF(VLOOKUP(E71,'1-学员信息表'!A:AG,9,0)="","错误",VLOOKUP(E71,'1-学员信息表'!A:AG,9,0))))</f>
        <v/>
      </c>
      <c r="T71" s="4" t="str">
        <f>IF(E71="","",IF(ISERROR(VLOOKUP(E71,'1-学员信息表'!A:AG,20,0)),"错误",IF(VLOOKUP(E71,'1-学员信息表'!A:AG,20,0)="","错误",VLOOKUP(E71,'1-学员信息表'!A:AG,20,0))))</f>
        <v/>
      </c>
      <c r="U71" s="8" t="str">
        <f>IF(E71="","",IF(ISERROR(VLOOKUP(E71,'1-学员信息表'!A:AG,20,0)),"错误",IF(VLOOKUP(E71,'1-学员信息表'!A:AG,20,0)="","错误",VLOOKUP(E71,'1-学员信息表'!A:AG,20,0))))</f>
        <v/>
      </c>
    </row>
    <row r="72" spans="1:23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3"/>
      <c r="E72" s="9"/>
      <c r="F72" s="12" t="str">
        <f>IF(E72="","",IFERROR(VLOOKUP(E72,'1-学员信息表'!A:AG,2,0),"错误"))</f>
        <v/>
      </c>
      <c r="G72" s="12" t="str">
        <f>IF(E72="","",IF(ISERROR(VLOOKUP(E72,'3-班级学员信息表'!G:AC,12,0)),"错误",IF(VLOOKUP(E72,'3-班级学员信息表'!G:AC,12,0)="","错误",VLOOKUP(E72,'3-班级学员信息表'!G:AC,12,0))))</f>
        <v/>
      </c>
      <c r="H72" s="12" t="str">
        <f>IF(E72="","",IF(ISERROR(VLOOKUP(E72,'3-班级学员信息表'!G:AC,13,0)),"错误",IF(VLOOKUP(E72,'3-班级学员信息表'!G:AC,13,0)="","错误",VLOOKUP(E72,'3-班级学员信息表'!G:AC,13,0))))</f>
        <v/>
      </c>
      <c r="I72" s="8" t="str">
        <f>IF(E72="","",IFERROR(VLOOKUP(E72,'3-班级学员信息表'!G:AC,14,0),"错误"))</f>
        <v/>
      </c>
      <c r="J72" s="8" t="str">
        <f>IF(E72="","",IFERROR(VLOOKUP(E72,'3-班级学员信息表'!G:AC,15,0),"错误"))</f>
        <v/>
      </c>
      <c r="K72" s="7" t="str">
        <f>IF(E72="","",IFERROR(VLOOKUP(H72,'2-班级信息'!A:AH,6,0),"错误"))</f>
        <v/>
      </c>
      <c r="L72" s="7" t="str">
        <f>IF(E72="","",IFERROR(VLOOKUP(H72,'2-班级信息'!A:AH,29,0),"错误"))</f>
        <v/>
      </c>
      <c r="M72" s="6">
        <f>SUMIF('6-学员费用预警表'!A:A,'10-新增明细'!E72,'6-学员费用预警表'!F:F)</f>
        <v>0</v>
      </c>
      <c r="N72" s="5">
        <f>SUMIF('6-学员费用预警表'!A:A,'10-新增明细'!E72,'6-学员费用预警表'!I:I)</f>
        <v>0</v>
      </c>
      <c r="O72" s="8" t="str">
        <f>IF(E72="","",IFERROR(VLOOKUP(E72,'1-学员信息表'!A:AG,8,0),"错误"))</f>
        <v/>
      </c>
      <c r="P72" s="8" t="str">
        <f>IF(E72="","",IFERROR(VLOOKUP(E72,'4-收据记录表'!D:AX,18,0),"错误"))</f>
        <v/>
      </c>
      <c r="Q72" s="12"/>
      <c r="R72" s="11"/>
      <c r="S72" s="8" t="str">
        <f>IF(E72="","",IF(ISERROR(VLOOKUP(E72,'1-学员信息表'!A:AG,9,0)),"错误",IF(VLOOKUP(E72,'1-学员信息表'!A:AG,9,0)="","错误",VLOOKUP(E72,'1-学员信息表'!A:AG,9,0))))</f>
        <v/>
      </c>
      <c r="T72" s="4" t="str">
        <f>IF(E72="","",IF(ISERROR(VLOOKUP(E72,'1-学员信息表'!A:AG,20,0)),"错误",IF(VLOOKUP(E72,'1-学员信息表'!A:AG,20,0)="","错误",VLOOKUP(E72,'1-学员信息表'!A:AG,20,0))))</f>
        <v/>
      </c>
      <c r="U72" s="8" t="str">
        <f>IF(E72="","",IF(ISERROR(VLOOKUP(E72,'1-学员信息表'!A:AG,20,0)),"错误",IF(VLOOKUP(E72,'1-学员信息表'!A:AG,20,0)="","错误",VLOOKUP(E72,'1-学员信息表'!A:AG,20,0))))</f>
        <v/>
      </c>
    </row>
    <row r="73" spans="1:23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3"/>
      <c r="E73" s="9"/>
      <c r="F73" s="12" t="str">
        <f>IF(E73="","",IFERROR(VLOOKUP(E73,'1-学员信息表'!A:AG,2,0),"错误"))</f>
        <v/>
      </c>
      <c r="G73" s="12" t="str">
        <f>IF(E73="","",IF(ISERROR(VLOOKUP(E73,'3-班级学员信息表'!G:AC,12,0)),"错误",IF(VLOOKUP(E73,'3-班级学员信息表'!G:AC,12,0)="","错误",VLOOKUP(E73,'3-班级学员信息表'!G:AC,12,0))))</f>
        <v/>
      </c>
      <c r="H73" s="12" t="str">
        <f>IF(E73="","",IF(ISERROR(VLOOKUP(E73,'3-班级学员信息表'!G:AC,13,0)),"错误",IF(VLOOKUP(E73,'3-班级学员信息表'!G:AC,13,0)="","错误",VLOOKUP(E73,'3-班级学员信息表'!G:AC,13,0))))</f>
        <v/>
      </c>
      <c r="I73" s="8" t="str">
        <f>IF(E73="","",IFERROR(VLOOKUP(E73,'3-班级学员信息表'!G:AC,14,0),"错误"))</f>
        <v/>
      </c>
      <c r="J73" s="8" t="str">
        <f>IF(E73="","",IFERROR(VLOOKUP(E73,'3-班级学员信息表'!G:AC,15,0),"错误"))</f>
        <v/>
      </c>
      <c r="K73" s="7" t="str">
        <f>IF(E73="","",IFERROR(VLOOKUP(H73,'2-班级信息'!A:AH,6,0),"错误"))</f>
        <v/>
      </c>
      <c r="L73" s="7" t="str">
        <f>IF(E73="","",IFERROR(VLOOKUP(H73,'2-班级信息'!A:AH,29,0),"错误"))</f>
        <v/>
      </c>
      <c r="M73" s="6">
        <f>SUMIF('6-学员费用预警表'!A:A,'10-新增明细'!E73,'6-学员费用预警表'!F:F)</f>
        <v>0</v>
      </c>
      <c r="N73" s="5">
        <f>SUMIF('6-学员费用预警表'!A:A,'10-新增明细'!E73,'6-学员费用预警表'!I:I)</f>
        <v>0</v>
      </c>
      <c r="O73" s="8" t="str">
        <f>IF(E73="","",IFERROR(VLOOKUP(E73,'1-学员信息表'!A:AG,8,0),"错误"))</f>
        <v/>
      </c>
      <c r="P73" s="8" t="str">
        <f>IF(E73="","",IFERROR(VLOOKUP(E73,'4-收据记录表'!D:AX,18,0),"错误"))</f>
        <v/>
      </c>
      <c r="Q73" s="12"/>
      <c r="R73" s="11"/>
      <c r="S73" s="8" t="str">
        <f>IF(E73="","",IF(ISERROR(VLOOKUP(E73,'1-学员信息表'!A:AG,9,0)),"错误",IF(VLOOKUP(E73,'1-学员信息表'!A:AG,9,0)="","错误",VLOOKUP(E73,'1-学员信息表'!A:AG,9,0))))</f>
        <v/>
      </c>
      <c r="T73" s="4" t="str">
        <f>IF(E73="","",IF(ISERROR(VLOOKUP(E73,'1-学员信息表'!A:AG,20,0)),"错误",IF(VLOOKUP(E73,'1-学员信息表'!A:AG,20,0)="","错误",VLOOKUP(E73,'1-学员信息表'!A:AG,20,0))))</f>
        <v/>
      </c>
      <c r="U73" s="8" t="str">
        <f>IF(E73="","",IF(ISERROR(VLOOKUP(E73,'1-学员信息表'!A:AG,20,0)),"错误",IF(VLOOKUP(E73,'1-学员信息表'!A:AG,20,0)="","错误",VLOOKUP(E73,'1-学员信息表'!A:AG,20,0))))</f>
        <v/>
      </c>
    </row>
    <row r="74" spans="1:23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3"/>
      <c r="E74" s="9"/>
      <c r="F74" s="12" t="str">
        <f>IF(E74="","",IFERROR(VLOOKUP(E74,'1-学员信息表'!A:AG,2,0),"错误"))</f>
        <v/>
      </c>
      <c r="G74" s="12" t="str">
        <f>IF(E74="","",IF(ISERROR(VLOOKUP(E74,'3-班级学员信息表'!G:AC,12,0)),"错误",IF(VLOOKUP(E74,'3-班级学员信息表'!G:AC,12,0)="","错误",VLOOKUP(E74,'3-班级学员信息表'!G:AC,12,0))))</f>
        <v/>
      </c>
      <c r="H74" s="12" t="str">
        <f>IF(E74="","",IF(ISERROR(VLOOKUP(E74,'3-班级学员信息表'!G:AC,13,0)),"错误",IF(VLOOKUP(E74,'3-班级学员信息表'!G:AC,13,0)="","错误",VLOOKUP(E74,'3-班级学员信息表'!G:AC,13,0))))</f>
        <v/>
      </c>
      <c r="I74" s="8" t="str">
        <f>IF(E74="","",IFERROR(VLOOKUP(E74,'3-班级学员信息表'!G:AC,14,0),"错误"))</f>
        <v/>
      </c>
      <c r="J74" s="8" t="str">
        <f>IF(E74="","",IFERROR(VLOOKUP(E74,'3-班级学员信息表'!G:AC,15,0),"错误"))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IF(E74="","",IFERROR(VLOOKUP(H74,'2-班级信息'!A:AH,29,0),"错误"))</f>
        <v/>
      </c>
      <c r="M74" s="6">
        <f>SUMIF('6-学员费用预警表'!A:A,'10-新增明细'!E74,'6-学员费用预警表'!F:F)</f>
        <v>0</v>
      </c>
      <c r="N74" s="5">
        <f>SUMIF('6-学员费用预警表'!A:A,'10-新增明细'!E74,'6-学员费用预警表'!I:I)</f>
        <v>0</v>
      </c>
      <c r="O74" s="8" t="str">
        <f>IF(E74="","",IFERROR(VLOOKUP(E74,'1-学员信息表'!A:AG,8,0),"错误"))</f>
        <v/>
      </c>
      <c r="P74" s="8" t="str">
        <f>IF(E74="","",IFERROR(VLOOKUP(E74,'4-收据记录表'!D:AX,18,0),"错误"))</f>
        <v/>
      </c>
      <c r="Q74" s="12"/>
      <c r="R74" s="11"/>
      <c r="S74" s="8" t="str">
        <f>IF(E74="","",IF(ISERROR(VLOOKUP(E74,'1-学员信息表'!A:AG,9,0)),"错误",IF(VLOOKUP(E74,'1-学员信息表'!A:AG,9,0)="","错误",VLOOKUP(E74,'1-学员信息表'!A:AG,9,0))))</f>
        <v/>
      </c>
      <c r="T74" s="4" t="str">
        <f>IF(E74="","",IF(ISERROR(VLOOKUP(E74,'1-学员信息表'!A:AG,20,0)),"错误",IF(VLOOKUP(E74,'1-学员信息表'!A:AG,20,0)="","错误",VLOOKUP(E74,'1-学员信息表'!A:AG,20,0))))</f>
        <v/>
      </c>
      <c r="U74" s="8" t="str">
        <f>IF(E74="","",IF(ISERROR(VLOOKUP(E74,'1-学员信息表'!A:AG,20,0)),"错误",IF(VLOOKUP(E74,'1-学员信息表'!A:AG,20,0)="","错误",VLOOKUP(E74,'1-学员信息表'!A:AG,20,0))))</f>
        <v/>
      </c>
    </row>
    <row r="75" spans="1:23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3"/>
      <c r="E75" s="9"/>
      <c r="F75" s="12" t="str">
        <f>IF(E75="","",IFERROR(VLOOKUP(E75,'1-学员信息表'!A:AG,2,0),"错误"))</f>
        <v/>
      </c>
      <c r="G75" s="12" t="str">
        <f>IF(E75="","",IF(ISERROR(VLOOKUP(E75,'3-班级学员信息表'!G:AC,12,0)),"错误",IF(VLOOKUP(E75,'3-班级学员信息表'!G:AC,12,0)="","错误",VLOOKUP(E75,'3-班级学员信息表'!G:AC,12,0))))</f>
        <v/>
      </c>
      <c r="H75" s="12" t="str">
        <f>IF(E75="","",IF(ISERROR(VLOOKUP(E75,'3-班级学员信息表'!G:AC,13,0)),"错误",IF(VLOOKUP(E75,'3-班级学员信息表'!G:AC,13,0)="","错误",VLOOKUP(E75,'3-班级学员信息表'!G:AC,13,0))))</f>
        <v/>
      </c>
      <c r="I75" s="8" t="str">
        <f>IF(E75="","",IFERROR(VLOOKUP(E75,'3-班级学员信息表'!G:AC,14,0),"错误"))</f>
        <v/>
      </c>
      <c r="J75" s="8" t="str">
        <f>IF(E75="","",IFERROR(VLOOKUP(E75,'3-班级学员信息表'!G:AC,15,0),"错误"))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IF(E75="","",IFERROR(VLOOKUP(H75,'2-班级信息'!A:AH,29,0),"错误"))</f>
        <v/>
      </c>
      <c r="M75" s="6">
        <f>SUMIF('6-学员费用预警表'!A:A,'10-新增明细'!E75,'6-学员费用预警表'!F:F)</f>
        <v>0</v>
      </c>
      <c r="N75" s="5">
        <f>SUMIF('6-学员费用预警表'!A:A,'10-新增明细'!E75,'6-学员费用预警表'!I:I)</f>
        <v>0</v>
      </c>
      <c r="O75" s="8" t="str">
        <f>IF(E75="","",IFERROR(VLOOKUP(E75,'1-学员信息表'!A:AG,8,0),"错误"))</f>
        <v/>
      </c>
      <c r="P75" s="8" t="str">
        <f>IF(E75="","",IFERROR(VLOOKUP(E75,'4-收据记录表'!D:AX,18,0),"错误"))</f>
        <v/>
      </c>
      <c r="Q75" s="12"/>
      <c r="R75" s="11"/>
      <c r="S75" s="8" t="str">
        <f>IF(E75="","",IF(ISERROR(VLOOKUP(E75,'1-学员信息表'!A:AG,9,0)),"错误",IF(VLOOKUP(E75,'1-学员信息表'!A:AG,9,0)="","错误",VLOOKUP(E75,'1-学员信息表'!A:AG,9,0))))</f>
        <v/>
      </c>
      <c r="T75" s="4" t="str">
        <f>IF(E75="","",IF(ISERROR(VLOOKUP(E75,'1-学员信息表'!A:AG,20,0)),"错误",IF(VLOOKUP(E75,'1-学员信息表'!A:AG,20,0)="","错误",VLOOKUP(E75,'1-学员信息表'!A:AG,20,0))))</f>
        <v/>
      </c>
      <c r="U75" s="8" t="str">
        <f>IF(E75="","",IF(ISERROR(VLOOKUP(E75,'1-学员信息表'!A:AG,20,0)),"错误",IF(VLOOKUP(E75,'1-学员信息表'!A:AG,20,0)="","错误",VLOOKUP(E75,'1-学员信息表'!A:AG,20,0))))</f>
        <v/>
      </c>
    </row>
    <row r="76" spans="1:23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3"/>
      <c r="E76" s="9"/>
      <c r="F76" s="12" t="str">
        <f>IF(E76="","",IFERROR(VLOOKUP(E76,'1-学员信息表'!A:AG,2,0),"错误"))</f>
        <v/>
      </c>
      <c r="G76" s="12" t="str">
        <f>IF(E76="","",IF(ISERROR(VLOOKUP(E76,'3-班级学员信息表'!G:AC,12,0)),"错误",IF(VLOOKUP(E76,'3-班级学员信息表'!G:AC,12,0)="","错误",VLOOKUP(E76,'3-班级学员信息表'!G:AC,12,0))))</f>
        <v/>
      </c>
      <c r="H76" s="12" t="str">
        <f>IF(E76="","",IF(ISERROR(VLOOKUP(E76,'3-班级学员信息表'!G:AC,13,0)),"错误",IF(VLOOKUP(E76,'3-班级学员信息表'!G:AC,13,0)="","错误",VLOOKUP(E76,'3-班级学员信息表'!G:AC,13,0))))</f>
        <v/>
      </c>
      <c r="I76" s="8" t="str">
        <f>IF(E76="","",IFERROR(VLOOKUP(E76,'3-班级学员信息表'!G:AC,14,0),"错误"))</f>
        <v/>
      </c>
      <c r="J76" s="8" t="str">
        <f>IF(E76="","",IFERROR(VLOOKUP(E76,'3-班级学员信息表'!G:AC,15,0),"错误"))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IF(E76="","",IFERROR(VLOOKUP(H76,'2-班级信息'!A:AH,29,0),"错误"))</f>
        <v/>
      </c>
      <c r="M76" s="6">
        <f>SUMIF('6-学员费用预警表'!A:A,'10-新增明细'!E76,'6-学员费用预警表'!F:F)</f>
        <v>0</v>
      </c>
      <c r="N76" s="5">
        <f>SUMIF('6-学员费用预警表'!A:A,'10-新增明细'!E76,'6-学员费用预警表'!I:I)</f>
        <v>0</v>
      </c>
      <c r="O76" s="8" t="str">
        <f>IF(E76="","",IFERROR(VLOOKUP(E76,'1-学员信息表'!A:AG,8,0),"错误"))</f>
        <v/>
      </c>
      <c r="P76" s="8" t="str">
        <f>IF(E76="","",IFERROR(VLOOKUP(E76,'4-收据记录表'!D:AX,18,0),"错误"))</f>
        <v/>
      </c>
      <c r="Q76" s="12"/>
      <c r="R76" s="11"/>
      <c r="S76" s="8" t="str">
        <f>IF(E76="","",IF(ISERROR(VLOOKUP(E76,'1-学员信息表'!A:AG,9,0)),"错误",IF(VLOOKUP(E76,'1-学员信息表'!A:AG,9,0)="","错误",VLOOKUP(E76,'1-学员信息表'!A:AG,9,0))))</f>
        <v/>
      </c>
      <c r="T76" s="4" t="str">
        <f>IF(E76="","",IF(ISERROR(VLOOKUP(E76,'1-学员信息表'!A:AG,20,0)),"错误",IF(VLOOKUP(E76,'1-学员信息表'!A:AG,20,0)="","错误",VLOOKUP(E76,'1-学员信息表'!A:AG,20,0))))</f>
        <v/>
      </c>
      <c r="U76" s="8" t="str">
        <f>IF(E76="","",IF(ISERROR(VLOOKUP(E76,'1-学员信息表'!A:AG,20,0)),"错误",IF(VLOOKUP(E76,'1-学员信息表'!A:AG,20,0)="","错误",VLOOKUP(E76,'1-学员信息表'!A:AG,20,0))))</f>
        <v/>
      </c>
    </row>
    <row r="77" spans="1:23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3"/>
      <c r="E77" s="9"/>
      <c r="F77" s="12" t="str">
        <f>IF(E77="","",IFERROR(VLOOKUP(E77,'1-学员信息表'!A:AG,2,0),"错误"))</f>
        <v/>
      </c>
      <c r="G77" s="12" t="str">
        <f>IF(E77="","",IF(ISERROR(VLOOKUP(E77,'3-班级学员信息表'!G:AC,12,0)),"错误",IF(VLOOKUP(E77,'3-班级学员信息表'!G:AC,12,0)="","错误",VLOOKUP(E77,'3-班级学员信息表'!G:AC,12,0))))</f>
        <v/>
      </c>
      <c r="H77" s="12" t="str">
        <f>IF(E77="","",IF(ISERROR(VLOOKUP(E77,'3-班级学员信息表'!G:AC,13,0)),"错误",IF(VLOOKUP(E77,'3-班级学员信息表'!G:AC,13,0)="","错误",VLOOKUP(E77,'3-班级学员信息表'!G:AC,13,0))))</f>
        <v/>
      </c>
      <c r="I77" s="8" t="str">
        <f>IF(E77="","",IFERROR(VLOOKUP(E77,'3-班级学员信息表'!G:AC,14,0),"错误"))</f>
        <v/>
      </c>
      <c r="J77" s="8" t="str">
        <f>IF(E77="","",IFERROR(VLOOKUP(E77,'3-班级学员信息表'!G:AC,15,0),"错误"))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IF(E77="","",IFERROR(VLOOKUP(H77,'2-班级信息'!A:AH,29,0),"错误"))</f>
        <v/>
      </c>
      <c r="M77" s="6">
        <f>SUMIF('6-学员费用预警表'!A:A,'10-新增明细'!E77,'6-学员费用预警表'!F:F)</f>
        <v>0</v>
      </c>
      <c r="N77" s="5">
        <f>SUMIF('6-学员费用预警表'!A:A,'10-新增明细'!E77,'6-学员费用预警表'!I:I)</f>
        <v>0</v>
      </c>
      <c r="O77" s="8" t="str">
        <f>IF(E77="","",IFERROR(VLOOKUP(E77,'1-学员信息表'!A:AG,8,0),"错误"))</f>
        <v/>
      </c>
      <c r="P77" s="8" t="str">
        <f>IF(E77="","",IFERROR(VLOOKUP(E77,'4-收据记录表'!D:AX,18,0),"错误"))</f>
        <v/>
      </c>
      <c r="Q77" s="12"/>
      <c r="R77" s="11"/>
      <c r="S77" s="8" t="str">
        <f>IF(E77="","",IF(ISERROR(VLOOKUP(E77,'1-学员信息表'!A:AG,9,0)),"错误",IF(VLOOKUP(E77,'1-学员信息表'!A:AG,9,0)="","错误",VLOOKUP(E77,'1-学员信息表'!A:AG,9,0))))</f>
        <v/>
      </c>
      <c r="T77" s="4" t="str">
        <f>IF(E77="","",IF(ISERROR(VLOOKUP(E77,'1-学员信息表'!A:AG,20,0)),"错误",IF(VLOOKUP(E77,'1-学员信息表'!A:AG,20,0)="","错误",VLOOKUP(E77,'1-学员信息表'!A:AG,20,0))))</f>
        <v/>
      </c>
      <c r="U77" s="8" t="str">
        <f>IF(E77="","",IF(ISERROR(VLOOKUP(E77,'1-学员信息表'!A:AG,20,0)),"错误",IF(VLOOKUP(E77,'1-学员信息表'!A:AG,20,0)="","错误",VLOOKUP(E77,'1-学员信息表'!A:AG,20,0))))</f>
        <v/>
      </c>
    </row>
    <row r="78" spans="1:23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3"/>
      <c r="E78" s="9"/>
      <c r="F78" s="12" t="str">
        <f>IF(E78="","",IFERROR(VLOOKUP(E78,'1-学员信息表'!A:AG,2,0),"错误"))</f>
        <v/>
      </c>
      <c r="G78" s="12" t="str">
        <f>IF(E78="","",IF(ISERROR(VLOOKUP(E78,'3-班级学员信息表'!G:AC,12,0)),"错误",IF(VLOOKUP(E78,'3-班级学员信息表'!G:AC,12,0)="","错误",VLOOKUP(E78,'3-班级学员信息表'!G:AC,12,0))))</f>
        <v/>
      </c>
      <c r="H78" s="12" t="str">
        <f>IF(E78="","",IF(ISERROR(VLOOKUP(E78,'3-班级学员信息表'!G:AC,13,0)),"错误",IF(VLOOKUP(E78,'3-班级学员信息表'!G:AC,13,0)="","错误",VLOOKUP(E78,'3-班级学员信息表'!G:AC,13,0))))</f>
        <v/>
      </c>
      <c r="I78" s="8" t="str">
        <f>IF(E78="","",IFERROR(VLOOKUP(E78,'3-班级学员信息表'!G:AC,14,0),"错误"))</f>
        <v/>
      </c>
      <c r="J78" s="8" t="str">
        <f>IF(E78="","",IFERROR(VLOOKUP(E78,'3-班级学员信息表'!G:AC,15,0),"错误"))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IF(E78="","",IFERROR(VLOOKUP(H78,'2-班级信息'!A:AH,29,0),"错误"))</f>
        <v/>
      </c>
      <c r="M78" s="6">
        <f>SUMIF('6-学员费用预警表'!A:A,'10-新增明细'!E78,'6-学员费用预警表'!F:F)</f>
        <v>0</v>
      </c>
      <c r="N78" s="5">
        <f>SUMIF('6-学员费用预警表'!A:A,'10-新增明细'!E78,'6-学员费用预警表'!I:I)</f>
        <v>0</v>
      </c>
      <c r="O78" s="8" t="str">
        <f>IF(E78="","",IFERROR(VLOOKUP(E78,'1-学员信息表'!A:AG,8,0),"错误"))</f>
        <v/>
      </c>
      <c r="P78" s="8" t="str">
        <f>IF(E78="","",IFERROR(VLOOKUP(E78,'4-收据记录表'!D:AX,18,0),"错误"))</f>
        <v/>
      </c>
      <c r="Q78" s="12"/>
      <c r="R78" s="11"/>
      <c r="S78" s="8" t="str">
        <f>IF(E78="","",IF(ISERROR(VLOOKUP(E78,'1-学员信息表'!A:AG,9,0)),"错误",IF(VLOOKUP(E78,'1-学员信息表'!A:AG,9,0)="","错误",VLOOKUP(E78,'1-学员信息表'!A:AG,9,0))))</f>
        <v/>
      </c>
      <c r="T78" s="4" t="str">
        <f>IF(E78="","",IF(ISERROR(VLOOKUP(E78,'1-学员信息表'!A:AG,20,0)),"错误",IF(VLOOKUP(E78,'1-学员信息表'!A:AG,20,0)="","错误",VLOOKUP(E78,'1-学员信息表'!A:AG,20,0))))</f>
        <v/>
      </c>
      <c r="U78" s="8" t="str">
        <f>IF(E78="","",IF(ISERROR(VLOOKUP(E78,'1-学员信息表'!A:AG,20,0)),"错误",IF(VLOOKUP(E78,'1-学员信息表'!A:AG,20,0)="","错误",VLOOKUP(E78,'1-学员信息表'!A:AG,20,0))))</f>
        <v/>
      </c>
    </row>
    <row r="79" spans="1:23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3"/>
      <c r="E79" s="9"/>
      <c r="F79" s="12" t="str">
        <f>IF(E79="","",IFERROR(VLOOKUP(E79,'1-学员信息表'!A:AG,2,0),"错误"))</f>
        <v/>
      </c>
      <c r="G79" s="12" t="str">
        <f>IF(E79="","",IF(ISERROR(VLOOKUP(E79,'3-班级学员信息表'!G:AC,12,0)),"错误",IF(VLOOKUP(E79,'3-班级学员信息表'!G:AC,12,0)="","错误",VLOOKUP(E79,'3-班级学员信息表'!G:AC,12,0))))</f>
        <v/>
      </c>
      <c r="H79" s="12" t="str">
        <f>IF(E79="","",IF(ISERROR(VLOOKUP(E79,'3-班级学员信息表'!G:AC,13,0)),"错误",IF(VLOOKUP(E79,'3-班级学员信息表'!G:AC,13,0)="","错误",VLOOKUP(E79,'3-班级学员信息表'!G:AC,13,0))))</f>
        <v/>
      </c>
      <c r="I79" s="8" t="str">
        <f>IF(E79="","",IFERROR(VLOOKUP(E79,'3-班级学员信息表'!G:AC,14,0),"错误"))</f>
        <v/>
      </c>
      <c r="J79" s="8" t="str">
        <f>IF(E79="","",IFERROR(VLOOKUP(E79,'3-班级学员信息表'!G:AC,15,0),"错误"))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IF(E79="","",IFERROR(VLOOKUP(H79,'2-班级信息'!A:AH,29,0),"错误"))</f>
        <v/>
      </c>
      <c r="M79" s="6">
        <f>SUMIF('6-学员费用预警表'!A:A,'10-新增明细'!E79,'6-学员费用预警表'!F:F)</f>
        <v>0</v>
      </c>
      <c r="N79" s="5">
        <f>SUMIF('6-学员费用预警表'!A:A,'10-新增明细'!E79,'6-学员费用预警表'!I:I)</f>
        <v>0</v>
      </c>
      <c r="O79" s="8" t="str">
        <f>IF(E79="","",IFERROR(VLOOKUP(E79,'1-学员信息表'!A:AG,8,0),"错误"))</f>
        <v/>
      </c>
      <c r="P79" s="8" t="str">
        <f>IF(E79="","",IFERROR(VLOOKUP(E79,'4-收据记录表'!D:AX,18,0),"错误"))</f>
        <v/>
      </c>
      <c r="Q79" s="12"/>
      <c r="R79" s="11"/>
      <c r="S79" s="8" t="str">
        <f>IF(E79="","",IF(ISERROR(VLOOKUP(E79,'1-学员信息表'!A:AG,9,0)),"错误",IF(VLOOKUP(E79,'1-学员信息表'!A:AG,9,0)="","错误",VLOOKUP(E79,'1-学员信息表'!A:AG,9,0))))</f>
        <v/>
      </c>
      <c r="T79" s="4" t="str">
        <f>IF(E79="","",IF(ISERROR(VLOOKUP(E79,'1-学员信息表'!A:AG,20,0)),"错误",IF(VLOOKUP(E79,'1-学员信息表'!A:AG,20,0)="","错误",VLOOKUP(E79,'1-学员信息表'!A:AG,20,0))))</f>
        <v/>
      </c>
      <c r="U79" s="8" t="str">
        <f>IF(E79="","",IF(ISERROR(VLOOKUP(E79,'1-学员信息表'!A:AG,20,0)),"错误",IF(VLOOKUP(E79,'1-学员信息表'!A:AG,20,0)="","错误",VLOOKUP(E79,'1-学员信息表'!A:AG,20,0))))</f>
        <v/>
      </c>
      <c r="W79" s="2" t="e">
        <v>#N/A</v>
      </c>
    </row>
    <row r="80" spans="1:23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3"/>
      <c r="E80" s="9"/>
      <c r="F80" s="12" t="str">
        <f>IF(E80="","",IFERROR(VLOOKUP(E80,'1-学员信息表'!A:AG,2,0),"错误"))</f>
        <v/>
      </c>
      <c r="G80" s="12" t="str">
        <f>IF(E80="","",IF(ISERROR(VLOOKUP(E80,'3-班级学员信息表'!G:AC,12,0)),"错误",IF(VLOOKUP(E80,'3-班级学员信息表'!G:AC,12,0)="","错误",VLOOKUP(E80,'3-班级学员信息表'!G:AC,12,0))))</f>
        <v/>
      </c>
      <c r="H80" s="12" t="str">
        <f>IF(E80="","",IF(ISERROR(VLOOKUP(E80,'3-班级学员信息表'!G:AC,13,0)),"错误",IF(VLOOKUP(E80,'3-班级学员信息表'!G:AC,13,0)="","错误",VLOOKUP(E80,'3-班级学员信息表'!G:AC,13,0))))</f>
        <v/>
      </c>
      <c r="I80" s="8" t="str">
        <f>IF(E80="","",IFERROR(VLOOKUP(E80,'3-班级学员信息表'!G:AC,14,0),"错误"))</f>
        <v/>
      </c>
      <c r="J80" s="8" t="str">
        <f>IF(E80="","",IFERROR(VLOOKUP(E80,'3-班级学员信息表'!G:AC,15,0),"错误"))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IF(E80="","",IFERROR(VLOOKUP(H80,'2-班级信息'!A:AH,29,0),"错误"))</f>
        <v/>
      </c>
      <c r="M80" s="6">
        <f>SUMIF('6-学员费用预警表'!A:A,'10-新增明细'!E80,'6-学员费用预警表'!F:F)</f>
        <v>0</v>
      </c>
      <c r="N80" s="5">
        <f>SUMIF('6-学员费用预警表'!A:A,'10-新增明细'!E80,'6-学员费用预警表'!I:I)</f>
        <v>0</v>
      </c>
      <c r="O80" s="8" t="str">
        <f>IF(E80="","",IFERROR(VLOOKUP(E80,'1-学员信息表'!A:AG,8,0),"错误"))</f>
        <v/>
      </c>
      <c r="P80" s="8" t="str">
        <f>IF(E80="","",IFERROR(VLOOKUP(E80,'4-收据记录表'!D:AX,18,0),"错误"))</f>
        <v/>
      </c>
      <c r="Q80" s="12"/>
      <c r="R80" s="11"/>
      <c r="S80" s="8" t="str">
        <f>IF(E80="","",IF(ISERROR(VLOOKUP(E80,'1-学员信息表'!A:AG,9,0)),"错误",IF(VLOOKUP(E80,'1-学员信息表'!A:AG,9,0)="","错误",VLOOKUP(E80,'1-学员信息表'!A:AG,9,0))))</f>
        <v/>
      </c>
      <c r="T80" s="4" t="str">
        <f>IF(E80="","",IF(ISERROR(VLOOKUP(E80,'1-学员信息表'!A:AG,20,0)),"错误",IF(VLOOKUP(E80,'1-学员信息表'!A:AG,20,0)="","错误",VLOOKUP(E80,'1-学员信息表'!A:AG,20,0))))</f>
        <v/>
      </c>
      <c r="U80" s="8" t="str">
        <f>IF(E80="","",IF(ISERROR(VLOOKUP(E80,'1-学员信息表'!A:AG,20,0)),"错误",IF(VLOOKUP(E80,'1-学员信息表'!A:AG,20,0)="","错误",VLOOKUP(E80,'1-学员信息表'!A:AG,20,0))))</f>
        <v/>
      </c>
    </row>
    <row r="81" spans="1:21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3"/>
      <c r="E81" s="9"/>
      <c r="F81" s="12" t="str">
        <f>IF(E81="","",IFERROR(VLOOKUP(E81,'1-学员信息表'!A:AG,2,0),"错误"))</f>
        <v/>
      </c>
      <c r="G81" s="12" t="str">
        <f>IF(E81="","",IF(ISERROR(VLOOKUP(E81,'3-班级学员信息表'!G:AC,12,0)),"错误",IF(VLOOKUP(E81,'3-班级学员信息表'!G:AC,12,0)="","错误",VLOOKUP(E81,'3-班级学员信息表'!G:AC,12,0))))</f>
        <v/>
      </c>
      <c r="H81" s="12" t="str">
        <f>IF(E81="","",IF(ISERROR(VLOOKUP(E81,'3-班级学员信息表'!G:AC,13,0)),"错误",IF(VLOOKUP(E81,'3-班级学员信息表'!G:AC,13,0)="","错误",VLOOKUP(E81,'3-班级学员信息表'!G:AC,13,0))))</f>
        <v/>
      </c>
      <c r="I81" s="8" t="str">
        <f>IF(E81="","",IFERROR(VLOOKUP(E81,'3-班级学员信息表'!G:AC,14,0),"错误"))</f>
        <v/>
      </c>
      <c r="J81" s="8" t="str">
        <f>IF(E81="","",IFERROR(VLOOKUP(E81,'3-班级学员信息表'!G:AC,15,0),"错误"))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IF(E81="","",IFERROR(VLOOKUP(H81,'2-班级信息'!A:AH,29,0),"错误"))</f>
        <v/>
      </c>
      <c r="M81" s="6">
        <f>SUMIF('6-学员费用预警表'!A:A,'10-新增明细'!E81,'6-学员费用预警表'!F:F)</f>
        <v>0</v>
      </c>
      <c r="N81" s="5">
        <f>SUMIF('6-学员费用预警表'!A:A,'10-新增明细'!E81,'6-学员费用预警表'!I:I)</f>
        <v>0</v>
      </c>
      <c r="O81" s="8" t="str">
        <f>IF(E81="","",IFERROR(VLOOKUP(E81,'1-学员信息表'!A:AG,8,0),"错误"))</f>
        <v/>
      </c>
      <c r="P81" s="8" t="str">
        <f>IF(E81="","",IFERROR(VLOOKUP(E81,'4-收据记录表'!D:AX,18,0),"错误"))</f>
        <v/>
      </c>
      <c r="Q81" s="12"/>
      <c r="R81" s="11"/>
      <c r="S81" s="8" t="str">
        <f>IF(E81="","",IF(ISERROR(VLOOKUP(E81,'1-学员信息表'!A:AG,9,0)),"错误",IF(VLOOKUP(E81,'1-学员信息表'!A:AG,9,0)="","错误",VLOOKUP(E81,'1-学员信息表'!A:AG,9,0))))</f>
        <v/>
      </c>
      <c r="T81" s="4" t="str">
        <f>IF(E81="","",IF(ISERROR(VLOOKUP(E81,'1-学员信息表'!A:AG,20,0)),"错误",IF(VLOOKUP(E81,'1-学员信息表'!A:AG,20,0)="","错误",VLOOKUP(E81,'1-学员信息表'!A:AG,20,0))))</f>
        <v/>
      </c>
      <c r="U81" s="8" t="str">
        <f>IF(E81="","",IF(ISERROR(VLOOKUP(E81,'1-学员信息表'!A:AG,20,0)),"错误",IF(VLOOKUP(E81,'1-学员信息表'!A:AG,20,0)="","错误",VLOOKUP(E81,'1-学员信息表'!A:AG,20,0))))</f>
        <v/>
      </c>
    </row>
    <row r="82" spans="1:21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3"/>
      <c r="E82" s="9"/>
      <c r="F82" s="12" t="str">
        <f>IF(E82="","",IFERROR(VLOOKUP(E82,'1-学员信息表'!A:AG,2,0),"错误"))</f>
        <v/>
      </c>
      <c r="G82" s="12" t="str">
        <f>IF(E82="","",IF(ISERROR(VLOOKUP(E82,'3-班级学员信息表'!G:AC,12,0)),"错误",IF(VLOOKUP(E82,'3-班级学员信息表'!G:AC,12,0)="","错误",VLOOKUP(E82,'3-班级学员信息表'!G:AC,12,0))))</f>
        <v/>
      </c>
      <c r="H82" s="12" t="str">
        <f>IF(E82="","",IF(ISERROR(VLOOKUP(E82,'3-班级学员信息表'!G:AC,13,0)),"错误",IF(VLOOKUP(E82,'3-班级学员信息表'!G:AC,13,0)="","错误",VLOOKUP(E82,'3-班级学员信息表'!G:AC,13,0))))</f>
        <v/>
      </c>
      <c r="I82" s="8" t="str">
        <f>IF(E82="","",IFERROR(VLOOKUP(E82,'3-班级学员信息表'!G:AC,14,0),"错误"))</f>
        <v/>
      </c>
      <c r="J82" s="8" t="str">
        <f>IF(E82="","",IFERROR(VLOOKUP(E82,'3-班级学员信息表'!G:AC,15,0),"错误"))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IF(E82="","",IFERROR(VLOOKUP(H82,'2-班级信息'!A:AH,29,0),"错误"))</f>
        <v/>
      </c>
      <c r="M82" s="6">
        <f>SUMIF('6-学员费用预警表'!A:A,'10-新增明细'!E82,'6-学员费用预警表'!F:F)</f>
        <v>0</v>
      </c>
      <c r="N82" s="5">
        <f>SUMIF('6-学员费用预警表'!A:A,'10-新增明细'!E82,'6-学员费用预警表'!I:I)</f>
        <v>0</v>
      </c>
      <c r="O82" s="8" t="str">
        <f>IF(E82="","",IFERROR(VLOOKUP(E82,'1-学员信息表'!A:AG,8,0),"错误"))</f>
        <v/>
      </c>
      <c r="P82" s="8" t="str">
        <f>IF(E82="","",IFERROR(VLOOKUP(E82,'4-收据记录表'!D:AX,18,0),"错误"))</f>
        <v/>
      </c>
      <c r="Q82" s="12"/>
      <c r="R82" s="11"/>
      <c r="S82" s="8" t="str">
        <f>IF(E82="","",IF(ISERROR(VLOOKUP(E82,'1-学员信息表'!A:AG,9,0)),"错误",IF(VLOOKUP(E82,'1-学员信息表'!A:AG,9,0)="","错误",VLOOKUP(E82,'1-学员信息表'!A:AG,9,0))))</f>
        <v/>
      </c>
      <c r="T82" s="4" t="str">
        <f>IF(E82="","",IF(ISERROR(VLOOKUP(E82,'1-学员信息表'!A:AG,20,0)),"错误",IF(VLOOKUP(E82,'1-学员信息表'!A:AG,20,0)="","错误",VLOOKUP(E82,'1-学员信息表'!A:AG,20,0))))</f>
        <v/>
      </c>
      <c r="U82" s="8" t="str">
        <f>IF(E82="","",IF(ISERROR(VLOOKUP(E82,'1-学员信息表'!A:AG,20,0)),"错误",IF(VLOOKUP(E82,'1-学员信息表'!A:AG,20,0)="","错误",VLOOKUP(E82,'1-学员信息表'!A:AG,20,0))))</f>
        <v/>
      </c>
    </row>
    <row r="83" spans="1:21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3"/>
      <c r="E83" s="9"/>
      <c r="F83" s="12" t="str">
        <f>IF(E83="","",IFERROR(VLOOKUP(E83,'1-学员信息表'!A:AG,2,0),"错误"))</f>
        <v/>
      </c>
      <c r="G83" s="12" t="str">
        <f>IF(E83="","",IF(ISERROR(VLOOKUP(E83,'3-班级学员信息表'!G:AC,12,0)),"错误",IF(VLOOKUP(E83,'3-班级学员信息表'!G:AC,12,0)="","错误",VLOOKUP(E83,'3-班级学员信息表'!G:AC,12,0))))</f>
        <v/>
      </c>
      <c r="H83" s="12" t="str">
        <f>IF(E83="","",IF(ISERROR(VLOOKUP(E83,'3-班级学员信息表'!G:AC,13,0)),"错误",IF(VLOOKUP(E83,'3-班级学员信息表'!G:AC,13,0)="","错误",VLOOKUP(E83,'3-班级学员信息表'!G:AC,13,0))))</f>
        <v/>
      </c>
      <c r="I83" s="8" t="str">
        <f>IF(E83="","",IFERROR(VLOOKUP(E83,'3-班级学员信息表'!G:AC,14,0),"错误"))</f>
        <v/>
      </c>
      <c r="J83" s="8" t="str">
        <f>IF(E83="","",IFERROR(VLOOKUP(E83,'3-班级学员信息表'!G:AC,15,0),"错误"))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IF(E83="","",IFERROR(VLOOKUP(H83,'2-班级信息'!A:AH,29,0),"错误"))</f>
        <v/>
      </c>
      <c r="M83" s="6">
        <f>SUMIF('6-学员费用预警表'!A:A,'10-新增明细'!E83,'6-学员费用预警表'!F:F)</f>
        <v>0</v>
      </c>
      <c r="N83" s="5">
        <f>SUMIF('6-学员费用预警表'!A:A,'10-新增明细'!E83,'6-学员费用预警表'!I:I)</f>
        <v>0</v>
      </c>
      <c r="O83" s="8" t="str">
        <f>IF(E83="","",IFERROR(VLOOKUP(E83,'1-学员信息表'!A:AG,8,0),"错误"))</f>
        <v/>
      </c>
      <c r="P83" s="8" t="str">
        <f>IF(E83="","",IFERROR(VLOOKUP(E83,'4-收据记录表'!D:AX,18,0),"错误"))</f>
        <v/>
      </c>
      <c r="Q83" s="12"/>
      <c r="R83" s="11"/>
      <c r="S83" s="8" t="str">
        <f>IF(E83="","",IF(ISERROR(VLOOKUP(E83,'1-学员信息表'!A:AG,9,0)),"错误",IF(VLOOKUP(E83,'1-学员信息表'!A:AG,9,0)="","错误",VLOOKUP(E83,'1-学员信息表'!A:AG,9,0))))</f>
        <v/>
      </c>
      <c r="T83" s="4" t="str">
        <f>IF(E83="","",IF(ISERROR(VLOOKUP(E83,'1-学员信息表'!A:AG,20,0)),"错误",IF(VLOOKUP(E83,'1-学员信息表'!A:AG,20,0)="","错误",VLOOKUP(E83,'1-学员信息表'!A:AG,20,0))))</f>
        <v/>
      </c>
      <c r="U83" s="8" t="str">
        <f>IF(E83="","",IF(ISERROR(VLOOKUP(E83,'1-学员信息表'!A:AG,20,0)),"错误",IF(VLOOKUP(E83,'1-学员信息表'!A:AG,20,0)="","错误",VLOOKUP(E83,'1-学员信息表'!A:AG,20,0))))</f>
        <v/>
      </c>
    </row>
    <row r="84" spans="1:21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3"/>
      <c r="E84" s="9"/>
      <c r="F84" s="12" t="str">
        <f>IF(E84="","",IFERROR(VLOOKUP(E84,'1-学员信息表'!A:AG,2,0),"错误"))</f>
        <v/>
      </c>
      <c r="G84" s="12" t="str">
        <f>IF(E84="","",IF(ISERROR(VLOOKUP(E84,'3-班级学员信息表'!G:AC,12,0)),"错误",IF(VLOOKUP(E84,'3-班级学员信息表'!G:AC,12,0)="","错误",VLOOKUP(E84,'3-班级学员信息表'!G:AC,12,0))))</f>
        <v/>
      </c>
      <c r="H84" s="12" t="str">
        <f>IF(E84="","",IF(ISERROR(VLOOKUP(E84,'3-班级学员信息表'!G:AC,13,0)),"错误",IF(VLOOKUP(E84,'3-班级学员信息表'!G:AC,13,0)="","错误",VLOOKUP(E84,'3-班级学员信息表'!G:AC,13,0))))</f>
        <v/>
      </c>
      <c r="I84" s="8" t="str">
        <f>IF(E84="","",IFERROR(VLOOKUP(E84,'3-班级学员信息表'!G:AC,14,0),"错误"))</f>
        <v/>
      </c>
      <c r="J84" s="8" t="str">
        <f>IF(E84="","",IFERROR(VLOOKUP(E84,'3-班级学员信息表'!G:AC,15,0),"错误"))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IF(E84="","",IFERROR(VLOOKUP(H84,'2-班级信息'!A:AH,29,0),"错误"))</f>
        <v/>
      </c>
      <c r="M84" s="6">
        <f>SUMIF('6-学员费用预警表'!A:A,'10-新增明细'!E84,'6-学员费用预警表'!F:F)</f>
        <v>0</v>
      </c>
      <c r="N84" s="5">
        <f>SUMIF('6-学员费用预警表'!A:A,'10-新增明细'!E84,'6-学员费用预警表'!I:I)</f>
        <v>0</v>
      </c>
      <c r="O84" s="8" t="str">
        <f>IF(E84="","",IFERROR(VLOOKUP(E84,'1-学员信息表'!A:AG,8,0),"错误"))</f>
        <v/>
      </c>
      <c r="P84" s="8" t="str">
        <f>IF(E84="","",IFERROR(VLOOKUP(E84,'4-收据记录表'!D:AX,18,0),"错误"))</f>
        <v/>
      </c>
      <c r="Q84" s="12"/>
      <c r="R84" s="11"/>
      <c r="S84" s="8" t="str">
        <f>IF(E84="","",IF(ISERROR(VLOOKUP(E84,'1-学员信息表'!A:AG,9,0)),"错误",IF(VLOOKUP(E84,'1-学员信息表'!A:AG,9,0)="","错误",VLOOKUP(E84,'1-学员信息表'!A:AG,9,0))))</f>
        <v/>
      </c>
      <c r="T84" s="4" t="str">
        <f>IF(E84="","",IF(ISERROR(VLOOKUP(E84,'1-学员信息表'!A:AG,20,0)),"错误",IF(VLOOKUP(E84,'1-学员信息表'!A:AG,20,0)="","错误",VLOOKUP(E84,'1-学员信息表'!A:AG,20,0))))</f>
        <v/>
      </c>
      <c r="U84" s="8" t="str">
        <f>IF(E84="","",IF(ISERROR(VLOOKUP(E84,'1-学员信息表'!A:AG,20,0)),"错误",IF(VLOOKUP(E84,'1-学员信息表'!A:AG,20,0)="","错误",VLOOKUP(E84,'1-学员信息表'!A:AG,20,0))))</f>
        <v/>
      </c>
    </row>
    <row r="85" spans="1:21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3"/>
      <c r="E85" s="9"/>
      <c r="F85" s="12" t="str">
        <f>IF(E85="","",IFERROR(VLOOKUP(E85,'1-学员信息表'!A:AG,2,0),"错误"))</f>
        <v/>
      </c>
      <c r="G85" s="12" t="str">
        <f>IF(E85="","",IF(ISERROR(VLOOKUP(E85,'3-班级学员信息表'!G:AC,12,0)),"错误",IF(VLOOKUP(E85,'3-班级学员信息表'!G:AC,12,0)="","错误",VLOOKUP(E85,'3-班级学员信息表'!G:AC,12,0))))</f>
        <v/>
      </c>
      <c r="H85" s="12" t="str">
        <f>IF(E85="","",IF(ISERROR(VLOOKUP(E85,'3-班级学员信息表'!G:AC,13,0)),"错误",IF(VLOOKUP(E85,'3-班级学员信息表'!G:AC,13,0)="","错误",VLOOKUP(E85,'3-班级学员信息表'!G:AC,13,0))))</f>
        <v/>
      </c>
      <c r="I85" s="8" t="str">
        <f>IF(E85="","",IFERROR(VLOOKUP(E85,'3-班级学员信息表'!G:AC,14,0),"错误"))</f>
        <v/>
      </c>
      <c r="J85" s="8" t="str">
        <f>IF(E85="","",IFERROR(VLOOKUP(E85,'3-班级学员信息表'!G:AC,15,0),"错误"))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IF(E85="","",IFERROR(VLOOKUP(H85,'2-班级信息'!A:AH,29,0),"错误"))</f>
        <v/>
      </c>
      <c r="M85" s="6">
        <f>SUMIF('6-学员费用预警表'!A:A,'10-新增明细'!E85,'6-学员费用预警表'!F:F)</f>
        <v>0</v>
      </c>
      <c r="N85" s="5">
        <f>SUMIF('6-学员费用预警表'!A:A,'10-新增明细'!E85,'6-学员费用预警表'!I:I)</f>
        <v>0</v>
      </c>
      <c r="O85" s="8" t="str">
        <f>IF(E85="","",IFERROR(VLOOKUP(E85,'1-学员信息表'!A:AG,8,0),"错误"))</f>
        <v/>
      </c>
      <c r="P85" s="8" t="str">
        <f>IF(E85="","",IFERROR(VLOOKUP(E85,'4-收据记录表'!D:AX,18,0),"错误"))</f>
        <v/>
      </c>
      <c r="Q85" s="12"/>
      <c r="R85" s="11"/>
      <c r="S85" s="8" t="str">
        <f>IF(E85="","",IF(ISERROR(VLOOKUP(E85,'1-学员信息表'!A:AG,9,0)),"错误",IF(VLOOKUP(E85,'1-学员信息表'!A:AG,9,0)="","错误",VLOOKUP(E85,'1-学员信息表'!A:AG,9,0))))</f>
        <v/>
      </c>
      <c r="T85" s="4" t="str">
        <f>IF(E85="","",IF(ISERROR(VLOOKUP(E85,'1-学员信息表'!A:AG,20,0)),"错误",IF(VLOOKUP(E85,'1-学员信息表'!A:AG,20,0)="","错误",VLOOKUP(E85,'1-学员信息表'!A:AG,20,0))))</f>
        <v/>
      </c>
      <c r="U85" s="8" t="str">
        <f>IF(E85="","",IF(ISERROR(VLOOKUP(E85,'1-学员信息表'!A:AG,20,0)),"错误",IF(VLOOKUP(E85,'1-学员信息表'!A:AG,20,0)="","错误",VLOOKUP(E85,'1-学员信息表'!A:AG,20,0))))</f>
        <v/>
      </c>
    </row>
    <row r="86" spans="1:21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3"/>
      <c r="E86" s="9"/>
      <c r="F86" s="12" t="str">
        <f>IF(E86="","",IFERROR(VLOOKUP(E86,'1-学员信息表'!A:AG,2,0),"错误"))</f>
        <v/>
      </c>
      <c r="G86" s="12" t="str">
        <f>IF(E86="","",IF(ISERROR(VLOOKUP(E86,'3-班级学员信息表'!G:AC,12,0)),"错误",IF(VLOOKUP(E86,'3-班级学员信息表'!G:AC,12,0)="","错误",VLOOKUP(E86,'3-班级学员信息表'!G:AC,12,0))))</f>
        <v/>
      </c>
      <c r="H86" s="12" t="str">
        <f>IF(E86="","",IF(ISERROR(VLOOKUP(E86,'3-班级学员信息表'!G:AC,13,0)),"错误",IF(VLOOKUP(E86,'3-班级学员信息表'!G:AC,13,0)="","错误",VLOOKUP(E86,'3-班级学员信息表'!G:AC,13,0))))</f>
        <v/>
      </c>
      <c r="I86" s="8" t="str">
        <f>IF(E86="","",IFERROR(VLOOKUP(E86,'3-班级学员信息表'!G:AC,14,0),"错误"))</f>
        <v/>
      </c>
      <c r="J86" s="8" t="str">
        <f>IF(E86="","",IFERROR(VLOOKUP(E86,'3-班级学员信息表'!G:AC,15,0),"错误"))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IF(E86="","",IFERROR(VLOOKUP(H86,'2-班级信息'!A:AH,29,0),"错误"))</f>
        <v/>
      </c>
      <c r="M86" s="6">
        <f>SUMIF('6-学员费用预警表'!A:A,'10-新增明细'!E86,'6-学员费用预警表'!F:F)</f>
        <v>0</v>
      </c>
      <c r="N86" s="5">
        <f>SUMIF('6-学员费用预警表'!A:A,'10-新增明细'!E86,'6-学员费用预警表'!I:I)</f>
        <v>0</v>
      </c>
      <c r="O86" s="8" t="str">
        <f>IF(E86="","",IFERROR(VLOOKUP(E86,'1-学员信息表'!A:AG,8,0),"错误"))</f>
        <v/>
      </c>
      <c r="P86" s="8" t="str">
        <f>IF(E86="","",IFERROR(VLOOKUP(E86,'4-收据记录表'!D:AX,18,0),"错误"))</f>
        <v/>
      </c>
      <c r="Q86" s="12"/>
      <c r="R86" s="11"/>
      <c r="S86" s="8" t="str">
        <f>IF(E86="","",IF(ISERROR(VLOOKUP(E86,'1-学员信息表'!A:AG,9,0)),"错误",IF(VLOOKUP(E86,'1-学员信息表'!A:AG,9,0)="","错误",VLOOKUP(E86,'1-学员信息表'!A:AG,9,0))))</f>
        <v/>
      </c>
      <c r="T86" s="4" t="str">
        <f>IF(E86="","",IF(ISERROR(VLOOKUP(E86,'1-学员信息表'!A:AG,20,0)),"错误",IF(VLOOKUP(E86,'1-学员信息表'!A:AG,20,0)="","错误",VLOOKUP(E86,'1-学员信息表'!A:AG,20,0))))</f>
        <v/>
      </c>
      <c r="U86" s="8" t="str">
        <f>IF(E86="","",IF(ISERROR(VLOOKUP(E86,'1-学员信息表'!A:AG,20,0)),"错误",IF(VLOOKUP(E86,'1-学员信息表'!A:AG,20,0)="","错误",VLOOKUP(E86,'1-学员信息表'!A:AG,20,0))))</f>
        <v/>
      </c>
    </row>
    <row r="87" spans="1:21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3"/>
      <c r="E87" s="9"/>
      <c r="F87" s="12" t="str">
        <f>IF(E87="","",IFERROR(VLOOKUP(E87,'1-学员信息表'!A:AG,2,0),"错误"))</f>
        <v/>
      </c>
      <c r="G87" s="12" t="str">
        <f>IF(E87="","",IF(ISERROR(VLOOKUP(E87,'3-班级学员信息表'!G:AC,12,0)),"错误",IF(VLOOKUP(E87,'3-班级学员信息表'!G:AC,12,0)="","错误",VLOOKUP(E87,'3-班级学员信息表'!G:AC,12,0))))</f>
        <v/>
      </c>
      <c r="H87" s="12" t="str">
        <f>IF(E87="","",IF(ISERROR(VLOOKUP(E87,'3-班级学员信息表'!G:AC,13,0)),"错误",IF(VLOOKUP(E87,'3-班级学员信息表'!G:AC,13,0)="","错误",VLOOKUP(E87,'3-班级学员信息表'!G:AC,13,0))))</f>
        <v/>
      </c>
      <c r="I87" s="8" t="str">
        <f>IF(E87="","",IFERROR(VLOOKUP(E87,'3-班级学员信息表'!G:AC,14,0),"错误"))</f>
        <v/>
      </c>
      <c r="J87" s="8" t="str">
        <f>IF(E87="","",IFERROR(VLOOKUP(E87,'3-班级学员信息表'!G:AC,15,0),"错误"))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IF(E87="","",IFERROR(VLOOKUP(H87,'2-班级信息'!A:AH,29,0),"错误"))</f>
        <v/>
      </c>
      <c r="M87" s="6">
        <f>SUMIF('6-学员费用预警表'!A:A,'10-新增明细'!E87,'6-学员费用预警表'!F:F)</f>
        <v>0</v>
      </c>
      <c r="N87" s="5">
        <f>SUMIF('6-学员费用预警表'!A:A,'10-新增明细'!E87,'6-学员费用预警表'!I:I)</f>
        <v>0</v>
      </c>
      <c r="O87" s="8" t="str">
        <f>IF(E87="","",IFERROR(VLOOKUP(E87,'1-学员信息表'!A:AG,8,0),"错误"))</f>
        <v/>
      </c>
      <c r="P87" s="8" t="str">
        <f>IF(E87="","",IFERROR(VLOOKUP(E87,'4-收据记录表'!D:AX,18,0),"错误"))</f>
        <v/>
      </c>
      <c r="Q87" s="12"/>
      <c r="R87" s="11"/>
      <c r="S87" s="8" t="str">
        <f>IF(E87="","",IF(ISERROR(VLOOKUP(E87,'1-学员信息表'!A:AG,9,0)),"错误",IF(VLOOKUP(E87,'1-学员信息表'!A:AG,9,0)="","错误",VLOOKUP(E87,'1-学员信息表'!A:AG,9,0))))</f>
        <v/>
      </c>
      <c r="T87" s="4" t="str">
        <f>IF(E87="","",IF(ISERROR(VLOOKUP(E87,'1-学员信息表'!A:AG,20,0)),"错误",IF(VLOOKUP(E87,'1-学员信息表'!A:AG,20,0)="","错误",VLOOKUP(E87,'1-学员信息表'!A:AG,20,0))))</f>
        <v/>
      </c>
      <c r="U87" s="8" t="str">
        <f>IF(E87="","",IF(ISERROR(VLOOKUP(E87,'1-学员信息表'!A:AG,20,0)),"错误",IF(VLOOKUP(E87,'1-学员信息表'!A:AG,20,0)="","错误",VLOOKUP(E87,'1-学员信息表'!A:AG,20,0))))</f>
        <v/>
      </c>
    </row>
    <row r="88" spans="1:21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3"/>
      <c r="E88" s="9"/>
      <c r="F88" s="12" t="str">
        <f>IF(E88="","",IFERROR(VLOOKUP(E88,'1-学员信息表'!A:AG,2,0),"错误"))</f>
        <v/>
      </c>
      <c r="G88" s="12" t="str">
        <f>IF(E88="","",IF(ISERROR(VLOOKUP(E88,'3-班级学员信息表'!G:AC,12,0)),"错误",IF(VLOOKUP(E88,'3-班级学员信息表'!G:AC,12,0)="","错误",VLOOKUP(E88,'3-班级学员信息表'!G:AC,12,0))))</f>
        <v/>
      </c>
      <c r="H88" s="12" t="str">
        <f>IF(E88="","",IF(ISERROR(VLOOKUP(E88,'3-班级学员信息表'!G:AC,13,0)),"错误",IF(VLOOKUP(E88,'3-班级学员信息表'!G:AC,13,0)="","错误",VLOOKUP(E88,'3-班级学员信息表'!G:AC,13,0))))</f>
        <v/>
      </c>
      <c r="I88" s="8" t="str">
        <f>IF(E88="","",IFERROR(VLOOKUP(E88,'3-班级学员信息表'!G:AC,14,0),"错误"))</f>
        <v/>
      </c>
      <c r="J88" s="8" t="str">
        <f>IF(E88="","",IFERROR(VLOOKUP(E88,'3-班级学员信息表'!G:AC,15,0),"错误"))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IF(E88="","",IFERROR(VLOOKUP(H88,'2-班级信息'!A:AH,29,0),"错误"))</f>
        <v/>
      </c>
      <c r="M88" s="6">
        <f>SUMIF('6-学员费用预警表'!A:A,'10-新增明细'!E88,'6-学员费用预警表'!F:F)</f>
        <v>0</v>
      </c>
      <c r="N88" s="5">
        <f>SUMIF('6-学员费用预警表'!A:A,'10-新增明细'!E88,'6-学员费用预警表'!I:I)</f>
        <v>0</v>
      </c>
      <c r="O88" s="8" t="str">
        <f>IF(E88="","",IFERROR(VLOOKUP(E88,'1-学员信息表'!A:AG,8,0),"错误"))</f>
        <v/>
      </c>
      <c r="P88" s="8" t="str">
        <f>IF(E88="","",IFERROR(VLOOKUP(E88,'4-收据记录表'!D:AX,18,0),"错误"))</f>
        <v/>
      </c>
      <c r="Q88" s="12"/>
      <c r="R88" s="11"/>
      <c r="S88" s="8" t="str">
        <f>IF(E88="","",IF(ISERROR(VLOOKUP(E88,'1-学员信息表'!A:AG,9,0)),"错误",IF(VLOOKUP(E88,'1-学员信息表'!A:AG,9,0)="","错误",VLOOKUP(E88,'1-学员信息表'!A:AG,9,0))))</f>
        <v/>
      </c>
      <c r="T88" s="4" t="str">
        <f>IF(E88="","",IF(ISERROR(VLOOKUP(E88,'1-学员信息表'!A:AG,20,0)),"错误",IF(VLOOKUP(E88,'1-学员信息表'!A:AG,20,0)="","错误",VLOOKUP(E88,'1-学员信息表'!A:AG,20,0))))</f>
        <v/>
      </c>
      <c r="U88" s="8" t="str">
        <f>IF(E88="","",IF(ISERROR(VLOOKUP(E88,'1-学员信息表'!A:AG,20,0)),"错误",IF(VLOOKUP(E88,'1-学员信息表'!A:AG,20,0)="","错误",VLOOKUP(E88,'1-学员信息表'!A:AG,20,0))))</f>
        <v/>
      </c>
    </row>
    <row r="89" spans="1:21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3"/>
      <c r="E89" s="9"/>
      <c r="F89" s="12" t="str">
        <f>IF(E89="","",IFERROR(VLOOKUP(E89,'1-学员信息表'!A:AG,2,0),"错误"))</f>
        <v/>
      </c>
      <c r="G89" s="12" t="str">
        <f>IF(E89="","",IF(ISERROR(VLOOKUP(E89,'3-班级学员信息表'!G:AC,12,0)),"错误",IF(VLOOKUP(E89,'3-班级学员信息表'!G:AC,12,0)="","错误",VLOOKUP(E89,'3-班级学员信息表'!G:AC,12,0))))</f>
        <v/>
      </c>
      <c r="H89" s="12" t="str">
        <f>IF(E89="","",IF(ISERROR(VLOOKUP(E89,'3-班级学员信息表'!G:AC,13,0)),"错误",IF(VLOOKUP(E89,'3-班级学员信息表'!G:AC,13,0)="","错误",VLOOKUP(E89,'3-班级学员信息表'!G:AC,13,0))))</f>
        <v/>
      </c>
      <c r="I89" s="8" t="str">
        <f>IF(E89="","",IFERROR(VLOOKUP(E89,'3-班级学员信息表'!G:AC,14,0),"错误"))</f>
        <v/>
      </c>
      <c r="J89" s="8" t="str">
        <f>IF(E89="","",IFERROR(VLOOKUP(E89,'3-班级学员信息表'!G:AC,15,0),"错误"))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IF(E89="","",IFERROR(VLOOKUP(H89,'2-班级信息'!A:AH,29,0),"错误"))</f>
        <v/>
      </c>
      <c r="M89" s="6">
        <f>SUMIF('6-学员费用预警表'!A:A,'10-新增明细'!E89,'6-学员费用预警表'!F:F)</f>
        <v>0</v>
      </c>
      <c r="N89" s="5">
        <f>SUMIF('6-学员费用预警表'!A:A,'10-新增明细'!E89,'6-学员费用预警表'!I:I)</f>
        <v>0</v>
      </c>
      <c r="O89" s="8" t="str">
        <f>IF(E89="","",IFERROR(VLOOKUP(E89,'1-学员信息表'!A:AG,8,0),"错误"))</f>
        <v/>
      </c>
      <c r="P89" s="8" t="str">
        <f>IF(E89="","",IFERROR(VLOOKUP(E89,'4-收据记录表'!D:AX,18,0),"错误"))</f>
        <v/>
      </c>
      <c r="Q89" s="12"/>
      <c r="R89" s="11"/>
      <c r="S89" s="8" t="str">
        <f>IF(E89="","",IF(ISERROR(VLOOKUP(E89,'1-学员信息表'!A:AG,9,0)),"错误",IF(VLOOKUP(E89,'1-学员信息表'!A:AG,9,0)="","错误",VLOOKUP(E89,'1-学员信息表'!A:AG,9,0))))</f>
        <v/>
      </c>
      <c r="T89" s="4" t="str">
        <f>IF(E89="","",IF(ISERROR(VLOOKUP(E89,'1-学员信息表'!A:AG,20,0)),"错误",IF(VLOOKUP(E89,'1-学员信息表'!A:AG,20,0)="","错误",VLOOKUP(E89,'1-学员信息表'!A:AG,20,0))))</f>
        <v/>
      </c>
      <c r="U89" s="8" t="str">
        <f>IF(E89="","",IF(ISERROR(VLOOKUP(E89,'1-学员信息表'!A:AG,20,0)),"错误",IF(VLOOKUP(E89,'1-学员信息表'!A:AG,20,0)="","错误",VLOOKUP(E89,'1-学员信息表'!A:AG,20,0))))</f>
        <v/>
      </c>
    </row>
    <row r="90" spans="1:21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3"/>
      <c r="E90" s="9"/>
      <c r="F90" s="12" t="str">
        <f>IF(E90="","",IFERROR(VLOOKUP(E90,'1-学员信息表'!A:AG,2,0),"错误"))</f>
        <v/>
      </c>
      <c r="G90" s="12" t="str">
        <f>IF(E90="","",IF(ISERROR(VLOOKUP(E90,'3-班级学员信息表'!G:AC,12,0)),"错误",IF(VLOOKUP(E90,'3-班级学员信息表'!G:AC,12,0)="","错误",VLOOKUP(E90,'3-班级学员信息表'!G:AC,12,0))))</f>
        <v/>
      </c>
      <c r="H90" s="12" t="str">
        <f>IF(E90="","",IF(ISERROR(VLOOKUP(E90,'3-班级学员信息表'!G:AC,13,0)),"错误",IF(VLOOKUP(E90,'3-班级学员信息表'!G:AC,13,0)="","错误",VLOOKUP(E90,'3-班级学员信息表'!G:AC,13,0))))</f>
        <v/>
      </c>
      <c r="I90" s="8" t="str">
        <f>IF(E90="","",IFERROR(VLOOKUP(E90,'3-班级学员信息表'!G:AC,14,0),"错误"))</f>
        <v/>
      </c>
      <c r="J90" s="8" t="str">
        <f>IF(E90="","",IFERROR(VLOOKUP(E90,'3-班级学员信息表'!G:AC,15,0),"错误"))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IF(E90="","",IFERROR(VLOOKUP(H90,'2-班级信息'!A:AH,29,0),"错误"))</f>
        <v/>
      </c>
      <c r="M90" s="6">
        <f>SUMIF('6-学员费用预警表'!A:A,'10-新增明细'!E90,'6-学员费用预警表'!F:F)</f>
        <v>0</v>
      </c>
      <c r="N90" s="5">
        <f>SUMIF('6-学员费用预警表'!A:A,'10-新增明细'!E90,'6-学员费用预警表'!I:I)</f>
        <v>0</v>
      </c>
      <c r="O90" s="8" t="str">
        <f>IF(E90="","",IFERROR(VLOOKUP(E90,'1-学员信息表'!A:AG,8,0),"错误"))</f>
        <v/>
      </c>
      <c r="P90" s="8" t="str">
        <f>IF(E90="","",IFERROR(VLOOKUP(E90,'4-收据记录表'!D:AX,18,0),"错误"))</f>
        <v/>
      </c>
      <c r="Q90" s="12"/>
      <c r="R90" s="11"/>
      <c r="S90" s="8" t="str">
        <f>IF(E90="","",IF(ISERROR(VLOOKUP(E90,'1-学员信息表'!A:AG,9,0)),"错误",IF(VLOOKUP(E90,'1-学员信息表'!A:AG,9,0)="","错误",VLOOKUP(E90,'1-学员信息表'!A:AG,9,0))))</f>
        <v/>
      </c>
      <c r="T90" s="4" t="str">
        <f>IF(E90="","",IF(ISERROR(VLOOKUP(E90,'1-学员信息表'!A:AG,20,0)),"错误",IF(VLOOKUP(E90,'1-学员信息表'!A:AG,20,0)="","错误",VLOOKUP(E90,'1-学员信息表'!A:AG,20,0))))</f>
        <v/>
      </c>
      <c r="U90" s="8" t="str">
        <f>IF(E90="","",IF(ISERROR(VLOOKUP(E90,'1-学员信息表'!A:AG,20,0)),"错误",IF(VLOOKUP(E90,'1-学员信息表'!A:AG,20,0)="","错误",VLOOKUP(E90,'1-学员信息表'!A:AG,20,0))))</f>
        <v/>
      </c>
    </row>
    <row r="91" spans="1:21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3"/>
      <c r="E91" s="9"/>
      <c r="F91" s="12" t="str">
        <f>IF(E91="","",IFERROR(VLOOKUP(E91,'1-学员信息表'!A:AG,2,0),"错误"))</f>
        <v/>
      </c>
      <c r="G91" s="12" t="str">
        <f>IF(E91="","",IF(ISERROR(VLOOKUP(E91,'3-班级学员信息表'!G:AC,12,0)),"错误",IF(VLOOKUP(E91,'3-班级学员信息表'!G:AC,12,0)="","错误",VLOOKUP(E91,'3-班级学员信息表'!G:AC,12,0))))</f>
        <v/>
      </c>
      <c r="H91" s="12" t="str">
        <f>IF(E91="","",IF(ISERROR(VLOOKUP(E91,'3-班级学员信息表'!G:AC,13,0)),"错误",IF(VLOOKUP(E91,'3-班级学员信息表'!G:AC,13,0)="","错误",VLOOKUP(E91,'3-班级学员信息表'!G:AC,13,0))))</f>
        <v/>
      </c>
      <c r="I91" s="8" t="str">
        <f>IF(E91="","",IFERROR(VLOOKUP(E91,'3-班级学员信息表'!G:AC,14,0),"错误"))</f>
        <v/>
      </c>
      <c r="J91" s="8" t="str">
        <f>IF(E91="","",IFERROR(VLOOKUP(E91,'3-班级学员信息表'!G:AC,15,0),"错误"))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IF(E91="","",IFERROR(VLOOKUP(H91,'2-班级信息'!A:AH,29,0),"错误"))</f>
        <v/>
      </c>
      <c r="M91" s="6">
        <f>SUMIF('6-学员费用预警表'!A:A,'10-新增明细'!E91,'6-学员费用预警表'!F:F)</f>
        <v>0</v>
      </c>
      <c r="N91" s="5">
        <f>SUMIF('6-学员费用预警表'!A:A,'10-新增明细'!E91,'6-学员费用预警表'!I:I)</f>
        <v>0</v>
      </c>
      <c r="O91" s="8" t="str">
        <f>IF(E91="","",IFERROR(VLOOKUP(E91,'1-学员信息表'!A:AG,8,0),"错误"))</f>
        <v/>
      </c>
      <c r="P91" s="8" t="str">
        <f>IF(E91="","",IFERROR(VLOOKUP(E91,'4-收据记录表'!D:AX,18,0),"错误"))</f>
        <v/>
      </c>
      <c r="Q91" s="12"/>
      <c r="R91" s="11"/>
      <c r="S91" s="8" t="str">
        <f>IF(E91="","",IF(ISERROR(VLOOKUP(E91,'1-学员信息表'!A:AG,9,0)),"错误",IF(VLOOKUP(E91,'1-学员信息表'!A:AG,9,0)="","错误",VLOOKUP(E91,'1-学员信息表'!A:AG,9,0))))</f>
        <v/>
      </c>
      <c r="T91" s="4" t="str">
        <f>IF(E91="","",IF(ISERROR(VLOOKUP(E91,'1-学员信息表'!A:AG,20,0)),"错误",IF(VLOOKUP(E91,'1-学员信息表'!A:AG,20,0)="","错误",VLOOKUP(E91,'1-学员信息表'!A:AG,20,0))))</f>
        <v/>
      </c>
      <c r="U91" s="8" t="str">
        <f>IF(E91="","",IF(ISERROR(VLOOKUP(E91,'1-学员信息表'!A:AG,20,0)),"错误",IF(VLOOKUP(E91,'1-学员信息表'!A:AG,20,0)="","错误",VLOOKUP(E91,'1-学员信息表'!A:AG,20,0))))</f>
        <v/>
      </c>
    </row>
    <row r="92" spans="1:21">
      <c r="A92" s="8" t="str">
        <f>IF(E92&lt;&gt;"",A91+1,"")</f>
        <v/>
      </c>
      <c r="B92" s="12" t="str">
        <f t="shared" si="4"/>
        <v/>
      </c>
      <c r="C92" s="11" t="str">
        <f t="shared" si="5"/>
        <v/>
      </c>
      <c r="D92" s="3"/>
      <c r="E92" s="9"/>
      <c r="F92" s="12" t="str">
        <f>IF(E92="","",IFERROR(VLOOKUP(E92,'1-学员信息表'!A:AG,2,0),"错误"))</f>
        <v/>
      </c>
      <c r="G92" s="12" t="str">
        <f>IF(E92="","",IF(ISERROR(VLOOKUP(E92,'3-班级学员信息表'!G:AC,12,0)),"错误",IF(VLOOKUP(E92,'3-班级学员信息表'!G:AC,12,0)="","错误",VLOOKUP(E92,'3-班级学员信息表'!G:AC,12,0))))</f>
        <v/>
      </c>
      <c r="H92" s="12" t="str">
        <f>IF(E92="","",IF(ISERROR(VLOOKUP(E92,'3-班级学员信息表'!G:AC,13,0)),"错误",IF(VLOOKUP(E92,'3-班级学员信息表'!G:AC,13,0)="","错误",VLOOKUP(E92,'3-班级学员信息表'!G:AC,13,0))))</f>
        <v/>
      </c>
      <c r="I92" s="8" t="str">
        <f>IF(E92="","",IFERROR(VLOOKUP(E92,'3-班级学员信息表'!G:AC,14,0),"错误"))</f>
        <v/>
      </c>
      <c r="J92" s="8" t="str">
        <f>IF(E92="","",IFERROR(VLOOKUP(E92,'3-班级学员信息表'!G:AC,15,0),"错误"))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IF(E92="","",IFERROR(VLOOKUP(H92,'2-班级信息'!A:AH,29,0),"错误"))</f>
        <v/>
      </c>
      <c r="M92" s="6">
        <f>SUMIF('6-学员费用预警表'!A:A,'10-新增明细'!E92,'6-学员费用预警表'!F:F)</f>
        <v>0</v>
      </c>
      <c r="N92" s="5">
        <f>SUMIF('6-学员费用预警表'!A:A,'10-新增明细'!E92,'6-学员费用预警表'!I:I)</f>
        <v>0</v>
      </c>
      <c r="O92" s="8" t="str">
        <f>IF(E92="","",IFERROR(VLOOKUP(E92,'1-学员信息表'!A:AG,8,0),"错误"))</f>
        <v/>
      </c>
      <c r="P92" s="8" t="str">
        <f>IF(E92="","",IFERROR(VLOOKUP(E92,'4-收据记录表'!D:AX,18,0),"错误"))</f>
        <v/>
      </c>
      <c r="Q92" s="12"/>
      <c r="R92" s="11"/>
      <c r="S92" s="8" t="str">
        <f>IF(E92="","",IF(ISERROR(VLOOKUP(E92,'1-学员信息表'!A:AG,9,0)),"错误",IF(VLOOKUP(E92,'1-学员信息表'!A:AG,9,0)="","错误",VLOOKUP(E92,'1-学员信息表'!A:AG,9,0))))</f>
        <v/>
      </c>
      <c r="T92" s="4" t="str">
        <f>IF(E92="","",IF(ISERROR(VLOOKUP(E92,'1-学员信息表'!A:AG,20,0)),"错误",IF(VLOOKUP(E92,'1-学员信息表'!A:AG,20,0)="","错误",VLOOKUP(E92,'1-学员信息表'!A:AG,20,0))))</f>
        <v/>
      </c>
      <c r="U92" s="8" t="str">
        <f>IF(E92="","",IF(ISERROR(VLOOKUP(E92,'1-学员信息表'!A:AG,20,0)),"错误",IF(VLOOKUP(E92,'1-学员信息表'!A:AG,20,0)="","错误",VLOOKUP(E92,'1-学员信息表'!A:AG,20,0))))</f>
        <v/>
      </c>
    </row>
    <row r="93" spans="1:21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3"/>
      <c r="E93" s="9"/>
      <c r="F93" s="12" t="str">
        <f>IF(E93="","",IFERROR(VLOOKUP(E93,'1-学员信息表'!A:AG,2,0),"错误"))</f>
        <v/>
      </c>
      <c r="G93" s="12" t="str">
        <f>IF(E93="","",IF(ISERROR(VLOOKUP(E93,'3-班级学员信息表'!G:AC,12,0)),"错误",IF(VLOOKUP(E93,'3-班级学员信息表'!G:AC,12,0)="","错误",VLOOKUP(E93,'3-班级学员信息表'!G:AC,12,0))))</f>
        <v/>
      </c>
      <c r="H93" s="12" t="str">
        <f>IF(E93="","",IF(ISERROR(VLOOKUP(E93,'3-班级学员信息表'!G:AC,13,0)),"错误",IF(VLOOKUP(E93,'3-班级学员信息表'!G:AC,13,0)="","错误",VLOOKUP(E93,'3-班级学员信息表'!G:AC,13,0))))</f>
        <v/>
      </c>
      <c r="I93" s="8" t="str">
        <f>IF(E93="","",IFERROR(VLOOKUP(E93,'3-班级学员信息表'!G:AC,14,0),"错误"))</f>
        <v/>
      </c>
      <c r="J93" s="8" t="str">
        <f>IF(E93="","",IFERROR(VLOOKUP(E93,'3-班级学员信息表'!G:AC,15,0),"错误"))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IF(E93="","",IFERROR(VLOOKUP(H93,'2-班级信息'!A:AH,29,0),"错误"))</f>
        <v/>
      </c>
      <c r="M93" s="6">
        <f>SUMIF('6-学员费用预警表'!A:A,'10-新增明细'!E93,'6-学员费用预警表'!F:F)</f>
        <v>0</v>
      </c>
      <c r="N93" s="5">
        <f>SUMIF('6-学员费用预警表'!A:A,'10-新增明细'!E93,'6-学员费用预警表'!I:I)</f>
        <v>0</v>
      </c>
      <c r="O93" s="8" t="str">
        <f>IF(E93="","",IFERROR(VLOOKUP(E93,'1-学员信息表'!A:AG,8,0),"错误"))</f>
        <v/>
      </c>
      <c r="P93" s="8" t="str">
        <f>IF(E93="","",IFERROR(VLOOKUP(E93,'4-收据记录表'!D:AX,18,0),"错误"))</f>
        <v/>
      </c>
      <c r="Q93" s="12"/>
      <c r="R93" s="11"/>
      <c r="S93" s="8" t="str">
        <f>IF(E93="","",IF(ISERROR(VLOOKUP(E93,'1-学员信息表'!A:AG,9,0)),"错误",IF(VLOOKUP(E93,'1-学员信息表'!A:AG,9,0)="","错误",VLOOKUP(E93,'1-学员信息表'!A:AG,9,0))))</f>
        <v/>
      </c>
      <c r="T93" s="4" t="str">
        <f>IF(E93="","",IF(ISERROR(VLOOKUP(E93,'1-学员信息表'!A:AG,20,0)),"错误",IF(VLOOKUP(E93,'1-学员信息表'!A:AG,20,0)="","错误",VLOOKUP(E93,'1-学员信息表'!A:AG,20,0))))</f>
        <v/>
      </c>
      <c r="U93" s="8" t="str">
        <f>IF(E93="","",IF(ISERROR(VLOOKUP(E93,'1-学员信息表'!A:AG,20,0)),"错误",IF(VLOOKUP(E93,'1-学员信息表'!A:AG,20,0)="","错误",VLOOKUP(E93,'1-学员信息表'!A:AG,20,0))))</f>
        <v/>
      </c>
    </row>
    <row r="94" spans="1:21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3"/>
      <c r="E94" s="9"/>
      <c r="F94" s="12" t="str">
        <f>IF(E94="","",IFERROR(VLOOKUP(E94,'1-学员信息表'!A:AG,2,0),"错误"))</f>
        <v/>
      </c>
      <c r="G94" s="12" t="str">
        <f>IF(E94="","",IF(ISERROR(VLOOKUP(E94,'3-班级学员信息表'!G:AC,12,0)),"错误",IF(VLOOKUP(E94,'3-班级学员信息表'!G:AC,12,0)="","错误",VLOOKUP(E94,'3-班级学员信息表'!G:AC,12,0))))</f>
        <v/>
      </c>
      <c r="H94" s="12" t="str">
        <f>IF(E94="","",IF(ISERROR(VLOOKUP(E94,'3-班级学员信息表'!G:AC,13,0)),"错误",IF(VLOOKUP(E94,'3-班级学员信息表'!G:AC,13,0)="","错误",VLOOKUP(E94,'3-班级学员信息表'!G:AC,13,0))))</f>
        <v/>
      </c>
      <c r="I94" s="8" t="str">
        <f>IF(E94="","",IFERROR(VLOOKUP(E94,'3-班级学员信息表'!G:AC,14,0),"错误"))</f>
        <v/>
      </c>
      <c r="J94" s="8" t="str">
        <f>IF(E94="","",IFERROR(VLOOKUP(E94,'3-班级学员信息表'!G:AC,15,0),"错误"))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IF(E94="","",IFERROR(VLOOKUP(H94,'2-班级信息'!A:AH,29,0),"错误"))</f>
        <v/>
      </c>
      <c r="M94" s="6">
        <f>SUMIF('6-学员费用预警表'!A:A,'10-新增明细'!E94,'6-学员费用预警表'!F:F)</f>
        <v>0</v>
      </c>
      <c r="N94" s="5">
        <f>SUMIF('6-学员费用预警表'!A:A,'10-新增明细'!E94,'6-学员费用预警表'!I:I)</f>
        <v>0</v>
      </c>
      <c r="O94" s="8" t="str">
        <f>IF(E94="","",IFERROR(VLOOKUP(E94,'1-学员信息表'!A:AG,8,0),"错误"))</f>
        <v/>
      </c>
      <c r="P94" s="8" t="str">
        <f>IF(E94="","",IFERROR(VLOOKUP(E94,'4-收据记录表'!D:AX,18,0),"错误"))</f>
        <v/>
      </c>
      <c r="Q94" s="12"/>
      <c r="R94" s="11"/>
      <c r="S94" s="8" t="str">
        <f>IF(E94="","",IF(ISERROR(VLOOKUP(E94,'1-学员信息表'!A:AG,9,0)),"错误",IF(VLOOKUP(E94,'1-学员信息表'!A:AG,9,0)="","错误",VLOOKUP(E94,'1-学员信息表'!A:AG,9,0))))</f>
        <v/>
      </c>
      <c r="T94" s="4" t="str">
        <f>IF(E94="","",IF(ISERROR(VLOOKUP(E94,'1-学员信息表'!A:AG,20,0)),"错误",IF(VLOOKUP(E94,'1-学员信息表'!A:AG,20,0)="","错误",VLOOKUP(E94,'1-学员信息表'!A:AG,20,0))))</f>
        <v/>
      </c>
      <c r="U94" s="8" t="str">
        <f>IF(E94="","",IF(ISERROR(VLOOKUP(E94,'1-学员信息表'!A:AG,20,0)),"错误",IF(VLOOKUP(E94,'1-学员信息表'!A:AG,20,0)="","错误",VLOOKUP(E94,'1-学员信息表'!A:AG,20,0))))</f>
        <v/>
      </c>
    </row>
    <row r="95" spans="1:21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3"/>
      <c r="E95" s="9"/>
      <c r="F95" s="12" t="str">
        <f>IF(E95="","",IFERROR(VLOOKUP(E95,'1-学员信息表'!A:AG,2,0),"错误"))</f>
        <v/>
      </c>
      <c r="G95" s="12" t="str">
        <f>IF(E95="","",IF(ISERROR(VLOOKUP(E95,'3-班级学员信息表'!G:AC,12,0)),"错误",IF(VLOOKUP(E95,'3-班级学员信息表'!G:AC,12,0)="","错误",VLOOKUP(E95,'3-班级学员信息表'!G:AC,12,0))))</f>
        <v/>
      </c>
      <c r="H95" s="12" t="str">
        <f>IF(E95="","",IF(ISERROR(VLOOKUP(E95,'3-班级学员信息表'!G:AC,13,0)),"错误",IF(VLOOKUP(E95,'3-班级学员信息表'!G:AC,13,0)="","错误",VLOOKUP(E95,'3-班级学员信息表'!G:AC,13,0))))</f>
        <v/>
      </c>
      <c r="I95" s="8" t="str">
        <f>IF(E95="","",IFERROR(VLOOKUP(E95,'3-班级学员信息表'!G:AC,14,0),"错误"))</f>
        <v/>
      </c>
      <c r="J95" s="8" t="str">
        <f>IF(E95="","",IFERROR(VLOOKUP(E95,'3-班级学员信息表'!G:AC,15,0),"错误"))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IF(E95="","",IFERROR(VLOOKUP(H95,'2-班级信息'!A:AH,29,0),"错误"))</f>
        <v/>
      </c>
      <c r="M95" s="6">
        <f>SUMIF('6-学员费用预警表'!A:A,'10-新增明细'!E95,'6-学员费用预警表'!F:F)</f>
        <v>0</v>
      </c>
      <c r="N95" s="5">
        <f>SUMIF('6-学员费用预警表'!A:A,'10-新增明细'!E95,'6-学员费用预警表'!I:I)</f>
        <v>0</v>
      </c>
      <c r="O95" s="8" t="str">
        <f>IF(E95="","",IFERROR(VLOOKUP(E95,'1-学员信息表'!A:AG,8,0),"错误"))</f>
        <v/>
      </c>
      <c r="P95" s="8" t="str">
        <f>IF(E95="","",IFERROR(VLOOKUP(E95,'4-收据记录表'!D:AX,18,0),"错误"))</f>
        <v/>
      </c>
      <c r="Q95" s="12"/>
      <c r="R95" s="11"/>
      <c r="S95" s="8" t="str">
        <f>IF(E95="","",IF(ISERROR(VLOOKUP(E95,'1-学员信息表'!A:AG,9,0)),"错误",IF(VLOOKUP(E95,'1-学员信息表'!A:AG,9,0)="","错误",VLOOKUP(E95,'1-学员信息表'!A:AG,9,0))))</f>
        <v/>
      </c>
      <c r="T95" s="4" t="str">
        <f>IF(E95="","",IF(ISERROR(VLOOKUP(E95,'1-学员信息表'!A:AG,20,0)),"错误",IF(VLOOKUP(E95,'1-学员信息表'!A:AG,20,0)="","错误",VLOOKUP(E95,'1-学员信息表'!A:AG,20,0))))</f>
        <v/>
      </c>
      <c r="U95" s="8" t="str">
        <f>IF(E95="","",IF(ISERROR(VLOOKUP(E95,'1-学员信息表'!A:AG,20,0)),"错误",IF(VLOOKUP(E95,'1-学员信息表'!A:AG,20,0)="","错误",VLOOKUP(E95,'1-学员信息表'!A:AG,20,0))))</f>
        <v/>
      </c>
    </row>
    <row r="96" spans="1:21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3"/>
      <c r="E96" s="9"/>
      <c r="F96" s="12" t="str">
        <f>IF(E96="","",IFERROR(VLOOKUP(E96,'1-学员信息表'!A:AG,2,0),"错误"))</f>
        <v/>
      </c>
      <c r="G96" s="12" t="str">
        <f>IF(E96="","",IF(ISERROR(VLOOKUP(E96,'3-班级学员信息表'!G:AC,12,0)),"错误",IF(VLOOKUP(E96,'3-班级学员信息表'!G:AC,12,0)="","错误",VLOOKUP(E96,'3-班级学员信息表'!G:AC,12,0))))</f>
        <v/>
      </c>
      <c r="H96" s="12" t="str">
        <f>IF(E96="","",IF(ISERROR(VLOOKUP(E96,'3-班级学员信息表'!G:AC,13,0)),"错误",IF(VLOOKUP(E96,'3-班级学员信息表'!G:AC,13,0)="","错误",VLOOKUP(E96,'3-班级学员信息表'!G:AC,13,0))))</f>
        <v/>
      </c>
      <c r="I96" s="8" t="str">
        <f>IF(E96="","",IFERROR(VLOOKUP(E96,'3-班级学员信息表'!G:AC,14,0),"错误"))</f>
        <v/>
      </c>
      <c r="J96" s="8" t="str">
        <f>IF(E96="","",IFERROR(VLOOKUP(E96,'3-班级学员信息表'!G:AC,15,0),"错误"))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IF(E96="","",IFERROR(VLOOKUP(H96,'2-班级信息'!A:AH,29,0),"错误"))</f>
        <v/>
      </c>
      <c r="M96" s="6">
        <f>SUMIF('6-学员费用预警表'!A:A,'10-新增明细'!E96,'6-学员费用预警表'!F:F)</f>
        <v>0</v>
      </c>
      <c r="N96" s="5">
        <f>SUMIF('6-学员费用预警表'!A:A,'10-新增明细'!E96,'6-学员费用预警表'!I:I)</f>
        <v>0</v>
      </c>
      <c r="O96" s="8" t="str">
        <f>IF(E96="","",IFERROR(VLOOKUP(E96,'1-学员信息表'!A:AG,8,0),"错误"))</f>
        <v/>
      </c>
      <c r="P96" s="8" t="str">
        <f>IF(E96="","",IFERROR(VLOOKUP(E96,'4-收据记录表'!D:AX,18,0),"错误"))</f>
        <v/>
      </c>
      <c r="Q96" s="12"/>
      <c r="R96" s="11"/>
      <c r="S96" s="8" t="str">
        <f>IF(E96="","",IF(ISERROR(VLOOKUP(E96,'1-学员信息表'!A:AG,9,0)),"错误",IF(VLOOKUP(E96,'1-学员信息表'!A:AG,9,0)="","错误",VLOOKUP(E96,'1-学员信息表'!A:AG,9,0))))</f>
        <v/>
      </c>
      <c r="T96" s="4" t="str">
        <f>IF(E96="","",IF(ISERROR(VLOOKUP(E96,'1-学员信息表'!A:AG,20,0)),"错误",IF(VLOOKUP(E96,'1-学员信息表'!A:AG,20,0)="","错误",VLOOKUP(E96,'1-学员信息表'!A:AG,20,0))))</f>
        <v/>
      </c>
      <c r="U96" s="8" t="str">
        <f>IF(E96="","",IF(ISERROR(VLOOKUP(E96,'1-学员信息表'!A:AG,20,0)),"错误",IF(VLOOKUP(E96,'1-学员信息表'!A:AG,20,0)="","错误",VLOOKUP(E96,'1-学员信息表'!A:AG,20,0))))</f>
        <v/>
      </c>
    </row>
    <row r="97" spans="1:21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3"/>
      <c r="E97" s="9"/>
      <c r="F97" s="12" t="str">
        <f>IF(E97="","",IFERROR(VLOOKUP(E97,'1-学员信息表'!A:AG,2,0),"错误"))</f>
        <v/>
      </c>
      <c r="G97" s="12" t="str">
        <f>IF(E97="","",IF(ISERROR(VLOOKUP(E97,'3-班级学员信息表'!G:AC,12,0)),"错误",IF(VLOOKUP(E97,'3-班级学员信息表'!G:AC,12,0)="","错误",VLOOKUP(E97,'3-班级学员信息表'!G:AC,12,0))))</f>
        <v/>
      </c>
      <c r="H97" s="12" t="str">
        <f>IF(E97="","",IF(ISERROR(VLOOKUP(E97,'3-班级学员信息表'!G:AC,13,0)),"错误",IF(VLOOKUP(E97,'3-班级学员信息表'!G:AC,13,0)="","错误",VLOOKUP(E97,'3-班级学员信息表'!G:AC,13,0))))</f>
        <v/>
      </c>
      <c r="I97" s="8" t="str">
        <f>IF(E97="","",IFERROR(VLOOKUP(E97,'3-班级学员信息表'!G:AC,14,0),"错误"))</f>
        <v/>
      </c>
      <c r="J97" s="8" t="str">
        <f>IF(E97="","",IFERROR(VLOOKUP(E97,'3-班级学员信息表'!G:AC,15,0),"错误"))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IF(E97="","",IFERROR(VLOOKUP(H97,'2-班级信息'!A:AH,29,0),"错误"))</f>
        <v/>
      </c>
      <c r="M97" s="6">
        <f>SUMIF('6-学员费用预警表'!A:A,'10-新增明细'!E97,'6-学员费用预警表'!F:F)</f>
        <v>0</v>
      </c>
      <c r="N97" s="5">
        <f>SUMIF('6-学员费用预警表'!A:A,'10-新增明细'!E97,'6-学员费用预警表'!I:I)</f>
        <v>0</v>
      </c>
      <c r="O97" s="8" t="str">
        <f>IF(E97="","",IFERROR(VLOOKUP(E97,'1-学员信息表'!A:AG,8,0),"错误"))</f>
        <v/>
      </c>
      <c r="P97" s="8" t="str">
        <f>IF(E97="","",IFERROR(VLOOKUP(E97,'4-收据记录表'!D:AX,18,0),"错误"))</f>
        <v/>
      </c>
      <c r="Q97" s="12"/>
      <c r="R97" s="11"/>
      <c r="S97" s="8" t="str">
        <f>IF(E97="","",IF(ISERROR(VLOOKUP(E97,'1-学员信息表'!A:AG,9,0)),"错误",IF(VLOOKUP(E97,'1-学员信息表'!A:AG,9,0)="","错误",VLOOKUP(E97,'1-学员信息表'!A:AG,9,0))))</f>
        <v/>
      </c>
      <c r="T97" s="4" t="str">
        <f>IF(E97="","",IF(ISERROR(VLOOKUP(E97,'1-学员信息表'!A:AG,20,0)),"错误",IF(VLOOKUP(E97,'1-学员信息表'!A:AG,20,0)="","错误",VLOOKUP(E97,'1-学员信息表'!A:AG,20,0))))</f>
        <v/>
      </c>
      <c r="U97" s="8" t="str">
        <f>IF(E97="","",IF(ISERROR(VLOOKUP(E97,'1-学员信息表'!A:AG,20,0)),"错误",IF(VLOOKUP(E97,'1-学员信息表'!A:AG,20,0)="","错误",VLOOKUP(E97,'1-学员信息表'!A:AG,20,0))))</f>
        <v/>
      </c>
    </row>
    <row r="98" spans="1:21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3"/>
      <c r="E98" s="9"/>
      <c r="F98" s="12" t="str">
        <f>IF(E98="","",IFERROR(VLOOKUP(E98,'1-学员信息表'!A:AG,2,0),"错误"))</f>
        <v/>
      </c>
      <c r="G98" s="12" t="str">
        <f>IF(E98="","",IF(ISERROR(VLOOKUP(E98,'3-班级学员信息表'!G:AC,12,0)),"错误",IF(VLOOKUP(E98,'3-班级学员信息表'!G:AC,12,0)="","错误",VLOOKUP(E98,'3-班级学员信息表'!G:AC,12,0))))</f>
        <v/>
      </c>
      <c r="H98" s="12" t="str">
        <f>IF(E98="","",IF(ISERROR(VLOOKUP(E98,'3-班级学员信息表'!G:AC,13,0)),"错误",IF(VLOOKUP(E98,'3-班级学员信息表'!G:AC,13,0)="","错误",VLOOKUP(E98,'3-班级学员信息表'!G:AC,13,0))))</f>
        <v/>
      </c>
      <c r="I98" s="8" t="str">
        <f>IF(E98="","",IFERROR(VLOOKUP(E98,'3-班级学员信息表'!G:AC,14,0),"错误"))</f>
        <v/>
      </c>
      <c r="J98" s="8" t="str">
        <f>IF(E98="","",IFERROR(VLOOKUP(E98,'3-班级学员信息表'!G:AC,15,0),"错误"))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IF(E98="","",IFERROR(VLOOKUP(H98,'2-班级信息'!A:AH,29,0),"错误"))</f>
        <v/>
      </c>
      <c r="M98" s="6">
        <f>SUMIF('6-学员费用预警表'!A:A,'10-新增明细'!E98,'6-学员费用预警表'!F:F)</f>
        <v>0</v>
      </c>
      <c r="N98" s="5">
        <f>SUMIF('6-学员费用预警表'!A:A,'10-新增明细'!E98,'6-学员费用预警表'!I:I)</f>
        <v>0</v>
      </c>
      <c r="O98" s="8" t="str">
        <f>IF(E98="","",IFERROR(VLOOKUP(E98,'1-学员信息表'!A:AG,8,0),"错误"))</f>
        <v/>
      </c>
      <c r="P98" s="8" t="str">
        <f>IF(E98="","",IFERROR(VLOOKUP(E98,'4-收据记录表'!D:AX,18,0),"错误"))</f>
        <v/>
      </c>
      <c r="Q98" s="12"/>
      <c r="R98" s="11"/>
      <c r="S98" s="8" t="str">
        <f>IF(E98="","",IF(ISERROR(VLOOKUP(E98,'1-学员信息表'!A:AG,9,0)),"错误",IF(VLOOKUP(E98,'1-学员信息表'!A:AG,9,0)="","错误",VLOOKUP(E98,'1-学员信息表'!A:AG,9,0))))</f>
        <v/>
      </c>
      <c r="T98" s="4" t="str">
        <f>IF(E98="","",IF(ISERROR(VLOOKUP(E98,'1-学员信息表'!A:AG,20,0)),"错误",IF(VLOOKUP(E98,'1-学员信息表'!A:AG,20,0)="","错误",VLOOKUP(E98,'1-学员信息表'!A:AG,20,0))))</f>
        <v/>
      </c>
      <c r="U98" s="8" t="str">
        <f>IF(E98="","",IF(ISERROR(VLOOKUP(E98,'1-学员信息表'!A:AG,20,0)),"错误",IF(VLOOKUP(E98,'1-学员信息表'!A:AG,20,0)="","错误",VLOOKUP(E98,'1-学员信息表'!A:AG,20,0))))</f>
        <v/>
      </c>
    </row>
    <row r="99" spans="1:21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3"/>
      <c r="E99" s="9"/>
      <c r="F99" s="12" t="str">
        <f>IF(E99="","",IFERROR(VLOOKUP(E99,'1-学员信息表'!A:AG,2,0),"错误"))</f>
        <v/>
      </c>
      <c r="G99" s="12" t="str">
        <f>IF(E99="","",IF(ISERROR(VLOOKUP(E99,'3-班级学员信息表'!G:AC,12,0)),"错误",IF(VLOOKUP(E99,'3-班级学员信息表'!G:AC,12,0)="","错误",VLOOKUP(E99,'3-班级学员信息表'!G:AC,12,0))))</f>
        <v/>
      </c>
      <c r="H99" s="12" t="str">
        <f>IF(E99="","",IF(ISERROR(VLOOKUP(E99,'3-班级学员信息表'!G:AC,13,0)),"错误",IF(VLOOKUP(E99,'3-班级学员信息表'!G:AC,13,0)="","错误",VLOOKUP(E99,'3-班级学员信息表'!G:AC,13,0))))</f>
        <v/>
      </c>
      <c r="I99" s="8" t="str">
        <f>IF(E99="","",IFERROR(VLOOKUP(E99,'3-班级学员信息表'!G:AC,14,0),"错误"))</f>
        <v/>
      </c>
      <c r="J99" s="8" t="str">
        <f>IF(E99="","",IFERROR(VLOOKUP(E99,'3-班级学员信息表'!G:AC,15,0),"错误"))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IF(E99="","",IFERROR(VLOOKUP(H99,'2-班级信息'!A:AH,29,0),"错误"))</f>
        <v/>
      </c>
      <c r="M99" s="6">
        <f>SUMIF('6-学员费用预警表'!A:A,'10-新增明细'!E99,'6-学员费用预警表'!F:F)</f>
        <v>0</v>
      </c>
      <c r="N99" s="5">
        <f>SUMIF('6-学员费用预警表'!A:A,'10-新增明细'!E99,'6-学员费用预警表'!I:I)</f>
        <v>0</v>
      </c>
      <c r="O99" s="8" t="str">
        <f>IF(E99="","",IFERROR(VLOOKUP(E99,'1-学员信息表'!A:AG,8,0),"错误"))</f>
        <v/>
      </c>
      <c r="P99" s="8" t="str">
        <f>IF(E99="","",IFERROR(VLOOKUP(E99,'4-收据记录表'!D:AX,18,0),"错误"))</f>
        <v/>
      </c>
      <c r="Q99" s="12"/>
      <c r="R99" s="11"/>
      <c r="S99" s="8" t="str">
        <f>IF(E99="","",IF(ISERROR(VLOOKUP(E99,'1-学员信息表'!A:AG,9,0)),"错误",IF(VLOOKUP(E99,'1-学员信息表'!A:AG,9,0)="","错误",VLOOKUP(E99,'1-学员信息表'!A:AG,9,0))))</f>
        <v/>
      </c>
      <c r="T99" s="4" t="str">
        <f>IF(E99="","",IF(ISERROR(VLOOKUP(E99,'1-学员信息表'!A:AG,20,0)),"错误",IF(VLOOKUP(E99,'1-学员信息表'!A:AG,20,0)="","错误",VLOOKUP(E99,'1-学员信息表'!A:AG,20,0))))</f>
        <v/>
      </c>
      <c r="U99" s="8" t="str">
        <f>IF(E99="","",IF(ISERROR(VLOOKUP(E99,'1-学员信息表'!A:AG,20,0)),"错误",IF(VLOOKUP(E99,'1-学员信息表'!A:AG,20,0)="","错误",VLOOKUP(E99,'1-学员信息表'!A:AG,20,0))))</f>
        <v/>
      </c>
    </row>
    <row r="100" spans="1:21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3"/>
      <c r="E100" s="9"/>
      <c r="F100" s="12" t="str">
        <f>IF(E100="","",IFERROR(VLOOKUP(E100,'1-学员信息表'!A:AG,2,0),"错误"))</f>
        <v/>
      </c>
      <c r="G100" s="12" t="str">
        <f>IF(E100="","",IF(ISERROR(VLOOKUP(E100,'3-班级学员信息表'!G:AC,12,0)),"错误",IF(VLOOKUP(E100,'3-班级学员信息表'!G:AC,12,0)="","错误",VLOOKUP(E100,'3-班级学员信息表'!G:AC,12,0))))</f>
        <v/>
      </c>
      <c r="H100" s="12" t="str">
        <f>IF(E100="","",IF(ISERROR(VLOOKUP(E100,'3-班级学员信息表'!G:AC,13,0)),"错误",IF(VLOOKUP(E100,'3-班级学员信息表'!G:AC,13,0)="","错误",VLOOKUP(E100,'3-班级学员信息表'!G:AC,13,0))))</f>
        <v/>
      </c>
      <c r="I100" s="8" t="str">
        <f>IF(E100="","",IFERROR(VLOOKUP(E100,'3-班级学员信息表'!G:AC,14,0),"错误"))</f>
        <v/>
      </c>
      <c r="J100" s="8" t="str">
        <f>IF(E100="","",IFERROR(VLOOKUP(E100,'3-班级学员信息表'!G:AC,15,0),"错误"))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IF(E100="","",IFERROR(VLOOKUP(H100,'2-班级信息'!A:AH,29,0),"错误"))</f>
        <v/>
      </c>
      <c r="M100" s="6">
        <f>SUMIF('6-学员费用预警表'!A:A,'10-新增明细'!E100,'6-学员费用预警表'!F:F)</f>
        <v>0</v>
      </c>
      <c r="N100" s="5">
        <f>SUMIF('6-学员费用预警表'!A:A,'10-新增明细'!E100,'6-学员费用预警表'!I:I)</f>
        <v>0</v>
      </c>
      <c r="O100" s="8" t="str">
        <f>IF(E100="","",IFERROR(VLOOKUP(E100,'1-学员信息表'!A:AG,8,0),"错误"))</f>
        <v/>
      </c>
      <c r="P100" s="8" t="str">
        <f>IF(E100="","",IFERROR(VLOOKUP(E100,'4-收据记录表'!D:AX,18,0),"错误"))</f>
        <v/>
      </c>
      <c r="Q100" s="12"/>
      <c r="R100" s="11"/>
      <c r="S100" s="8" t="str">
        <f>IF(E100="","",IF(ISERROR(VLOOKUP(E100,'1-学员信息表'!A:AG,9,0)),"错误",IF(VLOOKUP(E100,'1-学员信息表'!A:AG,9,0)="","错误",VLOOKUP(E100,'1-学员信息表'!A:AG,9,0))))</f>
        <v/>
      </c>
      <c r="T100" s="4" t="str">
        <f>IF(E100="","",IF(ISERROR(VLOOKUP(E100,'1-学员信息表'!A:AG,20,0)),"错误",IF(VLOOKUP(E100,'1-学员信息表'!A:AG,20,0)="","错误",VLOOKUP(E100,'1-学员信息表'!A:AG,20,0))))</f>
        <v/>
      </c>
      <c r="U100" s="8" t="str">
        <f>IF(E100="","",IF(ISERROR(VLOOKUP(E100,'1-学员信息表'!A:AG,20,0)),"错误",IF(VLOOKUP(E100,'1-学员信息表'!A:AG,20,0)="","错误",VLOOKUP(E100,'1-学员信息表'!A:AG,20,0))))</f>
        <v/>
      </c>
    </row>
    <row r="101" spans="1:21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3"/>
      <c r="E101" s="9"/>
      <c r="F101" s="12" t="str">
        <f>IF(E101="","",IFERROR(VLOOKUP(E101,'1-学员信息表'!A:AG,2,0),"错误"))</f>
        <v/>
      </c>
      <c r="G101" s="12" t="str">
        <f>IF(E101="","",IF(ISERROR(VLOOKUP(E101,'3-班级学员信息表'!G:AC,12,0)),"错误",IF(VLOOKUP(E101,'3-班级学员信息表'!G:AC,12,0)="","错误",VLOOKUP(E101,'3-班级学员信息表'!G:AC,12,0))))</f>
        <v/>
      </c>
      <c r="H101" s="12" t="str">
        <f>IF(E101="","",IF(ISERROR(VLOOKUP(E101,'3-班级学员信息表'!G:AC,13,0)),"错误",IF(VLOOKUP(E101,'3-班级学员信息表'!G:AC,13,0)="","错误",VLOOKUP(E101,'3-班级学员信息表'!G:AC,13,0))))</f>
        <v/>
      </c>
      <c r="I101" s="8" t="str">
        <f>IF(E101="","",IFERROR(VLOOKUP(E101,'3-班级学员信息表'!G:AC,14,0),"错误"))</f>
        <v/>
      </c>
      <c r="J101" s="8" t="str">
        <f>IF(E101="","",IFERROR(VLOOKUP(E101,'3-班级学员信息表'!G:AC,15,0),"错误"))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IF(E101="","",IFERROR(VLOOKUP(H101,'2-班级信息'!A:AH,29,0),"错误"))</f>
        <v/>
      </c>
      <c r="M101" s="6">
        <f>SUMIF('6-学员费用预警表'!A:A,'10-新增明细'!E101,'6-学员费用预警表'!F:F)</f>
        <v>0</v>
      </c>
      <c r="N101" s="5">
        <f>SUMIF('6-学员费用预警表'!A:A,'10-新增明细'!E101,'6-学员费用预警表'!I:I)</f>
        <v>0</v>
      </c>
      <c r="O101" s="8" t="str">
        <f>IF(E101="","",IFERROR(VLOOKUP(E101,'1-学员信息表'!A:AG,8,0),"错误"))</f>
        <v/>
      </c>
      <c r="P101" s="8" t="str">
        <f>IF(E101="","",IFERROR(VLOOKUP(E101,'4-收据记录表'!D:AX,18,0),"错误"))</f>
        <v/>
      </c>
      <c r="Q101" s="12"/>
      <c r="R101" s="11"/>
      <c r="S101" s="8" t="str">
        <f>IF(E101="","",IF(ISERROR(VLOOKUP(E101,'1-学员信息表'!A:AG,9,0)),"错误",IF(VLOOKUP(E101,'1-学员信息表'!A:AG,9,0)="","错误",VLOOKUP(E101,'1-学员信息表'!A:AG,9,0))))</f>
        <v/>
      </c>
      <c r="T101" s="4" t="str">
        <f>IF(E101="","",IF(ISERROR(VLOOKUP(E101,'1-学员信息表'!A:AG,20,0)),"错误",IF(VLOOKUP(E101,'1-学员信息表'!A:AG,20,0)="","错误",VLOOKUP(E101,'1-学员信息表'!A:AG,20,0))))</f>
        <v/>
      </c>
      <c r="U101" s="8" t="str">
        <f>IF(E101="","",IF(ISERROR(VLOOKUP(E101,'1-学员信息表'!A:AG,20,0)),"错误",IF(VLOOKUP(E101,'1-学员信息表'!A:AG,20,0)="","错误",VLOOKUP(E101,'1-学员信息表'!A:AG,20,0))))</f>
        <v/>
      </c>
    </row>
    <row r="102" spans="1:21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3"/>
      <c r="E102" s="9"/>
      <c r="F102" s="12" t="str">
        <f>IF(E102="","",IFERROR(VLOOKUP(E102,'1-学员信息表'!A:AG,2,0),"错误"))</f>
        <v/>
      </c>
      <c r="G102" s="12" t="str">
        <f>IF(E102="","",IF(ISERROR(VLOOKUP(E102,'3-班级学员信息表'!G:AC,12,0)),"错误",IF(VLOOKUP(E102,'3-班级学员信息表'!G:AC,12,0)="","错误",VLOOKUP(E102,'3-班级学员信息表'!G:AC,12,0))))</f>
        <v/>
      </c>
      <c r="H102" s="12" t="str">
        <f>IF(E102="","",IF(ISERROR(VLOOKUP(E102,'3-班级学员信息表'!G:AC,13,0)),"错误",IF(VLOOKUP(E102,'3-班级学员信息表'!G:AC,13,0)="","错误",VLOOKUP(E102,'3-班级学员信息表'!G:AC,13,0))))</f>
        <v/>
      </c>
      <c r="I102" s="8" t="str">
        <f>IF(E102="","",IFERROR(VLOOKUP(E102,'3-班级学员信息表'!G:AC,14,0),"错误"))</f>
        <v/>
      </c>
      <c r="J102" s="8" t="str">
        <f>IF(E102="","",IFERROR(VLOOKUP(E102,'3-班级学员信息表'!G:AC,15,0),"错误"))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IF(E102="","",IFERROR(VLOOKUP(H102,'2-班级信息'!A:AH,29,0),"错误"))</f>
        <v/>
      </c>
      <c r="M102" s="6">
        <f>SUMIF('6-学员费用预警表'!A:A,'10-新增明细'!E102,'6-学员费用预警表'!F:F)</f>
        <v>0</v>
      </c>
      <c r="N102" s="5">
        <f>SUMIF('6-学员费用预警表'!A:A,'10-新增明细'!E102,'6-学员费用预警表'!I:I)</f>
        <v>0</v>
      </c>
      <c r="O102" s="8" t="str">
        <f>IF(E102="","",IFERROR(VLOOKUP(E102,'1-学员信息表'!A:AG,8,0),"错误"))</f>
        <v/>
      </c>
      <c r="P102" s="8" t="str">
        <f>IF(E102="","",IFERROR(VLOOKUP(E102,'4-收据记录表'!D:AX,18,0),"错误"))</f>
        <v/>
      </c>
      <c r="Q102" s="12"/>
      <c r="R102" s="11"/>
      <c r="S102" s="8" t="str">
        <f>IF(E102="","",IF(ISERROR(VLOOKUP(E102,'1-学员信息表'!A:AG,9,0)),"错误",IF(VLOOKUP(E102,'1-学员信息表'!A:AG,9,0)="","错误",VLOOKUP(E102,'1-学员信息表'!A:AG,9,0))))</f>
        <v/>
      </c>
      <c r="T102" s="4" t="str">
        <f>IF(E102="","",IF(ISERROR(VLOOKUP(E102,'1-学员信息表'!A:AG,20,0)),"错误",IF(VLOOKUP(E102,'1-学员信息表'!A:AG,20,0)="","错误",VLOOKUP(E102,'1-学员信息表'!A:AG,20,0))))</f>
        <v/>
      </c>
      <c r="U102" s="8" t="str">
        <f>IF(E102="","",IF(ISERROR(VLOOKUP(E102,'1-学员信息表'!A:AG,20,0)),"错误",IF(VLOOKUP(E102,'1-学员信息表'!A:AG,20,0)="","错误",VLOOKUP(E102,'1-学员信息表'!A:AG,20,0))))</f>
        <v/>
      </c>
    </row>
    <row r="103" spans="1:21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3"/>
      <c r="E103" s="9"/>
      <c r="F103" s="12" t="str">
        <f>IF(E103="","",IFERROR(VLOOKUP(E103,'1-学员信息表'!A:AG,2,0),"错误"))</f>
        <v/>
      </c>
      <c r="G103" s="12" t="str">
        <f>IF(E103="","",IF(ISERROR(VLOOKUP(E103,'3-班级学员信息表'!G:AC,12,0)),"错误",IF(VLOOKUP(E103,'3-班级学员信息表'!G:AC,12,0)="","错误",VLOOKUP(E103,'3-班级学员信息表'!G:AC,12,0))))</f>
        <v/>
      </c>
      <c r="H103" s="12" t="str">
        <f>IF(E103="","",IF(ISERROR(VLOOKUP(E103,'3-班级学员信息表'!G:AC,13,0)),"错误",IF(VLOOKUP(E103,'3-班级学员信息表'!G:AC,13,0)="","错误",VLOOKUP(E103,'3-班级学员信息表'!G:AC,13,0))))</f>
        <v/>
      </c>
      <c r="I103" s="8" t="str">
        <f>IF(E103="","",IFERROR(VLOOKUP(E103,'3-班级学员信息表'!G:AC,14,0),"错误"))</f>
        <v/>
      </c>
      <c r="J103" s="8" t="str">
        <f>IF(E103="","",IFERROR(VLOOKUP(E103,'3-班级学员信息表'!G:AC,15,0),"错误"))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IF(E103="","",IFERROR(VLOOKUP(H103,'2-班级信息'!A:AH,29,0),"错误"))</f>
        <v/>
      </c>
      <c r="M103" s="6">
        <f>SUMIF('6-学员费用预警表'!A:A,'10-新增明细'!E103,'6-学员费用预警表'!F:F)</f>
        <v>0</v>
      </c>
      <c r="N103" s="5">
        <f>SUMIF('6-学员费用预警表'!A:A,'10-新增明细'!E103,'6-学员费用预警表'!I:I)</f>
        <v>0</v>
      </c>
      <c r="O103" s="8" t="str">
        <f>IF(E103="","",IFERROR(VLOOKUP(E103,'1-学员信息表'!A:AG,8,0),"错误"))</f>
        <v/>
      </c>
      <c r="P103" s="8" t="str">
        <f>IF(E103="","",IFERROR(VLOOKUP(E103,'4-收据记录表'!D:AX,18,0),"错误"))</f>
        <v/>
      </c>
      <c r="Q103" s="12"/>
      <c r="R103" s="11"/>
      <c r="S103" s="8" t="str">
        <f>IF(E103="","",IF(ISERROR(VLOOKUP(E103,'1-学员信息表'!A:AG,9,0)),"错误",IF(VLOOKUP(E103,'1-学员信息表'!A:AG,9,0)="","错误",VLOOKUP(E103,'1-学员信息表'!A:AG,9,0))))</f>
        <v/>
      </c>
      <c r="T103" s="4" t="str">
        <f>IF(E103="","",IF(ISERROR(VLOOKUP(E103,'1-学员信息表'!A:AG,20,0)),"错误",IF(VLOOKUP(E103,'1-学员信息表'!A:AG,20,0)="","错误",VLOOKUP(E103,'1-学员信息表'!A:AG,20,0))))</f>
        <v/>
      </c>
      <c r="U103" s="8" t="str">
        <f>IF(E103="","",IF(ISERROR(VLOOKUP(E103,'1-学员信息表'!A:AG,20,0)),"错误",IF(VLOOKUP(E103,'1-学员信息表'!A:AG,20,0)="","错误",VLOOKUP(E103,'1-学员信息表'!A:AG,20,0))))</f>
        <v/>
      </c>
    </row>
    <row r="104" spans="1:21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3"/>
      <c r="E104" s="9"/>
      <c r="F104" s="12" t="str">
        <f>IF(E104="","",IFERROR(VLOOKUP(E104,'1-学员信息表'!A:AG,2,0),"错误"))</f>
        <v/>
      </c>
      <c r="G104" s="12" t="str">
        <f>IF(E104="","",IF(ISERROR(VLOOKUP(E104,'3-班级学员信息表'!G:AC,12,0)),"错误",IF(VLOOKUP(E104,'3-班级学员信息表'!G:AC,12,0)="","错误",VLOOKUP(E104,'3-班级学员信息表'!G:AC,12,0))))</f>
        <v/>
      </c>
      <c r="H104" s="12" t="str">
        <f>IF(E104="","",IF(ISERROR(VLOOKUP(E104,'3-班级学员信息表'!G:AC,13,0)),"错误",IF(VLOOKUP(E104,'3-班级学员信息表'!G:AC,13,0)="","错误",VLOOKUP(E104,'3-班级学员信息表'!G:AC,13,0))))</f>
        <v/>
      </c>
      <c r="I104" s="8" t="str">
        <f>IF(E104="","",IFERROR(VLOOKUP(E104,'3-班级学员信息表'!G:AC,14,0),"错误"))</f>
        <v/>
      </c>
      <c r="J104" s="8" t="str">
        <f>IF(E104="","",IFERROR(VLOOKUP(E104,'3-班级学员信息表'!G:AC,15,0),"错误"))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IF(E104="","",IFERROR(VLOOKUP(H104,'2-班级信息'!A:AH,29,0),"错误"))</f>
        <v/>
      </c>
      <c r="M104" s="6">
        <f>SUMIF('6-学员费用预警表'!A:A,'10-新增明细'!E104,'6-学员费用预警表'!F:F)</f>
        <v>0</v>
      </c>
      <c r="N104" s="5">
        <f>SUMIF('6-学员费用预警表'!A:A,'10-新增明细'!E104,'6-学员费用预警表'!I:I)</f>
        <v>0</v>
      </c>
      <c r="O104" s="8" t="str">
        <f>IF(E104="","",IFERROR(VLOOKUP(E104,'1-学员信息表'!A:AG,8,0),"错误"))</f>
        <v/>
      </c>
      <c r="P104" s="8" t="str">
        <f>IF(E104="","",IFERROR(VLOOKUP(E104,'4-收据记录表'!D:AX,18,0),"错误"))</f>
        <v/>
      </c>
      <c r="Q104" s="12"/>
      <c r="R104" s="11"/>
      <c r="S104" s="8" t="str">
        <f>IF(E104="","",IF(ISERROR(VLOOKUP(E104,'1-学员信息表'!A:AG,9,0)),"错误",IF(VLOOKUP(E104,'1-学员信息表'!A:AG,9,0)="","错误",VLOOKUP(E104,'1-学员信息表'!A:AG,9,0))))</f>
        <v/>
      </c>
      <c r="T104" s="4" t="str">
        <f>IF(E104="","",IF(ISERROR(VLOOKUP(E104,'1-学员信息表'!A:AG,20,0)),"错误",IF(VLOOKUP(E104,'1-学员信息表'!A:AG,20,0)="","错误",VLOOKUP(E104,'1-学员信息表'!A:AG,20,0))))</f>
        <v/>
      </c>
      <c r="U104" s="8" t="str">
        <f>IF(E104="","",IF(ISERROR(VLOOKUP(E104,'1-学员信息表'!A:AG,20,0)),"错误",IF(VLOOKUP(E104,'1-学员信息表'!A:AG,20,0)="","错误",VLOOKUP(E104,'1-学员信息表'!A:AG,20,0))))</f>
        <v/>
      </c>
    </row>
    <row r="105" spans="1:21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3"/>
      <c r="E105" s="9"/>
      <c r="F105" s="12" t="str">
        <f>IF(E105="","",IFERROR(VLOOKUP(E105,'1-学员信息表'!A:AG,2,0),"错误"))</f>
        <v/>
      </c>
      <c r="G105" s="12" t="str">
        <f>IF(E105="","",IF(ISERROR(VLOOKUP(E105,'3-班级学员信息表'!G:AC,12,0)),"错误",IF(VLOOKUP(E105,'3-班级学员信息表'!G:AC,12,0)="","错误",VLOOKUP(E105,'3-班级学员信息表'!G:AC,12,0))))</f>
        <v/>
      </c>
      <c r="H105" s="12" t="str">
        <f>IF(E105="","",IF(ISERROR(VLOOKUP(E105,'3-班级学员信息表'!G:AC,13,0)),"错误",IF(VLOOKUP(E105,'3-班级学员信息表'!G:AC,13,0)="","错误",VLOOKUP(E105,'3-班级学员信息表'!G:AC,13,0))))</f>
        <v/>
      </c>
      <c r="I105" s="8" t="str">
        <f>IF(E105="","",IFERROR(VLOOKUP(E105,'3-班级学员信息表'!G:AC,14,0),"错误"))</f>
        <v/>
      </c>
      <c r="J105" s="8" t="str">
        <f>IF(E105="","",IFERROR(VLOOKUP(E105,'3-班级学员信息表'!G:AC,15,0),"错误"))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IF(E105="","",IFERROR(VLOOKUP(H105,'2-班级信息'!A:AH,29,0),"错误"))</f>
        <v/>
      </c>
      <c r="M105" s="6">
        <f>SUMIF('6-学员费用预警表'!A:A,'10-新增明细'!E105,'6-学员费用预警表'!F:F)</f>
        <v>0</v>
      </c>
      <c r="N105" s="5">
        <f>SUMIF('6-学员费用预警表'!A:A,'10-新增明细'!E105,'6-学员费用预警表'!I:I)</f>
        <v>0</v>
      </c>
      <c r="O105" s="8" t="str">
        <f>IF(E105="","",IFERROR(VLOOKUP(E105,'1-学员信息表'!A:AG,8,0),"错误"))</f>
        <v/>
      </c>
      <c r="P105" s="8" t="str">
        <f>IF(E105="","",IFERROR(VLOOKUP(E105,'4-收据记录表'!D:AX,18,0),"错误"))</f>
        <v/>
      </c>
      <c r="Q105" s="12"/>
      <c r="R105" s="11"/>
      <c r="S105" s="8" t="str">
        <f>IF(E105="","",IF(ISERROR(VLOOKUP(E105,'1-学员信息表'!A:AG,9,0)),"错误",IF(VLOOKUP(E105,'1-学员信息表'!A:AG,9,0)="","错误",VLOOKUP(E105,'1-学员信息表'!A:AG,9,0))))</f>
        <v/>
      </c>
      <c r="T105" s="4" t="str">
        <f>IF(E105="","",IF(ISERROR(VLOOKUP(E105,'1-学员信息表'!A:AG,20,0)),"错误",IF(VLOOKUP(E105,'1-学员信息表'!A:AG,20,0)="","错误",VLOOKUP(E105,'1-学员信息表'!A:AG,20,0))))</f>
        <v/>
      </c>
      <c r="U105" s="8" t="str">
        <f>IF(E105="","",IF(ISERROR(VLOOKUP(E105,'1-学员信息表'!A:AG,20,0)),"错误",IF(VLOOKUP(E105,'1-学员信息表'!A:AG,20,0)="","错误",VLOOKUP(E105,'1-学员信息表'!A:AG,20,0))))</f>
        <v/>
      </c>
    </row>
    <row r="106" spans="1:21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3"/>
      <c r="E106" s="9"/>
      <c r="F106" s="12" t="str">
        <f>IF(E106="","",IFERROR(VLOOKUP(E106,'1-学员信息表'!A:AG,2,0),"错误"))</f>
        <v/>
      </c>
      <c r="G106" s="12" t="str">
        <f>IF(E106="","",IF(ISERROR(VLOOKUP(E106,'3-班级学员信息表'!G:AC,12,0)),"错误",IF(VLOOKUP(E106,'3-班级学员信息表'!G:AC,12,0)="","错误",VLOOKUP(E106,'3-班级学员信息表'!G:AC,12,0))))</f>
        <v/>
      </c>
      <c r="H106" s="12" t="str">
        <f>IF(E106="","",IF(ISERROR(VLOOKUP(E106,'3-班级学员信息表'!G:AC,13,0)),"错误",IF(VLOOKUP(E106,'3-班级学员信息表'!G:AC,13,0)="","错误",VLOOKUP(E106,'3-班级学员信息表'!G:AC,13,0))))</f>
        <v/>
      </c>
      <c r="I106" s="8" t="str">
        <f>IF(E106="","",IFERROR(VLOOKUP(E106,'3-班级学员信息表'!G:AC,14,0),"错误"))</f>
        <v/>
      </c>
      <c r="J106" s="8" t="str">
        <f>IF(E106="","",IFERROR(VLOOKUP(E106,'3-班级学员信息表'!G:AC,15,0),"错误"))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IF(E106="","",IFERROR(VLOOKUP(H106,'2-班级信息'!A:AH,29,0),"错误"))</f>
        <v/>
      </c>
      <c r="M106" s="6">
        <f>SUMIF('6-学员费用预警表'!A:A,'10-新增明细'!E106,'6-学员费用预警表'!F:F)</f>
        <v>0</v>
      </c>
      <c r="N106" s="5">
        <f>SUMIF('6-学员费用预警表'!A:A,'10-新增明细'!E106,'6-学员费用预警表'!I:I)</f>
        <v>0</v>
      </c>
      <c r="O106" s="8" t="str">
        <f>IF(E106="","",IFERROR(VLOOKUP(E106,'1-学员信息表'!A:AG,8,0),"错误"))</f>
        <v/>
      </c>
      <c r="P106" s="8" t="str">
        <f>IF(E106="","",IFERROR(VLOOKUP(E106,'4-收据记录表'!D:AX,18,0),"错误"))</f>
        <v/>
      </c>
      <c r="Q106" s="12"/>
      <c r="R106" s="11"/>
      <c r="S106" s="8" t="str">
        <f>IF(E106="","",IF(ISERROR(VLOOKUP(E106,'1-学员信息表'!A:AG,9,0)),"错误",IF(VLOOKUP(E106,'1-学员信息表'!A:AG,9,0)="","错误",VLOOKUP(E106,'1-学员信息表'!A:AG,9,0))))</f>
        <v/>
      </c>
      <c r="T106" s="4" t="str">
        <f>IF(E106="","",IF(ISERROR(VLOOKUP(E106,'1-学员信息表'!A:AG,20,0)),"错误",IF(VLOOKUP(E106,'1-学员信息表'!A:AG,20,0)="","错误",VLOOKUP(E106,'1-学员信息表'!A:AG,20,0))))</f>
        <v/>
      </c>
      <c r="U106" s="8" t="str">
        <f>IF(E106="","",IF(ISERROR(VLOOKUP(E106,'1-学员信息表'!A:AG,20,0)),"错误",IF(VLOOKUP(E106,'1-学员信息表'!A:AG,20,0)="","错误",VLOOKUP(E106,'1-学员信息表'!A:AG,20,0))))</f>
        <v/>
      </c>
    </row>
    <row r="107" spans="1:21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3"/>
      <c r="E107" s="9"/>
      <c r="F107" s="12" t="str">
        <f>IF(E107="","",IFERROR(VLOOKUP(E107,'1-学员信息表'!A:AG,2,0),"错误"))</f>
        <v/>
      </c>
      <c r="G107" s="12" t="str">
        <f>IF(E107="","",IF(ISERROR(VLOOKUP(E107,'3-班级学员信息表'!G:AC,12,0)),"错误",IF(VLOOKUP(E107,'3-班级学员信息表'!G:AC,12,0)="","错误",VLOOKUP(E107,'3-班级学员信息表'!G:AC,12,0))))</f>
        <v/>
      </c>
      <c r="H107" s="12" t="str">
        <f>IF(E107="","",IF(ISERROR(VLOOKUP(E107,'3-班级学员信息表'!G:AC,13,0)),"错误",IF(VLOOKUP(E107,'3-班级学员信息表'!G:AC,13,0)="","错误",VLOOKUP(E107,'3-班级学员信息表'!G:AC,13,0))))</f>
        <v/>
      </c>
      <c r="I107" s="8" t="str">
        <f>IF(E107="","",IFERROR(VLOOKUP(E107,'3-班级学员信息表'!G:AC,14,0),"错误"))</f>
        <v/>
      </c>
      <c r="J107" s="8" t="str">
        <f>IF(E107="","",IFERROR(VLOOKUP(E107,'3-班级学员信息表'!G:AC,15,0),"错误"))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IF(E107="","",IFERROR(VLOOKUP(H107,'2-班级信息'!A:AH,29,0),"错误"))</f>
        <v/>
      </c>
      <c r="M107" s="6">
        <f>SUMIF('6-学员费用预警表'!A:A,'10-新增明细'!E107,'6-学员费用预警表'!F:F)</f>
        <v>0</v>
      </c>
      <c r="N107" s="5">
        <f>SUMIF('6-学员费用预警表'!A:A,'10-新增明细'!E107,'6-学员费用预警表'!I:I)</f>
        <v>0</v>
      </c>
      <c r="O107" s="8" t="str">
        <f>IF(E107="","",IFERROR(VLOOKUP(E107,'1-学员信息表'!A:AG,8,0),"错误"))</f>
        <v/>
      </c>
      <c r="P107" s="8" t="str">
        <f>IF(E107="","",IFERROR(VLOOKUP(E107,'4-收据记录表'!D:AX,18,0),"错误"))</f>
        <v/>
      </c>
      <c r="Q107" s="12"/>
      <c r="R107" s="11"/>
      <c r="S107" s="8" t="str">
        <f>IF(E107="","",IF(ISERROR(VLOOKUP(E107,'1-学员信息表'!A:AG,9,0)),"错误",IF(VLOOKUP(E107,'1-学员信息表'!A:AG,9,0)="","错误",VLOOKUP(E107,'1-学员信息表'!A:AG,9,0))))</f>
        <v/>
      </c>
      <c r="T107" s="4" t="str">
        <f>IF(E107="","",IF(ISERROR(VLOOKUP(E107,'1-学员信息表'!A:AG,20,0)),"错误",IF(VLOOKUP(E107,'1-学员信息表'!A:AG,20,0)="","错误",VLOOKUP(E107,'1-学员信息表'!A:AG,20,0))))</f>
        <v/>
      </c>
      <c r="U107" s="8" t="str">
        <f>IF(E107="","",IF(ISERROR(VLOOKUP(E107,'1-学员信息表'!A:AG,20,0)),"错误",IF(VLOOKUP(E107,'1-学员信息表'!A:AG,20,0)="","错误",VLOOKUP(E107,'1-学员信息表'!A:AG,20,0))))</f>
        <v/>
      </c>
    </row>
    <row r="108" spans="1:21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3"/>
      <c r="E108" s="9"/>
      <c r="F108" s="12" t="str">
        <f>IF(E108="","",IFERROR(VLOOKUP(E108,'1-学员信息表'!A:AG,2,0),"错误"))</f>
        <v/>
      </c>
      <c r="G108" s="12" t="str">
        <f>IF(E108="","",IF(ISERROR(VLOOKUP(E108,'3-班级学员信息表'!G:AC,12,0)),"错误",IF(VLOOKUP(E108,'3-班级学员信息表'!G:AC,12,0)="","错误",VLOOKUP(E108,'3-班级学员信息表'!G:AC,12,0))))</f>
        <v/>
      </c>
      <c r="H108" s="12" t="str">
        <f>IF(E108="","",IF(ISERROR(VLOOKUP(E108,'3-班级学员信息表'!G:AC,13,0)),"错误",IF(VLOOKUP(E108,'3-班级学员信息表'!G:AC,13,0)="","错误",VLOOKUP(E108,'3-班级学员信息表'!G:AC,13,0))))</f>
        <v/>
      </c>
      <c r="I108" s="8" t="str">
        <f>IF(E108="","",IFERROR(VLOOKUP(E108,'3-班级学员信息表'!G:AC,14,0),"错误"))</f>
        <v/>
      </c>
      <c r="J108" s="8" t="str">
        <f>IF(E108="","",IFERROR(VLOOKUP(E108,'3-班级学员信息表'!G:AC,15,0),"错误"))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IF(E108="","",IFERROR(VLOOKUP(H108,'2-班级信息'!A:AH,29,0),"错误"))</f>
        <v/>
      </c>
      <c r="M108" s="6">
        <f>SUMIF('6-学员费用预警表'!A:A,'10-新增明细'!E108,'6-学员费用预警表'!F:F)</f>
        <v>0</v>
      </c>
      <c r="N108" s="5">
        <f>SUMIF('6-学员费用预警表'!A:A,'10-新增明细'!E108,'6-学员费用预警表'!I:I)</f>
        <v>0</v>
      </c>
      <c r="O108" s="8" t="str">
        <f>IF(E108="","",IFERROR(VLOOKUP(E108,'1-学员信息表'!A:AG,8,0),"错误"))</f>
        <v/>
      </c>
      <c r="P108" s="8" t="str">
        <f>IF(E108="","",IFERROR(VLOOKUP(E108,'4-收据记录表'!D:AX,18,0),"错误"))</f>
        <v/>
      </c>
      <c r="Q108" s="12"/>
      <c r="R108" s="11"/>
      <c r="S108" s="8" t="str">
        <f>IF(E108="","",IF(ISERROR(VLOOKUP(E108,'1-学员信息表'!A:AG,9,0)),"错误",IF(VLOOKUP(E108,'1-学员信息表'!A:AG,9,0)="","错误",VLOOKUP(E108,'1-学员信息表'!A:AG,9,0))))</f>
        <v/>
      </c>
      <c r="T108" s="4" t="str">
        <f>IF(E108="","",IF(ISERROR(VLOOKUP(E108,'1-学员信息表'!A:AG,20,0)),"错误",IF(VLOOKUP(E108,'1-学员信息表'!A:AG,20,0)="","错误",VLOOKUP(E108,'1-学员信息表'!A:AG,20,0))))</f>
        <v/>
      </c>
      <c r="U108" s="8" t="str">
        <f>IF(E108="","",IF(ISERROR(VLOOKUP(E108,'1-学员信息表'!A:AG,20,0)),"错误",IF(VLOOKUP(E108,'1-学员信息表'!A:AG,20,0)="","错误",VLOOKUP(E108,'1-学员信息表'!A:AG,20,0))))</f>
        <v/>
      </c>
    </row>
    <row r="109" spans="1:21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3"/>
      <c r="E109" s="9"/>
      <c r="F109" s="12" t="str">
        <f>IF(E109="","",IFERROR(VLOOKUP(E109,'1-学员信息表'!A:AG,2,0),"错误"))</f>
        <v/>
      </c>
      <c r="G109" s="12" t="str">
        <f>IF(E109="","",IF(ISERROR(VLOOKUP(E109,'3-班级学员信息表'!G:AC,12,0)),"错误",IF(VLOOKUP(E109,'3-班级学员信息表'!G:AC,12,0)="","错误",VLOOKUP(E109,'3-班级学员信息表'!G:AC,12,0))))</f>
        <v/>
      </c>
      <c r="H109" s="12" t="str">
        <f>IF(E109="","",IF(ISERROR(VLOOKUP(E109,'3-班级学员信息表'!G:AC,13,0)),"错误",IF(VLOOKUP(E109,'3-班级学员信息表'!G:AC,13,0)="","错误",VLOOKUP(E109,'3-班级学员信息表'!G:AC,13,0))))</f>
        <v/>
      </c>
      <c r="I109" s="8" t="str">
        <f>IF(E109="","",IFERROR(VLOOKUP(E109,'3-班级学员信息表'!G:AC,14,0),"错误"))</f>
        <v/>
      </c>
      <c r="J109" s="8" t="str">
        <f>IF(E109="","",IFERROR(VLOOKUP(E109,'3-班级学员信息表'!G:AC,15,0),"错误"))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IF(E109="","",IFERROR(VLOOKUP(H109,'2-班级信息'!A:AH,29,0),"错误"))</f>
        <v/>
      </c>
      <c r="M109" s="6">
        <f>SUMIF('6-学员费用预警表'!A:A,'10-新增明细'!E109,'6-学员费用预警表'!F:F)</f>
        <v>0</v>
      </c>
      <c r="N109" s="5">
        <f>SUMIF('6-学员费用预警表'!A:A,'10-新增明细'!E109,'6-学员费用预警表'!I:I)</f>
        <v>0</v>
      </c>
      <c r="O109" s="8" t="str">
        <f>IF(E109="","",IFERROR(VLOOKUP(E109,'1-学员信息表'!A:AG,8,0),"错误"))</f>
        <v/>
      </c>
      <c r="P109" s="8" t="str">
        <f>IF(E109="","",IFERROR(VLOOKUP(E109,'4-收据记录表'!D:AX,18,0),"错误"))</f>
        <v/>
      </c>
      <c r="Q109" s="12"/>
      <c r="R109" s="11"/>
      <c r="S109" s="8" t="str">
        <f>IF(E109="","",IF(ISERROR(VLOOKUP(E109,'1-学员信息表'!A:AG,9,0)),"错误",IF(VLOOKUP(E109,'1-学员信息表'!A:AG,9,0)="","错误",VLOOKUP(E109,'1-学员信息表'!A:AG,9,0))))</f>
        <v/>
      </c>
      <c r="T109" s="4" t="str">
        <f>IF(E109="","",IF(ISERROR(VLOOKUP(E109,'1-学员信息表'!A:AG,20,0)),"错误",IF(VLOOKUP(E109,'1-学员信息表'!A:AG,20,0)="","错误",VLOOKUP(E109,'1-学员信息表'!A:AG,20,0))))</f>
        <v/>
      </c>
      <c r="U109" s="8" t="str">
        <f>IF(E109="","",IF(ISERROR(VLOOKUP(E109,'1-学员信息表'!A:AG,20,0)),"错误",IF(VLOOKUP(E109,'1-学员信息表'!A:AG,20,0)="","错误",VLOOKUP(E109,'1-学员信息表'!A:AG,20,0))))</f>
        <v/>
      </c>
    </row>
    <row r="110" spans="1:21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3"/>
      <c r="E110" s="9"/>
      <c r="F110" s="12" t="str">
        <f>IF(E110="","",IFERROR(VLOOKUP(E110,'1-学员信息表'!A:AG,2,0),"错误"))</f>
        <v/>
      </c>
      <c r="G110" s="12" t="str">
        <f>IF(E110="","",IF(ISERROR(VLOOKUP(E110,'3-班级学员信息表'!G:AC,12,0)),"错误",IF(VLOOKUP(E110,'3-班级学员信息表'!G:AC,12,0)="","错误",VLOOKUP(E110,'3-班级学员信息表'!G:AC,12,0))))</f>
        <v/>
      </c>
      <c r="H110" s="12" t="str">
        <f>IF(E110="","",IF(ISERROR(VLOOKUP(E110,'3-班级学员信息表'!G:AC,13,0)),"错误",IF(VLOOKUP(E110,'3-班级学员信息表'!G:AC,13,0)="","错误",VLOOKUP(E110,'3-班级学员信息表'!G:AC,13,0))))</f>
        <v/>
      </c>
      <c r="I110" s="8" t="str">
        <f>IF(E110="","",IFERROR(VLOOKUP(E110,'3-班级学员信息表'!G:AC,14,0),"错误"))</f>
        <v/>
      </c>
      <c r="J110" s="8" t="str">
        <f>IF(E110="","",IFERROR(VLOOKUP(E110,'3-班级学员信息表'!G:AC,15,0),"错误"))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IF(E110="","",IFERROR(VLOOKUP(H110,'2-班级信息'!A:AH,29,0),"错误"))</f>
        <v/>
      </c>
      <c r="M110" s="6">
        <f>SUMIF('6-学员费用预警表'!A:A,'10-新增明细'!E110,'6-学员费用预警表'!F:F)</f>
        <v>0</v>
      </c>
      <c r="N110" s="5">
        <f>SUMIF('6-学员费用预警表'!A:A,'10-新增明细'!E110,'6-学员费用预警表'!I:I)</f>
        <v>0</v>
      </c>
      <c r="O110" s="8" t="str">
        <f>IF(E110="","",IFERROR(VLOOKUP(E110,'1-学员信息表'!A:AG,8,0),"错误"))</f>
        <v/>
      </c>
      <c r="P110" s="8" t="str">
        <f>IF(E110="","",IFERROR(VLOOKUP(E110,'4-收据记录表'!D:AX,18,0),"错误"))</f>
        <v/>
      </c>
      <c r="Q110" s="12"/>
      <c r="R110" s="11"/>
      <c r="S110" s="8" t="str">
        <f>IF(E110="","",IF(ISERROR(VLOOKUP(E110,'1-学员信息表'!A:AG,9,0)),"错误",IF(VLOOKUP(E110,'1-学员信息表'!A:AG,9,0)="","错误",VLOOKUP(E110,'1-学员信息表'!A:AG,9,0))))</f>
        <v/>
      </c>
      <c r="T110" s="4" t="str">
        <f>IF(E110="","",IF(ISERROR(VLOOKUP(E110,'1-学员信息表'!A:AG,20,0)),"错误",IF(VLOOKUP(E110,'1-学员信息表'!A:AG,20,0)="","错误",VLOOKUP(E110,'1-学员信息表'!A:AG,20,0))))</f>
        <v/>
      </c>
      <c r="U110" s="8" t="str">
        <f>IF(E110="","",IF(ISERROR(VLOOKUP(E110,'1-学员信息表'!A:AG,20,0)),"错误",IF(VLOOKUP(E110,'1-学员信息表'!A:AG,20,0)="","错误",VLOOKUP(E110,'1-学员信息表'!A:AG,20,0))))</f>
        <v/>
      </c>
    </row>
    <row r="111" spans="1:21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3"/>
      <c r="E111" s="9"/>
      <c r="F111" s="12" t="str">
        <f>IF(E111="","",IFERROR(VLOOKUP(E111,'1-学员信息表'!A:AG,2,0),"错误"))</f>
        <v/>
      </c>
      <c r="G111" s="12" t="str">
        <f>IF(E111="","",IF(ISERROR(VLOOKUP(E111,'3-班级学员信息表'!G:AC,12,0)),"错误",IF(VLOOKUP(E111,'3-班级学员信息表'!G:AC,12,0)="","错误",VLOOKUP(E111,'3-班级学员信息表'!G:AC,12,0))))</f>
        <v/>
      </c>
      <c r="H111" s="12" t="str">
        <f>IF(E111="","",IF(ISERROR(VLOOKUP(E111,'3-班级学员信息表'!G:AC,13,0)),"错误",IF(VLOOKUP(E111,'3-班级学员信息表'!G:AC,13,0)="","错误",VLOOKUP(E111,'3-班级学员信息表'!G:AC,13,0))))</f>
        <v/>
      </c>
      <c r="I111" s="8" t="str">
        <f>IF(E111="","",IFERROR(VLOOKUP(E111,'3-班级学员信息表'!G:AC,14,0),"错误"))</f>
        <v/>
      </c>
      <c r="J111" s="8" t="str">
        <f>IF(E111="","",IFERROR(VLOOKUP(E111,'3-班级学员信息表'!G:AC,15,0),"错误"))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IF(E111="","",IFERROR(VLOOKUP(H111,'2-班级信息'!A:AH,29,0),"错误"))</f>
        <v/>
      </c>
      <c r="M111" s="6">
        <f>SUMIF('6-学员费用预警表'!A:A,'10-新增明细'!E111,'6-学员费用预警表'!F:F)</f>
        <v>0</v>
      </c>
      <c r="N111" s="5">
        <f>SUMIF('6-学员费用预警表'!A:A,'10-新增明细'!E111,'6-学员费用预警表'!I:I)</f>
        <v>0</v>
      </c>
      <c r="O111" s="8" t="str">
        <f>IF(E111="","",IFERROR(VLOOKUP(E111,'1-学员信息表'!A:AG,8,0),"错误"))</f>
        <v/>
      </c>
      <c r="P111" s="8" t="str">
        <f>IF(E111="","",IFERROR(VLOOKUP(E111,'4-收据记录表'!D:AX,18,0),"错误"))</f>
        <v/>
      </c>
      <c r="Q111" s="12"/>
      <c r="R111" s="11"/>
      <c r="S111" s="8" t="str">
        <f>IF(E111="","",IF(ISERROR(VLOOKUP(E111,'1-学员信息表'!A:AG,9,0)),"错误",IF(VLOOKUP(E111,'1-学员信息表'!A:AG,9,0)="","错误",VLOOKUP(E111,'1-学员信息表'!A:AG,9,0))))</f>
        <v/>
      </c>
      <c r="T111" s="4" t="str">
        <f>IF(E111="","",IF(ISERROR(VLOOKUP(E111,'1-学员信息表'!A:AG,20,0)),"错误",IF(VLOOKUP(E111,'1-学员信息表'!A:AG,20,0)="","错误",VLOOKUP(E111,'1-学员信息表'!A:AG,20,0))))</f>
        <v/>
      </c>
      <c r="U111" s="8" t="str">
        <f>IF(E111="","",IF(ISERROR(VLOOKUP(E111,'1-学员信息表'!A:AG,20,0)),"错误",IF(VLOOKUP(E111,'1-学员信息表'!A:AG,20,0)="","错误",VLOOKUP(E111,'1-学员信息表'!A:AG,20,0))))</f>
        <v/>
      </c>
    </row>
    <row r="112" spans="1:21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3"/>
      <c r="E112" s="9"/>
      <c r="F112" s="12" t="str">
        <f>IF(E112="","",IFERROR(VLOOKUP(E112,'1-学员信息表'!A:AG,2,0),"错误"))</f>
        <v/>
      </c>
      <c r="G112" s="12" t="str">
        <f>IF(E112="","",IF(ISERROR(VLOOKUP(E112,'3-班级学员信息表'!G:AC,12,0)),"错误",IF(VLOOKUP(E112,'3-班级学员信息表'!G:AC,12,0)="","错误",VLOOKUP(E112,'3-班级学员信息表'!G:AC,12,0))))</f>
        <v/>
      </c>
      <c r="H112" s="12" t="str">
        <f>IF(E112="","",IF(ISERROR(VLOOKUP(E112,'3-班级学员信息表'!G:AC,13,0)),"错误",IF(VLOOKUP(E112,'3-班级学员信息表'!G:AC,13,0)="","错误",VLOOKUP(E112,'3-班级学员信息表'!G:AC,13,0))))</f>
        <v/>
      </c>
      <c r="I112" s="8" t="str">
        <f>IF(E112="","",IFERROR(VLOOKUP(E112,'3-班级学员信息表'!G:AC,14,0),"错误"))</f>
        <v/>
      </c>
      <c r="J112" s="8" t="str">
        <f>IF(E112="","",IFERROR(VLOOKUP(E112,'3-班级学员信息表'!G:AC,15,0),"错误"))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IF(E112="","",IFERROR(VLOOKUP(H112,'2-班级信息'!A:AH,29,0),"错误"))</f>
        <v/>
      </c>
      <c r="M112" s="6">
        <f>SUMIF('6-学员费用预警表'!A:A,'10-新增明细'!E112,'6-学员费用预警表'!F:F)</f>
        <v>0</v>
      </c>
      <c r="N112" s="5">
        <f>SUMIF('6-学员费用预警表'!A:A,'10-新增明细'!E112,'6-学员费用预警表'!I:I)</f>
        <v>0</v>
      </c>
      <c r="O112" s="8" t="str">
        <f>IF(E112="","",IFERROR(VLOOKUP(E112,'1-学员信息表'!A:AG,8,0),"错误"))</f>
        <v/>
      </c>
      <c r="P112" s="8" t="str">
        <f>IF(E112="","",IFERROR(VLOOKUP(E112,'4-收据记录表'!D:AX,18,0),"错误"))</f>
        <v/>
      </c>
      <c r="Q112" s="12"/>
      <c r="R112" s="11"/>
      <c r="S112" s="8" t="str">
        <f>IF(E112="","",IF(ISERROR(VLOOKUP(E112,'1-学员信息表'!A:AG,9,0)),"错误",IF(VLOOKUP(E112,'1-学员信息表'!A:AG,9,0)="","错误",VLOOKUP(E112,'1-学员信息表'!A:AG,9,0))))</f>
        <v/>
      </c>
      <c r="T112" s="4" t="str">
        <f>IF(E112="","",IF(ISERROR(VLOOKUP(E112,'1-学员信息表'!A:AG,20,0)),"错误",IF(VLOOKUP(E112,'1-学员信息表'!A:AG,20,0)="","错误",VLOOKUP(E112,'1-学员信息表'!A:AG,20,0))))</f>
        <v/>
      </c>
      <c r="U112" s="8" t="str">
        <f>IF(E112="","",IF(ISERROR(VLOOKUP(E112,'1-学员信息表'!A:AG,20,0)),"错误",IF(VLOOKUP(E112,'1-学员信息表'!A:AG,20,0)="","错误",VLOOKUP(E112,'1-学员信息表'!A:AG,20,0))))</f>
        <v/>
      </c>
    </row>
    <row r="113" spans="1:21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3"/>
      <c r="E113" s="9"/>
      <c r="F113" s="12" t="str">
        <f>IF(E113="","",IFERROR(VLOOKUP(E113,'1-学员信息表'!A:AG,2,0),"错误"))</f>
        <v/>
      </c>
      <c r="G113" s="12" t="str">
        <f>IF(E113="","",IF(ISERROR(VLOOKUP(E113,'3-班级学员信息表'!G:AC,12,0)),"错误",IF(VLOOKUP(E113,'3-班级学员信息表'!G:AC,12,0)="","错误",VLOOKUP(E113,'3-班级学员信息表'!G:AC,12,0))))</f>
        <v/>
      </c>
      <c r="H113" s="12" t="str">
        <f>IF(E113="","",IF(ISERROR(VLOOKUP(E113,'3-班级学员信息表'!G:AC,13,0)),"错误",IF(VLOOKUP(E113,'3-班级学员信息表'!G:AC,13,0)="","错误",VLOOKUP(E113,'3-班级学员信息表'!G:AC,13,0))))</f>
        <v/>
      </c>
      <c r="I113" s="8" t="str">
        <f>IF(E113="","",IFERROR(VLOOKUP(E113,'3-班级学员信息表'!G:AC,14,0),"错误"))</f>
        <v/>
      </c>
      <c r="J113" s="8" t="str">
        <f>IF(E113="","",IFERROR(VLOOKUP(E113,'3-班级学员信息表'!G:AC,15,0),"错误"))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IF(E113="","",IFERROR(VLOOKUP(H113,'2-班级信息'!A:AH,29,0),"错误"))</f>
        <v/>
      </c>
      <c r="M113" s="6">
        <f>SUMIF('6-学员费用预警表'!A:A,'10-新增明细'!E113,'6-学员费用预警表'!F:F)</f>
        <v>0</v>
      </c>
      <c r="N113" s="5">
        <f>SUMIF('6-学员费用预警表'!A:A,'10-新增明细'!E113,'6-学员费用预警表'!I:I)</f>
        <v>0</v>
      </c>
      <c r="O113" s="8" t="str">
        <f>IF(E113="","",IFERROR(VLOOKUP(E113,'1-学员信息表'!A:AG,8,0),"错误"))</f>
        <v/>
      </c>
      <c r="P113" s="8" t="str">
        <f>IF(E113="","",IFERROR(VLOOKUP(E113,'4-收据记录表'!D:AX,18,0),"错误"))</f>
        <v/>
      </c>
      <c r="Q113" s="12"/>
      <c r="R113" s="11"/>
      <c r="S113" s="8" t="str">
        <f>IF(E113="","",IF(ISERROR(VLOOKUP(E113,'1-学员信息表'!A:AG,9,0)),"错误",IF(VLOOKUP(E113,'1-学员信息表'!A:AG,9,0)="","错误",VLOOKUP(E113,'1-学员信息表'!A:AG,9,0))))</f>
        <v/>
      </c>
      <c r="T113" s="4" t="str">
        <f>IF(E113="","",IF(ISERROR(VLOOKUP(E113,'1-学员信息表'!A:AG,20,0)),"错误",IF(VLOOKUP(E113,'1-学员信息表'!A:AG,20,0)="","错误",VLOOKUP(E113,'1-学员信息表'!A:AG,20,0))))</f>
        <v/>
      </c>
      <c r="U113" s="8" t="str">
        <f>IF(E113="","",IF(ISERROR(VLOOKUP(E113,'1-学员信息表'!A:AG,20,0)),"错误",IF(VLOOKUP(E113,'1-学员信息表'!A:AG,20,0)="","错误",VLOOKUP(E113,'1-学员信息表'!A:AG,20,0))))</f>
        <v/>
      </c>
    </row>
    <row r="114" spans="1:21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3"/>
      <c r="E114" s="9"/>
      <c r="F114" s="12" t="str">
        <f>IF(E114="","",IFERROR(VLOOKUP(E114,'1-学员信息表'!A:AG,2,0),"错误"))</f>
        <v/>
      </c>
      <c r="G114" s="12" t="str">
        <f>IF(E114="","",IF(ISERROR(VLOOKUP(E114,'3-班级学员信息表'!G:AC,12,0)),"错误",IF(VLOOKUP(E114,'3-班级学员信息表'!G:AC,12,0)="","错误",VLOOKUP(E114,'3-班级学员信息表'!G:AC,12,0))))</f>
        <v/>
      </c>
      <c r="H114" s="12" t="str">
        <f>IF(E114="","",IF(ISERROR(VLOOKUP(E114,'3-班级学员信息表'!G:AC,13,0)),"错误",IF(VLOOKUP(E114,'3-班级学员信息表'!G:AC,13,0)="","错误",VLOOKUP(E114,'3-班级学员信息表'!G:AC,13,0))))</f>
        <v/>
      </c>
      <c r="I114" s="8" t="str">
        <f>IF(E114="","",IFERROR(VLOOKUP(E114,'3-班级学员信息表'!G:AC,14,0),"错误"))</f>
        <v/>
      </c>
      <c r="J114" s="8" t="str">
        <f>IF(E114="","",IFERROR(VLOOKUP(E114,'3-班级学员信息表'!G:AC,15,0),"错误"))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IF(E114="","",IFERROR(VLOOKUP(H114,'2-班级信息'!A:AH,29,0),"错误"))</f>
        <v/>
      </c>
      <c r="M114" s="6">
        <f>SUMIF('6-学员费用预警表'!A:A,'10-新增明细'!E114,'6-学员费用预警表'!F:F)</f>
        <v>0</v>
      </c>
      <c r="N114" s="5">
        <f>SUMIF('6-学员费用预警表'!A:A,'10-新增明细'!E114,'6-学员费用预警表'!I:I)</f>
        <v>0</v>
      </c>
      <c r="O114" s="8" t="str">
        <f>IF(E114="","",IFERROR(VLOOKUP(E114,'1-学员信息表'!A:AG,8,0),"错误"))</f>
        <v/>
      </c>
      <c r="P114" s="8" t="str">
        <f>IF(E114="","",IFERROR(VLOOKUP(E114,'4-收据记录表'!D:AX,18,0),"错误"))</f>
        <v/>
      </c>
      <c r="Q114" s="12"/>
      <c r="R114" s="11"/>
      <c r="S114" s="8" t="str">
        <f>IF(E114="","",IF(ISERROR(VLOOKUP(E114,'1-学员信息表'!A:AG,9,0)),"错误",IF(VLOOKUP(E114,'1-学员信息表'!A:AG,9,0)="","错误",VLOOKUP(E114,'1-学员信息表'!A:AG,9,0))))</f>
        <v/>
      </c>
      <c r="T114" s="4" t="str">
        <f>IF(E114="","",IF(ISERROR(VLOOKUP(E114,'1-学员信息表'!A:AG,20,0)),"错误",IF(VLOOKUP(E114,'1-学员信息表'!A:AG,20,0)="","错误",VLOOKUP(E114,'1-学员信息表'!A:AG,20,0))))</f>
        <v/>
      </c>
      <c r="U114" s="8" t="str">
        <f>IF(E114="","",IF(ISERROR(VLOOKUP(E114,'1-学员信息表'!A:AG,20,0)),"错误",IF(VLOOKUP(E114,'1-学员信息表'!A:AG,20,0)="","错误",VLOOKUP(E114,'1-学员信息表'!A:AG,20,0))))</f>
        <v/>
      </c>
    </row>
    <row r="115" spans="1:21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3"/>
      <c r="E115" s="9"/>
      <c r="F115" s="12" t="str">
        <f>IF(E115="","",IFERROR(VLOOKUP(E115,'1-学员信息表'!A:AG,2,0),"错误"))</f>
        <v/>
      </c>
      <c r="G115" s="12" t="str">
        <f>IF(E115="","",IF(ISERROR(VLOOKUP(E115,'3-班级学员信息表'!G:AC,12,0)),"错误",IF(VLOOKUP(E115,'3-班级学员信息表'!G:AC,12,0)="","错误",VLOOKUP(E115,'3-班级学员信息表'!G:AC,12,0))))</f>
        <v/>
      </c>
      <c r="H115" s="12" t="str">
        <f>IF(E115="","",IF(ISERROR(VLOOKUP(E115,'3-班级学员信息表'!G:AC,13,0)),"错误",IF(VLOOKUP(E115,'3-班级学员信息表'!G:AC,13,0)="","错误",VLOOKUP(E115,'3-班级学员信息表'!G:AC,13,0))))</f>
        <v/>
      </c>
      <c r="I115" s="8" t="str">
        <f>IF(E115="","",IFERROR(VLOOKUP(E115,'3-班级学员信息表'!G:AC,14,0),"错误"))</f>
        <v/>
      </c>
      <c r="J115" s="8" t="str">
        <f>IF(E115="","",IFERROR(VLOOKUP(E115,'3-班级学员信息表'!G:AC,15,0),"错误"))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IF(E115="","",IFERROR(VLOOKUP(H115,'2-班级信息'!A:AH,29,0),"错误"))</f>
        <v/>
      </c>
      <c r="M115" s="6">
        <f>SUMIF('6-学员费用预警表'!A:A,'10-新增明细'!E115,'6-学员费用预警表'!F:F)</f>
        <v>0</v>
      </c>
      <c r="N115" s="5">
        <f>SUMIF('6-学员费用预警表'!A:A,'10-新增明细'!E115,'6-学员费用预警表'!I:I)</f>
        <v>0</v>
      </c>
      <c r="O115" s="8" t="str">
        <f>IF(E115="","",IFERROR(VLOOKUP(E115,'1-学员信息表'!A:AG,8,0),"错误"))</f>
        <v/>
      </c>
      <c r="P115" s="8" t="str">
        <f>IF(E115="","",IFERROR(VLOOKUP(E115,'4-收据记录表'!D:AX,18,0),"错误"))</f>
        <v/>
      </c>
      <c r="Q115" s="12"/>
      <c r="R115" s="11"/>
      <c r="S115" s="8" t="str">
        <f>IF(E115="","",IF(ISERROR(VLOOKUP(E115,'1-学员信息表'!A:AG,9,0)),"错误",IF(VLOOKUP(E115,'1-学员信息表'!A:AG,9,0)="","错误",VLOOKUP(E115,'1-学员信息表'!A:AG,9,0))))</f>
        <v/>
      </c>
      <c r="T115" s="4" t="str">
        <f>IF(E115="","",IF(ISERROR(VLOOKUP(E115,'1-学员信息表'!A:AG,20,0)),"错误",IF(VLOOKUP(E115,'1-学员信息表'!A:AG,20,0)="","错误",VLOOKUP(E115,'1-学员信息表'!A:AG,20,0))))</f>
        <v/>
      </c>
      <c r="U115" s="8" t="str">
        <f>IF(E115="","",IF(ISERROR(VLOOKUP(E115,'1-学员信息表'!A:AG,20,0)),"错误",IF(VLOOKUP(E115,'1-学员信息表'!A:AG,20,0)="","错误",VLOOKUP(E115,'1-学员信息表'!A:AG,20,0))))</f>
        <v/>
      </c>
    </row>
    <row r="116" spans="1:21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3"/>
      <c r="E116" s="9"/>
      <c r="F116" s="12" t="str">
        <f>IF(E116="","",IFERROR(VLOOKUP(E116,'1-学员信息表'!A:AG,2,0),"错误"))</f>
        <v/>
      </c>
      <c r="G116" s="12" t="str">
        <f>IF(E116="","",IF(ISERROR(VLOOKUP(E116,'3-班级学员信息表'!G:AC,12,0)),"错误",IF(VLOOKUP(E116,'3-班级学员信息表'!G:AC,12,0)="","错误",VLOOKUP(E116,'3-班级学员信息表'!G:AC,12,0))))</f>
        <v/>
      </c>
      <c r="H116" s="12" t="str">
        <f>IF(E116="","",IF(ISERROR(VLOOKUP(E116,'3-班级学员信息表'!G:AC,13,0)),"错误",IF(VLOOKUP(E116,'3-班级学员信息表'!G:AC,13,0)="","错误",VLOOKUP(E116,'3-班级学员信息表'!G:AC,13,0))))</f>
        <v/>
      </c>
      <c r="I116" s="8" t="str">
        <f>IF(E116="","",IFERROR(VLOOKUP(E116,'3-班级学员信息表'!G:AC,14,0),"错误"))</f>
        <v/>
      </c>
      <c r="J116" s="8" t="str">
        <f>IF(E116="","",IFERROR(VLOOKUP(E116,'3-班级学员信息表'!G:AC,15,0),"错误"))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IF(E116="","",IFERROR(VLOOKUP(H116,'2-班级信息'!A:AH,29,0),"错误"))</f>
        <v/>
      </c>
      <c r="M116" s="6">
        <f>SUMIF('6-学员费用预警表'!A:A,'10-新增明细'!E116,'6-学员费用预警表'!F:F)</f>
        <v>0</v>
      </c>
      <c r="N116" s="5">
        <f>SUMIF('6-学员费用预警表'!A:A,'10-新增明细'!E116,'6-学员费用预警表'!I:I)</f>
        <v>0</v>
      </c>
      <c r="O116" s="8" t="str">
        <f>IF(E116="","",IFERROR(VLOOKUP(E116,'1-学员信息表'!A:AG,8,0),"错误"))</f>
        <v/>
      </c>
      <c r="P116" s="8" t="str">
        <f>IF(E116="","",IFERROR(VLOOKUP(E116,'4-收据记录表'!D:AX,18,0),"错误"))</f>
        <v/>
      </c>
      <c r="Q116" s="12"/>
      <c r="R116" s="11"/>
      <c r="S116" s="8" t="str">
        <f>IF(E116="","",IF(ISERROR(VLOOKUP(E116,'1-学员信息表'!A:AG,9,0)),"错误",IF(VLOOKUP(E116,'1-学员信息表'!A:AG,9,0)="","错误",VLOOKUP(E116,'1-学员信息表'!A:AG,9,0))))</f>
        <v/>
      </c>
      <c r="T116" s="4" t="str">
        <f>IF(E116="","",IF(ISERROR(VLOOKUP(E116,'1-学员信息表'!A:AG,20,0)),"错误",IF(VLOOKUP(E116,'1-学员信息表'!A:AG,20,0)="","错误",VLOOKUP(E116,'1-学员信息表'!A:AG,20,0))))</f>
        <v/>
      </c>
      <c r="U116" s="8" t="str">
        <f>IF(E116="","",IF(ISERROR(VLOOKUP(E116,'1-学员信息表'!A:AG,20,0)),"错误",IF(VLOOKUP(E116,'1-学员信息表'!A:AG,20,0)="","错误",VLOOKUP(E116,'1-学员信息表'!A:AG,20,0))))</f>
        <v/>
      </c>
    </row>
    <row r="117" spans="1:21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3"/>
      <c r="E117" s="9"/>
      <c r="F117" s="12" t="str">
        <f>IF(E117="","",IFERROR(VLOOKUP(E117,'1-学员信息表'!A:AG,2,0),"错误"))</f>
        <v/>
      </c>
      <c r="G117" s="12" t="str">
        <f>IF(E117="","",IF(ISERROR(VLOOKUP(E117,'3-班级学员信息表'!G:AC,12,0)),"错误",IF(VLOOKUP(E117,'3-班级学员信息表'!G:AC,12,0)="","错误",VLOOKUP(E117,'3-班级学员信息表'!G:AC,12,0))))</f>
        <v/>
      </c>
      <c r="H117" s="12" t="str">
        <f>IF(E117="","",IF(ISERROR(VLOOKUP(E117,'3-班级学员信息表'!G:AC,13,0)),"错误",IF(VLOOKUP(E117,'3-班级学员信息表'!G:AC,13,0)="","错误",VLOOKUP(E117,'3-班级学员信息表'!G:AC,13,0))))</f>
        <v/>
      </c>
      <c r="I117" s="8" t="str">
        <f>IF(E117="","",IFERROR(VLOOKUP(E117,'3-班级学员信息表'!G:AC,14,0),"错误"))</f>
        <v/>
      </c>
      <c r="J117" s="8" t="str">
        <f>IF(E117="","",IFERROR(VLOOKUP(E117,'3-班级学员信息表'!G:AC,15,0),"错误"))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IF(E117="","",IFERROR(VLOOKUP(H117,'2-班级信息'!A:AH,29,0),"错误"))</f>
        <v/>
      </c>
      <c r="M117" s="6">
        <f>SUMIF('6-学员费用预警表'!A:A,'10-新增明细'!E117,'6-学员费用预警表'!F:F)</f>
        <v>0</v>
      </c>
      <c r="N117" s="5">
        <f>SUMIF('6-学员费用预警表'!A:A,'10-新增明细'!E117,'6-学员费用预警表'!I:I)</f>
        <v>0</v>
      </c>
      <c r="O117" s="8" t="str">
        <f>IF(E117="","",IFERROR(VLOOKUP(E117,'1-学员信息表'!A:AG,8,0),"错误"))</f>
        <v/>
      </c>
      <c r="P117" s="8" t="str">
        <f>IF(E117="","",IFERROR(VLOOKUP(E117,'4-收据记录表'!D:AX,18,0),"错误"))</f>
        <v/>
      </c>
      <c r="Q117" s="12"/>
      <c r="R117" s="11"/>
      <c r="S117" s="8" t="str">
        <f>IF(E117="","",IF(ISERROR(VLOOKUP(E117,'1-学员信息表'!A:AG,9,0)),"错误",IF(VLOOKUP(E117,'1-学员信息表'!A:AG,9,0)="","错误",VLOOKUP(E117,'1-学员信息表'!A:AG,9,0))))</f>
        <v/>
      </c>
      <c r="T117" s="4" t="str">
        <f>IF(E117="","",IF(ISERROR(VLOOKUP(E117,'1-学员信息表'!A:AG,20,0)),"错误",IF(VLOOKUP(E117,'1-学员信息表'!A:AG,20,0)="","错误",VLOOKUP(E117,'1-学员信息表'!A:AG,20,0))))</f>
        <v/>
      </c>
      <c r="U117" s="8" t="str">
        <f>IF(E117="","",IF(ISERROR(VLOOKUP(E117,'1-学员信息表'!A:AG,20,0)),"错误",IF(VLOOKUP(E117,'1-学员信息表'!A:AG,20,0)="","错误",VLOOKUP(E117,'1-学员信息表'!A:AG,20,0))))</f>
        <v/>
      </c>
    </row>
    <row r="118" spans="1:21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3"/>
      <c r="E118" s="9"/>
      <c r="F118" s="12" t="str">
        <f>IF(E118="","",IFERROR(VLOOKUP(E118,'1-学员信息表'!A:AG,2,0),"错误"))</f>
        <v/>
      </c>
      <c r="G118" s="12" t="str">
        <f>IF(E118="","",IF(ISERROR(VLOOKUP(E118,'3-班级学员信息表'!G:AC,12,0)),"错误",IF(VLOOKUP(E118,'3-班级学员信息表'!G:AC,12,0)="","错误",VLOOKUP(E118,'3-班级学员信息表'!G:AC,12,0))))</f>
        <v/>
      </c>
      <c r="H118" s="12" t="str">
        <f>IF(E118="","",IF(ISERROR(VLOOKUP(E118,'3-班级学员信息表'!G:AC,13,0)),"错误",IF(VLOOKUP(E118,'3-班级学员信息表'!G:AC,13,0)="","错误",VLOOKUP(E118,'3-班级学员信息表'!G:AC,13,0))))</f>
        <v/>
      </c>
      <c r="I118" s="8" t="str">
        <f>IF(E118="","",IFERROR(VLOOKUP(E118,'3-班级学员信息表'!G:AC,14,0),"错误"))</f>
        <v/>
      </c>
      <c r="J118" s="8" t="str">
        <f>IF(E118="","",IFERROR(VLOOKUP(E118,'3-班级学员信息表'!G:AC,15,0),"错误"))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IF(E118="","",IFERROR(VLOOKUP(H118,'2-班级信息'!A:AH,29,0),"错误"))</f>
        <v/>
      </c>
      <c r="M118" s="6">
        <f>SUMIF('6-学员费用预警表'!A:A,'10-新增明细'!E118,'6-学员费用预警表'!F:F)</f>
        <v>0</v>
      </c>
      <c r="N118" s="5">
        <f>SUMIF('6-学员费用预警表'!A:A,'10-新增明细'!E118,'6-学员费用预警表'!I:I)</f>
        <v>0</v>
      </c>
      <c r="O118" s="8" t="str">
        <f>IF(E118="","",IFERROR(VLOOKUP(E118,'1-学员信息表'!A:AG,8,0),"错误"))</f>
        <v/>
      </c>
      <c r="P118" s="8" t="str">
        <f>IF(E118="","",IFERROR(VLOOKUP(E118,'4-收据记录表'!D:AX,18,0),"错误"))</f>
        <v/>
      </c>
      <c r="Q118" s="12"/>
      <c r="R118" s="11"/>
      <c r="S118" s="8" t="str">
        <f>IF(E118="","",IF(ISERROR(VLOOKUP(E118,'1-学员信息表'!A:AG,9,0)),"错误",IF(VLOOKUP(E118,'1-学员信息表'!A:AG,9,0)="","错误",VLOOKUP(E118,'1-学员信息表'!A:AG,9,0))))</f>
        <v/>
      </c>
      <c r="T118" s="4" t="str">
        <f>IF(E118="","",IF(ISERROR(VLOOKUP(E118,'1-学员信息表'!A:AG,20,0)),"错误",IF(VLOOKUP(E118,'1-学员信息表'!A:AG,20,0)="","错误",VLOOKUP(E118,'1-学员信息表'!A:AG,20,0))))</f>
        <v/>
      </c>
      <c r="U118" s="8" t="str">
        <f>IF(E118="","",IF(ISERROR(VLOOKUP(E118,'1-学员信息表'!A:AG,20,0)),"错误",IF(VLOOKUP(E118,'1-学员信息表'!A:AG,20,0)="","错误",VLOOKUP(E118,'1-学员信息表'!A:AG,20,0))))</f>
        <v/>
      </c>
    </row>
    <row r="119" spans="1:21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3"/>
      <c r="E119" s="9"/>
      <c r="F119" s="12" t="str">
        <f>IF(E119="","",IFERROR(VLOOKUP(E119,'1-学员信息表'!A:AG,2,0),"错误"))</f>
        <v/>
      </c>
      <c r="G119" s="12" t="str">
        <f>IF(E119="","",IF(ISERROR(VLOOKUP(E119,'3-班级学员信息表'!G:AC,12,0)),"错误",IF(VLOOKUP(E119,'3-班级学员信息表'!G:AC,12,0)="","错误",VLOOKUP(E119,'3-班级学员信息表'!G:AC,12,0))))</f>
        <v/>
      </c>
      <c r="H119" s="12" t="str">
        <f>IF(E119="","",IF(ISERROR(VLOOKUP(E119,'3-班级学员信息表'!G:AC,13,0)),"错误",IF(VLOOKUP(E119,'3-班级学员信息表'!G:AC,13,0)="","错误",VLOOKUP(E119,'3-班级学员信息表'!G:AC,13,0))))</f>
        <v/>
      </c>
      <c r="I119" s="8" t="str">
        <f>IF(E119="","",IFERROR(VLOOKUP(E119,'3-班级学员信息表'!G:AC,14,0),"错误"))</f>
        <v/>
      </c>
      <c r="J119" s="8" t="str">
        <f>IF(E119="","",IFERROR(VLOOKUP(E119,'3-班级学员信息表'!G:AC,15,0),"错误"))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IF(E119="","",IFERROR(VLOOKUP(H119,'2-班级信息'!A:AH,29,0),"错误"))</f>
        <v/>
      </c>
      <c r="M119" s="6">
        <f>SUMIF('6-学员费用预警表'!A:A,'10-新增明细'!E119,'6-学员费用预警表'!F:F)</f>
        <v>0</v>
      </c>
      <c r="N119" s="5">
        <f>SUMIF('6-学员费用预警表'!A:A,'10-新增明细'!E119,'6-学员费用预警表'!I:I)</f>
        <v>0</v>
      </c>
      <c r="O119" s="8" t="str">
        <f>IF(E119="","",IFERROR(VLOOKUP(E119,'1-学员信息表'!A:AG,8,0),"错误"))</f>
        <v/>
      </c>
      <c r="P119" s="8" t="str">
        <f>IF(E119="","",IFERROR(VLOOKUP(E119,'4-收据记录表'!D:AX,18,0),"错误"))</f>
        <v/>
      </c>
      <c r="Q119" s="12"/>
      <c r="R119" s="11"/>
      <c r="S119" s="8" t="str">
        <f>IF(E119="","",IF(ISERROR(VLOOKUP(E119,'1-学员信息表'!A:AG,9,0)),"错误",IF(VLOOKUP(E119,'1-学员信息表'!A:AG,9,0)="","错误",VLOOKUP(E119,'1-学员信息表'!A:AG,9,0))))</f>
        <v/>
      </c>
      <c r="T119" s="4" t="str">
        <f>IF(E119="","",IF(ISERROR(VLOOKUP(E119,'1-学员信息表'!A:AG,20,0)),"错误",IF(VLOOKUP(E119,'1-学员信息表'!A:AG,20,0)="","错误",VLOOKUP(E119,'1-学员信息表'!A:AG,20,0))))</f>
        <v/>
      </c>
      <c r="U119" s="8" t="str">
        <f>IF(E119="","",IF(ISERROR(VLOOKUP(E119,'1-学员信息表'!A:AG,20,0)),"错误",IF(VLOOKUP(E119,'1-学员信息表'!A:AG,20,0)="","错误",VLOOKUP(E119,'1-学员信息表'!A:AG,20,0))))</f>
        <v/>
      </c>
    </row>
    <row r="120" spans="1:21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3"/>
      <c r="E120" s="9"/>
      <c r="F120" s="12" t="str">
        <f>IF(E120="","",IFERROR(VLOOKUP(E120,'1-学员信息表'!A:AG,2,0),"错误"))</f>
        <v/>
      </c>
      <c r="G120" s="12" t="str">
        <f>IF(E120="","",IF(ISERROR(VLOOKUP(E120,'3-班级学员信息表'!G:AC,12,0)),"错误",IF(VLOOKUP(E120,'3-班级学员信息表'!G:AC,12,0)="","错误",VLOOKUP(E120,'3-班级学员信息表'!G:AC,12,0))))</f>
        <v/>
      </c>
      <c r="H120" s="12" t="str">
        <f>IF(E120="","",IF(ISERROR(VLOOKUP(E120,'3-班级学员信息表'!G:AC,13,0)),"错误",IF(VLOOKUP(E120,'3-班级学员信息表'!G:AC,13,0)="","错误",VLOOKUP(E120,'3-班级学员信息表'!G:AC,13,0))))</f>
        <v/>
      </c>
      <c r="I120" s="8" t="str">
        <f>IF(E120="","",IFERROR(VLOOKUP(E120,'3-班级学员信息表'!G:AC,14,0),"错误"))</f>
        <v/>
      </c>
      <c r="J120" s="8" t="str">
        <f>IF(E120="","",IFERROR(VLOOKUP(E120,'3-班级学员信息表'!G:AC,15,0),"错误"))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IF(E120="","",IFERROR(VLOOKUP(H120,'2-班级信息'!A:AH,29,0),"错误"))</f>
        <v/>
      </c>
      <c r="M120" s="6">
        <f>SUMIF('6-学员费用预警表'!A:A,'10-新增明细'!E120,'6-学员费用预警表'!F:F)</f>
        <v>0</v>
      </c>
      <c r="N120" s="5">
        <f>SUMIF('6-学员费用预警表'!A:A,'10-新增明细'!E120,'6-学员费用预警表'!I:I)</f>
        <v>0</v>
      </c>
      <c r="O120" s="8" t="str">
        <f>IF(E120="","",IFERROR(VLOOKUP(E120,'1-学员信息表'!A:AG,8,0),"错误"))</f>
        <v/>
      </c>
      <c r="P120" s="8" t="str">
        <f>IF(E120="","",IFERROR(VLOOKUP(E120,'4-收据记录表'!D:AX,18,0),"错误"))</f>
        <v/>
      </c>
      <c r="Q120" s="12"/>
      <c r="R120" s="11"/>
      <c r="S120" s="8" t="str">
        <f>IF(E120="","",IF(ISERROR(VLOOKUP(E120,'1-学员信息表'!A:AG,9,0)),"错误",IF(VLOOKUP(E120,'1-学员信息表'!A:AG,9,0)="","错误",VLOOKUP(E120,'1-学员信息表'!A:AG,9,0))))</f>
        <v/>
      </c>
      <c r="T120" s="4" t="str">
        <f>IF(E120="","",IF(ISERROR(VLOOKUP(E120,'1-学员信息表'!A:AG,20,0)),"错误",IF(VLOOKUP(E120,'1-学员信息表'!A:AG,20,0)="","错误",VLOOKUP(E120,'1-学员信息表'!A:AG,20,0))))</f>
        <v/>
      </c>
      <c r="U120" s="8" t="str">
        <f>IF(E120="","",IF(ISERROR(VLOOKUP(E120,'1-学员信息表'!A:AG,20,0)),"错误",IF(VLOOKUP(E120,'1-学员信息表'!A:AG,20,0)="","错误",VLOOKUP(E120,'1-学员信息表'!A:AG,20,0))))</f>
        <v/>
      </c>
    </row>
    <row r="121" spans="1:21">
      <c r="A121" s="8" t="str">
        <f>IF(E121&lt;&gt;"",A120+1,"")</f>
        <v/>
      </c>
      <c r="B121" s="12" t="str">
        <f>IF(E121&lt;&gt;"",$B$2,"")</f>
        <v/>
      </c>
      <c r="C121" s="11" t="str">
        <f>IF(E121&lt;&gt;"",$C$2,"")</f>
        <v/>
      </c>
      <c r="D121" s="3"/>
      <c r="E121" s="9"/>
      <c r="F121" s="12" t="str">
        <f>IF(E121="","",IFERROR(VLOOKUP(E121,'1-学员信息表'!A:AG,2,0),"错误"))</f>
        <v/>
      </c>
      <c r="G121" s="12" t="str">
        <f>IF(E121="","",IF(ISERROR(VLOOKUP(E121,'3-班级学员信息表'!G:AC,12,0)),"错误",IF(VLOOKUP(E121,'3-班级学员信息表'!G:AC,12,0)="","错误",VLOOKUP(E121,'3-班级学员信息表'!G:AC,12,0))))</f>
        <v/>
      </c>
      <c r="H121" s="12" t="str">
        <f>IF(E121="","",IF(ISERROR(VLOOKUP(E121,'3-班级学员信息表'!G:AC,13,0)),"错误",IF(VLOOKUP(E121,'3-班级学员信息表'!G:AC,13,0)="","错误",VLOOKUP(E121,'3-班级学员信息表'!G:AC,13,0))))</f>
        <v/>
      </c>
      <c r="I121" s="8" t="str">
        <f>IF(E121="","",IFERROR(VLOOKUP(E121,'3-班级学员信息表'!G:AC,14,0),"错误"))</f>
        <v/>
      </c>
      <c r="J121" s="8" t="str">
        <f>IF(E121="","",IFERROR(VLOOKUP(E121,'3-班级学员信息表'!G:AC,15,0),"错误"))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IF(E121="","",IFERROR(VLOOKUP(H121,'2-班级信息'!A:AH,29,0),"错误"))</f>
        <v/>
      </c>
      <c r="M121" s="6">
        <f>SUMIF('6-学员费用预警表'!A:A,'10-新增明细'!E121,'6-学员费用预警表'!F:F)</f>
        <v>0</v>
      </c>
      <c r="N121" s="5">
        <f>SUMIF('6-学员费用预警表'!A:A,'10-新增明细'!E121,'6-学员费用预警表'!I:I)</f>
        <v>0</v>
      </c>
      <c r="O121" s="8" t="str">
        <f>IF(E121="","",IFERROR(VLOOKUP(E121,'1-学员信息表'!A:AG,8,0),"错误"))</f>
        <v/>
      </c>
      <c r="P121" s="8" t="str">
        <f>IF(E121="","",IFERROR(VLOOKUP(E121,'4-收据记录表'!D:AX,18,0),"错误"))</f>
        <v/>
      </c>
      <c r="Q121" s="12"/>
      <c r="R121" s="11"/>
      <c r="S121" s="8" t="str">
        <f>IF(E121="","",IF(ISERROR(VLOOKUP(E121,'1-学员信息表'!A:AG,9,0)),"错误",IF(VLOOKUP(E121,'1-学员信息表'!A:AG,9,0)="","错误",VLOOKUP(E121,'1-学员信息表'!A:AG,9,0))))</f>
        <v/>
      </c>
      <c r="T121" s="4" t="str">
        <f>IF(E121="","",IF(ISERROR(VLOOKUP(E121,'1-学员信息表'!A:AG,20,0)),"错误",IF(VLOOKUP(E121,'1-学员信息表'!A:AG,20,0)="","错误",VLOOKUP(E121,'1-学员信息表'!A:AG,20,0))))</f>
        <v/>
      </c>
      <c r="U121" s="8" t="str">
        <f>IF(E121="","",IF(ISERROR(VLOOKUP(E121,'1-学员信息表'!A:AG,20,0)),"错误",IF(VLOOKUP(E121,'1-学员信息表'!A:AG,20,0)="","错误",VLOOKUP(E121,'1-学员信息表'!A:AG,20,0))))</f>
        <v/>
      </c>
    </row>
    <row r="122" spans="1:21">
      <c r="A122" s="8" t="str">
        <f>IF(E122&lt;&gt;"",A121+1,"")</f>
        <v/>
      </c>
      <c r="B122" s="12" t="str">
        <f>IF(E122&lt;&gt;"",$B$2,"")</f>
        <v/>
      </c>
      <c r="C122" s="11" t="str">
        <f>IF(E122&lt;&gt;"",$C$2,"")</f>
        <v/>
      </c>
      <c r="D122" s="3"/>
      <c r="E122" s="9"/>
      <c r="F122" s="12" t="str">
        <f>IF(E122="","",IFERROR(VLOOKUP(E122,'1-学员信息表'!A:AG,2,0),"错误"))</f>
        <v/>
      </c>
      <c r="G122" s="12" t="str">
        <f>IF(E122="","",IF(ISERROR(VLOOKUP(E122,'3-班级学员信息表'!G:AC,12,0)),"错误",IF(VLOOKUP(E122,'3-班级学员信息表'!G:AC,12,0)="","错误",VLOOKUP(E122,'3-班级学员信息表'!G:AC,12,0))))</f>
        <v/>
      </c>
      <c r="H122" s="12" t="str">
        <f>IF(E122="","",IF(ISERROR(VLOOKUP(E122,'3-班级学员信息表'!G:AC,13,0)),"错误",IF(VLOOKUP(E122,'3-班级学员信息表'!G:AC,13,0)="","错误",VLOOKUP(E122,'3-班级学员信息表'!G:AC,13,0))))</f>
        <v/>
      </c>
      <c r="I122" s="8" t="str">
        <f>IF(E122="","",IFERROR(VLOOKUP(E122,'3-班级学员信息表'!G:AC,14,0),"错误"))</f>
        <v/>
      </c>
      <c r="J122" s="8" t="str">
        <f>IF(E122="","",IFERROR(VLOOKUP(E122,'3-班级学员信息表'!G:AC,15,0),"错误"))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IF(E122="","",IFERROR(VLOOKUP(H122,'2-班级信息'!A:AH,29,0),"错误"))</f>
        <v/>
      </c>
      <c r="M122" s="6">
        <f>SUMIF('6-学员费用预警表'!A:A,'10-新增明细'!E122,'6-学员费用预警表'!F:F)</f>
        <v>0</v>
      </c>
      <c r="N122" s="5">
        <f>SUMIF('6-学员费用预警表'!A:A,'10-新增明细'!E122,'6-学员费用预警表'!I:I)</f>
        <v>0</v>
      </c>
      <c r="O122" s="8" t="str">
        <f>IF(E122="","",IFERROR(VLOOKUP(E122,'1-学员信息表'!A:AG,8,0),"错误"))</f>
        <v/>
      </c>
      <c r="P122" s="8" t="str">
        <f>IF(E122="","",IFERROR(VLOOKUP(E122,'4-收据记录表'!D:AX,18,0),"错误"))</f>
        <v/>
      </c>
      <c r="Q122" s="12"/>
      <c r="R122" s="11"/>
      <c r="S122" s="8" t="str">
        <f>IF(E122="","",IF(ISERROR(VLOOKUP(E122,'1-学员信息表'!A:AG,9,0)),"错误",IF(VLOOKUP(E122,'1-学员信息表'!A:AG,9,0)="","错误",VLOOKUP(E122,'1-学员信息表'!A:AG,9,0))))</f>
        <v/>
      </c>
      <c r="T122" s="4" t="str">
        <f>IF(E122="","",IF(ISERROR(VLOOKUP(E122,'1-学员信息表'!A:AG,20,0)),"错误",IF(VLOOKUP(E122,'1-学员信息表'!A:AG,20,0)="","错误",VLOOKUP(E122,'1-学员信息表'!A:AG,20,0))))</f>
        <v/>
      </c>
      <c r="U122" s="8" t="str">
        <f>IF(E122="","",IF(ISERROR(VLOOKUP(E122,'1-学员信息表'!A:AG,20,0)),"错误",IF(VLOOKUP(E122,'1-学员信息表'!A:AG,20,0)="","错误",VLOOKUP(E122,'1-学员信息表'!A:AG,20,0))))</f>
        <v/>
      </c>
    </row>
    <row r="123" spans="1:21">
      <c r="A123" s="8" t="str">
        <f>IF(E123&lt;&gt;"",A122+1,"")</f>
        <v/>
      </c>
      <c r="B123" s="12" t="str">
        <f>IF(E123&lt;&gt;"",$B$2,"")</f>
        <v/>
      </c>
      <c r="C123" s="11" t="str">
        <f>IF(E123&lt;&gt;"",$C$2,"")</f>
        <v/>
      </c>
      <c r="D123" s="3"/>
      <c r="E123" s="9"/>
      <c r="F123" s="12" t="str">
        <f>IF(E123="","",IFERROR(VLOOKUP(E123,'1-学员信息表'!A:AG,2,0),"错误"))</f>
        <v/>
      </c>
      <c r="G123" s="12" t="str">
        <f>IF(E123="","",IF(ISERROR(VLOOKUP(E123,'3-班级学员信息表'!G:AC,12,0)),"错误",IF(VLOOKUP(E123,'3-班级学员信息表'!G:AC,12,0)="","错误",VLOOKUP(E123,'3-班级学员信息表'!G:AC,12,0))))</f>
        <v/>
      </c>
      <c r="H123" s="12" t="str">
        <f>IF(E123="","",IF(ISERROR(VLOOKUP(E123,'3-班级学员信息表'!G:AC,13,0)),"错误",IF(VLOOKUP(E123,'3-班级学员信息表'!G:AC,13,0)="","错误",VLOOKUP(E123,'3-班级学员信息表'!G:AC,13,0))))</f>
        <v/>
      </c>
      <c r="I123" s="8" t="str">
        <f>IF(E123="","",IFERROR(VLOOKUP(E123,'3-班级学员信息表'!G:AC,14,0),"错误"))</f>
        <v/>
      </c>
      <c r="J123" s="8" t="str">
        <f>IF(E123="","",IFERROR(VLOOKUP(E123,'3-班级学员信息表'!G:AC,15,0),"错误"))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IF(E123="","",IFERROR(VLOOKUP(H123,'2-班级信息'!A:AH,29,0),"错误"))</f>
        <v/>
      </c>
      <c r="M123" s="6">
        <f>SUMIF('6-学员费用预警表'!A:A,'10-新增明细'!E123,'6-学员费用预警表'!F:F)</f>
        <v>0</v>
      </c>
      <c r="N123" s="5">
        <f>SUMIF('6-学员费用预警表'!A:A,'10-新增明细'!E123,'6-学员费用预警表'!I:I)</f>
        <v>0</v>
      </c>
      <c r="O123" s="8" t="str">
        <f>IF(E123="","",IFERROR(VLOOKUP(E123,'1-学员信息表'!A:AG,8,0),"错误"))</f>
        <v/>
      </c>
      <c r="P123" s="8" t="str">
        <f>IF(E123="","",IFERROR(VLOOKUP(E123,'4-收据记录表'!D:AX,18,0),"错误"))</f>
        <v/>
      </c>
      <c r="Q123" s="12"/>
      <c r="R123" s="11"/>
      <c r="S123" s="8" t="str">
        <f>IF(E123="","",IF(ISERROR(VLOOKUP(E123,'1-学员信息表'!A:AG,9,0)),"错误",IF(VLOOKUP(E123,'1-学员信息表'!A:AG,9,0)="","错误",VLOOKUP(E123,'1-学员信息表'!A:AG,9,0))))</f>
        <v/>
      </c>
      <c r="T123" s="4" t="str">
        <f>IF(E123="","",IF(ISERROR(VLOOKUP(E123,'1-学员信息表'!A:AG,20,0)),"错误",IF(VLOOKUP(E123,'1-学员信息表'!A:AG,20,0)="","错误",VLOOKUP(E123,'1-学员信息表'!A:AG,20,0))))</f>
        <v/>
      </c>
      <c r="U123" s="8" t="str">
        <f>IF(E123="","",IF(ISERROR(VLOOKUP(E123,'1-学员信息表'!A:AG,20,0)),"错误",IF(VLOOKUP(E123,'1-学员信息表'!A:AG,20,0)="","错误",VLOOKUP(E123,'1-学员信息表'!A:AG,20,0))))</f>
        <v/>
      </c>
    </row>
    <row r="124" spans="1:21">
      <c r="A124" s="8" t="str">
        <f>IF(E124&lt;&gt;"",A123+1,"")</f>
        <v/>
      </c>
      <c r="B124" s="12" t="str">
        <f>IF(E124&lt;&gt;"",$B$2,"")</f>
        <v/>
      </c>
      <c r="C124" s="11" t="str">
        <f>IF(E124&lt;&gt;"",$C$2,"")</f>
        <v/>
      </c>
      <c r="D124" s="3"/>
      <c r="E124" s="9"/>
      <c r="F124" s="12" t="str">
        <f>IF(E124="","",IFERROR(VLOOKUP(E124,'1-学员信息表'!A:AG,2,0),"错误"))</f>
        <v/>
      </c>
      <c r="G124" s="12" t="str">
        <f>IF(E124="","",IF(ISERROR(VLOOKUP(E124,'3-班级学员信息表'!G:AC,12,0)),"错误",IF(VLOOKUP(E124,'3-班级学员信息表'!G:AC,12,0)="","错误",VLOOKUP(E124,'3-班级学员信息表'!G:AC,12,0))))</f>
        <v/>
      </c>
      <c r="H124" s="12" t="str">
        <f>IF(E124="","",IF(ISERROR(VLOOKUP(E124,'3-班级学员信息表'!G:AC,13,0)),"错误",IF(VLOOKUP(E124,'3-班级学员信息表'!G:AC,13,0)="","错误",VLOOKUP(E124,'3-班级学员信息表'!G:AC,13,0))))</f>
        <v/>
      </c>
      <c r="I124" s="8" t="str">
        <f>IF(E124="","",IFERROR(VLOOKUP(E124,'3-班级学员信息表'!G:AC,14,0),"错误"))</f>
        <v/>
      </c>
      <c r="J124" s="8" t="str">
        <f>IF(E124="","",IFERROR(VLOOKUP(E124,'3-班级学员信息表'!G:AC,15,0),"错误"))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IF(E124="","",IFERROR(VLOOKUP(H124,'2-班级信息'!A:AH,29,0),"错误"))</f>
        <v/>
      </c>
      <c r="M124" s="6">
        <f>SUMIF('6-学员费用预警表'!A:A,'10-新增明细'!E124,'6-学员费用预警表'!F:F)</f>
        <v>0</v>
      </c>
      <c r="N124" s="5">
        <f>SUMIF('6-学员费用预警表'!A:A,'10-新增明细'!E124,'6-学员费用预警表'!I:I)</f>
        <v>0</v>
      </c>
      <c r="O124" s="8" t="str">
        <f>IF(E124="","",IFERROR(VLOOKUP(E124,'1-学员信息表'!A:AG,8,0),"错误"))</f>
        <v/>
      </c>
      <c r="P124" s="8" t="str">
        <f>IF(E124="","",IFERROR(VLOOKUP(E124,'4-收据记录表'!D:AX,18,0),"错误"))</f>
        <v/>
      </c>
      <c r="Q124" s="12"/>
      <c r="R124" s="11"/>
      <c r="S124" s="8" t="str">
        <f>IF(E124="","",IF(ISERROR(VLOOKUP(E124,'1-学员信息表'!A:AG,9,0)),"错误",IF(VLOOKUP(E124,'1-学员信息表'!A:AG,9,0)="","错误",VLOOKUP(E124,'1-学员信息表'!A:AG,9,0))))</f>
        <v/>
      </c>
      <c r="T124" s="4" t="str">
        <f>IF(E124="","",IF(ISERROR(VLOOKUP(E124,'1-学员信息表'!A:AG,20,0)),"错误",IF(VLOOKUP(E124,'1-学员信息表'!A:AG,20,0)="","错误",VLOOKUP(E124,'1-学员信息表'!A:AG,20,0))))</f>
        <v/>
      </c>
      <c r="U124" s="8" t="str">
        <f>IF(E124="","",IF(ISERROR(VLOOKUP(E124,'1-学员信息表'!A:AG,20,0)),"错误",IF(VLOOKUP(E124,'1-学员信息表'!A:AG,20,0)="","错误",VLOOKUP(E124,'1-学员信息表'!A:AG,20,0))))</f>
        <v/>
      </c>
    </row>
    <row r="125" spans="1:21">
      <c r="A125" s="8" t="str">
        <f>IF(E125&lt;&gt;"",A124+1,"")</f>
        <v/>
      </c>
      <c r="B125" s="12" t="str">
        <f>IF(E125&lt;&gt;"",$B$2,"")</f>
        <v/>
      </c>
      <c r="C125" s="11" t="str">
        <f>IF(E125&lt;&gt;"",$C$2,"")</f>
        <v/>
      </c>
      <c r="D125" s="3"/>
      <c r="E125" s="9"/>
      <c r="F125" s="12" t="str">
        <f>IF(E125="","",IFERROR(VLOOKUP(E125,'1-学员信息表'!A:AG,2,0),"错误"))</f>
        <v/>
      </c>
      <c r="G125" s="12" t="str">
        <f>IF(E125="","",IF(ISERROR(VLOOKUP(E125,'3-班级学员信息表'!G:AC,12,0)),"错误",IF(VLOOKUP(E125,'3-班级学员信息表'!G:AC,12,0)="","错误",VLOOKUP(E125,'3-班级学员信息表'!G:AC,12,0))))</f>
        <v/>
      </c>
      <c r="H125" s="12" t="str">
        <f>IF(E125="","",IF(ISERROR(VLOOKUP(E125,'3-班级学员信息表'!G:AC,13,0)),"错误",IF(VLOOKUP(E125,'3-班级学员信息表'!G:AC,13,0)="","错误",VLOOKUP(E125,'3-班级学员信息表'!G:AC,13,0))))</f>
        <v/>
      </c>
      <c r="I125" s="8" t="str">
        <f>IF(E125="","",IFERROR(VLOOKUP(E125,'3-班级学员信息表'!G:AC,14,0),"错误"))</f>
        <v/>
      </c>
      <c r="J125" s="8" t="str">
        <f>IF(E125="","",IFERROR(VLOOKUP(E125,'3-班级学员信息表'!G:AC,15,0),"错误"))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IF(E125="","",IFERROR(VLOOKUP(H125,'2-班级信息'!A:AH,29,0),"错误"))</f>
        <v/>
      </c>
      <c r="M125" s="6">
        <f>SUMIF('6-学员费用预警表'!A:A,'10-新增明细'!E125,'6-学员费用预警表'!F:F)</f>
        <v>0</v>
      </c>
      <c r="N125" s="5">
        <f>SUMIF('6-学员费用预警表'!A:A,'10-新增明细'!E125,'6-学员费用预警表'!I:I)</f>
        <v>0</v>
      </c>
      <c r="O125" s="8" t="str">
        <f>IF(E125="","",IFERROR(VLOOKUP(E125,'1-学员信息表'!A:AG,8,0),"错误"))</f>
        <v/>
      </c>
      <c r="P125" s="8" t="str">
        <f>IF(E125="","",IFERROR(VLOOKUP(E125,'4-收据记录表'!D:AX,18,0),"错误"))</f>
        <v/>
      </c>
      <c r="Q125" s="12"/>
      <c r="R125" s="11"/>
      <c r="S125" s="8" t="str">
        <f>IF(E125="","",IF(ISERROR(VLOOKUP(E125,'1-学员信息表'!A:AG,9,0)),"错误",IF(VLOOKUP(E125,'1-学员信息表'!A:AG,9,0)="","错误",VLOOKUP(E125,'1-学员信息表'!A:AG,9,0))))</f>
        <v/>
      </c>
      <c r="T125" s="4" t="str">
        <f>IF(E125="","",IF(ISERROR(VLOOKUP(E125,'1-学员信息表'!A:AG,20,0)),"错误",IF(VLOOKUP(E125,'1-学员信息表'!A:AG,20,0)="","错误",VLOOKUP(E125,'1-学员信息表'!A:AG,20,0))))</f>
        <v/>
      </c>
      <c r="U125" s="8" t="str">
        <f>IF(E125="","",IF(ISERROR(VLOOKUP(E125,'1-学员信息表'!A:AG,20,0)),"错误",IF(VLOOKUP(E125,'1-学员信息表'!A:AG,20,0)="","错误",VLOOKUP(E125,'1-学员信息表'!A:AG,20,0))))</f>
        <v/>
      </c>
    </row>
    <row r="126" spans="1:21">
      <c r="A126" s="8" t="str">
        <f t="shared" ref="A126:A189" si="6">IF(E126&lt;&gt;"",A125+1,"")</f>
        <v/>
      </c>
      <c r="B126" s="12" t="str">
        <f t="shared" ref="B126:B189" si="7">IF(E126&lt;&gt;"",$B$2,"")</f>
        <v/>
      </c>
      <c r="C126" s="11" t="str">
        <f t="shared" ref="C126:C189" si="8">IF(E126&lt;&gt;"",$C$2,"")</f>
        <v/>
      </c>
      <c r="D126" s="3"/>
      <c r="E126" s="9"/>
      <c r="F126" s="12" t="str">
        <f>IF(E126="","",IFERROR(VLOOKUP(E126,'1-学员信息表'!A:AG,2,0),"错误"))</f>
        <v/>
      </c>
      <c r="G126" s="12" t="str">
        <f>IF(E126="","",IF(ISERROR(VLOOKUP(E126,'3-班级学员信息表'!G:AC,12,0)),"错误",IF(VLOOKUP(E126,'3-班级学员信息表'!G:AC,12,0)="","错误",VLOOKUP(E126,'3-班级学员信息表'!G:AC,12,0))))</f>
        <v/>
      </c>
      <c r="H126" s="12" t="str">
        <f>IF(E126="","",IF(ISERROR(VLOOKUP(E126,'3-班级学员信息表'!G:AC,13,0)),"错误",IF(VLOOKUP(E126,'3-班级学员信息表'!G:AC,13,0)="","错误",VLOOKUP(E126,'3-班级学员信息表'!G:AC,13,0))))</f>
        <v/>
      </c>
      <c r="I126" s="8" t="str">
        <f>IF(E126="","",IFERROR(VLOOKUP(E126,'3-班级学员信息表'!G:AC,14,0),"错误"))</f>
        <v/>
      </c>
      <c r="J126" s="8" t="str">
        <f>IF(E126="","",IFERROR(VLOOKUP(E126,'3-班级学员信息表'!G:AC,15,0),"错误"))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IF(E126="","",IFERROR(VLOOKUP(H126,'2-班级信息'!A:AH,29,0),"错误"))</f>
        <v/>
      </c>
      <c r="M126" s="6">
        <f>SUMIF('6-学员费用预警表'!A:A,'10-新增明细'!E126,'6-学员费用预警表'!F:F)</f>
        <v>0</v>
      </c>
      <c r="N126" s="5">
        <f>SUMIF('6-学员费用预警表'!A:A,'10-新增明细'!E126,'6-学员费用预警表'!I:I)</f>
        <v>0</v>
      </c>
      <c r="O126" s="8" t="str">
        <f>IF(E126="","",IFERROR(VLOOKUP(E126,'1-学员信息表'!A:AG,8,0),"错误"))</f>
        <v/>
      </c>
      <c r="P126" s="8" t="str">
        <f>IF(E126="","",IFERROR(VLOOKUP(E126,'4-收据记录表'!D:AX,18,0),"错误"))</f>
        <v/>
      </c>
      <c r="Q126" s="12"/>
      <c r="R126" s="11"/>
      <c r="S126" s="8" t="str">
        <f>IF(E126="","",IF(ISERROR(VLOOKUP(E126,'1-学员信息表'!A:AG,9,0)),"错误",IF(VLOOKUP(E126,'1-学员信息表'!A:AG,9,0)="","错误",VLOOKUP(E126,'1-学员信息表'!A:AG,9,0))))</f>
        <v/>
      </c>
      <c r="T126" s="4" t="str">
        <f>IF(E126="","",IF(ISERROR(VLOOKUP(E126,'1-学员信息表'!A:AG,20,0)),"错误",IF(VLOOKUP(E126,'1-学员信息表'!A:AG,20,0)="","错误",VLOOKUP(E126,'1-学员信息表'!A:AG,20,0))))</f>
        <v/>
      </c>
      <c r="U126" s="8" t="str">
        <f>IF(E126="","",IF(ISERROR(VLOOKUP(E126,'1-学员信息表'!A:AG,20,0)),"错误",IF(VLOOKUP(E126,'1-学员信息表'!A:AG,20,0)="","错误",VLOOKUP(E126,'1-学员信息表'!A:AG,20,0))))</f>
        <v/>
      </c>
    </row>
    <row r="127" spans="1:21">
      <c r="A127" s="8" t="str">
        <f t="shared" si="6"/>
        <v/>
      </c>
      <c r="B127" s="12" t="str">
        <f t="shared" si="7"/>
        <v/>
      </c>
      <c r="C127" s="11" t="str">
        <f t="shared" si="8"/>
        <v/>
      </c>
      <c r="D127" s="3"/>
      <c r="E127" s="9"/>
      <c r="F127" s="12" t="str">
        <f>IF(E127="","",IFERROR(VLOOKUP(E127,'1-学员信息表'!A:AG,2,0),"错误"))</f>
        <v/>
      </c>
      <c r="G127" s="12" t="str">
        <f>IF(E127="","",IF(ISERROR(VLOOKUP(E127,'3-班级学员信息表'!G:AC,12,0)),"错误",IF(VLOOKUP(E127,'3-班级学员信息表'!G:AC,12,0)="","错误",VLOOKUP(E127,'3-班级学员信息表'!G:AC,12,0))))</f>
        <v/>
      </c>
      <c r="H127" s="12" t="str">
        <f>IF(E127="","",IF(ISERROR(VLOOKUP(E127,'3-班级学员信息表'!G:AC,13,0)),"错误",IF(VLOOKUP(E127,'3-班级学员信息表'!G:AC,13,0)="","错误",VLOOKUP(E127,'3-班级学员信息表'!G:AC,13,0))))</f>
        <v/>
      </c>
      <c r="I127" s="8" t="str">
        <f>IF(E127="","",IFERROR(VLOOKUP(E127,'3-班级学员信息表'!G:AC,14,0),"错误"))</f>
        <v/>
      </c>
      <c r="J127" s="8" t="str">
        <f>IF(E127="","",IFERROR(VLOOKUP(E127,'3-班级学员信息表'!G:AC,15,0),"错误"))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IF(E127="","",IFERROR(VLOOKUP(H127,'2-班级信息'!A:AH,29,0),"错误"))</f>
        <v/>
      </c>
      <c r="M127" s="6">
        <f>SUMIF('6-学员费用预警表'!A:A,'10-新增明细'!E127,'6-学员费用预警表'!F:F)</f>
        <v>0</v>
      </c>
      <c r="N127" s="5">
        <f>SUMIF('6-学员费用预警表'!A:A,'10-新增明细'!E127,'6-学员费用预警表'!I:I)</f>
        <v>0</v>
      </c>
      <c r="O127" s="8" t="str">
        <f>IF(E127="","",IFERROR(VLOOKUP(E127,'1-学员信息表'!A:AG,8,0),"错误"))</f>
        <v/>
      </c>
      <c r="P127" s="8" t="str">
        <f>IF(E127="","",IFERROR(VLOOKUP(E127,'4-收据记录表'!D:AX,18,0),"错误"))</f>
        <v/>
      </c>
      <c r="Q127" s="12"/>
      <c r="R127" s="11"/>
      <c r="S127" s="8" t="str">
        <f>IF(E127="","",IF(ISERROR(VLOOKUP(E127,'1-学员信息表'!A:AG,9,0)),"错误",IF(VLOOKUP(E127,'1-学员信息表'!A:AG,9,0)="","错误",VLOOKUP(E127,'1-学员信息表'!A:AG,9,0))))</f>
        <v/>
      </c>
      <c r="T127" s="4" t="str">
        <f>IF(E127="","",IF(ISERROR(VLOOKUP(E127,'1-学员信息表'!A:AG,20,0)),"错误",IF(VLOOKUP(E127,'1-学员信息表'!A:AG,20,0)="","错误",VLOOKUP(E127,'1-学员信息表'!A:AG,20,0))))</f>
        <v/>
      </c>
      <c r="U127" s="8" t="str">
        <f>IF(E127="","",IF(ISERROR(VLOOKUP(E127,'1-学员信息表'!A:AG,20,0)),"错误",IF(VLOOKUP(E127,'1-学员信息表'!A:AG,20,0)="","错误",VLOOKUP(E127,'1-学员信息表'!A:AG,20,0))))</f>
        <v/>
      </c>
    </row>
    <row r="128" spans="1:21">
      <c r="A128" s="8" t="str">
        <f t="shared" si="6"/>
        <v/>
      </c>
      <c r="B128" s="12" t="str">
        <f t="shared" si="7"/>
        <v/>
      </c>
      <c r="C128" s="11" t="str">
        <f t="shared" si="8"/>
        <v/>
      </c>
      <c r="D128" s="3"/>
      <c r="E128" s="9"/>
      <c r="F128" s="12" t="str">
        <f>IF(E128="","",IFERROR(VLOOKUP(E128,'1-学员信息表'!A:AG,2,0),"错误"))</f>
        <v/>
      </c>
      <c r="G128" s="12" t="str">
        <f>IF(E128="","",IF(ISERROR(VLOOKUP(E128,'3-班级学员信息表'!G:AC,12,0)),"错误",IF(VLOOKUP(E128,'3-班级学员信息表'!G:AC,12,0)="","错误",VLOOKUP(E128,'3-班级学员信息表'!G:AC,12,0))))</f>
        <v/>
      </c>
      <c r="H128" s="12" t="str">
        <f>IF(E128="","",IF(ISERROR(VLOOKUP(E128,'3-班级学员信息表'!G:AC,13,0)),"错误",IF(VLOOKUP(E128,'3-班级学员信息表'!G:AC,13,0)="","错误",VLOOKUP(E128,'3-班级学员信息表'!G:AC,13,0))))</f>
        <v/>
      </c>
      <c r="I128" s="8" t="str">
        <f>IF(E128="","",IFERROR(VLOOKUP(E128,'3-班级学员信息表'!G:AC,14,0),"错误"))</f>
        <v/>
      </c>
      <c r="J128" s="8" t="str">
        <f>IF(E128="","",IFERROR(VLOOKUP(E128,'3-班级学员信息表'!G:AC,15,0),"错误"))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IF(E128="","",IFERROR(VLOOKUP(H128,'2-班级信息'!A:AH,29,0),"错误"))</f>
        <v/>
      </c>
      <c r="M128" s="6">
        <f>SUMIF('6-学员费用预警表'!A:A,'10-新增明细'!E128,'6-学员费用预警表'!F:F)</f>
        <v>0</v>
      </c>
      <c r="N128" s="5">
        <f>SUMIF('6-学员费用预警表'!A:A,'10-新增明细'!E128,'6-学员费用预警表'!I:I)</f>
        <v>0</v>
      </c>
      <c r="O128" s="8" t="str">
        <f>IF(E128="","",IFERROR(VLOOKUP(E128,'1-学员信息表'!A:AG,8,0),"错误"))</f>
        <v/>
      </c>
      <c r="P128" s="8" t="str">
        <f>IF(E128="","",IFERROR(VLOOKUP(E128,'4-收据记录表'!D:AX,18,0),"错误"))</f>
        <v/>
      </c>
      <c r="Q128" s="12"/>
      <c r="R128" s="11"/>
      <c r="S128" s="8" t="str">
        <f>IF(E128="","",IF(ISERROR(VLOOKUP(E128,'1-学员信息表'!A:AG,9,0)),"错误",IF(VLOOKUP(E128,'1-学员信息表'!A:AG,9,0)="","错误",VLOOKUP(E128,'1-学员信息表'!A:AG,9,0))))</f>
        <v/>
      </c>
      <c r="T128" s="4" t="str">
        <f>IF(E128="","",IF(ISERROR(VLOOKUP(E128,'1-学员信息表'!A:AG,20,0)),"错误",IF(VLOOKUP(E128,'1-学员信息表'!A:AG,20,0)="","错误",VLOOKUP(E128,'1-学员信息表'!A:AG,20,0))))</f>
        <v/>
      </c>
      <c r="U128" s="8" t="str">
        <f>IF(E128="","",IF(ISERROR(VLOOKUP(E128,'1-学员信息表'!A:AG,20,0)),"错误",IF(VLOOKUP(E128,'1-学员信息表'!A:AG,20,0)="","错误",VLOOKUP(E128,'1-学员信息表'!A:AG,20,0))))</f>
        <v/>
      </c>
    </row>
    <row r="129" spans="1:21">
      <c r="A129" s="8" t="str">
        <f t="shared" si="6"/>
        <v/>
      </c>
      <c r="B129" s="12" t="str">
        <f t="shared" si="7"/>
        <v/>
      </c>
      <c r="C129" s="11" t="str">
        <f t="shared" si="8"/>
        <v/>
      </c>
      <c r="D129" s="3"/>
      <c r="E129" s="9"/>
      <c r="F129" s="12" t="str">
        <f>IF(E129="","",IFERROR(VLOOKUP(E129,'1-学员信息表'!A:AG,2,0),"错误"))</f>
        <v/>
      </c>
      <c r="G129" s="12" t="str">
        <f>IF(E129="","",IF(ISERROR(VLOOKUP(E129,'3-班级学员信息表'!G:AC,12,0)),"错误",IF(VLOOKUP(E129,'3-班级学员信息表'!G:AC,12,0)="","错误",VLOOKUP(E129,'3-班级学员信息表'!G:AC,12,0))))</f>
        <v/>
      </c>
      <c r="H129" s="12" t="str">
        <f>IF(E129="","",IF(ISERROR(VLOOKUP(E129,'3-班级学员信息表'!G:AC,13,0)),"错误",IF(VLOOKUP(E129,'3-班级学员信息表'!G:AC,13,0)="","错误",VLOOKUP(E129,'3-班级学员信息表'!G:AC,13,0))))</f>
        <v/>
      </c>
      <c r="I129" s="8" t="str">
        <f>IF(E129="","",IFERROR(VLOOKUP(E129,'3-班级学员信息表'!G:AC,14,0),"错误"))</f>
        <v/>
      </c>
      <c r="J129" s="8" t="str">
        <f>IF(E129="","",IFERROR(VLOOKUP(E129,'3-班级学员信息表'!G:AC,15,0),"错误"))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IF(E129="","",IFERROR(VLOOKUP(H129,'2-班级信息'!A:AH,29,0),"错误"))</f>
        <v/>
      </c>
      <c r="M129" s="6">
        <f>SUMIF('6-学员费用预警表'!A:A,'10-新增明细'!E129,'6-学员费用预警表'!F:F)</f>
        <v>0</v>
      </c>
      <c r="N129" s="5">
        <f>SUMIF('6-学员费用预警表'!A:A,'10-新增明细'!E129,'6-学员费用预警表'!I:I)</f>
        <v>0</v>
      </c>
      <c r="O129" s="8" t="str">
        <f>IF(E129="","",IFERROR(VLOOKUP(E129,'1-学员信息表'!A:AG,8,0),"错误"))</f>
        <v/>
      </c>
      <c r="P129" s="8" t="str">
        <f>IF(E129="","",IFERROR(VLOOKUP(E129,'4-收据记录表'!D:AX,18,0),"错误"))</f>
        <v/>
      </c>
      <c r="Q129" s="12"/>
      <c r="R129" s="11"/>
      <c r="S129" s="8" t="str">
        <f>IF(E129="","",IF(ISERROR(VLOOKUP(E129,'1-学员信息表'!A:AG,9,0)),"错误",IF(VLOOKUP(E129,'1-学员信息表'!A:AG,9,0)="","错误",VLOOKUP(E129,'1-学员信息表'!A:AG,9,0))))</f>
        <v/>
      </c>
      <c r="T129" s="4" t="str">
        <f>IF(E129="","",IF(ISERROR(VLOOKUP(E129,'1-学员信息表'!A:AG,20,0)),"错误",IF(VLOOKUP(E129,'1-学员信息表'!A:AG,20,0)="","错误",VLOOKUP(E129,'1-学员信息表'!A:AG,20,0))))</f>
        <v/>
      </c>
      <c r="U129" s="8" t="str">
        <f>IF(E129="","",IF(ISERROR(VLOOKUP(E129,'1-学员信息表'!A:AG,20,0)),"错误",IF(VLOOKUP(E129,'1-学员信息表'!A:AG,20,0)="","错误",VLOOKUP(E129,'1-学员信息表'!A:AG,20,0))))</f>
        <v/>
      </c>
    </row>
    <row r="130" spans="1:21">
      <c r="A130" s="8" t="str">
        <f t="shared" si="6"/>
        <v/>
      </c>
      <c r="B130" s="12" t="str">
        <f t="shared" si="7"/>
        <v/>
      </c>
      <c r="C130" s="11" t="str">
        <f t="shared" si="8"/>
        <v/>
      </c>
      <c r="D130" s="3"/>
      <c r="E130" s="9"/>
      <c r="F130" s="12" t="str">
        <f>IF(E130="","",IFERROR(VLOOKUP(E130,'1-学员信息表'!A:AG,2,0),"错误"))</f>
        <v/>
      </c>
      <c r="G130" s="12" t="str">
        <f>IF(E130="","",IF(ISERROR(VLOOKUP(E130,'3-班级学员信息表'!G:AC,12,0)),"错误",IF(VLOOKUP(E130,'3-班级学员信息表'!G:AC,12,0)="","错误",VLOOKUP(E130,'3-班级学员信息表'!G:AC,12,0))))</f>
        <v/>
      </c>
      <c r="H130" s="12" t="str">
        <f>IF(E130="","",IF(ISERROR(VLOOKUP(E130,'3-班级学员信息表'!G:AC,13,0)),"错误",IF(VLOOKUP(E130,'3-班级学员信息表'!G:AC,13,0)="","错误",VLOOKUP(E130,'3-班级学员信息表'!G:AC,13,0))))</f>
        <v/>
      </c>
      <c r="I130" s="8" t="str">
        <f>IF(E130="","",IFERROR(VLOOKUP(E130,'3-班级学员信息表'!G:AC,14,0),"错误"))</f>
        <v/>
      </c>
      <c r="J130" s="8" t="str">
        <f>IF(E130="","",IFERROR(VLOOKUP(E130,'3-班级学员信息表'!G:AC,15,0),"错误"))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IF(E130="","",IFERROR(VLOOKUP(H130,'2-班级信息'!A:AH,29,0),"错误"))</f>
        <v/>
      </c>
      <c r="M130" s="6">
        <f>SUMIF('6-学员费用预警表'!A:A,'10-新增明细'!E130,'6-学员费用预警表'!F:F)</f>
        <v>0</v>
      </c>
      <c r="N130" s="5">
        <f>SUMIF('6-学员费用预警表'!A:A,'10-新增明细'!E130,'6-学员费用预警表'!I:I)</f>
        <v>0</v>
      </c>
      <c r="O130" s="8" t="str">
        <f>IF(E130="","",IFERROR(VLOOKUP(E130,'1-学员信息表'!A:AG,8,0),"错误"))</f>
        <v/>
      </c>
      <c r="P130" s="8" t="str">
        <f>IF(E130="","",IFERROR(VLOOKUP(E130,'4-收据记录表'!D:AX,18,0),"错误"))</f>
        <v/>
      </c>
      <c r="Q130" s="12"/>
      <c r="R130" s="11"/>
      <c r="S130" s="8" t="str">
        <f>IF(E130="","",IF(ISERROR(VLOOKUP(E130,'1-学员信息表'!A:AG,9,0)),"错误",IF(VLOOKUP(E130,'1-学员信息表'!A:AG,9,0)="","错误",VLOOKUP(E130,'1-学员信息表'!A:AG,9,0))))</f>
        <v/>
      </c>
      <c r="T130" s="4" t="str">
        <f>IF(E130="","",IF(ISERROR(VLOOKUP(E130,'1-学员信息表'!A:AG,20,0)),"错误",IF(VLOOKUP(E130,'1-学员信息表'!A:AG,20,0)="","错误",VLOOKUP(E130,'1-学员信息表'!A:AG,20,0))))</f>
        <v/>
      </c>
      <c r="U130" s="8" t="str">
        <f>IF(E130="","",IF(ISERROR(VLOOKUP(E130,'1-学员信息表'!A:AG,20,0)),"错误",IF(VLOOKUP(E130,'1-学员信息表'!A:AG,20,0)="","错误",VLOOKUP(E130,'1-学员信息表'!A:AG,20,0))))</f>
        <v/>
      </c>
    </row>
    <row r="131" spans="1:21">
      <c r="A131" s="8" t="str">
        <f t="shared" si="6"/>
        <v/>
      </c>
      <c r="B131" s="12" t="str">
        <f t="shared" si="7"/>
        <v/>
      </c>
      <c r="C131" s="11" t="str">
        <f t="shared" si="8"/>
        <v/>
      </c>
      <c r="D131" s="3"/>
      <c r="E131" s="9"/>
      <c r="F131" s="12" t="str">
        <f>IF(E131="","",IFERROR(VLOOKUP(E131,'1-学员信息表'!A:AG,2,0),"错误"))</f>
        <v/>
      </c>
      <c r="G131" s="12" t="str">
        <f>IF(E131="","",IF(ISERROR(VLOOKUP(E131,'3-班级学员信息表'!G:AC,12,0)),"错误",IF(VLOOKUP(E131,'3-班级学员信息表'!G:AC,12,0)="","错误",VLOOKUP(E131,'3-班级学员信息表'!G:AC,12,0))))</f>
        <v/>
      </c>
      <c r="H131" s="12" t="str">
        <f>IF(E131="","",IF(ISERROR(VLOOKUP(E131,'3-班级学员信息表'!G:AC,13,0)),"错误",IF(VLOOKUP(E131,'3-班级学员信息表'!G:AC,13,0)="","错误",VLOOKUP(E131,'3-班级学员信息表'!G:AC,13,0))))</f>
        <v/>
      </c>
      <c r="I131" s="8" t="str">
        <f>IF(E131="","",IFERROR(VLOOKUP(E131,'3-班级学员信息表'!G:AC,14,0),"错误"))</f>
        <v/>
      </c>
      <c r="J131" s="8" t="str">
        <f>IF(E131="","",IFERROR(VLOOKUP(E131,'3-班级学员信息表'!G:AC,15,0),"错误"))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IF(E131="","",IFERROR(VLOOKUP(H131,'2-班级信息'!A:AH,29,0),"错误"))</f>
        <v/>
      </c>
      <c r="M131" s="6">
        <f>SUMIF('6-学员费用预警表'!A:A,'10-新增明细'!E131,'6-学员费用预警表'!F:F)</f>
        <v>0</v>
      </c>
      <c r="N131" s="5">
        <f>SUMIF('6-学员费用预警表'!A:A,'10-新增明细'!E131,'6-学员费用预警表'!I:I)</f>
        <v>0</v>
      </c>
      <c r="O131" s="8" t="str">
        <f>IF(E131="","",IFERROR(VLOOKUP(E131,'1-学员信息表'!A:AG,8,0),"错误"))</f>
        <v/>
      </c>
      <c r="P131" s="8" t="str">
        <f>IF(E131="","",IFERROR(VLOOKUP(E131,'4-收据记录表'!D:AX,18,0),"错误"))</f>
        <v/>
      </c>
      <c r="Q131" s="12"/>
      <c r="R131" s="11"/>
      <c r="S131" s="8" t="str">
        <f>IF(E131="","",IF(ISERROR(VLOOKUP(E131,'1-学员信息表'!A:AG,9,0)),"错误",IF(VLOOKUP(E131,'1-学员信息表'!A:AG,9,0)="","错误",VLOOKUP(E131,'1-学员信息表'!A:AG,9,0))))</f>
        <v/>
      </c>
      <c r="T131" s="4" t="str">
        <f>IF(E131="","",IF(ISERROR(VLOOKUP(E131,'1-学员信息表'!A:AG,20,0)),"错误",IF(VLOOKUP(E131,'1-学员信息表'!A:AG,20,0)="","错误",VLOOKUP(E131,'1-学员信息表'!A:AG,20,0))))</f>
        <v/>
      </c>
      <c r="U131" s="8" t="str">
        <f>IF(E131="","",IF(ISERROR(VLOOKUP(E131,'1-学员信息表'!A:AG,20,0)),"错误",IF(VLOOKUP(E131,'1-学员信息表'!A:AG,20,0)="","错误",VLOOKUP(E131,'1-学员信息表'!A:AG,20,0))))</f>
        <v/>
      </c>
    </row>
    <row r="132" spans="1:21">
      <c r="A132" s="8" t="str">
        <f t="shared" si="6"/>
        <v/>
      </c>
      <c r="B132" s="12" t="str">
        <f t="shared" si="7"/>
        <v/>
      </c>
      <c r="C132" s="11" t="str">
        <f t="shared" si="8"/>
        <v/>
      </c>
      <c r="D132" s="3"/>
      <c r="E132" s="9"/>
      <c r="F132" s="12" t="str">
        <f>IF(E132="","",IFERROR(VLOOKUP(E132,'1-学员信息表'!A:AG,2,0),"错误"))</f>
        <v/>
      </c>
      <c r="G132" s="12" t="str">
        <f>IF(E132="","",IF(ISERROR(VLOOKUP(E132,'3-班级学员信息表'!G:AC,12,0)),"错误",IF(VLOOKUP(E132,'3-班级学员信息表'!G:AC,12,0)="","错误",VLOOKUP(E132,'3-班级学员信息表'!G:AC,12,0))))</f>
        <v/>
      </c>
      <c r="H132" s="12" t="str">
        <f>IF(E132="","",IF(ISERROR(VLOOKUP(E132,'3-班级学员信息表'!G:AC,13,0)),"错误",IF(VLOOKUP(E132,'3-班级学员信息表'!G:AC,13,0)="","错误",VLOOKUP(E132,'3-班级学员信息表'!G:AC,13,0))))</f>
        <v/>
      </c>
      <c r="I132" s="8" t="str">
        <f>IF(E132="","",IFERROR(VLOOKUP(E132,'3-班级学员信息表'!G:AC,14,0),"错误"))</f>
        <v/>
      </c>
      <c r="J132" s="8" t="str">
        <f>IF(E132="","",IFERROR(VLOOKUP(E132,'3-班级学员信息表'!G:AC,15,0),"错误"))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IF(E132="","",IFERROR(VLOOKUP(H132,'2-班级信息'!A:AH,29,0),"错误"))</f>
        <v/>
      </c>
      <c r="M132" s="6">
        <f>SUMIF('6-学员费用预警表'!A:A,'10-新增明细'!E132,'6-学员费用预警表'!F:F)</f>
        <v>0</v>
      </c>
      <c r="N132" s="5">
        <f>SUMIF('6-学员费用预警表'!A:A,'10-新增明细'!E132,'6-学员费用预警表'!I:I)</f>
        <v>0</v>
      </c>
      <c r="O132" s="8" t="str">
        <f>IF(E132="","",IFERROR(VLOOKUP(E132,'1-学员信息表'!A:AG,8,0),"错误"))</f>
        <v/>
      </c>
      <c r="P132" s="8" t="str">
        <f>IF(E132="","",IFERROR(VLOOKUP(E132,'4-收据记录表'!D:AX,18,0),"错误"))</f>
        <v/>
      </c>
      <c r="Q132" s="12"/>
      <c r="R132" s="11"/>
      <c r="S132" s="8" t="str">
        <f>IF(E132="","",IF(ISERROR(VLOOKUP(E132,'1-学员信息表'!A:AG,9,0)),"错误",IF(VLOOKUP(E132,'1-学员信息表'!A:AG,9,0)="","错误",VLOOKUP(E132,'1-学员信息表'!A:AG,9,0))))</f>
        <v/>
      </c>
      <c r="T132" s="4" t="str">
        <f>IF(E132="","",IF(ISERROR(VLOOKUP(E132,'1-学员信息表'!A:AG,20,0)),"错误",IF(VLOOKUP(E132,'1-学员信息表'!A:AG,20,0)="","错误",VLOOKUP(E132,'1-学员信息表'!A:AG,20,0))))</f>
        <v/>
      </c>
      <c r="U132" s="8" t="str">
        <f>IF(E132="","",IF(ISERROR(VLOOKUP(E132,'1-学员信息表'!A:AG,20,0)),"错误",IF(VLOOKUP(E132,'1-学员信息表'!A:AG,20,0)="","错误",VLOOKUP(E132,'1-学员信息表'!A:AG,20,0))))</f>
        <v/>
      </c>
    </row>
    <row r="133" spans="1:21">
      <c r="A133" s="8" t="str">
        <f t="shared" si="6"/>
        <v/>
      </c>
      <c r="B133" s="12" t="str">
        <f t="shared" si="7"/>
        <v/>
      </c>
      <c r="C133" s="11" t="str">
        <f t="shared" si="8"/>
        <v/>
      </c>
      <c r="D133" s="3"/>
      <c r="E133" s="9"/>
      <c r="F133" s="12" t="str">
        <f>IF(E133="","",IFERROR(VLOOKUP(E133,'1-学员信息表'!A:AG,2,0),"错误"))</f>
        <v/>
      </c>
      <c r="G133" s="12" t="str">
        <f>IF(E133="","",IF(ISERROR(VLOOKUP(E133,'3-班级学员信息表'!G:AC,12,0)),"错误",IF(VLOOKUP(E133,'3-班级学员信息表'!G:AC,12,0)="","错误",VLOOKUP(E133,'3-班级学员信息表'!G:AC,12,0))))</f>
        <v/>
      </c>
      <c r="H133" s="12" t="str">
        <f>IF(E133="","",IF(ISERROR(VLOOKUP(E133,'3-班级学员信息表'!G:AC,13,0)),"错误",IF(VLOOKUP(E133,'3-班级学员信息表'!G:AC,13,0)="","错误",VLOOKUP(E133,'3-班级学员信息表'!G:AC,13,0))))</f>
        <v/>
      </c>
      <c r="I133" s="8" t="str">
        <f>IF(E133="","",IFERROR(VLOOKUP(E133,'3-班级学员信息表'!G:AC,14,0),"错误"))</f>
        <v/>
      </c>
      <c r="J133" s="8" t="str">
        <f>IF(E133="","",IFERROR(VLOOKUP(E133,'3-班级学员信息表'!G:AC,15,0),"错误"))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IF(E133="","",IFERROR(VLOOKUP(H133,'2-班级信息'!A:AH,29,0),"错误"))</f>
        <v/>
      </c>
      <c r="M133" s="6">
        <f>SUMIF('6-学员费用预警表'!A:A,'10-新增明细'!E133,'6-学员费用预警表'!F:F)</f>
        <v>0</v>
      </c>
      <c r="N133" s="5">
        <f>SUMIF('6-学员费用预警表'!A:A,'10-新增明细'!E133,'6-学员费用预警表'!I:I)</f>
        <v>0</v>
      </c>
      <c r="O133" s="8" t="str">
        <f>IF(E133="","",IFERROR(VLOOKUP(E133,'1-学员信息表'!A:AG,8,0),"错误"))</f>
        <v/>
      </c>
      <c r="P133" s="8" t="str">
        <f>IF(E133="","",IFERROR(VLOOKUP(E133,'4-收据记录表'!D:AX,18,0),"错误"))</f>
        <v/>
      </c>
      <c r="Q133" s="12"/>
      <c r="R133" s="11"/>
      <c r="S133" s="8" t="str">
        <f>IF(E133="","",IF(ISERROR(VLOOKUP(E133,'1-学员信息表'!A:AG,9,0)),"错误",IF(VLOOKUP(E133,'1-学员信息表'!A:AG,9,0)="","错误",VLOOKUP(E133,'1-学员信息表'!A:AG,9,0))))</f>
        <v/>
      </c>
      <c r="T133" s="4" t="str">
        <f>IF(E133="","",IF(ISERROR(VLOOKUP(E133,'1-学员信息表'!A:AG,20,0)),"错误",IF(VLOOKUP(E133,'1-学员信息表'!A:AG,20,0)="","错误",VLOOKUP(E133,'1-学员信息表'!A:AG,20,0))))</f>
        <v/>
      </c>
      <c r="U133" s="8" t="str">
        <f>IF(E133="","",IF(ISERROR(VLOOKUP(E133,'1-学员信息表'!A:AG,20,0)),"错误",IF(VLOOKUP(E133,'1-学员信息表'!A:AG,20,0)="","错误",VLOOKUP(E133,'1-学员信息表'!A:AG,20,0))))</f>
        <v/>
      </c>
    </row>
    <row r="134" spans="1:21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3"/>
      <c r="E134" s="9"/>
      <c r="F134" s="12" t="str">
        <f>IF(E134="","",IFERROR(VLOOKUP(E134,'1-学员信息表'!A:AG,2,0),"错误"))</f>
        <v/>
      </c>
      <c r="G134" s="12" t="str">
        <f>IF(E134="","",IF(ISERROR(VLOOKUP(E134,'3-班级学员信息表'!G:AC,12,0)),"错误",IF(VLOOKUP(E134,'3-班级学员信息表'!G:AC,12,0)="","错误",VLOOKUP(E134,'3-班级学员信息表'!G:AC,12,0))))</f>
        <v/>
      </c>
      <c r="H134" s="12" t="str">
        <f>IF(E134="","",IF(ISERROR(VLOOKUP(E134,'3-班级学员信息表'!G:AC,13,0)),"错误",IF(VLOOKUP(E134,'3-班级学员信息表'!G:AC,13,0)="","错误",VLOOKUP(E134,'3-班级学员信息表'!G:AC,13,0))))</f>
        <v/>
      </c>
      <c r="I134" s="8" t="str">
        <f>IF(E134="","",IFERROR(VLOOKUP(E134,'3-班级学员信息表'!G:AC,14,0),"错误"))</f>
        <v/>
      </c>
      <c r="J134" s="8" t="str">
        <f>IF(E134="","",IFERROR(VLOOKUP(E134,'3-班级学员信息表'!G:AC,15,0),"错误"))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IF(E134="","",IFERROR(VLOOKUP(H134,'2-班级信息'!A:AH,29,0),"错误"))</f>
        <v/>
      </c>
      <c r="M134" s="6">
        <f>SUMIF('6-学员费用预警表'!A:A,'10-新增明细'!E134,'6-学员费用预警表'!F:F)</f>
        <v>0</v>
      </c>
      <c r="N134" s="5">
        <f>SUMIF('6-学员费用预警表'!A:A,'10-新增明细'!E134,'6-学员费用预警表'!I:I)</f>
        <v>0</v>
      </c>
      <c r="O134" s="8" t="str">
        <f>IF(E134="","",IFERROR(VLOOKUP(E134,'1-学员信息表'!A:AG,8,0),"错误"))</f>
        <v/>
      </c>
      <c r="P134" s="8" t="str">
        <f>IF(E134="","",IFERROR(VLOOKUP(E134,'4-收据记录表'!D:AX,18,0),"错误"))</f>
        <v/>
      </c>
      <c r="Q134" s="12"/>
      <c r="R134" s="11"/>
      <c r="S134" s="8" t="str">
        <f>IF(E134="","",IF(ISERROR(VLOOKUP(E134,'1-学员信息表'!A:AG,9,0)),"错误",IF(VLOOKUP(E134,'1-学员信息表'!A:AG,9,0)="","错误",VLOOKUP(E134,'1-学员信息表'!A:AG,9,0))))</f>
        <v/>
      </c>
      <c r="T134" s="4" t="str">
        <f>IF(E134="","",IF(ISERROR(VLOOKUP(E134,'1-学员信息表'!A:AG,20,0)),"错误",IF(VLOOKUP(E134,'1-学员信息表'!A:AG,20,0)="","错误",VLOOKUP(E134,'1-学员信息表'!A:AG,20,0))))</f>
        <v/>
      </c>
      <c r="U134" s="8" t="str">
        <f>IF(E134="","",IF(ISERROR(VLOOKUP(E134,'1-学员信息表'!A:AG,20,0)),"错误",IF(VLOOKUP(E134,'1-学员信息表'!A:AG,20,0)="","错误",VLOOKUP(E134,'1-学员信息表'!A:AG,20,0))))</f>
        <v/>
      </c>
    </row>
    <row r="135" spans="1:21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3"/>
      <c r="E135" s="9"/>
      <c r="F135" s="12" t="str">
        <f>IF(E135="","",IFERROR(VLOOKUP(E135,'1-学员信息表'!A:AG,2,0),"错误"))</f>
        <v/>
      </c>
      <c r="G135" s="12" t="str">
        <f>IF(E135="","",IF(ISERROR(VLOOKUP(E135,'3-班级学员信息表'!G:AC,12,0)),"错误",IF(VLOOKUP(E135,'3-班级学员信息表'!G:AC,12,0)="","错误",VLOOKUP(E135,'3-班级学员信息表'!G:AC,12,0))))</f>
        <v/>
      </c>
      <c r="H135" s="12" t="str">
        <f>IF(E135="","",IF(ISERROR(VLOOKUP(E135,'3-班级学员信息表'!G:AC,13,0)),"错误",IF(VLOOKUP(E135,'3-班级学员信息表'!G:AC,13,0)="","错误",VLOOKUP(E135,'3-班级学员信息表'!G:AC,13,0))))</f>
        <v/>
      </c>
      <c r="I135" s="8" t="str">
        <f>IF(E135="","",IFERROR(VLOOKUP(E135,'3-班级学员信息表'!G:AC,14,0),"错误"))</f>
        <v/>
      </c>
      <c r="J135" s="8" t="str">
        <f>IF(E135="","",IFERROR(VLOOKUP(E135,'3-班级学员信息表'!G:AC,15,0),"错误"))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IF(E135="","",IFERROR(VLOOKUP(H135,'2-班级信息'!A:AH,29,0),"错误"))</f>
        <v/>
      </c>
      <c r="M135" s="6">
        <f>SUMIF('6-学员费用预警表'!A:A,'10-新增明细'!E135,'6-学员费用预警表'!F:F)</f>
        <v>0</v>
      </c>
      <c r="N135" s="5">
        <f>SUMIF('6-学员费用预警表'!A:A,'10-新增明细'!E135,'6-学员费用预警表'!I:I)</f>
        <v>0</v>
      </c>
      <c r="O135" s="8" t="str">
        <f>IF(E135="","",IFERROR(VLOOKUP(E135,'1-学员信息表'!A:AG,8,0),"错误"))</f>
        <v/>
      </c>
      <c r="P135" s="8" t="str">
        <f>IF(E135="","",IFERROR(VLOOKUP(E135,'4-收据记录表'!D:AX,18,0),"错误"))</f>
        <v/>
      </c>
      <c r="Q135" s="12"/>
      <c r="R135" s="11"/>
      <c r="S135" s="8" t="str">
        <f>IF(E135="","",IF(ISERROR(VLOOKUP(E135,'1-学员信息表'!A:AG,9,0)),"错误",IF(VLOOKUP(E135,'1-学员信息表'!A:AG,9,0)="","错误",VLOOKUP(E135,'1-学员信息表'!A:AG,9,0))))</f>
        <v/>
      </c>
      <c r="T135" s="4" t="str">
        <f>IF(E135="","",IF(ISERROR(VLOOKUP(E135,'1-学员信息表'!A:AG,20,0)),"错误",IF(VLOOKUP(E135,'1-学员信息表'!A:AG,20,0)="","错误",VLOOKUP(E135,'1-学员信息表'!A:AG,20,0))))</f>
        <v/>
      </c>
      <c r="U135" s="8" t="str">
        <f>IF(E135="","",IF(ISERROR(VLOOKUP(E135,'1-学员信息表'!A:AG,20,0)),"错误",IF(VLOOKUP(E135,'1-学员信息表'!A:AG,20,0)="","错误",VLOOKUP(E135,'1-学员信息表'!A:AG,20,0))))</f>
        <v/>
      </c>
    </row>
    <row r="136" spans="1:21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3"/>
      <c r="E136" s="9"/>
      <c r="F136" s="12" t="str">
        <f>IF(E136="","",IFERROR(VLOOKUP(E136,'1-学员信息表'!A:AG,2,0),"错误"))</f>
        <v/>
      </c>
      <c r="G136" s="12" t="str">
        <f>IF(E136="","",IF(ISERROR(VLOOKUP(E136,'3-班级学员信息表'!G:AC,12,0)),"错误",IF(VLOOKUP(E136,'3-班级学员信息表'!G:AC,12,0)="","错误",VLOOKUP(E136,'3-班级学员信息表'!G:AC,12,0))))</f>
        <v/>
      </c>
      <c r="H136" s="12" t="str">
        <f>IF(E136="","",IF(ISERROR(VLOOKUP(E136,'3-班级学员信息表'!G:AC,13,0)),"错误",IF(VLOOKUP(E136,'3-班级学员信息表'!G:AC,13,0)="","错误",VLOOKUP(E136,'3-班级学员信息表'!G:AC,13,0))))</f>
        <v/>
      </c>
      <c r="I136" s="8" t="str">
        <f>IF(E136="","",IFERROR(VLOOKUP(E136,'3-班级学员信息表'!G:AC,14,0),"错误"))</f>
        <v/>
      </c>
      <c r="J136" s="8" t="str">
        <f>IF(E136="","",IFERROR(VLOOKUP(E136,'3-班级学员信息表'!G:AC,15,0),"错误"))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IF(E136="","",IFERROR(VLOOKUP(H136,'2-班级信息'!A:AH,29,0),"错误"))</f>
        <v/>
      </c>
      <c r="M136" s="6">
        <f>SUMIF('6-学员费用预警表'!A:A,'10-新增明细'!E136,'6-学员费用预警表'!F:F)</f>
        <v>0</v>
      </c>
      <c r="N136" s="5">
        <f>SUMIF('6-学员费用预警表'!A:A,'10-新增明细'!E136,'6-学员费用预警表'!I:I)</f>
        <v>0</v>
      </c>
      <c r="O136" s="8" t="str">
        <f>IF(E136="","",IFERROR(VLOOKUP(E136,'1-学员信息表'!A:AG,8,0),"错误"))</f>
        <v/>
      </c>
      <c r="P136" s="8" t="str">
        <f>IF(E136="","",IFERROR(VLOOKUP(E136,'4-收据记录表'!D:AX,18,0),"错误"))</f>
        <v/>
      </c>
      <c r="Q136" s="12"/>
      <c r="R136" s="11"/>
      <c r="S136" s="8" t="str">
        <f>IF(E136="","",IF(ISERROR(VLOOKUP(E136,'1-学员信息表'!A:AG,9,0)),"错误",IF(VLOOKUP(E136,'1-学员信息表'!A:AG,9,0)="","错误",VLOOKUP(E136,'1-学员信息表'!A:AG,9,0))))</f>
        <v/>
      </c>
      <c r="T136" s="4" t="str">
        <f>IF(E136="","",IF(ISERROR(VLOOKUP(E136,'1-学员信息表'!A:AG,20,0)),"错误",IF(VLOOKUP(E136,'1-学员信息表'!A:AG,20,0)="","错误",VLOOKUP(E136,'1-学员信息表'!A:AG,20,0))))</f>
        <v/>
      </c>
      <c r="U136" s="8" t="str">
        <f>IF(E136="","",IF(ISERROR(VLOOKUP(E136,'1-学员信息表'!A:AG,20,0)),"错误",IF(VLOOKUP(E136,'1-学员信息表'!A:AG,20,0)="","错误",VLOOKUP(E136,'1-学员信息表'!A:AG,20,0))))</f>
        <v/>
      </c>
    </row>
    <row r="137" spans="1:21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3"/>
      <c r="E137" s="9"/>
      <c r="F137" s="12" t="str">
        <f>IF(E137="","",IFERROR(VLOOKUP(E137,'1-学员信息表'!A:AG,2,0),"错误"))</f>
        <v/>
      </c>
      <c r="G137" s="12" t="str">
        <f>IF(E137="","",IF(ISERROR(VLOOKUP(E137,'3-班级学员信息表'!G:AC,12,0)),"错误",IF(VLOOKUP(E137,'3-班级学员信息表'!G:AC,12,0)="","错误",VLOOKUP(E137,'3-班级学员信息表'!G:AC,12,0))))</f>
        <v/>
      </c>
      <c r="H137" s="12" t="str">
        <f>IF(E137="","",IF(ISERROR(VLOOKUP(E137,'3-班级学员信息表'!G:AC,13,0)),"错误",IF(VLOOKUP(E137,'3-班级学员信息表'!G:AC,13,0)="","错误",VLOOKUP(E137,'3-班级学员信息表'!G:AC,13,0))))</f>
        <v/>
      </c>
      <c r="I137" s="8" t="str">
        <f>IF(E137="","",IFERROR(VLOOKUP(E137,'3-班级学员信息表'!G:AC,14,0),"错误"))</f>
        <v/>
      </c>
      <c r="J137" s="8" t="str">
        <f>IF(E137="","",IFERROR(VLOOKUP(E137,'3-班级学员信息表'!G:AC,15,0),"错误"))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IF(E137="","",IFERROR(VLOOKUP(H137,'2-班级信息'!A:AH,29,0),"错误"))</f>
        <v/>
      </c>
      <c r="M137" s="6">
        <f>SUMIF('6-学员费用预警表'!A:A,'10-新增明细'!E137,'6-学员费用预警表'!F:F)</f>
        <v>0</v>
      </c>
      <c r="N137" s="5">
        <f>SUMIF('6-学员费用预警表'!A:A,'10-新增明细'!E137,'6-学员费用预警表'!I:I)</f>
        <v>0</v>
      </c>
      <c r="O137" s="8" t="str">
        <f>IF(E137="","",IFERROR(VLOOKUP(E137,'1-学员信息表'!A:AG,8,0),"错误"))</f>
        <v/>
      </c>
      <c r="P137" s="8" t="str">
        <f>IF(E137="","",IFERROR(VLOOKUP(E137,'4-收据记录表'!D:AX,18,0),"错误"))</f>
        <v/>
      </c>
      <c r="Q137" s="12"/>
      <c r="R137" s="11"/>
      <c r="S137" s="8" t="str">
        <f>IF(E137="","",IF(ISERROR(VLOOKUP(E137,'1-学员信息表'!A:AG,9,0)),"错误",IF(VLOOKUP(E137,'1-学员信息表'!A:AG,9,0)="","错误",VLOOKUP(E137,'1-学员信息表'!A:AG,9,0))))</f>
        <v/>
      </c>
      <c r="T137" s="4" t="str">
        <f>IF(E137="","",IF(ISERROR(VLOOKUP(E137,'1-学员信息表'!A:AG,20,0)),"错误",IF(VLOOKUP(E137,'1-学员信息表'!A:AG,20,0)="","错误",VLOOKUP(E137,'1-学员信息表'!A:AG,20,0))))</f>
        <v/>
      </c>
      <c r="U137" s="8" t="str">
        <f>IF(E137="","",IF(ISERROR(VLOOKUP(E137,'1-学员信息表'!A:AG,20,0)),"错误",IF(VLOOKUP(E137,'1-学员信息表'!A:AG,20,0)="","错误",VLOOKUP(E137,'1-学员信息表'!A:AG,20,0))))</f>
        <v/>
      </c>
    </row>
    <row r="138" spans="1:21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3"/>
      <c r="E138" s="9"/>
      <c r="F138" s="12" t="str">
        <f>IF(E138="","",IFERROR(VLOOKUP(E138,'1-学员信息表'!A:AG,2,0),"错误"))</f>
        <v/>
      </c>
      <c r="G138" s="12" t="str">
        <f>IF(E138="","",IF(ISERROR(VLOOKUP(E138,'3-班级学员信息表'!G:AC,12,0)),"错误",IF(VLOOKUP(E138,'3-班级学员信息表'!G:AC,12,0)="","错误",VLOOKUP(E138,'3-班级学员信息表'!G:AC,12,0))))</f>
        <v/>
      </c>
      <c r="H138" s="12" t="str">
        <f>IF(E138="","",IF(ISERROR(VLOOKUP(E138,'3-班级学员信息表'!G:AC,13,0)),"错误",IF(VLOOKUP(E138,'3-班级学员信息表'!G:AC,13,0)="","错误",VLOOKUP(E138,'3-班级学员信息表'!G:AC,13,0))))</f>
        <v/>
      </c>
      <c r="I138" s="8" t="str">
        <f>IF(E138="","",IFERROR(VLOOKUP(E138,'3-班级学员信息表'!G:AC,14,0),"错误"))</f>
        <v/>
      </c>
      <c r="J138" s="8" t="str">
        <f>IF(E138="","",IFERROR(VLOOKUP(E138,'3-班级学员信息表'!G:AC,15,0),"错误"))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IF(E138="","",IFERROR(VLOOKUP(H138,'2-班级信息'!A:AH,29,0),"错误"))</f>
        <v/>
      </c>
      <c r="M138" s="6">
        <f>SUMIF('6-学员费用预警表'!A:A,'10-新增明细'!E138,'6-学员费用预警表'!F:F)</f>
        <v>0</v>
      </c>
      <c r="N138" s="5">
        <f>SUMIF('6-学员费用预警表'!A:A,'10-新增明细'!E138,'6-学员费用预警表'!I:I)</f>
        <v>0</v>
      </c>
      <c r="O138" s="8" t="str">
        <f>IF(E138="","",IFERROR(VLOOKUP(E138,'1-学员信息表'!A:AG,8,0),"错误"))</f>
        <v/>
      </c>
      <c r="P138" s="8" t="str">
        <f>IF(E138="","",IFERROR(VLOOKUP(E138,'4-收据记录表'!D:AX,18,0),"错误"))</f>
        <v/>
      </c>
      <c r="Q138" s="12"/>
      <c r="R138" s="11"/>
      <c r="S138" s="8" t="str">
        <f>IF(E138="","",IF(ISERROR(VLOOKUP(E138,'1-学员信息表'!A:AG,9,0)),"错误",IF(VLOOKUP(E138,'1-学员信息表'!A:AG,9,0)="","错误",VLOOKUP(E138,'1-学员信息表'!A:AG,9,0))))</f>
        <v/>
      </c>
      <c r="T138" s="4" t="str">
        <f>IF(E138="","",IF(ISERROR(VLOOKUP(E138,'1-学员信息表'!A:AG,20,0)),"错误",IF(VLOOKUP(E138,'1-学员信息表'!A:AG,20,0)="","错误",VLOOKUP(E138,'1-学员信息表'!A:AG,20,0))))</f>
        <v/>
      </c>
      <c r="U138" s="8" t="str">
        <f>IF(E138="","",IF(ISERROR(VLOOKUP(E138,'1-学员信息表'!A:AG,20,0)),"错误",IF(VLOOKUP(E138,'1-学员信息表'!A:AG,20,0)="","错误",VLOOKUP(E138,'1-学员信息表'!A:AG,20,0))))</f>
        <v/>
      </c>
    </row>
    <row r="139" spans="1:21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3"/>
      <c r="E139" s="9"/>
      <c r="F139" s="12" t="str">
        <f>IF(E139="","",IFERROR(VLOOKUP(E139,'1-学员信息表'!A:AG,2,0),"错误"))</f>
        <v/>
      </c>
      <c r="G139" s="12" t="str">
        <f>IF(E139="","",IF(ISERROR(VLOOKUP(E139,'3-班级学员信息表'!G:AC,12,0)),"错误",IF(VLOOKUP(E139,'3-班级学员信息表'!G:AC,12,0)="","错误",VLOOKUP(E139,'3-班级学员信息表'!G:AC,12,0))))</f>
        <v/>
      </c>
      <c r="H139" s="12" t="str">
        <f>IF(E139="","",IF(ISERROR(VLOOKUP(E139,'3-班级学员信息表'!G:AC,13,0)),"错误",IF(VLOOKUP(E139,'3-班级学员信息表'!G:AC,13,0)="","错误",VLOOKUP(E139,'3-班级学员信息表'!G:AC,13,0))))</f>
        <v/>
      </c>
      <c r="I139" s="8" t="str">
        <f>IF(E139="","",IFERROR(VLOOKUP(E139,'3-班级学员信息表'!G:AC,14,0),"错误"))</f>
        <v/>
      </c>
      <c r="J139" s="8" t="str">
        <f>IF(E139="","",IFERROR(VLOOKUP(E139,'3-班级学员信息表'!G:AC,15,0),"错误"))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IF(E139="","",IFERROR(VLOOKUP(H139,'2-班级信息'!A:AH,29,0),"错误"))</f>
        <v/>
      </c>
      <c r="M139" s="6">
        <f>SUMIF('6-学员费用预警表'!A:A,'10-新增明细'!E139,'6-学员费用预警表'!F:F)</f>
        <v>0</v>
      </c>
      <c r="N139" s="5">
        <f>SUMIF('6-学员费用预警表'!A:A,'10-新增明细'!E139,'6-学员费用预警表'!I:I)</f>
        <v>0</v>
      </c>
      <c r="O139" s="8" t="str">
        <f>IF(E139="","",IFERROR(VLOOKUP(E139,'1-学员信息表'!A:AG,8,0),"错误"))</f>
        <v/>
      </c>
      <c r="P139" s="8" t="str">
        <f>IF(E139="","",IFERROR(VLOOKUP(E139,'4-收据记录表'!D:AX,18,0),"错误"))</f>
        <v/>
      </c>
      <c r="Q139" s="12"/>
      <c r="R139" s="11"/>
      <c r="S139" s="8" t="str">
        <f>IF(E139="","",IF(ISERROR(VLOOKUP(E139,'1-学员信息表'!A:AG,9,0)),"错误",IF(VLOOKUP(E139,'1-学员信息表'!A:AG,9,0)="","错误",VLOOKUP(E139,'1-学员信息表'!A:AG,9,0))))</f>
        <v/>
      </c>
      <c r="T139" s="4" t="str">
        <f>IF(E139="","",IF(ISERROR(VLOOKUP(E139,'1-学员信息表'!A:AG,20,0)),"错误",IF(VLOOKUP(E139,'1-学员信息表'!A:AG,20,0)="","错误",VLOOKUP(E139,'1-学员信息表'!A:AG,20,0))))</f>
        <v/>
      </c>
      <c r="U139" s="8" t="str">
        <f>IF(E139="","",IF(ISERROR(VLOOKUP(E139,'1-学员信息表'!A:AG,20,0)),"错误",IF(VLOOKUP(E139,'1-学员信息表'!A:AG,20,0)="","错误",VLOOKUP(E139,'1-学员信息表'!A:AG,20,0))))</f>
        <v/>
      </c>
    </row>
    <row r="140" spans="1:21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3"/>
      <c r="E140" s="9"/>
      <c r="F140" s="12" t="str">
        <f>IF(E140="","",IFERROR(VLOOKUP(E140,'1-学员信息表'!A:AG,2,0),"错误"))</f>
        <v/>
      </c>
      <c r="G140" s="12" t="str">
        <f>IF(E140="","",IF(ISERROR(VLOOKUP(E140,'3-班级学员信息表'!G:AC,12,0)),"错误",IF(VLOOKUP(E140,'3-班级学员信息表'!G:AC,12,0)="","错误",VLOOKUP(E140,'3-班级学员信息表'!G:AC,12,0))))</f>
        <v/>
      </c>
      <c r="H140" s="12" t="str">
        <f>IF(E140="","",IF(ISERROR(VLOOKUP(E140,'3-班级学员信息表'!G:AC,13,0)),"错误",IF(VLOOKUP(E140,'3-班级学员信息表'!G:AC,13,0)="","错误",VLOOKUP(E140,'3-班级学员信息表'!G:AC,13,0))))</f>
        <v/>
      </c>
      <c r="I140" s="8" t="str">
        <f>IF(E140="","",IFERROR(VLOOKUP(E140,'3-班级学员信息表'!G:AC,14,0),"错误"))</f>
        <v/>
      </c>
      <c r="J140" s="8" t="str">
        <f>IF(E140="","",IFERROR(VLOOKUP(E140,'3-班级学员信息表'!G:AC,15,0),"错误"))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IF(E140="","",IFERROR(VLOOKUP(H140,'2-班级信息'!A:AH,29,0),"错误"))</f>
        <v/>
      </c>
      <c r="M140" s="6">
        <f>SUMIF('6-学员费用预警表'!A:A,'10-新增明细'!E140,'6-学员费用预警表'!F:F)</f>
        <v>0</v>
      </c>
      <c r="N140" s="5">
        <f>SUMIF('6-学员费用预警表'!A:A,'10-新增明细'!E140,'6-学员费用预警表'!I:I)</f>
        <v>0</v>
      </c>
      <c r="O140" s="8" t="str">
        <f>IF(E140="","",IFERROR(VLOOKUP(E140,'1-学员信息表'!A:AG,8,0),"错误"))</f>
        <v/>
      </c>
      <c r="P140" s="8" t="str">
        <f>IF(E140="","",IFERROR(VLOOKUP(E140,'4-收据记录表'!D:AX,18,0),"错误"))</f>
        <v/>
      </c>
      <c r="Q140" s="12"/>
      <c r="R140" s="11"/>
      <c r="S140" s="8" t="str">
        <f>IF(E140="","",IF(ISERROR(VLOOKUP(E140,'1-学员信息表'!A:AG,9,0)),"错误",IF(VLOOKUP(E140,'1-学员信息表'!A:AG,9,0)="","错误",VLOOKUP(E140,'1-学员信息表'!A:AG,9,0))))</f>
        <v/>
      </c>
      <c r="T140" s="4" t="str">
        <f>IF(E140="","",IF(ISERROR(VLOOKUP(E140,'1-学员信息表'!A:AG,20,0)),"错误",IF(VLOOKUP(E140,'1-学员信息表'!A:AG,20,0)="","错误",VLOOKUP(E140,'1-学员信息表'!A:AG,20,0))))</f>
        <v/>
      </c>
      <c r="U140" s="8" t="str">
        <f>IF(E140="","",IF(ISERROR(VLOOKUP(E140,'1-学员信息表'!A:AG,20,0)),"错误",IF(VLOOKUP(E140,'1-学员信息表'!A:AG,20,0)="","错误",VLOOKUP(E140,'1-学员信息表'!A:AG,20,0))))</f>
        <v/>
      </c>
    </row>
    <row r="141" spans="1:21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3"/>
      <c r="E141" s="9"/>
      <c r="F141" s="12" t="str">
        <f>IF(E141="","",IFERROR(VLOOKUP(E141,'1-学员信息表'!A:AG,2,0),"错误"))</f>
        <v/>
      </c>
      <c r="G141" s="12" t="str">
        <f>IF(E141="","",IF(ISERROR(VLOOKUP(E141,'3-班级学员信息表'!G:AC,12,0)),"错误",IF(VLOOKUP(E141,'3-班级学员信息表'!G:AC,12,0)="","错误",VLOOKUP(E141,'3-班级学员信息表'!G:AC,12,0))))</f>
        <v/>
      </c>
      <c r="H141" s="12" t="str">
        <f>IF(E141="","",IF(ISERROR(VLOOKUP(E141,'3-班级学员信息表'!G:AC,13,0)),"错误",IF(VLOOKUP(E141,'3-班级学员信息表'!G:AC,13,0)="","错误",VLOOKUP(E141,'3-班级学员信息表'!G:AC,13,0))))</f>
        <v/>
      </c>
      <c r="I141" s="8" t="str">
        <f>IF(E141="","",IFERROR(VLOOKUP(E141,'3-班级学员信息表'!G:AC,14,0),"错误"))</f>
        <v/>
      </c>
      <c r="J141" s="8" t="str">
        <f>IF(E141="","",IFERROR(VLOOKUP(E141,'3-班级学员信息表'!G:AC,15,0),"错误"))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IF(E141="","",IFERROR(VLOOKUP(H141,'2-班级信息'!A:AH,29,0),"错误"))</f>
        <v/>
      </c>
      <c r="M141" s="6">
        <f>SUMIF('6-学员费用预警表'!A:A,'10-新增明细'!E141,'6-学员费用预警表'!F:F)</f>
        <v>0</v>
      </c>
      <c r="N141" s="5">
        <f>SUMIF('6-学员费用预警表'!A:A,'10-新增明细'!E141,'6-学员费用预警表'!I:I)</f>
        <v>0</v>
      </c>
      <c r="O141" s="8" t="str">
        <f>IF(E141="","",IFERROR(VLOOKUP(E141,'1-学员信息表'!A:AG,8,0),"错误"))</f>
        <v/>
      </c>
      <c r="P141" s="8" t="str">
        <f>IF(E141="","",IFERROR(VLOOKUP(E141,'4-收据记录表'!D:AX,18,0),"错误"))</f>
        <v/>
      </c>
      <c r="Q141" s="12"/>
      <c r="R141" s="11"/>
      <c r="S141" s="8" t="str">
        <f>IF(E141="","",IF(ISERROR(VLOOKUP(E141,'1-学员信息表'!A:AG,9,0)),"错误",IF(VLOOKUP(E141,'1-学员信息表'!A:AG,9,0)="","错误",VLOOKUP(E141,'1-学员信息表'!A:AG,9,0))))</f>
        <v/>
      </c>
      <c r="T141" s="4" t="str">
        <f>IF(E141="","",IF(ISERROR(VLOOKUP(E141,'1-学员信息表'!A:AG,20,0)),"错误",IF(VLOOKUP(E141,'1-学员信息表'!A:AG,20,0)="","错误",VLOOKUP(E141,'1-学员信息表'!A:AG,20,0))))</f>
        <v/>
      </c>
      <c r="U141" s="8" t="str">
        <f>IF(E141="","",IF(ISERROR(VLOOKUP(E141,'1-学员信息表'!A:AG,20,0)),"错误",IF(VLOOKUP(E141,'1-学员信息表'!A:AG,20,0)="","错误",VLOOKUP(E141,'1-学员信息表'!A:AG,20,0))))</f>
        <v/>
      </c>
    </row>
    <row r="142" spans="1:21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3"/>
      <c r="E142" s="9"/>
      <c r="F142" s="12" t="str">
        <f>IF(E142="","",IFERROR(VLOOKUP(E142,'1-学员信息表'!A:AG,2,0),"错误"))</f>
        <v/>
      </c>
      <c r="G142" s="12" t="str">
        <f>IF(E142="","",IF(ISERROR(VLOOKUP(E142,'3-班级学员信息表'!G:AC,12,0)),"错误",IF(VLOOKUP(E142,'3-班级学员信息表'!G:AC,12,0)="","错误",VLOOKUP(E142,'3-班级学员信息表'!G:AC,12,0))))</f>
        <v/>
      </c>
      <c r="H142" s="12" t="str">
        <f>IF(E142="","",IF(ISERROR(VLOOKUP(E142,'3-班级学员信息表'!G:AC,13,0)),"错误",IF(VLOOKUP(E142,'3-班级学员信息表'!G:AC,13,0)="","错误",VLOOKUP(E142,'3-班级学员信息表'!G:AC,13,0))))</f>
        <v/>
      </c>
      <c r="I142" s="8" t="str">
        <f>IF(E142="","",IFERROR(VLOOKUP(E142,'3-班级学员信息表'!G:AC,14,0),"错误"))</f>
        <v/>
      </c>
      <c r="J142" s="8" t="str">
        <f>IF(E142="","",IFERROR(VLOOKUP(E142,'3-班级学员信息表'!G:AC,15,0),"错误"))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IF(E142="","",IFERROR(VLOOKUP(H142,'2-班级信息'!A:AH,29,0),"错误"))</f>
        <v/>
      </c>
      <c r="M142" s="6">
        <f>SUMIF('6-学员费用预警表'!A:A,'10-新增明细'!E142,'6-学员费用预警表'!F:F)</f>
        <v>0</v>
      </c>
      <c r="N142" s="5">
        <f>SUMIF('6-学员费用预警表'!A:A,'10-新增明细'!E142,'6-学员费用预警表'!I:I)</f>
        <v>0</v>
      </c>
      <c r="O142" s="8" t="str">
        <f>IF(E142="","",IFERROR(VLOOKUP(E142,'1-学员信息表'!A:AG,8,0),"错误"))</f>
        <v/>
      </c>
      <c r="P142" s="8" t="str">
        <f>IF(E142="","",IFERROR(VLOOKUP(E142,'4-收据记录表'!D:AX,18,0),"错误"))</f>
        <v/>
      </c>
      <c r="Q142" s="12"/>
      <c r="R142" s="11"/>
      <c r="S142" s="8" t="str">
        <f>IF(E142="","",IF(ISERROR(VLOOKUP(E142,'1-学员信息表'!A:AG,9,0)),"错误",IF(VLOOKUP(E142,'1-学员信息表'!A:AG,9,0)="","错误",VLOOKUP(E142,'1-学员信息表'!A:AG,9,0))))</f>
        <v/>
      </c>
      <c r="T142" s="4" t="str">
        <f>IF(E142="","",IF(ISERROR(VLOOKUP(E142,'1-学员信息表'!A:AG,20,0)),"错误",IF(VLOOKUP(E142,'1-学员信息表'!A:AG,20,0)="","错误",VLOOKUP(E142,'1-学员信息表'!A:AG,20,0))))</f>
        <v/>
      </c>
      <c r="U142" s="8" t="str">
        <f>IF(E142="","",IF(ISERROR(VLOOKUP(E142,'1-学员信息表'!A:AG,20,0)),"错误",IF(VLOOKUP(E142,'1-学员信息表'!A:AG,20,0)="","错误",VLOOKUP(E142,'1-学员信息表'!A:AG,20,0))))</f>
        <v/>
      </c>
    </row>
    <row r="143" spans="1:21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3"/>
      <c r="E143" s="9"/>
      <c r="F143" s="12" t="str">
        <f>IF(E143="","",IFERROR(VLOOKUP(E143,'1-学员信息表'!A:AG,2,0),"错误"))</f>
        <v/>
      </c>
      <c r="G143" s="12" t="str">
        <f>IF(E143="","",IF(ISERROR(VLOOKUP(E143,'3-班级学员信息表'!G:AC,12,0)),"错误",IF(VLOOKUP(E143,'3-班级学员信息表'!G:AC,12,0)="","错误",VLOOKUP(E143,'3-班级学员信息表'!G:AC,12,0))))</f>
        <v/>
      </c>
      <c r="H143" s="12" t="str">
        <f>IF(E143="","",IF(ISERROR(VLOOKUP(E143,'3-班级学员信息表'!G:AC,13,0)),"错误",IF(VLOOKUP(E143,'3-班级学员信息表'!G:AC,13,0)="","错误",VLOOKUP(E143,'3-班级学员信息表'!G:AC,13,0))))</f>
        <v/>
      </c>
      <c r="I143" s="8" t="str">
        <f>IF(E143="","",IFERROR(VLOOKUP(E143,'3-班级学员信息表'!G:AC,14,0),"错误"))</f>
        <v/>
      </c>
      <c r="J143" s="8" t="str">
        <f>IF(E143="","",IFERROR(VLOOKUP(E143,'3-班级学员信息表'!G:AC,15,0),"错误"))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IF(E143="","",IFERROR(VLOOKUP(H143,'2-班级信息'!A:AH,29,0),"错误"))</f>
        <v/>
      </c>
      <c r="M143" s="6">
        <f>SUMIF('6-学员费用预警表'!A:A,'10-新增明细'!E143,'6-学员费用预警表'!F:F)</f>
        <v>0</v>
      </c>
      <c r="N143" s="5">
        <f>SUMIF('6-学员费用预警表'!A:A,'10-新增明细'!E143,'6-学员费用预警表'!I:I)</f>
        <v>0</v>
      </c>
      <c r="O143" s="8" t="str">
        <f>IF(E143="","",IFERROR(VLOOKUP(E143,'1-学员信息表'!A:AG,8,0),"错误"))</f>
        <v/>
      </c>
      <c r="P143" s="8" t="str">
        <f>IF(E143="","",IFERROR(VLOOKUP(E143,'4-收据记录表'!D:AX,18,0),"错误"))</f>
        <v/>
      </c>
      <c r="Q143" s="12"/>
      <c r="R143" s="11"/>
      <c r="S143" s="8" t="str">
        <f>IF(E143="","",IF(ISERROR(VLOOKUP(E143,'1-学员信息表'!A:AG,9,0)),"错误",IF(VLOOKUP(E143,'1-学员信息表'!A:AG,9,0)="","错误",VLOOKUP(E143,'1-学员信息表'!A:AG,9,0))))</f>
        <v/>
      </c>
      <c r="T143" s="4" t="str">
        <f>IF(E143="","",IF(ISERROR(VLOOKUP(E143,'1-学员信息表'!A:AG,20,0)),"错误",IF(VLOOKUP(E143,'1-学员信息表'!A:AG,20,0)="","错误",VLOOKUP(E143,'1-学员信息表'!A:AG,20,0))))</f>
        <v/>
      </c>
      <c r="U143" s="8" t="str">
        <f>IF(E143="","",IF(ISERROR(VLOOKUP(E143,'1-学员信息表'!A:AG,20,0)),"错误",IF(VLOOKUP(E143,'1-学员信息表'!A:AG,20,0)="","错误",VLOOKUP(E143,'1-学员信息表'!A:AG,20,0))))</f>
        <v/>
      </c>
    </row>
    <row r="144" spans="1:21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3"/>
      <c r="E144" s="9"/>
      <c r="F144" s="12" t="str">
        <f>IF(E144="","",IFERROR(VLOOKUP(E144,'1-学员信息表'!A:AG,2,0),"错误"))</f>
        <v/>
      </c>
      <c r="G144" s="12" t="str">
        <f>IF(E144="","",IF(ISERROR(VLOOKUP(E144,'3-班级学员信息表'!G:AC,12,0)),"错误",IF(VLOOKUP(E144,'3-班级学员信息表'!G:AC,12,0)="","错误",VLOOKUP(E144,'3-班级学员信息表'!G:AC,12,0))))</f>
        <v/>
      </c>
      <c r="H144" s="12" t="str">
        <f>IF(E144="","",IF(ISERROR(VLOOKUP(E144,'3-班级学员信息表'!G:AC,13,0)),"错误",IF(VLOOKUP(E144,'3-班级学员信息表'!G:AC,13,0)="","错误",VLOOKUP(E144,'3-班级学员信息表'!G:AC,13,0))))</f>
        <v/>
      </c>
      <c r="I144" s="8" t="str">
        <f>IF(E144="","",IFERROR(VLOOKUP(E144,'3-班级学员信息表'!G:AC,14,0),"错误"))</f>
        <v/>
      </c>
      <c r="J144" s="8" t="str">
        <f>IF(E144="","",IFERROR(VLOOKUP(E144,'3-班级学员信息表'!G:AC,15,0),"错误"))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IF(E144="","",IFERROR(VLOOKUP(H144,'2-班级信息'!A:AH,29,0),"错误"))</f>
        <v/>
      </c>
      <c r="M144" s="6">
        <f>SUMIF('6-学员费用预警表'!A:A,'10-新增明细'!E144,'6-学员费用预警表'!F:F)</f>
        <v>0</v>
      </c>
      <c r="N144" s="5">
        <f>SUMIF('6-学员费用预警表'!A:A,'10-新增明细'!E144,'6-学员费用预警表'!I:I)</f>
        <v>0</v>
      </c>
      <c r="O144" s="8" t="str">
        <f>IF(E144="","",IFERROR(VLOOKUP(E144,'1-学员信息表'!A:AG,8,0),"错误"))</f>
        <v/>
      </c>
      <c r="P144" s="8" t="str">
        <f>IF(E144="","",IFERROR(VLOOKUP(E144,'4-收据记录表'!D:AX,18,0),"错误"))</f>
        <v/>
      </c>
      <c r="Q144" s="12"/>
      <c r="R144" s="11"/>
      <c r="S144" s="8" t="str">
        <f>IF(E144="","",IF(ISERROR(VLOOKUP(E144,'1-学员信息表'!A:AG,9,0)),"错误",IF(VLOOKUP(E144,'1-学员信息表'!A:AG,9,0)="","错误",VLOOKUP(E144,'1-学员信息表'!A:AG,9,0))))</f>
        <v/>
      </c>
      <c r="T144" s="4" t="str">
        <f>IF(E144="","",IF(ISERROR(VLOOKUP(E144,'1-学员信息表'!A:AG,20,0)),"错误",IF(VLOOKUP(E144,'1-学员信息表'!A:AG,20,0)="","错误",VLOOKUP(E144,'1-学员信息表'!A:AG,20,0))))</f>
        <v/>
      </c>
      <c r="U144" s="8" t="str">
        <f>IF(E144="","",IF(ISERROR(VLOOKUP(E144,'1-学员信息表'!A:AG,20,0)),"错误",IF(VLOOKUP(E144,'1-学员信息表'!A:AG,20,0)="","错误",VLOOKUP(E144,'1-学员信息表'!A:AG,20,0))))</f>
        <v/>
      </c>
    </row>
    <row r="145" spans="1:21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3"/>
      <c r="E145" s="9"/>
      <c r="F145" s="12" t="str">
        <f>IF(E145="","",IFERROR(VLOOKUP(E145,'1-学员信息表'!A:AG,2,0),"错误"))</f>
        <v/>
      </c>
      <c r="G145" s="12" t="str">
        <f>IF(E145="","",IF(ISERROR(VLOOKUP(E145,'3-班级学员信息表'!G:AC,12,0)),"错误",IF(VLOOKUP(E145,'3-班级学员信息表'!G:AC,12,0)="","错误",VLOOKUP(E145,'3-班级学员信息表'!G:AC,12,0))))</f>
        <v/>
      </c>
      <c r="H145" s="12" t="str">
        <f>IF(E145="","",IF(ISERROR(VLOOKUP(E145,'3-班级学员信息表'!G:AC,13,0)),"错误",IF(VLOOKUP(E145,'3-班级学员信息表'!G:AC,13,0)="","错误",VLOOKUP(E145,'3-班级学员信息表'!G:AC,13,0))))</f>
        <v/>
      </c>
      <c r="I145" s="8" t="str">
        <f>IF(E145="","",IFERROR(VLOOKUP(E145,'3-班级学员信息表'!G:AC,14,0),"错误"))</f>
        <v/>
      </c>
      <c r="J145" s="8" t="str">
        <f>IF(E145="","",IFERROR(VLOOKUP(E145,'3-班级学员信息表'!G:AC,15,0),"错误"))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IF(E145="","",IFERROR(VLOOKUP(H145,'2-班级信息'!A:AH,29,0),"错误"))</f>
        <v/>
      </c>
      <c r="M145" s="6">
        <f>SUMIF('6-学员费用预警表'!A:A,'10-新增明细'!E145,'6-学员费用预警表'!F:F)</f>
        <v>0</v>
      </c>
      <c r="N145" s="5">
        <f>SUMIF('6-学员费用预警表'!A:A,'10-新增明细'!E145,'6-学员费用预警表'!I:I)</f>
        <v>0</v>
      </c>
      <c r="O145" s="8" t="str">
        <f>IF(E145="","",IFERROR(VLOOKUP(E145,'1-学员信息表'!A:AG,8,0),"错误"))</f>
        <v/>
      </c>
      <c r="P145" s="8" t="str">
        <f>IF(E145="","",IFERROR(VLOOKUP(E145,'4-收据记录表'!D:AX,18,0),"错误"))</f>
        <v/>
      </c>
      <c r="Q145" s="12"/>
      <c r="R145" s="11"/>
      <c r="S145" s="8" t="str">
        <f>IF(E145="","",IF(ISERROR(VLOOKUP(E145,'1-学员信息表'!A:AG,9,0)),"错误",IF(VLOOKUP(E145,'1-学员信息表'!A:AG,9,0)="","错误",VLOOKUP(E145,'1-学员信息表'!A:AG,9,0))))</f>
        <v/>
      </c>
      <c r="T145" s="4" t="str">
        <f>IF(E145="","",IF(ISERROR(VLOOKUP(E145,'1-学员信息表'!A:AG,20,0)),"错误",IF(VLOOKUP(E145,'1-学员信息表'!A:AG,20,0)="","错误",VLOOKUP(E145,'1-学员信息表'!A:AG,20,0))))</f>
        <v/>
      </c>
      <c r="U145" s="8" t="str">
        <f>IF(E145="","",IF(ISERROR(VLOOKUP(E145,'1-学员信息表'!A:AG,20,0)),"错误",IF(VLOOKUP(E145,'1-学员信息表'!A:AG,20,0)="","错误",VLOOKUP(E145,'1-学员信息表'!A:AG,20,0))))</f>
        <v/>
      </c>
    </row>
    <row r="146" spans="1:21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3"/>
      <c r="E146" s="9"/>
      <c r="F146" s="12" t="str">
        <f>IF(E146="","",IFERROR(VLOOKUP(E146,'1-学员信息表'!A:AG,2,0),"错误"))</f>
        <v/>
      </c>
      <c r="G146" s="12" t="str">
        <f>IF(E146="","",IF(ISERROR(VLOOKUP(E146,'3-班级学员信息表'!G:AC,12,0)),"错误",IF(VLOOKUP(E146,'3-班级学员信息表'!G:AC,12,0)="","错误",VLOOKUP(E146,'3-班级学员信息表'!G:AC,12,0))))</f>
        <v/>
      </c>
      <c r="H146" s="12" t="str">
        <f>IF(E146="","",IF(ISERROR(VLOOKUP(E146,'3-班级学员信息表'!G:AC,13,0)),"错误",IF(VLOOKUP(E146,'3-班级学员信息表'!G:AC,13,0)="","错误",VLOOKUP(E146,'3-班级学员信息表'!G:AC,13,0))))</f>
        <v/>
      </c>
      <c r="I146" s="8" t="str">
        <f>IF(E146="","",IFERROR(VLOOKUP(E146,'3-班级学员信息表'!G:AC,14,0),"错误"))</f>
        <v/>
      </c>
      <c r="J146" s="8" t="str">
        <f>IF(E146="","",IFERROR(VLOOKUP(E146,'3-班级学员信息表'!G:AC,15,0),"错误"))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IF(E146="","",IFERROR(VLOOKUP(H146,'2-班级信息'!A:AH,29,0),"错误"))</f>
        <v/>
      </c>
      <c r="M146" s="6">
        <f>SUMIF('6-学员费用预警表'!A:A,'10-新增明细'!E146,'6-学员费用预警表'!F:F)</f>
        <v>0</v>
      </c>
      <c r="N146" s="5">
        <f>SUMIF('6-学员费用预警表'!A:A,'10-新增明细'!E146,'6-学员费用预警表'!I:I)</f>
        <v>0</v>
      </c>
      <c r="O146" s="8" t="str">
        <f>IF(E146="","",IFERROR(VLOOKUP(E146,'1-学员信息表'!A:AG,8,0),"错误"))</f>
        <v/>
      </c>
      <c r="P146" s="8" t="str">
        <f>IF(E146="","",IFERROR(VLOOKUP(E146,'4-收据记录表'!D:AX,18,0),"错误"))</f>
        <v/>
      </c>
      <c r="Q146" s="12"/>
      <c r="R146" s="11"/>
      <c r="S146" s="8" t="str">
        <f>IF(E146="","",IF(ISERROR(VLOOKUP(E146,'1-学员信息表'!A:AG,9,0)),"错误",IF(VLOOKUP(E146,'1-学员信息表'!A:AG,9,0)="","错误",VLOOKUP(E146,'1-学员信息表'!A:AG,9,0))))</f>
        <v/>
      </c>
      <c r="T146" s="4" t="str">
        <f>IF(E146="","",IF(ISERROR(VLOOKUP(E146,'1-学员信息表'!A:AG,20,0)),"错误",IF(VLOOKUP(E146,'1-学员信息表'!A:AG,20,0)="","错误",VLOOKUP(E146,'1-学员信息表'!A:AG,20,0))))</f>
        <v/>
      </c>
      <c r="U146" s="8" t="str">
        <f>IF(E146="","",IF(ISERROR(VLOOKUP(E146,'1-学员信息表'!A:AG,20,0)),"错误",IF(VLOOKUP(E146,'1-学员信息表'!A:AG,20,0)="","错误",VLOOKUP(E146,'1-学员信息表'!A:AG,20,0))))</f>
        <v/>
      </c>
    </row>
    <row r="147" spans="1:21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3"/>
      <c r="E147" s="9"/>
      <c r="F147" s="12" t="str">
        <f>IF(E147="","",IFERROR(VLOOKUP(E147,'1-学员信息表'!A:AG,2,0),"错误"))</f>
        <v/>
      </c>
      <c r="G147" s="12" t="str">
        <f>IF(E147="","",IF(ISERROR(VLOOKUP(E147,'3-班级学员信息表'!G:AC,12,0)),"错误",IF(VLOOKUP(E147,'3-班级学员信息表'!G:AC,12,0)="","错误",VLOOKUP(E147,'3-班级学员信息表'!G:AC,12,0))))</f>
        <v/>
      </c>
      <c r="H147" s="12" t="str">
        <f>IF(E147="","",IF(ISERROR(VLOOKUP(E147,'3-班级学员信息表'!G:AC,13,0)),"错误",IF(VLOOKUP(E147,'3-班级学员信息表'!G:AC,13,0)="","错误",VLOOKUP(E147,'3-班级学员信息表'!G:AC,13,0))))</f>
        <v/>
      </c>
      <c r="I147" s="8" t="str">
        <f>IF(E147="","",IFERROR(VLOOKUP(E147,'3-班级学员信息表'!G:AC,14,0),"错误"))</f>
        <v/>
      </c>
      <c r="J147" s="8" t="str">
        <f>IF(E147="","",IFERROR(VLOOKUP(E147,'3-班级学员信息表'!G:AC,15,0),"错误"))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IF(E147="","",IFERROR(VLOOKUP(H147,'2-班级信息'!A:AH,29,0),"错误"))</f>
        <v/>
      </c>
      <c r="M147" s="6">
        <f>SUMIF('6-学员费用预警表'!A:A,'10-新增明细'!E147,'6-学员费用预警表'!F:F)</f>
        <v>0</v>
      </c>
      <c r="N147" s="5">
        <f>SUMIF('6-学员费用预警表'!A:A,'10-新增明细'!E147,'6-学员费用预警表'!I:I)</f>
        <v>0</v>
      </c>
      <c r="O147" s="8" t="str">
        <f>IF(E147="","",IFERROR(VLOOKUP(E147,'1-学员信息表'!A:AG,8,0),"错误"))</f>
        <v/>
      </c>
      <c r="P147" s="8" t="str">
        <f>IF(E147="","",IFERROR(VLOOKUP(E147,'4-收据记录表'!D:AX,18,0),"错误"))</f>
        <v/>
      </c>
      <c r="Q147" s="12"/>
      <c r="R147" s="11"/>
      <c r="S147" s="8" t="str">
        <f>IF(E147="","",IF(ISERROR(VLOOKUP(E147,'1-学员信息表'!A:AG,9,0)),"错误",IF(VLOOKUP(E147,'1-学员信息表'!A:AG,9,0)="","错误",VLOOKUP(E147,'1-学员信息表'!A:AG,9,0))))</f>
        <v/>
      </c>
      <c r="T147" s="4" t="str">
        <f>IF(E147="","",IF(ISERROR(VLOOKUP(E147,'1-学员信息表'!A:AG,20,0)),"错误",IF(VLOOKUP(E147,'1-学员信息表'!A:AG,20,0)="","错误",VLOOKUP(E147,'1-学员信息表'!A:AG,20,0))))</f>
        <v/>
      </c>
      <c r="U147" s="8" t="str">
        <f>IF(E147="","",IF(ISERROR(VLOOKUP(E147,'1-学员信息表'!A:AG,20,0)),"错误",IF(VLOOKUP(E147,'1-学员信息表'!A:AG,20,0)="","错误",VLOOKUP(E147,'1-学员信息表'!A:AG,20,0))))</f>
        <v/>
      </c>
    </row>
    <row r="148" spans="1:21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3"/>
      <c r="E148" s="9"/>
      <c r="F148" s="12" t="str">
        <f>IF(E148="","",IFERROR(VLOOKUP(E148,'1-学员信息表'!A:AG,2,0),"错误"))</f>
        <v/>
      </c>
      <c r="G148" s="12" t="str">
        <f>IF(E148="","",IF(ISERROR(VLOOKUP(E148,'3-班级学员信息表'!G:AC,12,0)),"错误",IF(VLOOKUP(E148,'3-班级学员信息表'!G:AC,12,0)="","错误",VLOOKUP(E148,'3-班级学员信息表'!G:AC,12,0))))</f>
        <v/>
      </c>
      <c r="H148" s="12" t="str">
        <f>IF(E148="","",IF(ISERROR(VLOOKUP(E148,'3-班级学员信息表'!G:AC,13,0)),"错误",IF(VLOOKUP(E148,'3-班级学员信息表'!G:AC,13,0)="","错误",VLOOKUP(E148,'3-班级学员信息表'!G:AC,13,0))))</f>
        <v/>
      </c>
      <c r="I148" s="8" t="str">
        <f>IF(E148="","",IFERROR(VLOOKUP(E148,'3-班级学员信息表'!G:AC,14,0),"错误"))</f>
        <v/>
      </c>
      <c r="J148" s="8" t="str">
        <f>IF(E148="","",IFERROR(VLOOKUP(E148,'3-班级学员信息表'!G:AC,15,0),"错误"))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IF(E148="","",IFERROR(VLOOKUP(H148,'2-班级信息'!A:AH,29,0),"错误"))</f>
        <v/>
      </c>
      <c r="M148" s="6">
        <f>SUMIF('6-学员费用预警表'!A:A,'10-新增明细'!E148,'6-学员费用预警表'!F:F)</f>
        <v>0</v>
      </c>
      <c r="N148" s="5">
        <f>SUMIF('6-学员费用预警表'!A:A,'10-新增明细'!E148,'6-学员费用预警表'!I:I)</f>
        <v>0</v>
      </c>
      <c r="O148" s="8" t="str">
        <f>IF(E148="","",IFERROR(VLOOKUP(E148,'1-学员信息表'!A:AG,8,0),"错误"))</f>
        <v/>
      </c>
      <c r="P148" s="8" t="str">
        <f>IF(E148="","",IFERROR(VLOOKUP(E148,'4-收据记录表'!D:AX,18,0),"错误"))</f>
        <v/>
      </c>
      <c r="Q148" s="12"/>
      <c r="R148" s="11"/>
      <c r="S148" s="8" t="str">
        <f>IF(E148="","",IF(ISERROR(VLOOKUP(E148,'1-学员信息表'!A:AG,9,0)),"错误",IF(VLOOKUP(E148,'1-学员信息表'!A:AG,9,0)="","错误",VLOOKUP(E148,'1-学员信息表'!A:AG,9,0))))</f>
        <v/>
      </c>
      <c r="T148" s="4" t="str">
        <f>IF(E148="","",IF(ISERROR(VLOOKUP(E148,'1-学员信息表'!A:AG,20,0)),"错误",IF(VLOOKUP(E148,'1-学员信息表'!A:AG,20,0)="","错误",VLOOKUP(E148,'1-学员信息表'!A:AG,20,0))))</f>
        <v/>
      </c>
      <c r="U148" s="8" t="str">
        <f>IF(E148="","",IF(ISERROR(VLOOKUP(E148,'1-学员信息表'!A:AG,20,0)),"错误",IF(VLOOKUP(E148,'1-学员信息表'!A:AG,20,0)="","错误",VLOOKUP(E148,'1-学员信息表'!A:AG,20,0))))</f>
        <v/>
      </c>
    </row>
    <row r="149" spans="1:21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3"/>
      <c r="E149" s="9"/>
      <c r="F149" s="12" t="str">
        <f>IF(E149="","",IFERROR(VLOOKUP(E149,'1-学员信息表'!A:AG,2,0),"错误"))</f>
        <v/>
      </c>
      <c r="G149" s="12" t="str">
        <f>IF(E149="","",IF(ISERROR(VLOOKUP(E149,'3-班级学员信息表'!G:AC,12,0)),"错误",IF(VLOOKUP(E149,'3-班级学员信息表'!G:AC,12,0)="","错误",VLOOKUP(E149,'3-班级学员信息表'!G:AC,12,0))))</f>
        <v/>
      </c>
      <c r="H149" s="12" t="str">
        <f>IF(E149="","",IF(ISERROR(VLOOKUP(E149,'3-班级学员信息表'!G:AC,13,0)),"错误",IF(VLOOKUP(E149,'3-班级学员信息表'!G:AC,13,0)="","错误",VLOOKUP(E149,'3-班级学员信息表'!G:AC,13,0))))</f>
        <v/>
      </c>
      <c r="I149" s="8" t="str">
        <f>IF(E149="","",IFERROR(VLOOKUP(E149,'3-班级学员信息表'!G:AC,14,0),"错误"))</f>
        <v/>
      </c>
      <c r="J149" s="8" t="str">
        <f>IF(E149="","",IFERROR(VLOOKUP(E149,'3-班级学员信息表'!G:AC,15,0),"错误"))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IF(E149="","",IFERROR(VLOOKUP(H149,'2-班级信息'!A:AH,29,0),"错误"))</f>
        <v/>
      </c>
      <c r="M149" s="6">
        <f>SUMIF('6-学员费用预警表'!A:A,'10-新增明细'!E149,'6-学员费用预警表'!F:F)</f>
        <v>0</v>
      </c>
      <c r="N149" s="5">
        <f>SUMIF('6-学员费用预警表'!A:A,'10-新增明细'!E149,'6-学员费用预警表'!I:I)</f>
        <v>0</v>
      </c>
      <c r="O149" s="8" t="str">
        <f>IF(E149="","",IFERROR(VLOOKUP(E149,'1-学员信息表'!A:AG,8,0),"错误"))</f>
        <v/>
      </c>
      <c r="P149" s="8" t="str">
        <f>IF(E149="","",IFERROR(VLOOKUP(E149,'4-收据记录表'!D:AX,18,0),"错误"))</f>
        <v/>
      </c>
      <c r="Q149" s="12"/>
      <c r="R149" s="11"/>
      <c r="S149" s="8" t="str">
        <f>IF(E149="","",IF(ISERROR(VLOOKUP(E149,'1-学员信息表'!A:AG,9,0)),"错误",IF(VLOOKUP(E149,'1-学员信息表'!A:AG,9,0)="","错误",VLOOKUP(E149,'1-学员信息表'!A:AG,9,0))))</f>
        <v/>
      </c>
      <c r="T149" s="4" t="str">
        <f>IF(E149="","",IF(ISERROR(VLOOKUP(E149,'1-学员信息表'!A:AG,20,0)),"错误",IF(VLOOKUP(E149,'1-学员信息表'!A:AG,20,0)="","错误",VLOOKUP(E149,'1-学员信息表'!A:AG,20,0))))</f>
        <v/>
      </c>
      <c r="U149" s="8" t="str">
        <f>IF(E149="","",IF(ISERROR(VLOOKUP(E149,'1-学员信息表'!A:AG,20,0)),"错误",IF(VLOOKUP(E149,'1-学员信息表'!A:AG,20,0)="","错误",VLOOKUP(E149,'1-学员信息表'!A:AG,20,0))))</f>
        <v/>
      </c>
    </row>
    <row r="150" spans="1:21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3"/>
      <c r="E150" s="9"/>
      <c r="F150" s="12" t="str">
        <f>IF(E150="","",IFERROR(VLOOKUP(E150,'1-学员信息表'!A:AG,2,0),"错误"))</f>
        <v/>
      </c>
      <c r="G150" s="12" t="str">
        <f>IF(E150="","",IF(ISERROR(VLOOKUP(E150,'3-班级学员信息表'!G:AC,12,0)),"错误",IF(VLOOKUP(E150,'3-班级学员信息表'!G:AC,12,0)="","错误",VLOOKUP(E150,'3-班级学员信息表'!G:AC,12,0))))</f>
        <v/>
      </c>
      <c r="H150" s="12" t="str">
        <f>IF(E150="","",IF(ISERROR(VLOOKUP(E150,'3-班级学员信息表'!G:AC,13,0)),"错误",IF(VLOOKUP(E150,'3-班级学员信息表'!G:AC,13,0)="","错误",VLOOKUP(E150,'3-班级学员信息表'!G:AC,13,0))))</f>
        <v/>
      </c>
      <c r="I150" s="8" t="str">
        <f>IF(E150="","",IFERROR(VLOOKUP(E150,'3-班级学员信息表'!G:AC,14,0),"错误"))</f>
        <v/>
      </c>
      <c r="J150" s="8" t="str">
        <f>IF(E150="","",IFERROR(VLOOKUP(E150,'3-班级学员信息表'!G:AC,15,0),"错误"))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IF(E150="","",IFERROR(VLOOKUP(H150,'2-班级信息'!A:AH,29,0),"错误"))</f>
        <v/>
      </c>
      <c r="M150" s="6">
        <f>SUMIF('6-学员费用预警表'!A:A,'10-新增明细'!E150,'6-学员费用预警表'!F:F)</f>
        <v>0</v>
      </c>
      <c r="N150" s="5">
        <f>SUMIF('6-学员费用预警表'!A:A,'10-新增明细'!E150,'6-学员费用预警表'!I:I)</f>
        <v>0</v>
      </c>
      <c r="O150" s="8" t="str">
        <f>IF(E150="","",IFERROR(VLOOKUP(E150,'1-学员信息表'!A:AG,8,0),"错误"))</f>
        <v/>
      </c>
      <c r="P150" s="8" t="str">
        <f>IF(E150="","",IFERROR(VLOOKUP(E150,'4-收据记录表'!D:AX,18,0),"错误"))</f>
        <v/>
      </c>
      <c r="Q150" s="12"/>
      <c r="R150" s="11"/>
      <c r="S150" s="8" t="str">
        <f>IF(E150="","",IF(ISERROR(VLOOKUP(E150,'1-学员信息表'!A:AG,9,0)),"错误",IF(VLOOKUP(E150,'1-学员信息表'!A:AG,9,0)="","错误",VLOOKUP(E150,'1-学员信息表'!A:AG,9,0))))</f>
        <v/>
      </c>
      <c r="T150" s="4" t="str">
        <f>IF(E150="","",IF(ISERROR(VLOOKUP(E150,'1-学员信息表'!A:AG,20,0)),"错误",IF(VLOOKUP(E150,'1-学员信息表'!A:AG,20,0)="","错误",VLOOKUP(E150,'1-学员信息表'!A:AG,20,0))))</f>
        <v/>
      </c>
      <c r="U150" s="8" t="str">
        <f>IF(E150="","",IF(ISERROR(VLOOKUP(E150,'1-学员信息表'!A:AG,20,0)),"错误",IF(VLOOKUP(E150,'1-学员信息表'!A:AG,20,0)="","错误",VLOOKUP(E150,'1-学员信息表'!A:AG,20,0))))</f>
        <v/>
      </c>
    </row>
    <row r="151" spans="1:21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3"/>
      <c r="E151" s="9"/>
      <c r="F151" s="12" t="str">
        <f>IF(E151="","",IFERROR(VLOOKUP(E151,'1-学员信息表'!A:AG,2,0),"错误"))</f>
        <v/>
      </c>
      <c r="G151" s="12" t="str">
        <f>IF(E151="","",IF(ISERROR(VLOOKUP(E151,'3-班级学员信息表'!G:AC,12,0)),"错误",IF(VLOOKUP(E151,'3-班级学员信息表'!G:AC,12,0)="","错误",VLOOKUP(E151,'3-班级学员信息表'!G:AC,12,0))))</f>
        <v/>
      </c>
      <c r="H151" s="12" t="str">
        <f>IF(E151="","",IF(ISERROR(VLOOKUP(E151,'3-班级学员信息表'!G:AC,13,0)),"错误",IF(VLOOKUP(E151,'3-班级学员信息表'!G:AC,13,0)="","错误",VLOOKUP(E151,'3-班级学员信息表'!G:AC,13,0))))</f>
        <v/>
      </c>
      <c r="I151" s="8" t="str">
        <f>IF(E151="","",IFERROR(VLOOKUP(E151,'3-班级学员信息表'!G:AC,14,0),"错误"))</f>
        <v/>
      </c>
      <c r="J151" s="8" t="str">
        <f>IF(E151="","",IFERROR(VLOOKUP(E151,'3-班级学员信息表'!G:AC,15,0),"错误"))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IF(E151="","",IFERROR(VLOOKUP(H151,'2-班级信息'!A:AH,29,0),"错误"))</f>
        <v/>
      </c>
      <c r="M151" s="6">
        <f>SUMIF('6-学员费用预警表'!A:A,'10-新增明细'!E151,'6-学员费用预警表'!F:F)</f>
        <v>0</v>
      </c>
      <c r="N151" s="5">
        <f>SUMIF('6-学员费用预警表'!A:A,'10-新增明细'!E151,'6-学员费用预警表'!I:I)</f>
        <v>0</v>
      </c>
      <c r="O151" s="8" t="str">
        <f>IF(E151="","",IFERROR(VLOOKUP(E151,'1-学员信息表'!A:AG,8,0),"错误"))</f>
        <v/>
      </c>
      <c r="P151" s="8" t="str">
        <f>IF(E151="","",IFERROR(VLOOKUP(E151,'4-收据记录表'!D:AX,18,0),"错误"))</f>
        <v/>
      </c>
      <c r="Q151" s="12"/>
      <c r="R151" s="11"/>
      <c r="S151" s="8" t="str">
        <f>IF(E151="","",IF(ISERROR(VLOOKUP(E151,'1-学员信息表'!A:AG,9,0)),"错误",IF(VLOOKUP(E151,'1-学员信息表'!A:AG,9,0)="","错误",VLOOKUP(E151,'1-学员信息表'!A:AG,9,0))))</f>
        <v/>
      </c>
      <c r="T151" s="4" t="str">
        <f>IF(E151="","",IF(ISERROR(VLOOKUP(E151,'1-学员信息表'!A:AG,20,0)),"错误",IF(VLOOKUP(E151,'1-学员信息表'!A:AG,20,0)="","错误",VLOOKUP(E151,'1-学员信息表'!A:AG,20,0))))</f>
        <v/>
      </c>
      <c r="U151" s="8" t="str">
        <f>IF(E151="","",IF(ISERROR(VLOOKUP(E151,'1-学员信息表'!A:AG,20,0)),"错误",IF(VLOOKUP(E151,'1-学员信息表'!A:AG,20,0)="","错误",VLOOKUP(E151,'1-学员信息表'!A:AG,20,0))))</f>
        <v/>
      </c>
    </row>
    <row r="152" spans="1:21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3"/>
      <c r="E152" s="9"/>
      <c r="F152" s="12" t="str">
        <f>IF(E152="","",IFERROR(VLOOKUP(E152,'1-学员信息表'!A:AG,2,0),"错误"))</f>
        <v/>
      </c>
      <c r="G152" s="12" t="str">
        <f>IF(E152="","",IF(ISERROR(VLOOKUP(E152,'3-班级学员信息表'!G:AC,12,0)),"错误",IF(VLOOKUP(E152,'3-班级学员信息表'!G:AC,12,0)="","错误",VLOOKUP(E152,'3-班级学员信息表'!G:AC,12,0))))</f>
        <v/>
      </c>
      <c r="H152" s="12" t="str">
        <f>IF(E152="","",IF(ISERROR(VLOOKUP(E152,'3-班级学员信息表'!G:AC,13,0)),"错误",IF(VLOOKUP(E152,'3-班级学员信息表'!G:AC,13,0)="","错误",VLOOKUP(E152,'3-班级学员信息表'!G:AC,13,0))))</f>
        <v/>
      </c>
      <c r="I152" s="8" t="str">
        <f>IF(E152="","",IFERROR(VLOOKUP(E152,'3-班级学员信息表'!G:AC,14,0),"错误"))</f>
        <v/>
      </c>
      <c r="J152" s="8" t="str">
        <f>IF(E152="","",IFERROR(VLOOKUP(E152,'3-班级学员信息表'!G:AC,15,0),"错误"))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IF(E152="","",IFERROR(VLOOKUP(H152,'2-班级信息'!A:AH,29,0),"错误"))</f>
        <v/>
      </c>
      <c r="M152" s="6">
        <f>SUMIF('6-学员费用预警表'!A:A,'10-新增明细'!E152,'6-学员费用预警表'!F:F)</f>
        <v>0</v>
      </c>
      <c r="N152" s="5">
        <f>SUMIF('6-学员费用预警表'!A:A,'10-新增明细'!E152,'6-学员费用预警表'!I:I)</f>
        <v>0</v>
      </c>
      <c r="O152" s="8" t="str">
        <f>IF(E152="","",IFERROR(VLOOKUP(E152,'1-学员信息表'!A:AG,8,0),"错误"))</f>
        <v/>
      </c>
      <c r="P152" s="8" t="str">
        <f>IF(E152="","",IFERROR(VLOOKUP(E152,'4-收据记录表'!D:AX,18,0),"错误"))</f>
        <v/>
      </c>
      <c r="Q152" s="12"/>
      <c r="R152" s="11"/>
      <c r="S152" s="8" t="str">
        <f>IF(E152="","",IF(ISERROR(VLOOKUP(E152,'1-学员信息表'!A:AG,9,0)),"错误",IF(VLOOKUP(E152,'1-学员信息表'!A:AG,9,0)="","错误",VLOOKUP(E152,'1-学员信息表'!A:AG,9,0))))</f>
        <v/>
      </c>
      <c r="T152" s="4" t="str">
        <f>IF(E152="","",IF(ISERROR(VLOOKUP(E152,'1-学员信息表'!A:AG,20,0)),"错误",IF(VLOOKUP(E152,'1-学员信息表'!A:AG,20,0)="","错误",VLOOKUP(E152,'1-学员信息表'!A:AG,20,0))))</f>
        <v/>
      </c>
      <c r="U152" s="8" t="str">
        <f>IF(E152="","",IF(ISERROR(VLOOKUP(E152,'1-学员信息表'!A:AG,20,0)),"错误",IF(VLOOKUP(E152,'1-学员信息表'!A:AG,20,0)="","错误",VLOOKUP(E152,'1-学员信息表'!A:AG,20,0))))</f>
        <v/>
      </c>
    </row>
    <row r="153" spans="1:21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3"/>
      <c r="E153" s="9"/>
      <c r="F153" s="12" t="str">
        <f>IF(E153="","",IFERROR(VLOOKUP(E153,'1-学员信息表'!A:AG,2,0),"错误"))</f>
        <v/>
      </c>
      <c r="G153" s="12" t="str">
        <f>IF(E153="","",IF(ISERROR(VLOOKUP(E153,'3-班级学员信息表'!G:AC,12,0)),"错误",IF(VLOOKUP(E153,'3-班级学员信息表'!G:AC,12,0)="","错误",VLOOKUP(E153,'3-班级学员信息表'!G:AC,12,0))))</f>
        <v/>
      </c>
      <c r="H153" s="12" t="str">
        <f>IF(E153="","",IF(ISERROR(VLOOKUP(E153,'3-班级学员信息表'!G:AC,13,0)),"错误",IF(VLOOKUP(E153,'3-班级学员信息表'!G:AC,13,0)="","错误",VLOOKUP(E153,'3-班级学员信息表'!G:AC,13,0))))</f>
        <v/>
      </c>
      <c r="I153" s="8" t="str">
        <f>IF(E153="","",IFERROR(VLOOKUP(E153,'3-班级学员信息表'!G:AC,14,0),"错误"))</f>
        <v/>
      </c>
      <c r="J153" s="8" t="str">
        <f>IF(E153="","",IFERROR(VLOOKUP(E153,'3-班级学员信息表'!G:AC,15,0),"错误"))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IF(E153="","",IFERROR(VLOOKUP(H153,'2-班级信息'!A:AH,29,0),"错误"))</f>
        <v/>
      </c>
      <c r="M153" s="6">
        <f>SUMIF('6-学员费用预警表'!A:A,'10-新增明细'!E153,'6-学员费用预警表'!F:F)</f>
        <v>0</v>
      </c>
      <c r="N153" s="5">
        <f>SUMIF('6-学员费用预警表'!A:A,'10-新增明细'!E153,'6-学员费用预警表'!I:I)</f>
        <v>0</v>
      </c>
      <c r="O153" s="8" t="str">
        <f>IF(E153="","",IFERROR(VLOOKUP(E153,'1-学员信息表'!A:AG,8,0),"错误"))</f>
        <v/>
      </c>
      <c r="P153" s="8" t="str">
        <f>IF(E153="","",IFERROR(VLOOKUP(E153,'4-收据记录表'!D:AX,18,0),"错误"))</f>
        <v/>
      </c>
      <c r="Q153" s="12"/>
      <c r="R153" s="11"/>
      <c r="S153" s="8" t="str">
        <f>IF(E153="","",IF(ISERROR(VLOOKUP(E153,'1-学员信息表'!A:AG,9,0)),"错误",IF(VLOOKUP(E153,'1-学员信息表'!A:AG,9,0)="","错误",VLOOKUP(E153,'1-学员信息表'!A:AG,9,0))))</f>
        <v/>
      </c>
      <c r="T153" s="4" t="str">
        <f>IF(E153="","",IF(ISERROR(VLOOKUP(E153,'1-学员信息表'!A:AG,20,0)),"错误",IF(VLOOKUP(E153,'1-学员信息表'!A:AG,20,0)="","错误",VLOOKUP(E153,'1-学员信息表'!A:AG,20,0))))</f>
        <v/>
      </c>
      <c r="U153" s="8" t="str">
        <f>IF(E153="","",IF(ISERROR(VLOOKUP(E153,'1-学员信息表'!A:AG,20,0)),"错误",IF(VLOOKUP(E153,'1-学员信息表'!A:AG,20,0)="","错误",VLOOKUP(E153,'1-学员信息表'!A:AG,20,0))))</f>
        <v/>
      </c>
    </row>
    <row r="154" spans="1:21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3"/>
      <c r="E154" s="9"/>
      <c r="F154" s="12" t="str">
        <f>IF(E154="","",IFERROR(VLOOKUP(E154,'1-学员信息表'!A:AG,2,0),"错误"))</f>
        <v/>
      </c>
      <c r="G154" s="12" t="str">
        <f>IF(E154="","",IF(ISERROR(VLOOKUP(E154,'3-班级学员信息表'!G:AC,12,0)),"错误",IF(VLOOKUP(E154,'3-班级学员信息表'!G:AC,12,0)="","错误",VLOOKUP(E154,'3-班级学员信息表'!G:AC,12,0))))</f>
        <v/>
      </c>
      <c r="H154" s="12" t="str">
        <f>IF(E154="","",IF(ISERROR(VLOOKUP(E154,'3-班级学员信息表'!G:AC,13,0)),"错误",IF(VLOOKUP(E154,'3-班级学员信息表'!G:AC,13,0)="","错误",VLOOKUP(E154,'3-班级学员信息表'!G:AC,13,0))))</f>
        <v/>
      </c>
      <c r="I154" s="8" t="str">
        <f>IF(E154="","",IFERROR(VLOOKUP(E154,'3-班级学员信息表'!G:AC,14,0),"错误"))</f>
        <v/>
      </c>
      <c r="J154" s="8" t="str">
        <f>IF(E154="","",IFERROR(VLOOKUP(E154,'3-班级学员信息表'!G:AC,15,0),"错误"))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IF(E154="","",IFERROR(VLOOKUP(H154,'2-班级信息'!A:AH,29,0),"错误"))</f>
        <v/>
      </c>
      <c r="M154" s="6">
        <f>SUMIF('6-学员费用预警表'!A:A,'10-新增明细'!E154,'6-学员费用预警表'!F:F)</f>
        <v>0</v>
      </c>
      <c r="N154" s="5">
        <f>SUMIF('6-学员费用预警表'!A:A,'10-新增明细'!E154,'6-学员费用预警表'!I:I)</f>
        <v>0</v>
      </c>
      <c r="O154" s="8" t="str">
        <f>IF(E154="","",IFERROR(VLOOKUP(E154,'1-学员信息表'!A:AG,8,0),"错误"))</f>
        <v/>
      </c>
      <c r="P154" s="8" t="str">
        <f>IF(E154="","",IFERROR(VLOOKUP(E154,'4-收据记录表'!D:AX,18,0),"错误"))</f>
        <v/>
      </c>
      <c r="Q154" s="12"/>
      <c r="R154" s="11"/>
      <c r="S154" s="8" t="str">
        <f>IF(E154="","",IF(ISERROR(VLOOKUP(E154,'1-学员信息表'!A:AG,9,0)),"错误",IF(VLOOKUP(E154,'1-学员信息表'!A:AG,9,0)="","错误",VLOOKUP(E154,'1-学员信息表'!A:AG,9,0))))</f>
        <v/>
      </c>
      <c r="T154" s="4" t="str">
        <f>IF(E154="","",IF(ISERROR(VLOOKUP(E154,'1-学员信息表'!A:AG,20,0)),"错误",IF(VLOOKUP(E154,'1-学员信息表'!A:AG,20,0)="","错误",VLOOKUP(E154,'1-学员信息表'!A:AG,20,0))))</f>
        <v/>
      </c>
      <c r="U154" s="8" t="str">
        <f>IF(E154="","",IF(ISERROR(VLOOKUP(E154,'1-学员信息表'!A:AG,20,0)),"错误",IF(VLOOKUP(E154,'1-学员信息表'!A:AG,20,0)="","错误",VLOOKUP(E154,'1-学员信息表'!A:AG,20,0))))</f>
        <v/>
      </c>
    </row>
    <row r="155" spans="1:21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3"/>
      <c r="E155" s="9"/>
      <c r="F155" s="12" t="str">
        <f>IF(E155="","",IFERROR(VLOOKUP(E155,'1-学员信息表'!A:AG,2,0),"错误"))</f>
        <v/>
      </c>
      <c r="G155" s="12" t="str">
        <f>IF(E155="","",IF(ISERROR(VLOOKUP(E155,'3-班级学员信息表'!G:AC,12,0)),"错误",IF(VLOOKUP(E155,'3-班级学员信息表'!G:AC,12,0)="","错误",VLOOKUP(E155,'3-班级学员信息表'!G:AC,12,0))))</f>
        <v/>
      </c>
      <c r="H155" s="12" t="str">
        <f>IF(E155="","",IF(ISERROR(VLOOKUP(E155,'3-班级学员信息表'!G:AC,13,0)),"错误",IF(VLOOKUP(E155,'3-班级学员信息表'!G:AC,13,0)="","错误",VLOOKUP(E155,'3-班级学员信息表'!G:AC,13,0))))</f>
        <v/>
      </c>
      <c r="I155" s="8" t="str">
        <f>IF(E155="","",IFERROR(VLOOKUP(E155,'3-班级学员信息表'!G:AC,14,0),"错误"))</f>
        <v/>
      </c>
      <c r="J155" s="8" t="str">
        <f>IF(E155="","",IFERROR(VLOOKUP(E155,'3-班级学员信息表'!G:AC,15,0),"错误"))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IF(E155="","",IFERROR(VLOOKUP(H155,'2-班级信息'!A:AH,29,0),"错误"))</f>
        <v/>
      </c>
      <c r="M155" s="6">
        <f>SUMIF('6-学员费用预警表'!A:A,'10-新增明细'!E155,'6-学员费用预警表'!F:F)</f>
        <v>0</v>
      </c>
      <c r="N155" s="5">
        <f>SUMIF('6-学员费用预警表'!A:A,'10-新增明细'!E155,'6-学员费用预警表'!I:I)</f>
        <v>0</v>
      </c>
      <c r="O155" s="8" t="str">
        <f>IF(E155="","",IFERROR(VLOOKUP(E155,'1-学员信息表'!A:AG,8,0),"错误"))</f>
        <v/>
      </c>
      <c r="P155" s="8" t="str">
        <f>IF(E155="","",IFERROR(VLOOKUP(E155,'4-收据记录表'!D:AX,18,0),"错误"))</f>
        <v/>
      </c>
      <c r="Q155" s="12"/>
      <c r="R155" s="11"/>
      <c r="S155" s="8" t="str">
        <f>IF(E155="","",IF(ISERROR(VLOOKUP(E155,'1-学员信息表'!A:AG,9,0)),"错误",IF(VLOOKUP(E155,'1-学员信息表'!A:AG,9,0)="","错误",VLOOKUP(E155,'1-学员信息表'!A:AG,9,0))))</f>
        <v/>
      </c>
      <c r="T155" s="4" t="str">
        <f>IF(E155="","",IF(ISERROR(VLOOKUP(E155,'1-学员信息表'!A:AG,20,0)),"错误",IF(VLOOKUP(E155,'1-学员信息表'!A:AG,20,0)="","错误",VLOOKUP(E155,'1-学员信息表'!A:AG,20,0))))</f>
        <v/>
      </c>
      <c r="U155" s="8" t="str">
        <f>IF(E155="","",IF(ISERROR(VLOOKUP(E155,'1-学员信息表'!A:AG,20,0)),"错误",IF(VLOOKUP(E155,'1-学员信息表'!A:AG,20,0)="","错误",VLOOKUP(E155,'1-学员信息表'!A:AG,20,0))))</f>
        <v/>
      </c>
    </row>
    <row r="156" spans="1:21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3"/>
      <c r="E156" s="9"/>
      <c r="F156" s="12" t="str">
        <f>IF(E156="","",IFERROR(VLOOKUP(E156,'1-学员信息表'!A:AG,2,0),"错误"))</f>
        <v/>
      </c>
      <c r="G156" s="12" t="str">
        <f>IF(E156="","",IF(ISERROR(VLOOKUP(E156,'3-班级学员信息表'!G:AC,12,0)),"错误",IF(VLOOKUP(E156,'3-班级学员信息表'!G:AC,12,0)="","错误",VLOOKUP(E156,'3-班级学员信息表'!G:AC,12,0))))</f>
        <v/>
      </c>
      <c r="H156" s="12" t="str">
        <f>IF(E156="","",IF(ISERROR(VLOOKUP(E156,'3-班级学员信息表'!G:AC,13,0)),"错误",IF(VLOOKUP(E156,'3-班级学员信息表'!G:AC,13,0)="","错误",VLOOKUP(E156,'3-班级学员信息表'!G:AC,13,0))))</f>
        <v/>
      </c>
      <c r="I156" s="8" t="str">
        <f>IF(E156="","",IFERROR(VLOOKUP(E156,'3-班级学员信息表'!G:AC,14,0),"错误"))</f>
        <v/>
      </c>
      <c r="J156" s="8" t="str">
        <f>IF(E156="","",IFERROR(VLOOKUP(E156,'3-班级学员信息表'!G:AC,15,0),"错误"))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IF(E156="","",IFERROR(VLOOKUP(H156,'2-班级信息'!A:AH,29,0),"错误"))</f>
        <v/>
      </c>
      <c r="M156" s="6">
        <f>SUMIF('6-学员费用预警表'!A:A,'10-新增明细'!E156,'6-学员费用预警表'!F:F)</f>
        <v>0</v>
      </c>
      <c r="N156" s="5">
        <f>SUMIF('6-学员费用预警表'!A:A,'10-新增明细'!E156,'6-学员费用预警表'!I:I)</f>
        <v>0</v>
      </c>
      <c r="O156" s="8" t="str">
        <f>IF(E156="","",IFERROR(VLOOKUP(E156,'1-学员信息表'!A:AG,8,0),"错误"))</f>
        <v/>
      </c>
      <c r="P156" s="8" t="str">
        <f>IF(E156="","",IFERROR(VLOOKUP(E156,'4-收据记录表'!D:AX,18,0),"错误"))</f>
        <v/>
      </c>
      <c r="Q156" s="12"/>
      <c r="R156" s="11"/>
      <c r="S156" s="8" t="str">
        <f>IF(E156="","",IF(ISERROR(VLOOKUP(E156,'1-学员信息表'!A:AG,9,0)),"错误",IF(VLOOKUP(E156,'1-学员信息表'!A:AG,9,0)="","错误",VLOOKUP(E156,'1-学员信息表'!A:AG,9,0))))</f>
        <v/>
      </c>
      <c r="T156" s="4" t="str">
        <f>IF(E156="","",IF(ISERROR(VLOOKUP(E156,'1-学员信息表'!A:AG,20,0)),"错误",IF(VLOOKUP(E156,'1-学员信息表'!A:AG,20,0)="","错误",VLOOKUP(E156,'1-学员信息表'!A:AG,20,0))))</f>
        <v/>
      </c>
      <c r="U156" s="8" t="str">
        <f>IF(E156="","",IF(ISERROR(VLOOKUP(E156,'1-学员信息表'!A:AG,20,0)),"错误",IF(VLOOKUP(E156,'1-学员信息表'!A:AG,20,0)="","错误",VLOOKUP(E156,'1-学员信息表'!A:AG,20,0))))</f>
        <v/>
      </c>
    </row>
    <row r="157" spans="1:21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3"/>
      <c r="E157" s="9"/>
      <c r="F157" s="12" t="str">
        <f>IF(E157="","",IFERROR(VLOOKUP(E157,'1-学员信息表'!A:AG,2,0),"错误"))</f>
        <v/>
      </c>
      <c r="G157" s="12" t="str">
        <f>IF(E157="","",IF(ISERROR(VLOOKUP(E157,'3-班级学员信息表'!G:AC,12,0)),"错误",IF(VLOOKUP(E157,'3-班级学员信息表'!G:AC,12,0)="","错误",VLOOKUP(E157,'3-班级学员信息表'!G:AC,12,0))))</f>
        <v/>
      </c>
      <c r="H157" s="12" t="str">
        <f>IF(E157="","",IF(ISERROR(VLOOKUP(E157,'3-班级学员信息表'!G:AC,13,0)),"错误",IF(VLOOKUP(E157,'3-班级学员信息表'!G:AC,13,0)="","错误",VLOOKUP(E157,'3-班级学员信息表'!G:AC,13,0))))</f>
        <v/>
      </c>
      <c r="I157" s="8" t="str">
        <f>IF(E157="","",IFERROR(VLOOKUP(E157,'3-班级学员信息表'!G:AC,14,0),"错误"))</f>
        <v/>
      </c>
      <c r="J157" s="8" t="str">
        <f>IF(E157="","",IFERROR(VLOOKUP(E157,'3-班级学员信息表'!G:AC,15,0),"错误"))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IF(E157="","",IFERROR(VLOOKUP(H157,'2-班级信息'!A:AH,29,0),"错误"))</f>
        <v/>
      </c>
      <c r="M157" s="6">
        <f>SUMIF('6-学员费用预警表'!A:A,'10-新增明细'!E157,'6-学员费用预警表'!F:F)</f>
        <v>0</v>
      </c>
      <c r="N157" s="5">
        <f>SUMIF('6-学员费用预警表'!A:A,'10-新增明细'!E157,'6-学员费用预警表'!I:I)</f>
        <v>0</v>
      </c>
      <c r="O157" s="8" t="str">
        <f>IF(E157="","",IFERROR(VLOOKUP(E157,'1-学员信息表'!A:AG,8,0),"错误"))</f>
        <v/>
      </c>
      <c r="P157" s="8" t="str">
        <f>IF(E157="","",IFERROR(VLOOKUP(E157,'4-收据记录表'!D:AX,18,0),"错误"))</f>
        <v/>
      </c>
      <c r="Q157" s="12"/>
      <c r="R157" s="11"/>
      <c r="S157" s="8" t="str">
        <f>IF(E157="","",IF(ISERROR(VLOOKUP(E157,'1-学员信息表'!A:AG,9,0)),"错误",IF(VLOOKUP(E157,'1-学员信息表'!A:AG,9,0)="","错误",VLOOKUP(E157,'1-学员信息表'!A:AG,9,0))))</f>
        <v/>
      </c>
      <c r="T157" s="4" t="str">
        <f>IF(E157="","",IF(ISERROR(VLOOKUP(E157,'1-学员信息表'!A:AG,20,0)),"错误",IF(VLOOKUP(E157,'1-学员信息表'!A:AG,20,0)="","错误",VLOOKUP(E157,'1-学员信息表'!A:AG,20,0))))</f>
        <v/>
      </c>
      <c r="U157" s="8" t="str">
        <f>IF(E157="","",IF(ISERROR(VLOOKUP(E157,'1-学员信息表'!A:AG,20,0)),"错误",IF(VLOOKUP(E157,'1-学员信息表'!A:AG,20,0)="","错误",VLOOKUP(E157,'1-学员信息表'!A:AG,20,0))))</f>
        <v/>
      </c>
    </row>
    <row r="158" spans="1:21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3"/>
      <c r="E158" s="9"/>
      <c r="F158" s="12" t="str">
        <f>IF(E158="","",IFERROR(VLOOKUP(E158,'1-学员信息表'!A:AG,2,0),"错误"))</f>
        <v/>
      </c>
      <c r="G158" s="12" t="str">
        <f>IF(E158="","",IF(ISERROR(VLOOKUP(E158,'3-班级学员信息表'!G:AC,12,0)),"错误",IF(VLOOKUP(E158,'3-班级学员信息表'!G:AC,12,0)="","错误",VLOOKUP(E158,'3-班级学员信息表'!G:AC,12,0))))</f>
        <v/>
      </c>
      <c r="H158" s="12" t="str">
        <f>IF(E158="","",IF(ISERROR(VLOOKUP(E158,'3-班级学员信息表'!G:AC,13,0)),"错误",IF(VLOOKUP(E158,'3-班级学员信息表'!G:AC,13,0)="","错误",VLOOKUP(E158,'3-班级学员信息表'!G:AC,13,0))))</f>
        <v/>
      </c>
      <c r="I158" s="8" t="str">
        <f>IF(E158="","",IFERROR(VLOOKUP(E158,'3-班级学员信息表'!G:AC,14,0),"错误"))</f>
        <v/>
      </c>
      <c r="J158" s="8" t="str">
        <f>IF(E158="","",IFERROR(VLOOKUP(E158,'3-班级学员信息表'!G:AC,15,0),"错误"))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IF(E158="","",IFERROR(VLOOKUP(H158,'2-班级信息'!A:AH,29,0),"错误"))</f>
        <v/>
      </c>
      <c r="M158" s="6">
        <f>SUMIF('6-学员费用预警表'!A:A,'10-新增明细'!E158,'6-学员费用预警表'!F:F)</f>
        <v>0</v>
      </c>
      <c r="N158" s="5">
        <f>SUMIF('6-学员费用预警表'!A:A,'10-新增明细'!E158,'6-学员费用预警表'!I:I)</f>
        <v>0</v>
      </c>
      <c r="O158" s="8" t="str">
        <f>IF(E158="","",IFERROR(VLOOKUP(E158,'1-学员信息表'!A:AG,8,0),"错误"))</f>
        <v/>
      </c>
      <c r="P158" s="8" t="str">
        <f>IF(E158="","",IFERROR(VLOOKUP(E158,'4-收据记录表'!D:AX,18,0),"错误"))</f>
        <v/>
      </c>
      <c r="Q158" s="12"/>
      <c r="R158" s="11"/>
      <c r="S158" s="8" t="str">
        <f>IF(E158="","",IF(ISERROR(VLOOKUP(E158,'1-学员信息表'!A:AG,9,0)),"错误",IF(VLOOKUP(E158,'1-学员信息表'!A:AG,9,0)="","错误",VLOOKUP(E158,'1-学员信息表'!A:AG,9,0))))</f>
        <v/>
      </c>
      <c r="T158" s="4" t="str">
        <f>IF(E158="","",IF(ISERROR(VLOOKUP(E158,'1-学员信息表'!A:AG,20,0)),"错误",IF(VLOOKUP(E158,'1-学员信息表'!A:AG,20,0)="","错误",VLOOKUP(E158,'1-学员信息表'!A:AG,20,0))))</f>
        <v/>
      </c>
      <c r="U158" s="8" t="str">
        <f>IF(E158="","",IF(ISERROR(VLOOKUP(E158,'1-学员信息表'!A:AG,20,0)),"错误",IF(VLOOKUP(E158,'1-学员信息表'!A:AG,20,0)="","错误",VLOOKUP(E158,'1-学员信息表'!A:AG,20,0))))</f>
        <v/>
      </c>
    </row>
    <row r="159" spans="1:21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3"/>
      <c r="E159" s="9"/>
      <c r="F159" s="12" t="str">
        <f>IF(E159="","",IFERROR(VLOOKUP(E159,'1-学员信息表'!A:AG,2,0),"错误"))</f>
        <v/>
      </c>
      <c r="G159" s="12" t="str">
        <f>IF(E159="","",IF(ISERROR(VLOOKUP(E159,'3-班级学员信息表'!G:AC,12,0)),"错误",IF(VLOOKUP(E159,'3-班级学员信息表'!G:AC,12,0)="","错误",VLOOKUP(E159,'3-班级学员信息表'!G:AC,12,0))))</f>
        <v/>
      </c>
      <c r="H159" s="12" t="str">
        <f>IF(E159="","",IF(ISERROR(VLOOKUP(E159,'3-班级学员信息表'!G:AC,13,0)),"错误",IF(VLOOKUP(E159,'3-班级学员信息表'!G:AC,13,0)="","错误",VLOOKUP(E159,'3-班级学员信息表'!G:AC,13,0))))</f>
        <v/>
      </c>
      <c r="I159" s="8" t="str">
        <f>IF(E159="","",IFERROR(VLOOKUP(E159,'3-班级学员信息表'!G:AC,14,0),"错误"))</f>
        <v/>
      </c>
      <c r="J159" s="8" t="str">
        <f>IF(E159="","",IFERROR(VLOOKUP(E159,'3-班级学员信息表'!G:AC,15,0),"错误"))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IF(E159="","",IFERROR(VLOOKUP(H159,'2-班级信息'!A:AH,29,0),"错误"))</f>
        <v/>
      </c>
      <c r="M159" s="6">
        <f>SUMIF('6-学员费用预警表'!A:A,'10-新增明细'!E159,'6-学员费用预警表'!F:F)</f>
        <v>0</v>
      </c>
      <c r="N159" s="5">
        <f>SUMIF('6-学员费用预警表'!A:A,'10-新增明细'!E159,'6-学员费用预警表'!I:I)</f>
        <v>0</v>
      </c>
      <c r="O159" s="8" t="str">
        <f>IF(E159="","",IFERROR(VLOOKUP(E159,'1-学员信息表'!A:AG,8,0),"错误"))</f>
        <v/>
      </c>
      <c r="P159" s="8" t="str">
        <f>IF(E159="","",IFERROR(VLOOKUP(E159,'4-收据记录表'!D:AX,18,0),"错误"))</f>
        <v/>
      </c>
      <c r="Q159" s="12"/>
      <c r="R159" s="11"/>
      <c r="S159" s="8" t="str">
        <f>IF(E159="","",IF(ISERROR(VLOOKUP(E159,'1-学员信息表'!A:AG,9,0)),"错误",IF(VLOOKUP(E159,'1-学员信息表'!A:AG,9,0)="","错误",VLOOKUP(E159,'1-学员信息表'!A:AG,9,0))))</f>
        <v/>
      </c>
      <c r="T159" s="4" t="str">
        <f>IF(E159="","",IF(ISERROR(VLOOKUP(E159,'1-学员信息表'!A:AG,20,0)),"错误",IF(VLOOKUP(E159,'1-学员信息表'!A:AG,20,0)="","错误",VLOOKUP(E159,'1-学员信息表'!A:AG,20,0))))</f>
        <v/>
      </c>
      <c r="U159" s="8" t="str">
        <f>IF(E159="","",IF(ISERROR(VLOOKUP(E159,'1-学员信息表'!A:AG,20,0)),"错误",IF(VLOOKUP(E159,'1-学员信息表'!A:AG,20,0)="","错误",VLOOKUP(E159,'1-学员信息表'!A:AG,20,0))))</f>
        <v/>
      </c>
    </row>
    <row r="160" spans="1:21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3"/>
      <c r="E160" s="9"/>
      <c r="F160" s="12" t="str">
        <f>IF(E160="","",IFERROR(VLOOKUP(E160,'1-学员信息表'!A:AG,2,0),"错误"))</f>
        <v/>
      </c>
      <c r="G160" s="12" t="str">
        <f>IF(E160="","",IF(ISERROR(VLOOKUP(E160,'3-班级学员信息表'!G:AC,12,0)),"错误",IF(VLOOKUP(E160,'3-班级学员信息表'!G:AC,12,0)="","错误",VLOOKUP(E160,'3-班级学员信息表'!G:AC,12,0))))</f>
        <v/>
      </c>
      <c r="H160" s="12" t="str">
        <f>IF(E160="","",IF(ISERROR(VLOOKUP(E160,'3-班级学员信息表'!G:AC,13,0)),"错误",IF(VLOOKUP(E160,'3-班级学员信息表'!G:AC,13,0)="","错误",VLOOKUP(E160,'3-班级学员信息表'!G:AC,13,0))))</f>
        <v/>
      </c>
      <c r="I160" s="8" t="str">
        <f>IF(E160="","",IFERROR(VLOOKUP(E160,'3-班级学员信息表'!G:AC,14,0),"错误"))</f>
        <v/>
      </c>
      <c r="J160" s="8" t="str">
        <f>IF(E160="","",IFERROR(VLOOKUP(E160,'3-班级学员信息表'!G:AC,15,0),"错误"))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IF(E160="","",IFERROR(VLOOKUP(H160,'2-班级信息'!A:AH,29,0),"错误"))</f>
        <v/>
      </c>
      <c r="M160" s="6">
        <f>SUMIF('6-学员费用预警表'!A:A,'10-新增明细'!E160,'6-学员费用预警表'!F:F)</f>
        <v>0</v>
      </c>
      <c r="N160" s="5">
        <f>SUMIF('6-学员费用预警表'!A:A,'10-新增明细'!E160,'6-学员费用预警表'!I:I)</f>
        <v>0</v>
      </c>
      <c r="O160" s="8" t="str">
        <f>IF(E160="","",IFERROR(VLOOKUP(E160,'1-学员信息表'!A:AG,8,0),"错误"))</f>
        <v/>
      </c>
      <c r="P160" s="8" t="str">
        <f>IF(E160="","",IFERROR(VLOOKUP(E160,'4-收据记录表'!D:AX,18,0),"错误"))</f>
        <v/>
      </c>
      <c r="Q160" s="12"/>
      <c r="R160" s="11"/>
      <c r="S160" s="8" t="str">
        <f>IF(E160="","",IF(ISERROR(VLOOKUP(E160,'1-学员信息表'!A:AG,9,0)),"错误",IF(VLOOKUP(E160,'1-学员信息表'!A:AG,9,0)="","错误",VLOOKUP(E160,'1-学员信息表'!A:AG,9,0))))</f>
        <v/>
      </c>
      <c r="T160" s="4" t="str">
        <f>IF(E160="","",IF(ISERROR(VLOOKUP(E160,'1-学员信息表'!A:AG,20,0)),"错误",IF(VLOOKUP(E160,'1-学员信息表'!A:AG,20,0)="","错误",VLOOKUP(E160,'1-学员信息表'!A:AG,20,0))))</f>
        <v/>
      </c>
      <c r="U160" s="8" t="str">
        <f>IF(E160="","",IF(ISERROR(VLOOKUP(E160,'1-学员信息表'!A:AG,20,0)),"错误",IF(VLOOKUP(E160,'1-学员信息表'!A:AG,20,0)="","错误",VLOOKUP(E160,'1-学员信息表'!A:AG,20,0))))</f>
        <v/>
      </c>
    </row>
    <row r="161" spans="1:21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3"/>
      <c r="E161" s="9"/>
      <c r="F161" s="12" t="str">
        <f>IF(E161="","",IFERROR(VLOOKUP(E161,'1-学员信息表'!A:AG,2,0),"错误"))</f>
        <v/>
      </c>
      <c r="G161" s="12" t="str">
        <f>IF(E161="","",IF(ISERROR(VLOOKUP(E161,'3-班级学员信息表'!G:AC,12,0)),"错误",IF(VLOOKUP(E161,'3-班级学员信息表'!G:AC,12,0)="","错误",VLOOKUP(E161,'3-班级学员信息表'!G:AC,12,0))))</f>
        <v/>
      </c>
      <c r="H161" s="12" t="str">
        <f>IF(E161="","",IF(ISERROR(VLOOKUP(E161,'3-班级学员信息表'!G:AC,13,0)),"错误",IF(VLOOKUP(E161,'3-班级学员信息表'!G:AC,13,0)="","错误",VLOOKUP(E161,'3-班级学员信息表'!G:AC,13,0))))</f>
        <v/>
      </c>
      <c r="I161" s="8" t="str">
        <f>IF(E161="","",IFERROR(VLOOKUP(E161,'3-班级学员信息表'!G:AC,14,0),"错误"))</f>
        <v/>
      </c>
      <c r="J161" s="8" t="str">
        <f>IF(E161="","",IFERROR(VLOOKUP(E161,'3-班级学员信息表'!G:AC,15,0),"错误"))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IF(E161="","",IFERROR(VLOOKUP(H161,'2-班级信息'!A:AH,29,0),"错误"))</f>
        <v/>
      </c>
      <c r="M161" s="6">
        <f>SUMIF('6-学员费用预警表'!A:A,'10-新增明细'!E161,'6-学员费用预警表'!F:F)</f>
        <v>0</v>
      </c>
      <c r="N161" s="5">
        <f>SUMIF('6-学员费用预警表'!A:A,'10-新增明细'!E161,'6-学员费用预警表'!I:I)</f>
        <v>0</v>
      </c>
      <c r="O161" s="8" t="str">
        <f>IF(E161="","",IFERROR(VLOOKUP(E161,'1-学员信息表'!A:AG,8,0),"错误"))</f>
        <v/>
      </c>
      <c r="P161" s="8" t="str">
        <f>IF(E161="","",IFERROR(VLOOKUP(E161,'4-收据记录表'!D:AX,18,0),"错误"))</f>
        <v/>
      </c>
      <c r="Q161" s="12"/>
      <c r="R161" s="11"/>
      <c r="S161" s="8" t="str">
        <f>IF(E161="","",IF(ISERROR(VLOOKUP(E161,'1-学员信息表'!A:AG,9,0)),"错误",IF(VLOOKUP(E161,'1-学员信息表'!A:AG,9,0)="","错误",VLOOKUP(E161,'1-学员信息表'!A:AG,9,0))))</f>
        <v/>
      </c>
      <c r="T161" s="4" t="str">
        <f>IF(E161="","",IF(ISERROR(VLOOKUP(E161,'1-学员信息表'!A:AG,20,0)),"错误",IF(VLOOKUP(E161,'1-学员信息表'!A:AG,20,0)="","错误",VLOOKUP(E161,'1-学员信息表'!A:AG,20,0))))</f>
        <v/>
      </c>
      <c r="U161" s="8" t="str">
        <f>IF(E161="","",IF(ISERROR(VLOOKUP(E161,'1-学员信息表'!A:AG,20,0)),"错误",IF(VLOOKUP(E161,'1-学员信息表'!A:AG,20,0)="","错误",VLOOKUP(E161,'1-学员信息表'!A:AG,20,0))))</f>
        <v/>
      </c>
    </row>
    <row r="162" spans="1:21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3"/>
      <c r="E162" s="9"/>
      <c r="F162" s="12" t="str">
        <f>IF(E162="","",IFERROR(VLOOKUP(E162,'1-学员信息表'!A:AG,2,0),"错误"))</f>
        <v/>
      </c>
      <c r="G162" s="12" t="str">
        <f>IF(E162="","",IF(ISERROR(VLOOKUP(E162,'3-班级学员信息表'!G:AC,12,0)),"错误",IF(VLOOKUP(E162,'3-班级学员信息表'!G:AC,12,0)="","错误",VLOOKUP(E162,'3-班级学员信息表'!G:AC,12,0))))</f>
        <v/>
      </c>
      <c r="H162" s="12" t="str">
        <f>IF(E162="","",IF(ISERROR(VLOOKUP(E162,'3-班级学员信息表'!G:AC,13,0)),"错误",IF(VLOOKUP(E162,'3-班级学员信息表'!G:AC,13,0)="","错误",VLOOKUP(E162,'3-班级学员信息表'!G:AC,13,0))))</f>
        <v/>
      </c>
      <c r="I162" s="8" t="str">
        <f>IF(E162="","",IFERROR(VLOOKUP(E162,'3-班级学员信息表'!G:AC,14,0),"错误"))</f>
        <v/>
      </c>
      <c r="J162" s="8" t="str">
        <f>IF(E162="","",IFERROR(VLOOKUP(E162,'3-班级学员信息表'!G:AC,15,0),"错误"))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IF(E162="","",IFERROR(VLOOKUP(H162,'2-班级信息'!A:AH,29,0),"错误"))</f>
        <v/>
      </c>
      <c r="M162" s="6">
        <f>SUMIF('6-学员费用预警表'!A:A,'10-新增明细'!E162,'6-学员费用预警表'!F:F)</f>
        <v>0</v>
      </c>
      <c r="N162" s="5">
        <f>SUMIF('6-学员费用预警表'!A:A,'10-新增明细'!E162,'6-学员费用预警表'!I:I)</f>
        <v>0</v>
      </c>
      <c r="O162" s="8" t="str">
        <f>IF(E162="","",IFERROR(VLOOKUP(E162,'1-学员信息表'!A:AG,8,0),"错误"))</f>
        <v/>
      </c>
      <c r="P162" s="8" t="str">
        <f>IF(E162="","",IFERROR(VLOOKUP(E162,'4-收据记录表'!D:AX,18,0),"错误"))</f>
        <v/>
      </c>
      <c r="Q162" s="12"/>
      <c r="R162" s="11"/>
      <c r="S162" s="8" t="str">
        <f>IF(E162="","",IF(ISERROR(VLOOKUP(E162,'1-学员信息表'!A:AG,9,0)),"错误",IF(VLOOKUP(E162,'1-学员信息表'!A:AG,9,0)="","错误",VLOOKUP(E162,'1-学员信息表'!A:AG,9,0))))</f>
        <v/>
      </c>
      <c r="T162" s="4" t="str">
        <f>IF(E162="","",IF(ISERROR(VLOOKUP(E162,'1-学员信息表'!A:AG,20,0)),"错误",IF(VLOOKUP(E162,'1-学员信息表'!A:AG,20,0)="","错误",VLOOKUP(E162,'1-学员信息表'!A:AG,20,0))))</f>
        <v/>
      </c>
      <c r="U162" s="8" t="str">
        <f>IF(E162="","",IF(ISERROR(VLOOKUP(E162,'1-学员信息表'!A:AG,20,0)),"错误",IF(VLOOKUP(E162,'1-学员信息表'!A:AG,20,0)="","错误",VLOOKUP(E162,'1-学员信息表'!A:AG,20,0))))</f>
        <v/>
      </c>
    </row>
    <row r="163" spans="1:21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3"/>
      <c r="E163" s="9"/>
      <c r="F163" s="12" t="str">
        <f>IF(E163="","",IFERROR(VLOOKUP(E163,'1-学员信息表'!A:AG,2,0),"错误"))</f>
        <v/>
      </c>
      <c r="G163" s="12" t="str">
        <f>IF(E163="","",IF(ISERROR(VLOOKUP(E163,'3-班级学员信息表'!G:AC,12,0)),"错误",IF(VLOOKUP(E163,'3-班级学员信息表'!G:AC,12,0)="","错误",VLOOKUP(E163,'3-班级学员信息表'!G:AC,12,0))))</f>
        <v/>
      </c>
      <c r="H163" s="12" t="str">
        <f>IF(E163="","",IF(ISERROR(VLOOKUP(E163,'3-班级学员信息表'!G:AC,13,0)),"错误",IF(VLOOKUP(E163,'3-班级学员信息表'!G:AC,13,0)="","错误",VLOOKUP(E163,'3-班级学员信息表'!G:AC,13,0))))</f>
        <v/>
      </c>
      <c r="I163" s="8" t="str">
        <f>IF(E163="","",IFERROR(VLOOKUP(E163,'3-班级学员信息表'!G:AC,14,0),"错误"))</f>
        <v/>
      </c>
      <c r="J163" s="8" t="str">
        <f>IF(E163="","",IFERROR(VLOOKUP(E163,'3-班级学员信息表'!G:AC,15,0),"错误"))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IF(E163="","",IFERROR(VLOOKUP(H163,'2-班级信息'!A:AH,29,0),"错误"))</f>
        <v/>
      </c>
      <c r="M163" s="6">
        <f>SUMIF('6-学员费用预警表'!A:A,'10-新增明细'!E163,'6-学员费用预警表'!F:F)</f>
        <v>0</v>
      </c>
      <c r="N163" s="5">
        <f>SUMIF('6-学员费用预警表'!A:A,'10-新增明细'!E163,'6-学员费用预警表'!I:I)</f>
        <v>0</v>
      </c>
      <c r="O163" s="8" t="str">
        <f>IF(E163="","",IFERROR(VLOOKUP(E163,'1-学员信息表'!A:AG,8,0),"错误"))</f>
        <v/>
      </c>
      <c r="P163" s="8" t="str">
        <f>IF(E163="","",IFERROR(VLOOKUP(E163,'4-收据记录表'!D:AX,18,0),"错误"))</f>
        <v/>
      </c>
      <c r="Q163" s="12"/>
      <c r="R163" s="11"/>
      <c r="S163" s="8" t="str">
        <f>IF(E163="","",IF(ISERROR(VLOOKUP(E163,'1-学员信息表'!A:AG,9,0)),"错误",IF(VLOOKUP(E163,'1-学员信息表'!A:AG,9,0)="","错误",VLOOKUP(E163,'1-学员信息表'!A:AG,9,0))))</f>
        <v/>
      </c>
      <c r="T163" s="4" t="str">
        <f>IF(E163="","",IF(ISERROR(VLOOKUP(E163,'1-学员信息表'!A:AG,20,0)),"错误",IF(VLOOKUP(E163,'1-学员信息表'!A:AG,20,0)="","错误",VLOOKUP(E163,'1-学员信息表'!A:AG,20,0))))</f>
        <v/>
      </c>
      <c r="U163" s="8" t="str">
        <f>IF(E163="","",IF(ISERROR(VLOOKUP(E163,'1-学员信息表'!A:AG,20,0)),"错误",IF(VLOOKUP(E163,'1-学员信息表'!A:AG,20,0)="","错误",VLOOKUP(E163,'1-学员信息表'!A:AG,20,0))))</f>
        <v/>
      </c>
    </row>
    <row r="164" spans="1:21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3"/>
      <c r="E164" s="9"/>
      <c r="F164" s="12" t="str">
        <f>IF(E164="","",IFERROR(VLOOKUP(E164,'1-学员信息表'!A:AG,2,0),"错误"))</f>
        <v/>
      </c>
      <c r="G164" s="12" t="str">
        <f>IF(E164="","",IF(ISERROR(VLOOKUP(E164,'3-班级学员信息表'!G:AC,12,0)),"错误",IF(VLOOKUP(E164,'3-班级学员信息表'!G:AC,12,0)="","错误",VLOOKUP(E164,'3-班级学员信息表'!G:AC,12,0))))</f>
        <v/>
      </c>
      <c r="H164" s="12" t="str">
        <f>IF(E164="","",IF(ISERROR(VLOOKUP(E164,'3-班级学员信息表'!G:AC,13,0)),"错误",IF(VLOOKUP(E164,'3-班级学员信息表'!G:AC,13,0)="","错误",VLOOKUP(E164,'3-班级学员信息表'!G:AC,13,0))))</f>
        <v/>
      </c>
      <c r="I164" s="8" t="str">
        <f>IF(E164="","",IFERROR(VLOOKUP(E164,'3-班级学员信息表'!G:AC,14,0),"错误"))</f>
        <v/>
      </c>
      <c r="J164" s="8" t="str">
        <f>IF(E164="","",IFERROR(VLOOKUP(E164,'3-班级学员信息表'!G:AC,15,0),"错误"))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IF(E164="","",IFERROR(VLOOKUP(H164,'2-班级信息'!A:AH,29,0),"错误"))</f>
        <v/>
      </c>
      <c r="M164" s="6">
        <f>SUMIF('6-学员费用预警表'!A:A,'10-新增明细'!E164,'6-学员费用预警表'!F:F)</f>
        <v>0</v>
      </c>
      <c r="N164" s="5">
        <f>SUMIF('6-学员费用预警表'!A:A,'10-新增明细'!E164,'6-学员费用预警表'!I:I)</f>
        <v>0</v>
      </c>
      <c r="O164" s="8" t="str">
        <f>IF(E164="","",IFERROR(VLOOKUP(E164,'1-学员信息表'!A:AG,8,0),"错误"))</f>
        <v/>
      </c>
      <c r="P164" s="8" t="str">
        <f>IF(E164="","",IFERROR(VLOOKUP(E164,'4-收据记录表'!D:AX,18,0),"错误"))</f>
        <v/>
      </c>
      <c r="Q164" s="12"/>
      <c r="R164" s="11"/>
      <c r="S164" s="8" t="str">
        <f>IF(E164="","",IF(ISERROR(VLOOKUP(E164,'1-学员信息表'!A:AG,9,0)),"错误",IF(VLOOKUP(E164,'1-学员信息表'!A:AG,9,0)="","错误",VLOOKUP(E164,'1-学员信息表'!A:AG,9,0))))</f>
        <v/>
      </c>
      <c r="T164" s="4" t="str">
        <f>IF(E164="","",IF(ISERROR(VLOOKUP(E164,'1-学员信息表'!A:AG,20,0)),"错误",IF(VLOOKUP(E164,'1-学员信息表'!A:AG,20,0)="","错误",VLOOKUP(E164,'1-学员信息表'!A:AG,20,0))))</f>
        <v/>
      </c>
      <c r="U164" s="8" t="str">
        <f>IF(E164="","",IF(ISERROR(VLOOKUP(E164,'1-学员信息表'!A:AG,20,0)),"错误",IF(VLOOKUP(E164,'1-学员信息表'!A:AG,20,0)="","错误",VLOOKUP(E164,'1-学员信息表'!A:AG,20,0))))</f>
        <v/>
      </c>
    </row>
    <row r="165" spans="1:21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3"/>
      <c r="E165" s="9"/>
      <c r="F165" s="12" t="str">
        <f>IF(E165="","",IFERROR(VLOOKUP(E165,'1-学员信息表'!A:AG,2,0),"错误"))</f>
        <v/>
      </c>
      <c r="G165" s="12" t="str">
        <f>IF(E165="","",IF(ISERROR(VLOOKUP(E165,'3-班级学员信息表'!G:AC,12,0)),"错误",IF(VLOOKUP(E165,'3-班级学员信息表'!G:AC,12,0)="","错误",VLOOKUP(E165,'3-班级学员信息表'!G:AC,12,0))))</f>
        <v/>
      </c>
      <c r="H165" s="12" t="str">
        <f>IF(E165="","",IF(ISERROR(VLOOKUP(E165,'3-班级学员信息表'!G:AC,13,0)),"错误",IF(VLOOKUP(E165,'3-班级学员信息表'!G:AC,13,0)="","错误",VLOOKUP(E165,'3-班级学员信息表'!G:AC,13,0))))</f>
        <v/>
      </c>
      <c r="I165" s="8" t="str">
        <f>IF(E165="","",IFERROR(VLOOKUP(E165,'3-班级学员信息表'!G:AC,14,0),"错误"))</f>
        <v/>
      </c>
      <c r="J165" s="8" t="str">
        <f>IF(E165="","",IFERROR(VLOOKUP(E165,'3-班级学员信息表'!G:AC,15,0),"错误"))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IF(E165="","",IFERROR(VLOOKUP(H165,'2-班级信息'!A:AH,29,0),"错误"))</f>
        <v/>
      </c>
      <c r="M165" s="6">
        <f>SUMIF('6-学员费用预警表'!A:A,'10-新增明细'!E165,'6-学员费用预警表'!F:F)</f>
        <v>0</v>
      </c>
      <c r="N165" s="5">
        <f>SUMIF('6-学员费用预警表'!A:A,'10-新增明细'!E165,'6-学员费用预警表'!I:I)</f>
        <v>0</v>
      </c>
      <c r="O165" s="8" t="str">
        <f>IF(E165="","",IFERROR(VLOOKUP(E165,'1-学员信息表'!A:AG,8,0),"错误"))</f>
        <v/>
      </c>
      <c r="P165" s="8" t="str">
        <f>IF(E165="","",IFERROR(VLOOKUP(E165,'4-收据记录表'!D:AX,18,0),"错误"))</f>
        <v/>
      </c>
      <c r="Q165" s="12"/>
      <c r="R165" s="11"/>
      <c r="S165" s="8" t="str">
        <f>IF(E165="","",IF(ISERROR(VLOOKUP(E165,'1-学员信息表'!A:AG,9,0)),"错误",IF(VLOOKUP(E165,'1-学员信息表'!A:AG,9,0)="","错误",VLOOKUP(E165,'1-学员信息表'!A:AG,9,0))))</f>
        <v/>
      </c>
      <c r="T165" s="4" t="str">
        <f>IF(E165="","",IF(ISERROR(VLOOKUP(E165,'1-学员信息表'!A:AG,20,0)),"错误",IF(VLOOKUP(E165,'1-学员信息表'!A:AG,20,0)="","错误",VLOOKUP(E165,'1-学员信息表'!A:AG,20,0))))</f>
        <v/>
      </c>
      <c r="U165" s="8" t="str">
        <f>IF(E165="","",IF(ISERROR(VLOOKUP(E165,'1-学员信息表'!A:AG,20,0)),"错误",IF(VLOOKUP(E165,'1-学员信息表'!A:AG,20,0)="","错误",VLOOKUP(E165,'1-学员信息表'!A:AG,20,0))))</f>
        <v/>
      </c>
    </row>
    <row r="166" spans="1:21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3"/>
      <c r="E166" s="9"/>
      <c r="F166" s="12" t="str">
        <f>IF(E166="","",IFERROR(VLOOKUP(E166,'1-学员信息表'!A:AG,2,0),"错误"))</f>
        <v/>
      </c>
      <c r="G166" s="12" t="str">
        <f>IF(E166="","",IF(ISERROR(VLOOKUP(E166,'3-班级学员信息表'!G:AC,12,0)),"错误",IF(VLOOKUP(E166,'3-班级学员信息表'!G:AC,12,0)="","错误",VLOOKUP(E166,'3-班级学员信息表'!G:AC,12,0))))</f>
        <v/>
      </c>
      <c r="H166" s="12" t="str">
        <f>IF(E166="","",IF(ISERROR(VLOOKUP(E166,'3-班级学员信息表'!G:AC,13,0)),"错误",IF(VLOOKUP(E166,'3-班级学员信息表'!G:AC,13,0)="","错误",VLOOKUP(E166,'3-班级学员信息表'!G:AC,13,0))))</f>
        <v/>
      </c>
      <c r="I166" s="8" t="str">
        <f>IF(E166="","",IFERROR(VLOOKUP(E166,'3-班级学员信息表'!G:AC,14,0),"错误"))</f>
        <v/>
      </c>
      <c r="J166" s="8" t="str">
        <f>IF(E166="","",IFERROR(VLOOKUP(E166,'3-班级学员信息表'!G:AC,15,0),"错误"))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IF(E166="","",IFERROR(VLOOKUP(H166,'2-班级信息'!A:AH,29,0),"错误"))</f>
        <v/>
      </c>
      <c r="M166" s="6">
        <f>SUMIF('6-学员费用预警表'!A:A,'10-新增明细'!E166,'6-学员费用预警表'!F:F)</f>
        <v>0</v>
      </c>
      <c r="N166" s="5">
        <f>SUMIF('6-学员费用预警表'!A:A,'10-新增明细'!E166,'6-学员费用预警表'!I:I)</f>
        <v>0</v>
      </c>
      <c r="O166" s="8" t="str">
        <f>IF(E166="","",IFERROR(VLOOKUP(E166,'1-学员信息表'!A:AG,8,0),"错误"))</f>
        <v/>
      </c>
      <c r="P166" s="8" t="str">
        <f>IF(E166="","",IFERROR(VLOOKUP(E166,'4-收据记录表'!D:AX,18,0),"错误"))</f>
        <v/>
      </c>
      <c r="Q166" s="12"/>
      <c r="R166" s="11"/>
      <c r="S166" s="8" t="str">
        <f>IF(E166="","",IF(ISERROR(VLOOKUP(E166,'1-学员信息表'!A:AG,9,0)),"错误",IF(VLOOKUP(E166,'1-学员信息表'!A:AG,9,0)="","错误",VLOOKUP(E166,'1-学员信息表'!A:AG,9,0))))</f>
        <v/>
      </c>
      <c r="T166" s="4" t="str">
        <f>IF(E166="","",IF(ISERROR(VLOOKUP(E166,'1-学员信息表'!A:AG,20,0)),"错误",IF(VLOOKUP(E166,'1-学员信息表'!A:AG,20,0)="","错误",VLOOKUP(E166,'1-学员信息表'!A:AG,20,0))))</f>
        <v/>
      </c>
      <c r="U166" s="8" t="str">
        <f>IF(E166="","",IF(ISERROR(VLOOKUP(E166,'1-学员信息表'!A:AG,20,0)),"错误",IF(VLOOKUP(E166,'1-学员信息表'!A:AG,20,0)="","错误",VLOOKUP(E166,'1-学员信息表'!A:AG,20,0))))</f>
        <v/>
      </c>
    </row>
    <row r="167" spans="1:21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3"/>
      <c r="E167" s="9"/>
      <c r="F167" s="12" t="str">
        <f>IF(E167="","",IFERROR(VLOOKUP(E167,'1-学员信息表'!A:AG,2,0),"错误"))</f>
        <v/>
      </c>
      <c r="G167" s="12" t="str">
        <f>IF(E167="","",IF(ISERROR(VLOOKUP(E167,'3-班级学员信息表'!G:AC,12,0)),"错误",IF(VLOOKUP(E167,'3-班级学员信息表'!G:AC,12,0)="","错误",VLOOKUP(E167,'3-班级学员信息表'!G:AC,12,0))))</f>
        <v/>
      </c>
      <c r="H167" s="12" t="str">
        <f>IF(E167="","",IF(ISERROR(VLOOKUP(E167,'3-班级学员信息表'!G:AC,13,0)),"错误",IF(VLOOKUP(E167,'3-班级学员信息表'!G:AC,13,0)="","错误",VLOOKUP(E167,'3-班级学员信息表'!G:AC,13,0))))</f>
        <v/>
      </c>
      <c r="I167" s="8" t="str">
        <f>IF(E167="","",IFERROR(VLOOKUP(E167,'3-班级学员信息表'!G:AC,14,0),"错误"))</f>
        <v/>
      </c>
      <c r="J167" s="8" t="str">
        <f>IF(E167="","",IFERROR(VLOOKUP(E167,'3-班级学员信息表'!G:AC,15,0),"错误"))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IF(E167="","",IFERROR(VLOOKUP(H167,'2-班级信息'!A:AH,29,0),"错误"))</f>
        <v/>
      </c>
      <c r="M167" s="6">
        <f>SUMIF('6-学员费用预警表'!A:A,'10-新增明细'!E167,'6-学员费用预警表'!F:F)</f>
        <v>0</v>
      </c>
      <c r="N167" s="5">
        <f>SUMIF('6-学员费用预警表'!A:A,'10-新增明细'!E167,'6-学员费用预警表'!I:I)</f>
        <v>0</v>
      </c>
      <c r="O167" s="8" t="str">
        <f>IF(E167="","",IFERROR(VLOOKUP(E167,'1-学员信息表'!A:AG,8,0),"错误"))</f>
        <v/>
      </c>
      <c r="P167" s="8" t="str">
        <f>IF(E167="","",IFERROR(VLOOKUP(E167,'4-收据记录表'!D:AX,18,0),"错误"))</f>
        <v/>
      </c>
      <c r="Q167" s="12"/>
      <c r="R167" s="11"/>
      <c r="S167" s="8" t="str">
        <f>IF(E167="","",IF(ISERROR(VLOOKUP(E167,'1-学员信息表'!A:AG,9,0)),"错误",IF(VLOOKUP(E167,'1-学员信息表'!A:AG,9,0)="","错误",VLOOKUP(E167,'1-学员信息表'!A:AG,9,0))))</f>
        <v/>
      </c>
      <c r="T167" s="4" t="str">
        <f>IF(E167="","",IF(ISERROR(VLOOKUP(E167,'1-学员信息表'!A:AG,20,0)),"错误",IF(VLOOKUP(E167,'1-学员信息表'!A:AG,20,0)="","错误",VLOOKUP(E167,'1-学员信息表'!A:AG,20,0))))</f>
        <v/>
      </c>
      <c r="U167" s="8" t="str">
        <f>IF(E167="","",IF(ISERROR(VLOOKUP(E167,'1-学员信息表'!A:AG,20,0)),"错误",IF(VLOOKUP(E167,'1-学员信息表'!A:AG,20,0)="","错误",VLOOKUP(E167,'1-学员信息表'!A:AG,20,0))))</f>
        <v/>
      </c>
    </row>
    <row r="168" spans="1:21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3"/>
      <c r="E168" s="9"/>
      <c r="F168" s="12" t="str">
        <f>IF(E168="","",IFERROR(VLOOKUP(E168,'1-学员信息表'!A:AG,2,0),"错误"))</f>
        <v/>
      </c>
      <c r="G168" s="12" t="str">
        <f>IF(E168="","",IF(ISERROR(VLOOKUP(E168,'3-班级学员信息表'!G:AC,12,0)),"错误",IF(VLOOKUP(E168,'3-班级学员信息表'!G:AC,12,0)="","错误",VLOOKUP(E168,'3-班级学员信息表'!G:AC,12,0))))</f>
        <v/>
      </c>
      <c r="H168" s="12" t="str">
        <f>IF(E168="","",IF(ISERROR(VLOOKUP(E168,'3-班级学员信息表'!G:AC,13,0)),"错误",IF(VLOOKUP(E168,'3-班级学员信息表'!G:AC,13,0)="","错误",VLOOKUP(E168,'3-班级学员信息表'!G:AC,13,0))))</f>
        <v/>
      </c>
      <c r="I168" s="8" t="str">
        <f>IF(E168="","",IFERROR(VLOOKUP(E168,'3-班级学员信息表'!G:AC,14,0),"错误"))</f>
        <v/>
      </c>
      <c r="J168" s="8" t="str">
        <f>IF(E168="","",IFERROR(VLOOKUP(E168,'3-班级学员信息表'!G:AC,15,0),"错误"))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IF(E168="","",IFERROR(VLOOKUP(H168,'2-班级信息'!A:AH,29,0),"错误"))</f>
        <v/>
      </c>
      <c r="M168" s="6">
        <f>SUMIF('6-学员费用预警表'!A:A,'10-新增明细'!E168,'6-学员费用预警表'!F:F)</f>
        <v>0</v>
      </c>
      <c r="N168" s="5">
        <f>SUMIF('6-学员费用预警表'!A:A,'10-新增明细'!E168,'6-学员费用预警表'!I:I)</f>
        <v>0</v>
      </c>
      <c r="O168" s="8" t="str">
        <f>IF(E168="","",IFERROR(VLOOKUP(E168,'1-学员信息表'!A:AG,8,0),"错误"))</f>
        <v/>
      </c>
      <c r="P168" s="8" t="str">
        <f>IF(E168="","",IFERROR(VLOOKUP(E168,'4-收据记录表'!D:AX,18,0),"错误"))</f>
        <v/>
      </c>
      <c r="Q168" s="12"/>
      <c r="R168" s="11"/>
      <c r="S168" s="8" t="str">
        <f>IF(E168="","",IF(ISERROR(VLOOKUP(E168,'1-学员信息表'!A:AG,9,0)),"错误",IF(VLOOKUP(E168,'1-学员信息表'!A:AG,9,0)="","错误",VLOOKUP(E168,'1-学员信息表'!A:AG,9,0))))</f>
        <v/>
      </c>
      <c r="T168" s="4" t="str">
        <f>IF(E168="","",IF(ISERROR(VLOOKUP(E168,'1-学员信息表'!A:AG,20,0)),"错误",IF(VLOOKUP(E168,'1-学员信息表'!A:AG,20,0)="","错误",VLOOKUP(E168,'1-学员信息表'!A:AG,20,0))))</f>
        <v/>
      </c>
      <c r="U168" s="8" t="str">
        <f>IF(E168="","",IF(ISERROR(VLOOKUP(E168,'1-学员信息表'!A:AG,20,0)),"错误",IF(VLOOKUP(E168,'1-学员信息表'!A:AG,20,0)="","错误",VLOOKUP(E168,'1-学员信息表'!A:AG,20,0))))</f>
        <v/>
      </c>
    </row>
    <row r="169" spans="1:21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3"/>
      <c r="E169" s="9"/>
      <c r="F169" s="12" t="str">
        <f>IF(E169="","",IFERROR(VLOOKUP(E169,'1-学员信息表'!A:AG,2,0),"错误"))</f>
        <v/>
      </c>
      <c r="G169" s="12" t="str">
        <f>IF(E169="","",IF(ISERROR(VLOOKUP(E169,'3-班级学员信息表'!G:AC,12,0)),"错误",IF(VLOOKUP(E169,'3-班级学员信息表'!G:AC,12,0)="","错误",VLOOKUP(E169,'3-班级学员信息表'!G:AC,12,0))))</f>
        <v/>
      </c>
      <c r="H169" s="12" t="str">
        <f>IF(E169="","",IF(ISERROR(VLOOKUP(E169,'3-班级学员信息表'!G:AC,13,0)),"错误",IF(VLOOKUP(E169,'3-班级学员信息表'!G:AC,13,0)="","错误",VLOOKUP(E169,'3-班级学员信息表'!G:AC,13,0))))</f>
        <v/>
      </c>
      <c r="I169" s="8" t="str">
        <f>IF(E169="","",IFERROR(VLOOKUP(E169,'3-班级学员信息表'!G:AC,14,0),"错误"))</f>
        <v/>
      </c>
      <c r="J169" s="8" t="str">
        <f>IF(E169="","",IFERROR(VLOOKUP(E169,'3-班级学员信息表'!G:AC,15,0),"错误"))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IF(E169="","",IFERROR(VLOOKUP(H169,'2-班级信息'!A:AH,29,0),"错误"))</f>
        <v/>
      </c>
      <c r="M169" s="6">
        <f>SUMIF('6-学员费用预警表'!A:A,'10-新增明细'!E169,'6-学员费用预警表'!F:F)</f>
        <v>0</v>
      </c>
      <c r="N169" s="5">
        <f>SUMIF('6-学员费用预警表'!A:A,'10-新增明细'!E169,'6-学员费用预警表'!I:I)</f>
        <v>0</v>
      </c>
      <c r="O169" s="8" t="str">
        <f>IF(E169="","",IFERROR(VLOOKUP(E169,'1-学员信息表'!A:AG,8,0),"错误"))</f>
        <v/>
      </c>
      <c r="P169" s="8" t="str">
        <f>IF(E169="","",IFERROR(VLOOKUP(E169,'4-收据记录表'!D:AX,18,0),"错误"))</f>
        <v/>
      </c>
      <c r="Q169" s="12"/>
      <c r="R169" s="11"/>
      <c r="S169" s="8" t="str">
        <f>IF(E169="","",IF(ISERROR(VLOOKUP(E169,'1-学员信息表'!A:AG,9,0)),"错误",IF(VLOOKUP(E169,'1-学员信息表'!A:AG,9,0)="","错误",VLOOKUP(E169,'1-学员信息表'!A:AG,9,0))))</f>
        <v/>
      </c>
      <c r="T169" s="4" t="str">
        <f>IF(E169="","",IF(ISERROR(VLOOKUP(E169,'1-学员信息表'!A:AG,20,0)),"错误",IF(VLOOKUP(E169,'1-学员信息表'!A:AG,20,0)="","错误",VLOOKUP(E169,'1-学员信息表'!A:AG,20,0))))</f>
        <v/>
      </c>
      <c r="U169" s="8" t="str">
        <f>IF(E169="","",IF(ISERROR(VLOOKUP(E169,'1-学员信息表'!A:AG,20,0)),"错误",IF(VLOOKUP(E169,'1-学员信息表'!A:AG,20,0)="","错误",VLOOKUP(E169,'1-学员信息表'!A:AG,20,0))))</f>
        <v/>
      </c>
    </row>
    <row r="170" spans="1:21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3"/>
      <c r="E170" s="9"/>
      <c r="F170" s="12" t="str">
        <f>IF(E170="","",IFERROR(VLOOKUP(E170,'1-学员信息表'!A:AG,2,0),"错误"))</f>
        <v/>
      </c>
      <c r="G170" s="12" t="str">
        <f>IF(E170="","",IF(ISERROR(VLOOKUP(E170,'3-班级学员信息表'!G:AC,12,0)),"错误",IF(VLOOKUP(E170,'3-班级学员信息表'!G:AC,12,0)="","错误",VLOOKUP(E170,'3-班级学员信息表'!G:AC,12,0))))</f>
        <v/>
      </c>
      <c r="H170" s="12" t="str">
        <f>IF(E170="","",IF(ISERROR(VLOOKUP(E170,'3-班级学员信息表'!G:AC,13,0)),"错误",IF(VLOOKUP(E170,'3-班级学员信息表'!G:AC,13,0)="","错误",VLOOKUP(E170,'3-班级学员信息表'!G:AC,13,0))))</f>
        <v/>
      </c>
      <c r="I170" s="8" t="str">
        <f>IF(E170="","",IFERROR(VLOOKUP(E170,'3-班级学员信息表'!G:AC,14,0),"错误"))</f>
        <v/>
      </c>
      <c r="J170" s="8" t="str">
        <f>IF(E170="","",IFERROR(VLOOKUP(E170,'3-班级学员信息表'!G:AC,15,0),"错误"))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IF(E170="","",IFERROR(VLOOKUP(H170,'2-班级信息'!A:AH,29,0),"错误"))</f>
        <v/>
      </c>
      <c r="M170" s="6">
        <f>SUMIF('6-学员费用预警表'!A:A,'10-新增明细'!E170,'6-学员费用预警表'!F:F)</f>
        <v>0</v>
      </c>
      <c r="N170" s="5">
        <f>SUMIF('6-学员费用预警表'!A:A,'10-新增明细'!E170,'6-学员费用预警表'!I:I)</f>
        <v>0</v>
      </c>
      <c r="O170" s="8" t="str">
        <f>IF(E170="","",IFERROR(VLOOKUP(E170,'1-学员信息表'!A:AG,8,0),"错误"))</f>
        <v/>
      </c>
      <c r="P170" s="8" t="str">
        <f>IF(E170="","",IFERROR(VLOOKUP(E170,'4-收据记录表'!D:AX,18,0),"错误"))</f>
        <v/>
      </c>
      <c r="Q170" s="12"/>
      <c r="R170" s="11"/>
      <c r="S170" s="8" t="str">
        <f>IF(E170="","",IF(ISERROR(VLOOKUP(E170,'1-学员信息表'!A:AG,9,0)),"错误",IF(VLOOKUP(E170,'1-学员信息表'!A:AG,9,0)="","错误",VLOOKUP(E170,'1-学员信息表'!A:AG,9,0))))</f>
        <v/>
      </c>
      <c r="T170" s="4" t="str">
        <f>IF(E170="","",IF(ISERROR(VLOOKUP(E170,'1-学员信息表'!A:AG,20,0)),"错误",IF(VLOOKUP(E170,'1-学员信息表'!A:AG,20,0)="","错误",VLOOKUP(E170,'1-学员信息表'!A:AG,20,0))))</f>
        <v/>
      </c>
      <c r="U170" s="8" t="str">
        <f>IF(E170="","",IF(ISERROR(VLOOKUP(E170,'1-学员信息表'!A:AG,20,0)),"错误",IF(VLOOKUP(E170,'1-学员信息表'!A:AG,20,0)="","错误",VLOOKUP(E170,'1-学员信息表'!A:AG,20,0))))</f>
        <v/>
      </c>
    </row>
    <row r="171" spans="1:21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3"/>
      <c r="E171" s="9"/>
      <c r="F171" s="12" t="str">
        <f>IF(E171="","",IFERROR(VLOOKUP(E171,'1-学员信息表'!A:AG,2,0),"错误"))</f>
        <v/>
      </c>
      <c r="G171" s="12" t="str">
        <f>IF(E171="","",IF(ISERROR(VLOOKUP(E171,'3-班级学员信息表'!G:AC,12,0)),"错误",IF(VLOOKUP(E171,'3-班级学员信息表'!G:AC,12,0)="","错误",VLOOKUP(E171,'3-班级学员信息表'!G:AC,12,0))))</f>
        <v/>
      </c>
      <c r="H171" s="12" t="str">
        <f>IF(E171="","",IF(ISERROR(VLOOKUP(E171,'3-班级学员信息表'!G:AC,13,0)),"错误",IF(VLOOKUP(E171,'3-班级学员信息表'!G:AC,13,0)="","错误",VLOOKUP(E171,'3-班级学员信息表'!G:AC,13,0))))</f>
        <v/>
      </c>
      <c r="I171" s="8" t="str">
        <f>IF(E171="","",IFERROR(VLOOKUP(E171,'3-班级学员信息表'!G:AC,14,0),"错误"))</f>
        <v/>
      </c>
      <c r="J171" s="8" t="str">
        <f>IF(E171="","",IFERROR(VLOOKUP(E171,'3-班级学员信息表'!G:AC,15,0),"错误"))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IF(E171="","",IFERROR(VLOOKUP(H171,'2-班级信息'!A:AH,29,0),"错误"))</f>
        <v/>
      </c>
      <c r="M171" s="6">
        <f>SUMIF('6-学员费用预警表'!A:A,'10-新增明细'!E171,'6-学员费用预警表'!F:F)</f>
        <v>0</v>
      </c>
      <c r="N171" s="5">
        <f>SUMIF('6-学员费用预警表'!A:A,'10-新增明细'!E171,'6-学员费用预警表'!I:I)</f>
        <v>0</v>
      </c>
      <c r="O171" s="8" t="str">
        <f>IF(E171="","",IFERROR(VLOOKUP(E171,'1-学员信息表'!A:AG,8,0),"错误"))</f>
        <v/>
      </c>
      <c r="P171" s="8" t="str">
        <f>IF(E171="","",IFERROR(VLOOKUP(E171,'4-收据记录表'!D:AX,18,0),"错误"))</f>
        <v/>
      </c>
      <c r="Q171" s="12"/>
      <c r="R171" s="11"/>
      <c r="S171" s="8" t="str">
        <f>IF(E171="","",IF(ISERROR(VLOOKUP(E171,'1-学员信息表'!A:AG,9,0)),"错误",IF(VLOOKUP(E171,'1-学员信息表'!A:AG,9,0)="","错误",VLOOKUP(E171,'1-学员信息表'!A:AG,9,0))))</f>
        <v/>
      </c>
      <c r="T171" s="4" t="str">
        <f>IF(E171="","",IF(ISERROR(VLOOKUP(E171,'1-学员信息表'!A:AG,20,0)),"错误",IF(VLOOKUP(E171,'1-学员信息表'!A:AG,20,0)="","错误",VLOOKUP(E171,'1-学员信息表'!A:AG,20,0))))</f>
        <v/>
      </c>
      <c r="U171" s="8" t="str">
        <f>IF(E171="","",IF(ISERROR(VLOOKUP(E171,'1-学员信息表'!A:AG,20,0)),"错误",IF(VLOOKUP(E171,'1-学员信息表'!A:AG,20,0)="","错误",VLOOKUP(E171,'1-学员信息表'!A:AG,20,0))))</f>
        <v/>
      </c>
    </row>
    <row r="172" spans="1:21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3"/>
      <c r="E172" s="9"/>
      <c r="F172" s="12" t="str">
        <f>IF(E172="","",IFERROR(VLOOKUP(E172,'1-学员信息表'!A:AG,2,0),"错误"))</f>
        <v/>
      </c>
      <c r="G172" s="12" t="str">
        <f>IF(E172="","",IF(ISERROR(VLOOKUP(E172,'3-班级学员信息表'!G:AC,12,0)),"错误",IF(VLOOKUP(E172,'3-班级学员信息表'!G:AC,12,0)="","错误",VLOOKUP(E172,'3-班级学员信息表'!G:AC,12,0))))</f>
        <v/>
      </c>
      <c r="H172" s="12" t="str">
        <f>IF(E172="","",IF(ISERROR(VLOOKUP(E172,'3-班级学员信息表'!G:AC,13,0)),"错误",IF(VLOOKUP(E172,'3-班级学员信息表'!G:AC,13,0)="","错误",VLOOKUP(E172,'3-班级学员信息表'!G:AC,13,0))))</f>
        <v/>
      </c>
      <c r="I172" s="8" t="str">
        <f>IF(E172="","",IFERROR(VLOOKUP(E172,'3-班级学员信息表'!G:AC,14,0),"错误"))</f>
        <v/>
      </c>
      <c r="J172" s="8" t="str">
        <f>IF(E172="","",IFERROR(VLOOKUP(E172,'3-班级学员信息表'!G:AC,15,0),"错误"))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IF(E172="","",IFERROR(VLOOKUP(H172,'2-班级信息'!A:AH,29,0),"错误"))</f>
        <v/>
      </c>
      <c r="M172" s="6">
        <f>SUMIF('6-学员费用预警表'!A:A,'10-新增明细'!E172,'6-学员费用预警表'!F:F)</f>
        <v>0</v>
      </c>
      <c r="N172" s="5">
        <f>SUMIF('6-学员费用预警表'!A:A,'10-新增明细'!E172,'6-学员费用预警表'!I:I)</f>
        <v>0</v>
      </c>
      <c r="O172" s="8" t="str">
        <f>IF(E172="","",IFERROR(VLOOKUP(E172,'1-学员信息表'!A:AG,8,0),"错误"))</f>
        <v/>
      </c>
      <c r="P172" s="8" t="str">
        <f>IF(E172="","",IFERROR(VLOOKUP(E172,'4-收据记录表'!D:AX,18,0),"错误"))</f>
        <v/>
      </c>
      <c r="Q172" s="12"/>
      <c r="R172" s="11"/>
      <c r="S172" s="8" t="str">
        <f>IF(E172="","",IF(ISERROR(VLOOKUP(E172,'1-学员信息表'!A:AG,9,0)),"错误",IF(VLOOKUP(E172,'1-学员信息表'!A:AG,9,0)="","错误",VLOOKUP(E172,'1-学员信息表'!A:AG,9,0))))</f>
        <v/>
      </c>
      <c r="T172" s="4" t="str">
        <f>IF(E172="","",IF(ISERROR(VLOOKUP(E172,'1-学员信息表'!A:AG,20,0)),"错误",IF(VLOOKUP(E172,'1-学员信息表'!A:AG,20,0)="","错误",VLOOKUP(E172,'1-学员信息表'!A:AG,20,0))))</f>
        <v/>
      </c>
      <c r="U172" s="8" t="str">
        <f>IF(E172="","",IF(ISERROR(VLOOKUP(E172,'1-学员信息表'!A:AG,20,0)),"错误",IF(VLOOKUP(E172,'1-学员信息表'!A:AG,20,0)="","错误",VLOOKUP(E172,'1-学员信息表'!A:AG,20,0))))</f>
        <v/>
      </c>
    </row>
    <row r="173" spans="1:21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3"/>
      <c r="E173" s="9"/>
      <c r="F173" s="12" t="str">
        <f>IF(E173="","",IFERROR(VLOOKUP(E173,'1-学员信息表'!A:AG,2,0),"错误"))</f>
        <v/>
      </c>
      <c r="G173" s="12" t="str">
        <f>IF(E173="","",IF(ISERROR(VLOOKUP(E173,'3-班级学员信息表'!G:AC,12,0)),"错误",IF(VLOOKUP(E173,'3-班级学员信息表'!G:AC,12,0)="","错误",VLOOKUP(E173,'3-班级学员信息表'!G:AC,12,0))))</f>
        <v/>
      </c>
      <c r="H173" s="12" t="str">
        <f>IF(E173="","",IF(ISERROR(VLOOKUP(E173,'3-班级学员信息表'!G:AC,13,0)),"错误",IF(VLOOKUP(E173,'3-班级学员信息表'!G:AC,13,0)="","错误",VLOOKUP(E173,'3-班级学员信息表'!G:AC,13,0))))</f>
        <v/>
      </c>
      <c r="I173" s="8" t="str">
        <f>IF(E173="","",IFERROR(VLOOKUP(E173,'3-班级学员信息表'!G:AC,14,0),"错误"))</f>
        <v/>
      </c>
      <c r="J173" s="8" t="str">
        <f>IF(E173="","",IFERROR(VLOOKUP(E173,'3-班级学员信息表'!G:AC,15,0),"错误"))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IF(E173="","",IFERROR(VLOOKUP(H173,'2-班级信息'!A:AH,29,0),"错误"))</f>
        <v/>
      </c>
      <c r="M173" s="6">
        <f>SUMIF('6-学员费用预警表'!A:A,'10-新增明细'!E173,'6-学员费用预警表'!F:F)</f>
        <v>0</v>
      </c>
      <c r="N173" s="5">
        <f>SUMIF('6-学员费用预警表'!A:A,'10-新增明细'!E173,'6-学员费用预警表'!I:I)</f>
        <v>0</v>
      </c>
      <c r="O173" s="8" t="str">
        <f>IF(E173="","",IFERROR(VLOOKUP(E173,'1-学员信息表'!A:AG,8,0),"错误"))</f>
        <v/>
      </c>
      <c r="P173" s="8" t="str">
        <f>IF(E173="","",IFERROR(VLOOKUP(E173,'4-收据记录表'!D:AX,18,0),"错误"))</f>
        <v/>
      </c>
      <c r="Q173" s="12"/>
      <c r="R173" s="11"/>
      <c r="S173" s="8" t="str">
        <f>IF(E173="","",IF(ISERROR(VLOOKUP(E173,'1-学员信息表'!A:AG,9,0)),"错误",IF(VLOOKUP(E173,'1-学员信息表'!A:AG,9,0)="","错误",VLOOKUP(E173,'1-学员信息表'!A:AG,9,0))))</f>
        <v/>
      </c>
      <c r="T173" s="4" t="str">
        <f>IF(E173="","",IF(ISERROR(VLOOKUP(E173,'1-学员信息表'!A:AG,20,0)),"错误",IF(VLOOKUP(E173,'1-学员信息表'!A:AG,20,0)="","错误",VLOOKUP(E173,'1-学员信息表'!A:AG,20,0))))</f>
        <v/>
      </c>
      <c r="U173" s="8" t="str">
        <f>IF(E173="","",IF(ISERROR(VLOOKUP(E173,'1-学员信息表'!A:AG,20,0)),"错误",IF(VLOOKUP(E173,'1-学员信息表'!A:AG,20,0)="","错误",VLOOKUP(E173,'1-学员信息表'!A:AG,20,0))))</f>
        <v/>
      </c>
    </row>
    <row r="174" spans="1:21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3"/>
      <c r="E174" s="9"/>
      <c r="F174" s="12" t="str">
        <f>IF(E174="","",IFERROR(VLOOKUP(E174,'1-学员信息表'!A:AG,2,0),"错误"))</f>
        <v/>
      </c>
      <c r="G174" s="12" t="str">
        <f>IF(E174="","",IF(ISERROR(VLOOKUP(E174,'3-班级学员信息表'!G:AC,12,0)),"错误",IF(VLOOKUP(E174,'3-班级学员信息表'!G:AC,12,0)="","错误",VLOOKUP(E174,'3-班级学员信息表'!G:AC,12,0))))</f>
        <v/>
      </c>
      <c r="H174" s="12" t="str">
        <f>IF(E174="","",IF(ISERROR(VLOOKUP(E174,'3-班级学员信息表'!G:AC,13,0)),"错误",IF(VLOOKUP(E174,'3-班级学员信息表'!G:AC,13,0)="","错误",VLOOKUP(E174,'3-班级学员信息表'!G:AC,13,0))))</f>
        <v/>
      </c>
      <c r="I174" s="8" t="str">
        <f>IF(E174="","",IFERROR(VLOOKUP(E174,'3-班级学员信息表'!G:AC,14,0),"错误"))</f>
        <v/>
      </c>
      <c r="J174" s="8" t="str">
        <f>IF(E174="","",IFERROR(VLOOKUP(E174,'3-班级学员信息表'!G:AC,15,0),"错误"))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IF(E174="","",IFERROR(VLOOKUP(H174,'2-班级信息'!A:AH,29,0),"错误"))</f>
        <v/>
      </c>
      <c r="M174" s="6">
        <f>SUMIF('6-学员费用预警表'!A:A,'10-新增明细'!E174,'6-学员费用预警表'!F:F)</f>
        <v>0</v>
      </c>
      <c r="N174" s="5">
        <f>SUMIF('6-学员费用预警表'!A:A,'10-新增明细'!E174,'6-学员费用预警表'!I:I)</f>
        <v>0</v>
      </c>
      <c r="O174" s="8" t="str">
        <f>IF(E174="","",IFERROR(VLOOKUP(E174,'1-学员信息表'!A:AG,8,0),"错误"))</f>
        <v/>
      </c>
      <c r="P174" s="8" t="str">
        <f>IF(E174="","",IFERROR(VLOOKUP(E174,'4-收据记录表'!D:AX,18,0),"错误"))</f>
        <v/>
      </c>
      <c r="Q174" s="12"/>
      <c r="R174" s="11"/>
      <c r="S174" s="8" t="str">
        <f>IF(E174="","",IF(ISERROR(VLOOKUP(E174,'1-学员信息表'!A:AG,9,0)),"错误",IF(VLOOKUP(E174,'1-学员信息表'!A:AG,9,0)="","错误",VLOOKUP(E174,'1-学员信息表'!A:AG,9,0))))</f>
        <v/>
      </c>
      <c r="T174" s="4" t="str">
        <f>IF(E174="","",IF(ISERROR(VLOOKUP(E174,'1-学员信息表'!A:AG,20,0)),"错误",IF(VLOOKUP(E174,'1-学员信息表'!A:AG,20,0)="","错误",VLOOKUP(E174,'1-学员信息表'!A:AG,20,0))))</f>
        <v/>
      </c>
      <c r="U174" s="8" t="str">
        <f>IF(E174="","",IF(ISERROR(VLOOKUP(E174,'1-学员信息表'!A:AG,20,0)),"错误",IF(VLOOKUP(E174,'1-学员信息表'!A:AG,20,0)="","错误",VLOOKUP(E174,'1-学员信息表'!A:AG,20,0))))</f>
        <v/>
      </c>
    </row>
    <row r="175" spans="1:21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3"/>
      <c r="E175" s="9"/>
      <c r="F175" s="12" t="str">
        <f>IF(E175="","",IFERROR(VLOOKUP(E175,'1-学员信息表'!A:AG,2,0),"错误"))</f>
        <v/>
      </c>
      <c r="G175" s="12" t="str">
        <f>IF(E175="","",IF(ISERROR(VLOOKUP(E175,'3-班级学员信息表'!G:AC,12,0)),"错误",IF(VLOOKUP(E175,'3-班级学员信息表'!G:AC,12,0)="","错误",VLOOKUP(E175,'3-班级学员信息表'!G:AC,12,0))))</f>
        <v/>
      </c>
      <c r="H175" s="12" t="str">
        <f>IF(E175="","",IF(ISERROR(VLOOKUP(E175,'3-班级学员信息表'!G:AC,13,0)),"错误",IF(VLOOKUP(E175,'3-班级学员信息表'!G:AC,13,0)="","错误",VLOOKUP(E175,'3-班级学员信息表'!G:AC,13,0))))</f>
        <v/>
      </c>
      <c r="I175" s="8" t="str">
        <f>IF(E175="","",IFERROR(VLOOKUP(E175,'3-班级学员信息表'!G:AC,14,0),"错误"))</f>
        <v/>
      </c>
      <c r="J175" s="8" t="str">
        <f>IF(E175="","",IFERROR(VLOOKUP(E175,'3-班级学员信息表'!G:AC,15,0),"错误"))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IF(E175="","",IFERROR(VLOOKUP(H175,'2-班级信息'!A:AH,29,0),"错误"))</f>
        <v/>
      </c>
      <c r="M175" s="6">
        <f>SUMIF('6-学员费用预警表'!A:A,'10-新增明细'!E175,'6-学员费用预警表'!F:F)</f>
        <v>0</v>
      </c>
      <c r="N175" s="5">
        <f>SUMIF('6-学员费用预警表'!A:A,'10-新增明细'!E175,'6-学员费用预警表'!I:I)</f>
        <v>0</v>
      </c>
      <c r="O175" s="8" t="str">
        <f>IF(E175="","",IFERROR(VLOOKUP(E175,'1-学员信息表'!A:AG,8,0),"错误"))</f>
        <v/>
      </c>
      <c r="P175" s="8" t="str">
        <f>IF(E175="","",IFERROR(VLOOKUP(E175,'4-收据记录表'!D:AX,18,0),"错误"))</f>
        <v/>
      </c>
      <c r="Q175" s="12"/>
      <c r="R175" s="11"/>
      <c r="S175" s="8" t="str">
        <f>IF(E175="","",IF(ISERROR(VLOOKUP(E175,'1-学员信息表'!A:AG,9,0)),"错误",IF(VLOOKUP(E175,'1-学员信息表'!A:AG,9,0)="","错误",VLOOKUP(E175,'1-学员信息表'!A:AG,9,0))))</f>
        <v/>
      </c>
      <c r="T175" s="4" t="str">
        <f>IF(E175="","",IF(ISERROR(VLOOKUP(E175,'1-学员信息表'!A:AG,20,0)),"错误",IF(VLOOKUP(E175,'1-学员信息表'!A:AG,20,0)="","错误",VLOOKUP(E175,'1-学员信息表'!A:AG,20,0))))</f>
        <v/>
      </c>
      <c r="U175" s="8" t="str">
        <f>IF(E175="","",IF(ISERROR(VLOOKUP(E175,'1-学员信息表'!A:AG,20,0)),"错误",IF(VLOOKUP(E175,'1-学员信息表'!A:AG,20,0)="","错误",VLOOKUP(E175,'1-学员信息表'!A:AG,20,0))))</f>
        <v/>
      </c>
    </row>
    <row r="176" spans="1:21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3"/>
      <c r="E176" s="9"/>
      <c r="F176" s="12" t="str">
        <f>IF(E176="","",IFERROR(VLOOKUP(E176,'1-学员信息表'!A:AG,2,0),"错误"))</f>
        <v/>
      </c>
      <c r="G176" s="12" t="str">
        <f>IF(E176="","",IF(ISERROR(VLOOKUP(E176,'3-班级学员信息表'!G:AC,12,0)),"错误",IF(VLOOKUP(E176,'3-班级学员信息表'!G:AC,12,0)="","错误",VLOOKUP(E176,'3-班级学员信息表'!G:AC,12,0))))</f>
        <v/>
      </c>
      <c r="H176" s="12" t="str">
        <f>IF(E176="","",IF(ISERROR(VLOOKUP(E176,'3-班级学员信息表'!G:AC,13,0)),"错误",IF(VLOOKUP(E176,'3-班级学员信息表'!G:AC,13,0)="","错误",VLOOKUP(E176,'3-班级学员信息表'!G:AC,13,0))))</f>
        <v/>
      </c>
      <c r="I176" s="8" t="str">
        <f>IF(E176="","",IFERROR(VLOOKUP(E176,'3-班级学员信息表'!G:AC,14,0),"错误"))</f>
        <v/>
      </c>
      <c r="J176" s="8" t="str">
        <f>IF(E176="","",IFERROR(VLOOKUP(E176,'3-班级学员信息表'!G:AC,15,0),"错误"))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IF(E176="","",IFERROR(VLOOKUP(H176,'2-班级信息'!A:AH,29,0),"错误"))</f>
        <v/>
      </c>
      <c r="M176" s="6">
        <f>SUMIF('6-学员费用预警表'!A:A,'10-新增明细'!E176,'6-学员费用预警表'!F:F)</f>
        <v>0</v>
      </c>
      <c r="N176" s="5">
        <f>SUMIF('6-学员费用预警表'!A:A,'10-新增明细'!E176,'6-学员费用预警表'!I:I)</f>
        <v>0</v>
      </c>
      <c r="O176" s="8" t="str">
        <f>IF(E176="","",IFERROR(VLOOKUP(E176,'1-学员信息表'!A:AG,8,0),"错误"))</f>
        <v/>
      </c>
      <c r="P176" s="8" t="str">
        <f>IF(E176="","",IFERROR(VLOOKUP(E176,'4-收据记录表'!D:AX,18,0),"错误"))</f>
        <v/>
      </c>
      <c r="Q176" s="12"/>
      <c r="R176" s="11"/>
      <c r="S176" s="8" t="str">
        <f>IF(E176="","",IF(ISERROR(VLOOKUP(E176,'1-学员信息表'!A:AG,9,0)),"错误",IF(VLOOKUP(E176,'1-学员信息表'!A:AG,9,0)="","错误",VLOOKUP(E176,'1-学员信息表'!A:AG,9,0))))</f>
        <v/>
      </c>
      <c r="T176" s="4" t="str">
        <f>IF(E176="","",IF(ISERROR(VLOOKUP(E176,'1-学员信息表'!A:AG,20,0)),"错误",IF(VLOOKUP(E176,'1-学员信息表'!A:AG,20,0)="","错误",VLOOKUP(E176,'1-学员信息表'!A:AG,20,0))))</f>
        <v/>
      </c>
      <c r="U176" s="8" t="str">
        <f>IF(E176="","",IF(ISERROR(VLOOKUP(E176,'1-学员信息表'!A:AG,20,0)),"错误",IF(VLOOKUP(E176,'1-学员信息表'!A:AG,20,0)="","错误",VLOOKUP(E176,'1-学员信息表'!A:AG,20,0))))</f>
        <v/>
      </c>
    </row>
    <row r="177" spans="1:21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3"/>
      <c r="E177" s="9"/>
      <c r="F177" s="12" t="str">
        <f>IF(E177="","",IFERROR(VLOOKUP(E177,'1-学员信息表'!A:AG,2,0),"错误"))</f>
        <v/>
      </c>
      <c r="G177" s="12" t="str">
        <f>IF(E177="","",IF(ISERROR(VLOOKUP(E177,'3-班级学员信息表'!G:AC,12,0)),"错误",IF(VLOOKUP(E177,'3-班级学员信息表'!G:AC,12,0)="","错误",VLOOKUP(E177,'3-班级学员信息表'!G:AC,12,0))))</f>
        <v/>
      </c>
      <c r="H177" s="12" t="str">
        <f>IF(E177="","",IF(ISERROR(VLOOKUP(E177,'3-班级学员信息表'!G:AC,13,0)),"错误",IF(VLOOKUP(E177,'3-班级学员信息表'!G:AC,13,0)="","错误",VLOOKUP(E177,'3-班级学员信息表'!G:AC,13,0))))</f>
        <v/>
      </c>
      <c r="I177" s="8" t="str">
        <f>IF(E177="","",IFERROR(VLOOKUP(E177,'3-班级学员信息表'!G:AC,14,0),"错误"))</f>
        <v/>
      </c>
      <c r="J177" s="8" t="str">
        <f>IF(E177="","",IFERROR(VLOOKUP(E177,'3-班级学员信息表'!G:AC,15,0),"错误"))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IF(E177="","",IFERROR(VLOOKUP(H177,'2-班级信息'!A:AH,29,0),"错误"))</f>
        <v/>
      </c>
      <c r="M177" s="6">
        <f>SUMIF('6-学员费用预警表'!A:A,'10-新增明细'!E177,'6-学员费用预警表'!F:F)</f>
        <v>0</v>
      </c>
      <c r="N177" s="5">
        <f>SUMIF('6-学员费用预警表'!A:A,'10-新增明细'!E177,'6-学员费用预警表'!I:I)</f>
        <v>0</v>
      </c>
      <c r="O177" s="8" t="str">
        <f>IF(E177="","",IFERROR(VLOOKUP(E177,'1-学员信息表'!A:AG,8,0),"错误"))</f>
        <v/>
      </c>
      <c r="P177" s="8" t="str">
        <f>IF(E177="","",IFERROR(VLOOKUP(E177,'4-收据记录表'!D:AX,18,0),"错误"))</f>
        <v/>
      </c>
      <c r="Q177" s="12"/>
      <c r="R177" s="11"/>
      <c r="S177" s="8" t="str">
        <f>IF(E177="","",IF(ISERROR(VLOOKUP(E177,'1-学员信息表'!A:AG,9,0)),"错误",IF(VLOOKUP(E177,'1-学员信息表'!A:AG,9,0)="","错误",VLOOKUP(E177,'1-学员信息表'!A:AG,9,0))))</f>
        <v/>
      </c>
      <c r="T177" s="4" t="str">
        <f>IF(E177="","",IF(ISERROR(VLOOKUP(E177,'1-学员信息表'!A:AG,20,0)),"错误",IF(VLOOKUP(E177,'1-学员信息表'!A:AG,20,0)="","错误",VLOOKUP(E177,'1-学员信息表'!A:AG,20,0))))</f>
        <v/>
      </c>
      <c r="U177" s="8" t="str">
        <f>IF(E177="","",IF(ISERROR(VLOOKUP(E177,'1-学员信息表'!A:AG,20,0)),"错误",IF(VLOOKUP(E177,'1-学员信息表'!A:AG,20,0)="","错误",VLOOKUP(E177,'1-学员信息表'!A:AG,20,0))))</f>
        <v/>
      </c>
    </row>
    <row r="178" spans="1:21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3"/>
      <c r="E178" s="1"/>
      <c r="F178" s="12" t="str">
        <f>IF(E178="","",IFERROR(VLOOKUP(E178,'1-学员信息表'!A:AG,2,0),"错误"))</f>
        <v/>
      </c>
      <c r="G178" s="12" t="str">
        <f>IF(E178="","",IF(ISERROR(VLOOKUP(E178,'3-班级学员信息表'!G:AC,12,0)),"错误",IF(VLOOKUP(E178,'3-班级学员信息表'!G:AC,12,0)="","错误",VLOOKUP(E178,'3-班级学员信息表'!G:AC,12,0))))</f>
        <v/>
      </c>
      <c r="H178" s="12" t="str">
        <f>IF(E178="","",IF(ISERROR(VLOOKUP(E178,'3-班级学员信息表'!G:AC,13,0)),"错误",IF(VLOOKUP(E178,'3-班级学员信息表'!G:AC,13,0)="","错误",VLOOKUP(E178,'3-班级学员信息表'!G:AC,13,0))))</f>
        <v/>
      </c>
      <c r="I178" s="8" t="str">
        <f>IF(E178="","",IFERROR(VLOOKUP(E178,'3-班级学员信息表'!G:AC,14,0),"错误"))</f>
        <v/>
      </c>
      <c r="J178" s="8" t="str">
        <f>IF(E178="","",IFERROR(VLOOKUP(E178,'3-班级学员信息表'!G:AC,15,0),"错误"))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IF(E178="","",IFERROR(VLOOKUP(H178,'2-班级信息'!A:AH,29,0),"错误"))</f>
        <v/>
      </c>
      <c r="M178" s="6">
        <f>SUMIF('6-学员费用预警表'!A:A,'10-新增明细'!E178,'6-学员费用预警表'!F:F)</f>
        <v>0</v>
      </c>
      <c r="N178" s="5">
        <f>SUMIF('6-学员费用预警表'!A:A,'10-新增明细'!E178,'6-学员费用预警表'!I:I)</f>
        <v>0</v>
      </c>
      <c r="O178" s="8" t="str">
        <f>IF(E178="","",IFERROR(VLOOKUP(E178,'1-学员信息表'!A:AG,8,0),"错误"))</f>
        <v/>
      </c>
      <c r="P178" s="8" t="str">
        <f>IF(E178="","",IFERROR(VLOOKUP(E178,'4-收据记录表'!D:AX,18,0),"错误"))</f>
        <v/>
      </c>
      <c r="Q178" s="12"/>
      <c r="R178" s="11"/>
      <c r="S178" s="8" t="str">
        <f>IF(E178="","",IF(ISERROR(VLOOKUP(E178,'1-学员信息表'!A:AG,9,0)),"错误",IF(VLOOKUP(E178,'1-学员信息表'!A:AG,9,0)="","错误",VLOOKUP(E178,'1-学员信息表'!A:AG,9,0))))</f>
        <v/>
      </c>
      <c r="T178" s="4" t="str">
        <f>IF(E178="","",IF(ISERROR(VLOOKUP(E178,'1-学员信息表'!A:AG,20,0)),"错误",IF(VLOOKUP(E178,'1-学员信息表'!A:AG,20,0)="","错误",VLOOKUP(E178,'1-学员信息表'!A:AG,20,0))))</f>
        <v/>
      </c>
      <c r="U178" s="8" t="str">
        <f>IF(E178="","",IF(ISERROR(VLOOKUP(E178,'1-学员信息表'!A:AG,20,0)),"错误",IF(VLOOKUP(E178,'1-学员信息表'!A:AG,20,0)="","错误",VLOOKUP(E178,'1-学员信息表'!A:AG,20,0))))</f>
        <v/>
      </c>
    </row>
    <row r="179" spans="1:21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3"/>
      <c r="E179" s="1"/>
      <c r="F179" s="12" t="str">
        <f>IF(E179="","",IFERROR(VLOOKUP(E179,'1-学员信息表'!A:AG,2,0),"错误"))</f>
        <v/>
      </c>
      <c r="G179" s="12" t="str">
        <f>IF(E179="","",IF(ISERROR(VLOOKUP(E179,'3-班级学员信息表'!G:AC,12,0)),"错误",IF(VLOOKUP(E179,'3-班级学员信息表'!G:AC,12,0)="","错误",VLOOKUP(E179,'3-班级学员信息表'!G:AC,12,0))))</f>
        <v/>
      </c>
      <c r="H179" s="12" t="str">
        <f>IF(E179="","",IF(ISERROR(VLOOKUP(E179,'3-班级学员信息表'!G:AC,13,0)),"错误",IF(VLOOKUP(E179,'3-班级学员信息表'!G:AC,13,0)="","错误",VLOOKUP(E179,'3-班级学员信息表'!G:AC,13,0))))</f>
        <v/>
      </c>
      <c r="I179" s="8" t="str">
        <f>IF(E179="","",IFERROR(VLOOKUP(E179,'3-班级学员信息表'!G:AC,14,0),"错误"))</f>
        <v/>
      </c>
      <c r="J179" s="8" t="str">
        <f>IF(E179="","",IFERROR(VLOOKUP(E179,'3-班级学员信息表'!G:AC,15,0),"错误"))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IF(E179="","",IFERROR(VLOOKUP(H179,'2-班级信息'!A:AH,29,0),"错误"))</f>
        <v/>
      </c>
      <c r="M179" s="6">
        <f>SUMIF('6-学员费用预警表'!A:A,'10-新增明细'!E179,'6-学员费用预警表'!F:F)</f>
        <v>0</v>
      </c>
      <c r="N179" s="5">
        <f>SUMIF('6-学员费用预警表'!A:A,'10-新增明细'!E179,'6-学员费用预警表'!I:I)</f>
        <v>0</v>
      </c>
      <c r="O179" s="8" t="str">
        <f>IF(E179="","",IFERROR(VLOOKUP(E179,'1-学员信息表'!A:AG,8,0),"错误"))</f>
        <v/>
      </c>
      <c r="P179" s="8" t="str">
        <f>IF(E179="","",IFERROR(VLOOKUP(E179,'4-收据记录表'!D:AX,18,0),"错误"))</f>
        <v/>
      </c>
      <c r="Q179" s="12"/>
      <c r="R179" s="11"/>
      <c r="S179" s="8" t="str">
        <f>IF(E179="","",IF(ISERROR(VLOOKUP(E179,'1-学员信息表'!A:AG,9,0)),"错误",IF(VLOOKUP(E179,'1-学员信息表'!A:AG,9,0)="","错误",VLOOKUP(E179,'1-学员信息表'!A:AG,9,0))))</f>
        <v/>
      </c>
      <c r="T179" s="4" t="str">
        <f>IF(E179="","",IF(ISERROR(VLOOKUP(E179,'1-学员信息表'!A:AG,20,0)),"错误",IF(VLOOKUP(E179,'1-学员信息表'!A:AG,20,0)="","错误",VLOOKUP(E179,'1-学员信息表'!A:AG,20,0))))</f>
        <v/>
      </c>
      <c r="U179" s="8" t="str">
        <f>IF(E179="","",IF(ISERROR(VLOOKUP(E179,'1-学员信息表'!A:AG,20,0)),"错误",IF(VLOOKUP(E179,'1-学员信息表'!A:AG,20,0)="","错误",VLOOKUP(E179,'1-学员信息表'!A:AG,20,0))))</f>
        <v/>
      </c>
    </row>
    <row r="180" spans="1:21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3"/>
      <c r="E180" s="1"/>
      <c r="F180" s="12" t="str">
        <f>IF(E180="","",IFERROR(VLOOKUP(E180,'1-学员信息表'!A:AG,2,0),"错误"))</f>
        <v/>
      </c>
      <c r="G180" s="12" t="str">
        <f>IF(E180="","",IF(ISERROR(VLOOKUP(E180,'3-班级学员信息表'!G:AC,12,0)),"错误",IF(VLOOKUP(E180,'3-班级学员信息表'!G:AC,12,0)="","错误",VLOOKUP(E180,'3-班级学员信息表'!G:AC,12,0))))</f>
        <v/>
      </c>
      <c r="H180" s="12" t="str">
        <f>IF(E180="","",IF(ISERROR(VLOOKUP(E180,'3-班级学员信息表'!G:AC,13,0)),"错误",IF(VLOOKUP(E180,'3-班级学员信息表'!G:AC,13,0)="","错误",VLOOKUP(E180,'3-班级学员信息表'!G:AC,13,0))))</f>
        <v/>
      </c>
      <c r="I180" s="8" t="str">
        <f>IF(E180="","",IFERROR(VLOOKUP(E180,'3-班级学员信息表'!G:AC,14,0),"错误"))</f>
        <v/>
      </c>
      <c r="J180" s="8" t="str">
        <f>IF(E180="","",IFERROR(VLOOKUP(E180,'3-班级学员信息表'!G:AC,15,0),"错误"))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IF(E180="","",IFERROR(VLOOKUP(H180,'2-班级信息'!A:AH,29,0),"错误"))</f>
        <v/>
      </c>
      <c r="M180" s="6">
        <f>SUMIF('6-学员费用预警表'!A:A,'10-新增明细'!E180,'6-学员费用预警表'!F:F)</f>
        <v>0</v>
      </c>
      <c r="N180" s="5">
        <f>SUMIF('6-学员费用预警表'!A:A,'10-新增明细'!E180,'6-学员费用预警表'!I:I)</f>
        <v>0</v>
      </c>
      <c r="O180" s="8" t="str">
        <f>IF(E180="","",IFERROR(VLOOKUP(E180,'1-学员信息表'!A:AG,8,0),"错误"))</f>
        <v/>
      </c>
      <c r="P180" s="8" t="str">
        <f>IF(E180="","",IFERROR(VLOOKUP(E180,'4-收据记录表'!D:AX,18,0),"错误"))</f>
        <v/>
      </c>
      <c r="Q180" s="12"/>
      <c r="R180" s="11"/>
      <c r="S180" s="8" t="str">
        <f>IF(E180="","",IF(ISERROR(VLOOKUP(E180,'1-学员信息表'!A:AG,9,0)),"错误",IF(VLOOKUP(E180,'1-学员信息表'!A:AG,9,0)="","错误",VLOOKUP(E180,'1-学员信息表'!A:AG,9,0))))</f>
        <v/>
      </c>
      <c r="T180" s="4" t="str">
        <f>IF(E180="","",IF(ISERROR(VLOOKUP(E180,'1-学员信息表'!A:AG,20,0)),"错误",IF(VLOOKUP(E180,'1-学员信息表'!A:AG,20,0)="","错误",VLOOKUP(E180,'1-学员信息表'!A:AG,20,0))))</f>
        <v/>
      </c>
      <c r="U180" s="8" t="str">
        <f>IF(E180="","",IF(ISERROR(VLOOKUP(E180,'1-学员信息表'!A:AG,20,0)),"错误",IF(VLOOKUP(E180,'1-学员信息表'!A:AG,20,0)="","错误",VLOOKUP(E180,'1-学员信息表'!A:AG,20,0))))</f>
        <v/>
      </c>
    </row>
    <row r="181" spans="1:21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3"/>
      <c r="E181" s="1"/>
      <c r="F181" s="12" t="str">
        <f>IF(E181="","",IFERROR(VLOOKUP(E181,'1-学员信息表'!A:AG,2,0),"错误"))</f>
        <v/>
      </c>
      <c r="G181" s="12" t="str">
        <f>IF(E181="","",IF(ISERROR(VLOOKUP(E181,'3-班级学员信息表'!G:AC,12,0)),"错误",IF(VLOOKUP(E181,'3-班级学员信息表'!G:AC,12,0)="","错误",VLOOKUP(E181,'3-班级学员信息表'!G:AC,12,0))))</f>
        <v/>
      </c>
      <c r="H181" s="12" t="str">
        <f>IF(E181="","",IF(ISERROR(VLOOKUP(E181,'3-班级学员信息表'!G:AC,13,0)),"错误",IF(VLOOKUP(E181,'3-班级学员信息表'!G:AC,13,0)="","错误",VLOOKUP(E181,'3-班级学员信息表'!G:AC,13,0))))</f>
        <v/>
      </c>
      <c r="I181" s="8" t="str">
        <f>IF(E181="","",IFERROR(VLOOKUP(E181,'3-班级学员信息表'!G:AC,14,0),"错误"))</f>
        <v/>
      </c>
      <c r="J181" s="8" t="str">
        <f>IF(E181="","",IFERROR(VLOOKUP(E181,'3-班级学员信息表'!G:AC,15,0),"错误"))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IF(E181="","",IFERROR(VLOOKUP(H181,'2-班级信息'!A:AH,29,0),"错误"))</f>
        <v/>
      </c>
      <c r="M181" s="6">
        <f>SUMIF('6-学员费用预警表'!A:A,'10-新增明细'!E181,'6-学员费用预警表'!F:F)</f>
        <v>0</v>
      </c>
      <c r="N181" s="5">
        <f>SUMIF('6-学员费用预警表'!A:A,'10-新增明细'!E181,'6-学员费用预警表'!I:I)</f>
        <v>0</v>
      </c>
      <c r="O181" s="8" t="str">
        <f>IF(E181="","",IFERROR(VLOOKUP(E181,'1-学员信息表'!A:AG,8,0),"错误"))</f>
        <v/>
      </c>
      <c r="P181" s="8" t="str">
        <f>IF(E181="","",IFERROR(VLOOKUP(E181,'4-收据记录表'!D:AX,18,0),"错误"))</f>
        <v/>
      </c>
      <c r="Q181" s="12"/>
      <c r="R181" s="11"/>
      <c r="S181" s="8" t="str">
        <f>IF(E181="","",IF(ISERROR(VLOOKUP(E181,'1-学员信息表'!A:AG,9,0)),"错误",IF(VLOOKUP(E181,'1-学员信息表'!A:AG,9,0)="","错误",VLOOKUP(E181,'1-学员信息表'!A:AG,9,0))))</f>
        <v/>
      </c>
      <c r="T181" s="4" t="str">
        <f>IF(E181="","",IF(ISERROR(VLOOKUP(E181,'1-学员信息表'!A:AG,20,0)),"错误",IF(VLOOKUP(E181,'1-学员信息表'!A:AG,20,0)="","错误",VLOOKUP(E181,'1-学员信息表'!A:AG,20,0))))</f>
        <v/>
      </c>
      <c r="U181" s="8" t="str">
        <f>IF(E181="","",IF(ISERROR(VLOOKUP(E181,'1-学员信息表'!A:AG,20,0)),"错误",IF(VLOOKUP(E181,'1-学员信息表'!A:AG,20,0)="","错误",VLOOKUP(E181,'1-学员信息表'!A:AG,20,0))))</f>
        <v/>
      </c>
    </row>
    <row r="182" spans="1:21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3"/>
      <c r="E182" s="1"/>
      <c r="F182" s="12" t="str">
        <f>IF(E182="","",IFERROR(VLOOKUP(E182,'1-学员信息表'!A:AG,2,0),"错误"))</f>
        <v/>
      </c>
      <c r="G182" s="12" t="str">
        <f>IF(E182="","",IF(ISERROR(VLOOKUP(E182,'3-班级学员信息表'!G:AC,12,0)),"错误",IF(VLOOKUP(E182,'3-班级学员信息表'!G:AC,12,0)="","错误",VLOOKUP(E182,'3-班级学员信息表'!G:AC,12,0))))</f>
        <v/>
      </c>
      <c r="H182" s="12" t="str">
        <f>IF(E182="","",IF(ISERROR(VLOOKUP(E182,'3-班级学员信息表'!G:AC,13,0)),"错误",IF(VLOOKUP(E182,'3-班级学员信息表'!G:AC,13,0)="","错误",VLOOKUP(E182,'3-班级学员信息表'!G:AC,13,0))))</f>
        <v/>
      </c>
      <c r="I182" s="8" t="str">
        <f>IF(E182="","",IFERROR(VLOOKUP(E182,'3-班级学员信息表'!G:AC,14,0),"错误"))</f>
        <v/>
      </c>
      <c r="J182" s="8" t="str">
        <f>IF(E182="","",IFERROR(VLOOKUP(E182,'3-班级学员信息表'!G:AC,15,0),"错误"))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IF(E182="","",IFERROR(VLOOKUP(H182,'2-班级信息'!A:AH,29,0),"错误"))</f>
        <v/>
      </c>
      <c r="M182" s="6">
        <f>SUMIF('6-学员费用预警表'!A:A,'10-新增明细'!E182,'6-学员费用预警表'!F:F)</f>
        <v>0</v>
      </c>
      <c r="N182" s="5">
        <f>SUMIF('6-学员费用预警表'!A:A,'10-新增明细'!E182,'6-学员费用预警表'!I:I)</f>
        <v>0</v>
      </c>
      <c r="O182" s="8" t="str">
        <f>IF(E182="","",IFERROR(VLOOKUP(E182,'1-学员信息表'!A:AG,8,0),"错误"))</f>
        <v/>
      </c>
      <c r="P182" s="8" t="str">
        <f>IF(E182="","",IFERROR(VLOOKUP(E182,'4-收据记录表'!D:AX,18,0),"错误"))</f>
        <v/>
      </c>
      <c r="Q182" s="12"/>
      <c r="R182" s="11"/>
      <c r="S182" s="8" t="str">
        <f>IF(E182="","",IF(ISERROR(VLOOKUP(E182,'1-学员信息表'!A:AG,9,0)),"错误",IF(VLOOKUP(E182,'1-学员信息表'!A:AG,9,0)="","错误",VLOOKUP(E182,'1-学员信息表'!A:AG,9,0))))</f>
        <v/>
      </c>
      <c r="T182" s="4" t="str">
        <f>IF(E182="","",IF(ISERROR(VLOOKUP(E182,'1-学员信息表'!A:AG,20,0)),"错误",IF(VLOOKUP(E182,'1-学员信息表'!A:AG,20,0)="","错误",VLOOKUP(E182,'1-学员信息表'!A:AG,20,0))))</f>
        <v/>
      </c>
      <c r="U182" s="8" t="str">
        <f>IF(E182="","",IF(ISERROR(VLOOKUP(E182,'1-学员信息表'!A:AG,20,0)),"错误",IF(VLOOKUP(E182,'1-学员信息表'!A:AG,20,0)="","错误",VLOOKUP(E182,'1-学员信息表'!A:AG,20,0))))</f>
        <v/>
      </c>
    </row>
    <row r="183" spans="1:21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3"/>
      <c r="E183" s="1"/>
      <c r="F183" s="12" t="str">
        <f>IF(E183="","",IFERROR(VLOOKUP(E183,'1-学员信息表'!A:AG,2,0),"错误"))</f>
        <v/>
      </c>
      <c r="G183" s="12" t="str">
        <f>IF(E183="","",IF(ISERROR(VLOOKUP(E183,'3-班级学员信息表'!G:AC,12,0)),"错误",IF(VLOOKUP(E183,'3-班级学员信息表'!G:AC,12,0)="","错误",VLOOKUP(E183,'3-班级学员信息表'!G:AC,12,0))))</f>
        <v/>
      </c>
      <c r="H183" s="12" t="str">
        <f>IF(E183="","",IF(ISERROR(VLOOKUP(E183,'3-班级学员信息表'!G:AC,13,0)),"错误",IF(VLOOKUP(E183,'3-班级学员信息表'!G:AC,13,0)="","错误",VLOOKUP(E183,'3-班级学员信息表'!G:AC,13,0))))</f>
        <v/>
      </c>
      <c r="I183" s="8" t="str">
        <f>IF(E183="","",IFERROR(VLOOKUP(E183,'3-班级学员信息表'!G:AC,14,0),"错误"))</f>
        <v/>
      </c>
      <c r="J183" s="8" t="str">
        <f>IF(E183="","",IFERROR(VLOOKUP(E183,'3-班级学员信息表'!G:AC,15,0),"错误"))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IF(E183="","",IFERROR(VLOOKUP(H183,'2-班级信息'!A:AH,29,0),"错误"))</f>
        <v/>
      </c>
      <c r="M183" s="6">
        <f>SUMIF('6-学员费用预警表'!A:A,'10-新增明细'!E183,'6-学员费用预警表'!F:F)</f>
        <v>0</v>
      </c>
      <c r="N183" s="5">
        <f>SUMIF('6-学员费用预警表'!A:A,'10-新增明细'!E183,'6-学员费用预警表'!I:I)</f>
        <v>0</v>
      </c>
      <c r="O183" s="8" t="str">
        <f>IF(E183="","",IFERROR(VLOOKUP(E183,'1-学员信息表'!A:AG,8,0),"错误"))</f>
        <v/>
      </c>
      <c r="P183" s="8" t="str">
        <f>IF(E183="","",IFERROR(VLOOKUP(E183,'4-收据记录表'!D:AX,18,0),"错误"))</f>
        <v/>
      </c>
      <c r="Q183" s="12"/>
      <c r="R183" s="11"/>
      <c r="S183" s="8" t="str">
        <f>IF(E183="","",IF(ISERROR(VLOOKUP(E183,'1-学员信息表'!A:AG,9,0)),"错误",IF(VLOOKUP(E183,'1-学员信息表'!A:AG,9,0)="","错误",VLOOKUP(E183,'1-学员信息表'!A:AG,9,0))))</f>
        <v/>
      </c>
      <c r="T183" s="4" t="str">
        <f>IF(E183="","",IF(ISERROR(VLOOKUP(E183,'1-学员信息表'!A:AG,20,0)),"错误",IF(VLOOKUP(E183,'1-学员信息表'!A:AG,20,0)="","错误",VLOOKUP(E183,'1-学员信息表'!A:AG,20,0))))</f>
        <v/>
      </c>
      <c r="U183" s="8" t="str">
        <f>IF(E183="","",IF(ISERROR(VLOOKUP(E183,'1-学员信息表'!A:AG,20,0)),"错误",IF(VLOOKUP(E183,'1-学员信息表'!A:AG,20,0)="","错误",VLOOKUP(E183,'1-学员信息表'!A:AG,20,0))))</f>
        <v/>
      </c>
    </row>
    <row r="184" spans="1:21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3"/>
      <c r="E184" s="1"/>
      <c r="F184" s="12" t="str">
        <f>IF(E184="","",IFERROR(VLOOKUP(E184,'1-学员信息表'!A:AG,2,0),"错误"))</f>
        <v/>
      </c>
      <c r="G184" s="12" t="str">
        <f>IF(E184="","",IF(ISERROR(VLOOKUP(E184,'3-班级学员信息表'!G:AC,12,0)),"错误",IF(VLOOKUP(E184,'3-班级学员信息表'!G:AC,12,0)="","错误",VLOOKUP(E184,'3-班级学员信息表'!G:AC,12,0))))</f>
        <v/>
      </c>
      <c r="H184" s="12" t="str">
        <f>IF(E184="","",IF(ISERROR(VLOOKUP(E184,'3-班级学员信息表'!G:AC,13,0)),"错误",IF(VLOOKUP(E184,'3-班级学员信息表'!G:AC,13,0)="","错误",VLOOKUP(E184,'3-班级学员信息表'!G:AC,13,0))))</f>
        <v/>
      </c>
      <c r="I184" s="8" t="str">
        <f>IF(E184="","",IFERROR(VLOOKUP(E184,'3-班级学员信息表'!G:AC,14,0),"错误"))</f>
        <v/>
      </c>
      <c r="J184" s="8" t="str">
        <f>IF(E184="","",IFERROR(VLOOKUP(E184,'3-班级学员信息表'!G:AC,15,0),"错误"))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IF(E184="","",IFERROR(VLOOKUP(H184,'2-班级信息'!A:AH,29,0),"错误"))</f>
        <v/>
      </c>
      <c r="M184" s="6">
        <f>SUMIF('6-学员费用预警表'!A:A,'10-新增明细'!E184,'6-学员费用预警表'!F:F)</f>
        <v>0</v>
      </c>
      <c r="N184" s="5">
        <f>SUMIF('6-学员费用预警表'!A:A,'10-新增明细'!E184,'6-学员费用预警表'!I:I)</f>
        <v>0</v>
      </c>
      <c r="O184" s="8" t="str">
        <f>IF(E184="","",IFERROR(VLOOKUP(E184,'1-学员信息表'!A:AG,8,0),"错误"))</f>
        <v/>
      </c>
      <c r="P184" s="8" t="str">
        <f>IF(E184="","",IFERROR(VLOOKUP(E184,'4-收据记录表'!D:AX,18,0),"错误"))</f>
        <v/>
      </c>
      <c r="Q184" s="12"/>
      <c r="R184" s="11"/>
      <c r="S184" s="8" t="str">
        <f>IF(E184="","",IF(ISERROR(VLOOKUP(E184,'1-学员信息表'!A:AG,9,0)),"错误",IF(VLOOKUP(E184,'1-学员信息表'!A:AG,9,0)="","错误",VLOOKUP(E184,'1-学员信息表'!A:AG,9,0))))</f>
        <v/>
      </c>
      <c r="T184" s="4" t="str">
        <f>IF(E184="","",IF(ISERROR(VLOOKUP(E184,'1-学员信息表'!A:AG,20,0)),"错误",IF(VLOOKUP(E184,'1-学员信息表'!A:AG,20,0)="","错误",VLOOKUP(E184,'1-学员信息表'!A:AG,20,0))))</f>
        <v/>
      </c>
      <c r="U184" s="8" t="str">
        <f>IF(E184="","",IF(ISERROR(VLOOKUP(E184,'1-学员信息表'!A:AG,20,0)),"错误",IF(VLOOKUP(E184,'1-学员信息表'!A:AG,20,0)="","错误",VLOOKUP(E184,'1-学员信息表'!A:AG,20,0))))</f>
        <v/>
      </c>
    </row>
    <row r="185" spans="1:21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3"/>
      <c r="E185" s="1"/>
      <c r="F185" s="12" t="str">
        <f>IF(E185="","",IFERROR(VLOOKUP(E185,'1-学员信息表'!A:AG,2,0),"错误"))</f>
        <v/>
      </c>
      <c r="G185" s="12" t="str">
        <f>IF(E185="","",IF(ISERROR(VLOOKUP(E185,'3-班级学员信息表'!G:AC,12,0)),"错误",IF(VLOOKUP(E185,'3-班级学员信息表'!G:AC,12,0)="","错误",VLOOKUP(E185,'3-班级学员信息表'!G:AC,12,0))))</f>
        <v/>
      </c>
      <c r="H185" s="12" t="str">
        <f>IF(E185="","",IF(ISERROR(VLOOKUP(E185,'3-班级学员信息表'!G:AC,13,0)),"错误",IF(VLOOKUP(E185,'3-班级学员信息表'!G:AC,13,0)="","错误",VLOOKUP(E185,'3-班级学员信息表'!G:AC,13,0))))</f>
        <v/>
      </c>
      <c r="I185" s="8" t="str">
        <f>IF(E185="","",IFERROR(VLOOKUP(E185,'3-班级学员信息表'!G:AC,14,0),"错误"))</f>
        <v/>
      </c>
      <c r="J185" s="8" t="str">
        <f>IF(E185="","",IFERROR(VLOOKUP(E185,'3-班级学员信息表'!G:AC,15,0),"错误"))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IF(E185="","",IFERROR(VLOOKUP(H185,'2-班级信息'!A:AH,29,0),"错误"))</f>
        <v/>
      </c>
      <c r="M185" s="6">
        <f>SUMIF('6-学员费用预警表'!A:A,'10-新增明细'!E185,'6-学员费用预警表'!F:F)</f>
        <v>0</v>
      </c>
      <c r="N185" s="5">
        <f>SUMIF('6-学员费用预警表'!A:A,'10-新增明细'!E185,'6-学员费用预警表'!I:I)</f>
        <v>0</v>
      </c>
      <c r="O185" s="8" t="str">
        <f>IF(E185="","",IFERROR(VLOOKUP(E185,'1-学员信息表'!A:AG,8,0),"错误"))</f>
        <v/>
      </c>
      <c r="P185" s="8" t="str">
        <f>IF(E185="","",IFERROR(VLOOKUP(E185,'4-收据记录表'!D:AX,18,0),"错误"))</f>
        <v/>
      </c>
      <c r="Q185" s="12"/>
      <c r="R185" s="11"/>
      <c r="S185" s="8" t="str">
        <f>IF(E185="","",IF(ISERROR(VLOOKUP(E185,'1-学员信息表'!A:AG,9,0)),"错误",IF(VLOOKUP(E185,'1-学员信息表'!A:AG,9,0)="","错误",VLOOKUP(E185,'1-学员信息表'!A:AG,9,0))))</f>
        <v/>
      </c>
      <c r="T185" s="4" t="str">
        <f>IF(E185="","",IF(ISERROR(VLOOKUP(E185,'1-学员信息表'!A:AG,20,0)),"错误",IF(VLOOKUP(E185,'1-学员信息表'!A:AG,20,0)="","错误",VLOOKUP(E185,'1-学员信息表'!A:AG,20,0))))</f>
        <v/>
      </c>
      <c r="U185" s="8" t="str">
        <f>IF(E185="","",IF(ISERROR(VLOOKUP(E185,'1-学员信息表'!A:AG,20,0)),"错误",IF(VLOOKUP(E185,'1-学员信息表'!A:AG,20,0)="","错误",VLOOKUP(E185,'1-学员信息表'!A:AG,20,0))))</f>
        <v/>
      </c>
    </row>
    <row r="186" spans="1:21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3"/>
      <c r="E186" s="1"/>
      <c r="F186" s="12" t="str">
        <f>IF(E186="","",IFERROR(VLOOKUP(E186,'1-学员信息表'!A:AG,2,0),"错误"))</f>
        <v/>
      </c>
      <c r="G186" s="12" t="str">
        <f>IF(E186="","",IF(ISERROR(VLOOKUP(E186,'3-班级学员信息表'!G:AC,12,0)),"错误",IF(VLOOKUP(E186,'3-班级学员信息表'!G:AC,12,0)="","错误",VLOOKUP(E186,'3-班级学员信息表'!G:AC,12,0))))</f>
        <v/>
      </c>
      <c r="H186" s="12" t="str">
        <f>IF(E186="","",IF(ISERROR(VLOOKUP(E186,'3-班级学员信息表'!G:AC,13,0)),"错误",IF(VLOOKUP(E186,'3-班级学员信息表'!G:AC,13,0)="","错误",VLOOKUP(E186,'3-班级学员信息表'!G:AC,13,0))))</f>
        <v/>
      </c>
      <c r="I186" s="8" t="str">
        <f>IF(E186="","",IFERROR(VLOOKUP(E186,'3-班级学员信息表'!G:AC,14,0),"错误"))</f>
        <v/>
      </c>
      <c r="J186" s="8" t="str">
        <f>IF(E186="","",IFERROR(VLOOKUP(E186,'3-班级学员信息表'!G:AC,15,0),"错误"))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IF(E186="","",IFERROR(VLOOKUP(H186,'2-班级信息'!A:AH,29,0),"错误"))</f>
        <v/>
      </c>
      <c r="M186" s="6">
        <f>SUMIF('6-学员费用预警表'!A:A,'10-新增明细'!E186,'6-学员费用预警表'!F:F)</f>
        <v>0</v>
      </c>
      <c r="N186" s="5">
        <f>SUMIF('6-学员费用预警表'!A:A,'10-新增明细'!E186,'6-学员费用预警表'!I:I)</f>
        <v>0</v>
      </c>
      <c r="O186" s="8" t="str">
        <f>IF(E186="","",IFERROR(VLOOKUP(E186,'1-学员信息表'!A:AG,8,0),"错误"))</f>
        <v/>
      </c>
      <c r="P186" s="8" t="str">
        <f>IF(E186="","",IFERROR(VLOOKUP(E186,'4-收据记录表'!D:AX,18,0),"错误"))</f>
        <v/>
      </c>
      <c r="Q186" s="12"/>
      <c r="R186" s="11"/>
      <c r="S186" s="8" t="str">
        <f>IF(E186="","",IF(ISERROR(VLOOKUP(E186,'1-学员信息表'!A:AG,9,0)),"错误",IF(VLOOKUP(E186,'1-学员信息表'!A:AG,9,0)="","错误",VLOOKUP(E186,'1-学员信息表'!A:AG,9,0))))</f>
        <v/>
      </c>
      <c r="T186" s="4" t="str">
        <f>IF(E186="","",IF(ISERROR(VLOOKUP(E186,'1-学员信息表'!A:AG,20,0)),"错误",IF(VLOOKUP(E186,'1-学员信息表'!A:AG,20,0)="","错误",VLOOKUP(E186,'1-学员信息表'!A:AG,20,0))))</f>
        <v/>
      </c>
      <c r="U186" s="8" t="str">
        <f>IF(E186="","",IF(ISERROR(VLOOKUP(E186,'1-学员信息表'!A:AG,20,0)),"错误",IF(VLOOKUP(E186,'1-学员信息表'!A:AG,20,0)="","错误",VLOOKUP(E186,'1-学员信息表'!A:AG,20,0))))</f>
        <v/>
      </c>
    </row>
    <row r="187" spans="1:21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3"/>
      <c r="E187" s="1"/>
      <c r="F187" s="12" t="str">
        <f>IF(E187="","",IFERROR(VLOOKUP(E187,'1-学员信息表'!A:AG,2,0),"错误"))</f>
        <v/>
      </c>
      <c r="G187" s="12" t="str">
        <f>IF(E187="","",IF(ISERROR(VLOOKUP(E187,'3-班级学员信息表'!G:AC,12,0)),"错误",IF(VLOOKUP(E187,'3-班级学员信息表'!G:AC,12,0)="","错误",VLOOKUP(E187,'3-班级学员信息表'!G:AC,12,0))))</f>
        <v/>
      </c>
      <c r="H187" s="12" t="str">
        <f>IF(E187="","",IF(ISERROR(VLOOKUP(E187,'3-班级学员信息表'!G:AC,13,0)),"错误",IF(VLOOKUP(E187,'3-班级学员信息表'!G:AC,13,0)="","错误",VLOOKUP(E187,'3-班级学员信息表'!G:AC,13,0))))</f>
        <v/>
      </c>
      <c r="I187" s="8" t="str">
        <f>IF(E187="","",IFERROR(VLOOKUP(E187,'3-班级学员信息表'!G:AC,14,0),"错误"))</f>
        <v/>
      </c>
      <c r="J187" s="8" t="str">
        <f>IF(E187="","",IFERROR(VLOOKUP(E187,'3-班级学员信息表'!G:AC,15,0),"错误"))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IF(E187="","",IFERROR(VLOOKUP(H187,'2-班级信息'!A:AH,29,0),"错误"))</f>
        <v/>
      </c>
      <c r="M187" s="6">
        <f>SUMIF('6-学员费用预警表'!A:A,'10-新增明细'!E187,'6-学员费用预警表'!F:F)</f>
        <v>0</v>
      </c>
      <c r="N187" s="5">
        <f>SUMIF('6-学员费用预警表'!A:A,'10-新增明细'!E187,'6-学员费用预警表'!I:I)</f>
        <v>0</v>
      </c>
      <c r="O187" s="8" t="str">
        <f>IF(E187="","",IFERROR(VLOOKUP(E187,'1-学员信息表'!A:AG,8,0),"错误"))</f>
        <v/>
      </c>
      <c r="P187" s="8" t="str">
        <f>IF(E187="","",IFERROR(VLOOKUP(E187,'4-收据记录表'!D:AX,18,0),"错误"))</f>
        <v/>
      </c>
      <c r="Q187" s="12"/>
      <c r="R187" s="11"/>
      <c r="S187" s="8" t="str">
        <f>IF(E187="","",IF(ISERROR(VLOOKUP(E187,'1-学员信息表'!A:AG,9,0)),"错误",IF(VLOOKUP(E187,'1-学员信息表'!A:AG,9,0)="","错误",VLOOKUP(E187,'1-学员信息表'!A:AG,9,0))))</f>
        <v/>
      </c>
      <c r="T187" s="4" t="str">
        <f>IF(E187="","",IF(ISERROR(VLOOKUP(E187,'1-学员信息表'!A:AG,20,0)),"错误",IF(VLOOKUP(E187,'1-学员信息表'!A:AG,20,0)="","错误",VLOOKUP(E187,'1-学员信息表'!A:AG,20,0))))</f>
        <v/>
      </c>
      <c r="U187" s="8" t="str">
        <f>IF(E187="","",IF(ISERROR(VLOOKUP(E187,'1-学员信息表'!A:AG,20,0)),"错误",IF(VLOOKUP(E187,'1-学员信息表'!A:AG,20,0)="","错误",VLOOKUP(E187,'1-学员信息表'!A:AG,20,0))))</f>
        <v/>
      </c>
    </row>
    <row r="188" spans="1:21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3"/>
      <c r="E188" s="1"/>
      <c r="F188" s="12" t="str">
        <f>IF(E188="","",IFERROR(VLOOKUP(E188,'1-学员信息表'!A:AG,2,0),"错误"))</f>
        <v/>
      </c>
      <c r="G188" s="12" t="str">
        <f>IF(E188="","",IF(ISERROR(VLOOKUP(E188,'3-班级学员信息表'!G:AC,12,0)),"错误",IF(VLOOKUP(E188,'3-班级学员信息表'!G:AC,12,0)="","错误",VLOOKUP(E188,'3-班级学员信息表'!G:AC,12,0))))</f>
        <v/>
      </c>
      <c r="H188" s="12" t="str">
        <f>IF(E188="","",IF(ISERROR(VLOOKUP(E188,'3-班级学员信息表'!G:AC,13,0)),"错误",IF(VLOOKUP(E188,'3-班级学员信息表'!G:AC,13,0)="","错误",VLOOKUP(E188,'3-班级学员信息表'!G:AC,13,0))))</f>
        <v/>
      </c>
      <c r="I188" s="8" t="str">
        <f>IF(E188="","",IFERROR(VLOOKUP(E188,'3-班级学员信息表'!G:AC,14,0),"错误"))</f>
        <v/>
      </c>
      <c r="J188" s="8" t="str">
        <f>IF(E188="","",IFERROR(VLOOKUP(E188,'3-班级学员信息表'!G:AC,15,0),"错误"))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IF(E188="","",IFERROR(VLOOKUP(H188,'2-班级信息'!A:AH,29,0),"错误"))</f>
        <v/>
      </c>
      <c r="M188" s="6">
        <f>SUMIF('6-学员费用预警表'!A:A,'10-新增明细'!E188,'6-学员费用预警表'!F:F)</f>
        <v>0</v>
      </c>
      <c r="N188" s="5">
        <f>SUMIF('6-学员费用预警表'!A:A,'10-新增明细'!E188,'6-学员费用预警表'!I:I)</f>
        <v>0</v>
      </c>
      <c r="O188" s="8" t="str">
        <f>IF(E188="","",IFERROR(VLOOKUP(E188,'1-学员信息表'!A:AG,8,0),"错误"))</f>
        <v/>
      </c>
      <c r="P188" s="8" t="str">
        <f>IF(E188="","",IFERROR(VLOOKUP(E188,'4-收据记录表'!D:AX,18,0),"错误"))</f>
        <v/>
      </c>
      <c r="Q188" s="12"/>
      <c r="R188" s="11"/>
      <c r="S188" s="8" t="str">
        <f>IF(E188="","",IF(ISERROR(VLOOKUP(E188,'1-学员信息表'!A:AG,9,0)),"错误",IF(VLOOKUP(E188,'1-学员信息表'!A:AG,9,0)="","错误",VLOOKUP(E188,'1-学员信息表'!A:AG,9,0))))</f>
        <v/>
      </c>
      <c r="T188" s="4" t="str">
        <f>IF(E188="","",IF(ISERROR(VLOOKUP(E188,'1-学员信息表'!A:AG,20,0)),"错误",IF(VLOOKUP(E188,'1-学员信息表'!A:AG,20,0)="","错误",VLOOKUP(E188,'1-学员信息表'!A:AG,20,0))))</f>
        <v/>
      </c>
      <c r="U188" s="8" t="str">
        <f>IF(E188="","",IF(ISERROR(VLOOKUP(E188,'1-学员信息表'!A:AG,20,0)),"错误",IF(VLOOKUP(E188,'1-学员信息表'!A:AG,20,0)="","错误",VLOOKUP(E188,'1-学员信息表'!A:AG,20,0))))</f>
        <v/>
      </c>
    </row>
    <row r="189" spans="1:21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3"/>
      <c r="E189" s="1"/>
      <c r="F189" s="12" t="str">
        <f>IF(E189="","",IFERROR(VLOOKUP(E189,'1-学员信息表'!A:AG,2,0),"错误"))</f>
        <v/>
      </c>
      <c r="G189" s="12" t="str">
        <f>IF(E189="","",IF(ISERROR(VLOOKUP(E189,'3-班级学员信息表'!G:AC,12,0)),"错误",IF(VLOOKUP(E189,'3-班级学员信息表'!G:AC,12,0)="","错误",VLOOKUP(E189,'3-班级学员信息表'!G:AC,12,0))))</f>
        <v/>
      </c>
      <c r="H189" s="12" t="str">
        <f>IF(E189="","",IF(ISERROR(VLOOKUP(E189,'3-班级学员信息表'!G:AC,13,0)),"错误",IF(VLOOKUP(E189,'3-班级学员信息表'!G:AC,13,0)="","错误",VLOOKUP(E189,'3-班级学员信息表'!G:AC,13,0))))</f>
        <v/>
      </c>
      <c r="I189" s="8" t="str">
        <f>IF(E189="","",IFERROR(VLOOKUP(E189,'3-班级学员信息表'!G:AC,14,0),"错误"))</f>
        <v/>
      </c>
      <c r="J189" s="8" t="str">
        <f>IF(E189="","",IFERROR(VLOOKUP(E189,'3-班级学员信息表'!G:AC,15,0),"错误"))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IF(E189="","",IFERROR(VLOOKUP(H189,'2-班级信息'!A:AH,29,0),"错误"))</f>
        <v/>
      </c>
      <c r="M189" s="6">
        <f>SUMIF('6-学员费用预警表'!A:A,'10-新增明细'!E189,'6-学员费用预警表'!F:F)</f>
        <v>0</v>
      </c>
      <c r="N189" s="5">
        <f>SUMIF('6-学员费用预警表'!A:A,'10-新增明细'!E189,'6-学员费用预警表'!I:I)</f>
        <v>0</v>
      </c>
      <c r="O189" s="8" t="str">
        <f>IF(E189="","",IFERROR(VLOOKUP(E189,'1-学员信息表'!A:AG,8,0),"错误"))</f>
        <v/>
      </c>
      <c r="P189" s="8" t="str">
        <f>IF(E189="","",IFERROR(VLOOKUP(E189,'4-收据记录表'!D:AX,18,0),"错误"))</f>
        <v/>
      </c>
      <c r="Q189" s="12"/>
      <c r="R189" s="11"/>
      <c r="S189" s="8" t="str">
        <f>IF(E189="","",IF(ISERROR(VLOOKUP(E189,'1-学员信息表'!A:AG,9,0)),"错误",IF(VLOOKUP(E189,'1-学员信息表'!A:AG,9,0)="","错误",VLOOKUP(E189,'1-学员信息表'!A:AG,9,0))))</f>
        <v/>
      </c>
      <c r="T189" s="4" t="str">
        <f>IF(E189="","",IF(ISERROR(VLOOKUP(E189,'1-学员信息表'!A:AG,20,0)),"错误",IF(VLOOKUP(E189,'1-学员信息表'!A:AG,20,0)="","错误",VLOOKUP(E189,'1-学员信息表'!A:AG,20,0))))</f>
        <v/>
      </c>
      <c r="U189" s="8" t="str">
        <f>IF(E189="","",IF(ISERROR(VLOOKUP(E189,'1-学员信息表'!A:AG,20,0)),"错误",IF(VLOOKUP(E189,'1-学员信息表'!A:AG,20,0)="","错误",VLOOKUP(E189,'1-学员信息表'!A:AG,20,0))))</f>
        <v/>
      </c>
    </row>
    <row r="190" spans="1:21">
      <c r="A190" s="8" t="str">
        <f>IF(E190&lt;&gt;"",A189+1,"")</f>
        <v/>
      </c>
      <c r="B190" s="12" t="str">
        <f>IF(E190&lt;&gt;"",$B$2,"")</f>
        <v/>
      </c>
      <c r="C190" s="11" t="str">
        <f>IF(E190&lt;&gt;"",$C$2,"")</f>
        <v/>
      </c>
      <c r="D190" s="3"/>
      <c r="E190" s="1"/>
      <c r="F190" s="12" t="str">
        <f>IF(E190="","",IFERROR(VLOOKUP(E190,'1-学员信息表'!A:AG,2,0),"错误"))</f>
        <v/>
      </c>
      <c r="G190" s="12" t="str">
        <f>IF(E190="","",IF(ISERROR(VLOOKUP(E190,'3-班级学员信息表'!G:AC,12,0)),"错误",IF(VLOOKUP(E190,'3-班级学员信息表'!G:AC,12,0)="","错误",VLOOKUP(E190,'3-班级学员信息表'!G:AC,12,0))))</f>
        <v/>
      </c>
      <c r="H190" s="12" t="str">
        <f>IF(E190="","",IF(ISERROR(VLOOKUP(E190,'3-班级学员信息表'!G:AC,13,0)),"错误",IF(VLOOKUP(E190,'3-班级学员信息表'!G:AC,13,0)="","错误",VLOOKUP(E190,'3-班级学员信息表'!G:AC,13,0))))</f>
        <v/>
      </c>
      <c r="I190" s="8" t="str">
        <f>IF(E190="","",IFERROR(VLOOKUP(E190,'3-班级学员信息表'!G:AC,14,0),"错误"))</f>
        <v/>
      </c>
      <c r="J190" s="8" t="str">
        <f>IF(E190="","",IFERROR(VLOOKUP(E190,'3-班级学员信息表'!G:AC,15,0),"错误"))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IF(E190="","",IFERROR(VLOOKUP(H190,'2-班级信息'!A:AH,29,0),"错误"))</f>
        <v/>
      </c>
      <c r="M190" s="6">
        <f>SUMIF('6-学员费用预警表'!A:A,'10-新增明细'!E190,'6-学员费用预警表'!F:F)</f>
        <v>0</v>
      </c>
      <c r="N190" s="5">
        <f>SUMIF('6-学员费用预警表'!A:A,'10-新增明细'!E190,'6-学员费用预警表'!I:I)</f>
        <v>0</v>
      </c>
      <c r="O190" s="8" t="str">
        <f>IF(E190="","",IFERROR(VLOOKUP(E190,'1-学员信息表'!A:AG,8,0),"错误"))</f>
        <v/>
      </c>
      <c r="P190" s="8" t="str">
        <f>IF(E190="","",IFERROR(VLOOKUP(E190,'4-收据记录表'!D:AX,18,0),"错误"))</f>
        <v/>
      </c>
      <c r="Q190" s="12"/>
      <c r="R190" s="11"/>
      <c r="S190" s="8" t="str">
        <f>IF(E190="","",IF(ISERROR(VLOOKUP(E190,'1-学员信息表'!A:AG,9,0)),"错误",IF(VLOOKUP(E190,'1-学员信息表'!A:AG,9,0)="","错误",VLOOKUP(E190,'1-学员信息表'!A:AG,9,0))))</f>
        <v/>
      </c>
      <c r="T190" s="4" t="str">
        <f>IF(E190="","",IF(ISERROR(VLOOKUP(E190,'1-学员信息表'!A:AG,20,0)),"错误",IF(VLOOKUP(E190,'1-学员信息表'!A:AG,20,0)="","错误",VLOOKUP(E190,'1-学员信息表'!A:AG,20,0))))</f>
        <v/>
      </c>
      <c r="U190" s="8" t="str">
        <f>IF(E190="","",IF(ISERROR(VLOOKUP(E190,'1-学员信息表'!A:AG,20,0)),"错误",IF(VLOOKUP(E190,'1-学员信息表'!A:AG,20,0)="","错误",VLOOKUP(E190,'1-学员信息表'!A:AG,20,0))))</f>
        <v/>
      </c>
    </row>
    <row r="191" spans="1:21">
      <c r="A191" s="8" t="str">
        <f>IF(E191&lt;&gt;"",A190+1,"")</f>
        <v/>
      </c>
      <c r="B191" s="12" t="str">
        <f>IF(E191&lt;&gt;"",$B$2,"")</f>
        <v/>
      </c>
      <c r="C191" s="11" t="str">
        <f>IF(E191&lt;&gt;"",$C$2,"")</f>
        <v/>
      </c>
      <c r="D191" s="3"/>
      <c r="E191" s="1"/>
      <c r="F191" s="12" t="str">
        <f>IF(E191="","",IFERROR(VLOOKUP(E191,'1-学员信息表'!A:AG,2,0),"错误"))</f>
        <v/>
      </c>
      <c r="G191" s="12" t="str">
        <f>IF(E191="","",IF(ISERROR(VLOOKUP(E191,'3-班级学员信息表'!G:AC,12,0)),"错误",IF(VLOOKUP(E191,'3-班级学员信息表'!G:AC,12,0)="","错误",VLOOKUP(E191,'3-班级学员信息表'!G:AC,12,0))))</f>
        <v/>
      </c>
      <c r="H191" s="12" t="str">
        <f>IF(E191="","",IF(ISERROR(VLOOKUP(E191,'3-班级学员信息表'!G:AC,13,0)),"错误",IF(VLOOKUP(E191,'3-班级学员信息表'!G:AC,13,0)="","错误",VLOOKUP(E191,'3-班级学员信息表'!G:AC,13,0))))</f>
        <v/>
      </c>
      <c r="I191" s="8" t="str">
        <f>IF(E191="","",IFERROR(VLOOKUP(E191,'3-班级学员信息表'!G:AC,14,0),"错误"))</f>
        <v/>
      </c>
      <c r="J191" s="8" t="str">
        <f>IF(E191="","",IFERROR(VLOOKUP(E191,'3-班级学员信息表'!G:AC,15,0),"错误"))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IF(E191="","",IFERROR(VLOOKUP(H191,'2-班级信息'!A:AH,29,0),"错误"))</f>
        <v/>
      </c>
      <c r="M191" s="6">
        <f>SUMIF('6-学员费用预警表'!A:A,'10-新增明细'!E191,'6-学员费用预警表'!F:F)</f>
        <v>0</v>
      </c>
      <c r="N191" s="5">
        <f>SUMIF('6-学员费用预警表'!A:A,'10-新增明细'!E191,'6-学员费用预警表'!I:I)</f>
        <v>0</v>
      </c>
      <c r="O191" s="8" t="str">
        <f>IF(E191="","",IFERROR(VLOOKUP(E191,'1-学员信息表'!A:AG,8,0),"错误"))</f>
        <v/>
      </c>
      <c r="P191" s="8" t="str">
        <f>IF(E191="","",IFERROR(VLOOKUP(E191,'4-收据记录表'!D:AX,18,0),"错误"))</f>
        <v/>
      </c>
      <c r="Q191" s="12"/>
      <c r="R191" s="11"/>
      <c r="S191" s="8" t="str">
        <f>IF(E191="","",IF(ISERROR(VLOOKUP(E191,'1-学员信息表'!A:AG,9,0)),"错误",IF(VLOOKUP(E191,'1-学员信息表'!A:AG,9,0)="","错误",VLOOKUP(E191,'1-学员信息表'!A:AG,9,0))))</f>
        <v/>
      </c>
      <c r="T191" s="4" t="str">
        <f>IF(E191="","",IF(ISERROR(VLOOKUP(E191,'1-学员信息表'!A:AG,20,0)),"错误",IF(VLOOKUP(E191,'1-学员信息表'!A:AG,20,0)="","错误",VLOOKUP(E191,'1-学员信息表'!A:AG,20,0))))</f>
        <v/>
      </c>
      <c r="U191" s="8" t="str">
        <f>IF(E191="","",IF(ISERROR(VLOOKUP(E191,'1-学员信息表'!A:AG,20,0)),"错误",IF(VLOOKUP(E191,'1-学员信息表'!A:AG,20,0)="","错误",VLOOKUP(E191,'1-学员信息表'!A:AG,20,0))))</f>
        <v/>
      </c>
    </row>
    <row r="192" spans="1:21">
      <c r="A192" s="8" t="str">
        <f t="shared" ref="A192:A255" si="9">IF(E192&lt;&gt;"",A191+1,"")</f>
        <v/>
      </c>
      <c r="B192" s="12" t="str">
        <f t="shared" ref="B192:B255" si="10">IF(E192&lt;&gt;"",$B$2,"")</f>
        <v/>
      </c>
      <c r="C192" s="11" t="str">
        <f t="shared" ref="C192:C255" si="11">IF(E192&lt;&gt;"",$C$2,"")</f>
        <v/>
      </c>
      <c r="D192" s="3"/>
      <c r="E192" s="1"/>
      <c r="F192" s="12" t="str">
        <f>IF(E192="","",IFERROR(VLOOKUP(E192,'1-学员信息表'!A:AG,2,0),"错误"))</f>
        <v/>
      </c>
      <c r="G192" s="12" t="str">
        <f>IF(E192="","",IF(ISERROR(VLOOKUP(E192,'3-班级学员信息表'!G:AC,12,0)),"错误",IF(VLOOKUP(E192,'3-班级学员信息表'!G:AC,12,0)="","错误",VLOOKUP(E192,'3-班级学员信息表'!G:AC,12,0))))</f>
        <v/>
      </c>
      <c r="H192" s="12" t="str">
        <f>IF(E192="","",IF(ISERROR(VLOOKUP(E192,'3-班级学员信息表'!G:AC,13,0)),"错误",IF(VLOOKUP(E192,'3-班级学员信息表'!G:AC,13,0)="","错误",VLOOKUP(E192,'3-班级学员信息表'!G:AC,13,0))))</f>
        <v/>
      </c>
      <c r="I192" s="8" t="str">
        <f>IF(E192="","",IFERROR(VLOOKUP(E192,'3-班级学员信息表'!G:AC,14,0),"错误"))</f>
        <v/>
      </c>
      <c r="J192" s="8" t="str">
        <f>IF(E192="","",IFERROR(VLOOKUP(E192,'3-班级学员信息表'!G:AC,15,0),"错误"))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IF(E192="","",IFERROR(VLOOKUP(H192,'2-班级信息'!A:AH,29,0),"错误"))</f>
        <v/>
      </c>
      <c r="M192" s="6">
        <f>SUMIF('6-学员费用预警表'!A:A,'10-新增明细'!E192,'6-学员费用预警表'!F:F)</f>
        <v>0</v>
      </c>
      <c r="N192" s="5">
        <f>SUMIF('6-学员费用预警表'!A:A,'10-新增明细'!E192,'6-学员费用预警表'!I:I)</f>
        <v>0</v>
      </c>
      <c r="O192" s="8" t="str">
        <f>IF(E192="","",IFERROR(VLOOKUP(E192,'1-学员信息表'!A:AG,8,0),"错误"))</f>
        <v/>
      </c>
      <c r="P192" s="8" t="str">
        <f>IF(E192="","",IFERROR(VLOOKUP(E192,'4-收据记录表'!D:AX,18,0),"错误"))</f>
        <v/>
      </c>
      <c r="Q192" s="12"/>
      <c r="R192" s="11"/>
      <c r="S192" s="8" t="str">
        <f>IF(E192="","",IF(ISERROR(VLOOKUP(E192,'1-学员信息表'!A:AG,9,0)),"错误",IF(VLOOKUP(E192,'1-学员信息表'!A:AG,9,0)="","错误",VLOOKUP(E192,'1-学员信息表'!A:AG,9,0))))</f>
        <v/>
      </c>
      <c r="T192" s="4" t="str">
        <f>IF(E192="","",IF(ISERROR(VLOOKUP(E192,'1-学员信息表'!A:AG,20,0)),"错误",IF(VLOOKUP(E192,'1-学员信息表'!A:AG,20,0)="","错误",VLOOKUP(E192,'1-学员信息表'!A:AG,20,0))))</f>
        <v/>
      </c>
      <c r="U192" s="8" t="str">
        <f>IF(E192="","",IF(ISERROR(VLOOKUP(E192,'1-学员信息表'!A:AG,20,0)),"错误",IF(VLOOKUP(E192,'1-学员信息表'!A:AG,20,0)="","错误",VLOOKUP(E192,'1-学员信息表'!A:AG,20,0))))</f>
        <v/>
      </c>
    </row>
    <row r="193" spans="1:21">
      <c r="A193" s="8" t="str">
        <f t="shared" si="9"/>
        <v/>
      </c>
      <c r="B193" s="12" t="str">
        <f t="shared" si="10"/>
        <v/>
      </c>
      <c r="C193" s="11" t="str">
        <f t="shared" si="11"/>
        <v/>
      </c>
      <c r="D193" s="3"/>
      <c r="E193" s="1"/>
      <c r="F193" s="12" t="str">
        <f>IF(E193="","",IFERROR(VLOOKUP(E193,'1-学员信息表'!A:AG,2,0),"错误"))</f>
        <v/>
      </c>
      <c r="G193" s="12" t="str">
        <f>IF(E193="","",IF(ISERROR(VLOOKUP(E193,'3-班级学员信息表'!G:AC,12,0)),"错误",IF(VLOOKUP(E193,'3-班级学员信息表'!G:AC,12,0)="","错误",VLOOKUP(E193,'3-班级学员信息表'!G:AC,12,0))))</f>
        <v/>
      </c>
      <c r="H193" s="12" t="str">
        <f>IF(E193="","",IF(ISERROR(VLOOKUP(E193,'3-班级学员信息表'!G:AC,13,0)),"错误",IF(VLOOKUP(E193,'3-班级学员信息表'!G:AC,13,0)="","错误",VLOOKUP(E193,'3-班级学员信息表'!G:AC,13,0))))</f>
        <v/>
      </c>
      <c r="I193" s="8" t="str">
        <f>IF(E193="","",IFERROR(VLOOKUP(E193,'3-班级学员信息表'!G:AC,14,0),"错误"))</f>
        <v/>
      </c>
      <c r="J193" s="8" t="str">
        <f>IF(E193="","",IFERROR(VLOOKUP(E193,'3-班级学员信息表'!G:AC,15,0),"错误"))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IF(E193="","",IFERROR(VLOOKUP(H193,'2-班级信息'!A:AH,29,0),"错误"))</f>
        <v/>
      </c>
      <c r="M193" s="6">
        <f>SUMIF('6-学员费用预警表'!A:A,'10-新增明细'!E193,'6-学员费用预警表'!F:F)</f>
        <v>0</v>
      </c>
      <c r="N193" s="5">
        <f>SUMIF('6-学员费用预警表'!A:A,'10-新增明细'!E193,'6-学员费用预警表'!I:I)</f>
        <v>0</v>
      </c>
      <c r="O193" s="8" t="str">
        <f>IF(E193="","",IFERROR(VLOOKUP(E193,'1-学员信息表'!A:AG,8,0),"错误"))</f>
        <v/>
      </c>
      <c r="P193" s="8" t="str">
        <f>IF(E193="","",IFERROR(VLOOKUP(E193,'4-收据记录表'!D:AX,18,0),"错误"))</f>
        <v/>
      </c>
      <c r="Q193" s="12"/>
      <c r="R193" s="11"/>
      <c r="S193" s="8" t="str">
        <f>IF(E193="","",IF(ISERROR(VLOOKUP(E193,'1-学员信息表'!A:AG,9,0)),"错误",IF(VLOOKUP(E193,'1-学员信息表'!A:AG,9,0)="","错误",VLOOKUP(E193,'1-学员信息表'!A:AG,9,0))))</f>
        <v/>
      </c>
      <c r="T193" s="4" t="str">
        <f>IF(E193="","",IF(ISERROR(VLOOKUP(E193,'1-学员信息表'!A:AG,20,0)),"错误",IF(VLOOKUP(E193,'1-学员信息表'!A:AG,20,0)="","错误",VLOOKUP(E193,'1-学员信息表'!A:AG,20,0))))</f>
        <v/>
      </c>
      <c r="U193" s="8" t="str">
        <f>IF(E193="","",IF(ISERROR(VLOOKUP(E193,'1-学员信息表'!A:AG,20,0)),"错误",IF(VLOOKUP(E193,'1-学员信息表'!A:AG,20,0)="","错误",VLOOKUP(E193,'1-学员信息表'!A:AG,20,0))))</f>
        <v/>
      </c>
    </row>
    <row r="194" spans="1:21">
      <c r="A194" s="8" t="str">
        <f t="shared" si="9"/>
        <v/>
      </c>
      <c r="B194" s="12" t="str">
        <f t="shared" si="10"/>
        <v/>
      </c>
      <c r="C194" s="11" t="str">
        <f t="shared" si="11"/>
        <v/>
      </c>
      <c r="D194" s="3"/>
      <c r="E194" s="1"/>
      <c r="F194" s="12" t="str">
        <f>IF(E194="","",IFERROR(VLOOKUP(E194,'1-学员信息表'!A:AG,2,0),"错误"))</f>
        <v/>
      </c>
      <c r="G194" s="12" t="str">
        <f>IF(E194="","",IF(ISERROR(VLOOKUP(E194,'3-班级学员信息表'!G:AC,12,0)),"错误",IF(VLOOKUP(E194,'3-班级学员信息表'!G:AC,12,0)="","错误",VLOOKUP(E194,'3-班级学员信息表'!G:AC,12,0))))</f>
        <v/>
      </c>
      <c r="H194" s="12" t="str">
        <f>IF(E194="","",IF(ISERROR(VLOOKUP(E194,'3-班级学员信息表'!G:AC,13,0)),"错误",IF(VLOOKUP(E194,'3-班级学员信息表'!G:AC,13,0)="","错误",VLOOKUP(E194,'3-班级学员信息表'!G:AC,13,0))))</f>
        <v/>
      </c>
      <c r="I194" s="8" t="str">
        <f>IF(E194="","",IFERROR(VLOOKUP(E194,'3-班级学员信息表'!G:AC,14,0),"错误"))</f>
        <v/>
      </c>
      <c r="J194" s="8" t="str">
        <f>IF(E194="","",IFERROR(VLOOKUP(E194,'3-班级学员信息表'!G:AC,15,0),"错误"))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IF(E194="","",IFERROR(VLOOKUP(H194,'2-班级信息'!A:AH,29,0),"错误"))</f>
        <v/>
      </c>
      <c r="M194" s="6">
        <f>SUMIF('6-学员费用预警表'!A:A,'10-新增明细'!E194,'6-学员费用预警表'!F:F)</f>
        <v>0</v>
      </c>
      <c r="N194" s="5">
        <f>SUMIF('6-学员费用预警表'!A:A,'10-新增明细'!E194,'6-学员费用预警表'!I:I)</f>
        <v>0</v>
      </c>
      <c r="O194" s="8" t="str">
        <f>IF(E194="","",IFERROR(VLOOKUP(E194,'1-学员信息表'!A:AG,8,0),"错误"))</f>
        <v/>
      </c>
      <c r="P194" s="8" t="str">
        <f>IF(E194="","",IFERROR(VLOOKUP(E194,'4-收据记录表'!D:AX,18,0),"错误"))</f>
        <v/>
      </c>
      <c r="Q194" s="12"/>
      <c r="R194" s="11"/>
      <c r="S194" s="8" t="str">
        <f>IF(E194="","",IF(ISERROR(VLOOKUP(E194,'1-学员信息表'!A:AG,9,0)),"错误",IF(VLOOKUP(E194,'1-学员信息表'!A:AG,9,0)="","错误",VLOOKUP(E194,'1-学员信息表'!A:AG,9,0))))</f>
        <v/>
      </c>
      <c r="T194" s="4" t="str">
        <f>IF(E194="","",IF(ISERROR(VLOOKUP(E194,'1-学员信息表'!A:AG,20,0)),"错误",IF(VLOOKUP(E194,'1-学员信息表'!A:AG,20,0)="","错误",VLOOKUP(E194,'1-学员信息表'!A:AG,20,0))))</f>
        <v/>
      </c>
      <c r="U194" s="8" t="str">
        <f>IF(E194="","",IF(ISERROR(VLOOKUP(E194,'1-学员信息表'!A:AG,20,0)),"错误",IF(VLOOKUP(E194,'1-学员信息表'!A:AG,20,0)="","错误",VLOOKUP(E194,'1-学员信息表'!A:AG,20,0))))</f>
        <v/>
      </c>
    </row>
    <row r="195" spans="1:21">
      <c r="A195" s="8" t="str">
        <f t="shared" si="9"/>
        <v/>
      </c>
      <c r="B195" s="12" t="str">
        <f t="shared" si="10"/>
        <v/>
      </c>
      <c r="C195" s="11" t="str">
        <f t="shared" si="11"/>
        <v/>
      </c>
      <c r="D195" s="3"/>
      <c r="E195" s="1"/>
      <c r="F195" s="12" t="str">
        <f>IF(E195="","",IFERROR(VLOOKUP(E195,'1-学员信息表'!A:AG,2,0),"错误"))</f>
        <v/>
      </c>
      <c r="G195" s="12" t="str">
        <f>IF(E195="","",IF(ISERROR(VLOOKUP(E195,'3-班级学员信息表'!G:AC,12,0)),"错误",IF(VLOOKUP(E195,'3-班级学员信息表'!G:AC,12,0)="","错误",VLOOKUP(E195,'3-班级学员信息表'!G:AC,12,0))))</f>
        <v/>
      </c>
      <c r="H195" s="12" t="str">
        <f>IF(E195="","",IF(ISERROR(VLOOKUP(E195,'3-班级学员信息表'!G:AC,13,0)),"错误",IF(VLOOKUP(E195,'3-班级学员信息表'!G:AC,13,0)="","错误",VLOOKUP(E195,'3-班级学员信息表'!G:AC,13,0))))</f>
        <v/>
      </c>
      <c r="I195" s="8" t="str">
        <f>IF(E195="","",IFERROR(VLOOKUP(E195,'3-班级学员信息表'!G:AC,14,0),"错误"))</f>
        <v/>
      </c>
      <c r="J195" s="8" t="str">
        <f>IF(E195="","",IFERROR(VLOOKUP(E195,'3-班级学员信息表'!G:AC,15,0),"错误"))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IF(E195="","",IFERROR(VLOOKUP(H195,'2-班级信息'!A:AH,29,0),"错误"))</f>
        <v/>
      </c>
      <c r="M195" s="6">
        <f>SUMIF('6-学员费用预警表'!A:A,'10-新增明细'!E195,'6-学员费用预警表'!F:F)</f>
        <v>0</v>
      </c>
      <c r="N195" s="5">
        <f>SUMIF('6-学员费用预警表'!A:A,'10-新增明细'!E195,'6-学员费用预警表'!I:I)</f>
        <v>0</v>
      </c>
      <c r="O195" s="8" t="str">
        <f>IF(E195="","",IFERROR(VLOOKUP(E195,'1-学员信息表'!A:AG,8,0),"错误"))</f>
        <v/>
      </c>
      <c r="P195" s="8" t="str">
        <f>IF(E195="","",IFERROR(VLOOKUP(E195,'4-收据记录表'!D:AX,18,0),"错误"))</f>
        <v/>
      </c>
      <c r="Q195" s="12"/>
      <c r="R195" s="11"/>
      <c r="S195" s="8" t="str">
        <f>IF(E195="","",IF(ISERROR(VLOOKUP(E195,'1-学员信息表'!A:AG,9,0)),"错误",IF(VLOOKUP(E195,'1-学员信息表'!A:AG,9,0)="","错误",VLOOKUP(E195,'1-学员信息表'!A:AG,9,0))))</f>
        <v/>
      </c>
      <c r="T195" s="4" t="str">
        <f>IF(E195="","",IF(ISERROR(VLOOKUP(E195,'1-学员信息表'!A:AG,20,0)),"错误",IF(VLOOKUP(E195,'1-学员信息表'!A:AG,20,0)="","错误",VLOOKUP(E195,'1-学员信息表'!A:AG,20,0))))</f>
        <v/>
      </c>
      <c r="U195" s="8" t="str">
        <f>IF(E195="","",IF(ISERROR(VLOOKUP(E195,'1-学员信息表'!A:AG,20,0)),"错误",IF(VLOOKUP(E195,'1-学员信息表'!A:AG,20,0)="","错误",VLOOKUP(E195,'1-学员信息表'!A:AG,20,0))))</f>
        <v/>
      </c>
    </row>
    <row r="196" spans="1:21">
      <c r="A196" s="8" t="str">
        <f t="shared" si="9"/>
        <v/>
      </c>
      <c r="B196" s="12" t="str">
        <f t="shared" si="10"/>
        <v/>
      </c>
      <c r="C196" s="11" t="str">
        <f t="shared" si="11"/>
        <v/>
      </c>
      <c r="D196" s="3"/>
      <c r="E196" s="1"/>
      <c r="F196" s="12" t="str">
        <f>IF(E196="","",IFERROR(VLOOKUP(E196,'1-学员信息表'!A:AG,2,0),"错误"))</f>
        <v/>
      </c>
      <c r="G196" s="12" t="str">
        <f>IF(E196="","",IF(ISERROR(VLOOKUP(E196,'3-班级学员信息表'!G:AC,12,0)),"错误",IF(VLOOKUP(E196,'3-班级学员信息表'!G:AC,12,0)="","错误",VLOOKUP(E196,'3-班级学员信息表'!G:AC,12,0))))</f>
        <v/>
      </c>
      <c r="H196" s="12" t="str">
        <f>IF(E196="","",IF(ISERROR(VLOOKUP(E196,'3-班级学员信息表'!G:AC,13,0)),"错误",IF(VLOOKUP(E196,'3-班级学员信息表'!G:AC,13,0)="","错误",VLOOKUP(E196,'3-班级学员信息表'!G:AC,13,0))))</f>
        <v/>
      </c>
      <c r="I196" s="8" t="str">
        <f>IF(E196="","",IFERROR(VLOOKUP(E196,'3-班级学员信息表'!G:AC,14,0),"错误"))</f>
        <v/>
      </c>
      <c r="J196" s="8" t="str">
        <f>IF(E196="","",IFERROR(VLOOKUP(E196,'3-班级学员信息表'!G:AC,15,0),"错误"))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IF(E196="","",IFERROR(VLOOKUP(H196,'2-班级信息'!A:AH,29,0),"错误"))</f>
        <v/>
      </c>
      <c r="M196" s="6">
        <f>SUMIF('6-学员费用预警表'!A:A,'10-新增明细'!E196,'6-学员费用预警表'!F:F)</f>
        <v>0</v>
      </c>
      <c r="N196" s="5">
        <f>SUMIF('6-学员费用预警表'!A:A,'10-新增明细'!E196,'6-学员费用预警表'!I:I)</f>
        <v>0</v>
      </c>
      <c r="O196" s="8" t="str">
        <f>IF(E196="","",IFERROR(VLOOKUP(E196,'1-学员信息表'!A:AG,8,0),"错误"))</f>
        <v/>
      </c>
      <c r="P196" s="8" t="str">
        <f>IF(E196="","",IFERROR(VLOOKUP(E196,'4-收据记录表'!D:AX,18,0),"错误"))</f>
        <v/>
      </c>
      <c r="Q196" s="12"/>
      <c r="R196" s="11"/>
      <c r="S196" s="8" t="str">
        <f>IF(E196="","",IF(ISERROR(VLOOKUP(E196,'1-学员信息表'!A:AG,9,0)),"错误",IF(VLOOKUP(E196,'1-学员信息表'!A:AG,9,0)="","错误",VLOOKUP(E196,'1-学员信息表'!A:AG,9,0))))</f>
        <v/>
      </c>
      <c r="T196" s="4" t="str">
        <f>IF(E196="","",IF(ISERROR(VLOOKUP(E196,'1-学员信息表'!A:AG,20,0)),"错误",IF(VLOOKUP(E196,'1-学员信息表'!A:AG,20,0)="","错误",VLOOKUP(E196,'1-学员信息表'!A:AG,20,0))))</f>
        <v/>
      </c>
      <c r="U196" s="8" t="str">
        <f>IF(E196="","",IF(ISERROR(VLOOKUP(E196,'1-学员信息表'!A:AG,20,0)),"错误",IF(VLOOKUP(E196,'1-学员信息表'!A:AG,20,0)="","错误",VLOOKUP(E196,'1-学员信息表'!A:AG,20,0))))</f>
        <v/>
      </c>
    </row>
    <row r="197" spans="1:21">
      <c r="A197" s="8" t="str">
        <f t="shared" si="9"/>
        <v/>
      </c>
      <c r="B197" s="12" t="str">
        <f t="shared" si="10"/>
        <v/>
      </c>
      <c r="C197" s="11" t="str">
        <f t="shared" si="11"/>
        <v/>
      </c>
      <c r="D197" s="3"/>
      <c r="E197" s="1"/>
      <c r="F197" s="12" t="str">
        <f>IF(E197="","",IFERROR(VLOOKUP(E197,'1-学员信息表'!A:AG,2,0),"错误"))</f>
        <v/>
      </c>
      <c r="G197" s="12" t="str">
        <f>IF(E197="","",IF(ISERROR(VLOOKUP(E197,'3-班级学员信息表'!G:AC,12,0)),"错误",IF(VLOOKUP(E197,'3-班级学员信息表'!G:AC,12,0)="","错误",VLOOKUP(E197,'3-班级学员信息表'!G:AC,12,0))))</f>
        <v/>
      </c>
      <c r="H197" s="12" t="str">
        <f>IF(E197="","",IF(ISERROR(VLOOKUP(E197,'3-班级学员信息表'!G:AC,13,0)),"错误",IF(VLOOKUP(E197,'3-班级学员信息表'!G:AC,13,0)="","错误",VLOOKUP(E197,'3-班级学员信息表'!G:AC,13,0))))</f>
        <v/>
      </c>
      <c r="I197" s="8" t="str">
        <f>IF(E197="","",IFERROR(VLOOKUP(E197,'3-班级学员信息表'!G:AC,14,0),"错误"))</f>
        <v/>
      </c>
      <c r="J197" s="8" t="str">
        <f>IF(E197="","",IFERROR(VLOOKUP(E197,'3-班级学员信息表'!G:AC,15,0),"错误"))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IF(E197="","",IFERROR(VLOOKUP(H197,'2-班级信息'!A:AH,29,0),"错误"))</f>
        <v/>
      </c>
      <c r="M197" s="6">
        <f>SUMIF('6-学员费用预警表'!A:A,'10-新增明细'!E197,'6-学员费用预警表'!F:F)</f>
        <v>0</v>
      </c>
      <c r="N197" s="5">
        <f>SUMIF('6-学员费用预警表'!A:A,'10-新增明细'!E197,'6-学员费用预警表'!I:I)</f>
        <v>0</v>
      </c>
      <c r="O197" s="8" t="str">
        <f>IF(E197="","",IFERROR(VLOOKUP(E197,'1-学员信息表'!A:AG,8,0),"错误"))</f>
        <v/>
      </c>
      <c r="P197" s="8" t="str">
        <f>IF(E197="","",IFERROR(VLOOKUP(E197,'4-收据记录表'!D:AX,18,0),"错误"))</f>
        <v/>
      </c>
      <c r="Q197" s="12"/>
      <c r="R197" s="11"/>
      <c r="S197" s="8" t="str">
        <f>IF(E197="","",IF(ISERROR(VLOOKUP(E197,'1-学员信息表'!A:AG,9,0)),"错误",IF(VLOOKUP(E197,'1-学员信息表'!A:AG,9,0)="","错误",VLOOKUP(E197,'1-学员信息表'!A:AG,9,0))))</f>
        <v/>
      </c>
      <c r="T197" s="4" t="str">
        <f>IF(E197="","",IF(ISERROR(VLOOKUP(E197,'1-学员信息表'!A:AG,20,0)),"错误",IF(VLOOKUP(E197,'1-学员信息表'!A:AG,20,0)="","错误",VLOOKUP(E197,'1-学员信息表'!A:AG,20,0))))</f>
        <v/>
      </c>
      <c r="U197" s="8" t="str">
        <f>IF(E197="","",IF(ISERROR(VLOOKUP(E197,'1-学员信息表'!A:AG,20,0)),"错误",IF(VLOOKUP(E197,'1-学员信息表'!A:AG,20,0)="","错误",VLOOKUP(E197,'1-学员信息表'!A:AG,20,0))))</f>
        <v/>
      </c>
    </row>
    <row r="198" spans="1:21">
      <c r="A198" s="8" t="str">
        <f t="shared" si="9"/>
        <v/>
      </c>
      <c r="B198" s="12" t="str">
        <f t="shared" si="10"/>
        <v/>
      </c>
      <c r="C198" s="11" t="str">
        <f t="shared" si="11"/>
        <v/>
      </c>
      <c r="D198" s="3"/>
      <c r="E198" s="1"/>
      <c r="F198" s="12" t="str">
        <f>IF(E198="","",IFERROR(VLOOKUP(E198,'1-学员信息表'!A:AG,2,0),"错误"))</f>
        <v/>
      </c>
      <c r="G198" s="12" t="str">
        <f>IF(E198="","",IF(ISERROR(VLOOKUP(E198,'3-班级学员信息表'!G:AC,12,0)),"错误",IF(VLOOKUP(E198,'3-班级学员信息表'!G:AC,12,0)="","错误",VLOOKUP(E198,'3-班级学员信息表'!G:AC,12,0))))</f>
        <v/>
      </c>
      <c r="H198" s="12" t="str">
        <f>IF(E198="","",IF(ISERROR(VLOOKUP(E198,'3-班级学员信息表'!G:AC,13,0)),"错误",IF(VLOOKUP(E198,'3-班级学员信息表'!G:AC,13,0)="","错误",VLOOKUP(E198,'3-班级学员信息表'!G:AC,13,0))))</f>
        <v/>
      </c>
      <c r="I198" s="8" t="str">
        <f>IF(E198="","",IFERROR(VLOOKUP(E198,'3-班级学员信息表'!G:AC,14,0),"错误"))</f>
        <v/>
      </c>
      <c r="J198" s="8" t="str">
        <f>IF(E198="","",IFERROR(VLOOKUP(E198,'3-班级学员信息表'!G:AC,15,0),"错误"))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IF(E198="","",IFERROR(VLOOKUP(H198,'2-班级信息'!A:AH,29,0),"错误"))</f>
        <v/>
      </c>
      <c r="M198" s="6">
        <f>SUMIF('6-学员费用预警表'!A:A,'10-新增明细'!E198,'6-学员费用预警表'!F:F)</f>
        <v>0</v>
      </c>
      <c r="N198" s="5">
        <f>SUMIF('6-学员费用预警表'!A:A,'10-新增明细'!E198,'6-学员费用预警表'!I:I)</f>
        <v>0</v>
      </c>
      <c r="O198" s="8" t="str">
        <f>IF(E198="","",IFERROR(VLOOKUP(E198,'1-学员信息表'!A:AG,8,0),"错误"))</f>
        <v/>
      </c>
      <c r="P198" s="8" t="str">
        <f>IF(E198="","",IFERROR(VLOOKUP(E198,'4-收据记录表'!D:AX,18,0),"错误"))</f>
        <v/>
      </c>
      <c r="Q198" s="12"/>
      <c r="R198" s="11"/>
      <c r="S198" s="8" t="str">
        <f>IF(E198="","",IF(ISERROR(VLOOKUP(E198,'1-学员信息表'!A:AG,9,0)),"错误",IF(VLOOKUP(E198,'1-学员信息表'!A:AG,9,0)="","错误",VLOOKUP(E198,'1-学员信息表'!A:AG,9,0))))</f>
        <v/>
      </c>
      <c r="T198" s="4" t="str">
        <f>IF(E198="","",IF(ISERROR(VLOOKUP(E198,'1-学员信息表'!A:AG,20,0)),"错误",IF(VLOOKUP(E198,'1-学员信息表'!A:AG,20,0)="","错误",VLOOKUP(E198,'1-学员信息表'!A:AG,20,0))))</f>
        <v/>
      </c>
      <c r="U198" s="8" t="str">
        <f>IF(E198="","",IF(ISERROR(VLOOKUP(E198,'1-学员信息表'!A:AG,20,0)),"错误",IF(VLOOKUP(E198,'1-学员信息表'!A:AG,20,0)="","错误",VLOOKUP(E198,'1-学员信息表'!A:AG,20,0))))</f>
        <v/>
      </c>
    </row>
    <row r="199" spans="1:21">
      <c r="A199" s="8" t="str">
        <f t="shared" si="9"/>
        <v/>
      </c>
      <c r="B199" s="12" t="str">
        <f t="shared" si="10"/>
        <v/>
      </c>
      <c r="C199" s="11" t="str">
        <f t="shared" si="11"/>
        <v/>
      </c>
      <c r="D199" s="3"/>
      <c r="E199" s="1"/>
      <c r="F199" s="12" t="str">
        <f>IF(E199="","",IFERROR(VLOOKUP(E199,'1-学员信息表'!A:AG,2,0),"错误"))</f>
        <v/>
      </c>
      <c r="G199" s="12" t="str">
        <f>IF(E199="","",IF(ISERROR(VLOOKUP(E199,'3-班级学员信息表'!G:AC,12,0)),"错误",IF(VLOOKUP(E199,'3-班级学员信息表'!G:AC,12,0)="","错误",VLOOKUP(E199,'3-班级学员信息表'!G:AC,12,0))))</f>
        <v/>
      </c>
      <c r="H199" s="12" t="str">
        <f>IF(E199="","",IF(ISERROR(VLOOKUP(E199,'3-班级学员信息表'!G:AC,13,0)),"错误",IF(VLOOKUP(E199,'3-班级学员信息表'!G:AC,13,0)="","错误",VLOOKUP(E199,'3-班级学员信息表'!G:AC,13,0))))</f>
        <v/>
      </c>
      <c r="I199" s="8" t="str">
        <f>IF(E199="","",IFERROR(VLOOKUP(E199,'3-班级学员信息表'!G:AC,14,0),"错误"))</f>
        <v/>
      </c>
      <c r="J199" s="8" t="str">
        <f>IF(E199="","",IFERROR(VLOOKUP(E199,'3-班级学员信息表'!G:AC,15,0),"错误"))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IF(E199="","",IFERROR(VLOOKUP(H199,'2-班级信息'!A:AH,29,0),"错误"))</f>
        <v/>
      </c>
      <c r="M199" s="6">
        <f>SUMIF('6-学员费用预警表'!A:A,'10-新增明细'!E199,'6-学员费用预警表'!F:F)</f>
        <v>0</v>
      </c>
      <c r="N199" s="5">
        <f>SUMIF('6-学员费用预警表'!A:A,'10-新增明细'!E199,'6-学员费用预警表'!I:I)</f>
        <v>0</v>
      </c>
      <c r="O199" s="8" t="str">
        <f>IF(E199="","",IFERROR(VLOOKUP(E199,'1-学员信息表'!A:AG,8,0),"错误"))</f>
        <v/>
      </c>
      <c r="P199" s="8" t="str">
        <f>IF(E199="","",IFERROR(VLOOKUP(E199,'4-收据记录表'!D:AX,18,0),"错误"))</f>
        <v/>
      </c>
      <c r="Q199" s="12"/>
      <c r="R199" s="11"/>
      <c r="S199" s="8" t="str">
        <f>IF(E199="","",IF(ISERROR(VLOOKUP(E199,'1-学员信息表'!A:AG,9,0)),"错误",IF(VLOOKUP(E199,'1-学员信息表'!A:AG,9,0)="","错误",VLOOKUP(E199,'1-学员信息表'!A:AG,9,0))))</f>
        <v/>
      </c>
      <c r="T199" s="4" t="str">
        <f>IF(E199="","",IF(ISERROR(VLOOKUP(E199,'1-学员信息表'!A:AG,20,0)),"错误",IF(VLOOKUP(E199,'1-学员信息表'!A:AG,20,0)="","错误",VLOOKUP(E199,'1-学员信息表'!A:AG,20,0))))</f>
        <v/>
      </c>
      <c r="U199" s="8" t="str">
        <f>IF(E199="","",IF(ISERROR(VLOOKUP(E199,'1-学员信息表'!A:AG,20,0)),"错误",IF(VLOOKUP(E199,'1-学员信息表'!A:AG,20,0)="","错误",VLOOKUP(E199,'1-学员信息表'!A:AG,20,0))))</f>
        <v/>
      </c>
    </row>
    <row r="200" spans="1:21">
      <c r="A200" s="8" t="str">
        <f t="shared" si="9"/>
        <v/>
      </c>
      <c r="B200" s="12" t="str">
        <f t="shared" si="10"/>
        <v/>
      </c>
      <c r="C200" s="11" t="str">
        <f t="shared" si="11"/>
        <v/>
      </c>
      <c r="D200" s="3"/>
      <c r="E200" s="1"/>
      <c r="F200" s="12" t="str">
        <f>IF(E200="","",IFERROR(VLOOKUP(E200,'1-学员信息表'!A:AG,2,0),"错误"))</f>
        <v/>
      </c>
      <c r="G200" s="12" t="str">
        <f>IF(E200="","",IF(ISERROR(VLOOKUP(E200,'3-班级学员信息表'!G:AC,12,0)),"错误",IF(VLOOKUP(E200,'3-班级学员信息表'!G:AC,12,0)="","错误",VLOOKUP(E200,'3-班级学员信息表'!G:AC,12,0))))</f>
        <v/>
      </c>
      <c r="H200" s="12" t="str">
        <f>IF(E200="","",IF(ISERROR(VLOOKUP(E200,'3-班级学员信息表'!G:AC,13,0)),"错误",IF(VLOOKUP(E200,'3-班级学员信息表'!G:AC,13,0)="","错误",VLOOKUP(E200,'3-班级学员信息表'!G:AC,13,0))))</f>
        <v/>
      </c>
      <c r="I200" s="8" t="str">
        <f>IF(E200="","",IFERROR(VLOOKUP(E200,'3-班级学员信息表'!G:AC,14,0),"错误"))</f>
        <v/>
      </c>
      <c r="J200" s="8" t="str">
        <f>IF(E200="","",IFERROR(VLOOKUP(E200,'3-班级学员信息表'!G:AC,15,0),"错误"))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IF(E200="","",IFERROR(VLOOKUP(H200,'2-班级信息'!A:AH,29,0),"错误"))</f>
        <v/>
      </c>
      <c r="M200" s="6">
        <f>SUMIF('6-学员费用预警表'!A:A,'10-新增明细'!E200,'6-学员费用预警表'!F:F)</f>
        <v>0</v>
      </c>
      <c r="N200" s="5">
        <f>SUMIF('6-学员费用预警表'!A:A,'10-新增明细'!E200,'6-学员费用预警表'!I:I)</f>
        <v>0</v>
      </c>
      <c r="O200" s="8" t="str">
        <f>IF(E200="","",IFERROR(VLOOKUP(E200,'1-学员信息表'!A:AG,8,0),"错误"))</f>
        <v/>
      </c>
      <c r="P200" s="8" t="str">
        <f>IF(E200="","",IFERROR(VLOOKUP(E200,'4-收据记录表'!D:AX,18,0),"错误"))</f>
        <v/>
      </c>
      <c r="Q200" s="12"/>
      <c r="R200" s="11"/>
      <c r="S200" s="8" t="str">
        <f>IF(E200="","",IF(ISERROR(VLOOKUP(E200,'1-学员信息表'!A:AG,9,0)),"错误",IF(VLOOKUP(E200,'1-学员信息表'!A:AG,9,0)="","错误",VLOOKUP(E200,'1-学员信息表'!A:AG,9,0))))</f>
        <v/>
      </c>
      <c r="T200" s="4" t="str">
        <f>IF(E200="","",IF(ISERROR(VLOOKUP(E200,'1-学员信息表'!A:AG,20,0)),"错误",IF(VLOOKUP(E200,'1-学员信息表'!A:AG,20,0)="","错误",VLOOKUP(E200,'1-学员信息表'!A:AG,20,0))))</f>
        <v/>
      </c>
      <c r="U200" s="8" t="str">
        <f>IF(E200="","",IF(ISERROR(VLOOKUP(E200,'1-学员信息表'!A:AG,20,0)),"错误",IF(VLOOKUP(E200,'1-学员信息表'!A:AG,20,0)="","错误",VLOOKUP(E200,'1-学员信息表'!A:AG,20,0))))</f>
        <v/>
      </c>
    </row>
    <row r="201" spans="1:21">
      <c r="A201" s="8" t="str">
        <f t="shared" si="9"/>
        <v/>
      </c>
      <c r="B201" s="12" t="str">
        <f t="shared" si="10"/>
        <v/>
      </c>
      <c r="C201" s="11" t="str">
        <f t="shared" si="11"/>
        <v/>
      </c>
      <c r="D201" s="3"/>
      <c r="E201" s="1"/>
      <c r="F201" s="12" t="str">
        <f>IF(E201="","",IFERROR(VLOOKUP(E201,'1-学员信息表'!A:AG,2,0),"错误"))</f>
        <v/>
      </c>
      <c r="G201" s="12" t="str">
        <f>IF(E201="","",IF(ISERROR(VLOOKUP(E201,'3-班级学员信息表'!G:AC,12,0)),"错误",IF(VLOOKUP(E201,'3-班级学员信息表'!G:AC,12,0)="","错误",VLOOKUP(E201,'3-班级学员信息表'!G:AC,12,0))))</f>
        <v/>
      </c>
      <c r="H201" s="12" t="str">
        <f>IF(E201="","",IF(ISERROR(VLOOKUP(E201,'3-班级学员信息表'!G:AC,13,0)),"错误",IF(VLOOKUP(E201,'3-班级学员信息表'!G:AC,13,0)="","错误",VLOOKUP(E201,'3-班级学员信息表'!G:AC,13,0))))</f>
        <v/>
      </c>
      <c r="I201" s="8" t="str">
        <f>IF(E201="","",IFERROR(VLOOKUP(E201,'3-班级学员信息表'!G:AC,14,0),"错误"))</f>
        <v/>
      </c>
      <c r="J201" s="8" t="str">
        <f>IF(E201="","",IFERROR(VLOOKUP(E201,'3-班级学员信息表'!G:AC,15,0),"错误"))</f>
        <v/>
      </c>
      <c r="K201" s="7" t="str">
        <f>IF(E201="","",IFERROR(VLOOKUP(H201,'2-班级信息'!A:AH,6,0),"错误"))</f>
        <v/>
      </c>
      <c r="L201" s="7" t="str">
        <f>IF(E201="","",IFERROR(VLOOKUP(H201,'2-班级信息'!A:AH,29,0),"错误"))</f>
        <v/>
      </c>
      <c r="M201" s="6">
        <f>SUMIF('6-学员费用预警表'!A:A,'10-新增明细'!E201,'6-学员费用预警表'!F:F)</f>
        <v>0</v>
      </c>
      <c r="N201" s="5">
        <f>SUMIF('6-学员费用预警表'!A:A,'10-新增明细'!E201,'6-学员费用预警表'!I:I)</f>
        <v>0</v>
      </c>
      <c r="O201" s="8" t="str">
        <f>IF(E201="","",IFERROR(VLOOKUP(E201,'1-学员信息表'!A:AG,8,0),"错误"))</f>
        <v/>
      </c>
      <c r="P201" s="8" t="str">
        <f>IF(E201="","",IFERROR(VLOOKUP(E201,'4-收据记录表'!D:AX,18,0),"错误"))</f>
        <v/>
      </c>
      <c r="Q201" s="12"/>
      <c r="R201" s="11"/>
      <c r="S201" s="8" t="str">
        <f>IF(E201="","",IF(ISERROR(VLOOKUP(E201,'1-学员信息表'!A:AG,9,0)),"错误",IF(VLOOKUP(E201,'1-学员信息表'!A:AG,9,0)="","错误",VLOOKUP(E201,'1-学员信息表'!A:AG,9,0))))</f>
        <v/>
      </c>
      <c r="T201" s="4" t="str">
        <f>IF(E201="","",IF(ISERROR(VLOOKUP(E201,'1-学员信息表'!A:AG,20,0)),"错误",IF(VLOOKUP(E201,'1-学员信息表'!A:AG,20,0)="","错误",VLOOKUP(E201,'1-学员信息表'!A:AG,20,0))))</f>
        <v/>
      </c>
      <c r="U201" s="8" t="str">
        <f>IF(E201="","",IF(ISERROR(VLOOKUP(E201,'1-学员信息表'!A:AG,20,0)),"错误",IF(VLOOKUP(E201,'1-学员信息表'!A:AG,20,0)="","错误",VLOOKUP(E201,'1-学员信息表'!A:AG,20,0))))</f>
        <v/>
      </c>
    </row>
    <row r="202" spans="1:21">
      <c r="A202" s="8" t="str">
        <f t="shared" si="9"/>
        <v/>
      </c>
      <c r="B202" s="12" t="str">
        <f t="shared" si="10"/>
        <v/>
      </c>
      <c r="C202" s="11" t="str">
        <f t="shared" si="11"/>
        <v/>
      </c>
      <c r="D202" s="3"/>
      <c r="E202" s="1"/>
      <c r="F202" s="12" t="str">
        <f>IF(E202="","",IFERROR(VLOOKUP(E202,'1-学员信息表'!A:AG,2,0),"错误"))</f>
        <v/>
      </c>
      <c r="G202" s="12" t="str">
        <f>IF(E202="","",IF(ISERROR(VLOOKUP(E202,'3-班级学员信息表'!G:AC,12,0)),"错误",IF(VLOOKUP(E202,'3-班级学员信息表'!G:AC,12,0)="","错误",VLOOKUP(E202,'3-班级学员信息表'!G:AC,12,0))))</f>
        <v/>
      </c>
      <c r="H202" s="12" t="str">
        <f>IF(E202="","",IF(ISERROR(VLOOKUP(E202,'3-班级学员信息表'!G:AC,13,0)),"错误",IF(VLOOKUP(E202,'3-班级学员信息表'!G:AC,13,0)="","错误",VLOOKUP(E202,'3-班级学员信息表'!G:AC,13,0))))</f>
        <v/>
      </c>
      <c r="I202" s="8" t="str">
        <f>IF(E202="","",IFERROR(VLOOKUP(E202,'3-班级学员信息表'!G:AC,14,0),"错误"))</f>
        <v/>
      </c>
      <c r="J202" s="8" t="str">
        <f>IF(E202="","",IFERROR(VLOOKUP(E202,'3-班级学员信息表'!G:AC,15,0),"错误"))</f>
        <v/>
      </c>
      <c r="K202" s="7" t="str">
        <f>IF(E202="","",IFERROR(VLOOKUP(H202,'2-班级信息'!A:AH,6,0),"错误"))</f>
        <v/>
      </c>
      <c r="L202" s="7" t="str">
        <f>IF(E202="","",IFERROR(VLOOKUP(H202,'2-班级信息'!A:AH,29,0),"错误"))</f>
        <v/>
      </c>
      <c r="M202" s="6">
        <f>SUMIF('6-学员费用预警表'!A:A,'10-新增明细'!E202,'6-学员费用预警表'!F:F)</f>
        <v>0</v>
      </c>
      <c r="N202" s="5">
        <f>SUMIF('6-学员费用预警表'!A:A,'10-新增明细'!E202,'6-学员费用预警表'!I:I)</f>
        <v>0</v>
      </c>
      <c r="O202" s="8" t="str">
        <f>IF(E202="","",IFERROR(VLOOKUP(E202,'1-学员信息表'!A:AG,8,0),"错误"))</f>
        <v/>
      </c>
      <c r="P202" s="8" t="str">
        <f>IF(E202="","",IFERROR(VLOOKUP(E202,'4-收据记录表'!D:AX,18,0),"错误"))</f>
        <v/>
      </c>
      <c r="Q202" s="12"/>
      <c r="R202" s="11"/>
      <c r="S202" s="8" t="str">
        <f>IF(E202="","",IF(ISERROR(VLOOKUP(E202,'1-学员信息表'!A:AG,9,0)),"错误",IF(VLOOKUP(E202,'1-学员信息表'!A:AG,9,0)="","错误",VLOOKUP(E202,'1-学员信息表'!A:AG,9,0))))</f>
        <v/>
      </c>
      <c r="T202" s="4" t="str">
        <f>IF(E202="","",IF(ISERROR(VLOOKUP(E202,'1-学员信息表'!A:AG,20,0)),"错误",IF(VLOOKUP(E202,'1-学员信息表'!A:AG,20,0)="","错误",VLOOKUP(E202,'1-学员信息表'!A:AG,20,0))))</f>
        <v/>
      </c>
      <c r="U202" s="8" t="str">
        <f>IF(E202="","",IF(ISERROR(VLOOKUP(E202,'1-学员信息表'!A:AG,20,0)),"错误",IF(VLOOKUP(E202,'1-学员信息表'!A:AG,20,0)="","错误",VLOOKUP(E202,'1-学员信息表'!A:AG,20,0))))</f>
        <v/>
      </c>
    </row>
    <row r="203" spans="1:21">
      <c r="A203" s="8" t="str">
        <f t="shared" si="9"/>
        <v/>
      </c>
      <c r="B203" s="12" t="str">
        <f t="shared" si="10"/>
        <v/>
      </c>
      <c r="C203" s="11" t="str">
        <f t="shared" si="11"/>
        <v/>
      </c>
      <c r="D203" s="3"/>
      <c r="E203" s="1"/>
      <c r="F203" s="12" t="str">
        <f>IF(E203="","",IFERROR(VLOOKUP(E203,'1-学员信息表'!A:AG,2,0),"错误"))</f>
        <v/>
      </c>
      <c r="G203" s="12" t="str">
        <f>IF(E203="","",IF(ISERROR(VLOOKUP(E203,'3-班级学员信息表'!G:AC,12,0)),"错误",IF(VLOOKUP(E203,'3-班级学员信息表'!G:AC,12,0)="","错误",VLOOKUP(E203,'3-班级学员信息表'!G:AC,12,0))))</f>
        <v/>
      </c>
      <c r="H203" s="12" t="str">
        <f>IF(E203="","",IF(ISERROR(VLOOKUP(E203,'3-班级学员信息表'!G:AC,13,0)),"错误",IF(VLOOKUP(E203,'3-班级学员信息表'!G:AC,13,0)="","错误",VLOOKUP(E203,'3-班级学员信息表'!G:AC,13,0))))</f>
        <v/>
      </c>
      <c r="I203" s="8" t="str">
        <f>IF(E203="","",IFERROR(VLOOKUP(E203,'3-班级学员信息表'!G:AC,14,0),"错误"))</f>
        <v/>
      </c>
      <c r="J203" s="8" t="str">
        <f>IF(E203="","",IFERROR(VLOOKUP(E203,'3-班级学员信息表'!G:AC,15,0),"错误"))</f>
        <v/>
      </c>
      <c r="K203" s="7" t="str">
        <f>IF(E203="","",IFERROR(VLOOKUP(H203,'2-班级信息'!A:AH,6,0),"错误"))</f>
        <v/>
      </c>
      <c r="L203" s="7" t="str">
        <f>IF(E203="","",IFERROR(VLOOKUP(H203,'2-班级信息'!A:AH,29,0),"错误"))</f>
        <v/>
      </c>
      <c r="M203" s="6">
        <f>SUMIF('6-学员费用预警表'!A:A,'10-新增明细'!E203,'6-学员费用预警表'!F:F)</f>
        <v>0</v>
      </c>
      <c r="N203" s="5">
        <f>SUMIF('6-学员费用预警表'!A:A,'10-新增明细'!E203,'6-学员费用预警表'!I:I)</f>
        <v>0</v>
      </c>
      <c r="O203" s="8" t="str">
        <f>IF(E203="","",IFERROR(VLOOKUP(E203,'1-学员信息表'!A:AG,8,0),"错误"))</f>
        <v/>
      </c>
      <c r="P203" s="8" t="str">
        <f>IF(E203="","",IFERROR(VLOOKUP(E203,'4-收据记录表'!D:AX,18,0),"错误"))</f>
        <v/>
      </c>
      <c r="Q203" s="12"/>
      <c r="R203" s="11"/>
      <c r="S203" s="8" t="str">
        <f>IF(E203="","",IF(ISERROR(VLOOKUP(E203,'1-学员信息表'!A:AG,9,0)),"错误",IF(VLOOKUP(E203,'1-学员信息表'!A:AG,9,0)="","错误",VLOOKUP(E203,'1-学员信息表'!A:AG,9,0))))</f>
        <v/>
      </c>
      <c r="T203" s="4" t="str">
        <f>IF(E203="","",IF(ISERROR(VLOOKUP(E203,'1-学员信息表'!A:AG,20,0)),"错误",IF(VLOOKUP(E203,'1-学员信息表'!A:AG,20,0)="","错误",VLOOKUP(E203,'1-学员信息表'!A:AG,20,0))))</f>
        <v/>
      </c>
      <c r="U203" s="8" t="str">
        <f>IF(E203="","",IF(ISERROR(VLOOKUP(E203,'1-学员信息表'!A:AG,20,0)),"错误",IF(VLOOKUP(E203,'1-学员信息表'!A:AG,20,0)="","错误",VLOOKUP(E203,'1-学员信息表'!A:AG,20,0))))</f>
        <v/>
      </c>
    </row>
    <row r="204" spans="1:21">
      <c r="A204" s="8" t="str">
        <f t="shared" si="9"/>
        <v/>
      </c>
      <c r="B204" s="12" t="str">
        <f t="shared" si="10"/>
        <v/>
      </c>
      <c r="C204" s="11" t="str">
        <f t="shared" si="11"/>
        <v/>
      </c>
      <c r="D204" s="3"/>
      <c r="E204" s="1"/>
      <c r="F204" s="12" t="str">
        <f>IF(E204="","",IFERROR(VLOOKUP(E204,'1-学员信息表'!A:AG,2,0),"错误"))</f>
        <v/>
      </c>
      <c r="G204" s="12" t="str">
        <f>IF(E204="","",IF(ISERROR(VLOOKUP(E204,'3-班级学员信息表'!G:AC,12,0)),"错误",IF(VLOOKUP(E204,'3-班级学员信息表'!G:AC,12,0)="","错误",VLOOKUP(E204,'3-班级学员信息表'!G:AC,12,0))))</f>
        <v/>
      </c>
      <c r="H204" s="12" t="str">
        <f>IF(E204="","",IF(ISERROR(VLOOKUP(E204,'3-班级学员信息表'!G:AC,13,0)),"错误",IF(VLOOKUP(E204,'3-班级学员信息表'!G:AC,13,0)="","错误",VLOOKUP(E204,'3-班级学员信息表'!G:AC,13,0))))</f>
        <v/>
      </c>
      <c r="I204" s="8" t="str">
        <f>IF(E204="","",IFERROR(VLOOKUP(E204,'3-班级学员信息表'!G:AC,14,0),"错误"))</f>
        <v/>
      </c>
      <c r="J204" s="8" t="str">
        <f>IF(E204="","",IFERROR(VLOOKUP(E204,'3-班级学员信息表'!G:AC,15,0),"错误"))</f>
        <v/>
      </c>
      <c r="K204" s="7" t="str">
        <f>IF(E204="","",IFERROR(VLOOKUP(H204,'2-班级信息'!A:AH,6,0),"错误"))</f>
        <v/>
      </c>
      <c r="L204" s="7" t="str">
        <f>IF(E204="","",IFERROR(VLOOKUP(H204,'2-班级信息'!A:AH,29,0),"错误"))</f>
        <v/>
      </c>
      <c r="M204" s="6">
        <f>SUMIF('6-学员费用预警表'!A:A,'10-新增明细'!E204,'6-学员费用预警表'!F:F)</f>
        <v>0</v>
      </c>
      <c r="N204" s="5">
        <f>SUMIF('6-学员费用预警表'!A:A,'10-新增明细'!E204,'6-学员费用预警表'!I:I)</f>
        <v>0</v>
      </c>
      <c r="O204" s="8" t="str">
        <f>IF(E204="","",IFERROR(VLOOKUP(E204,'1-学员信息表'!A:AG,8,0),"错误"))</f>
        <v/>
      </c>
      <c r="P204" s="8" t="str">
        <f>IF(E204="","",IFERROR(VLOOKUP(E204,'4-收据记录表'!D:AX,18,0),"错误"))</f>
        <v/>
      </c>
      <c r="Q204" s="12"/>
      <c r="R204" s="11"/>
      <c r="S204" s="8" t="str">
        <f>IF(E204="","",IF(ISERROR(VLOOKUP(E204,'1-学员信息表'!A:AG,9,0)),"错误",IF(VLOOKUP(E204,'1-学员信息表'!A:AG,9,0)="","错误",VLOOKUP(E204,'1-学员信息表'!A:AG,9,0))))</f>
        <v/>
      </c>
      <c r="T204" s="4" t="str">
        <f>IF(E204="","",IF(ISERROR(VLOOKUP(E204,'1-学员信息表'!A:AG,20,0)),"错误",IF(VLOOKUP(E204,'1-学员信息表'!A:AG,20,0)="","错误",VLOOKUP(E204,'1-学员信息表'!A:AG,20,0))))</f>
        <v/>
      </c>
      <c r="U204" s="8" t="str">
        <f>IF(E204="","",IF(ISERROR(VLOOKUP(E204,'1-学员信息表'!A:AG,20,0)),"错误",IF(VLOOKUP(E204,'1-学员信息表'!A:AG,20,0)="","错误",VLOOKUP(E204,'1-学员信息表'!A:AG,20,0))))</f>
        <v/>
      </c>
    </row>
    <row r="205" spans="1:21">
      <c r="A205" s="8" t="str">
        <f t="shared" si="9"/>
        <v/>
      </c>
      <c r="B205" s="12" t="str">
        <f t="shared" si="10"/>
        <v/>
      </c>
      <c r="C205" s="11" t="str">
        <f t="shared" si="11"/>
        <v/>
      </c>
      <c r="D205" s="3"/>
      <c r="E205" s="1"/>
      <c r="F205" s="12" t="str">
        <f>IF(E205="","",IFERROR(VLOOKUP(E205,'1-学员信息表'!A:AG,2,0),"错误"))</f>
        <v/>
      </c>
      <c r="G205" s="12" t="str">
        <f>IF(E205="","",IF(ISERROR(VLOOKUP(E205,'3-班级学员信息表'!G:AC,12,0)),"错误",IF(VLOOKUP(E205,'3-班级学员信息表'!G:AC,12,0)="","错误",VLOOKUP(E205,'3-班级学员信息表'!G:AC,12,0))))</f>
        <v/>
      </c>
      <c r="H205" s="12" t="str">
        <f>IF(E205="","",IF(ISERROR(VLOOKUP(E205,'3-班级学员信息表'!G:AC,13,0)),"错误",IF(VLOOKUP(E205,'3-班级学员信息表'!G:AC,13,0)="","错误",VLOOKUP(E205,'3-班级学员信息表'!G:AC,13,0))))</f>
        <v/>
      </c>
      <c r="I205" s="8" t="str">
        <f>IF(E205="","",IFERROR(VLOOKUP(E205,'3-班级学员信息表'!G:AC,14,0),"错误"))</f>
        <v/>
      </c>
      <c r="J205" s="8" t="str">
        <f>IF(E205="","",IFERROR(VLOOKUP(E205,'3-班级学员信息表'!G:AC,15,0),"错误"))</f>
        <v/>
      </c>
      <c r="K205" s="7" t="str">
        <f>IF(E205="","",IFERROR(VLOOKUP(H205,'2-班级信息'!A:AH,6,0),"错误"))</f>
        <v/>
      </c>
      <c r="L205" s="7" t="str">
        <f>IF(E205="","",IFERROR(VLOOKUP(H205,'2-班级信息'!A:AH,29,0),"错误"))</f>
        <v/>
      </c>
      <c r="M205" s="6">
        <f>SUMIF('6-学员费用预警表'!A:A,'10-新增明细'!E205,'6-学员费用预警表'!F:F)</f>
        <v>0</v>
      </c>
      <c r="N205" s="5">
        <f>SUMIF('6-学员费用预警表'!A:A,'10-新增明细'!E205,'6-学员费用预警表'!I:I)</f>
        <v>0</v>
      </c>
      <c r="O205" s="8" t="str">
        <f>IF(E205="","",IFERROR(VLOOKUP(E205,'1-学员信息表'!A:AG,8,0),"错误"))</f>
        <v/>
      </c>
      <c r="P205" s="8" t="str">
        <f>IF(E205="","",IFERROR(VLOOKUP(E205,'4-收据记录表'!D:AX,18,0),"错误"))</f>
        <v/>
      </c>
      <c r="Q205" s="12"/>
      <c r="R205" s="11"/>
      <c r="S205" s="8" t="str">
        <f>IF(E205="","",IF(ISERROR(VLOOKUP(E205,'1-学员信息表'!A:AG,9,0)),"错误",IF(VLOOKUP(E205,'1-学员信息表'!A:AG,9,0)="","错误",VLOOKUP(E205,'1-学员信息表'!A:AG,9,0))))</f>
        <v/>
      </c>
      <c r="T205" s="4" t="str">
        <f>IF(E205="","",IF(ISERROR(VLOOKUP(E205,'1-学员信息表'!A:AG,20,0)),"错误",IF(VLOOKUP(E205,'1-学员信息表'!A:AG,20,0)="","错误",VLOOKUP(E205,'1-学员信息表'!A:AG,20,0))))</f>
        <v/>
      </c>
      <c r="U205" s="8" t="str">
        <f>IF(E205="","",IF(ISERROR(VLOOKUP(E205,'1-学员信息表'!A:AG,20,0)),"错误",IF(VLOOKUP(E205,'1-学员信息表'!A:AG,20,0)="","错误",VLOOKUP(E205,'1-学员信息表'!A:AG,20,0))))</f>
        <v/>
      </c>
    </row>
    <row r="206" spans="1:21">
      <c r="A206" s="8" t="str">
        <f t="shared" si="9"/>
        <v/>
      </c>
      <c r="B206" s="12" t="str">
        <f t="shared" si="10"/>
        <v/>
      </c>
      <c r="C206" s="11" t="str">
        <f t="shared" si="11"/>
        <v/>
      </c>
      <c r="D206" s="3"/>
      <c r="E206" s="1"/>
      <c r="F206" s="12" t="str">
        <f>IF(E206="","",IFERROR(VLOOKUP(E206,'1-学员信息表'!A:AG,2,0),"错误"))</f>
        <v/>
      </c>
      <c r="G206" s="12" t="str">
        <f>IF(E206="","",IF(ISERROR(VLOOKUP(E206,'3-班级学员信息表'!G:AC,12,0)),"错误",IF(VLOOKUP(E206,'3-班级学员信息表'!G:AC,12,0)="","错误",VLOOKUP(E206,'3-班级学员信息表'!G:AC,12,0))))</f>
        <v/>
      </c>
      <c r="H206" s="12" t="str">
        <f>IF(E206="","",IF(ISERROR(VLOOKUP(E206,'3-班级学员信息表'!G:AC,13,0)),"错误",IF(VLOOKUP(E206,'3-班级学员信息表'!G:AC,13,0)="","错误",VLOOKUP(E206,'3-班级学员信息表'!G:AC,13,0))))</f>
        <v/>
      </c>
      <c r="I206" s="8" t="str">
        <f>IF(E206="","",IFERROR(VLOOKUP(E206,'3-班级学员信息表'!G:AC,14,0),"错误"))</f>
        <v/>
      </c>
      <c r="J206" s="8" t="str">
        <f>IF(E206="","",IFERROR(VLOOKUP(E206,'3-班级学员信息表'!G:AC,15,0),"错误"))</f>
        <v/>
      </c>
      <c r="K206" s="7" t="str">
        <f>IF(E206="","",IFERROR(VLOOKUP(H206,'2-班级信息'!A:AH,6,0),"错误"))</f>
        <v/>
      </c>
      <c r="L206" s="7" t="str">
        <f>IF(E206="","",IFERROR(VLOOKUP(H206,'2-班级信息'!A:AH,29,0),"错误"))</f>
        <v/>
      </c>
      <c r="M206" s="6">
        <f>SUMIF('6-学员费用预警表'!A:A,'10-新增明细'!E206,'6-学员费用预警表'!F:F)</f>
        <v>0</v>
      </c>
      <c r="N206" s="5">
        <f>SUMIF('6-学员费用预警表'!A:A,'10-新增明细'!E206,'6-学员费用预警表'!I:I)</f>
        <v>0</v>
      </c>
      <c r="O206" s="8" t="str">
        <f>IF(E206="","",IFERROR(VLOOKUP(E206,'1-学员信息表'!A:AG,8,0),"错误"))</f>
        <v/>
      </c>
      <c r="P206" s="8" t="str">
        <f>IF(E206="","",IFERROR(VLOOKUP(E206,'4-收据记录表'!D:AX,18,0),"错误"))</f>
        <v/>
      </c>
      <c r="Q206" s="12"/>
      <c r="R206" s="11"/>
      <c r="S206" s="8" t="str">
        <f>IF(E206="","",IF(ISERROR(VLOOKUP(E206,'1-学员信息表'!A:AG,9,0)),"错误",IF(VLOOKUP(E206,'1-学员信息表'!A:AG,9,0)="","错误",VLOOKUP(E206,'1-学员信息表'!A:AG,9,0))))</f>
        <v/>
      </c>
      <c r="T206" s="4" t="str">
        <f>IF(E206="","",IF(ISERROR(VLOOKUP(E206,'1-学员信息表'!A:AG,20,0)),"错误",IF(VLOOKUP(E206,'1-学员信息表'!A:AG,20,0)="","错误",VLOOKUP(E206,'1-学员信息表'!A:AG,20,0))))</f>
        <v/>
      </c>
      <c r="U206" s="8" t="str">
        <f>IF(E206="","",IF(ISERROR(VLOOKUP(E206,'1-学员信息表'!A:AG,20,0)),"错误",IF(VLOOKUP(E206,'1-学员信息表'!A:AG,20,0)="","错误",VLOOKUP(E206,'1-学员信息表'!A:AG,20,0))))</f>
        <v/>
      </c>
    </row>
    <row r="207" spans="1:21">
      <c r="A207" s="8" t="str">
        <f t="shared" si="9"/>
        <v/>
      </c>
      <c r="B207" s="12" t="str">
        <f t="shared" si="10"/>
        <v/>
      </c>
      <c r="C207" s="11" t="str">
        <f t="shared" si="11"/>
        <v/>
      </c>
      <c r="D207" s="3"/>
      <c r="E207" s="1"/>
      <c r="F207" s="12" t="str">
        <f>IF(E207="","",IFERROR(VLOOKUP(E207,'1-学员信息表'!A:AG,2,0),"错误"))</f>
        <v/>
      </c>
      <c r="G207" s="12" t="str">
        <f>IF(E207="","",IF(ISERROR(VLOOKUP(E207,'3-班级学员信息表'!G:AC,12,0)),"错误",IF(VLOOKUP(E207,'3-班级学员信息表'!G:AC,12,0)="","错误",VLOOKUP(E207,'3-班级学员信息表'!G:AC,12,0))))</f>
        <v/>
      </c>
      <c r="H207" s="12" t="str">
        <f>IF(E207="","",IF(ISERROR(VLOOKUP(E207,'3-班级学员信息表'!G:AC,13,0)),"错误",IF(VLOOKUP(E207,'3-班级学员信息表'!G:AC,13,0)="","错误",VLOOKUP(E207,'3-班级学员信息表'!G:AC,13,0))))</f>
        <v/>
      </c>
      <c r="I207" s="8" t="str">
        <f>IF(E207="","",IFERROR(VLOOKUP(E207,'3-班级学员信息表'!G:AC,14,0),"错误"))</f>
        <v/>
      </c>
      <c r="J207" s="8" t="str">
        <f>IF(E207="","",IFERROR(VLOOKUP(E207,'3-班级学员信息表'!G:AC,15,0),"错误"))</f>
        <v/>
      </c>
      <c r="K207" s="7" t="str">
        <f>IF(E207="","",IFERROR(VLOOKUP(H207,'2-班级信息'!A:AH,6,0),"错误"))</f>
        <v/>
      </c>
      <c r="L207" s="7" t="str">
        <f>IF(E207="","",IFERROR(VLOOKUP(H207,'2-班级信息'!A:AH,29,0),"错误"))</f>
        <v/>
      </c>
      <c r="M207" s="6">
        <f>SUMIF('6-学员费用预警表'!A:A,'10-新增明细'!E207,'6-学员费用预警表'!F:F)</f>
        <v>0</v>
      </c>
      <c r="N207" s="5">
        <f>SUMIF('6-学员费用预警表'!A:A,'10-新增明细'!E207,'6-学员费用预警表'!I:I)</f>
        <v>0</v>
      </c>
      <c r="O207" s="8" t="str">
        <f>IF(E207="","",IFERROR(VLOOKUP(E207,'1-学员信息表'!A:AG,8,0),"错误"))</f>
        <v/>
      </c>
      <c r="P207" s="8" t="str">
        <f>IF(E207="","",IFERROR(VLOOKUP(E207,'4-收据记录表'!D:AX,18,0),"错误"))</f>
        <v/>
      </c>
      <c r="Q207" s="12"/>
      <c r="R207" s="11"/>
      <c r="S207" s="8" t="str">
        <f>IF(E207="","",IF(ISERROR(VLOOKUP(E207,'1-学员信息表'!A:AG,9,0)),"错误",IF(VLOOKUP(E207,'1-学员信息表'!A:AG,9,0)="","错误",VLOOKUP(E207,'1-学员信息表'!A:AG,9,0))))</f>
        <v/>
      </c>
      <c r="T207" s="4" t="str">
        <f>IF(E207="","",IF(ISERROR(VLOOKUP(E207,'1-学员信息表'!A:AG,20,0)),"错误",IF(VLOOKUP(E207,'1-学员信息表'!A:AG,20,0)="","错误",VLOOKUP(E207,'1-学员信息表'!A:AG,20,0))))</f>
        <v/>
      </c>
      <c r="U207" s="8" t="str">
        <f>IF(E207="","",IF(ISERROR(VLOOKUP(E207,'1-学员信息表'!A:AG,20,0)),"错误",IF(VLOOKUP(E207,'1-学员信息表'!A:AG,20,0)="","错误",VLOOKUP(E207,'1-学员信息表'!A:AG,20,0))))</f>
        <v/>
      </c>
    </row>
    <row r="208" spans="1:21">
      <c r="A208" s="8" t="str">
        <f t="shared" si="9"/>
        <v/>
      </c>
      <c r="B208" s="12" t="str">
        <f t="shared" si="10"/>
        <v/>
      </c>
      <c r="C208" s="11" t="str">
        <f t="shared" si="11"/>
        <v/>
      </c>
      <c r="D208" s="3"/>
      <c r="E208" s="1"/>
      <c r="F208" s="12" t="str">
        <f>IF(E208="","",IFERROR(VLOOKUP(E208,'1-学员信息表'!A:AG,2,0),"错误"))</f>
        <v/>
      </c>
      <c r="G208" s="12" t="str">
        <f>IF(E208="","",IF(ISERROR(VLOOKUP(E208,'3-班级学员信息表'!G:AC,12,0)),"错误",IF(VLOOKUP(E208,'3-班级学员信息表'!G:AC,12,0)="","错误",VLOOKUP(E208,'3-班级学员信息表'!G:AC,12,0))))</f>
        <v/>
      </c>
      <c r="H208" s="12" t="str">
        <f>IF(E208="","",IF(ISERROR(VLOOKUP(E208,'3-班级学员信息表'!G:AC,13,0)),"错误",IF(VLOOKUP(E208,'3-班级学员信息表'!G:AC,13,0)="","错误",VLOOKUP(E208,'3-班级学员信息表'!G:AC,13,0))))</f>
        <v/>
      </c>
      <c r="I208" s="8" t="str">
        <f>IF(E208="","",IFERROR(VLOOKUP(E208,'3-班级学员信息表'!G:AC,14,0),"错误"))</f>
        <v/>
      </c>
      <c r="J208" s="8" t="str">
        <f>IF(E208="","",IFERROR(VLOOKUP(E208,'3-班级学员信息表'!G:AC,15,0),"错误"))</f>
        <v/>
      </c>
      <c r="K208" s="7" t="str">
        <f>IF(E208="","",IFERROR(VLOOKUP(H208,'2-班级信息'!A:AH,6,0),"错误"))</f>
        <v/>
      </c>
      <c r="L208" s="7" t="str">
        <f>IF(E208="","",IFERROR(VLOOKUP(H208,'2-班级信息'!A:AH,29,0),"错误"))</f>
        <v/>
      </c>
      <c r="M208" s="6">
        <f>SUMIF('6-学员费用预警表'!A:A,'10-新增明细'!E208,'6-学员费用预警表'!F:F)</f>
        <v>0</v>
      </c>
      <c r="N208" s="5">
        <f>SUMIF('6-学员费用预警表'!A:A,'10-新增明细'!E208,'6-学员费用预警表'!I:I)</f>
        <v>0</v>
      </c>
      <c r="O208" s="8" t="str">
        <f>IF(E208="","",IFERROR(VLOOKUP(E208,'1-学员信息表'!A:AG,8,0),"错误"))</f>
        <v/>
      </c>
      <c r="P208" s="8" t="str">
        <f>IF(E208="","",IFERROR(VLOOKUP(E208,'4-收据记录表'!D:AX,18,0),"错误"))</f>
        <v/>
      </c>
      <c r="Q208" s="12"/>
      <c r="R208" s="11"/>
      <c r="S208" s="8" t="str">
        <f>IF(E208="","",IF(ISERROR(VLOOKUP(E208,'1-学员信息表'!A:AG,9,0)),"错误",IF(VLOOKUP(E208,'1-学员信息表'!A:AG,9,0)="","错误",VLOOKUP(E208,'1-学员信息表'!A:AG,9,0))))</f>
        <v/>
      </c>
      <c r="T208" s="4" t="str">
        <f>IF(E208="","",IF(ISERROR(VLOOKUP(E208,'1-学员信息表'!A:AG,20,0)),"错误",IF(VLOOKUP(E208,'1-学员信息表'!A:AG,20,0)="","错误",VLOOKUP(E208,'1-学员信息表'!A:AG,20,0))))</f>
        <v/>
      </c>
      <c r="U208" s="8" t="str">
        <f>IF(E208="","",IF(ISERROR(VLOOKUP(E208,'1-学员信息表'!A:AG,20,0)),"错误",IF(VLOOKUP(E208,'1-学员信息表'!A:AG,20,0)="","错误",VLOOKUP(E208,'1-学员信息表'!A:AG,20,0))))</f>
        <v/>
      </c>
    </row>
    <row r="209" spans="1:21">
      <c r="A209" s="8" t="str">
        <f t="shared" si="9"/>
        <v/>
      </c>
      <c r="B209" s="12" t="str">
        <f t="shared" si="10"/>
        <v/>
      </c>
      <c r="C209" s="11" t="str">
        <f t="shared" si="11"/>
        <v/>
      </c>
      <c r="D209" s="3"/>
      <c r="E209" s="1"/>
      <c r="F209" s="12" t="str">
        <f>IF(E209="","",IFERROR(VLOOKUP(E209,'1-学员信息表'!A:AG,2,0),"错误"))</f>
        <v/>
      </c>
      <c r="G209" s="12" t="str">
        <f>IF(E209="","",IF(ISERROR(VLOOKUP(E209,'3-班级学员信息表'!G:AC,12,0)),"错误",IF(VLOOKUP(E209,'3-班级学员信息表'!G:AC,12,0)="","错误",VLOOKUP(E209,'3-班级学员信息表'!G:AC,12,0))))</f>
        <v/>
      </c>
      <c r="H209" s="12" t="str">
        <f>IF(E209="","",IF(ISERROR(VLOOKUP(E209,'3-班级学员信息表'!G:AC,13,0)),"错误",IF(VLOOKUP(E209,'3-班级学员信息表'!G:AC,13,0)="","错误",VLOOKUP(E209,'3-班级学员信息表'!G:AC,13,0))))</f>
        <v/>
      </c>
      <c r="I209" s="8" t="str">
        <f>IF(E209="","",IFERROR(VLOOKUP(E209,'3-班级学员信息表'!G:AC,14,0),"错误"))</f>
        <v/>
      </c>
      <c r="J209" s="8" t="str">
        <f>IF(E209="","",IFERROR(VLOOKUP(E209,'3-班级学员信息表'!G:AC,15,0),"错误"))</f>
        <v/>
      </c>
      <c r="K209" s="7" t="str">
        <f>IF(E209="","",IFERROR(VLOOKUP(H209,'2-班级信息'!A:AH,6,0),"错误"))</f>
        <v/>
      </c>
      <c r="L209" s="7" t="str">
        <f>IF(E209="","",IFERROR(VLOOKUP(H209,'2-班级信息'!A:AH,29,0),"错误"))</f>
        <v/>
      </c>
      <c r="M209" s="6">
        <f>SUMIF('6-学员费用预警表'!A:A,'10-新增明细'!E209,'6-学员费用预警表'!F:F)</f>
        <v>0</v>
      </c>
      <c r="N209" s="5">
        <f>SUMIF('6-学员费用预警表'!A:A,'10-新增明细'!E209,'6-学员费用预警表'!I:I)</f>
        <v>0</v>
      </c>
      <c r="O209" s="8" t="str">
        <f>IF(E209="","",IFERROR(VLOOKUP(E209,'1-学员信息表'!A:AG,8,0),"错误"))</f>
        <v/>
      </c>
      <c r="P209" s="8" t="str">
        <f>IF(E209="","",IFERROR(VLOOKUP(E209,'4-收据记录表'!D:AX,18,0),"错误"))</f>
        <v/>
      </c>
      <c r="Q209" s="12"/>
      <c r="R209" s="11"/>
      <c r="S209" s="8" t="str">
        <f>IF(E209="","",IF(ISERROR(VLOOKUP(E209,'1-学员信息表'!A:AG,9,0)),"错误",IF(VLOOKUP(E209,'1-学员信息表'!A:AG,9,0)="","错误",VLOOKUP(E209,'1-学员信息表'!A:AG,9,0))))</f>
        <v/>
      </c>
      <c r="T209" s="4" t="str">
        <f>IF(E209="","",IF(ISERROR(VLOOKUP(E209,'1-学员信息表'!A:AG,20,0)),"错误",IF(VLOOKUP(E209,'1-学员信息表'!A:AG,20,0)="","错误",VLOOKUP(E209,'1-学员信息表'!A:AG,20,0))))</f>
        <v/>
      </c>
      <c r="U209" s="8" t="str">
        <f>IF(E209="","",IF(ISERROR(VLOOKUP(E209,'1-学员信息表'!A:AG,20,0)),"错误",IF(VLOOKUP(E209,'1-学员信息表'!A:AG,20,0)="","错误",VLOOKUP(E209,'1-学员信息表'!A:AG,20,0))))</f>
        <v/>
      </c>
    </row>
    <row r="210" spans="1:21">
      <c r="A210" s="8" t="str">
        <f t="shared" si="9"/>
        <v/>
      </c>
      <c r="B210" s="12" t="str">
        <f t="shared" si="10"/>
        <v/>
      </c>
      <c r="C210" s="11" t="str">
        <f t="shared" si="11"/>
        <v/>
      </c>
      <c r="D210" s="3"/>
      <c r="E210" s="1"/>
      <c r="F210" s="12" t="str">
        <f>IF(E210="","",IFERROR(VLOOKUP(E210,'1-学员信息表'!A:AG,2,0),"错误"))</f>
        <v/>
      </c>
      <c r="G210" s="12" t="str">
        <f>IF(E210="","",IF(ISERROR(VLOOKUP(E210,'3-班级学员信息表'!G:AC,12,0)),"错误",IF(VLOOKUP(E210,'3-班级学员信息表'!G:AC,12,0)="","错误",VLOOKUP(E210,'3-班级学员信息表'!G:AC,12,0))))</f>
        <v/>
      </c>
      <c r="H210" s="12" t="str">
        <f>IF(E210="","",IF(ISERROR(VLOOKUP(E210,'3-班级学员信息表'!G:AC,13,0)),"错误",IF(VLOOKUP(E210,'3-班级学员信息表'!G:AC,13,0)="","错误",VLOOKUP(E210,'3-班级学员信息表'!G:AC,13,0))))</f>
        <v/>
      </c>
      <c r="I210" s="8" t="str">
        <f>IF(E210="","",IFERROR(VLOOKUP(E210,'3-班级学员信息表'!G:AC,14,0),"错误"))</f>
        <v/>
      </c>
      <c r="J210" s="8" t="str">
        <f>IF(E210="","",IFERROR(VLOOKUP(E210,'3-班级学员信息表'!G:AC,15,0),"错误"))</f>
        <v/>
      </c>
      <c r="K210" s="7" t="str">
        <f>IF(E210="","",IFERROR(VLOOKUP(H210,'2-班级信息'!A:AH,6,0),"错误"))</f>
        <v/>
      </c>
      <c r="L210" s="7" t="str">
        <f>IF(E210="","",IFERROR(VLOOKUP(H210,'2-班级信息'!A:AH,29,0),"错误"))</f>
        <v/>
      </c>
      <c r="M210" s="6">
        <f>SUMIF('6-学员费用预警表'!A:A,'10-新增明细'!E210,'6-学员费用预警表'!F:F)</f>
        <v>0</v>
      </c>
      <c r="N210" s="5">
        <f>SUMIF('6-学员费用预警表'!A:A,'10-新增明细'!E210,'6-学员费用预警表'!I:I)</f>
        <v>0</v>
      </c>
      <c r="O210" s="8" t="str">
        <f>IF(E210="","",IFERROR(VLOOKUP(E210,'1-学员信息表'!A:AG,8,0),"错误"))</f>
        <v/>
      </c>
      <c r="P210" s="8" t="str">
        <f>IF(E210="","",IFERROR(VLOOKUP(E210,'4-收据记录表'!D:AX,18,0),"错误"))</f>
        <v/>
      </c>
      <c r="Q210" s="12"/>
      <c r="R210" s="11"/>
      <c r="S210" s="8" t="str">
        <f>IF(E210="","",IF(ISERROR(VLOOKUP(E210,'1-学员信息表'!A:AG,9,0)),"错误",IF(VLOOKUP(E210,'1-学员信息表'!A:AG,9,0)="","错误",VLOOKUP(E210,'1-学员信息表'!A:AG,9,0))))</f>
        <v/>
      </c>
      <c r="T210" s="4" t="str">
        <f>IF(E210="","",IF(ISERROR(VLOOKUP(E210,'1-学员信息表'!A:AG,20,0)),"错误",IF(VLOOKUP(E210,'1-学员信息表'!A:AG,20,0)="","错误",VLOOKUP(E210,'1-学员信息表'!A:AG,20,0))))</f>
        <v/>
      </c>
      <c r="U210" s="8" t="str">
        <f>IF(E210="","",IF(ISERROR(VLOOKUP(E210,'1-学员信息表'!A:AG,20,0)),"错误",IF(VLOOKUP(E210,'1-学员信息表'!A:AG,20,0)="","错误",VLOOKUP(E210,'1-学员信息表'!A:AG,20,0))))</f>
        <v/>
      </c>
    </row>
    <row r="211" spans="1:21">
      <c r="A211" s="8" t="str">
        <f t="shared" si="9"/>
        <v/>
      </c>
      <c r="B211" s="12" t="str">
        <f t="shared" si="10"/>
        <v/>
      </c>
      <c r="C211" s="11" t="str">
        <f t="shared" si="11"/>
        <v/>
      </c>
      <c r="D211" s="3"/>
      <c r="E211" s="1"/>
      <c r="F211" s="12" t="str">
        <f>IF(E211="","",IFERROR(VLOOKUP(E211,'1-学员信息表'!A:AG,2,0),"错误"))</f>
        <v/>
      </c>
      <c r="G211" s="12" t="str">
        <f>IF(E211="","",IF(ISERROR(VLOOKUP(E211,'3-班级学员信息表'!G:AC,12,0)),"错误",IF(VLOOKUP(E211,'3-班级学员信息表'!G:AC,12,0)="","错误",VLOOKUP(E211,'3-班级学员信息表'!G:AC,12,0))))</f>
        <v/>
      </c>
      <c r="H211" s="12" t="str">
        <f>IF(E211="","",IF(ISERROR(VLOOKUP(E211,'3-班级学员信息表'!G:AC,13,0)),"错误",IF(VLOOKUP(E211,'3-班级学员信息表'!G:AC,13,0)="","错误",VLOOKUP(E211,'3-班级学员信息表'!G:AC,13,0))))</f>
        <v/>
      </c>
      <c r="I211" s="8" t="str">
        <f>IF(E211="","",IFERROR(VLOOKUP(E211,'3-班级学员信息表'!G:AC,14,0),"错误"))</f>
        <v/>
      </c>
      <c r="J211" s="8" t="str">
        <f>IF(E211="","",IFERROR(VLOOKUP(E211,'3-班级学员信息表'!G:AC,15,0),"错误"))</f>
        <v/>
      </c>
      <c r="K211" s="7" t="str">
        <f>IF(E211="","",IFERROR(VLOOKUP(H211,'2-班级信息'!A:AH,6,0),"错误"))</f>
        <v/>
      </c>
      <c r="L211" s="7" t="str">
        <f>IF(E211="","",IFERROR(VLOOKUP(H211,'2-班级信息'!A:AH,29,0),"错误"))</f>
        <v/>
      </c>
      <c r="M211" s="6">
        <f>SUMIF('6-学员费用预警表'!A:A,'10-新增明细'!E211,'6-学员费用预警表'!F:F)</f>
        <v>0</v>
      </c>
      <c r="N211" s="5">
        <f>SUMIF('6-学员费用预警表'!A:A,'10-新增明细'!E211,'6-学员费用预警表'!I:I)</f>
        <v>0</v>
      </c>
      <c r="O211" s="8" t="str">
        <f>IF(E211="","",IFERROR(VLOOKUP(E211,'1-学员信息表'!A:AG,8,0),"错误"))</f>
        <v/>
      </c>
      <c r="P211" s="8" t="str">
        <f>IF(E211="","",IFERROR(VLOOKUP(E211,'4-收据记录表'!D:AX,18,0),"错误"))</f>
        <v/>
      </c>
      <c r="Q211" s="12"/>
      <c r="R211" s="11"/>
      <c r="S211" s="8" t="str">
        <f>IF(E211="","",IF(ISERROR(VLOOKUP(E211,'1-学员信息表'!A:AG,9,0)),"错误",IF(VLOOKUP(E211,'1-学员信息表'!A:AG,9,0)="","错误",VLOOKUP(E211,'1-学员信息表'!A:AG,9,0))))</f>
        <v/>
      </c>
      <c r="T211" s="4" t="str">
        <f>IF(E211="","",IF(ISERROR(VLOOKUP(E211,'1-学员信息表'!A:AG,20,0)),"错误",IF(VLOOKUP(E211,'1-学员信息表'!A:AG,20,0)="","错误",VLOOKUP(E211,'1-学员信息表'!A:AG,20,0))))</f>
        <v/>
      </c>
      <c r="U211" s="8" t="str">
        <f>IF(E211="","",IF(ISERROR(VLOOKUP(E211,'1-学员信息表'!A:AG,20,0)),"错误",IF(VLOOKUP(E211,'1-学员信息表'!A:AG,20,0)="","错误",VLOOKUP(E211,'1-学员信息表'!A:AG,20,0))))</f>
        <v/>
      </c>
    </row>
    <row r="212" spans="1:21">
      <c r="A212" s="8" t="str">
        <f t="shared" si="9"/>
        <v/>
      </c>
      <c r="B212" s="12" t="str">
        <f t="shared" si="10"/>
        <v/>
      </c>
      <c r="C212" s="11" t="str">
        <f t="shared" si="11"/>
        <v/>
      </c>
      <c r="D212" s="3"/>
      <c r="E212" s="1"/>
      <c r="F212" s="12" t="str">
        <f>IF(E212="","",IFERROR(VLOOKUP(E212,'1-学员信息表'!A:AG,2,0),"错误"))</f>
        <v/>
      </c>
      <c r="G212" s="12" t="str">
        <f>IF(E212="","",IF(ISERROR(VLOOKUP(E212,'3-班级学员信息表'!G:AC,12,0)),"错误",IF(VLOOKUP(E212,'3-班级学员信息表'!G:AC,12,0)="","错误",VLOOKUP(E212,'3-班级学员信息表'!G:AC,12,0))))</f>
        <v/>
      </c>
      <c r="H212" s="12" t="str">
        <f>IF(E212="","",IF(ISERROR(VLOOKUP(E212,'3-班级学员信息表'!G:AC,13,0)),"错误",IF(VLOOKUP(E212,'3-班级学员信息表'!G:AC,13,0)="","错误",VLOOKUP(E212,'3-班级学员信息表'!G:AC,13,0))))</f>
        <v/>
      </c>
      <c r="I212" s="8" t="str">
        <f>IF(E212="","",IFERROR(VLOOKUP(E212,'3-班级学员信息表'!G:AC,14,0),"错误"))</f>
        <v/>
      </c>
      <c r="J212" s="8" t="str">
        <f>IF(E212="","",IFERROR(VLOOKUP(E212,'3-班级学员信息表'!G:AC,15,0),"错误"))</f>
        <v/>
      </c>
      <c r="K212" s="7" t="str">
        <f>IF(E212="","",IFERROR(VLOOKUP(H212,'2-班级信息'!A:AH,6,0),"错误"))</f>
        <v/>
      </c>
      <c r="L212" s="7" t="str">
        <f>IF(E212="","",IFERROR(VLOOKUP(H212,'2-班级信息'!A:AH,29,0),"错误"))</f>
        <v/>
      </c>
      <c r="M212" s="6">
        <f>SUMIF('6-学员费用预警表'!A:A,'10-新增明细'!E212,'6-学员费用预警表'!F:F)</f>
        <v>0</v>
      </c>
      <c r="N212" s="5">
        <f>SUMIF('6-学员费用预警表'!A:A,'10-新增明细'!E212,'6-学员费用预警表'!I:I)</f>
        <v>0</v>
      </c>
      <c r="O212" s="8" t="str">
        <f>IF(E212="","",IFERROR(VLOOKUP(E212,'1-学员信息表'!A:AG,8,0),"错误"))</f>
        <v/>
      </c>
      <c r="P212" s="8" t="str">
        <f>IF(E212="","",IFERROR(VLOOKUP(E212,'4-收据记录表'!D:AX,18,0),"错误"))</f>
        <v/>
      </c>
      <c r="Q212" s="12"/>
      <c r="R212" s="11"/>
      <c r="S212" s="8" t="str">
        <f>IF(E212="","",IF(ISERROR(VLOOKUP(E212,'1-学员信息表'!A:AG,9,0)),"错误",IF(VLOOKUP(E212,'1-学员信息表'!A:AG,9,0)="","错误",VLOOKUP(E212,'1-学员信息表'!A:AG,9,0))))</f>
        <v/>
      </c>
      <c r="T212" s="4" t="str">
        <f>IF(E212="","",IF(ISERROR(VLOOKUP(E212,'1-学员信息表'!A:AG,20,0)),"错误",IF(VLOOKUP(E212,'1-学员信息表'!A:AG,20,0)="","错误",VLOOKUP(E212,'1-学员信息表'!A:AG,20,0))))</f>
        <v/>
      </c>
      <c r="U212" s="8" t="str">
        <f>IF(E212="","",IF(ISERROR(VLOOKUP(E212,'1-学员信息表'!A:AG,20,0)),"错误",IF(VLOOKUP(E212,'1-学员信息表'!A:AG,20,0)="","错误",VLOOKUP(E212,'1-学员信息表'!A:AG,20,0))))</f>
        <v/>
      </c>
    </row>
    <row r="213" spans="1:21">
      <c r="A213" s="8" t="str">
        <f t="shared" si="9"/>
        <v/>
      </c>
      <c r="B213" s="12" t="str">
        <f t="shared" si="10"/>
        <v/>
      </c>
      <c r="C213" s="11" t="str">
        <f t="shared" si="11"/>
        <v/>
      </c>
      <c r="D213" s="3"/>
      <c r="E213" s="1"/>
      <c r="F213" s="12" t="str">
        <f>IF(E213="","",IFERROR(VLOOKUP(E213,'1-学员信息表'!A:AG,2,0),"错误"))</f>
        <v/>
      </c>
      <c r="G213" s="12" t="str">
        <f>IF(E213="","",IF(ISERROR(VLOOKUP(E213,'3-班级学员信息表'!G:AC,12,0)),"错误",IF(VLOOKUP(E213,'3-班级学员信息表'!G:AC,12,0)="","错误",VLOOKUP(E213,'3-班级学员信息表'!G:AC,12,0))))</f>
        <v/>
      </c>
      <c r="H213" s="12" t="str">
        <f>IF(E213="","",IF(ISERROR(VLOOKUP(E213,'3-班级学员信息表'!G:AC,13,0)),"错误",IF(VLOOKUP(E213,'3-班级学员信息表'!G:AC,13,0)="","错误",VLOOKUP(E213,'3-班级学员信息表'!G:AC,13,0))))</f>
        <v/>
      </c>
      <c r="I213" s="8" t="str">
        <f>IF(E213="","",IFERROR(VLOOKUP(E213,'3-班级学员信息表'!G:AC,14,0),"错误"))</f>
        <v/>
      </c>
      <c r="J213" s="8" t="str">
        <f>IF(E213="","",IFERROR(VLOOKUP(E213,'3-班级学员信息表'!G:AC,15,0),"错误"))</f>
        <v/>
      </c>
      <c r="K213" s="7" t="str">
        <f>IF(E213="","",IFERROR(VLOOKUP(H213,'2-班级信息'!A:AH,6,0),"错误"))</f>
        <v/>
      </c>
      <c r="L213" s="7" t="str">
        <f>IF(E213="","",IFERROR(VLOOKUP(H213,'2-班级信息'!A:AH,29,0),"错误"))</f>
        <v/>
      </c>
      <c r="M213" s="6">
        <f>SUMIF('6-学员费用预警表'!A:A,'10-新增明细'!E213,'6-学员费用预警表'!F:F)</f>
        <v>0</v>
      </c>
      <c r="N213" s="5">
        <f>SUMIF('6-学员费用预警表'!A:A,'10-新增明细'!E213,'6-学员费用预警表'!I:I)</f>
        <v>0</v>
      </c>
      <c r="O213" s="8" t="str">
        <f>IF(E213="","",IFERROR(VLOOKUP(E213,'1-学员信息表'!A:AG,8,0),"错误"))</f>
        <v/>
      </c>
      <c r="P213" s="8" t="str">
        <f>IF(E213="","",IFERROR(VLOOKUP(E213,'4-收据记录表'!D:AX,18,0),"错误"))</f>
        <v/>
      </c>
      <c r="Q213" s="12"/>
      <c r="R213" s="11"/>
      <c r="S213" s="8" t="str">
        <f>IF(E213="","",IF(ISERROR(VLOOKUP(E213,'1-学员信息表'!A:AG,9,0)),"错误",IF(VLOOKUP(E213,'1-学员信息表'!A:AG,9,0)="","错误",VLOOKUP(E213,'1-学员信息表'!A:AG,9,0))))</f>
        <v/>
      </c>
      <c r="T213" s="4" t="str">
        <f>IF(E213="","",IF(ISERROR(VLOOKUP(E213,'1-学员信息表'!A:AG,20,0)),"错误",IF(VLOOKUP(E213,'1-学员信息表'!A:AG,20,0)="","错误",VLOOKUP(E213,'1-学员信息表'!A:AG,20,0))))</f>
        <v/>
      </c>
      <c r="U213" s="8" t="str">
        <f>IF(E213="","",IF(ISERROR(VLOOKUP(E213,'1-学员信息表'!A:AG,20,0)),"错误",IF(VLOOKUP(E213,'1-学员信息表'!A:AG,20,0)="","错误",VLOOKUP(E213,'1-学员信息表'!A:AG,20,0))))</f>
        <v/>
      </c>
    </row>
    <row r="214" spans="1:21">
      <c r="A214" s="8" t="str">
        <f t="shared" si="9"/>
        <v/>
      </c>
      <c r="B214" s="12" t="str">
        <f t="shared" si="10"/>
        <v/>
      </c>
      <c r="C214" s="11" t="str">
        <f t="shared" si="11"/>
        <v/>
      </c>
      <c r="D214" s="3"/>
      <c r="E214" s="1"/>
      <c r="F214" s="12" t="str">
        <f>IF(E214="","",IFERROR(VLOOKUP(E214,'1-学员信息表'!A:AG,2,0),"错误"))</f>
        <v/>
      </c>
      <c r="G214" s="12" t="str">
        <f>IF(E214="","",IF(ISERROR(VLOOKUP(E214,'3-班级学员信息表'!G:AC,12,0)),"错误",IF(VLOOKUP(E214,'3-班级学员信息表'!G:AC,12,0)="","错误",VLOOKUP(E214,'3-班级学员信息表'!G:AC,12,0))))</f>
        <v/>
      </c>
      <c r="H214" s="12" t="str">
        <f>IF(E214="","",IF(ISERROR(VLOOKUP(E214,'3-班级学员信息表'!G:AC,13,0)),"错误",IF(VLOOKUP(E214,'3-班级学员信息表'!G:AC,13,0)="","错误",VLOOKUP(E214,'3-班级学员信息表'!G:AC,13,0))))</f>
        <v/>
      </c>
      <c r="I214" s="8" t="str">
        <f>IF(E214="","",IFERROR(VLOOKUP(E214,'3-班级学员信息表'!G:AC,14,0),"错误"))</f>
        <v/>
      </c>
      <c r="J214" s="8" t="str">
        <f>IF(E214="","",IFERROR(VLOOKUP(E214,'3-班级学员信息表'!G:AC,15,0),"错误"))</f>
        <v/>
      </c>
      <c r="K214" s="7" t="str">
        <f>IF(E214="","",IFERROR(VLOOKUP(H214,'2-班级信息'!A:AH,6,0),"错误"))</f>
        <v/>
      </c>
      <c r="L214" s="7" t="str">
        <f>IF(E214="","",IFERROR(VLOOKUP(H214,'2-班级信息'!A:AH,29,0),"错误"))</f>
        <v/>
      </c>
      <c r="M214" s="6">
        <f>SUMIF('6-学员费用预警表'!A:A,'10-新增明细'!E214,'6-学员费用预警表'!F:F)</f>
        <v>0</v>
      </c>
      <c r="N214" s="5">
        <f>SUMIF('6-学员费用预警表'!A:A,'10-新增明细'!E214,'6-学员费用预警表'!I:I)</f>
        <v>0</v>
      </c>
      <c r="O214" s="8" t="str">
        <f>IF(E214="","",IFERROR(VLOOKUP(E214,'1-学员信息表'!A:AG,8,0),"错误"))</f>
        <v/>
      </c>
      <c r="P214" s="8" t="str">
        <f>IF(E214="","",IFERROR(VLOOKUP(E214,'4-收据记录表'!D:AX,18,0),"错误"))</f>
        <v/>
      </c>
      <c r="Q214" s="12"/>
      <c r="R214" s="11"/>
      <c r="S214" s="8" t="str">
        <f>IF(E214="","",IF(ISERROR(VLOOKUP(E214,'1-学员信息表'!A:AG,9,0)),"错误",IF(VLOOKUP(E214,'1-学员信息表'!A:AG,9,0)="","错误",VLOOKUP(E214,'1-学员信息表'!A:AG,9,0))))</f>
        <v/>
      </c>
      <c r="T214" s="4" t="str">
        <f>IF(E214="","",IF(ISERROR(VLOOKUP(E214,'1-学员信息表'!A:AG,20,0)),"错误",IF(VLOOKUP(E214,'1-学员信息表'!A:AG,20,0)="","错误",VLOOKUP(E214,'1-学员信息表'!A:AG,20,0))))</f>
        <v/>
      </c>
      <c r="U214" s="8" t="str">
        <f>IF(E214="","",IF(ISERROR(VLOOKUP(E214,'1-学员信息表'!A:AG,20,0)),"错误",IF(VLOOKUP(E214,'1-学员信息表'!A:AG,20,0)="","错误",VLOOKUP(E214,'1-学员信息表'!A:AG,20,0))))</f>
        <v/>
      </c>
    </row>
    <row r="215" spans="1:21">
      <c r="A215" s="8" t="str">
        <f t="shared" si="9"/>
        <v/>
      </c>
      <c r="B215" s="12" t="str">
        <f t="shared" si="10"/>
        <v/>
      </c>
      <c r="C215" s="11" t="str">
        <f t="shared" si="11"/>
        <v/>
      </c>
      <c r="D215" s="3"/>
      <c r="E215" s="1"/>
      <c r="F215" s="12" t="str">
        <f>IF(E215="","",IFERROR(VLOOKUP(E215,'1-学员信息表'!A:AG,2,0),"错误"))</f>
        <v/>
      </c>
      <c r="G215" s="12" t="str">
        <f>IF(E215="","",IF(ISERROR(VLOOKUP(E215,'3-班级学员信息表'!G:AC,12,0)),"错误",IF(VLOOKUP(E215,'3-班级学员信息表'!G:AC,12,0)="","错误",VLOOKUP(E215,'3-班级学员信息表'!G:AC,12,0))))</f>
        <v/>
      </c>
      <c r="H215" s="12" t="str">
        <f>IF(E215="","",IF(ISERROR(VLOOKUP(E215,'3-班级学员信息表'!G:AC,13,0)),"错误",IF(VLOOKUP(E215,'3-班级学员信息表'!G:AC,13,0)="","错误",VLOOKUP(E215,'3-班级学员信息表'!G:AC,13,0))))</f>
        <v/>
      </c>
      <c r="I215" s="8" t="str">
        <f>IF(E215="","",IFERROR(VLOOKUP(E215,'3-班级学员信息表'!G:AC,14,0),"错误"))</f>
        <v/>
      </c>
      <c r="J215" s="8" t="str">
        <f>IF(E215="","",IFERROR(VLOOKUP(E215,'3-班级学员信息表'!G:AC,15,0),"错误"))</f>
        <v/>
      </c>
      <c r="K215" s="7" t="str">
        <f>IF(E215="","",IFERROR(VLOOKUP(H215,'2-班级信息'!A:AH,6,0),"错误"))</f>
        <v/>
      </c>
      <c r="L215" s="7" t="str">
        <f>IF(E215="","",IFERROR(VLOOKUP(H215,'2-班级信息'!A:AH,29,0),"错误"))</f>
        <v/>
      </c>
      <c r="M215" s="6">
        <f>SUMIF('6-学员费用预警表'!A:A,'10-新增明细'!E215,'6-学员费用预警表'!F:F)</f>
        <v>0</v>
      </c>
      <c r="N215" s="5">
        <f>SUMIF('6-学员费用预警表'!A:A,'10-新增明细'!E215,'6-学员费用预警表'!I:I)</f>
        <v>0</v>
      </c>
      <c r="O215" s="8" t="str">
        <f>IF(E215="","",IFERROR(VLOOKUP(E215,'1-学员信息表'!A:AG,8,0),"错误"))</f>
        <v/>
      </c>
      <c r="P215" s="8" t="str">
        <f>IF(E215="","",IFERROR(VLOOKUP(E215,'4-收据记录表'!D:AX,18,0),"错误"))</f>
        <v/>
      </c>
      <c r="Q215" s="12"/>
      <c r="R215" s="11"/>
      <c r="S215" s="8" t="str">
        <f>IF(E215="","",IF(ISERROR(VLOOKUP(E215,'1-学员信息表'!A:AG,9,0)),"错误",IF(VLOOKUP(E215,'1-学员信息表'!A:AG,9,0)="","错误",VLOOKUP(E215,'1-学员信息表'!A:AG,9,0))))</f>
        <v/>
      </c>
      <c r="T215" s="4" t="str">
        <f>IF(E215="","",IF(ISERROR(VLOOKUP(E215,'1-学员信息表'!A:AG,20,0)),"错误",IF(VLOOKUP(E215,'1-学员信息表'!A:AG,20,0)="","错误",VLOOKUP(E215,'1-学员信息表'!A:AG,20,0))))</f>
        <v/>
      </c>
      <c r="U215" s="8" t="str">
        <f>IF(E215="","",IF(ISERROR(VLOOKUP(E215,'1-学员信息表'!A:AG,20,0)),"错误",IF(VLOOKUP(E215,'1-学员信息表'!A:AG,20,0)="","错误",VLOOKUP(E215,'1-学员信息表'!A:AG,20,0))))</f>
        <v/>
      </c>
    </row>
    <row r="216" spans="1:21">
      <c r="A216" s="8" t="str">
        <f t="shared" si="9"/>
        <v/>
      </c>
      <c r="B216" s="12" t="str">
        <f t="shared" si="10"/>
        <v/>
      </c>
      <c r="C216" s="11" t="str">
        <f t="shared" si="11"/>
        <v/>
      </c>
      <c r="D216" s="3"/>
      <c r="E216" s="1"/>
      <c r="F216" s="12" t="str">
        <f>IF(E216="","",IFERROR(VLOOKUP(E216,'1-学员信息表'!A:AG,2,0),"错误"))</f>
        <v/>
      </c>
      <c r="G216" s="12" t="str">
        <f>IF(E216="","",IF(ISERROR(VLOOKUP(E216,'3-班级学员信息表'!G:AC,12,0)),"错误",IF(VLOOKUP(E216,'3-班级学员信息表'!G:AC,12,0)="","错误",VLOOKUP(E216,'3-班级学员信息表'!G:AC,12,0))))</f>
        <v/>
      </c>
      <c r="H216" s="12" t="str">
        <f>IF(E216="","",IF(ISERROR(VLOOKUP(E216,'3-班级学员信息表'!G:AC,13,0)),"错误",IF(VLOOKUP(E216,'3-班级学员信息表'!G:AC,13,0)="","错误",VLOOKUP(E216,'3-班级学员信息表'!G:AC,13,0))))</f>
        <v/>
      </c>
      <c r="I216" s="8" t="str">
        <f>IF(E216="","",IFERROR(VLOOKUP(E216,'3-班级学员信息表'!G:AC,14,0),"错误"))</f>
        <v/>
      </c>
      <c r="J216" s="8" t="str">
        <f>IF(E216="","",IFERROR(VLOOKUP(E216,'3-班级学员信息表'!G:AC,15,0),"错误"))</f>
        <v/>
      </c>
      <c r="K216" s="7" t="str">
        <f>IF(E216="","",IFERROR(VLOOKUP(H216,'2-班级信息'!A:AH,6,0),"错误"))</f>
        <v/>
      </c>
      <c r="L216" s="7" t="str">
        <f>IF(E216="","",IFERROR(VLOOKUP(H216,'2-班级信息'!A:AH,29,0),"错误"))</f>
        <v/>
      </c>
      <c r="M216" s="6">
        <f>SUMIF('6-学员费用预警表'!A:A,'10-新增明细'!E216,'6-学员费用预警表'!F:F)</f>
        <v>0</v>
      </c>
      <c r="N216" s="5">
        <f>SUMIF('6-学员费用预警表'!A:A,'10-新增明细'!E216,'6-学员费用预警表'!I:I)</f>
        <v>0</v>
      </c>
      <c r="O216" s="8" t="str">
        <f>IF(E216="","",IFERROR(VLOOKUP(E216,'1-学员信息表'!A:AG,8,0),"错误"))</f>
        <v/>
      </c>
      <c r="P216" s="8" t="str">
        <f>IF(E216="","",IFERROR(VLOOKUP(E216,'4-收据记录表'!D:AX,18,0),"错误"))</f>
        <v/>
      </c>
      <c r="Q216" s="12"/>
      <c r="R216" s="11"/>
      <c r="S216" s="8" t="str">
        <f>IF(E216="","",IF(ISERROR(VLOOKUP(E216,'1-学员信息表'!A:AG,9,0)),"错误",IF(VLOOKUP(E216,'1-学员信息表'!A:AG,9,0)="","错误",VLOOKUP(E216,'1-学员信息表'!A:AG,9,0))))</f>
        <v/>
      </c>
      <c r="T216" s="4" t="str">
        <f>IF(E216="","",IF(ISERROR(VLOOKUP(E216,'1-学员信息表'!A:AG,20,0)),"错误",IF(VLOOKUP(E216,'1-学员信息表'!A:AG,20,0)="","错误",VLOOKUP(E216,'1-学员信息表'!A:AG,20,0))))</f>
        <v/>
      </c>
      <c r="U216" s="8" t="str">
        <f>IF(E216="","",IF(ISERROR(VLOOKUP(E216,'1-学员信息表'!A:AG,20,0)),"错误",IF(VLOOKUP(E216,'1-学员信息表'!A:AG,20,0)="","错误",VLOOKUP(E216,'1-学员信息表'!A:AG,20,0))))</f>
        <v/>
      </c>
    </row>
    <row r="217" spans="1:21">
      <c r="A217" s="8" t="str">
        <f t="shared" si="9"/>
        <v/>
      </c>
      <c r="B217" s="12" t="str">
        <f t="shared" si="10"/>
        <v/>
      </c>
      <c r="C217" s="11" t="str">
        <f t="shared" si="11"/>
        <v/>
      </c>
      <c r="D217" s="3"/>
      <c r="E217" s="1"/>
      <c r="F217" s="12" t="str">
        <f>IF(E217="","",IFERROR(VLOOKUP(E217,'1-学员信息表'!A:AG,2,0),"错误"))</f>
        <v/>
      </c>
      <c r="G217" s="12" t="str">
        <f>IF(E217="","",IF(ISERROR(VLOOKUP(E217,'3-班级学员信息表'!G:AC,12,0)),"错误",IF(VLOOKUP(E217,'3-班级学员信息表'!G:AC,12,0)="","错误",VLOOKUP(E217,'3-班级学员信息表'!G:AC,12,0))))</f>
        <v/>
      </c>
      <c r="H217" s="12" t="str">
        <f>IF(E217="","",IF(ISERROR(VLOOKUP(E217,'3-班级学员信息表'!G:AC,13,0)),"错误",IF(VLOOKUP(E217,'3-班级学员信息表'!G:AC,13,0)="","错误",VLOOKUP(E217,'3-班级学员信息表'!G:AC,13,0))))</f>
        <v/>
      </c>
      <c r="I217" s="8" t="str">
        <f>IF(E217="","",IFERROR(VLOOKUP(E217,'3-班级学员信息表'!G:AC,14,0),"错误"))</f>
        <v/>
      </c>
      <c r="J217" s="8" t="str">
        <f>IF(E217="","",IFERROR(VLOOKUP(E217,'3-班级学员信息表'!G:AC,15,0),"错误"))</f>
        <v/>
      </c>
      <c r="K217" s="7" t="str">
        <f>IF(E217="","",IFERROR(VLOOKUP(H217,'2-班级信息'!A:AH,6,0),"错误"))</f>
        <v/>
      </c>
      <c r="L217" s="7" t="str">
        <f>IF(E217="","",IFERROR(VLOOKUP(H217,'2-班级信息'!A:AH,29,0),"错误"))</f>
        <v/>
      </c>
      <c r="M217" s="6">
        <f>SUMIF('6-学员费用预警表'!A:A,'10-新增明细'!E217,'6-学员费用预警表'!F:F)</f>
        <v>0</v>
      </c>
      <c r="N217" s="5">
        <f>SUMIF('6-学员费用预警表'!A:A,'10-新增明细'!E217,'6-学员费用预警表'!I:I)</f>
        <v>0</v>
      </c>
      <c r="O217" s="8" t="str">
        <f>IF(E217="","",IFERROR(VLOOKUP(E217,'1-学员信息表'!A:AG,8,0),"错误"))</f>
        <v/>
      </c>
      <c r="P217" s="8" t="str">
        <f>IF(E217="","",IFERROR(VLOOKUP(E217,'4-收据记录表'!D:AX,18,0),"错误"))</f>
        <v/>
      </c>
      <c r="Q217" s="12"/>
      <c r="R217" s="11"/>
      <c r="S217" s="8" t="str">
        <f>IF(E217="","",IF(ISERROR(VLOOKUP(E217,'1-学员信息表'!A:AG,9,0)),"错误",IF(VLOOKUP(E217,'1-学员信息表'!A:AG,9,0)="","错误",VLOOKUP(E217,'1-学员信息表'!A:AG,9,0))))</f>
        <v/>
      </c>
      <c r="T217" s="4" t="str">
        <f>IF(E217="","",IF(ISERROR(VLOOKUP(E217,'1-学员信息表'!A:AG,20,0)),"错误",IF(VLOOKUP(E217,'1-学员信息表'!A:AG,20,0)="","错误",VLOOKUP(E217,'1-学员信息表'!A:AG,20,0))))</f>
        <v/>
      </c>
      <c r="U217" s="8" t="str">
        <f>IF(E217="","",IF(ISERROR(VLOOKUP(E217,'1-学员信息表'!A:AG,20,0)),"错误",IF(VLOOKUP(E217,'1-学员信息表'!A:AG,20,0)="","错误",VLOOKUP(E217,'1-学员信息表'!A:AG,20,0))))</f>
        <v/>
      </c>
    </row>
    <row r="218" spans="1:21">
      <c r="A218" s="8" t="str">
        <f t="shared" si="9"/>
        <v/>
      </c>
      <c r="B218" s="12" t="str">
        <f t="shared" si="10"/>
        <v/>
      </c>
      <c r="C218" s="11" t="str">
        <f t="shared" si="11"/>
        <v/>
      </c>
      <c r="D218" s="3"/>
      <c r="E218" s="1"/>
      <c r="F218" s="12" t="str">
        <f>IF(E218="","",IFERROR(VLOOKUP(E218,'1-学员信息表'!A:AG,2,0),"错误"))</f>
        <v/>
      </c>
      <c r="G218" s="12" t="str">
        <f>IF(E218="","",IF(ISERROR(VLOOKUP(E218,'3-班级学员信息表'!G:AC,12,0)),"错误",IF(VLOOKUP(E218,'3-班级学员信息表'!G:AC,12,0)="","错误",VLOOKUP(E218,'3-班级学员信息表'!G:AC,12,0))))</f>
        <v/>
      </c>
      <c r="H218" s="12" t="str">
        <f>IF(E218="","",IF(ISERROR(VLOOKUP(E218,'3-班级学员信息表'!G:AC,13,0)),"错误",IF(VLOOKUP(E218,'3-班级学员信息表'!G:AC,13,0)="","错误",VLOOKUP(E218,'3-班级学员信息表'!G:AC,13,0))))</f>
        <v/>
      </c>
      <c r="I218" s="8" t="str">
        <f>IF(E218="","",IFERROR(VLOOKUP(E218,'3-班级学员信息表'!G:AC,14,0),"错误"))</f>
        <v/>
      </c>
      <c r="J218" s="8" t="str">
        <f>IF(E218="","",IFERROR(VLOOKUP(E218,'3-班级学员信息表'!G:AC,15,0),"错误"))</f>
        <v/>
      </c>
      <c r="K218" s="7" t="str">
        <f>IF(E218="","",IFERROR(VLOOKUP(H218,'2-班级信息'!A:AH,6,0),"错误"))</f>
        <v/>
      </c>
      <c r="L218" s="7" t="str">
        <f>IF(E218="","",IFERROR(VLOOKUP(H218,'2-班级信息'!A:AH,29,0),"错误"))</f>
        <v/>
      </c>
      <c r="M218" s="6">
        <f>SUMIF('6-学员费用预警表'!A:A,'10-新增明细'!E218,'6-学员费用预警表'!F:F)</f>
        <v>0</v>
      </c>
      <c r="N218" s="5">
        <f>SUMIF('6-学员费用预警表'!A:A,'10-新增明细'!E218,'6-学员费用预警表'!I:I)</f>
        <v>0</v>
      </c>
      <c r="O218" s="8" t="str">
        <f>IF(E218="","",IFERROR(VLOOKUP(E218,'1-学员信息表'!A:AG,8,0),"错误"))</f>
        <v/>
      </c>
      <c r="P218" s="8" t="str">
        <f>IF(E218="","",IFERROR(VLOOKUP(E218,'4-收据记录表'!D:AX,18,0),"错误"))</f>
        <v/>
      </c>
      <c r="Q218" s="12"/>
      <c r="R218" s="11"/>
      <c r="S218" s="8" t="str">
        <f>IF(E218="","",IF(ISERROR(VLOOKUP(E218,'1-学员信息表'!A:AG,9,0)),"错误",IF(VLOOKUP(E218,'1-学员信息表'!A:AG,9,0)="","错误",VLOOKUP(E218,'1-学员信息表'!A:AG,9,0))))</f>
        <v/>
      </c>
      <c r="T218" s="4" t="str">
        <f>IF(E218="","",IF(ISERROR(VLOOKUP(E218,'1-学员信息表'!A:AG,20,0)),"错误",IF(VLOOKUP(E218,'1-学员信息表'!A:AG,20,0)="","错误",VLOOKUP(E218,'1-学员信息表'!A:AG,20,0))))</f>
        <v/>
      </c>
      <c r="U218" s="8" t="str">
        <f>IF(E218="","",IF(ISERROR(VLOOKUP(E218,'1-学员信息表'!A:AG,20,0)),"错误",IF(VLOOKUP(E218,'1-学员信息表'!A:AG,20,0)="","错误",VLOOKUP(E218,'1-学员信息表'!A:AG,20,0))))</f>
        <v/>
      </c>
    </row>
    <row r="219" spans="1:21">
      <c r="A219" s="8" t="str">
        <f t="shared" si="9"/>
        <v/>
      </c>
      <c r="B219" s="12" t="str">
        <f t="shared" si="10"/>
        <v/>
      </c>
      <c r="C219" s="11" t="str">
        <f t="shared" si="11"/>
        <v/>
      </c>
      <c r="D219" s="3"/>
      <c r="E219" s="1"/>
      <c r="F219" s="12" t="str">
        <f>IF(E219="","",IFERROR(VLOOKUP(E219,'1-学员信息表'!A:AG,2,0),"错误"))</f>
        <v/>
      </c>
      <c r="G219" s="12" t="str">
        <f>IF(E219="","",IF(ISERROR(VLOOKUP(E219,'3-班级学员信息表'!G:AC,12,0)),"错误",IF(VLOOKUP(E219,'3-班级学员信息表'!G:AC,12,0)="","错误",VLOOKUP(E219,'3-班级学员信息表'!G:AC,12,0))))</f>
        <v/>
      </c>
      <c r="H219" s="12" t="str">
        <f>IF(E219="","",IF(ISERROR(VLOOKUP(E219,'3-班级学员信息表'!G:AC,13,0)),"错误",IF(VLOOKUP(E219,'3-班级学员信息表'!G:AC,13,0)="","错误",VLOOKUP(E219,'3-班级学员信息表'!G:AC,13,0))))</f>
        <v/>
      </c>
      <c r="I219" s="8" t="str">
        <f>IF(E219="","",IFERROR(VLOOKUP(E219,'3-班级学员信息表'!G:AC,14,0),"错误"))</f>
        <v/>
      </c>
      <c r="J219" s="8" t="str">
        <f>IF(E219="","",IFERROR(VLOOKUP(E219,'3-班级学员信息表'!G:AC,15,0),"错误"))</f>
        <v/>
      </c>
      <c r="K219" s="7" t="str">
        <f>IF(E219="","",IFERROR(VLOOKUP(H219,'2-班级信息'!A:AH,6,0),"错误"))</f>
        <v/>
      </c>
      <c r="L219" s="7" t="str">
        <f>IF(E219="","",IFERROR(VLOOKUP(H219,'2-班级信息'!A:AH,29,0),"错误"))</f>
        <v/>
      </c>
      <c r="M219" s="6">
        <f>SUMIF('6-学员费用预警表'!A:A,'10-新增明细'!E219,'6-学员费用预警表'!F:F)</f>
        <v>0</v>
      </c>
      <c r="N219" s="5">
        <f>SUMIF('6-学员费用预警表'!A:A,'10-新增明细'!E219,'6-学员费用预警表'!I:I)</f>
        <v>0</v>
      </c>
      <c r="O219" s="8" t="str">
        <f>IF(E219="","",IFERROR(VLOOKUP(E219,'1-学员信息表'!A:AG,8,0),"错误"))</f>
        <v/>
      </c>
      <c r="P219" s="8" t="str">
        <f>IF(E219="","",IFERROR(VLOOKUP(E219,'4-收据记录表'!D:AX,18,0),"错误"))</f>
        <v/>
      </c>
      <c r="Q219" s="12"/>
      <c r="R219" s="11"/>
      <c r="S219" s="8" t="str">
        <f>IF(E219="","",IF(ISERROR(VLOOKUP(E219,'1-学员信息表'!A:AG,9,0)),"错误",IF(VLOOKUP(E219,'1-学员信息表'!A:AG,9,0)="","错误",VLOOKUP(E219,'1-学员信息表'!A:AG,9,0))))</f>
        <v/>
      </c>
      <c r="T219" s="4" t="str">
        <f>IF(E219="","",IF(ISERROR(VLOOKUP(E219,'1-学员信息表'!A:AG,20,0)),"错误",IF(VLOOKUP(E219,'1-学员信息表'!A:AG,20,0)="","错误",VLOOKUP(E219,'1-学员信息表'!A:AG,20,0))))</f>
        <v/>
      </c>
      <c r="U219" s="8" t="str">
        <f>IF(E219="","",IF(ISERROR(VLOOKUP(E219,'1-学员信息表'!A:AG,20,0)),"错误",IF(VLOOKUP(E219,'1-学员信息表'!A:AG,20,0)="","错误",VLOOKUP(E219,'1-学员信息表'!A:AG,20,0))))</f>
        <v/>
      </c>
    </row>
    <row r="220" spans="1:21">
      <c r="A220" s="8" t="str">
        <f t="shared" si="9"/>
        <v/>
      </c>
      <c r="B220" s="12" t="str">
        <f t="shared" si="10"/>
        <v/>
      </c>
      <c r="C220" s="11" t="str">
        <f t="shared" si="11"/>
        <v/>
      </c>
      <c r="D220" s="3"/>
      <c r="E220" s="1"/>
      <c r="F220" s="12" t="str">
        <f>IF(E220="","",IFERROR(VLOOKUP(E220,'1-学员信息表'!A:AG,2,0),"错误"))</f>
        <v/>
      </c>
      <c r="G220" s="12" t="str">
        <f>IF(E220="","",IF(ISERROR(VLOOKUP(E220,'3-班级学员信息表'!G:AC,12,0)),"错误",IF(VLOOKUP(E220,'3-班级学员信息表'!G:AC,12,0)="","错误",VLOOKUP(E220,'3-班级学员信息表'!G:AC,12,0))))</f>
        <v/>
      </c>
      <c r="H220" s="12" t="str">
        <f>IF(E220="","",IF(ISERROR(VLOOKUP(E220,'3-班级学员信息表'!G:AC,13,0)),"错误",IF(VLOOKUP(E220,'3-班级学员信息表'!G:AC,13,0)="","错误",VLOOKUP(E220,'3-班级学员信息表'!G:AC,13,0))))</f>
        <v/>
      </c>
      <c r="I220" s="8" t="str">
        <f>IF(E220="","",IFERROR(VLOOKUP(E220,'3-班级学员信息表'!G:AC,14,0),"错误"))</f>
        <v/>
      </c>
      <c r="J220" s="8" t="str">
        <f>IF(E220="","",IFERROR(VLOOKUP(E220,'3-班级学员信息表'!G:AC,15,0),"错误"))</f>
        <v/>
      </c>
      <c r="K220" s="7" t="str">
        <f>IF(E220="","",IFERROR(VLOOKUP(H220,'2-班级信息'!A:AH,6,0),"错误"))</f>
        <v/>
      </c>
      <c r="L220" s="7" t="str">
        <f>IF(E220="","",IFERROR(VLOOKUP(H220,'2-班级信息'!A:AH,29,0),"错误"))</f>
        <v/>
      </c>
      <c r="M220" s="6">
        <f>SUMIF('6-学员费用预警表'!A:A,'10-新增明细'!E220,'6-学员费用预警表'!F:F)</f>
        <v>0</v>
      </c>
      <c r="N220" s="5">
        <f>SUMIF('6-学员费用预警表'!A:A,'10-新增明细'!E220,'6-学员费用预警表'!I:I)</f>
        <v>0</v>
      </c>
      <c r="O220" s="8" t="str">
        <f>IF(E220="","",IFERROR(VLOOKUP(E220,'1-学员信息表'!A:AG,8,0),"错误"))</f>
        <v/>
      </c>
      <c r="P220" s="8" t="str">
        <f>IF(E220="","",IFERROR(VLOOKUP(E220,'4-收据记录表'!D:AX,18,0),"错误"))</f>
        <v/>
      </c>
      <c r="Q220" s="12"/>
      <c r="R220" s="11"/>
      <c r="S220" s="8" t="str">
        <f>IF(E220="","",IF(ISERROR(VLOOKUP(E220,'1-学员信息表'!A:AG,9,0)),"错误",IF(VLOOKUP(E220,'1-学员信息表'!A:AG,9,0)="","错误",VLOOKUP(E220,'1-学员信息表'!A:AG,9,0))))</f>
        <v/>
      </c>
      <c r="T220" s="4" t="str">
        <f>IF(E220="","",IF(ISERROR(VLOOKUP(E220,'1-学员信息表'!A:AG,20,0)),"错误",IF(VLOOKUP(E220,'1-学员信息表'!A:AG,20,0)="","错误",VLOOKUP(E220,'1-学员信息表'!A:AG,20,0))))</f>
        <v/>
      </c>
      <c r="U220" s="8" t="str">
        <f>IF(E220="","",IF(ISERROR(VLOOKUP(E220,'1-学员信息表'!A:AG,20,0)),"错误",IF(VLOOKUP(E220,'1-学员信息表'!A:AG,20,0)="","错误",VLOOKUP(E220,'1-学员信息表'!A:AG,20,0))))</f>
        <v/>
      </c>
    </row>
    <row r="221" spans="1:21">
      <c r="A221" s="8" t="str">
        <f t="shared" si="9"/>
        <v/>
      </c>
      <c r="B221" s="12" t="str">
        <f t="shared" si="10"/>
        <v/>
      </c>
      <c r="C221" s="11" t="str">
        <f t="shared" si="11"/>
        <v/>
      </c>
      <c r="D221" s="3"/>
      <c r="E221" s="1"/>
      <c r="F221" s="12" t="str">
        <f>IF(E221="","",IFERROR(VLOOKUP(E221,'1-学员信息表'!A:AG,2,0),"错误"))</f>
        <v/>
      </c>
      <c r="G221" s="12" t="str">
        <f>IF(E221="","",IF(ISERROR(VLOOKUP(E221,'3-班级学员信息表'!G:AC,12,0)),"错误",IF(VLOOKUP(E221,'3-班级学员信息表'!G:AC,12,0)="","错误",VLOOKUP(E221,'3-班级学员信息表'!G:AC,12,0))))</f>
        <v/>
      </c>
      <c r="H221" s="12" t="str">
        <f>IF(E221="","",IF(ISERROR(VLOOKUP(E221,'3-班级学员信息表'!G:AC,13,0)),"错误",IF(VLOOKUP(E221,'3-班级学员信息表'!G:AC,13,0)="","错误",VLOOKUP(E221,'3-班级学员信息表'!G:AC,13,0))))</f>
        <v/>
      </c>
      <c r="I221" s="8" t="str">
        <f>IF(E221="","",IFERROR(VLOOKUP(E221,'3-班级学员信息表'!G:AC,14,0),"错误"))</f>
        <v/>
      </c>
      <c r="J221" s="8" t="str">
        <f>IF(E221="","",IFERROR(VLOOKUP(E221,'3-班级学员信息表'!G:AC,15,0),"错误"))</f>
        <v/>
      </c>
      <c r="K221" s="7" t="str">
        <f>IF(E221="","",IFERROR(VLOOKUP(H221,'2-班级信息'!A:AH,6,0),"错误"))</f>
        <v/>
      </c>
      <c r="L221" s="7" t="str">
        <f>IF(E221="","",IFERROR(VLOOKUP(H221,'2-班级信息'!A:AH,29,0),"错误"))</f>
        <v/>
      </c>
      <c r="M221" s="6">
        <f>SUMIF('6-学员费用预警表'!A:A,'10-新增明细'!E221,'6-学员费用预警表'!F:F)</f>
        <v>0</v>
      </c>
      <c r="N221" s="5">
        <f>SUMIF('6-学员费用预警表'!A:A,'10-新增明细'!E221,'6-学员费用预警表'!I:I)</f>
        <v>0</v>
      </c>
      <c r="O221" s="8" t="str">
        <f>IF(E221="","",IFERROR(VLOOKUP(E221,'1-学员信息表'!A:AG,8,0),"错误"))</f>
        <v/>
      </c>
      <c r="P221" s="8" t="str">
        <f>IF(E221="","",IFERROR(VLOOKUP(E221,'4-收据记录表'!D:AX,18,0),"错误"))</f>
        <v/>
      </c>
      <c r="Q221" s="12"/>
      <c r="R221" s="11"/>
      <c r="S221" s="8" t="str">
        <f>IF(E221="","",IF(ISERROR(VLOOKUP(E221,'1-学员信息表'!A:AG,9,0)),"错误",IF(VLOOKUP(E221,'1-学员信息表'!A:AG,9,0)="","错误",VLOOKUP(E221,'1-学员信息表'!A:AG,9,0))))</f>
        <v/>
      </c>
      <c r="T221" s="4" t="str">
        <f>IF(E221="","",IF(ISERROR(VLOOKUP(E221,'1-学员信息表'!A:AG,20,0)),"错误",IF(VLOOKUP(E221,'1-学员信息表'!A:AG,20,0)="","错误",VLOOKUP(E221,'1-学员信息表'!A:AG,20,0))))</f>
        <v/>
      </c>
      <c r="U221" s="8" t="str">
        <f>IF(E221="","",IF(ISERROR(VLOOKUP(E221,'1-学员信息表'!A:AG,20,0)),"错误",IF(VLOOKUP(E221,'1-学员信息表'!A:AG,20,0)="","错误",VLOOKUP(E221,'1-学员信息表'!A:AG,20,0))))</f>
        <v/>
      </c>
    </row>
    <row r="222" spans="1:21">
      <c r="A222" s="8" t="str">
        <f t="shared" si="9"/>
        <v/>
      </c>
      <c r="B222" s="12" t="str">
        <f t="shared" si="10"/>
        <v/>
      </c>
      <c r="C222" s="11" t="str">
        <f t="shared" si="11"/>
        <v/>
      </c>
      <c r="D222" s="3"/>
      <c r="E222" s="1"/>
      <c r="F222" s="12" t="str">
        <f>IF(E222="","",IFERROR(VLOOKUP(E222,'1-学员信息表'!A:AG,2,0),"错误"))</f>
        <v/>
      </c>
      <c r="G222" s="12" t="str">
        <f>IF(E222="","",IF(ISERROR(VLOOKUP(E222,'3-班级学员信息表'!G:AC,12,0)),"错误",IF(VLOOKUP(E222,'3-班级学员信息表'!G:AC,12,0)="","错误",VLOOKUP(E222,'3-班级学员信息表'!G:AC,12,0))))</f>
        <v/>
      </c>
      <c r="H222" s="12" t="str">
        <f>IF(E222="","",IF(ISERROR(VLOOKUP(E222,'3-班级学员信息表'!G:AC,13,0)),"错误",IF(VLOOKUP(E222,'3-班级学员信息表'!G:AC,13,0)="","错误",VLOOKUP(E222,'3-班级学员信息表'!G:AC,13,0))))</f>
        <v/>
      </c>
      <c r="I222" s="8" t="str">
        <f>IF(E222="","",IFERROR(VLOOKUP(E222,'3-班级学员信息表'!G:AC,14,0),"错误"))</f>
        <v/>
      </c>
      <c r="J222" s="8" t="str">
        <f>IF(E222="","",IFERROR(VLOOKUP(E222,'3-班级学员信息表'!G:AC,15,0),"错误"))</f>
        <v/>
      </c>
      <c r="K222" s="7" t="str">
        <f>IF(E222="","",IFERROR(VLOOKUP(H222,'2-班级信息'!A:AH,6,0),"错误"))</f>
        <v/>
      </c>
      <c r="L222" s="7" t="str">
        <f>IF(E222="","",IFERROR(VLOOKUP(H222,'2-班级信息'!A:AH,29,0),"错误"))</f>
        <v/>
      </c>
      <c r="M222" s="6">
        <f>SUMIF('6-学员费用预警表'!A:A,'10-新增明细'!E222,'6-学员费用预警表'!F:F)</f>
        <v>0</v>
      </c>
      <c r="N222" s="5">
        <f>SUMIF('6-学员费用预警表'!A:A,'10-新增明细'!E222,'6-学员费用预警表'!I:I)</f>
        <v>0</v>
      </c>
      <c r="O222" s="8" t="str">
        <f>IF(E222="","",IFERROR(VLOOKUP(E222,'1-学员信息表'!A:AG,8,0),"错误"))</f>
        <v/>
      </c>
      <c r="P222" s="8" t="str">
        <f>IF(E222="","",IFERROR(VLOOKUP(E222,'4-收据记录表'!D:AX,18,0),"错误"))</f>
        <v/>
      </c>
      <c r="Q222" s="12"/>
      <c r="R222" s="11"/>
      <c r="S222" s="8" t="str">
        <f>IF(E222="","",IF(ISERROR(VLOOKUP(E222,'1-学员信息表'!A:AG,9,0)),"错误",IF(VLOOKUP(E222,'1-学员信息表'!A:AG,9,0)="","错误",VLOOKUP(E222,'1-学员信息表'!A:AG,9,0))))</f>
        <v/>
      </c>
      <c r="T222" s="4" t="str">
        <f>IF(E222="","",IF(ISERROR(VLOOKUP(E222,'1-学员信息表'!A:AG,20,0)),"错误",IF(VLOOKUP(E222,'1-学员信息表'!A:AG,20,0)="","错误",VLOOKUP(E222,'1-学员信息表'!A:AG,20,0))))</f>
        <v/>
      </c>
      <c r="U222" s="8" t="str">
        <f>IF(E222="","",IF(ISERROR(VLOOKUP(E222,'1-学员信息表'!A:AG,20,0)),"错误",IF(VLOOKUP(E222,'1-学员信息表'!A:AG,20,0)="","错误",VLOOKUP(E222,'1-学员信息表'!A:AG,20,0))))</f>
        <v/>
      </c>
    </row>
    <row r="223" spans="1:21">
      <c r="A223" s="8" t="str">
        <f t="shared" si="9"/>
        <v/>
      </c>
      <c r="B223" s="12" t="str">
        <f t="shared" si="10"/>
        <v/>
      </c>
      <c r="C223" s="11" t="str">
        <f t="shared" si="11"/>
        <v/>
      </c>
      <c r="D223" s="3"/>
      <c r="E223" s="1"/>
      <c r="F223" s="12" t="str">
        <f>IF(E223="","",IFERROR(VLOOKUP(E223,'1-学员信息表'!A:AG,2,0),"错误"))</f>
        <v/>
      </c>
      <c r="G223" s="12" t="str">
        <f>IF(E223="","",IF(ISERROR(VLOOKUP(E223,'3-班级学员信息表'!G:AC,12,0)),"错误",IF(VLOOKUP(E223,'3-班级学员信息表'!G:AC,12,0)="","错误",VLOOKUP(E223,'3-班级学员信息表'!G:AC,12,0))))</f>
        <v/>
      </c>
      <c r="H223" s="12" t="str">
        <f>IF(E223="","",IF(ISERROR(VLOOKUP(E223,'3-班级学员信息表'!G:AC,13,0)),"错误",IF(VLOOKUP(E223,'3-班级学员信息表'!G:AC,13,0)="","错误",VLOOKUP(E223,'3-班级学员信息表'!G:AC,13,0))))</f>
        <v/>
      </c>
      <c r="I223" s="8" t="str">
        <f>IF(E223="","",IFERROR(VLOOKUP(E223,'3-班级学员信息表'!G:AC,14,0),"错误"))</f>
        <v/>
      </c>
      <c r="J223" s="8" t="str">
        <f>IF(E223="","",IFERROR(VLOOKUP(E223,'3-班级学员信息表'!G:AC,15,0),"错误"))</f>
        <v/>
      </c>
      <c r="K223" s="7" t="str">
        <f>IF(E223="","",IFERROR(VLOOKUP(H223,'2-班级信息'!A:AH,6,0),"错误"))</f>
        <v/>
      </c>
      <c r="L223" s="7" t="str">
        <f>IF(E223="","",IFERROR(VLOOKUP(H223,'2-班级信息'!A:AH,29,0),"错误"))</f>
        <v/>
      </c>
      <c r="M223" s="6">
        <f>SUMIF('6-学员费用预警表'!A:A,'10-新增明细'!E223,'6-学员费用预警表'!F:F)</f>
        <v>0</v>
      </c>
      <c r="N223" s="5">
        <f>SUMIF('6-学员费用预警表'!A:A,'10-新增明细'!E223,'6-学员费用预警表'!I:I)</f>
        <v>0</v>
      </c>
      <c r="O223" s="8" t="str">
        <f>IF(E223="","",IFERROR(VLOOKUP(E223,'1-学员信息表'!A:AG,8,0),"错误"))</f>
        <v/>
      </c>
      <c r="P223" s="8" t="str">
        <f>IF(E223="","",IFERROR(VLOOKUP(E223,'4-收据记录表'!D:AX,18,0),"错误"))</f>
        <v/>
      </c>
      <c r="Q223" s="12"/>
      <c r="R223" s="11"/>
      <c r="S223" s="8" t="str">
        <f>IF(E223="","",IF(ISERROR(VLOOKUP(E223,'1-学员信息表'!A:AG,9,0)),"错误",IF(VLOOKUP(E223,'1-学员信息表'!A:AG,9,0)="","错误",VLOOKUP(E223,'1-学员信息表'!A:AG,9,0))))</f>
        <v/>
      </c>
      <c r="T223" s="4" t="str">
        <f>IF(E223="","",IF(ISERROR(VLOOKUP(E223,'1-学员信息表'!A:AG,20,0)),"错误",IF(VLOOKUP(E223,'1-学员信息表'!A:AG,20,0)="","错误",VLOOKUP(E223,'1-学员信息表'!A:AG,20,0))))</f>
        <v/>
      </c>
      <c r="U223" s="8" t="str">
        <f>IF(E223="","",IF(ISERROR(VLOOKUP(E223,'1-学员信息表'!A:AG,20,0)),"错误",IF(VLOOKUP(E223,'1-学员信息表'!A:AG,20,0)="","错误",VLOOKUP(E223,'1-学员信息表'!A:AG,20,0))))</f>
        <v/>
      </c>
    </row>
    <row r="224" spans="1:21">
      <c r="A224" s="8" t="str">
        <f t="shared" si="9"/>
        <v/>
      </c>
      <c r="B224" s="12" t="str">
        <f t="shared" si="10"/>
        <v/>
      </c>
      <c r="C224" s="11" t="str">
        <f t="shared" si="11"/>
        <v/>
      </c>
      <c r="D224" s="3"/>
      <c r="E224" s="1"/>
      <c r="F224" s="12" t="str">
        <f>IF(E224="","",IFERROR(VLOOKUP(E224,'1-学员信息表'!A:AG,2,0),"错误"))</f>
        <v/>
      </c>
      <c r="G224" s="12" t="str">
        <f>IF(E224="","",IF(ISERROR(VLOOKUP(E224,'3-班级学员信息表'!G:AC,12,0)),"错误",IF(VLOOKUP(E224,'3-班级学员信息表'!G:AC,12,0)="","错误",VLOOKUP(E224,'3-班级学员信息表'!G:AC,12,0))))</f>
        <v/>
      </c>
      <c r="H224" s="12" t="str">
        <f>IF(E224="","",IF(ISERROR(VLOOKUP(E224,'3-班级学员信息表'!G:AC,13,0)),"错误",IF(VLOOKUP(E224,'3-班级学员信息表'!G:AC,13,0)="","错误",VLOOKUP(E224,'3-班级学员信息表'!G:AC,13,0))))</f>
        <v/>
      </c>
      <c r="I224" s="8" t="str">
        <f>IF(E224="","",IFERROR(VLOOKUP(E224,'3-班级学员信息表'!G:AC,14,0),"错误"))</f>
        <v/>
      </c>
      <c r="J224" s="8" t="str">
        <f>IF(E224="","",IFERROR(VLOOKUP(E224,'3-班级学员信息表'!G:AC,15,0),"错误"))</f>
        <v/>
      </c>
      <c r="K224" s="7" t="str">
        <f>IF(E224="","",IFERROR(VLOOKUP(H224,'2-班级信息'!A:AH,6,0),"错误"))</f>
        <v/>
      </c>
      <c r="L224" s="7" t="str">
        <f>IF(E224="","",IFERROR(VLOOKUP(H224,'2-班级信息'!A:AH,29,0),"错误"))</f>
        <v/>
      </c>
      <c r="M224" s="6">
        <f>SUMIF('6-学员费用预警表'!A:A,'10-新增明细'!E224,'6-学员费用预警表'!F:F)</f>
        <v>0</v>
      </c>
      <c r="N224" s="5">
        <f>SUMIF('6-学员费用预警表'!A:A,'10-新增明细'!E224,'6-学员费用预警表'!I:I)</f>
        <v>0</v>
      </c>
      <c r="O224" s="8" t="str">
        <f>IF(E224="","",IFERROR(VLOOKUP(E224,'1-学员信息表'!A:AG,8,0),"错误"))</f>
        <v/>
      </c>
      <c r="P224" s="8" t="str">
        <f>IF(E224="","",IFERROR(VLOOKUP(E224,'4-收据记录表'!D:AX,18,0),"错误"))</f>
        <v/>
      </c>
      <c r="Q224" s="12"/>
      <c r="R224" s="11"/>
      <c r="S224" s="8" t="str">
        <f>IF(E224="","",IF(ISERROR(VLOOKUP(E224,'1-学员信息表'!A:AG,9,0)),"错误",IF(VLOOKUP(E224,'1-学员信息表'!A:AG,9,0)="","错误",VLOOKUP(E224,'1-学员信息表'!A:AG,9,0))))</f>
        <v/>
      </c>
      <c r="T224" s="4" t="str">
        <f>IF(E224="","",IF(ISERROR(VLOOKUP(E224,'1-学员信息表'!A:AG,20,0)),"错误",IF(VLOOKUP(E224,'1-学员信息表'!A:AG,20,0)="","错误",VLOOKUP(E224,'1-学员信息表'!A:AG,20,0))))</f>
        <v/>
      </c>
      <c r="U224" s="8" t="str">
        <f>IF(E224="","",IF(ISERROR(VLOOKUP(E224,'1-学员信息表'!A:AG,20,0)),"错误",IF(VLOOKUP(E224,'1-学员信息表'!A:AG,20,0)="","错误",VLOOKUP(E224,'1-学员信息表'!A:AG,20,0))))</f>
        <v/>
      </c>
    </row>
    <row r="225" spans="1:21">
      <c r="A225" s="8" t="str">
        <f t="shared" si="9"/>
        <v/>
      </c>
      <c r="B225" s="12" t="str">
        <f t="shared" si="10"/>
        <v/>
      </c>
      <c r="C225" s="11" t="str">
        <f t="shared" si="11"/>
        <v/>
      </c>
      <c r="D225" s="3"/>
      <c r="E225" s="1"/>
      <c r="F225" s="12" t="str">
        <f>IF(E225="","",IFERROR(VLOOKUP(E225,'1-学员信息表'!A:AG,2,0),"错误"))</f>
        <v/>
      </c>
      <c r="G225" s="12" t="str">
        <f>IF(E225="","",IF(ISERROR(VLOOKUP(E225,'3-班级学员信息表'!G:AC,12,0)),"错误",IF(VLOOKUP(E225,'3-班级学员信息表'!G:AC,12,0)="","错误",VLOOKUP(E225,'3-班级学员信息表'!G:AC,12,0))))</f>
        <v/>
      </c>
      <c r="H225" s="12" t="str">
        <f>IF(E225="","",IF(ISERROR(VLOOKUP(E225,'3-班级学员信息表'!G:AC,13,0)),"错误",IF(VLOOKUP(E225,'3-班级学员信息表'!G:AC,13,0)="","错误",VLOOKUP(E225,'3-班级学员信息表'!G:AC,13,0))))</f>
        <v/>
      </c>
      <c r="I225" s="8" t="str">
        <f>IF(E225="","",IFERROR(VLOOKUP(E225,'3-班级学员信息表'!G:AC,14,0),"错误"))</f>
        <v/>
      </c>
      <c r="J225" s="8" t="str">
        <f>IF(E225="","",IFERROR(VLOOKUP(E225,'3-班级学员信息表'!G:AC,15,0),"错误"))</f>
        <v/>
      </c>
      <c r="K225" s="7" t="str">
        <f>IF(E225="","",IFERROR(VLOOKUP(H225,'2-班级信息'!A:AH,6,0),"错误"))</f>
        <v/>
      </c>
      <c r="L225" s="7" t="str">
        <f>IF(E225="","",IFERROR(VLOOKUP(H225,'2-班级信息'!A:AH,29,0),"错误"))</f>
        <v/>
      </c>
      <c r="M225" s="6">
        <f>SUMIF('6-学员费用预警表'!A:A,'10-新增明细'!E225,'6-学员费用预警表'!F:F)</f>
        <v>0</v>
      </c>
      <c r="N225" s="5">
        <f>SUMIF('6-学员费用预警表'!A:A,'10-新增明细'!E225,'6-学员费用预警表'!I:I)</f>
        <v>0</v>
      </c>
      <c r="O225" s="8" t="str">
        <f>IF(E225="","",IFERROR(VLOOKUP(E225,'1-学员信息表'!A:AG,8,0),"错误"))</f>
        <v/>
      </c>
      <c r="P225" s="8" t="str">
        <f>IF(E225="","",IFERROR(VLOOKUP(E225,'4-收据记录表'!D:AX,18,0),"错误"))</f>
        <v/>
      </c>
      <c r="Q225" s="12"/>
      <c r="R225" s="11"/>
      <c r="S225" s="8" t="str">
        <f>IF(E225="","",IF(ISERROR(VLOOKUP(E225,'1-学员信息表'!A:AG,9,0)),"错误",IF(VLOOKUP(E225,'1-学员信息表'!A:AG,9,0)="","错误",VLOOKUP(E225,'1-学员信息表'!A:AG,9,0))))</f>
        <v/>
      </c>
      <c r="T225" s="4" t="str">
        <f>IF(E225="","",IF(ISERROR(VLOOKUP(E225,'1-学员信息表'!A:AG,20,0)),"错误",IF(VLOOKUP(E225,'1-学员信息表'!A:AG,20,0)="","错误",VLOOKUP(E225,'1-学员信息表'!A:AG,20,0))))</f>
        <v/>
      </c>
      <c r="U225" s="8" t="str">
        <f>IF(E225="","",IF(ISERROR(VLOOKUP(E225,'1-学员信息表'!A:AG,20,0)),"错误",IF(VLOOKUP(E225,'1-学员信息表'!A:AG,20,0)="","错误",VLOOKUP(E225,'1-学员信息表'!A:AG,20,0))))</f>
        <v/>
      </c>
    </row>
    <row r="226" spans="1:21">
      <c r="A226" s="8" t="str">
        <f t="shared" si="9"/>
        <v/>
      </c>
      <c r="B226" s="12" t="str">
        <f t="shared" si="10"/>
        <v/>
      </c>
      <c r="C226" s="11" t="str">
        <f t="shared" si="11"/>
        <v/>
      </c>
      <c r="D226" s="3"/>
      <c r="E226" s="1"/>
      <c r="F226" s="12" t="str">
        <f>IF(E226="","",IFERROR(VLOOKUP(E226,'1-学员信息表'!A:AG,2,0),"错误"))</f>
        <v/>
      </c>
      <c r="G226" s="12" t="str">
        <f>IF(E226="","",IF(ISERROR(VLOOKUP(E226,'3-班级学员信息表'!G:AC,12,0)),"错误",IF(VLOOKUP(E226,'3-班级学员信息表'!G:AC,12,0)="","错误",VLOOKUP(E226,'3-班级学员信息表'!G:AC,12,0))))</f>
        <v/>
      </c>
      <c r="H226" s="12" t="str">
        <f>IF(E226="","",IF(ISERROR(VLOOKUP(E226,'3-班级学员信息表'!G:AC,13,0)),"错误",IF(VLOOKUP(E226,'3-班级学员信息表'!G:AC,13,0)="","错误",VLOOKUP(E226,'3-班级学员信息表'!G:AC,13,0))))</f>
        <v/>
      </c>
      <c r="I226" s="8" t="str">
        <f>IF(E226="","",IFERROR(VLOOKUP(E226,'3-班级学员信息表'!G:AC,14,0),"错误"))</f>
        <v/>
      </c>
      <c r="J226" s="8" t="str">
        <f>IF(E226="","",IFERROR(VLOOKUP(E226,'3-班级学员信息表'!G:AC,15,0),"错误"))</f>
        <v/>
      </c>
      <c r="K226" s="7" t="str">
        <f>IF(E226="","",IFERROR(VLOOKUP(H226,'2-班级信息'!A:AH,6,0),"错误"))</f>
        <v/>
      </c>
      <c r="L226" s="7" t="str">
        <f>IF(E226="","",IFERROR(VLOOKUP(H226,'2-班级信息'!A:AH,29,0),"错误"))</f>
        <v/>
      </c>
      <c r="M226" s="6">
        <f>SUMIF('6-学员费用预警表'!A:A,'10-新增明细'!E226,'6-学员费用预警表'!F:F)</f>
        <v>0</v>
      </c>
      <c r="N226" s="5">
        <f>SUMIF('6-学员费用预警表'!A:A,'10-新增明细'!E226,'6-学员费用预警表'!I:I)</f>
        <v>0</v>
      </c>
      <c r="O226" s="8" t="str">
        <f>IF(E226="","",IFERROR(VLOOKUP(E226,'1-学员信息表'!A:AG,8,0),"错误"))</f>
        <v/>
      </c>
      <c r="P226" s="8" t="str">
        <f>IF(E226="","",IFERROR(VLOOKUP(E226,'4-收据记录表'!D:AX,18,0),"错误"))</f>
        <v/>
      </c>
      <c r="Q226" s="12"/>
      <c r="R226" s="11"/>
      <c r="S226" s="8" t="str">
        <f>IF(E226="","",IF(ISERROR(VLOOKUP(E226,'1-学员信息表'!A:AG,9,0)),"错误",IF(VLOOKUP(E226,'1-学员信息表'!A:AG,9,0)="","错误",VLOOKUP(E226,'1-学员信息表'!A:AG,9,0))))</f>
        <v/>
      </c>
      <c r="T226" s="4" t="str">
        <f>IF(E226="","",IF(ISERROR(VLOOKUP(E226,'1-学员信息表'!A:AG,20,0)),"错误",IF(VLOOKUP(E226,'1-学员信息表'!A:AG,20,0)="","错误",VLOOKUP(E226,'1-学员信息表'!A:AG,20,0))))</f>
        <v/>
      </c>
      <c r="U226" s="8" t="str">
        <f>IF(E226="","",IF(ISERROR(VLOOKUP(E226,'1-学员信息表'!A:AG,20,0)),"错误",IF(VLOOKUP(E226,'1-学员信息表'!A:AG,20,0)="","错误",VLOOKUP(E226,'1-学员信息表'!A:AG,20,0))))</f>
        <v/>
      </c>
    </row>
    <row r="227" spans="1:21">
      <c r="A227" s="8" t="str">
        <f t="shared" si="9"/>
        <v/>
      </c>
      <c r="B227" s="12" t="str">
        <f t="shared" si="10"/>
        <v/>
      </c>
      <c r="C227" s="11" t="str">
        <f t="shared" si="11"/>
        <v/>
      </c>
      <c r="D227" s="3"/>
      <c r="E227" s="1"/>
      <c r="F227" s="12" t="str">
        <f>IF(E227="","",IFERROR(VLOOKUP(E227,'1-学员信息表'!A:AG,2,0),"错误"))</f>
        <v/>
      </c>
      <c r="G227" s="12" t="str">
        <f>IF(E227="","",IF(ISERROR(VLOOKUP(E227,'3-班级学员信息表'!G:AC,12,0)),"错误",IF(VLOOKUP(E227,'3-班级学员信息表'!G:AC,12,0)="","错误",VLOOKUP(E227,'3-班级学员信息表'!G:AC,12,0))))</f>
        <v/>
      </c>
      <c r="H227" s="12" t="str">
        <f>IF(E227="","",IF(ISERROR(VLOOKUP(E227,'3-班级学员信息表'!G:AC,13,0)),"错误",IF(VLOOKUP(E227,'3-班级学员信息表'!G:AC,13,0)="","错误",VLOOKUP(E227,'3-班级学员信息表'!G:AC,13,0))))</f>
        <v/>
      </c>
      <c r="I227" s="8" t="str">
        <f>IF(E227="","",IFERROR(VLOOKUP(E227,'3-班级学员信息表'!G:AC,14,0),"错误"))</f>
        <v/>
      </c>
      <c r="J227" s="8" t="str">
        <f>IF(E227="","",IFERROR(VLOOKUP(E227,'3-班级学员信息表'!G:AC,15,0),"错误"))</f>
        <v/>
      </c>
      <c r="K227" s="7" t="str">
        <f>IF(E227="","",IFERROR(VLOOKUP(H227,'2-班级信息'!A:AH,6,0),"错误"))</f>
        <v/>
      </c>
      <c r="L227" s="7" t="str">
        <f>IF(E227="","",IFERROR(VLOOKUP(H227,'2-班级信息'!A:AH,29,0),"错误"))</f>
        <v/>
      </c>
      <c r="M227" s="6">
        <f>SUMIF('6-学员费用预警表'!A:A,'10-新增明细'!E227,'6-学员费用预警表'!F:F)</f>
        <v>0</v>
      </c>
      <c r="N227" s="5">
        <f>SUMIF('6-学员费用预警表'!A:A,'10-新增明细'!E227,'6-学员费用预警表'!I:I)</f>
        <v>0</v>
      </c>
      <c r="O227" s="8" t="str">
        <f>IF(E227="","",IFERROR(VLOOKUP(E227,'1-学员信息表'!A:AG,8,0),"错误"))</f>
        <v/>
      </c>
      <c r="P227" s="8" t="str">
        <f>IF(E227="","",IFERROR(VLOOKUP(E227,'4-收据记录表'!D:AX,18,0),"错误"))</f>
        <v/>
      </c>
      <c r="Q227" s="12"/>
      <c r="R227" s="11"/>
      <c r="S227" s="8" t="str">
        <f>IF(E227="","",IF(ISERROR(VLOOKUP(E227,'1-学员信息表'!A:AG,9,0)),"错误",IF(VLOOKUP(E227,'1-学员信息表'!A:AG,9,0)="","错误",VLOOKUP(E227,'1-学员信息表'!A:AG,9,0))))</f>
        <v/>
      </c>
      <c r="T227" s="4" t="str">
        <f>IF(E227="","",IF(ISERROR(VLOOKUP(E227,'1-学员信息表'!A:AG,20,0)),"错误",IF(VLOOKUP(E227,'1-学员信息表'!A:AG,20,0)="","错误",VLOOKUP(E227,'1-学员信息表'!A:AG,20,0))))</f>
        <v/>
      </c>
      <c r="U227" s="8" t="str">
        <f>IF(E227="","",IF(ISERROR(VLOOKUP(E227,'1-学员信息表'!A:AG,20,0)),"错误",IF(VLOOKUP(E227,'1-学员信息表'!A:AG,20,0)="","错误",VLOOKUP(E227,'1-学员信息表'!A:AG,20,0))))</f>
        <v/>
      </c>
    </row>
    <row r="228" spans="1:21">
      <c r="A228" s="8" t="str">
        <f t="shared" si="9"/>
        <v/>
      </c>
      <c r="B228" s="12" t="str">
        <f t="shared" si="10"/>
        <v/>
      </c>
      <c r="C228" s="11" t="str">
        <f t="shared" si="11"/>
        <v/>
      </c>
      <c r="D228" s="3"/>
      <c r="E228" s="1"/>
      <c r="F228" s="12" t="str">
        <f>IF(E228="","",IFERROR(VLOOKUP(E228,'1-学员信息表'!A:AG,2,0),"错误"))</f>
        <v/>
      </c>
      <c r="G228" s="12" t="str">
        <f>IF(E228="","",IF(ISERROR(VLOOKUP(E228,'3-班级学员信息表'!G:AC,12,0)),"错误",IF(VLOOKUP(E228,'3-班级学员信息表'!G:AC,12,0)="","错误",VLOOKUP(E228,'3-班级学员信息表'!G:AC,12,0))))</f>
        <v/>
      </c>
      <c r="H228" s="12" t="str">
        <f>IF(E228="","",IF(ISERROR(VLOOKUP(E228,'3-班级学员信息表'!G:AC,13,0)),"错误",IF(VLOOKUP(E228,'3-班级学员信息表'!G:AC,13,0)="","错误",VLOOKUP(E228,'3-班级学员信息表'!G:AC,13,0))))</f>
        <v/>
      </c>
      <c r="I228" s="8" t="str">
        <f>IF(E228="","",IFERROR(VLOOKUP(E228,'3-班级学员信息表'!G:AC,14,0),"错误"))</f>
        <v/>
      </c>
      <c r="J228" s="8" t="str">
        <f>IF(E228="","",IFERROR(VLOOKUP(E228,'3-班级学员信息表'!G:AC,15,0),"错误"))</f>
        <v/>
      </c>
      <c r="K228" s="7" t="str">
        <f>IF(E228="","",IFERROR(VLOOKUP(H228,'2-班级信息'!A:AH,6,0),"错误"))</f>
        <v/>
      </c>
      <c r="L228" s="7" t="str">
        <f>IF(E228="","",IFERROR(VLOOKUP(H228,'2-班级信息'!A:AH,29,0),"错误"))</f>
        <v/>
      </c>
      <c r="M228" s="6">
        <f>SUMIF('6-学员费用预警表'!A:A,'10-新增明细'!E228,'6-学员费用预警表'!F:F)</f>
        <v>0</v>
      </c>
      <c r="N228" s="5">
        <f>SUMIF('6-学员费用预警表'!A:A,'10-新增明细'!E228,'6-学员费用预警表'!I:I)</f>
        <v>0</v>
      </c>
      <c r="O228" s="8" t="str">
        <f>IF(E228="","",IFERROR(VLOOKUP(E228,'1-学员信息表'!A:AG,8,0),"错误"))</f>
        <v/>
      </c>
      <c r="P228" s="8" t="str">
        <f>IF(E228="","",IFERROR(VLOOKUP(E228,'4-收据记录表'!D:AX,18,0),"错误"))</f>
        <v/>
      </c>
      <c r="Q228" s="12"/>
      <c r="R228" s="11"/>
      <c r="S228" s="8" t="str">
        <f>IF(E228="","",IF(ISERROR(VLOOKUP(E228,'1-学员信息表'!A:AG,9,0)),"错误",IF(VLOOKUP(E228,'1-学员信息表'!A:AG,9,0)="","错误",VLOOKUP(E228,'1-学员信息表'!A:AG,9,0))))</f>
        <v/>
      </c>
      <c r="T228" s="4" t="str">
        <f>IF(E228="","",IF(ISERROR(VLOOKUP(E228,'1-学员信息表'!A:AG,20,0)),"错误",IF(VLOOKUP(E228,'1-学员信息表'!A:AG,20,0)="","错误",VLOOKUP(E228,'1-学员信息表'!A:AG,20,0))))</f>
        <v/>
      </c>
      <c r="U228" s="8" t="str">
        <f>IF(E228="","",IF(ISERROR(VLOOKUP(E228,'1-学员信息表'!A:AG,20,0)),"错误",IF(VLOOKUP(E228,'1-学员信息表'!A:AG,20,0)="","错误",VLOOKUP(E228,'1-学员信息表'!A:AG,20,0))))</f>
        <v/>
      </c>
    </row>
    <row r="229" spans="1:21">
      <c r="A229" s="8" t="str">
        <f t="shared" si="9"/>
        <v/>
      </c>
      <c r="B229" s="12" t="str">
        <f t="shared" si="10"/>
        <v/>
      </c>
      <c r="C229" s="11" t="str">
        <f t="shared" si="11"/>
        <v/>
      </c>
      <c r="D229" s="3"/>
      <c r="E229" s="1"/>
      <c r="F229" s="12" t="str">
        <f>IF(E229="","",IFERROR(VLOOKUP(E229,'1-学员信息表'!A:AG,2,0),"错误"))</f>
        <v/>
      </c>
      <c r="G229" s="12" t="str">
        <f>IF(E229="","",IF(ISERROR(VLOOKUP(E229,'3-班级学员信息表'!G:AC,12,0)),"错误",IF(VLOOKUP(E229,'3-班级学员信息表'!G:AC,12,0)="","错误",VLOOKUP(E229,'3-班级学员信息表'!G:AC,12,0))))</f>
        <v/>
      </c>
      <c r="H229" s="12" t="str">
        <f>IF(E229="","",IF(ISERROR(VLOOKUP(E229,'3-班级学员信息表'!G:AC,13,0)),"错误",IF(VLOOKUP(E229,'3-班级学员信息表'!G:AC,13,0)="","错误",VLOOKUP(E229,'3-班级学员信息表'!G:AC,13,0))))</f>
        <v/>
      </c>
      <c r="I229" s="8" t="str">
        <f>IF(E229="","",IFERROR(VLOOKUP(E229,'3-班级学员信息表'!G:AC,14,0),"错误"))</f>
        <v/>
      </c>
      <c r="J229" s="8" t="str">
        <f>IF(E229="","",IFERROR(VLOOKUP(E229,'3-班级学员信息表'!G:AC,15,0),"错误"))</f>
        <v/>
      </c>
      <c r="K229" s="7" t="str">
        <f>IF(E229="","",IFERROR(VLOOKUP(H229,'2-班级信息'!A:AH,6,0),"错误"))</f>
        <v/>
      </c>
      <c r="L229" s="7" t="str">
        <f>IF(E229="","",IFERROR(VLOOKUP(H229,'2-班级信息'!A:AH,29,0),"错误"))</f>
        <v/>
      </c>
      <c r="M229" s="6">
        <f>SUMIF('6-学员费用预警表'!A:A,'10-新增明细'!E229,'6-学员费用预警表'!F:F)</f>
        <v>0</v>
      </c>
      <c r="N229" s="5">
        <f>SUMIF('6-学员费用预警表'!A:A,'10-新增明细'!E229,'6-学员费用预警表'!I:I)</f>
        <v>0</v>
      </c>
      <c r="O229" s="8" t="str">
        <f>IF(E229="","",IFERROR(VLOOKUP(E229,'1-学员信息表'!A:AG,8,0),"错误"))</f>
        <v/>
      </c>
      <c r="P229" s="8" t="str">
        <f>IF(E229="","",IFERROR(VLOOKUP(E229,'4-收据记录表'!D:AX,18,0),"错误"))</f>
        <v/>
      </c>
      <c r="Q229" s="12"/>
      <c r="R229" s="11"/>
      <c r="S229" s="8" t="str">
        <f>IF(E229="","",IF(ISERROR(VLOOKUP(E229,'1-学员信息表'!A:AG,9,0)),"错误",IF(VLOOKUP(E229,'1-学员信息表'!A:AG,9,0)="","错误",VLOOKUP(E229,'1-学员信息表'!A:AG,9,0))))</f>
        <v/>
      </c>
      <c r="T229" s="4" t="str">
        <f>IF(E229="","",IF(ISERROR(VLOOKUP(E229,'1-学员信息表'!A:AG,20,0)),"错误",IF(VLOOKUP(E229,'1-学员信息表'!A:AG,20,0)="","错误",VLOOKUP(E229,'1-学员信息表'!A:AG,20,0))))</f>
        <v/>
      </c>
      <c r="U229" s="8" t="str">
        <f>IF(E229="","",IF(ISERROR(VLOOKUP(E229,'1-学员信息表'!A:AG,20,0)),"错误",IF(VLOOKUP(E229,'1-学员信息表'!A:AG,20,0)="","错误",VLOOKUP(E229,'1-学员信息表'!A:AG,20,0))))</f>
        <v/>
      </c>
    </row>
    <row r="230" spans="1:21">
      <c r="A230" s="8" t="str">
        <f t="shared" si="9"/>
        <v/>
      </c>
      <c r="B230" s="12" t="str">
        <f t="shared" si="10"/>
        <v/>
      </c>
      <c r="C230" s="11" t="str">
        <f t="shared" si="11"/>
        <v/>
      </c>
      <c r="D230" s="3"/>
      <c r="E230" s="1"/>
      <c r="F230" s="12" t="str">
        <f>IF(E230="","",IFERROR(VLOOKUP(E230,'1-学员信息表'!A:AG,2,0),"错误"))</f>
        <v/>
      </c>
      <c r="G230" s="12" t="str">
        <f>IF(E230="","",IF(ISERROR(VLOOKUP(E230,'3-班级学员信息表'!G:AC,12,0)),"错误",IF(VLOOKUP(E230,'3-班级学员信息表'!G:AC,12,0)="","错误",VLOOKUP(E230,'3-班级学员信息表'!G:AC,12,0))))</f>
        <v/>
      </c>
      <c r="H230" s="12" t="str">
        <f>IF(E230="","",IF(ISERROR(VLOOKUP(E230,'3-班级学员信息表'!G:AC,13,0)),"错误",IF(VLOOKUP(E230,'3-班级学员信息表'!G:AC,13,0)="","错误",VLOOKUP(E230,'3-班级学员信息表'!G:AC,13,0))))</f>
        <v/>
      </c>
      <c r="I230" s="8" t="str">
        <f>IF(E230="","",IFERROR(VLOOKUP(E230,'3-班级学员信息表'!G:AC,14,0),"错误"))</f>
        <v/>
      </c>
      <c r="J230" s="8" t="str">
        <f>IF(E230="","",IFERROR(VLOOKUP(E230,'3-班级学员信息表'!G:AC,15,0),"错误"))</f>
        <v/>
      </c>
      <c r="K230" s="7" t="str">
        <f>IF(E230="","",IFERROR(VLOOKUP(H230,'2-班级信息'!A:AH,6,0),"错误"))</f>
        <v/>
      </c>
      <c r="L230" s="7" t="str">
        <f>IF(E230="","",IFERROR(VLOOKUP(H230,'2-班级信息'!A:AH,29,0),"错误"))</f>
        <v/>
      </c>
      <c r="M230" s="6">
        <f>SUMIF('6-学员费用预警表'!A:A,'10-新增明细'!E230,'6-学员费用预警表'!F:F)</f>
        <v>0</v>
      </c>
      <c r="N230" s="5">
        <f>SUMIF('6-学员费用预警表'!A:A,'10-新增明细'!E230,'6-学员费用预警表'!I:I)</f>
        <v>0</v>
      </c>
      <c r="O230" s="8" t="str">
        <f>IF(E230="","",IFERROR(VLOOKUP(E230,'1-学员信息表'!A:AG,8,0),"错误"))</f>
        <v/>
      </c>
      <c r="P230" s="8" t="str">
        <f>IF(E230="","",IFERROR(VLOOKUP(E230,'4-收据记录表'!D:AX,18,0),"错误"))</f>
        <v/>
      </c>
      <c r="Q230" s="12"/>
      <c r="R230" s="11"/>
      <c r="S230" s="8" t="str">
        <f>IF(E230="","",IF(ISERROR(VLOOKUP(E230,'1-学员信息表'!A:AG,9,0)),"错误",IF(VLOOKUP(E230,'1-学员信息表'!A:AG,9,0)="","错误",VLOOKUP(E230,'1-学员信息表'!A:AG,9,0))))</f>
        <v/>
      </c>
      <c r="T230" s="4" t="str">
        <f>IF(E230="","",IF(ISERROR(VLOOKUP(E230,'1-学员信息表'!A:AG,20,0)),"错误",IF(VLOOKUP(E230,'1-学员信息表'!A:AG,20,0)="","错误",VLOOKUP(E230,'1-学员信息表'!A:AG,20,0))))</f>
        <v/>
      </c>
      <c r="U230" s="8" t="str">
        <f>IF(E230="","",IF(ISERROR(VLOOKUP(E230,'1-学员信息表'!A:AG,20,0)),"错误",IF(VLOOKUP(E230,'1-学员信息表'!A:AG,20,0)="","错误",VLOOKUP(E230,'1-学员信息表'!A:AG,20,0))))</f>
        <v/>
      </c>
    </row>
    <row r="231" spans="1:21">
      <c r="A231" s="8" t="str">
        <f t="shared" si="9"/>
        <v/>
      </c>
      <c r="B231" s="12" t="str">
        <f t="shared" si="10"/>
        <v/>
      </c>
      <c r="C231" s="11" t="str">
        <f t="shared" si="11"/>
        <v/>
      </c>
      <c r="D231" s="3"/>
      <c r="E231" s="1"/>
      <c r="F231" s="12" t="str">
        <f>IF(E231="","",IFERROR(VLOOKUP(E231,'1-学员信息表'!A:AG,2,0),"错误"))</f>
        <v/>
      </c>
      <c r="G231" s="12" t="str">
        <f>IF(E231="","",IF(ISERROR(VLOOKUP(E231,'3-班级学员信息表'!G:AC,12,0)),"错误",IF(VLOOKUP(E231,'3-班级学员信息表'!G:AC,12,0)="","错误",VLOOKUP(E231,'3-班级学员信息表'!G:AC,12,0))))</f>
        <v/>
      </c>
      <c r="H231" s="12" t="str">
        <f>IF(E231="","",IF(ISERROR(VLOOKUP(E231,'3-班级学员信息表'!G:AC,13,0)),"错误",IF(VLOOKUP(E231,'3-班级学员信息表'!G:AC,13,0)="","错误",VLOOKUP(E231,'3-班级学员信息表'!G:AC,13,0))))</f>
        <v/>
      </c>
      <c r="I231" s="8" t="str">
        <f>IF(E231="","",IFERROR(VLOOKUP(E231,'3-班级学员信息表'!G:AC,14,0),"错误"))</f>
        <v/>
      </c>
      <c r="J231" s="8" t="str">
        <f>IF(E231="","",IFERROR(VLOOKUP(E231,'3-班级学员信息表'!G:AC,15,0),"错误"))</f>
        <v/>
      </c>
      <c r="K231" s="7" t="str">
        <f>IF(E231="","",IFERROR(VLOOKUP(H231,'2-班级信息'!A:AH,6,0),"错误"))</f>
        <v/>
      </c>
      <c r="L231" s="7" t="str">
        <f>IF(E231="","",IFERROR(VLOOKUP(H231,'2-班级信息'!A:AH,29,0),"错误"))</f>
        <v/>
      </c>
      <c r="M231" s="6">
        <f>SUMIF('6-学员费用预警表'!A:A,'10-新增明细'!E231,'6-学员费用预警表'!F:F)</f>
        <v>0</v>
      </c>
      <c r="N231" s="5">
        <f>SUMIF('6-学员费用预警表'!A:A,'10-新增明细'!E231,'6-学员费用预警表'!I:I)</f>
        <v>0</v>
      </c>
      <c r="O231" s="8" t="str">
        <f>IF(E231="","",IFERROR(VLOOKUP(E231,'1-学员信息表'!A:AG,8,0),"错误"))</f>
        <v/>
      </c>
      <c r="P231" s="8" t="str">
        <f>IF(E231="","",IFERROR(VLOOKUP(E231,'4-收据记录表'!D:AX,18,0),"错误"))</f>
        <v/>
      </c>
      <c r="Q231" s="12"/>
      <c r="R231" s="11"/>
      <c r="S231" s="8" t="str">
        <f>IF(E231="","",IF(ISERROR(VLOOKUP(E231,'1-学员信息表'!A:AG,9,0)),"错误",IF(VLOOKUP(E231,'1-学员信息表'!A:AG,9,0)="","错误",VLOOKUP(E231,'1-学员信息表'!A:AG,9,0))))</f>
        <v/>
      </c>
      <c r="T231" s="4" t="str">
        <f>IF(E231="","",IF(ISERROR(VLOOKUP(E231,'1-学员信息表'!A:AG,20,0)),"错误",IF(VLOOKUP(E231,'1-学员信息表'!A:AG,20,0)="","错误",VLOOKUP(E231,'1-学员信息表'!A:AG,20,0))))</f>
        <v/>
      </c>
      <c r="U231" s="8" t="str">
        <f>IF(E231="","",IF(ISERROR(VLOOKUP(E231,'1-学员信息表'!A:AG,20,0)),"错误",IF(VLOOKUP(E231,'1-学员信息表'!A:AG,20,0)="","错误",VLOOKUP(E231,'1-学员信息表'!A:AG,20,0))))</f>
        <v/>
      </c>
    </row>
    <row r="232" spans="1:21">
      <c r="A232" s="8" t="str">
        <f t="shared" si="9"/>
        <v/>
      </c>
      <c r="B232" s="12" t="str">
        <f t="shared" si="10"/>
        <v/>
      </c>
      <c r="C232" s="11" t="str">
        <f t="shared" si="11"/>
        <v/>
      </c>
      <c r="D232" s="3"/>
      <c r="E232" s="1"/>
      <c r="F232" s="12" t="str">
        <f>IF(E232="","",IFERROR(VLOOKUP(E232,'1-学员信息表'!A:AG,2,0),"错误"))</f>
        <v/>
      </c>
      <c r="G232" s="12" t="str">
        <f>IF(E232="","",IF(ISERROR(VLOOKUP(E232,'3-班级学员信息表'!G:AC,12,0)),"错误",IF(VLOOKUP(E232,'3-班级学员信息表'!G:AC,12,0)="","错误",VLOOKUP(E232,'3-班级学员信息表'!G:AC,12,0))))</f>
        <v/>
      </c>
      <c r="H232" s="12" t="str">
        <f>IF(E232="","",IF(ISERROR(VLOOKUP(E232,'3-班级学员信息表'!G:AC,13,0)),"错误",IF(VLOOKUP(E232,'3-班级学员信息表'!G:AC,13,0)="","错误",VLOOKUP(E232,'3-班级学员信息表'!G:AC,13,0))))</f>
        <v/>
      </c>
      <c r="I232" s="8" t="str">
        <f>IF(E232="","",IFERROR(VLOOKUP(E232,'3-班级学员信息表'!G:AC,14,0),"错误"))</f>
        <v/>
      </c>
      <c r="J232" s="8" t="str">
        <f>IF(E232="","",IFERROR(VLOOKUP(E232,'3-班级学员信息表'!G:AC,15,0),"错误"))</f>
        <v/>
      </c>
      <c r="K232" s="7" t="str">
        <f>IF(E232="","",IFERROR(VLOOKUP(H232,'2-班级信息'!A:AH,6,0),"错误"))</f>
        <v/>
      </c>
      <c r="L232" s="7" t="str">
        <f>IF(E232="","",IFERROR(VLOOKUP(H232,'2-班级信息'!A:AH,29,0),"错误"))</f>
        <v/>
      </c>
      <c r="M232" s="6">
        <f>SUMIF('6-学员费用预警表'!A:A,'10-新增明细'!E232,'6-学员费用预警表'!F:F)</f>
        <v>0</v>
      </c>
      <c r="N232" s="5">
        <f>SUMIF('6-学员费用预警表'!A:A,'10-新增明细'!E232,'6-学员费用预警表'!I:I)</f>
        <v>0</v>
      </c>
      <c r="O232" s="8" t="str">
        <f>IF(E232="","",IFERROR(VLOOKUP(E232,'1-学员信息表'!A:AG,8,0),"错误"))</f>
        <v/>
      </c>
      <c r="P232" s="8" t="str">
        <f>IF(E232="","",IFERROR(VLOOKUP(E232,'4-收据记录表'!D:AX,18,0),"错误"))</f>
        <v/>
      </c>
      <c r="Q232" s="12"/>
      <c r="R232" s="11"/>
      <c r="S232" s="8" t="str">
        <f>IF(E232="","",IF(ISERROR(VLOOKUP(E232,'1-学员信息表'!A:AG,9,0)),"错误",IF(VLOOKUP(E232,'1-学员信息表'!A:AG,9,0)="","错误",VLOOKUP(E232,'1-学员信息表'!A:AG,9,0))))</f>
        <v/>
      </c>
      <c r="T232" s="4" t="str">
        <f>IF(E232="","",IF(ISERROR(VLOOKUP(E232,'1-学员信息表'!A:AG,20,0)),"错误",IF(VLOOKUP(E232,'1-学员信息表'!A:AG,20,0)="","错误",VLOOKUP(E232,'1-学员信息表'!A:AG,20,0))))</f>
        <v/>
      </c>
      <c r="U232" s="8" t="str">
        <f>IF(E232="","",IF(ISERROR(VLOOKUP(E232,'1-学员信息表'!A:AG,20,0)),"错误",IF(VLOOKUP(E232,'1-学员信息表'!A:AG,20,0)="","错误",VLOOKUP(E232,'1-学员信息表'!A:AG,20,0))))</f>
        <v/>
      </c>
    </row>
    <row r="233" spans="1:21">
      <c r="A233" s="8" t="str">
        <f t="shared" si="9"/>
        <v/>
      </c>
      <c r="B233" s="12" t="str">
        <f t="shared" si="10"/>
        <v/>
      </c>
      <c r="C233" s="11" t="str">
        <f t="shared" si="11"/>
        <v/>
      </c>
      <c r="D233" s="3"/>
      <c r="E233" s="1"/>
      <c r="F233" s="12" t="str">
        <f>IF(E233="","",IFERROR(VLOOKUP(E233,'1-学员信息表'!A:AG,2,0),"错误"))</f>
        <v/>
      </c>
      <c r="G233" s="12" t="str">
        <f>IF(E233="","",IF(ISERROR(VLOOKUP(E233,'3-班级学员信息表'!G:AC,12,0)),"错误",IF(VLOOKUP(E233,'3-班级学员信息表'!G:AC,12,0)="","错误",VLOOKUP(E233,'3-班级学员信息表'!G:AC,12,0))))</f>
        <v/>
      </c>
      <c r="H233" s="12" t="str">
        <f>IF(E233="","",IF(ISERROR(VLOOKUP(E233,'3-班级学员信息表'!G:AC,13,0)),"错误",IF(VLOOKUP(E233,'3-班级学员信息表'!G:AC,13,0)="","错误",VLOOKUP(E233,'3-班级学员信息表'!G:AC,13,0))))</f>
        <v/>
      </c>
      <c r="I233" s="8" t="str">
        <f>IF(E233="","",IFERROR(VLOOKUP(E233,'3-班级学员信息表'!G:AC,14,0),"错误"))</f>
        <v/>
      </c>
      <c r="J233" s="8" t="str">
        <f>IF(E233="","",IFERROR(VLOOKUP(E233,'3-班级学员信息表'!G:AC,15,0),"错误"))</f>
        <v/>
      </c>
      <c r="K233" s="7" t="str">
        <f>IF(E233="","",IFERROR(VLOOKUP(H233,'2-班级信息'!A:AH,6,0),"错误"))</f>
        <v/>
      </c>
      <c r="L233" s="7" t="str">
        <f>IF(E233="","",IFERROR(VLOOKUP(H233,'2-班级信息'!A:AH,29,0),"错误"))</f>
        <v/>
      </c>
      <c r="M233" s="6">
        <f>SUMIF('6-学员费用预警表'!A:A,'10-新增明细'!E233,'6-学员费用预警表'!F:F)</f>
        <v>0</v>
      </c>
      <c r="N233" s="5">
        <f>SUMIF('6-学员费用预警表'!A:A,'10-新增明细'!E233,'6-学员费用预警表'!I:I)</f>
        <v>0</v>
      </c>
      <c r="O233" s="8" t="str">
        <f>IF(E233="","",IFERROR(VLOOKUP(E233,'1-学员信息表'!A:AG,8,0),"错误"))</f>
        <v/>
      </c>
      <c r="P233" s="8" t="str">
        <f>IF(E233="","",IFERROR(VLOOKUP(E233,'4-收据记录表'!D:AX,18,0),"错误"))</f>
        <v/>
      </c>
      <c r="Q233" s="12"/>
      <c r="R233" s="11"/>
      <c r="S233" s="8" t="str">
        <f>IF(E233="","",IF(ISERROR(VLOOKUP(E233,'1-学员信息表'!A:AG,9,0)),"错误",IF(VLOOKUP(E233,'1-学员信息表'!A:AG,9,0)="","错误",VLOOKUP(E233,'1-学员信息表'!A:AG,9,0))))</f>
        <v/>
      </c>
      <c r="T233" s="4" t="str">
        <f>IF(E233="","",IF(ISERROR(VLOOKUP(E233,'1-学员信息表'!A:AG,20,0)),"错误",IF(VLOOKUP(E233,'1-学员信息表'!A:AG,20,0)="","错误",VLOOKUP(E233,'1-学员信息表'!A:AG,20,0))))</f>
        <v/>
      </c>
      <c r="U233" s="8" t="str">
        <f>IF(E233="","",IF(ISERROR(VLOOKUP(E233,'1-学员信息表'!A:AG,20,0)),"错误",IF(VLOOKUP(E233,'1-学员信息表'!A:AG,20,0)="","错误",VLOOKUP(E233,'1-学员信息表'!A:AG,20,0))))</f>
        <v/>
      </c>
    </row>
    <row r="234" spans="1:21">
      <c r="A234" s="8" t="str">
        <f t="shared" si="9"/>
        <v/>
      </c>
      <c r="B234" s="12" t="str">
        <f t="shared" si="10"/>
        <v/>
      </c>
      <c r="C234" s="11" t="str">
        <f t="shared" si="11"/>
        <v/>
      </c>
      <c r="D234" s="3"/>
      <c r="E234" s="1"/>
      <c r="F234" s="12" t="str">
        <f>IF(E234="","",IFERROR(VLOOKUP(E234,'1-学员信息表'!A:AG,2,0),"错误"))</f>
        <v/>
      </c>
      <c r="G234" s="12" t="str">
        <f>IF(E234="","",IF(ISERROR(VLOOKUP(E234,'3-班级学员信息表'!G:AC,12,0)),"错误",IF(VLOOKUP(E234,'3-班级学员信息表'!G:AC,12,0)="","错误",VLOOKUP(E234,'3-班级学员信息表'!G:AC,12,0))))</f>
        <v/>
      </c>
      <c r="H234" s="12" t="str">
        <f>IF(E234="","",IF(ISERROR(VLOOKUP(E234,'3-班级学员信息表'!G:AC,13,0)),"错误",IF(VLOOKUP(E234,'3-班级学员信息表'!G:AC,13,0)="","错误",VLOOKUP(E234,'3-班级学员信息表'!G:AC,13,0))))</f>
        <v/>
      </c>
      <c r="I234" s="8" t="str">
        <f>IF(E234="","",IFERROR(VLOOKUP(E234,'3-班级学员信息表'!G:AC,14,0),"错误"))</f>
        <v/>
      </c>
      <c r="J234" s="8" t="str">
        <f>IF(E234="","",IFERROR(VLOOKUP(E234,'3-班级学员信息表'!G:AC,15,0),"错误"))</f>
        <v/>
      </c>
      <c r="K234" s="7" t="str">
        <f>IF(E234="","",IFERROR(VLOOKUP(H234,'2-班级信息'!A:AH,6,0),"错误"))</f>
        <v/>
      </c>
      <c r="L234" s="7" t="str">
        <f>IF(E234="","",IFERROR(VLOOKUP(H234,'2-班级信息'!A:AH,29,0),"错误"))</f>
        <v/>
      </c>
      <c r="M234" s="6">
        <f>SUMIF('6-学员费用预警表'!A:A,'10-新增明细'!E234,'6-学员费用预警表'!F:F)</f>
        <v>0</v>
      </c>
      <c r="N234" s="5">
        <f>SUMIF('6-学员费用预警表'!A:A,'10-新增明细'!E234,'6-学员费用预警表'!I:I)</f>
        <v>0</v>
      </c>
      <c r="O234" s="8" t="str">
        <f>IF(E234="","",IFERROR(VLOOKUP(E234,'1-学员信息表'!A:AG,8,0),"错误"))</f>
        <v/>
      </c>
      <c r="P234" s="8" t="str">
        <f>IF(E234="","",IFERROR(VLOOKUP(E234,'4-收据记录表'!D:AX,18,0),"错误"))</f>
        <v/>
      </c>
      <c r="Q234" s="12"/>
      <c r="R234" s="11"/>
      <c r="S234" s="8" t="str">
        <f>IF(E234="","",IF(ISERROR(VLOOKUP(E234,'1-学员信息表'!A:AG,9,0)),"错误",IF(VLOOKUP(E234,'1-学员信息表'!A:AG,9,0)="","错误",VLOOKUP(E234,'1-学员信息表'!A:AG,9,0))))</f>
        <v/>
      </c>
      <c r="T234" s="4" t="str">
        <f>IF(E234="","",IF(ISERROR(VLOOKUP(E234,'1-学员信息表'!A:AG,20,0)),"错误",IF(VLOOKUP(E234,'1-学员信息表'!A:AG,20,0)="","错误",VLOOKUP(E234,'1-学员信息表'!A:AG,20,0))))</f>
        <v/>
      </c>
      <c r="U234" s="8" t="str">
        <f>IF(E234="","",IF(ISERROR(VLOOKUP(E234,'1-学员信息表'!A:AG,20,0)),"错误",IF(VLOOKUP(E234,'1-学员信息表'!A:AG,20,0)="","错误",VLOOKUP(E234,'1-学员信息表'!A:AG,20,0))))</f>
        <v/>
      </c>
    </row>
    <row r="235" spans="1:21">
      <c r="A235" s="8" t="str">
        <f t="shared" si="9"/>
        <v/>
      </c>
      <c r="B235" s="12" t="str">
        <f t="shared" si="10"/>
        <v/>
      </c>
      <c r="C235" s="11" t="str">
        <f t="shared" si="11"/>
        <v/>
      </c>
      <c r="D235" s="3"/>
      <c r="E235" s="1"/>
      <c r="F235" s="12" t="str">
        <f>IF(E235="","",IFERROR(VLOOKUP(E235,'1-学员信息表'!A:AG,2,0),"错误"))</f>
        <v/>
      </c>
      <c r="G235" s="12" t="str">
        <f>IF(E235="","",IF(ISERROR(VLOOKUP(E235,'3-班级学员信息表'!G:AC,12,0)),"错误",IF(VLOOKUP(E235,'3-班级学员信息表'!G:AC,12,0)="","错误",VLOOKUP(E235,'3-班级学员信息表'!G:AC,12,0))))</f>
        <v/>
      </c>
      <c r="H235" s="12" t="str">
        <f>IF(E235="","",IF(ISERROR(VLOOKUP(E235,'3-班级学员信息表'!G:AC,13,0)),"错误",IF(VLOOKUP(E235,'3-班级学员信息表'!G:AC,13,0)="","错误",VLOOKUP(E235,'3-班级学员信息表'!G:AC,13,0))))</f>
        <v/>
      </c>
      <c r="I235" s="8" t="str">
        <f>IF(E235="","",IFERROR(VLOOKUP(E235,'3-班级学员信息表'!G:AC,14,0),"错误"))</f>
        <v/>
      </c>
      <c r="J235" s="8" t="str">
        <f>IF(E235="","",IFERROR(VLOOKUP(E235,'3-班级学员信息表'!G:AC,15,0),"错误"))</f>
        <v/>
      </c>
      <c r="K235" s="7" t="str">
        <f>IF(E235="","",IFERROR(VLOOKUP(H235,'2-班级信息'!A:AH,6,0),"错误"))</f>
        <v/>
      </c>
      <c r="L235" s="7" t="str">
        <f>IF(E235="","",IFERROR(VLOOKUP(H235,'2-班级信息'!A:AH,29,0),"错误"))</f>
        <v/>
      </c>
      <c r="M235" s="6">
        <f>SUMIF('6-学员费用预警表'!A:A,'10-新增明细'!E235,'6-学员费用预警表'!F:F)</f>
        <v>0</v>
      </c>
      <c r="N235" s="5">
        <f>SUMIF('6-学员费用预警表'!A:A,'10-新增明细'!E235,'6-学员费用预警表'!I:I)</f>
        <v>0</v>
      </c>
      <c r="O235" s="8" t="str">
        <f>IF(E235="","",IFERROR(VLOOKUP(E235,'1-学员信息表'!A:AG,8,0),"错误"))</f>
        <v/>
      </c>
      <c r="P235" s="8" t="str">
        <f>IF(E235="","",IFERROR(VLOOKUP(E235,'4-收据记录表'!D:AX,18,0),"错误"))</f>
        <v/>
      </c>
      <c r="Q235" s="12"/>
      <c r="R235" s="11"/>
      <c r="S235" s="8" t="str">
        <f>IF(E235="","",IF(ISERROR(VLOOKUP(E235,'1-学员信息表'!A:AG,9,0)),"错误",IF(VLOOKUP(E235,'1-学员信息表'!A:AG,9,0)="","错误",VLOOKUP(E235,'1-学员信息表'!A:AG,9,0))))</f>
        <v/>
      </c>
      <c r="T235" s="4" t="str">
        <f>IF(E235="","",IF(ISERROR(VLOOKUP(E235,'1-学员信息表'!A:AG,20,0)),"错误",IF(VLOOKUP(E235,'1-学员信息表'!A:AG,20,0)="","错误",VLOOKUP(E235,'1-学员信息表'!A:AG,20,0))))</f>
        <v/>
      </c>
      <c r="U235" s="8" t="str">
        <f>IF(E235="","",IF(ISERROR(VLOOKUP(E235,'1-学员信息表'!A:AG,20,0)),"错误",IF(VLOOKUP(E235,'1-学员信息表'!A:AG,20,0)="","错误",VLOOKUP(E235,'1-学员信息表'!A:AG,20,0))))</f>
        <v/>
      </c>
    </row>
    <row r="236" spans="1:21">
      <c r="A236" s="8" t="str">
        <f t="shared" si="9"/>
        <v/>
      </c>
      <c r="B236" s="12" t="str">
        <f t="shared" si="10"/>
        <v/>
      </c>
      <c r="C236" s="11" t="str">
        <f t="shared" si="11"/>
        <v/>
      </c>
      <c r="D236" s="3"/>
      <c r="E236" s="1"/>
      <c r="F236" s="12" t="str">
        <f>IF(E236="","",IFERROR(VLOOKUP(E236,'1-学员信息表'!A:AG,2,0),"错误"))</f>
        <v/>
      </c>
      <c r="G236" s="12" t="str">
        <f>IF(E236="","",IF(ISERROR(VLOOKUP(E236,'3-班级学员信息表'!G:AC,12,0)),"错误",IF(VLOOKUP(E236,'3-班级学员信息表'!G:AC,12,0)="","错误",VLOOKUP(E236,'3-班级学员信息表'!G:AC,12,0))))</f>
        <v/>
      </c>
      <c r="H236" s="12" t="str">
        <f>IF(E236="","",IF(ISERROR(VLOOKUP(E236,'3-班级学员信息表'!G:AC,13,0)),"错误",IF(VLOOKUP(E236,'3-班级学员信息表'!G:AC,13,0)="","错误",VLOOKUP(E236,'3-班级学员信息表'!G:AC,13,0))))</f>
        <v/>
      </c>
      <c r="I236" s="8" t="str">
        <f>IF(E236="","",IFERROR(VLOOKUP(E236,'3-班级学员信息表'!G:AC,14,0),"错误"))</f>
        <v/>
      </c>
      <c r="J236" s="8" t="str">
        <f>IF(E236="","",IFERROR(VLOOKUP(E236,'3-班级学员信息表'!G:AC,15,0),"错误"))</f>
        <v/>
      </c>
      <c r="K236" s="7" t="str">
        <f>IF(E236="","",IFERROR(VLOOKUP(H236,'2-班级信息'!A:AH,6,0),"错误"))</f>
        <v/>
      </c>
      <c r="L236" s="7" t="str">
        <f>IF(E236="","",IFERROR(VLOOKUP(H236,'2-班级信息'!A:AH,29,0),"错误"))</f>
        <v/>
      </c>
      <c r="M236" s="6">
        <f>SUMIF('6-学员费用预警表'!A:A,'10-新增明细'!E236,'6-学员费用预警表'!F:F)</f>
        <v>0</v>
      </c>
      <c r="N236" s="5">
        <f>SUMIF('6-学员费用预警表'!A:A,'10-新增明细'!E236,'6-学员费用预警表'!I:I)</f>
        <v>0</v>
      </c>
      <c r="O236" s="8" t="str">
        <f>IF(E236="","",IFERROR(VLOOKUP(E236,'1-学员信息表'!A:AG,8,0),"错误"))</f>
        <v/>
      </c>
      <c r="P236" s="8" t="str">
        <f>IF(E236="","",IFERROR(VLOOKUP(E236,'4-收据记录表'!D:AX,18,0),"错误"))</f>
        <v/>
      </c>
      <c r="Q236" s="12"/>
      <c r="R236" s="11"/>
      <c r="S236" s="8" t="str">
        <f>IF(E236="","",IF(ISERROR(VLOOKUP(E236,'1-学员信息表'!A:AG,9,0)),"错误",IF(VLOOKUP(E236,'1-学员信息表'!A:AG,9,0)="","错误",VLOOKUP(E236,'1-学员信息表'!A:AG,9,0))))</f>
        <v/>
      </c>
      <c r="T236" s="4" t="str">
        <f>IF(E236="","",IF(ISERROR(VLOOKUP(E236,'1-学员信息表'!A:AG,20,0)),"错误",IF(VLOOKUP(E236,'1-学员信息表'!A:AG,20,0)="","错误",VLOOKUP(E236,'1-学员信息表'!A:AG,20,0))))</f>
        <v/>
      </c>
      <c r="U236" s="8" t="str">
        <f>IF(E236="","",IF(ISERROR(VLOOKUP(E236,'1-学员信息表'!A:AG,20,0)),"错误",IF(VLOOKUP(E236,'1-学员信息表'!A:AG,20,0)="","错误",VLOOKUP(E236,'1-学员信息表'!A:AG,20,0))))</f>
        <v/>
      </c>
    </row>
    <row r="237" spans="1:21">
      <c r="A237" s="8" t="str">
        <f t="shared" si="9"/>
        <v/>
      </c>
      <c r="B237" s="12" t="str">
        <f t="shared" si="10"/>
        <v/>
      </c>
      <c r="C237" s="11" t="str">
        <f t="shared" si="11"/>
        <v/>
      </c>
      <c r="D237" s="3"/>
      <c r="E237" s="1"/>
      <c r="F237" s="12" t="str">
        <f>IF(E237="","",IFERROR(VLOOKUP(E237,'1-学员信息表'!A:AG,2,0),"错误"))</f>
        <v/>
      </c>
      <c r="G237" s="12" t="str">
        <f>IF(E237="","",IF(ISERROR(VLOOKUP(E237,'3-班级学员信息表'!G:AC,12,0)),"错误",IF(VLOOKUP(E237,'3-班级学员信息表'!G:AC,12,0)="","错误",VLOOKUP(E237,'3-班级学员信息表'!G:AC,12,0))))</f>
        <v/>
      </c>
      <c r="H237" s="12" t="str">
        <f>IF(E237="","",IF(ISERROR(VLOOKUP(E237,'3-班级学员信息表'!G:AC,13,0)),"错误",IF(VLOOKUP(E237,'3-班级学员信息表'!G:AC,13,0)="","错误",VLOOKUP(E237,'3-班级学员信息表'!G:AC,13,0))))</f>
        <v/>
      </c>
      <c r="I237" s="8" t="str">
        <f>IF(E237="","",IFERROR(VLOOKUP(E237,'3-班级学员信息表'!G:AC,14,0),"错误"))</f>
        <v/>
      </c>
      <c r="J237" s="8" t="str">
        <f>IF(E237="","",IFERROR(VLOOKUP(E237,'3-班级学员信息表'!G:AC,15,0),"错误"))</f>
        <v/>
      </c>
      <c r="K237" s="7" t="str">
        <f>IF(E237="","",IFERROR(VLOOKUP(H237,'2-班级信息'!A:AH,6,0),"错误"))</f>
        <v/>
      </c>
      <c r="L237" s="7" t="str">
        <f>IF(E237="","",IFERROR(VLOOKUP(H237,'2-班级信息'!A:AH,29,0),"错误"))</f>
        <v/>
      </c>
      <c r="M237" s="6">
        <f>SUMIF('6-学员费用预警表'!A:A,'10-新增明细'!E237,'6-学员费用预警表'!F:F)</f>
        <v>0</v>
      </c>
      <c r="N237" s="5">
        <f>SUMIF('6-学员费用预警表'!A:A,'10-新增明细'!E237,'6-学员费用预警表'!I:I)</f>
        <v>0</v>
      </c>
      <c r="O237" s="8" t="str">
        <f>IF(E237="","",IFERROR(VLOOKUP(E237,'1-学员信息表'!A:AG,8,0),"错误"))</f>
        <v/>
      </c>
      <c r="P237" s="8" t="str">
        <f>IF(E237="","",IFERROR(VLOOKUP(E237,'4-收据记录表'!D:AX,18,0),"错误"))</f>
        <v/>
      </c>
      <c r="Q237" s="12"/>
      <c r="R237" s="11"/>
      <c r="S237" s="8" t="str">
        <f>IF(E237="","",IF(ISERROR(VLOOKUP(E237,'1-学员信息表'!A:AG,9,0)),"错误",IF(VLOOKUP(E237,'1-学员信息表'!A:AG,9,0)="","错误",VLOOKUP(E237,'1-学员信息表'!A:AG,9,0))))</f>
        <v/>
      </c>
      <c r="T237" s="4" t="str">
        <f>IF(E237="","",IF(ISERROR(VLOOKUP(E237,'1-学员信息表'!A:AG,20,0)),"错误",IF(VLOOKUP(E237,'1-学员信息表'!A:AG,20,0)="","错误",VLOOKUP(E237,'1-学员信息表'!A:AG,20,0))))</f>
        <v/>
      </c>
      <c r="U237" s="8" t="str">
        <f>IF(E237="","",IF(ISERROR(VLOOKUP(E237,'1-学员信息表'!A:AG,20,0)),"错误",IF(VLOOKUP(E237,'1-学员信息表'!A:AG,20,0)="","错误",VLOOKUP(E237,'1-学员信息表'!A:AG,20,0))))</f>
        <v/>
      </c>
    </row>
    <row r="238" spans="1:21">
      <c r="A238" s="8" t="str">
        <f t="shared" si="9"/>
        <v/>
      </c>
      <c r="B238" s="12" t="str">
        <f t="shared" si="10"/>
        <v/>
      </c>
      <c r="C238" s="11" t="str">
        <f t="shared" si="11"/>
        <v/>
      </c>
      <c r="D238" s="3"/>
      <c r="E238" s="1"/>
      <c r="F238" s="12" t="str">
        <f>IF(E238="","",IFERROR(VLOOKUP(E238,'1-学员信息表'!A:AG,2,0),"错误"))</f>
        <v/>
      </c>
      <c r="G238" s="12" t="str">
        <f>IF(E238="","",IF(ISERROR(VLOOKUP(E238,'3-班级学员信息表'!G:AC,12,0)),"错误",IF(VLOOKUP(E238,'3-班级学员信息表'!G:AC,12,0)="","错误",VLOOKUP(E238,'3-班级学员信息表'!G:AC,12,0))))</f>
        <v/>
      </c>
      <c r="H238" s="12" t="str">
        <f>IF(E238="","",IF(ISERROR(VLOOKUP(E238,'3-班级学员信息表'!G:AC,13,0)),"错误",IF(VLOOKUP(E238,'3-班级学员信息表'!G:AC,13,0)="","错误",VLOOKUP(E238,'3-班级学员信息表'!G:AC,13,0))))</f>
        <v/>
      </c>
      <c r="I238" s="8" t="str">
        <f>IF(E238="","",IFERROR(VLOOKUP(E238,'3-班级学员信息表'!G:AC,14,0),"错误"))</f>
        <v/>
      </c>
      <c r="J238" s="8" t="str">
        <f>IF(E238="","",IFERROR(VLOOKUP(E238,'3-班级学员信息表'!G:AC,15,0),"错误"))</f>
        <v/>
      </c>
      <c r="K238" s="7" t="str">
        <f>IF(E238="","",IFERROR(VLOOKUP(H238,'2-班级信息'!A:AH,6,0),"错误"))</f>
        <v/>
      </c>
      <c r="L238" s="7" t="str">
        <f>IF(E238="","",IFERROR(VLOOKUP(H238,'2-班级信息'!A:AH,29,0),"错误"))</f>
        <v/>
      </c>
      <c r="M238" s="6">
        <f>SUMIF('6-学员费用预警表'!A:A,'10-新增明细'!E238,'6-学员费用预警表'!F:F)</f>
        <v>0</v>
      </c>
      <c r="N238" s="5">
        <f>SUMIF('6-学员费用预警表'!A:A,'10-新增明细'!E238,'6-学员费用预警表'!I:I)</f>
        <v>0</v>
      </c>
      <c r="O238" s="8" t="str">
        <f>IF(E238="","",IFERROR(VLOOKUP(E238,'1-学员信息表'!A:AG,8,0),"错误"))</f>
        <v/>
      </c>
      <c r="P238" s="8" t="str">
        <f>IF(E238="","",IFERROR(VLOOKUP(E238,'4-收据记录表'!D:AX,18,0),"错误"))</f>
        <v/>
      </c>
      <c r="Q238" s="12"/>
      <c r="R238" s="11"/>
      <c r="S238" s="8" t="str">
        <f>IF(E238="","",IF(ISERROR(VLOOKUP(E238,'1-学员信息表'!A:AG,9,0)),"错误",IF(VLOOKUP(E238,'1-学员信息表'!A:AG,9,0)="","错误",VLOOKUP(E238,'1-学员信息表'!A:AG,9,0))))</f>
        <v/>
      </c>
      <c r="T238" s="4" t="str">
        <f>IF(E238="","",IF(ISERROR(VLOOKUP(E238,'1-学员信息表'!A:AG,20,0)),"错误",IF(VLOOKUP(E238,'1-学员信息表'!A:AG,20,0)="","错误",VLOOKUP(E238,'1-学员信息表'!A:AG,20,0))))</f>
        <v/>
      </c>
      <c r="U238" s="8" t="str">
        <f>IF(E238="","",IF(ISERROR(VLOOKUP(E238,'1-学员信息表'!A:AG,20,0)),"错误",IF(VLOOKUP(E238,'1-学员信息表'!A:AG,20,0)="","错误",VLOOKUP(E238,'1-学员信息表'!A:AG,20,0))))</f>
        <v/>
      </c>
    </row>
    <row r="239" spans="1:21">
      <c r="A239" s="8" t="str">
        <f t="shared" si="9"/>
        <v/>
      </c>
      <c r="B239" s="12" t="str">
        <f t="shared" si="10"/>
        <v/>
      </c>
      <c r="C239" s="11" t="str">
        <f t="shared" si="11"/>
        <v/>
      </c>
      <c r="D239" s="3"/>
      <c r="E239" s="1"/>
      <c r="F239" s="12" t="str">
        <f>IF(E239="","",IFERROR(VLOOKUP(E239,'1-学员信息表'!A:AG,2,0),"错误"))</f>
        <v/>
      </c>
      <c r="G239" s="12" t="str">
        <f>IF(E239="","",IF(ISERROR(VLOOKUP(E239,'3-班级学员信息表'!G:AC,12,0)),"错误",IF(VLOOKUP(E239,'3-班级学员信息表'!G:AC,12,0)="","错误",VLOOKUP(E239,'3-班级学员信息表'!G:AC,12,0))))</f>
        <v/>
      </c>
      <c r="H239" s="12" t="str">
        <f>IF(E239="","",IF(ISERROR(VLOOKUP(E239,'3-班级学员信息表'!G:AC,13,0)),"错误",IF(VLOOKUP(E239,'3-班级学员信息表'!G:AC,13,0)="","错误",VLOOKUP(E239,'3-班级学员信息表'!G:AC,13,0))))</f>
        <v/>
      </c>
      <c r="I239" s="8" t="str">
        <f>IF(E239="","",IFERROR(VLOOKUP(E239,'3-班级学员信息表'!G:AC,14,0),"错误"))</f>
        <v/>
      </c>
      <c r="J239" s="8" t="str">
        <f>IF(E239="","",IFERROR(VLOOKUP(E239,'3-班级学员信息表'!G:AC,15,0),"错误"))</f>
        <v/>
      </c>
      <c r="K239" s="7" t="str">
        <f>IF(E239="","",IFERROR(VLOOKUP(H239,'2-班级信息'!A:AH,6,0),"错误"))</f>
        <v/>
      </c>
      <c r="L239" s="7" t="str">
        <f>IF(E239="","",IFERROR(VLOOKUP(H239,'2-班级信息'!A:AH,29,0),"错误"))</f>
        <v/>
      </c>
      <c r="M239" s="6">
        <f>SUMIF('6-学员费用预警表'!A:A,'10-新增明细'!E239,'6-学员费用预警表'!F:F)</f>
        <v>0</v>
      </c>
      <c r="N239" s="5">
        <f>SUMIF('6-学员费用预警表'!A:A,'10-新增明细'!E239,'6-学员费用预警表'!I:I)</f>
        <v>0</v>
      </c>
      <c r="O239" s="8" t="str">
        <f>IF(E239="","",IFERROR(VLOOKUP(E239,'1-学员信息表'!A:AG,8,0),"错误"))</f>
        <v/>
      </c>
      <c r="P239" s="8" t="str">
        <f>IF(E239="","",IFERROR(VLOOKUP(E239,'4-收据记录表'!D:AX,18,0),"错误"))</f>
        <v/>
      </c>
      <c r="Q239" s="12"/>
      <c r="R239" s="11"/>
      <c r="S239" s="8" t="str">
        <f>IF(E239="","",IF(ISERROR(VLOOKUP(E239,'1-学员信息表'!A:AG,9,0)),"错误",IF(VLOOKUP(E239,'1-学员信息表'!A:AG,9,0)="","错误",VLOOKUP(E239,'1-学员信息表'!A:AG,9,0))))</f>
        <v/>
      </c>
      <c r="T239" s="4" t="str">
        <f>IF(E239="","",IF(ISERROR(VLOOKUP(E239,'1-学员信息表'!A:AG,20,0)),"错误",IF(VLOOKUP(E239,'1-学员信息表'!A:AG,20,0)="","错误",VLOOKUP(E239,'1-学员信息表'!A:AG,20,0))))</f>
        <v/>
      </c>
      <c r="U239" s="8" t="str">
        <f>IF(E239="","",IF(ISERROR(VLOOKUP(E239,'1-学员信息表'!A:AG,20,0)),"错误",IF(VLOOKUP(E239,'1-学员信息表'!A:AG,20,0)="","错误",VLOOKUP(E239,'1-学员信息表'!A:AG,20,0))))</f>
        <v/>
      </c>
    </row>
    <row r="240" spans="1:21">
      <c r="A240" s="8" t="str">
        <f t="shared" si="9"/>
        <v/>
      </c>
      <c r="B240" s="12" t="str">
        <f t="shared" si="10"/>
        <v/>
      </c>
      <c r="C240" s="11" t="str">
        <f t="shared" si="11"/>
        <v/>
      </c>
      <c r="D240" s="3"/>
      <c r="E240" s="1"/>
      <c r="F240" s="12" t="str">
        <f>IF(E240="","",IFERROR(VLOOKUP(E240,'1-学员信息表'!A:AG,2,0),"错误"))</f>
        <v/>
      </c>
      <c r="G240" s="12" t="str">
        <f>IF(E240="","",IF(ISERROR(VLOOKUP(E240,'3-班级学员信息表'!G:AC,12,0)),"错误",IF(VLOOKUP(E240,'3-班级学员信息表'!G:AC,12,0)="","错误",VLOOKUP(E240,'3-班级学员信息表'!G:AC,12,0))))</f>
        <v/>
      </c>
      <c r="H240" s="12" t="str">
        <f>IF(E240="","",IF(ISERROR(VLOOKUP(E240,'3-班级学员信息表'!G:AC,13,0)),"错误",IF(VLOOKUP(E240,'3-班级学员信息表'!G:AC,13,0)="","错误",VLOOKUP(E240,'3-班级学员信息表'!G:AC,13,0))))</f>
        <v/>
      </c>
      <c r="I240" s="8" t="str">
        <f>IF(E240="","",IFERROR(VLOOKUP(E240,'3-班级学员信息表'!G:AC,14,0),"错误"))</f>
        <v/>
      </c>
      <c r="J240" s="8" t="str">
        <f>IF(E240="","",IFERROR(VLOOKUP(E240,'3-班级学员信息表'!G:AC,15,0),"错误"))</f>
        <v/>
      </c>
      <c r="K240" s="7" t="str">
        <f>IF(E240="","",IFERROR(VLOOKUP(H240,'2-班级信息'!A:AH,6,0),"错误"))</f>
        <v/>
      </c>
      <c r="L240" s="7" t="str">
        <f>IF(E240="","",IFERROR(VLOOKUP(H240,'2-班级信息'!A:AH,29,0),"错误"))</f>
        <v/>
      </c>
      <c r="M240" s="6">
        <f>SUMIF('6-学员费用预警表'!A:A,'10-新增明细'!E240,'6-学员费用预警表'!F:F)</f>
        <v>0</v>
      </c>
      <c r="N240" s="5">
        <f>SUMIF('6-学员费用预警表'!A:A,'10-新增明细'!E240,'6-学员费用预警表'!I:I)</f>
        <v>0</v>
      </c>
      <c r="O240" s="8" t="str">
        <f>IF(E240="","",IFERROR(VLOOKUP(E240,'1-学员信息表'!A:AG,8,0),"错误"))</f>
        <v/>
      </c>
      <c r="P240" s="8" t="str">
        <f>IF(E240="","",IFERROR(VLOOKUP(E240,'4-收据记录表'!D:AX,18,0),"错误"))</f>
        <v/>
      </c>
      <c r="Q240" s="12"/>
      <c r="R240" s="11"/>
      <c r="S240" s="8" t="str">
        <f>IF(E240="","",IF(ISERROR(VLOOKUP(E240,'1-学员信息表'!A:AG,9,0)),"错误",IF(VLOOKUP(E240,'1-学员信息表'!A:AG,9,0)="","错误",VLOOKUP(E240,'1-学员信息表'!A:AG,9,0))))</f>
        <v/>
      </c>
      <c r="T240" s="4" t="str">
        <f>IF(E240="","",IF(ISERROR(VLOOKUP(E240,'1-学员信息表'!A:AG,20,0)),"错误",IF(VLOOKUP(E240,'1-学员信息表'!A:AG,20,0)="","错误",VLOOKUP(E240,'1-学员信息表'!A:AG,20,0))))</f>
        <v/>
      </c>
      <c r="U240" s="8" t="str">
        <f>IF(E240="","",IF(ISERROR(VLOOKUP(E240,'1-学员信息表'!A:AG,20,0)),"错误",IF(VLOOKUP(E240,'1-学员信息表'!A:AG,20,0)="","错误",VLOOKUP(E240,'1-学员信息表'!A:AG,20,0))))</f>
        <v/>
      </c>
    </row>
    <row r="241" spans="1:21">
      <c r="A241" s="8" t="str">
        <f t="shared" si="9"/>
        <v/>
      </c>
      <c r="B241" s="12" t="str">
        <f t="shared" si="10"/>
        <v/>
      </c>
      <c r="C241" s="11" t="str">
        <f t="shared" si="11"/>
        <v/>
      </c>
      <c r="D241" s="3"/>
      <c r="E241" s="1"/>
      <c r="F241" s="12" t="str">
        <f>IF(E241="","",IFERROR(VLOOKUP(E241,'1-学员信息表'!A:AG,2,0),"错误"))</f>
        <v/>
      </c>
      <c r="G241" s="12" t="str">
        <f>IF(E241="","",IF(ISERROR(VLOOKUP(E241,'3-班级学员信息表'!G:AC,12,0)),"错误",IF(VLOOKUP(E241,'3-班级学员信息表'!G:AC,12,0)="","错误",VLOOKUP(E241,'3-班级学员信息表'!G:AC,12,0))))</f>
        <v/>
      </c>
      <c r="H241" s="12" t="str">
        <f>IF(E241="","",IF(ISERROR(VLOOKUP(E241,'3-班级学员信息表'!G:AC,13,0)),"错误",IF(VLOOKUP(E241,'3-班级学员信息表'!G:AC,13,0)="","错误",VLOOKUP(E241,'3-班级学员信息表'!G:AC,13,0))))</f>
        <v/>
      </c>
      <c r="I241" s="8" t="str">
        <f>IF(E241="","",IFERROR(VLOOKUP(E241,'3-班级学员信息表'!G:AC,14,0),"错误"))</f>
        <v/>
      </c>
      <c r="J241" s="8" t="str">
        <f>IF(E241="","",IFERROR(VLOOKUP(E241,'3-班级学员信息表'!G:AC,15,0),"错误"))</f>
        <v/>
      </c>
      <c r="K241" s="7" t="str">
        <f>IF(E241="","",IFERROR(VLOOKUP(H241,'2-班级信息'!A:AH,6,0),"错误"))</f>
        <v/>
      </c>
      <c r="L241" s="7" t="str">
        <f>IF(E241="","",IFERROR(VLOOKUP(H241,'2-班级信息'!A:AH,29,0),"错误"))</f>
        <v/>
      </c>
      <c r="M241" s="6">
        <f>SUMIF('6-学员费用预警表'!A:A,'10-新增明细'!E241,'6-学员费用预警表'!F:F)</f>
        <v>0</v>
      </c>
      <c r="N241" s="5">
        <f>SUMIF('6-学员费用预警表'!A:A,'10-新增明细'!E241,'6-学员费用预警表'!I:I)</f>
        <v>0</v>
      </c>
      <c r="O241" s="8" t="str">
        <f>IF(E241="","",IFERROR(VLOOKUP(E241,'1-学员信息表'!A:AG,8,0),"错误"))</f>
        <v/>
      </c>
      <c r="P241" s="8" t="str">
        <f>IF(E241="","",IFERROR(VLOOKUP(E241,'4-收据记录表'!D:AX,18,0),"错误"))</f>
        <v/>
      </c>
      <c r="Q241" s="12"/>
      <c r="R241" s="11"/>
      <c r="S241" s="8" t="str">
        <f>IF(E241="","",IF(ISERROR(VLOOKUP(E241,'1-学员信息表'!A:AG,9,0)),"错误",IF(VLOOKUP(E241,'1-学员信息表'!A:AG,9,0)="","错误",VLOOKUP(E241,'1-学员信息表'!A:AG,9,0))))</f>
        <v/>
      </c>
      <c r="T241" s="4" t="str">
        <f>IF(E241="","",IF(ISERROR(VLOOKUP(E241,'1-学员信息表'!A:AG,20,0)),"错误",IF(VLOOKUP(E241,'1-学员信息表'!A:AG,20,0)="","错误",VLOOKUP(E241,'1-学员信息表'!A:AG,20,0))))</f>
        <v/>
      </c>
      <c r="U241" s="8" t="str">
        <f>IF(E241="","",IF(ISERROR(VLOOKUP(E241,'1-学员信息表'!A:AG,20,0)),"错误",IF(VLOOKUP(E241,'1-学员信息表'!A:AG,20,0)="","错误",VLOOKUP(E241,'1-学员信息表'!A:AG,20,0))))</f>
        <v/>
      </c>
    </row>
    <row r="242" spans="1:21">
      <c r="A242" s="8" t="str">
        <f t="shared" si="9"/>
        <v/>
      </c>
      <c r="B242" s="12" t="str">
        <f t="shared" si="10"/>
        <v/>
      </c>
      <c r="C242" s="11" t="str">
        <f t="shared" si="11"/>
        <v/>
      </c>
      <c r="D242" s="3"/>
      <c r="E242" s="1"/>
      <c r="F242" s="12" t="str">
        <f>IF(E242="","",IFERROR(VLOOKUP(E242,'1-学员信息表'!A:AG,2,0),"错误"))</f>
        <v/>
      </c>
      <c r="G242" s="12" t="str">
        <f>IF(E242="","",IF(ISERROR(VLOOKUP(E242,'3-班级学员信息表'!G:AC,12,0)),"错误",IF(VLOOKUP(E242,'3-班级学员信息表'!G:AC,12,0)="","错误",VLOOKUP(E242,'3-班级学员信息表'!G:AC,12,0))))</f>
        <v/>
      </c>
      <c r="H242" s="12" t="str">
        <f>IF(E242="","",IF(ISERROR(VLOOKUP(E242,'3-班级学员信息表'!G:AC,13,0)),"错误",IF(VLOOKUP(E242,'3-班级学员信息表'!G:AC,13,0)="","错误",VLOOKUP(E242,'3-班级学员信息表'!G:AC,13,0))))</f>
        <v/>
      </c>
      <c r="I242" s="8" t="str">
        <f>IF(E242="","",IFERROR(VLOOKUP(E242,'3-班级学员信息表'!G:AC,14,0),"错误"))</f>
        <v/>
      </c>
      <c r="J242" s="8" t="str">
        <f>IF(E242="","",IFERROR(VLOOKUP(E242,'3-班级学员信息表'!G:AC,15,0),"错误"))</f>
        <v/>
      </c>
      <c r="K242" s="7" t="str">
        <f>IF(E242="","",IFERROR(VLOOKUP(H242,'2-班级信息'!A:AH,6,0),"错误"))</f>
        <v/>
      </c>
      <c r="L242" s="7" t="str">
        <f>IF(E242="","",IFERROR(VLOOKUP(H242,'2-班级信息'!A:AH,29,0),"错误"))</f>
        <v/>
      </c>
      <c r="M242" s="6">
        <f>SUMIF('6-学员费用预警表'!A:A,'10-新增明细'!E242,'6-学员费用预警表'!F:F)</f>
        <v>0</v>
      </c>
      <c r="N242" s="5">
        <f>SUMIF('6-学员费用预警表'!A:A,'10-新增明细'!E242,'6-学员费用预警表'!I:I)</f>
        <v>0</v>
      </c>
      <c r="O242" s="8" t="str">
        <f>IF(E242="","",IFERROR(VLOOKUP(E242,'1-学员信息表'!A:AG,8,0),"错误"))</f>
        <v/>
      </c>
      <c r="P242" s="8" t="str">
        <f>IF(E242="","",IFERROR(VLOOKUP(E242,'4-收据记录表'!D:AX,18,0),"错误"))</f>
        <v/>
      </c>
      <c r="Q242" s="12"/>
      <c r="R242" s="11"/>
      <c r="S242" s="8" t="str">
        <f>IF(E242="","",IF(ISERROR(VLOOKUP(E242,'1-学员信息表'!A:AG,9,0)),"错误",IF(VLOOKUP(E242,'1-学员信息表'!A:AG,9,0)="","错误",VLOOKUP(E242,'1-学员信息表'!A:AG,9,0))))</f>
        <v/>
      </c>
      <c r="T242" s="4" t="str">
        <f>IF(E242="","",IF(ISERROR(VLOOKUP(E242,'1-学员信息表'!A:AG,20,0)),"错误",IF(VLOOKUP(E242,'1-学员信息表'!A:AG,20,0)="","错误",VLOOKUP(E242,'1-学员信息表'!A:AG,20,0))))</f>
        <v/>
      </c>
      <c r="U242" s="8" t="str">
        <f>IF(E242="","",IF(ISERROR(VLOOKUP(E242,'1-学员信息表'!A:AG,20,0)),"错误",IF(VLOOKUP(E242,'1-学员信息表'!A:AG,20,0)="","错误",VLOOKUP(E242,'1-学员信息表'!A:AG,20,0))))</f>
        <v/>
      </c>
    </row>
    <row r="243" spans="1:21">
      <c r="A243" s="8" t="str">
        <f t="shared" si="9"/>
        <v/>
      </c>
      <c r="B243" s="12" t="str">
        <f t="shared" si="10"/>
        <v/>
      </c>
      <c r="C243" s="11" t="str">
        <f t="shared" si="11"/>
        <v/>
      </c>
      <c r="D243" s="3"/>
      <c r="E243" s="1"/>
      <c r="F243" s="12" t="str">
        <f>IF(E243="","",IFERROR(VLOOKUP(E243,'1-学员信息表'!A:AG,2,0),"错误"))</f>
        <v/>
      </c>
      <c r="G243" s="12" t="str">
        <f>IF(E243="","",IF(ISERROR(VLOOKUP(E243,'3-班级学员信息表'!G:AC,12,0)),"错误",IF(VLOOKUP(E243,'3-班级学员信息表'!G:AC,12,0)="","错误",VLOOKUP(E243,'3-班级学员信息表'!G:AC,12,0))))</f>
        <v/>
      </c>
      <c r="H243" s="12" t="str">
        <f>IF(E243="","",IF(ISERROR(VLOOKUP(E243,'3-班级学员信息表'!G:AC,13,0)),"错误",IF(VLOOKUP(E243,'3-班级学员信息表'!G:AC,13,0)="","错误",VLOOKUP(E243,'3-班级学员信息表'!G:AC,13,0))))</f>
        <v/>
      </c>
      <c r="I243" s="8" t="str">
        <f>IF(E243="","",IFERROR(VLOOKUP(E243,'3-班级学员信息表'!G:AC,14,0),"错误"))</f>
        <v/>
      </c>
      <c r="J243" s="8" t="str">
        <f>IF(E243="","",IFERROR(VLOOKUP(E243,'3-班级学员信息表'!G:AC,15,0),"错误"))</f>
        <v/>
      </c>
      <c r="K243" s="7" t="str">
        <f>IF(E243="","",IFERROR(VLOOKUP(H243,'2-班级信息'!A:AH,6,0),"错误"))</f>
        <v/>
      </c>
      <c r="L243" s="7" t="str">
        <f>IF(E243="","",IFERROR(VLOOKUP(H243,'2-班级信息'!A:AH,29,0),"错误"))</f>
        <v/>
      </c>
      <c r="M243" s="6">
        <f>SUMIF('6-学员费用预警表'!A:A,'10-新增明细'!E243,'6-学员费用预警表'!F:F)</f>
        <v>0</v>
      </c>
      <c r="N243" s="5">
        <f>SUMIF('6-学员费用预警表'!A:A,'10-新增明细'!E243,'6-学员费用预警表'!I:I)</f>
        <v>0</v>
      </c>
      <c r="O243" s="8" t="str">
        <f>IF(E243="","",IFERROR(VLOOKUP(E243,'1-学员信息表'!A:AG,8,0),"错误"))</f>
        <v/>
      </c>
      <c r="P243" s="8" t="str">
        <f>IF(E243="","",IFERROR(VLOOKUP(E243,'4-收据记录表'!D:AX,18,0),"错误"))</f>
        <v/>
      </c>
      <c r="Q243" s="12"/>
      <c r="R243" s="11"/>
      <c r="S243" s="8" t="str">
        <f>IF(E243="","",IF(ISERROR(VLOOKUP(E243,'1-学员信息表'!A:AG,9,0)),"错误",IF(VLOOKUP(E243,'1-学员信息表'!A:AG,9,0)="","错误",VLOOKUP(E243,'1-学员信息表'!A:AG,9,0))))</f>
        <v/>
      </c>
      <c r="T243" s="4" t="str">
        <f>IF(E243="","",IF(ISERROR(VLOOKUP(E243,'1-学员信息表'!A:AG,20,0)),"错误",IF(VLOOKUP(E243,'1-学员信息表'!A:AG,20,0)="","错误",VLOOKUP(E243,'1-学员信息表'!A:AG,20,0))))</f>
        <v/>
      </c>
      <c r="U243" s="8" t="str">
        <f>IF(E243="","",IF(ISERROR(VLOOKUP(E243,'1-学员信息表'!A:AG,20,0)),"错误",IF(VLOOKUP(E243,'1-学员信息表'!A:AG,20,0)="","错误",VLOOKUP(E243,'1-学员信息表'!A:AG,20,0))))</f>
        <v/>
      </c>
    </row>
    <row r="244" spans="1:21">
      <c r="A244" s="8" t="str">
        <f t="shared" si="9"/>
        <v/>
      </c>
      <c r="B244" s="12" t="str">
        <f t="shared" si="10"/>
        <v/>
      </c>
      <c r="C244" s="11" t="str">
        <f t="shared" si="11"/>
        <v/>
      </c>
      <c r="D244" s="3"/>
      <c r="E244" s="1"/>
      <c r="F244" s="12" t="str">
        <f>IF(E244="","",IFERROR(VLOOKUP(E244,'1-学员信息表'!A:AG,2,0),"错误"))</f>
        <v/>
      </c>
      <c r="G244" s="12" t="str">
        <f>IF(E244="","",IF(ISERROR(VLOOKUP(E244,'3-班级学员信息表'!G:AC,12,0)),"错误",IF(VLOOKUP(E244,'3-班级学员信息表'!G:AC,12,0)="","错误",VLOOKUP(E244,'3-班级学员信息表'!G:AC,12,0))))</f>
        <v/>
      </c>
      <c r="H244" s="12" t="str">
        <f>IF(E244="","",IF(ISERROR(VLOOKUP(E244,'3-班级学员信息表'!G:AC,13,0)),"错误",IF(VLOOKUP(E244,'3-班级学员信息表'!G:AC,13,0)="","错误",VLOOKUP(E244,'3-班级学员信息表'!G:AC,13,0))))</f>
        <v/>
      </c>
      <c r="I244" s="8" t="str">
        <f>IF(E244="","",IFERROR(VLOOKUP(E244,'3-班级学员信息表'!G:AC,14,0),"错误"))</f>
        <v/>
      </c>
      <c r="J244" s="8" t="str">
        <f>IF(E244="","",IFERROR(VLOOKUP(E244,'3-班级学员信息表'!G:AC,15,0),"错误"))</f>
        <v/>
      </c>
      <c r="K244" s="7" t="str">
        <f>IF(E244="","",IFERROR(VLOOKUP(H244,'2-班级信息'!A:AH,6,0),"错误"))</f>
        <v/>
      </c>
      <c r="L244" s="7" t="str">
        <f>IF(E244="","",IFERROR(VLOOKUP(H244,'2-班级信息'!A:AH,29,0),"错误"))</f>
        <v/>
      </c>
      <c r="M244" s="6">
        <f>SUMIF('6-学员费用预警表'!A:A,'10-新增明细'!E244,'6-学员费用预警表'!F:F)</f>
        <v>0</v>
      </c>
      <c r="N244" s="5">
        <f>SUMIF('6-学员费用预警表'!A:A,'10-新增明细'!E244,'6-学员费用预警表'!I:I)</f>
        <v>0</v>
      </c>
      <c r="O244" s="8" t="str">
        <f>IF(E244="","",IFERROR(VLOOKUP(E244,'1-学员信息表'!A:AG,8,0),"错误"))</f>
        <v/>
      </c>
      <c r="P244" s="8" t="str">
        <f>IF(E244="","",IFERROR(VLOOKUP(E244,'4-收据记录表'!D:AX,18,0),"错误"))</f>
        <v/>
      </c>
      <c r="Q244" s="12"/>
      <c r="R244" s="11"/>
      <c r="S244" s="8" t="str">
        <f>IF(E244="","",IF(ISERROR(VLOOKUP(E244,'1-学员信息表'!A:AG,9,0)),"错误",IF(VLOOKUP(E244,'1-学员信息表'!A:AG,9,0)="","错误",VLOOKUP(E244,'1-学员信息表'!A:AG,9,0))))</f>
        <v/>
      </c>
      <c r="T244" s="4" t="str">
        <f>IF(E244="","",IF(ISERROR(VLOOKUP(E244,'1-学员信息表'!A:AG,20,0)),"错误",IF(VLOOKUP(E244,'1-学员信息表'!A:AG,20,0)="","错误",VLOOKUP(E244,'1-学员信息表'!A:AG,20,0))))</f>
        <v/>
      </c>
      <c r="U244" s="8" t="str">
        <f>IF(E244="","",IF(ISERROR(VLOOKUP(E244,'1-学员信息表'!A:AG,20,0)),"错误",IF(VLOOKUP(E244,'1-学员信息表'!A:AG,20,0)="","错误",VLOOKUP(E244,'1-学员信息表'!A:AG,20,0))))</f>
        <v/>
      </c>
    </row>
    <row r="245" spans="1:21">
      <c r="A245" s="8" t="str">
        <f t="shared" si="9"/>
        <v/>
      </c>
      <c r="B245" s="12" t="str">
        <f t="shared" si="10"/>
        <v/>
      </c>
      <c r="C245" s="11" t="str">
        <f t="shared" si="11"/>
        <v/>
      </c>
      <c r="D245" s="3"/>
      <c r="E245" s="1"/>
      <c r="F245" s="12" t="str">
        <f>IF(E245="","",IFERROR(VLOOKUP(E245,'1-学员信息表'!A:AG,2,0),"错误"))</f>
        <v/>
      </c>
      <c r="G245" s="12" t="str">
        <f>IF(E245="","",IF(ISERROR(VLOOKUP(E245,'3-班级学员信息表'!G:AC,12,0)),"错误",IF(VLOOKUP(E245,'3-班级学员信息表'!G:AC,12,0)="","错误",VLOOKUP(E245,'3-班级学员信息表'!G:AC,12,0))))</f>
        <v/>
      </c>
      <c r="H245" s="12" t="str">
        <f>IF(E245="","",IF(ISERROR(VLOOKUP(E245,'3-班级学员信息表'!G:AC,13,0)),"错误",IF(VLOOKUP(E245,'3-班级学员信息表'!G:AC,13,0)="","错误",VLOOKUP(E245,'3-班级学员信息表'!G:AC,13,0))))</f>
        <v/>
      </c>
      <c r="I245" s="8" t="str">
        <f>IF(E245="","",IFERROR(VLOOKUP(E245,'3-班级学员信息表'!G:AC,14,0),"错误"))</f>
        <v/>
      </c>
      <c r="J245" s="8" t="str">
        <f>IF(E245="","",IFERROR(VLOOKUP(E245,'3-班级学员信息表'!G:AC,15,0),"错误"))</f>
        <v/>
      </c>
      <c r="K245" s="7" t="str">
        <f>IF(E245="","",IFERROR(VLOOKUP(H245,'2-班级信息'!A:AH,6,0),"错误"))</f>
        <v/>
      </c>
      <c r="L245" s="7" t="str">
        <f>IF(E245="","",IFERROR(VLOOKUP(H245,'2-班级信息'!A:AH,29,0),"错误"))</f>
        <v/>
      </c>
      <c r="M245" s="6">
        <f>SUMIF('6-学员费用预警表'!A:A,'10-新增明细'!E245,'6-学员费用预警表'!F:F)</f>
        <v>0</v>
      </c>
      <c r="N245" s="5">
        <f>SUMIF('6-学员费用预警表'!A:A,'10-新增明细'!E245,'6-学员费用预警表'!I:I)</f>
        <v>0</v>
      </c>
      <c r="O245" s="8" t="str">
        <f>IF(E245="","",IFERROR(VLOOKUP(E245,'1-学员信息表'!A:AG,8,0),"错误"))</f>
        <v/>
      </c>
      <c r="P245" s="8" t="str">
        <f>IF(E245="","",IFERROR(VLOOKUP(E245,'4-收据记录表'!D:AX,18,0),"错误"))</f>
        <v/>
      </c>
      <c r="Q245" s="12"/>
      <c r="R245" s="11"/>
      <c r="S245" s="8" t="str">
        <f>IF(E245="","",IF(ISERROR(VLOOKUP(E245,'1-学员信息表'!A:AG,9,0)),"错误",IF(VLOOKUP(E245,'1-学员信息表'!A:AG,9,0)="","错误",VLOOKUP(E245,'1-学员信息表'!A:AG,9,0))))</f>
        <v/>
      </c>
      <c r="T245" s="4" t="str">
        <f>IF(E245="","",IF(ISERROR(VLOOKUP(E245,'1-学员信息表'!A:AG,20,0)),"错误",IF(VLOOKUP(E245,'1-学员信息表'!A:AG,20,0)="","错误",VLOOKUP(E245,'1-学员信息表'!A:AG,20,0))))</f>
        <v/>
      </c>
      <c r="U245" s="8" t="str">
        <f>IF(E245="","",IF(ISERROR(VLOOKUP(E245,'1-学员信息表'!A:AG,20,0)),"错误",IF(VLOOKUP(E245,'1-学员信息表'!A:AG,20,0)="","错误",VLOOKUP(E245,'1-学员信息表'!A:AG,20,0))))</f>
        <v/>
      </c>
    </row>
    <row r="246" spans="1:21">
      <c r="A246" s="8" t="str">
        <f t="shared" si="9"/>
        <v/>
      </c>
      <c r="B246" s="12" t="str">
        <f t="shared" si="10"/>
        <v/>
      </c>
      <c r="C246" s="11" t="str">
        <f t="shared" si="11"/>
        <v/>
      </c>
      <c r="D246" s="3"/>
      <c r="E246" s="1"/>
      <c r="F246" s="12" t="str">
        <f>IF(E246="","",IFERROR(VLOOKUP(E246,'1-学员信息表'!A:AG,2,0),"错误"))</f>
        <v/>
      </c>
      <c r="G246" s="12" t="str">
        <f>IF(E246="","",IF(ISERROR(VLOOKUP(E246,'3-班级学员信息表'!G:AC,12,0)),"错误",IF(VLOOKUP(E246,'3-班级学员信息表'!G:AC,12,0)="","错误",VLOOKUP(E246,'3-班级学员信息表'!G:AC,12,0))))</f>
        <v/>
      </c>
      <c r="H246" s="12" t="str">
        <f>IF(E246="","",IF(ISERROR(VLOOKUP(E246,'3-班级学员信息表'!G:AC,13,0)),"错误",IF(VLOOKUP(E246,'3-班级学员信息表'!G:AC,13,0)="","错误",VLOOKUP(E246,'3-班级学员信息表'!G:AC,13,0))))</f>
        <v/>
      </c>
      <c r="I246" s="8" t="str">
        <f>IF(E246="","",IFERROR(VLOOKUP(E246,'3-班级学员信息表'!G:AC,14,0),"错误"))</f>
        <v/>
      </c>
      <c r="J246" s="8" t="str">
        <f>IF(E246="","",IFERROR(VLOOKUP(E246,'3-班级学员信息表'!G:AC,15,0),"错误"))</f>
        <v/>
      </c>
      <c r="K246" s="7" t="str">
        <f>IF(E246="","",IFERROR(VLOOKUP(H246,'2-班级信息'!A:AH,6,0),"错误"))</f>
        <v/>
      </c>
      <c r="L246" s="7" t="str">
        <f>IF(E246="","",IFERROR(VLOOKUP(H246,'2-班级信息'!A:AH,29,0),"错误"))</f>
        <v/>
      </c>
      <c r="M246" s="6">
        <f>SUMIF('6-学员费用预警表'!A:A,'10-新增明细'!E246,'6-学员费用预警表'!F:F)</f>
        <v>0</v>
      </c>
      <c r="N246" s="5">
        <f>SUMIF('6-学员费用预警表'!A:A,'10-新增明细'!E246,'6-学员费用预警表'!I:I)</f>
        <v>0</v>
      </c>
      <c r="O246" s="8" t="str">
        <f>IF(E246="","",IFERROR(VLOOKUP(E246,'1-学员信息表'!A:AG,8,0),"错误"))</f>
        <v/>
      </c>
      <c r="P246" s="8" t="str">
        <f>IF(E246="","",IFERROR(VLOOKUP(E246,'4-收据记录表'!D:AX,18,0),"错误"))</f>
        <v/>
      </c>
      <c r="Q246" s="12"/>
      <c r="R246" s="11"/>
      <c r="S246" s="8" t="str">
        <f>IF(E246="","",IF(ISERROR(VLOOKUP(E246,'1-学员信息表'!A:AG,9,0)),"错误",IF(VLOOKUP(E246,'1-学员信息表'!A:AG,9,0)="","错误",VLOOKUP(E246,'1-学员信息表'!A:AG,9,0))))</f>
        <v/>
      </c>
      <c r="T246" s="4" t="str">
        <f>IF(E246="","",IF(ISERROR(VLOOKUP(E246,'1-学员信息表'!A:AG,20,0)),"错误",IF(VLOOKUP(E246,'1-学员信息表'!A:AG,20,0)="","错误",VLOOKUP(E246,'1-学员信息表'!A:AG,20,0))))</f>
        <v/>
      </c>
      <c r="U246" s="8" t="str">
        <f>IF(E246="","",IF(ISERROR(VLOOKUP(E246,'1-学员信息表'!A:AG,20,0)),"错误",IF(VLOOKUP(E246,'1-学员信息表'!A:AG,20,0)="","错误",VLOOKUP(E246,'1-学员信息表'!A:AG,20,0))))</f>
        <v/>
      </c>
    </row>
    <row r="247" spans="1:21">
      <c r="A247" s="8" t="str">
        <f t="shared" si="9"/>
        <v/>
      </c>
      <c r="B247" s="12" t="str">
        <f t="shared" si="10"/>
        <v/>
      </c>
      <c r="C247" s="11" t="str">
        <f t="shared" si="11"/>
        <v/>
      </c>
      <c r="D247" s="3"/>
      <c r="E247" s="1"/>
      <c r="F247" s="12" t="str">
        <f>IF(E247="","",IFERROR(VLOOKUP(E247,'1-学员信息表'!A:AG,2,0),"错误"))</f>
        <v/>
      </c>
      <c r="G247" s="12" t="str">
        <f>IF(E247="","",IF(ISERROR(VLOOKUP(E247,'3-班级学员信息表'!G:AC,12,0)),"错误",IF(VLOOKUP(E247,'3-班级学员信息表'!G:AC,12,0)="","错误",VLOOKUP(E247,'3-班级学员信息表'!G:AC,12,0))))</f>
        <v/>
      </c>
      <c r="H247" s="12" t="str">
        <f>IF(E247="","",IF(ISERROR(VLOOKUP(E247,'3-班级学员信息表'!G:AC,13,0)),"错误",IF(VLOOKUP(E247,'3-班级学员信息表'!G:AC,13,0)="","错误",VLOOKUP(E247,'3-班级学员信息表'!G:AC,13,0))))</f>
        <v/>
      </c>
      <c r="I247" s="8" t="str">
        <f>IF(E247="","",IFERROR(VLOOKUP(E247,'3-班级学员信息表'!G:AC,14,0),"错误"))</f>
        <v/>
      </c>
      <c r="J247" s="8" t="str">
        <f>IF(E247="","",IFERROR(VLOOKUP(E247,'3-班级学员信息表'!G:AC,15,0),"错误"))</f>
        <v/>
      </c>
      <c r="K247" s="7" t="str">
        <f>IF(E247="","",IFERROR(VLOOKUP(H247,'2-班级信息'!A:AH,6,0),"错误"))</f>
        <v/>
      </c>
      <c r="L247" s="7" t="str">
        <f>IF(E247="","",IFERROR(VLOOKUP(H247,'2-班级信息'!A:AH,29,0),"错误"))</f>
        <v/>
      </c>
      <c r="M247" s="6">
        <f>SUMIF('6-学员费用预警表'!A:A,'10-新增明细'!E247,'6-学员费用预警表'!F:F)</f>
        <v>0</v>
      </c>
      <c r="N247" s="5">
        <f>SUMIF('6-学员费用预警表'!A:A,'10-新增明细'!E247,'6-学员费用预警表'!I:I)</f>
        <v>0</v>
      </c>
      <c r="O247" s="8" t="str">
        <f>IF(E247="","",IFERROR(VLOOKUP(E247,'1-学员信息表'!A:AG,8,0),"错误"))</f>
        <v/>
      </c>
      <c r="P247" s="8" t="str">
        <f>IF(E247="","",IFERROR(VLOOKUP(E247,'4-收据记录表'!D:AX,18,0),"错误"))</f>
        <v/>
      </c>
      <c r="Q247" s="12"/>
      <c r="R247" s="11"/>
      <c r="S247" s="8" t="str">
        <f>IF(E247="","",IF(ISERROR(VLOOKUP(E247,'1-学员信息表'!A:AG,9,0)),"错误",IF(VLOOKUP(E247,'1-学员信息表'!A:AG,9,0)="","错误",VLOOKUP(E247,'1-学员信息表'!A:AG,9,0))))</f>
        <v/>
      </c>
      <c r="T247" s="4" t="str">
        <f>IF(E247="","",IF(ISERROR(VLOOKUP(E247,'1-学员信息表'!A:AG,20,0)),"错误",IF(VLOOKUP(E247,'1-学员信息表'!A:AG,20,0)="","错误",VLOOKUP(E247,'1-学员信息表'!A:AG,20,0))))</f>
        <v/>
      </c>
      <c r="U247" s="8" t="str">
        <f>IF(E247="","",IF(ISERROR(VLOOKUP(E247,'1-学员信息表'!A:AG,20,0)),"错误",IF(VLOOKUP(E247,'1-学员信息表'!A:AG,20,0)="","错误",VLOOKUP(E247,'1-学员信息表'!A:AG,20,0))))</f>
        <v/>
      </c>
    </row>
    <row r="248" spans="1:21">
      <c r="A248" s="8" t="str">
        <f t="shared" si="9"/>
        <v/>
      </c>
      <c r="B248" s="12" t="str">
        <f t="shared" si="10"/>
        <v/>
      </c>
      <c r="C248" s="11" t="str">
        <f t="shared" si="11"/>
        <v/>
      </c>
      <c r="D248" s="3"/>
      <c r="E248" s="1"/>
      <c r="F248" s="12" t="str">
        <f>IF(E248="","",IFERROR(VLOOKUP(E248,'1-学员信息表'!A:AG,2,0),"错误"))</f>
        <v/>
      </c>
      <c r="G248" s="12" t="str">
        <f>IF(E248="","",IF(ISERROR(VLOOKUP(E248,'3-班级学员信息表'!G:AC,12,0)),"错误",IF(VLOOKUP(E248,'3-班级学员信息表'!G:AC,12,0)="","错误",VLOOKUP(E248,'3-班级学员信息表'!G:AC,12,0))))</f>
        <v/>
      </c>
      <c r="H248" s="12" t="str">
        <f>IF(E248="","",IF(ISERROR(VLOOKUP(E248,'3-班级学员信息表'!G:AC,13,0)),"错误",IF(VLOOKUP(E248,'3-班级学员信息表'!G:AC,13,0)="","错误",VLOOKUP(E248,'3-班级学员信息表'!G:AC,13,0))))</f>
        <v/>
      </c>
      <c r="I248" s="8" t="str">
        <f>IF(E248="","",IFERROR(VLOOKUP(E248,'3-班级学员信息表'!G:AC,14,0),"错误"))</f>
        <v/>
      </c>
      <c r="J248" s="8" t="str">
        <f>IF(E248="","",IFERROR(VLOOKUP(E248,'3-班级学员信息表'!G:AC,15,0),"错误"))</f>
        <v/>
      </c>
      <c r="K248" s="7" t="str">
        <f>IF(E248="","",IFERROR(VLOOKUP(H248,'2-班级信息'!A:AH,6,0),"错误"))</f>
        <v/>
      </c>
      <c r="L248" s="7" t="str">
        <f>IF(E248="","",IFERROR(VLOOKUP(H248,'2-班级信息'!A:AH,29,0),"错误"))</f>
        <v/>
      </c>
      <c r="M248" s="6">
        <f>SUMIF('6-学员费用预警表'!A:A,'10-新增明细'!E248,'6-学员费用预警表'!F:F)</f>
        <v>0</v>
      </c>
      <c r="N248" s="5">
        <f>SUMIF('6-学员费用预警表'!A:A,'10-新增明细'!E248,'6-学员费用预警表'!I:I)</f>
        <v>0</v>
      </c>
      <c r="O248" s="8" t="str">
        <f>IF(E248="","",IFERROR(VLOOKUP(E248,'1-学员信息表'!A:AG,8,0),"错误"))</f>
        <v/>
      </c>
      <c r="P248" s="8" t="str">
        <f>IF(E248="","",IFERROR(VLOOKUP(E248,'4-收据记录表'!D:AX,18,0),"错误"))</f>
        <v/>
      </c>
      <c r="Q248" s="12"/>
      <c r="R248" s="11"/>
      <c r="S248" s="8" t="str">
        <f>IF(E248="","",IF(ISERROR(VLOOKUP(E248,'1-学员信息表'!A:AG,9,0)),"错误",IF(VLOOKUP(E248,'1-学员信息表'!A:AG,9,0)="","错误",VLOOKUP(E248,'1-学员信息表'!A:AG,9,0))))</f>
        <v/>
      </c>
      <c r="T248" s="4" t="str">
        <f>IF(E248="","",IF(ISERROR(VLOOKUP(E248,'1-学员信息表'!A:AG,20,0)),"错误",IF(VLOOKUP(E248,'1-学员信息表'!A:AG,20,0)="","错误",VLOOKUP(E248,'1-学员信息表'!A:AG,20,0))))</f>
        <v/>
      </c>
      <c r="U248" s="8" t="str">
        <f>IF(E248="","",IF(ISERROR(VLOOKUP(E248,'1-学员信息表'!A:AG,20,0)),"错误",IF(VLOOKUP(E248,'1-学员信息表'!A:AG,20,0)="","错误",VLOOKUP(E248,'1-学员信息表'!A:AG,20,0))))</f>
        <v/>
      </c>
    </row>
    <row r="249" spans="1:21">
      <c r="A249" s="8" t="str">
        <f t="shared" si="9"/>
        <v/>
      </c>
      <c r="B249" s="12" t="str">
        <f t="shared" si="10"/>
        <v/>
      </c>
      <c r="C249" s="11" t="str">
        <f t="shared" si="11"/>
        <v/>
      </c>
      <c r="D249" s="3"/>
      <c r="E249" s="1"/>
      <c r="F249" s="12" t="str">
        <f>IF(E249="","",IFERROR(VLOOKUP(E249,'1-学员信息表'!A:AG,2,0),"错误"))</f>
        <v/>
      </c>
      <c r="G249" s="12" t="str">
        <f>IF(E249="","",IF(ISERROR(VLOOKUP(E249,'3-班级学员信息表'!G:AC,12,0)),"错误",IF(VLOOKUP(E249,'3-班级学员信息表'!G:AC,12,0)="","错误",VLOOKUP(E249,'3-班级学员信息表'!G:AC,12,0))))</f>
        <v/>
      </c>
      <c r="H249" s="12" t="str">
        <f>IF(E249="","",IF(ISERROR(VLOOKUP(E249,'3-班级学员信息表'!G:AC,13,0)),"错误",IF(VLOOKUP(E249,'3-班级学员信息表'!G:AC,13,0)="","错误",VLOOKUP(E249,'3-班级学员信息表'!G:AC,13,0))))</f>
        <v/>
      </c>
      <c r="I249" s="8" t="str">
        <f>IF(E249="","",IFERROR(VLOOKUP(E249,'3-班级学员信息表'!G:AC,14,0),"错误"))</f>
        <v/>
      </c>
      <c r="J249" s="8" t="str">
        <f>IF(E249="","",IFERROR(VLOOKUP(E249,'3-班级学员信息表'!G:AC,15,0),"错误"))</f>
        <v/>
      </c>
      <c r="K249" s="7" t="str">
        <f>IF(E249="","",IFERROR(VLOOKUP(H249,'2-班级信息'!A:AH,6,0),"错误"))</f>
        <v/>
      </c>
      <c r="L249" s="7" t="str">
        <f>IF(E249="","",IFERROR(VLOOKUP(H249,'2-班级信息'!A:AH,29,0),"错误"))</f>
        <v/>
      </c>
      <c r="M249" s="6">
        <f>SUMIF('6-学员费用预警表'!A:A,'10-新增明细'!E249,'6-学员费用预警表'!F:F)</f>
        <v>0</v>
      </c>
      <c r="N249" s="5">
        <f>SUMIF('6-学员费用预警表'!A:A,'10-新增明细'!E249,'6-学员费用预警表'!I:I)</f>
        <v>0</v>
      </c>
      <c r="O249" s="8" t="str">
        <f>IF(E249="","",IFERROR(VLOOKUP(E249,'1-学员信息表'!A:AG,8,0),"错误"))</f>
        <v/>
      </c>
      <c r="P249" s="8" t="str">
        <f>IF(E249="","",IFERROR(VLOOKUP(E249,'4-收据记录表'!D:AX,18,0),"错误"))</f>
        <v/>
      </c>
      <c r="Q249" s="12"/>
      <c r="R249" s="11"/>
      <c r="S249" s="8" t="str">
        <f>IF(E249="","",IF(ISERROR(VLOOKUP(E249,'1-学员信息表'!A:AG,9,0)),"错误",IF(VLOOKUP(E249,'1-学员信息表'!A:AG,9,0)="","错误",VLOOKUP(E249,'1-学员信息表'!A:AG,9,0))))</f>
        <v/>
      </c>
      <c r="T249" s="4" t="str">
        <f>IF(E249="","",IF(ISERROR(VLOOKUP(E249,'1-学员信息表'!A:AG,20,0)),"错误",IF(VLOOKUP(E249,'1-学员信息表'!A:AG,20,0)="","错误",VLOOKUP(E249,'1-学员信息表'!A:AG,20,0))))</f>
        <v/>
      </c>
      <c r="U249" s="8" t="str">
        <f>IF(E249="","",IF(ISERROR(VLOOKUP(E249,'1-学员信息表'!A:AG,20,0)),"错误",IF(VLOOKUP(E249,'1-学员信息表'!A:AG,20,0)="","错误",VLOOKUP(E249,'1-学员信息表'!A:AG,20,0))))</f>
        <v/>
      </c>
    </row>
    <row r="250" spans="1:21">
      <c r="A250" s="8" t="str">
        <f t="shared" si="9"/>
        <v/>
      </c>
      <c r="B250" s="12" t="str">
        <f t="shared" si="10"/>
        <v/>
      </c>
      <c r="C250" s="11" t="str">
        <f t="shared" si="11"/>
        <v/>
      </c>
      <c r="D250" s="3"/>
      <c r="E250" s="1"/>
      <c r="F250" s="12" t="str">
        <f>IF(E250="","",IFERROR(VLOOKUP(E250,'1-学员信息表'!A:AG,2,0),"错误"))</f>
        <v/>
      </c>
      <c r="G250" s="12" t="str">
        <f>IF(E250="","",IF(ISERROR(VLOOKUP(E250,'3-班级学员信息表'!G:AC,12,0)),"错误",IF(VLOOKUP(E250,'3-班级学员信息表'!G:AC,12,0)="","错误",VLOOKUP(E250,'3-班级学员信息表'!G:AC,12,0))))</f>
        <v/>
      </c>
      <c r="H250" s="12" t="str">
        <f>IF(E250="","",IF(ISERROR(VLOOKUP(E250,'3-班级学员信息表'!G:AC,13,0)),"错误",IF(VLOOKUP(E250,'3-班级学员信息表'!G:AC,13,0)="","错误",VLOOKUP(E250,'3-班级学员信息表'!G:AC,13,0))))</f>
        <v/>
      </c>
      <c r="I250" s="8" t="str">
        <f>IF(E250="","",IFERROR(VLOOKUP(E250,'3-班级学员信息表'!G:AC,14,0),"错误"))</f>
        <v/>
      </c>
      <c r="J250" s="8" t="str">
        <f>IF(E250="","",IFERROR(VLOOKUP(E250,'3-班级学员信息表'!G:AC,15,0),"错误"))</f>
        <v/>
      </c>
      <c r="K250" s="7" t="str">
        <f>IF(E250="","",IFERROR(VLOOKUP(H250,'2-班级信息'!A:AH,6,0),"错误"))</f>
        <v/>
      </c>
      <c r="L250" s="7" t="str">
        <f>IF(E250="","",IFERROR(VLOOKUP(H250,'2-班级信息'!A:AH,29,0),"错误"))</f>
        <v/>
      </c>
      <c r="M250" s="6">
        <f>SUMIF('6-学员费用预警表'!A:A,'10-新增明细'!E250,'6-学员费用预警表'!F:F)</f>
        <v>0</v>
      </c>
      <c r="N250" s="5">
        <f>SUMIF('6-学员费用预警表'!A:A,'10-新增明细'!E250,'6-学员费用预警表'!I:I)</f>
        <v>0</v>
      </c>
      <c r="O250" s="8" t="str">
        <f>IF(E250="","",IFERROR(VLOOKUP(E250,'1-学员信息表'!A:AG,8,0),"错误"))</f>
        <v/>
      </c>
      <c r="P250" s="8" t="str">
        <f>IF(E250="","",IFERROR(VLOOKUP(E250,'4-收据记录表'!D:AX,18,0),"错误"))</f>
        <v/>
      </c>
      <c r="Q250" s="12"/>
      <c r="R250" s="11"/>
      <c r="S250" s="8" t="str">
        <f>IF(E250="","",IF(ISERROR(VLOOKUP(E250,'1-学员信息表'!A:AG,9,0)),"错误",IF(VLOOKUP(E250,'1-学员信息表'!A:AG,9,0)="","错误",VLOOKUP(E250,'1-学员信息表'!A:AG,9,0))))</f>
        <v/>
      </c>
      <c r="T250" s="4" t="str">
        <f>IF(E250="","",IF(ISERROR(VLOOKUP(E250,'1-学员信息表'!A:AG,20,0)),"错误",IF(VLOOKUP(E250,'1-学员信息表'!A:AG,20,0)="","错误",VLOOKUP(E250,'1-学员信息表'!A:AG,20,0))))</f>
        <v/>
      </c>
      <c r="U250" s="8" t="str">
        <f>IF(E250="","",IF(ISERROR(VLOOKUP(E250,'1-学员信息表'!A:AG,20,0)),"错误",IF(VLOOKUP(E250,'1-学员信息表'!A:AG,20,0)="","错误",VLOOKUP(E250,'1-学员信息表'!A:AG,20,0))))</f>
        <v/>
      </c>
    </row>
    <row r="251" spans="1:21">
      <c r="A251" s="8" t="str">
        <f t="shared" si="9"/>
        <v/>
      </c>
      <c r="B251" s="12" t="str">
        <f t="shared" si="10"/>
        <v/>
      </c>
      <c r="C251" s="11" t="str">
        <f t="shared" si="11"/>
        <v/>
      </c>
      <c r="D251" s="3"/>
      <c r="E251" s="1"/>
      <c r="F251" s="12" t="str">
        <f>IF(E251="","",IFERROR(VLOOKUP(E251,'1-学员信息表'!A:AG,2,0),"错误"))</f>
        <v/>
      </c>
      <c r="G251" s="12" t="str">
        <f>IF(E251="","",IF(ISERROR(VLOOKUP(E251,'3-班级学员信息表'!G:AC,12,0)),"错误",IF(VLOOKUP(E251,'3-班级学员信息表'!G:AC,12,0)="","错误",VLOOKUP(E251,'3-班级学员信息表'!G:AC,12,0))))</f>
        <v/>
      </c>
      <c r="H251" s="12" t="str">
        <f>IF(E251="","",IF(ISERROR(VLOOKUP(E251,'3-班级学员信息表'!G:AC,13,0)),"错误",IF(VLOOKUP(E251,'3-班级学员信息表'!G:AC,13,0)="","错误",VLOOKUP(E251,'3-班级学员信息表'!G:AC,13,0))))</f>
        <v/>
      </c>
      <c r="I251" s="8" t="str">
        <f>IF(E251="","",IFERROR(VLOOKUP(E251,'3-班级学员信息表'!G:AC,14,0),"错误"))</f>
        <v/>
      </c>
      <c r="J251" s="8" t="str">
        <f>IF(E251="","",IFERROR(VLOOKUP(E251,'3-班级学员信息表'!G:AC,15,0),"错误"))</f>
        <v/>
      </c>
      <c r="K251" s="7" t="str">
        <f>IF(E251="","",IFERROR(VLOOKUP(H251,'2-班级信息'!A:AH,6,0),"错误"))</f>
        <v/>
      </c>
      <c r="L251" s="7" t="str">
        <f>IF(E251="","",IFERROR(VLOOKUP(H251,'2-班级信息'!A:AH,29,0),"错误"))</f>
        <v/>
      </c>
      <c r="M251" s="6">
        <f>SUMIF('6-学员费用预警表'!A:A,'10-新增明细'!E251,'6-学员费用预警表'!F:F)</f>
        <v>0</v>
      </c>
      <c r="N251" s="5">
        <f>SUMIF('6-学员费用预警表'!A:A,'10-新增明细'!E251,'6-学员费用预警表'!I:I)</f>
        <v>0</v>
      </c>
      <c r="O251" s="8" t="str">
        <f>IF(E251="","",IFERROR(VLOOKUP(E251,'1-学员信息表'!A:AG,8,0),"错误"))</f>
        <v/>
      </c>
      <c r="P251" s="8" t="str">
        <f>IF(E251="","",IFERROR(VLOOKUP(E251,'4-收据记录表'!D:AX,18,0),"错误"))</f>
        <v/>
      </c>
      <c r="Q251" s="12"/>
      <c r="R251" s="11"/>
      <c r="S251" s="8" t="str">
        <f>IF(E251="","",IF(ISERROR(VLOOKUP(E251,'1-学员信息表'!A:AG,9,0)),"错误",IF(VLOOKUP(E251,'1-学员信息表'!A:AG,9,0)="","错误",VLOOKUP(E251,'1-学员信息表'!A:AG,9,0))))</f>
        <v/>
      </c>
      <c r="T251" s="4" t="str">
        <f>IF(E251="","",IF(ISERROR(VLOOKUP(E251,'1-学员信息表'!A:AG,20,0)),"错误",IF(VLOOKUP(E251,'1-学员信息表'!A:AG,20,0)="","错误",VLOOKUP(E251,'1-学员信息表'!A:AG,20,0))))</f>
        <v/>
      </c>
      <c r="U251" s="8" t="str">
        <f>IF(E251="","",IF(ISERROR(VLOOKUP(E251,'1-学员信息表'!A:AG,20,0)),"错误",IF(VLOOKUP(E251,'1-学员信息表'!A:AG,20,0)="","错误",VLOOKUP(E251,'1-学员信息表'!A:AG,20,0))))</f>
        <v/>
      </c>
    </row>
    <row r="252" spans="1:21">
      <c r="A252" s="8" t="str">
        <f t="shared" si="9"/>
        <v/>
      </c>
      <c r="B252" s="12" t="str">
        <f t="shared" si="10"/>
        <v/>
      </c>
      <c r="C252" s="11" t="str">
        <f t="shared" si="11"/>
        <v/>
      </c>
      <c r="D252" s="3"/>
      <c r="E252" s="1"/>
      <c r="F252" s="12" t="str">
        <f>IF(E252="","",IFERROR(VLOOKUP(E252,'1-学员信息表'!A:AG,2,0),"错误"))</f>
        <v/>
      </c>
      <c r="G252" s="12" t="str">
        <f>IF(E252="","",IF(ISERROR(VLOOKUP(E252,'3-班级学员信息表'!G:AC,12,0)),"错误",IF(VLOOKUP(E252,'3-班级学员信息表'!G:AC,12,0)="","错误",VLOOKUP(E252,'3-班级学员信息表'!G:AC,12,0))))</f>
        <v/>
      </c>
      <c r="H252" s="12" t="str">
        <f>IF(E252="","",IF(ISERROR(VLOOKUP(E252,'3-班级学员信息表'!G:AC,13,0)),"错误",IF(VLOOKUP(E252,'3-班级学员信息表'!G:AC,13,0)="","错误",VLOOKUP(E252,'3-班级学员信息表'!G:AC,13,0))))</f>
        <v/>
      </c>
      <c r="I252" s="8" t="str">
        <f>IF(E252="","",IFERROR(VLOOKUP(E252,'3-班级学员信息表'!G:AC,14,0),"错误"))</f>
        <v/>
      </c>
      <c r="J252" s="8" t="str">
        <f>IF(E252="","",IFERROR(VLOOKUP(E252,'3-班级学员信息表'!G:AC,15,0),"错误"))</f>
        <v/>
      </c>
      <c r="K252" s="7" t="str">
        <f>IF(E252="","",IFERROR(VLOOKUP(H252,'2-班级信息'!A:AH,6,0),"错误"))</f>
        <v/>
      </c>
      <c r="L252" s="7" t="str">
        <f>IF(E252="","",IFERROR(VLOOKUP(H252,'2-班级信息'!A:AH,29,0),"错误"))</f>
        <v/>
      </c>
      <c r="M252" s="6">
        <f>SUMIF('6-学员费用预警表'!A:A,'10-新增明细'!E252,'6-学员费用预警表'!F:F)</f>
        <v>0</v>
      </c>
      <c r="N252" s="5">
        <f>SUMIF('6-学员费用预警表'!A:A,'10-新增明细'!E252,'6-学员费用预警表'!I:I)</f>
        <v>0</v>
      </c>
      <c r="O252" s="8" t="str">
        <f>IF(E252="","",IFERROR(VLOOKUP(E252,'1-学员信息表'!A:AG,8,0),"错误"))</f>
        <v/>
      </c>
      <c r="P252" s="8" t="str">
        <f>IF(E252="","",IFERROR(VLOOKUP(E252,'4-收据记录表'!D:AX,18,0),"错误"))</f>
        <v/>
      </c>
      <c r="Q252" s="12"/>
      <c r="R252" s="11"/>
      <c r="S252" s="8" t="str">
        <f>IF(E252="","",IF(ISERROR(VLOOKUP(E252,'1-学员信息表'!A:AG,9,0)),"错误",IF(VLOOKUP(E252,'1-学员信息表'!A:AG,9,0)="","错误",VLOOKUP(E252,'1-学员信息表'!A:AG,9,0))))</f>
        <v/>
      </c>
      <c r="T252" s="4" t="str">
        <f>IF(E252="","",IF(ISERROR(VLOOKUP(E252,'1-学员信息表'!A:AG,20,0)),"错误",IF(VLOOKUP(E252,'1-学员信息表'!A:AG,20,0)="","错误",VLOOKUP(E252,'1-学员信息表'!A:AG,20,0))))</f>
        <v/>
      </c>
      <c r="U252" s="8" t="str">
        <f>IF(E252="","",IF(ISERROR(VLOOKUP(E252,'1-学员信息表'!A:AG,20,0)),"错误",IF(VLOOKUP(E252,'1-学员信息表'!A:AG,20,0)="","错误",VLOOKUP(E252,'1-学员信息表'!A:AG,20,0))))</f>
        <v/>
      </c>
    </row>
    <row r="253" spans="1:21">
      <c r="A253" s="8" t="str">
        <f t="shared" si="9"/>
        <v/>
      </c>
      <c r="B253" s="12" t="str">
        <f t="shared" si="10"/>
        <v/>
      </c>
      <c r="C253" s="11" t="str">
        <f t="shared" si="11"/>
        <v/>
      </c>
      <c r="D253" s="3"/>
      <c r="E253" s="1"/>
      <c r="F253" s="12" t="str">
        <f>IF(E253="","",IFERROR(VLOOKUP(E253,'1-学员信息表'!A:AG,2,0),"错误"))</f>
        <v/>
      </c>
      <c r="G253" s="12" t="str">
        <f>IF(E253="","",IF(ISERROR(VLOOKUP(E253,'3-班级学员信息表'!G:AC,12,0)),"错误",IF(VLOOKUP(E253,'3-班级学员信息表'!G:AC,12,0)="","错误",VLOOKUP(E253,'3-班级学员信息表'!G:AC,12,0))))</f>
        <v/>
      </c>
      <c r="H253" s="12" t="str">
        <f>IF(E253="","",IF(ISERROR(VLOOKUP(E253,'3-班级学员信息表'!G:AC,13,0)),"错误",IF(VLOOKUP(E253,'3-班级学员信息表'!G:AC,13,0)="","错误",VLOOKUP(E253,'3-班级学员信息表'!G:AC,13,0))))</f>
        <v/>
      </c>
      <c r="I253" s="8" t="str">
        <f>IF(E253="","",IFERROR(VLOOKUP(E253,'3-班级学员信息表'!G:AC,14,0),"错误"))</f>
        <v/>
      </c>
      <c r="J253" s="8" t="str">
        <f>IF(E253="","",IFERROR(VLOOKUP(E253,'3-班级学员信息表'!G:AC,15,0),"错误"))</f>
        <v/>
      </c>
      <c r="K253" s="7" t="str">
        <f>IF(E253="","",IFERROR(VLOOKUP(H253,'2-班级信息'!A:AH,6,0),"错误"))</f>
        <v/>
      </c>
      <c r="L253" s="7" t="str">
        <f>IF(E253="","",IFERROR(VLOOKUP(H253,'2-班级信息'!A:AH,29,0),"错误"))</f>
        <v/>
      </c>
      <c r="M253" s="6">
        <f>SUMIF('6-学员费用预警表'!A:A,'10-新增明细'!E253,'6-学员费用预警表'!F:F)</f>
        <v>0</v>
      </c>
      <c r="N253" s="5">
        <f>SUMIF('6-学员费用预警表'!A:A,'10-新增明细'!E253,'6-学员费用预警表'!I:I)</f>
        <v>0</v>
      </c>
      <c r="O253" s="8" t="str">
        <f>IF(E253="","",IFERROR(VLOOKUP(E253,'1-学员信息表'!A:AG,8,0),"错误"))</f>
        <v/>
      </c>
      <c r="P253" s="8" t="str">
        <f>IF(E253="","",IFERROR(VLOOKUP(E253,'4-收据记录表'!D:AX,18,0),"错误"))</f>
        <v/>
      </c>
      <c r="Q253" s="12"/>
      <c r="R253" s="11"/>
      <c r="S253" s="8" t="str">
        <f>IF(E253="","",IF(ISERROR(VLOOKUP(E253,'1-学员信息表'!A:AG,9,0)),"错误",IF(VLOOKUP(E253,'1-学员信息表'!A:AG,9,0)="","错误",VLOOKUP(E253,'1-学员信息表'!A:AG,9,0))))</f>
        <v/>
      </c>
      <c r="T253" s="4" t="str">
        <f>IF(E253="","",IF(ISERROR(VLOOKUP(E253,'1-学员信息表'!A:AG,20,0)),"错误",IF(VLOOKUP(E253,'1-学员信息表'!A:AG,20,0)="","错误",VLOOKUP(E253,'1-学员信息表'!A:AG,20,0))))</f>
        <v/>
      </c>
      <c r="U253" s="8" t="str">
        <f>IF(E253="","",IF(ISERROR(VLOOKUP(E253,'1-学员信息表'!A:AG,20,0)),"错误",IF(VLOOKUP(E253,'1-学员信息表'!A:AG,20,0)="","错误",VLOOKUP(E253,'1-学员信息表'!A:AG,20,0))))</f>
        <v/>
      </c>
    </row>
    <row r="254" spans="1:21">
      <c r="A254" s="8" t="str">
        <f t="shared" si="9"/>
        <v/>
      </c>
      <c r="B254" s="12" t="str">
        <f t="shared" si="10"/>
        <v/>
      </c>
      <c r="C254" s="11" t="str">
        <f t="shared" si="11"/>
        <v/>
      </c>
      <c r="D254" s="3"/>
      <c r="E254" s="1"/>
      <c r="F254" s="12" t="str">
        <f>IF(E254="","",IFERROR(VLOOKUP(E254,'1-学员信息表'!A:AG,2,0),"错误"))</f>
        <v/>
      </c>
      <c r="G254" s="12" t="str">
        <f>IF(E254="","",IF(ISERROR(VLOOKUP(E254,'3-班级学员信息表'!G:AC,12,0)),"错误",IF(VLOOKUP(E254,'3-班级学员信息表'!G:AC,12,0)="","错误",VLOOKUP(E254,'3-班级学员信息表'!G:AC,12,0))))</f>
        <v/>
      </c>
      <c r="H254" s="12" t="str">
        <f>IF(E254="","",IF(ISERROR(VLOOKUP(E254,'3-班级学员信息表'!G:AC,13,0)),"错误",IF(VLOOKUP(E254,'3-班级学员信息表'!G:AC,13,0)="","错误",VLOOKUP(E254,'3-班级学员信息表'!G:AC,13,0))))</f>
        <v/>
      </c>
      <c r="I254" s="8" t="str">
        <f>IF(E254="","",IFERROR(VLOOKUP(E254,'3-班级学员信息表'!G:AC,14,0),"错误"))</f>
        <v/>
      </c>
      <c r="J254" s="8" t="str">
        <f>IF(E254="","",IFERROR(VLOOKUP(E254,'3-班级学员信息表'!G:AC,15,0),"错误"))</f>
        <v/>
      </c>
      <c r="K254" s="7" t="str">
        <f>IF(E254="","",IFERROR(VLOOKUP(H254,'2-班级信息'!A:AH,6,0),"错误"))</f>
        <v/>
      </c>
      <c r="L254" s="7" t="str">
        <f>IF(E254="","",IFERROR(VLOOKUP(H254,'2-班级信息'!A:AH,29,0),"错误"))</f>
        <v/>
      </c>
      <c r="M254" s="6">
        <f>SUMIF('6-学员费用预警表'!A:A,'10-新增明细'!E254,'6-学员费用预警表'!F:F)</f>
        <v>0</v>
      </c>
      <c r="N254" s="5">
        <f>SUMIF('6-学员费用预警表'!A:A,'10-新增明细'!E254,'6-学员费用预警表'!I:I)</f>
        <v>0</v>
      </c>
      <c r="O254" s="8" t="str">
        <f>IF(E254="","",IFERROR(VLOOKUP(E254,'1-学员信息表'!A:AG,8,0),"错误"))</f>
        <v/>
      </c>
      <c r="P254" s="8" t="str">
        <f>IF(E254="","",IFERROR(VLOOKUP(E254,'4-收据记录表'!D:AX,18,0),"错误"))</f>
        <v/>
      </c>
      <c r="Q254" s="12"/>
      <c r="R254" s="11"/>
      <c r="S254" s="8" t="str">
        <f>IF(E254="","",IF(ISERROR(VLOOKUP(E254,'1-学员信息表'!A:AG,9,0)),"错误",IF(VLOOKUP(E254,'1-学员信息表'!A:AG,9,0)="","错误",VLOOKUP(E254,'1-学员信息表'!A:AG,9,0))))</f>
        <v/>
      </c>
      <c r="T254" s="4" t="str">
        <f>IF(E254="","",IF(ISERROR(VLOOKUP(E254,'1-学员信息表'!A:AG,20,0)),"错误",IF(VLOOKUP(E254,'1-学员信息表'!A:AG,20,0)="","错误",VLOOKUP(E254,'1-学员信息表'!A:AG,20,0))))</f>
        <v/>
      </c>
      <c r="U254" s="8" t="str">
        <f>IF(E254="","",IF(ISERROR(VLOOKUP(E254,'1-学员信息表'!A:AG,20,0)),"错误",IF(VLOOKUP(E254,'1-学员信息表'!A:AG,20,0)="","错误",VLOOKUP(E254,'1-学员信息表'!A:AG,20,0))))</f>
        <v/>
      </c>
    </row>
    <row r="255" spans="1:21">
      <c r="A255" s="8" t="str">
        <f t="shared" si="9"/>
        <v/>
      </c>
      <c r="B255" s="12" t="str">
        <f t="shared" si="10"/>
        <v/>
      </c>
      <c r="C255" s="11" t="str">
        <f t="shared" si="11"/>
        <v/>
      </c>
      <c r="D255" s="3"/>
      <c r="E255" s="1"/>
      <c r="F255" s="12" t="str">
        <f>IF(E255="","",IFERROR(VLOOKUP(E255,'1-学员信息表'!A:AG,2,0),"错误"))</f>
        <v/>
      </c>
      <c r="G255" s="12" t="str">
        <f>IF(E255="","",IF(ISERROR(VLOOKUP(E255,'3-班级学员信息表'!G:AC,12,0)),"错误",IF(VLOOKUP(E255,'3-班级学员信息表'!G:AC,12,0)="","错误",VLOOKUP(E255,'3-班级学员信息表'!G:AC,12,0))))</f>
        <v/>
      </c>
      <c r="H255" s="12" t="str">
        <f>IF(E255="","",IF(ISERROR(VLOOKUP(E255,'3-班级学员信息表'!G:AC,13,0)),"错误",IF(VLOOKUP(E255,'3-班级学员信息表'!G:AC,13,0)="","错误",VLOOKUP(E255,'3-班级学员信息表'!G:AC,13,0))))</f>
        <v/>
      </c>
      <c r="I255" s="8" t="str">
        <f>IF(E255="","",IFERROR(VLOOKUP(E255,'3-班级学员信息表'!G:AC,14,0),"错误"))</f>
        <v/>
      </c>
      <c r="J255" s="8" t="str">
        <f>IF(E255="","",IFERROR(VLOOKUP(E255,'3-班级学员信息表'!G:AC,15,0),"错误"))</f>
        <v/>
      </c>
      <c r="K255" s="7" t="str">
        <f>IF(E255="","",IFERROR(VLOOKUP(H255,'2-班级信息'!A:AH,6,0),"错误"))</f>
        <v/>
      </c>
      <c r="L255" s="7" t="str">
        <f>IF(E255="","",IFERROR(VLOOKUP(H255,'2-班级信息'!A:AH,29,0),"错误"))</f>
        <v/>
      </c>
      <c r="M255" s="6">
        <f>SUMIF('6-学员费用预警表'!A:A,'10-新增明细'!E255,'6-学员费用预警表'!F:F)</f>
        <v>0</v>
      </c>
      <c r="N255" s="5">
        <f>SUMIF('6-学员费用预警表'!A:A,'10-新增明细'!E255,'6-学员费用预警表'!I:I)</f>
        <v>0</v>
      </c>
      <c r="O255" s="8" t="str">
        <f>IF(E255="","",IFERROR(VLOOKUP(E255,'1-学员信息表'!A:AG,8,0),"错误"))</f>
        <v/>
      </c>
      <c r="P255" s="8" t="str">
        <f>IF(E255="","",IFERROR(VLOOKUP(E255,'4-收据记录表'!D:AX,18,0),"错误"))</f>
        <v/>
      </c>
      <c r="Q255" s="12"/>
      <c r="R255" s="11"/>
      <c r="S255" s="8" t="str">
        <f>IF(E255="","",IF(ISERROR(VLOOKUP(E255,'1-学员信息表'!A:AG,9,0)),"错误",IF(VLOOKUP(E255,'1-学员信息表'!A:AG,9,0)="","错误",VLOOKUP(E255,'1-学员信息表'!A:AG,9,0))))</f>
        <v/>
      </c>
      <c r="T255" s="4" t="str">
        <f>IF(E255="","",IF(ISERROR(VLOOKUP(E255,'1-学员信息表'!A:AG,20,0)),"错误",IF(VLOOKUP(E255,'1-学员信息表'!A:AG,20,0)="","错误",VLOOKUP(E255,'1-学员信息表'!A:AG,20,0))))</f>
        <v/>
      </c>
      <c r="U255" s="8" t="str">
        <f>IF(E255="","",IF(ISERROR(VLOOKUP(E255,'1-学员信息表'!A:AG,20,0)),"错误",IF(VLOOKUP(E255,'1-学员信息表'!A:AG,20,0)="","错误",VLOOKUP(E255,'1-学员信息表'!A:AG,20,0))))</f>
        <v/>
      </c>
    </row>
    <row r="256" spans="1:21">
      <c r="A256" s="8" t="str">
        <f t="shared" ref="A256:A319" si="12">IF(E256&lt;&gt;"",A255+1,"")</f>
        <v/>
      </c>
      <c r="B256" s="12" t="str">
        <f t="shared" ref="B256:B319" si="13">IF(E256&lt;&gt;"",$B$2,"")</f>
        <v/>
      </c>
      <c r="C256" s="11" t="str">
        <f t="shared" ref="C256:C319" si="14">IF(E256&lt;&gt;"",$C$2,"")</f>
        <v/>
      </c>
      <c r="D256" s="3"/>
      <c r="E256" s="1"/>
      <c r="F256" s="12" t="str">
        <f>IF(E256="","",IFERROR(VLOOKUP(E256,'1-学员信息表'!A:AG,2,0),"错误"))</f>
        <v/>
      </c>
      <c r="G256" s="12" t="str">
        <f>IF(E256="","",IF(ISERROR(VLOOKUP(E256,'3-班级学员信息表'!G:AC,12,0)),"错误",IF(VLOOKUP(E256,'3-班级学员信息表'!G:AC,12,0)="","错误",VLOOKUP(E256,'3-班级学员信息表'!G:AC,12,0))))</f>
        <v/>
      </c>
      <c r="H256" s="12" t="str">
        <f>IF(E256="","",IF(ISERROR(VLOOKUP(E256,'3-班级学员信息表'!G:AC,13,0)),"错误",IF(VLOOKUP(E256,'3-班级学员信息表'!G:AC,13,0)="","错误",VLOOKUP(E256,'3-班级学员信息表'!G:AC,13,0))))</f>
        <v/>
      </c>
      <c r="I256" s="8" t="str">
        <f>IF(E256="","",IFERROR(VLOOKUP(E256,'3-班级学员信息表'!G:AC,14,0),"错误"))</f>
        <v/>
      </c>
      <c r="J256" s="8" t="str">
        <f>IF(E256="","",IFERROR(VLOOKUP(E256,'3-班级学员信息表'!G:AC,15,0),"错误"))</f>
        <v/>
      </c>
      <c r="K256" s="7" t="str">
        <f>IF(E256="","",IFERROR(VLOOKUP(H256,'2-班级信息'!A:AH,6,0),"错误"))</f>
        <v/>
      </c>
      <c r="L256" s="7" t="str">
        <f>IF(E256="","",IFERROR(VLOOKUP(H256,'2-班级信息'!A:AH,29,0),"错误"))</f>
        <v/>
      </c>
      <c r="M256" s="6">
        <f>SUMIF('6-学员费用预警表'!A:A,'10-新增明细'!E256,'6-学员费用预警表'!F:F)</f>
        <v>0</v>
      </c>
      <c r="N256" s="5">
        <f>SUMIF('6-学员费用预警表'!A:A,'10-新增明细'!E256,'6-学员费用预警表'!I:I)</f>
        <v>0</v>
      </c>
      <c r="O256" s="8" t="str">
        <f>IF(E256="","",IFERROR(VLOOKUP(E256,'1-学员信息表'!A:AG,8,0),"错误"))</f>
        <v/>
      </c>
      <c r="P256" s="8" t="str">
        <f>IF(E256="","",IFERROR(VLOOKUP(E256,'4-收据记录表'!D:AX,18,0),"错误"))</f>
        <v/>
      </c>
      <c r="Q256" s="12"/>
      <c r="R256" s="11"/>
      <c r="S256" s="8" t="str">
        <f>IF(E256="","",IF(ISERROR(VLOOKUP(E256,'1-学员信息表'!A:AG,9,0)),"错误",IF(VLOOKUP(E256,'1-学员信息表'!A:AG,9,0)="","错误",VLOOKUP(E256,'1-学员信息表'!A:AG,9,0))))</f>
        <v/>
      </c>
      <c r="T256" s="4" t="str">
        <f>IF(E256="","",IF(ISERROR(VLOOKUP(E256,'1-学员信息表'!A:AG,20,0)),"错误",IF(VLOOKUP(E256,'1-学员信息表'!A:AG,20,0)="","错误",VLOOKUP(E256,'1-学员信息表'!A:AG,20,0))))</f>
        <v/>
      </c>
      <c r="U256" s="8" t="str">
        <f>IF(E256="","",IF(ISERROR(VLOOKUP(E256,'1-学员信息表'!A:AG,20,0)),"错误",IF(VLOOKUP(E256,'1-学员信息表'!A:AG,20,0)="","错误",VLOOKUP(E256,'1-学员信息表'!A:AG,20,0))))</f>
        <v/>
      </c>
    </row>
    <row r="257" spans="1:21">
      <c r="A257" s="8" t="str">
        <f t="shared" si="12"/>
        <v/>
      </c>
      <c r="B257" s="12" t="str">
        <f t="shared" si="13"/>
        <v/>
      </c>
      <c r="C257" s="11" t="str">
        <f t="shared" si="14"/>
        <v/>
      </c>
      <c r="D257" s="3"/>
      <c r="E257" s="1"/>
      <c r="F257" s="12" t="str">
        <f>IF(E257="","",IFERROR(VLOOKUP(E257,'1-学员信息表'!A:AG,2,0),"错误"))</f>
        <v/>
      </c>
      <c r="G257" s="12" t="str">
        <f>IF(E257="","",IF(ISERROR(VLOOKUP(E257,'3-班级学员信息表'!G:AC,12,0)),"错误",IF(VLOOKUP(E257,'3-班级学员信息表'!G:AC,12,0)="","错误",VLOOKUP(E257,'3-班级学员信息表'!G:AC,12,0))))</f>
        <v/>
      </c>
      <c r="H257" s="12" t="str">
        <f>IF(E257="","",IF(ISERROR(VLOOKUP(E257,'3-班级学员信息表'!G:AC,13,0)),"错误",IF(VLOOKUP(E257,'3-班级学员信息表'!G:AC,13,0)="","错误",VLOOKUP(E257,'3-班级学员信息表'!G:AC,13,0))))</f>
        <v/>
      </c>
      <c r="I257" s="8" t="str">
        <f>IF(E257="","",IFERROR(VLOOKUP(E257,'3-班级学员信息表'!G:AC,14,0),"错误"))</f>
        <v/>
      </c>
      <c r="J257" s="8" t="str">
        <f>IF(E257="","",IFERROR(VLOOKUP(E257,'3-班级学员信息表'!G:AC,15,0),"错误"))</f>
        <v/>
      </c>
      <c r="K257" s="7" t="str">
        <f>IF(E257="","",IFERROR(VLOOKUP(H257,'2-班级信息'!A:AH,6,0),"错误"))</f>
        <v/>
      </c>
      <c r="L257" s="7" t="str">
        <f>IF(E257="","",IFERROR(VLOOKUP(H257,'2-班级信息'!A:AH,29,0),"错误"))</f>
        <v/>
      </c>
      <c r="M257" s="6">
        <f>SUMIF('6-学员费用预警表'!A:A,'10-新增明细'!E257,'6-学员费用预警表'!F:F)</f>
        <v>0</v>
      </c>
      <c r="N257" s="5">
        <f>SUMIF('6-学员费用预警表'!A:A,'10-新增明细'!E257,'6-学员费用预警表'!I:I)</f>
        <v>0</v>
      </c>
      <c r="O257" s="8" t="str">
        <f>IF(E257="","",IFERROR(VLOOKUP(E257,'1-学员信息表'!A:AG,8,0),"错误"))</f>
        <v/>
      </c>
      <c r="P257" s="8" t="str">
        <f>IF(E257="","",IFERROR(VLOOKUP(E257,'4-收据记录表'!D:AX,18,0),"错误"))</f>
        <v/>
      </c>
      <c r="Q257" s="12"/>
      <c r="R257" s="11"/>
      <c r="S257" s="8" t="str">
        <f>IF(E257="","",IF(ISERROR(VLOOKUP(E257,'1-学员信息表'!A:AG,9,0)),"错误",IF(VLOOKUP(E257,'1-学员信息表'!A:AG,9,0)="","错误",VLOOKUP(E257,'1-学员信息表'!A:AG,9,0))))</f>
        <v/>
      </c>
      <c r="T257" s="4" t="str">
        <f>IF(E257="","",IF(ISERROR(VLOOKUP(E257,'1-学员信息表'!A:AG,20,0)),"错误",IF(VLOOKUP(E257,'1-学员信息表'!A:AG,20,0)="","错误",VLOOKUP(E257,'1-学员信息表'!A:AG,20,0))))</f>
        <v/>
      </c>
      <c r="U257" s="8" t="str">
        <f>IF(E257="","",IF(ISERROR(VLOOKUP(E257,'1-学员信息表'!A:AG,20,0)),"错误",IF(VLOOKUP(E257,'1-学员信息表'!A:AG,20,0)="","错误",VLOOKUP(E257,'1-学员信息表'!A:AG,20,0))))</f>
        <v/>
      </c>
    </row>
    <row r="258" spans="1:21">
      <c r="A258" s="8" t="str">
        <f t="shared" si="12"/>
        <v/>
      </c>
      <c r="B258" s="12" t="str">
        <f t="shared" si="13"/>
        <v/>
      </c>
      <c r="C258" s="11" t="str">
        <f t="shared" si="14"/>
        <v/>
      </c>
      <c r="D258" s="3"/>
      <c r="E258" s="1"/>
      <c r="F258" s="12" t="str">
        <f>IF(E258="","",IFERROR(VLOOKUP(E258,'1-学员信息表'!A:AG,2,0),"错误"))</f>
        <v/>
      </c>
      <c r="G258" s="12" t="str">
        <f>IF(E258="","",IF(ISERROR(VLOOKUP(E258,'3-班级学员信息表'!G:AC,12,0)),"错误",IF(VLOOKUP(E258,'3-班级学员信息表'!G:AC,12,0)="","错误",VLOOKUP(E258,'3-班级学员信息表'!G:AC,12,0))))</f>
        <v/>
      </c>
      <c r="H258" s="12" t="str">
        <f>IF(E258="","",IF(ISERROR(VLOOKUP(E258,'3-班级学员信息表'!G:AC,13,0)),"错误",IF(VLOOKUP(E258,'3-班级学员信息表'!G:AC,13,0)="","错误",VLOOKUP(E258,'3-班级学员信息表'!G:AC,13,0))))</f>
        <v/>
      </c>
      <c r="I258" s="8" t="str">
        <f>IF(E258="","",IFERROR(VLOOKUP(E258,'3-班级学员信息表'!G:AC,14,0),"错误"))</f>
        <v/>
      </c>
      <c r="J258" s="8" t="str">
        <f>IF(E258="","",IFERROR(VLOOKUP(E258,'3-班级学员信息表'!G:AC,15,0),"错误"))</f>
        <v/>
      </c>
      <c r="K258" s="7" t="str">
        <f>IF(E258="","",IFERROR(VLOOKUP(H258,'2-班级信息'!A:AH,6,0),"错误"))</f>
        <v/>
      </c>
      <c r="L258" s="7" t="str">
        <f>IF(E258="","",IFERROR(VLOOKUP(H258,'2-班级信息'!A:AH,29,0),"错误"))</f>
        <v/>
      </c>
      <c r="M258" s="6">
        <f>SUMIF('6-学员费用预警表'!A:A,'10-新增明细'!E258,'6-学员费用预警表'!F:F)</f>
        <v>0</v>
      </c>
      <c r="N258" s="5">
        <f>SUMIF('6-学员费用预警表'!A:A,'10-新增明细'!E258,'6-学员费用预警表'!I:I)</f>
        <v>0</v>
      </c>
      <c r="O258" s="8" t="str">
        <f>IF(E258="","",IFERROR(VLOOKUP(E258,'1-学员信息表'!A:AG,8,0),"错误"))</f>
        <v/>
      </c>
      <c r="P258" s="8" t="str">
        <f>IF(E258="","",IFERROR(VLOOKUP(E258,'4-收据记录表'!D:AX,18,0),"错误"))</f>
        <v/>
      </c>
      <c r="Q258" s="12"/>
      <c r="R258" s="11"/>
      <c r="S258" s="8" t="str">
        <f>IF(E258="","",IF(ISERROR(VLOOKUP(E258,'1-学员信息表'!A:AG,9,0)),"错误",IF(VLOOKUP(E258,'1-学员信息表'!A:AG,9,0)="","错误",VLOOKUP(E258,'1-学员信息表'!A:AG,9,0))))</f>
        <v/>
      </c>
      <c r="T258" s="4" t="str">
        <f>IF(E258="","",IF(ISERROR(VLOOKUP(E258,'1-学员信息表'!A:AG,20,0)),"错误",IF(VLOOKUP(E258,'1-学员信息表'!A:AG,20,0)="","错误",VLOOKUP(E258,'1-学员信息表'!A:AG,20,0))))</f>
        <v/>
      </c>
      <c r="U258" s="8" t="str">
        <f>IF(E258="","",IF(ISERROR(VLOOKUP(E258,'1-学员信息表'!A:AG,20,0)),"错误",IF(VLOOKUP(E258,'1-学员信息表'!A:AG,20,0)="","错误",VLOOKUP(E258,'1-学员信息表'!A:AG,20,0))))</f>
        <v/>
      </c>
    </row>
    <row r="259" spans="1:21">
      <c r="A259" s="8" t="str">
        <f t="shared" si="12"/>
        <v/>
      </c>
      <c r="B259" s="12" t="str">
        <f t="shared" si="13"/>
        <v/>
      </c>
      <c r="C259" s="11" t="str">
        <f t="shared" si="14"/>
        <v/>
      </c>
      <c r="D259" s="3"/>
      <c r="E259" s="1"/>
      <c r="F259" s="12" t="str">
        <f>IF(E259="","",IFERROR(VLOOKUP(E259,'1-学员信息表'!A:AG,2,0),"错误"))</f>
        <v/>
      </c>
      <c r="G259" s="12" t="str">
        <f>IF(E259="","",IF(ISERROR(VLOOKUP(E259,'3-班级学员信息表'!G:AC,12,0)),"错误",IF(VLOOKUP(E259,'3-班级学员信息表'!G:AC,12,0)="","错误",VLOOKUP(E259,'3-班级学员信息表'!G:AC,12,0))))</f>
        <v/>
      </c>
      <c r="H259" s="12" t="str">
        <f>IF(E259="","",IF(ISERROR(VLOOKUP(E259,'3-班级学员信息表'!G:AC,13,0)),"错误",IF(VLOOKUP(E259,'3-班级学员信息表'!G:AC,13,0)="","错误",VLOOKUP(E259,'3-班级学员信息表'!G:AC,13,0))))</f>
        <v/>
      </c>
      <c r="I259" s="8" t="str">
        <f>IF(E259="","",IFERROR(VLOOKUP(E259,'3-班级学员信息表'!G:AC,14,0),"错误"))</f>
        <v/>
      </c>
      <c r="J259" s="8" t="str">
        <f>IF(E259="","",IFERROR(VLOOKUP(E259,'3-班级学员信息表'!G:AC,15,0),"错误"))</f>
        <v/>
      </c>
      <c r="K259" s="7" t="str">
        <f>IF(E259="","",IFERROR(VLOOKUP(H259,'2-班级信息'!A:AH,6,0),"错误"))</f>
        <v/>
      </c>
      <c r="L259" s="7" t="str">
        <f>IF(E259="","",IFERROR(VLOOKUP(H259,'2-班级信息'!A:AH,29,0),"错误"))</f>
        <v/>
      </c>
      <c r="M259" s="6">
        <f>SUMIF('6-学员费用预警表'!A:A,'10-新增明细'!E259,'6-学员费用预警表'!F:F)</f>
        <v>0</v>
      </c>
      <c r="N259" s="5">
        <f>SUMIF('6-学员费用预警表'!A:A,'10-新增明细'!E259,'6-学员费用预警表'!I:I)</f>
        <v>0</v>
      </c>
      <c r="O259" s="8" t="str">
        <f>IF(E259="","",IFERROR(VLOOKUP(E259,'1-学员信息表'!A:AG,8,0),"错误"))</f>
        <v/>
      </c>
      <c r="P259" s="8" t="str">
        <f>IF(E259="","",IFERROR(VLOOKUP(E259,'4-收据记录表'!D:AX,18,0),"错误"))</f>
        <v/>
      </c>
      <c r="Q259" s="12"/>
      <c r="R259" s="11"/>
      <c r="S259" s="8" t="str">
        <f>IF(E259="","",IF(ISERROR(VLOOKUP(E259,'1-学员信息表'!A:AG,9,0)),"错误",IF(VLOOKUP(E259,'1-学员信息表'!A:AG,9,0)="","错误",VLOOKUP(E259,'1-学员信息表'!A:AG,9,0))))</f>
        <v/>
      </c>
      <c r="T259" s="4" t="str">
        <f>IF(E259="","",IF(ISERROR(VLOOKUP(E259,'1-学员信息表'!A:AG,20,0)),"错误",IF(VLOOKUP(E259,'1-学员信息表'!A:AG,20,0)="","错误",VLOOKUP(E259,'1-学员信息表'!A:AG,20,0))))</f>
        <v/>
      </c>
      <c r="U259" s="8" t="str">
        <f>IF(E259="","",IF(ISERROR(VLOOKUP(E259,'1-学员信息表'!A:AG,20,0)),"错误",IF(VLOOKUP(E259,'1-学员信息表'!A:AG,20,0)="","错误",VLOOKUP(E259,'1-学员信息表'!A:AG,20,0))))</f>
        <v/>
      </c>
    </row>
    <row r="260" spans="1:21">
      <c r="A260" s="8" t="str">
        <f t="shared" si="12"/>
        <v/>
      </c>
      <c r="B260" s="12" t="str">
        <f t="shared" si="13"/>
        <v/>
      </c>
      <c r="C260" s="11" t="str">
        <f t="shared" si="14"/>
        <v/>
      </c>
      <c r="D260" s="3"/>
      <c r="E260" s="1"/>
      <c r="F260" s="12" t="str">
        <f>IF(E260="","",IFERROR(VLOOKUP(E260,'1-学员信息表'!A:AG,2,0),"错误"))</f>
        <v/>
      </c>
      <c r="G260" s="12" t="str">
        <f>IF(E260="","",IF(ISERROR(VLOOKUP(E260,'3-班级学员信息表'!G:AC,12,0)),"错误",IF(VLOOKUP(E260,'3-班级学员信息表'!G:AC,12,0)="","错误",VLOOKUP(E260,'3-班级学员信息表'!G:AC,12,0))))</f>
        <v/>
      </c>
      <c r="H260" s="12" t="str">
        <f>IF(E260="","",IF(ISERROR(VLOOKUP(E260,'3-班级学员信息表'!G:AC,13,0)),"错误",IF(VLOOKUP(E260,'3-班级学员信息表'!G:AC,13,0)="","错误",VLOOKUP(E260,'3-班级学员信息表'!G:AC,13,0))))</f>
        <v/>
      </c>
      <c r="I260" s="8" t="str">
        <f>IF(E260="","",IFERROR(VLOOKUP(E260,'3-班级学员信息表'!G:AC,14,0),"错误"))</f>
        <v/>
      </c>
      <c r="J260" s="8" t="str">
        <f>IF(E260="","",IFERROR(VLOOKUP(E260,'3-班级学员信息表'!G:AC,15,0),"错误"))</f>
        <v/>
      </c>
      <c r="K260" s="7" t="str">
        <f>IF(E260="","",IFERROR(VLOOKUP(H260,'2-班级信息'!A:AH,6,0),"错误"))</f>
        <v/>
      </c>
      <c r="L260" s="7" t="str">
        <f>IF(E260="","",IFERROR(VLOOKUP(H260,'2-班级信息'!A:AH,29,0),"错误"))</f>
        <v/>
      </c>
      <c r="M260" s="6">
        <f>SUMIF('6-学员费用预警表'!A:A,'10-新增明细'!E260,'6-学员费用预警表'!F:F)</f>
        <v>0</v>
      </c>
      <c r="N260" s="5">
        <f>SUMIF('6-学员费用预警表'!A:A,'10-新增明细'!E260,'6-学员费用预警表'!I:I)</f>
        <v>0</v>
      </c>
      <c r="O260" s="8" t="str">
        <f>IF(E260="","",IFERROR(VLOOKUP(E260,'1-学员信息表'!A:AG,8,0),"错误"))</f>
        <v/>
      </c>
      <c r="P260" s="8" t="str">
        <f>IF(E260="","",IFERROR(VLOOKUP(E260,'4-收据记录表'!D:AX,18,0),"错误"))</f>
        <v/>
      </c>
      <c r="Q260" s="12"/>
      <c r="R260" s="11"/>
      <c r="S260" s="8" t="str">
        <f>IF(E260="","",IF(ISERROR(VLOOKUP(E260,'1-学员信息表'!A:AG,9,0)),"错误",IF(VLOOKUP(E260,'1-学员信息表'!A:AG,9,0)="","错误",VLOOKUP(E260,'1-学员信息表'!A:AG,9,0))))</f>
        <v/>
      </c>
      <c r="T260" s="4" t="str">
        <f>IF(E260="","",IF(ISERROR(VLOOKUP(E260,'1-学员信息表'!A:AG,20,0)),"错误",IF(VLOOKUP(E260,'1-学员信息表'!A:AG,20,0)="","错误",VLOOKUP(E260,'1-学员信息表'!A:AG,20,0))))</f>
        <v/>
      </c>
      <c r="U260" s="8" t="str">
        <f>IF(E260="","",IF(ISERROR(VLOOKUP(E260,'1-学员信息表'!A:AG,20,0)),"错误",IF(VLOOKUP(E260,'1-学员信息表'!A:AG,20,0)="","错误",VLOOKUP(E260,'1-学员信息表'!A:AG,20,0))))</f>
        <v/>
      </c>
    </row>
    <row r="261" spans="1:21">
      <c r="A261" s="8" t="str">
        <f t="shared" si="12"/>
        <v/>
      </c>
      <c r="B261" s="12" t="str">
        <f t="shared" si="13"/>
        <v/>
      </c>
      <c r="C261" s="11" t="str">
        <f t="shared" si="14"/>
        <v/>
      </c>
      <c r="D261" s="3"/>
      <c r="E261" s="1"/>
      <c r="F261" s="12" t="str">
        <f>IF(E261="","",IFERROR(VLOOKUP(E261,'1-学员信息表'!A:AG,2,0),"错误"))</f>
        <v/>
      </c>
      <c r="G261" s="12" t="str">
        <f>IF(E261="","",IF(ISERROR(VLOOKUP(E261,'3-班级学员信息表'!G:AC,12,0)),"错误",IF(VLOOKUP(E261,'3-班级学员信息表'!G:AC,12,0)="","错误",VLOOKUP(E261,'3-班级学员信息表'!G:AC,12,0))))</f>
        <v/>
      </c>
      <c r="H261" s="12" t="str">
        <f>IF(E261="","",IF(ISERROR(VLOOKUP(E261,'3-班级学员信息表'!G:AC,13,0)),"错误",IF(VLOOKUP(E261,'3-班级学员信息表'!G:AC,13,0)="","错误",VLOOKUP(E261,'3-班级学员信息表'!G:AC,13,0))))</f>
        <v/>
      </c>
      <c r="I261" s="8" t="str">
        <f>IF(E261="","",IFERROR(VLOOKUP(E261,'3-班级学员信息表'!G:AC,14,0),"错误"))</f>
        <v/>
      </c>
      <c r="J261" s="8" t="str">
        <f>IF(E261="","",IFERROR(VLOOKUP(E261,'3-班级学员信息表'!G:AC,15,0),"错误"))</f>
        <v/>
      </c>
      <c r="K261" s="7" t="str">
        <f>IF(E261="","",IFERROR(VLOOKUP(H261,'2-班级信息'!A:AH,6,0),"错误"))</f>
        <v/>
      </c>
      <c r="L261" s="7" t="str">
        <f>IF(E261="","",IFERROR(VLOOKUP(H261,'2-班级信息'!A:AH,29,0),"错误"))</f>
        <v/>
      </c>
      <c r="M261" s="6">
        <f>SUMIF('6-学员费用预警表'!A:A,'10-新增明细'!E261,'6-学员费用预警表'!F:F)</f>
        <v>0</v>
      </c>
      <c r="N261" s="5">
        <f>SUMIF('6-学员费用预警表'!A:A,'10-新增明细'!E261,'6-学员费用预警表'!I:I)</f>
        <v>0</v>
      </c>
      <c r="O261" s="8" t="str">
        <f>IF(E261="","",IFERROR(VLOOKUP(E261,'1-学员信息表'!A:AG,8,0),"错误"))</f>
        <v/>
      </c>
      <c r="P261" s="8" t="str">
        <f>IF(E261="","",IFERROR(VLOOKUP(E261,'4-收据记录表'!D:AX,18,0),"错误"))</f>
        <v/>
      </c>
      <c r="Q261" s="12"/>
      <c r="R261" s="11"/>
      <c r="S261" s="8" t="str">
        <f>IF(E261="","",IF(ISERROR(VLOOKUP(E261,'1-学员信息表'!A:AG,9,0)),"错误",IF(VLOOKUP(E261,'1-学员信息表'!A:AG,9,0)="","错误",VLOOKUP(E261,'1-学员信息表'!A:AG,9,0))))</f>
        <v/>
      </c>
      <c r="T261" s="4" t="str">
        <f>IF(E261="","",IF(ISERROR(VLOOKUP(E261,'1-学员信息表'!A:AG,20,0)),"错误",IF(VLOOKUP(E261,'1-学员信息表'!A:AG,20,0)="","错误",VLOOKUP(E261,'1-学员信息表'!A:AG,20,0))))</f>
        <v/>
      </c>
      <c r="U261" s="8" t="str">
        <f>IF(E261="","",IF(ISERROR(VLOOKUP(E261,'1-学员信息表'!A:AG,20,0)),"错误",IF(VLOOKUP(E261,'1-学员信息表'!A:AG,20,0)="","错误",VLOOKUP(E261,'1-学员信息表'!A:AG,20,0))))</f>
        <v/>
      </c>
    </row>
    <row r="262" spans="1:21">
      <c r="A262" s="8" t="str">
        <f t="shared" si="12"/>
        <v/>
      </c>
      <c r="B262" s="12" t="str">
        <f t="shared" si="13"/>
        <v/>
      </c>
      <c r="C262" s="11" t="str">
        <f t="shared" si="14"/>
        <v/>
      </c>
      <c r="D262" s="3"/>
      <c r="E262" s="1"/>
      <c r="F262" s="12" t="str">
        <f>IF(E262="","",IFERROR(VLOOKUP(E262,'1-学员信息表'!A:AG,2,0),"错误"))</f>
        <v/>
      </c>
      <c r="G262" s="12" t="str">
        <f>IF(E262="","",IF(ISERROR(VLOOKUP(E262,'3-班级学员信息表'!G:AC,12,0)),"错误",IF(VLOOKUP(E262,'3-班级学员信息表'!G:AC,12,0)="","错误",VLOOKUP(E262,'3-班级学员信息表'!G:AC,12,0))))</f>
        <v/>
      </c>
      <c r="H262" s="12" t="str">
        <f>IF(E262="","",IF(ISERROR(VLOOKUP(E262,'3-班级学员信息表'!G:AC,13,0)),"错误",IF(VLOOKUP(E262,'3-班级学员信息表'!G:AC,13,0)="","错误",VLOOKUP(E262,'3-班级学员信息表'!G:AC,13,0))))</f>
        <v/>
      </c>
      <c r="I262" s="8" t="str">
        <f>IF(E262="","",IFERROR(VLOOKUP(E262,'3-班级学员信息表'!G:AC,14,0),"错误"))</f>
        <v/>
      </c>
      <c r="J262" s="8" t="str">
        <f>IF(E262="","",IFERROR(VLOOKUP(E262,'3-班级学员信息表'!G:AC,15,0),"错误"))</f>
        <v/>
      </c>
      <c r="K262" s="7" t="str">
        <f>IF(E262="","",IFERROR(VLOOKUP(H262,'2-班级信息'!A:AH,6,0),"错误"))</f>
        <v/>
      </c>
      <c r="L262" s="7" t="str">
        <f>IF(E262="","",IFERROR(VLOOKUP(H262,'2-班级信息'!A:AH,29,0),"错误"))</f>
        <v/>
      </c>
      <c r="M262" s="6">
        <f>SUMIF('6-学员费用预警表'!A:A,'10-新增明细'!E262,'6-学员费用预警表'!F:F)</f>
        <v>0</v>
      </c>
      <c r="N262" s="5">
        <f>SUMIF('6-学员费用预警表'!A:A,'10-新增明细'!E262,'6-学员费用预警表'!I:I)</f>
        <v>0</v>
      </c>
      <c r="O262" s="8" t="str">
        <f>IF(E262="","",IFERROR(VLOOKUP(E262,'1-学员信息表'!A:AG,8,0),"错误"))</f>
        <v/>
      </c>
      <c r="P262" s="8" t="str">
        <f>IF(E262="","",IFERROR(VLOOKUP(E262,'4-收据记录表'!D:AX,18,0),"错误"))</f>
        <v/>
      </c>
      <c r="Q262" s="12"/>
      <c r="R262" s="11"/>
      <c r="S262" s="8" t="str">
        <f>IF(E262="","",IF(ISERROR(VLOOKUP(E262,'1-学员信息表'!A:AG,9,0)),"错误",IF(VLOOKUP(E262,'1-学员信息表'!A:AG,9,0)="","错误",VLOOKUP(E262,'1-学员信息表'!A:AG,9,0))))</f>
        <v/>
      </c>
      <c r="T262" s="4" t="str">
        <f>IF(E262="","",IF(ISERROR(VLOOKUP(E262,'1-学员信息表'!A:AG,20,0)),"错误",IF(VLOOKUP(E262,'1-学员信息表'!A:AG,20,0)="","错误",VLOOKUP(E262,'1-学员信息表'!A:AG,20,0))))</f>
        <v/>
      </c>
      <c r="U262" s="8" t="str">
        <f>IF(E262="","",IF(ISERROR(VLOOKUP(E262,'1-学员信息表'!A:AG,20,0)),"错误",IF(VLOOKUP(E262,'1-学员信息表'!A:AG,20,0)="","错误",VLOOKUP(E262,'1-学员信息表'!A:AG,20,0))))</f>
        <v/>
      </c>
    </row>
    <row r="263" spans="1:21">
      <c r="A263" s="8" t="str">
        <f t="shared" si="12"/>
        <v/>
      </c>
      <c r="B263" s="12" t="str">
        <f t="shared" si="13"/>
        <v/>
      </c>
      <c r="C263" s="11" t="str">
        <f t="shared" si="14"/>
        <v/>
      </c>
      <c r="D263" s="3"/>
      <c r="E263" s="1"/>
      <c r="F263" s="12" t="str">
        <f>IF(E263="","",IFERROR(VLOOKUP(E263,'1-学员信息表'!A:AG,2,0),"错误"))</f>
        <v/>
      </c>
      <c r="G263" s="12" t="str">
        <f>IF(E263="","",IF(ISERROR(VLOOKUP(E263,'3-班级学员信息表'!G:AC,12,0)),"错误",IF(VLOOKUP(E263,'3-班级学员信息表'!G:AC,12,0)="","错误",VLOOKUP(E263,'3-班级学员信息表'!G:AC,12,0))))</f>
        <v/>
      </c>
      <c r="H263" s="12" t="str">
        <f>IF(E263="","",IF(ISERROR(VLOOKUP(E263,'3-班级学员信息表'!G:AC,13,0)),"错误",IF(VLOOKUP(E263,'3-班级学员信息表'!G:AC,13,0)="","错误",VLOOKUP(E263,'3-班级学员信息表'!G:AC,13,0))))</f>
        <v/>
      </c>
      <c r="I263" s="8" t="str">
        <f>IF(E263="","",IFERROR(VLOOKUP(E263,'3-班级学员信息表'!G:AC,14,0),"错误"))</f>
        <v/>
      </c>
      <c r="J263" s="8" t="str">
        <f>IF(E263="","",IFERROR(VLOOKUP(E263,'3-班级学员信息表'!G:AC,15,0),"错误"))</f>
        <v/>
      </c>
      <c r="K263" s="7" t="str">
        <f>IF(E263="","",IFERROR(VLOOKUP(H263,'2-班级信息'!A:AH,6,0),"错误"))</f>
        <v/>
      </c>
      <c r="L263" s="7" t="str">
        <f>IF(E263="","",IFERROR(VLOOKUP(H263,'2-班级信息'!A:AH,29,0),"错误"))</f>
        <v/>
      </c>
      <c r="M263" s="6">
        <f>SUMIF('6-学员费用预警表'!A:A,'10-新增明细'!E263,'6-学员费用预警表'!F:F)</f>
        <v>0</v>
      </c>
      <c r="N263" s="5">
        <f>SUMIF('6-学员费用预警表'!A:A,'10-新增明细'!E263,'6-学员费用预警表'!I:I)</f>
        <v>0</v>
      </c>
      <c r="O263" s="8" t="str">
        <f>IF(E263="","",IFERROR(VLOOKUP(E263,'1-学员信息表'!A:AG,8,0),"错误"))</f>
        <v/>
      </c>
      <c r="P263" s="8" t="str">
        <f>IF(E263="","",IFERROR(VLOOKUP(E263,'4-收据记录表'!D:AX,18,0),"错误"))</f>
        <v/>
      </c>
      <c r="Q263" s="12"/>
      <c r="R263" s="11"/>
      <c r="S263" s="8" t="str">
        <f>IF(E263="","",IF(ISERROR(VLOOKUP(E263,'1-学员信息表'!A:AG,9,0)),"错误",IF(VLOOKUP(E263,'1-学员信息表'!A:AG,9,0)="","错误",VLOOKUP(E263,'1-学员信息表'!A:AG,9,0))))</f>
        <v/>
      </c>
      <c r="T263" s="4" t="str">
        <f>IF(E263="","",IF(ISERROR(VLOOKUP(E263,'1-学员信息表'!A:AG,20,0)),"错误",IF(VLOOKUP(E263,'1-学员信息表'!A:AG,20,0)="","错误",VLOOKUP(E263,'1-学员信息表'!A:AG,20,0))))</f>
        <v/>
      </c>
      <c r="U263" s="8" t="str">
        <f>IF(E263="","",IF(ISERROR(VLOOKUP(E263,'1-学员信息表'!A:AG,20,0)),"错误",IF(VLOOKUP(E263,'1-学员信息表'!A:AG,20,0)="","错误",VLOOKUP(E263,'1-学员信息表'!A:AG,20,0))))</f>
        <v/>
      </c>
    </row>
    <row r="264" spans="1:21">
      <c r="A264" s="8" t="str">
        <f t="shared" si="12"/>
        <v/>
      </c>
      <c r="B264" s="12" t="str">
        <f t="shared" si="13"/>
        <v/>
      </c>
      <c r="C264" s="11" t="str">
        <f t="shared" si="14"/>
        <v/>
      </c>
      <c r="D264" s="3"/>
      <c r="E264" s="1"/>
      <c r="F264" s="12" t="str">
        <f>IF(E264="","",IFERROR(VLOOKUP(E264,'1-学员信息表'!A:AG,2,0),"错误"))</f>
        <v/>
      </c>
      <c r="G264" s="12" t="str">
        <f>IF(E264="","",IF(ISERROR(VLOOKUP(E264,'3-班级学员信息表'!G:AC,12,0)),"错误",IF(VLOOKUP(E264,'3-班级学员信息表'!G:AC,12,0)="","错误",VLOOKUP(E264,'3-班级学员信息表'!G:AC,12,0))))</f>
        <v/>
      </c>
      <c r="H264" s="12" t="str">
        <f>IF(E264="","",IF(ISERROR(VLOOKUP(E264,'3-班级学员信息表'!G:AC,13,0)),"错误",IF(VLOOKUP(E264,'3-班级学员信息表'!G:AC,13,0)="","错误",VLOOKUP(E264,'3-班级学员信息表'!G:AC,13,0))))</f>
        <v/>
      </c>
      <c r="I264" s="8" t="str">
        <f>IF(E264="","",IFERROR(VLOOKUP(E264,'3-班级学员信息表'!G:AC,14,0),"错误"))</f>
        <v/>
      </c>
      <c r="J264" s="8" t="str">
        <f>IF(E264="","",IFERROR(VLOOKUP(E264,'3-班级学员信息表'!G:AC,15,0),"错误"))</f>
        <v/>
      </c>
      <c r="K264" s="7" t="str">
        <f>IF(E264="","",IFERROR(VLOOKUP(H264,'2-班级信息'!A:AH,6,0),"错误"))</f>
        <v/>
      </c>
      <c r="L264" s="7" t="str">
        <f>IF(E264="","",IFERROR(VLOOKUP(H264,'2-班级信息'!A:AH,29,0),"错误"))</f>
        <v/>
      </c>
      <c r="M264" s="6">
        <f>SUMIF('6-学员费用预警表'!A:A,'10-新增明细'!E264,'6-学员费用预警表'!F:F)</f>
        <v>0</v>
      </c>
      <c r="N264" s="5">
        <f>SUMIF('6-学员费用预警表'!A:A,'10-新增明细'!E264,'6-学员费用预警表'!I:I)</f>
        <v>0</v>
      </c>
      <c r="O264" s="8" t="str">
        <f>IF(E264="","",IFERROR(VLOOKUP(E264,'1-学员信息表'!A:AG,8,0),"错误"))</f>
        <v/>
      </c>
      <c r="P264" s="8" t="str">
        <f>IF(E264="","",IFERROR(VLOOKUP(E264,'4-收据记录表'!D:AX,18,0),"错误"))</f>
        <v/>
      </c>
      <c r="Q264" s="12"/>
      <c r="R264" s="11"/>
      <c r="S264" s="8" t="str">
        <f>IF(E264="","",IF(ISERROR(VLOOKUP(E264,'1-学员信息表'!A:AG,9,0)),"错误",IF(VLOOKUP(E264,'1-学员信息表'!A:AG,9,0)="","错误",VLOOKUP(E264,'1-学员信息表'!A:AG,9,0))))</f>
        <v/>
      </c>
      <c r="T264" s="4" t="str">
        <f>IF(E264="","",IF(ISERROR(VLOOKUP(E264,'1-学员信息表'!A:AG,20,0)),"错误",IF(VLOOKUP(E264,'1-学员信息表'!A:AG,20,0)="","错误",VLOOKUP(E264,'1-学员信息表'!A:AG,20,0))))</f>
        <v/>
      </c>
      <c r="U264" s="8" t="str">
        <f>IF(E264="","",IF(ISERROR(VLOOKUP(E264,'1-学员信息表'!A:AG,20,0)),"错误",IF(VLOOKUP(E264,'1-学员信息表'!A:AG,20,0)="","错误",VLOOKUP(E264,'1-学员信息表'!A:AG,20,0))))</f>
        <v/>
      </c>
    </row>
    <row r="265" spans="1:21">
      <c r="A265" s="8" t="str">
        <f t="shared" si="12"/>
        <v/>
      </c>
      <c r="B265" s="12" t="str">
        <f t="shared" si="13"/>
        <v/>
      </c>
      <c r="C265" s="11" t="str">
        <f t="shared" si="14"/>
        <v/>
      </c>
      <c r="D265" s="3"/>
      <c r="E265" s="1"/>
      <c r="F265" s="12" t="str">
        <f>IF(E265="","",IFERROR(VLOOKUP(E265,'1-学员信息表'!A:AG,2,0),"错误"))</f>
        <v/>
      </c>
      <c r="G265" s="12" t="str">
        <f>IF(E265="","",IF(ISERROR(VLOOKUP(E265,'3-班级学员信息表'!G:AC,12,0)),"错误",IF(VLOOKUP(E265,'3-班级学员信息表'!G:AC,12,0)="","错误",VLOOKUP(E265,'3-班级学员信息表'!G:AC,12,0))))</f>
        <v/>
      </c>
      <c r="H265" s="12" t="str">
        <f>IF(E265="","",IF(ISERROR(VLOOKUP(E265,'3-班级学员信息表'!G:AC,13,0)),"错误",IF(VLOOKUP(E265,'3-班级学员信息表'!G:AC,13,0)="","错误",VLOOKUP(E265,'3-班级学员信息表'!G:AC,13,0))))</f>
        <v/>
      </c>
      <c r="I265" s="8" t="str">
        <f>IF(E265="","",IFERROR(VLOOKUP(E265,'3-班级学员信息表'!G:AC,14,0),"错误"))</f>
        <v/>
      </c>
      <c r="J265" s="8" t="str">
        <f>IF(E265="","",IFERROR(VLOOKUP(E265,'3-班级学员信息表'!G:AC,15,0),"错误"))</f>
        <v/>
      </c>
      <c r="K265" s="7" t="str">
        <f>IF(E265="","",IFERROR(VLOOKUP(H265,'2-班级信息'!A:AH,6,0),"错误"))</f>
        <v/>
      </c>
      <c r="L265" s="7" t="str">
        <f>IF(E265="","",IFERROR(VLOOKUP(H265,'2-班级信息'!A:AH,29,0),"错误"))</f>
        <v/>
      </c>
      <c r="M265" s="6">
        <f>SUMIF('6-学员费用预警表'!A:A,'10-新增明细'!E265,'6-学员费用预警表'!F:F)</f>
        <v>0</v>
      </c>
      <c r="N265" s="5">
        <f>SUMIF('6-学员费用预警表'!A:A,'10-新增明细'!E265,'6-学员费用预警表'!I:I)</f>
        <v>0</v>
      </c>
      <c r="O265" s="8" t="str">
        <f>IF(E265="","",IFERROR(VLOOKUP(E265,'1-学员信息表'!A:AG,8,0),"错误"))</f>
        <v/>
      </c>
      <c r="P265" s="8" t="str">
        <f>IF(E265="","",IFERROR(VLOOKUP(E265,'4-收据记录表'!D:AX,18,0),"错误"))</f>
        <v/>
      </c>
      <c r="Q265" s="12"/>
      <c r="R265" s="11"/>
      <c r="S265" s="8" t="str">
        <f>IF(E265="","",IF(ISERROR(VLOOKUP(E265,'1-学员信息表'!A:AG,9,0)),"错误",IF(VLOOKUP(E265,'1-学员信息表'!A:AG,9,0)="","错误",VLOOKUP(E265,'1-学员信息表'!A:AG,9,0))))</f>
        <v/>
      </c>
      <c r="T265" s="4" t="str">
        <f>IF(E265="","",IF(ISERROR(VLOOKUP(E265,'1-学员信息表'!A:AG,20,0)),"错误",IF(VLOOKUP(E265,'1-学员信息表'!A:AG,20,0)="","错误",VLOOKUP(E265,'1-学员信息表'!A:AG,20,0))))</f>
        <v/>
      </c>
      <c r="U265" s="8" t="str">
        <f>IF(E265="","",IF(ISERROR(VLOOKUP(E265,'1-学员信息表'!A:AG,20,0)),"错误",IF(VLOOKUP(E265,'1-学员信息表'!A:AG,20,0)="","错误",VLOOKUP(E265,'1-学员信息表'!A:AG,20,0))))</f>
        <v/>
      </c>
    </row>
    <row r="266" spans="1:21">
      <c r="A266" s="8" t="str">
        <f t="shared" si="12"/>
        <v/>
      </c>
      <c r="B266" s="12" t="str">
        <f t="shared" si="13"/>
        <v/>
      </c>
      <c r="C266" s="11" t="str">
        <f t="shared" si="14"/>
        <v/>
      </c>
      <c r="D266" s="3"/>
      <c r="E266" s="1"/>
      <c r="F266" s="12" t="str">
        <f>IF(E266="","",IFERROR(VLOOKUP(E266,'1-学员信息表'!A:AG,2,0),"错误"))</f>
        <v/>
      </c>
      <c r="G266" s="12" t="str">
        <f>IF(E266="","",IF(ISERROR(VLOOKUP(E266,'3-班级学员信息表'!G:AC,12,0)),"错误",IF(VLOOKUP(E266,'3-班级学员信息表'!G:AC,12,0)="","错误",VLOOKUP(E266,'3-班级学员信息表'!G:AC,12,0))))</f>
        <v/>
      </c>
      <c r="H266" s="12" t="str">
        <f>IF(E266="","",IF(ISERROR(VLOOKUP(E266,'3-班级学员信息表'!G:AC,13,0)),"错误",IF(VLOOKUP(E266,'3-班级学员信息表'!G:AC,13,0)="","错误",VLOOKUP(E266,'3-班级学员信息表'!G:AC,13,0))))</f>
        <v/>
      </c>
      <c r="I266" s="8" t="str">
        <f>IF(E266="","",IFERROR(VLOOKUP(E266,'3-班级学员信息表'!G:AC,14,0),"错误"))</f>
        <v/>
      </c>
      <c r="J266" s="8" t="str">
        <f>IF(E266="","",IFERROR(VLOOKUP(E266,'3-班级学员信息表'!G:AC,15,0),"错误"))</f>
        <v/>
      </c>
      <c r="K266" s="7" t="str">
        <f>IF(E266="","",IFERROR(VLOOKUP(H266,'2-班级信息'!A:AH,6,0),"错误"))</f>
        <v/>
      </c>
      <c r="L266" s="7" t="str">
        <f>IF(E266="","",IFERROR(VLOOKUP(H266,'2-班级信息'!A:AH,29,0),"错误"))</f>
        <v/>
      </c>
      <c r="M266" s="6">
        <f>SUMIF('6-学员费用预警表'!A:A,'10-新增明细'!E266,'6-学员费用预警表'!F:F)</f>
        <v>0</v>
      </c>
      <c r="N266" s="5">
        <f>SUMIF('6-学员费用预警表'!A:A,'10-新增明细'!E266,'6-学员费用预警表'!I:I)</f>
        <v>0</v>
      </c>
      <c r="O266" s="8" t="str">
        <f>IF(E266="","",IFERROR(VLOOKUP(E266,'1-学员信息表'!A:AG,8,0),"错误"))</f>
        <v/>
      </c>
      <c r="P266" s="8" t="str">
        <f>IF(E266="","",IFERROR(VLOOKUP(E266,'4-收据记录表'!D:AX,18,0),"错误"))</f>
        <v/>
      </c>
      <c r="Q266" s="12"/>
      <c r="R266" s="11"/>
      <c r="S266" s="8" t="str">
        <f>IF(E266="","",IF(ISERROR(VLOOKUP(E266,'1-学员信息表'!A:AG,9,0)),"错误",IF(VLOOKUP(E266,'1-学员信息表'!A:AG,9,0)="","错误",VLOOKUP(E266,'1-学员信息表'!A:AG,9,0))))</f>
        <v/>
      </c>
      <c r="T266" s="4" t="str">
        <f>IF(E266="","",IF(ISERROR(VLOOKUP(E266,'1-学员信息表'!A:AG,20,0)),"错误",IF(VLOOKUP(E266,'1-学员信息表'!A:AG,20,0)="","错误",VLOOKUP(E266,'1-学员信息表'!A:AG,20,0))))</f>
        <v/>
      </c>
      <c r="U266" s="8" t="str">
        <f>IF(E266="","",IF(ISERROR(VLOOKUP(E266,'1-学员信息表'!A:AG,20,0)),"错误",IF(VLOOKUP(E266,'1-学员信息表'!A:AG,20,0)="","错误",VLOOKUP(E266,'1-学员信息表'!A:AG,20,0))))</f>
        <v/>
      </c>
    </row>
    <row r="267" spans="1:21">
      <c r="A267" s="8" t="str">
        <f t="shared" si="12"/>
        <v/>
      </c>
      <c r="B267" s="12" t="str">
        <f t="shared" si="13"/>
        <v/>
      </c>
      <c r="C267" s="11" t="str">
        <f t="shared" si="14"/>
        <v/>
      </c>
      <c r="D267" s="3"/>
      <c r="E267" s="1"/>
      <c r="F267" s="12" t="str">
        <f>IF(E267="","",IFERROR(VLOOKUP(E267,'1-学员信息表'!A:AG,2,0),"错误"))</f>
        <v/>
      </c>
      <c r="G267" s="12" t="str">
        <f>IF(E267="","",IF(ISERROR(VLOOKUP(E267,'3-班级学员信息表'!G:AC,12,0)),"错误",IF(VLOOKUP(E267,'3-班级学员信息表'!G:AC,12,0)="","错误",VLOOKUP(E267,'3-班级学员信息表'!G:AC,12,0))))</f>
        <v/>
      </c>
      <c r="H267" s="12" t="str">
        <f>IF(E267="","",IF(ISERROR(VLOOKUP(E267,'3-班级学员信息表'!G:AC,13,0)),"错误",IF(VLOOKUP(E267,'3-班级学员信息表'!G:AC,13,0)="","错误",VLOOKUP(E267,'3-班级学员信息表'!G:AC,13,0))))</f>
        <v/>
      </c>
      <c r="I267" s="8" t="str">
        <f>IF(E267="","",IFERROR(VLOOKUP(E267,'3-班级学员信息表'!G:AC,14,0),"错误"))</f>
        <v/>
      </c>
      <c r="J267" s="8" t="str">
        <f>IF(E267="","",IFERROR(VLOOKUP(E267,'3-班级学员信息表'!G:AC,15,0),"错误"))</f>
        <v/>
      </c>
      <c r="K267" s="7" t="str">
        <f>IF(E267="","",IFERROR(VLOOKUP(H267,'2-班级信息'!A:AH,6,0),"错误"))</f>
        <v/>
      </c>
      <c r="L267" s="7" t="str">
        <f>IF(E267="","",IFERROR(VLOOKUP(H267,'2-班级信息'!A:AH,29,0),"错误"))</f>
        <v/>
      </c>
      <c r="M267" s="6">
        <f>SUMIF('6-学员费用预警表'!A:A,'10-新增明细'!E267,'6-学员费用预警表'!F:F)</f>
        <v>0</v>
      </c>
      <c r="N267" s="5">
        <f>SUMIF('6-学员费用预警表'!A:A,'10-新增明细'!E267,'6-学员费用预警表'!I:I)</f>
        <v>0</v>
      </c>
      <c r="O267" s="8" t="str">
        <f>IF(E267="","",IFERROR(VLOOKUP(E267,'1-学员信息表'!A:AG,8,0),"错误"))</f>
        <v/>
      </c>
      <c r="P267" s="8" t="str">
        <f>IF(E267="","",IFERROR(VLOOKUP(E267,'4-收据记录表'!D:AX,18,0),"错误"))</f>
        <v/>
      </c>
      <c r="Q267" s="12"/>
      <c r="R267" s="11"/>
      <c r="S267" s="8" t="str">
        <f>IF(E267="","",IF(ISERROR(VLOOKUP(E267,'1-学员信息表'!A:AG,9,0)),"错误",IF(VLOOKUP(E267,'1-学员信息表'!A:AG,9,0)="","错误",VLOOKUP(E267,'1-学员信息表'!A:AG,9,0))))</f>
        <v/>
      </c>
      <c r="T267" s="4" t="str">
        <f>IF(E267="","",IF(ISERROR(VLOOKUP(E267,'1-学员信息表'!A:AG,20,0)),"错误",IF(VLOOKUP(E267,'1-学员信息表'!A:AG,20,0)="","错误",VLOOKUP(E267,'1-学员信息表'!A:AG,20,0))))</f>
        <v/>
      </c>
      <c r="U267" s="8" t="str">
        <f>IF(E267="","",IF(ISERROR(VLOOKUP(E267,'1-学员信息表'!A:AG,20,0)),"错误",IF(VLOOKUP(E267,'1-学员信息表'!A:AG,20,0)="","错误",VLOOKUP(E267,'1-学员信息表'!A:AG,20,0))))</f>
        <v/>
      </c>
    </row>
    <row r="268" spans="1:21">
      <c r="A268" s="8" t="str">
        <f t="shared" si="12"/>
        <v/>
      </c>
      <c r="B268" s="12" t="str">
        <f t="shared" si="13"/>
        <v/>
      </c>
      <c r="C268" s="11" t="str">
        <f t="shared" si="14"/>
        <v/>
      </c>
      <c r="D268" s="3"/>
      <c r="E268" s="1"/>
      <c r="F268" s="12" t="str">
        <f>IF(E268="","",IFERROR(VLOOKUP(E268,'1-学员信息表'!A:AG,2,0),"错误"))</f>
        <v/>
      </c>
      <c r="G268" s="12" t="str">
        <f>IF(E268="","",IF(ISERROR(VLOOKUP(E268,'3-班级学员信息表'!G:AC,12,0)),"错误",IF(VLOOKUP(E268,'3-班级学员信息表'!G:AC,12,0)="","错误",VLOOKUP(E268,'3-班级学员信息表'!G:AC,12,0))))</f>
        <v/>
      </c>
      <c r="H268" s="12" t="str">
        <f>IF(E268="","",IF(ISERROR(VLOOKUP(E268,'3-班级学员信息表'!G:AC,13,0)),"错误",IF(VLOOKUP(E268,'3-班级学员信息表'!G:AC,13,0)="","错误",VLOOKUP(E268,'3-班级学员信息表'!G:AC,13,0))))</f>
        <v/>
      </c>
      <c r="I268" s="8" t="str">
        <f>IF(E268="","",IFERROR(VLOOKUP(E268,'3-班级学员信息表'!G:AC,14,0),"错误"))</f>
        <v/>
      </c>
      <c r="J268" s="8" t="str">
        <f>IF(E268="","",IFERROR(VLOOKUP(E268,'3-班级学员信息表'!G:AC,15,0),"错误"))</f>
        <v/>
      </c>
      <c r="K268" s="7" t="str">
        <f>IF(E268="","",IFERROR(VLOOKUP(H268,'2-班级信息'!A:AH,6,0),"错误"))</f>
        <v/>
      </c>
      <c r="L268" s="7" t="str">
        <f>IF(E268="","",IFERROR(VLOOKUP(H268,'2-班级信息'!A:AH,29,0),"错误"))</f>
        <v/>
      </c>
      <c r="M268" s="6">
        <f>SUMIF('6-学员费用预警表'!A:A,'10-新增明细'!E268,'6-学员费用预警表'!F:F)</f>
        <v>0</v>
      </c>
      <c r="N268" s="5">
        <f>SUMIF('6-学员费用预警表'!A:A,'10-新增明细'!E268,'6-学员费用预警表'!I:I)</f>
        <v>0</v>
      </c>
      <c r="O268" s="8" t="str">
        <f>IF(E268="","",IFERROR(VLOOKUP(E268,'1-学员信息表'!A:AG,8,0),"错误"))</f>
        <v/>
      </c>
      <c r="P268" s="8" t="str">
        <f>IF(E268="","",IFERROR(VLOOKUP(E268,'4-收据记录表'!D:AX,18,0),"错误"))</f>
        <v/>
      </c>
      <c r="Q268" s="12"/>
      <c r="R268" s="11"/>
      <c r="S268" s="8" t="str">
        <f>IF(E268="","",IF(ISERROR(VLOOKUP(E268,'1-学员信息表'!A:AG,9,0)),"错误",IF(VLOOKUP(E268,'1-学员信息表'!A:AG,9,0)="","错误",VLOOKUP(E268,'1-学员信息表'!A:AG,9,0))))</f>
        <v/>
      </c>
      <c r="T268" s="4" t="str">
        <f>IF(E268="","",IF(ISERROR(VLOOKUP(E268,'1-学员信息表'!A:AG,20,0)),"错误",IF(VLOOKUP(E268,'1-学员信息表'!A:AG,20,0)="","错误",VLOOKUP(E268,'1-学员信息表'!A:AG,20,0))))</f>
        <v/>
      </c>
      <c r="U268" s="8" t="str">
        <f>IF(E268="","",IF(ISERROR(VLOOKUP(E268,'1-学员信息表'!A:AG,20,0)),"错误",IF(VLOOKUP(E268,'1-学员信息表'!A:AG,20,0)="","错误",VLOOKUP(E268,'1-学员信息表'!A:AG,20,0))))</f>
        <v/>
      </c>
    </row>
    <row r="269" spans="1:21">
      <c r="A269" s="8" t="str">
        <f t="shared" si="12"/>
        <v/>
      </c>
      <c r="B269" s="12" t="str">
        <f t="shared" si="13"/>
        <v/>
      </c>
      <c r="C269" s="11" t="str">
        <f t="shared" si="14"/>
        <v/>
      </c>
      <c r="D269" s="3"/>
      <c r="E269" s="1"/>
      <c r="F269" s="12" t="str">
        <f>IF(E269="","",IFERROR(VLOOKUP(E269,'1-学员信息表'!A:AG,2,0),"错误"))</f>
        <v/>
      </c>
      <c r="G269" s="12" t="str">
        <f>IF(E269="","",IF(ISERROR(VLOOKUP(E269,'3-班级学员信息表'!G:AC,12,0)),"错误",IF(VLOOKUP(E269,'3-班级学员信息表'!G:AC,12,0)="","错误",VLOOKUP(E269,'3-班级学员信息表'!G:AC,12,0))))</f>
        <v/>
      </c>
      <c r="H269" s="12" t="str">
        <f>IF(E269="","",IF(ISERROR(VLOOKUP(E269,'3-班级学员信息表'!G:AC,13,0)),"错误",IF(VLOOKUP(E269,'3-班级学员信息表'!G:AC,13,0)="","错误",VLOOKUP(E269,'3-班级学员信息表'!G:AC,13,0))))</f>
        <v/>
      </c>
      <c r="I269" s="8" t="str">
        <f>IF(E269="","",IFERROR(VLOOKUP(E269,'3-班级学员信息表'!G:AC,14,0),"错误"))</f>
        <v/>
      </c>
      <c r="J269" s="8" t="str">
        <f>IF(E269="","",IFERROR(VLOOKUP(E269,'3-班级学员信息表'!G:AC,15,0),"错误"))</f>
        <v/>
      </c>
      <c r="K269" s="7" t="str">
        <f>IF(E269="","",IFERROR(VLOOKUP(H269,'2-班级信息'!A:AH,6,0),"错误"))</f>
        <v/>
      </c>
      <c r="L269" s="7" t="str">
        <f>IF(E269="","",IFERROR(VLOOKUP(H269,'2-班级信息'!A:AH,29,0),"错误"))</f>
        <v/>
      </c>
      <c r="M269" s="6">
        <f>SUMIF('6-学员费用预警表'!A:A,'10-新增明细'!E269,'6-学员费用预警表'!F:F)</f>
        <v>0</v>
      </c>
      <c r="N269" s="5">
        <f>SUMIF('6-学员费用预警表'!A:A,'10-新增明细'!E269,'6-学员费用预警表'!I:I)</f>
        <v>0</v>
      </c>
      <c r="O269" s="8" t="str">
        <f>IF(E269="","",IFERROR(VLOOKUP(E269,'1-学员信息表'!A:AG,8,0),"错误"))</f>
        <v/>
      </c>
      <c r="P269" s="8" t="str">
        <f>IF(E269="","",IFERROR(VLOOKUP(E269,'4-收据记录表'!D:AX,18,0),"错误"))</f>
        <v/>
      </c>
      <c r="Q269" s="12"/>
      <c r="R269" s="11"/>
      <c r="S269" s="8" t="str">
        <f>IF(E269="","",IF(ISERROR(VLOOKUP(E269,'1-学员信息表'!A:AG,9,0)),"错误",IF(VLOOKUP(E269,'1-学员信息表'!A:AG,9,0)="","错误",VLOOKUP(E269,'1-学员信息表'!A:AG,9,0))))</f>
        <v/>
      </c>
      <c r="T269" s="4" t="str">
        <f>IF(E269="","",IF(ISERROR(VLOOKUP(E269,'1-学员信息表'!A:AG,20,0)),"错误",IF(VLOOKUP(E269,'1-学员信息表'!A:AG,20,0)="","错误",VLOOKUP(E269,'1-学员信息表'!A:AG,20,0))))</f>
        <v/>
      </c>
      <c r="U269" s="8" t="str">
        <f>IF(E269="","",IF(ISERROR(VLOOKUP(E269,'1-学员信息表'!A:AG,20,0)),"错误",IF(VLOOKUP(E269,'1-学员信息表'!A:AG,20,0)="","错误",VLOOKUP(E269,'1-学员信息表'!A:AG,20,0))))</f>
        <v/>
      </c>
    </row>
    <row r="270" spans="1:21">
      <c r="A270" s="8" t="str">
        <f t="shared" si="12"/>
        <v/>
      </c>
      <c r="B270" s="12" t="str">
        <f t="shared" si="13"/>
        <v/>
      </c>
      <c r="C270" s="11" t="str">
        <f t="shared" si="14"/>
        <v/>
      </c>
      <c r="D270" s="3"/>
      <c r="E270" s="1"/>
      <c r="F270" s="12" t="str">
        <f>IF(E270="","",IFERROR(VLOOKUP(E270,'1-学员信息表'!A:AG,2,0),"错误"))</f>
        <v/>
      </c>
      <c r="G270" s="12" t="str">
        <f>IF(E270="","",IF(ISERROR(VLOOKUP(E270,'3-班级学员信息表'!G:AC,12,0)),"错误",IF(VLOOKUP(E270,'3-班级学员信息表'!G:AC,12,0)="","错误",VLOOKUP(E270,'3-班级学员信息表'!G:AC,12,0))))</f>
        <v/>
      </c>
      <c r="H270" s="12" t="str">
        <f>IF(E270="","",IF(ISERROR(VLOOKUP(E270,'3-班级学员信息表'!G:AC,13,0)),"错误",IF(VLOOKUP(E270,'3-班级学员信息表'!G:AC,13,0)="","错误",VLOOKUP(E270,'3-班级学员信息表'!G:AC,13,0))))</f>
        <v/>
      </c>
      <c r="I270" s="8" t="str">
        <f>IF(E270="","",IFERROR(VLOOKUP(E270,'3-班级学员信息表'!G:AC,14,0),"错误"))</f>
        <v/>
      </c>
      <c r="J270" s="8" t="str">
        <f>IF(E270="","",IFERROR(VLOOKUP(E270,'3-班级学员信息表'!G:AC,15,0),"错误"))</f>
        <v/>
      </c>
      <c r="K270" s="7" t="str">
        <f>IF(E270="","",IFERROR(VLOOKUP(H270,'2-班级信息'!A:AH,6,0),"错误"))</f>
        <v/>
      </c>
      <c r="L270" s="7" t="str">
        <f>IF(E270="","",IFERROR(VLOOKUP(H270,'2-班级信息'!A:AH,29,0),"错误"))</f>
        <v/>
      </c>
      <c r="M270" s="6">
        <f>SUMIF('6-学员费用预警表'!A:A,'10-新增明细'!E270,'6-学员费用预警表'!F:F)</f>
        <v>0</v>
      </c>
      <c r="N270" s="5">
        <f>SUMIF('6-学员费用预警表'!A:A,'10-新增明细'!E270,'6-学员费用预警表'!I:I)</f>
        <v>0</v>
      </c>
      <c r="O270" s="8" t="str">
        <f>IF(E270="","",IFERROR(VLOOKUP(E270,'1-学员信息表'!A:AG,8,0),"错误"))</f>
        <v/>
      </c>
      <c r="P270" s="8" t="str">
        <f>IF(E270="","",IFERROR(VLOOKUP(E270,'4-收据记录表'!D:AX,18,0),"错误"))</f>
        <v/>
      </c>
      <c r="Q270" s="12"/>
      <c r="R270" s="11"/>
      <c r="S270" s="8" t="str">
        <f>IF(E270="","",IF(ISERROR(VLOOKUP(E270,'1-学员信息表'!A:AG,9,0)),"错误",IF(VLOOKUP(E270,'1-学员信息表'!A:AG,9,0)="","错误",VLOOKUP(E270,'1-学员信息表'!A:AG,9,0))))</f>
        <v/>
      </c>
      <c r="T270" s="4" t="str">
        <f>IF(E270="","",IF(ISERROR(VLOOKUP(E270,'1-学员信息表'!A:AG,20,0)),"错误",IF(VLOOKUP(E270,'1-学员信息表'!A:AG,20,0)="","错误",VLOOKUP(E270,'1-学员信息表'!A:AG,20,0))))</f>
        <v/>
      </c>
      <c r="U270" s="8" t="str">
        <f>IF(E270="","",IF(ISERROR(VLOOKUP(E270,'1-学员信息表'!A:AG,20,0)),"错误",IF(VLOOKUP(E270,'1-学员信息表'!A:AG,20,0)="","错误",VLOOKUP(E270,'1-学员信息表'!A:AG,20,0))))</f>
        <v/>
      </c>
    </row>
    <row r="271" spans="1:21">
      <c r="A271" s="8" t="str">
        <f t="shared" si="12"/>
        <v/>
      </c>
      <c r="B271" s="12" t="str">
        <f t="shared" si="13"/>
        <v/>
      </c>
      <c r="C271" s="11" t="str">
        <f t="shared" si="14"/>
        <v/>
      </c>
      <c r="D271" s="3"/>
      <c r="E271" s="1"/>
      <c r="F271" s="12" t="str">
        <f>IF(E271="","",IFERROR(VLOOKUP(E271,'1-学员信息表'!A:AG,2,0),"错误"))</f>
        <v/>
      </c>
      <c r="G271" s="12" t="str">
        <f>IF(E271="","",IF(ISERROR(VLOOKUP(E271,'3-班级学员信息表'!G:AC,12,0)),"错误",IF(VLOOKUP(E271,'3-班级学员信息表'!G:AC,12,0)="","错误",VLOOKUP(E271,'3-班级学员信息表'!G:AC,12,0))))</f>
        <v/>
      </c>
      <c r="H271" s="12" t="str">
        <f>IF(E271="","",IF(ISERROR(VLOOKUP(E271,'3-班级学员信息表'!G:AC,13,0)),"错误",IF(VLOOKUP(E271,'3-班级学员信息表'!G:AC,13,0)="","错误",VLOOKUP(E271,'3-班级学员信息表'!G:AC,13,0))))</f>
        <v/>
      </c>
      <c r="I271" s="8" t="str">
        <f>IF(E271="","",IFERROR(VLOOKUP(E271,'3-班级学员信息表'!G:AC,14,0),"错误"))</f>
        <v/>
      </c>
      <c r="J271" s="8" t="str">
        <f>IF(E271="","",IFERROR(VLOOKUP(E271,'3-班级学员信息表'!G:AC,15,0),"错误"))</f>
        <v/>
      </c>
      <c r="K271" s="7" t="str">
        <f>IF(E271="","",IFERROR(VLOOKUP(H271,'2-班级信息'!A:AH,6,0),"错误"))</f>
        <v/>
      </c>
      <c r="L271" s="7" t="str">
        <f>IF(E271="","",IFERROR(VLOOKUP(H271,'2-班级信息'!A:AH,29,0),"错误"))</f>
        <v/>
      </c>
      <c r="M271" s="6">
        <f>SUMIF('6-学员费用预警表'!A:A,'10-新增明细'!E271,'6-学员费用预警表'!F:F)</f>
        <v>0</v>
      </c>
      <c r="N271" s="5">
        <f>SUMIF('6-学员费用预警表'!A:A,'10-新增明细'!E271,'6-学员费用预警表'!I:I)</f>
        <v>0</v>
      </c>
      <c r="O271" s="8" t="str">
        <f>IF(E271="","",IFERROR(VLOOKUP(E271,'1-学员信息表'!A:AG,8,0),"错误"))</f>
        <v/>
      </c>
      <c r="P271" s="8" t="str">
        <f>IF(E271="","",IFERROR(VLOOKUP(E271,'4-收据记录表'!D:AX,18,0),"错误"))</f>
        <v/>
      </c>
      <c r="Q271" s="12"/>
      <c r="R271" s="11"/>
      <c r="S271" s="8" t="str">
        <f>IF(E271="","",IF(ISERROR(VLOOKUP(E271,'1-学员信息表'!A:AG,9,0)),"错误",IF(VLOOKUP(E271,'1-学员信息表'!A:AG,9,0)="","错误",VLOOKUP(E271,'1-学员信息表'!A:AG,9,0))))</f>
        <v/>
      </c>
      <c r="T271" s="4" t="str">
        <f>IF(E271="","",IF(ISERROR(VLOOKUP(E271,'1-学员信息表'!A:AG,20,0)),"错误",IF(VLOOKUP(E271,'1-学员信息表'!A:AG,20,0)="","错误",VLOOKUP(E271,'1-学员信息表'!A:AG,20,0))))</f>
        <v/>
      </c>
      <c r="U271" s="8" t="str">
        <f>IF(E271="","",IF(ISERROR(VLOOKUP(E271,'1-学员信息表'!A:AG,20,0)),"错误",IF(VLOOKUP(E271,'1-学员信息表'!A:AG,20,0)="","错误",VLOOKUP(E271,'1-学员信息表'!A:AG,20,0))))</f>
        <v/>
      </c>
    </row>
    <row r="272" spans="1:21">
      <c r="A272" s="8" t="str">
        <f t="shared" si="12"/>
        <v/>
      </c>
      <c r="B272" s="12" t="str">
        <f t="shared" si="13"/>
        <v/>
      </c>
      <c r="C272" s="11" t="str">
        <f t="shared" si="14"/>
        <v/>
      </c>
      <c r="D272" s="3"/>
      <c r="E272" s="1"/>
      <c r="F272" s="12" t="str">
        <f>IF(E272="","",IFERROR(VLOOKUP(E272,'1-学员信息表'!A:AG,2,0),"错误"))</f>
        <v/>
      </c>
      <c r="G272" s="12" t="str">
        <f>IF(E272="","",IF(ISERROR(VLOOKUP(E272,'3-班级学员信息表'!G:AC,12,0)),"错误",IF(VLOOKUP(E272,'3-班级学员信息表'!G:AC,12,0)="","错误",VLOOKUP(E272,'3-班级学员信息表'!G:AC,12,0))))</f>
        <v/>
      </c>
      <c r="H272" s="12" t="str">
        <f>IF(E272="","",IF(ISERROR(VLOOKUP(E272,'3-班级学员信息表'!G:AC,13,0)),"错误",IF(VLOOKUP(E272,'3-班级学员信息表'!G:AC,13,0)="","错误",VLOOKUP(E272,'3-班级学员信息表'!G:AC,13,0))))</f>
        <v/>
      </c>
      <c r="I272" s="8" t="str">
        <f>IF(E272="","",IFERROR(VLOOKUP(E272,'3-班级学员信息表'!G:AC,14,0),"错误"))</f>
        <v/>
      </c>
      <c r="J272" s="8" t="str">
        <f>IF(E272="","",IFERROR(VLOOKUP(E272,'3-班级学员信息表'!G:AC,15,0),"错误"))</f>
        <v/>
      </c>
      <c r="K272" s="7" t="str">
        <f>IF(E272="","",IFERROR(VLOOKUP(H272,'2-班级信息'!A:AH,6,0),"错误"))</f>
        <v/>
      </c>
      <c r="L272" s="7" t="str">
        <f>IF(E272="","",IFERROR(VLOOKUP(H272,'2-班级信息'!A:AH,29,0),"错误"))</f>
        <v/>
      </c>
      <c r="M272" s="6">
        <f>SUMIF('6-学员费用预警表'!A:A,'10-新增明细'!E272,'6-学员费用预警表'!F:F)</f>
        <v>0</v>
      </c>
      <c r="N272" s="5">
        <f>SUMIF('6-学员费用预警表'!A:A,'10-新增明细'!E272,'6-学员费用预警表'!I:I)</f>
        <v>0</v>
      </c>
      <c r="O272" s="8" t="str">
        <f>IF(E272="","",IFERROR(VLOOKUP(E272,'1-学员信息表'!A:AG,8,0),"错误"))</f>
        <v/>
      </c>
      <c r="P272" s="8" t="str">
        <f>IF(E272="","",IFERROR(VLOOKUP(E272,'4-收据记录表'!D:AX,18,0),"错误"))</f>
        <v/>
      </c>
      <c r="Q272" s="12"/>
      <c r="R272" s="11"/>
      <c r="S272" s="8" t="str">
        <f>IF(E272="","",IF(ISERROR(VLOOKUP(E272,'1-学员信息表'!A:AG,9,0)),"错误",IF(VLOOKUP(E272,'1-学员信息表'!A:AG,9,0)="","错误",VLOOKUP(E272,'1-学员信息表'!A:AG,9,0))))</f>
        <v/>
      </c>
      <c r="T272" s="4" t="str">
        <f>IF(E272="","",IF(ISERROR(VLOOKUP(E272,'1-学员信息表'!A:AG,20,0)),"错误",IF(VLOOKUP(E272,'1-学员信息表'!A:AG,20,0)="","错误",VLOOKUP(E272,'1-学员信息表'!A:AG,20,0))))</f>
        <v/>
      </c>
      <c r="U272" s="8" t="str">
        <f>IF(E272="","",IF(ISERROR(VLOOKUP(E272,'1-学员信息表'!A:AG,20,0)),"错误",IF(VLOOKUP(E272,'1-学员信息表'!A:AG,20,0)="","错误",VLOOKUP(E272,'1-学员信息表'!A:AG,20,0))))</f>
        <v/>
      </c>
    </row>
    <row r="273" spans="1:21">
      <c r="A273" s="8" t="str">
        <f t="shared" si="12"/>
        <v/>
      </c>
      <c r="B273" s="12" t="str">
        <f t="shared" si="13"/>
        <v/>
      </c>
      <c r="C273" s="11" t="str">
        <f t="shared" si="14"/>
        <v/>
      </c>
      <c r="D273" s="3"/>
      <c r="E273" s="1"/>
      <c r="F273" s="12" t="str">
        <f>IF(E273="","",IFERROR(VLOOKUP(E273,'1-学员信息表'!A:AG,2,0),"错误"))</f>
        <v/>
      </c>
      <c r="G273" s="12" t="str">
        <f>IF(E273="","",IF(ISERROR(VLOOKUP(E273,'3-班级学员信息表'!G:AC,12,0)),"错误",IF(VLOOKUP(E273,'3-班级学员信息表'!G:AC,12,0)="","错误",VLOOKUP(E273,'3-班级学员信息表'!G:AC,12,0))))</f>
        <v/>
      </c>
      <c r="H273" s="12" t="str">
        <f>IF(E273="","",IF(ISERROR(VLOOKUP(E273,'3-班级学员信息表'!G:AC,13,0)),"错误",IF(VLOOKUP(E273,'3-班级学员信息表'!G:AC,13,0)="","错误",VLOOKUP(E273,'3-班级学员信息表'!G:AC,13,0))))</f>
        <v/>
      </c>
      <c r="I273" s="8" t="str">
        <f>IF(E273="","",IFERROR(VLOOKUP(E273,'3-班级学员信息表'!G:AC,14,0),"错误"))</f>
        <v/>
      </c>
      <c r="J273" s="8" t="str">
        <f>IF(E273="","",IFERROR(VLOOKUP(E273,'3-班级学员信息表'!G:AC,15,0),"错误"))</f>
        <v/>
      </c>
      <c r="K273" s="7" t="str">
        <f>IF(E273="","",IFERROR(VLOOKUP(H273,'2-班级信息'!A:AH,6,0),"错误"))</f>
        <v/>
      </c>
      <c r="L273" s="7" t="str">
        <f>IF(E273="","",IFERROR(VLOOKUP(H273,'2-班级信息'!A:AH,29,0),"错误"))</f>
        <v/>
      </c>
      <c r="M273" s="6">
        <f>SUMIF('6-学员费用预警表'!A:A,'10-新增明细'!E273,'6-学员费用预警表'!F:F)</f>
        <v>0</v>
      </c>
      <c r="N273" s="5">
        <f>SUMIF('6-学员费用预警表'!A:A,'10-新增明细'!E273,'6-学员费用预警表'!I:I)</f>
        <v>0</v>
      </c>
      <c r="O273" s="8" t="str">
        <f>IF(E273="","",IFERROR(VLOOKUP(E273,'1-学员信息表'!A:AG,8,0),"错误"))</f>
        <v/>
      </c>
      <c r="P273" s="8" t="str">
        <f>IF(E273="","",IFERROR(VLOOKUP(E273,'4-收据记录表'!D:AX,18,0),"错误"))</f>
        <v/>
      </c>
      <c r="Q273" s="12"/>
      <c r="R273" s="11"/>
      <c r="S273" s="8" t="str">
        <f>IF(E273="","",IF(ISERROR(VLOOKUP(E273,'1-学员信息表'!A:AG,9,0)),"错误",IF(VLOOKUP(E273,'1-学员信息表'!A:AG,9,0)="","错误",VLOOKUP(E273,'1-学员信息表'!A:AG,9,0))))</f>
        <v/>
      </c>
      <c r="T273" s="4" t="str">
        <f>IF(E273="","",IF(ISERROR(VLOOKUP(E273,'1-学员信息表'!A:AG,20,0)),"错误",IF(VLOOKUP(E273,'1-学员信息表'!A:AG,20,0)="","错误",VLOOKUP(E273,'1-学员信息表'!A:AG,20,0))))</f>
        <v/>
      </c>
      <c r="U273" s="8" t="str">
        <f>IF(E273="","",IF(ISERROR(VLOOKUP(E273,'1-学员信息表'!A:AG,20,0)),"错误",IF(VLOOKUP(E273,'1-学员信息表'!A:AG,20,0)="","错误",VLOOKUP(E273,'1-学员信息表'!A:AG,20,0))))</f>
        <v/>
      </c>
    </row>
    <row r="274" spans="1:21">
      <c r="A274" s="8" t="str">
        <f t="shared" si="12"/>
        <v/>
      </c>
      <c r="B274" s="12" t="str">
        <f t="shared" si="13"/>
        <v/>
      </c>
      <c r="C274" s="11" t="str">
        <f t="shared" si="14"/>
        <v/>
      </c>
      <c r="D274" s="3"/>
      <c r="E274" s="1"/>
      <c r="F274" s="12" t="str">
        <f>IF(E274="","",IFERROR(VLOOKUP(E274,'1-学员信息表'!A:AG,2,0),"错误"))</f>
        <v/>
      </c>
      <c r="G274" s="12" t="str">
        <f>IF(E274="","",IF(ISERROR(VLOOKUP(E274,'3-班级学员信息表'!G:AC,12,0)),"错误",IF(VLOOKUP(E274,'3-班级学员信息表'!G:AC,12,0)="","错误",VLOOKUP(E274,'3-班级学员信息表'!G:AC,12,0))))</f>
        <v/>
      </c>
      <c r="H274" s="12" t="str">
        <f>IF(E274="","",IF(ISERROR(VLOOKUP(E274,'3-班级学员信息表'!G:AC,13,0)),"错误",IF(VLOOKUP(E274,'3-班级学员信息表'!G:AC,13,0)="","错误",VLOOKUP(E274,'3-班级学员信息表'!G:AC,13,0))))</f>
        <v/>
      </c>
      <c r="I274" s="8" t="str">
        <f>IF(E274="","",IFERROR(VLOOKUP(E274,'3-班级学员信息表'!G:AC,14,0),"错误"))</f>
        <v/>
      </c>
      <c r="J274" s="8" t="str">
        <f>IF(E274="","",IFERROR(VLOOKUP(E274,'3-班级学员信息表'!G:AC,15,0),"错误"))</f>
        <v/>
      </c>
      <c r="K274" s="7" t="str">
        <f>IF(E274="","",IFERROR(VLOOKUP(H274,'2-班级信息'!A:AH,6,0),"错误"))</f>
        <v/>
      </c>
      <c r="L274" s="7" t="str">
        <f>IF(E274="","",IFERROR(VLOOKUP(H274,'2-班级信息'!A:AH,29,0),"错误"))</f>
        <v/>
      </c>
      <c r="M274" s="6">
        <f>SUMIF('6-学员费用预警表'!A:A,'10-新增明细'!E274,'6-学员费用预警表'!F:F)</f>
        <v>0</v>
      </c>
      <c r="N274" s="5">
        <f>SUMIF('6-学员费用预警表'!A:A,'10-新增明细'!E274,'6-学员费用预警表'!I:I)</f>
        <v>0</v>
      </c>
      <c r="O274" s="8" t="str">
        <f>IF(E274="","",IFERROR(VLOOKUP(E274,'1-学员信息表'!A:AG,8,0),"错误"))</f>
        <v/>
      </c>
      <c r="P274" s="8" t="str">
        <f>IF(E274="","",IFERROR(VLOOKUP(E274,'4-收据记录表'!D:AX,18,0),"错误"))</f>
        <v/>
      </c>
      <c r="Q274" s="12"/>
      <c r="R274" s="11"/>
      <c r="S274" s="8" t="str">
        <f>IF(E274="","",IF(ISERROR(VLOOKUP(E274,'1-学员信息表'!A:AG,9,0)),"错误",IF(VLOOKUP(E274,'1-学员信息表'!A:AG,9,0)="","错误",VLOOKUP(E274,'1-学员信息表'!A:AG,9,0))))</f>
        <v/>
      </c>
      <c r="T274" s="4" t="str">
        <f>IF(E274="","",IF(ISERROR(VLOOKUP(E274,'1-学员信息表'!A:AG,20,0)),"错误",IF(VLOOKUP(E274,'1-学员信息表'!A:AG,20,0)="","错误",VLOOKUP(E274,'1-学员信息表'!A:AG,20,0))))</f>
        <v/>
      </c>
      <c r="U274" s="8" t="str">
        <f>IF(E274="","",IF(ISERROR(VLOOKUP(E274,'1-学员信息表'!A:AG,20,0)),"错误",IF(VLOOKUP(E274,'1-学员信息表'!A:AG,20,0)="","错误",VLOOKUP(E274,'1-学员信息表'!A:AG,20,0))))</f>
        <v/>
      </c>
    </row>
    <row r="275" spans="1:21">
      <c r="A275" s="8" t="str">
        <f t="shared" si="12"/>
        <v/>
      </c>
      <c r="B275" s="12" t="str">
        <f t="shared" si="13"/>
        <v/>
      </c>
      <c r="C275" s="11" t="str">
        <f t="shared" si="14"/>
        <v/>
      </c>
      <c r="D275" s="3"/>
      <c r="E275" s="1"/>
      <c r="F275" s="12" t="str">
        <f>IF(E275="","",IFERROR(VLOOKUP(E275,'1-学员信息表'!A:AG,2,0),"错误"))</f>
        <v/>
      </c>
      <c r="G275" s="12" t="str">
        <f>IF(E275="","",IF(ISERROR(VLOOKUP(E275,'3-班级学员信息表'!G:AC,12,0)),"错误",IF(VLOOKUP(E275,'3-班级学员信息表'!G:AC,12,0)="","错误",VLOOKUP(E275,'3-班级学员信息表'!G:AC,12,0))))</f>
        <v/>
      </c>
      <c r="H275" s="12" t="str">
        <f>IF(E275="","",IF(ISERROR(VLOOKUP(E275,'3-班级学员信息表'!G:AC,13,0)),"错误",IF(VLOOKUP(E275,'3-班级学员信息表'!G:AC,13,0)="","错误",VLOOKUP(E275,'3-班级学员信息表'!G:AC,13,0))))</f>
        <v/>
      </c>
      <c r="I275" s="8" t="str">
        <f>IF(E275="","",IFERROR(VLOOKUP(E275,'3-班级学员信息表'!G:AC,14,0),"错误"))</f>
        <v/>
      </c>
      <c r="J275" s="8" t="str">
        <f>IF(E275="","",IFERROR(VLOOKUP(E275,'3-班级学员信息表'!G:AC,15,0),"错误"))</f>
        <v/>
      </c>
      <c r="K275" s="7" t="str">
        <f>IF(E275="","",IFERROR(VLOOKUP(H275,'2-班级信息'!A:AH,6,0),"错误"))</f>
        <v/>
      </c>
      <c r="L275" s="7" t="str">
        <f>IF(E275="","",IFERROR(VLOOKUP(H275,'2-班级信息'!A:AH,29,0),"错误"))</f>
        <v/>
      </c>
      <c r="M275" s="6">
        <f>SUMIF('6-学员费用预警表'!A:A,'10-新增明细'!E275,'6-学员费用预警表'!F:F)</f>
        <v>0</v>
      </c>
      <c r="N275" s="5">
        <f>SUMIF('6-学员费用预警表'!A:A,'10-新增明细'!E275,'6-学员费用预警表'!I:I)</f>
        <v>0</v>
      </c>
      <c r="O275" s="8" t="str">
        <f>IF(E275="","",IFERROR(VLOOKUP(E275,'1-学员信息表'!A:AG,8,0),"错误"))</f>
        <v/>
      </c>
      <c r="P275" s="8" t="str">
        <f>IF(E275="","",IFERROR(VLOOKUP(E275,'4-收据记录表'!D:AX,18,0),"错误"))</f>
        <v/>
      </c>
      <c r="Q275" s="12"/>
      <c r="R275" s="11"/>
      <c r="S275" s="8" t="str">
        <f>IF(E275="","",IF(ISERROR(VLOOKUP(E275,'1-学员信息表'!A:AG,9,0)),"错误",IF(VLOOKUP(E275,'1-学员信息表'!A:AG,9,0)="","错误",VLOOKUP(E275,'1-学员信息表'!A:AG,9,0))))</f>
        <v/>
      </c>
      <c r="T275" s="4" t="str">
        <f>IF(E275="","",IF(ISERROR(VLOOKUP(E275,'1-学员信息表'!A:AG,20,0)),"错误",IF(VLOOKUP(E275,'1-学员信息表'!A:AG,20,0)="","错误",VLOOKUP(E275,'1-学员信息表'!A:AG,20,0))))</f>
        <v/>
      </c>
      <c r="U275" s="8" t="str">
        <f>IF(E275="","",IF(ISERROR(VLOOKUP(E275,'1-学员信息表'!A:AG,20,0)),"错误",IF(VLOOKUP(E275,'1-学员信息表'!A:AG,20,0)="","错误",VLOOKUP(E275,'1-学员信息表'!A:AG,20,0))))</f>
        <v/>
      </c>
    </row>
    <row r="276" spans="1:21">
      <c r="A276" s="8" t="str">
        <f t="shared" si="12"/>
        <v/>
      </c>
      <c r="B276" s="12" t="str">
        <f t="shared" si="13"/>
        <v/>
      </c>
      <c r="C276" s="11" t="str">
        <f t="shared" si="14"/>
        <v/>
      </c>
      <c r="D276" s="3"/>
      <c r="E276" s="1"/>
      <c r="F276" s="12" t="str">
        <f>IF(E276="","",IFERROR(VLOOKUP(E276,'1-学员信息表'!A:AG,2,0),"错误"))</f>
        <v/>
      </c>
      <c r="G276" s="12" t="str">
        <f>IF(E276="","",IF(ISERROR(VLOOKUP(E276,'3-班级学员信息表'!G:AC,12,0)),"错误",IF(VLOOKUP(E276,'3-班级学员信息表'!G:AC,12,0)="","错误",VLOOKUP(E276,'3-班级学员信息表'!G:AC,12,0))))</f>
        <v/>
      </c>
      <c r="H276" s="12" t="str">
        <f>IF(E276="","",IF(ISERROR(VLOOKUP(E276,'3-班级学员信息表'!G:AC,13,0)),"错误",IF(VLOOKUP(E276,'3-班级学员信息表'!G:AC,13,0)="","错误",VLOOKUP(E276,'3-班级学员信息表'!G:AC,13,0))))</f>
        <v/>
      </c>
      <c r="I276" s="8" t="str">
        <f>IF(E276="","",IFERROR(VLOOKUP(E276,'3-班级学员信息表'!G:AC,14,0),"错误"))</f>
        <v/>
      </c>
      <c r="J276" s="8" t="str">
        <f>IF(E276="","",IFERROR(VLOOKUP(E276,'3-班级学员信息表'!G:AC,15,0),"错误"))</f>
        <v/>
      </c>
      <c r="K276" s="7" t="str">
        <f>IF(E276="","",IFERROR(VLOOKUP(H276,'2-班级信息'!A:AH,6,0),"错误"))</f>
        <v/>
      </c>
      <c r="L276" s="7" t="str">
        <f>IF(E276="","",IFERROR(VLOOKUP(H276,'2-班级信息'!A:AH,29,0),"错误"))</f>
        <v/>
      </c>
      <c r="M276" s="6">
        <f>SUMIF('6-学员费用预警表'!A:A,'10-新增明细'!E276,'6-学员费用预警表'!F:F)</f>
        <v>0</v>
      </c>
      <c r="N276" s="5">
        <f>SUMIF('6-学员费用预警表'!A:A,'10-新增明细'!E276,'6-学员费用预警表'!I:I)</f>
        <v>0</v>
      </c>
      <c r="O276" s="8" t="str">
        <f>IF(E276="","",IFERROR(VLOOKUP(E276,'1-学员信息表'!A:AG,8,0),"错误"))</f>
        <v/>
      </c>
      <c r="P276" s="8" t="str">
        <f>IF(E276="","",IFERROR(VLOOKUP(E276,'4-收据记录表'!D:AX,18,0),"错误"))</f>
        <v/>
      </c>
      <c r="Q276" s="12"/>
      <c r="R276" s="11"/>
      <c r="S276" s="8" t="str">
        <f>IF(E276="","",IF(ISERROR(VLOOKUP(E276,'1-学员信息表'!A:AG,9,0)),"错误",IF(VLOOKUP(E276,'1-学员信息表'!A:AG,9,0)="","错误",VLOOKUP(E276,'1-学员信息表'!A:AG,9,0))))</f>
        <v/>
      </c>
      <c r="T276" s="4" t="str">
        <f>IF(E276="","",IF(ISERROR(VLOOKUP(E276,'1-学员信息表'!A:AG,20,0)),"错误",IF(VLOOKUP(E276,'1-学员信息表'!A:AG,20,0)="","错误",VLOOKUP(E276,'1-学员信息表'!A:AG,20,0))))</f>
        <v/>
      </c>
      <c r="U276" s="8" t="str">
        <f>IF(E276="","",IF(ISERROR(VLOOKUP(E276,'1-学员信息表'!A:AG,20,0)),"错误",IF(VLOOKUP(E276,'1-学员信息表'!A:AG,20,0)="","错误",VLOOKUP(E276,'1-学员信息表'!A:AG,20,0))))</f>
        <v/>
      </c>
    </row>
    <row r="277" spans="1:21">
      <c r="A277" s="8" t="str">
        <f t="shared" si="12"/>
        <v/>
      </c>
      <c r="B277" s="12" t="str">
        <f t="shared" si="13"/>
        <v/>
      </c>
      <c r="C277" s="11" t="str">
        <f t="shared" si="14"/>
        <v/>
      </c>
      <c r="D277" s="3"/>
      <c r="E277" s="1"/>
      <c r="F277" s="12" t="str">
        <f>IF(E277="","",IFERROR(VLOOKUP(E277,'1-学员信息表'!A:AG,2,0),"错误"))</f>
        <v/>
      </c>
      <c r="G277" s="12" t="str">
        <f>IF(E277="","",IF(ISERROR(VLOOKUP(E277,'3-班级学员信息表'!G:AC,12,0)),"错误",IF(VLOOKUP(E277,'3-班级学员信息表'!G:AC,12,0)="","错误",VLOOKUP(E277,'3-班级学员信息表'!G:AC,12,0))))</f>
        <v/>
      </c>
      <c r="H277" s="12" t="str">
        <f>IF(E277="","",IF(ISERROR(VLOOKUP(E277,'3-班级学员信息表'!G:AC,13,0)),"错误",IF(VLOOKUP(E277,'3-班级学员信息表'!G:AC,13,0)="","错误",VLOOKUP(E277,'3-班级学员信息表'!G:AC,13,0))))</f>
        <v/>
      </c>
      <c r="I277" s="8" t="str">
        <f>IF(E277="","",IFERROR(VLOOKUP(E277,'3-班级学员信息表'!G:AC,14,0),"错误"))</f>
        <v/>
      </c>
      <c r="J277" s="8" t="str">
        <f>IF(E277="","",IFERROR(VLOOKUP(E277,'3-班级学员信息表'!G:AC,15,0),"错误"))</f>
        <v/>
      </c>
      <c r="K277" s="7" t="str">
        <f>IF(E277="","",IFERROR(VLOOKUP(H277,'2-班级信息'!A:AH,6,0),"错误"))</f>
        <v/>
      </c>
      <c r="L277" s="7" t="str">
        <f>IF(E277="","",IFERROR(VLOOKUP(H277,'2-班级信息'!A:AH,29,0),"错误"))</f>
        <v/>
      </c>
      <c r="M277" s="6">
        <f>SUMIF('6-学员费用预警表'!A:A,'10-新增明细'!E277,'6-学员费用预警表'!F:F)</f>
        <v>0</v>
      </c>
      <c r="N277" s="5">
        <f>SUMIF('6-学员费用预警表'!A:A,'10-新增明细'!E277,'6-学员费用预警表'!I:I)</f>
        <v>0</v>
      </c>
      <c r="O277" s="8" t="str">
        <f>IF(E277="","",IFERROR(VLOOKUP(E277,'1-学员信息表'!A:AG,8,0),"错误"))</f>
        <v/>
      </c>
      <c r="P277" s="8" t="str">
        <f>IF(E277="","",IFERROR(VLOOKUP(E277,'4-收据记录表'!D:AX,18,0),"错误"))</f>
        <v/>
      </c>
      <c r="Q277" s="12"/>
      <c r="R277" s="11"/>
      <c r="S277" s="8" t="str">
        <f>IF(E277="","",IF(ISERROR(VLOOKUP(E277,'1-学员信息表'!A:AG,9,0)),"错误",IF(VLOOKUP(E277,'1-学员信息表'!A:AG,9,0)="","错误",VLOOKUP(E277,'1-学员信息表'!A:AG,9,0))))</f>
        <v/>
      </c>
      <c r="T277" s="4" t="str">
        <f>IF(E277="","",IF(ISERROR(VLOOKUP(E277,'1-学员信息表'!A:AG,20,0)),"错误",IF(VLOOKUP(E277,'1-学员信息表'!A:AG,20,0)="","错误",VLOOKUP(E277,'1-学员信息表'!A:AG,20,0))))</f>
        <v/>
      </c>
      <c r="U277" s="8" t="str">
        <f>IF(E277="","",IF(ISERROR(VLOOKUP(E277,'1-学员信息表'!A:AG,20,0)),"错误",IF(VLOOKUP(E277,'1-学员信息表'!A:AG,20,0)="","错误",VLOOKUP(E277,'1-学员信息表'!A:AG,20,0))))</f>
        <v/>
      </c>
    </row>
    <row r="278" spans="1:21">
      <c r="A278" s="8" t="str">
        <f t="shared" si="12"/>
        <v/>
      </c>
      <c r="B278" s="12" t="str">
        <f t="shared" si="13"/>
        <v/>
      </c>
      <c r="C278" s="11" t="str">
        <f t="shared" si="14"/>
        <v/>
      </c>
      <c r="D278" s="3"/>
      <c r="E278" s="1"/>
      <c r="F278" s="12" t="str">
        <f>IF(E278="","",IFERROR(VLOOKUP(E278,'1-学员信息表'!A:AG,2,0),"错误"))</f>
        <v/>
      </c>
      <c r="G278" s="12" t="str">
        <f>IF(E278="","",IF(ISERROR(VLOOKUP(E278,'3-班级学员信息表'!G:AC,12,0)),"错误",IF(VLOOKUP(E278,'3-班级学员信息表'!G:AC,12,0)="","错误",VLOOKUP(E278,'3-班级学员信息表'!G:AC,12,0))))</f>
        <v/>
      </c>
      <c r="H278" s="12" t="str">
        <f>IF(E278="","",IF(ISERROR(VLOOKUP(E278,'3-班级学员信息表'!G:AC,13,0)),"错误",IF(VLOOKUP(E278,'3-班级学员信息表'!G:AC,13,0)="","错误",VLOOKUP(E278,'3-班级学员信息表'!G:AC,13,0))))</f>
        <v/>
      </c>
      <c r="I278" s="8" t="str">
        <f>IF(E278="","",IFERROR(VLOOKUP(E278,'3-班级学员信息表'!G:AC,14,0),"错误"))</f>
        <v/>
      </c>
      <c r="J278" s="8" t="str">
        <f>IF(E278="","",IFERROR(VLOOKUP(E278,'3-班级学员信息表'!G:AC,15,0),"错误"))</f>
        <v/>
      </c>
      <c r="K278" s="7" t="str">
        <f>IF(E278="","",IFERROR(VLOOKUP(H278,'2-班级信息'!A:AH,6,0),"错误"))</f>
        <v/>
      </c>
      <c r="L278" s="7" t="str">
        <f>IF(E278="","",IFERROR(VLOOKUP(H278,'2-班级信息'!A:AH,29,0),"错误"))</f>
        <v/>
      </c>
      <c r="M278" s="6">
        <f>SUMIF('6-学员费用预警表'!A:A,'10-新增明细'!E278,'6-学员费用预警表'!F:F)</f>
        <v>0</v>
      </c>
      <c r="N278" s="5">
        <f>SUMIF('6-学员费用预警表'!A:A,'10-新增明细'!E278,'6-学员费用预警表'!I:I)</f>
        <v>0</v>
      </c>
      <c r="O278" s="8" t="str">
        <f>IF(E278="","",IFERROR(VLOOKUP(E278,'1-学员信息表'!A:AG,8,0),"错误"))</f>
        <v/>
      </c>
      <c r="P278" s="8" t="str">
        <f>IF(E278="","",IFERROR(VLOOKUP(E278,'4-收据记录表'!D:AX,18,0),"错误"))</f>
        <v/>
      </c>
      <c r="Q278" s="12"/>
      <c r="R278" s="11"/>
      <c r="S278" s="8" t="str">
        <f>IF(E278="","",IF(ISERROR(VLOOKUP(E278,'1-学员信息表'!A:AG,9,0)),"错误",IF(VLOOKUP(E278,'1-学员信息表'!A:AG,9,0)="","错误",VLOOKUP(E278,'1-学员信息表'!A:AG,9,0))))</f>
        <v/>
      </c>
      <c r="T278" s="4" t="str">
        <f>IF(E278="","",IF(ISERROR(VLOOKUP(E278,'1-学员信息表'!A:AG,20,0)),"错误",IF(VLOOKUP(E278,'1-学员信息表'!A:AG,20,0)="","错误",VLOOKUP(E278,'1-学员信息表'!A:AG,20,0))))</f>
        <v/>
      </c>
      <c r="U278" s="8" t="str">
        <f>IF(E278="","",IF(ISERROR(VLOOKUP(E278,'1-学员信息表'!A:AG,20,0)),"错误",IF(VLOOKUP(E278,'1-学员信息表'!A:AG,20,0)="","错误",VLOOKUP(E278,'1-学员信息表'!A:AG,20,0))))</f>
        <v/>
      </c>
    </row>
    <row r="279" spans="1:21">
      <c r="A279" s="8" t="str">
        <f t="shared" si="12"/>
        <v/>
      </c>
      <c r="B279" s="12" t="str">
        <f t="shared" si="13"/>
        <v/>
      </c>
      <c r="C279" s="11" t="str">
        <f t="shared" si="14"/>
        <v/>
      </c>
      <c r="D279" s="3"/>
      <c r="E279" s="1"/>
      <c r="F279" s="12" t="str">
        <f>IF(E279="","",IFERROR(VLOOKUP(E279,'1-学员信息表'!A:AG,2,0),"错误"))</f>
        <v/>
      </c>
      <c r="G279" s="12" t="str">
        <f>IF(E279="","",IF(ISERROR(VLOOKUP(E279,'3-班级学员信息表'!G:AC,12,0)),"错误",IF(VLOOKUP(E279,'3-班级学员信息表'!G:AC,12,0)="","错误",VLOOKUP(E279,'3-班级学员信息表'!G:AC,12,0))))</f>
        <v/>
      </c>
      <c r="H279" s="12" t="str">
        <f>IF(E279="","",IF(ISERROR(VLOOKUP(E279,'3-班级学员信息表'!G:AC,13,0)),"错误",IF(VLOOKUP(E279,'3-班级学员信息表'!G:AC,13,0)="","错误",VLOOKUP(E279,'3-班级学员信息表'!G:AC,13,0))))</f>
        <v/>
      </c>
      <c r="I279" s="8" t="str">
        <f>IF(E279="","",IFERROR(VLOOKUP(E279,'3-班级学员信息表'!G:AC,14,0),"错误"))</f>
        <v/>
      </c>
      <c r="J279" s="8" t="str">
        <f>IF(E279="","",IFERROR(VLOOKUP(E279,'3-班级学员信息表'!G:AC,15,0),"错误"))</f>
        <v/>
      </c>
      <c r="K279" s="7" t="str">
        <f>IF(E279="","",IFERROR(VLOOKUP(H279,'2-班级信息'!A:AH,6,0),"错误"))</f>
        <v/>
      </c>
      <c r="L279" s="7" t="str">
        <f>IF(E279="","",IFERROR(VLOOKUP(H279,'2-班级信息'!A:AH,29,0),"错误"))</f>
        <v/>
      </c>
      <c r="M279" s="6">
        <f>SUMIF('6-学员费用预警表'!A:A,'10-新增明细'!E279,'6-学员费用预警表'!F:F)</f>
        <v>0</v>
      </c>
      <c r="N279" s="5">
        <f>SUMIF('6-学员费用预警表'!A:A,'10-新增明细'!E279,'6-学员费用预警表'!I:I)</f>
        <v>0</v>
      </c>
      <c r="O279" s="8" t="str">
        <f>IF(E279="","",IFERROR(VLOOKUP(E279,'1-学员信息表'!A:AG,8,0),"错误"))</f>
        <v/>
      </c>
      <c r="P279" s="8" t="str">
        <f>IF(E279="","",IFERROR(VLOOKUP(E279,'4-收据记录表'!D:AX,18,0),"错误"))</f>
        <v/>
      </c>
      <c r="Q279" s="12"/>
      <c r="R279" s="11"/>
      <c r="S279" s="8" t="str">
        <f>IF(E279="","",IF(ISERROR(VLOOKUP(E279,'1-学员信息表'!A:AG,9,0)),"错误",IF(VLOOKUP(E279,'1-学员信息表'!A:AG,9,0)="","错误",VLOOKUP(E279,'1-学员信息表'!A:AG,9,0))))</f>
        <v/>
      </c>
      <c r="T279" s="4" t="str">
        <f>IF(E279="","",IF(ISERROR(VLOOKUP(E279,'1-学员信息表'!A:AG,20,0)),"错误",IF(VLOOKUP(E279,'1-学员信息表'!A:AG,20,0)="","错误",VLOOKUP(E279,'1-学员信息表'!A:AG,20,0))))</f>
        <v/>
      </c>
      <c r="U279" s="8" t="str">
        <f>IF(E279="","",IF(ISERROR(VLOOKUP(E279,'1-学员信息表'!A:AG,20,0)),"错误",IF(VLOOKUP(E279,'1-学员信息表'!A:AG,20,0)="","错误",VLOOKUP(E279,'1-学员信息表'!A:AG,20,0))))</f>
        <v/>
      </c>
    </row>
    <row r="280" spans="1:21">
      <c r="A280" s="8" t="str">
        <f t="shared" si="12"/>
        <v/>
      </c>
      <c r="B280" s="12" t="str">
        <f t="shared" si="13"/>
        <v/>
      </c>
      <c r="C280" s="11" t="str">
        <f t="shared" si="14"/>
        <v/>
      </c>
      <c r="D280" s="3"/>
      <c r="E280" s="1"/>
      <c r="F280" s="12" t="str">
        <f>IF(E280="","",IFERROR(VLOOKUP(E280,'1-学员信息表'!A:AG,2,0),"错误"))</f>
        <v/>
      </c>
      <c r="G280" s="12" t="str">
        <f>IF(E280="","",IF(ISERROR(VLOOKUP(E280,'3-班级学员信息表'!G:AC,12,0)),"错误",IF(VLOOKUP(E280,'3-班级学员信息表'!G:AC,12,0)="","错误",VLOOKUP(E280,'3-班级学员信息表'!G:AC,12,0))))</f>
        <v/>
      </c>
      <c r="H280" s="12" t="str">
        <f>IF(E280="","",IF(ISERROR(VLOOKUP(E280,'3-班级学员信息表'!G:AC,13,0)),"错误",IF(VLOOKUP(E280,'3-班级学员信息表'!G:AC,13,0)="","错误",VLOOKUP(E280,'3-班级学员信息表'!G:AC,13,0))))</f>
        <v/>
      </c>
      <c r="I280" s="8" t="str">
        <f>IF(E280="","",IFERROR(VLOOKUP(E280,'3-班级学员信息表'!G:AC,14,0),"错误"))</f>
        <v/>
      </c>
      <c r="J280" s="8" t="str">
        <f>IF(E280="","",IFERROR(VLOOKUP(E280,'3-班级学员信息表'!G:AC,15,0),"错误"))</f>
        <v/>
      </c>
      <c r="K280" s="7" t="str">
        <f>IF(E280="","",IFERROR(VLOOKUP(H280,'2-班级信息'!A:AH,6,0),"错误"))</f>
        <v/>
      </c>
      <c r="L280" s="7" t="str">
        <f>IF(E280="","",IFERROR(VLOOKUP(H280,'2-班级信息'!A:AH,29,0),"错误"))</f>
        <v/>
      </c>
      <c r="M280" s="6">
        <f>SUMIF('6-学员费用预警表'!A:A,'10-新增明细'!E280,'6-学员费用预警表'!F:F)</f>
        <v>0</v>
      </c>
      <c r="N280" s="5">
        <f>SUMIF('6-学员费用预警表'!A:A,'10-新增明细'!E280,'6-学员费用预警表'!I:I)</f>
        <v>0</v>
      </c>
      <c r="O280" s="8" t="str">
        <f>IF(E280="","",IFERROR(VLOOKUP(E280,'1-学员信息表'!A:AG,8,0),"错误"))</f>
        <v/>
      </c>
      <c r="P280" s="8" t="str">
        <f>IF(E280="","",IFERROR(VLOOKUP(E280,'4-收据记录表'!D:AX,18,0),"错误"))</f>
        <v/>
      </c>
      <c r="Q280" s="12"/>
      <c r="R280" s="11"/>
      <c r="S280" s="8" t="str">
        <f>IF(E280="","",IF(ISERROR(VLOOKUP(E280,'1-学员信息表'!A:AG,9,0)),"错误",IF(VLOOKUP(E280,'1-学员信息表'!A:AG,9,0)="","错误",VLOOKUP(E280,'1-学员信息表'!A:AG,9,0))))</f>
        <v/>
      </c>
      <c r="T280" s="4" t="str">
        <f>IF(E280="","",IF(ISERROR(VLOOKUP(E280,'1-学员信息表'!A:AG,20,0)),"错误",IF(VLOOKUP(E280,'1-学员信息表'!A:AG,20,0)="","错误",VLOOKUP(E280,'1-学员信息表'!A:AG,20,0))))</f>
        <v/>
      </c>
      <c r="U280" s="8" t="str">
        <f>IF(E280="","",IF(ISERROR(VLOOKUP(E280,'1-学员信息表'!A:AG,20,0)),"错误",IF(VLOOKUP(E280,'1-学员信息表'!A:AG,20,0)="","错误",VLOOKUP(E280,'1-学员信息表'!A:AG,20,0))))</f>
        <v/>
      </c>
    </row>
    <row r="281" spans="1:21">
      <c r="A281" s="8" t="str">
        <f t="shared" si="12"/>
        <v/>
      </c>
      <c r="B281" s="12" t="str">
        <f t="shared" si="13"/>
        <v/>
      </c>
      <c r="C281" s="11" t="str">
        <f t="shared" si="14"/>
        <v/>
      </c>
      <c r="D281" s="3"/>
      <c r="E281" s="1"/>
      <c r="F281" s="12" t="str">
        <f>IF(E281="","",IFERROR(VLOOKUP(E281,'1-学员信息表'!A:AG,2,0),"错误"))</f>
        <v/>
      </c>
      <c r="G281" s="12" t="str">
        <f>IF(E281="","",IF(ISERROR(VLOOKUP(E281,'3-班级学员信息表'!G:AC,12,0)),"错误",IF(VLOOKUP(E281,'3-班级学员信息表'!G:AC,12,0)="","错误",VLOOKUP(E281,'3-班级学员信息表'!G:AC,12,0))))</f>
        <v/>
      </c>
      <c r="H281" s="12" t="str">
        <f>IF(E281="","",IF(ISERROR(VLOOKUP(E281,'3-班级学员信息表'!G:AC,13,0)),"错误",IF(VLOOKUP(E281,'3-班级学员信息表'!G:AC,13,0)="","错误",VLOOKUP(E281,'3-班级学员信息表'!G:AC,13,0))))</f>
        <v/>
      </c>
      <c r="I281" s="8" t="str">
        <f>IF(E281="","",IFERROR(VLOOKUP(E281,'3-班级学员信息表'!G:AC,14,0),"错误"))</f>
        <v/>
      </c>
      <c r="J281" s="8" t="str">
        <f>IF(E281="","",IFERROR(VLOOKUP(E281,'3-班级学员信息表'!G:AC,15,0),"错误"))</f>
        <v/>
      </c>
      <c r="K281" s="7" t="str">
        <f>IF(E281="","",IFERROR(VLOOKUP(H281,'2-班级信息'!A:AH,6,0),"错误"))</f>
        <v/>
      </c>
      <c r="L281" s="7" t="str">
        <f>IF(E281="","",IFERROR(VLOOKUP(H281,'2-班级信息'!A:AH,29,0),"错误"))</f>
        <v/>
      </c>
      <c r="M281" s="6">
        <f>SUMIF('6-学员费用预警表'!A:A,'10-新增明细'!E281,'6-学员费用预警表'!F:F)</f>
        <v>0</v>
      </c>
      <c r="N281" s="5">
        <f>SUMIF('6-学员费用预警表'!A:A,'10-新增明细'!E281,'6-学员费用预警表'!I:I)</f>
        <v>0</v>
      </c>
      <c r="O281" s="8" t="str">
        <f>IF(E281="","",IFERROR(VLOOKUP(E281,'1-学员信息表'!A:AG,8,0),"错误"))</f>
        <v/>
      </c>
      <c r="P281" s="8" t="str">
        <f>IF(E281="","",IFERROR(VLOOKUP(E281,'4-收据记录表'!D:AX,18,0),"错误"))</f>
        <v/>
      </c>
      <c r="Q281" s="12"/>
      <c r="R281" s="11"/>
      <c r="S281" s="8" t="str">
        <f>IF(E281="","",IF(ISERROR(VLOOKUP(E281,'1-学员信息表'!A:AG,9,0)),"错误",IF(VLOOKUP(E281,'1-学员信息表'!A:AG,9,0)="","错误",VLOOKUP(E281,'1-学员信息表'!A:AG,9,0))))</f>
        <v/>
      </c>
      <c r="T281" s="4" t="str">
        <f>IF(E281="","",IF(ISERROR(VLOOKUP(E281,'1-学员信息表'!A:AG,20,0)),"错误",IF(VLOOKUP(E281,'1-学员信息表'!A:AG,20,0)="","错误",VLOOKUP(E281,'1-学员信息表'!A:AG,20,0))))</f>
        <v/>
      </c>
      <c r="U281" s="8" t="str">
        <f>IF(E281="","",IF(ISERROR(VLOOKUP(E281,'1-学员信息表'!A:AG,20,0)),"错误",IF(VLOOKUP(E281,'1-学员信息表'!A:AG,20,0)="","错误",VLOOKUP(E281,'1-学员信息表'!A:AG,20,0))))</f>
        <v/>
      </c>
    </row>
    <row r="282" spans="1:21">
      <c r="A282" s="8" t="str">
        <f t="shared" si="12"/>
        <v/>
      </c>
      <c r="B282" s="12" t="str">
        <f t="shared" si="13"/>
        <v/>
      </c>
      <c r="C282" s="11" t="str">
        <f t="shared" si="14"/>
        <v/>
      </c>
      <c r="D282" s="3"/>
      <c r="E282" s="1"/>
      <c r="F282" s="12" t="str">
        <f>IF(E282="","",IFERROR(VLOOKUP(E282,'1-学员信息表'!A:AG,2,0),"错误"))</f>
        <v/>
      </c>
      <c r="G282" s="12" t="str">
        <f>IF(E282="","",IF(ISERROR(VLOOKUP(E282,'3-班级学员信息表'!G:AC,12,0)),"错误",IF(VLOOKUP(E282,'3-班级学员信息表'!G:AC,12,0)="","错误",VLOOKUP(E282,'3-班级学员信息表'!G:AC,12,0))))</f>
        <v/>
      </c>
      <c r="H282" s="12" t="str">
        <f>IF(E282="","",IF(ISERROR(VLOOKUP(E282,'3-班级学员信息表'!G:AC,13,0)),"错误",IF(VLOOKUP(E282,'3-班级学员信息表'!G:AC,13,0)="","错误",VLOOKUP(E282,'3-班级学员信息表'!G:AC,13,0))))</f>
        <v/>
      </c>
      <c r="I282" s="8" t="str">
        <f>IF(E282="","",IFERROR(VLOOKUP(E282,'3-班级学员信息表'!G:AC,14,0),"错误"))</f>
        <v/>
      </c>
      <c r="J282" s="8" t="str">
        <f>IF(E282="","",IFERROR(VLOOKUP(E282,'3-班级学员信息表'!G:AC,15,0),"错误"))</f>
        <v/>
      </c>
      <c r="K282" s="7" t="str">
        <f>IF(E282="","",IFERROR(VLOOKUP(H282,'2-班级信息'!A:AH,6,0),"错误"))</f>
        <v/>
      </c>
      <c r="L282" s="7" t="str">
        <f>IF(E282="","",IFERROR(VLOOKUP(H282,'2-班级信息'!A:AH,29,0),"错误"))</f>
        <v/>
      </c>
      <c r="M282" s="6">
        <f>SUMIF('6-学员费用预警表'!A:A,'10-新增明细'!E282,'6-学员费用预警表'!F:F)</f>
        <v>0</v>
      </c>
      <c r="N282" s="5">
        <f>SUMIF('6-学员费用预警表'!A:A,'10-新增明细'!E282,'6-学员费用预警表'!I:I)</f>
        <v>0</v>
      </c>
      <c r="O282" s="8" t="str">
        <f>IF(E282="","",IFERROR(VLOOKUP(E282,'1-学员信息表'!A:AG,8,0),"错误"))</f>
        <v/>
      </c>
      <c r="P282" s="8" t="str">
        <f>IF(E282="","",IFERROR(VLOOKUP(E282,'4-收据记录表'!D:AX,18,0),"错误"))</f>
        <v/>
      </c>
      <c r="Q282" s="12"/>
      <c r="R282" s="11"/>
      <c r="S282" s="8" t="str">
        <f>IF(E282="","",IF(ISERROR(VLOOKUP(E282,'1-学员信息表'!A:AG,9,0)),"错误",IF(VLOOKUP(E282,'1-学员信息表'!A:AG,9,0)="","错误",VLOOKUP(E282,'1-学员信息表'!A:AG,9,0))))</f>
        <v/>
      </c>
      <c r="T282" s="4" t="str">
        <f>IF(E282="","",IF(ISERROR(VLOOKUP(E282,'1-学员信息表'!A:AG,20,0)),"错误",IF(VLOOKUP(E282,'1-学员信息表'!A:AG,20,0)="","错误",VLOOKUP(E282,'1-学员信息表'!A:AG,20,0))))</f>
        <v/>
      </c>
      <c r="U282" s="8" t="str">
        <f>IF(E282="","",IF(ISERROR(VLOOKUP(E282,'1-学员信息表'!A:AG,20,0)),"错误",IF(VLOOKUP(E282,'1-学员信息表'!A:AG,20,0)="","错误",VLOOKUP(E282,'1-学员信息表'!A:AG,20,0))))</f>
        <v/>
      </c>
    </row>
    <row r="283" spans="1:21">
      <c r="A283" s="8" t="str">
        <f t="shared" si="12"/>
        <v/>
      </c>
      <c r="B283" s="12" t="str">
        <f t="shared" si="13"/>
        <v/>
      </c>
      <c r="C283" s="11" t="str">
        <f t="shared" si="14"/>
        <v/>
      </c>
      <c r="D283" s="3"/>
      <c r="E283" s="1"/>
      <c r="F283" s="12" t="str">
        <f>IF(E283="","",IFERROR(VLOOKUP(E283,'1-学员信息表'!A:AG,2,0),"错误"))</f>
        <v/>
      </c>
      <c r="G283" s="12" t="str">
        <f>IF(E283="","",IF(ISERROR(VLOOKUP(E283,'3-班级学员信息表'!G:AC,12,0)),"错误",IF(VLOOKUP(E283,'3-班级学员信息表'!G:AC,12,0)="","错误",VLOOKUP(E283,'3-班级学员信息表'!G:AC,12,0))))</f>
        <v/>
      </c>
      <c r="H283" s="12" t="str">
        <f>IF(E283="","",IF(ISERROR(VLOOKUP(E283,'3-班级学员信息表'!G:AC,13,0)),"错误",IF(VLOOKUP(E283,'3-班级学员信息表'!G:AC,13,0)="","错误",VLOOKUP(E283,'3-班级学员信息表'!G:AC,13,0))))</f>
        <v/>
      </c>
      <c r="I283" s="8" t="str">
        <f>IF(E283="","",IFERROR(VLOOKUP(E283,'3-班级学员信息表'!G:AC,14,0),"错误"))</f>
        <v/>
      </c>
      <c r="J283" s="8" t="str">
        <f>IF(E283="","",IFERROR(VLOOKUP(E283,'3-班级学员信息表'!G:AC,15,0),"错误"))</f>
        <v/>
      </c>
      <c r="K283" s="7" t="str">
        <f>IF(E283="","",IFERROR(VLOOKUP(H283,'2-班级信息'!A:AH,6,0),"错误"))</f>
        <v/>
      </c>
      <c r="L283" s="7" t="str">
        <f>IF(E283="","",IFERROR(VLOOKUP(H283,'2-班级信息'!A:AH,29,0),"错误"))</f>
        <v/>
      </c>
      <c r="M283" s="6">
        <f>SUMIF('6-学员费用预警表'!A:A,'10-新增明细'!E283,'6-学员费用预警表'!F:F)</f>
        <v>0</v>
      </c>
      <c r="N283" s="5">
        <f>SUMIF('6-学员费用预警表'!A:A,'10-新增明细'!E283,'6-学员费用预警表'!I:I)</f>
        <v>0</v>
      </c>
      <c r="O283" s="8" t="str">
        <f>IF(E283="","",IFERROR(VLOOKUP(E283,'1-学员信息表'!A:AG,8,0),"错误"))</f>
        <v/>
      </c>
      <c r="P283" s="8" t="str">
        <f>IF(E283="","",IFERROR(VLOOKUP(E283,'4-收据记录表'!D:AX,18,0),"错误"))</f>
        <v/>
      </c>
      <c r="Q283" s="12"/>
      <c r="R283" s="11"/>
      <c r="S283" s="8" t="str">
        <f>IF(E283="","",IF(ISERROR(VLOOKUP(E283,'1-学员信息表'!A:AG,9,0)),"错误",IF(VLOOKUP(E283,'1-学员信息表'!A:AG,9,0)="","错误",VLOOKUP(E283,'1-学员信息表'!A:AG,9,0))))</f>
        <v/>
      </c>
      <c r="T283" s="4" t="str">
        <f>IF(E283="","",IF(ISERROR(VLOOKUP(E283,'1-学员信息表'!A:AG,20,0)),"错误",IF(VLOOKUP(E283,'1-学员信息表'!A:AG,20,0)="","错误",VLOOKUP(E283,'1-学员信息表'!A:AG,20,0))))</f>
        <v/>
      </c>
      <c r="U283" s="8" t="str">
        <f>IF(E283="","",IF(ISERROR(VLOOKUP(E283,'1-学员信息表'!A:AG,20,0)),"错误",IF(VLOOKUP(E283,'1-学员信息表'!A:AG,20,0)="","错误",VLOOKUP(E283,'1-学员信息表'!A:AG,20,0))))</f>
        <v/>
      </c>
    </row>
    <row r="284" spans="1:21">
      <c r="A284" s="8" t="str">
        <f t="shared" si="12"/>
        <v/>
      </c>
      <c r="B284" s="12" t="str">
        <f t="shared" si="13"/>
        <v/>
      </c>
      <c r="C284" s="11" t="str">
        <f t="shared" si="14"/>
        <v/>
      </c>
      <c r="D284" s="3"/>
      <c r="E284" s="1"/>
      <c r="F284" s="12" t="str">
        <f>IF(E284="","",IFERROR(VLOOKUP(E284,'1-学员信息表'!A:AG,2,0),"错误"))</f>
        <v/>
      </c>
      <c r="G284" s="12" t="str">
        <f>IF(E284="","",IF(ISERROR(VLOOKUP(E284,'3-班级学员信息表'!G:AC,12,0)),"错误",IF(VLOOKUP(E284,'3-班级学员信息表'!G:AC,12,0)="","错误",VLOOKUP(E284,'3-班级学员信息表'!G:AC,12,0))))</f>
        <v/>
      </c>
      <c r="H284" s="12" t="str">
        <f>IF(E284="","",IF(ISERROR(VLOOKUP(E284,'3-班级学员信息表'!G:AC,13,0)),"错误",IF(VLOOKUP(E284,'3-班级学员信息表'!G:AC,13,0)="","错误",VLOOKUP(E284,'3-班级学员信息表'!G:AC,13,0))))</f>
        <v/>
      </c>
      <c r="I284" s="8" t="str">
        <f>IF(E284="","",IFERROR(VLOOKUP(E284,'3-班级学员信息表'!G:AC,14,0),"错误"))</f>
        <v/>
      </c>
      <c r="J284" s="8" t="str">
        <f>IF(E284="","",IFERROR(VLOOKUP(E284,'3-班级学员信息表'!G:AC,15,0),"错误"))</f>
        <v/>
      </c>
      <c r="K284" s="7" t="str">
        <f>IF(E284="","",IFERROR(VLOOKUP(H284,'2-班级信息'!A:AH,6,0),"错误"))</f>
        <v/>
      </c>
      <c r="L284" s="7" t="str">
        <f>IF(E284="","",IFERROR(VLOOKUP(H284,'2-班级信息'!A:AH,29,0),"错误"))</f>
        <v/>
      </c>
      <c r="M284" s="6">
        <f>SUMIF('6-学员费用预警表'!A:A,'10-新增明细'!E284,'6-学员费用预警表'!F:F)</f>
        <v>0</v>
      </c>
      <c r="N284" s="5">
        <f>SUMIF('6-学员费用预警表'!A:A,'10-新增明细'!E284,'6-学员费用预警表'!I:I)</f>
        <v>0</v>
      </c>
      <c r="O284" s="8" t="str">
        <f>IF(E284="","",IFERROR(VLOOKUP(E284,'1-学员信息表'!A:AG,8,0),"错误"))</f>
        <v/>
      </c>
      <c r="P284" s="8" t="str">
        <f>IF(E284="","",IFERROR(VLOOKUP(E284,'4-收据记录表'!D:AX,18,0),"错误"))</f>
        <v/>
      </c>
      <c r="Q284" s="12"/>
      <c r="R284" s="11"/>
      <c r="S284" s="8" t="str">
        <f>IF(E284="","",IF(ISERROR(VLOOKUP(E284,'1-学员信息表'!A:AG,9,0)),"错误",IF(VLOOKUP(E284,'1-学员信息表'!A:AG,9,0)="","错误",VLOOKUP(E284,'1-学员信息表'!A:AG,9,0))))</f>
        <v/>
      </c>
      <c r="T284" s="4" t="str">
        <f>IF(E284="","",IF(ISERROR(VLOOKUP(E284,'1-学员信息表'!A:AG,20,0)),"错误",IF(VLOOKUP(E284,'1-学员信息表'!A:AG,20,0)="","错误",VLOOKUP(E284,'1-学员信息表'!A:AG,20,0))))</f>
        <v/>
      </c>
      <c r="U284" s="8" t="str">
        <f>IF(E284="","",IF(ISERROR(VLOOKUP(E284,'1-学员信息表'!A:AG,20,0)),"错误",IF(VLOOKUP(E284,'1-学员信息表'!A:AG,20,0)="","错误",VLOOKUP(E284,'1-学员信息表'!A:AG,20,0))))</f>
        <v/>
      </c>
    </row>
    <row r="285" spans="1:21">
      <c r="A285" s="8" t="str">
        <f t="shared" si="12"/>
        <v/>
      </c>
      <c r="B285" s="12" t="str">
        <f t="shared" si="13"/>
        <v/>
      </c>
      <c r="C285" s="11" t="str">
        <f t="shared" si="14"/>
        <v/>
      </c>
      <c r="D285" s="3"/>
      <c r="E285" s="1"/>
      <c r="F285" s="12" t="str">
        <f>IF(E285="","",IFERROR(VLOOKUP(E285,'1-学员信息表'!A:AG,2,0),"错误"))</f>
        <v/>
      </c>
      <c r="G285" s="12" t="str">
        <f>IF(E285="","",IF(ISERROR(VLOOKUP(E285,'3-班级学员信息表'!G:AC,12,0)),"错误",IF(VLOOKUP(E285,'3-班级学员信息表'!G:AC,12,0)="","错误",VLOOKUP(E285,'3-班级学员信息表'!G:AC,12,0))))</f>
        <v/>
      </c>
      <c r="H285" s="12" t="str">
        <f>IF(E285="","",IF(ISERROR(VLOOKUP(E285,'3-班级学员信息表'!G:AC,13,0)),"错误",IF(VLOOKUP(E285,'3-班级学员信息表'!G:AC,13,0)="","错误",VLOOKUP(E285,'3-班级学员信息表'!G:AC,13,0))))</f>
        <v/>
      </c>
      <c r="I285" s="8" t="str">
        <f>IF(E285="","",IFERROR(VLOOKUP(E285,'3-班级学员信息表'!G:AC,14,0),"错误"))</f>
        <v/>
      </c>
      <c r="J285" s="8" t="str">
        <f>IF(E285="","",IFERROR(VLOOKUP(E285,'3-班级学员信息表'!G:AC,15,0),"错误"))</f>
        <v/>
      </c>
      <c r="K285" s="7" t="str">
        <f>IF(E285="","",IFERROR(VLOOKUP(H285,'2-班级信息'!A:AH,6,0),"错误"))</f>
        <v/>
      </c>
      <c r="L285" s="7" t="str">
        <f>IF(E285="","",IFERROR(VLOOKUP(H285,'2-班级信息'!A:AH,29,0),"错误"))</f>
        <v/>
      </c>
      <c r="M285" s="6">
        <f>SUMIF('6-学员费用预警表'!A:A,'10-新增明细'!E285,'6-学员费用预警表'!F:F)</f>
        <v>0</v>
      </c>
      <c r="N285" s="5">
        <f>SUMIF('6-学员费用预警表'!A:A,'10-新增明细'!E285,'6-学员费用预警表'!I:I)</f>
        <v>0</v>
      </c>
      <c r="O285" s="8" t="str">
        <f>IF(E285="","",IFERROR(VLOOKUP(E285,'1-学员信息表'!A:AG,8,0),"错误"))</f>
        <v/>
      </c>
      <c r="P285" s="8" t="str">
        <f>IF(E285="","",IFERROR(VLOOKUP(E285,'4-收据记录表'!D:AX,18,0),"错误"))</f>
        <v/>
      </c>
      <c r="Q285" s="12"/>
      <c r="R285" s="11"/>
      <c r="S285" s="8" t="str">
        <f>IF(E285="","",IF(ISERROR(VLOOKUP(E285,'1-学员信息表'!A:AG,9,0)),"错误",IF(VLOOKUP(E285,'1-学员信息表'!A:AG,9,0)="","错误",VLOOKUP(E285,'1-学员信息表'!A:AG,9,0))))</f>
        <v/>
      </c>
      <c r="T285" s="4" t="str">
        <f>IF(E285="","",IF(ISERROR(VLOOKUP(E285,'1-学员信息表'!A:AG,20,0)),"错误",IF(VLOOKUP(E285,'1-学员信息表'!A:AG,20,0)="","错误",VLOOKUP(E285,'1-学员信息表'!A:AG,20,0))))</f>
        <v/>
      </c>
      <c r="U285" s="8" t="str">
        <f>IF(E285="","",IF(ISERROR(VLOOKUP(E285,'1-学员信息表'!A:AG,20,0)),"错误",IF(VLOOKUP(E285,'1-学员信息表'!A:AG,20,0)="","错误",VLOOKUP(E285,'1-学员信息表'!A:AG,20,0))))</f>
        <v/>
      </c>
    </row>
    <row r="286" spans="1:21">
      <c r="A286" s="8" t="str">
        <f t="shared" si="12"/>
        <v/>
      </c>
      <c r="B286" s="12" t="str">
        <f t="shared" si="13"/>
        <v/>
      </c>
      <c r="C286" s="11" t="str">
        <f t="shared" si="14"/>
        <v/>
      </c>
      <c r="D286" s="3"/>
      <c r="E286" s="1"/>
      <c r="F286" s="12" t="str">
        <f>IF(E286="","",IFERROR(VLOOKUP(E286,'1-学员信息表'!A:AG,2,0),"错误"))</f>
        <v/>
      </c>
      <c r="G286" s="12" t="str">
        <f>IF(E286="","",IF(ISERROR(VLOOKUP(E286,'3-班级学员信息表'!G:AC,12,0)),"错误",IF(VLOOKUP(E286,'3-班级学员信息表'!G:AC,12,0)="","错误",VLOOKUP(E286,'3-班级学员信息表'!G:AC,12,0))))</f>
        <v/>
      </c>
      <c r="H286" s="12" t="str">
        <f>IF(E286="","",IF(ISERROR(VLOOKUP(E286,'3-班级学员信息表'!G:AC,13,0)),"错误",IF(VLOOKUP(E286,'3-班级学员信息表'!G:AC,13,0)="","错误",VLOOKUP(E286,'3-班级学员信息表'!G:AC,13,0))))</f>
        <v/>
      </c>
      <c r="I286" s="8" t="str">
        <f>IF(E286="","",IFERROR(VLOOKUP(E286,'3-班级学员信息表'!G:AC,14,0),"错误"))</f>
        <v/>
      </c>
      <c r="J286" s="8" t="str">
        <f>IF(E286="","",IFERROR(VLOOKUP(E286,'3-班级学员信息表'!G:AC,15,0),"错误"))</f>
        <v/>
      </c>
      <c r="K286" s="7" t="str">
        <f>IF(E286="","",IFERROR(VLOOKUP(H286,'2-班级信息'!A:AH,6,0),"错误"))</f>
        <v/>
      </c>
      <c r="L286" s="7" t="str">
        <f>IF(E286="","",IFERROR(VLOOKUP(H286,'2-班级信息'!A:AH,29,0),"错误"))</f>
        <v/>
      </c>
      <c r="M286" s="6">
        <f>SUMIF('6-学员费用预警表'!A:A,'10-新增明细'!E286,'6-学员费用预警表'!F:F)</f>
        <v>0</v>
      </c>
      <c r="N286" s="5">
        <f>SUMIF('6-学员费用预警表'!A:A,'10-新增明细'!E286,'6-学员费用预警表'!I:I)</f>
        <v>0</v>
      </c>
      <c r="O286" s="8" t="str">
        <f>IF(E286="","",IFERROR(VLOOKUP(E286,'1-学员信息表'!A:AG,8,0),"错误"))</f>
        <v/>
      </c>
      <c r="P286" s="8" t="str">
        <f>IF(E286="","",IFERROR(VLOOKUP(E286,'4-收据记录表'!D:AX,18,0),"错误"))</f>
        <v/>
      </c>
      <c r="Q286" s="12"/>
      <c r="R286" s="11"/>
      <c r="S286" s="8" t="str">
        <f>IF(E286="","",IF(ISERROR(VLOOKUP(E286,'1-学员信息表'!A:AG,9,0)),"错误",IF(VLOOKUP(E286,'1-学员信息表'!A:AG,9,0)="","错误",VLOOKUP(E286,'1-学员信息表'!A:AG,9,0))))</f>
        <v/>
      </c>
      <c r="T286" s="4" t="str">
        <f>IF(E286="","",IF(ISERROR(VLOOKUP(E286,'1-学员信息表'!A:AG,20,0)),"错误",IF(VLOOKUP(E286,'1-学员信息表'!A:AG,20,0)="","错误",VLOOKUP(E286,'1-学员信息表'!A:AG,20,0))))</f>
        <v/>
      </c>
      <c r="U286" s="8" t="str">
        <f>IF(E286="","",IF(ISERROR(VLOOKUP(E286,'1-学员信息表'!A:AG,20,0)),"错误",IF(VLOOKUP(E286,'1-学员信息表'!A:AG,20,0)="","错误",VLOOKUP(E286,'1-学员信息表'!A:AG,20,0))))</f>
        <v/>
      </c>
    </row>
    <row r="287" spans="1:21">
      <c r="A287" s="8" t="str">
        <f t="shared" si="12"/>
        <v/>
      </c>
      <c r="B287" s="12" t="str">
        <f t="shared" si="13"/>
        <v/>
      </c>
      <c r="C287" s="11" t="str">
        <f t="shared" si="14"/>
        <v/>
      </c>
      <c r="D287" s="3"/>
      <c r="E287" s="1"/>
      <c r="F287" s="12" t="str">
        <f>IF(E287="","",IFERROR(VLOOKUP(E287,'1-学员信息表'!A:AG,2,0),"错误"))</f>
        <v/>
      </c>
      <c r="G287" s="12" t="str">
        <f>IF(E287="","",IF(ISERROR(VLOOKUP(E287,'3-班级学员信息表'!G:AC,12,0)),"错误",IF(VLOOKUP(E287,'3-班级学员信息表'!G:AC,12,0)="","错误",VLOOKUP(E287,'3-班级学员信息表'!G:AC,12,0))))</f>
        <v/>
      </c>
      <c r="H287" s="12" t="str">
        <f>IF(E287="","",IF(ISERROR(VLOOKUP(E287,'3-班级学员信息表'!G:AC,13,0)),"错误",IF(VLOOKUP(E287,'3-班级学员信息表'!G:AC,13,0)="","错误",VLOOKUP(E287,'3-班级学员信息表'!G:AC,13,0))))</f>
        <v/>
      </c>
      <c r="I287" s="8" t="str">
        <f>IF(E287="","",IFERROR(VLOOKUP(E287,'3-班级学员信息表'!G:AC,14,0),"错误"))</f>
        <v/>
      </c>
      <c r="J287" s="8" t="str">
        <f>IF(E287="","",IFERROR(VLOOKUP(E287,'3-班级学员信息表'!G:AC,15,0),"错误"))</f>
        <v/>
      </c>
      <c r="K287" s="7" t="str">
        <f>IF(E287="","",IFERROR(VLOOKUP(H287,'2-班级信息'!A:AH,6,0),"错误"))</f>
        <v/>
      </c>
      <c r="L287" s="7" t="str">
        <f>IF(E287="","",IFERROR(VLOOKUP(H287,'2-班级信息'!A:AH,29,0),"错误"))</f>
        <v/>
      </c>
      <c r="M287" s="6">
        <f>SUMIF('6-学员费用预警表'!A:A,'10-新增明细'!E287,'6-学员费用预警表'!F:F)</f>
        <v>0</v>
      </c>
      <c r="N287" s="5">
        <f>SUMIF('6-学员费用预警表'!A:A,'10-新增明细'!E287,'6-学员费用预警表'!I:I)</f>
        <v>0</v>
      </c>
      <c r="O287" s="8" t="str">
        <f>IF(E287="","",IFERROR(VLOOKUP(E287,'1-学员信息表'!A:AG,8,0),"错误"))</f>
        <v/>
      </c>
      <c r="P287" s="8" t="str">
        <f>IF(E287="","",IFERROR(VLOOKUP(E287,'4-收据记录表'!D:AX,18,0),"错误"))</f>
        <v/>
      </c>
      <c r="Q287" s="12"/>
      <c r="R287" s="11"/>
      <c r="S287" s="8" t="str">
        <f>IF(E287="","",IF(ISERROR(VLOOKUP(E287,'1-学员信息表'!A:AG,9,0)),"错误",IF(VLOOKUP(E287,'1-学员信息表'!A:AG,9,0)="","错误",VLOOKUP(E287,'1-学员信息表'!A:AG,9,0))))</f>
        <v/>
      </c>
      <c r="T287" s="4" t="str">
        <f>IF(E287="","",IF(ISERROR(VLOOKUP(E287,'1-学员信息表'!A:AG,20,0)),"错误",IF(VLOOKUP(E287,'1-学员信息表'!A:AG,20,0)="","错误",VLOOKUP(E287,'1-学员信息表'!A:AG,20,0))))</f>
        <v/>
      </c>
      <c r="U287" s="8" t="str">
        <f>IF(E287="","",IF(ISERROR(VLOOKUP(E287,'1-学员信息表'!A:AG,20,0)),"错误",IF(VLOOKUP(E287,'1-学员信息表'!A:AG,20,0)="","错误",VLOOKUP(E287,'1-学员信息表'!A:AG,20,0))))</f>
        <v/>
      </c>
    </row>
    <row r="288" spans="1:21">
      <c r="A288" s="8" t="str">
        <f t="shared" si="12"/>
        <v/>
      </c>
      <c r="B288" s="12" t="str">
        <f t="shared" si="13"/>
        <v/>
      </c>
      <c r="C288" s="11" t="str">
        <f t="shared" si="14"/>
        <v/>
      </c>
      <c r="D288" s="3"/>
      <c r="E288" s="1"/>
      <c r="F288" s="12" t="str">
        <f>IF(E288="","",IFERROR(VLOOKUP(E288,'1-学员信息表'!A:AG,2,0),"错误"))</f>
        <v/>
      </c>
      <c r="G288" s="12" t="str">
        <f>IF(E288="","",IF(ISERROR(VLOOKUP(E288,'3-班级学员信息表'!G:AC,12,0)),"错误",IF(VLOOKUP(E288,'3-班级学员信息表'!G:AC,12,0)="","错误",VLOOKUP(E288,'3-班级学员信息表'!G:AC,12,0))))</f>
        <v/>
      </c>
      <c r="H288" s="12" t="str">
        <f>IF(E288="","",IF(ISERROR(VLOOKUP(E288,'3-班级学员信息表'!G:AC,13,0)),"错误",IF(VLOOKUP(E288,'3-班级学员信息表'!G:AC,13,0)="","错误",VLOOKUP(E288,'3-班级学员信息表'!G:AC,13,0))))</f>
        <v/>
      </c>
      <c r="I288" s="8" t="str">
        <f>IF(E288="","",IFERROR(VLOOKUP(E288,'3-班级学员信息表'!G:AC,14,0),"错误"))</f>
        <v/>
      </c>
      <c r="J288" s="8" t="str">
        <f>IF(E288="","",IFERROR(VLOOKUP(E288,'3-班级学员信息表'!G:AC,15,0),"错误"))</f>
        <v/>
      </c>
      <c r="K288" s="7" t="str">
        <f>IF(E288="","",IFERROR(VLOOKUP(H288,'2-班级信息'!A:AH,6,0),"错误"))</f>
        <v/>
      </c>
      <c r="L288" s="7" t="str">
        <f>IF(E288="","",IFERROR(VLOOKUP(H288,'2-班级信息'!A:AH,29,0),"错误"))</f>
        <v/>
      </c>
      <c r="M288" s="6">
        <f>SUMIF('6-学员费用预警表'!A:A,'10-新增明细'!E288,'6-学员费用预警表'!F:F)</f>
        <v>0</v>
      </c>
      <c r="N288" s="5">
        <f>SUMIF('6-学员费用预警表'!A:A,'10-新增明细'!E288,'6-学员费用预警表'!I:I)</f>
        <v>0</v>
      </c>
      <c r="O288" s="8" t="str">
        <f>IF(E288="","",IFERROR(VLOOKUP(E288,'1-学员信息表'!A:AG,8,0),"错误"))</f>
        <v/>
      </c>
      <c r="P288" s="8" t="str">
        <f>IF(E288="","",IFERROR(VLOOKUP(E288,'4-收据记录表'!D:AX,18,0),"错误"))</f>
        <v/>
      </c>
      <c r="Q288" s="12"/>
      <c r="R288" s="11"/>
      <c r="S288" s="8" t="str">
        <f>IF(E288="","",IF(ISERROR(VLOOKUP(E288,'1-学员信息表'!A:AG,9,0)),"错误",IF(VLOOKUP(E288,'1-学员信息表'!A:AG,9,0)="","错误",VLOOKUP(E288,'1-学员信息表'!A:AG,9,0))))</f>
        <v/>
      </c>
      <c r="T288" s="4" t="str">
        <f>IF(E288="","",IF(ISERROR(VLOOKUP(E288,'1-学员信息表'!A:AG,20,0)),"错误",IF(VLOOKUP(E288,'1-学员信息表'!A:AG,20,0)="","错误",VLOOKUP(E288,'1-学员信息表'!A:AG,20,0))))</f>
        <v/>
      </c>
      <c r="U288" s="8" t="str">
        <f>IF(E288="","",IF(ISERROR(VLOOKUP(E288,'1-学员信息表'!A:AG,20,0)),"错误",IF(VLOOKUP(E288,'1-学员信息表'!A:AG,20,0)="","错误",VLOOKUP(E288,'1-学员信息表'!A:AG,20,0))))</f>
        <v/>
      </c>
    </row>
    <row r="289" spans="1:21">
      <c r="A289" s="8" t="str">
        <f t="shared" si="12"/>
        <v/>
      </c>
      <c r="B289" s="12" t="str">
        <f t="shared" si="13"/>
        <v/>
      </c>
      <c r="C289" s="11" t="str">
        <f t="shared" si="14"/>
        <v/>
      </c>
      <c r="D289" s="3"/>
      <c r="E289" s="1"/>
      <c r="F289" s="12" t="str">
        <f>IF(E289="","",IFERROR(VLOOKUP(E289,'1-学员信息表'!A:AG,2,0),"错误"))</f>
        <v/>
      </c>
      <c r="G289" s="12" t="str">
        <f>IF(E289="","",IF(ISERROR(VLOOKUP(E289,'3-班级学员信息表'!G:AC,12,0)),"错误",IF(VLOOKUP(E289,'3-班级学员信息表'!G:AC,12,0)="","错误",VLOOKUP(E289,'3-班级学员信息表'!G:AC,12,0))))</f>
        <v/>
      </c>
      <c r="H289" s="12" t="str">
        <f>IF(E289="","",IF(ISERROR(VLOOKUP(E289,'3-班级学员信息表'!G:AC,13,0)),"错误",IF(VLOOKUP(E289,'3-班级学员信息表'!G:AC,13,0)="","错误",VLOOKUP(E289,'3-班级学员信息表'!G:AC,13,0))))</f>
        <v/>
      </c>
      <c r="I289" s="8" t="str">
        <f>IF(E289="","",IFERROR(VLOOKUP(E289,'3-班级学员信息表'!G:AC,14,0),"错误"))</f>
        <v/>
      </c>
      <c r="J289" s="8" t="str">
        <f>IF(E289="","",IFERROR(VLOOKUP(E289,'3-班级学员信息表'!G:AC,15,0),"错误"))</f>
        <v/>
      </c>
      <c r="K289" s="7" t="str">
        <f>IF(E289="","",IFERROR(VLOOKUP(H289,'2-班级信息'!A:AH,6,0),"错误"))</f>
        <v/>
      </c>
      <c r="L289" s="7" t="str">
        <f>IF(E289="","",IFERROR(VLOOKUP(H289,'2-班级信息'!A:AH,29,0),"错误"))</f>
        <v/>
      </c>
      <c r="M289" s="6">
        <f>SUMIF('6-学员费用预警表'!A:A,'10-新增明细'!E289,'6-学员费用预警表'!F:F)</f>
        <v>0</v>
      </c>
      <c r="N289" s="5">
        <f>SUMIF('6-学员费用预警表'!A:A,'10-新增明细'!E289,'6-学员费用预警表'!I:I)</f>
        <v>0</v>
      </c>
      <c r="O289" s="8" t="str">
        <f>IF(E289="","",IFERROR(VLOOKUP(E289,'1-学员信息表'!A:AG,8,0),"错误"))</f>
        <v/>
      </c>
      <c r="P289" s="8" t="str">
        <f>IF(E289="","",IFERROR(VLOOKUP(E289,'4-收据记录表'!D:AX,18,0),"错误"))</f>
        <v/>
      </c>
      <c r="Q289" s="12"/>
      <c r="R289" s="11"/>
      <c r="S289" s="8" t="str">
        <f>IF(E289="","",IF(ISERROR(VLOOKUP(E289,'1-学员信息表'!A:AG,9,0)),"错误",IF(VLOOKUP(E289,'1-学员信息表'!A:AG,9,0)="","错误",VLOOKUP(E289,'1-学员信息表'!A:AG,9,0))))</f>
        <v/>
      </c>
      <c r="T289" s="4" t="str">
        <f>IF(E289="","",IF(ISERROR(VLOOKUP(E289,'1-学员信息表'!A:AG,20,0)),"错误",IF(VLOOKUP(E289,'1-学员信息表'!A:AG,20,0)="","错误",VLOOKUP(E289,'1-学员信息表'!A:AG,20,0))))</f>
        <v/>
      </c>
      <c r="U289" s="8" t="str">
        <f>IF(E289="","",IF(ISERROR(VLOOKUP(E289,'1-学员信息表'!A:AG,20,0)),"错误",IF(VLOOKUP(E289,'1-学员信息表'!A:AG,20,0)="","错误",VLOOKUP(E289,'1-学员信息表'!A:AG,20,0))))</f>
        <v/>
      </c>
    </row>
    <row r="290" spans="1:21">
      <c r="A290" s="8" t="str">
        <f t="shared" si="12"/>
        <v/>
      </c>
      <c r="B290" s="12" t="str">
        <f t="shared" si="13"/>
        <v/>
      </c>
      <c r="C290" s="11" t="str">
        <f t="shared" si="14"/>
        <v/>
      </c>
      <c r="D290" s="3"/>
      <c r="E290" s="1"/>
      <c r="F290" s="12" t="str">
        <f>IF(E290="","",IFERROR(VLOOKUP(E290,'1-学员信息表'!A:AG,2,0),"错误"))</f>
        <v/>
      </c>
      <c r="G290" s="12" t="str">
        <f>IF(E290="","",IF(ISERROR(VLOOKUP(E290,'3-班级学员信息表'!G:AC,12,0)),"错误",IF(VLOOKUP(E290,'3-班级学员信息表'!G:AC,12,0)="","错误",VLOOKUP(E290,'3-班级学员信息表'!G:AC,12,0))))</f>
        <v/>
      </c>
      <c r="H290" s="12" t="str">
        <f>IF(E290="","",IF(ISERROR(VLOOKUP(E290,'3-班级学员信息表'!G:AC,13,0)),"错误",IF(VLOOKUP(E290,'3-班级学员信息表'!G:AC,13,0)="","错误",VLOOKUP(E290,'3-班级学员信息表'!G:AC,13,0))))</f>
        <v/>
      </c>
      <c r="I290" s="8" t="str">
        <f>IF(E290="","",IFERROR(VLOOKUP(E290,'3-班级学员信息表'!G:AC,14,0),"错误"))</f>
        <v/>
      </c>
      <c r="J290" s="8" t="str">
        <f>IF(E290="","",IFERROR(VLOOKUP(E290,'3-班级学员信息表'!G:AC,15,0),"错误"))</f>
        <v/>
      </c>
      <c r="K290" s="7" t="str">
        <f>IF(E290="","",IFERROR(VLOOKUP(H290,'2-班级信息'!A:AH,6,0),"错误"))</f>
        <v/>
      </c>
      <c r="L290" s="7" t="str">
        <f>IF(E290="","",IFERROR(VLOOKUP(H290,'2-班级信息'!A:AH,29,0),"错误"))</f>
        <v/>
      </c>
      <c r="M290" s="6">
        <f>SUMIF('6-学员费用预警表'!A:A,'10-新增明细'!E290,'6-学员费用预警表'!F:F)</f>
        <v>0</v>
      </c>
      <c r="N290" s="5">
        <f>SUMIF('6-学员费用预警表'!A:A,'10-新增明细'!E290,'6-学员费用预警表'!I:I)</f>
        <v>0</v>
      </c>
      <c r="O290" s="8" t="str">
        <f>IF(E290="","",IFERROR(VLOOKUP(E290,'1-学员信息表'!A:AG,8,0),"错误"))</f>
        <v/>
      </c>
      <c r="P290" s="8" t="str">
        <f>IF(E290="","",IFERROR(VLOOKUP(E290,'4-收据记录表'!D:AX,18,0),"错误"))</f>
        <v/>
      </c>
      <c r="Q290" s="12"/>
      <c r="R290" s="11"/>
      <c r="S290" s="8" t="str">
        <f>IF(E290="","",IF(ISERROR(VLOOKUP(E290,'1-学员信息表'!A:AG,9,0)),"错误",IF(VLOOKUP(E290,'1-学员信息表'!A:AG,9,0)="","错误",VLOOKUP(E290,'1-学员信息表'!A:AG,9,0))))</f>
        <v/>
      </c>
      <c r="T290" s="4" t="str">
        <f>IF(E290="","",IF(ISERROR(VLOOKUP(E290,'1-学员信息表'!A:AG,20,0)),"错误",IF(VLOOKUP(E290,'1-学员信息表'!A:AG,20,0)="","错误",VLOOKUP(E290,'1-学员信息表'!A:AG,20,0))))</f>
        <v/>
      </c>
      <c r="U290" s="8" t="str">
        <f>IF(E290="","",IF(ISERROR(VLOOKUP(E290,'1-学员信息表'!A:AG,20,0)),"错误",IF(VLOOKUP(E290,'1-学员信息表'!A:AG,20,0)="","错误",VLOOKUP(E290,'1-学员信息表'!A:AG,20,0))))</f>
        <v/>
      </c>
    </row>
    <row r="291" spans="1:21">
      <c r="A291" s="8" t="str">
        <f t="shared" si="12"/>
        <v/>
      </c>
      <c r="B291" s="12" t="str">
        <f t="shared" si="13"/>
        <v/>
      </c>
      <c r="C291" s="11" t="str">
        <f t="shared" si="14"/>
        <v/>
      </c>
      <c r="D291" s="3"/>
      <c r="E291" s="1"/>
      <c r="F291" s="12" t="str">
        <f>IF(E291="","",IFERROR(VLOOKUP(E291,'1-学员信息表'!A:AG,2,0),"错误"))</f>
        <v/>
      </c>
      <c r="G291" s="12" t="str">
        <f>IF(E291="","",IF(ISERROR(VLOOKUP(E291,'3-班级学员信息表'!G:AC,12,0)),"错误",IF(VLOOKUP(E291,'3-班级学员信息表'!G:AC,12,0)="","错误",VLOOKUP(E291,'3-班级学员信息表'!G:AC,12,0))))</f>
        <v/>
      </c>
      <c r="H291" s="12" t="str">
        <f>IF(E291="","",IF(ISERROR(VLOOKUP(E291,'3-班级学员信息表'!G:AC,13,0)),"错误",IF(VLOOKUP(E291,'3-班级学员信息表'!G:AC,13,0)="","错误",VLOOKUP(E291,'3-班级学员信息表'!G:AC,13,0))))</f>
        <v/>
      </c>
      <c r="I291" s="8" t="str">
        <f>IF(E291="","",IFERROR(VLOOKUP(E291,'3-班级学员信息表'!G:AC,14,0),"错误"))</f>
        <v/>
      </c>
      <c r="J291" s="8" t="str">
        <f>IF(E291="","",IFERROR(VLOOKUP(E291,'3-班级学员信息表'!G:AC,15,0),"错误"))</f>
        <v/>
      </c>
      <c r="K291" s="7" t="str">
        <f>IF(E291="","",IFERROR(VLOOKUP(H291,'2-班级信息'!A:AH,6,0),"错误"))</f>
        <v/>
      </c>
      <c r="L291" s="7" t="str">
        <f>IF(E291="","",IFERROR(VLOOKUP(H291,'2-班级信息'!A:AH,29,0),"错误"))</f>
        <v/>
      </c>
      <c r="M291" s="6">
        <f>SUMIF('6-学员费用预警表'!A:A,'10-新增明细'!E291,'6-学员费用预警表'!F:F)</f>
        <v>0</v>
      </c>
      <c r="N291" s="5">
        <f>SUMIF('6-学员费用预警表'!A:A,'10-新增明细'!E291,'6-学员费用预警表'!I:I)</f>
        <v>0</v>
      </c>
      <c r="O291" s="8" t="str">
        <f>IF(E291="","",IFERROR(VLOOKUP(E291,'1-学员信息表'!A:AG,8,0),"错误"))</f>
        <v/>
      </c>
      <c r="P291" s="8" t="str">
        <f>IF(E291="","",IFERROR(VLOOKUP(E291,'4-收据记录表'!D:AX,18,0),"错误"))</f>
        <v/>
      </c>
      <c r="Q291" s="12"/>
      <c r="R291" s="11"/>
      <c r="S291" s="8" t="str">
        <f>IF(E291="","",IF(ISERROR(VLOOKUP(E291,'1-学员信息表'!A:AG,9,0)),"错误",IF(VLOOKUP(E291,'1-学员信息表'!A:AG,9,0)="","错误",VLOOKUP(E291,'1-学员信息表'!A:AG,9,0))))</f>
        <v/>
      </c>
      <c r="T291" s="4" t="str">
        <f>IF(E291="","",IF(ISERROR(VLOOKUP(E291,'1-学员信息表'!A:AG,20,0)),"错误",IF(VLOOKUP(E291,'1-学员信息表'!A:AG,20,0)="","错误",VLOOKUP(E291,'1-学员信息表'!A:AG,20,0))))</f>
        <v/>
      </c>
      <c r="U291" s="8" t="str">
        <f>IF(E291="","",IF(ISERROR(VLOOKUP(E291,'1-学员信息表'!A:AG,20,0)),"错误",IF(VLOOKUP(E291,'1-学员信息表'!A:AG,20,0)="","错误",VLOOKUP(E291,'1-学员信息表'!A:AG,20,0))))</f>
        <v/>
      </c>
    </row>
    <row r="292" spans="1:21">
      <c r="A292" s="8" t="str">
        <f t="shared" si="12"/>
        <v/>
      </c>
      <c r="B292" s="12" t="str">
        <f t="shared" si="13"/>
        <v/>
      </c>
      <c r="C292" s="11" t="str">
        <f t="shared" si="14"/>
        <v/>
      </c>
      <c r="D292" s="3"/>
      <c r="E292" s="1"/>
      <c r="F292" s="12" t="str">
        <f>IF(E292="","",IFERROR(VLOOKUP(E292,'1-学员信息表'!A:AG,2,0),"错误"))</f>
        <v/>
      </c>
      <c r="G292" s="12" t="str">
        <f>IF(E292="","",IF(ISERROR(VLOOKUP(E292,'3-班级学员信息表'!G:AC,12,0)),"错误",IF(VLOOKUP(E292,'3-班级学员信息表'!G:AC,12,0)="","错误",VLOOKUP(E292,'3-班级学员信息表'!G:AC,12,0))))</f>
        <v/>
      </c>
      <c r="H292" s="12" t="str">
        <f>IF(E292="","",IF(ISERROR(VLOOKUP(E292,'3-班级学员信息表'!G:AC,13,0)),"错误",IF(VLOOKUP(E292,'3-班级学员信息表'!G:AC,13,0)="","错误",VLOOKUP(E292,'3-班级学员信息表'!G:AC,13,0))))</f>
        <v/>
      </c>
      <c r="I292" s="8" t="str">
        <f>IF(E292="","",IFERROR(VLOOKUP(E292,'3-班级学员信息表'!G:AC,14,0),"错误"))</f>
        <v/>
      </c>
      <c r="J292" s="8" t="str">
        <f>IF(E292="","",IFERROR(VLOOKUP(E292,'3-班级学员信息表'!G:AC,15,0),"错误"))</f>
        <v/>
      </c>
      <c r="K292" s="7" t="str">
        <f>IF(E292="","",IFERROR(VLOOKUP(H292,'2-班级信息'!A:AH,6,0),"错误"))</f>
        <v/>
      </c>
      <c r="L292" s="7" t="str">
        <f>IF(E292="","",IFERROR(VLOOKUP(H292,'2-班级信息'!A:AH,29,0),"错误"))</f>
        <v/>
      </c>
      <c r="M292" s="6">
        <f>SUMIF('6-学员费用预警表'!A:A,'10-新增明细'!E292,'6-学员费用预警表'!F:F)</f>
        <v>0</v>
      </c>
      <c r="N292" s="5">
        <f>SUMIF('6-学员费用预警表'!A:A,'10-新增明细'!E292,'6-学员费用预警表'!I:I)</f>
        <v>0</v>
      </c>
      <c r="O292" s="8" t="str">
        <f>IF(E292="","",IFERROR(VLOOKUP(E292,'1-学员信息表'!A:AG,8,0),"错误"))</f>
        <v/>
      </c>
      <c r="P292" s="8" t="str">
        <f>IF(E292="","",IFERROR(VLOOKUP(E292,'4-收据记录表'!D:AX,18,0),"错误"))</f>
        <v/>
      </c>
      <c r="Q292" s="12"/>
      <c r="R292" s="11"/>
      <c r="S292" s="8" t="str">
        <f>IF(E292="","",IF(ISERROR(VLOOKUP(E292,'1-学员信息表'!A:AG,9,0)),"错误",IF(VLOOKUP(E292,'1-学员信息表'!A:AG,9,0)="","错误",VLOOKUP(E292,'1-学员信息表'!A:AG,9,0))))</f>
        <v/>
      </c>
      <c r="T292" s="4" t="str">
        <f>IF(E292="","",IF(ISERROR(VLOOKUP(E292,'1-学员信息表'!A:AG,20,0)),"错误",IF(VLOOKUP(E292,'1-学员信息表'!A:AG,20,0)="","错误",VLOOKUP(E292,'1-学员信息表'!A:AG,20,0))))</f>
        <v/>
      </c>
      <c r="U292" s="8" t="str">
        <f>IF(E292="","",IF(ISERROR(VLOOKUP(E292,'1-学员信息表'!A:AG,20,0)),"错误",IF(VLOOKUP(E292,'1-学员信息表'!A:AG,20,0)="","错误",VLOOKUP(E292,'1-学员信息表'!A:AG,20,0))))</f>
        <v/>
      </c>
    </row>
    <row r="293" spans="1:21">
      <c r="A293" s="8" t="str">
        <f t="shared" si="12"/>
        <v/>
      </c>
      <c r="B293" s="12" t="str">
        <f t="shared" si="13"/>
        <v/>
      </c>
      <c r="C293" s="11" t="str">
        <f t="shared" si="14"/>
        <v/>
      </c>
      <c r="D293" s="3"/>
      <c r="E293" s="1"/>
      <c r="F293" s="12" t="str">
        <f>IF(E293="","",IFERROR(VLOOKUP(E293,'1-学员信息表'!A:AG,2,0),"错误"))</f>
        <v/>
      </c>
      <c r="G293" s="12" t="str">
        <f>IF(E293="","",IF(ISERROR(VLOOKUP(E293,'3-班级学员信息表'!G:AC,12,0)),"错误",IF(VLOOKUP(E293,'3-班级学员信息表'!G:AC,12,0)="","错误",VLOOKUP(E293,'3-班级学员信息表'!G:AC,12,0))))</f>
        <v/>
      </c>
      <c r="H293" s="12" t="str">
        <f>IF(E293="","",IF(ISERROR(VLOOKUP(E293,'3-班级学员信息表'!G:AC,13,0)),"错误",IF(VLOOKUP(E293,'3-班级学员信息表'!G:AC,13,0)="","错误",VLOOKUP(E293,'3-班级学员信息表'!G:AC,13,0))))</f>
        <v/>
      </c>
      <c r="I293" s="8" t="str">
        <f>IF(E293="","",IFERROR(VLOOKUP(E293,'3-班级学员信息表'!G:AC,14,0),"错误"))</f>
        <v/>
      </c>
      <c r="J293" s="8" t="str">
        <f>IF(E293="","",IFERROR(VLOOKUP(E293,'3-班级学员信息表'!G:AC,15,0),"错误"))</f>
        <v/>
      </c>
      <c r="K293" s="7" t="str">
        <f>IF(E293="","",IFERROR(VLOOKUP(H293,'2-班级信息'!A:AH,6,0),"错误"))</f>
        <v/>
      </c>
      <c r="L293" s="7" t="str">
        <f>IF(E293="","",IFERROR(VLOOKUP(H293,'2-班级信息'!A:AH,29,0),"错误"))</f>
        <v/>
      </c>
      <c r="M293" s="6">
        <f>SUMIF('6-学员费用预警表'!A:A,'10-新增明细'!E293,'6-学员费用预警表'!F:F)</f>
        <v>0</v>
      </c>
      <c r="N293" s="5">
        <f>SUMIF('6-学员费用预警表'!A:A,'10-新增明细'!E293,'6-学员费用预警表'!I:I)</f>
        <v>0</v>
      </c>
      <c r="O293" s="8" t="str">
        <f>IF(E293="","",IFERROR(VLOOKUP(E293,'1-学员信息表'!A:AG,8,0),"错误"))</f>
        <v/>
      </c>
      <c r="P293" s="8" t="str">
        <f>IF(E293="","",IFERROR(VLOOKUP(E293,'4-收据记录表'!D:AX,18,0),"错误"))</f>
        <v/>
      </c>
      <c r="Q293" s="12"/>
      <c r="R293" s="11"/>
      <c r="S293" s="8" t="str">
        <f>IF(E293="","",IF(ISERROR(VLOOKUP(E293,'1-学员信息表'!A:AG,9,0)),"错误",IF(VLOOKUP(E293,'1-学员信息表'!A:AG,9,0)="","错误",VLOOKUP(E293,'1-学员信息表'!A:AG,9,0))))</f>
        <v/>
      </c>
      <c r="T293" s="4" t="str">
        <f>IF(E293="","",IF(ISERROR(VLOOKUP(E293,'1-学员信息表'!A:AG,20,0)),"错误",IF(VLOOKUP(E293,'1-学员信息表'!A:AG,20,0)="","错误",VLOOKUP(E293,'1-学员信息表'!A:AG,20,0))))</f>
        <v/>
      </c>
      <c r="U293" s="8" t="str">
        <f>IF(E293="","",IF(ISERROR(VLOOKUP(E293,'1-学员信息表'!A:AG,20,0)),"错误",IF(VLOOKUP(E293,'1-学员信息表'!A:AG,20,0)="","错误",VLOOKUP(E293,'1-学员信息表'!A:AG,20,0))))</f>
        <v/>
      </c>
    </row>
    <row r="294" spans="1:21">
      <c r="A294" s="8" t="str">
        <f t="shared" si="12"/>
        <v/>
      </c>
      <c r="B294" s="12" t="str">
        <f t="shared" si="13"/>
        <v/>
      </c>
      <c r="C294" s="11" t="str">
        <f t="shared" si="14"/>
        <v/>
      </c>
      <c r="D294" s="3"/>
      <c r="E294" s="1"/>
      <c r="F294" s="12" t="str">
        <f>IF(E294="","",IFERROR(VLOOKUP(E294,'1-学员信息表'!A:AG,2,0),"错误"))</f>
        <v/>
      </c>
      <c r="G294" s="12" t="str">
        <f>IF(E294="","",IF(ISERROR(VLOOKUP(E294,'3-班级学员信息表'!G:AC,12,0)),"错误",IF(VLOOKUP(E294,'3-班级学员信息表'!G:AC,12,0)="","错误",VLOOKUP(E294,'3-班级学员信息表'!G:AC,12,0))))</f>
        <v/>
      </c>
      <c r="H294" s="12" t="str">
        <f>IF(E294="","",IF(ISERROR(VLOOKUP(E294,'3-班级学员信息表'!G:AC,13,0)),"错误",IF(VLOOKUP(E294,'3-班级学员信息表'!G:AC,13,0)="","错误",VLOOKUP(E294,'3-班级学员信息表'!G:AC,13,0))))</f>
        <v/>
      </c>
      <c r="I294" s="8" t="str">
        <f>IF(E294="","",IFERROR(VLOOKUP(E294,'3-班级学员信息表'!G:AC,14,0),"错误"))</f>
        <v/>
      </c>
      <c r="J294" s="8" t="str">
        <f>IF(E294="","",IFERROR(VLOOKUP(E294,'3-班级学员信息表'!G:AC,15,0),"错误"))</f>
        <v/>
      </c>
      <c r="K294" s="7" t="str">
        <f>IF(E294="","",IFERROR(VLOOKUP(H294,'2-班级信息'!A:AH,6,0),"错误"))</f>
        <v/>
      </c>
      <c r="L294" s="7" t="str">
        <f>IF(E294="","",IFERROR(VLOOKUP(H294,'2-班级信息'!A:AH,29,0),"错误"))</f>
        <v/>
      </c>
      <c r="M294" s="6">
        <f>SUMIF('6-学员费用预警表'!A:A,'10-新增明细'!E294,'6-学员费用预警表'!F:F)</f>
        <v>0</v>
      </c>
      <c r="N294" s="5">
        <f>SUMIF('6-学员费用预警表'!A:A,'10-新增明细'!E294,'6-学员费用预警表'!I:I)</f>
        <v>0</v>
      </c>
      <c r="O294" s="8" t="str">
        <f>IF(E294="","",IFERROR(VLOOKUP(E294,'1-学员信息表'!A:AG,8,0),"错误"))</f>
        <v/>
      </c>
      <c r="P294" s="8" t="str">
        <f>IF(E294="","",IFERROR(VLOOKUP(E294,'4-收据记录表'!D:AX,18,0),"错误"))</f>
        <v/>
      </c>
      <c r="Q294" s="12"/>
      <c r="R294" s="11"/>
      <c r="S294" s="8" t="str">
        <f>IF(E294="","",IF(ISERROR(VLOOKUP(E294,'1-学员信息表'!A:AG,9,0)),"错误",IF(VLOOKUP(E294,'1-学员信息表'!A:AG,9,0)="","错误",VLOOKUP(E294,'1-学员信息表'!A:AG,9,0))))</f>
        <v/>
      </c>
      <c r="T294" s="4" t="str">
        <f>IF(E294="","",IF(ISERROR(VLOOKUP(E294,'1-学员信息表'!A:AG,20,0)),"错误",IF(VLOOKUP(E294,'1-学员信息表'!A:AG,20,0)="","错误",VLOOKUP(E294,'1-学员信息表'!A:AG,20,0))))</f>
        <v/>
      </c>
      <c r="U294" s="8" t="str">
        <f>IF(E294="","",IF(ISERROR(VLOOKUP(E294,'1-学员信息表'!A:AG,20,0)),"错误",IF(VLOOKUP(E294,'1-学员信息表'!A:AG,20,0)="","错误",VLOOKUP(E294,'1-学员信息表'!A:AG,20,0))))</f>
        <v/>
      </c>
    </row>
    <row r="295" spans="1:21">
      <c r="A295" s="8" t="str">
        <f t="shared" si="12"/>
        <v/>
      </c>
      <c r="B295" s="12" t="str">
        <f t="shared" si="13"/>
        <v/>
      </c>
      <c r="C295" s="11" t="str">
        <f t="shared" si="14"/>
        <v/>
      </c>
      <c r="D295" s="3"/>
      <c r="E295" s="1"/>
      <c r="F295" s="12" t="str">
        <f>IF(E295="","",IFERROR(VLOOKUP(E295,'1-学员信息表'!A:AG,2,0),"错误"))</f>
        <v/>
      </c>
      <c r="G295" s="12" t="str">
        <f>IF(E295="","",IF(ISERROR(VLOOKUP(E295,'3-班级学员信息表'!G:AC,12,0)),"错误",IF(VLOOKUP(E295,'3-班级学员信息表'!G:AC,12,0)="","错误",VLOOKUP(E295,'3-班级学员信息表'!G:AC,12,0))))</f>
        <v/>
      </c>
      <c r="H295" s="12" t="str">
        <f>IF(E295="","",IF(ISERROR(VLOOKUP(E295,'3-班级学员信息表'!G:AC,13,0)),"错误",IF(VLOOKUP(E295,'3-班级学员信息表'!G:AC,13,0)="","错误",VLOOKUP(E295,'3-班级学员信息表'!G:AC,13,0))))</f>
        <v/>
      </c>
      <c r="I295" s="8" t="str">
        <f>IF(E295="","",IFERROR(VLOOKUP(E295,'3-班级学员信息表'!G:AC,14,0),"错误"))</f>
        <v/>
      </c>
      <c r="J295" s="8" t="str">
        <f>IF(E295="","",IFERROR(VLOOKUP(E295,'3-班级学员信息表'!G:AC,15,0),"错误"))</f>
        <v/>
      </c>
      <c r="K295" s="7" t="str">
        <f>IF(E295="","",IFERROR(VLOOKUP(H295,'2-班级信息'!A:AH,6,0),"错误"))</f>
        <v/>
      </c>
      <c r="L295" s="7" t="str">
        <f>IF(E295="","",IFERROR(VLOOKUP(H295,'2-班级信息'!A:AH,29,0),"错误"))</f>
        <v/>
      </c>
      <c r="M295" s="6">
        <f>SUMIF('6-学员费用预警表'!A:A,'10-新增明细'!E295,'6-学员费用预警表'!F:F)</f>
        <v>0</v>
      </c>
      <c r="N295" s="5">
        <f>SUMIF('6-学员费用预警表'!A:A,'10-新增明细'!E295,'6-学员费用预警表'!I:I)</f>
        <v>0</v>
      </c>
      <c r="O295" s="8" t="str">
        <f>IF(E295="","",IFERROR(VLOOKUP(E295,'1-学员信息表'!A:AG,8,0),"错误"))</f>
        <v/>
      </c>
      <c r="P295" s="8" t="str">
        <f>IF(E295="","",IFERROR(VLOOKUP(E295,'4-收据记录表'!D:AX,18,0),"错误"))</f>
        <v/>
      </c>
      <c r="Q295" s="12"/>
      <c r="R295" s="11"/>
      <c r="S295" s="8" t="str">
        <f>IF(E295="","",IF(ISERROR(VLOOKUP(E295,'1-学员信息表'!A:AG,9,0)),"错误",IF(VLOOKUP(E295,'1-学员信息表'!A:AG,9,0)="","错误",VLOOKUP(E295,'1-学员信息表'!A:AG,9,0))))</f>
        <v/>
      </c>
      <c r="T295" s="4" t="str">
        <f>IF(E295="","",IF(ISERROR(VLOOKUP(E295,'1-学员信息表'!A:AG,20,0)),"错误",IF(VLOOKUP(E295,'1-学员信息表'!A:AG,20,0)="","错误",VLOOKUP(E295,'1-学员信息表'!A:AG,20,0))))</f>
        <v/>
      </c>
      <c r="U295" s="8" t="str">
        <f>IF(E295="","",IF(ISERROR(VLOOKUP(E295,'1-学员信息表'!A:AG,20,0)),"错误",IF(VLOOKUP(E295,'1-学员信息表'!A:AG,20,0)="","错误",VLOOKUP(E295,'1-学员信息表'!A:AG,20,0))))</f>
        <v/>
      </c>
    </row>
    <row r="296" spans="1:21">
      <c r="A296" s="8" t="str">
        <f t="shared" si="12"/>
        <v/>
      </c>
      <c r="B296" s="12" t="str">
        <f t="shared" si="13"/>
        <v/>
      </c>
      <c r="C296" s="11" t="str">
        <f t="shared" si="14"/>
        <v/>
      </c>
      <c r="D296" s="3"/>
      <c r="E296" s="1"/>
      <c r="F296" s="12" t="str">
        <f>IF(E296="","",IFERROR(VLOOKUP(E296,'1-学员信息表'!A:AG,2,0),"错误"))</f>
        <v/>
      </c>
      <c r="G296" s="12" t="str">
        <f>IF(E296="","",IF(ISERROR(VLOOKUP(E296,'3-班级学员信息表'!G:AC,12,0)),"错误",IF(VLOOKUP(E296,'3-班级学员信息表'!G:AC,12,0)="","错误",VLOOKUP(E296,'3-班级学员信息表'!G:AC,12,0))))</f>
        <v/>
      </c>
      <c r="H296" s="12" t="str">
        <f>IF(E296="","",IF(ISERROR(VLOOKUP(E296,'3-班级学员信息表'!G:AC,13,0)),"错误",IF(VLOOKUP(E296,'3-班级学员信息表'!G:AC,13,0)="","错误",VLOOKUP(E296,'3-班级学员信息表'!G:AC,13,0))))</f>
        <v/>
      </c>
      <c r="I296" s="8" t="str">
        <f>IF(E296="","",IFERROR(VLOOKUP(E296,'3-班级学员信息表'!G:AC,14,0),"错误"))</f>
        <v/>
      </c>
      <c r="J296" s="8" t="str">
        <f>IF(E296="","",IFERROR(VLOOKUP(E296,'3-班级学员信息表'!G:AC,15,0),"错误"))</f>
        <v/>
      </c>
      <c r="K296" s="7" t="str">
        <f>IF(E296="","",IFERROR(VLOOKUP(H296,'2-班级信息'!A:AH,6,0),"错误"))</f>
        <v/>
      </c>
      <c r="L296" s="7" t="str">
        <f>IF(E296="","",IFERROR(VLOOKUP(H296,'2-班级信息'!A:AH,29,0),"错误"))</f>
        <v/>
      </c>
      <c r="M296" s="6">
        <f>SUMIF('6-学员费用预警表'!A:A,'10-新增明细'!E296,'6-学员费用预警表'!F:F)</f>
        <v>0</v>
      </c>
      <c r="N296" s="5">
        <f>SUMIF('6-学员费用预警表'!A:A,'10-新增明细'!E296,'6-学员费用预警表'!I:I)</f>
        <v>0</v>
      </c>
      <c r="O296" s="8" t="str">
        <f>IF(E296="","",IFERROR(VLOOKUP(E296,'1-学员信息表'!A:AG,8,0),"错误"))</f>
        <v/>
      </c>
      <c r="P296" s="8" t="str">
        <f>IF(E296="","",IFERROR(VLOOKUP(E296,'4-收据记录表'!D:AX,18,0),"错误"))</f>
        <v/>
      </c>
      <c r="Q296" s="12"/>
      <c r="R296" s="11"/>
      <c r="S296" s="8" t="str">
        <f>IF(E296="","",IF(ISERROR(VLOOKUP(E296,'1-学员信息表'!A:AG,9,0)),"错误",IF(VLOOKUP(E296,'1-学员信息表'!A:AG,9,0)="","错误",VLOOKUP(E296,'1-学员信息表'!A:AG,9,0))))</f>
        <v/>
      </c>
      <c r="T296" s="4" t="str">
        <f>IF(E296="","",IF(ISERROR(VLOOKUP(E296,'1-学员信息表'!A:AG,20,0)),"错误",IF(VLOOKUP(E296,'1-学员信息表'!A:AG,20,0)="","错误",VLOOKUP(E296,'1-学员信息表'!A:AG,20,0))))</f>
        <v/>
      </c>
      <c r="U296" s="8" t="str">
        <f>IF(E296="","",IF(ISERROR(VLOOKUP(E296,'1-学员信息表'!A:AG,20,0)),"错误",IF(VLOOKUP(E296,'1-学员信息表'!A:AG,20,0)="","错误",VLOOKUP(E296,'1-学员信息表'!A:AG,20,0))))</f>
        <v/>
      </c>
    </row>
    <row r="297" spans="1:21">
      <c r="A297" s="8" t="str">
        <f t="shared" si="12"/>
        <v/>
      </c>
      <c r="B297" s="12" t="str">
        <f t="shared" si="13"/>
        <v/>
      </c>
      <c r="C297" s="11" t="str">
        <f t="shared" si="14"/>
        <v/>
      </c>
      <c r="D297" s="3"/>
      <c r="E297" s="1"/>
      <c r="F297" s="12" t="str">
        <f>IF(E297="","",IFERROR(VLOOKUP(E297,'1-学员信息表'!A:AG,2,0),"错误"))</f>
        <v/>
      </c>
      <c r="G297" s="12" t="str">
        <f>IF(E297="","",IF(ISERROR(VLOOKUP(E297,'3-班级学员信息表'!G:AC,12,0)),"错误",IF(VLOOKUP(E297,'3-班级学员信息表'!G:AC,12,0)="","错误",VLOOKUP(E297,'3-班级学员信息表'!G:AC,12,0))))</f>
        <v/>
      </c>
      <c r="H297" s="12" t="str">
        <f>IF(E297="","",IF(ISERROR(VLOOKUP(E297,'3-班级学员信息表'!G:AC,13,0)),"错误",IF(VLOOKUP(E297,'3-班级学员信息表'!G:AC,13,0)="","错误",VLOOKUP(E297,'3-班级学员信息表'!G:AC,13,0))))</f>
        <v/>
      </c>
      <c r="I297" s="8" t="str">
        <f>IF(E297="","",IFERROR(VLOOKUP(E297,'3-班级学员信息表'!G:AC,14,0),"错误"))</f>
        <v/>
      </c>
      <c r="J297" s="8" t="str">
        <f>IF(E297="","",IFERROR(VLOOKUP(E297,'3-班级学员信息表'!G:AC,15,0),"错误"))</f>
        <v/>
      </c>
      <c r="K297" s="7" t="str">
        <f>IF(E297="","",IFERROR(VLOOKUP(H297,'2-班级信息'!A:AH,6,0),"错误"))</f>
        <v/>
      </c>
      <c r="L297" s="7" t="str">
        <f>IF(E297="","",IFERROR(VLOOKUP(H297,'2-班级信息'!A:AH,29,0),"错误"))</f>
        <v/>
      </c>
      <c r="M297" s="6">
        <f>SUMIF('6-学员费用预警表'!A:A,'10-新增明细'!E297,'6-学员费用预警表'!F:F)</f>
        <v>0</v>
      </c>
      <c r="N297" s="5">
        <f>SUMIF('6-学员费用预警表'!A:A,'10-新增明细'!E297,'6-学员费用预警表'!I:I)</f>
        <v>0</v>
      </c>
      <c r="O297" s="8" t="str">
        <f>IF(E297="","",IFERROR(VLOOKUP(E297,'1-学员信息表'!A:AG,8,0),"错误"))</f>
        <v/>
      </c>
      <c r="P297" s="8" t="str">
        <f>IF(E297="","",IFERROR(VLOOKUP(E297,'4-收据记录表'!D:AX,18,0),"错误"))</f>
        <v/>
      </c>
      <c r="Q297" s="12"/>
      <c r="R297" s="11"/>
      <c r="S297" s="8" t="str">
        <f>IF(E297="","",IF(ISERROR(VLOOKUP(E297,'1-学员信息表'!A:AG,9,0)),"错误",IF(VLOOKUP(E297,'1-学员信息表'!A:AG,9,0)="","错误",VLOOKUP(E297,'1-学员信息表'!A:AG,9,0))))</f>
        <v/>
      </c>
      <c r="T297" s="4" t="str">
        <f>IF(E297="","",IF(ISERROR(VLOOKUP(E297,'1-学员信息表'!A:AG,20,0)),"错误",IF(VLOOKUP(E297,'1-学员信息表'!A:AG,20,0)="","错误",VLOOKUP(E297,'1-学员信息表'!A:AG,20,0))))</f>
        <v/>
      </c>
      <c r="U297" s="8" t="str">
        <f>IF(E297="","",IF(ISERROR(VLOOKUP(E297,'1-学员信息表'!A:AG,20,0)),"错误",IF(VLOOKUP(E297,'1-学员信息表'!A:AG,20,0)="","错误",VLOOKUP(E297,'1-学员信息表'!A:AG,20,0))))</f>
        <v/>
      </c>
    </row>
    <row r="298" spans="1:21">
      <c r="A298" s="8" t="str">
        <f t="shared" si="12"/>
        <v/>
      </c>
      <c r="B298" s="12" t="str">
        <f t="shared" si="13"/>
        <v/>
      </c>
      <c r="C298" s="11" t="str">
        <f t="shared" si="14"/>
        <v/>
      </c>
      <c r="D298" s="3"/>
      <c r="E298" s="1"/>
      <c r="F298" s="12" t="str">
        <f>IF(E298="","",IFERROR(VLOOKUP(E298,'1-学员信息表'!A:AG,2,0),"错误"))</f>
        <v/>
      </c>
      <c r="G298" s="12" t="str">
        <f>IF(E298="","",IF(ISERROR(VLOOKUP(E298,'3-班级学员信息表'!G:AC,12,0)),"错误",IF(VLOOKUP(E298,'3-班级学员信息表'!G:AC,12,0)="","错误",VLOOKUP(E298,'3-班级学员信息表'!G:AC,12,0))))</f>
        <v/>
      </c>
      <c r="H298" s="12" t="str">
        <f>IF(E298="","",IF(ISERROR(VLOOKUP(E298,'3-班级学员信息表'!G:AC,13,0)),"错误",IF(VLOOKUP(E298,'3-班级学员信息表'!G:AC,13,0)="","错误",VLOOKUP(E298,'3-班级学员信息表'!G:AC,13,0))))</f>
        <v/>
      </c>
      <c r="I298" s="8" t="str">
        <f>IF(E298="","",IFERROR(VLOOKUP(E298,'3-班级学员信息表'!G:AC,14,0),"错误"))</f>
        <v/>
      </c>
      <c r="J298" s="8" t="str">
        <f>IF(E298="","",IFERROR(VLOOKUP(E298,'3-班级学员信息表'!G:AC,15,0),"错误"))</f>
        <v/>
      </c>
      <c r="K298" s="7" t="str">
        <f>IF(E298="","",IFERROR(VLOOKUP(H298,'2-班级信息'!A:AH,6,0),"错误"))</f>
        <v/>
      </c>
      <c r="L298" s="7" t="str">
        <f>IF(E298="","",IFERROR(VLOOKUP(H298,'2-班级信息'!A:AH,29,0),"错误"))</f>
        <v/>
      </c>
      <c r="M298" s="6">
        <f>SUMIF('6-学员费用预警表'!A:A,'10-新增明细'!E298,'6-学员费用预警表'!F:F)</f>
        <v>0</v>
      </c>
      <c r="N298" s="5">
        <f>SUMIF('6-学员费用预警表'!A:A,'10-新增明细'!E298,'6-学员费用预警表'!I:I)</f>
        <v>0</v>
      </c>
      <c r="O298" s="8" t="str">
        <f>IF(E298="","",IFERROR(VLOOKUP(E298,'1-学员信息表'!A:AG,8,0),"错误"))</f>
        <v/>
      </c>
      <c r="P298" s="8" t="str">
        <f>IF(E298="","",IFERROR(VLOOKUP(E298,'4-收据记录表'!D:AX,18,0),"错误"))</f>
        <v/>
      </c>
      <c r="Q298" s="12"/>
      <c r="R298" s="11"/>
      <c r="S298" s="8" t="str">
        <f>IF(E298="","",IF(ISERROR(VLOOKUP(E298,'1-学员信息表'!A:AG,9,0)),"错误",IF(VLOOKUP(E298,'1-学员信息表'!A:AG,9,0)="","错误",VLOOKUP(E298,'1-学员信息表'!A:AG,9,0))))</f>
        <v/>
      </c>
      <c r="T298" s="4" t="str">
        <f>IF(E298="","",IF(ISERROR(VLOOKUP(E298,'1-学员信息表'!A:AG,20,0)),"错误",IF(VLOOKUP(E298,'1-学员信息表'!A:AG,20,0)="","错误",VLOOKUP(E298,'1-学员信息表'!A:AG,20,0))))</f>
        <v/>
      </c>
      <c r="U298" s="8" t="str">
        <f>IF(E298="","",IF(ISERROR(VLOOKUP(E298,'1-学员信息表'!A:AG,20,0)),"错误",IF(VLOOKUP(E298,'1-学员信息表'!A:AG,20,0)="","错误",VLOOKUP(E298,'1-学员信息表'!A:AG,20,0))))</f>
        <v/>
      </c>
    </row>
    <row r="299" spans="1:21">
      <c r="A299" s="8" t="str">
        <f t="shared" si="12"/>
        <v/>
      </c>
      <c r="B299" s="12" t="str">
        <f t="shared" si="13"/>
        <v/>
      </c>
      <c r="C299" s="11" t="str">
        <f t="shared" si="14"/>
        <v/>
      </c>
      <c r="D299" s="3"/>
      <c r="E299" s="1"/>
      <c r="F299" s="12" t="str">
        <f>IF(E299="","",IFERROR(VLOOKUP(E299,'1-学员信息表'!A:AG,2,0),"错误"))</f>
        <v/>
      </c>
      <c r="G299" s="12" t="str">
        <f>IF(E299="","",IF(ISERROR(VLOOKUP(E299,'3-班级学员信息表'!G:AC,12,0)),"错误",IF(VLOOKUP(E299,'3-班级学员信息表'!G:AC,12,0)="","错误",VLOOKUP(E299,'3-班级学员信息表'!G:AC,12,0))))</f>
        <v/>
      </c>
      <c r="H299" s="12" t="str">
        <f>IF(E299="","",IF(ISERROR(VLOOKUP(E299,'3-班级学员信息表'!G:AC,13,0)),"错误",IF(VLOOKUP(E299,'3-班级学员信息表'!G:AC,13,0)="","错误",VLOOKUP(E299,'3-班级学员信息表'!G:AC,13,0))))</f>
        <v/>
      </c>
      <c r="I299" s="8" t="str">
        <f>IF(E299="","",IFERROR(VLOOKUP(E299,'3-班级学员信息表'!G:AC,14,0),"错误"))</f>
        <v/>
      </c>
      <c r="J299" s="8" t="str">
        <f>IF(E299="","",IFERROR(VLOOKUP(E299,'3-班级学员信息表'!G:AC,15,0),"错误"))</f>
        <v/>
      </c>
      <c r="K299" s="7" t="str">
        <f>IF(E299="","",IFERROR(VLOOKUP(H299,'2-班级信息'!A:AH,6,0),"错误"))</f>
        <v/>
      </c>
      <c r="L299" s="7" t="str">
        <f>IF(E299="","",IFERROR(VLOOKUP(H299,'2-班级信息'!A:AH,29,0),"错误"))</f>
        <v/>
      </c>
      <c r="M299" s="6">
        <f>SUMIF('6-学员费用预警表'!A:A,'10-新增明细'!E299,'6-学员费用预警表'!F:F)</f>
        <v>0</v>
      </c>
      <c r="N299" s="5">
        <f>SUMIF('6-学员费用预警表'!A:A,'10-新增明细'!E299,'6-学员费用预警表'!I:I)</f>
        <v>0</v>
      </c>
      <c r="O299" s="8" t="str">
        <f>IF(E299="","",IFERROR(VLOOKUP(E299,'1-学员信息表'!A:AG,8,0),"错误"))</f>
        <v/>
      </c>
      <c r="P299" s="8" t="str">
        <f>IF(E299="","",IFERROR(VLOOKUP(E299,'4-收据记录表'!D:AX,18,0),"错误"))</f>
        <v/>
      </c>
      <c r="Q299" s="12"/>
      <c r="R299" s="11"/>
      <c r="S299" s="8" t="str">
        <f>IF(E299="","",IF(ISERROR(VLOOKUP(E299,'1-学员信息表'!A:AG,9,0)),"错误",IF(VLOOKUP(E299,'1-学员信息表'!A:AG,9,0)="","错误",VLOOKUP(E299,'1-学员信息表'!A:AG,9,0))))</f>
        <v/>
      </c>
      <c r="T299" s="4" t="str">
        <f>IF(E299="","",IF(ISERROR(VLOOKUP(E299,'1-学员信息表'!A:AG,20,0)),"错误",IF(VLOOKUP(E299,'1-学员信息表'!A:AG,20,0)="","错误",VLOOKUP(E299,'1-学员信息表'!A:AG,20,0))))</f>
        <v/>
      </c>
      <c r="U299" s="8" t="str">
        <f>IF(E299="","",IF(ISERROR(VLOOKUP(E299,'1-学员信息表'!A:AG,20,0)),"错误",IF(VLOOKUP(E299,'1-学员信息表'!A:AG,20,0)="","错误",VLOOKUP(E299,'1-学员信息表'!A:AG,20,0))))</f>
        <v/>
      </c>
    </row>
    <row r="300" spans="1:21">
      <c r="A300" s="8" t="str">
        <f t="shared" si="12"/>
        <v/>
      </c>
      <c r="B300" s="12" t="str">
        <f t="shared" si="13"/>
        <v/>
      </c>
      <c r="C300" s="11" t="str">
        <f t="shared" si="14"/>
        <v/>
      </c>
      <c r="D300" s="3"/>
      <c r="E300" s="1"/>
      <c r="F300" s="12" t="str">
        <f>IF(E300="","",IFERROR(VLOOKUP(E300,'1-学员信息表'!A:AG,2,0),"错误"))</f>
        <v/>
      </c>
      <c r="G300" s="12" t="str">
        <f>IF(E300="","",IF(ISERROR(VLOOKUP(E300,'3-班级学员信息表'!G:AC,12,0)),"错误",IF(VLOOKUP(E300,'3-班级学员信息表'!G:AC,12,0)="","错误",VLOOKUP(E300,'3-班级学员信息表'!G:AC,12,0))))</f>
        <v/>
      </c>
      <c r="H300" s="12" t="str">
        <f>IF(E300="","",IF(ISERROR(VLOOKUP(E300,'3-班级学员信息表'!G:AC,13,0)),"错误",IF(VLOOKUP(E300,'3-班级学员信息表'!G:AC,13,0)="","错误",VLOOKUP(E300,'3-班级学员信息表'!G:AC,13,0))))</f>
        <v/>
      </c>
      <c r="I300" s="8" t="str">
        <f>IF(E300="","",IFERROR(VLOOKUP(E300,'3-班级学员信息表'!G:AC,14,0),"错误"))</f>
        <v/>
      </c>
      <c r="J300" s="8" t="str">
        <f>IF(E300="","",IFERROR(VLOOKUP(E300,'3-班级学员信息表'!G:AC,15,0),"错误"))</f>
        <v/>
      </c>
      <c r="K300" s="7" t="str">
        <f>IF(E300="","",IFERROR(VLOOKUP(H300,'2-班级信息'!A:AH,6,0),"错误"))</f>
        <v/>
      </c>
      <c r="L300" s="7" t="str">
        <f>IF(E300="","",IFERROR(VLOOKUP(H300,'2-班级信息'!A:AH,29,0),"错误"))</f>
        <v/>
      </c>
      <c r="M300" s="6">
        <f>SUMIF('6-学员费用预警表'!A:A,'10-新增明细'!E300,'6-学员费用预警表'!F:F)</f>
        <v>0</v>
      </c>
      <c r="N300" s="5">
        <f>SUMIF('6-学员费用预警表'!A:A,'10-新增明细'!E300,'6-学员费用预警表'!I:I)</f>
        <v>0</v>
      </c>
      <c r="O300" s="8" t="str">
        <f>IF(E300="","",IFERROR(VLOOKUP(E300,'1-学员信息表'!A:AG,8,0),"错误"))</f>
        <v/>
      </c>
      <c r="P300" s="8" t="str">
        <f>IF(E300="","",IFERROR(VLOOKUP(E300,'4-收据记录表'!D:AX,18,0),"错误"))</f>
        <v/>
      </c>
      <c r="Q300" s="12"/>
      <c r="R300" s="11"/>
      <c r="S300" s="8" t="str">
        <f>IF(E300="","",IF(ISERROR(VLOOKUP(E300,'1-学员信息表'!A:AG,9,0)),"错误",IF(VLOOKUP(E300,'1-学员信息表'!A:AG,9,0)="","错误",VLOOKUP(E300,'1-学员信息表'!A:AG,9,0))))</f>
        <v/>
      </c>
      <c r="T300" s="4" t="str">
        <f>IF(E300="","",IF(ISERROR(VLOOKUP(E300,'1-学员信息表'!A:AG,20,0)),"错误",IF(VLOOKUP(E300,'1-学员信息表'!A:AG,20,0)="","错误",VLOOKUP(E300,'1-学员信息表'!A:AG,20,0))))</f>
        <v/>
      </c>
      <c r="U300" s="8" t="str">
        <f>IF(E300="","",IF(ISERROR(VLOOKUP(E300,'1-学员信息表'!A:AG,20,0)),"错误",IF(VLOOKUP(E300,'1-学员信息表'!A:AG,20,0)="","错误",VLOOKUP(E300,'1-学员信息表'!A:AG,20,0))))</f>
        <v/>
      </c>
    </row>
    <row r="301" spans="1:21">
      <c r="A301" s="8" t="str">
        <f t="shared" si="12"/>
        <v/>
      </c>
      <c r="B301" s="12" t="str">
        <f t="shared" si="13"/>
        <v/>
      </c>
      <c r="C301" s="11" t="str">
        <f t="shared" si="14"/>
        <v/>
      </c>
      <c r="D301" s="3"/>
      <c r="E301" s="1"/>
      <c r="F301" s="12" t="str">
        <f>IF(E301="","",IFERROR(VLOOKUP(E301,'1-学员信息表'!A:AG,2,0),"错误"))</f>
        <v/>
      </c>
      <c r="G301" s="12" t="str">
        <f>IF(E301="","",IF(ISERROR(VLOOKUP(E301,'3-班级学员信息表'!G:AC,12,0)),"错误",IF(VLOOKUP(E301,'3-班级学员信息表'!G:AC,12,0)="","错误",VLOOKUP(E301,'3-班级学员信息表'!G:AC,12,0))))</f>
        <v/>
      </c>
      <c r="H301" s="12" t="str">
        <f>IF(E301="","",IF(ISERROR(VLOOKUP(E301,'3-班级学员信息表'!G:AC,13,0)),"错误",IF(VLOOKUP(E301,'3-班级学员信息表'!G:AC,13,0)="","错误",VLOOKUP(E301,'3-班级学员信息表'!G:AC,13,0))))</f>
        <v/>
      </c>
      <c r="I301" s="8" t="str">
        <f>IF(E301="","",IFERROR(VLOOKUP(E301,'3-班级学员信息表'!G:AC,14,0),"错误"))</f>
        <v/>
      </c>
      <c r="J301" s="8" t="str">
        <f>IF(E301="","",IFERROR(VLOOKUP(E301,'3-班级学员信息表'!G:AC,15,0),"错误"))</f>
        <v/>
      </c>
      <c r="K301" s="7" t="str">
        <f>IF(E301="","",IFERROR(VLOOKUP(H301,'2-班级信息'!A:AH,6,0),"错误"))</f>
        <v/>
      </c>
      <c r="L301" s="7" t="str">
        <f>IF(E301="","",IFERROR(VLOOKUP(H301,'2-班级信息'!A:AH,29,0),"错误"))</f>
        <v/>
      </c>
      <c r="M301" s="6">
        <f>SUMIF('6-学员费用预警表'!A:A,'10-新增明细'!E301,'6-学员费用预警表'!F:F)</f>
        <v>0</v>
      </c>
      <c r="N301" s="5">
        <f>SUMIF('6-学员费用预警表'!A:A,'10-新增明细'!E301,'6-学员费用预警表'!I:I)</f>
        <v>0</v>
      </c>
      <c r="O301" s="8" t="str">
        <f>IF(E301="","",IFERROR(VLOOKUP(E301,'1-学员信息表'!A:AG,8,0),"错误"))</f>
        <v/>
      </c>
      <c r="P301" s="8" t="str">
        <f>IF(E301="","",IFERROR(VLOOKUP(E301,'4-收据记录表'!D:AX,18,0),"错误"))</f>
        <v/>
      </c>
      <c r="Q301" s="12"/>
      <c r="R301" s="11"/>
      <c r="S301" s="8" t="str">
        <f>IF(E301="","",IF(ISERROR(VLOOKUP(E301,'1-学员信息表'!A:AG,9,0)),"错误",IF(VLOOKUP(E301,'1-学员信息表'!A:AG,9,0)="","错误",VLOOKUP(E301,'1-学员信息表'!A:AG,9,0))))</f>
        <v/>
      </c>
      <c r="T301" s="4" t="str">
        <f>IF(E301="","",IF(ISERROR(VLOOKUP(E301,'1-学员信息表'!A:AG,20,0)),"错误",IF(VLOOKUP(E301,'1-学员信息表'!A:AG,20,0)="","错误",VLOOKUP(E301,'1-学员信息表'!A:AG,20,0))))</f>
        <v/>
      </c>
      <c r="U301" s="8" t="str">
        <f>IF(E301="","",IF(ISERROR(VLOOKUP(E301,'1-学员信息表'!A:AG,20,0)),"错误",IF(VLOOKUP(E301,'1-学员信息表'!A:AG,20,0)="","错误",VLOOKUP(E301,'1-学员信息表'!A:AG,20,0))))</f>
        <v/>
      </c>
    </row>
    <row r="302" spans="1:21">
      <c r="A302" s="8" t="str">
        <f t="shared" si="12"/>
        <v/>
      </c>
      <c r="B302" s="12" t="str">
        <f t="shared" si="13"/>
        <v/>
      </c>
      <c r="C302" s="11" t="str">
        <f t="shared" si="14"/>
        <v/>
      </c>
      <c r="D302" s="3"/>
      <c r="E302" s="1"/>
      <c r="F302" s="12" t="str">
        <f>IF(E302="","",IFERROR(VLOOKUP(E302,'1-学员信息表'!A:AG,2,0),"错误"))</f>
        <v/>
      </c>
      <c r="G302" s="12" t="str">
        <f>IF(E302="","",IF(ISERROR(VLOOKUP(E302,'3-班级学员信息表'!G:AC,12,0)),"错误",IF(VLOOKUP(E302,'3-班级学员信息表'!G:AC,12,0)="","错误",VLOOKUP(E302,'3-班级学员信息表'!G:AC,12,0))))</f>
        <v/>
      </c>
      <c r="H302" s="12" t="str">
        <f>IF(E302="","",IF(ISERROR(VLOOKUP(E302,'3-班级学员信息表'!G:AC,13,0)),"错误",IF(VLOOKUP(E302,'3-班级学员信息表'!G:AC,13,0)="","错误",VLOOKUP(E302,'3-班级学员信息表'!G:AC,13,0))))</f>
        <v/>
      </c>
      <c r="I302" s="8" t="str">
        <f>IF(E302="","",IFERROR(VLOOKUP(E302,'3-班级学员信息表'!G:AC,14,0),"错误"))</f>
        <v/>
      </c>
      <c r="J302" s="8" t="str">
        <f>IF(E302="","",IFERROR(VLOOKUP(E302,'3-班级学员信息表'!G:AC,15,0),"错误"))</f>
        <v/>
      </c>
      <c r="K302" s="7" t="str">
        <f>IF(E302="","",IFERROR(VLOOKUP(H302,'2-班级信息'!A:AH,6,0),"错误"))</f>
        <v/>
      </c>
      <c r="L302" s="7" t="str">
        <f>IF(E302="","",IFERROR(VLOOKUP(H302,'2-班级信息'!A:AH,29,0),"错误"))</f>
        <v/>
      </c>
      <c r="M302" s="6">
        <f>SUMIF('6-学员费用预警表'!A:A,'10-新增明细'!E302,'6-学员费用预警表'!F:F)</f>
        <v>0</v>
      </c>
      <c r="N302" s="5">
        <f>SUMIF('6-学员费用预警表'!A:A,'10-新增明细'!E302,'6-学员费用预警表'!I:I)</f>
        <v>0</v>
      </c>
      <c r="O302" s="8" t="str">
        <f>IF(E302="","",IFERROR(VLOOKUP(E302,'1-学员信息表'!A:AG,8,0),"错误"))</f>
        <v/>
      </c>
      <c r="P302" s="8" t="str">
        <f>IF(E302="","",IFERROR(VLOOKUP(E302,'4-收据记录表'!D:AX,18,0),"错误"))</f>
        <v/>
      </c>
      <c r="Q302" s="12"/>
      <c r="R302" s="11"/>
      <c r="S302" s="8" t="str">
        <f>IF(E302="","",IF(ISERROR(VLOOKUP(E302,'1-学员信息表'!A:AG,9,0)),"错误",IF(VLOOKUP(E302,'1-学员信息表'!A:AG,9,0)="","错误",VLOOKUP(E302,'1-学员信息表'!A:AG,9,0))))</f>
        <v/>
      </c>
      <c r="T302" s="4" t="str">
        <f>IF(E302="","",IF(ISERROR(VLOOKUP(E302,'1-学员信息表'!A:AG,20,0)),"错误",IF(VLOOKUP(E302,'1-学员信息表'!A:AG,20,0)="","错误",VLOOKUP(E302,'1-学员信息表'!A:AG,20,0))))</f>
        <v/>
      </c>
      <c r="U302" s="8" t="str">
        <f>IF(E302="","",IF(ISERROR(VLOOKUP(E302,'1-学员信息表'!A:AG,20,0)),"错误",IF(VLOOKUP(E302,'1-学员信息表'!A:AG,20,0)="","错误",VLOOKUP(E302,'1-学员信息表'!A:AG,20,0))))</f>
        <v/>
      </c>
    </row>
    <row r="303" spans="1:21">
      <c r="A303" s="8" t="str">
        <f t="shared" si="12"/>
        <v/>
      </c>
      <c r="B303" s="12" t="str">
        <f t="shared" si="13"/>
        <v/>
      </c>
      <c r="C303" s="11" t="str">
        <f t="shared" si="14"/>
        <v/>
      </c>
      <c r="D303" s="3"/>
      <c r="E303" s="1"/>
      <c r="F303" s="12" t="str">
        <f>IF(E303="","",IFERROR(VLOOKUP(E303,'1-学员信息表'!A:AG,2,0),"错误"))</f>
        <v/>
      </c>
      <c r="G303" s="12" t="str">
        <f>IF(E303="","",IF(ISERROR(VLOOKUP(E303,'3-班级学员信息表'!G:AC,12,0)),"错误",IF(VLOOKUP(E303,'3-班级学员信息表'!G:AC,12,0)="","错误",VLOOKUP(E303,'3-班级学员信息表'!G:AC,12,0))))</f>
        <v/>
      </c>
      <c r="H303" s="12" t="str">
        <f>IF(E303="","",IF(ISERROR(VLOOKUP(E303,'3-班级学员信息表'!G:AC,13,0)),"错误",IF(VLOOKUP(E303,'3-班级学员信息表'!G:AC,13,0)="","错误",VLOOKUP(E303,'3-班级学员信息表'!G:AC,13,0))))</f>
        <v/>
      </c>
      <c r="I303" s="8" t="str">
        <f>IF(E303="","",IFERROR(VLOOKUP(E303,'3-班级学员信息表'!G:AC,14,0),"错误"))</f>
        <v/>
      </c>
      <c r="J303" s="8" t="str">
        <f>IF(E303="","",IFERROR(VLOOKUP(E303,'3-班级学员信息表'!G:AC,15,0),"错误"))</f>
        <v/>
      </c>
      <c r="K303" s="7" t="str">
        <f>IF(E303="","",IFERROR(VLOOKUP(H303,'2-班级信息'!A:AH,6,0),"错误"))</f>
        <v/>
      </c>
      <c r="L303" s="7" t="str">
        <f>IF(E303="","",IFERROR(VLOOKUP(H303,'2-班级信息'!A:AH,29,0),"错误"))</f>
        <v/>
      </c>
      <c r="M303" s="6">
        <f>SUMIF('6-学员费用预警表'!A:A,'10-新增明细'!E303,'6-学员费用预警表'!F:F)</f>
        <v>0</v>
      </c>
      <c r="N303" s="5">
        <f>SUMIF('6-学员费用预警表'!A:A,'10-新增明细'!E303,'6-学员费用预警表'!I:I)</f>
        <v>0</v>
      </c>
      <c r="O303" s="8" t="str">
        <f>IF(E303="","",IFERROR(VLOOKUP(E303,'1-学员信息表'!A:AG,8,0),"错误"))</f>
        <v/>
      </c>
      <c r="P303" s="8" t="str">
        <f>IF(E303="","",IFERROR(VLOOKUP(E303,'4-收据记录表'!D:AX,18,0),"错误"))</f>
        <v/>
      </c>
      <c r="Q303" s="12"/>
      <c r="R303" s="11"/>
      <c r="S303" s="8" t="str">
        <f>IF(E303="","",IF(ISERROR(VLOOKUP(E303,'1-学员信息表'!A:AG,9,0)),"错误",IF(VLOOKUP(E303,'1-学员信息表'!A:AG,9,0)="","错误",VLOOKUP(E303,'1-学员信息表'!A:AG,9,0))))</f>
        <v/>
      </c>
      <c r="T303" s="4" t="str">
        <f>IF(E303="","",IF(ISERROR(VLOOKUP(E303,'1-学员信息表'!A:AG,20,0)),"错误",IF(VLOOKUP(E303,'1-学员信息表'!A:AG,20,0)="","错误",VLOOKUP(E303,'1-学员信息表'!A:AG,20,0))))</f>
        <v/>
      </c>
      <c r="U303" s="8" t="str">
        <f>IF(E303="","",IF(ISERROR(VLOOKUP(E303,'1-学员信息表'!A:AG,20,0)),"错误",IF(VLOOKUP(E303,'1-学员信息表'!A:AG,20,0)="","错误",VLOOKUP(E303,'1-学员信息表'!A:AG,20,0))))</f>
        <v/>
      </c>
    </row>
    <row r="304" spans="1:21">
      <c r="A304" s="8" t="str">
        <f t="shared" si="12"/>
        <v/>
      </c>
      <c r="B304" s="12" t="str">
        <f t="shared" si="13"/>
        <v/>
      </c>
      <c r="C304" s="11" t="str">
        <f t="shared" si="14"/>
        <v/>
      </c>
      <c r="D304" s="3"/>
      <c r="E304" s="1"/>
      <c r="F304" s="12" t="str">
        <f>IF(E304="","",IFERROR(VLOOKUP(E304,'1-学员信息表'!A:AG,2,0),"错误"))</f>
        <v/>
      </c>
      <c r="G304" s="12" t="str">
        <f>IF(E304="","",IF(ISERROR(VLOOKUP(E304,'3-班级学员信息表'!G:AC,12,0)),"错误",IF(VLOOKUP(E304,'3-班级学员信息表'!G:AC,12,0)="","错误",VLOOKUP(E304,'3-班级学员信息表'!G:AC,12,0))))</f>
        <v/>
      </c>
      <c r="H304" s="12" t="str">
        <f>IF(E304="","",IF(ISERROR(VLOOKUP(E304,'3-班级学员信息表'!G:AC,13,0)),"错误",IF(VLOOKUP(E304,'3-班级学员信息表'!G:AC,13,0)="","错误",VLOOKUP(E304,'3-班级学员信息表'!G:AC,13,0))))</f>
        <v/>
      </c>
      <c r="I304" s="8" t="str">
        <f>IF(E304="","",IFERROR(VLOOKUP(E304,'3-班级学员信息表'!G:AC,14,0),"错误"))</f>
        <v/>
      </c>
      <c r="J304" s="8" t="str">
        <f>IF(E304="","",IFERROR(VLOOKUP(E304,'3-班级学员信息表'!G:AC,15,0),"错误"))</f>
        <v/>
      </c>
      <c r="K304" s="7" t="str">
        <f>IF(E304="","",IFERROR(VLOOKUP(H304,'2-班级信息'!A:AH,6,0),"错误"))</f>
        <v/>
      </c>
      <c r="L304" s="7" t="str">
        <f>IF(E304="","",IFERROR(VLOOKUP(H304,'2-班级信息'!A:AH,29,0),"错误"))</f>
        <v/>
      </c>
      <c r="M304" s="6">
        <f>SUMIF('6-学员费用预警表'!A:A,'10-新增明细'!E304,'6-学员费用预警表'!F:F)</f>
        <v>0</v>
      </c>
      <c r="N304" s="5">
        <f>SUMIF('6-学员费用预警表'!A:A,'10-新增明细'!E304,'6-学员费用预警表'!I:I)</f>
        <v>0</v>
      </c>
      <c r="O304" s="8" t="str">
        <f>IF(E304="","",IFERROR(VLOOKUP(E304,'1-学员信息表'!A:AG,8,0),"错误"))</f>
        <v/>
      </c>
      <c r="P304" s="8" t="str">
        <f>IF(E304="","",IFERROR(VLOOKUP(E304,'4-收据记录表'!D:AX,18,0),"错误"))</f>
        <v/>
      </c>
      <c r="Q304" s="12"/>
      <c r="R304" s="11"/>
      <c r="S304" s="8" t="str">
        <f>IF(E304="","",IF(ISERROR(VLOOKUP(E304,'1-学员信息表'!A:AG,9,0)),"错误",IF(VLOOKUP(E304,'1-学员信息表'!A:AG,9,0)="","错误",VLOOKUP(E304,'1-学员信息表'!A:AG,9,0))))</f>
        <v/>
      </c>
      <c r="T304" s="4" t="str">
        <f>IF(E304="","",IF(ISERROR(VLOOKUP(E304,'1-学员信息表'!A:AG,20,0)),"错误",IF(VLOOKUP(E304,'1-学员信息表'!A:AG,20,0)="","错误",VLOOKUP(E304,'1-学员信息表'!A:AG,20,0))))</f>
        <v/>
      </c>
      <c r="U304" s="8" t="str">
        <f>IF(E304="","",IF(ISERROR(VLOOKUP(E304,'1-学员信息表'!A:AG,20,0)),"错误",IF(VLOOKUP(E304,'1-学员信息表'!A:AG,20,0)="","错误",VLOOKUP(E304,'1-学员信息表'!A:AG,20,0))))</f>
        <v/>
      </c>
    </row>
    <row r="305" spans="1:21">
      <c r="A305" s="8" t="str">
        <f t="shared" si="12"/>
        <v/>
      </c>
      <c r="B305" s="12" t="str">
        <f t="shared" si="13"/>
        <v/>
      </c>
      <c r="C305" s="11" t="str">
        <f t="shared" si="14"/>
        <v/>
      </c>
      <c r="D305" s="3"/>
      <c r="E305" s="1"/>
      <c r="F305" s="12" t="str">
        <f>IF(E305="","",IFERROR(VLOOKUP(E305,'1-学员信息表'!A:AG,2,0),"错误"))</f>
        <v/>
      </c>
      <c r="G305" s="12" t="str">
        <f>IF(E305="","",IF(ISERROR(VLOOKUP(E305,'3-班级学员信息表'!G:AC,12,0)),"错误",IF(VLOOKUP(E305,'3-班级学员信息表'!G:AC,12,0)="","错误",VLOOKUP(E305,'3-班级学员信息表'!G:AC,12,0))))</f>
        <v/>
      </c>
      <c r="H305" s="12" t="str">
        <f>IF(E305="","",IF(ISERROR(VLOOKUP(E305,'3-班级学员信息表'!G:AC,13,0)),"错误",IF(VLOOKUP(E305,'3-班级学员信息表'!G:AC,13,0)="","错误",VLOOKUP(E305,'3-班级学员信息表'!G:AC,13,0))))</f>
        <v/>
      </c>
      <c r="I305" s="8" t="str">
        <f>IF(E305="","",IFERROR(VLOOKUP(E305,'3-班级学员信息表'!G:AC,14,0),"错误"))</f>
        <v/>
      </c>
      <c r="J305" s="8" t="str">
        <f>IF(E305="","",IFERROR(VLOOKUP(E305,'3-班级学员信息表'!G:AC,15,0),"错误"))</f>
        <v/>
      </c>
      <c r="K305" s="7" t="str">
        <f>IF(E305="","",IFERROR(VLOOKUP(H305,'2-班级信息'!A:AH,6,0),"错误"))</f>
        <v/>
      </c>
      <c r="L305" s="7" t="str">
        <f>IF(E305="","",IFERROR(VLOOKUP(H305,'2-班级信息'!A:AH,29,0),"错误"))</f>
        <v/>
      </c>
      <c r="M305" s="6">
        <f>SUMIF('6-学员费用预警表'!A:A,'10-新增明细'!E305,'6-学员费用预警表'!F:F)</f>
        <v>0</v>
      </c>
      <c r="N305" s="5">
        <f>SUMIF('6-学员费用预警表'!A:A,'10-新增明细'!E305,'6-学员费用预警表'!I:I)</f>
        <v>0</v>
      </c>
      <c r="O305" s="8" t="str">
        <f>IF(E305="","",IFERROR(VLOOKUP(E305,'1-学员信息表'!A:AG,8,0),"错误"))</f>
        <v/>
      </c>
      <c r="P305" s="8" t="str">
        <f>IF(E305="","",IFERROR(VLOOKUP(E305,'4-收据记录表'!D:AX,18,0),"错误"))</f>
        <v/>
      </c>
      <c r="Q305" s="12"/>
      <c r="R305" s="11"/>
      <c r="S305" s="8" t="str">
        <f>IF(E305="","",IF(ISERROR(VLOOKUP(E305,'1-学员信息表'!A:AG,9,0)),"错误",IF(VLOOKUP(E305,'1-学员信息表'!A:AG,9,0)="","错误",VLOOKUP(E305,'1-学员信息表'!A:AG,9,0))))</f>
        <v/>
      </c>
      <c r="T305" s="4" t="str">
        <f>IF(E305="","",IF(ISERROR(VLOOKUP(E305,'1-学员信息表'!A:AG,20,0)),"错误",IF(VLOOKUP(E305,'1-学员信息表'!A:AG,20,0)="","错误",VLOOKUP(E305,'1-学员信息表'!A:AG,20,0))))</f>
        <v/>
      </c>
      <c r="U305" s="8" t="str">
        <f>IF(E305="","",IF(ISERROR(VLOOKUP(E305,'1-学员信息表'!A:AG,20,0)),"错误",IF(VLOOKUP(E305,'1-学员信息表'!A:AG,20,0)="","错误",VLOOKUP(E305,'1-学员信息表'!A:AG,20,0))))</f>
        <v/>
      </c>
    </row>
    <row r="306" spans="1:21">
      <c r="A306" s="8" t="str">
        <f t="shared" si="12"/>
        <v/>
      </c>
      <c r="B306" s="12" t="str">
        <f t="shared" si="13"/>
        <v/>
      </c>
      <c r="C306" s="11" t="str">
        <f t="shared" si="14"/>
        <v/>
      </c>
      <c r="D306" s="3"/>
      <c r="E306" s="1"/>
      <c r="F306" s="12" t="str">
        <f>IF(E306="","",IFERROR(VLOOKUP(E306,'1-学员信息表'!A:AG,2,0),"错误"))</f>
        <v/>
      </c>
      <c r="G306" s="12" t="str">
        <f>IF(E306="","",IF(ISERROR(VLOOKUP(E306,'3-班级学员信息表'!G:AC,12,0)),"错误",IF(VLOOKUP(E306,'3-班级学员信息表'!G:AC,12,0)="","错误",VLOOKUP(E306,'3-班级学员信息表'!G:AC,12,0))))</f>
        <v/>
      </c>
      <c r="H306" s="12" t="str">
        <f>IF(E306="","",IF(ISERROR(VLOOKUP(E306,'3-班级学员信息表'!G:AC,13,0)),"错误",IF(VLOOKUP(E306,'3-班级学员信息表'!G:AC,13,0)="","错误",VLOOKUP(E306,'3-班级学员信息表'!G:AC,13,0))))</f>
        <v/>
      </c>
      <c r="I306" s="8" t="str">
        <f>IF(E306="","",IFERROR(VLOOKUP(E306,'3-班级学员信息表'!G:AC,14,0),"错误"))</f>
        <v/>
      </c>
      <c r="J306" s="8" t="str">
        <f>IF(E306="","",IFERROR(VLOOKUP(E306,'3-班级学员信息表'!G:AC,15,0),"错误"))</f>
        <v/>
      </c>
      <c r="K306" s="7" t="str">
        <f>IF(E306="","",IFERROR(VLOOKUP(H306,'2-班级信息'!A:AH,6,0),"错误"))</f>
        <v/>
      </c>
      <c r="L306" s="7" t="str">
        <f>IF(E306="","",IFERROR(VLOOKUP(H306,'2-班级信息'!A:AH,29,0),"错误"))</f>
        <v/>
      </c>
      <c r="M306" s="6">
        <f>SUMIF('6-学员费用预警表'!A:A,'10-新增明细'!E306,'6-学员费用预警表'!F:F)</f>
        <v>0</v>
      </c>
      <c r="N306" s="5">
        <f>SUMIF('6-学员费用预警表'!A:A,'10-新增明细'!E306,'6-学员费用预警表'!I:I)</f>
        <v>0</v>
      </c>
      <c r="O306" s="8" t="str">
        <f>IF(E306="","",IFERROR(VLOOKUP(E306,'1-学员信息表'!A:AG,8,0),"错误"))</f>
        <v/>
      </c>
      <c r="P306" s="8" t="str">
        <f>IF(E306="","",IFERROR(VLOOKUP(E306,'4-收据记录表'!D:AX,18,0),"错误"))</f>
        <v/>
      </c>
      <c r="Q306" s="12"/>
      <c r="R306" s="11"/>
      <c r="S306" s="8" t="str">
        <f>IF(E306="","",IF(ISERROR(VLOOKUP(E306,'1-学员信息表'!A:AG,9,0)),"错误",IF(VLOOKUP(E306,'1-学员信息表'!A:AG,9,0)="","错误",VLOOKUP(E306,'1-学员信息表'!A:AG,9,0))))</f>
        <v/>
      </c>
      <c r="T306" s="4" t="str">
        <f>IF(E306="","",IF(ISERROR(VLOOKUP(E306,'1-学员信息表'!A:AG,20,0)),"错误",IF(VLOOKUP(E306,'1-学员信息表'!A:AG,20,0)="","错误",VLOOKUP(E306,'1-学员信息表'!A:AG,20,0))))</f>
        <v/>
      </c>
      <c r="U306" s="8" t="str">
        <f>IF(E306="","",IF(ISERROR(VLOOKUP(E306,'1-学员信息表'!A:AG,20,0)),"错误",IF(VLOOKUP(E306,'1-学员信息表'!A:AG,20,0)="","错误",VLOOKUP(E306,'1-学员信息表'!A:AG,20,0))))</f>
        <v/>
      </c>
    </row>
    <row r="307" spans="1:21">
      <c r="A307" s="8" t="str">
        <f t="shared" si="12"/>
        <v/>
      </c>
      <c r="B307" s="12" t="str">
        <f t="shared" si="13"/>
        <v/>
      </c>
      <c r="C307" s="11" t="str">
        <f t="shared" si="14"/>
        <v/>
      </c>
      <c r="D307" s="3"/>
      <c r="E307" s="1"/>
      <c r="F307" s="12" t="str">
        <f>IF(E307="","",IFERROR(VLOOKUP(E307,'1-学员信息表'!A:AG,2,0),"错误"))</f>
        <v/>
      </c>
      <c r="G307" s="12" t="str">
        <f>IF(E307="","",IF(ISERROR(VLOOKUP(E307,'3-班级学员信息表'!G:AC,12,0)),"错误",IF(VLOOKUP(E307,'3-班级学员信息表'!G:AC,12,0)="","错误",VLOOKUP(E307,'3-班级学员信息表'!G:AC,12,0))))</f>
        <v/>
      </c>
      <c r="H307" s="12" t="str">
        <f>IF(E307="","",IF(ISERROR(VLOOKUP(E307,'3-班级学员信息表'!G:AC,13,0)),"错误",IF(VLOOKUP(E307,'3-班级学员信息表'!G:AC,13,0)="","错误",VLOOKUP(E307,'3-班级学员信息表'!G:AC,13,0))))</f>
        <v/>
      </c>
      <c r="I307" s="8" t="str">
        <f>IF(E307="","",IFERROR(VLOOKUP(E307,'3-班级学员信息表'!G:AC,14,0),"错误"))</f>
        <v/>
      </c>
      <c r="J307" s="8" t="str">
        <f>IF(E307="","",IFERROR(VLOOKUP(E307,'3-班级学员信息表'!G:AC,15,0),"错误"))</f>
        <v/>
      </c>
      <c r="K307" s="7" t="str">
        <f>IF(E307="","",IFERROR(VLOOKUP(H307,'2-班级信息'!A:AH,6,0),"错误"))</f>
        <v/>
      </c>
      <c r="L307" s="7" t="str">
        <f>IF(E307="","",IFERROR(VLOOKUP(H307,'2-班级信息'!A:AH,29,0),"错误"))</f>
        <v/>
      </c>
      <c r="M307" s="6">
        <f>SUMIF('6-学员费用预警表'!A:A,'10-新增明细'!E307,'6-学员费用预警表'!F:F)</f>
        <v>0</v>
      </c>
      <c r="N307" s="5">
        <f>SUMIF('6-学员费用预警表'!A:A,'10-新增明细'!E307,'6-学员费用预警表'!I:I)</f>
        <v>0</v>
      </c>
      <c r="O307" s="8" t="str">
        <f>IF(E307="","",IFERROR(VLOOKUP(E307,'1-学员信息表'!A:AG,8,0),"错误"))</f>
        <v/>
      </c>
      <c r="P307" s="8" t="str">
        <f>IF(E307="","",IFERROR(VLOOKUP(E307,'4-收据记录表'!D:AX,18,0),"错误"))</f>
        <v/>
      </c>
      <c r="Q307" s="12"/>
      <c r="R307" s="11"/>
      <c r="S307" s="8" t="str">
        <f>IF(E307="","",IF(ISERROR(VLOOKUP(E307,'1-学员信息表'!A:AG,9,0)),"错误",IF(VLOOKUP(E307,'1-学员信息表'!A:AG,9,0)="","错误",VLOOKUP(E307,'1-学员信息表'!A:AG,9,0))))</f>
        <v/>
      </c>
      <c r="T307" s="4" t="str">
        <f>IF(E307="","",IF(ISERROR(VLOOKUP(E307,'1-学员信息表'!A:AG,20,0)),"错误",IF(VLOOKUP(E307,'1-学员信息表'!A:AG,20,0)="","错误",VLOOKUP(E307,'1-学员信息表'!A:AG,20,0))))</f>
        <v/>
      </c>
      <c r="U307" s="8" t="str">
        <f>IF(E307="","",IF(ISERROR(VLOOKUP(E307,'1-学员信息表'!A:AG,20,0)),"错误",IF(VLOOKUP(E307,'1-学员信息表'!A:AG,20,0)="","错误",VLOOKUP(E307,'1-学员信息表'!A:AG,20,0))))</f>
        <v/>
      </c>
    </row>
    <row r="308" spans="1:21">
      <c r="A308" s="8" t="str">
        <f t="shared" si="12"/>
        <v/>
      </c>
      <c r="B308" s="12" t="str">
        <f t="shared" si="13"/>
        <v/>
      </c>
      <c r="C308" s="11" t="str">
        <f t="shared" si="14"/>
        <v/>
      </c>
      <c r="D308" s="3"/>
      <c r="E308" s="1"/>
      <c r="F308" s="12" t="str">
        <f>IF(E308="","",IFERROR(VLOOKUP(E308,'1-学员信息表'!A:AG,2,0),"错误"))</f>
        <v/>
      </c>
      <c r="G308" s="12" t="str">
        <f>IF(E308="","",IF(ISERROR(VLOOKUP(E308,'3-班级学员信息表'!G:AC,12,0)),"错误",IF(VLOOKUP(E308,'3-班级学员信息表'!G:AC,12,0)="","错误",VLOOKUP(E308,'3-班级学员信息表'!G:AC,12,0))))</f>
        <v/>
      </c>
      <c r="H308" s="12" t="str">
        <f>IF(E308="","",IF(ISERROR(VLOOKUP(E308,'3-班级学员信息表'!G:AC,13,0)),"错误",IF(VLOOKUP(E308,'3-班级学员信息表'!G:AC,13,0)="","错误",VLOOKUP(E308,'3-班级学员信息表'!G:AC,13,0))))</f>
        <v/>
      </c>
      <c r="I308" s="8" t="str">
        <f>IF(E308="","",IFERROR(VLOOKUP(E308,'3-班级学员信息表'!G:AC,14,0),"错误"))</f>
        <v/>
      </c>
      <c r="J308" s="8" t="str">
        <f>IF(E308="","",IFERROR(VLOOKUP(E308,'3-班级学员信息表'!G:AC,15,0),"错误"))</f>
        <v/>
      </c>
      <c r="K308" s="7" t="str">
        <f>IF(E308="","",IFERROR(VLOOKUP(H308,'2-班级信息'!A:AH,6,0),"错误"))</f>
        <v/>
      </c>
      <c r="L308" s="7" t="str">
        <f>IF(E308="","",IFERROR(VLOOKUP(H308,'2-班级信息'!A:AH,29,0),"错误"))</f>
        <v/>
      </c>
      <c r="M308" s="6">
        <f>SUMIF('6-学员费用预警表'!A:A,'10-新增明细'!E308,'6-学员费用预警表'!F:F)</f>
        <v>0</v>
      </c>
      <c r="N308" s="5">
        <f>SUMIF('6-学员费用预警表'!A:A,'10-新增明细'!E308,'6-学员费用预警表'!I:I)</f>
        <v>0</v>
      </c>
      <c r="O308" s="8" t="str">
        <f>IF(E308="","",IFERROR(VLOOKUP(E308,'1-学员信息表'!A:AG,8,0),"错误"))</f>
        <v/>
      </c>
      <c r="P308" s="8" t="str">
        <f>IF(E308="","",IFERROR(VLOOKUP(E308,'4-收据记录表'!D:AX,18,0),"错误"))</f>
        <v/>
      </c>
      <c r="Q308" s="12"/>
      <c r="R308" s="11"/>
      <c r="S308" s="8" t="str">
        <f>IF(E308="","",IF(ISERROR(VLOOKUP(E308,'1-学员信息表'!A:AG,9,0)),"错误",IF(VLOOKUP(E308,'1-学员信息表'!A:AG,9,0)="","错误",VLOOKUP(E308,'1-学员信息表'!A:AG,9,0))))</f>
        <v/>
      </c>
      <c r="T308" s="4" t="str">
        <f>IF(E308="","",IF(ISERROR(VLOOKUP(E308,'1-学员信息表'!A:AG,20,0)),"错误",IF(VLOOKUP(E308,'1-学员信息表'!A:AG,20,0)="","错误",VLOOKUP(E308,'1-学员信息表'!A:AG,20,0))))</f>
        <v/>
      </c>
      <c r="U308" s="8" t="str">
        <f>IF(E308="","",IF(ISERROR(VLOOKUP(E308,'1-学员信息表'!A:AG,20,0)),"错误",IF(VLOOKUP(E308,'1-学员信息表'!A:AG,20,0)="","错误",VLOOKUP(E308,'1-学员信息表'!A:AG,20,0))))</f>
        <v/>
      </c>
    </row>
    <row r="309" spans="1:21">
      <c r="A309" s="8" t="str">
        <f t="shared" si="12"/>
        <v/>
      </c>
      <c r="B309" s="12" t="str">
        <f t="shared" si="13"/>
        <v/>
      </c>
      <c r="C309" s="11" t="str">
        <f t="shared" si="14"/>
        <v/>
      </c>
      <c r="D309" s="3"/>
      <c r="E309" s="1"/>
      <c r="F309" s="12" t="str">
        <f>IF(E309="","",IFERROR(VLOOKUP(E309,'1-学员信息表'!A:AG,2,0),"错误"))</f>
        <v/>
      </c>
      <c r="G309" s="12" t="str">
        <f>IF(E309="","",IF(ISERROR(VLOOKUP(E309,'3-班级学员信息表'!G:AC,12,0)),"错误",IF(VLOOKUP(E309,'3-班级学员信息表'!G:AC,12,0)="","错误",VLOOKUP(E309,'3-班级学员信息表'!G:AC,12,0))))</f>
        <v/>
      </c>
      <c r="H309" s="12" t="str">
        <f>IF(E309="","",IF(ISERROR(VLOOKUP(E309,'3-班级学员信息表'!G:AC,13,0)),"错误",IF(VLOOKUP(E309,'3-班级学员信息表'!G:AC,13,0)="","错误",VLOOKUP(E309,'3-班级学员信息表'!G:AC,13,0))))</f>
        <v/>
      </c>
      <c r="I309" s="8" t="str">
        <f>IF(E309="","",IFERROR(VLOOKUP(E309,'3-班级学员信息表'!G:AC,14,0),"错误"))</f>
        <v/>
      </c>
      <c r="J309" s="8" t="str">
        <f>IF(E309="","",IFERROR(VLOOKUP(E309,'3-班级学员信息表'!G:AC,15,0),"错误"))</f>
        <v/>
      </c>
      <c r="K309" s="7" t="str">
        <f>IF(E309="","",IFERROR(VLOOKUP(H309,'2-班级信息'!A:AH,6,0),"错误"))</f>
        <v/>
      </c>
      <c r="L309" s="7" t="str">
        <f>IF(E309="","",IFERROR(VLOOKUP(H309,'2-班级信息'!A:AH,29,0),"错误"))</f>
        <v/>
      </c>
      <c r="M309" s="6">
        <f>SUMIF('6-学员费用预警表'!A:A,'10-新增明细'!E309,'6-学员费用预警表'!F:F)</f>
        <v>0</v>
      </c>
      <c r="N309" s="5">
        <f>SUMIF('6-学员费用预警表'!A:A,'10-新增明细'!E309,'6-学员费用预警表'!I:I)</f>
        <v>0</v>
      </c>
      <c r="O309" s="8" t="str">
        <f>IF(E309="","",IFERROR(VLOOKUP(E309,'1-学员信息表'!A:AG,8,0),"错误"))</f>
        <v/>
      </c>
      <c r="P309" s="8" t="str">
        <f>IF(E309="","",IFERROR(VLOOKUP(E309,'4-收据记录表'!D:AX,18,0),"错误"))</f>
        <v/>
      </c>
      <c r="Q309" s="12"/>
      <c r="R309" s="11"/>
      <c r="S309" s="8" t="str">
        <f>IF(E309="","",IF(ISERROR(VLOOKUP(E309,'1-学员信息表'!A:AG,9,0)),"错误",IF(VLOOKUP(E309,'1-学员信息表'!A:AG,9,0)="","错误",VLOOKUP(E309,'1-学员信息表'!A:AG,9,0))))</f>
        <v/>
      </c>
      <c r="T309" s="4" t="str">
        <f>IF(E309="","",IF(ISERROR(VLOOKUP(E309,'1-学员信息表'!A:AG,20,0)),"错误",IF(VLOOKUP(E309,'1-学员信息表'!A:AG,20,0)="","错误",VLOOKUP(E309,'1-学员信息表'!A:AG,20,0))))</f>
        <v/>
      </c>
      <c r="U309" s="8" t="str">
        <f>IF(E309="","",IF(ISERROR(VLOOKUP(E309,'1-学员信息表'!A:AG,20,0)),"错误",IF(VLOOKUP(E309,'1-学员信息表'!A:AG,20,0)="","错误",VLOOKUP(E309,'1-学员信息表'!A:AG,20,0))))</f>
        <v/>
      </c>
    </row>
    <row r="310" spans="1:21">
      <c r="A310" s="8" t="str">
        <f t="shared" si="12"/>
        <v/>
      </c>
      <c r="B310" s="12" t="str">
        <f t="shared" si="13"/>
        <v/>
      </c>
      <c r="C310" s="11" t="str">
        <f t="shared" si="14"/>
        <v/>
      </c>
      <c r="D310" s="3"/>
      <c r="E310" s="1"/>
      <c r="F310" s="12" t="str">
        <f>IF(E310="","",IFERROR(VLOOKUP(E310,'1-学员信息表'!A:AG,2,0),"错误"))</f>
        <v/>
      </c>
      <c r="G310" s="12" t="str">
        <f>IF(E310="","",IF(ISERROR(VLOOKUP(E310,'3-班级学员信息表'!G:AC,12,0)),"错误",IF(VLOOKUP(E310,'3-班级学员信息表'!G:AC,12,0)="","错误",VLOOKUP(E310,'3-班级学员信息表'!G:AC,12,0))))</f>
        <v/>
      </c>
      <c r="H310" s="12" t="str">
        <f>IF(E310="","",IF(ISERROR(VLOOKUP(E310,'3-班级学员信息表'!G:AC,13,0)),"错误",IF(VLOOKUP(E310,'3-班级学员信息表'!G:AC,13,0)="","错误",VLOOKUP(E310,'3-班级学员信息表'!G:AC,13,0))))</f>
        <v/>
      </c>
      <c r="I310" s="8" t="str">
        <f>IF(E310="","",IFERROR(VLOOKUP(E310,'3-班级学员信息表'!G:AC,14,0),"错误"))</f>
        <v/>
      </c>
      <c r="J310" s="8" t="str">
        <f>IF(E310="","",IFERROR(VLOOKUP(E310,'3-班级学员信息表'!G:AC,15,0),"错误"))</f>
        <v/>
      </c>
      <c r="K310" s="7" t="str">
        <f>IF(E310="","",IFERROR(VLOOKUP(H310,'2-班级信息'!A:AH,6,0),"错误"))</f>
        <v/>
      </c>
      <c r="L310" s="7" t="str">
        <f>IF(E310="","",IFERROR(VLOOKUP(H310,'2-班级信息'!A:AH,29,0),"错误"))</f>
        <v/>
      </c>
      <c r="M310" s="6">
        <f>SUMIF('6-学员费用预警表'!A:A,'10-新增明细'!E310,'6-学员费用预警表'!F:F)</f>
        <v>0</v>
      </c>
      <c r="N310" s="5">
        <f>SUMIF('6-学员费用预警表'!A:A,'10-新增明细'!E310,'6-学员费用预警表'!I:I)</f>
        <v>0</v>
      </c>
      <c r="O310" s="8" t="str">
        <f>IF(E310="","",IFERROR(VLOOKUP(E310,'1-学员信息表'!A:AG,8,0),"错误"))</f>
        <v/>
      </c>
      <c r="P310" s="8" t="str">
        <f>IF(E310="","",IFERROR(VLOOKUP(E310,'4-收据记录表'!D:AX,18,0),"错误"))</f>
        <v/>
      </c>
      <c r="Q310" s="12"/>
      <c r="R310" s="11"/>
      <c r="S310" s="8" t="str">
        <f>IF(E310="","",IF(ISERROR(VLOOKUP(E310,'1-学员信息表'!A:AG,9,0)),"错误",IF(VLOOKUP(E310,'1-学员信息表'!A:AG,9,0)="","错误",VLOOKUP(E310,'1-学员信息表'!A:AG,9,0))))</f>
        <v/>
      </c>
      <c r="T310" s="4" t="str">
        <f>IF(E310="","",IF(ISERROR(VLOOKUP(E310,'1-学员信息表'!A:AG,20,0)),"错误",IF(VLOOKUP(E310,'1-学员信息表'!A:AG,20,0)="","错误",VLOOKUP(E310,'1-学员信息表'!A:AG,20,0))))</f>
        <v/>
      </c>
      <c r="U310" s="8" t="str">
        <f>IF(E310="","",IF(ISERROR(VLOOKUP(E310,'1-学员信息表'!A:AG,20,0)),"错误",IF(VLOOKUP(E310,'1-学员信息表'!A:AG,20,0)="","错误",VLOOKUP(E310,'1-学员信息表'!A:AG,20,0))))</f>
        <v/>
      </c>
    </row>
    <row r="311" spans="1:21">
      <c r="A311" s="8" t="str">
        <f t="shared" si="12"/>
        <v/>
      </c>
      <c r="B311" s="12" t="str">
        <f t="shared" si="13"/>
        <v/>
      </c>
      <c r="C311" s="11" t="str">
        <f t="shared" si="14"/>
        <v/>
      </c>
      <c r="D311" s="3"/>
      <c r="E311" s="1"/>
      <c r="F311" s="12" t="str">
        <f>IF(E311="","",IFERROR(VLOOKUP(E311,'1-学员信息表'!A:AG,2,0),"错误"))</f>
        <v/>
      </c>
      <c r="G311" s="12" t="str">
        <f>IF(E311="","",IF(ISERROR(VLOOKUP(E311,'3-班级学员信息表'!G:AC,12,0)),"错误",IF(VLOOKUP(E311,'3-班级学员信息表'!G:AC,12,0)="","错误",VLOOKUP(E311,'3-班级学员信息表'!G:AC,12,0))))</f>
        <v/>
      </c>
      <c r="H311" s="12" t="str">
        <f>IF(E311="","",IF(ISERROR(VLOOKUP(E311,'3-班级学员信息表'!G:AC,13,0)),"错误",IF(VLOOKUP(E311,'3-班级学员信息表'!G:AC,13,0)="","错误",VLOOKUP(E311,'3-班级学员信息表'!G:AC,13,0))))</f>
        <v/>
      </c>
      <c r="I311" s="8" t="str">
        <f>IF(E311="","",IFERROR(VLOOKUP(E311,'3-班级学员信息表'!G:AC,14,0),"错误"))</f>
        <v/>
      </c>
      <c r="J311" s="8" t="str">
        <f>IF(E311="","",IFERROR(VLOOKUP(E311,'3-班级学员信息表'!G:AC,15,0),"错误"))</f>
        <v/>
      </c>
      <c r="K311" s="7" t="str">
        <f>IF(E311="","",IFERROR(VLOOKUP(H311,'2-班级信息'!A:AH,6,0),"错误"))</f>
        <v/>
      </c>
      <c r="L311" s="7" t="str">
        <f>IF(E311="","",IFERROR(VLOOKUP(H311,'2-班级信息'!A:AH,29,0),"错误"))</f>
        <v/>
      </c>
      <c r="M311" s="6">
        <f>SUMIF('6-学员费用预警表'!A:A,'10-新增明细'!E311,'6-学员费用预警表'!F:F)</f>
        <v>0</v>
      </c>
      <c r="N311" s="5">
        <f>SUMIF('6-学员费用预警表'!A:A,'10-新增明细'!E311,'6-学员费用预警表'!I:I)</f>
        <v>0</v>
      </c>
      <c r="O311" s="8" t="str">
        <f>IF(E311="","",IFERROR(VLOOKUP(E311,'1-学员信息表'!A:AG,8,0),"错误"))</f>
        <v/>
      </c>
      <c r="P311" s="8" t="str">
        <f>IF(E311="","",IFERROR(VLOOKUP(E311,'4-收据记录表'!D:AX,18,0),"错误"))</f>
        <v/>
      </c>
      <c r="Q311" s="12"/>
      <c r="R311" s="11"/>
      <c r="S311" s="8" t="str">
        <f>IF(E311="","",IF(ISERROR(VLOOKUP(E311,'1-学员信息表'!A:AG,9,0)),"错误",IF(VLOOKUP(E311,'1-学员信息表'!A:AG,9,0)="","错误",VLOOKUP(E311,'1-学员信息表'!A:AG,9,0))))</f>
        <v/>
      </c>
      <c r="T311" s="4" t="str">
        <f>IF(E311="","",IF(ISERROR(VLOOKUP(E311,'1-学员信息表'!A:AG,20,0)),"错误",IF(VLOOKUP(E311,'1-学员信息表'!A:AG,20,0)="","错误",VLOOKUP(E311,'1-学员信息表'!A:AG,20,0))))</f>
        <v/>
      </c>
      <c r="U311" s="8" t="str">
        <f>IF(E311="","",IF(ISERROR(VLOOKUP(E311,'1-学员信息表'!A:AG,20,0)),"错误",IF(VLOOKUP(E311,'1-学员信息表'!A:AG,20,0)="","错误",VLOOKUP(E311,'1-学员信息表'!A:AG,20,0))))</f>
        <v/>
      </c>
    </row>
    <row r="312" spans="1:21">
      <c r="A312" s="8" t="str">
        <f t="shared" si="12"/>
        <v/>
      </c>
      <c r="B312" s="12" t="str">
        <f t="shared" si="13"/>
        <v/>
      </c>
      <c r="C312" s="11" t="str">
        <f t="shared" si="14"/>
        <v/>
      </c>
      <c r="D312" s="3"/>
      <c r="E312" s="1"/>
      <c r="F312" s="12" t="str">
        <f>IF(E312="","",IFERROR(VLOOKUP(E312,'1-学员信息表'!A:AG,2,0),"错误"))</f>
        <v/>
      </c>
      <c r="G312" s="12" t="str">
        <f>IF(E312="","",IF(ISERROR(VLOOKUP(E312,'3-班级学员信息表'!G:AC,12,0)),"错误",IF(VLOOKUP(E312,'3-班级学员信息表'!G:AC,12,0)="","错误",VLOOKUP(E312,'3-班级学员信息表'!G:AC,12,0))))</f>
        <v/>
      </c>
      <c r="H312" s="12" t="str">
        <f>IF(E312="","",IF(ISERROR(VLOOKUP(E312,'3-班级学员信息表'!G:AC,13,0)),"错误",IF(VLOOKUP(E312,'3-班级学员信息表'!G:AC,13,0)="","错误",VLOOKUP(E312,'3-班级学员信息表'!G:AC,13,0))))</f>
        <v/>
      </c>
      <c r="I312" s="8" t="str">
        <f>IF(E312="","",IFERROR(VLOOKUP(E312,'3-班级学员信息表'!G:AC,14,0),"错误"))</f>
        <v/>
      </c>
      <c r="J312" s="8" t="str">
        <f>IF(E312="","",IFERROR(VLOOKUP(E312,'3-班级学员信息表'!G:AC,15,0),"错误"))</f>
        <v/>
      </c>
      <c r="K312" s="7" t="str">
        <f>IF(E312="","",IFERROR(VLOOKUP(H312,'2-班级信息'!A:AH,6,0),"错误"))</f>
        <v/>
      </c>
      <c r="L312" s="7" t="str">
        <f>IF(E312="","",IFERROR(VLOOKUP(H312,'2-班级信息'!A:AH,29,0),"错误"))</f>
        <v/>
      </c>
      <c r="M312" s="6">
        <f>SUMIF('6-学员费用预警表'!A:A,'10-新增明细'!E312,'6-学员费用预警表'!F:F)</f>
        <v>0</v>
      </c>
      <c r="N312" s="5">
        <f>SUMIF('6-学员费用预警表'!A:A,'10-新增明细'!E312,'6-学员费用预警表'!I:I)</f>
        <v>0</v>
      </c>
      <c r="O312" s="8" t="str">
        <f>IF(E312="","",IFERROR(VLOOKUP(E312,'1-学员信息表'!A:AG,8,0),"错误"))</f>
        <v/>
      </c>
      <c r="P312" s="8" t="str">
        <f>IF(E312="","",IFERROR(VLOOKUP(E312,'4-收据记录表'!D:AX,18,0),"错误"))</f>
        <v/>
      </c>
      <c r="Q312" s="12"/>
      <c r="R312" s="11"/>
      <c r="S312" s="8" t="str">
        <f>IF(E312="","",IF(ISERROR(VLOOKUP(E312,'1-学员信息表'!A:AG,9,0)),"错误",IF(VLOOKUP(E312,'1-学员信息表'!A:AG,9,0)="","错误",VLOOKUP(E312,'1-学员信息表'!A:AG,9,0))))</f>
        <v/>
      </c>
      <c r="T312" s="4" t="str">
        <f>IF(E312="","",IF(ISERROR(VLOOKUP(E312,'1-学员信息表'!A:AG,20,0)),"错误",IF(VLOOKUP(E312,'1-学员信息表'!A:AG,20,0)="","错误",VLOOKUP(E312,'1-学员信息表'!A:AG,20,0))))</f>
        <v/>
      </c>
      <c r="U312" s="8" t="str">
        <f>IF(E312="","",IF(ISERROR(VLOOKUP(E312,'1-学员信息表'!A:AG,20,0)),"错误",IF(VLOOKUP(E312,'1-学员信息表'!A:AG,20,0)="","错误",VLOOKUP(E312,'1-学员信息表'!A:AG,20,0))))</f>
        <v/>
      </c>
    </row>
    <row r="313" spans="1:21">
      <c r="A313" s="8" t="str">
        <f t="shared" si="12"/>
        <v/>
      </c>
      <c r="B313" s="12" t="str">
        <f t="shared" si="13"/>
        <v/>
      </c>
      <c r="C313" s="11" t="str">
        <f t="shared" si="14"/>
        <v/>
      </c>
      <c r="D313" s="3"/>
      <c r="E313" s="1"/>
      <c r="F313" s="12" t="str">
        <f>IF(E313="","",IFERROR(VLOOKUP(E313,'1-学员信息表'!A:AG,2,0),"错误"))</f>
        <v/>
      </c>
      <c r="G313" s="12" t="str">
        <f>IF(E313="","",IF(ISERROR(VLOOKUP(E313,'3-班级学员信息表'!G:AC,12,0)),"错误",IF(VLOOKUP(E313,'3-班级学员信息表'!G:AC,12,0)="","错误",VLOOKUP(E313,'3-班级学员信息表'!G:AC,12,0))))</f>
        <v/>
      </c>
      <c r="H313" s="12" t="str">
        <f>IF(E313="","",IF(ISERROR(VLOOKUP(E313,'3-班级学员信息表'!G:AC,13,0)),"错误",IF(VLOOKUP(E313,'3-班级学员信息表'!G:AC,13,0)="","错误",VLOOKUP(E313,'3-班级学员信息表'!G:AC,13,0))))</f>
        <v/>
      </c>
      <c r="I313" s="8" t="str">
        <f>IF(E313="","",IFERROR(VLOOKUP(E313,'3-班级学员信息表'!G:AC,14,0),"错误"))</f>
        <v/>
      </c>
      <c r="J313" s="8" t="str">
        <f>IF(E313="","",IFERROR(VLOOKUP(E313,'3-班级学员信息表'!G:AC,15,0),"错误"))</f>
        <v/>
      </c>
      <c r="K313" s="7" t="str">
        <f>IF(E313="","",IFERROR(VLOOKUP(H313,'2-班级信息'!A:AH,6,0),"错误"))</f>
        <v/>
      </c>
      <c r="L313" s="7" t="str">
        <f>IF(E313="","",IFERROR(VLOOKUP(H313,'2-班级信息'!A:AH,29,0),"错误"))</f>
        <v/>
      </c>
      <c r="M313" s="6">
        <f>SUMIF('6-学员费用预警表'!A:A,'10-新增明细'!E313,'6-学员费用预警表'!F:F)</f>
        <v>0</v>
      </c>
      <c r="N313" s="5">
        <f>SUMIF('6-学员费用预警表'!A:A,'10-新增明细'!E313,'6-学员费用预警表'!I:I)</f>
        <v>0</v>
      </c>
      <c r="O313" s="8" t="str">
        <f>IF(E313="","",IFERROR(VLOOKUP(E313,'1-学员信息表'!A:AG,8,0),"错误"))</f>
        <v/>
      </c>
      <c r="P313" s="8" t="str">
        <f>IF(E313="","",IFERROR(VLOOKUP(E313,'4-收据记录表'!D:AX,18,0),"错误"))</f>
        <v/>
      </c>
      <c r="Q313" s="12"/>
      <c r="R313" s="11"/>
      <c r="S313" s="8" t="str">
        <f>IF(E313="","",IF(ISERROR(VLOOKUP(E313,'1-学员信息表'!A:AG,9,0)),"错误",IF(VLOOKUP(E313,'1-学员信息表'!A:AG,9,0)="","错误",VLOOKUP(E313,'1-学员信息表'!A:AG,9,0))))</f>
        <v/>
      </c>
      <c r="T313" s="4" t="str">
        <f>IF(E313="","",IF(ISERROR(VLOOKUP(E313,'1-学员信息表'!A:AG,20,0)),"错误",IF(VLOOKUP(E313,'1-学员信息表'!A:AG,20,0)="","错误",VLOOKUP(E313,'1-学员信息表'!A:AG,20,0))))</f>
        <v/>
      </c>
      <c r="U313" s="8" t="str">
        <f>IF(E313="","",IF(ISERROR(VLOOKUP(E313,'1-学员信息表'!A:AG,20,0)),"错误",IF(VLOOKUP(E313,'1-学员信息表'!A:AG,20,0)="","错误",VLOOKUP(E313,'1-学员信息表'!A:AG,20,0))))</f>
        <v/>
      </c>
    </row>
    <row r="314" spans="1:21">
      <c r="A314" s="8" t="str">
        <f t="shared" si="12"/>
        <v/>
      </c>
      <c r="B314" s="12" t="str">
        <f t="shared" si="13"/>
        <v/>
      </c>
      <c r="C314" s="11" t="str">
        <f t="shared" si="14"/>
        <v/>
      </c>
      <c r="D314" s="3"/>
      <c r="E314" s="1"/>
      <c r="F314" s="12" t="str">
        <f>IF(E314="","",IFERROR(VLOOKUP(E314,'1-学员信息表'!A:AG,2,0),"错误"))</f>
        <v/>
      </c>
      <c r="G314" s="12" t="str">
        <f>IF(E314="","",IF(ISERROR(VLOOKUP(E314,'3-班级学员信息表'!G:AC,12,0)),"错误",IF(VLOOKUP(E314,'3-班级学员信息表'!G:AC,12,0)="","错误",VLOOKUP(E314,'3-班级学员信息表'!G:AC,12,0))))</f>
        <v/>
      </c>
      <c r="H314" s="12" t="str">
        <f>IF(E314="","",IF(ISERROR(VLOOKUP(E314,'3-班级学员信息表'!G:AC,13,0)),"错误",IF(VLOOKUP(E314,'3-班级学员信息表'!G:AC,13,0)="","错误",VLOOKUP(E314,'3-班级学员信息表'!G:AC,13,0))))</f>
        <v/>
      </c>
      <c r="I314" s="8" t="str">
        <f>IF(E314="","",IFERROR(VLOOKUP(E314,'3-班级学员信息表'!G:AC,14,0),"错误"))</f>
        <v/>
      </c>
      <c r="J314" s="8" t="str">
        <f>IF(E314="","",IFERROR(VLOOKUP(E314,'3-班级学员信息表'!G:AC,15,0),"错误"))</f>
        <v/>
      </c>
      <c r="K314" s="7" t="str">
        <f>IF(E314="","",IFERROR(VLOOKUP(H314,'2-班级信息'!A:AH,6,0),"错误"))</f>
        <v/>
      </c>
      <c r="L314" s="7" t="str">
        <f>IF(E314="","",IFERROR(VLOOKUP(H314,'2-班级信息'!A:AH,29,0),"错误"))</f>
        <v/>
      </c>
      <c r="M314" s="6">
        <f>SUMIF('6-学员费用预警表'!A:A,'10-新增明细'!E314,'6-学员费用预警表'!F:F)</f>
        <v>0</v>
      </c>
      <c r="N314" s="5">
        <f>SUMIF('6-学员费用预警表'!A:A,'10-新增明细'!E314,'6-学员费用预警表'!I:I)</f>
        <v>0</v>
      </c>
      <c r="O314" s="8" t="str">
        <f>IF(E314="","",IFERROR(VLOOKUP(E314,'1-学员信息表'!A:AG,8,0),"错误"))</f>
        <v/>
      </c>
      <c r="P314" s="8" t="str">
        <f>IF(E314="","",IFERROR(VLOOKUP(E314,'4-收据记录表'!D:AX,18,0),"错误"))</f>
        <v/>
      </c>
      <c r="Q314" s="12"/>
      <c r="R314" s="11"/>
      <c r="S314" s="8" t="str">
        <f>IF(E314="","",IF(ISERROR(VLOOKUP(E314,'1-学员信息表'!A:AG,9,0)),"错误",IF(VLOOKUP(E314,'1-学员信息表'!A:AG,9,0)="","错误",VLOOKUP(E314,'1-学员信息表'!A:AG,9,0))))</f>
        <v/>
      </c>
      <c r="T314" s="4" t="str">
        <f>IF(E314="","",IF(ISERROR(VLOOKUP(E314,'1-学员信息表'!A:AG,20,0)),"错误",IF(VLOOKUP(E314,'1-学员信息表'!A:AG,20,0)="","错误",VLOOKUP(E314,'1-学员信息表'!A:AG,20,0))))</f>
        <v/>
      </c>
      <c r="U314" s="8" t="str">
        <f>IF(E314="","",IF(ISERROR(VLOOKUP(E314,'1-学员信息表'!A:AG,20,0)),"错误",IF(VLOOKUP(E314,'1-学员信息表'!A:AG,20,0)="","错误",VLOOKUP(E314,'1-学员信息表'!A:AG,20,0))))</f>
        <v/>
      </c>
    </row>
    <row r="315" spans="1:21">
      <c r="A315" s="8" t="str">
        <f t="shared" si="12"/>
        <v/>
      </c>
      <c r="B315" s="12" t="str">
        <f t="shared" si="13"/>
        <v/>
      </c>
      <c r="C315" s="11" t="str">
        <f t="shared" si="14"/>
        <v/>
      </c>
      <c r="D315" s="3"/>
      <c r="E315" s="1"/>
      <c r="F315" s="12" t="str">
        <f>IF(E315="","",IFERROR(VLOOKUP(E315,'1-学员信息表'!A:AG,2,0),"错误"))</f>
        <v/>
      </c>
      <c r="G315" s="12" t="str">
        <f>IF(E315="","",IF(ISERROR(VLOOKUP(E315,'3-班级学员信息表'!G:AC,12,0)),"错误",IF(VLOOKUP(E315,'3-班级学员信息表'!G:AC,12,0)="","错误",VLOOKUP(E315,'3-班级学员信息表'!G:AC,12,0))))</f>
        <v/>
      </c>
      <c r="H315" s="12" t="str">
        <f>IF(E315="","",IF(ISERROR(VLOOKUP(E315,'3-班级学员信息表'!G:AC,13,0)),"错误",IF(VLOOKUP(E315,'3-班级学员信息表'!G:AC,13,0)="","错误",VLOOKUP(E315,'3-班级学员信息表'!G:AC,13,0))))</f>
        <v/>
      </c>
      <c r="I315" s="8" t="str">
        <f>IF(E315="","",IFERROR(VLOOKUP(E315,'3-班级学员信息表'!G:AC,14,0),"错误"))</f>
        <v/>
      </c>
      <c r="J315" s="8" t="str">
        <f>IF(E315="","",IFERROR(VLOOKUP(E315,'3-班级学员信息表'!G:AC,15,0),"错误"))</f>
        <v/>
      </c>
      <c r="K315" s="7" t="str">
        <f>IF(E315="","",IFERROR(VLOOKUP(H315,'2-班级信息'!A:AH,6,0),"错误"))</f>
        <v/>
      </c>
      <c r="L315" s="7" t="str">
        <f>IF(E315="","",IFERROR(VLOOKUP(H315,'2-班级信息'!A:AH,29,0),"错误"))</f>
        <v/>
      </c>
      <c r="M315" s="6">
        <f>SUMIF('6-学员费用预警表'!A:A,'10-新增明细'!E315,'6-学员费用预警表'!F:F)</f>
        <v>0</v>
      </c>
      <c r="N315" s="5">
        <f>SUMIF('6-学员费用预警表'!A:A,'10-新增明细'!E315,'6-学员费用预警表'!I:I)</f>
        <v>0</v>
      </c>
      <c r="O315" s="8" t="str">
        <f>IF(E315="","",IFERROR(VLOOKUP(E315,'1-学员信息表'!A:AG,8,0),"错误"))</f>
        <v/>
      </c>
      <c r="P315" s="8" t="str">
        <f>IF(E315="","",IFERROR(VLOOKUP(E315,'4-收据记录表'!D:AX,18,0),"错误"))</f>
        <v/>
      </c>
      <c r="Q315" s="12"/>
      <c r="R315" s="11"/>
      <c r="S315" s="8" t="str">
        <f>IF(E315="","",IF(ISERROR(VLOOKUP(E315,'1-学员信息表'!A:AG,9,0)),"错误",IF(VLOOKUP(E315,'1-学员信息表'!A:AG,9,0)="","错误",VLOOKUP(E315,'1-学员信息表'!A:AG,9,0))))</f>
        <v/>
      </c>
      <c r="T315" s="4" t="str">
        <f>IF(E315="","",IF(ISERROR(VLOOKUP(E315,'1-学员信息表'!A:AG,20,0)),"错误",IF(VLOOKUP(E315,'1-学员信息表'!A:AG,20,0)="","错误",VLOOKUP(E315,'1-学员信息表'!A:AG,20,0))))</f>
        <v/>
      </c>
      <c r="U315" s="8" t="str">
        <f>IF(E315="","",IF(ISERROR(VLOOKUP(E315,'1-学员信息表'!A:AG,20,0)),"错误",IF(VLOOKUP(E315,'1-学员信息表'!A:AG,20,0)="","错误",VLOOKUP(E315,'1-学员信息表'!A:AG,20,0))))</f>
        <v/>
      </c>
    </row>
    <row r="316" spans="1:21">
      <c r="A316" s="8" t="str">
        <f t="shared" si="12"/>
        <v/>
      </c>
      <c r="B316" s="12" t="str">
        <f t="shared" si="13"/>
        <v/>
      </c>
      <c r="C316" s="11" t="str">
        <f t="shared" si="14"/>
        <v/>
      </c>
      <c r="D316" s="3"/>
      <c r="E316" s="1"/>
      <c r="F316" s="12" t="str">
        <f>IF(E316="","",IFERROR(VLOOKUP(E316,'1-学员信息表'!A:AG,2,0),"错误"))</f>
        <v/>
      </c>
      <c r="G316" s="12" t="str">
        <f>IF(E316="","",IF(ISERROR(VLOOKUP(E316,'3-班级学员信息表'!G:AC,12,0)),"错误",IF(VLOOKUP(E316,'3-班级学员信息表'!G:AC,12,0)="","错误",VLOOKUP(E316,'3-班级学员信息表'!G:AC,12,0))))</f>
        <v/>
      </c>
      <c r="H316" s="12" t="str">
        <f>IF(E316="","",IF(ISERROR(VLOOKUP(E316,'3-班级学员信息表'!G:AC,13,0)),"错误",IF(VLOOKUP(E316,'3-班级学员信息表'!G:AC,13,0)="","错误",VLOOKUP(E316,'3-班级学员信息表'!G:AC,13,0))))</f>
        <v/>
      </c>
      <c r="I316" s="8" t="str">
        <f>IF(E316="","",IFERROR(VLOOKUP(E316,'3-班级学员信息表'!G:AC,14,0),"错误"))</f>
        <v/>
      </c>
      <c r="J316" s="8" t="str">
        <f>IF(E316="","",IFERROR(VLOOKUP(E316,'3-班级学员信息表'!G:AC,15,0),"错误"))</f>
        <v/>
      </c>
      <c r="K316" s="7" t="str">
        <f>IF(E316="","",IFERROR(VLOOKUP(H316,'2-班级信息'!A:AH,6,0),"错误"))</f>
        <v/>
      </c>
      <c r="L316" s="7" t="str">
        <f>IF(E316="","",IFERROR(VLOOKUP(H316,'2-班级信息'!A:AH,29,0),"错误"))</f>
        <v/>
      </c>
      <c r="M316" s="6">
        <f>SUMIF('6-学员费用预警表'!A:A,'10-新增明细'!E316,'6-学员费用预警表'!F:F)</f>
        <v>0</v>
      </c>
      <c r="N316" s="5">
        <f>SUMIF('6-学员费用预警表'!A:A,'10-新增明细'!E316,'6-学员费用预警表'!I:I)</f>
        <v>0</v>
      </c>
      <c r="O316" s="8" t="str">
        <f>IF(E316="","",IFERROR(VLOOKUP(E316,'1-学员信息表'!A:AG,8,0),"错误"))</f>
        <v/>
      </c>
      <c r="P316" s="8" t="str">
        <f>IF(E316="","",IFERROR(VLOOKUP(E316,'4-收据记录表'!D:AX,18,0),"错误"))</f>
        <v/>
      </c>
      <c r="Q316" s="12"/>
      <c r="R316" s="11"/>
      <c r="S316" s="8" t="str">
        <f>IF(E316="","",IF(ISERROR(VLOOKUP(E316,'1-学员信息表'!A:AG,9,0)),"错误",IF(VLOOKUP(E316,'1-学员信息表'!A:AG,9,0)="","错误",VLOOKUP(E316,'1-学员信息表'!A:AG,9,0))))</f>
        <v/>
      </c>
      <c r="T316" s="4" t="str">
        <f>IF(E316="","",IF(ISERROR(VLOOKUP(E316,'1-学员信息表'!A:AG,20,0)),"错误",IF(VLOOKUP(E316,'1-学员信息表'!A:AG,20,0)="","错误",VLOOKUP(E316,'1-学员信息表'!A:AG,20,0))))</f>
        <v/>
      </c>
      <c r="U316" s="8" t="str">
        <f>IF(E316="","",IF(ISERROR(VLOOKUP(E316,'1-学员信息表'!A:AG,20,0)),"错误",IF(VLOOKUP(E316,'1-学员信息表'!A:AG,20,0)="","错误",VLOOKUP(E316,'1-学员信息表'!A:AG,20,0))))</f>
        <v/>
      </c>
    </row>
    <row r="317" spans="1:21">
      <c r="A317" s="8" t="str">
        <f t="shared" si="12"/>
        <v/>
      </c>
      <c r="B317" s="12" t="str">
        <f t="shared" si="13"/>
        <v/>
      </c>
      <c r="C317" s="11" t="str">
        <f t="shared" si="14"/>
        <v/>
      </c>
      <c r="D317" s="3"/>
      <c r="E317" s="1"/>
      <c r="F317" s="12" t="str">
        <f>IF(E317="","",IFERROR(VLOOKUP(E317,'1-学员信息表'!A:AG,2,0),"错误"))</f>
        <v/>
      </c>
      <c r="G317" s="12" t="str">
        <f>IF(E317="","",IF(ISERROR(VLOOKUP(E317,'3-班级学员信息表'!G:AC,12,0)),"错误",IF(VLOOKUP(E317,'3-班级学员信息表'!G:AC,12,0)="","错误",VLOOKUP(E317,'3-班级学员信息表'!G:AC,12,0))))</f>
        <v/>
      </c>
      <c r="H317" s="12" t="str">
        <f>IF(E317="","",IF(ISERROR(VLOOKUP(E317,'3-班级学员信息表'!G:AC,13,0)),"错误",IF(VLOOKUP(E317,'3-班级学员信息表'!G:AC,13,0)="","错误",VLOOKUP(E317,'3-班级学员信息表'!G:AC,13,0))))</f>
        <v/>
      </c>
      <c r="I317" s="8" t="str">
        <f>IF(E317="","",IFERROR(VLOOKUP(E317,'3-班级学员信息表'!G:AC,14,0),"错误"))</f>
        <v/>
      </c>
      <c r="J317" s="8" t="str">
        <f>IF(E317="","",IFERROR(VLOOKUP(E317,'3-班级学员信息表'!G:AC,15,0),"错误"))</f>
        <v/>
      </c>
      <c r="K317" s="7" t="str">
        <f>IF(E317="","",IFERROR(VLOOKUP(H317,'2-班级信息'!A:AH,6,0),"错误"))</f>
        <v/>
      </c>
      <c r="L317" s="7" t="str">
        <f>IF(E317="","",IFERROR(VLOOKUP(H317,'2-班级信息'!A:AH,29,0),"错误"))</f>
        <v/>
      </c>
      <c r="M317" s="6">
        <f>SUMIF('6-学员费用预警表'!A:A,'10-新增明细'!E317,'6-学员费用预警表'!F:F)</f>
        <v>0</v>
      </c>
      <c r="N317" s="5">
        <f>SUMIF('6-学员费用预警表'!A:A,'10-新增明细'!E317,'6-学员费用预警表'!I:I)</f>
        <v>0</v>
      </c>
      <c r="O317" s="8" t="str">
        <f>IF(E317="","",IFERROR(VLOOKUP(E317,'1-学员信息表'!A:AG,8,0),"错误"))</f>
        <v/>
      </c>
      <c r="P317" s="8" t="str">
        <f>IF(E317="","",IFERROR(VLOOKUP(E317,'4-收据记录表'!D:AX,18,0),"错误"))</f>
        <v/>
      </c>
      <c r="Q317" s="12"/>
      <c r="R317" s="11"/>
      <c r="S317" s="8" t="str">
        <f>IF(E317="","",IF(ISERROR(VLOOKUP(E317,'1-学员信息表'!A:AG,9,0)),"错误",IF(VLOOKUP(E317,'1-学员信息表'!A:AG,9,0)="","错误",VLOOKUP(E317,'1-学员信息表'!A:AG,9,0))))</f>
        <v/>
      </c>
      <c r="T317" s="4" t="str">
        <f>IF(E317="","",IF(ISERROR(VLOOKUP(E317,'1-学员信息表'!A:AG,20,0)),"错误",IF(VLOOKUP(E317,'1-学员信息表'!A:AG,20,0)="","错误",VLOOKUP(E317,'1-学员信息表'!A:AG,20,0))))</f>
        <v/>
      </c>
      <c r="U317" s="8" t="str">
        <f>IF(E317="","",IF(ISERROR(VLOOKUP(E317,'1-学员信息表'!A:AG,20,0)),"错误",IF(VLOOKUP(E317,'1-学员信息表'!A:AG,20,0)="","错误",VLOOKUP(E317,'1-学员信息表'!A:AG,20,0))))</f>
        <v/>
      </c>
    </row>
    <row r="318" spans="1:21">
      <c r="A318" s="8" t="str">
        <f t="shared" si="12"/>
        <v/>
      </c>
      <c r="B318" s="12" t="str">
        <f t="shared" si="13"/>
        <v/>
      </c>
      <c r="C318" s="11" t="str">
        <f t="shared" si="14"/>
        <v/>
      </c>
      <c r="D318" s="3"/>
      <c r="E318" s="1"/>
      <c r="F318" s="12" t="str">
        <f>IF(E318="","",IFERROR(VLOOKUP(E318,'1-学员信息表'!A:AG,2,0),"错误"))</f>
        <v/>
      </c>
      <c r="G318" s="12" t="str">
        <f>IF(E318="","",IF(ISERROR(VLOOKUP(E318,'3-班级学员信息表'!G:AC,12,0)),"错误",IF(VLOOKUP(E318,'3-班级学员信息表'!G:AC,12,0)="","错误",VLOOKUP(E318,'3-班级学员信息表'!G:AC,12,0))))</f>
        <v/>
      </c>
      <c r="H318" s="12" t="str">
        <f>IF(E318="","",IF(ISERROR(VLOOKUP(E318,'3-班级学员信息表'!G:AC,13,0)),"错误",IF(VLOOKUP(E318,'3-班级学员信息表'!G:AC,13,0)="","错误",VLOOKUP(E318,'3-班级学员信息表'!G:AC,13,0))))</f>
        <v/>
      </c>
      <c r="I318" s="8" t="str">
        <f>IF(E318="","",IFERROR(VLOOKUP(E318,'3-班级学员信息表'!G:AC,14,0),"错误"))</f>
        <v/>
      </c>
      <c r="J318" s="8" t="str">
        <f>IF(E318="","",IFERROR(VLOOKUP(E318,'3-班级学员信息表'!G:AC,15,0),"错误"))</f>
        <v/>
      </c>
      <c r="K318" s="7" t="str">
        <f>IF(E318="","",IFERROR(VLOOKUP(H318,'2-班级信息'!A:AH,6,0),"错误"))</f>
        <v/>
      </c>
      <c r="L318" s="7" t="str">
        <f>IF(E318="","",IFERROR(VLOOKUP(H318,'2-班级信息'!A:AH,29,0),"错误"))</f>
        <v/>
      </c>
      <c r="M318" s="6">
        <f>SUMIF('6-学员费用预警表'!A:A,'10-新增明细'!E318,'6-学员费用预警表'!F:F)</f>
        <v>0</v>
      </c>
      <c r="N318" s="5">
        <f>SUMIF('6-学员费用预警表'!A:A,'10-新增明细'!E318,'6-学员费用预警表'!I:I)</f>
        <v>0</v>
      </c>
      <c r="O318" s="8" t="str">
        <f>IF(E318="","",IFERROR(VLOOKUP(E318,'1-学员信息表'!A:AG,8,0),"错误"))</f>
        <v/>
      </c>
      <c r="P318" s="8" t="str">
        <f>IF(E318="","",IFERROR(VLOOKUP(E318,'4-收据记录表'!D:AX,18,0),"错误"))</f>
        <v/>
      </c>
      <c r="Q318" s="12"/>
      <c r="R318" s="11"/>
      <c r="S318" s="8" t="str">
        <f>IF(E318="","",IF(ISERROR(VLOOKUP(E318,'1-学员信息表'!A:AG,9,0)),"错误",IF(VLOOKUP(E318,'1-学员信息表'!A:AG,9,0)="","错误",VLOOKUP(E318,'1-学员信息表'!A:AG,9,0))))</f>
        <v/>
      </c>
      <c r="T318" s="4" t="str">
        <f>IF(E318="","",IF(ISERROR(VLOOKUP(E318,'1-学员信息表'!A:AG,20,0)),"错误",IF(VLOOKUP(E318,'1-学员信息表'!A:AG,20,0)="","错误",VLOOKUP(E318,'1-学员信息表'!A:AG,20,0))))</f>
        <v/>
      </c>
      <c r="U318" s="8" t="str">
        <f>IF(E318="","",IF(ISERROR(VLOOKUP(E318,'1-学员信息表'!A:AG,20,0)),"错误",IF(VLOOKUP(E318,'1-学员信息表'!A:AG,20,0)="","错误",VLOOKUP(E318,'1-学员信息表'!A:AG,20,0))))</f>
        <v/>
      </c>
    </row>
    <row r="319" spans="1:21">
      <c r="A319" s="8" t="str">
        <f t="shared" si="12"/>
        <v/>
      </c>
      <c r="B319" s="12" t="str">
        <f t="shared" si="13"/>
        <v/>
      </c>
      <c r="C319" s="11" t="str">
        <f t="shared" si="14"/>
        <v/>
      </c>
      <c r="D319" s="3"/>
      <c r="E319" s="1"/>
      <c r="F319" s="12" t="str">
        <f>IF(E319="","",IFERROR(VLOOKUP(E319,'1-学员信息表'!A:AG,2,0),"错误"))</f>
        <v/>
      </c>
      <c r="G319" s="12" t="str">
        <f>IF(E319="","",IF(ISERROR(VLOOKUP(E319,'3-班级学员信息表'!G:AC,12,0)),"错误",IF(VLOOKUP(E319,'3-班级学员信息表'!G:AC,12,0)="","错误",VLOOKUP(E319,'3-班级学员信息表'!G:AC,12,0))))</f>
        <v/>
      </c>
      <c r="H319" s="12" t="str">
        <f>IF(E319="","",IF(ISERROR(VLOOKUP(E319,'3-班级学员信息表'!G:AC,13,0)),"错误",IF(VLOOKUP(E319,'3-班级学员信息表'!G:AC,13,0)="","错误",VLOOKUP(E319,'3-班级学员信息表'!G:AC,13,0))))</f>
        <v/>
      </c>
      <c r="I319" s="8" t="str">
        <f>IF(E319="","",IFERROR(VLOOKUP(E319,'3-班级学员信息表'!G:AC,14,0),"错误"))</f>
        <v/>
      </c>
      <c r="J319" s="8" t="str">
        <f>IF(E319="","",IFERROR(VLOOKUP(E319,'3-班级学员信息表'!G:AC,15,0),"错误"))</f>
        <v/>
      </c>
      <c r="K319" s="7" t="str">
        <f>IF(E319="","",IFERROR(VLOOKUP(H319,'2-班级信息'!A:AH,6,0),"错误"))</f>
        <v/>
      </c>
      <c r="L319" s="7" t="str">
        <f>IF(E319="","",IFERROR(VLOOKUP(H319,'2-班级信息'!A:AH,29,0),"错误"))</f>
        <v/>
      </c>
      <c r="M319" s="6">
        <f>SUMIF('6-学员费用预警表'!A:A,'10-新增明细'!E319,'6-学员费用预警表'!F:F)</f>
        <v>0</v>
      </c>
      <c r="N319" s="5">
        <f>SUMIF('6-学员费用预警表'!A:A,'10-新增明细'!E319,'6-学员费用预警表'!I:I)</f>
        <v>0</v>
      </c>
      <c r="O319" s="8" t="str">
        <f>IF(E319="","",IFERROR(VLOOKUP(E319,'1-学员信息表'!A:AG,8,0),"错误"))</f>
        <v/>
      </c>
      <c r="P319" s="8" t="str">
        <f>IF(E319="","",IFERROR(VLOOKUP(E319,'4-收据记录表'!D:AX,18,0),"错误"))</f>
        <v/>
      </c>
      <c r="Q319" s="12"/>
      <c r="R319" s="11"/>
      <c r="S319" s="8" t="str">
        <f>IF(E319="","",IF(ISERROR(VLOOKUP(E319,'1-学员信息表'!A:AG,9,0)),"错误",IF(VLOOKUP(E319,'1-学员信息表'!A:AG,9,0)="","错误",VLOOKUP(E319,'1-学员信息表'!A:AG,9,0))))</f>
        <v/>
      </c>
      <c r="T319" s="4" t="str">
        <f>IF(E319="","",IF(ISERROR(VLOOKUP(E319,'1-学员信息表'!A:AG,20,0)),"错误",IF(VLOOKUP(E319,'1-学员信息表'!A:AG,20,0)="","错误",VLOOKUP(E319,'1-学员信息表'!A:AG,20,0))))</f>
        <v/>
      </c>
      <c r="U319" s="8" t="str">
        <f>IF(E319="","",IF(ISERROR(VLOOKUP(E319,'1-学员信息表'!A:AG,20,0)),"错误",IF(VLOOKUP(E319,'1-学员信息表'!A:AG,20,0)="","错误",VLOOKUP(E319,'1-学员信息表'!A:AG,20,0))))</f>
        <v/>
      </c>
    </row>
    <row r="320" spans="1:21">
      <c r="A320" s="8" t="str">
        <f t="shared" ref="A320:A383" si="15">IF(E320&lt;&gt;"",A319+1,"")</f>
        <v/>
      </c>
      <c r="B320" s="12" t="str">
        <f t="shared" ref="B320:B383" si="16">IF(E320&lt;&gt;"",$B$2,"")</f>
        <v/>
      </c>
      <c r="C320" s="11" t="str">
        <f t="shared" ref="C320:C383" si="17">IF(E320&lt;&gt;"",$C$2,"")</f>
        <v/>
      </c>
      <c r="D320" s="3"/>
      <c r="E320" s="1"/>
      <c r="F320" s="12" t="str">
        <f>IF(E320="","",IFERROR(VLOOKUP(E320,'1-学员信息表'!A:AG,2,0),"错误"))</f>
        <v/>
      </c>
      <c r="G320" s="12" t="str">
        <f>IF(E320="","",IF(ISERROR(VLOOKUP(E320,'3-班级学员信息表'!G:AC,12,0)),"错误",IF(VLOOKUP(E320,'3-班级学员信息表'!G:AC,12,0)="","错误",VLOOKUP(E320,'3-班级学员信息表'!G:AC,12,0))))</f>
        <v/>
      </c>
      <c r="H320" s="12" t="str">
        <f>IF(E320="","",IF(ISERROR(VLOOKUP(E320,'3-班级学员信息表'!G:AC,13,0)),"错误",IF(VLOOKUP(E320,'3-班级学员信息表'!G:AC,13,0)="","错误",VLOOKUP(E320,'3-班级学员信息表'!G:AC,13,0))))</f>
        <v/>
      </c>
      <c r="I320" s="8" t="str">
        <f>IF(E320="","",IFERROR(VLOOKUP(E320,'3-班级学员信息表'!G:AC,14,0),"错误"))</f>
        <v/>
      </c>
      <c r="J320" s="8" t="str">
        <f>IF(E320="","",IFERROR(VLOOKUP(E320,'3-班级学员信息表'!G:AC,15,0),"错误"))</f>
        <v/>
      </c>
      <c r="K320" s="7" t="str">
        <f>IF(E320="","",IFERROR(VLOOKUP(H320,'2-班级信息'!A:AH,6,0),"错误"))</f>
        <v/>
      </c>
      <c r="L320" s="7" t="str">
        <f>IF(E320="","",IFERROR(VLOOKUP(H320,'2-班级信息'!A:AH,29,0),"错误"))</f>
        <v/>
      </c>
      <c r="M320" s="6">
        <f>SUMIF('6-学员费用预警表'!A:A,'10-新增明细'!E320,'6-学员费用预警表'!F:F)</f>
        <v>0</v>
      </c>
      <c r="N320" s="5">
        <f>SUMIF('6-学员费用预警表'!A:A,'10-新增明细'!E320,'6-学员费用预警表'!I:I)</f>
        <v>0</v>
      </c>
      <c r="O320" s="8" t="str">
        <f>IF(E320="","",IFERROR(VLOOKUP(E320,'1-学员信息表'!A:AG,8,0),"错误"))</f>
        <v/>
      </c>
      <c r="P320" s="8" t="str">
        <f>IF(E320="","",IFERROR(VLOOKUP(E320,'4-收据记录表'!D:AX,18,0),"错误"))</f>
        <v/>
      </c>
      <c r="Q320" s="12"/>
      <c r="R320" s="11"/>
      <c r="S320" s="8" t="str">
        <f>IF(E320="","",IF(ISERROR(VLOOKUP(E320,'1-学员信息表'!A:AG,9,0)),"错误",IF(VLOOKUP(E320,'1-学员信息表'!A:AG,9,0)="","错误",VLOOKUP(E320,'1-学员信息表'!A:AG,9,0))))</f>
        <v/>
      </c>
      <c r="T320" s="4" t="str">
        <f>IF(E320="","",IF(ISERROR(VLOOKUP(E320,'1-学员信息表'!A:AG,20,0)),"错误",IF(VLOOKUP(E320,'1-学员信息表'!A:AG,20,0)="","错误",VLOOKUP(E320,'1-学员信息表'!A:AG,20,0))))</f>
        <v/>
      </c>
      <c r="U320" s="8" t="str">
        <f>IF(E320="","",IF(ISERROR(VLOOKUP(E320,'1-学员信息表'!A:AG,20,0)),"错误",IF(VLOOKUP(E320,'1-学员信息表'!A:AG,20,0)="","错误",VLOOKUP(E320,'1-学员信息表'!A:AG,20,0))))</f>
        <v/>
      </c>
    </row>
    <row r="321" spans="1:21">
      <c r="A321" s="8" t="str">
        <f t="shared" si="15"/>
        <v/>
      </c>
      <c r="B321" s="12" t="str">
        <f t="shared" si="16"/>
        <v/>
      </c>
      <c r="C321" s="11" t="str">
        <f t="shared" si="17"/>
        <v/>
      </c>
      <c r="D321" s="3"/>
      <c r="E321" s="1"/>
      <c r="F321" s="12" t="str">
        <f>IF(E321="","",IFERROR(VLOOKUP(E321,'1-学员信息表'!A:AG,2,0),"错误"))</f>
        <v/>
      </c>
      <c r="G321" s="12" t="str">
        <f>IF(E321="","",IF(ISERROR(VLOOKUP(E321,'3-班级学员信息表'!G:AC,12,0)),"错误",IF(VLOOKUP(E321,'3-班级学员信息表'!G:AC,12,0)="","错误",VLOOKUP(E321,'3-班级学员信息表'!G:AC,12,0))))</f>
        <v/>
      </c>
      <c r="H321" s="12" t="str">
        <f>IF(E321="","",IF(ISERROR(VLOOKUP(E321,'3-班级学员信息表'!G:AC,13,0)),"错误",IF(VLOOKUP(E321,'3-班级学员信息表'!G:AC,13,0)="","错误",VLOOKUP(E321,'3-班级学员信息表'!G:AC,13,0))))</f>
        <v/>
      </c>
      <c r="I321" s="8" t="str">
        <f>IF(E321="","",IFERROR(VLOOKUP(E321,'3-班级学员信息表'!G:AC,14,0),"错误"))</f>
        <v/>
      </c>
      <c r="J321" s="8" t="str">
        <f>IF(E321="","",IFERROR(VLOOKUP(E321,'3-班级学员信息表'!G:AC,15,0),"错误"))</f>
        <v/>
      </c>
      <c r="K321" s="7" t="str">
        <f>IF(E321="","",IFERROR(VLOOKUP(H321,'2-班级信息'!A:AH,6,0),"错误"))</f>
        <v/>
      </c>
      <c r="L321" s="7" t="str">
        <f>IF(E321="","",IFERROR(VLOOKUP(H321,'2-班级信息'!A:AH,29,0),"错误"))</f>
        <v/>
      </c>
      <c r="M321" s="6">
        <f>SUMIF('6-学员费用预警表'!A:A,'10-新增明细'!E321,'6-学员费用预警表'!F:F)</f>
        <v>0</v>
      </c>
      <c r="N321" s="5">
        <f>SUMIF('6-学员费用预警表'!A:A,'10-新增明细'!E321,'6-学员费用预警表'!I:I)</f>
        <v>0</v>
      </c>
      <c r="O321" s="8" t="str">
        <f>IF(E321="","",IFERROR(VLOOKUP(E321,'1-学员信息表'!A:AG,8,0),"错误"))</f>
        <v/>
      </c>
      <c r="P321" s="8" t="str">
        <f>IF(E321="","",IFERROR(VLOOKUP(E321,'4-收据记录表'!D:AX,18,0),"错误"))</f>
        <v/>
      </c>
      <c r="Q321" s="12"/>
      <c r="R321" s="11"/>
      <c r="S321" s="8" t="str">
        <f>IF(E321="","",IF(ISERROR(VLOOKUP(E321,'1-学员信息表'!A:AG,9,0)),"错误",IF(VLOOKUP(E321,'1-学员信息表'!A:AG,9,0)="","错误",VLOOKUP(E321,'1-学员信息表'!A:AG,9,0))))</f>
        <v/>
      </c>
      <c r="T321" s="4" t="str">
        <f>IF(E321="","",IF(ISERROR(VLOOKUP(E321,'1-学员信息表'!A:AG,20,0)),"错误",IF(VLOOKUP(E321,'1-学员信息表'!A:AG,20,0)="","错误",VLOOKUP(E321,'1-学员信息表'!A:AG,20,0))))</f>
        <v/>
      </c>
      <c r="U321" s="8" t="str">
        <f>IF(E321="","",IF(ISERROR(VLOOKUP(E321,'1-学员信息表'!A:AG,20,0)),"错误",IF(VLOOKUP(E321,'1-学员信息表'!A:AG,20,0)="","错误",VLOOKUP(E321,'1-学员信息表'!A:AG,20,0))))</f>
        <v/>
      </c>
    </row>
    <row r="322" spans="1:21">
      <c r="A322" s="8" t="str">
        <f t="shared" si="15"/>
        <v/>
      </c>
      <c r="B322" s="12" t="str">
        <f t="shared" si="16"/>
        <v/>
      </c>
      <c r="C322" s="11" t="str">
        <f t="shared" si="17"/>
        <v/>
      </c>
      <c r="D322" s="3"/>
      <c r="E322" s="1"/>
      <c r="F322" s="12" t="str">
        <f>IF(E322="","",IFERROR(VLOOKUP(E322,'1-学员信息表'!A:AG,2,0),"错误"))</f>
        <v/>
      </c>
      <c r="G322" s="12" t="str">
        <f>IF(E322="","",IF(ISERROR(VLOOKUP(E322,'3-班级学员信息表'!G:AC,12,0)),"错误",IF(VLOOKUP(E322,'3-班级学员信息表'!G:AC,12,0)="","错误",VLOOKUP(E322,'3-班级学员信息表'!G:AC,12,0))))</f>
        <v/>
      </c>
      <c r="H322" s="12" t="str">
        <f>IF(E322="","",IF(ISERROR(VLOOKUP(E322,'3-班级学员信息表'!G:AC,13,0)),"错误",IF(VLOOKUP(E322,'3-班级学员信息表'!G:AC,13,0)="","错误",VLOOKUP(E322,'3-班级学员信息表'!G:AC,13,0))))</f>
        <v/>
      </c>
      <c r="I322" s="8" t="str">
        <f>IF(E322="","",IFERROR(VLOOKUP(E322,'3-班级学员信息表'!G:AC,14,0),"错误"))</f>
        <v/>
      </c>
      <c r="J322" s="8" t="str">
        <f>IF(E322="","",IFERROR(VLOOKUP(E322,'3-班级学员信息表'!G:AC,15,0),"错误"))</f>
        <v/>
      </c>
      <c r="K322" s="7" t="str">
        <f>IF(E322="","",IFERROR(VLOOKUP(H322,'2-班级信息'!A:AH,6,0),"错误"))</f>
        <v/>
      </c>
      <c r="L322" s="7" t="str">
        <f>IF(E322="","",IFERROR(VLOOKUP(H322,'2-班级信息'!A:AH,29,0),"错误"))</f>
        <v/>
      </c>
      <c r="M322" s="6">
        <f>SUMIF('6-学员费用预警表'!A:A,'10-新增明细'!E322,'6-学员费用预警表'!F:F)</f>
        <v>0</v>
      </c>
      <c r="N322" s="5">
        <f>SUMIF('6-学员费用预警表'!A:A,'10-新增明细'!E322,'6-学员费用预警表'!I:I)</f>
        <v>0</v>
      </c>
      <c r="O322" s="8" t="str">
        <f>IF(E322="","",IFERROR(VLOOKUP(E322,'1-学员信息表'!A:AG,8,0),"错误"))</f>
        <v/>
      </c>
      <c r="P322" s="8" t="str">
        <f>IF(E322="","",IFERROR(VLOOKUP(E322,'4-收据记录表'!D:AX,18,0),"错误"))</f>
        <v/>
      </c>
      <c r="Q322" s="12"/>
      <c r="R322" s="11"/>
      <c r="S322" s="8" t="str">
        <f>IF(E322="","",IF(ISERROR(VLOOKUP(E322,'1-学员信息表'!A:AG,9,0)),"错误",IF(VLOOKUP(E322,'1-学员信息表'!A:AG,9,0)="","错误",VLOOKUP(E322,'1-学员信息表'!A:AG,9,0))))</f>
        <v/>
      </c>
      <c r="T322" s="4" t="str">
        <f>IF(E322="","",IF(ISERROR(VLOOKUP(E322,'1-学员信息表'!A:AG,20,0)),"错误",IF(VLOOKUP(E322,'1-学员信息表'!A:AG,20,0)="","错误",VLOOKUP(E322,'1-学员信息表'!A:AG,20,0))))</f>
        <v/>
      </c>
      <c r="U322" s="8" t="str">
        <f>IF(E322="","",IF(ISERROR(VLOOKUP(E322,'1-学员信息表'!A:AG,20,0)),"错误",IF(VLOOKUP(E322,'1-学员信息表'!A:AG,20,0)="","错误",VLOOKUP(E322,'1-学员信息表'!A:AG,20,0))))</f>
        <v/>
      </c>
    </row>
    <row r="323" spans="1:21">
      <c r="A323" s="8" t="str">
        <f t="shared" si="15"/>
        <v/>
      </c>
      <c r="B323" s="12" t="str">
        <f t="shared" si="16"/>
        <v/>
      </c>
      <c r="C323" s="11" t="str">
        <f t="shared" si="17"/>
        <v/>
      </c>
      <c r="D323" s="3"/>
      <c r="E323" s="1"/>
      <c r="F323" s="12" t="str">
        <f>IF(E323="","",IFERROR(VLOOKUP(E323,'1-学员信息表'!A:AG,2,0),"错误"))</f>
        <v/>
      </c>
      <c r="G323" s="12" t="str">
        <f>IF(E323="","",IF(ISERROR(VLOOKUP(E323,'3-班级学员信息表'!G:AC,12,0)),"错误",IF(VLOOKUP(E323,'3-班级学员信息表'!G:AC,12,0)="","错误",VLOOKUP(E323,'3-班级学员信息表'!G:AC,12,0))))</f>
        <v/>
      </c>
      <c r="H323" s="12" t="str">
        <f>IF(E323="","",IF(ISERROR(VLOOKUP(E323,'3-班级学员信息表'!G:AC,13,0)),"错误",IF(VLOOKUP(E323,'3-班级学员信息表'!G:AC,13,0)="","错误",VLOOKUP(E323,'3-班级学员信息表'!G:AC,13,0))))</f>
        <v/>
      </c>
      <c r="I323" s="8" t="str">
        <f>IF(E323="","",IFERROR(VLOOKUP(E323,'3-班级学员信息表'!G:AC,14,0),"错误"))</f>
        <v/>
      </c>
      <c r="J323" s="8" t="str">
        <f>IF(E323="","",IFERROR(VLOOKUP(E323,'3-班级学员信息表'!G:AC,15,0),"错误"))</f>
        <v/>
      </c>
      <c r="K323" s="7" t="str">
        <f>IF(E323="","",IFERROR(VLOOKUP(H323,'2-班级信息'!A:AH,6,0),"错误"))</f>
        <v/>
      </c>
      <c r="L323" s="7" t="str">
        <f>IF(E323="","",IFERROR(VLOOKUP(H323,'2-班级信息'!A:AH,29,0),"错误"))</f>
        <v/>
      </c>
      <c r="M323" s="6">
        <f>SUMIF('6-学员费用预警表'!A:A,'10-新增明细'!E323,'6-学员费用预警表'!F:F)</f>
        <v>0</v>
      </c>
      <c r="N323" s="5">
        <f>SUMIF('6-学员费用预警表'!A:A,'10-新增明细'!E323,'6-学员费用预警表'!I:I)</f>
        <v>0</v>
      </c>
      <c r="O323" s="8" t="str">
        <f>IF(E323="","",IFERROR(VLOOKUP(E323,'1-学员信息表'!A:AG,8,0),"错误"))</f>
        <v/>
      </c>
      <c r="P323" s="8" t="str">
        <f>IF(E323="","",IFERROR(VLOOKUP(E323,'4-收据记录表'!D:AX,18,0),"错误"))</f>
        <v/>
      </c>
      <c r="Q323" s="12"/>
      <c r="R323" s="11"/>
      <c r="S323" s="8" t="str">
        <f>IF(E323="","",IF(ISERROR(VLOOKUP(E323,'1-学员信息表'!A:AG,9,0)),"错误",IF(VLOOKUP(E323,'1-学员信息表'!A:AG,9,0)="","错误",VLOOKUP(E323,'1-学员信息表'!A:AG,9,0))))</f>
        <v/>
      </c>
      <c r="T323" s="4" t="str">
        <f>IF(E323="","",IF(ISERROR(VLOOKUP(E323,'1-学员信息表'!A:AG,20,0)),"错误",IF(VLOOKUP(E323,'1-学员信息表'!A:AG,20,0)="","错误",VLOOKUP(E323,'1-学员信息表'!A:AG,20,0))))</f>
        <v/>
      </c>
      <c r="U323" s="8" t="str">
        <f>IF(E323="","",IF(ISERROR(VLOOKUP(E323,'1-学员信息表'!A:AG,20,0)),"错误",IF(VLOOKUP(E323,'1-学员信息表'!A:AG,20,0)="","错误",VLOOKUP(E323,'1-学员信息表'!A:AG,20,0))))</f>
        <v/>
      </c>
    </row>
    <row r="324" spans="1:21">
      <c r="A324" s="8" t="str">
        <f t="shared" si="15"/>
        <v/>
      </c>
      <c r="B324" s="12" t="str">
        <f t="shared" si="16"/>
        <v/>
      </c>
      <c r="C324" s="11" t="str">
        <f t="shared" si="17"/>
        <v/>
      </c>
      <c r="D324" s="3"/>
      <c r="E324" s="1"/>
      <c r="F324" s="12" t="str">
        <f>IF(E324="","",IFERROR(VLOOKUP(E324,'1-学员信息表'!A:AG,2,0),"错误"))</f>
        <v/>
      </c>
      <c r="G324" s="12" t="str">
        <f>IF(E324="","",IF(ISERROR(VLOOKUP(E324,'3-班级学员信息表'!G:AC,12,0)),"错误",IF(VLOOKUP(E324,'3-班级学员信息表'!G:AC,12,0)="","错误",VLOOKUP(E324,'3-班级学员信息表'!G:AC,12,0))))</f>
        <v/>
      </c>
      <c r="H324" s="12" t="str">
        <f>IF(E324="","",IF(ISERROR(VLOOKUP(E324,'3-班级学员信息表'!G:AC,13,0)),"错误",IF(VLOOKUP(E324,'3-班级学员信息表'!G:AC,13,0)="","错误",VLOOKUP(E324,'3-班级学员信息表'!G:AC,13,0))))</f>
        <v/>
      </c>
      <c r="I324" s="8" t="str">
        <f>IF(E324="","",IFERROR(VLOOKUP(E324,'3-班级学员信息表'!G:AC,14,0),"错误"))</f>
        <v/>
      </c>
      <c r="J324" s="8" t="str">
        <f>IF(E324="","",IFERROR(VLOOKUP(E324,'3-班级学员信息表'!G:AC,15,0),"错误"))</f>
        <v/>
      </c>
      <c r="K324" s="7" t="str">
        <f>IF(E324="","",IFERROR(VLOOKUP(H324,'2-班级信息'!A:AH,6,0),"错误"))</f>
        <v/>
      </c>
      <c r="L324" s="7" t="str">
        <f>IF(E324="","",IFERROR(VLOOKUP(H324,'2-班级信息'!A:AH,29,0),"错误"))</f>
        <v/>
      </c>
      <c r="M324" s="6">
        <f>SUMIF('6-学员费用预警表'!A:A,'10-新增明细'!E324,'6-学员费用预警表'!F:F)</f>
        <v>0</v>
      </c>
      <c r="N324" s="5">
        <f>SUMIF('6-学员费用预警表'!A:A,'10-新增明细'!E324,'6-学员费用预警表'!I:I)</f>
        <v>0</v>
      </c>
      <c r="O324" s="8" t="str">
        <f>IF(E324="","",IFERROR(VLOOKUP(E324,'1-学员信息表'!A:AG,8,0),"错误"))</f>
        <v/>
      </c>
      <c r="P324" s="8" t="str">
        <f>IF(E324="","",IFERROR(VLOOKUP(E324,'4-收据记录表'!D:AX,18,0),"错误"))</f>
        <v/>
      </c>
      <c r="Q324" s="12"/>
      <c r="R324" s="11"/>
      <c r="S324" s="8" t="str">
        <f>IF(E324="","",IF(ISERROR(VLOOKUP(E324,'1-学员信息表'!A:AG,9,0)),"错误",IF(VLOOKUP(E324,'1-学员信息表'!A:AG,9,0)="","错误",VLOOKUP(E324,'1-学员信息表'!A:AG,9,0))))</f>
        <v/>
      </c>
      <c r="T324" s="4" t="str">
        <f>IF(E324="","",IF(ISERROR(VLOOKUP(E324,'1-学员信息表'!A:AG,20,0)),"错误",IF(VLOOKUP(E324,'1-学员信息表'!A:AG,20,0)="","错误",VLOOKUP(E324,'1-学员信息表'!A:AG,20,0))))</f>
        <v/>
      </c>
      <c r="U324" s="8" t="str">
        <f>IF(E324="","",IF(ISERROR(VLOOKUP(E324,'1-学员信息表'!A:AG,20,0)),"错误",IF(VLOOKUP(E324,'1-学员信息表'!A:AG,20,0)="","错误",VLOOKUP(E324,'1-学员信息表'!A:AG,20,0))))</f>
        <v/>
      </c>
    </row>
    <row r="325" spans="1:21">
      <c r="A325" s="8" t="str">
        <f t="shared" si="15"/>
        <v/>
      </c>
      <c r="B325" s="12" t="str">
        <f t="shared" si="16"/>
        <v/>
      </c>
      <c r="C325" s="11" t="str">
        <f t="shared" si="17"/>
        <v/>
      </c>
      <c r="D325" s="3"/>
      <c r="E325" s="1"/>
      <c r="F325" s="12" t="str">
        <f>IF(E325="","",IFERROR(VLOOKUP(E325,'1-学员信息表'!A:AG,2,0),"错误"))</f>
        <v/>
      </c>
      <c r="G325" s="12" t="str">
        <f>IF(E325="","",IF(ISERROR(VLOOKUP(E325,'3-班级学员信息表'!G:AC,12,0)),"错误",IF(VLOOKUP(E325,'3-班级学员信息表'!G:AC,12,0)="","错误",VLOOKUP(E325,'3-班级学员信息表'!G:AC,12,0))))</f>
        <v/>
      </c>
      <c r="H325" s="12" t="str">
        <f>IF(E325="","",IF(ISERROR(VLOOKUP(E325,'3-班级学员信息表'!G:AC,13,0)),"错误",IF(VLOOKUP(E325,'3-班级学员信息表'!G:AC,13,0)="","错误",VLOOKUP(E325,'3-班级学员信息表'!G:AC,13,0))))</f>
        <v/>
      </c>
      <c r="I325" s="8" t="str">
        <f>IF(E325="","",IFERROR(VLOOKUP(E325,'3-班级学员信息表'!G:AC,14,0),"错误"))</f>
        <v/>
      </c>
      <c r="J325" s="8" t="str">
        <f>IF(E325="","",IFERROR(VLOOKUP(E325,'3-班级学员信息表'!G:AC,15,0),"错误"))</f>
        <v/>
      </c>
      <c r="K325" s="7" t="str">
        <f>IF(E325="","",IFERROR(VLOOKUP(H325,'2-班级信息'!A:AH,6,0),"错误"))</f>
        <v/>
      </c>
      <c r="L325" s="7" t="str">
        <f>IF(E325="","",IFERROR(VLOOKUP(H325,'2-班级信息'!A:AH,29,0),"错误"))</f>
        <v/>
      </c>
      <c r="M325" s="6">
        <f>SUMIF('6-学员费用预警表'!A:A,'10-新增明细'!E325,'6-学员费用预警表'!F:F)</f>
        <v>0</v>
      </c>
      <c r="N325" s="5">
        <f>SUMIF('6-学员费用预警表'!A:A,'10-新增明细'!E325,'6-学员费用预警表'!I:I)</f>
        <v>0</v>
      </c>
      <c r="O325" s="8" t="str">
        <f>IF(E325="","",IFERROR(VLOOKUP(E325,'1-学员信息表'!A:AG,8,0),"错误"))</f>
        <v/>
      </c>
      <c r="P325" s="8" t="str">
        <f>IF(E325="","",IFERROR(VLOOKUP(E325,'4-收据记录表'!D:AX,18,0),"错误"))</f>
        <v/>
      </c>
      <c r="Q325" s="12"/>
      <c r="R325" s="11"/>
      <c r="S325" s="8" t="str">
        <f>IF(E325="","",IF(ISERROR(VLOOKUP(E325,'1-学员信息表'!A:AG,9,0)),"错误",IF(VLOOKUP(E325,'1-学员信息表'!A:AG,9,0)="","错误",VLOOKUP(E325,'1-学员信息表'!A:AG,9,0))))</f>
        <v/>
      </c>
      <c r="T325" s="4" t="str">
        <f>IF(E325="","",IF(ISERROR(VLOOKUP(E325,'1-学员信息表'!A:AG,20,0)),"错误",IF(VLOOKUP(E325,'1-学员信息表'!A:AG,20,0)="","错误",VLOOKUP(E325,'1-学员信息表'!A:AG,20,0))))</f>
        <v/>
      </c>
      <c r="U325" s="8" t="str">
        <f>IF(E325="","",IF(ISERROR(VLOOKUP(E325,'1-学员信息表'!A:AG,20,0)),"错误",IF(VLOOKUP(E325,'1-学员信息表'!A:AG,20,0)="","错误",VLOOKUP(E325,'1-学员信息表'!A:AG,20,0))))</f>
        <v/>
      </c>
    </row>
    <row r="326" spans="1:21">
      <c r="A326" s="8" t="str">
        <f t="shared" si="15"/>
        <v/>
      </c>
      <c r="B326" s="12" t="str">
        <f t="shared" si="16"/>
        <v/>
      </c>
      <c r="C326" s="11" t="str">
        <f t="shared" si="17"/>
        <v/>
      </c>
      <c r="D326" s="3"/>
      <c r="E326" s="1"/>
      <c r="F326" s="12" t="str">
        <f>IF(E326="","",IFERROR(VLOOKUP(E326,'1-学员信息表'!A:AG,2,0),"错误"))</f>
        <v/>
      </c>
      <c r="G326" s="12" t="str">
        <f>IF(E326="","",IF(ISERROR(VLOOKUP(E326,'3-班级学员信息表'!G:AC,12,0)),"错误",IF(VLOOKUP(E326,'3-班级学员信息表'!G:AC,12,0)="","错误",VLOOKUP(E326,'3-班级学员信息表'!G:AC,12,0))))</f>
        <v/>
      </c>
      <c r="H326" s="12" t="str">
        <f>IF(E326="","",IF(ISERROR(VLOOKUP(E326,'3-班级学员信息表'!G:AC,13,0)),"错误",IF(VLOOKUP(E326,'3-班级学员信息表'!G:AC,13,0)="","错误",VLOOKUP(E326,'3-班级学员信息表'!G:AC,13,0))))</f>
        <v/>
      </c>
      <c r="I326" s="8" t="str">
        <f>IF(E326="","",IFERROR(VLOOKUP(E326,'3-班级学员信息表'!G:AC,14,0),"错误"))</f>
        <v/>
      </c>
      <c r="J326" s="8" t="str">
        <f>IF(E326="","",IFERROR(VLOOKUP(E326,'3-班级学员信息表'!G:AC,15,0),"错误"))</f>
        <v/>
      </c>
      <c r="K326" s="7" t="str">
        <f>IF(E326="","",IFERROR(VLOOKUP(H326,'2-班级信息'!A:AH,6,0),"错误"))</f>
        <v/>
      </c>
      <c r="L326" s="7" t="str">
        <f>IF(E326="","",IFERROR(VLOOKUP(H326,'2-班级信息'!A:AH,29,0),"错误"))</f>
        <v/>
      </c>
      <c r="M326" s="6">
        <f>SUMIF('6-学员费用预警表'!A:A,'10-新增明细'!E326,'6-学员费用预警表'!F:F)</f>
        <v>0</v>
      </c>
      <c r="N326" s="5">
        <f>SUMIF('6-学员费用预警表'!A:A,'10-新增明细'!E326,'6-学员费用预警表'!I:I)</f>
        <v>0</v>
      </c>
      <c r="O326" s="8" t="str">
        <f>IF(E326="","",IFERROR(VLOOKUP(E326,'1-学员信息表'!A:AG,8,0),"错误"))</f>
        <v/>
      </c>
      <c r="P326" s="8" t="str">
        <f>IF(E326="","",IFERROR(VLOOKUP(E326,'4-收据记录表'!D:AX,18,0),"错误"))</f>
        <v/>
      </c>
      <c r="Q326" s="12"/>
      <c r="R326" s="11"/>
      <c r="S326" s="8" t="str">
        <f>IF(E326="","",IF(ISERROR(VLOOKUP(E326,'1-学员信息表'!A:AG,9,0)),"错误",IF(VLOOKUP(E326,'1-学员信息表'!A:AG,9,0)="","错误",VLOOKUP(E326,'1-学员信息表'!A:AG,9,0))))</f>
        <v/>
      </c>
      <c r="T326" s="4" t="str">
        <f>IF(E326="","",IF(ISERROR(VLOOKUP(E326,'1-学员信息表'!A:AG,20,0)),"错误",IF(VLOOKUP(E326,'1-学员信息表'!A:AG,20,0)="","错误",VLOOKUP(E326,'1-学员信息表'!A:AG,20,0))))</f>
        <v/>
      </c>
      <c r="U326" s="8" t="str">
        <f>IF(E326="","",IF(ISERROR(VLOOKUP(E326,'1-学员信息表'!A:AG,20,0)),"错误",IF(VLOOKUP(E326,'1-学员信息表'!A:AG,20,0)="","错误",VLOOKUP(E326,'1-学员信息表'!A:AG,20,0))))</f>
        <v/>
      </c>
    </row>
    <row r="327" spans="1:21">
      <c r="A327" s="8" t="str">
        <f t="shared" si="15"/>
        <v/>
      </c>
      <c r="B327" s="12" t="str">
        <f t="shared" si="16"/>
        <v/>
      </c>
      <c r="C327" s="11" t="str">
        <f t="shared" si="17"/>
        <v/>
      </c>
      <c r="D327" s="3"/>
      <c r="E327" s="1"/>
      <c r="F327" s="12" t="str">
        <f>IF(E327="","",IFERROR(VLOOKUP(E327,'1-学员信息表'!A:AG,2,0),"错误"))</f>
        <v/>
      </c>
      <c r="G327" s="12" t="str">
        <f>IF(E327="","",IF(ISERROR(VLOOKUP(E327,'3-班级学员信息表'!G:AC,12,0)),"错误",IF(VLOOKUP(E327,'3-班级学员信息表'!G:AC,12,0)="","错误",VLOOKUP(E327,'3-班级学员信息表'!G:AC,12,0))))</f>
        <v/>
      </c>
      <c r="H327" s="12" t="str">
        <f>IF(E327="","",IF(ISERROR(VLOOKUP(E327,'3-班级学员信息表'!G:AC,13,0)),"错误",IF(VLOOKUP(E327,'3-班级学员信息表'!G:AC,13,0)="","错误",VLOOKUP(E327,'3-班级学员信息表'!G:AC,13,0))))</f>
        <v/>
      </c>
      <c r="I327" s="8" t="str">
        <f>IF(E327="","",IFERROR(VLOOKUP(E327,'3-班级学员信息表'!G:AC,14,0),"错误"))</f>
        <v/>
      </c>
      <c r="J327" s="8" t="str">
        <f>IF(E327="","",IFERROR(VLOOKUP(E327,'3-班级学员信息表'!G:AC,15,0),"错误"))</f>
        <v/>
      </c>
      <c r="K327" s="7" t="str">
        <f>IF(E327="","",IFERROR(VLOOKUP(H327,'2-班级信息'!A:AH,6,0),"错误"))</f>
        <v/>
      </c>
      <c r="L327" s="7" t="str">
        <f>IF(E327="","",IFERROR(VLOOKUP(H327,'2-班级信息'!A:AH,29,0),"错误"))</f>
        <v/>
      </c>
      <c r="M327" s="6">
        <f>SUMIF('6-学员费用预警表'!A:A,'10-新增明细'!E327,'6-学员费用预警表'!F:F)</f>
        <v>0</v>
      </c>
      <c r="N327" s="5">
        <f>SUMIF('6-学员费用预警表'!A:A,'10-新增明细'!E327,'6-学员费用预警表'!I:I)</f>
        <v>0</v>
      </c>
      <c r="O327" s="8" t="str">
        <f>IF(E327="","",IFERROR(VLOOKUP(E327,'1-学员信息表'!A:AG,8,0),"错误"))</f>
        <v/>
      </c>
      <c r="P327" s="8" t="str">
        <f>IF(E327="","",IFERROR(VLOOKUP(E327,'4-收据记录表'!D:AX,18,0),"错误"))</f>
        <v/>
      </c>
      <c r="Q327" s="12"/>
      <c r="R327" s="11"/>
      <c r="S327" s="8" t="str">
        <f>IF(E327="","",IF(ISERROR(VLOOKUP(E327,'1-学员信息表'!A:AG,9,0)),"错误",IF(VLOOKUP(E327,'1-学员信息表'!A:AG,9,0)="","错误",VLOOKUP(E327,'1-学员信息表'!A:AG,9,0))))</f>
        <v/>
      </c>
      <c r="T327" s="4" t="str">
        <f>IF(E327="","",IF(ISERROR(VLOOKUP(E327,'1-学员信息表'!A:AG,20,0)),"错误",IF(VLOOKUP(E327,'1-学员信息表'!A:AG,20,0)="","错误",VLOOKUP(E327,'1-学员信息表'!A:AG,20,0))))</f>
        <v/>
      </c>
      <c r="U327" s="8" t="str">
        <f>IF(E327="","",IF(ISERROR(VLOOKUP(E327,'1-学员信息表'!A:AG,20,0)),"错误",IF(VLOOKUP(E327,'1-学员信息表'!A:AG,20,0)="","错误",VLOOKUP(E327,'1-学员信息表'!A:AG,20,0))))</f>
        <v/>
      </c>
    </row>
    <row r="328" spans="1:21">
      <c r="A328" s="8" t="str">
        <f t="shared" si="15"/>
        <v/>
      </c>
      <c r="B328" s="12" t="str">
        <f t="shared" si="16"/>
        <v/>
      </c>
      <c r="C328" s="11" t="str">
        <f t="shared" si="17"/>
        <v/>
      </c>
      <c r="D328" s="3"/>
      <c r="E328" s="1"/>
      <c r="F328" s="12" t="str">
        <f>IF(E328="","",IFERROR(VLOOKUP(E328,'1-学员信息表'!A:AG,2,0),"错误"))</f>
        <v/>
      </c>
      <c r="G328" s="12" t="str">
        <f>IF(E328="","",IF(ISERROR(VLOOKUP(E328,'3-班级学员信息表'!G:AC,12,0)),"错误",IF(VLOOKUP(E328,'3-班级学员信息表'!G:AC,12,0)="","错误",VLOOKUP(E328,'3-班级学员信息表'!G:AC,12,0))))</f>
        <v/>
      </c>
      <c r="H328" s="12" t="str">
        <f>IF(E328="","",IF(ISERROR(VLOOKUP(E328,'3-班级学员信息表'!G:AC,13,0)),"错误",IF(VLOOKUP(E328,'3-班级学员信息表'!G:AC,13,0)="","错误",VLOOKUP(E328,'3-班级学员信息表'!G:AC,13,0))))</f>
        <v/>
      </c>
      <c r="I328" s="8" t="str">
        <f>IF(E328="","",IFERROR(VLOOKUP(E328,'3-班级学员信息表'!G:AC,14,0),"错误"))</f>
        <v/>
      </c>
      <c r="J328" s="8" t="str">
        <f>IF(E328="","",IFERROR(VLOOKUP(E328,'3-班级学员信息表'!G:AC,15,0),"错误"))</f>
        <v/>
      </c>
      <c r="K328" s="7" t="str">
        <f>IF(E328="","",IFERROR(VLOOKUP(H328,'2-班级信息'!A:AH,6,0),"错误"))</f>
        <v/>
      </c>
      <c r="L328" s="7" t="str">
        <f>IF(E328="","",IFERROR(VLOOKUP(H328,'2-班级信息'!A:AH,29,0),"错误"))</f>
        <v/>
      </c>
      <c r="M328" s="6">
        <f>SUMIF('6-学员费用预警表'!A:A,'10-新增明细'!E328,'6-学员费用预警表'!F:F)</f>
        <v>0</v>
      </c>
      <c r="N328" s="5">
        <f>SUMIF('6-学员费用预警表'!A:A,'10-新增明细'!E328,'6-学员费用预警表'!I:I)</f>
        <v>0</v>
      </c>
      <c r="O328" s="8" t="str">
        <f>IF(E328="","",IFERROR(VLOOKUP(E328,'1-学员信息表'!A:AG,8,0),"错误"))</f>
        <v/>
      </c>
      <c r="P328" s="8" t="str">
        <f>IF(E328="","",IFERROR(VLOOKUP(E328,'4-收据记录表'!D:AX,18,0),"错误"))</f>
        <v/>
      </c>
      <c r="Q328" s="12"/>
      <c r="R328" s="11"/>
      <c r="S328" s="8" t="str">
        <f>IF(E328="","",IF(ISERROR(VLOOKUP(E328,'1-学员信息表'!A:AG,9,0)),"错误",IF(VLOOKUP(E328,'1-学员信息表'!A:AG,9,0)="","错误",VLOOKUP(E328,'1-学员信息表'!A:AG,9,0))))</f>
        <v/>
      </c>
      <c r="T328" s="4" t="str">
        <f>IF(E328="","",IF(ISERROR(VLOOKUP(E328,'1-学员信息表'!A:AG,20,0)),"错误",IF(VLOOKUP(E328,'1-学员信息表'!A:AG,20,0)="","错误",VLOOKUP(E328,'1-学员信息表'!A:AG,20,0))))</f>
        <v/>
      </c>
      <c r="U328" s="8" t="str">
        <f>IF(E328="","",IF(ISERROR(VLOOKUP(E328,'1-学员信息表'!A:AG,20,0)),"错误",IF(VLOOKUP(E328,'1-学员信息表'!A:AG,20,0)="","错误",VLOOKUP(E328,'1-学员信息表'!A:AG,20,0))))</f>
        <v/>
      </c>
    </row>
    <row r="329" spans="1:21">
      <c r="A329" s="8" t="str">
        <f t="shared" si="15"/>
        <v/>
      </c>
      <c r="B329" s="12" t="str">
        <f t="shared" si="16"/>
        <v/>
      </c>
      <c r="C329" s="11" t="str">
        <f t="shared" si="17"/>
        <v/>
      </c>
      <c r="D329" s="3"/>
      <c r="E329" s="1"/>
      <c r="F329" s="12" t="str">
        <f>IF(E329="","",IFERROR(VLOOKUP(E329,'1-学员信息表'!A:AG,2,0),"错误"))</f>
        <v/>
      </c>
      <c r="G329" s="12" t="str">
        <f>IF(E329="","",IF(ISERROR(VLOOKUP(E329,'3-班级学员信息表'!G:AC,12,0)),"错误",IF(VLOOKUP(E329,'3-班级学员信息表'!G:AC,12,0)="","错误",VLOOKUP(E329,'3-班级学员信息表'!G:AC,12,0))))</f>
        <v/>
      </c>
      <c r="H329" s="12" t="str">
        <f>IF(E329="","",IF(ISERROR(VLOOKUP(E329,'3-班级学员信息表'!G:AC,13,0)),"错误",IF(VLOOKUP(E329,'3-班级学员信息表'!G:AC,13,0)="","错误",VLOOKUP(E329,'3-班级学员信息表'!G:AC,13,0))))</f>
        <v/>
      </c>
      <c r="I329" s="8" t="str">
        <f>IF(E329="","",IFERROR(VLOOKUP(E329,'3-班级学员信息表'!G:AC,14,0),"错误"))</f>
        <v/>
      </c>
      <c r="J329" s="8" t="str">
        <f>IF(E329="","",IFERROR(VLOOKUP(E329,'3-班级学员信息表'!G:AC,15,0),"错误"))</f>
        <v/>
      </c>
      <c r="K329" s="7" t="str">
        <f>IF(E329="","",IFERROR(VLOOKUP(H329,'2-班级信息'!A:AH,6,0),"错误"))</f>
        <v/>
      </c>
      <c r="L329" s="7" t="str">
        <f>IF(E329="","",IFERROR(VLOOKUP(H329,'2-班级信息'!A:AH,29,0),"错误"))</f>
        <v/>
      </c>
      <c r="M329" s="6">
        <f>SUMIF('6-学员费用预警表'!A:A,'10-新增明细'!E329,'6-学员费用预警表'!F:F)</f>
        <v>0</v>
      </c>
      <c r="N329" s="5">
        <f>SUMIF('6-学员费用预警表'!A:A,'10-新增明细'!E329,'6-学员费用预警表'!I:I)</f>
        <v>0</v>
      </c>
      <c r="O329" s="8" t="str">
        <f>IF(E329="","",IFERROR(VLOOKUP(E329,'1-学员信息表'!A:AG,8,0),"错误"))</f>
        <v/>
      </c>
      <c r="P329" s="8" t="str">
        <f>IF(E329="","",IFERROR(VLOOKUP(E329,'4-收据记录表'!D:AX,18,0),"错误"))</f>
        <v/>
      </c>
      <c r="Q329" s="12"/>
      <c r="R329" s="11"/>
      <c r="S329" s="8" t="str">
        <f>IF(E329="","",IF(ISERROR(VLOOKUP(E329,'1-学员信息表'!A:AG,9,0)),"错误",IF(VLOOKUP(E329,'1-学员信息表'!A:AG,9,0)="","错误",VLOOKUP(E329,'1-学员信息表'!A:AG,9,0))))</f>
        <v/>
      </c>
      <c r="T329" s="4" t="str">
        <f>IF(E329="","",IF(ISERROR(VLOOKUP(E329,'1-学员信息表'!A:AG,20,0)),"错误",IF(VLOOKUP(E329,'1-学员信息表'!A:AG,20,0)="","错误",VLOOKUP(E329,'1-学员信息表'!A:AG,20,0))))</f>
        <v/>
      </c>
      <c r="U329" s="8" t="str">
        <f>IF(E329="","",IF(ISERROR(VLOOKUP(E329,'1-学员信息表'!A:AG,20,0)),"错误",IF(VLOOKUP(E329,'1-学员信息表'!A:AG,20,0)="","错误",VLOOKUP(E329,'1-学员信息表'!A:AG,20,0))))</f>
        <v/>
      </c>
    </row>
    <row r="330" spans="1:21">
      <c r="A330" s="8" t="str">
        <f t="shared" si="15"/>
        <v/>
      </c>
      <c r="B330" s="12" t="str">
        <f t="shared" si="16"/>
        <v/>
      </c>
      <c r="C330" s="11" t="str">
        <f t="shared" si="17"/>
        <v/>
      </c>
      <c r="D330" s="3"/>
      <c r="E330" s="1"/>
      <c r="F330" s="12" t="str">
        <f>IF(E330="","",IFERROR(VLOOKUP(E330,'1-学员信息表'!A:AG,2,0),"错误"))</f>
        <v/>
      </c>
      <c r="G330" s="12" t="str">
        <f>IF(E330="","",IF(ISERROR(VLOOKUP(E330,'3-班级学员信息表'!G:AC,12,0)),"错误",IF(VLOOKUP(E330,'3-班级学员信息表'!G:AC,12,0)="","错误",VLOOKUP(E330,'3-班级学员信息表'!G:AC,12,0))))</f>
        <v/>
      </c>
      <c r="H330" s="12" t="str">
        <f>IF(E330="","",IF(ISERROR(VLOOKUP(E330,'3-班级学员信息表'!G:AC,13,0)),"错误",IF(VLOOKUP(E330,'3-班级学员信息表'!G:AC,13,0)="","错误",VLOOKUP(E330,'3-班级学员信息表'!G:AC,13,0))))</f>
        <v/>
      </c>
      <c r="I330" s="8" t="str">
        <f>IF(E330="","",IFERROR(VLOOKUP(E330,'3-班级学员信息表'!G:AC,14,0),"错误"))</f>
        <v/>
      </c>
      <c r="J330" s="8" t="str">
        <f>IF(E330="","",IFERROR(VLOOKUP(E330,'3-班级学员信息表'!G:AC,15,0),"错误"))</f>
        <v/>
      </c>
      <c r="K330" s="7" t="str">
        <f>IF(E330="","",IFERROR(VLOOKUP(H330,'2-班级信息'!A:AH,6,0),"错误"))</f>
        <v/>
      </c>
      <c r="L330" s="7" t="str">
        <f>IF(E330="","",IFERROR(VLOOKUP(H330,'2-班级信息'!A:AH,29,0),"错误"))</f>
        <v/>
      </c>
      <c r="M330" s="6">
        <f>SUMIF('6-学员费用预警表'!A:A,'10-新增明细'!E330,'6-学员费用预警表'!F:F)</f>
        <v>0</v>
      </c>
      <c r="N330" s="5">
        <f>SUMIF('6-学员费用预警表'!A:A,'10-新增明细'!E330,'6-学员费用预警表'!I:I)</f>
        <v>0</v>
      </c>
      <c r="O330" s="8" t="str">
        <f>IF(E330="","",IFERROR(VLOOKUP(E330,'1-学员信息表'!A:AG,8,0),"错误"))</f>
        <v/>
      </c>
      <c r="P330" s="8" t="str">
        <f>IF(E330="","",IFERROR(VLOOKUP(E330,'4-收据记录表'!D:AX,18,0),"错误"))</f>
        <v/>
      </c>
      <c r="Q330" s="12"/>
      <c r="R330" s="11"/>
      <c r="S330" s="8" t="str">
        <f>IF(E330="","",IF(ISERROR(VLOOKUP(E330,'1-学员信息表'!A:AG,9,0)),"错误",IF(VLOOKUP(E330,'1-学员信息表'!A:AG,9,0)="","错误",VLOOKUP(E330,'1-学员信息表'!A:AG,9,0))))</f>
        <v/>
      </c>
      <c r="T330" s="4" t="str">
        <f>IF(E330="","",IF(ISERROR(VLOOKUP(E330,'1-学员信息表'!A:AG,20,0)),"错误",IF(VLOOKUP(E330,'1-学员信息表'!A:AG,20,0)="","错误",VLOOKUP(E330,'1-学员信息表'!A:AG,20,0))))</f>
        <v/>
      </c>
      <c r="U330" s="8" t="str">
        <f>IF(E330="","",IF(ISERROR(VLOOKUP(E330,'1-学员信息表'!A:AG,20,0)),"错误",IF(VLOOKUP(E330,'1-学员信息表'!A:AG,20,0)="","错误",VLOOKUP(E330,'1-学员信息表'!A:AG,20,0))))</f>
        <v/>
      </c>
    </row>
    <row r="331" spans="1:21">
      <c r="A331" s="8" t="str">
        <f t="shared" si="15"/>
        <v/>
      </c>
      <c r="B331" s="12" t="str">
        <f t="shared" si="16"/>
        <v/>
      </c>
      <c r="C331" s="11" t="str">
        <f t="shared" si="17"/>
        <v/>
      </c>
      <c r="D331" s="3"/>
      <c r="E331" s="1"/>
      <c r="F331" s="12" t="str">
        <f>IF(E331="","",IFERROR(VLOOKUP(E331,'1-学员信息表'!A:AG,2,0),"错误"))</f>
        <v/>
      </c>
      <c r="G331" s="12" t="str">
        <f>IF(E331="","",IF(ISERROR(VLOOKUP(E331,'3-班级学员信息表'!G:AC,12,0)),"错误",IF(VLOOKUP(E331,'3-班级学员信息表'!G:AC,12,0)="","错误",VLOOKUP(E331,'3-班级学员信息表'!G:AC,12,0))))</f>
        <v/>
      </c>
      <c r="H331" s="12" t="str">
        <f>IF(E331="","",IF(ISERROR(VLOOKUP(E331,'3-班级学员信息表'!G:AC,13,0)),"错误",IF(VLOOKUP(E331,'3-班级学员信息表'!G:AC,13,0)="","错误",VLOOKUP(E331,'3-班级学员信息表'!G:AC,13,0))))</f>
        <v/>
      </c>
      <c r="I331" s="8" t="str">
        <f>IF(E331="","",IFERROR(VLOOKUP(E331,'3-班级学员信息表'!G:AC,14,0),"错误"))</f>
        <v/>
      </c>
      <c r="J331" s="8" t="str">
        <f>IF(E331="","",IFERROR(VLOOKUP(E331,'3-班级学员信息表'!G:AC,15,0),"错误"))</f>
        <v/>
      </c>
      <c r="K331" s="7" t="str">
        <f>IF(E331="","",IFERROR(VLOOKUP(H331,'2-班级信息'!A:AH,6,0),"错误"))</f>
        <v/>
      </c>
      <c r="L331" s="7" t="str">
        <f>IF(E331="","",IFERROR(VLOOKUP(H331,'2-班级信息'!A:AH,29,0),"错误"))</f>
        <v/>
      </c>
      <c r="M331" s="6">
        <f>SUMIF('6-学员费用预警表'!A:A,'10-新增明细'!E331,'6-学员费用预警表'!F:F)</f>
        <v>0</v>
      </c>
      <c r="N331" s="5">
        <f>SUMIF('6-学员费用预警表'!A:A,'10-新增明细'!E331,'6-学员费用预警表'!I:I)</f>
        <v>0</v>
      </c>
      <c r="O331" s="8" t="str">
        <f>IF(E331="","",IFERROR(VLOOKUP(E331,'1-学员信息表'!A:AG,8,0),"错误"))</f>
        <v/>
      </c>
      <c r="P331" s="8" t="str">
        <f>IF(E331="","",IFERROR(VLOOKUP(E331,'4-收据记录表'!D:AX,18,0),"错误"))</f>
        <v/>
      </c>
      <c r="Q331" s="12"/>
      <c r="R331" s="11"/>
      <c r="S331" s="8" t="str">
        <f>IF(E331="","",IF(ISERROR(VLOOKUP(E331,'1-学员信息表'!A:AG,9,0)),"错误",IF(VLOOKUP(E331,'1-学员信息表'!A:AG,9,0)="","错误",VLOOKUP(E331,'1-学员信息表'!A:AG,9,0))))</f>
        <v/>
      </c>
      <c r="T331" s="4" t="str">
        <f>IF(E331="","",IF(ISERROR(VLOOKUP(E331,'1-学员信息表'!A:AG,20,0)),"错误",IF(VLOOKUP(E331,'1-学员信息表'!A:AG,20,0)="","错误",VLOOKUP(E331,'1-学员信息表'!A:AG,20,0))))</f>
        <v/>
      </c>
      <c r="U331" s="8" t="str">
        <f>IF(E331="","",IF(ISERROR(VLOOKUP(E331,'1-学员信息表'!A:AG,20,0)),"错误",IF(VLOOKUP(E331,'1-学员信息表'!A:AG,20,0)="","错误",VLOOKUP(E331,'1-学员信息表'!A:AG,20,0))))</f>
        <v/>
      </c>
    </row>
    <row r="332" spans="1:21">
      <c r="A332" s="8" t="str">
        <f t="shared" si="15"/>
        <v/>
      </c>
      <c r="B332" s="12" t="str">
        <f t="shared" si="16"/>
        <v/>
      </c>
      <c r="C332" s="11" t="str">
        <f t="shared" si="17"/>
        <v/>
      </c>
      <c r="D332" s="3"/>
      <c r="E332" s="1"/>
      <c r="F332" s="12" t="str">
        <f>IF(E332="","",IFERROR(VLOOKUP(E332,'1-学员信息表'!A:AG,2,0),"错误"))</f>
        <v/>
      </c>
      <c r="G332" s="12" t="str">
        <f>IF(E332="","",IF(ISERROR(VLOOKUP(E332,'3-班级学员信息表'!G:AC,12,0)),"错误",IF(VLOOKUP(E332,'3-班级学员信息表'!G:AC,12,0)="","错误",VLOOKUP(E332,'3-班级学员信息表'!G:AC,12,0))))</f>
        <v/>
      </c>
      <c r="H332" s="12" t="str">
        <f>IF(E332="","",IF(ISERROR(VLOOKUP(E332,'3-班级学员信息表'!G:AC,13,0)),"错误",IF(VLOOKUP(E332,'3-班级学员信息表'!G:AC,13,0)="","错误",VLOOKUP(E332,'3-班级学员信息表'!G:AC,13,0))))</f>
        <v/>
      </c>
      <c r="I332" s="8" t="str">
        <f>IF(E332="","",IFERROR(VLOOKUP(E332,'3-班级学员信息表'!G:AC,14,0),"错误"))</f>
        <v/>
      </c>
      <c r="J332" s="8" t="str">
        <f>IF(E332="","",IFERROR(VLOOKUP(E332,'3-班级学员信息表'!G:AC,15,0),"错误"))</f>
        <v/>
      </c>
      <c r="K332" s="7" t="str">
        <f>IF(E332="","",IFERROR(VLOOKUP(H332,'2-班级信息'!A:AH,6,0),"错误"))</f>
        <v/>
      </c>
      <c r="L332" s="7" t="str">
        <f>IF(E332="","",IFERROR(VLOOKUP(H332,'2-班级信息'!A:AH,29,0),"错误"))</f>
        <v/>
      </c>
      <c r="M332" s="6">
        <f>SUMIF('6-学员费用预警表'!A:A,'10-新增明细'!E332,'6-学员费用预警表'!F:F)</f>
        <v>0</v>
      </c>
      <c r="N332" s="5">
        <f>SUMIF('6-学员费用预警表'!A:A,'10-新增明细'!E332,'6-学员费用预警表'!I:I)</f>
        <v>0</v>
      </c>
      <c r="O332" s="8" t="str">
        <f>IF(E332="","",IFERROR(VLOOKUP(E332,'1-学员信息表'!A:AG,8,0),"错误"))</f>
        <v/>
      </c>
      <c r="P332" s="8" t="str">
        <f>IF(E332="","",IFERROR(VLOOKUP(E332,'4-收据记录表'!D:AX,18,0),"错误"))</f>
        <v/>
      </c>
      <c r="Q332" s="12"/>
      <c r="R332" s="11"/>
      <c r="S332" s="8" t="str">
        <f>IF(E332="","",IF(ISERROR(VLOOKUP(E332,'1-学员信息表'!A:AG,9,0)),"错误",IF(VLOOKUP(E332,'1-学员信息表'!A:AG,9,0)="","错误",VLOOKUP(E332,'1-学员信息表'!A:AG,9,0))))</f>
        <v/>
      </c>
      <c r="T332" s="4" t="str">
        <f>IF(E332="","",IF(ISERROR(VLOOKUP(E332,'1-学员信息表'!A:AG,20,0)),"错误",IF(VLOOKUP(E332,'1-学员信息表'!A:AG,20,0)="","错误",VLOOKUP(E332,'1-学员信息表'!A:AG,20,0))))</f>
        <v/>
      </c>
      <c r="U332" s="8" t="str">
        <f>IF(E332="","",IF(ISERROR(VLOOKUP(E332,'1-学员信息表'!A:AG,20,0)),"错误",IF(VLOOKUP(E332,'1-学员信息表'!A:AG,20,0)="","错误",VLOOKUP(E332,'1-学员信息表'!A:AG,20,0))))</f>
        <v/>
      </c>
    </row>
    <row r="333" spans="1:21">
      <c r="A333" s="8" t="str">
        <f t="shared" si="15"/>
        <v/>
      </c>
      <c r="B333" s="12" t="str">
        <f t="shared" si="16"/>
        <v/>
      </c>
      <c r="C333" s="11" t="str">
        <f t="shared" si="17"/>
        <v/>
      </c>
      <c r="D333" s="3"/>
      <c r="E333" s="1"/>
      <c r="F333" s="12" t="str">
        <f>IF(E333="","",IFERROR(VLOOKUP(E333,'1-学员信息表'!A:AG,2,0),"错误"))</f>
        <v/>
      </c>
      <c r="G333" s="12" t="str">
        <f>IF(E333="","",IF(ISERROR(VLOOKUP(E333,'3-班级学员信息表'!G:AC,12,0)),"错误",IF(VLOOKUP(E333,'3-班级学员信息表'!G:AC,12,0)="","错误",VLOOKUP(E333,'3-班级学员信息表'!G:AC,12,0))))</f>
        <v/>
      </c>
      <c r="H333" s="12" t="str">
        <f>IF(E333="","",IF(ISERROR(VLOOKUP(E333,'3-班级学员信息表'!G:AC,13,0)),"错误",IF(VLOOKUP(E333,'3-班级学员信息表'!G:AC,13,0)="","错误",VLOOKUP(E333,'3-班级学员信息表'!G:AC,13,0))))</f>
        <v/>
      </c>
      <c r="I333" s="8" t="str">
        <f>IF(E333="","",IFERROR(VLOOKUP(E333,'3-班级学员信息表'!G:AC,14,0),"错误"))</f>
        <v/>
      </c>
      <c r="J333" s="8" t="str">
        <f>IF(E333="","",IFERROR(VLOOKUP(E333,'3-班级学员信息表'!G:AC,15,0),"错误"))</f>
        <v/>
      </c>
      <c r="K333" s="7" t="str">
        <f>IF(E333="","",IFERROR(VLOOKUP(H333,'2-班级信息'!A:AH,6,0),"错误"))</f>
        <v/>
      </c>
      <c r="L333" s="7" t="str">
        <f>IF(E333="","",IFERROR(VLOOKUP(H333,'2-班级信息'!A:AH,29,0),"错误"))</f>
        <v/>
      </c>
      <c r="M333" s="6">
        <f>SUMIF('6-学员费用预警表'!A:A,'10-新增明细'!E333,'6-学员费用预警表'!F:F)</f>
        <v>0</v>
      </c>
      <c r="N333" s="5">
        <f>SUMIF('6-学员费用预警表'!A:A,'10-新增明细'!E333,'6-学员费用预警表'!I:I)</f>
        <v>0</v>
      </c>
      <c r="O333" s="8" t="str">
        <f>IF(E333="","",IFERROR(VLOOKUP(E333,'1-学员信息表'!A:AG,8,0),"错误"))</f>
        <v/>
      </c>
      <c r="P333" s="8" t="str">
        <f>IF(E333="","",IFERROR(VLOOKUP(E333,'4-收据记录表'!D:AX,18,0),"错误"))</f>
        <v/>
      </c>
      <c r="Q333" s="12"/>
      <c r="R333" s="11"/>
      <c r="S333" s="8" t="str">
        <f>IF(E333="","",IF(ISERROR(VLOOKUP(E333,'1-学员信息表'!A:AG,9,0)),"错误",IF(VLOOKUP(E333,'1-学员信息表'!A:AG,9,0)="","错误",VLOOKUP(E333,'1-学员信息表'!A:AG,9,0))))</f>
        <v/>
      </c>
      <c r="T333" s="4" t="str">
        <f>IF(E333="","",IF(ISERROR(VLOOKUP(E333,'1-学员信息表'!A:AG,20,0)),"错误",IF(VLOOKUP(E333,'1-学员信息表'!A:AG,20,0)="","错误",VLOOKUP(E333,'1-学员信息表'!A:AG,20,0))))</f>
        <v/>
      </c>
      <c r="U333" s="8" t="str">
        <f>IF(E333="","",IF(ISERROR(VLOOKUP(E333,'1-学员信息表'!A:AG,20,0)),"错误",IF(VLOOKUP(E333,'1-学员信息表'!A:AG,20,0)="","错误",VLOOKUP(E333,'1-学员信息表'!A:AG,20,0))))</f>
        <v/>
      </c>
    </row>
    <row r="334" spans="1:21">
      <c r="A334" s="8" t="str">
        <f t="shared" si="15"/>
        <v/>
      </c>
      <c r="B334" s="12" t="str">
        <f t="shared" si="16"/>
        <v/>
      </c>
      <c r="C334" s="11" t="str">
        <f t="shared" si="17"/>
        <v/>
      </c>
      <c r="D334" s="3"/>
      <c r="E334" s="1"/>
      <c r="F334" s="12" t="str">
        <f>IF(E334="","",IFERROR(VLOOKUP(E334,'1-学员信息表'!A:AG,2,0),"错误"))</f>
        <v/>
      </c>
      <c r="G334" s="12" t="str">
        <f>IF(E334="","",IF(ISERROR(VLOOKUP(E334,'3-班级学员信息表'!G:AC,12,0)),"错误",IF(VLOOKUP(E334,'3-班级学员信息表'!G:AC,12,0)="","错误",VLOOKUP(E334,'3-班级学员信息表'!G:AC,12,0))))</f>
        <v/>
      </c>
      <c r="H334" s="12" t="str">
        <f>IF(E334="","",IF(ISERROR(VLOOKUP(E334,'3-班级学员信息表'!G:AC,13,0)),"错误",IF(VLOOKUP(E334,'3-班级学员信息表'!G:AC,13,0)="","错误",VLOOKUP(E334,'3-班级学员信息表'!G:AC,13,0))))</f>
        <v/>
      </c>
      <c r="I334" s="8" t="str">
        <f>IF(E334="","",IFERROR(VLOOKUP(E334,'3-班级学员信息表'!G:AC,14,0),"错误"))</f>
        <v/>
      </c>
      <c r="J334" s="8" t="str">
        <f>IF(E334="","",IFERROR(VLOOKUP(E334,'3-班级学员信息表'!G:AC,15,0),"错误"))</f>
        <v/>
      </c>
      <c r="K334" s="7" t="str">
        <f>IF(E334="","",IFERROR(VLOOKUP(H334,'2-班级信息'!A:AH,6,0),"错误"))</f>
        <v/>
      </c>
      <c r="L334" s="7" t="str">
        <f>IF(E334="","",IFERROR(VLOOKUP(H334,'2-班级信息'!A:AH,29,0),"错误"))</f>
        <v/>
      </c>
      <c r="M334" s="6">
        <f>SUMIF('6-学员费用预警表'!A:A,'10-新增明细'!E334,'6-学员费用预警表'!F:F)</f>
        <v>0</v>
      </c>
      <c r="N334" s="5">
        <f>SUMIF('6-学员费用预警表'!A:A,'10-新增明细'!E334,'6-学员费用预警表'!I:I)</f>
        <v>0</v>
      </c>
      <c r="O334" s="8" t="str">
        <f>IF(E334="","",IFERROR(VLOOKUP(E334,'1-学员信息表'!A:AG,8,0),"错误"))</f>
        <v/>
      </c>
      <c r="P334" s="8" t="str">
        <f>IF(E334="","",IFERROR(VLOOKUP(E334,'4-收据记录表'!D:AX,18,0),"错误"))</f>
        <v/>
      </c>
      <c r="Q334" s="12"/>
      <c r="R334" s="11"/>
      <c r="S334" s="8" t="str">
        <f>IF(E334="","",IF(ISERROR(VLOOKUP(E334,'1-学员信息表'!A:AG,9,0)),"错误",IF(VLOOKUP(E334,'1-学员信息表'!A:AG,9,0)="","错误",VLOOKUP(E334,'1-学员信息表'!A:AG,9,0))))</f>
        <v/>
      </c>
      <c r="T334" s="4" t="str">
        <f>IF(E334="","",IF(ISERROR(VLOOKUP(E334,'1-学员信息表'!A:AG,20,0)),"错误",IF(VLOOKUP(E334,'1-学员信息表'!A:AG,20,0)="","错误",VLOOKUP(E334,'1-学员信息表'!A:AG,20,0))))</f>
        <v/>
      </c>
      <c r="U334" s="8" t="str">
        <f>IF(E334="","",IF(ISERROR(VLOOKUP(E334,'1-学员信息表'!A:AG,20,0)),"错误",IF(VLOOKUP(E334,'1-学员信息表'!A:AG,20,0)="","错误",VLOOKUP(E334,'1-学员信息表'!A:AG,20,0))))</f>
        <v/>
      </c>
    </row>
    <row r="335" spans="1:21">
      <c r="A335" s="8" t="str">
        <f t="shared" si="15"/>
        <v/>
      </c>
      <c r="B335" s="12" t="str">
        <f t="shared" si="16"/>
        <v/>
      </c>
      <c r="C335" s="11" t="str">
        <f t="shared" si="17"/>
        <v/>
      </c>
      <c r="D335" s="3"/>
      <c r="E335" s="1"/>
      <c r="F335" s="12" t="str">
        <f>IF(E335="","",IFERROR(VLOOKUP(E335,'1-学员信息表'!A:AG,2,0),"错误"))</f>
        <v/>
      </c>
      <c r="G335" s="12" t="str">
        <f>IF(E335="","",IF(ISERROR(VLOOKUP(E335,'3-班级学员信息表'!G:AC,12,0)),"错误",IF(VLOOKUP(E335,'3-班级学员信息表'!G:AC,12,0)="","错误",VLOOKUP(E335,'3-班级学员信息表'!G:AC,12,0))))</f>
        <v/>
      </c>
      <c r="H335" s="12" t="str">
        <f>IF(E335="","",IF(ISERROR(VLOOKUP(E335,'3-班级学员信息表'!G:AC,13,0)),"错误",IF(VLOOKUP(E335,'3-班级学员信息表'!G:AC,13,0)="","错误",VLOOKUP(E335,'3-班级学员信息表'!G:AC,13,0))))</f>
        <v/>
      </c>
      <c r="I335" s="8" t="str">
        <f>IF(E335="","",IFERROR(VLOOKUP(E335,'3-班级学员信息表'!G:AC,14,0),"错误"))</f>
        <v/>
      </c>
      <c r="J335" s="8" t="str">
        <f>IF(E335="","",IFERROR(VLOOKUP(E335,'3-班级学员信息表'!G:AC,15,0),"错误"))</f>
        <v/>
      </c>
      <c r="K335" s="7" t="str">
        <f>IF(E335="","",IFERROR(VLOOKUP(H335,'2-班级信息'!A:AH,6,0),"错误"))</f>
        <v/>
      </c>
      <c r="L335" s="7" t="str">
        <f>IF(E335="","",IFERROR(VLOOKUP(H335,'2-班级信息'!A:AH,29,0),"错误"))</f>
        <v/>
      </c>
      <c r="M335" s="6">
        <f>SUMIF('6-学员费用预警表'!A:A,'10-新增明细'!E335,'6-学员费用预警表'!F:F)</f>
        <v>0</v>
      </c>
      <c r="N335" s="5">
        <f>SUMIF('6-学员费用预警表'!A:A,'10-新增明细'!E335,'6-学员费用预警表'!I:I)</f>
        <v>0</v>
      </c>
      <c r="O335" s="8" t="str">
        <f>IF(E335="","",IFERROR(VLOOKUP(E335,'1-学员信息表'!A:AG,8,0),"错误"))</f>
        <v/>
      </c>
      <c r="P335" s="8" t="str">
        <f>IF(E335="","",IFERROR(VLOOKUP(E335,'4-收据记录表'!D:AX,18,0),"错误"))</f>
        <v/>
      </c>
      <c r="Q335" s="12"/>
      <c r="R335" s="11"/>
      <c r="S335" s="8" t="str">
        <f>IF(E335="","",IF(ISERROR(VLOOKUP(E335,'1-学员信息表'!A:AG,9,0)),"错误",IF(VLOOKUP(E335,'1-学员信息表'!A:AG,9,0)="","错误",VLOOKUP(E335,'1-学员信息表'!A:AG,9,0))))</f>
        <v/>
      </c>
      <c r="T335" s="4" t="str">
        <f>IF(E335="","",IF(ISERROR(VLOOKUP(E335,'1-学员信息表'!A:AG,20,0)),"错误",IF(VLOOKUP(E335,'1-学员信息表'!A:AG,20,0)="","错误",VLOOKUP(E335,'1-学员信息表'!A:AG,20,0))))</f>
        <v/>
      </c>
      <c r="U335" s="8" t="str">
        <f>IF(E335="","",IF(ISERROR(VLOOKUP(E335,'1-学员信息表'!A:AG,20,0)),"错误",IF(VLOOKUP(E335,'1-学员信息表'!A:AG,20,0)="","错误",VLOOKUP(E335,'1-学员信息表'!A:AG,20,0))))</f>
        <v/>
      </c>
    </row>
    <row r="336" spans="1:21">
      <c r="A336" s="8" t="str">
        <f t="shared" si="15"/>
        <v/>
      </c>
      <c r="B336" s="12" t="str">
        <f t="shared" si="16"/>
        <v/>
      </c>
      <c r="C336" s="11" t="str">
        <f t="shared" si="17"/>
        <v/>
      </c>
      <c r="D336" s="3"/>
      <c r="E336" s="1"/>
      <c r="F336" s="12" t="str">
        <f>IF(E336="","",IFERROR(VLOOKUP(E336,'1-学员信息表'!A:AG,2,0),"错误"))</f>
        <v/>
      </c>
      <c r="G336" s="12" t="str">
        <f>IF(E336="","",IF(ISERROR(VLOOKUP(E336,'3-班级学员信息表'!G:AC,12,0)),"错误",IF(VLOOKUP(E336,'3-班级学员信息表'!G:AC,12,0)="","错误",VLOOKUP(E336,'3-班级学员信息表'!G:AC,12,0))))</f>
        <v/>
      </c>
      <c r="H336" s="12" t="str">
        <f>IF(E336="","",IF(ISERROR(VLOOKUP(E336,'3-班级学员信息表'!G:AC,13,0)),"错误",IF(VLOOKUP(E336,'3-班级学员信息表'!G:AC,13,0)="","错误",VLOOKUP(E336,'3-班级学员信息表'!G:AC,13,0))))</f>
        <v/>
      </c>
      <c r="I336" s="8" t="str">
        <f>IF(E336="","",IFERROR(VLOOKUP(E336,'3-班级学员信息表'!G:AC,14,0),"错误"))</f>
        <v/>
      </c>
      <c r="J336" s="8" t="str">
        <f>IF(E336="","",IFERROR(VLOOKUP(E336,'3-班级学员信息表'!G:AC,15,0),"错误"))</f>
        <v/>
      </c>
      <c r="K336" s="7" t="str">
        <f>IF(E336="","",IFERROR(VLOOKUP(H336,'2-班级信息'!A:AH,6,0),"错误"))</f>
        <v/>
      </c>
      <c r="L336" s="7" t="str">
        <f>IF(E336="","",IFERROR(VLOOKUP(H336,'2-班级信息'!A:AH,29,0),"错误"))</f>
        <v/>
      </c>
      <c r="M336" s="6">
        <f>SUMIF('6-学员费用预警表'!A:A,'10-新增明细'!E336,'6-学员费用预警表'!F:F)</f>
        <v>0</v>
      </c>
      <c r="N336" s="5">
        <f>SUMIF('6-学员费用预警表'!A:A,'10-新增明细'!E336,'6-学员费用预警表'!I:I)</f>
        <v>0</v>
      </c>
      <c r="O336" s="8" t="str">
        <f>IF(E336="","",IFERROR(VLOOKUP(E336,'1-学员信息表'!A:AG,8,0),"错误"))</f>
        <v/>
      </c>
      <c r="P336" s="8" t="str">
        <f>IF(E336="","",IFERROR(VLOOKUP(E336,'4-收据记录表'!D:AX,18,0),"错误"))</f>
        <v/>
      </c>
      <c r="Q336" s="12"/>
      <c r="R336" s="11"/>
      <c r="S336" s="8" t="str">
        <f>IF(E336="","",IF(ISERROR(VLOOKUP(E336,'1-学员信息表'!A:AG,9,0)),"错误",IF(VLOOKUP(E336,'1-学员信息表'!A:AG,9,0)="","错误",VLOOKUP(E336,'1-学员信息表'!A:AG,9,0))))</f>
        <v/>
      </c>
      <c r="T336" s="4" t="str">
        <f>IF(E336="","",IF(ISERROR(VLOOKUP(E336,'1-学员信息表'!A:AG,20,0)),"错误",IF(VLOOKUP(E336,'1-学员信息表'!A:AG,20,0)="","错误",VLOOKUP(E336,'1-学员信息表'!A:AG,20,0))))</f>
        <v/>
      </c>
      <c r="U336" s="8" t="str">
        <f>IF(E336="","",IF(ISERROR(VLOOKUP(E336,'1-学员信息表'!A:AG,20,0)),"错误",IF(VLOOKUP(E336,'1-学员信息表'!A:AG,20,0)="","错误",VLOOKUP(E336,'1-学员信息表'!A:AG,20,0))))</f>
        <v/>
      </c>
    </row>
    <row r="337" spans="1:21">
      <c r="A337" s="8" t="str">
        <f t="shared" si="15"/>
        <v/>
      </c>
      <c r="B337" s="12" t="str">
        <f t="shared" si="16"/>
        <v/>
      </c>
      <c r="C337" s="11" t="str">
        <f t="shared" si="17"/>
        <v/>
      </c>
      <c r="D337" s="3"/>
      <c r="E337" s="1"/>
      <c r="F337" s="12" t="str">
        <f>IF(E337="","",IFERROR(VLOOKUP(E337,'1-学员信息表'!A:AG,2,0),"错误"))</f>
        <v/>
      </c>
      <c r="G337" s="12" t="str">
        <f>IF(E337="","",IF(ISERROR(VLOOKUP(E337,'3-班级学员信息表'!G:AC,12,0)),"错误",IF(VLOOKUP(E337,'3-班级学员信息表'!G:AC,12,0)="","错误",VLOOKUP(E337,'3-班级学员信息表'!G:AC,12,0))))</f>
        <v/>
      </c>
      <c r="H337" s="12" t="str">
        <f>IF(E337="","",IF(ISERROR(VLOOKUP(E337,'3-班级学员信息表'!G:AC,13,0)),"错误",IF(VLOOKUP(E337,'3-班级学员信息表'!G:AC,13,0)="","错误",VLOOKUP(E337,'3-班级学员信息表'!G:AC,13,0))))</f>
        <v/>
      </c>
      <c r="I337" s="8" t="str">
        <f>IF(E337="","",IFERROR(VLOOKUP(E337,'3-班级学员信息表'!G:AC,14,0),"错误"))</f>
        <v/>
      </c>
      <c r="J337" s="8" t="str">
        <f>IF(E337="","",IFERROR(VLOOKUP(E337,'3-班级学员信息表'!G:AC,15,0),"错误"))</f>
        <v/>
      </c>
      <c r="K337" s="7" t="str">
        <f>IF(E337="","",IFERROR(VLOOKUP(H337,'2-班级信息'!A:AH,6,0),"错误"))</f>
        <v/>
      </c>
      <c r="L337" s="7" t="str">
        <f>IF(E337="","",IFERROR(VLOOKUP(H337,'2-班级信息'!A:AH,29,0),"错误"))</f>
        <v/>
      </c>
      <c r="M337" s="6">
        <f>SUMIF('6-学员费用预警表'!A:A,'10-新增明细'!E337,'6-学员费用预警表'!F:F)</f>
        <v>0</v>
      </c>
      <c r="N337" s="5">
        <f>SUMIF('6-学员费用预警表'!A:A,'10-新增明细'!E337,'6-学员费用预警表'!I:I)</f>
        <v>0</v>
      </c>
      <c r="O337" s="8" t="str">
        <f>IF(E337="","",IFERROR(VLOOKUP(E337,'1-学员信息表'!A:AG,8,0),"错误"))</f>
        <v/>
      </c>
      <c r="P337" s="8" t="str">
        <f>IF(E337="","",IFERROR(VLOOKUP(E337,'4-收据记录表'!D:AX,18,0),"错误"))</f>
        <v/>
      </c>
      <c r="Q337" s="12"/>
      <c r="R337" s="11"/>
      <c r="S337" s="8" t="str">
        <f>IF(E337="","",IF(ISERROR(VLOOKUP(E337,'1-学员信息表'!A:AG,9,0)),"错误",IF(VLOOKUP(E337,'1-学员信息表'!A:AG,9,0)="","错误",VLOOKUP(E337,'1-学员信息表'!A:AG,9,0))))</f>
        <v/>
      </c>
      <c r="T337" s="4" t="str">
        <f>IF(E337="","",IF(ISERROR(VLOOKUP(E337,'1-学员信息表'!A:AG,20,0)),"错误",IF(VLOOKUP(E337,'1-学员信息表'!A:AG,20,0)="","错误",VLOOKUP(E337,'1-学员信息表'!A:AG,20,0))))</f>
        <v/>
      </c>
      <c r="U337" s="8" t="str">
        <f>IF(E337="","",IF(ISERROR(VLOOKUP(E337,'1-学员信息表'!A:AG,20,0)),"错误",IF(VLOOKUP(E337,'1-学员信息表'!A:AG,20,0)="","错误",VLOOKUP(E337,'1-学员信息表'!A:AG,20,0))))</f>
        <v/>
      </c>
    </row>
    <row r="338" spans="1:21">
      <c r="A338" s="8" t="str">
        <f t="shared" si="15"/>
        <v/>
      </c>
      <c r="B338" s="12" t="str">
        <f t="shared" si="16"/>
        <v/>
      </c>
      <c r="C338" s="11" t="str">
        <f t="shared" si="17"/>
        <v/>
      </c>
      <c r="D338" s="3"/>
      <c r="E338" s="1"/>
      <c r="F338" s="12" t="str">
        <f>IF(E338="","",IFERROR(VLOOKUP(E338,'1-学员信息表'!A:AG,2,0),"错误"))</f>
        <v/>
      </c>
      <c r="G338" s="12" t="str">
        <f>IF(E338="","",IF(ISERROR(VLOOKUP(E338,'3-班级学员信息表'!G:AC,12,0)),"错误",IF(VLOOKUP(E338,'3-班级学员信息表'!G:AC,12,0)="","错误",VLOOKUP(E338,'3-班级学员信息表'!G:AC,12,0))))</f>
        <v/>
      </c>
      <c r="H338" s="12" t="str">
        <f>IF(E338="","",IF(ISERROR(VLOOKUP(E338,'3-班级学员信息表'!G:AC,13,0)),"错误",IF(VLOOKUP(E338,'3-班级学员信息表'!G:AC,13,0)="","错误",VLOOKUP(E338,'3-班级学员信息表'!G:AC,13,0))))</f>
        <v/>
      </c>
      <c r="I338" s="8" t="str">
        <f>IF(E338="","",IFERROR(VLOOKUP(E338,'3-班级学员信息表'!G:AC,14,0),"错误"))</f>
        <v/>
      </c>
      <c r="J338" s="8" t="str">
        <f>IF(E338="","",IFERROR(VLOOKUP(E338,'3-班级学员信息表'!G:AC,15,0),"错误"))</f>
        <v/>
      </c>
      <c r="K338" s="7" t="str">
        <f>IF(E338="","",IFERROR(VLOOKUP(H338,'2-班级信息'!A:AH,6,0),"错误"))</f>
        <v/>
      </c>
      <c r="L338" s="7" t="str">
        <f>IF(E338="","",IFERROR(VLOOKUP(H338,'2-班级信息'!A:AH,29,0),"错误"))</f>
        <v/>
      </c>
      <c r="M338" s="6">
        <f>SUMIF('6-学员费用预警表'!A:A,'10-新增明细'!E338,'6-学员费用预警表'!F:F)</f>
        <v>0</v>
      </c>
      <c r="N338" s="5">
        <f>SUMIF('6-学员费用预警表'!A:A,'10-新增明细'!E338,'6-学员费用预警表'!I:I)</f>
        <v>0</v>
      </c>
      <c r="O338" s="8" t="str">
        <f>IF(E338="","",IFERROR(VLOOKUP(E338,'1-学员信息表'!A:AG,8,0),"错误"))</f>
        <v/>
      </c>
      <c r="P338" s="8" t="str">
        <f>IF(E338="","",IFERROR(VLOOKUP(E338,'4-收据记录表'!D:AX,18,0),"错误"))</f>
        <v/>
      </c>
      <c r="Q338" s="12"/>
      <c r="R338" s="11"/>
      <c r="S338" s="8" t="str">
        <f>IF(E338="","",IF(ISERROR(VLOOKUP(E338,'1-学员信息表'!A:AG,9,0)),"错误",IF(VLOOKUP(E338,'1-学员信息表'!A:AG,9,0)="","错误",VLOOKUP(E338,'1-学员信息表'!A:AG,9,0))))</f>
        <v/>
      </c>
      <c r="T338" s="4" t="str">
        <f>IF(E338="","",IF(ISERROR(VLOOKUP(E338,'1-学员信息表'!A:AG,20,0)),"错误",IF(VLOOKUP(E338,'1-学员信息表'!A:AG,20,0)="","错误",VLOOKUP(E338,'1-学员信息表'!A:AG,20,0))))</f>
        <v/>
      </c>
      <c r="U338" s="8" t="str">
        <f>IF(E338="","",IF(ISERROR(VLOOKUP(E338,'1-学员信息表'!A:AG,20,0)),"错误",IF(VLOOKUP(E338,'1-学员信息表'!A:AG,20,0)="","错误",VLOOKUP(E338,'1-学员信息表'!A:AG,20,0))))</f>
        <v/>
      </c>
    </row>
    <row r="339" spans="1:21">
      <c r="A339" s="8" t="str">
        <f t="shared" si="15"/>
        <v/>
      </c>
      <c r="B339" s="12" t="str">
        <f t="shared" si="16"/>
        <v/>
      </c>
      <c r="C339" s="11" t="str">
        <f t="shared" si="17"/>
        <v/>
      </c>
      <c r="D339" s="3"/>
      <c r="E339" s="1"/>
      <c r="F339" s="12" t="str">
        <f>IF(E339="","",IFERROR(VLOOKUP(E339,'1-学员信息表'!A:AG,2,0),"错误"))</f>
        <v/>
      </c>
      <c r="G339" s="12" t="str">
        <f>IF(E339="","",IF(ISERROR(VLOOKUP(E339,'3-班级学员信息表'!G:AC,12,0)),"错误",IF(VLOOKUP(E339,'3-班级学员信息表'!G:AC,12,0)="","错误",VLOOKUP(E339,'3-班级学员信息表'!G:AC,12,0))))</f>
        <v/>
      </c>
      <c r="H339" s="12" t="str">
        <f>IF(E339="","",IF(ISERROR(VLOOKUP(E339,'3-班级学员信息表'!G:AC,13,0)),"错误",IF(VLOOKUP(E339,'3-班级学员信息表'!G:AC,13,0)="","错误",VLOOKUP(E339,'3-班级学员信息表'!G:AC,13,0))))</f>
        <v/>
      </c>
      <c r="I339" s="8" t="str">
        <f>IF(E339="","",IFERROR(VLOOKUP(E339,'3-班级学员信息表'!G:AC,14,0),"错误"))</f>
        <v/>
      </c>
      <c r="J339" s="8" t="str">
        <f>IF(E339="","",IFERROR(VLOOKUP(E339,'3-班级学员信息表'!G:AC,15,0),"错误"))</f>
        <v/>
      </c>
      <c r="K339" s="7" t="str">
        <f>IF(E339="","",IFERROR(VLOOKUP(H339,'2-班级信息'!A:AH,6,0),"错误"))</f>
        <v/>
      </c>
      <c r="L339" s="7" t="str">
        <f>IF(E339="","",IFERROR(VLOOKUP(H339,'2-班级信息'!A:AH,29,0),"错误"))</f>
        <v/>
      </c>
      <c r="M339" s="6">
        <f>SUMIF('6-学员费用预警表'!A:A,'10-新增明细'!E339,'6-学员费用预警表'!F:F)</f>
        <v>0</v>
      </c>
      <c r="N339" s="5">
        <f>SUMIF('6-学员费用预警表'!A:A,'10-新增明细'!E339,'6-学员费用预警表'!I:I)</f>
        <v>0</v>
      </c>
      <c r="O339" s="8" t="str">
        <f>IF(E339="","",IFERROR(VLOOKUP(E339,'1-学员信息表'!A:AG,8,0),"错误"))</f>
        <v/>
      </c>
      <c r="P339" s="8" t="str">
        <f>IF(E339="","",IFERROR(VLOOKUP(E339,'4-收据记录表'!D:AX,18,0),"错误"))</f>
        <v/>
      </c>
      <c r="Q339" s="12"/>
      <c r="R339" s="11"/>
      <c r="S339" s="8" t="str">
        <f>IF(E339="","",IF(ISERROR(VLOOKUP(E339,'1-学员信息表'!A:AG,9,0)),"错误",IF(VLOOKUP(E339,'1-学员信息表'!A:AG,9,0)="","错误",VLOOKUP(E339,'1-学员信息表'!A:AG,9,0))))</f>
        <v/>
      </c>
      <c r="T339" s="4" t="str">
        <f>IF(E339="","",IF(ISERROR(VLOOKUP(E339,'1-学员信息表'!A:AG,20,0)),"错误",IF(VLOOKUP(E339,'1-学员信息表'!A:AG,20,0)="","错误",VLOOKUP(E339,'1-学员信息表'!A:AG,20,0))))</f>
        <v/>
      </c>
      <c r="U339" s="8" t="str">
        <f>IF(E339="","",IF(ISERROR(VLOOKUP(E339,'1-学员信息表'!A:AG,20,0)),"错误",IF(VLOOKUP(E339,'1-学员信息表'!A:AG,20,0)="","错误",VLOOKUP(E339,'1-学员信息表'!A:AG,20,0))))</f>
        <v/>
      </c>
    </row>
    <row r="340" spans="1:21">
      <c r="A340" s="8" t="str">
        <f t="shared" si="15"/>
        <v/>
      </c>
      <c r="B340" s="12" t="str">
        <f t="shared" si="16"/>
        <v/>
      </c>
      <c r="C340" s="11" t="str">
        <f t="shared" si="17"/>
        <v/>
      </c>
      <c r="D340" s="3"/>
      <c r="E340" s="1"/>
      <c r="F340" s="12" t="str">
        <f>IF(E340="","",IFERROR(VLOOKUP(E340,'1-学员信息表'!A:AG,2,0),"错误"))</f>
        <v/>
      </c>
      <c r="G340" s="12" t="str">
        <f>IF(E340="","",IF(ISERROR(VLOOKUP(E340,'3-班级学员信息表'!G:AC,12,0)),"错误",IF(VLOOKUP(E340,'3-班级学员信息表'!G:AC,12,0)="","错误",VLOOKUP(E340,'3-班级学员信息表'!G:AC,12,0))))</f>
        <v/>
      </c>
      <c r="H340" s="12" t="str">
        <f>IF(E340="","",IF(ISERROR(VLOOKUP(E340,'3-班级学员信息表'!G:AC,13,0)),"错误",IF(VLOOKUP(E340,'3-班级学员信息表'!G:AC,13,0)="","错误",VLOOKUP(E340,'3-班级学员信息表'!G:AC,13,0))))</f>
        <v/>
      </c>
      <c r="I340" s="8" t="str">
        <f>IF(E340="","",IFERROR(VLOOKUP(E340,'3-班级学员信息表'!G:AC,14,0),"错误"))</f>
        <v/>
      </c>
      <c r="J340" s="8" t="str">
        <f>IF(E340="","",IFERROR(VLOOKUP(E340,'3-班级学员信息表'!G:AC,15,0),"错误"))</f>
        <v/>
      </c>
      <c r="K340" s="7" t="str">
        <f>IF(E340="","",IFERROR(VLOOKUP(H340,'2-班级信息'!A:AH,6,0),"错误"))</f>
        <v/>
      </c>
      <c r="L340" s="7" t="str">
        <f>IF(E340="","",IFERROR(VLOOKUP(H340,'2-班级信息'!A:AH,29,0),"错误"))</f>
        <v/>
      </c>
      <c r="M340" s="6">
        <f>SUMIF('6-学员费用预警表'!A:A,'10-新增明细'!E340,'6-学员费用预警表'!F:F)</f>
        <v>0</v>
      </c>
      <c r="N340" s="5">
        <f>SUMIF('6-学员费用预警表'!A:A,'10-新增明细'!E340,'6-学员费用预警表'!I:I)</f>
        <v>0</v>
      </c>
      <c r="O340" s="8" t="str">
        <f>IF(E340="","",IFERROR(VLOOKUP(E340,'1-学员信息表'!A:AG,8,0),"错误"))</f>
        <v/>
      </c>
      <c r="P340" s="8" t="str">
        <f>IF(E340="","",IFERROR(VLOOKUP(E340,'4-收据记录表'!D:AX,18,0),"错误"))</f>
        <v/>
      </c>
      <c r="Q340" s="12"/>
      <c r="R340" s="11"/>
      <c r="S340" s="8" t="str">
        <f>IF(E340="","",IF(ISERROR(VLOOKUP(E340,'1-学员信息表'!A:AG,9,0)),"错误",IF(VLOOKUP(E340,'1-学员信息表'!A:AG,9,0)="","错误",VLOOKUP(E340,'1-学员信息表'!A:AG,9,0))))</f>
        <v/>
      </c>
      <c r="T340" s="4" t="str">
        <f>IF(E340="","",IF(ISERROR(VLOOKUP(E340,'1-学员信息表'!A:AG,20,0)),"错误",IF(VLOOKUP(E340,'1-学员信息表'!A:AG,20,0)="","错误",VLOOKUP(E340,'1-学员信息表'!A:AG,20,0))))</f>
        <v/>
      </c>
      <c r="U340" s="8" t="str">
        <f>IF(E340="","",IF(ISERROR(VLOOKUP(E340,'1-学员信息表'!A:AG,20,0)),"错误",IF(VLOOKUP(E340,'1-学员信息表'!A:AG,20,0)="","错误",VLOOKUP(E340,'1-学员信息表'!A:AG,20,0))))</f>
        <v/>
      </c>
    </row>
    <row r="341" spans="1:21">
      <c r="A341" s="8" t="str">
        <f t="shared" si="15"/>
        <v/>
      </c>
      <c r="B341" s="12" t="str">
        <f t="shared" si="16"/>
        <v/>
      </c>
      <c r="C341" s="11" t="str">
        <f t="shared" si="17"/>
        <v/>
      </c>
      <c r="D341" s="3"/>
      <c r="E341" s="1"/>
      <c r="F341" s="12" t="str">
        <f>IF(E341="","",IFERROR(VLOOKUP(E341,'1-学员信息表'!A:AG,2,0),"错误"))</f>
        <v/>
      </c>
      <c r="G341" s="12" t="str">
        <f>IF(E341="","",IF(ISERROR(VLOOKUP(E341,'3-班级学员信息表'!G:AC,12,0)),"错误",IF(VLOOKUP(E341,'3-班级学员信息表'!G:AC,12,0)="","错误",VLOOKUP(E341,'3-班级学员信息表'!G:AC,12,0))))</f>
        <v/>
      </c>
      <c r="H341" s="12" t="str">
        <f>IF(E341="","",IF(ISERROR(VLOOKUP(E341,'3-班级学员信息表'!G:AC,13,0)),"错误",IF(VLOOKUP(E341,'3-班级学员信息表'!G:AC,13,0)="","错误",VLOOKUP(E341,'3-班级学员信息表'!G:AC,13,0))))</f>
        <v/>
      </c>
      <c r="I341" s="8" t="str">
        <f>IF(E341="","",IFERROR(VLOOKUP(E341,'3-班级学员信息表'!G:AC,14,0),"错误"))</f>
        <v/>
      </c>
      <c r="J341" s="8" t="str">
        <f>IF(E341="","",IFERROR(VLOOKUP(E341,'3-班级学员信息表'!G:AC,15,0),"错误"))</f>
        <v/>
      </c>
      <c r="K341" s="7" t="str">
        <f>IF(E341="","",IFERROR(VLOOKUP(H341,'2-班级信息'!A:AH,6,0),"错误"))</f>
        <v/>
      </c>
      <c r="L341" s="7" t="str">
        <f>IF(E341="","",IFERROR(VLOOKUP(H341,'2-班级信息'!A:AH,29,0),"错误"))</f>
        <v/>
      </c>
      <c r="M341" s="6">
        <f>SUMIF('6-学员费用预警表'!A:A,'10-新增明细'!E341,'6-学员费用预警表'!F:F)</f>
        <v>0</v>
      </c>
      <c r="N341" s="5">
        <f>SUMIF('6-学员费用预警表'!A:A,'10-新增明细'!E341,'6-学员费用预警表'!I:I)</f>
        <v>0</v>
      </c>
      <c r="O341" s="8" t="str">
        <f>IF(E341="","",IFERROR(VLOOKUP(E341,'1-学员信息表'!A:AG,8,0),"错误"))</f>
        <v/>
      </c>
      <c r="P341" s="8" t="str">
        <f>IF(E341="","",IFERROR(VLOOKUP(E341,'4-收据记录表'!D:AX,18,0),"错误"))</f>
        <v/>
      </c>
      <c r="Q341" s="12"/>
      <c r="R341" s="11"/>
      <c r="S341" s="8" t="str">
        <f>IF(E341="","",IF(ISERROR(VLOOKUP(E341,'1-学员信息表'!A:AG,9,0)),"错误",IF(VLOOKUP(E341,'1-学员信息表'!A:AG,9,0)="","错误",VLOOKUP(E341,'1-学员信息表'!A:AG,9,0))))</f>
        <v/>
      </c>
      <c r="T341" s="4" t="str">
        <f>IF(E341="","",IF(ISERROR(VLOOKUP(E341,'1-学员信息表'!A:AG,20,0)),"错误",IF(VLOOKUP(E341,'1-学员信息表'!A:AG,20,0)="","错误",VLOOKUP(E341,'1-学员信息表'!A:AG,20,0))))</f>
        <v/>
      </c>
      <c r="U341" s="8" t="str">
        <f>IF(E341="","",IF(ISERROR(VLOOKUP(E341,'1-学员信息表'!A:AG,20,0)),"错误",IF(VLOOKUP(E341,'1-学员信息表'!A:AG,20,0)="","错误",VLOOKUP(E341,'1-学员信息表'!A:AG,20,0))))</f>
        <v/>
      </c>
    </row>
    <row r="342" spans="1:21">
      <c r="A342" s="8" t="str">
        <f t="shared" si="15"/>
        <v/>
      </c>
      <c r="B342" s="12" t="str">
        <f t="shared" si="16"/>
        <v/>
      </c>
      <c r="C342" s="11" t="str">
        <f t="shared" si="17"/>
        <v/>
      </c>
      <c r="D342" s="3"/>
      <c r="E342" s="1"/>
      <c r="F342" s="12" t="str">
        <f>IF(E342="","",IFERROR(VLOOKUP(E342,'1-学员信息表'!A:AG,2,0),"错误"))</f>
        <v/>
      </c>
      <c r="G342" s="12" t="str">
        <f>IF(E342="","",IF(ISERROR(VLOOKUP(E342,'3-班级学员信息表'!G:AC,12,0)),"错误",IF(VLOOKUP(E342,'3-班级学员信息表'!G:AC,12,0)="","错误",VLOOKUP(E342,'3-班级学员信息表'!G:AC,12,0))))</f>
        <v/>
      </c>
      <c r="H342" s="12" t="str">
        <f>IF(E342="","",IF(ISERROR(VLOOKUP(E342,'3-班级学员信息表'!G:AC,13,0)),"错误",IF(VLOOKUP(E342,'3-班级学员信息表'!G:AC,13,0)="","错误",VLOOKUP(E342,'3-班级学员信息表'!G:AC,13,0))))</f>
        <v/>
      </c>
      <c r="I342" s="8" t="str">
        <f>IF(E342="","",IFERROR(VLOOKUP(E342,'3-班级学员信息表'!G:AC,14,0),"错误"))</f>
        <v/>
      </c>
      <c r="J342" s="8" t="str">
        <f>IF(E342="","",IFERROR(VLOOKUP(E342,'3-班级学员信息表'!G:AC,15,0),"错误"))</f>
        <v/>
      </c>
      <c r="K342" s="7" t="str">
        <f>IF(E342="","",IFERROR(VLOOKUP(H342,'2-班级信息'!A:AH,6,0),"错误"))</f>
        <v/>
      </c>
      <c r="L342" s="7" t="str">
        <f>IF(E342="","",IFERROR(VLOOKUP(H342,'2-班级信息'!A:AH,29,0),"错误"))</f>
        <v/>
      </c>
      <c r="M342" s="6">
        <f>SUMIF('6-学员费用预警表'!A:A,'10-新增明细'!E342,'6-学员费用预警表'!F:F)</f>
        <v>0</v>
      </c>
      <c r="N342" s="5">
        <f>SUMIF('6-学员费用预警表'!A:A,'10-新增明细'!E342,'6-学员费用预警表'!I:I)</f>
        <v>0</v>
      </c>
      <c r="O342" s="8" t="str">
        <f>IF(E342="","",IFERROR(VLOOKUP(E342,'1-学员信息表'!A:AG,8,0),"错误"))</f>
        <v/>
      </c>
      <c r="P342" s="8" t="str">
        <f>IF(E342="","",IFERROR(VLOOKUP(E342,'4-收据记录表'!D:AX,18,0),"错误"))</f>
        <v/>
      </c>
      <c r="Q342" s="12"/>
      <c r="R342" s="11"/>
      <c r="S342" s="8" t="str">
        <f>IF(E342="","",IF(ISERROR(VLOOKUP(E342,'1-学员信息表'!A:AG,9,0)),"错误",IF(VLOOKUP(E342,'1-学员信息表'!A:AG,9,0)="","错误",VLOOKUP(E342,'1-学员信息表'!A:AG,9,0))))</f>
        <v/>
      </c>
      <c r="T342" s="4" t="str">
        <f>IF(E342="","",IF(ISERROR(VLOOKUP(E342,'1-学员信息表'!A:AG,20,0)),"错误",IF(VLOOKUP(E342,'1-学员信息表'!A:AG,20,0)="","错误",VLOOKUP(E342,'1-学员信息表'!A:AG,20,0))))</f>
        <v/>
      </c>
      <c r="U342" s="8" t="str">
        <f>IF(E342="","",IF(ISERROR(VLOOKUP(E342,'1-学员信息表'!A:AG,20,0)),"错误",IF(VLOOKUP(E342,'1-学员信息表'!A:AG,20,0)="","错误",VLOOKUP(E342,'1-学员信息表'!A:AG,20,0))))</f>
        <v/>
      </c>
    </row>
    <row r="343" spans="1:21">
      <c r="A343" s="8" t="str">
        <f t="shared" si="15"/>
        <v/>
      </c>
      <c r="B343" s="12" t="str">
        <f t="shared" si="16"/>
        <v/>
      </c>
      <c r="C343" s="11" t="str">
        <f t="shared" si="17"/>
        <v/>
      </c>
      <c r="D343" s="3"/>
      <c r="E343" s="1"/>
      <c r="F343" s="12" t="str">
        <f>IF(E343="","",IFERROR(VLOOKUP(E343,'1-学员信息表'!A:AG,2,0),"错误"))</f>
        <v/>
      </c>
      <c r="G343" s="12" t="str">
        <f>IF(E343="","",IF(ISERROR(VLOOKUP(E343,'3-班级学员信息表'!G:AC,12,0)),"错误",IF(VLOOKUP(E343,'3-班级学员信息表'!G:AC,12,0)="","错误",VLOOKUP(E343,'3-班级学员信息表'!G:AC,12,0))))</f>
        <v/>
      </c>
      <c r="H343" s="12" t="str">
        <f>IF(E343="","",IF(ISERROR(VLOOKUP(E343,'3-班级学员信息表'!G:AC,13,0)),"错误",IF(VLOOKUP(E343,'3-班级学员信息表'!G:AC,13,0)="","错误",VLOOKUP(E343,'3-班级学员信息表'!G:AC,13,0))))</f>
        <v/>
      </c>
      <c r="I343" s="8" t="str">
        <f>IF(E343="","",IFERROR(VLOOKUP(E343,'3-班级学员信息表'!G:AC,14,0),"错误"))</f>
        <v/>
      </c>
      <c r="J343" s="8" t="str">
        <f>IF(E343="","",IFERROR(VLOOKUP(E343,'3-班级学员信息表'!G:AC,15,0),"错误"))</f>
        <v/>
      </c>
      <c r="K343" s="7" t="str">
        <f>IF(E343="","",IFERROR(VLOOKUP(H343,'2-班级信息'!A:AH,6,0),"错误"))</f>
        <v/>
      </c>
      <c r="L343" s="7" t="str">
        <f>IF(E343="","",IFERROR(VLOOKUP(H343,'2-班级信息'!A:AH,29,0),"错误"))</f>
        <v/>
      </c>
      <c r="M343" s="6">
        <f>SUMIF('6-学员费用预警表'!A:A,'10-新增明细'!E343,'6-学员费用预警表'!F:F)</f>
        <v>0</v>
      </c>
      <c r="N343" s="5">
        <f>SUMIF('6-学员费用预警表'!A:A,'10-新增明细'!E343,'6-学员费用预警表'!I:I)</f>
        <v>0</v>
      </c>
      <c r="O343" s="8" t="str">
        <f>IF(E343="","",IFERROR(VLOOKUP(E343,'1-学员信息表'!A:AG,8,0),"错误"))</f>
        <v/>
      </c>
      <c r="P343" s="8" t="str">
        <f>IF(E343="","",IFERROR(VLOOKUP(E343,'4-收据记录表'!D:AX,18,0),"错误"))</f>
        <v/>
      </c>
      <c r="Q343" s="12"/>
      <c r="R343" s="11"/>
      <c r="S343" s="8" t="str">
        <f>IF(E343="","",IF(ISERROR(VLOOKUP(E343,'1-学员信息表'!A:AG,9,0)),"错误",IF(VLOOKUP(E343,'1-学员信息表'!A:AG,9,0)="","错误",VLOOKUP(E343,'1-学员信息表'!A:AG,9,0))))</f>
        <v/>
      </c>
      <c r="T343" s="4" t="str">
        <f>IF(E343="","",IF(ISERROR(VLOOKUP(E343,'1-学员信息表'!A:AG,20,0)),"错误",IF(VLOOKUP(E343,'1-学员信息表'!A:AG,20,0)="","错误",VLOOKUP(E343,'1-学员信息表'!A:AG,20,0))))</f>
        <v/>
      </c>
      <c r="U343" s="8" t="str">
        <f>IF(E343="","",IF(ISERROR(VLOOKUP(E343,'1-学员信息表'!A:AG,20,0)),"错误",IF(VLOOKUP(E343,'1-学员信息表'!A:AG,20,0)="","错误",VLOOKUP(E343,'1-学员信息表'!A:AG,20,0))))</f>
        <v/>
      </c>
    </row>
    <row r="344" spans="1:21">
      <c r="A344" s="8" t="str">
        <f t="shared" si="15"/>
        <v/>
      </c>
      <c r="B344" s="12" t="str">
        <f t="shared" si="16"/>
        <v/>
      </c>
      <c r="C344" s="11" t="str">
        <f t="shared" si="17"/>
        <v/>
      </c>
      <c r="D344" s="3"/>
      <c r="E344" s="1"/>
      <c r="F344" s="12" t="str">
        <f>IF(E344="","",IFERROR(VLOOKUP(E344,'1-学员信息表'!A:AG,2,0),"错误"))</f>
        <v/>
      </c>
      <c r="G344" s="12" t="str">
        <f>IF(E344="","",IF(ISERROR(VLOOKUP(E344,'3-班级学员信息表'!G:AC,12,0)),"错误",IF(VLOOKUP(E344,'3-班级学员信息表'!G:AC,12,0)="","错误",VLOOKUP(E344,'3-班级学员信息表'!G:AC,12,0))))</f>
        <v/>
      </c>
      <c r="H344" s="12" t="str">
        <f>IF(E344="","",IF(ISERROR(VLOOKUP(E344,'3-班级学员信息表'!G:AC,13,0)),"错误",IF(VLOOKUP(E344,'3-班级学员信息表'!G:AC,13,0)="","错误",VLOOKUP(E344,'3-班级学员信息表'!G:AC,13,0))))</f>
        <v/>
      </c>
      <c r="I344" s="8" t="str">
        <f>IF(E344="","",IFERROR(VLOOKUP(E344,'3-班级学员信息表'!G:AC,14,0),"错误"))</f>
        <v/>
      </c>
      <c r="J344" s="8" t="str">
        <f>IF(E344="","",IFERROR(VLOOKUP(E344,'3-班级学员信息表'!G:AC,15,0),"错误"))</f>
        <v/>
      </c>
      <c r="K344" s="7" t="str">
        <f>IF(E344="","",IFERROR(VLOOKUP(H344,'2-班级信息'!A:AH,6,0),"错误"))</f>
        <v/>
      </c>
      <c r="L344" s="7" t="str">
        <f>IF(E344="","",IFERROR(VLOOKUP(H344,'2-班级信息'!A:AH,29,0),"错误"))</f>
        <v/>
      </c>
      <c r="M344" s="6">
        <f>SUMIF('6-学员费用预警表'!A:A,'10-新增明细'!E344,'6-学员费用预警表'!F:F)</f>
        <v>0</v>
      </c>
      <c r="N344" s="5">
        <f>SUMIF('6-学员费用预警表'!A:A,'10-新增明细'!E344,'6-学员费用预警表'!I:I)</f>
        <v>0</v>
      </c>
      <c r="O344" s="8" t="str">
        <f>IF(E344="","",IFERROR(VLOOKUP(E344,'1-学员信息表'!A:AG,8,0),"错误"))</f>
        <v/>
      </c>
      <c r="P344" s="8" t="str">
        <f>IF(E344="","",IFERROR(VLOOKUP(E344,'4-收据记录表'!D:AX,18,0),"错误"))</f>
        <v/>
      </c>
      <c r="Q344" s="12"/>
      <c r="R344" s="11"/>
      <c r="S344" s="8" t="str">
        <f>IF(E344="","",IF(ISERROR(VLOOKUP(E344,'1-学员信息表'!A:AG,9,0)),"错误",IF(VLOOKUP(E344,'1-学员信息表'!A:AG,9,0)="","错误",VLOOKUP(E344,'1-学员信息表'!A:AG,9,0))))</f>
        <v/>
      </c>
      <c r="T344" s="4" t="str">
        <f>IF(E344="","",IF(ISERROR(VLOOKUP(E344,'1-学员信息表'!A:AG,20,0)),"错误",IF(VLOOKUP(E344,'1-学员信息表'!A:AG,20,0)="","错误",VLOOKUP(E344,'1-学员信息表'!A:AG,20,0))))</f>
        <v/>
      </c>
      <c r="U344" s="8" t="str">
        <f>IF(E344="","",IF(ISERROR(VLOOKUP(E344,'1-学员信息表'!A:AG,20,0)),"错误",IF(VLOOKUP(E344,'1-学员信息表'!A:AG,20,0)="","错误",VLOOKUP(E344,'1-学员信息表'!A:AG,20,0))))</f>
        <v/>
      </c>
    </row>
    <row r="345" spans="1:21">
      <c r="A345" s="8" t="str">
        <f t="shared" si="15"/>
        <v/>
      </c>
      <c r="B345" s="12" t="str">
        <f t="shared" si="16"/>
        <v/>
      </c>
      <c r="C345" s="11" t="str">
        <f t="shared" si="17"/>
        <v/>
      </c>
      <c r="D345" s="3"/>
      <c r="E345" s="1"/>
      <c r="F345" s="12" t="str">
        <f>IF(E345="","",IFERROR(VLOOKUP(E345,'1-学员信息表'!A:AG,2,0),"错误"))</f>
        <v/>
      </c>
      <c r="G345" s="12" t="str">
        <f>IF(E345="","",IF(ISERROR(VLOOKUP(E345,'3-班级学员信息表'!G:AC,12,0)),"错误",IF(VLOOKUP(E345,'3-班级学员信息表'!G:AC,12,0)="","错误",VLOOKUP(E345,'3-班级学员信息表'!G:AC,12,0))))</f>
        <v/>
      </c>
      <c r="H345" s="12" t="str">
        <f>IF(E345="","",IF(ISERROR(VLOOKUP(E345,'3-班级学员信息表'!G:AC,13,0)),"错误",IF(VLOOKUP(E345,'3-班级学员信息表'!G:AC,13,0)="","错误",VLOOKUP(E345,'3-班级学员信息表'!G:AC,13,0))))</f>
        <v/>
      </c>
      <c r="I345" s="8" t="str">
        <f>IF(E345="","",IFERROR(VLOOKUP(E345,'3-班级学员信息表'!G:AC,14,0),"错误"))</f>
        <v/>
      </c>
      <c r="J345" s="8" t="str">
        <f>IF(E345="","",IFERROR(VLOOKUP(E345,'3-班级学员信息表'!G:AC,15,0),"错误"))</f>
        <v/>
      </c>
      <c r="K345" s="7" t="str">
        <f>IF(E345="","",IFERROR(VLOOKUP(H345,'2-班级信息'!A:AH,6,0),"错误"))</f>
        <v/>
      </c>
      <c r="L345" s="7" t="str">
        <f>IF(E345="","",IFERROR(VLOOKUP(H345,'2-班级信息'!A:AH,29,0),"错误"))</f>
        <v/>
      </c>
      <c r="M345" s="6">
        <f>SUMIF('6-学员费用预警表'!A:A,'10-新增明细'!E345,'6-学员费用预警表'!F:F)</f>
        <v>0</v>
      </c>
      <c r="N345" s="5">
        <f>SUMIF('6-学员费用预警表'!A:A,'10-新增明细'!E345,'6-学员费用预警表'!I:I)</f>
        <v>0</v>
      </c>
      <c r="O345" s="8" t="str">
        <f>IF(E345="","",IFERROR(VLOOKUP(E345,'1-学员信息表'!A:AG,8,0),"错误"))</f>
        <v/>
      </c>
      <c r="P345" s="8" t="str">
        <f>IF(E345="","",IFERROR(VLOOKUP(E345,'4-收据记录表'!D:AX,18,0),"错误"))</f>
        <v/>
      </c>
      <c r="Q345" s="12"/>
      <c r="R345" s="11"/>
      <c r="S345" s="8" t="str">
        <f>IF(E345="","",IF(ISERROR(VLOOKUP(E345,'1-学员信息表'!A:AG,9,0)),"错误",IF(VLOOKUP(E345,'1-学员信息表'!A:AG,9,0)="","错误",VLOOKUP(E345,'1-学员信息表'!A:AG,9,0))))</f>
        <v/>
      </c>
      <c r="T345" s="4" t="str">
        <f>IF(E345="","",IF(ISERROR(VLOOKUP(E345,'1-学员信息表'!A:AG,20,0)),"错误",IF(VLOOKUP(E345,'1-学员信息表'!A:AG,20,0)="","错误",VLOOKUP(E345,'1-学员信息表'!A:AG,20,0))))</f>
        <v/>
      </c>
      <c r="U345" s="8" t="str">
        <f>IF(E345="","",IF(ISERROR(VLOOKUP(E345,'1-学员信息表'!A:AG,20,0)),"错误",IF(VLOOKUP(E345,'1-学员信息表'!A:AG,20,0)="","错误",VLOOKUP(E345,'1-学员信息表'!A:AG,20,0))))</f>
        <v/>
      </c>
    </row>
    <row r="346" spans="1:21">
      <c r="A346" s="8" t="str">
        <f t="shared" si="15"/>
        <v/>
      </c>
      <c r="B346" s="12" t="str">
        <f t="shared" si="16"/>
        <v/>
      </c>
      <c r="C346" s="11" t="str">
        <f t="shared" si="17"/>
        <v/>
      </c>
      <c r="D346" s="3"/>
      <c r="E346" s="1"/>
      <c r="F346" s="12" t="str">
        <f>IF(E346="","",IFERROR(VLOOKUP(E346,'1-学员信息表'!A:AG,2,0),"错误"))</f>
        <v/>
      </c>
      <c r="G346" s="12" t="str">
        <f>IF(E346="","",IF(ISERROR(VLOOKUP(E346,'3-班级学员信息表'!G:AC,12,0)),"错误",IF(VLOOKUP(E346,'3-班级学员信息表'!G:AC,12,0)="","错误",VLOOKUP(E346,'3-班级学员信息表'!G:AC,12,0))))</f>
        <v/>
      </c>
      <c r="H346" s="12" t="str">
        <f>IF(E346="","",IF(ISERROR(VLOOKUP(E346,'3-班级学员信息表'!G:AC,13,0)),"错误",IF(VLOOKUP(E346,'3-班级学员信息表'!G:AC,13,0)="","错误",VLOOKUP(E346,'3-班级学员信息表'!G:AC,13,0))))</f>
        <v/>
      </c>
      <c r="I346" s="8" t="str">
        <f>IF(E346="","",IFERROR(VLOOKUP(E346,'3-班级学员信息表'!G:AC,14,0),"错误"))</f>
        <v/>
      </c>
      <c r="J346" s="8" t="str">
        <f>IF(E346="","",IFERROR(VLOOKUP(E346,'3-班级学员信息表'!G:AC,15,0),"错误"))</f>
        <v/>
      </c>
      <c r="K346" s="7" t="str">
        <f>IF(E346="","",IFERROR(VLOOKUP(H346,'2-班级信息'!A:AH,6,0),"错误"))</f>
        <v/>
      </c>
      <c r="L346" s="7" t="str">
        <f>IF(E346="","",IFERROR(VLOOKUP(H346,'2-班级信息'!A:AH,29,0),"错误"))</f>
        <v/>
      </c>
      <c r="M346" s="6">
        <f>SUMIF('6-学员费用预警表'!A:A,'10-新增明细'!E346,'6-学员费用预警表'!F:F)</f>
        <v>0</v>
      </c>
      <c r="N346" s="5">
        <f>SUMIF('6-学员费用预警表'!A:A,'10-新增明细'!E346,'6-学员费用预警表'!I:I)</f>
        <v>0</v>
      </c>
      <c r="O346" s="8" t="str">
        <f>IF(E346="","",IFERROR(VLOOKUP(E346,'1-学员信息表'!A:AG,8,0),"错误"))</f>
        <v/>
      </c>
      <c r="P346" s="8" t="str">
        <f>IF(E346="","",IFERROR(VLOOKUP(E346,'4-收据记录表'!D:AX,18,0),"错误"))</f>
        <v/>
      </c>
      <c r="Q346" s="12"/>
      <c r="R346" s="11"/>
      <c r="S346" s="8" t="str">
        <f>IF(E346="","",IF(ISERROR(VLOOKUP(E346,'1-学员信息表'!A:AG,9,0)),"错误",IF(VLOOKUP(E346,'1-学员信息表'!A:AG,9,0)="","错误",VLOOKUP(E346,'1-学员信息表'!A:AG,9,0))))</f>
        <v/>
      </c>
      <c r="T346" s="4" t="str">
        <f>IF(E346="","",IF(ISERROR(VLOOKUP(E346,'1-学员信息表'!A:AG,20,0)),"错误",IF(VLOOKUP(E346,'1-学员信息表'!A:AG,20,0)="","错误",VLOOKUP(E346,'1-学员信息表'!A:AG,20,0))))</f>
        <v/>
      </c>
      <c r="U346" s="8" t="str">
        <f>IF(E346="","",IF(ISERROR(VLOOKUP(E346,'1-学员信息表'!A:AG,20,0)),"错误",IF(VLOOKUP(E346,'1-学员信息表'!A:AG,20,0)="","错误",VLOOKUP(E346,'1-学员信息表'!A:AG,20,0))))</f>
        <v/>
      </c>
    </row>
    <row r="347" spans="1:21">
      <c r="A347" s="8" t="str">
        <f t="shared" si="15"/>
        <v/>
      </c>
      <c r="B347" s="12" t="str">
        <f t="shared" si="16"/>
        <v/>
      </c>
      <c r="C347" s="11" t="str">
        <f t="shared" si="17"/>
        <v/>
      </c>
      <c r="D347" s="3"/>
      <c r="E347" s="1"/>
      <c r="F347" s="12" t="str">
        <f>IF(E347="","",IFERROR(VLOOKUP(E347,'1-学员信息表'!A:AG,2,0),"错误"))</f>
        <v/>
      </c>
      <c r="G347" s="12" t="str">
        <f>IF(E347="","",IF(ISERROR(VLOOKUP(E347,'3-班级学员信息表'!G:AC,12,0)),"错误",IF(VLOOKUP(E347,'3-班级学员信息表'!G:AC,12,0)="","错误",VLOOKUP(E347,'3-班级学员信息表'!G:AC,12,0))))</f>
        <v/>
      </c>
      <c r="H347" s="12" t="str">
        <f>IF(E347="","",IF(ISERROR(VLOOKUP(E347,'3-班级学员信息表'!G:AC,13,0)),"错误",IF(VLOOKUP(E347,'3-班级学员信息表'!G:AC,13,0)="","错误",VLOOKUP(E347,'3-班级学员信息表'!G:AC,13,0))))</f>
        <v/>
      </c>
      <c r="I347" s="8" t="str">
        <f>IF(E347="","",IFERROR(VLOOKUP(E347,'3-班级学员信息表'!G:AC,14,0),"错误"))</f>
        <v/>
      </c>
      <c r="J347" s="8" t="str">
        <f>IF(E347="","",IFERROR(VLOOKUP(E347,'3-班级学员信息表'!G:AC,15,0),"错误"))</f>
        <v/>
      </c>
      <c r="K347" s="7" t="str">
        <f>IF(E347="","",IFERROR(VLOOKUP(H347,'2-班级信息'!A:AH,6,0),"错误"))</f>
        <v/>
      </c>
      <c r="L347" s="7" t="str">
        <f>IF(E347="","",IFERROR(VLOOKUP(H347,'2-班级信息'!A:AH,29,0),"错误"))</f>
        <v/>
      </c>
      <c r="M347" s="6">
        <f>SUMIF('6-学员费用预警表'!A:A,'10-新增明细'!E347,'6-学员费用预警表'!F:F)</f>
        <v>0</v>
      </c>
      <c r="N347" s="5">
        <f>SUMIF('6-学员费用预警表'!A:A,'10-新增明细'!E347,'6-学员费用预警表'!I:I)</f>
        <v>0</v>
      </c>
      <c r="O347" s="8" t="str">
        <f>IF(E347="","",IFERROR(VLOOKUP(E347,'1-学员信息表'!A:AG,8,0),"错误"))</f>
        <v/>
      </c>
      <c r="P347" s="8" t="str">
        <f>IF(E347="","",IFERROR(VLOOKUP(E347,'4-收据记录表'!D:AX,18,0),"错误"))</f>
        <v/>
      </c>
      <c r="Q347" s="12"/>
      <c r="R347" s="11"/>
      <c r="S347" s="8" t="str">
        <f>IF(E347="","",IF(ISERROR(VLOOKUP(E347,'1-学员信息表'!A:AG,9,0)),"错误",IF(VLOOKUP(E347,'1-学员信息表'!A:AG,9,0)="","错误",VLOOKUP(E347,'1-学员信息表'!A:AG,9,0))))</f>
        <v/>
      </c>
      <c r="T347" s="4" t="str">
        <f>IF(E347="","",IF(ISERROR(VLOOKUP(E347,'1-学员信息表'!A:AG,20,0)),"错误",IF(VLOOKUP(E347,'1-学员信息表'!A:AG,20,0)="","错误",VLOOKUP(E347,'1-学员信息表'!A:AG,20,0))))</f>
        <v/>
      </c>
      <c r="U347" s="8" t="str">
        <f>IF(E347="","",IF(ISERROR(VLOOKUP(E347,'1-学员信息表'!A:AG,20,0)),"错误",IF(VLOOKUP(E347,'1-学员信息表'!A:AG,20,0)="","错误",VLOOKUP(E347,'1-学员信息表'!A:AG,20,0))))</f>
        <v/>
      </c>
    </row>
    <row r="348" spans="1:21">
      <c r="A348" s="8" t="str">
        <f t="shared" si="15"/>
        <v/>
      </c>
      <c r="B348" s="12" t="str">
        <f t="shared" si="16"/>
        <v/>
      </c>
      <c r="C348" s="11" t="str">
        <f t="shared" si="17"/>
        <v/>
      </c>
      <c r="D348" s="3"/>
      <c r="E348" s="1"/>
      <c r="F348" s="12" t="str">
        <f>IF(E348="","",IFERROR(VLOOKUP(E348,'1-学员信息表'!A:AG,2,0),"错误"))</f>
        <v/>
      </c>
      <c r="G348" s="12" t="str">
        <f>IF(E348="","",IF(ISERROR(VLOOKUP(E348,'3-班级学员信息表'!G:AC,12,0)),"错误",IF(VLOOKUP(E348,'3-班级学员信息表'!G:AC,12,0)="","错误",VLOOKUP(E348,'3-班级学员信息表'!G:AC,12,0))))</f>
        <v/>
      </c>
      <c r="H348" s="12" t="str">
        <f>IF(E348="","",IF(ISERROR(VLOOKUP(E348,'3-班级学员信息表'!G:AC,13,0)),"错误",IF(VLOOKUP(E348,'3-班级学员信息表'!G:AC,13,0)="","错误",VLOOKUP(E348,'3-班级学员信息表'!G:AC,13,0))))</f>
        <v/>
      </c>
      <c r="I348" s="8" t="str">
        <f>IF(E348="","",IFERROR(VLOOKUP(E348,'3-班级学员信息表'!G:AC,14,0),"错误"))</f>
        <v/>
      </c>
      <c r="J348" s="8" t="str">
        <f>IF(E348="","",IFERROR(VLOOKUP(E348,'3-班级学员信息表'!G:AC,15,0),"错误"))</f>
        <v/>
      </c>
      <c r="K348" s="7" t="str">
        <f>IF(E348="","",IFERROR(VLOOKUP(H348,'2-班级信息'!A:AH,6,0),"错误"))</f>
        <v/>
      </c>
      <c r="L348" s="7" t="str">
        <f>IF(E348="","",IFERROR(VLOOKUP(H348,'2-班级信息'!A:AH,29,0),"错误"))</f>
        <v/>
      </c>
      <c r="M348" s="6">
        <f>SUMIF('6-学员费用预警表'!A:A,'10-新增明细'!E348,'6-学员费用预警表'!F:F)</f>
        <v>0</v>
      </c>
      <c r="N348" s="5">
        <f>SUMIF('6-学员费用预警表'!A:A,'10-新增明细'!E348,'6-学员费用预警表'!I:I)</f>
        <v>0</v>
      </c>
      <c r="O348" s="8" t="str">
        <f>IF(E348="","",IFERROR(VLOOKUP(E348,'1-学员信息表'!A:AG,8,0),"错误"))</f>
        <v/>
      </c>
      <c r="P348" s="8" t="str">
        <f>IF(E348="","",IFERROR(VLOOKUP(E348,'4-收据记录表'!D:AX,18,0),"错误"))</f>
        <v/>
      </c>
      <c r="Q348" s="12"/>
      <c r="R348" s="11"/>
      <c r="S348" s="8" t="str">
        <f>IF(E348="","",IF(ISERROR(VLOOKUP(E348,'1-学员信息表'!A:AG,9,0)),"错误",IF(VLOOKUP(E348,'1-学员信息表'!A:AG,9,0)="","错误",VLOOKUP(E348,'1-学员信息表'!A:AG,9,0))))</f>
        <v/>
      </c>
      <c r="T348" s="4" t="str">
        <f>IF(E348="","",IF(ISERROR(VLOOKUP(E348,'1-学员信息表'!A:AG,20,0)),"错误",IF(VLOOKUP(E348,'1-学员信息表'!A:AG,20,0)="","错误",VLOOKUP(E348,'1-学员信息表'!A:AG,20,0))))</f>
        <v/>
      </c>
      <c r="U348" s="8" t="str">
        <f>IF(E348="","",IF(ISERROR(VLOOKUP(E348,'1-学员信息表'!A:AG,20,0)),"错误",IF(VLOOKUP(E348,'1-学员信息表'!A:AG,20,0)="","错误",VLOOKUP(E348,'1-学员信息表'!A:AG,20,0))))</f>
        <v/>
      </c>
    </row>
    <row r="349" spans="1:21">
      <c r="A349" s="8" t="str">
        <f t="shared" si="15"/>
        <v/>
      </c>
      <c r="B349" s="12" t="str">
        <f t="shared" si="16"/>
        <v/>
      </c>
      <c r="C349" s="11" t="str">
        <f t="shared" si="17"/>
        <v/>
      </c>
      <c r="D349" s="3"/>
      <c r="E349" s="1"/>
      <c r="F349" s="12" t="str">
        <f>IF(E349="","",IFERROR(VLOOKUP(E349,'1-学员信息表'!A:AG,2,0),"错误"))</f>
        <v/>
      </c>
      <c r="G349" s="12" t="str">
        <f>IF(E349="","",IF(ISERROR(VLOOKUP(E349,'3-班级学员信息表'!G:AC,12,0)),"错误",IF(VLOOKUP(E349,'3-班级学员信息表'!G:AC,12,0)="","错误",VLOOKUP(E349,'3-班级学员信息表'!G:AC,12,0))))</f>
        <v/>
      </c>
      <c r="H349" s="12" t="str">
        <f>IF(E349="","",IF(ISERROR(VLOOKUP(E349,'3-班级学员信息表'!G:AC,13,0)),"错误",IF(VLOOKUP(E349,'3-班级学员信息表'!G:AC,13,0)="","错误",VLOOKUP(E349,'3-班级学员信息表'!G:AC,13,0))))</f>
        <v/>
      </c>
      <c r="I349" s="8" t="str">
        <f>IF(E349="","",IFERROR(VLOOKUP(E349,'3-班级学员信息表'!G:AC,14,0),"错误"))</f>
        <v/>
      </c>
      <c r="J349" s="8" t="str">
        <f>IF(E349="","",IFERROR(VLOOKUP(E349,'3-班级学员信息表'!G:AC,15,0),"错误"))</f>
        <v/>
      </c>
      <c r="K349" s="7" t="str">
        <f>IF(E349="","",IFERROR(VLOOKUP(H349,'2-班级信息'!A:AH,6,0),"错误"))</f>
        <v/>
      </c>
      <c r="L349" s="7" t="str">
        <f>IF(E349="","",IFERROR(VLOOKUP(H349,'2-班级信息'!A:AH,29,0),"错误"))</f>
        <v/>
      </c>
      <c r="M349" s="6">
        <f>SUMIF('6-学员费用预警表'!A:A,'10-新增明细'!E349,'6-学员费用预警表'!F:F)</f>
        <v>0</v>
      </c>
      <c r="N349" s="5">
        <f>SUMIF('6-学员费用预警表'!A:A,'10-新增明细'!E349,'6-学员费用预警表'!I:I)</f>
        <v>0</v>
      </c>
      <c r="O349" s="8" t="str">
        <f>IF(E349="","",IFERROR(VLOOKUP(E349,'1-学员信息表'!A:AG,8,0),"错误"))</f>
        <v/>
      </c>
      <c r="P349" s="8" t="str">
        <f>IF(E349="","",IFERROR(VLOOKUP(E349,'4-收据记录表'!D:AX,18,0),"错误"))</f>
        <v/>
      </c>
      <c r="Q349" s="12"/>
      <c r="R349" s="11"/>
      <c r="S349" s="8" t="str">
        <f>IF(E349="","",IF(ISERROR(VLOOKUP(E349,'1-学员信息表'!A:AG,9,0)),"错误",IF(VLOOKUP(E349,'1-学员信息表'!A:AG,9,0)="","错误",VLOOKUP(E349,'1-学员信息表'!A:AG,9,0))))</f>
        <v/>
      </c>
      <c r="T349" s="4" t="str">
        <f>IF(E349="","",IF(ISERROR(VLOOKUP(E349,'1-学员信息表'!A:AG,20,0)),"错误",IF(VLOOKUP(E349,'1-学员信息表'!A:AG,20,0)="","错误",VLOOKUP(E349,'1-学员信息表'!A:AG,20,0))))</f>
        <v/>
      </c>
      <c r="U349" s="8" t="str">
        <f>IF(E349="","",IF(ISERROR(VLOOKUP(E349,'1-学员信息表'!A:AG,20,0)),"错误",IF(VLOOKUP(E349,'1-学员信息表'!A:AG,20,0)="","错误",VLOOKUP(E349,'1-学员信息表'!A:AG,20,0))))</f>
        <v/>
      </c>
    </row>
    <row r="350" spans="1:21">
      <c r="A350" s="8" t="str">
        <f t="shared" si="15"/>
        <v/>
      </c>
      <c r="B350" s="12" t="str">
        <f t="shared" si="16"/>
        <v/>
      </c>
      <c r="C350" s="11" t="str">
        <f t="shared" si="17"/>
        <v/>
      </c>
      <c r="D350" s="3"/>
      <c r="E350" s="1"/>
      <c r="F350" s="12" t="str">
        <f>IF(E350="","",IFERROR(VLOOKUP(E350,'1-学员信息表'!A:AG,2,0),"错误"))</f>
        <v/>
      </c>
      <c r="G350" s="12" t="str">
        <f>IF(E350="","",IF(ISERROR(VLOOKUP(E350,'3-班级学员信息表'!G:AC,12,0)),"错误",IF(VLOOKUP(E350,'3-班级学员信息表'!G:AC,12,0)="","错误",VLOOKUP(E350,'3-班级学员信息表'!G:AC,12,0))))</f>
        <v/>
      </c>
      <c r="H350" s="12" t="str">
        <f>IF(E350="","",IF(ISERROR(VLOOKUP(E350,'3-班级学员信息表'!G:AC,13,0)),"错误",IF(VLOOKUP(E350,'3-班级学员信息表'!G:AC,13,0)="","错误",VLOOKUP(E350,'3-班级学员信息表'!G:AC,13,0))))</f>
        <v/>
      </c>
      <c r="I350" s="8" t="str">
        <f>IF(E350="","",IFERROR(VLOOKUP(E350,'3-班级学员信息表'!G:AC,14,0),"错误"))</f>
        <v/>
      </c>
      <c r="J350" s="8" t="str">
        <f>IF(E350="","",IFERROR(VLOOKUP(E350,'3-班级学员信息表'!G:AC,15,0),"错误"))</f>
        <v/>
      </c>
      <c r="K350" s="7" t="str">
        <f>IF(E350="","",IFERROR(VLOOKUP(H350,'2-班级信息'!A:AH,6,0),"错误"))</f>
        <v/>
      </c>
      <c r="L350" s="7" t="str">
        <f>IF(E350="","",IFERROR(VLOOKUP(H350,'2-班级信息'!A:AH,29,0),"错误"))</f>
        <v/>
      </c>
      <c r="M350" s="6">
        <f>SUMIF('6-学员费用预警表'!A:A,'10-新增明细'!E350,'6-学员费用预警表'!F:F)</f>
        <v>0</v>
      </c>
      <c r="N350" s="5">
        <f>SUMIF('6-学员费用预警表'!A:A,'10-新增明细'!E350,'6-学员费用预警表'!I:I)</f>
        <v>0</v>
      </c>
      <c r="O350" s="8" t="str">
        <f>IF(E350="","",IFERROR(VLOOKUP(E350,'1-学员信息表'!A:AG,8,0),"错误"))</f>
        <v/>
      </c>
      <c r="P350" s="8" t="str">
        <f>IF(E350="","",IFERROR(VLOOKUP(E350,'4-收据记录表'!D:AX,18,0),"错误"))</f>
        <v/>
      </c>
      <c r="Q350" s="12"/>
      <c r="R350" s="11"/>
      <c r="S350" s="8" t="str">
        <f>IF(E350="","",IF(ISERROR(VLOOKUP(E350,'1-学员信息表'!A:AG,9,0)),"错误",IF(VLOOKUP(E350,'1-学员信息表'!A:AG,9,0)="","错误",VLOOKUP(E350,'1-学员信息表'!A:AG,9,0))))</f>
        <v/>
      </c>
      <c r="T350" s="4" t="str">
        <f>IF(E350="","",IF(ISERROR(VLOOKUP(E350,'1-学员信息表'!A:AG,20,0)),"错误",IF(VLOOKUP(E350,'1-学员信息表'!A:AG,20,0)="","错误",VLOOKUP(E350,'1-学员信息表'!A:AG,20,0))))</f>
        <v/>
      </c>
      <c r="U350" s="8" t="str">
        <f>IF(E350="","",IF(ISERROR(VLOOKUP(E350,'1-学员信息表'!A:AG,20,0)),"错误",IF(VLOOKUP(E350,'1-学员信息表'!A:AG,20,0)="","错误",VLOOKUP(E350,'1-学员信息表'!A:AG,20,0))))</f>
        <v/>
      </c>
    </row>
    <row r="351" spans="1:21">
      <c r="A351" s="8" t="str">
        <f t="shared" si="15"/>
        <v/>
      </c>
      <c r="B351" s="12" t="str">
        <f t="shared" si="16"/>
        <v/>
      </c>
      <c r="C351" s="11" t="str">
        <f t="shared" si="17"/>
        <v/>
      </c>
      <c r="D351" s="3"/>
      <c r="E351" s="1"/>
      <c r="F351" s="12" t="str">
        <f>IF(E351="","",IFERROR(VLOOKUP(E351,'1-学员信息表'!A:AG,2,0),"错误"))</f>
        <v/>
      </c>
      <c r="G351" s="12" t="str">
        <f>IF(E351="","",IF(ISERROR(VLOOKUP(E351,'3-班级学员信息表'!G:AC,12,0)),"错误",IF(VLOOKUP(E351,'3-班级学员信息表'!G:AC,12,0)="","错误",VLOOKUP(E351,'3-班级学员信息表'!G:AC,12,0))))</f>
        <v/>
      </c>
      <c r="H351" s="12" t="str">
        <f>IF(E351="","",IF(ISERROR(VLOOKUP(E351,'3-班级学员信息表'!G:AC,13,0)),"错误",IF(VLOOKUP(E351,'3-班级学员信息表'!G:AC,13,0)="","错误",VLOOKUP(E351,'3-班级学员信息表'!G:AC,13,0))))</f>
        <v/>
      </c>
      <c r="I351" s="8" t="str">
        <f>IF(E351="","",IFERROR(VLOOKUP(E351,'3-班级学员信息表'!G:AC,14,0),"错误"))</f>
        <v/>
      </c>
      <c r="J351" s="8" t="str">
        <f>IF(E351="","",IFERROR(VLOOKUP(E351,'3-班级学员信息表'!G:AC,15,0),"错误"))</f>
        <v/>
      </c>
      <c r="K351" s="7" t="str">
        <f>IF(E351="","",IFERROR(VLOOKUP(H351,'2-班级信息'!A:AH,6,0),"错误"))</f>
        <v/>
      </c>
      <c r="L351" s="7" t="str">
        <f>IF(E351="","",IFERROR(VLOOKUP(H351,'2-班级信息'!A:AH,29,0),"错误"))</f>
        <v/>
      </c>
      <c r="M351" s="6">
        <f>SUMIF('6-学员费用预警表'!A:A,'10-新增明细'!E351,'6-学员费用预警表'!F:F)</f>
        <v>0</v>
      </c>
      <c r="N351" s="5">
        <f>SUMIF('6-学员费用预警表'!A:A,'10-新增明细'!E351,'6-学员费用预警表'!I:I)</f>
        <v>0</v>
      </c>
      <c r="O351" s="8" t="str">
        <f>IF(E351="","",IFERROR(VLOOKUP(E351,'1-学员信息表'!A:AG,8,0),"错误"))</f>
        <v/>
      </c>
      <c r="P351" s="8" t="str">
        <f>IF(E351="","",IFERROR(VLOOKUP(E351,'4-收据记录表'!D:AX,18,0),"错误"))</f>
        <v/>
      </c>
      <c r="Q351" s="12"/>
      <c r="R351" s="11"/>
      <c r="S351" s="8" t="str">
        <f>IF(E351="","",IF(ISERROR(VLOOKUP(E351,'1-学员信息表'!A:AG,9,0)),"错误",IF(VLOOKUP(E351,'1-学员信息表'!A:AG,9,0)="","错误",VLOOKUP(E351,'1-学员信息表'!A:AG,9,0))))</f>
        <v/>
      </c>
      <c r="T351" s="4" t="str">
        <f>IF(E351="","",IF(ISERROR(VLOOKUP(E351,'1-学员信息表'!A:AG,20,0)),"错误",IF(VLOOKUP(E351,'1-学员信息表'!A:AG,20,0)="","错误",VLOOKUP(E351,'1-学员信息表'!A:AG,20,0))))</f>
        <v/>
      </c>
      <c r="U351" s="8" t="str">
        <f>IF(E351="","",IF(ISERROR(VLOOKUP(E351,'1-学员信息表'!A:AG,20,0)),"错误",IF(VLOOKUP(E351,'1-学员信息表'!A:AG,20,0)="","错误",VLOOKUP(E351,'1-学员信息表'!A:AG,20,0))))</f>
        <v/>
      </c>
    </row>
    <row r="352" spans="1:21">
      <c r="A352" s="8" t="str">
        <f t="shared" si="15"/>
        <v/>
      </c>
      <c r="B352" s="12" t="str">
        <f t="shared" si="16"/>
        <v/>
      </c>
      <c r="C352" s="11" t="str">
        <f t="shared" si="17"/>
        <v/>
      </c>
      <c r="D352" s="3"/>
      <c r="E352" s="1"/>
      <c r="F352" s="12" t="str">
        <f>IF(E352="","",IFERROR(VLOOKUP(E352,'1-学员信息表'!A:AG,2,0),"错误"))</f>
        <v/>
      </c>
      <c r="G352" s="12" t="str">
        <f>IF(E352="","",IF(ISERROR(VLOOKUP(E352,'3-班级学员信息表'!G:AC,12,0)),"错误",IF(VLOOKUP(E352,'3-班级学员信息表'!G:AC,12,0)="","错误",VLOOKUP(E352,'3-班级学员信息表'!G:AC,12,0))))</f>
        <v/>
      </c>
      <c r="H352" s="12" t="str">
        <f>IF(E352="","",IF(ISERROR(VLOOKUP(E352,'3-班级学员信息表'!G:AC,13,0)),"错误",IF(VLOOKUP(E352,'3-班级学员信息表'!G:AC,13,0)="","错误",VLOOKUP(E352,'3-班级学员信息表'!G:AC,13,0))))</f>
        <v/>
      </c>
      <c r="I352" s="8" t="str">
        <f>IF(E352="","",IFERROR(VLOOKUP(E352,'3-班级学员信息表'!G:AC,14,0),"错误"))</f>
        <v/>
      </c>
      <c r="J352" s="8" t="str">
        <f>IF(E352="","",IFERROR(VLOOKUP(E352,'3-班级学员信息表'!G:AC,15,0),"错误"))</f>
        <v/>
      </c>
      <c r="K352" s="7" t="str">
        <f>IF(E352="","",IFERROR(VLOOKUP(H352,'2-班级信息'!A:AH,6,0),"错误"))</f>
        <v/>
      </c>
      <c r="L352" s="7" t="str">
        <f>IF(E352="","",IFERROR(VLOOKUP(H352,'2-班级信息'!A:AH,29,0),"错误"))</f>
        <v/>
      </c>
      <c r="M352" s="6">
        <f>SUMIF('6-学员费用预警表'!A:A,'10-新增明细'!E352,'6-学员费用预警表'!F:F)</f>
        <v>0</v>
      </c>
      <c r="N352" s="5">
        <f>SUMIF('6-学员费用预警表'!A:A,'10-新增明细'!E352,'6-学员费用预警表'!I:I)</f>
        <v>0</v>
      </c>
      <c r="O352" s="8" t="str">
        <f>IF(E352="","",IFERROR(VLOOKUP(E352,'1-学员信息表'!A:AG,8,0),"错误"))</f>
        <v/>
      </c>
      <c r="P352" s="8" t="str">
        <f>IF(E352="","",IFERROR(VLOOKUP(E352,'4-收据记录表'!D:AX,18,0),"错误"))</f>
        <v/>
      </c>
      <c r="Q352" s="12"/>
      <c r="R352" s="11"/>
      <c r="S352" s="8" t="str">
        <f>IF(E352="","",IF(ISERROR(VLOOKUP(E352,'1-学员信息表'!A:AG,9,0)),"错误",IF(VLOOKUP(E352,'1-学员信息表'!A:AG,9,0)="","错误",VLOOKUP(E352,'1-学员信息表'!A:AG,9,0))))</f>
        <v/>
      </c>
      <c r="T352" s="4" t="str">
        <f>IF(E352="","",IF(ISERROR(VLOOKUP(E352,'1-学员信息表'!A:AG,20,0)),"错误",IF(VLOOKUP(E352,'1-学员信息表'!A:AG,20,0)="","错误",VLOOKUP(E352,'1-学员信息表'!A:AG,20,0))))</f>
        <v/>
      </c>
      <c r="U352" s="8" t="str">
        <f>IF(E352="","",IF(ISERROR(VLOOKUP(E352,'1-学员信息表'!A:AG,20,0)),"错误",IF(VLOOKUP(E352,'1-学员信息表'!A:AG,20,0)="","错误",VLOOKUP(E352,'1-学员信息表'!A:AG,20,0))))</f>
        <v/>
      </c>
    </row>
    <row r="353" spans="1:21">
      <c r="A353" s="8" t="str">
        <f t="shared" si="15"/>
        <v/>
      </c>
      <c r="B353" s="12" t="str">
        <f t="shared" si="16"/>
        <v/>
      </c>
      <c r="C353" s="11" t="str">
        <f t="shared" si="17"/>
        <v/>
      </c>
      <c r="D353" s="3"/>
      <c r="E353" s="1"/>
      <c r="F353" s="12" t="str">
        <f>IF(E353="","",IFERROR(VLOOKUP(E353,'1-学员信息表'!A:AG,2,0),"错误"))</f>
        <v/>
      </c>
      <c r="G353" s="12" t="str">
        <f>IF(E353="","",IF(ISERROR(VLOOKUP(E353,'3-班级学员信息表'!G:AC,12,0)),"错误",IF(VLOOKUP(E353,'3-班级学员信息表'!G:AC,12,0)="","错误",VLOOKUP(E353,'3-班级学员信息表'!G:AC,12,0))))</f>
        <v/>
      </c>
      <c r="H353" s="12" t="str">
        <f>IF(E353="","",IF(ISERROR(VLOOKUP(E353,'3-班级学员信息表'!G:AC,13,0)),"错误",IF(VLOOKUP(E353,'3-班级学员信息表'!G:AC,13,0)="","错误",VLOOKUP(E353,'3-班级学员信息表'!G:AC,13,0))))</f>
        <v/>
      </c>
      <c r="I353" s="8" t="str">
        <f>IF(E353="","",IFERROR(VLOOKUP(E353,'3-班级学员信息表'!G:AC,14,0),"错误"))</f>
        <v/>
      </c>
      <c r="J353" s="8" t="str">
        <f>IF(E353="","",IFERROR(VLOOKUP(E353,'3-班级学员信息表'!G:AC,15,0),"错误"))</f>
        <v/>
      </c>
      <c r="K353" s="7" t="str">
        <f>IF(E353="","",IFERROR(VLOOKUP(H353,'2-班级信息'!A:AH,6,0),"错误"))</f>
        <v/>
      </c>
      <c r="L353" s="7" t="str">
        <f>IF(E353="","",IFERROR(VLOOKUP(H353,'2-班级信息'!A:AH,29,0),"错误"))</f>
        <v/>
      </c>
      <c r="M353" s="6">
        <f>SUMIF('6-学员费用预警表'!A:A,'10-新增明细'!E353,'6-学员费用预警表'!F:F)</f>
        <v>0</v>
      </c>
      <c r="N353" s="5">
        <f>SUMIF('6-学员费用预警表'!A:A,'10-新增明细'!E353,'6-学员费用预警表'!I:I)</f>
        <v>0</v>
      </c>
      <c r="O353" s="8" t="str">
        <f>IF(E353="","",IFERROR(VLOOKUP(E353,'1-学员信息表'!A:AG,8,0),"错误"))</f>
        <v/>
      </c>
      <c r="P353" s="8" t="str">
        <f>IF(E353="","",IFERROR(VLOOKUP(E353,'4-收据记录表'!D:AX,18,0),"错误"))</f>
        <v/>
      </c>
      <c r="Q353" s="12"/>
      <c r="R353" s="11"/>
      <c r="S353" s="8" t="str">
        <f>IF(E353="","",IF(ISERROR(VLOOKUP(E353,'1-学员信息表'!A:AG,9,0)),"错误",IF(VLOOKUP(E353,'1-学员信息表'!A:AG,9,0)="","错误",VLOOKUP(E353,'1-学员信息表'!A:AG,9,0))))</f>
        <v/>
      </c>
      <c r="T353" s="4" t="str">
        <f>IF(E353="","",IF(ISERROR(VLOOKUP(E353,'1-学员信息表'!A:AG,20,0)),"错误",IF(VLOOKUP(E353,'1-学员信息表'!A:AG,20,0)="","错误",VLOOKUP(E353,'1-学员信息表'!A:AG,20,0))))</f>
        <v/>
      </c>
      <c r="U353" s="8" t="str">
        <f>IF(E353="","",IF(ISERROR(VLOOKUP(E353,'1-学员信息表'!A:AG,20,0)),"错误",IF(VLOOKUP(E353,'1-学员信息表'!A:AG,20,0)="","错误",VLOOKUP(E353,'1-学员信息表'!A:AG,20,0))))</f>
        <v/>
      </c>
    </row>
    <row r="354" spans="1:21">
      <c r="A354" s="8" t="str">
        <f t="shared" si="15"/>
        <v/>
      </c>
      <c r="B354" s="12" t="str">
        <f t="shared" si="16"/>
        <v/>
      </c>
      <c r="C354" s="11" t="str">
        <f t="shared" si="17"/>
        <v/>
      </c>
      <c r="D354" s="3"/>
      <c r="E354" s="1"/>
      <c r="F354" s="12" t="str">
        <f>IF(E354="","",IFERROR(VLOOKUP(E354,'1-学员信息表'!A:AG,2,0),"错误"))</f>
        <v/>
      </c>
      <c r="G354" s="12" t="str">
        <f>IF(E354="","",IF(ISERROR(VLOOKUP(E354,'3-班级学员信息表'!G:AC,12,0)),"错误",IF(VLOOKUP(E354,'3-班级学员信息表'!G:AC,12,0)="","错误",VLOOKUP(E354,'3-班级学员信息表'!G:AC,12,0))))</f>
        <v/>
      </c>
      <c r="H354" s="12" t="str">
        <f>IF(E354="","",IF(ISERROR(VLOOKUP(E354,'3-班级学员信息表'!G:AC,13,0)),"错误",IF(VLOOKUP(E354,'3-班级学员信息表'!G:AC,13,0)="","错误",VLOOKUP(E354,'3-班级学员信息表'!G:AC,13,0))))</f>
        <v/>
      </c>
      <c r="I354" s="8" t="str">
        <f>IF(E354="","",IFERROR(VLOOKUP(E354,'3-班级学员信息表'!G:AC,14,0),"错误"))</f>
        <v/>
      </c>
      <c r="J354" s="8" t="str">
        <f>IF(E354="","",IFERROR(VLOOKUP(E354,'3-班级学员信息表'!G:AC,15,0),"错误"))</f>
        <v/>
      </c>
      <c r="K354" s="7" t="str">
        <f>IF(E354="","",IFERROR(VLOOKUP(H354,'2-班级信息'!A:AH,6,0),"错误"))</f>
        <v/>
      </c>
      <c r="L354" s="7" t="str">
        <f>IF(E354="","",IFERROR(VLOOKUP(H354,'2-班级信息'!A:AH,29,0),"错误"))</f>
        <v/>
      </c>
      <c r="M354" s="6">
        <f>SUMIF('6-学员费用预警表'!A:A,'10-新增明细'!E354,'6-学员费用预警表'!F:F)</f>
        <v>0</v>
      </c>
      <c r="N354" s="5">
        <f>SUMIF('6-学员费用预警表'!A:A,'10-新增明细'!E354,'6-学员费用预警表'!I:I)</f>
        <v>0</v>
      </c>
      <c r="O354" s="8" t="str">
        <f>IF(E354="","",IFERROR(VLOOKUP(E354,'1-学员信息表'!A:AG,8,0),"错误"))</f>
        <v/>
      </c>
      <c r="P354" s="8" t="str">
        <f>IF(E354="","",IFERROR(VLOOKUP(E354,'4-收据记录表'!D:AX,18,0),"错误"))</f>
        <v/>
      </c>
      <c r="Q354" s="12"/>
      <c r="R354" s="11"/>
      <c r="S354" s="8" t="str">
        <f>IF(E354="","",IF(ISERROR(VLOOKUP(E354,'1-学员信息表'!A:AG,9,0)),"错误",IF(VLOOKUP(E354,'1-学员信息表'!A:AG,9,0)="","错误",VLOOKUP(E354,'1-学员信息表'!A:AG,9,0))))</f>
        <v/>
      </c>
      <c r="T354" s="4" t="str">
        <f>IF(E354="","",IF(ISERROR(VLOOKUP(E354,'1-学员信息表'!A:AG,20,0)),"错误",IF(VLOOKUP(E354,'1-学员信息表'!A:AG,20,0)="","错误",VLOOKUP(E354,'1-学员信息表'!A:AG,20,0))))</f>
        <v/>
      </c>
      <c r="U354" s="8" t="str">
        <f>IF(E354="","",IF(ISERROR(VLOOKUP(E354,'1-学员信息表'!A:AG,20,0)),"错误",IF(VLOOKUP(E354,'1-学员信息表'!A:AG,20,0)="","错误",VLOOKUP(E354,'1-学员信息表'!A:AG,20,0))))</f>
        <v/>
      </c>
    </row>
    <row r="355" spans="1:21">
      <c r="A355" s="8" t="str">
        <f t="shared" si="15"/>
        <v/>
      </c>
      <c r="B355" s="12" t="str">
        <f t="shared" si="16"/>
        <v/>
      </c>
      <c r="C355" s="11" t="str">
        <f t="shared" si="17"/>
        <v/>
      </c>
      <c r="D355" s="3"/>
      <c r="E355" s="1"/>
      <c r="F355" s="12" t="str">
        <f>IF(E355="","",IFERROR(VLOOKUP(E355,'1-学员信息表'!A:AG,2,0),"错误"))</f>
        <v/>
      </c>
      <c r="G355" s="12" t="str">
        <f>IF(E355="","",IF(ISERROR(VLOOKUP(E355,'3-班级学员信息表'!G:AC,12,0)),"错误",IF(VLOOKUP(E355,'3-班级学员信息表'!G:AC,12,0)="","错误",VLOOKUP(E355,'3-班级学员信息表'!G:AC,12,0))))</f>
        <v/>
      </c>
      <c r="H355" s="12" t="str">
        <f>IF(E355="","",IF(ISERROR(VLOOKUP(E355,'3-班级学员信息表'!G:AC,13,0)),"错误",IF(VLOOKUP(E355,'3-班级学员信息表'!G:AC,13,0)="","错误",VLOOKUP(E355,'3-班级学员信息表'!G:AC,13,0))))</f>
        <v/>
      </c>
      <c r="I355" s="8" t="str">
        <f>IF(E355="","",IFERROR(VLOOKUP(E355,'3-班级学员信息表'!G:AC,14,0),"错误"))</f>
        <v/>
      </c>
      <c r="J355" s="8" t="str">
        <f>IF(E355="","",IFERROR(VLOOKUP(E355,'3-班级学员信息表'!G:AC,15,0),"错误"))</f>
        <v/>
      </c>
      <c r="K355" s="7" t="str">
        <f>IF(E355="","",IFERROR(VLOOKUP(H355,'2-班级信息'!A:AH,6,0),"错误"))</f>
        <v/>
      </c>
      <c r="L355" s="7" t="str">
        <f>IF(E355="","",IFERROR(VLOOKUP(H355,'2-班级信息'!A:AH,29,0),"错误"))</f>
        <v/>
      </c>
      <c r="M355" s="6">
        <f>SUMIF('6-学员费用预警表'!A:A,'10-新增明细'!E355,'6-学员费用预警表'!F:F)</f>
        <v>0</v>
      </c>
      <c r="N355" s="5">
        <f>SUMIF('6-学员费用预警表'!A:A,'10-新增明细'!E355,'6-学员费用预警表'!I:I)</f>
        <v>0</v>
      </c>
      <c r="O355" s="8" t="str">
        <f>IF(E355="","",IFERROR(VLOOKUP(E355,'1-学员信息表'!A:AG,8,0),"错误"))</f>
        <v/>
      </c>
      <c r="P355" s="8" t="str">
        <f>IF(E355="","",IFERROR(VLOOKUP(E355,'4-收据记录表'!D:AX,18,0),"错误"))</f>
        <v/>
      </c>
      <c r="Q355" s="12"/>
      <c r="R355" s="11"/>
      <c r="S355" s="8" t="str">
        <f>IF(E355="","",IF(ISERROR(VLOOKUP(E355,'1-学员信息表'!A:AG,9,0)),"错误",IF(VLOOKUP(E355,'1-学员信息表'!A:AG,9,0)="","错误",VLOOKUP(E355,'1-学员信息表'!A:AG,9,0))))</f>
        <v/>
      </c>
      <c r="T355" s="4" t="str">
        <f>IF(E355="","",IF(ISERROR(VLOOKUP(E355,'1-学员信息表'!A:AG,20,0)),"错误",IF(VLOOKUP(E355,'1-学员信息表'!A:AG,20,0)="","错误",VLOOKUP(E355,'1-学员信息表'!A:AG,20,0))))</f>
        <v/>
      </c>
      <c r="U355" s="8" t="str">
        <f>IF(E355="","",IF(ISERROR(VLOOKUP(E355,'1-学员信息表'!A:AG,20,0)),"错误",IF(VLOOKUP(E355,'1-学员信息表'!A:AG,20,0)="","错误",VLOOKUP(E355,'1-学员信息表'!A:AG,20,0))))</f>
        <v/>
      </c>
    </row>
    <row r="356" spans="1:21">
      <c r="A356" s="8" t="str">
        <f t="shared" si="15"/>
        <v/>
      </c>
      <c r="B356" s="12" t="str">
        <f t="shared" si="16"/>
        <v/>
      </c>
      <c r="C356" s="11" t="str">
        <f t="shared" si="17"/>
        <v/>
      </c>
      <c r="D356" s="3"/>
      <c r="E356" s="1"/>
      <c r="F356" s="12" t="str">
        <f>IF(E356="","",IFERROR(VLOOKUP(E356,'1-学员信息表'!A:AG,2,0),"错误"))</f>
        <v/>
      </c>
      <c r="G356" s="12" t="str">
        <f>IF(E356="","",IF(ISERROR(VLOOKUP(E356,'3-班级学员信息表'!G:AC,12,0)),"错误",IF(VLOOKUP(E356,'3-班级学员信息表'!G:AC,12,0)="","错误",VLOOKUP(E356,'3-班级学员信息表'!G:AC,12,0))))</f>
        <v/>
      </c>
      <c r="H356" s="12" t="str">
        <f>IF(E356="","",IF(ISERROR(VLOOKUP(E356,'3-班级学员信息表'!G:AC,13,0)),"错误",IF(VLOOKUP(E356,'3-班级学员信息表'!G:AC,13,0)="","错误",VLOOKUP(E356,'3-班级学员信息表'!G:AC,13,0))))</f>
        <v/>
      </c>
      <c r="I356" s="8" t="str">
        <f>IF(E356="","",IFERROR(VLOOKUP(E356,'3-班级学员信息表'!G:AC,14,0),"错误"))</f>
        <v/>
      </c>
      <c r="J356" s="8" t="str">
        <f>IF(E356="","",IFERROR(VLOOKUP(E356,'3-班级学员信息表'!G:AC,15,0),"错误"))</f>
        <v/>
      </c>
      <c r="K356" s="7" t="str">
        <f>IF(E356="","",IFERROR(VLOOKUP(H356,'2-班级信息'!A:AH,6,0),"错误"))</f>
        <v/>
      </c>
      <c r="L356" s="7" t="str">
        <f>IF(E356="","",IFERROR(VLOOKUP(H356,'2-班级信息'!A:AH,29,0),"错误"))</f>
        <v/>
      </c>
      <c r="M356" s="6">
        <f>SUMIF('6-学员费用预警表'!A:A,'10-新增明细'!E356,'6-学员费用预警表'!F:F)</f>
        <v>0</v>
      </c>
      <c r="N356" s="5">
        <f>SUMIF('6-学员费用预警表'!A:A,'10-新增明细'!E356,'6-学员费用预警表'!I:I)</f>
        <v>0</v>
      </c>
      <c r="O356" s="8" t="str">
        <f>IF(E356="","",IFERROR(VLOOKUP(E356,'1-学员信息表'!A:AG,8,0),"错误"))</f>
        <v/>
      </c>
      <c r="P356" s="8" t="str">
        <f>IF(E356="","",IFERROR(VLOOKUP(E356,'4-收据记录表'!D:AX,18,0),"错误"))</f>
        <v/>
      </c>
      <c r="Q356" s="12"/>
      <c r="R356" s="11"/>
      <c r="S356" s="8" t="str">
        <f>IF(E356="","",IF(ISERROR(VLOOKUP(E356,'1-学员信息表'!A:AG,9,0)),"错误",IF(VLOOKUP(E356,'1-学员信息表'!A:AG,9,0)="","错误",VLOOKUP(E356,'1-学员信息表'!A:AG,9,0))))</f>
        <v/>
      </c>
      <c r="T356" s="4" t="str">
        <f>IF(E356="","",IF(ISERROR(VLOOKUP(E356,'1-学员信息表'!A:AG,20,0)),"错误",IF(VLOOKUP(E356,'1-学员信息表'!A:AG,20,0)="","错误",VLOOKUP(E356,'1-学员信息表'!A:AG,20,0))))</f>
        <v/>
      </c>
      <c r="U356" s="8" t="str">
        <f>IF(E356="","",IF(ISERROR(VLOOKUP(E356,'1-学员信息表'!A:AG,20,0)),"错误",IF(VLOOKUP(E356,'1-学员信息表'!A:AG,20,0)="","错误",VLOOKUP(E356,'1-学员信息表'!A:AG,20,0))))</f>
        <v/>
      </c>
    </row>
    <row r="357" spans="1:21">
      <c r="A357" s="8" t="str">
        <f t="shared" si="15"/>
        <v/>
      </c>
      <c r="B357" s="12" t="str">
        <f t="shared" si="16"/>
        <v/>
      </c>
      <c r="C357" s="11" t="str">
        <f t="shared" si="17"/>
        <v/>
      </c>
      <c r="D357" s="3"/>
      <c r="E357" s="1"/>
      <c r="F357" s="12" t="str">
        <f>IF(E357="","",IFERROR(VLOOKUP(E357,'1-学员信息表'!A:AG,2,0),"错误"))</f>
        <v/>
      </c>
      <c r="G357" s="12" t="str">
        <f>IF(E357="","",IF(ISERROR(VLOOKUP(E357,'3-班级学员信息表'!G:AC,12,0)),"错误",IF(VLOOKUP(E357,'3-班级学员信息表'!G:AC,12,0)="","错误",VLOOKUP(E357,'3-班级学员信息表'!G:AC,12,0))))</f>
        <v/>
      </c>
      <c r="H357" s="12" t="str">
        <f>IF(E357="","",IF(ISERROR(VLOOKUP(E357,'3-班级学员信息表'!G:AC,13,0)),"错误",IF(VLOOKUP(E357,'3-班级学员信息表'!G:AC,13,0)="","错误",VLOOKUP(E357,'3-班级学员信息表'!G:AC,13,0))))</f>
        <v/>
      </c>
      <c r="I357" s="8" t="str">
        <f>IF(E357="","",IFERROR(VLOOKUP(E357,'3-班级学员信息表'!G:AC,14,0),"错误"))</f>
        <v/>
      </c>
      <c r="J357" s="8" t="str">
        <f>IF(E357="","",IFERROR(VLOOKUP(E357,'3-班级学员信息表'!G:AC,15,0),"错误"))</f>
        <v/>
      </c>
      <c r="K357" s="7" t="str">
        <f>IF(E357="","",IFERROR(VLOOKUP(H357,'2-班级信息'!A:AH,6,0),"错误"))</f>
        <v/>
      </c>
      <c r="L357" s="7" t="str">
        <f>IF(E357="","",IFERROR(VLOOKUP(H357,'2-班级信息'!A:AH,29,0),"错误"))</f>
        <v/>
      </c>
      <c r="M357" s="6">
        <f>SUMIF('6-学员费用预警表'!A:A,'10-新增明细'!E357,'6-学员费用预警表'!F:F)</f>
        <v>0</v>
      </c>
      <c r="N357" s="5">
        <f>SUMIF('6-学员费用预警表'!A:A,'10-新增明细'!E357,'6-学员费用预警表'!I:I)</f>
        <v>0</v>
      </c>
      <c r="O357" s="8" t="str">
        <f>IF(E357="","",IFERROR(VLOOKUP(E357,'1-学员信息表'!A:AG,8,0),"错误"))</f>
        <v/>
      </c>
      <c r="P357" s="8" t="str">
        <f>IF(E357="","",IFERROR(VLOOKUP(E357,'4-收据记录表'!D:AX,18,0),"错误"))</f>
        <v/>
      </c>
      <c r="Q357" s="12"/>
      <c r="R357" s="11"/>
      <c r="S357" s="8" t="str">
        <f>IF(E357="","",IF(ISERROR(VLOOKUP(E357,'1-学员信息表'!A:AG,9,0)),"错误",IF(VLOOKUP(E357,'1-学员信息表'!A:AG,9,0)="","错误",VLOOKUP(E357,'1-学员信息表'!A:AG,9,0))))</f>
        <v/>
      </c>
      <c r="T357" s="4" t="str">
        <f>IF(E357="","",IF(ISERROR(VLOOKUP(E357,'1-学员信息表'!A:AG,20,0)),"错误",IF(VLOOKUP(E357,'1-学员信息表'!A:AG,20,0)="","错误",VLOOKUP(E357,'1-学员信息表'!A:AG,20,0))))</f>
        <v/>
      </c>
      <c r="U357" s="8" t="str">
        <f>IF(E357="","",IF(ISERROR(VLOOKUP(E357,'1-学员信息表'!A:AG,20,0)),"错误",IF(VLOOKUP(E357,'1-学员信息表'!A:AG,20,0)="","错误",VLOOKUP(E357,'1-学员信息表'!A:AG,20,0))))</f>
        <v/>
      </c>
    </row>
    <row r="358" spans="1:21">
      <c r="A358" s="8" t="str">
        <f t="shared" si="15"/>
        <v/>
      </c>
      <c r="B358" s="12" t="str">
        <f t="shared" si="16"/>
        <v/>
      </c>
      <c r="C358" s="11" t="str">
        <f t="shared" si="17"/>
        <v/>
      </c>
      <c r="D358" s="3"/>
      <c r="E358" s="1"/>
      <c r="F358" s="12" t="str">
        <f>IF(E358="","",IFERROR(VLOOKUP(E358,'1-学员信息表'!A:AG,2,0),"错误"))</f>
        <v/>
      </c>
      <c r="G358" s="12" t="str">
        <f>IF(E358="","",IF(ISERROR(VLOOKUP(E358,'3-班级学员信息表'!G:AC,12,0)),"错误",IF(VLOOKUP(E358,'3-班级学员信息表'!G:AC,12,0)="","错误",VLOOKUP(E358,'3-班级学员信息表'!G:AC,12,0))))</f>
        <v/>
      </c>
      <c r="H358" s="12" t="str">
        <f>IF(E358="","",IF(ISERROR(VLOOKUP(E358,'3-班级学员信息表'!G:AC,13,0)),"错误",IF(VLOOKUP(E358,'3-班级学员信息表'!G:AC,13,0)="","错误",VLOOKUP(E358,'3-班级学员信息表'!G:AC,13,0))))</f>
        <v/>
      </c>
      <c r="I358" s="8" t="str">
        <f>IF(E358="","",IFERROR(VLOOKUP(E358,'3-班级学员信息表'!G:AC,14,0),"错误"))</f>
        <v/>
      </c>
      <c r="J358" s="8" t="str">
        <f>IF(E358="","",IFERROR(VLOOKUP(E358,'3-班级学员信息表'!G:AC,15,0),"错误"))</f>
        <v/>
      </c>
      <c r="K358" s="7" t="str">
        <f>IF(E358="","",IFERROR(VLOOKUP(H358,'2-班级信息'!A:AH,6,0),"错误"))</f>
        <v/>
      </c>
      <c r="L358" s="7" t="str">
        <f>IF(E358="","",IFERROR(VLOOKUP(H358,'2-班级信息'!A:AH,29,0),"错误"))</f>
        <v/>
      </c>
      <c r="M358" s="6">
        <f>SUMIF('6-学员费用预警表'!A:A,'10-新增明细'!E358,'6-学员费用预警表'!F:F)</f>
        <v>0</v>
      </c>
      <c r="N358" s="5">
        <f>SUMIF('6-学员费用预警表'!A:A,'10-新增明细'!E358,'6-学员费用预警表'!I:I)</f>
        <v>0</v>
      </c>
      <c r="O358" s="8" t="str">
        <f>IF(E358="","",IFERROR(VLOOKUP(E358,'1-学员信息表'!A:AG,8,0),"错误"))</f>
        <v/>
      </c>
      <c r="P358" s="8" t="str">
        <f>IF(E358="","",IFERROR(VLOOKUP(E358,'4-收据记录表'!D:AX,18,0),"错误"))</f>
        <v/>
      </c>
      <c r="Q358" s="12"/>
      <c r="R358" s="11"/>
      <c r="S358" s="8" t="str">
        <f>IF(E358="","",IF(ISERROR(VLOOKUP(E358,'1-学员信息表'!A:AG,9,0)),"错误",IF(VLOOKUP(E358,'1-学员信息表'!A:AG,9,0)="","错误",VLOOKUP(E358,'1-学员信息表'!A:AG,9,0))))</f>
        <v/>
      </c>
      <c r="T358" s="4" t="str">
        <f>IF(E358="","",IF(ISERROR(VLOOKUP(E358,'1-学员信息表'!A:AG,20,0)),"错误",IF(VLOOKUP(E358,'1-学员信息表'!A:AG,20,0)="","错误",VLOOKUP(E358,'1-学员信息表'!A:AG,20,0))))</f>
        <v/>
      </c>
      <c r="U358" s="8" t="str">
        <f>IF(E358="","",IF(ISERROR(VLOOKUP(E358,'1-学员信息表'!A:AG,20,0)),"错误",IF(VLOOKUP(E358,'1-学员信息表'!A:AG,20,0)="","错误",VLOOKUP(E358,'1-学员信息表'!A:AG,20,0))))</f>
        <v/>
      </c>
    </row>
    <row r="359" spans="1:21">
      <c r="A359" s="8" t="str">
        <f t="shared" si="15"/>
        <v/>
      </c>
      <c r="B359" s="12" t="str">
        <f t="shared" si="16"/>
        <v/>
      </c>
      <c r="C359" s="11" t="str">
        <f t="shared" si="17"/>
        <v/>
      </c>
      <c r="D359" s="3"/>
      <c r="E359" s="1"/>
      <c r="F359" s="12" t="str">
        <f>IF(E359="","",IFERROR(VLOOKUP(E359,'1-学员信息表'!A:AG,2,0),"错误"))</f>
        <v/>
      </c>
      <c r="G359" s="12" t="str">
        <f>IF(E359="","",IF(ISERROR(VLOOKUP(E359,'3-班级学员信息表'!G:AC,12,0)),"错误",IF(VLOOKUP(E359,'3-班级学员信息表'!G:AC,12,0)="","错误",VLOOKUP(E359,'3-班级学员信息表'!G:AC,12,0))))</f>
        <v/>
      </c>
      <c r="H359" s="12" t="str">
        <f>IF(E359="","",IF(ISERROR(VLOOKUP(E359,'3-班级学员信息表'!G:AC,13,0)),"错误",IF(VLOOKUP(E359,'3-班级学员信息表'!G:AC,13,0)="","错误",VLOOKUP(E359,'3-班级学员信息表'!G:AC,13,0))))</f>
        <v/>
      </c>
      <c r="I359" s="8" t="str">
        <f>IF(E359="","",IFERROR(VLOOKUP(E359,'3-班级学员信息表'!G:AC,14,0),"错误"))</f>
        <v/>
      </c>
      <c r="J359" s="8" t="str">
        <f>IF(E359="","",IFERROR(VLOOKUP(E359,'3-班级学员信息表'!G:AC,15,0),"错误"))</f>
        <v/>
      </c>
      <c r="K359" s="7" t="str">
        <f>IF(E359="","",IFERROR(VLOOKUP(H359,'2-班级信息'!A:AH,6,0),"错误"))</f>
        <v/>
      </c>
      <c r="L359" s="7" t="str">
        <f>IF(E359="","",IFERROR(VLOOKUP(H359,'2-班级信息'!A:AH,29,0),"错误"))</f>
        <v/>
      </c>
      <c r="M359" s="6">
        <f>SUMIF('6-学员费用预警表'!A:A,'10-新增明细'!E359,'6-学员费用预警表'!F:F)</f>
        <v>0</v>
      </c>
      <c r="N359" s="5">
        <f>SUMIF('6-学员费用预警表'!A:A,'10-新增明细'!E359,'6-学员费用预警表'!I:I)</f>
        <v>0</v>
      </c>
      <c r="O359" s="8" t="str">
        <f>IF(E359="","",IFERROR(VLOOKUP(E359,'1-学员信息表'!A:AG,8,0),"错误"))</f>
        <v/>
      </c>
      <c r="P359" s="8" t="str">
        <f>IF(E359="","",IFERROR(VLOOKUP(E359,'4-收据记录表'!D:AX,18,0),"错误"))</f>
        <v/>
      </c>
      <c r="Q359" s="12"/>
      <c r="R359" s="11"/>
      <c r="S359" s="8" t="str">
        <f>IF(E359="","",IF(ISERROR(VLOOKUP(E359,'1-学员信息表'!A:AG,9,0)),"错误",IF(VLOOKUP(E359,'1-学员信息表'!A:AG,9,0)="","错误",VLOOKUP(E359,'1-学员信息表'!A:AG,9,0))))</f>
        <v/>
      </c>
      <c r="T359" s="4" t="str">
        <f>IF(E359="","",IF(ISERROR(VLOOKUP(E359,'1-学员信息表'!A:AG,20,0)),"错误",IF(VLOOKUP(E359,'1-学员信息表'!A:AG,20,0)="","错误",VLOOKUP(E359,'1-学员信息表'!A:AG,20,0))))</f>
        <v/>
      </c>
      <c r="U359" s="8" t="str">
        <f>IF(E359="","",IF(ISERROR(VLOOKUP(E359,'1-学员信息表'!A:AG,20,0)),"错误",IF(VLOOKUP(E359,'1-学员信息表'!A:AG,20,0)="","错误",VLOOKUP(E359,'1-学员信息表'!A:AG,20,0))))</f>
        <v/>
      </c>
    </row>
    <row r="360" spans="1:21">
      <c r="A360" s="8" t="str">
        <f t="shared" si="15"/>
        <v/>
      </c>
      <c r="B360" s="12" t="str">
        <f t="shared" si="16"/>
        <v/>
      </c>
      <c r="C360" s="11" t="str">
        <f t="shared" si="17"/>
        <v/>
      </c>
      <c r="D360" s="3"/>
      <c r="E360" s="1"/>
      <c r="F360" s="12" t="str">
        <f>IF(E360="","",IFERROR(VLOOKUP(E360,'1-学员信息表'!A:AG,2,0),"错误"))</f>
        <v/>
      </c>
      <c r="G360" s="12" t="str">
        <f>IF(E360="","",IF(ISERROR(VLOOKUP(E360,'3-班级学员信息表'!G:AC,12,0)),"错误",IF(VLOOKUP(E360,'3-班级学员信息表'!G:AC,12,0)="","错误",VLOOKUP(E360,'3-班级学员信息表'!G:AC,12,0))))</f>
        <v/>
      </c>
      <c r="H360" s="12" t="str">
        <f>IF(E360="","",IF(ISERROR(VLOOKUP(E360,'3-班级学员信息表'!G:AC,13,0)),"错误",IF(VLOOKUP(E360,'3-班级学员信息表'!G:AC,13,0)="","错误",VLOOKUP(E360,'3-班级学员信息表'!G:AC,13,0))))</f>
        <v/>
      </c>
      <c r="I360" s="8" t="str">
        <f>IF(E360="","",IFERROR(VLOOKUP(E360,'3-班级学员信息表'!G:AC,14,0),"错误"))</f>
        <v/>
      </c>
      <c r="J360" s="8" t="str">
        <f>IF(E360="","",IFERROR(VLOOKUP(E360,'3-班级学员信息表'!G:AC,15,0),"错误"))</f>
        <v/>
      </c>
      <c r="K360" s="7" t="str">
        <f>IF(E360="","",IFERROR(VLOOKUP(H360,'2-班级信息'!A:AH,6,0),"错误"))</f>
        <v/>
      </c>
      <c r="L360" s="7" t="str">
        <f>IF(E360="","",IFERROR(VLOOKUP(H360,'2-班级信息'!A:AH,29,0),"错误"))</f>
        <v/>
      </c>
      <c r="M360" s="6">
        <f>SUMIF('6-学员费用预警表'!A:A,'10-新增明细'!E360,'6-学员费用预警表'!F:F)</f>
        <v>0</v>
      </c>
      <c r="N360" s="5">
        <f>SUMIF('6-学员费用预警表'!A:A,'10-新增明细'!E360,'6-学员费用预警表'!I:I)</f>
        <v>0</v>
      </c>
      <c r="O360" s="8" t="str">
        <f>IF(E360="","",IFERROR(VLOOKUP(E360,'1-学员信息表'!A:AG,8,0),"错误"))</f>
        <v/>
      </c>
      <c r="P360" s="8" t="str">
        <f>IF(E360="","",IFERROR(VLOOKUP(E360,'4-收据记录表'!D:AX,18,0),"错误"))</f>
        <v/>
      </c>
      <c r="Q360" s="12"/>
      <c r="R360" s="11"/>
      <c r="S360" s="8" t="str">
        <f>IF(E360="","",IF(ISERROR(VLOOKUP(E360,'1-学员信息表'!A:AG,9,0)),"错误",IF(VLOOKUP(E360,'1-学员信息表'!A:AG,9,0)="","错误",VLOOKUP(E360,'1-学员信息表'!A:AG,9,0))))</f>
        <v/>
      </c>
      <c r="T360" s="4" t="str">
        <f>IF(E360="","",IF(ISERROR(VLOOKUP(E360,'1-学员信息表'!A:AG,20,0)),"错误",IF(VLOOKUP(E360,'1-学员信息表'!A:AG,20,0)="","错误",VLOOKUP(E360,'1-学员信息表'!A:AG,20,0))))</f>
        <v/>
      </c>
      <c r="U360" s="8" t="str">
        <f>IF(E360="","",IF(ISERROR(VLOOKUP(E360,'1-学员信息表'!A:AG,20,0)),"错误",IF(VLOOKUP(E360,'1-学员信息表'!A:AG,20,0)="","错误",VLOOKUP(E360,'1-学员信息表'!A:AG,20,0))))</f>
        <v/>
      </c>
    </row>
    <row r="361" spans="1:21">
      <c r="A361" s="8" t="str">
        <f t="shared" si="15"/>
        <v/>
      </c>
      <c r="B361" s="12" t="str">
        <f t="shared" si="16"/>
        <v/>
      </c>
      <c r="C361" s="11" t="str">
        <f t="shared" si="17"/>
        <v/>
      </c>
      <c r="D361" s="3"/>
      <c r="E361" s="1"/>
      <c r="F361" s="12" t="str">
        <f>IF(E361="","",IFERROR(VLOOKUP(E361,'1-学员信息表'!A:AG,2,0),"错误"))</f>
        <v/>
      </c>
      <c r="G361" s="12" t="str">
        <f>IF(E361="","",IF(ISERROR(VLOOKUP(E361,'3-班级学员信息表'!G:AC,12,0)),"错误",IF(VLOOKUP(E361,'3-班级学员信息表'!G:AC,12,0)="","错误",VLOOKUP(E361,'3-班级学员信息表'!G:AC,12,0))))</f>
        <v/>
      </c>
      <c r="H361" s="12" t="str">
        <f>IF(E361="","",IF(ISERROR(VLOOKUP(E361,'3-班级学员信息表'!G:AC,13,0)),"错误",IF(VLOOKUP(E361,'3-班级学员信息表'!G:AC,13,0)="","错误",VLOOKUP(E361,'3-班级学员信息表'!G:AC,13,0))))</f>
        <v/>
      </c>
      <c r="I361" s="8" t="str">
        <f>IF(E361="","",IFERROR(VLOOKUP(E361,'3-班级学员信息表'!G:AC,14,0),"错误"))</f>
        <v/>
      </c>
      <c r="J361" s="8" t="str">
        <f>IF(E361="","",IFERROR(VLOOKUP(E361,'3-班级学员信息表'!G:AC,15,0),"错误"))</f>
        <v/>
      </c>
      <c r="K361" s="7" t="str">
        <f>IF(E361="","",IFERROR(VLOOKUP(H361,'2-班级信息'!A:AH,6,0),"错误"))</f>
        <v/>
      </c>
      <c r="L361" s="7" t="str">
        <f>IF(E361="","",IFERROR(VLOOKUP(H361,'2-班级信息'!A:AH,29,0),"错误"))</f>
        <v/>
      </c>
      <c r="M361" s="6">
        <f>SUMIF('6-学员费用预警表'!A:A,'10-新增明细'!E361,'6-学员费用预警表'!F:F)</f>
        <v>0</v>
      </c>
      <c r="N361" s="5">
        <f>SUMIF('6-学员费用预警表'!A:A,'10-新增明细'!E361,'6-学员费用预警表'!I:I)</f>
        <v>0</v>
      </c>
      <c r="O361" s="8" t="str">
        <f>IF(E361="","",IFERROR(VLOOKUP(E361,'1-学员信息表'!A:AG,8,0),"错误"))</f>
        <v/>
      </c>
      <c r="P361" s="8" t="str">
        <f>IF(E361="","",IFERROR(VLOOKUP(E361,'4-收据记录表'!D:AX,18,0),"错误"))</f>
        <v/>
      </c>
      <c r="Q361" s="12"/>
      <c r="R361" s="11"/>
      <c r="S361" s="8" t="str">
        <f>IF(E361="","",IF(ISERROR(VLOOKUP(E361,'1-学员信息表'!A:AG,9,0)),"错误",IF(VLOOKUP(E361,'1-学员信息表'!A:AG,9,0)="","错误",VLOOKUP(E361,'1-学员信息表'!A:AG,9,0))))</f>
        <v/>
      </c>
      <c r="T361" s="4" t="str">
        <f>IF(E361="","",IF(ISERROR(VLOOKUP(E361,'1-学员信息表'!A:AG,20,0)),"错误",IF(VLOOKUP(E361,'1-学员信息表'!A:AG,20,0)="","错误",VLOOKUP(E361,'1-学员信息表'!A:AG,20,0))))</f>
        <v/>
      </c>
      <c r="U361" s="8" t="str">
        <f>IF(E361="","",IF(ISERROR(VLOOKUP(E361,'1-学员信息表'!A:AG,20,0)),"错误",IF(VLOOKUP(E361,'1-学员信息表'!A:AG,20,0)="","错误",VLOOKUP(E361,'1-学员信息表'!A:AG,20,0))))</f>
        <v/>
      </c>
    </row>
    <row r="362" spans="1:21">
      <c r="A362" s="8" t="str">
        <f t="shared" si="15"/>
        <v/>
      </c>
      <c r="B362" s="12" t="str">
        <f t="shared" si="16"/>
        <v/>
      </c>
      <c r="C362" s="11" t="str">
        <f t="shared" si="17"/>
        <v/>
      </c>
      <c r="D362" s="3"/>
      <c r="E362" s="1"/>
      <c r="F362" s="12" t="str">
        <f>IF(E362="","",IFERROR(VLOOKUP(E362,'1-学员信息表'!A:AG,2,0),"错误"))</f>
        <v/>
      </c>
      <c r="G362" s="12" t="str">
        <f>IF(E362="","",IF(ISERROR(VLOOKUP(E362,'3-班级学员信息表'!G:AC,12,0)),"错误",IF(VLOOKUP(E362,'3-班级学员信息表'!G:AC,12,0)="","错误",VLOOKUP(E362,'3-班级学员信息表'!G:AC,12,0))))</f>
        <v/>
      </c>
      <c r="H362" s="12" t="str">
        <f>IF(E362="","",IF(ISERROR(VLOOKUP(E362,'3-班级学员信息表'!G:AC,13,0)),"错误",IF(VLOOKUP(E362,'3-班级学员信息表'!G:AC,13,0)="","错误",VLOOKUP(E362,'3-班级学员信息表'!G:AC,13,0))))</f>
        <v/>
      </c>
      <c r="I362" s="8" t="str">
        <f>IF(E362="","",IFERROR(VLOOKUP(E362,'3-班级学员信息表'!G:AC,14,0),"错误"))</f>
        <v/>
      </c>
      <c r="J362" s="8" t="str">
        <f>IF(E362="","",IFERROR(VLOOKUP(E362,'3-班级学员信息表'!G:AC,15,0),"错误"))</f>
        <v/>
      </c>
      <c r="K362" s="7" t="str">
        <f>IF(E362="","",IFERROR(VLOOKUP(H362,'2-班级信息'!A:AH,6,0),"错误"))</f>
        <v/>
      </c>
      <c r="L362" s="7" t="str">
        <f>IF(E362="","",IFERROR(VLOOKUP(H362,'2-班级信息'!A:AH,29,0),"错误"))</f>
        <v/>
      </c>
      <c r="M362" s="6">
        <f>SUMIF('6-学员费用预警表'!A:A,'10-新增明细'!E362,'6-学员费用预警表'!F:F)</f>
        <v>0</v>
      </c>
      <c r="N362" s="5">
        <f>SUMIF('6-学员费用预警表'!A:A,'10-新增明细'!E362,'6-学员费用预警表'!I:I)</f>
        <v>0</v>
      </c>
      <c r="O362" s="8" t="str">
        <f>IF(E362="","",IFERROR(VLOOKUP(E362,'1-学员信息表'!A:AG,8,0),"错误"))</f>
        <v/>
      </c>
      <c r="P362" s="8" t="str">
        <f>IF(E362="","",IFERROR(VLOOKUP(E362,'4-收据记录表'!D:AX,18,0),"错误"))</f>
        <v/>
      </c>
      <c r="Q362" s="12"/>
      <c r="R362" s="11"/>
      <c r="S362" s="8" t="str">
        <f>IF(E362="","",IF(ISERROR(VLOOKUP(E362,'1-学员信息表'!A:AG,9,0)),"错误",IF(VLOOKUP(E362,'1-学员信息表'!A:AG,9,0)="","错误",VLOOKUP(E362,'1-学员信息表'!A:AG,9,0))))</f>
        <v/>
      </c>
      <c r="T362" s="4" t="str">
        <f>IF(E362="","",IF(ISERROR(VLOOKUP(E362,'1-学员信息表'!A:AG,20,0)),"错误",IF(VLOOKUP(E362,'1-学员信息表'!A:AG,20,0)="","错误",VLOOKUP(E362,'1-学员信息表'!A:AG,20,0))))</f>
        <v/>
      </c>
      <c r="U362" s="8" t="str">
        <f>IF(E362="","",IF(ISERROR(VLOOKUP(E362,'1-学员信息表'!A:AG,20,0)),"错误",IF(VLOOKUP(E362,'1-学员信息表'!A:AG,20,0)="","错误",VLOOKUP(E362,'1-学员信息表'!A:AG,20,0))))</f>
        <v/>
      </c>
    </row>
    <row r="363" spans="1:21">
      <c r="A363" s="8" t="str">
        <f t="shared" si="15"/>
        <v/>
      </c>
      <c r="B363" s="12" t="str">
        <f t="shared" si="16"/>
        <v/>
      </c>
      <c r="C363" s="11" t="str">
        <f t="shared" si="17"/>
        <v/>
      </c>
      <c r="D363" s="3"/>
      <c r="E363" s="1"/>
      <c r="F363" s="12" t="str">
        <f>IF(E363="","",IFERROR(VLOOKUP(E363,'1-学员信息表'!A:AG,2,0),"错误"))</f>
        <v/>
      </c>
      <c r="G363" s="12" t="str">
        <f>IF(E363="","",IF(ISERROR(VLOOKUP(E363,'3-班级学员信息表'!G:AC,12,0)),"错误",IF(VLOOKUP(E363,'3-班级学员信息表'!G:AC,12,0)="","错误",VLOOKUP(E363,'3-班级学员信息表'!G:AC,12,0))))</f>
        <v/>
      </c>
      <c r="H363" s="12" t="str">
        <f>IF(E363="","",IF(ISERROR(VLOOKUP(E363,'3-班级学员信息表'!G:AC,13,0)),"错误",IF(VLOOKUP(E363,'3-班级学员信息表'!G:AC,13,0)="","错误",VLOOKUP(E363,'3-班级学员信息表'!G:AC,13,0))))</f>
        <v/>
      </c>
      <c r="I363" s="8" t="str">
        <f>IF(E363="","",IFERROR(VLOOKUP(E363,'3-班级学员信息表'!G:AC,14,0),"错误"))</f>
        <v/>
      </c>
      <c r="J363" s="8" t="str">
        <f>IF(E363="","",IFERROR(VLOOKUP(E363,'3-班级学员信息表'!G:AC,15,0),"错误"))</f>
        <v/>
      </c>
      <c r="K363" s="7" t="str">
        <f>IF(E363="","",IFERROR(VLOOKUP(H363,'2-班级信息'!A:AH,6,0),"错误"))</f>
        <v/>
      </c>
      <c r="L363" s="7" t="str">
        <f>IF(E363="","",IFERROR(VLOOKUP(H363,'2-班级信息'!A:AH,29,0),"错误"))</f>
        <v/>
      </c>
      <c r="M363" s="6">
        <f>SUMIF('6-学员费用预警表'!A:A,'10-新增明细'!E363,'6-学员费用预警表'!F:F)</f>
        <v>0</v>
      </c>
      <c r="N363" s="5">
        <f>SUMIF('6-学员费用预警表'!A:A,'10-新增明细'!E363,'6-学员费用预警表'!I:I)</f>
        <v>0</v>
      </c>
      <c r="O363" s="8" t="str">
        <f>IF(E363="","",IFERROR(VLOOKUP(E363,'1-学员信息表'!A:AG,8,0),"错误"))</f>
        <v/>
      </c>
      <c r="P363" s="8" t="str">
        <f>IF(E363="","",IFERROR(VLOOKUP(E363,'4-收据记录表'!D:AX,18,0),"错误"))</f>
        <v/>
      </c>
      <c r="Q363" s="12"/>
      <c r="R363" s="11"/>
      <c r="S363" s="8" t="str">
        <f>IF(E363="","",IF(ISERROR(VLOOKUP(E363,'1-学员信息表'!A:AG,9,0)),"错误",IF(VLOOKUP(E363,'1-学员信息表'!A:AG,9,0)="","错误",VLOOKUP(E363,'1-学员信息表'!A:AG,9,0))))</f>
        <v/>
      </c>
      <c r="T363" s="4" t="str">
        <f>IF(E363="","",IF(ISERROR(VLOOKUP(E363,'1-学员信息表'!A:AG,20,0)),"错误",IF(VLOOKUP(E363,'1-学员信息表'!A:AG,20,0)="","错误",VLOOKUP(E363,'1-学员信息表'!A:AG,20,0))))</f>
        <v/>
      </c>
      <c r="U363" s="8" t="str">
        <f>IF(E363="","",IF(ISERROR(VLOOKUP(E363,'1-学员信息表'!A:AG,20,0)),"错误",IF(VLOOKUP(E363,'1-学员信息表'!A:AG,20,0)="","错误",VLOOKUP(E363,'1-学员信息表'!A:AG,20,0))))</f>
        <v/>
      </c>
    </row>
    <row r="364" spans="1:21">
      <c r="A364" s="8" t="str">
        <f t="shared" si="15"/>
        <v/>
      </c>
      <c r="B364" s="12" t="str">
        <f t="shared" si="16"/>
        <v/>
      </c>
      <c r="C364" s="11" t="str">
        <f t="shared" si="17"/>
        <v/>
      </c>
      <c r="D364" s="3"/>
      <c r="E364" s="1"/>
      <c r="F364" s="12" t="str">
        <f>IF(E364="","",IFERROR(VLOOKUP(E364,'1-学员信息表'!A:AG,2,0),"错误"))</f>
        <v/>
      </c>
      <c r="G364" s="12" t="str">
        <f>IF(E364="","",IF(ISERROR(VLOOKUP(E364,'3-班级学员信息表'!G:AC,12,0)),"错误",IF(VLOOKUP(E364,'3-班级学员信息表'!G:AC,12,0)="","错误",VLOOKUP(E364,'3-班级学员信息表'!G:AC,12,0))))</f>
        <v/>
      </c>
      <c r="H364" s="12" t="str">
        <f>IF(E364="","",IF(ISERROR(VLOOKUP(E364,'3-班级学员信息表'!G:AC,13,0)),"错误",IF(VLOOKUP(E364,'3-班级学员信息表'!G:AC,13,0)="","错误",VLOOKUP(E364,'3-班级学员信息表'!G:AC,13,0))))</f>
        <v/>
      </c>
      <c r="I364" s="8" t="str">
        <f>IF(E364="","",IFERROR(VLOOKUP(E364,'3-班级学员信息表'!G:AC,14,0),"错误"))</f>
        <v/>
      </c>
      <c r="J364" s="8" t="str">
        <f>IF(E364="","",IFERROR(VLOOKUP(E364,'3-班级学员信息表'!G:AC,15,0),"错误"))</f>
        <v/>
      </c>
      <c r="K364" s="7" t="str">
        <f>IF(E364="","",IFERROR(VLOOKUP(H364,'2-班级信息'!A:AH,6,0),"错误"))</f>
        <v/>
      </c>
      <c r="L364" s="7" t="str">
        <f>IF(E364="","",IFERROR(VLOOKUP(H364,'2-班级信息'!A:AH,29,0),"错误"))</f>
        <v/>
      </c>
      <c r="M364" s="6">
        <f>SUMIF('6-学员费用预警表'!A:A,'10-新增明细'!E364,'6-学员费用预警表'!F:F)</f>
        <v>0</v>
      </c>
      <c r="N364" s="5">
        <f>SUMIF('6-学员费用预警表'!A:A,'10-新增明细'!E364,'6-学员费用预警表'!I:I)</f>
        <v>0</v>
      </c>
      <c r="O364" s="8" t="str">
        <f>IF(E364="","",IFERROR(VLOOKUP(E364,'1-学员信息表'!A:AG,8,0),"错误"))</f>
        <v/>
      </c>
      <c r="P364" s="8" t="str">
        <f>IF(E364="","",IFERROR(VLOOKUP(E364,'4-收据记录表'!D:AX,18,0),"错误"))</f>
        <v/>
      </c>
      <c r="Q364" s="12"/>
      <c r="R364" s="11"/>
      <c r="S364" s="8" t="str">
        <f>IF(E364="","",IF(ISERROR(VLOOKUP(E364,'1-学员信息表'!A:AG,9,0)),"错误",IF(VLOOKUP(E364,'1-学员信息表'!A:AG,9,0)="","错误",VLOOKUP(E364,'1-学员信息表'!A:AG,9,0))))</f>
        <v/>
      </c>
      <c r="T364" s="4" t="str">
        <f>IF(E364="","",IF(ISERROR(VLOOKUP(E364,'1-学员信息表'!A:AG,20,0)),"错误",IF(VLOOKUP(E364,'1-学员信息表'!A:AG,20,0)="","错误",VLOOKUP(E364,'1-学员信息表'!A:AG,20,0))))</f>
        <v/>
      </c>
      <c r="U364" s="8" t="str">
        <f>IF(E364="","",IF(ISERROR(VLOOKUP(E364,'1-学员信息表'!A:AG,20,0)),"错误",IF(VLOOKUP(E364,'1-学员信息表'!A:AG,20,0)="","错误",VLOOKUP(E364,'1-学员信息表'!A:AG,20,0))))</f>
        <v/>
      </c>
    </row>
    <row r="365" spans="1:21">
      <c r="A365" s="8" t="str">
        <f t="shared" si="15"/>
        <v/>
      </c>
      <c r="B365" s="12" t="str">
        <f t="shared" si="16"/>
        <v/>
      </c>
      <c r="C365" s="11" t="str">
        <f t="shared" si="17"/>
        <v/>
      </c>
      <c r="D365" s="3"/>
      <c r="E365" s="1"/>
      <c r="F365" s="12" t="str">
        <f>IF(E365="","",IFERROR(VLOOKUP(E365,'1-学员信息表'!A:AG,2,0),"错误"))</f>
        <v/>
      </c>
      <c r="G365" s="12" t="str">
        <f>IF(E365="","",IF(ISERROR(VLOOKUP(E365,'3-班级学员信息表'!G:AC,12,0)),"错误",IF(VLOOKUP(E365,'3-班级学员信息表'!G:AC,12,0)="","错误",VLOOKUP(E365,'3-班级学员信息表'!G:AC,12,0))))</f>
        <v/>
      </c>
      <c r="H365" s="12" t="str">
        <f>IF(E365="","",IF(ISERROR(VLOOKUP(E365,'3-班级学员信息表'!G:AC,13,0)),"错误",IF(VLOOKUP(E365,'3-班级学员信息表'!G:AC,13,0)="","错误",VLOOKUP(E365,'3-班级学员信息表'!G:AC,13,0))))</f>
        <v/>
      </c>
      <c r="I365" s="8" t="str">
        <f>IF(E365="","",IFERROR(VLOOKUP(E365,'3-班级学员信息表'!G:AC,14,0),"错误"))</f>
        <v/>
      </c>
      <c r="J365" s="8" t="str">
        <f>IF(E365="","",IFERROR(VLOOKUP(E365,'3-班级学员信息表'!G:AC,15,0),"错误"))</f>
        <v/>
      </c>
      <c r="K365" s="7" t="str">
        <f>IF(E365="","",IFERROR(VLOOKUP(H365,'2-班级信息'!A:AH,6,0),"错误"))</f>
        <v/>
      </c>
      <c r="L365" s="7" t="str">
        <f>IF(E365="","",IFERROR(VLOOKUP(H365,'2-班级信息'!A:AH,29,0),"错误"))</f>
        <v/>
      </c>
      <c r="M365" s="6">
        <f>SUMIF('6-学员费用预警表'!A:A,'10-新增明细'!E365,'6-学员费用预警表'!F:F)</f>
        <v>0</v>
      </c>
      <c r="N365" s="5">
        <f>SUMIF('6-学员费用预警表'!A:A,'10-新增明细'!E365,'6-学员费用预警表'!I:I)</f>
        <v>0</v>
      </c>
      <c r="O365" s="8" t="str">
        <f>IF(E365="","",IFERROR(VLOOKUP(E365,'1-学员信息表'!A:AG,8,0),"错误"))</f>
        <v/>
      </c>
      <c r="P365" s="8" t="str">
        <f>IF(E365="","",IFERROR(VLOOKUP(E365,'4-收据记录表'!D:AX,18,0),"错误"))</f>
        <v/>
      </c>
      <c r="Q365" s="12"/>
      <c r="R365" s="11"/>
      <c r="S365" s="8" t="str">
        <f>IF(E365="","",IF(ISERROR(VLOOKUP(E365,'1-学员信息表'!A:AG,9,0)),"错误",IF(VLOOKUP(E365,'1-学员信息表'!A:AG,9,0)="","错误",VLOOKUP(E365,'1-学员信息表'!A:AG,9,0))))</f>
        <v/>
      </c>
      <c r="T365" s="4" t="str">
        <f>IF(E365="","",IF(ISERROR(VLOOKUP(E365,'1-学员信息表'!A:AG,20,0)),"错误",IF(VLOOKUP(E365,'1-学员信息表'!A:AG,20,0)="","错误",VLOOKUP(E365,'1-学员信息表'!A:AG,20,0))))</f>
        <v/>
      </c>
      <c r="U365" s="8" t="str">
        <f>IF(E365="","",IF(ISERROR(VLOOKUP(E365,'1-学员信息表'!A:AG,20,0)),"错误",IF(VLOOKUP(E365,'1-学员信息表'!A:AG,20,0)="","错误",VLOOKUP(E365,'1-学员信息表'!A:AG,20,0))))</f>
        <v/>
      </c>
    </row>
    <row r="366" spans="1:21">
      <c r="A366" s="8" t="str">
        <f t="shared" si="15"/>
        <v/>
      </c>
      <c r="B366" s="12" t="str">
        <f t="shared" si="16"/>
        <v/>
      </c>
      <c r="C366" s="11" t="str">
        <f t="shared" si="17"/>
        <v/>
      </c>
      <c r="D366" s="3"/>
      <c r="E366" s="1"/>
      <c r="F366" s="12" t="str">
        <f>IF(E366="","",IFERROR(VLOOKUP(E366,'1-学员信息表'!A:AG,2,0),"错误"))</f>
        <v/>
      </c>
      <c r="G366" s="12" t="str">
        <f>IF(E366="","",IF(ISERROR(VLOOKUP(E366,'3-班级学员信息表'!G:AC,12,0)),"错误",IF(VLOOKUP(E366,'3-班级学员信息表'!G:AC,12,0)="","错误",VLOOKUP(E366,'3-班级学员信息表'!G:AC,12,0))))</f>
        <v/>
      </c>
      <c r="H366" s="12" t="str">
        <f>IF(E366="","",IF(ISERROR(VLOOKUP(E366,'3-班级学员信息表'!G:AC,13,0)),"错误",IF(VLOOKUP(E366,'3-班级学员信息表'!G:AC,13,0)="","错误",VLOOKUP(E366,'3-班级学员信息表'!G:AC,13,0))))</f>
        <v/>
      </c>
      <c r="I366" s="8" t="str">
        <f>IF(E366="","",IFERROR(VLOOKUP(E366,'3-班级学员信息表'!G:AC,14,0),"错误"))</f>
        <v/>
      </c>
      <c r="J366" s="8" t="str">
        <f>IF(E366="","",IFERROR(VLOOKUP(E366,'3-班级学员信息表'!G:AC,15,0),"错误"))</f>
        <v/>
      </c>
      <c r="K366" s="7" t="str">
        <f>IF(E366="","",IFERROR(VLOOKUP(H366,'2-班级信息'!A:AH,6,0),"错误"))</f>
        <v/>
      </c>
      <c r="L366" s="7" t="str">
        <f>IF(E366="","",IFERROR(VLOOKUP(H366,'2-班级信息'!A:AH,29,0),"错误"))</f>
        <v/>
      </c>
      <c r="M366" s="6">
        <f>SUMIF('6-学员费用预警表'!A:A,'10-新增明细'!E366,'6-学员费用预警表'!F:F)</f>
        <v>0</v>
      </c>
      <c r="N366" s="5">
        <f>SUMIF('6-学员费用预警表'!A:A,'10-新增明细'!E366,'6-学员费用预警表'!I:I)</f>
        <v>0</v>
      </c>
      <c r="O366" s="8" t="str">
        <f>IF(E366="","",IFERROR(VLOOKUP(E366,'1-学员信息表'!A:AG,8,0),"错误"))</f>
        <v/>
      </c>
      <c r="P366" s="8" t="str">
        <f>IF(E366="","",IFERROR(VLOOKUP(E366,'4-收据记录表'!D:AX,18,0),"错误"))</f>
        <v/>
      </c>
      <c r="Q366" s="12"/>
      <c r="R366" s="11"/>
      <c r="S366" s="8" t="str">
        <f>IF(E366="","",IF(ISERROR(VLOOKUP(E366,'1-学员信息表'!A:AG,9,0)),"错误",IF(VLOOKUP(E366,'1-学员信息表'!A:AG,9,0)="","错误",VLOOKUP(E366,'1-学员信息表'!A:AG,9,0))))</f>
        <v/>
      </c>
      <c r="T366" s="4" t="str">
        <f>IF(E366="","",IF(ISERROR(VLOOKUP(E366,'1-学员信息表'!A:AG,20,0)),"错误",IF(VLOOKUP(E366,'1-学员信息表'!A:AG,20,0)="","错误",VLOOKUP(E366,'1-学员信息表'!A:AG,20,0))))</f>
        <v/>
      </c>
      <c r="U366" s="8" t="str">
        <f>IF(E366="","",IF(ISERROR(VLOOKUP(E366,'1-学员信息表'!A:AG,20,0)),"错误",IF(VLOOKUP(E366,'1-学员信息表'!A:AG,20,0)="","错误",VLOOKUP(E366,'1-学员信息表'!A:AG,20,0))))</f>
        <v/>
      </c>
    </row>
    <row r="367" spans="1:21">
      <c r="A367" s="8" t="str">
        <f t="shared" si="15"/>
        <v/>
      </c>
      <c r="B367" s="12" t="str">
        <f t="shared" si="16"/>
        <v/>
      </c>
      <c r="C367" s="11" t="str">
        <f t="shared" si="17"/>
        <v/>
      </c>
      <c r="D367" s="3"/>
      <c r="E367" s="1"/>
      <c r="F367" s="12" t="str">
        <f>IF(E367="","",IFERROR(VLOOKUP(E367,'1-学员信息表'!A:AG,2,0),"错误"))</f>
        <v/>
      </c>
      <c r="G367" s="12" t="str">
        <f>IF(E367="","",IF(ISERROR(VLOOKUP(E367,'3-班级学员信息表'!G:AC,12,0)),"错误",IF(VLOOKUP(E367,'3-班级学员信息表'!G:AC,12,0)="","错误",VLOOKUP(E367,'3-班级学员信息表'!G:AC,12,0))))</f>
        <v/>
      </c>
      <c r="H367" s="12" t="str">
        <f>IF(E367="","",IF(ISERROR(VLOOKUP(E367,'3-班级学员信息表'!G:AC,13,0)),"错误",IF(VLOOKUP(E367,'3-班级学员信息表'!G:AC,13,0)="","错误",VLOOKUP(E367,'3-班级学员信息表'!G:AC,13,0))))</f>
        <v/>
      </c>
      <c r="I367" s="8" t="str">
        <f>IF(E367="","",IFERROR(VLOOKUP(E367,'3-班级学员信息表'!G:AC,14,0),"错误"))</f>
        <v/>
      </c>
      <c r="J367" s="8" t="str">
        <f>IF(E367="","",IFERROR(VLOOKUP(E367,'3-班级学员信息表'!G:AC,15,0),"错误"))</f>
        <v/>
      </c>
      <c r="K367" s="7" t="str">
        <f>IF(E367="","",IFERROR(VLOOKUP(H367,'2-班级信息'!A:AH,6,0),"错误"))</f>
        <v/>
      </c>
      <c r="L367" s="7" t="str">
        <f>IF(E367="","",IFERROR(VLOOKUP(H367,'2-班级信息'!A:AH,29,0),"错误"))</f>
        <v/>
      </c>
      <c r="M367" s="6">
        <f>SUMIF('6-学员费用预警表'!A:A,'10-新增明细'!E367,'6-学员费用预警表'!F:F)</f>
        <v>0</v>
      </c>
      <c r="N367" s="5">
        <f>SUMIF('6-学员费用预警表'!A:A,'10-新增明细'!E367,'6-学员费用预警表'!I:I)</f>
        <v>0</v>
      </c>
      <c r="O367" s="8" t="str">
        <f>IF(E367="","",IFERROR(VLOOKUP(E367,'1-学员信息表'!A:AG,8,0),"错误"))</f>
        <v/>
      </c>
      <c r="P367" s="8" t="str">
        <f>IF(E367="","",IFERROR(VLOOKUP(E367,'4-收据记录表'!D:AX,18,0),"错误"))</f>
        <v/>
      </c>
      <c r="Q367" s="12"/>
      <c r="R367" s="11"/>
      <c r="S367" s="8" t="str">
        <f>IF(E367="","",IF(ISERROR(VLOOKUP(E367,'1-学员信息表'!A:AG,9,0)),"错误",IF(VLOOKUP(E367,'1-学员信息表'!A:AG,9,0)="","错误",VLOOKUP(E367,'1-学员信息表'!A:AG,9,0))))</f>
        <v/>
      </c>
      <c r="T367" s="4" t="str">
        <f>IF(E367="","",IF(ISERROR(VLOOKUP(E367,'1-学员信息表'!A:AG,20,0)),"错误",IF(VLOOKUP(E367,'1-学员信息表'!A:AG,20,0)="","错误",VLOOKUP(E367,'1-学员信息表'!A:AG,20,0))))</f>
        <v/>
      </c>
      <c r="U367" s="8" t="str">
        <f>IF(E367="","",IF(ISERROR(VLOOKUP(E367,'1-学员信息表'!A:AG,20,0)),"错误",IF(VLOOKUP(E367,'1-学员信息表'!A:AG,20,0)="","错误",VLOOKUP(E367,'1-学员信息表'!A:AG,20,0))))</f>
        <v/>
      </c>
    </row>
    <row r="368" spans="1:21">
      <c r="A368" s="8" t="str">
        <f t="shared" si="15"/>
        <v/>
      </c>
      <c r="B368" s="12" t="str">
        <f t="shared" si="16"/>
        <v/>
      </c>
      <c r="C368" s="11" t="str">
        <f t="shared" si="17"/>
        <v/>
      </c>
      <c r="D368" s="3"/>
      <c r="E368" s="1"/>
      <c r="F368" s="12" t="str">
        <f>IF(E368="","",IFERROR(VLOOKUP(E368,'1-学员信息表'!A:AG,2,0),"错误"))</f>
        <v/>
      </c>
      <c r="G368" s="12" t="str">
        <f>IF(E368="","",IF(ISERROR(VLOOKUP(E368,'3-班级学员信息表'!G:AC,12,0)),"错误",IF(VLOOKUP(E368,'3-班级学员信息表'!G:AC,12,0)="","错误",VLOOKUP(E368,'3-班级学员信息表'!G:AC,12,0))))</f>
        <v/>
      </c>
      <c r="H368" s="12" t="str">
        <f>IF(E368="","",IF(ISERROR(VLOOKUP(E368,'3-班级学员信息表'!G:AC,13,0)),"错误",IF(VLOOKUP(E368,'3-班级学员信息表'!G:AC,13,0)="","错误",VLOOKUP(E368,'3-班级学员信息表'!G:AC,13,0))))</f>
        <v/>
      </c>
      <c r="I368" s="8" t="str">
        <f>IF(E368="","",IFERROR(VLOOKUP(E368,'3-班级学员信息表'!G:AC,14,0),"错误"))</f>
        <v/>
      </c>
      <c r="J368" s="8" t="str">
        <f>IF(E368="","",IFERROR(VLOOKUP(E368,'3-班级学员信息表'!G:AC,15,0),"错误"))</f>
        <v/>
      </c>
      <c r="K368" s="7" t="str">
        <f>IF(E368="","",IFERROR(VLOOKUP(H368,'2-班级信息'!A:AH,6,0),"错误"))</f>
        <v/>
      </c>
      <c r="L368" s="7" t="str">
        <f>IF(E368="","",IFERROR(VLOOKUP(H368,'2-班级信息'!A:AH,29,0),"错误"))</f>
        <v/>
      </c>
      <c r="M368" s="6">
        <f>SUMIF('6-学员费用预警表'!A:A,'10-新增明细'!E368,'6-学员费用预警表'!F:F)</f>
        <v>0</v>
      </c>
      <c r="N368" s="5">
        <f>SUMIF('6-学员费用预警表'!A:A,'10-新增明细'!E368,'6-学员费用预警表'!I:I)</f>
        <v>0</v>
      </c>
      <c r="O368" s="8" t="str">
        <f>IF(E368="","",IFERROR(VLOOKUP(E368,'1-学员信息表'!A:AG,8,0),"错误"))</f>
        <v/>
      </c>
      <c r="P368" s="8" t="str">
        <f>IF(E368="","",IFERROR(VLOOKUP(E368,'4-收据记录表'!D:AX,18,0),"错误"))</f>
        <v/>
      </c>
      <c r="Q368" s="12"/>
      <c r="R368" s="11"/>
      <c r="S368" s="8" t="str">
        <f>IF(E368="","",IF(ISERROR(VLOOKUP(E368,'1-学员信息表'!A:AG,9,0)),"错误",IF(VLOOKUP(E368,'1-学员信息表'!A:AG,9,0)="","错误",VLOOKUP(E368,'1-学员信息表'!A:AG,9,0))))</f>
        <v/>
      </c>
      <c r="T368" s="4" t="str">
        <f>IF(E368="","",IF(ISERROR(VLOOKUP(E368,'1-学员信息表'!A:AG,20,0)),"错误",IF(VLOOKUP(E368,'1-学员信息表'!A:AG,20,0)="","错误",VLOOKUP(E368,'1-学员信息表'!A:AG,20,0))))</f>
        <v/>
      </c>
      <c r="U368" s="8" t="str">
        <f>IF(E368="","",IF(ISERROR(VLOOKUP(E368,'1-学员信息表'!A:AG,20,0)),"错误",IF(VLOOKUP(E368,'1-学员信息表'!A:AG,20,0)="","错误",VLOOKUP(E368,'1-学员信息表'!A:AG,20,0))))</f>
        <v/>
      </c>
    </row>
    <row r="369" spans="1:21">
      <c r="A369" s="8" t="str">
        <f t="shared" si="15"/>
        <v/>
      </c>
      <c r="B369" s="12" t="str">
        <f t="shared" si="16"/>
        <v/>
      </c>
      <c r="C369" s="11" t="str">
        <f t="shared" si="17"/>
        <v/>
      </c>
      <c r="D369" s="3"/>
      <c r="E369" s="1"/>
      <c r="F369" s="12" t="str">
        <f>IF(E369="","",IFERROR(VLOOKUP(E369,'1-学员信息表'!A:AG,2,0),"错误"))</f>
        <v/>
      </c>
      <c r="G369" s="12" t="str">
        <f>IF(E369="","",IF(ISERROR(VLOOKUP(E369,'3-班级学员信息表'!G:AC,12,0)),"错误",IF(VLOOKUP(E369,'3-班级学员信息表'!G:AC,12,0)="","错误",VLOOKUP(E369,'3-班级学员信息表'!G:AC,12,0))))</f>
        <v/>
      </c>
      <c r="H369" s="12" t="str">
        <f>IF(E369="","",IF(ISERROR(VLOOKUP(E369,'3-班级学员信息表'!G:AC,13,0)),"错误",IF(VLOOKUP(E369,'3-班级学员信息表'!G:AC,13,0)="","错误",VLOOKUP(E369,'3-班级学员信息表'!G:AC,13,0))))</f>
        <v/>
      </c>
      <c r="I369" s="8" t="str">
        <f>IF(E369="","",IFERROR(VLOOKUP(E369,'3-班级学员信息表'!G:AC,14,0),"错误"))</f>
        <v/>
      </c>
      <c r="J369" s="8" t="str">
        <f>IF(E369="","",IFERROR(VLOOKUP(E369,'3-班级学员信息表'!G:AC,15,0),"错误"))</f>
        <v/>
      </c>
      <c r="K369" s="7" t="str">
        <f>IF(E369="","",IFERROR(VLOOKUP(H369,'2-班级信息'!A:AH,6,0),"错误"))</f>
        <v/>
      </c>
      <c r="L369" s="7" t="str">
        <f>IF(E369="","",IFERROR(VLOOKUP(H369,'2-班级信息'!A:AH,29,0),"错误"))</f>
        <v/>
      </c>
      <c r="M369" s="6">
        <f>SUMIF('6-学员费用预警表'!A:A,'10-新增明细'!E369,'6-学员费用预警表'!F:F)</f>
        <v>0</v>
      </c>
      <c r="N369" s="5">
        <f>SUMIF('6-学员费用预警表'!A:A,'10-新增明细'!E369,'6-学员费用预警表'!I:I)</f>
        <v>0</v>
      </c>
      <c r="O369" s="8" t="str">
        <f>IF(E369="","",IFERROR(VLOOKUP(E369,'1-学员信息表'!A:AG,8,0),"错误"))</f>
        <v/>
      </c>
      <c r="P369" s="8" t="str">
        <f>IF(E369="","",IFERROR(VLOOKUP(E369,'4-收据记录表'!D:AX,18,0),"错误"))</f>
        <v/>
      </c>
      <c r="Q369" s="12"/>
      <c r="R369" s="11"/>
      <c r="S369" s="8" t="str">
        <f>IF(E369="","",IF(ISERROR(VLOOKUP(E369,'1-学员信息表'!A:AG,9,0)),"错误",IF(VLOOKUP(E369,'1-学员信息表'!A:AG,9,0)="","错误",VLOOKUP(E369,'1-学员信息表'!A:AG,9,0))))</f>
        <v/>
      </c>
      <c r="T369" s="4" t="str">
        <f>IF(E369="","",IF(ISERROR(VLOOKUP(E369,'1-学员信息表'!A:AG,20,0)),"错误",IF(VLOOKUP(E369,'1-学员信息表'!A:AG,20,0)="","错误",VLOOKUP(E369,'1-学员信息表'!A:AG,20,0))))</f>
        <v/>
      </c>
      <c r="U369" s="8" t="str">
        <f>IF(E369="","",IF(ISERROR(VLOOKUP(E369,'1-学员信息表'!A:AG,20,0)),"错误",IF(VLOOKUP(E369,'1-学员信息表'!A:AG,20,0)="","错误",VLOOKUP(E369,'1-学员信息表'!A:AG,20,0))))</f>
        <v/>
      </c>
    </row>
    <row r="370" spans="1:21">
      <c r="A370" s="8" t="str">
        <f t="shared" si="15"/>
        <v/>
      </c>
      <c r="B370" s="12" t="str">
        <f t="shared" si="16"/>
        <v/>
      </c>
      <c r="C370" s="11" t="str">
        <f t="shared" si="17"/>
        <v/>
      </c>
      <c r="D370" s="3"/>
      <c r="E370" s="1"/>
      <c r="F370" s="12" t="str">
        <f>IF(E370="","",IFERROR(VLOOKUP(E370,'1-学员信息表'!A:AG,2,0),"错误"))</f>
        <v/>
      </c>
      <c r="G370" s="12" t="str">
        <f>IF(E370="","",IF(ISERROR(VLOOKUP(E370,'3-班级学员信息表'!G:AC,12,0)),"错误",IF(VLOOKUP(E370,'3-班级学员信息表'!G:AC,12,0)="","错误",VLOOKUP(E370,'3-班级学员信息表'!G:AC,12,0))))</f>
        <v/>
      </c>
      <c r="H370" s="12" t="str">
        <f>IF(E370="","",IF(ISERROR(VLOOKUP(E370,'3-班级学员信息表'!G:AC,13,0)),"错误",IF(VLOOKUP(E370,'3-班级学员信息表'!G:AC,13,0)="","错误",VLOOKUP(E370,'3-班级学员信息表'!G:AC,13,0))))</f>
        <v/>
      </c>
      <c r="I370" s="8" t="str">
        <f>IF(E370="","",IFERROR(VLOOKUP(E370,'3-班级学员信息表'!G:AC,14,0),"错误"))</f>
        <v/>
      </c>
      <c r="J370" s="8" t="str">
        <f>IF(E370="","",IFERROR(VLOOKUP(E370,'3-班级学员信息表'!G:AC,15,0),"错误"))</f>
        <v/>
      </c>
      <c r="K370" s="7" t="str">
        <f>IF(E370="","",IFERROR(VLOOKUP(H370,'2-班级信息'!A:AH,6,0),"错误"))</f>
        <v/>
      </c>
      <c r="L370" s="7" t="str">
        <f>IF(E370="","",IFERROR(VLOOKUP(H370,'2-班级信息'!A:AH,29,0),"错误"))</f>
        <v/>
      </c>
      <c r="M370" s="6">
        <f>SUMIF('6-学员费用预警表'!A:A,'10-新增明细'!E370,'6-学员费用预警表'!F:F)</f>
        <v>0</v>
      </c>
      <c r="N370" s="5">
        <f>SUMIF('6-学员费用预警表'!A:A,'10-新增明细'!E370,'6-学员费用预警表'!I:I)</f>
        <v>0</v>
      </c>
      <c r="O370" s="8" t="str">
        <f>IF(E370="","",IFERROR(VLOOKUP(E370,'1-学员信息表'!A:AG,8,0),"错误"))</f>
        <v/>
      </c>
      <c r="P370" s="8" t="str">
        <f>IF(E370="","",IFERROR(VLOOKUP(E370,'4-收据记录表'!D:AX,18,0),"错误"))</f>
        <v/>
      </c>
      <c r="Q370" s="12"/>
      <c r="R370" s="11"/>
      <c r="S370" s="8" t="str">
        <f>IF(E370="","",IF(ISERROR(VLOOKUP(E370,'1-学员信息表'!A:AG,9,0)),"错误",IF(VLOOKUP(E370,'1-学员信息表'!A:AG,9,0)="","错误",VLOOKUP(E370,'1-学员信息表'!A:AG,9,0))))</f>
        <v/>
      </c>
      <c r="T370" s="4" t="str">
        <f>IF(E370="","",IF(ISERROR(VLOOKUP(E370,'1-学员信息表'!A:AG,20,0)),"错误",IF(VLOOKUP(E370,'1-学员信息表'!A:AG,20,0)="","错误",VLOOKUP(E370,'1-学员信息表'!A:AG,20,0))))</f>
        <v/>
      </c>
      <c r="U370" s="8" t="str">
        <f>IF(E370="","",IF(ISERROR(VLOOKUP(E370,'1-学员信息表'!A:AG,20,0)),"错误",IF(VLOOKUP(E370,'1-学员信息表'!A:AG,20,0)="","错误",VLOOKUP(E370,'1-学员信息表'!A:AG,20,0))))</f>
        <v/>
      </c>
    </row>
    <row r="371" spans="1:21">
      <c r="A371" s="8" t="str">
        <f t="shared" si="15"/>
        <v/>
      </c>
      <c r="B371" s="12" t="str">
        <f t="shared" si="16"/>
        <v/>
      </c>
      <c r="C371" s="11" t="str">
        <f t="shared" si="17"/>
        <v/>
      </c>
      <c r="D371" s="3"/>
      <c r="E371" s="1"/>
      <c r="F371" s="12" t="str">
        <f>IF(E371="","",IFERROR(VLOOKUP(E371,'1-学员信息表'!A:AG,2,0),"错误"))</f>
        <v/>
      </c>
      <c r="G371" s="12" t="str">
        <f>IF(E371="","",IF(ISERROR(VLOOKUP(E371,'3-班级学员信息表'!G:AC,12,0)),"错误",IF(VLOOKUP(E371,'3-班级学员信息表'!G:AC,12,0)="","错误",VLOOKUP(E371,'3-班级学员信息表'!G:AC,12,0))))</f>
        <v/>
      </c>
      <c r="H371" s="12" t="str">
        <f>IF(E371="","",IF(ISERROR(VLOOKUP(E371,'3-班级学员信息表'!G:AC,13,0)),"错误",IF(VLOOKUP(E371,'3-班级学员信息表'!G:AC,13,0)="","错误",VLOOKUP(E371,'3-班级学员信息表'!G:AC,13,0))))</f>
        <v/>
      </c>
      <c r="I371" s="8" t="str">
        <f>IF(E371="","",IFERROR(VLOOKUP(E371,'3-班级学员信息表'!G:AC,14,0),"错误"))</f>
        <v/>
      </c>
      <c r="J371" s="8" t="str">
        <f>IF(E371="","",IFERROR(VLOOKUP(E371,'3-班级学员信息表'!G:AC,15,0),"错误"))</f>
        <v/>
      </c>
      <c r="K371" s="7" t="str">
        <f>IF(E371="","",IFERROR(VLOOKUP(H371,'2-班级信息'!A:AH,6,0),"错误"))</f>
        <v/>
      </c>
      <c r="L371" s="7" t="str">
        <f>IF(E371="","",IFERROR(VLOOKUP(H371,'2-班级信息'!A:AH,29,0),"错误"))</f>
        <v/>
      </c>
      <c r="M371" s="6">
        <f>SUMIF('6-学员费用预警表'!A:A,'10-新增明细'!E371,'6-学员费用预警表'!F:F)</f>
        <v>0</v>
      </c>
      <c r="N371" s="5">
        <f>SUMIF('6-学员费用预警表'!A:A,'10-新增明细'!E371,'6-学员费用预警表'!I:I)</f>
        <v>0</v>
      </c>
      <c r="O371" s="8" t="str">
        <f>IF(E371="","",IFERROR(VLOOKUP(E371,'1-学员信息表'!A:AG,8,0),"错误"))</f>
        <v/>
      </c>
      <c r="P371" s="8" t="str">
        <f>IF(E371="","",IFERROR(VLOOKUP(E371,'4-收据记录表'!D:AX,18,0),"错误"))</f>
        <v/>
      </c>
      <c r="Q371" s="12"/>
      <c r="R371" s="11"/>
      <c r="S371" s="8" t="str">
        <f>IF(E371="","",IF(ISERROR(VLOOKUP(E371,'1-学员信息表'!A:AG,9,0)),"错误",IF(VLOOKUP(E371,'1-学员信息表'!A:AG,9,0)="","错误",VLOOKUP(E371,'1-学员信息表'!A:AG,9,0))))</f>
        <v/>
      </c>
      <c r="T371" s="4" t="str">
        <f>IF(E371="","",IF(ISERROR(VLOOKUP(E371,'1-学员信息表'!A:AG,20,0)),"错误",IF(VLOOKUP(E371,'1-学员信息表'!A:AG,20,0)="","错误",VLOOKUP(E371,'1-学员信息表'!A:AG,20,0))))</f>
        <v/>
      </c>
      <c r="U371" s="8" t="str">
        <f>IF(E371="","",IF(ISERROR(VLOOKUP(E371,'1-学员信息表'!A:AG,20,0)),"错误",IF(VLOOKUP(E371,'1-学员信息表'!A:AG,20,0)="","错误",VLOOKUP(E371,'1-学员信息表'!A:AG,20,0))))</f>
        <v/>
      </c>
    </row>
    <row r="372" spans="1:21">
      <c r="A372" s="8" t="str">
        <f t="shared" si="15"/>
        <v/>
      </c>
      <c r="B372" s="12" t="str">
        <f t="shared" si="16"/>
        <v/>
      </c>
      <c r="C372" s="11" t="str">
        <f t="shared" si="17"/>
        <v/>
      </c>
      <c r="D372" s="3"/>
      <c r="E372" s="1"/>
      <c r="F372" s="12" t="str">
        <f>IF(E372="","",IFERROR(VLOOKUP(E372,'1-学员信息表'!A:AG,2,0),"错误"))</f>
        <v/>
      </c>
      <c r="G372" s="12" t="str">
        <f>IF(E372="","",IF(ISERROR(VLOOKUP(E372,'3-班级学员信息表'!G:AC,12,0)),"错误",IF(VLOOKUP(E372,'3-班级学员信息表'!G:AC,12,0)="","错误",VLOOKUP(E372,'3-班级学员信息表'!G:AC,12,0))))</f>
        <v/>
      </c>
      <c r="H372" s="12" t="str">
        <f>IF(E372="","",IF(ISERROR(VLOOKUP(E372,'3-班级学员信息表'!G:AC,13,0)),"错误",IF(VLOOKUP(E372,'3-班级学员信息表'!G:AC,13,0)="","错误",VLOOKUP(E372,'3-班级学员信息表'!G:AC,13,0))))</f>
        <v/>
      </c>
      <c r="I372" s="8" t="str">
        <f>IF(E372="","",IFERROR(VLOOKUP(E372,'3-班级学员信息表'!G:AC,14,0),"错误"))</f>
        <v/>
      </c>
      <c r="J372" s="8" t="str">
        <f>IF(E372="","",IFERROR(VLOOKUP(E372,'3-班级学员信息表'!G:AC,15,0),"错误"))</f>
        <v/>
      </c>
      <c r="K372" s="7" t="str">
        <f>IF(E372="","",IFERROR(VLOOKUP(H372,'2-班级信息'!A:AH,6,0),"错误"))</f>
        <v/>
      </c>
      <c r="L372" s="7" t="str">
        <f>IF(E372="","",IFERROR(VLOOKUP(H372,'2-班级信息'!A:AH,29,0),"错误"))</f>
        <v/>
      </c>
      <c r="M372" s="6">
        <f>SUMIF('6-学员费用预警表'!A:A,'10-新增明细'!E372,'6-学员费用预警表'!F:F)</f>
        <v>0</v>
      </c>
      <c r="N372" s="5">
        <f>SUMIF('6-学员费用预警表'!A:A,'10-新增明细'!E372,'6-学员费用预警表'!I:I)</f>
        <v>0</v>
      </c>
      <c r="O372" s="8" t="str">
        <f>IF(E372="","",IFERROR(VLOOKUP(E372,'1-学员信息表'!A:AG,8,0),"错误"))</f>
        <v/>
      </c>
      <c r="P372" s="8" t="str">
        <f>IF(E372="","",IFERROR(VLOOKUP(E372,'4-收据记录表'!D:AX,18,0),"错误"))</f>
        <v/>
      </c>
      <c r="Q372" s="12"/>
      <c r="R372" s="11"/>
      <c r="S372" s="8" t="str">
        <f>IF(E372="","",IF(ISERROR(VLOOKUP(E372,'1-学员信息表'!A:AG,9,0)),"错误",IF(VLOOKUP(E372,'1-学员信息表'!A:AG,9,0)="","错误",VLOOKUP(E372,'1-学员信息表'!A:AG,9,0))))</f>
        <v/>
      </c>
      <c r="T372" s="4" t="str">
        <f>IF(E372="","",IF(ISERROR(VLOOKUP(E372,'1-学员信息表'!A:AG,20,0)),"错误",IF(VLOOKUP(E372,'1-学员信息表'!A:AG,20,0)="","错误",VLOOKUP(E372,'1-学员信息表'!A:AG,20,0))))</f>
        <v/>
      </c>
      <c r="U372" s="8" t="str">
        <f>IF(E372="","",IF(ISERROR(VLOOKUP(E372,'1-学员信息表'!A:AG,20,0)),"错误",IF(VLOOKUP(E372,'1-学员信息表'!A:AG,20,0)="","错误",VLOOKUP(E372,'1-学员信息表'!A:AG,20,0))))</f>
        <v/>
      </c>
    </row>
    <row r="373" spans="1:21">
      <c r="A373" s="8" t="str">
        <f t="shared" si="15"/>
        <v/>
      </c>
      <c r="B373" s="12" t="str">
        <f t="shared" si="16"/>
        <v/>
      </c>
      <c r="C373" s="11" t="str">
        <f t="shared" si="17"/>
        <v/>
      </c>
      <c r="D373" s="3"/>
      <c r="E373" s="1"/>
      <c r="F373" s="12" t="str">
        <f>IF(E373="","",IFERROR(VLOOKUP(E373,'1-学员信息表'!A:AG,2,0),"错误"))</f>
        <v/>
      </c>
      <c r="G373" s="12" t="str">
        <f>IF(E373="","",IF(ISERROR(VLOOKUP(E373,'3-班级学员信息表'!G:AC,12,0)),"错误",IF(VLOOKUP(E373,'3-班级学员信息表'!G:AC,12,0)="","错误",VLOOKUP(E373,'3-班级学员信息表'!G:AC,12,0))))</f>
        <v/>
      </c>
      <c r="H373" s="12" t="str">
        <f>IF(E373="","",IF(ISERROR(VLOOKUP(E373,'3-班级学员信息表'!G:AC,13,0)),"错误",IF(VLOOKUP(E373,'3-班级学员信息表'!G:AC,13,0)="","错误",VLOOKUP(E373,'3-班级学员信息表'!G:AC,13,0))))</f>
        <v/>
      </c>
      <c r="I373" s="8" t="str">
        <f>IF(E373="","",IFERROR(VLOOKUP(E373,'3-班级学员信息表'!G:AC,14,0),"错误"))</f>
        <v/>
      </c>
      <c r="J373" s="8" t="str">
        <f>IF(E373="","",IFERROR(VLOOKUP(E373,'3-班级学员信息表'!G:AC,15,0),"错误"))</f>
        <v/>
      </c>
      <c r="K373" s="7" t="str">
        <f>IF(E373="","",IFERROR(VLOOKUP(H373,'2-班级信息'!A:AH,6,0),"错误"))</f>
        <v/>
      </c>
      <c r="L373" s="7" t="str">
        <f>IF(E373="","",IFERROR(VLOOKUP(H373,'2-班级信息'!A:AH,29,0),"错误"))</f>
        <v/>
      </c>
      <c r="M373" s="6">
        <f>SUMIF('6-学员费用预警表'!A:A,'10-新增明细'!E373,'6-学员费用预警表'!F:F)</f>
        <v>0</v>
      </c>
      <c r="N373" s="5">
        <f>SUMIF('6-学员费用预警表'!A:A,'10-新增明细'!E373,'6-学员费用预警表'!I:I)</f>
        <v>0</v>
      </c>
      <c r="O373" s="8" t="str">
        <f>IF(E373="","",IFERROR(VLOOKUP(E373,'1-学员信息表'!A:AG,8,0),"错误"))</f>
        <v/>
      </c>
      <c r="P373" s="8" t="str">
        <f>IF(E373="","",IFERROR(VLOOKUP(E373,'4-收据记录表'!D:AX,18,0),"错误"))</f>
        <v/>
      </c>
      <c r="Q373" s="12"/>
      <c r="R373" s="11"/>
      <c r="S373" s="8" t="str">
        <f>IF(E373="","",IF(ISERROR(VLOOKUP(E373,'1-学员信息表'!A:AG,9,0)),"错误",IF(VLOOKUP(E373,'1-学员信息表'!A:AG,9,0)="","错误",VLOOKUP(E373,'1-学员信息表'!A:AG,9,0))))</f>
        <v/>
      </c>
      <c r="T373" s="4" t="str">
        <f>IF(E373="","",IF(ISERROR(VLOOKUP(E373,'1-学员信息表'!A:AG,20,0)),"错误",IF(VLOOKUP(E373,'1-学员信息表'!A:AG,20,0)="","错误",VLOOKUP(E373,'1-学员信息表'!A:AG,20,0))))</f>
        <v/>
      </c>
      <c r="U373" s="8" t="str">
        <f>IF(E373="","",IF(ISERROR(VLOOKUP(E373,'1-学员信息表'!A:AG,20,0)),"错误",IF(VLOOKUP(E373,'1-学员信息表'!A:AG,20,0)="","错误",VLOOKUP(E373,'1-学员信息表'!A:AG,20,0))))</f>
        <v/>
      </c>
    </row>
    <row r="374" spans="1:21">
      <c r="A374" s="8" t="str">
        <f t="shared" si="15"/>
        <v/>
      </c>
      <c r="B374" s="12" t="str">
        <f t="shared" si="16"/>
        <v/>
      </c>
      <c r="C374" s="11" t="str">
        <f t="shared" si="17"/>
        <v/>
      </c>
      <c r="D374" s="3"/>
      <c r="E374" s="1"/>
      <c r="F374" s="12" t="str">
        <f>IF(E374="","",IFERROR(VLOOKUP(E374,'1-学员信息表'!A:AG,2,0),"错误"))</f>
        <v/>
      </c>
      <c r="G374" s="12" t="str">
        <f>IF(E374="","",IF(ISERROR(VLOOKUP(E374,'3-班级学员信息表'!G:AC,12,0)),"错误",IF(VLOOKUP(E374,'3-班级学员信息表'!G:AC,12,0)="","错误",VLOOKUP(E374,'3-班级学员信息表'!G:AC,12,0))))</f>
        <v/>
      </c>
      <c r="H374" s="12" t="str">
        <f>IF(E374="","",IF(ISERROR(VLOOKUP(E374,'3-班级学员信息表'!G:AC,13,0)),"错误",IF(VLOOKUP(E374,'3-班级学员信息表'!G:AC,13,0)="","错误",VLOOKUP(E374,'3-班级学员信息表'!G:AC,13,0))))</f>
        <v/>
      </c>
      <c r="I374" s="8" t="str">
        <f>IF(E374="","",IFERROR(VLOOKUP(E374,'3-班级学员信息表'!G:AC,14,0),"错误"))</f>
        <v/>
      </c>
      <c r="J374" s="8" t="str">
        <f>IF(E374="","",IFERROR(VLOOKUP(E374,'3-班级学员信息表'!G:AC,15,0),"错误"))</f>
        <v/>
      </c>
      <c r="K374" s="7" t="str">
        <f>IF(E374="","",IFERROR(VLOOKUP(H374,'2-班级信息'!A:AH,6,0),"错误"))</f>
        <v/>
      </c>
      <c r="L374" s="7" t="str">
        <f>IF(E374="","",IFERROR(VLOOKUP(H374,'2-班级信息'!A:AH,29,0),"错误"))</f>
        <v/>
      </c>
      <c r="M374" s="6">
        <f>SUMIF('6-学员费用预警表'!A:A,'10-新增明细'!E374,'6-学员费用预警表'!F:F)</f>
        <v>0</v>
      </c>
      <c r="N374" s="5">
        <f>SUMIF('6-学员费用预警表'!A:A,'10-新增明细'!E374,'6-学员费用预警表'!I:I)</f>
        <v>0</v>
      </c>
      <c r="O374" s="8" t="str">
        <f>IF(E374="","",IFERROR(VLOOKUP(E374,'1-学员信息表'!A:AG,8,0),"错误"))</f>
        <v/>
      </c>
      <c r="P374" s="8" t="str">
        <f>IF(E374="","",IFERROR(VLOOKUP(E374,'4-收据记录表'!D:AX,18,0),"错误"))</f>
        <v/>
      </c>
      <c r="Q374" s="12"/>
      <c r="R374" s="11"/>
      <c r="S374" s="8" t="str">
        <f>IF(E374="","",IF(ISERROR(VLOOKUP(E374,'1-学员信息表'!A:AG,9,0)),"错误",IF(VLOOKUP(E374,'1-学员信息表'!A:AG,9,0)="","错误",VLOOKUP(E374,'1-学员信息表'!A:AG,9,0))))</f>
        <v/>
      </c>
      <c r="T374" s="4" t="str">
        <f>IF(E374="","",IF(ISERROR(VLOOKUP(E374,'1-学员信息表'!A:AG,20,0)),"错误",IF(VLOOKUP(E374,'1-学员信息表'!A:AG,20,0)="","错误",VLOOKUP(E374,'1-学员信息表'!A:AG,20,0))))</f>
        <v/>
      </c>
      <c r="U374" s="8" t="str">
        <f>IF(E374="","",IF(ISERROR(VLOOKUP(E374,'1-学员信息表'!A:AG,20,0)),"错误",IF(VLOOKUP(E374,'1-学员信息表'!A:AG,20,0)="","错误",VLOOKUP(E374,'1-学员信息表'!A:AG,20,0))))</f>
        <v/>
      </c>
    </row>
    <row r="375" spans="1:21">
      <c r="A375" s="8" t="str">
        <f t="shared" si="15"/>
        <v/>
      </c>
      <c r="B375" s="12" t="str">
        <f t="shared" si="16"/>
        <v/>
      </c>
      <c r="C375" s="11" t="str">
        <f t="shared" si="17"/>
        <v/>
      </c>
      <c r="D375" s="3"/>
      <c r="E375" s="1"/>
      <c r="F375" s="12" t="str">
        <f>IF(E375="","",IFERROR(VLOOKUP(E375,'1-学员信息表'!A:AG,2,0),"错误"))</f>
        <v/>
      </c>
      <c r="G375" s="12" t="str">
        <f>IF(E375="","",IF(ISERROR(VLOOKUP(E375,'3-班级学员信息表'!G:AC,12,0)),"错误",IF(VLOOKUP(E375,'3-班级学员信息表'!G:AC,12,0)="","错误",VLOOKUP(E375,'3-班级学员信息表'!G:AC,12,0))))</f>
        <v/>
      </c>
      <c r="H375" s="12" t="str">
        <f>IF(E375="","",IF(ISERROR(VLOOKUP(E375,'3-班级学员信息表'!G:AC,13,0)),"错误",IF(VLOOKUP(E375,'3-班级学员信息表'!G:AC,13,0)="","错误",VLOOKUP(E375,'3-班级学员信息表'!G:AC,13,0))))</f>
        <v/>
      </c>
      <c r="I375" s="8" t="str">
        <f>IF(E375="","",IFERROR(VLOOKUP(E375,'3-班级学员信息表'!G:AC,14,0),"错误"))</f>
        <v/>
      </c>
      <c r="J375" s="8" t="str">
        <f>IF(E375="","",IFERROR(VLOOKUP(E375,'3-班级学员信息表'!G:AC,15,0),"错误"))</f>
        <v/>
      </c>
      <c r="K375" s="7" t="str">
        <f>IF(E375="","",IFERROR(VLOOKUP(H375,'2-班级信息'!A:AH,6,0),"错误"))</f>
        <v/>
      </c>
      <c r="L375" s="7" t="str">
        <f>IF(E375="","",IFERROR(VLOOKUP(H375,'2-班级信息'!A:AH,29,0),"错误"))</f>
        <v/>
      </c>
      <c r="M375" s="6">
        <f>SUMIF('6-学员费用预警表'!A:A,'10-新增明细'!E375,'6-学员费用预警表'!F:F)</f>
        <v>0</v>
      </c>
      <c r="N375" s="5">
        <f>SUMIF('6-学员费用预警表'!A:A,'10-新增明细'!E375,'6-学员费用预警表'!I:I)</f>
        <v>0</v>
      </c>
      <c r="O375" s="8" t="str">
        <f>IF(E375="","",IFERROR(VLOOKUP(E375,'1-学员信息表'!A:AG,8,0),"错误"))</f>
        <v/>
      </c>
      <c r="P375" s="8" t="str">
        <f>IF(E375="","",IFERROR(VLOOKUP(E375,'4-收据记录表'!D:AX,18,0),"错误"))</f>
        <v/>
      </c>
      <c r="Q375" s="12"/>
      <c r="R375" s="11"/>
      <c r="S375" s="8" t="str">
        <f>IF(E375="","",IF(ISERROR(VLOOKUP(E375,'1-学员信息表'!A:AG,9,0)),"错误",IF(VLOOKUP(E375,'1-学员信息表'!A:AG,9,0)="","错误",VLOOKUP(E375,'1-学员信息表'!A:AG,9,0))))</f>
        <v/>
      </c>
      <c r="T375" s="4" t="str">
        <f>IF(E375="","",IF(ISERROR(VLOOKUP(E375,'1-学员信息表'!A:AG,20,0)),"错误",IF(VLOOKUP(E375,'1-学员信息表'!A:AG,20,0)="","错误",VLOOKUP(E375,'1-学员信息表'!A:AG,20,0))))</f>
        <v/>
      </c>
      <c r="U375" s="8" t="str">
        <f>IF(E375="","",IF(ISERROR(VLOOKUP(E375,'1-学员信息表'!A:AG,20,0)),"错误",IF(VLOOKUP(E375,'1-学员信息表'!A:AG,20,0)="","错误",VLOOKUP(E375,'1-学员信息表'!A:AG,20,0))))</f>
        <v/>
      </c>
    </row>
    <row r="376" spans="1:21">
      <c r="A376" s="8" t="str">
        <f t="shared" si="15"/>
        <v/>
      </c>
      <c r="B376" s="12" t="str">
        <f t="shared" si="16"/>
        <v/>
      </c>
      <c r="C376" s="11" t="str">
        <f t="shared" si="17"/>
        <v/>
      </c>
      <c r="D376" s="3"/>
      <c r="E376" s="1"/>
      <c r="F376" s="12" t="str">
        <f>IF(E376="","",IFERROR(VLOOKUP(E376,'1-学员信息表'!A:AG,2,0),"错误"))</f>
        <v/>
      </c>
      <c r="G376" s="12" t="str">
        <f>IF(E376="","",IF(ISERROR(VLOOKUP(E376,'3-班级学员信息表'!G:AC,12,0)),"错误",IF(VLOOKUP(E376,'3-班级学员信息表'!G:AC,12,0)="","错误",VLOOKUP(E376,'3-班级学员信息表'!G:AC,12,0))))</f>
        <v/>
      </c>
      <c r="H376" s="12" t="str">
        <f>IF(E376="","",IF(ISERROR(VLOOKUP(E376,'3-班级学员信息表'!G:AC,13,0)),"错误",IF(VLOOKUP(E376,'3-班级学员信息表'!G:AC,13,0)="","错误",VLOOKUP(E376,'3-班级学员信息表'!G:AC,13,0))))</f>
        <v/>
      </c>
      <c r="I376" s="8" t="str">
        <f>IF(E376="","",IFERROR(VLOOKUP(E376,'3-班级学员信息表'!G:AC,14,0),"错误"))</f>
        <v/>
      </c>
      <c r="J376" s="8" t="str">
        <f>IF(E376="","",IFERROR(VLOOKUP(E376,'3-班级学员信息表'!G:AC,15,0),"错误"))</f>
        <v/>
      </c>
      <c r="K376" s="7" t="str">
        <f>IF(E376="","",IFERROR(VLOOKUP(H376,'2-班级信息'!A:AH,6,0),"错误"))</f>
        <v/>
      </c>
      <c r="L376" s="7" t="str">
        <f>IF(E376="","",IFERROR(VLOOKUP(H376,'2-班级信息'!A:AH,29,0),"错误"))</f>
        <v/>
      </c>
      <c r="M376" s="6">
        <f>SUMIF('6-学员费用预警表'!A:A,'10-新增明细'!E376,'6-学员费用预警表'!F:F)</f>
        <v>0</v>
      </c>
      <c r="N376" s="5">
        <f>SUMIF('6-学员费用预警表'!A:A,'10-新增明细'!E376,'6-学员费用预警表'!I:I)</f>
        <v>0</v>
      </c>
      <c r="O376" s="8" t="str">
        <f>IF(E376="","",IFERROR(VLOOKUP(E376,'1-学员信息表'!A:AG,8,0),"错误"))</f>
        <v/>
      </c>
      <c r="P376" s="8" t="str">
        <f>IF(E376="","",IFERROR(VLOOKUP(E376,'4-收据记录表'!D:AX,18,0),"错误"))</f>
        <v/>
      </c>
      <c r="Q376" s="12"/>
      <c r="R376" s="11"/>
      <c r="S376" s="8" t="str">
        <f>IF(E376="","",IF(ISERROR(VLOOKUP(E376,'1-学员信息表'!A:AG,9,0)),"错误",IF(VLOOKUP(E376,'1-学员信息表'!A:AG,9,0)="","错误",VLOOKUP(E376,'1-学员信息表'!A:AG,9,0))))</f>
        <v/>
      </c>
      <c r="T376" s="4" t="str">
        <f>IF(E376="","",IF(ISERROR(VLOOKUP(E376,'1-学员信息表'!A:AG,20,0)),"错误",IF(VLOOKUP(E376,'1-学员信息表'!A:AG,20,0)="","错误",VLOOKUP(E376,'1-学员信息表'!A:AG,20,0))))</f>
        <v/>
      </c>
      <c r="U376" s="8" t="str">
        <f>IF(E376="","",IF(ISERROR(VLOOKUP(E376,'1-学员信息表'!A:AG,20,0)),"错误",IF(VLOOKUP(E376,'1-学员信息表'!A:AG,20,0)="","错误",VLOOKUP(E376,'1-学员信息表'!A:AG,20,0))))</f>
        <v/>
      </c>
    </row>
    <row r="377" spans="1:21">
      <c r="A377" s="8" t="str">
        <f t="shared" si="15"/>
        <v/>
      </c>
      <c r="B377" s="12" t="str">
        <f t="shared" si="16"/>
        <v/>
      </c>
      <c r="C377" s="11" t="str">
        <f t="shared" si="17"/>
        <v/>
      </c>
      <c r="D377" s="3"/>
      <c r="E377" s="1"/>
      <c r="F377" s="12" t="str">
        <f>IF(E377="","",IFERROR(VLOOKUP(E377,'1-学员信息表'!A:AG,2,0),"错误"))</f>
        <v/>
      </c>
      <c r="G377" s="12" t="str">
        <f>IF(E377="","",IF(ISERROR(VLOOKUP(E377,'3-班级学员信息表'!G:AC,12,0)),"错误",IF(VLOOKUP(E377,'3-班级学员信息表'!G:AC,12,0)="","错误",VLOOKUP(E377,'3-班级学员信息表'!G:AC,12,0))))</f>
        <v/>
      </c>
      <c r="H377" s="12" t="str">
        <f>IF(E377="","",IF(ISERROR(VLOOKUP(E377,'3-班级学员信息表'!G:AC,13,0)),"错误",IF(VLOOKUP(E377,'3-班级学员信息表'!G:AC,13,0)="","错误",VLOOKUP(E377,'3-班级学员信息表'!G:AC,13,0))))</f>
        <v/>
      </c>
      <c r="I377" s="8" t="str">
        <f>IF(E377="","",IFERROR(VLOOKUP(E377,'3-班级学员信息表'!G:AC,14,0),"错误"))</f>
        <v/>
      </c>
      <c r="J377" s="8" t="str">
        <f>IF(E377="","",IFERROR(VLOOKUP(E377,'3-班级学员信息表'!G:AC,15,0),"错误"))</f>
        <v/>
      </c>
      <c r="K377" s="7" t="str">
        <f>IF(E377="","",IFERROR(VLOOKUP(H377,'2-班级信息'!A:AH,6,0),"错误"))</f>
        <v/>
      </c>
      <c r="L377" s="7" t="str">
        <f>IF(E377="","",IFERROR(VLOOKUP(H377,'2-班级信息'!A:AH,29,0),"错误"))</f>
        <v/>
      </c>
      <c r="M377" s="6">
        <f>SUMIF('6-学员费用预警表'!A:A,'10-新增明细'!E377,'6-学员费用预警表'!F:F)</f>
        <v>0</v>
      </c>
      <c r="N377" s="5">
        <f>SUMIF('6-学员费用预警表'!A:A,'10-新增明细'!E377,'6-学员费用预警表'!I:I)</f>
        <v>0</v>
      </c>
      <c r="O377" s="8" t="str">
        <f>IF(E377="","",IFERROR(VLOOKUP(E377,'1-学员信息表'!A:AG,8,0),"错误"))</f>
        <v/>
      </c>
      <c r="P377" s="8" t="str">
        <f>IF(E377="","",IFERROR(VLOOKUP(E377,'4-收据记录表'!D:AX,18,0),"错误"))</f>
        <v/>
      </c>
      <c r="Q377" s="12"/>
      <c r="R377" s="11"/>
      <c r="S377" s="8" t="str">
        <f>IF(E377="","",IF(ISERROR(VLOOKUP(E377,'1-学员信息表'!A:AG,9,0)),"错误",IF(VLOOKUP(E377,'1-学员信息表'!A:AG,9,0)="","错误",VLOOKUP(E377,'1-学员信息表'!A:AG,9,0))))</f>
        <v/>
      </c>
      <c r="T377" s="4" t="str">
        <f>IF(E377="","",IF(ISERROR(VLOOKUP(E377,'1-学员信息表'!A:AG,20,0)),"错误",IF(VLOOKUP(E377,'1-学员信息表'!A:AG,20,0)="","错误",VLOOKUP(E377,'1-学员信息表'!A:AG,20,0))))</f>
        <v/>
      </c>
      <c r="U377" s="8" t="str">
        <f>IF(E377="","",IF(ISERROR(VLOOKUP(E377,'1-学员信息表'!A:AG,20,0)),"错误",IF(VLOOKUP(E377,'1-学员信息表'!A:AG,20,0)="","错误",VLOOKUP(E377,'1-学员信息表'!A:AG,20,0))))</f>
        <v/>
      </c>
    </row>
    <row r="378" spans="1:21">
      <c r="A378" s="8" t="str">
        <f t="shared" si="15"/>
        <v/>
      </c>
      <c r="B378" s="12" t="str">
        <f t="shared" si="16"/>
        <v/>
      </c>
      <c r="C378" s="11" t="str">
        <f t="shared" si="17"/>
        <v/>
      </c>
      <c r="D378" s="3"/>
      <c r="E378" s="1"/>
      <c r="F378" s="12" t="str">
        <f>IF(E378="","",IFERROR(VLOOKUP(E378,'1-学员信息表'!A:AG,2,0),"错误"))</f>
        <v/>
      </c>
      <c r="G378" s="12" t="str">
        <f>IF(E378="","",IF(ISERROR(VLOOKUP(E378,'3-班级学员信息表'!G:AC,12,0)),"错误",IF(VLOOKUP(E378,'3-班级学员信息表'!G:AC,12,0)="","错误",VLOOKUP(E378,'3-班级学员信息表'!G:AC,12,0))))</f>
        <v/>
      </c>
      <c r="H378" s="12" t="str">
        <f>IF(E378="","",IF(ISERROR(VLOOKUP(E378,'3-班级学员信息表'!G:AC,13,0)),"错误",IF(VLOOKUP(E378,'3-班级学员信息表'!G:AC,13,0)="","错误",VLOOKUP(E378,'3-班级学员信息表'!G:AC,13,0))))</f>
        <v/>
      </c>
      <c r="I378" s="8" t="str">
        <f>IF(E378="","",IFERROR(VLOOKUP(E378,'3-班级学员信息表'!G:AC,14,0),"错误"))</f>
        <v/>
      </c>
      <c r="J378" s="8" t="str">
        <f>IF(E378="","",IFERROR(VLOOKUP(E378,'3-班级学员信息表'!G:AC,15,0),"错误"))</f>
        <v/>
      </c>
      <c r="K378" s="7" t="str">
        <f>IF(E378="","",IFERROR(VLOOKUP(H378,'2-班级信息'!A:AH,6,0),"错误"))</f>
        <v/>
      </c>
      <c r="L378" s="7" t="str">
        <f>IF(E378="","",IFERROR(VLOOKUP(H378,'2-班级信息'!A:AH,29,0),"错误"))</f>
        <v/>
      </c>
      <c r="M378" s="6">
        <f>SUMIF('6-学员费用预警表'!A:A,'10-新增明细'!E378,'6-学员费用预警表'!F:F)</f>
        <v>0</v>
      </c>
      <c r="N378" s="5">
        <f>SUMIF('6-学员费用预警表'!A:A,'10-新增明细'!E378,'6-学员费用预警表'!I:I)</f>
        <v>0</v>
      </c>
      <c r="O378" s="8" t="str">
        <f>IF(E378="","",IFERROR(VLOOKUP(E378,'1-学员信息表'!A:AG,8,0),"错误"))</f>
        <v/>
      </c>
      <c r="P378" s="8" t="str">
        <f>IF(E378="","",IFERROR(VLOOKUP(E378,'4-收据记录表'!D:AX,18,0),"错误"))</f>
        <v/>
      </c>
      <c r="Q378" s="12"/>
      <c r="R378" s="11"/>
      <c r="S378" s="8" t="str">
        <f>IF(E378="","",IF(ISERROR(VLOOKUP(E378,'1-学员信息表'!A:AG,9,0)),"错误",IF(VLOOKUP(E378,'1-学员信息表'!A:AG,9,0)="","错误",VLOOKUP(E378,'1-学员信息表'!A:AG,9,0))))</f>
        <v/>
      </c>
      <c r="T378" s="4" t="str">
        <f>IF(E378="","",IF(ISERROR(VLOOKUP(E378,'1-学员信息表'!A:AG,20,0)),"错误",IF(VLOOKUP(E378,'1-学员信息表'!A:AG,20,0)="","错误",VLOOKUP(E378,'1-学员信息表'!A:AG,20,0))))</f>
        <v/>
      </c>
      <c r="U378" s="8" t="str">
        <f>IF(E378="","",IF(ISERROR(VLOOKUP(E378,'1-学员信息表'!A:AG,20,0)),"错误",IF(VLOOKUP(E378,'1-学员信息表'!A:AG,20,0)="","错误",VLOOKUP(E378,'1-学员信息表'!A:AG,20,0))))</f>
        <v/>
      </c>
    </row>
    <row r="379" spans="1:21">
      <c r="A379" s="8" t="str">
        <f t="shared" si="15"/>
        <v/>
      </c>
      <c r="B379" s="12" t="str">
        <f t="shared" si="16"/>
        <v/>
      </c>
      <c r="C379" s="11" t="str">
        <f t="shared" si="17"/>
        <v/>
      </c>
      <c r="D379" s="3"/>
      <c r="E379" s="1"/>
      <c r="F379" s="12" t="str">
        <f>IF(E379="","",IFERROR(VLOOKUP(E379,'1-学员信息表'!A:AG,2,0),"错误"))</f>
        <v/>
      </c>
      <c r="G379" s="12" t="str">
        <f>IF(E379="","",IF(ISERROR(VLOOKUP(E379,'3-班级学员信息表'!G:AC,12,0)),"错误",IF(VLOOKUP(E379,'3-班级学员信息表'!G:AC,12,0)="","错误",VLOOKUP(E379,'3-班级学员信息表'!G:AC,12,0))))</f>
        <v/>
      </c>
      <c r="H379" s="12" t="str">
        <f>IF(E379="","",IF(ISERROR(VLOOKUP(E379,'3-班级学员信息表'!G:AC,13,0)),"错误",IF(VLOOKUP(E379,'3-班级学员信息表'!G:AC,13,0)="","错误",VLOOKUP(E379,'3-班级学员信息表'!G:AC,13,0))))</f>
        <v/>
      </c>
      <c r="I379" s="8" t="str">
        <f>IF(E379="","",IFERROR(VLOOKUP(E379,'3-班级学员信息表'!G:AC,14,0),"错误"))</f>
        <v/>
      </c>
      <c r="J379" s="8" t="str">
        <f>IF(E379="","",IFERROR(VLOOKUP(E379,'3-班级学员信息表'!G:AC,15,0),"错误"))</f>
        <v/>
      </c>
      <c r="K379" s="7" t="str">
        <f>IF(E379="","",IFERROR(VLOOKUP(H379,'2-班级信息'!A:AH,6,0),"错误"))</f>
        <v/>
      </c>
      <c r="L379" s="7" t="str">
        <f>IF(E379="","",IFERROR(VLOOKUP(H379,'2-班级信息'!A:AH,29,0),"错误"))</f>
        <v/>
      </c>
      <c r="M379" s="6">
        <f>SUMIF('6-学员费用预警表'!A:A,'10-新增明细'!E379,'6-学员费用预警表'!F:F)</f>
        <v>0</v>
      </c>
      <c r="N379" s="5">
        <f>SUMIF('6-学员费用预警表'!A:A,'10-新增明细'!E379,'6-学员费用预警表'!I:I)</f>
        <v>0</v>
      </c>
      <c r="O379" s="8" t="str">
        <f>IF(E379="","",IFERROR(VLOOKUP(E379,'1-学员信息表'!A:AG,8,0),"错误"))</f>
        <v/>
      </c>
      <c r="P379" s="8" t="str">
        <f>IF(E379="","",IFERROR(VLOOKUP(E379,'4-收据记录表'!D:AX,18,0),"错误"))</f>
        <v/>
      </c>
      <c r="Q379" s="12"/>
      <c r="R379" s="11"/>
      <c r="S379" s="8" t="str">
        <f>IF(E379="","",IF(ISERROR(VLOOKUP(E379,'1-学员信息表'!A:AG,9,0)),"错误",IF(VLOOKUP(E379,'1-学员信息表'!A:AG,9,0)="","错误",VLOOKUP(E379,'1-学员信息表'!A:AG,9,0))))</f>
        <v/>
      </c>
      <c r="T379" s="4" t="str">
        <f>IF(E379="","",IF(ISERROR(VLOOKUP(E379,'1-学员信息表'!A:AG,20,0)),"错误",IF(VLOOKUP(E379,'1-学员信息表'!A:AG,20,0)="","错误",VLOOKUP(E379,'1-学员信息表'!A:AG,20,0))))</f>
        <v/>
      </c>
      <c r="U379" s="8" t="str">
        <f>IF(E379="","",IF(ISERROR(VLOOKUP(E379,'1-学员信息表'!A:AG,20,0)),"错误",IF(VLOOKUP(E379,'1-学员信息表'!A:AG,20,0)="","错误",VLOOKUP(E379,'1-学员信息表'!A:AG,20,0))))</f>
        <v/>
      </c>
    </row>
    <row r="380" spans="1:21">
      <c r="A380" s="8" t="str">
        <f t="shared" si="15"/>
        <v/>
      </c>
      <c r="B380" s="12" t="str">
        <f t="shared" si="16"/>
        <v/>
      </c>
      <c r="C380" s="11" t="str">
        <f t="shared" si="17"/>
        <v/>
      </c>
      <c r="D380" s="3"/>
      <c r="E380" s="1"/>
      <c r="F380" s="12" t="str">
        <f>IF(E380="","",IFERROR(VLOOKUP(E380,'1-学员信息表'!A:AG,2,0),"错误"))</f>
        <v/>
      </c>
      <c r="G380" s="12" t="str">
        <f>IF(E380="","",IF(ISERROR(VLOOKUP(E380,'3-班级学员信息表'!G:AC,12,0)),"错误",IF(VLOOKUP(E380,'3-班级学员信息表'!G:AC,12,0)="","错误",VLOOKUP(E380,'3-班级学员信息表'!G:AC,12,0))))</f>
        <v/>
      </c>
      <c r="H380" s="12" t="str">
        <f>IF(E380="","",IF(ISERROR(VLOOKUP(E380,'3-班级学员信息表'!G:AC,13,0)),"错误",IF(VLOOKUP(E380,'3-班级学员信息表'!G:AC,13,0)="","错误",VLOOKUP(E380,'3-班级学员信息表'!G:AC,13,0))))</f>
        <v/>
      </c>
      <c r="I380" s="8" t="str">
        <f>IF(E380="","",IFERROR(VLOOKUP(E380,'3-班级学员信息表'!G:AC,14,0),"错误"))</f>
        <v/>
      </c>
      <c r="J380" s="8" t="str">
        <f>IF(E380="","",IFERROR(VLOOKUP(E380,'3-班级学员信息表'!G:AC,15,0),"错误"))</f>
        <v/>
      </c>
      <c r="K380" s="7" t="str">
        <f>IF(E380="","",IFERROR(VLOOKUP(H380,'2-班级信息'!A:AH,6,0),"错误"))</f>
        <v/>
      </c>
      <c r="L380" s="7" t="str">
        <f>IF(E380="","",IFERROR(VLOOKUP(H380,'2-班级信息'!A:AH,29,0),"错误"))</f>
        <v/>
      </c>
      <c r="M380" s="6">
        <f>SUMIF('6-学员费用预警表'!A:A,'10-新增明细'!E380,'6-学员费用预警表'!F:F)</f>
        <v>0</v>
      </c>
      <c r="N380" s="5">
        <f>SUMIF('6-学员费用预警表'!A:A,'10-新增明细'!E380,'6-学员费用预警表'!I:I)</f>
        <v>0</v>
      </c>
      <c r="O380" s="8" t="str">
        <f>IF(E380="","",IFERROR(VLOOKUP(E380,'1-学员信息表'!A:AG,8,0),"错误"))</f>
        <v/>
      </c>
      <c r="P380" s="8" t="str">
        <f>IF(E380="","",IFERROR(VLOOKUP(E380,'4-收据记录表'!D:AX,18,0),"错误"))</f>
        <v/>
      </c>
      <c r="Q380" s="12"/>
      <c r="R380" s="11"/>
      <c r="S380" s="8" t="str">
        <f>IF(E380="","",IF(ISERROR(VLOOKUP(E380,'1-学员信息表'!A:AG,9,0)),"错误",IF(VLOOKUP(E380,'1-学员信息表'!A:AG,9,0)="","错误",VLOOKUP(E380,'1-学员信息表'!A:AG,9,0))))</f>
        <v/>
      </c>
      <c r="T380" s="4" t="str">
        <f>IF(E380="","",IF(ISERROR(VLOOKUP(E380,'1-学员信息表'!A:AG,20,0)),"错误",IF(VLOOKUP(E380,'1-学员信息表'!A:AG,20,0)="","错误",VLOOKUP(E380,'1-学员信息表'!A:AG,20,0))))</f>
        <v/>
      </c>
      <c r="U380" s="8" t="str">
        <f>IF(E380="","",IF(ISERROR(VLOOKUP(E380,'1-学员信息表'!A:AG,20,0)),"错误",IF(VLOOKUP(E380,'1-学员信息表'!A:AG,20,0)="","错误",VLOOKUP(E380,'1-学员信息表'!A:AG,20,0))))</f>
        <v/>
      </c>
    </row>
    <row r="381" spans="1:21">
      <c r="A381" s="8" t="str">
        <f t="shared" si="15"/>
        <v/>
      </c>
      <c r="B381" s="12" t="str">
        <f t="shared" si="16"/>
        <v/>
      </c>
      <c r="C381" s="11" t="str">
        <f t="shared" si="17"/>
        <v/>
      </c>
      <c r="D381" s="3"/>
      <c r="E381" s="1"/>
      <c r="F381" s="12" t="str">
        <f>IF(E381="","",IFERROR(VLOOKUP(E381,'1-学员信息表'!A:AG,2,0),"错误"))</f>
        <v/>
      </c>
      <c r="G381" s="12" t="str">
        <f>IF(E381="","",IF(ISERROR(VLOOKUP(E381,'3-班级学员信息表'!G:AC,12,0)),"错误",IF(VLOOKUP(E381,'3-班级学员信息表'!G:AC,12,0)="","错误",VLOOKUP(E381,'3-班级学员信息表'!G:AC,12,0))))</f>
        <v/>
      </c>
      <c r="H381" s="12" t="str">
        <f>IF(E381="","",IF(ISERROR(VLOOKUP(E381,'3-班级学员信息表'!G:AC,13,0)),"错误",IF(VLOOKUP(E381,'3-班级学员信息表'!G:AC,13,0)="","错误",VLOOKUP(E381,'3-班级学员信息表'!G:AC,13,0))))</f>
        <v/>
      </c>
      <c r="I381" s="8" t="str">
        <f>IF(E381="","",IFERROR(VLOOKUP(E381,'3-班级学员信息表'!G:AC,14,0),"错误"))</f>
        <v/>
      </c>
      <c r="J381" s="8" t="str">
        <f>IF(E381="","",IFERROR(VLOOKUP(E381,'3-班级学员信息表'!G:AC,15,0),"错误"))</f>
        <v/>
      </c>
      <c r="K381" s="7" t="str">
        <f>IF(E381="","",IFERROR(VLOOKUP(H381,'2-班级信息'!A:AH,6,0),"错误"))</f>
        <v/>
      </c>
      <c r="L381" s="7" t="str">
        <f>IF(E381="","",IFERROR(VLOOKUP(H381,'2-班级信息'!A:AH,29,0),"错误"))</f>
        <v/>
      </c>
      <c r="M381" s="6">
        <f>SUMIF('6-学员费用预警表'!A:A,'10-新增明细'!E381,'6-学员费用预警表'!F:F)</f>
        <v>0</v>
      </c>
      <c r="N381" s="5">
        <f>SUMIF('6-学员费用预警表'!A:A,'10-新增明细'!E381,'6-学员费用预警表'!I:I)</f>
        <v>0</v>
      </c>
      <c r="O381" s="8" t="str">
        <f>IF(E381="","",IFERROR(VLOOKUP(E381,'1-学员信息表'!A:AG,8,0),"错误"))</f>
        <v/>
      </c>
      <c r="P381" s="8" t="str">
        <f>IF(E381="","",IFERROR(VLOOKUP(E381,'4-收据记录表'!D:AX,18,0),"错误"))</f>
        <v/>
      </c>
      <c r="Q381" s="12"/>
      <c r="R381" s="11"/>
      <c r="S381" s="8" t="str">
        <f>IF(E381="","",IF(ISERROR(VLOOKUP(E381,'1-学员信息表'!A:AG,9,0)),"错误",IF(VLOOKUP(E381,'1-学员信息表'!A:AG,9,0)="","错误",VLOOKUP(E381,'1-学员信息表'!A:AG,9,0))))</f>
        <v/>
      </c>
      <c r="T381" s="4" t="str">
        <f>IF(E381="","",IF(ISERROR(VLOOKUP(E381,'1-学员信息表'!A:AG,20,0)),"错误",IF(VLOOKUP(E381,'1-学员信息表'!A:AG,20,0)="","错误",VLOOKUP(E381,'1-学员信息表'!A:AG,20,0))))</f>
        <v/>
      </c>
      <c r="U381" s="8" t="str">
        <f>IF(E381="","",IF(ISERROR(VLOOKUP(E381,'1-学员信息表'!A:AG,20,0)),"错误",IF(VLOOKUP(E381,'1-学员信息表'!A:AG,20,0)="","错误",VLOOKUP(E381,'1-学员信息表'!A:AG,20,0))))</f>
        <v/>
      </c>
    </row>
    <row r="382" spans="1:21">
      <c r="A382" s="8" t="str">
        <f t="shared" si="15"/>
        <v/>
      </c>
      <c r="B382" s="12" t="str">
        <f t="shared" si="16"/>
        <v/>
      </c>
      <c r="C382" s="11" t="str">
        <f t="shared" si="17"/>
        <v/>
      </c>
      <c r="D382" s="3"/>
      <c r="E382" s="1"/>
      <c r="F382" s="12" t="str">
        <f>IF(E382="","",IFERROR(VLOOKUP(E382,'1-学员信息表'!A:AG,2,0),"错误"))</f>
        <v/>
      </c>
      <c r="G382" s="12" t="str">
        <f>IF(E382="","",IF(ISERROR(VLOOKUP(E382,'3-班级学员信息表'!G:AC,12,0)),"错误",IF(VLOOKUP(E382,'3-班级学员信息表'!G:AC,12,0)="","错误",VLOOKUP(E382,'3-班级学员信息表'!G:AC,12,0))))</f>
        <v/>
      </c>
      <c r="H382" s="12" t="str">
        <f>IF(E382="","",IF(ISERROR(VLOOKUP(E382,'3-班级学员信息表'!G:AC,13,0)),"错误",IF(VLOOKUP(E382,'3-班级学员信息表'!G:AC,13,0)="","错误",VLOOKUP(E382,'3-班级学员信息表'!G:AC,13,0))))</f>
        <v/>
      </c>
      <c r="I382" s="8" t="str">
        <f>IF(E382="","",IFERROR(VLOOKUP(E382,'3-班级学员信息表'!G:AC,14,0),"错误"))</f>
        <v/>
      </c>
      <c r="J382" s="8" t="str">
        <f>IF(E382="","",IFERROR(VLOOKUP(E382,'3-班级学员信息表'!G:AC,15,0),"错误"))</f>
        <v/>
      </c>
      <c r="K382" s="7" t="str">
        <f>IF(E382="","",IFERROR(VLOOKUP(H382,'2-班级信息'!A:AH,6,0),"错误"))</f>
        <v/>
      </c>
      <c r="L382" s="7" t="str">
        <f>IF(E382="","",IFERROR(VLOOKUP(H382,'2-班级信息'!A:AH,29,0),"错误"))</f>
        <v/>
      </c>
      <c r="M382" s="6">
        <f>SUMIF('6-学员费用预警表'!A:A,'10-新增明细'!E382,'6-学员费用预警表'!F:F)</f>
        <v>0</v>
      </c>
      <c r="N382" s="5">
        <f>SUMIF('6-学员费用预警表'!A:A,'10-新增明细'!E382,'6-学员费用预警表'!I:I)</f>
        <v>0</v>
      </c>
      <c r="O382" s="8" t="str">
        <f>IF(E382="","",IFERROR(VLOOKUP(E382,'1-学员信息表'!A:AG,8,0),"错误"))</f>
        <v/>
      </c>
      <c r="P382" s="8" t="str">
        <f>IF(E382="","",IFERROR(VLOOKUP(E382,'4-收据记录表'!D:AX,18,0),"错误"))</f>
        <v/>
      </c>
      <c r="Q382" s="12"/>
      <c r="R382" s="11"/>
      <c r="S382" s="8" t="str">
        <f>IF(E382="","",IF(ISERROR(VLOOKUP(E382,'1-学员信息表'!A:AG,9,0)),"错误",IF(VLOOKUP(E382,'1-学员信息表'!A:AG,9,0)="","错误",VLOOKUP(E382,'1-学员信息表'!A:AG,9,0))))</f>
        <v/>
      </c>
      <c r="T382" s="4" t="str">
        <f>IF(E382="","",IF(ISERROR(VLOOKUP(E382,'1-学员信息表'!A:AG,20,0)),"错误",IF(VLOOKUP(E382,'1-学员信息表'!A:AG,20,0)="","错误",VLOOKUP(E382,'1-学员信息表'!A:AG,20,0))))</f>
        <v/>
      </c>
      <c r="U382" s="8" t="str">
        <f>IF(E382="","",IF(ISERROR(VLOOKUP(E382,'1-学员信息表'!A:AG,20,0)),"错误",IF(VLOOKUP(E382,'1-学员信息表'!A:AG,20,0)="","错误",VLOOKUP(E382,'1-学员信息表'!A:AG,20,0))))</f>
        <v/>
      </c>
    </row>
    <row r="383" spans="1:21">
      <c r="A383" s="8" t="str">
        <f t="shared" si="15"/>
        <v/>
      </c>
      <c r="B383" s="12" t="str">
        <f t="shared" si="16"/>
        <v/>
      </c>
      <c r="C383" s="11" t="str">
        <f t="shared" si="17"/>
        <v/>
      </c>
      <c r="D383" s="3"/>
      <c r="E383" s="1"/>
      <c r="F383" s="12" t="str">
        <f>IF(E383="","",IFERROR(VLOOKUP(E383,'1-学员信息表'!A:AG,2,0),"错误"))</f>
        <v/>
      </c>
      <c r="G383" s="12" t="str">
        <f>IF(E383="","",IF(ISERROR(VLOOKUP(E383,'3-班级学员信息表'!G:AC,12,0)),"错误",IF(VLOOKUP(E383,'3-班级学员信息表'!G:AC,12,0)="","错误",VLOOKUP(E383,'3-班级学员信息表'!G:AC,12,0))))</f>
        <v/>
      </c>
      <c r="H383" s="12" t="str">
        <f>IF(E383="","",IF(ISERROR(VLOOKUP(E383,'3-班级学员信息表'!G:AC,13,0)),"错误",IF(VLOOKUP(E383,'3-班级学员信息表'!G:AC,13,0)="","错误",VLOOKUP(E383,'3-班级学员信息表'!G:AC,13,0))))</f>
        <v/>
      </c>
      <c r="I383" s="8" t="str">
        <f>IF(E383="","",IFERROR(VLOOKUP(E383,'3-班级学员信息表'!G:AC,14,0),"错误"))</f>
        <v/>
      </c>
      <c r="J383" s="8" t="str">
        <f>IF(E383="","",IFERROR(VLOOKUP(E383,'3-班级学员信息表'!G:AC,15,0),"错误"))</f>
        <v/>
      </c>
      <c r="K383" s="7" t="str">
        <f>IF(E383="","",IFERROR(VLOOKUP(H383,'2-班级信息'!A:AH,6,0),"错误"))</f>
        <v/>
      </c>
      <c r="L383" s="7" t="str">
        <f>IF(E383="","",IFERROR(VLOOKUP(H383,'2-班级信息'!A:AH,29,0),"错误"))</f>
        <v/>
      </c>
      <c r="M383" s="6">
        <f>SUMIF('6-学员费用预警表'!A:A,'10-新增明细'!E383,'6-学员费用预警表'!F:F)</f>
        <v>0</v>
      </c>
      <c r="N383" s="5">
        <f>SUMIF('6-学员费用预警表'!A:A,'10-新增明细'!E383,'6-学员费用预警表'!I:I)</f>
        <v>0</v>
      </c>
      <c r="O383" s="8" t="str">
        <f>IF(E383="","",IFERROR(VLOOKUP(E383,'1-学员信息表'!A:AG,8,0),"错误"))</f>
        <v/>
      </c>
      <c r="P383" s="8" t="str">
        <f>IF(E383="","",IFERROR(VLOOKUP(E383,'4-收据记录表'!D:AX,18,0),"错误"))</f>
        <v/>
      </c>
      <c r="Q383" s="12"/>
      <c r="R383" s="11"/>
      <c r="S383" s="8" t="str">
        <f>IF(E383="","",IF(ISERROR(VLOOKUP(E383,'1-学员信息表'!A:AG,9,0)),"错误",IF(VLOOKUP(E383,'1-学员信息表'!A:AG,9,0)="","错误",VLOOKUP(E383,'1-学员信息表'!A:AG,9,0))))</f>
        <v/>
      </c>
      <c r="T383" s="4" t="str">
        <f>IF(E383="","",IF(ISERROR(VLOOKUP(E383,'1-学员信息表'!A:AG,20,0)),"错误",IF(VLOOKUP(E383,'1-学员信息表'!A:AG,20,0)="","错误",VLOOKUP(E383,'1-学员信息表'!A:AG,20,0))))</f>
        <v/>
      </c>
      <c r="U383" s="8" t="str">
        <f>IF(E383="","",IF(ISERROR(VLOOKUP(E383,'1-学员信息表'!A:AG,20,0)),"错误",IF(VLOOKUP(E383,'1-学员信息表'!A:AG,20,0)="","错误",VLOOKUP(E383,'1-学员信息表'!A:AG,20,0))))</f>
        <v/>
      </c>
    </row>
    <row r="384" spans="1:21">
      <c r="A384" s="8" t="str">
        <f t="shared" ref="A384:A425" si="18">IF(E384&lt;&gt;"",A383+1,"")</f>
        <v/>
      </c>
      <c r="B384" s="12" t="str">
        <f t="shared" ref="B384:B425" si="19">IF(E384&lt;&gt;"",$B$2,"")</f>
        <v/>
      </c>
      <c r="C384" s="11" t="str">
        <f t="shared" ref="C384:C425" si="20">IF(E384&lt;&gt;"",$C$2,"")</f>
        <v/>
      </c>
      <c r="D384" s="3"/>
      <c r="E384" s="1"/>
      <c r="F384" s="12" t="str">
        <f>IF(E384="","",IFERROR(VLOOKUP(E384,'1-学员信息表'!A:AG,2,0),"错误"))</f>
        <v/>
      </c>
      <c r="G384" s="12" t="str">
        <f>IF(E384="","",IF(ISERROR(VLOOKUP(E384,'3-班级学员信息表'!G:AC,12,0)),"错误",IF(VLOOKUP(E384,'3-班级学员信息表'!G:AC,12,0)="","错误",VLOOKUP(E384,'3-班级学员信息表'!G:AC,12,0))))</f>
        <v/>
      </c>
      <c r="H384" s="12" t="str">
        <f>IF(E384="","",IF(ISERROR(VLOOKUP(E384,'3-班级学员信息表'!G:AC,13,0)),"错误",IF(VLOOKUP(E384,'3-班级学员信息表'!G:AC,13,0)="","错误",VLOOKUP(E384,'3-班级学员信息表'!G:AC,13,0))))</f>
        <v/>
      </c>
      <c r="I384" s="8" t="str">
        <f>IF(E384="","",IFERROR(VLOOKUP(E384,'3-班级学员信息表'!G:AC,14,0),"错误"))</f>
        <v/>
      </c>
      <c r="J384" s="8" t="str">
        <f>IF(E384="","",IFERROR(VLOOKUP(E384,'3-班级学员信息表'!G:AC,15,0),"错误"))</f>
        <v/>
      </c>
      <c r="K384" s="7" t="str">
        <f>IF(E384="","",IFERROR(VLOOKUP(H384,'2-班级信息'!A:AH,6,0),"错误"))</f>
        <v/>
      </c>
      <c r="L384" s="7" t="str">
        <f>IF(E384="","",IFERROR(VLOOKUP(H384,'2-班级信息'!A:AH,29,0),"错误"))</f>
        <v/>
      </c>
      <c r="M384" s="6">
        <f>SUMIF('6-学员费用预警表'!A:A,'10-新增明细'!E384,'6-学员费用预警表'!F:F)</f>
        <v>0</v>
      </c>
      <c r="N384" s="5">
        <f>SUMIF('6-学员费用预警表'!A:A,'10-新增明细'!E384,'6-学员费用预警表'!I:I)</f>
        <v>0</v>
      </c>
      <c r="O384" s="8" t="str">
        <f>IF(E384="","",IFERROR(VLOOKUP(E384,'1-学员信息表'!A:AG,8,0),"错误"))</f>
        <v/>
      </c>
      <c r="P384" s="8" t="str">
        <f>IF(E384="","",IFERROR(VLOOKUP(E384,'4-收据记录表'!D:AX,18,0),"错误"))</f>
        <v/>
      </c>
      <c r="Q384" s="12"/>
      <c r="R384" s="11"/>
      <c r="S384" s="8" t="str">
        <f>IF(E384="","",IF(ISERROR(VLOOKUP(E384,'1-学员信息表'!A:AG,9,0)),"错误",IF(VLOOKUP(E384,'1-学员信息表'!A:AG,9,0)="","错误",VLOOKUP(E384,'1-学员信息表'!A:AG,9,0))))</f>
        <v/>
      </c>
      <c r="T384" s="4" t="str">
        <f>IF(E384="","",IF(ISERROR(VLOOKUP(E384,'1-学员信息表'!A:AG,20,0)),"错误",IF(VLOOKUP(E384,'1-学员信息表'!A:AG,20,0)="","错误",VLOOKUP(E384,'1-学员信息表'!A:AG,20,0))))</f>
        <v/>
      </c>
      <c r="U384" s="8" t="str">
        <f>IF(E384="","",IF(ISERROR(VLOOKUP(E384,'1-学员信息表'!A:AG,20,0)),"错误",IF(VLOOKUP(E384,'1-学员信息表'!A:AG,20,0)="","错误",VLOOKUP(E384,'1-学员信息表'!A:AG,20,0))))</f>
        <v/>
      </c>
    </row>
    <row r="385" spans="1:21">
      <c r="A385" s="8" t="str">
        <f t="shared" si="18"/>
        <v/>
      </c>
      <c r="B385" s="12" t="str">
        <f t="shared" si="19"/>
        <v/>
      </c>
      <c r="C385" s="11" t="str">
        <f t="shared" si="20"/>
        <v/>
      </c>
      <c r="D385" s="3"/>
      <c r="E385" s="1"/>
      <c r="F385" s="12" t="str">
        <f>IF(E385="","",IFERROR(VLOOKUP(E385,'1-学员信息表'!A:AG,2,0),"错误"))</f>
        <v/>
      </c>
      <c r="G385" s="12" t="str">
        <f>IF(E385="","",IF(ISERROR(VLOOKUP(E385,'3-班级学员信息表'!G:AC,12,0)),"错误",IF(VLOOKUP(E385,'3-班级学员信息表'!G:AC,12,0)="","错误",VLOOKUP(E385,'3-班级学员信息表'!G:AC,12,0))))</f>
        <v/>
      </c>
      <c r="H385" s="12" t="str">
        <f>IF(E385="","",IF(ISERROR(VLOOKUP(E385,'3-班级学员信息表'!G:AC,13,0)),"错误",IF(VLOOKUP(E385,'3-班级学员信息表'!G:AC,13,0)="","错误",VLOOKUP(E385,'3-班级学员信息表'!G:AC,13,0))))</f>
        <v/>
      </c>
      <c r="I385" s="8" t="str">
        <f>IF(E385="","",IFERROR(VLOOKUP(E385,'3-班级学员信息表'!G:AC,14,0),"错误"))</f>
        <v/>
      </c>
      <c r="J385" s="8" t="str">
        <f>IF(E385="","",IFERROR(VLOOKUP(E385,'3-班级学员信息表'!G:AC,15,0),"错误"))</f>
        <v/>
      </c>
      <c r="K385" s="7" t="str">
        <f>IF(E385="","",IFERROR(VLOOKUP(H385,'2-班级信息'!A:AH,6,0),"错误"))</f>
        <v/>
      </c>
      <c r="L385" s="7" t="str">
        <f>IF(E385="","",IFERROR(VLOOKUP(H385,'2-班级信息'!A:AH,29,0),"错误"))</f>
        <v/>
      </c>
      <c r="M385" s="6">
        <f>SUMIF('6-学员费用预警表'!A:A,'10-新增明细'!E385,'6-学员费用预警表'!F:F)</f>
        <v>0</v>
      </c>
      <c r="N385" s="5">
        <f>SUMIF('6-学员费用预警表'!A:A,'10-新增明细'!E385,'6-学员费用预警表'!I:I)</f>
        <v>0</v>
      </c>
      <c r="O385" s="8" t="str">
        <f>IF(E385="","",IFERROR(VLOOKUP(E385,'1-学员信息表'!A:AG,8,0),"错误"))</f>
        <v/>
      </c>
      <c r="P385" s="8" t="str">
        <f>IF(E385="","",IFERROR(VLOOKUP(E385,'4-收据记录表'!D:AX,18,0),"错误"))</f>
        <v/>
      </c>
      <c r="Q385" s="12"/>
      <c r="R385" s="11"/>
      <c r="S385" s="8" t="str">
        <f>IF(E385="","",IF(ISERROR(VLOOKUP(E385,'1-学员信息表'!A:AG,9,0)),"错误",IF(VLOOKUP(E385,'1-学员信息表'!A:AG,9,0)="","错误",VLOOKUP(E385,'1-学员信息表'!A:AG,9,0))))</f>
        <v/>
      </c>
      <c r="T385" s="4" t="str">
        <f>IF(E385="","",IF(ISERROR(VLOOKUP(E385,'1-学员信息表'!A:AG,20,0)),"错误",IF(VLOOKUP(E385,'1-学员信息表'!A:AG,20,0)="","错误",VLOOKUP(E385,'1-学员信息表'!A:AG,20,0))))</f>
        <v/>
      </c>
      <c r="U385" s="8" t="str">
        <f>IF(E385="","",IF(ISERROR(VLOOKUP(E385,'1-学员信息表'!A:AG,20,0)),"错误",IF(VLOOKUP(E385,'1-学员信息表'!A:AG,20,0)="","错误",VLOOKUP(E385,'1-学员信息表'!A:AG,20,0))))</f>
        <v/>
      </c>
    </row>
    <row r="386" spans="1:21">
      <c r="A386" s="8" t="str">
        <f t="shared" si="18"/>
        <v/>
      </c>
      <c r="B386" s="12" t="str">
        <f t="shared" si="19"/>
        <v/>
      </c>
      <c r="C386" s="11" t="str">
        <f t="shared" si="20"/>
        <v/>
      </c>
      <c r="D386" s="3"/>
      <c r="E386" s="1"/>
      <c r="F386" s="12" t="str">
        <f>IF(E386="","",IFERROR(VLOOKUP(E386,'1-学员信息表'!A:AG,2,0),"错误"))</f>
        <v/>
      </c>
      <c r="G386" s="12" t="str">
        <f>IF(E386="","",IF(ISERROR(VLOOKUP(E386,'3-班级学员信息表'!G:AC,12,0)),"错误",IF(VLOOKUP(E386,'3-班级学员信息表'!G:AC,12,0)="","错误",VLOOKUP(E386,'3-班级学员信息表'!G:AC,12,0))))</f>
        <v/>
      </c>
      <c r="H386" s="12" t="str">
        <f>IF(E386="","",IF(ISERROR(VLOOKUP(E386,'3-班级学员信息表'!G:AC,13,0)),"错误",IF(VLOOKUP(E386,'3-班级学员信息表'!G:AC,13,0)="","错误",VLOOKUP(E386,'3-班级学员信息表'!G:AC,13,0))))</f>
        <v/>
      </c>
      <c r="I386" s="8" t="str">
        <f>IF(E386="","",IFERROR(VLOOKUP(E386,'3-班级学员信息表'!G:AC,14,0),"错误"))</f>
        <v/>
      </c>
      <c r="J386" s="8" t="str">
        <f>IF(E386="","",IFERROR(VLOOKUP(E386,'3-班级学员信息表'!G:AC,15,0),"错误"))</f>
        <v/>
      </c>
      <c r="K386" s="7" t="str">
        <f>IF(E386="","",IFERROR(VLOOKUP(H386,'2-班级信息'!A:AH,6,0),"错误"))</f>
        <v/>
      </c>
      <c r="L386" s="7" t="str">
        <f>IF(E386="","",IFERROR(VLOOKUP(H386,'2-班级信息'!A:AH,29,0),"错误"))</f>
        <v/>
      </c>
      <c r="M386" s="6">
        <f>SUMIF('6-学员费用预警表'!A:A,'10-新增明细'!E386,'6-学员费用预警表'!F:F)</f>
        <v>0</v>
      </c>
      <c r="N386" s="5">
        <f>SUMIF('6-学员费用预警表'!A:A,'10-新增明细'!E386,'6-学员费用预警表'!I:I)</f>
        <v>0</v>
      </c>
      <c r="O386" s="8" t="str">
        <f>IF(E386="","",IFERROR(VLOOKUP(E386,'1-学员信息表'!A:AG,8,0),"错误"))</f>
        <v/>
      </c>
      <c r="P386" s="8" t="str">
        <f>IF(E386="","",IFERROR(VLOOKUP(E386,'4-收据记录表'!D:AX,18,0),"错误"))</f>
        <v/>
      </c>
      <c r="Q386" s="12"/>
      <c r="R386" s="11"/>
      <c r="S386" s="8" t="str">
        <f>IF(E386="","",IF(ISERROR(VLOOKUP(E386,'1-学员信息表'!A:AG,9,0)),"错误",IF(VLOOKUP(E386,'1-学员信息表'!A:AG,9,0)="","错误",VLOOKUP(E386,'1-学员信息表'!A:AG,9,0))))</f>
        <v/>
      </c>
      <c r="T386" s="4" t="str">
        <f>IF(E386="","",IF(ISERROR(VLOOKUP(E386,'1-学员信息表'!A:AG,20,0)),"错误",IF(VLOOKUP(E386,'1-学员信息表'!A:AG,20,0)="","错误",VLOOKUP(E386,'1-学员信息表'!A:AG,20,0))))</f>
        <v/>
      </c>
      <c r="U386" s="8" t="str">
        <f>IF(E386="","",IF(ISERROR(VLOOKUP(E386,'1-学员信息表'!A:AG,20,0)),"错误",IF(VLOOKUP(E386,'1-学员信息表'!A:AG,20,0)="","错误",VLOOKUP(E386,'1-学员信息表'!A:AG,20,0))))</f>
        <v/>
      </c>
    </row>
    <row r="387" spans="1:21">
      <c r="A387" s="8" t="str">
        <f t="shared" si="18"/>
        <v/>
      </c>
      <c r="B387" s="12" t="str">
        <f t="shared" si="19"/>
        <v/>
      </c>
      <c r="C387" s="11" t="str">
        <f t="shared" si="20"/>
        <v/>
      </c>
      <c r="D387" s="3"/>
      <c r="E387" s="1"/>
      <c r="F387" s="12" t="str">
        <f>IF(E387="","",IFERROR(VLOOKUP(E387,'1-学员信息表'!A:AG,2,0),"错误"))</f>
        <v/>
      </c>
      <c r="G387" s="12" t="str">
        <f>IF(E387="","",IF(ISERROR(VLOOKUP(E387,'3-班级学员信息表'!G:AC,12,0)),"错误",IF(VLOOKUP(E387,'3-班级学员信息表'!G:AC,12,0)="","错误",VLOOKUP(E387,'3-班级学员信息表'!G:AC,12,0))))</f>
        <v/>
      </c>
      <c r="H387" s="12" t="str">
        <f>IF(E387="","",IF(ISERROR(VLOOKUP(E387,'3-班级学员信息表'!G:AC,13,0)),"错误",IF(VLOOKUP(E387,'3-班级学员信息表'!G:AC,13,0)="","错误",VLOOKUP(E387,'3-班级学员信息表'!G:AC,13,0))))</f>
        <v/>
      </c>
      <c r="I387" s="8" t="str">
        <f>IF(E387="","",IFERROR(VLOOKUP(E387,'3-班级学员信息表'!G:AC,14,0),"错误"))</f>
        <v/>
      </c>
      <c r="J387" s="8" t="str">
        <f>IF(E387="","",IFERROR(VLOOKUP(E387,'3-班级学员信息表'!G:AC,15,0),"错误"))</f>
        <v/>
      </c>
      <c r="K387" s="7" t="str">
        <f>IF(E387="","",IFERROR(VLOOKUP(H387,'2-班级信息'!A:AH,6,0),"错误"))</f>
        <v/>
      </c>
      <c r="L387" s="7" t="str">
        <f>IF(E387="","",IFERROR(VLOOKUP(H387,'2-班级信息'!A:AH,29,0),"错误"))</f>
        <v/>
      </c>
      <c r="M387" s="6">
        <f>SUMIF('6-学员费用预警表'!A:A,'10-新增明细'!E387,'6-学员费用预警表'!F:F)</f>
        <v>0</v>
      </c>
      <c r="N387" s="5">
        <f>SUMIF('6-学员费用预警表'!A:A,'10-新增明细'!E387,'6-学员费用预警表'!I:I)</f>
        <v>0</v>
      </c>
      <c r="O387" s="8" t="str">
        <f>IF(E387="","",IFERROR(VLOOKUP(E387,'1-学员信息表'!A:AG,8,0),"错误"))</f>
        <v/>
      </c>
      <c r="P387" s="8" t="str">
        <f>IF(E387="","",IFERROR(VLOOKUP(E387,'4-收据记录表'!D:AX,18,0),"错误"))</f>
        <v/>
      </c>
      <c r="Q387" s="12"/>
      <c r="R387" s="11"/>
      <c r="S387" s="8" t="str">
        <f>IF(E387="","",IF(ISERROR(VLOOKUP(E387,'1-学员信息表'!A:AG,9,0)),"错误",IF(VLOOKUP(E387,'1-学员信息表'!A:AG,9,0)="","错误",VLOOKUP(E387,'1-学员信息表'!A:AG,9,0))))</f>
        <v/>
      </c>
      <c r="T387" s="4" t="str">
        <f>IF(E387="","",IF(ISERROR(VLOOKUP(E387,'1-学员信息表'!A:AG,20,0)),"错误",IF(VLOOKUP(E387,'1-学员信息表'!A:AG,20,0)="","错误",VLOOKUP(E387,'1-学员信息表'!A:AG,20,0))))</f>
        <v/>
      </c>
      <c r="U387" s="8" t="str">
        <f>IF(E387="","",IF(ISERROR(VLOOKUP(E387,'1-学员信息表'!A:AG,20,0)),"错误",IF(VLOOKUP(E387,'1-学员信息表'!A:AG,20,0)="","错误",VLOOKUP(E387,'1-学员信息表'!A:AG,20,0))))</f>
        <v/>
      </c>
    </row>
    <row r="388" spans="1:21">
      <c r="A388" s="8" t="str">
        <f t="shared" si="18"/>
        <v/>
      </c>
      <c r="B388" s="12" t="str">
        <f t="shared" si="19"/>
        <v/>
      </c>
      <c r="C388" s="11" t="str">
        <f t="shared" si="20"/>
        <v/>
      </c>
      <c r="D388" s="3"/>
      <c r="E388" s="1"/>
      <c r="F388" s="12" t="str">
        <f>IF(E388="","",IFERROR(VLOOKUP(E388,'1-学员信息表'!A:AG,2,0),"错误"))</f>
        <v/>
      </c>
      <c r="G388" s="12" t="str">
        <f>IF(E388="","",IF(ISERROR(VLOOKUP(E388,'3-班级学员信息表'!G:AC,12,0)),"错误",IF(VLOOKUP(E388,'3-班级学员信息表'!G:AC,12,0)="","错误",VLOOKUP(E388,'3-班级学员信息表'!G:AC,12,0))))</f>
        <v/>
      </c>
      <c r="H388" s="12" t="str">
        <f>IF(E388="","",IF(ISERROR(VLOOKUP(E388,'3-班级学员信息表'!G:AC,13,0)),"错误",IF(VLOOKUP(E388,'3-班级学员信息表'!G:AC,13,0)="","错误",VLOOKUP(E388,'3-班级学员信息表'!G:AC,13,0))))</f>
        <v/>
      </c>
      <c r="I388" s="8" t="str">
        <f>IF(E388="","",IFERROR(VLOOKUP(E388,'3-班级学员信息表'!G:AC,14,0),"错误"))</f>
        <v/>
      </c>
      <c r="J388" s="8" t="str">
        <f>IF(E388="","",IFERROR(VLOOKUP(E388,'3-班级学员信息表'!G:AC,15,0),"错误"))</f>
        <v/>
      </c>
      <c r="K388" s="7" t="str">
        <f>IF(E388="","",IFERROR(VLOOKUP(H388,'2-班级信息'!A:AH,6,0),"错误"))</f>
        <v/>
      </c>
      <c r="L388" s="7" t="str">
        <f>IF(E388="","",IFERROR(VLOOKUP(H388,'2-班级信息'!A:AH,29,0),"错误"))</f>
        <v/>
      </c>
      <c r="M388" s="6">
        <f>SUMIF('6-学员费用预警表'!A:A,'10-新增明细'!E388,'6-学员费用预警表'!F:F)</f>
        <v>0</v>
      </c>
      <c r="N388" s="5">
        <f>SUMIF('6-学员费用预警表'!A:A,'10-新增明细'!E388,'6-学员费用预警表'!I:I)</f>
        <v>0</v>
      </c>
      <c r="O388" s="8" t="str">
        <f>IF(E388="","",IFERROR(VLOOKUP(E388,'1-学员信息表'!A:AG,8,0),"错误"))</f>
        <v/>
      </c>
      <c r="P388" s="8" t="str">
        <f>IF(E388="","",IFERROR(VLOOKUP(E388,'4-收据记录表'!D:AX,18,0),"错误"))</f>
        <v/>
      </c>
      <c r="Q388" s="12"/>
      <c r="R388" s="11"/>
      <c r="S388" s="8" t="str">
        <f>IF(E388="","",IF(ISERROR(VLOOKUP(E388,'1-学员信息表'!A:AG,9,0)),"错误",IF(VLOOKUP(E388,'1-学员信息表'!A:AG,9,0)="","错误",VLOOKUP(E388,'1-学员信息表'!A:AG,9,0))))</f>
        <v/>
      </c>
      <c r="T388" s="4" t="str">
        <f>IF(E388="","",IF(ISERROR(VLOOKUP(E388,'1-学员信息表'!A:AG,20,0)),"错误",IF(VLOOKUP(E388,'1-学员信息表'!A:AG,20,0)="","错误",VLOOKUP(E388,'1-学员信息表'!A:AG,20,0))))</f>
        <v/>
      </c>
      <c r="U388" s="8" t="str">
        <f>IF(E388="","",IF(ISERROR(VLOOKUP(E388,'1-学员信息表'!A:AG,20,0)),"错误",IF(VLOOKUP(E388,'1-学员信息表'!A:AG,20,0)="","错误",VLOOKUP(E388,'1-学员信息表'!A:AG,20,0))))</f>
        <v/>
      </c>
    </row>
    <row r="389" spans="1:21">
      <c r="A389" s="8" t="str">
        <f t="shared" si="18"/>
        <v/>
      </c>
      <c r="B389" s="12" t="str">
        <f t="shared" si="19"/>
        <v/>
      </c>
      <c r="C389" s="11" t="str">
        <f t="shared" si="20"/>
        <v/>
      </c>
      <c r="D389" s="3"/>
      <c r="E389" s="1"/>
      <c r="F389" s="12" t="str">
        <f>IF(E389="","",IFERROR(VLOOKUP(E389,'1-学员信息表'!A:AG,2,0),"错误"))</f>
        <v/>
      </c>
      <c r="G389" s="12" t="str">
        <f>IF(E389="","",IF(ISERROR(VLOOKUP(E389,'3-班级学员信息表'!G:AC,12,0)),"错误",IF(VLOOKUP(E389,'3-班级学员信息表'!G:AC,12,0)="","错误",VLOOKUP(E389,'3-班级学员信息表'!G:AC,12,0))))</f>
        <v/>
      </c>
      <c r="H389" s="12" t="str">
        <f>IF(E389="","",IF(ISERROR(VLOOKUP(E389,'3-班级学员信息表'!G:AC,13,0)),"错误",IF(VLOOKUP(E389,'3-班级学员信息表'!G:AC,13,0)="","错误",VLOOKUP(E389,'3-班级学员信息表'!G:AC,13,0))))</f>
        <v/>
      </c>
      <c r="I389" s="8" t="str">
        <f>IF(E389="","",IFERROR(VLOOKUP(E389,'3-班级学员信息表'!G:AC,14,0),"错误"))</f>
        <v/>
      </c>
      <c r="J389" s="8" t="str">
        <f>IF(E389="","",IFERROR(VLOOKUP(E389,'3-班级学员信息表'!G:AC,15,0),"错误"))</f>
        <v/>
      </c>
      <c r="K389" s="7" t="str">
        <f>IF(E389="","",IFERROR(VLOOKUP(H389,'2-班级信息'!A:AH,6,0),"错误"))</f>
        <v/>
      </c>
      <c r="L389" s="7" t="str">
        <f>IF(E389="","",IFERROR(VLOOKUP(H389,'2-班级信息'!A:AH,29,0),"错误"))</f>
        <v/>
      </c>
      <c r="M389" s="6">
        <f>SUMIF('6-学员费用预警表'!A:A,'10-新增明细'!E389,'6-学员费用预警表'!F:F)</f>
        <v>0</v>
      </c>
      <c r="N389" s="5">
        <f>SUMIF('6-学员费用预警表'!A:A,'10-新增明细'!E389,'6-学员费用预警表'!I:I)</f>
        <v>0</v>
      </c>
      <c r="O389" s="8" t="str">
        <f>IF(E389="","",IFERROR(VLOOKUP(E389,'1-学员信息表'!A:AG,8,0),"错误"))</f>
        <v/>
      </c>
      <c r="P389" s="8" t="str">
        <f>IF(E389="","",IFERROR(VLOOKUP(E389,'4-收据记录表'!D:AX,18,0),"错误"))</f>
        <v/>
      </c>
      <c r="Q389" s="12"/>
      <c r="R389" s="11"/>
      <c r="S389" s="8" t="str">
        <f>IF(E389="","",IF(ISERROR(VLOOKUP(E389,'1-学员信息表'!A:AG,9,0)),"错误",IF(VLOOKUP(E389,'1-学员信息表'!A:AG,9,0)="","错误",VLOOKUP(E389,'1-学员信息表'!A:AG,9,0))))</f>
        <v/>
      </c>
      <c r="T389" s="4" t="str">
        <f>IF(E389="","",IF(ISERROR(VLOOKUP(E389,'1-学员信息表'!A:AG,20,0)),"错误",IF(VLOOKUP(E389,'1-学员信息表'!A:AG,20,0)="","错误",VLOOKUP(E389,'1-学员信息表'!A:AG,20,0))))</f>
        <v/>
      </c>
      <c r="U389" s="8" t="str">
        <f>IF(E389="","",IF(ISERROR(VLOOKUP(E389,'1-学员信息表'!A:AG,20,0)),"错误",IF(VLOOKUP(E389,'1-学员信息表'!A:AG,20,0)="","错误",VLOOKUP(E389,'1-学员信息表'!A:AG,20,0))))</f>
        <v/>
      </c>
    </row>
    <row r="390" spans="1:21">
      <c r="A390" s="8" t="str">
        <f t="shared" si="18"/>
        <v/>
      </c>
      <c r="B390" s="12" t="str">
        <f t="shared" si="19"/>
        <v/>
      </c>
      <c r="C390" s="11" t="str">
        <f t="shared" si="20"/>
        <v/>
      </c>
      <c r="D390" s="3"/>
      <c r="E390" s="1"/>
      <c r="F390" s="12" t="str">
        <f>IF(E390="","",IFERROR(VLOOKUP(E390,'1-学员信息表'!A:AG,2,0),"错误"))</f>
        <v/>
      </c>
      <c r="G390" s="12" t="str">
        <f>IF(E390="","",IF(ISERROR(VLOOKUP(E390,'3-班级学员信息表'!G:AC,12,0)),"错误",IF(VLOOKUP(E390,'3-班级学员信息表'!G:AC,12,0)="","错误",VLOOKUP(E390,'3-班级学员信息表'!G:AC,12,0))))</f>
        <v/>
      </c>
      <c r="H390" s="12" t="str">
        <f>IF(E390="","",IF(ISERROR(VLOOKUP(E390,'3-班级学员信息表'!G:AC,13,0)),"错误",IF(VLOOKUP(E390,'3-班级学员信息表'!G:AC,13,0)="","错误",VLOOKUP(E390,'3-班级学员信息表'!G:AC,13,0))))</f>
        <v/>
      </c>
      <c r="I390" s="8" t="str">
        <f>IF(E390="","",IFERROR(VLOOKUP(E390,'3-班级学员信息表'!G:AC,14,0),"错误"))</f>
        <v/>
      </c>
      <c r="J390" s="8" t="str">
        <f>IF(E390="","",IFERROR(VLOOKUP(E390,'3-班级学员信息表'!G:AC,15,0),"错误"))</f>
        <v/>
      </c>
      <c r="K390" s="7" t="str">
        <f>IF(E390="","",IFERROR(VLOOKUP(H390,'2-班级信息'!A:AH,6,0),"错误"))</f>
        <v/>
      </c>
      <c r="L390" s="7" t="str">
        <f>IF(E390="","",IFERROR(VLOOKUP(H390,'2-班级信息'!A:AH,29,0),"错误"))</f>
        <v/>
      </c>
      <c r="M390" s="6">
        <f>SUMIF('6-学员费用预警表'!A:A,'10-新增明细'!E390,'6-学员费用预警表'!F:F)</f>
        <v>0</v>
      </c>
      <c r="N390" s="5">
        <f>SUMIF('6-学员费用预警表'!A:A,'10-新增明细'!E390,'6-学员费用预警表'!I:I)</f>
        <v>0</v>
      </c>
      <c r="O390" s="8" t="str">
        <f>IF(E390="","",IFERROR(VLOOKUP(E390,'1-学员信息表'!A:AG,8,0),"错误"))</f>
        <v/>
      </c>
      <c r="P390" s="8" t="str">
        <f>IF(E390="","",IFERROR(VLOOKUP(E390,'4-收据记录表'!D:AX,18,0),"错误"))</f>
        <v/>
      </c>
      <c r="Q390" s="12"/>
      <c r="R390" s="11"/>
      <c r="S390" s="8" t="str">
        <f>IF(E390="","",IF(ISERROR(VLOOKUP(E390,'1-学员信息表'!A:AG,9,0)),"错误",IF(VLOOKUP(E390,'1-学员信息表'!A:AG,9,0)="","错误",VLOOKUP(E390,'1-学员信息表'!A:AG,9,0))))</f>
        <v/>
      </c>
      <c r="T390" s="4" t="str">
        <f>IF(E390="","",IF(ISERROR(VLOOKUP(E390,'1-学员信息表'!A:AG,20,0)),"错误",IF(VLOOKUP(E390,'1-学员信息表'!A:AG,20,0)="","错误",VLOOKUP(E390,'1-学员信息表'!A:AG,20,0))))</f>
        <v/>
      </c>
      <c r="U390" s="8" t="str">
        <f>IF(E390="","",IF(ISERROR(VLOOKUP(E390,'1-学员信息表'!A:AG,20,0)),"错误",IF(VLOOKUP(E390,'1-学员信息表'!A:AG,20,0)="","错误",VLOOKUP(E390,'1-学员信息表'!A:AG,20,0))))</f>
        <v/>
      </c>
    </row>
    <row r="391" spans="1:21">
      <c r="A391" s="8" t="str">
        <f t="shared" si="18"/>
        <v/>
      </c>
      <c r="B391" s="12" t="str">
        <f t="shared" si="19"/>
        <v/>
      </c>
      <c r="C391" s="11" t="str">
        <f t="shared" si="20"/>
        <v/>
      </c>
      <c r="D391" s="3"/>
      <c r="E391" s="1"/>
      <c r="F391" s="12" t="str">
        <f>IF(E391="","",IFERROR(VLOOKUP(E391,'1-学员信息表'!A:AG,2,0),"错误"))</f>
        <v/>
      </c>
      <c r="G391" s="12" t="str">
        <f>IF(E391="","",IF(ISERROR(VLOOKUP(E391,'3-班级学员信息表'!G:AC,12,0)),"错误",IF(VLOOKUP(E391,'3-班级学员信息表'!G:AC,12,0)="","错误",VLOOKUP(E391,'3-班级学员信息表'!G:AC,12,0))))</f>
        <v/>
      </c>
      <c r="H391" s="12" t="str">
        <f>IF(E391="","",IF(ISERROR(VLOOKUP(E391,'3-班级学员信息表'!G:AC,13,0)),"错误",IF(VLOOKUP(E391,'3-班级学员信息表'!G:AC,13,0)="","错误",VLOOKUP(E391,'3-班级学员信息表'!G:AC,13,0))))</f>
        <v/>
      </c>
      <c r="I391" s="8" t="str">
        <f>IF(E391="","",IFERROR(VLOOKUP(E391,'3-班级学员信息表'!G:AC,14,0),"错误"))</f>
        <v/>
      </c>
      <c r="J391" s="8" t="str">
        <f>IF(E391="","",IFERROR(VLOOKUP(E391,'3-班级学员信息表'!G:AC,15,0),"错误"))</f>
        <v/>
      </c>
      <c r="K391" s="7" t="str">
        <f>IF(E391="","",IFERROR(VLOOKUP(H391,'2-班级信息'!A:AH,6,0),"错误"))</f>
        <v/>
      </c>
      <c r="L391" s="7" t="str">
        <f>IF(E391="","",IFERROR(VLOOKUP(H391,'2-班级信息'!A:AH,29,0),"错误"))</f>
        <v/>
      </c>
      <c r="M391" s="6">
        <f>SUMIF('6-学员费用预警表'!A:A,'10-新增明细'!E391,'6-学员费用预警表'!F:F)</f>
        <v>0</v>
      </c>
      <c r="N391" s="5">
        <f>SUMIF('6-学员费用预警表'!A:A,'10-新增明细'!E391,'6-学员费用预警表'!I:I)</f>
        <v>0</v>
      </c>
      <c r="O391" s="8" t="str">
        <f>IF(E391="","",IFERROR(VLOOKUP(E391,'1-学员信息表'!A:AG,8,0),"错误"))</f>
        <v/>
      </c>
      <c r="P391" s="8" t="str">
        <f>IF(E391="","",IFERROR(VLOOKUP(E391,'4-收据记录表'!D:AX,18,0),"错误"))</f>
        <v/>
      </c>
      <c r="Q391" s="12"/>
      <c r="R391" s="11"/>
      <c r="S391" s="8" t="str">
        <f>IF(E391="","",IF(ISERROR(VLOOKUP(E391,'1-学员信息表'!A:AG,9,0)),"错误",IF(VLOOKUP(E391,'1-学员信息表'!A:AG,9,0)="","错误",VLOOKUP(E391,'1-学员信息表'!A:AG,9,0))))</f>
        <v/>
      </c>
      <c r="T391" s="4" t="str">
        <f>IF(E391="","",IF(ISERROR(VLOOKUP(E391,'1-学员信息表'!A:AG,20,0)),"错误",IF(VLOOKUP(E391,'1-学员信息表'!A:AG,20,0)="","错误",VLOOKUP(E391,'1-学员信息表'!A:AG,20,0))))</f>
        <v/>
      </c>
      <c r="U391" s="8" t="str">
        <f>IF(E391="","",IF(ISERROR(VLOOKUP(E391,'1-学员信息表'!A:AG,20,0)),"错误",IF(VLOOKUP(E391,'1-学员信息表'!A:AG,20,0)="","错误",VLOOKUP(E391,'1-学员信息表'!A:AG,20,0))))</f>
        <v/>
      </c>
    </row>
    <row r="392" spans="1:21">
      <c r="A392" s="8" t="str">
        <f t="shared" si="18"/>
        <v/>
      </c>
      <c r="B392" s="12" t="str">
        <f t="shared" si="19"/>
        <v/>
      </c>
      <c r="C392" s="11" t="str">
        <f t="shared" si="20"/>
        <v/>
      </c>
      <c r="D392" s="3"/>
      <c r="E392" s="1"/>
      <c r="F392" s="12" t="str">
        <f>IF(E392="","",IFERROR(VLOOKUP(E392,'1-学员信息表'!A:AG,2,0),"错误"))</f>
        <v/>
      </c>
      <c r="G392" s="12" t="str">
        <f>IF(E392="","",IF(ISERROR(VLOOKUP(E392,'3-班级学员信息表'!G:AC,12,0)),"错误",IF(VLOOKUP(E392,'3-班级学员信息表'!G:AC,12,0)="","错误",VLOOKUP(E392,'3-班级学员信息表'!G:AC,12,0))))</f>
        <v/>
      </c>
      <c r="H392" s="12" t="str">
        <f>IF(E392="","",IF(ISERROR(VLOOKUP(E392,'3-班级学员信息表'!G:AC,13,0)),"错误",IF(VLOOKUP(E392,'3-班级学员信息表'!G:AC,13,0)="","错误",VLOOKUP(E392,'3-班级学员信息表'!G:AC,13,0))))</f>
        <v/>
      </c>
      <c r="I392" s="8" t="str">
        <f>IF(E392="","",IFERROR(VLOOKUP(E392,'3-班级学员信息表'!G:AC,14,0),"错误"))</f>
        <v/>
      </c>
      <c r="J392" s="8" t="str">
        <f>IF(E392="","",IFERROR(VLOOKUP(E392,'3-班级学员信息表'!G:AC,15,0),"错误"))</f>
        <v/>
      </c>
      <c r="K392" s="7" t="str">
        <f>IF(E392="","",IFERROR(VLOOKUP(H392,'2-班级信息'!A:AH,6,0),"错误"))</f>
        <v/>
      </c>
      <c r="L392" s="7" t="str">
        <f>IF(E392="","",IFERROR(VLOOKUP(H392,'2-班级信息'!A:AH,29,0),"错误"))</f>
        <v/>
      </c>
      <c r="M392" s="6">
        <f>SUMIF('6-学员费用预警表'!A:A,'10-新增明细'!E392,'6-学员费用预警表'!F:F)</f>
        <v>0</v>
      </c>
      <c r="N392" s="5">
        <f>SUMIF('6-学员费用预警表'!A:A,'10-新增明细'!E392,'6-学员费用预警表'!I:I)</f>
        <v>0</v>
      </c>
      <c r="O392" s="8" t="str">
        <f>IF(E392="","",IFERROR(VLOOKUP(E392,'1-学员信息表'!A:AG,8,0),"错误"))</f>
        <v/>
      </c>
      <c r="P392" s="8" t="str">
        <f>IF(E392="","",IFERROR(VLOOKUP(E392,'4-收据记录表'!D:AX,18,0),"错误"))</f>
        <v/>
      </c>
      <c r="Q392" s="12"/>
      <c r="R392" s="11"/>
      <c r="S392" s="8" t="str">
        <f>IF(E392="","",IF(ISERROR(VLOOKUP(E392,'1-学员信息表'!A:AG,9,0)),"错误",IF(VLOOKUP(E392,'1-学员信息表'!A:AG,9,0)="","错误",VLOOKUP(E392,'1-学员信息表'!A:AG,9,0))))</f>
        <v/>
      </c>
      <c r="T392" s="4" t="str">
        <f>IF(E392="","",IF(ISERROR(VLOOKUP(E392,'1-学员信息表'!A:AG,20,0)),"错误",IF(VLOOKUP(E392,'1-学员信息表'!A:AG,20,0)="","错误",VLOOKUP(E392,'1-学员信息表'!A:AG,20,0))))</f>
        <v/>
      </c>
      <c r="U392" s="8" t="str">
        <f>IF(E392="","",IF(ISERROR(VLOOKUP(E392,'1-学员信息表'!A:AG,20,0)),"错误",IF(VLOOKUP(E392,'1-学员信息表'!A:AG,20,0)="","错误",VLOOKUP(E392,'1-学员信息表'!A:AG,20,0))))</f>
        <v/>
      </c>
    </row>
    <row r="393" spans="1:21">
      <c r="A393" s="8" t="str">
        <f t="shared" si="18"/>
        <v/>
      </c>
      <c r="B393" s="12" t="str">
        <f t="shared" si="19"/>
        <v/>
      </c>
      <c r="C393" s="11" t="str">
        <f t="shared" si="20"/>
        <v/>
      </c>
      <c r="D393" s="3"/>
      <c r="E393" s="1"/>
      <c r="F393" s="12" t="str">
        <f>IF(E393="","",IFERROR(VLOOKUP(E393,'1-学员信息表'!A:AG,2,0),"错误"))</f>
        <v/>
      </c>
      <c r="G393" s="12" t="str">
        <f>IF(E393="","",IF(ISERROR(VLOOKUP(E393,'3-班级学员信息表'!G:AC,12,0)),"错误",IF(VLOOKUP(E393,'3-班级学员信息表'!G:AC,12,0)="","错误",VLOOKUP(E393,'3-班级学员信息表'!G:AC,12,0))))</f>
        <v/>
      </c>
      <c r="H393" s="12" t="str">
        <f>IF(E393="","",IF(ISERROR(VLOOKUP(E393,'3-班级学员信息表'!G:AC,13,0)),"错误",IF(VLOOKUP(E393,'3-班级学员信息表'!G:AC,13,0)="","错误",VLOOKUP(E393,'3-班级学员信息表'!G:AC,13,0))))</f>
        <v/>
      </c>
      <c r="I393" s="8" t="str">
        <f>IF(E393="","",IFERROR(VLOOKUP(E393,'3-班级学员信息表'!G:AC,14,0),"错误"))</f>
        <v/>
      </c>
      <c r="J393" s="8" t="str">
        <f>IF(E393="","",IFERROR(VLOOKUP(E393,'3-班级学员信息表'!G:AC,15,0),"错误"))</f>
        <v/>
      </c>
      <c r="K393" s="7" t="str">
        <f>IF(E393="","",IFERROR(VLOOKUP(H393,'2-班级信息'!A:AH,6,0),"错误"))</f>
        <v/>
      </c>
      <c r="L393" s="7" t="str">
        <f>IF(E393="","",IFERROR(VLOOKUP(H393,'2-班级信息'!A:AH,29,0),"错误"))</f>
        <v/>
      </c>
      <c r="M393" s="6">
        <f>SUMIF('6-学员费用预警表'!A:A,'10-新增明细'!E393,'6-学员费用预警表'!F:F)</f>
        <v>0</v>
      </c>
      <c r="N393" s="5">
        <f>SUMIF('6-学员费用预警表'!A:A,'10-新增明细'!E393,'6-学员费用预警表'!I:I)</f>
        <v>0</v>
      </c>
      <c r="O393" s="8" t="str">
        <f>IF(E393="","",IFERROR(VLOOKUP(E393,'1-学员信息表'!A:AG,8,0),"错误"))</f>
        <v/>
      </c>
      <c r="P393" s="8" t="str">
        <f>IF(E393="","",IFERROR(VLOOKUP(E393,'4-收据记录表'!D:AX,18,0),"错误"))</f>
        <v/>
      </c>
      <c r="Q393" s="12"/>
      <c r="R393" s="11"/>
      <c r="S393" s="8" t="str">
        <f>IF(E393="","",IF(ISERROR(VLOOKUP(E393,'1-学员信息表'!A:AG,9,0)),"错误",IF(VLOOKUP(E393,'1-学员信息表'!A:AG,9,0)="","错误",VLOOKUP(E393,'1-学员信息表'!A:AG,9,0))))</f>
        <v/>
      </c>
      <c r="T393" s="4" t="str">
        <f>IF(E393="","",IF(ISERROR(VLOOKUP(E393,'1-学员信息表'!A:AG,20,0)),"错误",IF(VLOOKUP(E393,'1-学员信息表'!A:AG,20,0)="","错误",VLOOKUP(E393,'1-学员信息表'!A:AG,20,0))))</f>
        <v/>
      </c>
      <c r="U393" s="8" t="str">
        <f>IF(E393="","",IF(ISERROR(VLOOKUP(E393,'1-学员信息表'!A:AG,20,0)),"错误",IF(VLOOKUP(E393,'1-学员信息表'!A:AG,20,0)="","错误",VLOOKUP(E393,'1-学员信息表'!A:AG,20,0))))</f>
        <v/>
      </c>
    </row>
    <row r="394" spans="1:21">
      <c r="A394" s="8" t="str">
        <f t="shared" si="18"/>
        <v/>
      </c>
      <c r="B394" s="12" t="str">
        <f t="shared" si="19"/>
        <v/>
      </c>
      <c r="C394" s="11" t="str">
        <f t="shared" si="20"/>
        <v/>
      </c>
      <c r="D394" s="3"/>
      <c r="E394" s="1"/>
      <c r="F394" s="12" t="str">
        <f>IF(E394="","",IFERROR(VLOOKUP(E394,'1-学员信息表'!A:AG,2,0),"错误"))</f>
        <v/>
      </c>
      <c r="G394" s="12" t="str">
        <f>IF(E394="","",IF(ISERROR(VLOOKUP(E394,'3-班级学员信息表'!G:AC,12,0)),"错误",IF(VLOOKUP(E394,'3-班级学员信息表'!G:AC,12,0)="","错误",VLOOKUP(E394,'3-班级学员信息表'!G:AC,12,0))))</f>
        <v/>
      </c>
      <c r="H394" s="12" t="str">
        <f>IF(E394="","",IF(ISERROR(VLOOKUP(E394,'3-班级学员信息表'!G:AC,13,0)),"错误",IF(VLOOKUP(E394,'3-班级学员信息表'!G:AC,13,0)="","错误",VLOOKUP(E394,'3-班级学员信息表'!G:AC,13,0))))</f>
        <v/>
      </c>
      <c r="I394" s="8" t="str">
        <f>IF(E394="","",IFERROR(VLOOKUP(E394,'3-班级学员信息表'!G:AC,14,0),"错误"))</f>
        <v/>
      </c>
      <c r="J394" s="8" t="str">
        <f>IF(E394="","",IFERROR(VLOOKUP(E394,'3-班级学员信息表'!G:AC,15,0),"错误"))</f>
        <v/>
      </c>
      <c r="K394" s="7" t="str">
        <f>IF(E394="","",IFERROR(VLOOKUP(H394,'2-班级信息'!A:AH,6,0),"错误"))</f>
        <v/>
      </c>
      <c r="L394" s="7" t="str">
        <f>IF(E394="","",IFERROR(VLOOKUP(H394,'2-班级信息'!A:AH,29,0),"错误"))</f>
        <v/>
      </c>
      <c r="M394" s="6">
        <f>SUMIF('6-学员费用预警表'!A:A,'10-新增明细'!E394,'6-学员费用预警表'!F:F)</f>
        <v>0</v>
      </c>
      <c r="N394" s="5">
        <f>SUMIF('6-学员费用预警表'!A:A,'10-新增明细'!E394,'6-学员费用预警表'!I:I)</f>
        <v>0</v>
      </c>
      <c r="O394" s="8" t="str">
        <f>IF(E394="","",IFERROR(VLOOKUP(E394,'1-学员信息表'!A:AG,8,0),"错误"))</f>
        <v/>
      </c>
      <c r="P394" s="8" t="str">
        <f>IF(E394="","",IFERROR(VLOOKUP(E394,'4-收据记录表'!D:AX,18,0),"错误"))</f>
        <v/>
      </c>
      <c r="Q394" s="12"/>
      <c r="R394" s="11"/>
      <c r="S394" s="8" t="str">
        <f>IF(E394="","",IF(ISERROR(VLOOKUP(E394,'1-学员信息表'!A:AG,9,0)),"错误",IF(VLOOKUP(E394,'1-学员信息表'!A:AG,9,0)="","错误",VLOOKUP(E394,'1-学员信息表'!A:AG,9,0))))</f>
        <v/>
      </c>
      <c r="T394" s="4" t="str">
        <f>IF(E394="","",IF(ISERROR(VLOOKUP(E394,'1-学员信息表'!A:AG,20,0)),"错误",IF(VLOOKUP(E394,'1-学员信息表'!A:AG,20,0)="","错误",VLOOKUP(E394,'1-学员信息表'!A:AG,20,0))))</f>
        <v/>
      </c>
      <c r="U394" s="8" t="str">
        <f>IF(E394="","",IF(ISERROR(VLOOKUP(E394,'1-学员信息表'!A:AG,20,0)),"错误",IF(VLOOKUP(E394,'1-学员信息表'!A:AG,20,0)="","错误",VLOOKUP(E394,'1-学员信息表'!A:AG,20,0))))</f>
        <v/>
      </c>
    </row>
    <row r="395" spans="1:21">
      <c r="A395" s="8" t="str">
        <f t="shared" si="18"/>
        <v/>
      </c>
      <c r="B395" s="12" t="str">
        <f t="shared" si="19"/>
        <v/>
      </c>
      <c r="C395" s="11" t="str">
        <f t="shared" si="20"/>
        <v/>
      </c>
      <c r="D395" s="3"/>
      <c r="E395" s="1"/>
      <c r="F395" s="12" t="str">
        <f>IF(E395="","",IFERROR(VLOOKUP(E395,'1-学员信息表'!A:AG,2,0),"错误"))</f>
        <v/>
      </c>
      <c r="G395" s="12" t="str">
        <f>IF(E395="","",IF(ISERROR(VLOOKUP(E395,'3-班级学员信息表'!G:AC,12,0)),"错误",IF(VLOOKUP(E395,'3-班级学员信息表'!G:AC,12,0)="","错误",VLOOKUP(E395,'3-班级学员信息表'!G:AC,12,0))))</f>
        <v/>
      </c>
      <c r="H395" s="12" t="str">
        <f>IF(E395="","",IF(ISERROR(VLOOKUP(E395,'3-班级学员信息表'!G:AC,13,0)),"错误",IF(VLOOKUP(E395,'3-班级学员信息表'!G:AC,13,0)="","错误",VLOOKUP(E395,'3-班级学员信息表'!G:AC,13,0))))</f>
        <v/>
      </c>
      <c r="I395" s="8" t="str">
        <f>IF(E395="","",IFERROR(VLOOKUP(E395,'3-班级学员信息表'!G:AC,14,0),"错误"))</f>
        <v/>
      </c>
      <c r="J395" s="8" t="str">
        <f>IF(E395="","",IFERROR(VLOOKUP(E395,'3-班级学员信息表'!G:AC,15,0),"错误"))</f>
        <v/>
      </c>
      <c r="K395" s="7" t="str">
        <f>IF(E395="","",IFERROR(VLOOKUP(H395,'2-班级信息'!A:AH,6,0),"错误"))</f>
        <v/>
      </c>
      <c r="L395" s="7" t="str">
        <f>IF(E395="","",IFERROR(VLOOKUP(H395,'2-班级信息'!A:AH,29,0),"错误"))</f>
        <v/>
      </c>
      <c r="M395" s="6">
        <f>SUMIF('6-学员费用预警表'!A:A,'10-新增明细'!E395,'6-学员费用预警表'!F:F)</f>
        <v>0</v>
      </c>
      <c r="N395" s="5">
        <f>SUMIF('6-学员费用预警表'!A:A,'10-新增明细'!E395,'6-学员费用预警表'!I:I)</f>
        <v>0</v>
      </c>
      <c r="O395" s="8" t="str">
        <f>IF(E395="","",IFERROR(VLOOKUP(E395,'1-学员信息表'!A:AG,8,0),"错误"))</f>
        <v/>
      </c>
      <c r="P395" s="8" t="str">
        <f>IF(E395="","",IFERROR(VLOOKUP(E395,'4-收据记录表'!D:AX,18,0),"错误"))</f>
        <v/>
      </c>
      <c r="Q395" s="12"/>
      <c r="R395" s="11"/>
      <c r="S395" s="8" t="str">
        <f>IF(E395="","",IF(ISERROR(VLOOKUP(E395,'1-学员信息表'!A:AG,9,0)),"错误",IF(VLOOKUP(E395,'1-学员信息表'!A:AG,9,0)="","错误",VLOOKUP(E395,'1-学员信息表'!A:AG,9,0))))</f>
        <v/>
      </c>
      <c r="T395" s="4" t="str">
        <f>IF(E395="","",IF(ISERROR(VLOOKUP(E395,'1-学员信息表'!A:AG,20,0)),"错误",IF(VLOOKUP(E395,'1-学员信息表'!A:AG,20,0)="","错误",VLOOKUP(E395,'1-学员信息表'!A:AG,20,0))))</f>
        <v/>
      </c>
      <c r="U395" s="8" t="str">
        <f>IF(E395="","",IF(ISERROR(VLOOKUP(E395,'1-学员信息表'!A:AG,20,0)),"错误",IF(VLOOKUP(E395,'1-学员信息表'!A:AG,20,0)="","错误",VLOOKUP(E395,'1-学员信息表'!A:AG,20,0))))</f>
        <v/>
      </c>
    </row>
    <row r="396" spans="1:21">
      <c r="A396" s="8" t="str">
        <f t="shared" si="18"/>
        <v/>
      </c>
      <c r="B396" s="12" t="str">
        <f t="shared" si="19"/>
        <v/>
      </c>
      <c r="C396" s="11" t="str">
        <f t="shared" si="20"/>
        <v/>
      </c>
      <c r="D396" s="3"/>
      <c r="E396" s="1"/>
      <c r="F396" s="12" t="str">
        <f>IF(E396="","",IFERROR(VLOOKUP(E396,'1-学员信息表'!A:AG,2,0),"错误"))</f>
        <v/>
      </c>
      <c r="G396" s="12" t="str">
        <f>IF(E396="","",IF(ISERROR(VLOOKUP(E396,'3-班级学员信息表'!G:AC,12,0)),"错误",IF(VLOOKUP(E396,'3-班级学员信息表'!G:AC,12,0)="","错误",VLOOKUP(E396,'3-班级学员信息表'!G:AC,12,0))))</f>
        <v/>
      </c>
      <c r="H396" s="12" t="str">
        <f>IF(E396="","",IF(ISERROR(VLOOKUP(E396,'3-班级学员信息表'!G:AC,13,0)),"错误",IF(VLOOKUP(E396,'3-班级学员信息表'!G:AC,13,0)="","错误",VLOOKUP(E396,'3-班级学员信息表'!G:AC,13,0))))</f>
        <v/>
      </c>
      <c r="I396" s="8" t="str">
        <f>IF(E396="","",IFERROR(VLOOKUP(E396,'3-班级学员信息表'!G:AC,14,0),"错误"))</f>
        <v/>
      </c>
      <c r="J396" s="8" t="str">
        <f>IF(E396="","",IFERROR(VLOOKUP(E396,'3-班级学员信息表'!G:AC,15,0),"错误"))</f>
        <v/>
      </c>
      <c r="K396" s="7" t="str">
        <f>IF(E396="","",IFERROR(VLOOKUP(H396,'2-班级信息'!A:AH,6,0),"错误"))</f>
        <v/>
      </c>
      <c r="L396" s="7" t="str">
        <f>IF(E396="","",IFERROR(VLOOKUP(H396,'2-班级信息'!A:AH,29,0),"错误"))</f>
        <v/>
      </c>
      <c r="M396" s="6">
        <f>SUMIF('6-学员费用预警表'!A:A,'10-新增明细'!E396,'6-学员费用预警表'!F:F)</f>
        <v>0</v>
      </c>
      <c r="N396" s="5">
        <f>SUMIF('6-学员费用预警表'!A:A,'10-新增明细'!E396,'6-学员费用预警表'!I:I)</f>
        <v>0</v>
      </c>
      <c r="O396" s="8" t="str">
        <f>IF(E396="","",IFERROR(VLOOKUP(E396,'1-学员信息表'!A:AG,8,0),"错误"))</f>
        <v/>
      </c>
      <c r="P396" s="8" t="str">
        <f>IF(E396="","",IFERROR(VLOOKUP(E396,'4-收据记录表'!D:AX,18,0),"错误"))</f>
        <v/>
      </c>
      <c r="Q396" s="12"/>
      <c r="R396" s="11"/>
      <c r="S396" s="8" t="str">
        <f>IF(E396="","",IF(ISERROR(VLOOKUP(E396,'1-学员信息表'!A:AG,9,0)),"错误",IF(VLOOKUP(E396,'1-学员信息表'!A:AG,9,0)="","错误",VLOOKUP(E396,'1-学员信息表'!A:AG,9,0))))</f>
        <v/>
      </c>
      <c r="T396" s="4" t="str">
        <f>IF(E396="","",IF(ISERROR(VLOOKUP(E396,'1-学员信息表'!A:AG,20,0)),"错误",IF(VLOOKUP(E396,'1-学员信息表'!A:AG,20,0)="","错误",VLOOKUP(E396,'1-学员信息表'!A:AG,20,0))))</f>
        <v/>
      </c>
      <c r="U396" s="8" t="str">
        <f>IF(E396="","",IF(ISERROR(VLOOKUP(E396,'1-学员信息表'!A:AG,20,0)),"错误",IF(VLOOKUP(E396,'1-学员信息表'!A:AG,20,0)="","错误",VLOOKUP(E396,'1-学员信息表'!A:AG,20,0))))</f>
        <v/>
      </c>
    </row>
    <row r="397" spans="1:21">
      <c r="A397" s="8" t="str">
        <f t="shared" si="18"/>
        <v/>
      </c>
      <c r="B397" s="12" t="str">
        <f t="shared" si="19"/>
        <v/>
      </c>
      <c r="C397" s="11" t="str">
        <f t="shared" si="20"/>
        <v/>
      </c>
      <c r="D397" s="3"/>
      <c r="E397" s="1"/>
      <c r="F397" s="12" t="str">
        <f>IF(E397="","",IFERROR(VLOOKUP(E397,'1-学员信息表'!A:AG,2,0),"错误"))</f>
        <v/>
      </c>
      <c r="G397" s="12" t="str">
        <f>IF(E397="","",IF(ISERROR(VLOOKUP(E397,'3-班级学员信息表'!G:AC,12,0)),"错误",IF(VLOOKUP(E397,'3-班级学员信息表'!G:AC,12,0)="","错误",VLOOKUP(E397,'3-班级学员信息表'!G:AC,12,0))))</f>
        <v/>
      </c>
      <c r="H397" s="12" t="str">
        <f>IF(E397="","",IF(ISERROR(VLOOKUP(E397,'3-班级学员信息表'!G:AC,13,0)),"错误",IF(VLOOKUP(E397,'3-班级学员信息表'!G:AC,13,0)="","错误",VLOOKUP(E397,'3-班级学员信息表'!G:AC,13,0))))</f>
        <v/>
      </c>
      <c r="I397" s="8" t="str">
        <f>IF(E397="","",IFERROR(VLOOKUP(E397,'3-班级学员信息表'!G:AC,14,0),"错误"))</f>
        <v/>
      </c>
      <c r="J397" s="8" t="str">
        <f>IF(E397="","",IFERROR(VLOOKUP(E397,'3-班级学员信息表'!G:AC,15,0),"错误"))</f>
        <v/>
      </c>
      <c r="K397" s="7" t="str">
        <f>IF(E397="","",IFERROR(VLOOKUP(H397,'2-班级信息'!A:AH,6,0),"错误"))</f>
        <v/>
      </c>
      <c r="L397" s="7" t="str">
        <f>IF(E397="","",IFERROR(VLOOKUP(H397,'2-班级信息'!A:AH,29,0),"错误"))</f>
        <v/>
      </c>
      <c r="M397" s="6">
        <f>SUMIF('6-学员费用预警表'!A:A,'10-新增明细'!E397,'6-学员费用预警表'!F:F)</f>
        <v>0</v>
      </c>
      <c r="N397" s="5">
        <f>SUMIF('6-学员费用预警表'!A:A,'10-新增明细'!E397,'6-学员费用预警表'!I:I)</f>
        <v>0</v>
      </c>
      <c r="O397" s="8" t="str">
        <f>IF(E397="","",IFERROR(VLOOKUP(E397,'1-学员信息表'!A:AG,8,0),"错误"))</f>
        <v/>
      </c>
      <c r="P397" s="8" t="str">
        <f>IF(E397="","",IFERROR(VLOOKUP(E397,'4-收据记录表'!D:AX,18,0),"错误"))</f>
        <v/>
      </c>
      <c r="Q397" s="12"/>
      <c r="R397" s="11"/>
      <c r="S397" s="8" t="str">
        <f>IF(E397="","",IF(ISERROR(VLOOKUP(E397,'1-学员信息表'!A:AG,9,0)),"错误",IF(VLOOKUP(E397,'1-学员信息表'!A:AG,9,0)="","错误",VLOOKUP(E397,'1-学员信息表'!A:AG,9,0))))</f>
        <v/>
      </c>
      <c r="T397" s="4" t="str">
        <f>IF(E397="","",IF(ISERROR(VLOOKUP(E397,'1-学员信息表'!A:AG,20,0)),"错误",IF(VLOOKUP(E397,'1-学员信息表'!A:AG,20,0)="","错误",VLOOKUP(E397,'1-学员信息表'!A:AG,20,0))))</f>
        <v/>
      </c>
      <c r="U397" s="8" t="str">
        <f>IF(E397="","",IF(ISERROR(VLOOKUP(E397,'1-学员信息表'!A:AG,20,0)),"错误",IF(VLOOKUP(E397,'1-学员信息表'!A:AG,20,0)="","错误",VLOOKUP(E397,'1-学员信息表'!A:AG,20,0))))</f>
        <v/>
      </c>
    </row>
    <row r="398" spans="1:21">
      <c r="A398" s="8" t="str">
        <f t="shared" si="18"/>
        <v/>
      </c>
      <c r="B398" s="12" t="str">
        <f t="shared" si="19"/>
        <v/>
      </c>
      <c r="C398" s="11" t="str">
        <f t="shared" si="20"/>
        <v/>
      </c>
      <c r="D398" s="3"/>
      <c r="E398" s="1"/>
      <c r="F398" s="12" t="str">
        <f>IF(E398="","",IFERROR(VLOOKUP(E398,'1-学员信息表'!A:AG,2,0),"错误"))</f>
        <v/>
      </c>
      <c r="G398" s="12" t="str">
        <f>IF(E398="","",IF(ISERROR(VLOOKUP(E398,'3-班级学员信息表'!G:AC,12,0)),"错误",IF(VLOOKUP(E398,'3-班级学员信息表'!G:AC,12,0)="","错误",VLOOKUP(E398,'3-班级学员信息表'!G:AC,12,0))))</f>
        <v/>
      </c>
      <c r="H398" s="12" t="str">
        <f>IF(E398="","",IF(ISERROR(VLOOKUP(E398,'3-班级学员信息表'!G:AC,13,0)),"错误",IF(VLOOKUP(E398,'3-班级学员信息表'!G:AC,13,0)="","错误",VLOOKUP(E398,'3-班级学员信息表'!G:AC,13,0))))</f>
        <v/>
      </c>
      <c r="I398" s="8" t="str">
        <f>IF(E398="","",IFERROR(VLOOKUP(E398,'3-班级学员信息表'!G:AC,14,0),"错误"))</f>
        <v/>
      </c>
      <c r="J398" s="8" t="str">
        <f>IF(E398="","",IFERROR(VLOOKUP(E398,'3-班级学员信息表'!G:AC,15,0),"错误"))</f>
        <v/>
      </c>
      <c r="K398" s="7" t="str">
        <f>IF(E398="","",IFERROR(VLOOKUP(H398,'2-班级信息'!A:AH,6,0),"错误"))</f>
        <v/>
      </c>
      <c r="L398" s="7" t="str">
        <f>IF(E398="","",IFERROR(VLOOKUP(H398,'2-班级信息'!A:AH,29,0),"错误"))</f>
        <v/>
      </c>
      <c r="M398" s="6">
        <f>SUMIF('6-学员费用预警表'!A:A,'10-新增明细'!E398,'6-学员费用预警表'!F:F)</f>
        <v>0</v>
      </c>
      <c r="N398" s="5">
        <f>SUMIF('6-学员费用预警表'!A:A,'10-新增明细'!E398,'6-学员费用预警表'!I:I)</f>
        <v>0</v>
      </c>
      <c r="O398" s="8" t="str">
        <f>IF(E398="","",IFERROR(VLOOKUP(E398,'1-学员信息表'!A:AG,8,0),"错误"))</f>
        <v/>
      </c>
      <c r="P398" s="8" t="str">
        <f>IF(E398="","",IFERROR(VLOOKUP(E398,'4-收据记录表'!D:AX,18,0),"错误"))</f>
        <v/>
      </c>
      <c r="Q398" s="12"/>
      <c r="R398" s="11"/>
      <c r="S398" s="8" t="str">
        <f>IF(E398="","",IF(ISERROR(VLOOKUP(E398,'1-学员信息表'!A:AG,9,0)),"错误",IF(VLOOKUP(E398,'1-学员信息表'!A:AG,9,0)="","错误",VLOOKUP(E398,'1-学员信息表'!A:AG,9,0))))</f>
        <v/>
      </c>
      <c r="T398" s="4" t="str">
        <f>IF(E398="","",IF(ISERROR(VLOOKUP(E398,'1-学员信息表'!A:AG,20,0)),"错误",IF(VLOOKUP(E398,'1-学员信息表'!A:AG,20,0)="","错误",VLOOKUP(E398,'1-学员信息表'!A:AG,20,0))))</f>
        <v/>
      </c>
      <c r="U398" s="8" t="str">
        <f>IF(E398="","",IF(ISERROR(VLOOKUP(E398,'1-学员信息表'!A:AG,20,0)),"错误",IF(VLOOKUP(E398,'1-学员信息表'!A:AG,20,0)="","错误",VLOOKUP(E398,'1-学员信息表'!A:AG,20,0))))</f>
        <v/>
      </c>
    </row>
    <row r="399" spans="1:21">
      <c r="A399" s="8" t="str">
        <f t="shared" si="18"/>
        <v/>
      </c>
      <c r="B399" s="12" t="str">
        <f t="shared" si="19"/>
        <v/>
      </c>
      <c r="C399" s="11" t="str">
        <f t="shared" si="20"/>
        <v/>
      </c>
      <c r="D399" s="3"/>
      <c r="E399" s="1"/>
      <c r="F399" s="12" t="str">
        <f>IF(E399="","",IFERROR(VLOOKUP(E399,'1-学员信息表'!A:AG,2,0),"错误"))</f>
        <v/>
      </c>
      <c r="G399" s="12" t="str">
        <f>IF(E399="","",IF(ISERROR(VLOOKUP(E399,'3-班级学员信息表'!G:AC,12,0)),"错误",IF(VLOOKUP(E399,'3-班级学员信息表'!G:AC,12,0)="","错误",VLOOKUP(E399,'3-班级学员信息表'!G:AC,12,0))))</f>
        <v/>
      </c>
      <c r="H399" s="12" t="str">
        <f>IF(E399="","",IF(ISERROR(VLOOKUP(E399,'3-班级学员信息表'!G:AC,13,0)),"错误",IF(VLOOKUP(E399,'3-班级学员信息表'!G:AC,13,0)="","错误",VLOOKUP(E399,'3-班级学员信息表'!G:AC,13,0))))</f>
        <v/>
      </c>
      <c r="I399" s="8" t="str">
        <f>IF(E399="","",IFERROR(VLOOKUP(E399,'3-班级学员信息表'!G:AC,14,0),"错误"))</f>
        <v/>
      </c>
      <c r="J399" s="8" t="str">
        <f>IF(E399="","",IFERROR(VLOOKUP(E399,'3-班级学员信息表'!G:AC,15,0),"错误"))</f>
        <v/>
      </c>
      <c r="K399" s="7" t="str">
        <f>IF(E399="","",IFERROR(VLOOKUP(H399,'2-班级信息'!A:AH,6,0),"错误"))</f>
        <v/>
      </c>
      <c r="L399" s="7" t="str">
        <f>IF(E399="","",IFERROR(VLOOKUP(H399,'2-班级信息'!A:AH,29,0),"错误"))</f>
        <v/>
      </c>
      <c r="M399" s="6">
        <f>SUMIF('6-学员费用预警表'!A:A,'10-新增明细'!E399,'6-学员费用预警表'!F:F)</f>
        <v>0</v>
      </c>
      <c r="N399" s="5">
        <f>SUMIF('6-学员费用预警表'!A:A,'10-新增明细'!E399,'6-学员费用预警表'!I:I)</f>
        <v>0</v>
      </c>
      <c r="O399" s="8" t="str">
        <f>IF(E399="","",IFERROR(VLOOKUP(E399,'1-学员信息表'!A:AG,8,0),"错误"))</f>
        <v/>
      </c>
      <c r="P399" s="8" t="str">
        <f>IF(E399="","",IFERROR(VLOOKUP(E399,'4-收据记录表'!D:AX,18,0),"错误"))</f>
        <v/>
      </c>
      <c r="Q399" s="12"/>
      <c r="R399" s="11"/>
      <c r="S399" s="8" t="str">
        <f>IF(E399="","",IF(ISERROR(VLOOKUP(E399,'1-学员信息表'!A:AG,9,0)),"错误",IF(VLOOKUP(E399,'1-学员信息表'!A:AG,9,0)="","错误",VLOOKUP(E399,'1-学员信息表'!A:AG,9,0))))</f>
        <v/>
      </c>
      <c r="T399" s="4" t="str">
        <f>IF(E399="","",IF(ISERROR(VLOOKUP(E399,'1-学员信息表'!A:AG,20,0)),"错误",IF(VLOOKUP(E399,'1-学员信息表'!A:AG,20,0)="","错误",VLOOKUP(E399,'1-学员信息表'!A:AG,20,0))))</f>
        <v/>
      </c>
      <c r="U399" s="8" t="str">
        <f>IF(E399="","",IF(ISERROR(VLOOKUP(E399,'1-学员信息表'!A:AG,20,0)),"错误",IF(VLOOKUP(E399,'1-学员信息表'!A:AG,20,0)="","错误",VLOOKUP(E399,'1-学员信息表'!A:AG,20,0))))</f>
        <v/>
      </c>
    </row>
    <row r="400" spans="1:21">
      <c r="A400" s="8" t="str">
        <f t="shared" si="18"/>
        <v/>
      </c>
      <c r="B400" s="12" t="str">
        <f t="shared" si="19"/>
        <v/>
      </c>
      <c r="C400" s="11" t="str">
        <f t="shared" si="20"/>
        <v/>
      </c>
      <c r="D400" s="3"/>
      <c r="E400" s="1"/>
      <c r="F400" s="12" t="str">
        <f>IF(E400="","",IFERROR(VLOOKUP(E400,'1-学员信息表'!A:AG,2,0),"错误"))</f>
        <v/>
      </c>
      <c r="G400" s="12" t="str">
        <f>IF(E400="","",IF(ISERROR(VLOOKUP(E400,'3-班级学员信息表'!G:AC,12,0)),"错误",IF(VLOOKUP(E400,'3-班级学员信息表'!G:AC,12,0)="","错误",VLOOKUP(E400,'3-班级学员信息表'!G:AC,12,0))))</f>
        <v/>
      </c>
      <c r="H400" s="12" t="str">
        <f>IF(E400="","",IF(ISERROR(VLOOKUP(E400,'3-班级学员信息表'!G:AC,13,0)),"错误",IF(VLOOKUP(E400,'3-班级学员信息表'!G:AC,13,0)="","错误",VLOOKUP(E400,'3-班级学员信息表'!G:AC,13,0))))</f>
        <v/>
      </c>
      <c r="I400" s="8" t="str">
        <f>IF(E400="","",IFERROR(VLOOKUP(E400,'3-班级学员信息表'!G:AC,14,0),"错误"))</f>
        <v/>
      </c>
      <c r="J400" s="8" t="str">
        <f>IF(E400="","",IFERROR(VLOOKUP(E400,'3-班级学员信息表'!G:AC,15,0),"错误"))</f>
        <v/>
      </c>
      <c r="K400" s="7" t="str">
        <f>IF(E400="","",IFERROR(VLOOKUP(H400,'2-班级信息'!A:AH,6,0),"错误"))</f>
        <v/>
      </c>
      <c r="L400" s="7" t="str">
        <f>IF(E400="","",IFERROR(VLOOKUP(H400,'2-班级信息'!A:AH,29,0),"错误"))</f>
        <v/>
      </c>
      <c r="M400" s="6">
        <f>SUMIF('6-学员费用预警表'!A:A,'10-新增明细'!E400,'6-学员费用预警表'!F:F)</f>
        <v>0</v>
      </c>
      <c r="N400" s="5">
        <f>SUMIF('6-学员费用预警表'!A:A,'10-新增明细'!E400,'6-学员费用预警表'!I:I)</f>
        <v>0</v>
      </c>
      <c r="O400" s="8" t="str">
        <f>IF(E400="","",IFERROR(VLOOKUP(E400,'1-学员信息表'!A:AG,8,0),"错误"))</f>
        <v/>
      </c>
      <c r="P400" s="8" t="str">
        <f>IF(E400="","",IFERROR(VLOOKUP(E400,'4-收据记录表'!D:AX,18,0),"错误"))</f>
        <v/>
      </c>
      <c r="Q400" s="12"/>
      <c r="R400" s="11"/>
      <c r="S400" s="8" t="str">
        <f>IF(E400="","",IF(ISERROR(VLOOKUP(E400,'1-学员信息表'!A:AG,9,0)),"错误",IF(VLOOKUP(E400,'1-学员信息表'!A:AG,9,0)="","错误",VLOOKUP(E400,'1-学员信息表'!A:AG,9,0))))</f>
        <v/>
      </c>
      <c r="T400" s="4" t="str">
        <f>IF(E400="","",IF(ISERROR(VLOOKUP(E400,'1-学员信息表'!A:AG,20,0)),"错误",IF(VLOOKUP(E400,'1-学员信息表'!A:AG,20,0)="","错误",VLOOKUP(E400,'1-学员信息表'!A:AG,20,0))))</f>
        <v/>
      </c>
      <c r="U400" s="8" t="str">
        <f>IF(E400="","",IF(ISERROR(VLOOKUP(E400,'1-学员信息表'!A:AG,20,0)),"错误",IF(VLOOKUP(E400,'1-学员信息表'!A:AG,20,0)="","错误",VLOOKUP(E400,'1-学员信息表'!A:AG,20,0))))</f>
        <v/>
      </c>
    </row>
    <row r="401" spans="1:21">
      <c r="A401" s="8" t="str">
        <f t="shared" si="18"/>
        <v/>
      </c>
      <c r="B401" s="12" t="str">
        <f t="shared" si="19"/>
        <v/>
      </c>
      <c r="C401" s="11" t="str">
        <f t="shared" si="20"/>
        <v/>
      </c>
      <c r="D401" s="3"/>
      <c r="E401" s="1"/>
      <c r="F401" s="12" t="str">
        <f>IF(E401="","",IFERROR(VLOOKUP(E401,'1-学员信息表'!A:AG,2,0),"错误"))</f>
        <v/>
      </c>
      <c r="G401" s="12" t="str">
        <f>IF(E401="","",IF(ISERROR(VLOOKUP(E401,'3-班级学员信息表'!G:AC,12,0)),"错误",IF(VLOOKUP(E401,'3-班级学员信息表'!G:AC,12,0)="","错误",VLOOKUP(E401,'3-班级学员信息表'!G:AC,12,0))))</f>
        <v/>
      </c>
      <c r="H401" s="12" t="str">
        <f>IF(E401="","",IF(ISERROR(VLOOKUP(E401,'3-班级学员信息表'!G:AC,13,0)),"错误",IF(VLOOKUP(E401,'3-班级学员信息表'!G:AC,13,0)="","错误",VLOOKUP(E401,'3-班级学员信息表'!G:AC,13,0))))</f>
        <v/>
      </c>
      <c r="I401" s="8" t="str">
        <f>IF(E401="","",IFERROR(VLOOKUP(E401,'3-班级学员信息表'!G:AC,14,0),"错误"))</f>
        <v/>
      </c>
      <c r="J401" s="8" t="str">
        <f>IF(E401="","",IFERROR(VLOOKUP(E401,'3-班级学员信息表'!G:AC,15,0),"错误"))</f>
        <v/>
      </c>
      <c r="K401" s="7" t="str">
        <f>IF(E401="","",IFERROR(VLOOKUP(H401,'2-班级信息'!A:AH,6,0),"错误"))</f>
        <v/>
      </c>
      <c r="L401" s="7" t="str">
        <f>IF(E401="","",IFERROR(VLOOKUP(H401,'2-班级信息'!A:AH,29,0),"错误"))</f>
        <v/>
      </c>
      <c r="M401" s="6">
        <f>SUMIF('6-学员费用预警表'!A:A,'10-新增明细'!E401,'6-学员费用预警表'!F:F)</f>
        <v>0</v>
      </c>
      <c r="N401" s="5">
        <f>SUMIF('6-学员费用预警表'!A:A,'10-新增明细'!E401,'6-学员费用预警表'!I:I)</f>
        <v>0</v>
      </c>
      <c r="O401" s="8" t="str">
        <f>IF(E401="","",IFERROR(VLOOKUP(E401,'1-学员信息表'!A:AG,8,0),"错误"))</f>
        <v/>
      </c>
      <c r="P401" s="8" t="str">
        <f>IF(E401="","",IFERROR(VLOOKUP(E401,'4-收据记录表'!D:AX,18,0),"错误"))</f>
        <v/>
      </c>
      <c r="Q401" s="12"/>
      <c r="R401" s="11"/>
      <c r="S401" s="8" t="str">
        <f>IF(E401="","",IF(ISERROR(VLOOKUP(E401,'1-学员信息表'!A:AG,9,0)),"错误",IF(VLOOKUP(E401,'1-学员信息表'!A:AG,9,0)="","错误",VLOOKUP(E401,'1-学员信息表'!A:AG,9,0))))</f>
        <v/>
      </c>
      <c r="T401" s="4" t="str">
        <f>IF(E401="","",IF(ISERROR(VLOOKUP(E401,'1-学员信息表'!A:AG,20,0)),"错误",IF(VLOOKUP(E401,'1-学员信息表'!A:AG,20,0)="","错误",VLOOKUP(E401,'1-学员信息表'!A:AG,20,0))))</f>
        <v/>
      </c>
      <c r="U401" s="8" t="str">
        <f>IF(E401="","",IF(ISERROR(VLOOKUP(E401,'1-学员信息表'!A:AG,20,0)),"错误",IF(VLOOKUP(E401,'1-学员信息表'!A:AG,20,0)="","错误",VLOOKUP(E401,'1-学员信息表'!A:AG,20,0))))</f>
        <v/>
      </c>
    </row>
    <row r="402" spans="1:21">
      <c r="A402" s="8" t="str">
        <f t="shared" si="18"/>
        <v/>
      </c>
      <c r="B402" s="12" t="str">
        <f t="shared" si="19"/>
        <v/>
      </c>
      <c r="C402" s="11" t="str">
        <f t="shared" si="20"/>
        <v/>
      </c>
      <c r="D402" s="3"/>
      <c r="E402" s="1"/>
      <c r="F402" s="12" t="str">
        <f>IF(E402="","",IFERROR(VLOOKUP(E402,'1-学员信息表'!A:AG,2,0),"错误"))</f>
        <v/>
      </c>
      <c r="G402" s="12" t="str">
        <f>IF(E402="","",IF(ISERROR(VLOOKUP(E402,'3-班级学员信息表'!G:AC,12,0)),"错误",IF(VLOOKUP(E402,'3-班级学员信息表'!G:AC,12,0)="","错误",VLOOKUP(E402,'3-班级学员信息表'!G:AC,12,0))))</f>
        <v/>
      </c>
      <c r="H402" s="12" t="str">
        <f>IF(E402="","",IF(ISERROR(VLOOKUP(E402,'3-班级学员信息表'!G:AC,13,0)),"错误",IF(VLOOKUP(E402,'3-班级学员信息表'!G:AC,13,0)="","错误",VLOOKUP(E402,'3-班级学员信息表'!G:AC,13,0))))</f>
        <v/>
      </c>
      <c r="I402" s="8" t="str">
        <f>IF(E402="","",IFERROR(VLOOKUP(E402,'3-班级学员信息表'!G:AC,14,0),"错误"))</f>
        <v/>
      </c>
      <c r="J402" s="8" t="str">
        <f>IF(E402="","",IFERROR(VLOOKUP(E402,'3-班级学员信息表'!G:AC,15,0),"错误"))</f>
        <v/>
      </c>
      <c r="K402" s="7" t="str">
        <f>IF(E402="","",IFERROR(VLOOKUP(H402,'2-班级信息'!A:AH,6,0),"错误"))</f>
        <v/>
      </c>
      <c r="L402" s="7" t="str">
        <f>IF(E402="","",IFERROR(VLOOKUP(H402,'2-班级信息'!A:AH,29,0),"错误"))</f>
        <v/>
      </c>
      <c r="M402" s="6">
        <f>SUMIF('6-学员费用预警表'!A:A,'10-新增明细'!E402,'6-学员费用预警表'!F:F)</f>
        <v>0</v>
      </c>
      <c r="N402" s="5">
        <f>SUMIF('6-学员费用预警表'!A:A,'10-新增明细'!E402,'6-学员费用预警表'!I:I)</f>
        <v>0</v>
      </c>
      <c r="O402" s="8" t="str">
        <f>IF(E402="","",IFERROR(VLOOKUP(E402,'1-学员信息表'!A:AG,8,0),"错误"))</f>
        <v/>
      </c>
      <c r="P402" s="8" t="str">
        <f>IF(E402="","",IFERROR(VLOOKUP(E402,'4-收据记录表'!D:AX,18,0),"错误"))</f>
        <v/>
      </c>
      <c r="Q402" s="12"/>
      <c r="R402" s="11"/>
      <c r="S402" s="8" t="str">
        <f>IF(E402="","",IF(ISERROR(VLOOKUP(E402,'1-学员信息表'!A:AG,9,0)),"错误",IF(VLOOKUP(E402,'1-学员信息表'!A:AG,9,0)="","错误",VLOOKUP(E402,'1-学员信息表'!A:AG,9,0))))</f>
        <v/>
      </c>
      <c r="T402" s="4" t="str">
        <f>IF(E402="","",IF(ISERROR(VLOOKUP(E402,'1-学员信息表'!A:AG,20,0)),"错误",IF(VLOOKUP(E402,'1-学员信息表'!A:AG,20,0)="","错误",VLOOKUP(E402,'1-学员信息表'!A:AG,20,0))))</f>
        <v/>
      </c>
      <c r="U402" s="8" t="str">
        <f>IF(E402="","",IF(ISERROR(VLOOKUP(E402,'1-学员信息表'!A:AG,20,0)),"错误",IF(VLOOKUP(E402,'1-学员信息表'!A:AG,20,0)="","错误",VLOOKUP(E402,'1-学员信息表'!A:AG,20,0))))</f>
        <v/>
      </c>
    </row>
    <row r="403" spans="1:21">
      <c r="A403" s="8" t="str">
        <f t="shared" si="18"/>
        <v/>
      </c>
      <c r="B403" s="12" t="str">
        <f t="shared" si="19"/>
        <v/>
      </c>
      <c r="C403" s="11" t="str">
        <f t="shared" si="20"/>
        <v/>
      </c>
      <c r="D403" s="3"/>
      <c r="E403" s="1"/>
      <c r="F403" s="12" t="str">
        <f>IF(E403="","",IFERROR(VLOOKUP(E403,'1-学员信息表'!A:AG,2,0),"错误"))</f>
        <v/>
      </c>
      <c r="G403" s="12" t="str">
        <f>IF(E403="","",IF(ISERROR(VLOOKUP(E403,'3-班级学员信息表'!G:AC,12,0)),"错误",IF(VLOOKUP(E403,'3-班级学员信息表'!G:AC,12,0)="","错误",VLOOKUP(E403,'3-班级学员信息表'!G:AC,12,0))))</f>
        <v/>
      </c>
      <c r="H403" s="12" t="str">
        <f>IF(E403="","",IF(ISERROR(VLOOKUP(E403,'3-班级学员信息表'!G:AC,13,0)),"错误",IF(VLOOKUP(E403,'3-班级学员信息表'!G:AC,13,0)="","错误",VLOOKUP(E403,'3-班级学员信息表'!G:AC,13,0))))</f>
        <v/>
      </c>
      <c r="I403" s="8" t="str">
        <f>IF(E403="","",IFERROR(VLOOKUP(E403,'3-班级学员信息表'!G:AC,14,0),"错误"))</f>
        <v/>
      </c>
      <c r="J403" s="8" t="str">
        <f>IF(E403="","",IFERROR(VLOOKUP(E403,'3-班级学员信息表'!G:AC,15,0),"错误"))</f>
        <v/>
      </c>
      <c r="K403" s="7" t="str">
        <f>IF(E403="","",IFERROR(VLOOKUP(H403,'2-班级信息'!A:AH,6,0),"错误"))</f>
        <v/>
      </c>
      <c r="L403" s="7" t="str">
        <f>IF(E403="","",IFERROR(VLOOKUP(H403,'2-班级信息'!A:AH,29,0),"错误"))</f>
        <v/>
      </c>
      <c r="M403" s="6">
        <f>SUMIF('6-学员费用预警表'!A:A,'10-新增明细'!E403,'6-学员费用预警表'!F:F)</f>
        <v>0</v>
      </c>
      <c r="N403" s="5">
        <f>SUMIF('6-学员费用预警表'!A:A,'10-新增明细'!E403,'6-学员费用预警表'!I:I)</f>
        <v>0</v>
      </c>
      <c r="O403" s="8" t="str">
        <f>IF(E403="","",IFERROR(VLOOKUP(E403,'1-学员信息表'!A:AG,8,0),"错误"))</f>
        <v/>
      </c>
      <c r="P403" s="8" t="str">
        <f>IF(E403="","",IFERROR(VLOOKUP(E403,'4-收据记录表'!D:AX,18,0),"错误"))</f>
        <v/>
      </c>
      <c r="Q403" s="12"/>
      <c r="R403" s="11"/>
      <c r="S403" s="8" t="str">
        <f>IF(E403="","",IF(ISERROR(VLOOKUP(E403,'1-学员信息表'!A:AG,9,0)),"错误",IF(VLOOKUP(E403,'1-学员信息表'!A:AG,9,0)="","错误",VLOOKUP(E403,'1-学员信息表'!A:AG,9,0))))</f>
        <v/>
      </c>
      <c r="T403" s="4" t="str">
        <f>IF(E403="","",IF(ISERROR(VLOOKUP(E403,'1-学员信息表'!A:AG,20,0)),"错误",IF(VLOOKUP(E403,'1-学员信息表'!A:AG,20,0)="","错误",VLOOKUP(E403,'1-学员信息表'!A:AG,20,0))))</f>
        <v/>
      </c>
      <c r="U403" s="8" t="str">
        <f>IF(E403="","",IF(ISERROR(VLOOKUP(E403,'1-学员信息表'!A:AG,20,0)),"错误",IF(VLOOKUP(E403,'1-学员信息表'!A:AG,20,0)="","错误",VLOOKUP(E403,'1-学员信息表'!A:AG,20,0))))</f>
        <v/>
      </c>
    </row>
    <row r="404" spans="1:21">
      <c r="A404" s="8" t="str">
        <f t="shared" si="18"/>
        <v/>
      </c>
      <c r="B404" s="12" t="str">
        <f t="shared" si="19"/>
        <v/>
      </c>
      <c r="C404" s="11" t="str">
        <f t="shared" si="20"/>
        <v/>
      </c>
      <c r="D404" s="3"/>
      <c r="E404" s="1"/>
      <c r="F404" s="12" t="str">
        <f>IF(E404="","",IFERROR(VLOOKUP(E404,'1-学员信息表'!A:AG,2,0),"错误"))</f>
        <v/>
      </c>
      <c r="G404" s="12" t="str">
        <f>IF(E404="","",IF(ISERROR(VLOOKUP(E404,'3-班级学员信息表'!G:AC,12,0)),"错误",IF(VLOOKUP(E404,'3-班级学员信息表'!G:AC,12,0)="","错误",VLOOKUP(E404,'3-班级学员信息表'!G:AC,12,0))))</f>
        <v/>
      </c>
      <c r="H404" s="12" t="str">
        <f>IF(E404="","",IF(ISERROR(VLOOKUP(E404,'3-班级学员信息表'!G:AC,13,0)),"错误",IF(VLOOKUP(E404,'3-班级学员信息表'!G:AC,13,0)="","错误",VLOOKUP(E404,'3-班级学员信息表'!G:AC,13,0))))</f>
        <v/>
      </c>
      <c r="I404" s="8" t="str">
        <f>IF(E404="","",IFERROR(VLOOKUP(E404,'3-班级学员信息表'!G:AC,14,0),"错误"))</f>
        <v/>
      </c>
      <c r="J404" s="8" t="str">
        <f>IF(E404="","",IFERROR(VLOOKUP(E404,'3-班级学员信息表'!G:AC,15,0),"错误"))</f>
        <v/>
      </c>
      <c r="K404" s="7" t="str">
        <f>IF(E404="","",IFERROR(VLOOKUP(H404,'2-班级信息'!A:AH,6,0),"错误"))</f>
        <v/>
      </c>
      <c r="L404" s="7" t="str">
        <f>IF(E404="","",IFERROR(VLOOKUP(H404,'2-班级信息'!A:AH,29,0),"错误"))</f>
        <v/>
      </c>
      <c r="M404" s="6">
        <f>SUMIF('6-学员费用预警表'!A:A,'10-新增明细'!E404,'6-学员费用预警表'!F:F)</f>
        <v>0</v>
      </c>
      <c r="N404" s="5">
        <f>SUMIF('6-学员费用预警表'!A:A,'10-新增明细'!E404,'6-学员费用预警表'!I:I)</f>
        <v>0</v>
      </c>
      <c r="O404" s="8" t="str">
        <f>IF(E404="","",IFERROR(VLOOKUP(E404,'1-学员信息表'!A:AG,8,0),"错误"))</f>
        <v/>
      </c>
      <c r="P404" s="8" t="str">
        <f>IF(E404="","",IFERROR(VLOOKUP(E404,'4-收据记录表'!D:AX,18,0),"错误"))</f>
        <v/>
      </c>
      <c r="Q404" s="12"/>
      <c r="R404" s="11"/>
      <c r="S404" s="8" t="str">
        <f>IF(E404="","",IF(ISERROR(VLOOKUP(E404,'1-学员信息表'!A:AG,9,0)),"错误",IF(VLOOKUP(E404,'1-学员信息表'!A:AG,9,0)="","错误",VLOOKUP(E404,'1-学员信息表'!A:AG,9,0))))</f>
        <v/>
      </c>
      <c r="T404" s="4" t="str">
        <f>IF(E404="","",IF(ISERROR(VLOOKUP(E404,'1-学员信息表'!A:AG,20,0)),"错误",IF(VLOOKUP(E404,'1-学员信息表'!A:AG,20,0)="","错误",VLOOKUP(E404,'1-学员信息表'!A:AG,20,0))))</f>
        <v/>
      </c>
      <c r="U404" s="8" t="str">
        <f>IF(E404="","",IF(ISERROR(VLOOKUP(E404,'1-学员信息表'!A:AG,20,0)),"错误",IF(VLOOKUP(E404,'1-学员信息表'!A:AG,20,0)="","错误",VLOOKUP(E404,'1-学员信息表'!A:AG,20,0))))</f>
        <v/>
      </c>
    </row>
    <row r="405" spans="1:21">
      <c r="A405" s="8" t="str">
        <f t="shared" si="18"/>
        <v/>
      </c>
      <c r="B405" s="12" t="str">
        <f t="shared" si="19"/>
        <v/>
      </c>
      <c r="C405" s="11" t="str">
        <f t="shared" si="20"/>
        <v/>
      </c>
      <c r="D405" s="3"/>
      <c r="E405" s="1"/>
      <c r="F405" s="12" t="str">
        <f>IF(E405="","",IFERROR(VLOOKUP(E405,'1-学员信息表'!A:AG,2,0),"错误"))</f>
        <v/>
      </c>
      <c r="G405" s="12" t="str">
        <f>IF(E405="","",IF(ISERROR(VLOOKUP(E405,'3-班级学员信息表'!G:AC,12,0)),"错误",IF(VLOOKUP(E405,'3-班级学员信息表'!G:AC,12,0)="","错误",VLOOKUP(E405,'3-班级学员信息表'!G:AC,12,0))))</f>
        <v/>
      </c>
      <c r="H405" s="12" t="str">
        <f>IF(E405="","",IF(ISERROR(VLOOKUP(E405,'3-班级学员信息表'!G:AC,13,0)),"错误",IF(VLOOKUP(E405,'3-班级学员信息表'!G:AC,13,0)="","错误",VLOOKUP(E405,'3-班级学员信息表'!G:AC,13,0))))</f>
        <v/>
      </c>
      <c r="I405" s="8" t="str">
        <f>IF(E405="","",IFERROR(VLOOKUP(E405,'3-班级学员信息表'!G:AC,14,0),"错误"))</f>
        <v/>
      </c>
      <c r="J405" s="8" t="str">
        <f>IF(E405="","",IFERROR(VLOOKUP(E405,'3-班级学员信息表'!G:AC,15,0),"错误"))</f>
        <v/>
      </c>
      <c r="K405" s="7" t="str">
        <f>IF(E405="","",IFERROR(VLOOKUP(H405,'2-班级信息'!A:AH,6,0),"错误"))</f>
        <v/>
      </c>
      <c r="L405" s="7" t="str">
        <f>IF(E405="","",IFERROR(VLOOKUP(H405,'2-班级信息'!A:AH,29,0),"错误"))</f>
        <v/>
      </c>
      <c r="M405" s="6">
        <f>SUMIF('6-学员费用预警表'!A:A,'10-新增明细'!E405,'6-学员费用预警表'!F:F)</f>
        <v>0</v>
      </c>
      <c r="N405" s="5">
        <f>SUMIF('6-学员费用预警表'!A:A,'10-新增明细'!E405,'6-学员费用预警表'!I:I)</f>
        <v>0</v>
      </c>
      <c r="O405" s="8" t="str">
        <f>IF(E405="","",IFERROR(VLOOKUP(E405,'1-学员信息表'!A:AG,8,0),"错误"))</f>
        <v/>
      </c>
      <c r="P405" s="8" t="str">
        <f>IF(E405="","",IFERROR(VLOOKUP(E405,'4-收据记录表'!D:AX,18,0),"错误"))</f>
        <v/>
      </c>
      <c r="Q405" s="12"/>
      <c r="R405" s="11"/>
      <c r="S405" s="8" t="str">
        <f>IF(E405="","",IF(ISERROR(VLOOKUP(E405,'1-学员信息表'!A:AG,9,0)),"错误",IF(VLOOKUP(E405,'1-学员信息表'!A:AG,9,0)="","错误",VLOOKUP(E405,'1-学员信息表'!A:AG,9,0))))</f>
        <v/>
      </c>
      <c r="T405" s="4" t="str">
        <f>IF(E405="","",IF(ISERROR(VLOOKUP(E405,'1-学员信息表'!A:AG,20,0)),"错误",IF(VLOOKUP(E405,'1-学员信息表'!A:AG,20,0)="","错误",VLOOKUP(E405,'1-学员信息表'!A:AG,20,0))))</f>
        <v/>
      </c>
      <c r="U405" s="8" t="str">
        <f>IF(E405="","",IF(ISERROR(VLOOKUP(E405,'1-学员信息表'!A:AG,20,0)),"错误",IF(VLOOKUP(E405,'1-学员信息表'!A:AG,20,0)="","错误",VLOOKUP(E405,'1-学员信息表'!A:AG,20,0))))</f>
        <v/>
      </c>
    </row>
    <row r="406" spans="1:21">
      <c r="A406" s="8" t="str">
        <f t="shared" si="18"/>
        <v/>
      </c>
      <c r="B406" s="12" t="str">
        <f t="shared" si="19"/>
        <v/>
      </c>
      <c r="C406" s="11" t="str">
        <f t="shared" si="20"/>
        <v/>
      </c>
      <c r="D406" s="3"/>
      <c r="E406" s="1"/>
      <c r="F406" s="12" t="str">
        <f>IF(E406="","",IFERROR(VLOOKUP(E406,'1-学员信息表'!A:AG,2,0),"错误"))</f>
        <v/>
      </c>
      <c r="G406" s="12" t="str">
        <f>IF(E406="","",IF(ISERROR(VLOOKUP(E406,'3-班级学员信息表'!G:AC,12,0)),"错误",IF(VLOOKUP(E406,'3-班级学员信息表'!G:AC,12,0)="","错误",VLOOKUP(E406,'3-班级学员信息表'!G:AC,12,0))))</f>
        <v/>
      </c>
      <c r="H406" s="12" t="str">
        <f>IF(E406="","",IF(ISERROR(VLOOKUP(E406,'3-班级学员信息表'!G:AC,13,0)),"错误",IF(VLOOKUP(E406,'3-班级学员信息表'!G:AC,13,0)="","错误",VLOOKUP(E406,'3-班级学员信息表'!G:AC,13,0))))</f>
        <v/>
      </c>
      <c r="I406" s="8" t="str">
        <f>IF(E406="","",IFERROR(VLOOKUP(E406,'3-班级学员信息表'!G:AC,14,0),"错误"))</f>
        <v/>
      </c>
      <c r="J406" s="8" t="str">
        <f>IF(E406="","",IFERROR(VLOOKUP(E406,'3-班级学员信息表'!G:AC,15,0),"错误"))</f>
        <v/>
      </c>
      <c r="K406" s="7" t="str">
        <f>IF(E406="","",IFERROR(VLOOKUP(H406,'2-班级信息'!A:AH,6,0),"错误"))</f>
        <v/>
      </c>
      <c r="L406" s="7" t="str">
        <f>IF(E406="","",IFERROR(VLOOKUP(H406,'2-班级信息'!A:AH,29,0),"错误"))</f>
        <v/>
      </c>
      <c r="M406" s="6">
        <f>SUMIF('6-学员费用预警表'!A:A,'10-新增明细'!E406,'6-学员费用预警表'!F:F)</f>
        <v>0</v>
      </c>
      <c r="N406" s="5">
        <f>SUMIF('6-学员费用预警表'!A:A,'10-新增明细'!E406,'6-学员费用预警表'!I:I)</f>
        <v>0</v>
      </c>
      <c r="O406" s="8" t="str">
        <f>IF(E406="","",IFERROR(VLOOKUP(E406,'1-学员信息表'!A:AG,8,0),"错误"))</f>
        <v/>
      </c>
      <c r="P406" s="8" t="str">
        <f>IF(E406="","",IFERROR(VLOOKUP(E406,'4-收据记录表'!D:AX,18,0),"错误"))</f>
        <v/>
      </c>
      <c r="Q406" s="12"/>
      <c r="R406" s="11"/>
      <c r="S406" s="8" t="str">
        <f>IF(E406="","",IF(ISERROR(VLOOKUP(E406,'1-学员信息表'!A:AG,9,0)),"错误",IF(VLOOKUP(E406,'1-学员信息表'!A:AG,9,0)="","错误",VLOOKUP(E406,'1-学员信息表'!A:AG,9,0))))</f>
        <v/>
      </c>
      <c r="T406" s="4" t="str">
        <f>IF(E406="","",IF(ISERROR(VLOOKUP(E406,'1-学员信息表'!A:AG,20,0)),"错误",IF(VLOOKUP(E406,'1-学员信息表'!A:AG,20,0)="","错误",VLOOKUP(E406,'1-学员信息表'!A:AG,20,0))))</f>
        <v/>
      </c>
      <c r="U406" s="8" t="str">
        <f>IF(E406="","",IF(ISERROR(VLOOKUP(E406,'1-学员信息表'!A:AG,20,0)),"错误",IF(VLOOKUP(E406,'1-学员信息表'!A:AG,20,0)="","错误",VLOOKUP(E406,'1-学员信息表'!A:AG,20,0))))</f>
        <v/>
      </c>
    </row>
    <row r="407" spans="1:21">
      <c r="A407" s="8" t="str">
        <f t="shared" si="18"/>
        <v/>
      </c>
      <c r="B407" s="12" t="str">
        <f t="shared" si="19"/>
        <v/>
      </c>
      <c r="C407" s="11" t="str">
        <f t="shared" si="20"/>
        <v/>
      </c>
      <c r="D407" s="3"/>
      <c r="E407" s="1"/>
      <c r="F407" s="12" t="str">
        <f>IF(E407="","",IFERROR(VLOOKUP(E407,'1-学员信息表'!A:AG,2,0),"错误"))</f>
        <v/>
      </c>
      <c r="G407" s="12" t="str">
        <f>IF(E407="","",IF(ISERROR(VLOOKUP(E407,'3-班级学员信息表'!G:AC,12,0)),"错误",IF(VLOOKUP(E407,'3-班级学员信息表'!G:AC,12,0)="","错误",VLOOKUP(E407,'3-班级学员信息表'!G:AC,12,0))))</f>
        <v/>
      </c>
      <c r="H407" s="12" t="str">
        <f>IF(E407="","",IF(ISERROR(VLOOKUP(E407,'3-班级学员信息表'!G:AC,13,0)),"错误",IF(VLOOKUP(E407,'3-班级学员信息表'!G:AC,13,0)="","错误",VLOOKUP(E407,'3-班级学员信息表'!G:AC,13,0))))</f>
        <v/>
      </c>
      <c r="I407" s="8" t="str">
        <f>IF(E407="","",IFERROR(VLOOKUP(E407,'3-班级学员信息表'!G:AC,14,0),"错误"))</f>
        <v/>
      </c>
      <c r="J407" s="8" t="str">
        <f>IF(E407="","",IFERROR(VLOOKUP(E407,'3-班级学员信息表'!G:AC,15,0),"错误"))</f>
        <v/>
      </c>
      <c r="K407" s="7" t="str">
        <f>IF(E407="","",IFERROR(VLOOKUP(H407,'2-班级信息'!A:AH,6,0),"错误"))</f>
        <v/>
      </c>
      <c r="L407" s="7" t="str">
        <f>IF(E407="","",IFERROR(VLOOKUP(H407,'2-班级信息'!A:AH,29,0),"错误"))</f>
        <v/>
      </c>
      <c r="M407" s="6">
        <f>SUMIF('6-学员费用预警表'!A:A,'10-新增明细'!E407,'6-学员费用预警表'!F:F)</f>
        <v>0</v>
      </c>
      <c r="N407" s="5">
        <f>SUMIF('6-学员费用预警表'!A:A,'10-新增明细'!E407,'6-学员费用预警表'!I:I)</f>
        <v>0</v>
      </c>
      <c r="O407" s="8" t="str">
        <f>IF(E407="","",IFERROR(VLOOKUP(E407,'1-学员信息表'!A:AG,8,0),"错误"))</f>
        <v/>
      </c>
      <c r="P407" s="8" t="str">
        <f>IF(E407="","",IFERROR(VLOOKUP(E407,'4-收据记录表'!D:AX,18,0),"错误"))</f>
        <v/>
      </c>
      <c r="Q407" s="12"/>
      <c r="R407" s="11"/>
      <c r="S407" s="8" t="str">
        <f>IF(E407="","",IF(ISERROR(VLOOKUP(E407,'1-学员信息表'!A:AG,9,0)),"错误",IF(VLOOKUP(E407,'1-学员信息表'!A:AG,9,0)="","错误",VLOOKUP(E407,'1-学员信息表'!A:AG,9,0))))</f>
        <v/>
      </c>
      <c r="T407" s="4" t="str">
        <f>IF(E407="","",IF(ISERROR(VLOOKUP(E407,'1-学员信息表'!A:AG,20,0)),"错误",IF(VLOOKUP(E407,'1-学员信息表'!A:AG,20,0)="","错误",VLOOKUP(E407,'1-学员信息表'!A:AG,20,0))))</f>
        <v/>
      </c>
      <c r="U407" s="8" t="str">
        <f>IF(E407="","",IF(ISERROR(VLOOKUP(E407,'1-学员信息表'!A:AG,20,0)),"错误",IF(VLOOKUP(E407,'1-学员信息表'!A:AG,20,0)="","错误",VLOOKUP(E407,'1-学员信息表'!A:AG,20,0))))</f>
        <v/>
      </c>
    </row>
    <row r="408" spans="1:21">
      <c r="A408" s="8" t="str">
        <f t="shared" si="18"/>
        <v/>
      </c>
      <c r="B408" s="12" t="str">
        <f t="shared" si="19"/>
        <v/>
      </c>
      <c r="C408" s="11" t="str">
        <f t="shared" si="20"/>
        <v/>
      </c>
      <c r="D408" s="3"/>
      <c r="E408" s="1"/>
      <c r="F408" s="12" t="str">
        <f>IF(E408="","",IFERROR(VLOOKUP(E408,'1-学员信息表'!A:AG,2,0),"错误"))</f>
        <v/>
      </c>
      <c r="G408" s="12" t="str">
        <f>IF(E408="","",IF(ISERROR(VLOOKUP(E408,'3-班级学员信息表'!G:AC,12,0)),"错误",IF(VLOOKUP(E408,'3-班级学员信息表'!G:AC,12,0)="","错误",VLOOKUP(E408,'3-班级学员信息表'!G:AC,12,0))))</f>
        <v/>
      </c>
      <c r="H408" s="12" t="str">
        <f>IF(E408="","",IF(ISERROR(VLOOKUP(E408,'3-班级学员信息表'!G:AC,13,0)),"错误",IF(VLOOKUP(E408,'3-班级学员信息表'!G:AC,13,0)="","错误",VLOOKUP(E408,'3-班级学员信息表'!G:AC,13,0))))</f>
        <v/>
      </c>
      <c r="I408" s="8" t="str">
        <f>IF(E408="","",IFERROR(VLOOKUP(E408,'3-班级学员信息表'!G:AC,14,0),"错误"))</f>
        <v/>
      </c>
      <c r="J408" s="8" t="str">
        <f>IF(E408="","",IFERROR(VLOOKUP(E408,'3-班级学员信息表'!G:AC,15,0),"错误"))</f>
        <v/>
      </c>
      <c r="K408" s="7" t="str">
        <f>IF(E408="","",IFERROR(VLOOKUP(H408,'2-班级信息'!A:AH,6,0),"错误"))</f>
        <v/>
      </c>
      <c r="L408" s="7" t="str">
        <f>IF(E408="","",IFERROR(VLOOKUP(H408,'2-班级信息'!A:AH,29,0),"错误"))</f>
        <v/>
      </c>
      <c r="M408" s="6">
        <f>SUMIF('6-学员费用预警表'!A:A,'10-新增明细'!E408,'6-学员费用预警表'!F:F)</f>
        <v>0</v>
      </c>
      <c r="N408" s="5">
        <f>SUMIF('6-学员费用预警表'!A:A,'10-新增明细'!E408,'6-学员费用预警表'!I:I)</f>
        <v>0</v>
      </c>
      <c r="O408" s="8" t="str">
        <f>IF(E408="","",IFERROR(VLOOKUP(E408,'1-学员信息表'!A:AG,8,0),"错误"))</f>
        <v/>
      </c>
      <c r="P408" s="8" t="str">
        <f>IF(E408="","",IFERROR(VLOOKUP(E408,'4-收据记录表'!D:AX,18,0),"错误"))</f>
        <v/>
      </c>
      <c r="Q408" s="12"/>
      <c r="R408" s="11"/>
      <c r="S408" s="8" t="str">
        <f>IF(E408="","",IF(ISERROR(VLOOKUP(E408,'1-学员信息表'!A:AG,9,0)),"错误",IF(VLOOKUP(E408,'1-学员信息表'!A:AG,9,0)="","错误",VLOOKUP(E408,'1-学员信息表'!A:AG,9,0))))</f>
        <v/>
      </c>
      <c r="T408" s="4" t="str">
        <f>IF(E408="","",IF(ISERROR(VLOOKUP(E408,'1-学员信息表'!A:AG,20,0)),"错误",IF(VLOOKUP(E408,'1-学员信息表'!A:AG,20,0)="","错误",VLOOKUP(E408,'1-学员信息表'!A:AG,20,0))))</f>
        <v/>
      </c>
      <c r="U408" s="8" t="str">
        <f>IF(E408="","",IF(ISERROR(VLOOKUP(E408,'1-学员信息表'!A:AG,20,0)),"错误",IF(VLOOKUP(E408,'1-学员信息表'!A:AG,20,0)="","错误",VLOOKUP(E408,'1-学员信息表'!A:AG,20,0))))</f>
        <v/>
      </c>
    </row>
    <row r="409" spans="1:21">
      <c r="A409" s="8" t="str">
        <f t="shared" si="18"/>
        <v/>
      </c>
      <c r="B409" s="12" t="str">
        <f t="shared" si="19"/>
        <v/>
      </c>
      <c r="C409" s="11" t="str">
        <f t="shared" si="20"/>
        <v/>
      </c>
      <c r="D409" s="3"/>
      <c r="E409" s="1"/>
      <c r="F409" s="12" t="str">
        <f>IF(E409="","",IFERROR(VLOOKUP(E409,'1-学员信息表'!A:AG,2,0),"错误"))</f>
        <v/>
      </c>
      <c r="G409" s="12" t="str">
        <f>IF(E409="","",IF(ISERROR(VLOOKUP(E409,'3-班级学员信息表'!G:AC,12,0)),"错误",IF(VLOOKUP(E409,'3-班级学员信息表'!G:AC,12,0)="","错误",VLOOKUP(E409,'3-班级学员信息表'!G:AC,12,0))))</f>
        <v/>
      </c>
      <c r="H409" s="12" t="str">
        <f>IF(E409="","",IF(ISERROR(VLOOKUP(E409,'3-班级学员信息表'!G:AC,13,0)),"错误",IF(VLOOKUP(E409,'3-班级学员信息表'!G:AC,13,0)="","错误",VLOOKUP(E409,'3-班级学员信息表'!G:AC,13,0))))</f>
        <v/>
      </c>
      <c r="I409" s="8" t="str">
        <f>IF(E409="","",IFERROR(VLOOKUP(E409,'3-班级学员信息表'!G:AC,14,0),"错误"))</f>
        <v/>
      </c>
      <c r="J409" s="8" t="str">
        <f>IF(E409="","",IFERROR(VLOOKUP(E409,'3-班级学员信息表'!G:AC,15,0),"错误"))</f>
        <v/>
      </c>
      <c r="K409" s="7" t="str">
        <f>IF(E409="","",IFERROR(VLOOKUP(H409,'2-班级信息'!A:AH,6,0),"错误"))</f>
        <v/>
      </c>
      <c r="L409" s="7" t="str">
        <f>IF(E409="","",IFERROR(VLOOKUP(H409,'2-班级信息'!A:AH,29,0),"错误"))</f>
        <v/>
      </c>
      <c r="M409" s="6">
        <f>SUMIF('6-学员费用预警表'!A:A,'10-新增明细'!E409,'6-学员费用预警表'!F:F)</f>
        <v>0</v>
      </c>
      <c r="N409" s="5">
        <f>SUMIF('6-学员费用预警表'!A:A,'10-新增明细'!E409,'6-学员费用预警表'!I:I)</f>
        <v>0</v>
      </c>
      <c r="O409" s="8" t="str">
        <f>IF(E409="","",IFERROR(VLOOKUP(E409,'1-学员信息表'!A:AG,8,0),"错误"))</f>
        <v/>
      </c>
      <c r="P409" s="8" t="str">
        <f>IF(E409="","",IFERROR(VLOOKUP(E409,'4-收据记录表'!D:AX,18,0),"错误"))</f>
        <v/>
      </c>
      <c r="Q409" s="12"/>
      <c r="R409" s="11"/>
      <c r="S409" s="8" t="str">
        <f>IF(E409="","",IF(ISERROR(VLOOKUP(E409,'1-学员信息表'!A:AG,9,0)),"错误",IF(VLOOKUP(E409,'1-学员信息表'!A:AG,9,0)="","错误",VLOOKUP(E409,'1-学员信息表'!A:AG,9,0))))</f>
        <v/>
      </c>
      <c r="T409" s="4" t="str">
        <f>IF(E409="","",IF(ISERROR(VLOOKUP(E409,'1-学员信息表'!A:AG,20,0)),"错误",IF(VLOOKUP(E409,'1-学员信息表'!A:AG,20,0)="","错误",VLOOKUP(E409,'1-学员信息表'!A:AG,20,0))))</f>
        <v/>
      </c>
      <c r="U409" s="8" t="str">
        <f>IF(E409="","",IF(ISERROR(VLOOKUP(E409,'1-学员信息表'!A:AG,20,0)),"错误",IF(VLOOKUP(E409,'1-学员信息表'!A:AG,20,0)="","错误",VLOOKUP(E409,'1-学员信息表'!A:AG,20,0))))</f>
        <v/>
      </c>
    </row>
    <row r="410" spans="1:21">
      <c r="A410" s="8" t="str">
        <f t="shared" si="18"/>
        <v/>
      </c>
      <c r="B410" s="12" t="str">
        <f t="shared" si="19"/>
        <v/>
      </c>
      <c r="C410" s="11" t="str">
        <f t="shared" si="20"/>
        <v/>
      </c>
      <c r="D410" s="3"/>
      <c r="E410" s="1"/>
      <c r="F410" s="12" t="str">
        <f>IF(E410="","",IFERROR(VLOOKUP(E410,'1-学员信息表'!A:AG,2,0),"错误"))</f>
        <v/>
      </c>
      <c r="G410" s="12" t="str">
        <f>IF(E410="","",IF(ISERROR(VLOOKUP(E410,'3-班级学员信息表'!G:AC,12,0)),"错误",IF(VLOOKUP(E410,'3-班级学员信息表'!G:AC,12,0)="","错误",VLOOKUP(E410,'3-班级学员信息表'!G:AC,12,0))))</f>
        <v/>
      </c>
      <c r="H410" s="12" t="str">
        <f>IF(E410="","",IF(ISERROR(VLOOKUP(E410,'3-班级学员信息表'!G:AC,13,0)),"错误",IF(VLOOKUP(E410,'3-班级学员信息表'!G:AC,13,0)="","错误",VLOOKUP(E410,'3-班级学员信息表'!G:AC,13,0))))</f>
        <v/>
      </c>
      <c r="I410" s="8" t="str">
        <f>IF(E410="","",IFERROR(VLOOKUP(E410,'3-班级学员信息表'!G:AC,14,0),"错误"))</f>
        <v/>
      </c>
      <c r="J410" s="8" t="str">
        <f>IF(E410="","",IFERROR(VLOOKUP(E410,'3-班级学员信息表'!G:AC,15,0),"错误"))</f>
        <v/>
      </c>
      <c r="K410" s="7" t="str">
        <f>IF(E410="","",IFERROR(VLOOKUP(H410,'2-班级信息'!A:AH,6,0),"错误"))</f>
        <v/>
      </c>
      <c r="L410" s="7" t="str">
        <f>IF(E410="","",IFERROR(VLOOKUP(H410,'2-班级信息'!A:AH,29,0),"错误"))</f>
        <v/>
      </c>
      <c r="M410" s="6">
        <f>SUMIF('6-学员费用预警表'!A:A,'10-新增明细'!E410,'6-学员费用预警表'!F:F)</f>
        <v>0</v>
      </c>
      <c r="N410" s="5">
        <f>SUMIF('6-学员费用预警表'!A:A,'10-新增明细'!E410,'6-学员费用预警表'!I:I)</f>
        <v>0</v>
      </c>
      <c r="O410" s="8" t="str">
        <f>IF(E410="","",IFERROR(VLOOKUP(E410,'1-学员信息表'!A:AG,8,0),"错误"))</f>
        <v/>
      </c>
      <c r="P410" s="8" t="str">
        <f>IF(E410="","",IFERROR(VLOOKUP(E410,'4-收据记录表'!D:AX,18,0),"错误"))</f>
        <v/>
      </c>
      <c r="Q410" s="12"/>
      <c r="R410" s="11"/>
      <c r="S410" s="8" t="str">
        <f>IF(E410="","",IF(ISERROR(VLOOKUP(E410,'1-学员信息表'!A:AG,9,0)),"错误",IF(VLOOKUP(E410,'1-学员信息表'!A:AG,9,0)="","错误",VLOOKUP(E410,'1-学员信息表'!A:AG,9,0))))</f>
        <v/>
      </c>
      <c r="T410" s="4" t="str">
        <f>IF(E410="","",IF(ISERROR(VLOOKUP(E410,'1-学员信息表'!A:AG,20,0)),"错误",IF(VLOOKUP(E410,'1-学员信息表'!A:AG,20,0)="","错误",VLOOKUP(E410,'1-学员信息表'!A:AG,20,0))))</f>
        <v/>
      </c>
      <c r="U410" s="8" t="str">
        <f>IF(E410="","",IF(ISERROR(VLOOKUP(E410,'1-学员信息表'!A:AG,20,0)),"错误",IF(VLOOKUP(E410,'1-学员信息表'!A:AG,20,0)="","错误",VLOOKUP(E410,'1-学员信息表'!A:AG,20,0))))</f>
        <v/>
      </c>
    </row>
    <row r="411" spans="1:21">
      <c r="A411" s="8" t="str">
        <f t="shared" si="18"/>
        <v/>
      </c>
      <c r="B411" s="12" t="str">
        <f t="shared" si="19"/>
        <v/>
      </c>
      <c r="C411" s="11" t="str">
        <f t="shared" si="20"/>
        <v/>
      </c>
      <c r="D411" s="3"/>
      <c r="E411" s="1"/>
      <c r="F411" s="12" t="str">
        <f>IF(E411="","",IFERROR(VLOOKUP(E411,'1-学员信息表'!A:AG,2,0),"错误"))</f>
        <v/>
      </c>
      <c r="G411" s="12" t="str">
        <f>IF(E411="","",IF(ISERROR(VLOOKUP(E411,'3-班级学员信息表'!G:AC,12,0)),"错误",IF(VLOOKUP(E411,'3-班级学员信息表'!G:AC,12,0)="","错误",VLOOKUP(E411,'3-班级学员信息表'!G:AC,12,0))))</f>
        <v/>
      </c>
      <c r="H411" s="12" t="str">
        <f>IF(E411="","",IF(ISERROR(VLOOKUP(E411,'3-班级学员信息表'!G:AC,13,0)),"错误",IF(VLOOKUP(E411,'3-班级学员信息表'!G:AC,13,0)="","错误",VLOOKUP(E411,'3-班级学员信息表'!G:AC,13,0))))</f>
        <v/>
      </c>
      <c r="I411" s="8" t="str">
        <f>IF(E411="","",IFERROR(VLOOKUP(E411,'3-班级学员信息表'!G:AC,14,0),"错误"))</f>
        <v/>
      </c>
      <c r="J411" s="8" t="str">
        <f>IF(E411="","",IFERROR(VLOOKUP(E411,'3-班级学员信息表'!G:AC,15,0),"错误"))</f>
        <v/>
      </c>
      <c r="K411" s="7" t="str">
        <f>IF(E411="","",IFERROR(VLOOKUP(H411,'2-班级信息'!A:AH,6,0),"错误"))</f>
        <v/>
      </c>
      <c r="L411" s="7" t="str">
        <f>IF(E411="","",IFERROR(VLOOKUP(H411,'2-班级信息'!A:AH,29,0),"错误"))</f>
        <v/>
      </c>
      <c r="M411" s="6">
        <f>SUMIF('6-学员费用预警表'!A:A,'10-新增明细'!E411,'6-学员费用预警表'!F:F)</f>
        <v>0</v>
      </c>
      <c r="N411" s="5">
        <f>SUMIF('6-学员费用预警表'!A:A,'10-新增明细'!E411,'6-学员费用预警表'!I:I)</f>
        <v>0</v>
      </c>
      <c r="O411" s="8" t="str">
        <f>IF(E411="","",IFERROR(VLOOKUP(E411,'1-学员信息表'!A:AG,8,0),"错误"))</f>
        <v/>
      </c>
      <c r="P411" s="8" t="str">
        <f>IF(E411="","",IFERROR(VLOOKUP(E411,'4-收据记录表'!D:AX,18,0),"错误"))</f>
        <v/>
      </c>
      <c r="Q411" s="12"/>
      <c r="R411" s="11"/>
      <c r="S411" s="8" t="str">
        <f>IF(E411="","",IF(ISERROR(VLOOKUP(E411,'1-学员信息表'!A:AG,9,0)),"错误",IF(VLOOKUP(E411,'1-学员信息表'!A:AG,9,0)="","错误",VLOOKUP(E411,'1-学员信息表'!A:AG,9,0))))</f>
        <v/>
      </c>
      <c r="T411" s="4" t="str">
        <f>IF(E411="","",IF(ISERROR(VLOOKUP(E411,'1-学员信息表'!A:AG,20,0)),"错误",IF(VLOOKUP(E411,'1-学员信息表'!A:AG,20,0)="","错误",VLOOKUP(E411,'1-学员信息表'!A:AG,20,0))))</f>
        <v/>
      </c>
      <c r="U411" s="8" t="str">
        <f>IF(E411="","",IF(ISERROR(VLOOKUP(E411,'1-学员信息表'!A:AG,20,0)),"错误",IF(VLOOKUP(E411,'1-学员信息表'!A:AG,20,0)="","错误",VLOOKUP(E411,'1-学员信息表'!A:AG,20,0))))</f>
        <v/>
      </c>
    </row>
    <row r="412" spans="1:21">
      <c r="A412" s="8" t="str">
        <f t="shared" si="18"/>
        <v/>
      </c>
      <c r="B412" s="12" t="str">
        <f t="shared" si="19"/>
        <v/>
      </c>
      <c r="C412" s="11" t="str">
        <f t="shared" si="20"/>
        <v/>
      </c>
      <c r="D412" s="3"/>
      <c r="E412" s="1"/>
      <c r="F412" s="12" t="str">
        <f>IF(E412="","",IFERROR(VLOOKUP(E412,'1-学员信息表'!A:AG,2,0),"错误"))</f>
        <v/>
      </c>
      <c r="G412" s="12" t="str">
        <f>IF(E412="","",IF(ISERROR(VLOOKUP(E412,'3-班级学员信息表'!G:AC,12,0)),"错误",IF(VLOOKUP(E412,'3-班级学员信息表'!G:AC,12,0)="","错误",VLOOKUP(E412,'3-班级学员信息表'!G:AC,12,0))))</f>
        <v/>
      </c>
      <c r="H412" s="12" t="str">
        <f>IF(E412="","",IF(ISERROR(VLOOKUP(E412,'3-班级学员信息表'!G:AC,13,0)),"错误",IF(VLOOKUP(E412,'3-班级学员信息表'!G:AC,13,0)="","错误",VLOOKUP(E412,'3-班级学员信息表'!G:AC,13,0))))</f>
        <v/>
      </c>
      <c r="I412" s="8" t="str">
        <f>IF(E412="","",IFERROR(VLOOKUP(E412,'3-班级学员信息表'!G:AC,14,0),"错误"))</f>
        <v/>
      </c>
      <c r="J412" s="8" t="str">
        <f>IF(E412="","",IFERROR(VLOOKUP(E412,'3-班级学员信息表'!G:AC,15,0),"错误"))</f>
        <v/>
      </c>
      <c r="K412" s="7" t="str">
        <f>IF(E412="","",IFERROR(VLOOKUP(H412,'2-班级信息'!A:AH,6,0),"错误"))</f>
        <v/>
      </c>
      <c r="L412" s="7" t="str">
        <f>IF(E412="","",IFERROR(VLOOKUP(H412,'2-班级信息'!A:AH,29,0),"错误"))</f>
        <v/>
      </c>
      <c r="M412" s="6">
        <f>SUMIF('6-学员费用预警表'!A:A,'10-新增明细'!E412,'6-学员费用预警表'!F:F)</f>
        <v>0</v>
      </c>
      <c r="N412" s="5">
        <f>SUMIF('6-学员费用预警表'!A:A,'10-新增明细'!E412,'6-学员费用预警表'!I:I)</f>
        <v>0</v>
      </c>
      <c r="O412" s="8" t="str">
        <f>IF(E412="","",IFERROR(VLOOKUP(E412,'1-学员信息表'!A:AG,8,0),"错误"))</f>
        <v/>
      </c>
      <c r="P412" s="8" t="str">
        <f>IF(E412="","",IFERROR(VLOOKUP(E412,'4-收据记录表'!D:AX,18,0),"错误"))</f>
        <v/>
      </c>
      <c r="Q412" s="12"/>
      <c r="R412" s="11"/>
      <c r="S412" s="8" t="str">
        <f>IF(E412="","",IF(ISERROR(VLOOKUP(E412,'1-学员信息表'!A:AG,9,0)),"错误",IF(VLOOKUP(E412,'1-学员信息表'!A:AG,9,0)="","错误",VLOOKUP(E412,'1-学员信息表'!A:AG,9,0))))</f>
        <v/>
      </c>
      <c r="T412" s="4" t="str">
        <f>IF(E412="","",IF(ISERROR(VLOOKUP(E412,'1-学员信息表'!A:AG,20,0)),"错误",IF(VLOOKUP(E412,'1-学员信息表'!A:AG,20,0)="","错误",VLOOKUP(E412,'1-学员信息表'!A:AG,20,0))))</f>
        <v/>
      </c>
      <c r="U412" s="8" t="str">
        <f>IF(E412="","",IF(ISERROR(VLOOKUP(E412,'1-学员信息表'!A:AG,20,0)),"错误",IF(VLOOKUP(E412,'1-学员信息表'!A:AG,20,0)="","错误",VLOOKUP(E412,'1-学员信息表'!A:AG,20,0))))</f>
        <v/>
      </c>
    </row>
    <row r="413" spans="1:21">
      <c r="A413" s="8" t="str">
        <f t="shared" si="18"/>
        <v/>
      </c>
      <c r="B413" s="12" t="str">
        <f t="shared" si="19"/>
        <v/>
      </c>
      <c r="C413" s="11" t="str">
        <f t="shared" si="20"/>
        <v/>
      </c>
      <c r="D413" s="3"/>
      <c r="E413" s="1"/>
      <c r="F413" s="12" t="str">
        <f>IF(E413="","",IFERROR(VLOOKUP(E413,'1-学员信息表'!A:AG,2,0),"错误"))</f>
        <v/>
      </c>
      <c r="G413" s="12" t="str">
        <f>IF(E413="","",IF(ISERROR(VLOOKUP(E413,'3-班级学员信息表'!G:AC,12,0)),"错误",IF(VLOOKUP(E413,'3-班级学员信息表'!G:AC,12,0)="","错误",VLOOKUP(E413,'3-班级学员信息表'!G:AC,12,0))))</f>
        <v/>
      </c>
      <c r="H413" s="12" t="str">
        <f>IF(E413="","",IF(ISERROR(VLOOKUP(E413,'3-班级学员信息表'!G:AC,13,0)),"错误",IF(VLOOKUP(E413,'3-班级学员信息表'!G:AC,13,0)="","错误",VLOOKUP(E413,'3-班级学员信息表'!G:AC,13,0))))</f>
        <v/>
      </c>
      <c r="I413" s="8" t="str">
        <f>IF(E413="","",IFERROR(VLOOKUP(E413,'3-班级学员信息表'!G:AC,14,0),"错误"))</f>
        <v/>
      </c>
      <c r="J413" s="8" t="str">
        <f>IF(E413="","",IFERROR(VLOOKUP(E413,'3-班级学员信息表'!G:AC,15,0),"错误"))</f>
        <v/>
      </c>
      <c r="K413" s="7" t="str">
        <f>IF(E413="","",IFERROR(VLOOKUP(H413,'2-班级信息'!A:AH,6,0),"错误"))</f>
        <v/>
      </c>
      <c r="L413" s="7" t="str">
        <f>IF(E413="","",IFERROR(VLOOKUP(H413,'2-班级信息'!A:AH,29,0),"错误"))</f>
        <v/>
      </c>
      <c r="M413" s="6">
        <f>SUMIF('6-学员费用预警表'!A:A,'10-新增明细'!E413,'6-学员费用预警表'!F:F)</f>
        <v>0</v>
      </c>
      <c r="N413" s="5">
        <f>SUMIF('6-学员费用预警表'!A:A,'10-新增明细'!E413,'6-学员费用预警表'!I:I)</f>
        <v>0</v>
      </c>
      <c r="O413" s="8" t="str">
        <f>IF(E413="","",IFERROR(VLOOKUP(E413,'1-学员信息表'!A:AG,8,0),"错误"))</f>
        <v/>
      </c>
      <c r="P413" s="8" t="str">
        <f>IF(E413="","",IFERROR(VLOOKUP(E413,'4-收据记录表'!D:AX,18,0),"错误"))</f>
        <v/>
      </c>
      <c r="Q413" s="12"/>
      <c r="R413" s="11"/>
      <c r="S413" s="8" t="str">
        <f>IF(E413="","",IF(ISERROR(VLOOKUP(E413,'1-学员信息表'!A:AG,9,0)),"错误",IF(VLOOKUP(E413,'1-学员信息表'!A:AG,9,0)="","错误",VLOOKUP(E413,'1-学员信息表'!A:AG,9,0))))</f>
        <v/>
      </c>
      <c r="T413" s="4" t="str">
        <f>IF(E413="","",IF(ISERROR(VLOOKUP(E413,'1-学员信息表'!A:AG,20,0)),"错误",IF(VLOOKUP(E413,'1-学员信息表'!A:AG,20,0)="","错误",VLOOKUP(E413,'1-学员信息表'!A:AG,20,0))))</f>
        <v/>
      </c>
      <c r="U413" s="8" t="str">
        <f>IF(E413="","",IF(ISERROR(VLOOKUP(E413,'1-学员信息表'!A:AG,20,0)),"错误",IF(VLOOKUP(E413,'1-学员信息表'!A:AG,20,0)="","错误",VLOOKUP(E413,'1-学员信息表'!A:AG,20,0))))</f>
        <v/>
      </c>
    </row>
    <row r="414" spans="1:21">
      <c r="A414" s="8" t="str">
        <f t="shared" si="18"/>
        <v/>
      </c>
      <c r="B414" s="12" t="str">
        <f t="shared" si="19"/>
        <v/>
      </c>
      <c r="C414" s="11" t="str">
        <f t="shared" si="20"/>
        <v/>
      </c>
      <c r="D414" s="3"/>
      <c r="E414" s="1"/>
      <c r="F414" s="12" t="str">
        <f>IF(E414="","",IFERROR(VLOOKUP(E414,'1-学员信息表'!A:AG,2,0),"错误"))</f>
        <v/>
      </c>
      <c r="G414" s="12" t="str">
        <f>IF(E414="","",IF(ISERROR(VLOOKUP(E414,'3-班级学员信息表'!G:AC,12,0)),"错误",IF(VLOOKUP(E414,'3-班级学员信息表'!G:AC,12,0)="","错误",VLOOKUP(E414,'3-班级学员信息表'!G:AC,12,0))))</f>
        <v/>
      </c>
      <c r="H414" s="12" t="str">
        <f>IF(E414="","",IF(ISERROR(VLOOKUP(E414,'3-班级学员信息表'!G:AC,13,0)),"错误",IF(VLOOKUP(E414,'3-班级学员信息表'!G:AC,13,0)="","错误",VLOOKUP(E414,'3-班级学员信息表'!G:AC,13,0))))</f>
        <v/>
      </c>
      <c r="I414" s="8" t="str">
        <f>IF(E414="","",IFERROR(VLOOKUP(E414,'3-班级学员信息表'!G:AC,14,0),"错误"))</f>
        <v/>
      </c>
      <c r="J414" s="8" t="str">
        <f>IF(E414="","",IFERROR(VLOOKUP(E414,'3-班级学员信息表'!G:AC,15,0),"错误"))</f>
        <v/>
      </c>
      <c r="K414" s="7" t="str">
        <f>IF(E414="","",IFERROR(VLOOKUP(H414,'2-班级信息'!A:AH,6,0),"错误"))</f>
        <v/>
      </c>
      <c r="L414" s="7" t="str">
        <f>IF(E414="","",IFERROR(VLOOKUP(H414,'2-班级信息'!A:AH,29,0),"错误"))</f>
        <v/>
      </c>
      <c r="M414" s="6">
        <f>SUMIF('6-学员费用预警表'!A:A,'10-新增明细'!E414,'6-学员费用预警表'!F:F)</f>
        <v>0</v>
      </c>
      <c r="N414" s="5">
        <f>SUMIF('6-学员费用预警表'!A:A,'10-新增明细'!E414,'6-学员费用预警表'!I:I)</f>
        <v>0</v>
      </c>
      <c r="O414" s="8" t="str">
        <f>IF(E414="","",IFERROR(VLOOKUP(E414,'1-学员信息表'!A:AG,8,0),"错误"))</f>
        <v/>
      </c>
      <c r="P414" s="8" t="str">
        <f>IF(E414="","",IFERROR(VLOOKUP(E414,'4-收据记录表'!D:AX,18,0),"错误"))</f>
        <v/>
      </c>
      <c r="Q414" s="12"/>
      <c r="R414" s="11"/>
      <c r="S414" s="8" t="str">
        <f>IF(E414="","",IF(ISERROR(VLOOKUP(E414,'1-学员信息表'!A:AG,9,0)),"错误",IF(VLOOKUP(E414,'1-学员信息表'!A:AG,9,0)="","错误",VLOOKUP(E414,'1-学员信息表'!A:AG,9,0))))</f>
        <v/>
      </c>
      <c r="T414" s="4" t="str">
        <f>IF(E414="","",IF(ISERROR(VLOOKUP(E414,'1-学员信息表'!A:AG,20,0)),"错误",IF(VLOOKUP(E414,'1-学员信息表'!A:AG,20,0)="","错误",VLOOKUP(E414,'1-学员信息表'!A:AG,20,0))))</f>
        <v/>
      </c>
      <c r="U414" s="8" t="str">
        <f>IF(E414="","",IF(ISERROR(VLOOKUP(E414,'1-学员信息表'!A:AG,20,0)),"错误",IF(VLOOKUP(E414,'1-学员信息表'!A:AG,20,0)="","错误",VLOOKUP(E414,'1-学员信息表'!A:AG,20,0))))</f>
        <v/>
      </c>
    </row>
    <row r="415" spans="1:21">
      <c r="A415" s="8" t="str">
        <f t="shared" si="18"/>
        <v/>
      </c>
      <c r="B415" s="12" t="str">
        <f t="shared" si="19"/>
        <v/>
      </c>
      <c r="C415" s="11" t="str">
        <f t="shared" si="20"/>
        <v/>
      </c>
      <c r="D415" s="3"/>
      <c r="E415" s="1"/>
      <c r="F415" s="12" t="str">
        <f>IF(E415="","",IFERROR(VLOOKUP(E415,'1-学员信息表'!A:AG,2,0),"错误"))</f>
        <v/>
      </c>
      <c r="G415" s="12" t="str">
        <f>IF(E415="","",IF(ISERROR(VLOOKUP(E415,'3-班级学员信息表'!G:AC,12,0)),"错误",IF(VLOOKUP(E415,'3-班级学员信息表'!G:AC,12,0)="","错误",VLOOKUP(E415,'3-班级学员信息表'!G:AC,12,0))))</f>
        <v/>
      </c>
      <c r="H415" s="12" t="str">
        <f>IF(E415="","",IF(ISERROR(VLOOKUP(E415,'3-班级学员信息表'!G:AC,13,0)),"错误",IF(VLOOKUP(E415,'3-班级学员信息表'!G:AC,13,0)="","错误",VLOOKUP(E415,'3-班级学员信息表'!G:AC,13,0))))</f>
        <v/>
      </c>
      <c r="I415" s="8" t="str">
        <f>IF(E415="","",IFERROR(VLOOKUP(E415,'3-班级学员信息表'!G:AC,14,0),"错误"))</f>
        <v/>
      </c>
      <c r="J415" s="8" t="str">
        <f>IF(E415="","",IFERROR(VLOOKUP(E415,'3-班级学员信息表'!G:AC,15,0),"错误"))</f>
        <v/>
      </c>
      <c r="K415" s="7" t="str">
        <f>IF(E415="","",IFERROR(VLOOKUP(H415,'2-班级信息'!A:AH,6,0),"错误"))</f>
        <v/>
      </c>
      <c r="L415" s="7" t="str">
        <f>IF(E415="","",IFERROR(VLOOKUP(H415,'2-班级信息'!A:AH,29,0),"错误"))</f>
        <v/>
      </c>
      <c r="M415" s="6">
        <f>SUMIF('6-学员费用预警表'!A:A,'10-新增明细'!E415,'6-学员费用预警表'!F:F)</f>
        <v>0</v>
      </c>
      <c r="N415" s="5">
        <f>SUMIF('6-学员费用预警表'!A:A,'10-新增明细'!E415,'6-学员费用预警表'!I:I)</f>
        <v>0</v>
      </c>
      <c r="O415" s="8" t="str">
        <f>IF(E415="","",IFERROR(VLOOKUP(E415,'1-学员信息表'!A:AG,8,0),"错误"))</f>
        <v/>
      </c>
      <c r="P415" s="8" t="str">
        <f>IF(E415="","",IFERROR(VLOOKUP(E415,'4-收据记录表'!D:AX,18,0),"错误"))</f>
        <v/>
      </c>
      <c r="Q415" s="12"/>
      <c r="R415" s="11"/>
      <c r="S415" s="8" t="str">
        <f>IF(E415="","",IF(ISERROR(VLOOKUP(E415,'1-学员信息表'!A:AG,9,0)),"错误",IF(VLOOKUP(E415,'1-学员信息表'!A:AG,9,0)="","错误",VLOOKUP(E415,'1-学员信息表'!A:AG,9,0))))</f>
        <v/>
      </c>
      <c r="T415" s="4" t="str">
        <f>IF(E415="","",IF(ISERROR(VLOOKUP(E415,'1-学员信息表'!A:AG,20,0)),"错误",IF(VLOOKUP(E415,'1-学员信息表'!A:AG,20,0)="","错误",VLOOKUP(E415,'1-学员信息表'!A:AG,20,0))))</f>
        <v/>
      </c>
      <c r="U415" s="8" t="str">
        <f>IF(E415="","",IF(ISERROR(VLOOKUP(E415,'1-学员信息表'!A:AG,20,0)),"错误",IF(VLOOKUP(E415,'1-学员信息表'!A:AG,20,0)="","错误",VLOOKUP(E415,'1-学员信息表'!A:AG,20,0))))</f>
        <v/>
      </c>
    </row>
    <row r="416" spans="1:21">
      <c r="A416" s="8" t="str">
        <f t="shared" si="18"/>
        <v/>
      </c>
      <c r="B416" s="12" t="str">
        <f t="shared" si="19"/>
        <v/>
      </c>
      <c r="C416" s="11" t="str">
        <f t="shared" si="20"/>
        <v/>
      </c>
      <c r="D416" s="3"/>
      <c r="E416" s="1"/>
      <c r="F416" s="12" t="str">
        <f>IF(E416="","",IFERROR(VLOOKUP(E416,'1-学员信息表'!A:AG,2,0),"错误"))</f>
        <v/>
      </c>
      <c r="G416" s="12" t="str">
        <f>IF(E416="","",IF(ISERROR(VLOOKUP(E416,'3-班级学员信息表'!G:AC,12,0)),"错误",IF(VLOOKUP(E416,'3-班级学员信息表'!G:AC,12,0)="","错误",VLOOKUP(E416,'3-班级学员信息表'!G:AC,12,0))))</f>
        <v/>
      </c>
      <c r="H416" s="12" t="str">
        <f>IF(E416="","",IF(ISERROR(VLOOKUP(E416,'3-班级学员信息表'!G:AC,13,0)),"错误",IF(VLOOKUP(E416,'3-班级学员信息表'!G:AC,13,0)="","错误",VLOOKUP(E416,'3-班级学员信息表'!G:AC,13,0))))</f>
        <v/>
      </c>
      <c r="I416" s="8" t="str">
        <f>IF(E416="","",IFERROR(VLOOKUP(E416,'3-班级学员信息表'!G:AC,14,0),"错误"))</f>
        <v/>
      </c>
      <c r="J416" s="8" t="str">
        <f>IF(E416="","",IFERROR(VLOOKUP(E416,'3-班级学员信息表'!G:AC,15,0),"错误"))</f>
        <v/>
      </c>
      <c r="K416" s="7" t="str">
        <f>IF(E416="","",IFERROR(VLOOKUP(H416,'2-班级信息'!A:AH,6,0),"错误"))</f>
        <v/>
      </c>
      <c r="L416" s="7" t="str">
        <f>IF(E416="","",IFERROR(VLOOKUP(H416,'2-班级信息'!A:AH,29,0),"错误"))</f>
        <v/>
      </c>
      <c r="M416" s="6">
        <f>SUMIF('6-学员费用预警表'!A:A,'10-新增明细'!E416,'6-学员费用预警表'!F:F)</f>
        <v>0</v>
      </c>
      <c r="N416" s="5">
        <f>SUMIF('6-学员费用预警表'!A:A,'10-新增明细'!E416,'6-学员费用预警表'!I:I)</f>
        <v>0</v>
      </c>
      <c r="O416" s="8" t="str">
        <f>IF(E416="","",IFERROR(VLOOKUP(E416,'1-学员信息表'!A:AG,8,0),"错误"))</f>
        <v/>
      </c>
      <c r="P416" s="8" t="str">
        <f>IF(E416="","",IFERROR(VLOOKUP(E416,'4-收据记录表'!D:AX,18,0),"错误"))</f>
        <v/>
      </c>
      <c r="Q416" s="12"/>
      <c r="R416" s="11"/>
      <c r="S416" s="8" t="str">
        <f>IF(E416="","",IF(ISERROR(VLOOKUP(E416,'1-学员信息表'!A:AG,9,0)),"错误",IF(VLOOKUP(E416,'1-学员信息表'!A:AG,9,0)="","错误",VLOOKUP(E416,'1-学员信息表'!A:AG,9,0))))</f>
        <v/>
      </c>
      <c r="T416" s="4" t="str">
        <f>IF(E416="","",IF(ISERROR(VLOOKUP(E416,'1-学员信息表'!A:AG,20,0)),"错误",IF(VLOOKUP(E416,'1-学员信息表'!A:AG,20,0)="","错误",VLOOKUP(E416,'1-学员信息表'!A:AG,20,0))))</f>
        <v/>
      </c>
      <c r="U416" s="8" t="str">
        <f>IF(E416="","",IF(ISERROR(VLOOKUP(E416,'1-学员信息表'!A:AG,20,0)),"错误",IF(VLOOKUP(E416,'1-学员信息表'!A:AG,20,0)="","错误",VLOOKUP(E416,'1-学员信息表'!A:AG,20,0))))</f>
        <v/>
      </c>
    </row>
    <row r="417" spans="1:21">
      <c r="A417" s="8" t="str">
        <f t="shared" si="18"/>
        <v/>
      </c>
      <c r="B417" s="12" t="str">
        <f t="shared" si="19"/>
        <v/>
      </c>
      <c r="C417" s="11" t="str">
        <f t="shared" si="20"/>
        <v/>
      </c>
      <c r="D417" s="3"/>
      <c r="E417" s="1"/>
      <c r="F417" s="12" t="str">
        <f>IF(E417="","",IFERROR(VLOOKUP(E417,'1-学员信息表'!A:AG,2,0),"错误"))</f>
        <v/>
      </c>
      <c r="G417" s="12" t="str">
        <f>IF(E417="","",IF(ISERROR(VLOOKUP(E417,'3-班级学员信息表'!G:AC,12,0)),"错误",IF(VLOOKUP(E417,'3-班级学员信息表'!G:AC,12,0)="","错误",VLOOKUP(E417,'3-班级学员信息表'!G:AC,12,0))))</f>
        <v/>
      </c>
      <c r="H417" s="12" t="str">
        <f>IF(E417="","",IF(ISERROR(VLOOKUP(E417,'3-班级学员信息表'!G:AC,13,0)),"错误",IF(VLOOKUP(E417,'3-班级学员信息表'!G:AC,13,0)="","错误",VLOOKUP(E417,'3-班级学员信息表'!G:AC,13,0))))</f>
        <v/>
      </c>
      <c r="I417" s="8" t="str">
        <f>IF(E417="","",IFERROR(VLOOKUP(E417,'3-班级学员信息表'!G:AC,14,0),"错误"))</f>
        <v/>
      </c>
      <c r="J417" s="8" t="str">
        <f>IF(E417="","",IFERROR(VLOOKUP(E417,'3-班级学员信息表'!G:AC,15,0),"错误"))</f>
        <v/>
      </c>
      <c r="K417" s="7" t="str">
        <f>IF(E417="","",IFERROR(VLOOKUP(H417,'2-班级信息'!A:AH,6,0),"错误"))</f>
        <v/>
      </c>
      <c r="L417" s="7" t="str">
        <f>IF(E417="","",IFERROR(VLOOKUP(H417,'2-班级信息'!A:AH,29,0),"错误"))</f>
        <v/>
      </c>
      <c r="M417" s="6">
        <f>SUMIF('6-学员费用预警表'!A:A,'10-新增明细'!E417,'6-学员费用预警表'!F:F)</f>
        <v>0</v>
      </c>
      <c r="N417" s="5">
        <f>SUMIF('6-学员费用预警表'!A:A,'10-新增明细'!E417,'6-学员费用预警表'!I:I)</f>
        <v>0</v>
      </c>
      <c r="O417" s="8" t="str">
        <f>IF(E417="","",IFERROR(VLOOKUP(E417,'1-学员信息表'!A:AG,8,0),"错误"))</f>
        <v/>
      </c>
      <c r="P417" s="8" t="str">
        <f>IF(E417="","",IFERROR(VLOOKUP(E417,'4-收据记录表'!D:AX,18,0),"错误"))</f>
        <v/>
      </c>
      <c r="Q417" s="12"/>
      <c r="R417" s="11"/>
      <c r="S417" s="8" t="str">
        <f>IF(E417="","",IF(ISERROR(VLOOKUP(E417,'1-学员信息表'!A:AG,9,0)),"错误",IF(VLOOKUP(E417,'1-学员信息表'!A:AG,9,0)="","错误",VLOOKUP(E417,'1-学员信息表'!A:AG,9,0))))</f>
        <v/>
      </c>
      <c r="T417" s="4" t="str">
        <f>IF(E417="","",IF(ISERROR(VLOOKUP(E417,'1-学员信息表'!A:AG,20,0)),"错误",IF(VLOOKUP(E417,'1-学员信息表'!A:AG,20,0)="","错误",VLOOKUP(E417,'1-学员信息表'!A:AG,20,0))))</f>
        <v/>
      </c>
      <c r="U417" s="8" t="str">
        <f>IF(E417="","",IF(ISERROR(VLOOKUP(E417,'1-学员信息表'!A:AG,20,0)),"错误",IF(VLOOKUP(E417,'1-学员信息表'!A:AG,20,0)="","错误",VLOOKUP(E417,'1-学员信息表'!A:AG,20,0))))</f>
        <v/>
      </c>
    </row>
    <row r="418" spans="1:21">
      <c r="A418" s="8" t="str">
        <f t="shared" si="18"/>
        <v/>
      </c>
      <c r="B418" s="12" t="str">
        <f t="shared" si="19"/>
        <v/>
      </c>
      <c r="C418" s="11" t="str">
        <f t="shared" si="20"/>
        <v/>
      </c>
      <c r="D418" s="3"/>
      <c r="E418" s="1"/>
      <c r="F418" s="12" t="str">
        <f>IF(E418="","",IFERROR(VLOOKUP(E418,'1-学员信息表'!A:AG,2,0),"错误"))</f>
        <v/>
      </c>
      <c r="G418" s="12" t="str">
        <f>IF(E418="","",IF(ISERROR(VLOOKUP(E418,'3-班级学员信息表'!G:AC,12,0)),"错误",IF(VLOOKUP(E418,'3-班级学员信息表'!G:AC,12,0)="","错误",VLOOKUP(E418,'3-班级学员信息表'!G:AC,12,0))))</f>
        <v/>
      </c>
      <c r="H418" s="12" t="str">
        <f>IF(E418="","",IF(ISERROR(VLOOKUP(E418,'3-班级学员信息表'!G:AC,13,0)),"错误",IF(VLOOKUP(E418,'3-班级学员信息表'!G:AC,13,0)="","错误",VLOOKUP(E418,'3-班级学员信息表'!G:AC,13,0))))</f>
        <v/>
      </c>
      <c r="I418" s="8" t="str">
        <f>IF(E418="","",IFERROR(VLOOKUP(E418,'3-班级学员信息表'!G:AC,14,0),"错误"))</f>
        <v/>
      </c>
      <c r="J418" s="8" t="str">
        <f>IF(E418="","",IFERROR(VLOOKUP(E418,'3-班级学员信息表'!G:AC,15,0),"错误"))</f>
        <v/>
      </c>
      <c r="K418" s="7" t="str">
        <f>IF(E418="","",IFERROR(VLOOKUP(H418,'2-班级信息'!A:AH,6,0),"错误"))</f>
        <v/>
      </c>
      <c r="L418" s="7" t="str">
        <f>IF(E418="","",IFERROR(VLOOKUP(H418,'2-班级信息'!A:AH,29,0),"错误"))</f>
        <v/>
      </c>
      <c r="M418" s="6">
        <f>SUMIF('6-学员费用预警表'!A:A,'10-新增明细'!E418,'6-学员费用预警表'!F:F)</f>
        <v>0</v>
      </c>
      <c r="N418" s="5">
        <f>SUMIF('6-学员费用预警表'!A:A,'10-新增明细'!E418,'6-学员费用预警表'!I:I)</f>
        <v>0</v>
      </c>
      <c r="O418" s="8" t="str">
        <f>IF(E418="","",IFERROR(VLOOKUP(E418,'1-学员信息表'!A:AG,8,0),"错误"))</f>
        <v/>
      </c>
      <c r="P418" s="8" t="str">
        <f>IF(E418="","",IFERROR(VLOOKUP(E418,'4-收据记录表'!D:AX,18,0),"错误"))</f>
        <v/>
      </c>
      <c r="Q418" s="12"/>
      <c r="R418" s="11"/>
      <c r="S418" s="8" t="str">
        <f>IF(E418="","",IF(ISERROR(VLOOKUP(E418,'1-学员信息表'!A:AG,9,0)),"错误",IF(VLOOKUP(E418,'1-学员信息表'!A:AG,9,0)="","错误",VLOOKUP(E418,'1-学员信息表'!A:AG,9,0))))</f>
        <v/>
      </c>
      <c r="T418" s="4" t="str">
        <f>IF(E418="","",IF(ISERROR(VLOOKUP(E418,'1-学员信息表'!A:AG,20,0)),"错误",IF(VLOOKUP(E418,'1-学员信息表'!A:AG,20,0)="","错误",VLOOKUP(E418,'1-学员信息表'!A:AG,20,0))))</f>
        <v/>
      </c>
      <c r="U418" s="8" t="str">
        <f>IF(E418="","",IF(ISERROR(VLOOKUP(E418,'1-学员信息表'!A:AG,20,0)),"错误",IF(VLOOKUP(E418,'1-学员信息表'!A:AG,20,0)="","错误",VLOOKUP(E418,'1-学员信息表'!A:AG,20,0))))</f>
        <v/>
      </c>
    </row>
    <row r="419" spans="1:21">
      <c r="A419" s="8" t="str">
        <f t="shared" si="18"/>
        <v/>
      </c>
      <c r="B419" s="12" t="str">
        <f t="shared" si="19"/>
        <v/>
      </c>
      <c r="C419" s="11" t="str">
        <f t="shared" si="20"/>
        <v/>
      </c>
      <c r="D419" s="3"/>
      <c r="E419" s="1"/>
      <c r="F419" s="12" t="str">
        <f>IF(E419="","",IFERROR(VLOOKUP(E419,'1-学员信息表'!A:AG,2,0),"错误"))</f>
        <v/>
      </c>
      <c r="G419" s="12" t="str">
        <f>IF(E419="","",IF(ISERROR(VLOOKUP(E419,'3-班级学员信息表'!G:AC,12,0)),"错误",IF(VLOOKUP(E419,'3-班级学员信息表'!G:AC,12,0)="","错误",VLOOKUP(E419,'3-班级学员信息表'!G:AC,12,0))))</f>
        <v/>
      </c>
      <c r="H419" s="12" t="str">
        <f>IF(E419="","",IF(ISERROR(VLOOKUP(E419,'3-班级学员信息表'!G:AC,13,0)),"错误",IF(VLOOKUP(E419,'3-班级学员信息表'!G:AC,13,0)="","错误",VLOOKUP(E419,'3-班级学员信息表'!G:AC,13,0))))</f>
        <v/>
      </c>
      <c r="I419" s="8" t="str">
        <f>IF(E419="","",IFERROR(VLOOKUP(E419,'3-班级学员信息表'!G:AC,14,0),"错误"))</f>
        <v/>
      </c>
      <c r="J419" s="8" t="str">
        <f>IF(E419="","",IFERROR(VLOOKUP(E419,'3-班级学员信息表'!G:AC,15,0),"错误"))</f>
        <v/>
      </c>
      <c r="K419" s="7" t="str">
        <f>IF(E419="","",IFERROR(VLOOKUP(H419,'2-班级信息'!A:AH,6,0),"错误"))</f>
        <v/>
      </c>
      <c r="L419" s="7" t="str">
        <f>IF(E419="","",IFERROR(VLOOKUP(H419,'2-班级信息'!A:AH,29,0),"错误"))</f>
        <v/>
      </c>
      <c r="M419" s="6">
        <f>SUMIF('6-学员费用预警表'!A:A,'10-新增明细'!E419,'6-学员费用预警表'!F:F)</f>
        <v>0</v>
      </c>
      <c r="N419" s="5">
        <f>SUMIF('6-学员费用预警表'!A:A,'10-新增明细'!E419,'6-学员费用预警表'!I:I)</f>
        <v>0</v>
      </c>
      <c r="O419" s="8" t="str">
        <f>IF(E419="","",IFERROR(VLOOKUP(E419,'1-学员信息表'!A:AG,8,0),"错误"))</f>
        <v/>
      </c>
      <c r="P419" s="8" t="str">
        <f>IF(E419="","",IFERROR(VLOOKUP(E419,'4-收据记录表'!D:AX,18,0),"错误"))</f>
        <v/>
      </c>
      <c r="Q419" s="12"/>
      <c r="R419" s="11"/>
      <c r="S419" s="8" t="str">
        <f>IF(E419="","",IF(ISERROR(VLOOKUP(E419,'1-学员信息表'!A:AG,9,0)),"错误",IF(VLOOKUP(E419,'1-学员信息表'!A:AG,9,0)="","错误",VLOOKUP(E419,'1-学员信息表'!A:AG,9,0))))</f>
        <v/>
      </c>
      <c r="T419" s="4" t="str">
        <f>IF(E419="","",IF(ISERROR(VLOOKUP(E419,'1-学员信息表'!A:AG,20,0)),"错误",IF(VLOOKUP(E419,'1-学员信息表'!A:AG,20,0)="","错误",VLOOKUP(E419,'1-学员信息表'!A:AG,20,0))))</f>
        <v/>
      </c>
      <c r="U419" s="8" t="str">
        <f>IF(E419="","",IF(ISERROR(VLOOKUP(E419,'1-学员信息表'!A:AG,20,0)),"错误",IF(VLOOKUP(E419,'1-学员信息表'!A:AG,20,0)="","错误",VLOOKUP(E419,'1-学员信息表'!A:AG,20,0))))</f>
        <v/>
      </c>
    </row>
    <row r="420" spans="1:21">
      <c r="A420" s="8" t="str">
        <f t="shared" si="18"/>
        <v/>
      </c>
      <c r="B420" s="12" t="str">
        <f t="shared" si="19"/>
        <v/>
      </c>
      <c r="C420" s="11" t="str">
        <f t="shared" si="20"/>
        <v/>
      </c>
      <c r="D420" s="3"/>
      <c r="E420" s="1"/>
      <c r="F420" s="12" t="str">
        <f>IF(E420="","",IFERROR(VLOOKUP(E420,'1-学员信息表'!A:AG,2,0),"错误"))</f>
        <v/>
      </c>
      <c r="G420" s="12" t="str">
        <f>IF(E420="","",IF(ISERROR(VLOOKUP(E420,'3-班级学员信息表'!G:AC,12,0)),"错误",IF(VLOOKUP(E420,'3-班级学员信息表'!G:AC,12,0)="","错误",VLOOKUP(E420,'3-班级学员信息表'!G:AC,12,0))))</f>
        <v/>
      </c>
      <c r="H420" s="12" t="str">
        <f>IF(E420="","",IF(ISERROR(VLOOKUP(E420,'3-班级学员信息表'!G:AC,13,0)),"错误",IF(VLOOKUP(E420,'3-班级学员信息表'!G:AC,13,0)="","错误",VLOOKUP(E420,'3-班级学员信息表'!G:AC,13,0))))</f>
        <v/>
      </c>
      <c r="I420" s="8" t="str">
        <f>IF(E420="","",IFERROR(VLOOKUP(E420,'3-班级学员信息表'!G:AC,14,0),"错误"))</f>
        <v/>
      </c>
      <c r="J420" s="8" t="str">
        <f>IF(E420="","",IFERROR(VLOOKUP(E420,'3-班级学员信息表'!G:AC,15,0),"错误"))</f>
        <v/>
      </c>
      <c r="K420" s="7" t="str">
        <f>IF(E420="","",IFERROR(VLOOKUP(H420,'2-班级信息'!A:AH,6,0),"错误"))</f>
        <v/>
      </c>
      <c r="L420" s="7" t="str">
        <f>IF(E420="","",IFERROR(VLOOKUP(H420,'2-班级信息'!A:AH,29,0),"错误"))</f>
        <v/>
      </c>
      <c r="M420" s="6">
        <f>SUMIF('6-学员费用预警表'!A:A,'10-新增明细'!E420,'6-学员费用预警表'!F:F)</f>
        <v>0</v>
      </c>
      <c r="N420" s="5">
        <f>SUMIF('6-学员费用预警表'!A:A,'10-新增明细'!E420,'6-学员费用预警表'!I:I)</f>
        <v>0</v>
      </c>
      <c r="O420" s="8" t="str">
        <f>IF(E420="","",IFERROR(VLOOKUP(E420,'1-学员信息表'!A:AG,8,0),"错误"))</f>
        <v/>
      </c>
      <c r="P420" s="8" t="str">
        <f>IF(E420="","",IFERROR(VLOOKUP(E420,'4-收据记录表'!D:AX,18,0),"错误"))</f>
        <v/>
      </c>
      <c r="Q420" s="12"/>
      <c r="R420" s="11"/>
      <c r="S420" s="8" t="str">
        <f>IF(E420="","",IF(ISERROR(VLOOKUP(E420,'1-学员信息表'!A:AG,9,0)),"错误",IF(VLOOKUP(E420,'1-学员信息表'!A:AG,9,0)="","错误",VLOOKUP(E420,'1-学员信息表'!A:AG,9,0))))</f>
        <v/>
      </c>
      <c r="T420" s="4" t="str">
        <f>IF(E420="","",IF(ISERROR(VLOOKUP(E420,'1-学员信息表'!A:AG,20,0)),"错误",IF(VLOOKUP(E420,'1-学员信息表'!A:AG,20,0)="","错误",VLOOKUP(E420,'1-学员信息表'!A:AG,20,0))))</f>
        <v/>
      </c>
      <c r="U420" s="8" t="str">
        <f>IF(E420="","",IF(ISERROR(VLOOKUP(E420,'1-学员信息表'!A:AG,20,0)),"错误",IF(VLOOKUP(E420,'1-学员信息表'!A:AG,20,0)="","错误",VLOOKUP(E420,'1-学员信息表'!A:AG,20,0))))</f>
        <v/>
      </c>
    </row>
    <row r="421" spans="1:21">
      <c r="A421" s="8" t="str">
        <f t="shared" si="18"/>
        <v/>
      </c>
      <c r="B421" s="12" t="str">
        <f t="shared" si="19"/>
        <v/>
      </c>
      <c r="C421" s="11" t="str">
        <f t="shared" si="20"/>
        <v/>
      </c>
      <c r="D421" s="3"/>
      <c r="E421" s="1"/>
      <c r="F421" s="12" t="str">
        <f>IF(E421="","",IFERROR(VLOOKUP(E421,'1-学员信息表'!A:AG,2,0),"错误"))</f>
        <v/>
      </c>
      <c r="G421" s="12" t="str">
        <f>IF(E421="","",IF(ISERROR(VLOOKUP(E421,'3-班级学员信息表'!G:AC,12,0)),"错误",IF(VLOOKUP(E421,'3-班级学员信息表'!G:AC,12,0)="","错误",VLOOKUP(E421,'3-班级学员信息表'!G:AC,12,0))))</f>
        <v/>
      </c>
      <c r="H421" s="12" t="str">
        <f>IF(E421="","",IF(ISERROR(VLOOKUP(E421,'3-班级学员信息表'!G:AC,13,0)),"错误",IF(VLOOKUP(E421,'3-班级学员信息表'!G:AC,13,0)="","错误",VLOOKUP(E421,'3-班级学员信息表'!G:AC,13,0))))</f>
        <v/>
      </c>
      <c r="I421" s="8" t="str">
        <f>IF(E421="","",IFERROR(VLOOKUP(E421,'3-班级学员信息表'!G:AC,14,0),"错误"))</f>
        <v/>
      </c>
      <c r="J421" s="8" t="str">
        <f>IF(E421="","",IFERROR(VLOOKUP(E421,'3-班级学员信息表'!G:AC,15,0),"错误"))</f>
        <v/>
      </c>
      <c r="K421" s="7" t="str">
        <f>IF(E421="","",IFERROR(VLOOKUP(H421,'2-班级信息'!A:AH,6,0),"错误"))</f>
        <v/>
      </c>
      <c r="L421" s="7" t="str">
        <f>IF(E421="","",IFERROR(VLOOKUP(H421,'2-班级信息'!A:AH,29,0),"错误"))</f>
        <v/>
      </c>
      <c r="M421" s="6">
        <f>SUMIF('6-学员费用预警表'!A:A,'10-新增明细'!E421,'6-学员费用预警表'!F:F)</f>
        <v>0</v>
      </c>
      <c r="N421" s="5">
        <f>SUMIF('6-学员费用预警表'!A:A,'10-新增明细'!E421,'6-学员费用预警表'!I:I)</f>
        <v>0</v>
      </c>
      <c r="O421" s="8" t="str">
        <f>IF(E421="","",IFERROR(VLOOKUP(E421,'1-学员信息表'!A:AG,8,0),"错误"))</f>
        <v/>
      </c>
      <c r="P421" s="8" t="str">
        <f>IF(E421="","",IFERROR(VLOOKUP(E421,'4-收据记录表'!D:AX,18,0),"错误"))</f>
        <v/>
      </c>
      <c r="Q421" s="12"/>
      <c r="R421" s="11"/>
      <c r="S421" s="8" t="str">
        <f>IF(E421="","",IF(ISERROR(VLOOKUP(E421,'1-学员信息表'!A:AG,9,0)),"错误",IF(VLOOKUP(E421,'1-学员信息表'!A:AG,9,0)="","错误",VLOOKUP(E421,'1-学员信息表'!A:AG,9,0))))</f>
        <v/>
      </c>
      <c r="T421" s="4" t="str">
        <f>IF(E421="","",IF(ISERROR(VLOOKUP(E421,'1-学员信息表'!A:AG,20,0)),"错误",IF(VLOOKUP(E421,'1-学员信息表'!A:AG,20,0)="","错误",VLOOKUP(E421,'1-学员信息表'!A:AG,20,0))))</f>
        <v/>
      </c>
      <c r="U421" s="8" t="str">
        <f>IF(E421="","",IF(ISERROR(VLOOKUP(E421,'1-学员信息表'!A:AG,20,0)),"错误",IF(VLOOKUP(E421,'1-学员信息表'!A:AG,20,0)="","错误",VLOOKUP(E421,'1-学员信息表'!A:AG,20,0))))</f>
        <v/>
      </c>
    </row>
    <row r="422" spans="1:21">
      <c r="A422" s="8" t="str">
        <f t="shared" si="18"/>
        <v/>
      </c>
      <c r="B422" s="12" t="str">
        <f t="shared" si="19"/>
        <v/>
      </c>
      <c r="C422" s="11" t="str">
        <f t="shared" si="20"/>
        <v/>
      </c>
      <c r="D422" s="3"/>
      <c r="E422" s="1"/>
      <c r="F422" s="12" t="str">
        <f>IF(E422="","",IFERROR(VLOOKUP(E422,'1-学员信息表'!A:AG,2,0),"错误"))</f>
        <v/>
      </c>
      <c r="G422" s="12" t="str">
        <f>IF(E422="","",IF(ISERROR(VLOOKUP(E422,'3-班级学员信息表'!G:AC,12,0)),"错误",IF(VLOOKUP(E422,'3-班级学员信息表'!G:AC,12,0)="","错误",VLOOKUP(E422,'3-班级学员信息表'!G:AC,12,0))))</f>
        <v/>
      </c>
      <c r="H422" s="12" t="str">
        <f>IF(E422="","",IF(ISERROR(VLOOKUP(E422,'3-班级学员信息表'!G:AC,13,0)),"错误",IF(VLOOKUP(E422,'3-班级学员信息表'!G:AC,13,0)="","错误",VLOOKUP(E422,'3-班级学员信息表'!G:AC,13,0))))</f>
        <v/>
      </c>
      <c r="I422" s="8" t="str">
        <f>IF(E422="","",IFERROR(VLOOKUP(E422,'3-班级学员信息表'!G:AC,14,0),"错误"))</f>
        <v/>
      </c>
      <c r="J422" s="8" t="str">
        <f>IF(E422="","",IFERROR(VLOOKUP(E422,'3-班级学员信息表'!G:AC,15,0),"错误"))</f>
        <v/>
      </c>
      <c r="K422" s="7" t="str">
        <f>IF(E422="","",IFERROR(VLOOKUP(H422,'2-班级信息'!A:AH,6,0),"错误"))</f>
        <v/>
      </c>
      <c r="L422" s="7" t="str">
        <f>IF(E422="","",IFERROR(VLOOKUP(H422,'2-班级信息'!A:AH,29,0),"错误"))</f>
        <v/>
      </c>
      <c r="M422" s="6">
        <f>SUMIF('6-学员费用预警表'!A:A,'10-新增明细'!E422,'6-学员费用预警表'!F:F)</f>
        <v>0</v>
      </c>
      <c r="N422" s="5">
        <f>SUMIF('6-学员费用预警表'!A:A,'10-新增明细'!E422,'6-学员费用预警表'!I:I)</f>
        <v>0</v>
      </c>
      <c r="O422" s="8" t="str">
        <f>IF(E422="","",IFERROR(VLOOKUP(E422,'1-学员信息表'!A:AG,8,0),"错误"))</f>
        <v/>
      </c>
      <c r="P422" s="8" t="str">
        <f>IF(E422="","",IFERROR(VLOOKUP(E422,'4-收据记录表'!D:AX,18,0),"错误"))</f>
        <v/>
      </c>
      <c r="Q422" s="12"/>
      <c r="R422" s="11"/>
      <c r="S422" s="8" t="str">
        <f>IF(E422="","",IF(ISERROR(VLOOKUP(E422,'1-学员信息表'!A:AG,9,0)),"错误",IF(VLOOKUP(E422,'1-学员信息表'!A:AG,9,0)="","错误",VLOOKUP(E422,'1-学员信息表'!A:AG,9,0))))</f>
        <v/>
      </c>
      <c r="T422" s="4" t="str">
        <f>IF(E422="","",IF(ISERROR(VLOOKUP(E422,'1-学员信息表'!A:AG,20,0)),"错误",IF(VLOOKUP(E422,'1-学员信息表'!A:AG,20,0)="","错误",VLOOKUP(E422,'1-学员信息表'!A:AG,20,0))))</f>
        <v/>
      </c>
      <c r="U422" s="8" t="str">
        <f>IF(E422="","",IF(ISERROR(VLOOKUP(E422,'1-学员信息表'!A:AG,20,0)),"错误",IF(VLOOKUP(E422,'1-学员信息表'!A:AG,20,0)="","错误",VLOOKUP(E422,'1-学员信息表'!A:AG,20,0))))</f>
        <v/>
      </c>
    </row>
    <row r="423" spans="1:21">
      <c r="A423" s="8" t="str">
        <f t="shared" si="18"/>
        <v/>
      </c>
      <c r="B423" s="12" t="str">
        <f t="shared" si="19"/>
        <v/>
      </c>
      <c r="C423" s="11" t="str">
        <f t="shared" si="20"/>
        <v/>
      </c>
      <c r="D423" s="3"/>
      <c r="E423" s="1"/>
      <c r="F423" s="12" t="str">
        <f>IF(E423="","",IFERROR(VLOOKUP(E423,'1-学员信息表'!A:AG,2,0),"错误"))</f>
        <v/>
      </c>
      <c r="G423" s="12" t="str">
        <f>IF(E423="","",IF(ISERROR(VLOOKUP(E423,'3-班级学员信息表'!G:AC,12,0)),"错误",IF(VLOOKUP(E423,'3-班级学员信息表'!G:AC,12,0)="","错误",VLOOKUP(E423,'3-班级学员信息表'!G:AC,12,0))))</f>
        <v/>
      </c>
      <c r="H423" s="12" t="str">
        <f>IF(E423="","",IF(ISERROR(VLOOKUP(E423,'3-班级学员信息表'!G:AC,13,0)),"错误",IF(VLOOKUP(E423,'3-班级学员信息表'!G:AC,13,0)="","错误",VLOOKUP(E423,'3-班级学员信息表'!G:AC,13,0))))</f>
        <v/>
      </c>
      <c r="I423" s="8" t="str">
        <f>IF(E423="","",IFERROR(VLOOKUP(E423,'3-班级学员信息表'!G:AC,14,0),"错误"))</f>
        <v/>
      </c>
      <c r="J423" s="8" t="str">
        <f>IF(E423="","",IFERROR(VLOOKUP(E423,'3-班级学员信息表'!G:AC,15,0),"错误"))</f>
        <v/>
      </c>
      <c r="K423" s="7" t="str">
        <f>IF(E423="","",IFERROR(VLOOKUP(H423,'2-班级信息'!A:AH,6,0),"错误"))</f>
        <v/>
      </c>
      <c r="L423" s="7" t="str">
        <f>IF(E423="","",IFERROR(VLOOKUP(H423,'2-班级信息'!A:AH,29,0),"错误"))</f>
        <v/>
      </c>
      <c r="M423" s="6">
        <f>SUMIF('6-学员费用预警表'!A:A,'10-新增明细'!E423,'6-学员费用预警表'!F:F)</f>
        <v>0</v>
      </c>
      <c r="N423" s="5">
        <f>SUMIF('6-学员费用预警表'!A:A,'10-新增明细'!E423,'6-学员费用预警表'!I:I)</f>
        <v>0</v>
      </c>
      <c r="O423" s="8" t="str">
        <f>IF(E423="","",IFERROR(VLOOKUP(E423,'1-学员信息表'!A:AG,8,0),"错误"))</f>
        <v/>
      </c>
      <c r="P423" s="8" t="str">
        <f>IF(E423="","",IFERROR(VLOOKUP(E423,'4-收据记录表'!D:AX,18,0),"错误"))</f>
        <v/>
      </c>
      <c r="Q423" s="12"/>
      <c r="R423" s="11"/>
      <c r="S423" s="8" t="str">
        <f>IF(E423="","",IF(ISERROR(VLOOKUP(E423,'1-学员信息表'!A:AG,9,0)),"错误",IF(VLOOKUP(E423,'1-学员信息表'!A:AG,9,0)="","错误",VLOOKUP(E423,'1-学员信息表'!A:AG,9,0))))</f>
        <v/>
      </c>
      <c r="T423" s="4" t="str">
        <f>IF(E423="","",IF(ISERROR(VLOOKUP(E423,'1-学员信息表'!A:AG,20,0)),"错误",IF(VLOOKUP(E423,'1-学员信息表'!A:AG,20,0)="","错误",VLOOKUP(E423,'1-学员信息表'!A:AG,20,0))))</f>
        <v/>
      </c>
      <c r="U423" s="8" t="str">
        <f>IF(E423="","",IF(ISERROR(VLOOKUP(E423,'1-学员信息表'!A:AG,20,0)),"错误",IF(VLOOKUP(E423,'1-学员信息表'!A:AG,20,0)="","错误",VLOOKUP(E423,'1-学员信息表'!A:AG,20,0))))</f>
        <v/>
      </c>
    </row>
    <row r="424" spans="1:21">
      <c r="A424" s="8" t="str">
        <f t="shared" si="18"/>
        <v/>
      </c>
      <c r="B424" s="12" t="str">
        <f t="shared" si="19"/>
        <v/>
      </c>
      <c r="C424" s="11" t="str">
        <f t="shared" si="20"/>
        <v/>
      </c>
      <c r="D424" s="3"/>
      <c r="E424" s="1"/>
      <c r="F424" s="12" t="str">
        <f>IF(E424="","",IFERROR(VLOOKUP(E424,'1-学员信息表'!A:AG,2,0),"错误"))</f>
        <v/>
      </c>
      <c r="G424" s="12" t="str">
        <f>IF(E424="","",IF(ISERROR(VLOOKUP(E424,'3-班级学员信息表'!G:AC,12,0)),"错误",IF(VLOOKUP(E424,'3-班级学员信息表'!G:AC,12,0)="","错误",VLOOKUP(E424,'3-班级学员信息表'!G:AC,12,0))))</f>
        <v/>
      </c>
      <c r="H424" s="12" t="str">
        <f>IF(E424="","",IF(ISERROR(VLOOKUP(E424,'3-班级学员信息表'!G:AC,13,0)),"错误",IF(VLOOKUP(E424,'3-班级学员信息表'!G:AC,13,0)="","错误",VLOOKUP(E424,'3-班级学员信息表'!G:AC,13,0))))</f>
        <v/>
      </c>
      <c r="I424" s="8" t="str">
        <f>IF(E424="","",IFERROR(VLOOKUP(E424,'3-班级学员信息表'!G:AC,14,0),"错误"))</f>
        <v/>
      </c>
      <c r="J424" s="8" t="str">
        <f>IF(E424="","",IFERROR(VLOOKUP(E424,'3-班级学员信息表'!G:AC,15,0),"错误"))</f>
        <v/>
      </c>
      <c r="K424" s="7" t="str">
        <f>IF(E424="","",IFERROR(VLOOKUP(H424,'2-班级信息'!A:AH,6,0),"错误"))</f>
        <v/>
      </c>
      <c r="L424" s="7" t="str">
        <f>IF(E424="","",IFERROR(VLOOKUP(H424,'2-班级信息'!A:AH,29,0),"错误"))</f>
        <v/>
      </c>
      <c r="M424" s="6">
        <f>SUMIF('6-学员费用预警表'!A:A,'10-新增明细'!E424,'6-学员费用预警表'!F:F)</f>
        <v>0</v>
      </c>
      <c r="N424" s="5">
        <f>SUMIF('6-学员费用预警表'!A:A,'10-新增明细'!E424,'6-学员费用预警表'!I:I)</f>
        <v>0</v>
      </c>
      <c r="O424" s="8" t="str">
        <f>IF(E424="","",IFERROR(VLOOKUP(E424,'1-学员信息表'!A:AG,8,0),"错误"))</f>
        <v/>
      </c>
      <c r="P424" s="8" t="str">
        <f>IF(E424="","",IFERROR(VLOOKUP(E424,'4-收据记录表'!D:AX,18,0),"错误"))</f>
        <v/>
      </c>
      <c r="Q424" s="12"/>
      <c r="R424" s="11"/>
      <c r="S424" s="8" t="str">
        <f>IF(E424="","",IF(ISERROR(VLOOKUP(E424,'1-学员信息表'!A:AG,9,0)),"错误",IF(VLOOKUP(E424,'1-学员信息表'!A:AG,9,0)="","错误",VLOOKUP(E424,'1-学员信息表'!A:AG,9,0))))</f>
        <v/>
      </c>
      <c r="T424" s="4" t="str">
        <f>IF(E424="","",IF(ISERROR(VLOOKUP(E424,'1-学员信息表'!A:AG,20,0)),"错误",IF(VLOOKUP(E424,'1-学员信息表'!A:AG,20,0)="","错误",VLOOKUP(E424,'1-学员信息表'!A:AG,20,0))))</f>
        <v/>
      </c>
      <c r="U424" s="8" t="str">
        <f>IF(E424="","",IF(ISERROR(VLOOKUP(E424,'1-学员信息表'!A:AG,20,0)),"错误",IF(VLOOKUP(E424,'1-学员信息表'!A:AG,20,0)="","错误",VLOOKUP(E424,'1-学员信息表'!A:AG,20,0))))</f>
        <v/>
      </c>
    </row>
    <row r="425" spans="1:21">
      <c r="A425" s="8" t="str">
        <f t="shared" si="18"/>
        <v/>
      </c>
      <c r="B425" s="12" t="str">
        <f t="shared" si="19"/>
        <v/>
      </c>
      <c r="C425" s="11" t="str">
        <f t="shared" si="20"/>
        <v/>
      </c>
      <c r="D425" s="3"/>
      <c r="E425" s="1"/>
      <c r="F425" s="12" t="str">
        <f>IF(E425="","",IFERROR(VLOOKUP(E425,'1-学员信息表'!A:AG,2,0),"错误"))</f>
        <v/>
      </c>
      <c r="G425" s="12" t="str">
        <f>IF(E425="","",IF(ISERROR(VLOOKUP(E425,'3-班级学员信息表'!G:AC,12,0)),"错误",IF(VLOOKUP(E425,'3-班级学员信息表'!G:AC,12,0)="","错误",VLOOKUP(E425,'3-班级学员信息表'!G:AC,12,0))))</f>
        <v/>
      </c>
      <c r="H425" s="12" t="str">
        <f>IF(E425="","",IF(ISERROR(VLOOKUP(E425,'3-班级学员信息表'!G:AC,13,0)),"错误",IF(VLOOKUP(E425,'3-班级学员信息表'!G:AC,13,0)="","错误",VLOOKUP(E425,'3-班级学员信息表'!G:AC,13,0))))</f>
        <v/>
      </c>
      <c r="I425" s="8" t="str">
        <f>IF(E425="","",IFERROR(VLOOKUP(E425,'3-班级学员信息表'!G:AC,14,0),"错误"))</f>
        <v/>
      </c>
      <c r="J425" s="8" t="str">
        <f>IF(E425="","",IFERROR(VLOOKUP(E425,'3-班级学员信息表'!G:AC,15,0),"错误"))</f>
        <v/>
      </c>
      <c r="K425" s="7" t="str">
        <f>IF(E425="","",IFERROR(VLOOKUP(H425,'2-班级信息'!A:AH,6,0),"错误"))</f>
        <v/>
      </c>
      <c r="L425" s="7" t="str">
        <f>IF(E425="","",IFERROR(VLOOKUP(H425,'2-班级信息'!A:AH,29,0),"错误"))</f>
        <v/>
      </c>
      <c r="M425" s="6">
        <f>SUMIF('6-学员费用预警表'!A:A,'10-新增明细'!E425,'6-学员费用预警表'!F:F)</f>
        <v>0</v>
      </c>
      <c r="N425" s="5">
        <f>SUMIF('6-学员费用预警表'!A:A,'10-新增明细'!E425,'6-学员费用预警表'!I:I)</f>
        <v>0</v>
      </c>
      <c r="O425" s="8" t="str">
        <f>IF(E425="","",IFERROR(VLOOKUP(E425,'1-学员信息表'!A:AG,8,0),"错误"))</f>
        <v/>
      </c>
      <c r="P425" s="8" t="str">
        <f>IF(E425="","",IFERROR(VLOOKUP(E425,'4-收据记录表'!D:AX,18,0),"错误"))</f>
        <v/>
      </c>
      <c r="Q425" s="12"/>
      <c r="R425" s="11"/>
      <c r="S425" s="8" t="str">
        <f>IF(E425="","",IF(ISERROR(VLOOKUP(E425,'1-学员信息表'!A:AG,9,0)),"错误",IF(VLOOKUP(E425,'1-学员信息表'!A:AG,9,0)="","错误",VLOOKUP(E425,'1-学员信息表'!A:AG,9,0))))</f>
        <v/>
      </c>
      <c r="T425" s="4" t="str">
        <f>IF(E425="","",IF(ISERROR(VLOOKUP(E425,'1-学员信息表'!A:AG,20,0)),"错误",IF(VLOOKUP(E425,'1-学员信息表'!A:AG,20,0)="","错误",VLOOKUP(E425,'1-学员信息表'!A:AG,20,0))))</f>
        <v/>
      </c>
      <c r="U425" s="8" t="str">
        <f>IF(E425="","",IF(ISERROR(VLOOKUP(E425,'1-学员信息表'!A:AG,20,0)),"错误",IF(VLOOKUP(E425,'1-学员信息表'!A:AG,20,0)="","错误",VLOOKUP(E425,'1-学员信息表'!A:AG,20,0))))</f>
        <v/>
      </c>
    </row>
  </sheetData>
  <sheetProtection password="CC99" sheet="1" objects="1" scenarios="1" autoFilter="0" pivotTables="0"/>
  <protectedRanges>
    <protectedRange sqref="D1:E1048576" name="区域1"/>
  </protectedRanges>
  <autoFilter ref="A1:U425"/>
  <phoneticPr fontId="2" type="noConversion"/>
  <conditionalFormatting sqref="F1:U425">
    <cfRule type="cellIs" dxfId="33" priority="2" operator="equal">
      <formula>"错误"</formula>
    </cfRule>
  </conditionalFormatting>
  <conditionalFormatting sqref="F1:U425">
    <cfRule type="cellIs" dxfId="32" priority="1" operator="equal">
      <formula>"错误"</formula>
    </cfRule>
  </conditionalFormatting>
  <dataValidations count="1">
    <dataValidation type="list" allowBlank="1" showInputMessage="1" showErrorMessage="1" sqref="D2:D120">
      <formula1>"新生,流失回来,转入"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B200"/>
  <sheetViews>
    <sheetView tabSelected="1" workbookViewId="0">
      <pane xSplit="7" ySplit="2" topLeftCell="H3" activePane="bottomRight" state="frozen"/>
      <selection pane="topRight" activeCell="G1" sqref="G1"/>
      <selection pane="bottomLeft" activeCell="A3" sqref="A3"/>
      <selection pane="bottomRight" activeCell="D2" sqref="A1:Y200"/>
    </sheetView>
  </sheetViews>
  <sheetFormatPr defaultRowHeight="14.25"/>
  <cols>
    <col min="1" max="2" width="4.5" bestFit="1" customWidth="1"/>
    <col min="3" max="3" width="6.375" customWidth="1"/>
    <col min="4" max="5" width="5.875" customWidth="1"/>
    <col min="6" max="6" width="6.25" customWidth="1"/>
    <col min="7" max="7" width="6.5" customWidth="1"/>
    <col min="8" max="8" width="9.625" customWidth="1"/>
    <col min="9" max="9" width="6.875" customWidth="1"/>
    <col min="10" max="10" width="7" customWidth="1"/>
    <col min="13" max="13" width="7.875" customWidth="1"/>
    <col min="14" max="14" width="10.25" customWidth="1"/>
    <col min="15" max="15" width="5" customWidth="1"/>
    <col min="16" max="16" width="6.625" customWidth="1"/>
    <col min="19" max="19" width="0" hidden="1" customWidth="1"/>
    <col min="20" max="20" width="6" customWidth="1"/>
    <col min="21" max="22" width="0" hidden="1" customWidth="1"/>
    <col min="23" max="23" width="8" customWidth="1"/>
    <col min="24" max="24" width="12.5" customWidth="1"/>
    <col min="25" max="25" width="6.375" customWidth="1"/>
  </cols>
  <sheetData>
    <row r="1" spans="1:28" ht="22.5">
      <c r="A1" s="18" t="s">
        <v>0</v>
      </c>
      <c r="B1" s="103" t="s">
        <v>1593</v>
      </c>
      <c r="C1" s="103" t="s">
        <v>1594</v>
      </c>
      <c r="D1" s="17" t="s">
        <v>1595</v>
      </c>
      <c r="E1" s="17" t="s">
        <v>1596</v>
      </c>
      <c r="F1" s="17" t="s">
        <v>6</v>
      </c>
      <c r="G1" s="16" t="s">
        <v>1597</v>
      </c>
      <c r="H1" s="16" t="s">
        <v>3</v>
      </c>
      <c r="I1" s="16" t="s">
        <v>4</v>
      </c>
      <c r="J1" s="16" t="s">
        <v>5</v>
      </c>
      <c r="K1" s="15" t="s">
        <v>52</v>
      </c>
      <c r="L1" s="15" t="s">
        <v>1598</v>
      </c>
      <c r="M1" s="18" t="s">
        <v>1599</v>
      </c>
      <c r="N1" s="14" t="s">
        <v>54</v>
      </c>
      <c r="O1" s="14" t="s">
        <v>55</v>
      </c>
      <c r="P1" s="14" t="s">
        <v>56</v>
      </c>
      <c r="Q1" s="18" t="s">
        <v>35</v>
      </c>
      <c r="R1" s="15" t="s">
        <v>1600</v>
      </c>
      <c r="S1" s="103" t="s">
        <v>1601</v>
      </c>
      <c r="T1" s="16" t="s">
        <v>57</v>
      </c>
      <c r="U1" s="16" t="s">
        <v>58</v>
      </c>
      <c r="V1" s="16" t="s">
        <v>19</v>
      </c>
      <c r="W1" s="16" t="s">
        <v>59</v>
      </c>
      <c r="X1" s="16" t="s">
        <v>60</v>
      </c>
      <c r="Y1" s="16" t="s">
        <v>61</v>
      </c>
      <c r="AA1" t="s">
        <v>51</v>
      </c>
    </row>
    <row r="2" spans="1:28">
      <c r="A2" s="13">
        <v>1</v>
      </c>
      <c r="B2" s="12" t="str">
        <f>MID('5-课消明细表'!$M$2,6,2)&amp;"月"</f>
        <v>07月</v>
      </c>
      <c r="C2" s="11" t="str">
        <f>+'5-课消明细表'!$G$2</f>
        <v>天河南骏中心</v>
      </c>
      <c r="D2" s="10" t="s">
        <v>1716</v>
      </c>
      <c r="E2" s="9" t="s">
        <v>1824</v>
      </c>
      <c r="F2" s="12" t="str">
        <f>IF(E2="","",IFERROR(VLOOKUP(E2,'1-学员信息表'!A:AG,2,0),"错误"))</f>
        <v>周明杰</v>
      </c>
      <c r="G2" s="12" t="e">
        <f>IF(E2="","",VLOOKUP(LEFT(H2,3),班级编码!A:M,8,0))</f>
        <v>#N/A</v>
      </c>
      <c r="H2" s="1" t="s">
        <v>1703</v>
      </c>
      <c r="I2" s="8" t="str">
        <f>IF(E2="","",IFERROR(VLOOKUP(H2,'2-班级信息'!A:AM,23,0),"错误"))</f>
        <v/>
      </c>
      <c r="J2" s="8" t="str">
        <f>IF(E2="","",IFERROR(VLOOKUP(H2,'2-班级信息'!A:AM,24,0),"错误"))</f>
        <v/>
      </c>
      <c r="K2" s="7" t="str">
        <f>IF(E2="","",IFERROR(VLOOKUP(H2,'2-班级信息'!A:AH,6,0),"错误"))</f>
        <v/>
      </c>
      <c r="L2" s="7" t="str">
        <f>IF(E2="","",IFERROR(VLOOKUP(H2,'2-班级信息'!A:AH,30,0),"错误"))</f>
        <v/>
      </c>
      <c r="M2" s="104"/>
      <c r="N2" s="105"/>
      <c r="O2" s="106">
        <f>SUMIF('6-学员费用预警表'!A:A,E2,'6-学员费用预警表'!F:F)</f>
        <v>16</v>
      </c>
      <c r="P2" s="106">
        <f>SUMIF('6-学员费用预警表'!A:A,E2,'6-学员费用预警表'!I:I)</f>
        <v>0</v>
      </c>
      <c r="Q2" s="107" t="str">
        <f>IF(E2="","",IFERROR(VLOOKUP(E2,'1-学员信息表'!A:AG,8,0),"错误"))</f>
        <v>13609005265</v>
      </c>
      <c r="R2" s="108"/>
      <c r="S2" s="109"/>
      <c r="T2" s="1"/>
      <c r="U2" s="12"/>
      <c r="V2" s="110"/>
      <c r="W2" s="8" t="str">
        <f>IF(E2="","",IF(ISERROR(VLOOKUP(E2,'1-学员信息表'!A:AG,9,0)),"错误",IF(VLOOKUP(E2,'1-学员信息表'!A:AG,9,0)="","错误",VLOOKUP(E2,'1-学员信息表'!A:AG,9,0))))</f>
        <v>05-地推</v>
      </c>
      <c r="X2" s="107" t="str">
        <f>IF(E2="","",IF(ISERROR(VLOOKUP(E2,'1-学员信息表'!A:AG,20,0)),"错误",IF(VLOOKUP(E2,'1-学员信息表'!A:AG,20,0)="","错误",VLOOKUP(E2,'1-学员信息表'!A:AG,20,0))))</f>
        <v>金海幼儿园</v>
      </c>
      <c r="Y2" s="107" t="str">
        <f>IF(E2="","",IF(ISERROR(VLOOKUP(E2,'1-学员信息表'!A:AG,21,0)),"错误",IF(VLOOKUP(E2,'1-学员信息表'!A:AG,21,0)="","错误",VLOOKUP(E2,'1-学员信息表'!A:AG,21,0))))</f>
        <v>中班</v>
      </c>
      <c r="AA2" t="s">
        <v>62</v>
      </c>
      <c r="AB2" t="s">
        <v>63</v>
      </c>
    </row>
    <row r="3" spans="1:28">
      <c r="A3" s="8">
        <f>IF(E3&lt;&gt;"",A2+1,"")</f>
        <v>2</v>
      </c>
      <c r="B3" s="12" t="str">
        <f>IF(E3&lt;&gt;"",$B$2,"")</f>
        <v>07月</v>
      </c>
      <c r="C3" s="11" t="str">
        <f>IF(E3&lt;&gt;"",$C$2,"")</f>
        <v>天河南骏中心</v>
      </c>
      <c r="D3" s="3" t="s">
        <v>1716</v>
      </c>
      <c r="E3" s="1" t="s">
        <v>1911</v>
      </c>
      <c r="F3" s="12" t="str">
        <f>IF(E3="","",IFERROR(VLOOKUP(E3,'1-学员信息表'!A:AG,2,0),"错误"))</f>
        <v>赵迎曦</v>
      </c>
      <c r="G3" s="12" t="e">
        <f>IF(E3="","",VLOOKUP(LEFT(H3,3),班级编码!A:M,8,0))</f>
        <v>#N/A</v>
      </c>
      <c r="H3" s="9" t="s">
        <v>5007</v>
      </c>
      <c r="I3" s="8" t="str">
        <f>IF(E3="","",IFERROR(VLOOKUP(H3,'2-班级信息'!A:AM,23,0),"错误"))</f>
        <v/>
      </c>
      <c r="J3" s="8" t="str">
        <f>IF(E3="","",IFERROR(VLOOKUP(H3,'2-班级信息'!A:AM,24,0),"错误"))</f>
        <v/>
      </c>
      <c r="K3" s="7" t="str">
        <f>IF(E3="","",IFERROR(VLOOKUP(H3,'2-班级信息'!A:AH,6,0),"错误"))</f>
        <v/>
      </c>
      <c r="L3" s="7" t="str">
        <f>IF(E3="","",IFERROR(VLOOKUP(H3,'2-班级信息'!A:AH,30,0),"错误"))</f>
        <v/>
      </c>
      <c r="M3" s="104"/>
      <c r="N3" s="105"/>
      <c r="O3" s="106">
        <f>SUMIF('6-学员费用预警表'!A:A,E3,'6-学员费用预警表'!F:F)</f>
        <v>32</v>
      </c>
      <c r="P3" s="106">
        <f>SUMIF('6-学员费用预警表'!A:A,E3,'6-学员费用预警表'!I:I)</f>
        <v>0</v>
      </c>
      <c r="Q3" s="107" t="str">
        <f>IF(E3="","",IFERROR(VLOOKUP(E3,'1-学员信息表'!A:AG,8,0),"错误"))</f>
        <v>13560085422</v>
      </c>
      <c r="R3" s="108"/>
      <c r="S3" s="109"/>
      <c r="T3" s="1"/>
      <c r="U3" s="12"/>
      <c r="V3" s="110"/>
      <c r="W3" s="8" t="str">
        <f>IF(E3="","",IF(ISERROR(VLOOKUP(E3,'1-学员信息表'!A:AG,9,0)),"错误",IF(VLOOKUP(E3,'1-学员信息表'!A:AG,9,0)="","错误",VLOOKUP(E3,'1-学员信息表'!A:AG,9,0))))</f>
        <v>01-老带新</v>
      </c>
      <c r="X3" s="107" t="str">
        <f>IF(E3="","",IF(ISERROR(VLOOKUP(E3,'1-学员信息表'!A:AG,20,0)),"错误",IF(VLOOKUP(E3,'1-学员信息表'!A:AG,20,0)="","错误",VLOOKUP(E3,'1-学员信息表'!A:AG,20,0))))</f>
        <v>广州市政府机关幼儿园</v>
      </c>
      <c r="Y3" s="107" t="str">
        <f>IF(E3="","",IF(ISERROR(VLOOKUP(E3,'1-学员信息表'!A:AG,21,0)),"错误",IF(VLOOKUP(E3,'1-学员信息表'!A:AG,21,0)="","错误",VLOOKUP(E3,'1-学员信息表'!A:AG,21,0))))</f>
        <v>小班</v>
      </c>
    </row>
    <row r="4" spans="1:28">
      <c r="A4" s="8">
        <f>IF(E4&lt;&gt;"",A3+1,"")</f>
        <v>3</v>
      </c>
      <c r="B4" s="12" t="str">
        <f>IF(E4&lt;&gt;"",$B$2,"")</f>
        <v>07月</v>
      </c>
      <c r="C4" s="11" t="str">
        <f>IF(E4&lt;&gt;"",$C$2,"")</f>
        <v>天河南骏中心</v>
      </c>
      <c r="D4" s="3" t="s">
        <v>1716</v>
      </c>
      <c r="E4" s="9" t="s">
        <v>1927</v>
      </c>
      <c r="F4" s="12" t="str">
        <f>IF(E4="","",IFERROR(VLOOKUP(E4,'1-学员信息表'!A:AG,2,0),"错误"))</f>
        <v>张郑轩</v>
      </c>
      <c r="G4" s="12" t="e">
        <f>IF(E4="","",VLOOKUP(LEFT(H4,3),班级编码!A:M,8,0))</f>
        <v>#N/A</v>
      </c>
      <c r="H4" s="9" t="s">
        <v>5007</v>
      </c>
      <c r="I4" s="8" t="str">
        <f>IF(E4="","",IFERROR(VLOOKUP(H4,'2-班级信息'!A:AM,23,0),"错误"))</f>
        <v/>
      </c>
      <c r="J4" s="8" t="str">
        <f>IF(E4="","",IFERROR(VLOOKUP(H4,'2-班级信息'!A:AM,24,0),"错误"))</f>
        <v/>
      </c>
      <c r="K4" s="7" t="str">
        <f>IF(E4="","",IFERROR(VLOOKUP(H4,'2-班级信息'!A:AH,6,0),"错误"))</f>
        <v/>
      </c>
      <c r="L4" s="7" t="str">
        <f>IF(E4="","",IFERROR(VLOOKUP(H4,'2-班级信息'!A:AH,30,0),"错误"))</f>
        <v/>
      </c>
      <c r="M4" s="104"/>
      <c r="N4" s="105"/>
      <c r="O4" s="106">
        <f>SUMIF('6-学员费用预警表'!A:A,E4,'6-学员费用预警表'!F:F)</f>
        <v>0</v>
      </c>
      <c r="P4" s="106">
        <f>SUMIF('6-学员费用预警表'!A:A,E4,'6-学员费用预警表'!I:I)</f>
        <v>0</v>
      </c>
      <c r="Q4" s="107" t="str">
        <f>IF(E4="","",IFERROR(VLOOKUP(E4,'1-学员信息表'!A:AG,8,0),"错误"))</f>
        <v>18688880616</v>
      </c>
      <c r="R4" s="108"/>
      <c r="S4" s="109"/>
      <c r="T4" s="1"/>
      <c r="U4" s="12"/>
      <c r="V4" s="110"/>
      <c r="W4" s="8" t="str">
        <f>IF(E4="","",IF(ISERROR(VLOOKUP(E4,'1-学员信息表'!A:AG,9,0)),"错误",IF(VLOOKUP(E4,'1-学员信息表'!A:AG,9,0)="","错误",VLOOKUP(E4,'1-学员信息表'!A:AG,9,0))))</f>
        <v>01-老带新</v>
      </c>
      <c r="X4" s="107" t="str">
        <f>IF(E4="","",IF(ISERROR(VLOOKUP(E4,'1-学员信息表'!A:AG,20,0)),"错误",IF(VLOOKUP(E4,'1-学员信息表'!A:AG,20,0)="","错误",VLOOKUP(E4,'1-学员信息表'!A:AG,20,0))))</f>
        <v>天河区龙口西小学</v>
      </c>
      <c r="Y4" s="107" t="str">
        <f>IF(E4="","",IF(ISERROR(VLOOKUP(E4,'1-学员信息表'!A:AG,21,0)),"错误",IF(VLOOKUP(E4,'1-学员信息表'!A:AG,21,0)="","错误",VLOOKUP(E4,'1-学员信息表'!A:AG,21,0))))</f>
        <v>一年级</v>
      </c>
    </row>
    <row r="5" spans="1:28">
      <c r="A5" s="8">
        <f t="shared" ref="A5:A68" si="0">IF(E5&lt;&gt;"",A4+1,"")</f>
        <v>4</v>
      </c>
      <c r="B5" s="12" t="str">
        <f t="shared" ref="B5:B68" si="1">IF(E5&lt;&gt;"",$B$2,"")</f>
        <v>07月</v>
      </c>
      <c r="C5" s="11" t="str">
        <f t="shared" ref="C5:C68" si="2">IF(E5&lt;&gt;"",$C$2,"")</f>
        <v>天河南骏中心</v>
      </c>
      <c r="D5" s="3" t="s">
        <v>1716</v>
      </c>
      <c r="E5" s="9" t="s">
        <v>2039</v>
      </c>
      <c r="F5" s="12" t="str">
        <f>IF(E5="","",IFERROR(VLOOKUP(E5,'1-学员信息表'!A:AG,2,0),"错误"))</f>
        <v>张佳渝</v>
      </c>
      <c r="G5" s="12" t="e">
        <f>IF(E5="","",VLOOKUP(LEFT(H5,3),班级编码!A:M,8,0))</f>
        <v>#N/A</v>
      </c>
      <c r="H5" s="9" t="s">
        <v>5007</v>
      </c>
      <c r="I5" s="8" t="str">
        <f>IF(E5="","",IFERROR(VLOOKUP(H5,'2-班级信息'!A:AM,23,0),"错误"))</f>
        <v/>
      </c>
      <c r="J5" s="8" t="str">
        <f>IF(E5="","",IFERROR(VLOOKUP(H5,'2-班级信息'!A:AM,24,0),"错误"))</f>
        <v/>
      </c>
      <c r="K5" s="7" t="str">
        <f>IF(E5="","",IFERROR(VLOOKUP(H5,'2-班级信息'!A:AH,6,0),"错误"))</f>
        <v/>
      </c>
      <c r="L5" s="7" t="str">
        <f>IF(E5="","",IFERROR(VLOOKUP(H5,'2-班级信息'!A:AH,30,0),"错误"))</f>
        <v/>
      </c>
      <c r="M5" s="111"/>
      <c r="N5" s="105"/>
      <c r="O5" s="106">
        <f>SUMIF('6-学员费用预警表'!A:A,E5,'6-学员费用预警表'!F:F)</f>
        <v>16</v>
      </c>
      <c r="P5" s="106">
        <f>SUMIF('6-学员费用预警表'!A:A,E5,'6-学员费用预警表'!I:I)</f>
        <v>0</v>
      </c>
      <c r="Q5" s="107" t="str">
        <f>IF(E5="","",IFERROR(VLOOKUP(E5,'1-学员信息表'!A:AG,8,0),"错误"))</f>
        <v>13570229502</v>
      </c>
      <c r="R5" s="108"/>
      <c r="S5" s="109"/>
      <c r="T5" s="1"/>
      <c r="U5" s="12"/>
      <c r="V5" s="110"/>
      <c r="W5" s="8" t="str">
        <f>IF(E5="","",IF(ISERROR(VLOOKUP(E5,'1-学员信息表'!A:AG,9,0)),"错误",IF(VLOOKUP(E5,'1-学员信息表'!A:AG,9,0)="","错误",VLOOKUP(E5,'1-学员信息表'!A:AG,9,0))))</f>
        <v>03-课题：自然拼音</v>
      </c>
      <c r="X5" s="107" t="str">
        <f>IF(E5="","",IF(ISERROR(VLOOKUP(E5,'1-学员信息表'!A:AG,20,0)),"错误",IF(VLOOKUP(E5,'1-学员信息表'!A:AG,20,0)="","错误",VLOOKUP(E5,'1-学员信息表'!A:AG,20,0))))</f>
        <v>广州市天河区龙口西小学</v>
      </c>
      <c r="Y5" s="107" t="str">
        <f>IF(E5="","",IF(ISERROR(VLOOKUP(E5,'1-学员信息表'!A:AG,21,0)),"错误",IF(VLOOKUP(E5,'1-学员信息表'!A:AG,21,0)="","错误",VLOOKUP(E5,'1-学员信息表'!A:AG,21,0))))</f>
        <v>二年级</v>
      </c>
    </row>
    <row r="6" spans="1:28">
      <c r="A6" s="8">
        <f t="shared" si="0"/>
        <v>5</v>
      </c>
      <c r="B6" s="12" t="str">
        <f t="shared" si="1"/>
        <v>07月</v>
      </c>
      <c r="C6" s="11" t="str">
        <f t="shared" si="2"/>
        <v>天河南骏中心</v>
      </c>
      <c r="D6" s="3" t="s">
        <v>1716</v>
      </c>
      <c r="E6" s="9" t="s">
        <v>2197</v>
      </c>
      <c r="F6" s="12" t="str">
        <f>IF(E6="","",IFERROR(VLOOKUP(E6,'1-学员信息表'!A:AG,2,0),"错误"))</f>
        <v>杨泽培</v>
      </c>
      <c r="G6" s="12" t="e">
        <f>IF(E6="","",VLOOKUP(LEFT(H6,3),班级编码!A:M,8,0))</f>
        <v>#N/A</v>
      </c>
      <c r="H6" s="9" t="s">
        <v>5007</v>
      </c>
      <c r="I6" s="8" t="str">
        <f>IF(E6="","",IFERROR(VLOOKUP(H6,'2-班级信息'!A:AM,23,0),"错误"))</f>
        <v/>
      </c>
      <c r="J6" s="8" t="str">
        <f>IF(E6="","",IFERROR(VLOOKUP(H6,'2-班级信息'!A:AM,24,0),"错误"))</f>
        <v/>
      </c>
      <c r="K6" s="7" t="str">
        <f>IF(E6="","",IFERROR(VLOOKUP(H6,'2-班级信息'!A:AH,6,0),"错误"))</f>
        <v/>
      </c>
      <c r="L6" s="7" t="str">
        <f>IF(E6="","",IFERROR(VLOOKUP(H6,'2-班级信息'!A:AH,30,0),"错误"))</f>
        <v/>
      </c>
      <c r="M6" s="111"/>
      <c r="N6" s="105"/>
      <c r="O6" s="106">
        <f>SUMIF('6-学员费用预警表'!A:A,E6,'6-学员费用预警表'!F:F)</f>
        <v>16</v>
      </c>
      <c r="P6" s="106">
        <f>SUMIF('6-学员费用预警表'!A:A,E6,'6-学员费用预警表'!I:I)</f>
        <v>0</v>
      </c>
      <c r="Q6" s="107" t="str">
        <f>IF(E6="","",IFERROR(VLOOKUP(E6,'1-学员信息表'!A:AG,8,0),"错误"))</f>
        <v>13533371033</v>
      </c>
      <c r="R6" s="108"/>
      <c r="S6" s="109"/>
      <c r="T6" s="1"/>
      <c r="U6" s="12"/>
      <c r="V6" s="110"/>
      <c r="W6" s="8" t="str">
        <f>IF(E6="","",IF(ISERROR(VLOOKUP(E6,'1-学员信息表'!A:AG,9,0)),"错误",IF(VLOOKUP(E6,'1-学员信息表'!A:AG,9,0)="","错误",VLOOKUP(E6,'1-学员信息表'!A:AG,9,0))))</f>
        <v>05-地推</v>
      </c>
      <c r="X6" s="107" t="str">
        <f>IF(E6="","",IF(ISERROR(VLOOKUP(E6,'1-学员信息表'!A:AG,20,0)),"错误",IF(VLOOKUP(E6,'1-学员信息表'!A:AG,20,0)="","错误",VLOOKUP(E6,'1-学员信息表'!A:AG,20,0))))</f>
        <v>广州市天河区五一小学</v>
      </c>
      <c r="Y6" s="107" t="str">
        <f>IF(E6="","",IF(ISERROR(VLOOKUP(E6,'1-学员信息表'!A:AG,21,0)),"错误",IF(VLOOKUP(E6,'1-学员信息表'!A:AG,21,0)="","错误",VLOOKUP(E6,'1-学员信息表'!A:AG,21,0))))</f>
        <v>二年级</v>
      </c>
    </row>
    <row r="7" spans="1:28">
      <c r="A7" s="8">
        <f t="shared" si="0"/>
        <v>6</v>
      </c>
      <c r="B7" s="12" t="str">
        <f t="shared" si="1"/>
        <v>07月</v>
      </c>
      <c r="C7" s="11" t="str">
        <f t="shared" si="2"/>
        <v>天河南骏中心</v>
      </c>
      <c r="D7" s="3" t="s">
        <v>1716</v>
      </c>
      <c r="E7" s="9" t="s">
        <v>2352</v>
      </c>
      <c r="F7" s="12" t="str">
        <f>IF(E7="","",IFERROR(VLOOKUP(E7,'1-学员信息表'!A:AG,2,0),"错误"))</f>
        <v>谢汶钊</v>
      </c>
      <c r="G7" s="12" t="e">
        <f>IF(E7="","",VLOOKUP(LEFT(H7,3),班级编码!A:M,8,0))</f>
        <v>#N/A</v>
      </c>
      <c r="H7" s="9" t="s">
        <v>5007</v>
      </c>
      <c r="I7" s="8" t="str">
        <f>IF(E7="","",IFERROR(VLOOKUP(H7,'2-班级信息'!A:AM,23,0),"错误"))</f>
        <v/>
      </c>
      <c r="J7" s="8" t="str">
        <f>IF(E7="","",IFERROR(VLOOKUP(H7,'2-班级信息'!A:AM,24,0),"错误"))</f>
        <v/>
      </c>
      <c r="K7" s="7" t="str">
        <f>IF(E7="","",IFERROR(VLOOKUP(H7,'2-班级信息'!A:AH,6,0),"错误"))</f>
        <v/>
      </c>
      <c r="L7" s="7" t="str">
        <f>IF(E7="","",IFERROR(VLOOKUP(H7,'2-班级信息'!A:AH,30,0),"错误"))</f>
        <v/>
      </c>
      <c r="M7" s="111"/>
      <c r="N7" s="105"/>
      <c r="O7" s="106">
        <f>SUMIF('6-学员费用预警表'!A:A,E7,'6-学员费用预警表'!F:F)</f>
        <v>16</v>
      </c>
      <c r="P7" s="106">
        <f>SUMIF('6-学员费用预警表'!A:A,E7,'6-学员费用预警表'!I:I)</f>
        <v>0</v>
      </c>
      <c r="Q7" s="107" t="str">
        <f>IF(E7="","",IFERROR(VLOOKUP(E7,'1-学员信息表'!A:AG,8,0),"错误"))</f>
        <v>13826022617</v>
      </c>
      <c r="R7" s="108"/>
      <c r="S7" s="109"/>
      <c r="T7" s="1"/>
      <c r="U7" s="12"/>
      <c r="V7" s="110"/>
      <c r="W7" s="8" t="str">
        <f>IF(E7="","",IF(ISERROR(VLOOKUP(E7,'1-学员信息表'!A:AG,9,0)),"错误",IF(VLOOKUP(E7,'1-学员信息表'!A:AG,9,0)="","错误",VLOOKUP(E7,'1-学员信息表'!A:AG,9,0))))</f>
        <v>09-教师推荐</v>
      </c>
      <c r="X7" s="107" t="str">
        <f>IF(E7="","",IF(ISERROR(VLOOKUP(E7,'1-学员信息表'!A:AG,20,0)),"错误",IF(VLOOKUP(E7,'1-学员信息表'!A:AG,20,0)="","错误",VLOOKUP(E7,'1-学员信息表'!A:AG,20,0))))</f>
        <v>广州市海珠区海联路小学</v>
      </c>
      <c r="Y7" s="107" t="str">
        <f>IF(E7="","",IF(ISERROR(VLOOKUP(E7,'1-学员信息表'!A:AG,21,0)),"错误",IF(VLOOKUP(E7,'1-学员信息表'!A:AG,21,0)="","错误",VLOOKUP(E7,'1-学员信息表'!A:AG,21,0))))</f>
        <v>二年级</v>
      </c>
    </row>
    <row r="8" spans="1:28">
      <c r="A8" s="8">
        <f t="shared" si="0"/>
        <v>7</v>
      </c>
      <c r="B8" s="12" t="str">
        <f t="shared" si="1"/>
        <v>07月</v>
      </c>
      <c r="C8" s="11" t="str">
        <f t="shared" si="2"/>
        <v>天河南骏中心</v>
      </c>
      <c r="D8" s="3" t="s">
        <v>1716</v>
      </c>
      <c r="E8" s="9" t="s">
        <v>2484</v>
      </c>
      <c r="F8" s="12" t="str">
        <f>IF(E8="","",IFERROR(VLOOKUP(E8,'1-学员信息表'!A:AG,2,0),"错误"))</f>
        <v>巫浩荣</v>
      </c>
      <c r="G8" s="12" t="e">
        <f>IF(E8="","",VLOOKUP(LEFT(H8,3),班级编码!A:M,8,0))</f>
        <v>#N/A</v>
      </c>
      <c r="H8" s="9" t="s">
        <v>5007</v>
      </c>
      <c r="I8" s="8" t="str">
        <f>IF(E8="","",IFERROR(VLOOKUP(H8,'2-班级信息'!A:AM,23,0),"错误"))</f>
        <v/>
      </c>
      <c r="J8" s="8" t="str">
        <f>IF(E8="","",IFERROR(VLOOKUP(H8,'2-班级信息'!A:AM,24,0),"错误"))</f>
        <v/>
      </c>
      <c r="K8" s="7" t="str">
        <f>IF(E8="","",IFERROR(VLOOKUP(H8,'2-班级信息'!A:AH,6,0),"错误"))</f>
        <v/>
      </c>
      <c r="L8" s="7" t="str">
        <f>IF(E8="","",IFERROR(VLOOKUP(H8,'2-班级信息'!A:AH,30,0),"错误"))</f>
        <v/>
      </c>
      <c r="M8" s="111"/>
      <c r="N8" s="105"/>
      <c r="O8" s="106">
        <f>SUMIF('6-学员费用预警表'!A:A,E8,'6-学员费用预警表'!F:F)</f>
        <v>16</v>
      </c>
      <c r="P8" s="106">
        <f>SUMIF('6-学员费用预警表'!A:A,E8,'6-学员费用预警表'!I:I)</f>
        <v>0</v>
      </c>
      <c r="Q8" s="107" t="str">
        <f>IF(E8="","",IFERROR(VLOOKUP(E8,'1-学员信息表'!A:AG,8,0),"错误"))</f>
        <v>13682293669</v>
      </c>
      <c r="R8" s="108"/>
      <c r="S8" s="109"/>
      <c r="T8" s="1"/>
      <c r="U8" s="12"/>
      <c r="V8" s="110"/>
      <c r="W8" s="8" t="str">
        <f>IF(E8="","",IF(ISERROR(VLOOKUP(E8,'1-学员信息表'!A:AG,9,0)),"错误",IF(VLOOKUP(E8,'1-学员信息表'!A:AG,9,0)="","错误",VLOOKUP(E8,'1-学员信息表'!A:AG,9,0))))</f>
        <v>05-地推</v>
      </c>
      <c r="X8" s="107" t="str">
        <f>IF(E8="","",IF(ISERROR(VLOOKUP(E8,'1-学员信息表'!A:AG,20,0)),"错误",IF(VLOOKUP(E8,'1-学员信息表'!A:AG,20,0)="","错误",VLOOKUP(E8,'1-学员信息表'!A:AG,20,0))))</f>
        <v>广州市天河区龙口西小学</v>
      </c>
      <c r="Y8" s="107" t="str">
        <f>IF(E8="","",IF(ISERROR(VLOOKUP(E8,'1-学员信息表'!A:AG,21,0)),"错误",IF(VLOOKUP(E8,'1-学员信息表'!A:AG,21,0)="","错误",VLOOKUP(E8,'1-学员信息表'!A:AG,21,0))))</f>
        <v>二年级</v>
      </c>
    </row>
    <row r="9" spans="1:28">
      <c r="A9" s="8">
        <f t="shared" si="0"/>
        <v>8</v>
      </c>
      <c r="B9" s="12" t="str">
        <f t="shared" si="1"/>
        <v>07月</v>
      </c>
      <c r="C9" s="11" t="str">
        <f t="shared" si="2"/>
        <v>天河南骏中心</v>
      </c>
      <c r="D9" s="3" t="s">
        <v>1716</v>
      </c>
      <c r="E9" s="9" t="s">
        <v>2739</v>
      </c>
      <c r="F9" s="12" t="str">
        <f>IF(E9="","",IFERROR(VLOOKUP(E9,'1-学员信息表'!A:AG,2,0),"错误"))</f>
        <v>孙一冰</v>
      </c>
      <c r="G9" s="12" t="e">
        <f>IF(E9="","",VLOOKUP(LEFT(H9,3),班级编码!A:M,8,0))</f>
        <v>#N/A</v>
      </c>
      <c r="H9" s="9" t="s">
        <v>5007</v>
      </c>
      <c r="I9" s="8" t="str">
        <f>IF(E9="","",IFERROR(VLOOKUP(H9,'2-班级信息'!A:AM,23,0),"错误"))</f>
        <v/>
      </c>
      <c r="J9" s="8" t="str">
        <f>IF(E9="","",IFERROR(VLOOKUP(H9,'2-班级信息'!A:AM,24,0),"错误"))</f>
        <v/>
      </c>
      <c r="K9" s="7" t="str">
        <f>IF(E9="","",IFERROR(VLOOKUP(H9,'2-班级信息'!A:AH,6,0),"错误"))</f>
        <v/>
      </c>
      <c r="L9" s="7" t="str">
        <f>IF(E9="","",IFERROR(VLOOKUP(H9,'2-班级信息'!A:AH,30,0),"错误"))</f>
        <v/>
      </c>
      <c r="M9" s="104"/>
      <c r="N9" s="105"/>
      <c r="O9" s="106">
        <f>SUMIF('6-学员费用预警表'!A:A,E9,'6-学员费用预警表'!F:F)</f>
        <v>15</v>
      </c>
      <c r="P9" s="106">
        <f>SUMIF('6-学员费用预警表'!A:A,E9,'6-学员费用预警表'!I:I)</f>
        <v>0</v>
      </c>
      <c r="Q9" s="107" t="str">
        <f>IF(E9="","",IFERROR(VLOOKUP(E9,'1-学员信息表'!A:AG,8,0),"错误"))</f>
        <v>18998302481</v>
      </c>
      <c r="R9" s="108"/>
      <c r="S9" s="109"/>
      <c r="T9" s="1"/>
      <c r="U9" s="12"/>
      <c r="V9" s="110"/>
      <c r="W9" s="8" t="str">
        <f>IF(E9="","",IF(ISERROR(VLOOKUP(E9,'1-学员信息表'!A:AG,9,0)),"错误",IF(VLOOKUP(E9,'1-学员信息表'!A:AG,9,0)="","错误",VLOOKUP(E9,'1-学员信息表'!A:AG,9,0))))</f>
        <v>05-地推</v>
      </c>
      <c r="X9" s="107" t="str">
        <f>IF(E9="","",IF(ISERROR(VLOOKUP(E9,'1-学员信息表'!A:AG,20,0)),"错误",IF(VLOOKUP(E9,'1-学员信息表'!A:AG,20,0)="","错误",VLOOKUP(E9,'1-学员信息表'!A:AG,20,0))))</f>
        <v>天河区御景小学</v>
      </c>
      <c r="Y9" s="107" t="str">
        <f>IF(E9="","",IF(ISERROR(VLOOKUP(E9,'1-学员信息表'!A:AG,21,0)),"错误",IF(VLOOKUP(E9,'1-学员信息表'!A:AG,21,0)="","错误",VLOOKUP(E9,'1-学员信息表'!A:AG,21,0))))</f>
        <v>一年级</v>
      </c>
    </row>
    <row r="10" spans="1:28">
      <c r="A10" s="8">
        <f t="shared" si="0"/>
        <v>9</v>
      </c>
      <c r="B10" s="12" t="str">
        <f t="shared" si="1"/>
        <v>07月</v>
      </c>
      <c r="C10" s="11" t="str">
        <f t="shared" si="2"/>
        <v>天河南骏中心</v>
      </c>
      <c r="D10" s="3" t="s">
        <v>1716</v>
      </c>
      <c r="E10" s="9" t="s">
        <v>3125</v>
      </c>
      <c r="F10" s="12" t="str">
        <f>IF(E10="","",IFERROR(VLOOKUP(E10,'1-学员信息表'!A:AG,2,0),"错误"))</f>
        <v>林晓瑜</v>
      </c>
      <c r="G10" s="12" t="e">
        <f>IF(E10="","",VLOOKUP(LEFT(H10,3),班级编码!A:M,8,0))</f>
        <v>#N/A</v>
      </c>
      <c r="H10" s="9" t="s">
        <v>5007</v>
      </c>
      <c r="I10" s="8" t="str">
        <f>IF(E10="","",IFERROR(VLOOKUP(H10,'2-班级信息'!A:AM,23,0),"错误"))</f>
        <v/>
      </c>
      <c r="J10" s="8" t="str">
        <f>IF(E10="","",IFERROR(VLOOKUP(H10,'2-班级信息'!A:AM,24,0),"错误"))</f>
        <v/>
      </c>
      <c r="K10" s="7" t="str">
        <f>IF(E10="","",IFERROR(VLOOKUP(H10,'2-班级信息'!A:AH,6,0),"错误"))</f>
        <v/>
      </c>
      <c r="L10" s="7" t="str">
        <f>IF(E10="","",IFERROR(VLOOKUP(H10,'2-班级信息'!A:AH,30,0),"错误"))</f>
        <v/>
      </c>
      <c r="M10" s="104"/>
      <c r="N10" s="105"/>
      <c r="O10" s="106">
        <f>SUMIF('6-学员费用预警表'!A:A,E10,'6-学员费用预警表'!F:F)</f>
        <v>48</v>
      </c>
      <c r="P10" s="106">
        <f>SUMIF('6-学员费用预警表'!A:A,E10,'6-学员费用预警表'!I:I)</f>
        <v>0</v>
      </c>
      <c r="Q10" s="107" t="str">
        <f>IF(E10="","",IFERROR(VLOOKUP(E10,'1-学员信息表'!A:AG,8,0),"错误"))</f>
        <v>13926128100</v>
      </c>
      <c r="R10" s="108"/>
      <c r="S10" s="109"/>
      <c r="T10" s="1"/>
      <c r="U10" s="12"/>
      <c r="V10" s="110"/>
      <c r="W10" s="8" t="str">
        <f>IF(E10="","",IF(ISERROR(VLOOKUP(E10,'1-学员信息表'!A:AG,9,0)),"错误",IF(VLOOKUP(E10,'1-学员信息表'!A:AG,9,0)="","错误",VLOOKUP(E10,'1-学员信息表'!A:AG,9,0))))</f>
        <v>05-地推</v>
      </c>
      <c r="X10" s="107" t="str">
        <f>IF(E10="","",IF(ISERROR(VLOOKUP(E10,'1-学员信息表'!A:AG,20,0)),"错误",IF(VLOOKUP(E10,'1-学员信息表'!A:AG,20,0)="","错误",VLOOKUP(E10,'1-学员信息表'!A:AG,20,0))))</f>
        <v>广州市天河区华阳小学</v>
      </c>
      <c r="Y10" s="107" t="str">
        <f>IF(E10="","",IF(ISERROR(VLOOKUP(E10,'1-学员信息表'!A:AG,21,0)),"错误",IF(VLOOKUP(E10,'1-学员信息表'!A:AG,21,0)="","错误",VLOOKUP(E10,'1-学员信息表'!A:AG,21,0))))</f>
        <v>二年级</v>
      </c>
    </row>
    <row r="11" spans="1:28">
      <c r="A11" s="8">
        <f t="shared" si="0"/>
        <v>10</v>
      </c>
      <c r="B11" s="12" t="str">
        <f t="shared" si="1"/>
        <v>07月</v>
      </c>
      <c r="C11" s="11" t="str">
        <f t="shared" si="2"/>
        <v>天河南骏中心</v>
      </c>
      <c r="D11" s="3" t="s">
        <v>1716</v>
      </c>
      <c r="E11" s="9" t="s">
        <v>3312</v>
      </c>
      <c r="F11" s="12" t="str">
        <f>IF(E11="","",IFERROR(VLOOKUP(E11,'1-学员信息表'!A:AG,2,0),"错误"))</f>
        <v>李思睿7946</v>
      </c>
      <c r="G11" s="12" t="e">
        <f>IF(E11="","",VLOOKUP(LEFT(H11,3),班级编码!A:M,8,0))</f>
        <v>#N/A</v>
      </c>
      <c r="H11" s="9" t="s">
        <v>5007</v>
      </c>
      <c r="I11" s="8" t="str">
        <f>IF(E11="","",IFERROR(VLOOKUP(H11,'2-班级信息'!A:AM,23,0),"错误"))</f>
        <v/>
      </c>
      <c r="J11" s="8" t="str">
        <f>IF(E11="","",IFERROR(VLOOKUP(H11,'2-班级信息'!A:AM,24,0),"错误"))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IF(E11="","",IFERROR(VLOOKUP(H11,'2-班级信息'!A:AH,30,0),"错误"))</f>
        <v/>
      </c>
      <c r="M11" s="104"/>
      <c r="N11" s="105"/>
      <c r="O11" s="106">
        <f>SUMIF('6-学员费用预警表'!A:A,E11,'6-学员费用预警表'!F:F)</f>
        <v>38</v>
      </c>
      <c r="P11" s="106">
        <f>SUMIF('6-学员费用预警表'!A:A,E11,'6-学员费用预警表'!I:I)</f>
        <v>0</v>
      </c>
      <c r="Q11" s="107" t="str">
        <f>IF(E11="","",IFERROR(VLOOKUP(E11,'1-学员信息表'!A:AG,8,0),"错误"))</f>
        <v>13809777946</v>
      </c>
      <c r="R11" s="108"/>
      <c r="S11" s="109"/>
      <c r="T11" s="1"/>
      <c r="U11" s="12"/>
      <c r="V11" s="110"/>
      <c r="W11" s="8" t="str">
        <f>IF(E11="","",IF(ISERROR(VLOOKUP(E11,'1-学员信息表'!A:AG,9,0)),"错误",IF(VLOOKUP(E11,'1-学员信息表'!A:AG,9,0)="","错误",VLOOKUP(E11,'1-学员信息表'!A:AG,9,0))))</f>
        <v>10-其他渠道推荐</v>
      </c>
      <c r="X11" s="107" t="str">
        <f>IF(E11="","",IF(ISERROR(VLOOKUP(E11,'1-学员信息表'!A:AG,20,0)),"错误",IF(VLOOKUP(E11,'1-学员信息表'!A:AG,20,0)="","错误",VLOOKUP(E11,'1-学员信息表'!A:AG,20,0))))</f>
        <v>天河区龙口西小学</v>
      </c>
      <c r="Y11" s="107" t="str">
        <f>IF(E11="","",IF(ISERROR(VLOOKUP(E11,'1-学员信息表'!A:AG,21,0)),"错误",IF(VLOOKUP(E11,'1-学员信息表'!A:AG,21,0)="","错误",VLOOKUP(E11,'1-学员信息表'!A:AG,21,0))))</f>
        <v>一年级</v>
      </c>
    </row>
    <row r="12" spans="1:28">
      <c r="A12" s="8">
        <f t="shared" si="0"/>
        <v>11</v>
      </c>
      <c r="B12" s="12" t="str">
        <f t="shared" si="1"/>
        <v>07月</v>
      </c>
      <c r="C12" s="11" t="str">
        <f t="shared" si="2"/>
        <v>天河南骏中心</v>
      </c>
      <c r="D12" s="3" t="s">
        <v>1716</v>
      </c>
      <c r="E12" s="9" t="s">
        <v>5282</v>
      </c>
      <c r="F12" s="12" t="str">
        <f>IF(E12="","",IFERROR(VLOOKUP(E12,'1-学员信息表'!A:AG,2,0),"错误"))</f>
        <v>黄俊宁0422</v>
      </c>
      <c r="G12" s="12" t="e">
        <f>IF(E12="","",VLOOKUP(LEFT(H12,3),班级编码!A:M,8,0))</f>
        <v>#N/A</v>
      </c>
      <c r="H12" s="9" t="s">
        <v>5007</v>
      </c>
      <c r="I12" s="8" t="str">
        <f>IF(E12="","",IFERROR(VLOOKUP(H12,'2-班级信息'!A:AM,23,0),"错误"))</f>
        <v/>
      </c>
      <c r="J12" s="8" t="str">
        <f>IF(E12="","",IFERROR(VLOOKUP(H12,'2-班级信息'!A:AM,24,0),"错误"))</f>
        <v/>
      </c>
      <c r="K12" s="7" t="str">
        <f>IF(E12="","",IFERROR(VLOOKUP(H12,'2-班级信息'!A:AH,6,0),"错误"))</f>
        <v/>
      </c>
      <c r="L12" s="7" t="str">
        <f>IF(E12="","",IFERROR(VLOOKUP(H12,'2-班级信息'!A:AH,30,0),"错误"))</f>
        <v/>
      </c>
      <c r="M12" s="104"/>
      <c r="N12" s="105"/>
      <c r="O12" s="106">
        <f>SUMIF('6-学员费用预警表'!A:A,E12,'6-学员费用预警表'!F:F)</f>
        <v>0</v>
      </c>
      <c r="P12" s="106">
        <f>SUMIF('6-学员费用预警表'!A:A,E12,'6-学员费用预警表'!I:I)</f>
        <v>0</v>
      </c>
      <c r="Q12" s="107">
        <f>IF(E12="","",IFERROR(VLOOKUP(E12,'1-学员信息表'!A:AG,8,0),"错误"))</f>
        <v>13539990422</v>
      </c>
      <c r="R12" s="108"/>
      <c r="S12" s="109"/>
      <c r="T12" s="1"/>
      <c r="U12" s="12"/>
      <c r="V12" s="110"/>
      <c r="W12" s="8" t="str">
        <f>IF(E12="","",IF(ISERROR(VLOOKUP(E12,'1-学员信息表'!A:AG,9,0)),"错误",IF(VLOOKUP(E12,'1-学员信息表'!A:AG,9,0)="","错误",VLOOKUP(E12,'1-学员信息表'!A:AG,9,0))))</f>
        <v>05-地推</v>
      </c>
      <c r="X12" s="107" t="str">
        <f>IF(E12="","",IF(ISERROR(VLOOKUP(E12,'1-学员信息表'!A:AG,20,0)),"错误",IF(VLOOKUP(E12,'1-学员信息表'!A:AG,20,0)="","错误",VLOOKUP(E12,'1-学员信息表'!A:AG,20,0))))</f>
        <v>广州市越秀区东风东路小学</v>
      </c>
      <c r="Y12" s="107" t="str">
        <f>IF(E12="","",IF(ISERROR(VLOOKUP(E12,'1-学员信息表'!A:AG,21,0)),"错误",IF(VLOOKUP(E12,'1-学员信息表'!A:AG,21,0)="","错误",VLOOKUP(E12,'1-学员信息表'!A:AG,21,0))))</f>
        <v>三年级</v>
      </c>
    </row>
    <row r="13" spans="1:28">
      <c r="A13" s="8">
        <f t="shared" si="0"/>
        <v>12</v>
      </c>
      <c r="B13" s="12" t="str">
        <f t="shared" si="1"/>
        <v>07月</v>
      </c>
      <c r="C13" s="11" t="str">
        <f t="shared" si="2"/>
        <v>天河南骏中心</v>
      </c>
      <c r="D13" s="3" t="s">
        <v>1716</v>
      </c>
      <c r="E13" s="112" t="s">
        <v>3629</v>
      </c>
      <c r="F13" s="12" t="str">
        <f>IF(E13="","",IFERROR(VLOOKUP(E13,'1-学员信息表'!A:AG,2,0),"错误"))</f>
        <v>何骏希</v>
      </c>
      <c r="G13" s="12" t="e">
        <f>IF(E13="","",VLOOKUP(LEFT(H13,3),班级编码!A:M,8,0))</f>
        <v>#N/A</v>
      </c>
      <c r="H13" s="9" t="s">
        <v>5007</v>
      </c>
      <c r="I13" s="8" t="str">
        <f>IF(E13="","",IFERROR(VLOOKUP(H13,'2-班级信息'!A:AM,23,0),"错误"))</f>
        <v/>
      </c>
      <c r="J13" s="8" t="str">
        <f>IF(E13="","",IFERROR(VLOOKUP(H13,'2-班级信息'!A:AM,24,0),"错误"))</f>
        <v/>
      </c>
      <c r="K13" s="7" t="str">
        <f>IF(E13="","",IFERROR(VLOOKUP(H13,'2-班级信息'!A:AH,6,0),"错误"))</f>
        <v/>
      </c>
      <c r="L13" s="7" t="str">
        <f>IF(E13="","",IFERROR(VLOOKUP(H13,'2-班级信息'!A:AH,30,0),"错误"))</f>
        <v/>
      </c>
      <c r="M13" s="104"/>
      <c r="N13" s="105"/>
      <c r="O13" s="106">
        <f>SUMIF('6-学员费用预警表'!A:A,E13,'6-学员费用预警表'!F:F)</f>
        <v>16</v>
      </c>
      <c r="P13" s="106">
        <f>SUMIF('6-学员费用预警表'!A:A,E13,'6-学员费用预警表'!I:I)</f>
        <v>0</v>
      </c>
      <c r="Q13" s="107" t="str">
        <f>IF(E13="","",IFERROR(VLOOKUP(E13,'1-学员信息表'!A:AG,8,0),"错误"))</f>
        <v>18924134046</v>
      </c>
      <c r="R13" s="108"/>
      <c r="S13" s="109"/>
      <c r="T13" s="1"/>
      <c r="U13" s="12"/>
      <c r="V13" s="110"/>
      <c r="W13" s="8" t="str">
        <f>IF(E13="","",IF(ISERROR(VLOOKUP(E13,'1-学员信息表'!A:AG,9,0)),"错误",IF(VLOOKUP(E13,'1-学员信息表'!A:AG,9,0)="","错误",VLOOKUP(E13,'1-学员信息表'!A:AG,9,0))))</f>
        <v>05-地推</v>
      </c>
      <c r="X13" s="107" t="str">
        <f>IF(E13="","",IF(ISERROR(VLOOKUP(E13,'1-学员信息表'!A:AG,20,0)),"错误",IF(VLOOKUP(E13,'1-学员信息表'!A:AG,20,0)="","错误",VLOOKUP(E13,'1-学员信息表'!A:AG,20,0))))</f>
        <v>广州市天河区侨乐小学</v>
      </c>
      <c r="Y13" s="107" t="str">
        <f>IF(E13="","",IF(ISERROR(VLOOKUP(E13,'1-学员信息表'!A:AG,21,0)),"错误",IF(VLOOKUP(E13,'1-学员信息表'!A:AG,21,0)="","错误",VLOOKUP(E13,'1-学员信息表'!A:AG,21,0))))</f>
        <v>一年级</v>
      </c>
    </row>
    <row r="14" spans="1:28">
      <c r="A14" s="8">
        <f t="shared" si="0"/>
        <v>13</v>
      </c>
      <c r="B14" s="12" t="str">
        <f t="shared" si="1"/>
        <v>07月</v>
      </c>
      <c r="C14" s="11" t="str">
        <f t="shared" si="2"/>
        <v>天河南骏中心</v>
      </c>
      <c r="D14" s="3" t="s">
        <v>1716</v>
      </c>
      <c r="E14" s="112" t="s">
        <v>3929</v>
      </c>
      <c r="F14" s="12" t="str">
        <f>IF(E14="","",IFERROR(VLOOKUP(E14,'1-学员信息表'!A:AG,2,0),"错误"))</f>
        <v>陈晓莉</v>
      </c>
      <c r="G14" s="12" t="e">
        <f>IF(E14="","",VLOOKUP(LEFT(H14,3),班级编码!A:M,8,0))</f>
        <v>#N/A</v>
      </c>
      <c r="H14" s="9" t="s">
        <v>5007</v>
      </c>
      <c r="I14" s="8" t="str">
        <f>IF(E14="","",IFERROR(VLOOKUP(H14,'2-班级信息'!A:AM,23,0),"错误"))</f>
        <v/>
      </c>
      <c r="J14" s="8" t="str">
        <f>IF(E14="","",IFERROR(VLOOKUP(H14,'2-班级信息'!A:AM,24,0),"错误"))</f>
        <v/>
      </c>
      <c r="K14" s="7" t="str">
        <f>IF(E14="","",IFERROR(VLOOKUP(H14,'2-班级信息'!A:AH,6,0),"错误"))</f>
        <v/>
      </c>
      <c r="L14" s="7" t="str">
        <f>IF(E14="","",IFERROR(VLOOKUP(H14,'2-班级信息'!A:AH,30,0),"错误"))</f>
        <v/>
      </c>
      <c r="M14" s="104"/>
      <c r="N14" s="105"/>
      <c r="O14" s="106">
        <f>SUMIF('6-学员费用预警表'!A:A,E14,'6-学员费用预警表'!F:F)</f>
        <v>16</v>
      </c>
      <c r="P14" s="106">
        <f>SUMIF('6-学员费用预警表'!A:A,E14,'6-学员费用预警表'!I:I)</f>
        <v>0</v>
      </c>
      <c r="Q14" s="107" t="str">
        <f>IF(E14="","",IFERROR(VLOOKUP(E14,'1-学员信息表'!A:AG,8,0),"错误"))</f>
        <v>13828425656</v>
      </c>
      <c r="R14" s="108"/>
      <c r="S14" s="109"/>
      <c r="T14" s="1"/>
      <c r="U14" s="12"/>
      <c r="V14" s="110"/>
      <c r="W14" s="8" t="str">
        <f>IF(E14="","",IF(ISERROR(VLOOKUP(E14,'1-学员信息表'!A:AG,9,0)),"错误",IF(VLOOKUP(E14,'1-学员信息表'!A:AG,9,0)="","错误",VLOOKUP(E14,'1-学员信息表'!A:AG,9,0))))</f>
        <v>03-课题：自然拼音</v>
      </c>
      <c r="X14" s="107" t="str">
        <f>IF(E14="","",IF(ISERROR(VLOOKUP(E14,'1-学员信息表'!A:AG,20,0)),"错误",IF(VLOOKUP(E14,'1-学员信息表'!A:AG,20,0)="","错误",VLOOKUP(E14,'1-学员信息表'!A:AG,20,0))))</f>
        <v>广州市天河区侨乐小学</v>
      </c>
      <c r="Y14" s="107" t="str">
        <f>IF(E14="","",IF(ISERROR(VLOOKUP(E14,'1-学员信息表'!A:AG,21,0)),"错误",IF(VLOOKUP(E14,'1-学员信息表'!A:AG,21,0)="","错误",VLOOKUP(E14,'1-学员信息表'!A:AG,21,0))))</f>
        <v>一年级</v>
      </c>
    </row>
    <row r="15" spans="1:28">
      <c r="A15" s="8">
        <f t="shared" si="0"/>
        <v>14</v>
      </c>
      <c r="B15" s="12" t="str">
        <f t="shared" si="1"/>
        <v>07月</v>
      </c>
      <c r="C15" s="11" t="str">
        <f t="shared" si="2"/>
        <v>天河南骏中心</v>
      </c>
      <c r="D15" s="3" t="s">
        <v>62</v>
      </c>
      <c r="E15" s="113" t="s">
        <v>5526</v>
      </c>
      <c r="F15" s="12" t="str">
        <f>IF(E15="","",IFERROR(VLOOKUP(E15,'1-学员信息表'!A:AG,2,0),"错误"))</f>
        <v>卢思羽</v>
      </c>
      <c r="G15" s="12" t="str">
        <f>IF(E15="","",VLOOKUP(LEFT(H15,3),班级编码!A:M,8,0))</f>
        <v>初中部</v>
      </c>
      <c r="H15" s="9" t="s">
        <v>5531</v>
      </c>
      <c r="I15" s="8">
        <f>IF(E15="","",IFERROR(VLOOKUP(H15,'2-班级信息'!A:AM,23,0),"错误"))</f>
        <v>1.5</v>
      </c>
      <c r="J15" s="8">
        <f>IF(E15="","",IFERROR(VLOOKUP(H15,'2-班级信息'!A:AM,24,0),"错误"))</f>
        <v>1</v>
      </c>
      <c r="K15" s="7" t="str">
        <f>IF(E15="","",IFERROR(VLOOKUP(H15,'2-班级信息'!A:AH,6,0),"错误"))</f>
        <v>Class05</v>
      </c>
      <c r="L15" s="7" t="str">
        <f>IF(E15="","",IFERROR(VLOOKUP(H15,'2-班级信息'!A:AH,30,0),"错误"))</f>
        <v>覃爱怡</v>
      </c>
      <c r="M15" s="104"/>
      <c r="N15" s="105"/>
      <c r="O15" s="106">
        <f>SUMIF('6-学员费用预警表'!A:A,E15,'6-学员费用预警表'!F:F)</f>
        <v>0</v>
      </c>
      <c r="P15" s="106">
        <f>SUMIF('6-学员费用预警表'!A:A,E15,'6-学员费用预警表'!I:I)</f>
        <v>0</v>
      </c>
      <c r="Q15" s="107" t="str">
        <f>IF(E15="","",IFERROR(VLOOKUP(E15,'1-学员信息表'!A:AG,8,0),"错误"))</f>
        <v>13609753591</v>
      </c>
      <c r="R15" s="108"/>
      <c r="S15" s="109"/>
      <c r="T15" s="1"/>
      <c r="U15" s="12"/>
      <c r="V15" s="110"/>
      <c r="W15" s="8" t="str">
        <f>IF(E15="","",IF(ISERROR(VLOOKUP(E15,'1-学员信息表'!A:AG,9,0)),"错误",IF(VLOOKUP(E15,'1-学员信息表'!A:AG,9,0)="","错误",VLOOKUP(E15,'1-学员信息表'!A:AG,9,0))))</f>
        <v>01-老带新</v>
      </c>
      <c r="X15" s="107" t="str">
        <f>IF(E15="","",IF(ISERROR(VLOOKUP(E15,'1-学员信息表'!A:AG,20,0)),"错误",IF(VLOOKUP(E15,'1-学员信息表'!A:AG,20,0)="","错误",VLOOKUP(E15,'1-学员信息表'!A:AG,20,0))))</f>
        <v>广州市越秀区中星小学</v>
      </c>
      <c r="Y15" s="107" t="str">
        <f>IF(E15="","",IF(ISERROR(VLOOKUP(E15,'1-学员信息表'!A:AG,21,0)),"错误",IF(VLOOKUP(E15,'1-学员信息表'!A:AG,21,0)="","错误",VLOOKUP(E15,'1-学员信息表'!A:AG,21,0))))</f>
        <v>六年级</v>
      </c>
    </row>
    <row r="16" spans="1:28">
      <c r="A16" s="8">
        <f t="shared" si="0"/>
        <v>15</v>
      </c>
      <c r="B16" s="12" t="str">
        <f t="shared" si="1"/>
        <v>07月</v>
      </c>
      <c r="C16" s="11" t="str">
        <f t="shared" si="2"/>
        <v>天河南骏中心</v>
      </c>
      <c r="D16" s="3" t="s">
        <v>62</v>
      </c>
      <c r="E16" s="9" t="s">
        <v>5527</v>
      </c>
      <c r="F16" s="12" t="str">
        <f>IF(E16="","",IFERROR(VLOOKUP(E16,'1-学员信息表'!A:AG,2,0),"错误"))</f>
        <v>胡恬</v>
      </c>
      <c r="G16" s="12" t="str">
        <f>IF(E16="","",VLOOKUP(LEFT(H16,3),班级编码!A:M,8,0))</f>
        <v>小初部</v>
      </c>
      <c r="H16" s="9" t="s">
        <v>5533</v>
      </c>
      <c r="I16" s="8">
        <f>IF(E16="","",IFERROR(VLOOKUP(H16,'2-班级信息'!A:AM,23,0),"错误"))</f>
        <v>1.5</v>
      </c>
      <c r="J16" s="8">
        <f>IF(E16="","",IFERROR(VLOOKUP(H16,'2-班级信息'!A:AM,24,0),"错误"))</f>
        <v>1</v>
      </c>
      <c r="K16" s="7" t="str">
        <f>IF(E16="","",IFERROR(VLOOKUP(H16,'2-班级信息'!A:AH,6,0),"错误"))</f>
        <v>Class06-7</v>
      </c>
      <c r="L16" s="7" t="str">
        <f>IF(E16="","",IFERROR(VLOOKUP(H16,'2-班级信息'!A:AH,30,0),"错误"))</f>
        <v>STA MARIA ANTONIO III BILLONES</v>
      </c>
      <c r="M16" s="104"/>
      <c r="N16" s="105"/>
      <c r="O16" s="106">
        <f>SUMIF('6-学员费用预警表'!A:A,E16,'6-学员费用预警表'!F:F)</f>
        <v>0</v>
      </c>
      <c r="P16" s="106">
        <f>SUMIF('6-学员费用预警表'!A:A,E16,'6-学员费用预警表'!I:I)</f>
        <v>0</v>
      </c>
      <c r="Q16" s="107" t="str">
        <f>IF(E16="","",IFERROR(VLOOKUP(E16,'1-学员信息表'!A:AG,8,0),"错误"))</f>
        <v>13829780598</v>
      </c>
      <c r="R16" s="108"/>
      <c r="S16" s="109"/>
      <c r="T16" s="1"/>
      <c r="U16" s="12"/>
      <c r="V16" s="110"/>
      <c r="W16" s="8" t="str">
        <f>IF(E16="","",IF(ISERROR(VLOOKUP(E16,'1-学员信息表'!A:AG,9,0)),"错误",IF(VLOOKUP(E16,'1-学员信息表'!A:AG,9,0)="","错误",VLOOKUP(E16,'1-学员信息表'!A:AG,9,0))))</f>
        <v>09-教师推荐</v>
      </c>
      <c r="X16" s="107" t="str">
        <f>IF(E16="","",IF(ISERROR(VLOOKUP(E16,'1-学员信息表'!A:AG,20,0)),"错误",IF(VLOOKUP(E16,'1-学员信息表'!A:AG,20,0)="","错误",VLOOKUP(E16,'1-学员信息表'!A:AG,20,0))))</f>
        <v>广州市天河区泰安幼儿园</v>
      </c>
      <c r="Y16" s="107" t="str">
        <f>IF(E16="","",IF(ISERROR(VLOOKUP(E16,'1-学员信息表'!A:AG,21,0)),"错误",IF(VLOOKUP(E16,'1-学员信息表'!A:AG,21,0)="","错误",VLOOKUP(E16,'1-学员信息表'!A:AG,21,0))))</f>
        <v>大班</v>
      </c>
    </row>
    <row r="17" spans="1:25">
      <c r="A17" s="8">
        <f t="shared" si="0"/>
        <v>16</v>
      </c>
      <c r="B17" s="12" t="str">
        <f t="shared" si="1"/>
        <v>07月</v>
      </c>
      <c r="C17" s="11" t="str">
        <f t="shared" si="2"/>
        <v>天河南骏中心</v>
      </c>
      <c r="D17" s="10" t="s">
        <v>62</v>
      </c>
      <c r="E17" s="1" t="s">
        <v>5528</v>
      </c>
      <c r="F17" s="12" t="str">
        <f>IF(E17="","",IFERROR(VLOOKUP(E17,'1-学员信息表'!A:AG,2,0),"错误"))</f>
        <v>张明浩</v>
      </c>
      <c r="G17" s="12" t="str">
        <f>IF(E17="","",VLOOKUP(LEFT(H17,3),班级编码!A:M,8,0))</f>
        <v>初中部</v>
      </c>
      <c r="H17" s="9" t="s">
        <v>5532</v>
      </c>
      <c r="I17" s="8">
        <f>IF(E17="","",IFERROR(VLOOKUP(H17,'2-班级信息'!A:AM,23,0),"错误"))</f>
        <v>1.5</v>
      </c>
      <c r="J17" s="8">
        <f>IF(E17="","",IFERROR(VLOOKUP(H17,'2-班级信息'!A:AM,24,0),"错误"))</f>
        <v>1</v>
      </c>
      <c r="K17" s="7" t="str">
        <f>IF(E17="","",IFERROR(VLOOKUP(H17,'2-班级信息'!A:AH,6,0),"错误"))</f>
        <v>Class06-7</v>
      </c>
      <c r="L17" s="7" t="str">
        <f>IF(E17="","",IFERROR(VLOOKUP(H17,'2-班级信息'!A:AH,30,0),"错误"))</f>
        <v>STA MARIA ANTONIO III BILLONES</v>
      </c>
      <c r="M17" s="111"/>
      <c r="N17" s="105"/>
      <c r="O17" s="106">
        <f>SUMIF('6-学员费用预警表'!A:A,E17,'6-学员费用预警表'!F:F)</f>
        <v>0</v>
      </c>
      <c r="P17" s="106">
        <f>SUMIF('6-学员费用预警表'!A:A,E17,'6-学员费用预警表'!I:I)</f>
        <v>0</v>
      </c>
      <c r="Q17" s="107" t="str">
        <f>IF(E17="","",IFERROR(VLOOKUP(E17,'1-学员信息表'!A:AG,8,0),"错误"))</f>
        <v>13660597441</v>
      </c>
      <c r="R17" s="108"/>
      <c r="S17" s="109"/>
      <c r="T17" s="1"/>
      <c r="U17" s="12"/>
      <c r="V17" s="110"/>
      <c r="W17" s="8" t="str">
        <f>IF(E17="","",IF(ISERROR(VLOOKUP(E17,'1-学员信息表'!A:AG,9,0)),"错误",IF(VLOOKUP(E17,'1-学员信息表'!A:AG,9,0)="","错误",VLOOKUP(E17,'1-学员信息表'!A:AG,9,0))))</f>
        <v>05-地推</v>
      </c>
      <c r="X17" s="107" t="str">
        <f>IF(E17="","",IF(ISERROR(VLOOKUP(E17,'1-学员信息表'!A:AG,20,0)),"错误",IF(VLOOKUP(E17,'1-学员信息表'!A:AG,20,0)="","错误",VLOOKUP(E17,'1-学员信息表'!A:AG,20,0))))</f>
        <v>天河区龙口西小学</v>
      </c>
      <c r="Y17" s="107" t="str">
        <f>IF(E17="","",IF(ISERROR(VLOOKUP(E17,'1-学员信息表'!A:AG,21,0)),"错误",IF(VLOOKUP(E17,'1-学员信息表'!A:AG,21,0)="","错误",VLOOKUP(E17,'1-学员信息表'!A:AG,21,0))))</f>
        <v>六年级</v>
      </c>
    </row>
    <row r="18" spans="1:25">
      <c r="A18" s="8">
        <f t="shared" si="0"/>
        <v>17</v>
      </c>
      <c r="B18" s="12" t="str">
        <f t="shared" si="1"/>
        <v>07月</v>
      </c>
      <c r="C18" s="11" t="str">
        <f t="shared" si="2"/>
        <v>天河南骏中心</v>
      </c>
      <c r="D18" s="10" t="s">
        <v>969</v>
      </c>
      <c r="E18" s="1" t="s">
        <v>5529</v>
      </c>
      <c r="F18" s="12" t="str">
        <f>IF(E18="","",IFERROR(VLOOKUP(E18,'1-学员信息表'!A:AG,2,0),"错误"))</f>
        <v>曲翰辉</v>
      </c>
      <c r="G18" s="12" t="e">
        <f>IF(E18="","",VLOOKUP(LEFT(H18,3),班级编码!A:M,8,0))</f>
        <v>#N/A</v>
      </c>
      <c r="H18" s="9" t="s">
        <v>5534</v>
      </c>
      <c r="I18" s="8" t="str">
        <f>IF(E18="","",IFERROR(VLOOKUP(H18,'2-班级信息'!A:AM,23,0),"错误"))</f>
        <v/>
      </c>
      <c r="J18" s="8" t="str">
        <f>IF(E18="","",IFERROR(VLOOKUP(H18,'2-班级信息'!A:AM,24,0),"错误"))</f>
        <v/>
      </c>
      <c r="K18" s="7" t="str">
        <f>IF(E18="","",IFERROR(VLOOKUP(H18,'2-班级信息'!A:AH,6,0),"错误"))</f>
        <v/>
      </c>
      <c r="L18" s="7" t="str">
        <f>IF(E18="","",IFERROR(VLOOKUP(H18,'2-班级信息'!A:AH,30,0),"错误"))</f>
        <v/>
      </c>
      <c r="M18" s="104"/>
      <c r="N18" s="105"/>
      <c r="O18" s="106">
        <f>SUMIF('6-学员费用预警表'!A:A,E18,'6-学员费用预警表'!F:F)</f>
        <v>116</v>
      </c>
      <c r="P18" s="106">
        <f>SUMIF('6-学员费用预警表'!A:A,E18,'6-学员费用预警表'!I:I)</f>
        <v>0</v>
      </c>
      <c r="Q18" s="107" t="str">
        <f>IF(E18="","",IFERROR(VLOOKUP(E18,'1-学员信息表'!A:AG,8,0),"错误"))</f>
        <v>13802906416</v>
      </c>
      <c r="R18" s="108"/>
      <c r="S18" s="109"/>
      <c r="T18" s="1"/>
      <c r="U18" s="12"/>
      <c r="V18" s="110"/>
      <c r="W18" s="8" t="str">
        <f>IF(E18="","",IF(ISERROR(VLOOKUP(E18,'1-学员信息表'!A:AG,9,0)),"错误",IF(VLOOKUP(E18,'1-学员信息表'!A:AG,9,0)="","错误",VLOOKUP(E18,'1-学员信息表'!A:AG,9,0))))</f>
        <v>05-地推</v>
      </c>
      <c r="X18" s="107" t="str">
        <f>IF(E18="","",IF(ISERROR(VLOOKUP(E18,'1-学员信息表'!A:AG,20,0)),"错误",IF(VLOOKUP(E18,'1-学员信息表'!A:AG,20,0)="","错误",VLOOKUP(E18,'1-学员信息表'!A:AG,20,0))))</f>
        <v>广东外语外贸大学附设外语学校</v>
      </c>
      <c r="Y18" s="107" t="str">
        <f>IF(E18="","",IF(ISERROR(VLOOKUP(E18,'1-学员信息表'!A:AG,21,0)),"错误",IF(VLOOKUP(E18,'1-学员信息表'!A:AG,21,0)="","错误",VLOOKUP(E18,'1-学员信息表'!A:AG,21,0))))</f>
        <v>初三</v>
      </c>
    </row>
    <row r="19" spans="1:25">
      <c r="A19" s="8">
        <f t="shared" si="0"/>
        <v>18</v>
      </c>
      <c r="B19" s="12" t="str">
        <f t="shared" si="1"/>
        <v>07月</v>
      </c>
      <c r="C19" s="11" t="str">
        <f t="shared" si="2"/>
        <v>天河南骏中心</v>
      </c>
      <c r="D19" s="10" t="s">
        <v>969</v>
      </c>
      <c r="E19" s="1" t="s">
        <v>5530</v>
      </c>
      <c r="F19" s="12" t="str">
        <f>IF(E19="","",IFERROR(VLOOKUP(E19,'1-学员信息表'!A:AG,2,0),"错误"))</f>
        <v>张景旭</v>
      </c>
      <c r="G19" s="12" t="str">
        <f>IF(E19="","",VLOOKUP(LEFT(H19,3),班级编码!A:M,8,0))</f>
        <v>初中部</v>
      </c>
      <c r="H19" s="9" t="s">
        <v>5535</v>
      </c>
      <c r="I19" s="8">
        <f>IF(E19="","",IFERROR(VLOOKUP(H19,'2-班级信息'!A:AM,23,0),"错误"))</f>
        <v>1.5</v>
      </c>
      <c r="J19" s="8">
        <f>IF(E19="","",IFERROR(VLOOKUP(H19,'2-班级信息'!A:AM,24,0),"错误"))</f>
        <v>1</v>
      </c>
      <c r="K19" s="7" t="str">
        <f>IF(E19="","",IFERROR(VLOOKUP(H19,'2-班级信息'!A:AH,6,0),"错误"))</f>
        <v>Class10</v>
      </c>
      <c r="L19" s="7" t="str">
        <f>IF(E19="","",IFERROR(VLOOKUP(H19,'2-班级信息'!A:AH,30,0),"错误"))</f>
        <v>覃爱怡</v>
      </c>
      <c r="M19" s="111"/>
      <c r="N19" s="105"/>
      <c r="O19" s="106">
        <f>SUMIF('6-学员费用预警表'!A:A,E19,'6-学员费用预警表'!F:F)</f>
        <v>23</v>
      </c>
      <c r="P19" s="106">
        <f>SUMIF('6-学员费用预警表'!A:A,E19,'6-学员费用预警表'!I:I)</f>
        <v>0</v>
      </c>
      <c r="Q19" s="107" t="str">
        <f>IF(E19="","",IFERROR(VLOOKUP(E19,'1-学员信息表'!A:AG,8,0),"错误"))</f>
        <v>13802530216</v>
      </c>
      <c r="R19" s="108"/>
      <c r="S19" s="109"/>
      <c r="T19" s="1"/>
      <c r="U19" s="12"/>
      <c r="V19" s="110"/>
      <c r="W19" s="8" t="str">
        <f>IF(E19="","",IF(ISERROR(VLOOKUP(E19,'1-学员信息表'!A:AG,9,0)),"错误",IF(VLOOKUP(E19,'1-学员信息表'!A:AG,9,0)="","错误",VLOOKUP(E19,'1-学员信息表'!A:AG,9,0))))</f>
        <v>01-老带新</v>
      </c>
      <c r="X19" s="107" t="str">
        <f>IF(E19="","",IF(ISERROR(VLOOKUP(E19,'1-学员信息表'!A:AG,20,0)),"错误",IF(VLOOKUP(E19,'1-学员信息表'!A:AG,20,0)="","错误",VLOOKUP(E19,'1-学员信息表'!A:AG,20,0))))</f>
        <v>天河区五一小学</v>
      </c>
      <c r="Y19" s="107" t="str">
        <f>IF(E19="","",IF(ISERROR(VLOOKUP(E19,'1-学员信息表'!A:AG,21,0)),"错误",IF(VLOOKUP(E19,'1-学员信息表'!A:AG,21,0)="","错误",VLOOKUP(E19,'1-学员信息表'!A:AG,21,0))))</f>
        <v>四年级</v>
      </c>
    </row>
    <row r="20" spans="1:25">
      <c r="A20" s="8">
        <f t="shared" si="0"/>
        <v>19</v>
      </c>
      <c r="B20" s="12" t="str">
        <f t="shared" si="1"/>
        <v>07月</v>
      </c>
      <c r="C20" s="11" t="str">
        <f t="shared" si="2"/>
        <v>天河南骏中心</v>
      </c>
      <c r="D20" s="10" t="s">
        <v>969</v>
      </c>
      <c r="E20" s="1" t="s">
        <v>3316</v>
      </c>
      <c r="F20" s="12" t="str">
        <f>IF(E20="","",IFERROR(VLOOKUP(E20,'1-学员信息表'!A:AG,2,0),"错误"))</f>
        <v>李淑莹</v>
      </c>
      <c r="G20" s="12" t="str">
        <f>IF(E20="","",VLOOKUP(LEFT(H20,3),班级编码!A:M,8,0))</f>
        <v>小初部</v>
      </c>
      <c r="H20" s="9" t="s">
        <v>5540</v>
      </c>
      <c r="I20" s="8">
        <f>IF(E20="","",IFERROR(VLOOKUP(H20,'2-班级信息'!A:AM,23,0),"错误"))</f>
        <v>1.5</v>
      </c>
      <c r="J20" s="8">
        <f>IF(E20="","",IFERROR(VLOOKUP(H20,'2-班级信息'!A:AM,24,0),"错误"))</f>
        <v>1</v>
      </c>
      <c r="K20" s="7" t="str">
        <f>IF(E20="","",IFERROR(VLOOKUP(H20,'2-班级信息'!A:AH,6,0),"错误"))</f>
        <v>Class06-7</v>
      </c>
      <c r="L20" s="7" t="str">
        <f>IF(E20="","",IFERROR(VLOOKUP(H20,'2-班级信息'!A:AH,30,0),"错误"))</f>
        <v>赖情佳</v>
      </c>
      <c r="M20" s="104"/>
      <c r="N20" s="105"/>
      <c r="O20" s="106">
        <f>SUMIF('6-学员费用预警表'!A:A,E20,'6-学员费用预警表'!F:F)</f>
        <v>60</v>
      </c>
      <c r="P20" s="106">
        <f>SUMIF('6-学员费用预警表'!A:A,E20,'6-学员费用预警表'!I:I)</f>
        <v>0</v>
      </c>
      <c r="Q20" s="107" t="str">
        <f>IF(E20="","",IFERROR(VLOOKUP(E20,'1-学员信息表'!A:AG,8,0),"错误"))</f>
        <v>13925044823</v>
      </c>
      <c r="R20" s="108"/>
      <c r="S20" s="109"/>
      <c r="T20" s="1"/>
      <c r="U20" s="12"/>
      <c r="V20" s="110"/>
      <c r="W20" s="8" t="str">
        <f>IF(E20="","",IF(ISERROR(VLOOKUP(E20,'1-学员信息表'!A:AG,9,0)),"错误",IF(VLOOKUP(E20,'1-学员信息表'!A:AG,9,0)="","错误",VLOOKUP(E20,'1-学员信息表'!A:AG,9,0))))</f>
        <v>06-上门咨询</v>
      </c>
      <c r="X20" s="107" t="str">
        <f>IF(E20="","",IF(ISERROR(VLOOKUP(E20,'1-学员信息表'!A:AG,20,0)),"错误",IF(VLOOKUP(E20,'1-学员信息表'!A:AG,20,0)="","错误",VLOOKUP(E20,'1-学员信息表'!A:AG,20,0))))</f>
        <v>韩氏早教幼儿园</v>
      </c>
      <c r="Y20" s="107" t="str">
        <f>IF(E20="","",IF(ISERROR(VLOOKUP(E20,'1-学员信息表'!A:AG,21,0)),"错误",IF(VLOOKUP(E20,'1-学员信息表'!A:AG,21,0)="","错误",VLOOKUP(E20,'1-学员信息表'!A:AG,21,0))))</f>
        <v>中班</v>
      </c>
    </row>
    <row r="21" spans="1:25">
      <c r="A21" s="8" t="str">
        <f t="shared" si="0"/>
        <v/>
      </c>
      <c r="B21" s="12" t="str">
        <f t="shared" si="1"/>
        <v/>
      </c>
      <c r="C21" s="11" t="str">
        <f t="shared" si="2"/>
        <v/>
      </c>
      <c r="D21" s="10"/>
      <c r="E21" s="1"/>
      <c r="F21" s="12" t="str">
        <f>IF(E21="","",IFERROR(VLOOKUP(E21,'1-学员信息表'!A:AG,2,0),"错误"))</f>
        <v/>
      </c>
      <c r="G21" s="12" t="str">
        <f>IF(E21="","",VLOOKUP(LEFT(H21,3),班级编码!A:M,8,0))</f>
        <v/>
      </c>
      <c r="H21" s="1"/>
      <c r="I21" s="8" t="str">
        <f>IF(E21="","",IFERROR(VLOOKUP(H21,'2-班级信息'!A:AM,23,0),"错误"))</f>
        <v/>
      </c>
      <c r="J21" s="8" t="str">
        <f>IF(E21="","",IFERROR(VLOOKUP(H21,'2-班级信息'!A:AM,24,0),"错误"))</f>
        <v/>
      </c>
      <c r="K21" s="7" t="str">
        <f>IF(E21="","",IFERROR(VLOOKUP(H21,'2-班级信息'!A:AH,6,0),"错误"))</f>
        <v/>
      </c>
      <c r="L21" s="7" t="str">
        <f>IF(E21="","",IFERROR(VLOOKUP(H21,'2-班级信息'!A:AH,30,0),"错误"))</f>
        <v/>
      </c>
      <c r="M21" s="104"/>
      <c r="N21" s="105"/>
      <c r="O21" s="106">
        <f>SUMIF('6-学员费用预警表'!A:A,E21,'6-学员费用预警表'!F:F)</f>
        <v>0</v>
      </c>
      <c r="P21" s="106">
        <f>SUMIF('6-学员费用预警表'!A:A,E21,'6-学员费用预警表'!I:I)</f>
        <v>0</v>
      </c>
      <c r="Q21" s="107" t="str">
        <f>IF(E21="","",IFERROR(VLOOKUP(E21,'1-学员信息表'!A:AG,8,0),"错误"))</f>
        <v/>
      </c>
      <c r="R21" s="108"/>
      <c r="S21" s="109"/>
      <c r="T21" s="1"/>
      <c r="U21" s="12"/>
      <c r="V21" s="110"/>
      <c r="W21" s="8" t="str">
        <f>IF(E21="","",IF(ISERROR(VLOOKUP(E21,'1-学员信息表'!A:AG,9,0)),"错误",IF(VLOOKUP(E21,'1-学员信息表'!A:AG,9,0)="","错误",VLOOKUP(E21,'1-学员信息表'!A:AG,9,0))))</f>
        <v/>
      </c>
      <c r="X21" s="107" t="str">
        <f>IF(E21="","",IF(ISERROR(VLOOKUP(E21,'1-学员信息表'!A:AG,20,0)),"错误",IF(VLOOKUP(E21,'1-学员信息表'!A:AG,20,0)="","错误",VLOOKUP(E21,'1-学员信息表'!A:AG,20,0))))</f>
        <v/>
      </c>
      <c r="Y21" s="107" t="str">
        <f>IF(E21="","",IF(ISERROR(VLOOKUP(E21,'1-学员信息表'!A:AG,21,0)),"错误",IF(VLOOKUP(E21,'1-学员信息表'!A:AG,21,0)="","错误",VLOOKUP(E21,'1-学员信息表'!A:AG,21,0))))</f>
        <v/>
      </c>
    </row>
    <row r="22" spans="1:25">
      <c r="A22" s="8" t="str">
        <f t="shared" si="0"/>
        <v/>
      </c>
      <c r="B22" s="12" t="str">
        <f t="shared" si="1"/>
        <v/>
      </c>
      <c r="C22" s="11" t="str">
        <f t="shared" si="2"/>
        <v/>
      </c>
      <c r="D22" s="10"/>
      <c r="E22" s="1"/>
      <c r="F22" s="12" t="str">
        <f>IF(E22="","",IFERROR(VLOOKUP(E22,'1-学员信息表'!A:AG,2,0),"错误"))</f>
        <v/>
      </c>
      <c r="G22" s="12" t="str">
        <f>IF(E22="","",VLOOKUP(LEFT(H22,3),班级编码!A:M,8,0))</f>
        <v/>
      </c>
      <c r="H22" s="1"/>
      <c r="I22" s="8" t="str">
        <f>IF(E22="","",IFERROR(VLOOKUP(H22,'2-班级信息'!A:AM,23,0),"错误"))</f>
        <v/>
      </c>
      <c r="J22" s="8" t="str">
        <f>IF(E22="","",IFERROR(VLOOKUP(H22,'2-班级信息'!A:AM,24,0),"错误"))</f>
        <v/>
      </c>
      <c r="K22" s="7" t="str">
        <f>IF(E22="","",IFERROR(VLOOKUP(H22,'2-班级信息'!A:AH,6,0),"错误"))</f>
        <v/>
      </c>
      <c r="L22" s="7" t="str">
        <f>IF(E22="","",IFERROR(VLOOKUP(H22,'2-班级信息'!A:AH,30,0),"错误"))</f>
        <v/>
      </c>
      <c r="M22" s="104"/>
      <c r="N22" s="105"/>
      <c r="O22" s="106">
        <f>SUMIF('6-学员费用预警表'!A:A,E22,'6-学员费用预警表'!F:F)</f>
        <v>0</v>
      </c>
      <c r="P22" s="106">
        <f>SUMIF('6-学员费用预警表'!A:A,E22,'6-学员费用预警表'!I:I)</f>
        <v>0</v>
      </c>
      <c r="Q22" s="107" t="str">
        <f>IF(E22="","",IFERROR(VLOOKUP(E22,'1-学员信息表'!A:AG,8,0),"错误"))</f>
        <v/>
      </c>
      <c r="R22" s="108"/>
      <c r="S22" s="109"/>
      <c r="T22" s="1"/>
      <c r="U22" s="12"/>
      <c r="V22" s="110"/>
      <c r="W22" s="8" t="str">
        <f>IF(E22="","",IF(ISERROR(VLOOKUP(E22,'1-学员信息表'!A:AG,9,0)),"错误",IF(VLOOKUP(E22,'1-学员信息表'!A:AG,9,0)="","错误",VLOOKUP(E22,'1-学员信息表'!A:AG,9,0))))</f>
        <v/>
      </c>
      <c r="X22" s="107" t="str">
        <f>IF(E22="","",IF(ISERROR(VLOOKUP(E22,'1-学员信息表'!A:AG,20,0)),"错误",IF(VLOOKUP(E22,'1-学员信息表'!A:AG,20,0)="","错误",VLOOKUP(E22,'1-学员信息表'!A:AG,20,0))))</f>
        <v/>
      </c>
      <c r="Y22" s="107" t="str">
        <f>IF(E22="","",IF(ISERROR(VLOOKUP(E22,'1-学员信息表'!A:AG,21,0)),"错误",IF(VLOOKUP(E22,'1-学员信息表'!A:AG,21,0)="","错误",VLOOKUP(E22,'1-学员信息表'!A:AG,21,0))))</f>
        <v/>
      </c>
    </row>
    <row r="23" spans="1:25">
      <c r="A23" s="8" t="str">
        <f t="shared" si="0"/>
        <v/>
      </c>
      <c r="B23" s="12" t="str">
        <f t="shared" si="1"/>
        <v/>
      </c>
      <c r="C23" s="11" t="str">
        <f t="shared" si="2"/>
        <v/>
      </c>
      <c r="D23" s="10"/>
      <c r="E23" s="1"/>
      <c r="F23" s="12" t="str">
        <f>IF(E23="","",IFERROR(VLOOKUP(E23,'1-学员信息表'!A:AG,2,0),"错误"))</f>
        <v/>
      </c>
      <c r="G23" s="12" t="str">
        <f>IF(E23="","",VLOOKUP(LEFT(H23,3),班级编码!A:M,8,0))</f>
        <v/>
      </c>
      <c r="H23" s="1"/>
      <c r="I23" s="8" t="str">
        <f>IF(E23="","",IFERROR(VLOOKUP(H23,'2-班级信息'!A:AM,23,0),"错误"))</f>
        <v/>
      </c>
      <c r="J23" s="8" t="str">
        <f>IF(E23="","",IFERROR(VLOOKUP(H23,'2-班级信息'!A:AM,24,0),"错误"))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IF(E23="","",IFERROR(VLOOKUP(H23,'2-班级信息'!A:AH,30,0),"错误"))</f>
        <v/>
      </c>
      <c r="M23" s="104"/>
      <c r="N23" s="105"/>
      <c r="O23" s="106">
        <f>SUMIF('6-学员费用预警表'!A:A,E23,'6-学员费用预警表'!F:F)</f>
        <v>0</v>
      </c>
      <c r="P23" s="106">
        <f>SUMIF('6-学员费用预警表'!A:A,E23,'6-学员费用预警表'!I:I)</f>
        <v>0</v>
      </c>
      <c r="Q23" s="107" t="str">
        <f>IF(E23="","",IFERROR(VLOOKUP(E23,'1-学员信息表'!A:AG,8,0),"错误"))</f>
        <v/>
      </c>
      <c r="R23" s="108"/>
      <c r="S23" s="109"/>
      <c r="T23" s="1"/>
      <c r="U23" s="12"/>
      <c r="V23" s="110"/>
      <c r="W23" s="8" t="str">
        <f>IF(E23="","",IF(ISERROR(VLOOKUP(E23,'1-学员信息表'!A:AG,9,0)),"错误",IF(VLOOKUP(E23,'1-学员信息表'!A:AG,9,0)="","错误",VLOOKUP(E23,'1-学员信息表'!A:AG,9,0))))</f>
        <v/>
      </c>
      <c r="X23" s="107" t="str">
        <f>IF(E23="","",IF(ISERROR(VLOOKUP(E23,'1-学员信息表'!A:AG,20,0)),"错误",IF(VLOOKUP(E23,'1-学员信息表'!A:AG,20,0)="","错误",VLOOKUP(E23,'1-学员信息表'!A:AG,20,0))))</f>
        <v/>
      </c>
      <c r="Y23" s="107" t="str">
        <f>IF(E23="","",IF(ISERROR(VLOOKUP(E23,'1-学员信息表'!A:AG,20,0)),"错误",IF(VLOOKUP(E23,'1-学员信息表'!A:AG,20,0)="","错误",VLOOKUP(E23,'1-学员信息表'!A:AG,20,0))))</f>
        <v/>
      </c>
    </row>
    <row r="24" spans="1:25">
      <c r="A24" s="8" t="str">
        <f t="shared" si="0"/>
        <v/>
      </c>
      <c r="B24" s="12" t="str">
        <f t="shared" si="1"/>
        <v/>
      </c>
      <c r="C24" s="11" t="str">
        <f t="shared" si="2"/>
        <v/>
      </c>
      <c r="D24" s="10"/>
      <c r="E24" s="1"/>
      <c r="F24" s="12" t="str">
        <f>IF(E24="","",IFERROR(VLOOKUP(E24,'1-学员信息表'!A:AG,2,0),"错误"))</f>
        <v/>
      </c>
      <c r="G24" s="12" t="str">
        <f>IF(E24="","",VLOOKUP(LEFT(H24,3),班级编码!A:M,8,0))</f>
        <v/>
      </c>
      <c r="H24" s="1"/>
      <c r="I24" s="8" t="str">
        <f>IF(E24="","",IFERROR(VLOOKUP(H24,'2-班级信息'!A:AM,23,0),"错误"))</f>
        <v/>
      </c>
      <c r="J24" s="8" t="str">
        <f>IF(E24="","",IFERROR(VLOOKUP(H24,'2-班级信息'!A:AM,24,0),"错误"))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IF(E24="","",IFERROR(VLOOKUP(H24,'2-班级信息'!A:AH,30,0),"错误"))</f>
        <v/>
      </c>
      <c r="M24" s="104"/>
      <c r="N24" s="105"/>
      <c r="O24" s="106">
        <f>SUMIF('6-学员费用预警表'!A:A,E24,'6-学员费用预警表'!F:F)</f>
        <v>0</v>
      </c>
      <c r="P24" s="106">
        <f>SUMIF('6-学员费用预警表'!A:A,E24,'6-学员费用预警表'!I:I)</f>
        <v>0</v>
      </c>
      <c r="Q24" s="107" t="str">
        <f>IF(E24="","",IFERROR(VLOOKUP(E24,'1-学员信息表'!A:AG,8,0),"错误"))</f>
        <v/>
      </c>
      <c r="R24" s="108"/>
      <c r="S24" s="109"/>
      <c r="T24" s="1"/>
      <c r="U24" s="12"/>
      <c r="V24" s="110"/>
      <c r="W24" s="8" t="str">
        <f>IF(E24="","",IF(ISERROR(VLOOKUP(E24,'1-学员信息表'!A:AG,9,0)),"错误",IF(VLOOKUP(E24,'1-学员信息表'!A:AG,9,0)="","错误",VLOOKUP(E24,'1-学员信息表'!A:AG,9,0))))</f>
        <v/>
      </c>
      <c r="X24" s="107" t="str">
        <f>IF(E24="","",IF(ISERROR(VLOOKUP(E24,'1-学员信息表'!A:AG,20,0)),"错误",IF(VLOOKUP(E24,'1-学员信息表'!A:AG,20,0)="","错误",VLOOKUP(E24,'1-学员信息表'!A:AG,20,0))))</f>
        <v/>
      </c>
      <c r="Y24" s="107" t="str">
        <f>IF(E24="","",IF(ISERROR(VLOOKUP(E24,'1-学员信息表'!A:AG,20,0)),"错误",IF(VLOOKUP(E24,'1-学员信息表'!A:AG,20,0)="","错误",VLOOKUP(E24,'1-学员信息表'!A:AG,20,0))))</f>
        <v/>
      </c>
    </row>
    <row r="25" spans="1:25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10"/>
      <c r="E25" s="1"/>
      <c r="F25" s="12" t="str">
        <f>IF(E25="","",IFERROR(VLOOKUP(E25,'1-学员信息表'!A:AG,2,0),"错误"))</f>
        <v/>
      </c>
      <c r="G25" s="12" t="str">
        <f>IF(E25="","",VLOOKUP(LEFT(H25,3),班级编码!A:M,8,0))</f>
        <v/>
      </c>
      <c r="H25" s="1"/>
      <c r="I25" s="8" t="str">
        <f>IF(E25="","",IFERROR(VLOOKUP(H25,'2-班级信息'!A:AM,23,0),"错误"))</f>
        <v/>
      </c>
      <c r="J25" s="8" t="str">
        <f>IF(E25="","",IFERROR(VLOOKUP(H25,'2-班级信息'!A:AM,24,0),"错误"))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IF(E25="","",IFERROR(VLOOKUP(H25,'2-班级信息'!A:AH,30,0),"错误"))</f>
        <v/>
      </c>
      <c r="M25" s="104"/>
      <c r="N25" s="105"/>
      <c r="O25" s="106">
        <f>SUMIF('6-学员费用预警表'!A:A,E25,'6-学员费用预警表'!F:F)</f>
        <v>0</v>
      </c>
      <c r="P25" s="106">
        <f>SUMIF('6-学员费用预警表'!A:A,E25,'6-学员费用预警表'!I:I)</f>
        <v>0</v>
      </c>
      <c r="Q25" s="107" t="str">
        <f>IF(E25="","",IFERROR(VLOOKUP(E25,'1-学员信息表'!A:AG,8,0),"错误"))</f>
        <v/>
      </c>
      <c r="R25" s="108"/>
      <c r="S25" s="109"/>
      <c r="T25" s="1"/>
      <c r="U25" s="12"/>
      <c r="V25" s="110"/>
      <c r="W25" s="8" t="str">
        <f>IF(E25="","",IF(ISERROR(VLOOKUP(E25,'1-学员信息表'!A:AG,9,0)),"错误",IF(VLOOKUP(E25,'1-学员信息表'!A:AG,9,0)="","错误",VLOOKUP(E25,'1-学员信息表'!A:AG,9,0))))</f>
        <v/>
      </c>
      <c r="X25" s="107" t="str">
        <f>IF(E25="","",IF(ISERROR(VLOOKUP(E25,'1-学员信息表'!A:AG,20,0)),"错误",IF(VLOOKUP(E25,'1-学员信息表'!A:AG,20,0)="","错误",VLOOKUP(E25,'1-学员信息表'!A:AG,20,0))))</f>
        <v/>
      </c>
      <c r="Y25" s="107" t="str">
        <f>IF(E25="","",IF(ISERROR(VLOOKUP(E25,'1-学员信息表'!A:AG,20,0)),"错误",IF(VLOOKUP(E25,'1-学员信息表'!A:AG,20,0)="","错误",VLOOKUP(E25,'1-学员信息表'!A:AG,20,0))))</f>
        <v/>
      </c>
    </row>
    <row r="26" spans="1:25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10"/>
      <c r="E26" s="1"/>
      <c r="F26" s="12" t="str">
        <f>IF(E26="","",IFERROR(VLOOKUP(E26,'1-学员信息表'!A:AG,2,0),"错误"))</f>
        <v/>
      </c>
      <c r="G26" s="12" t="str">
        <f>IF(E26="","",VLOOKUP(LEFT(H26,3),班级编码!A:M,8,0))</f>
        <v/>
      </c>
      <c r="H26" s="1"/>
      <c r="I26" s="8" t="str">
        <f>IF(E26="","",IFERROR(VLOOKUP(H26,'2-班级信息'!A:AM,23,0),"错误"))</f>
        <v/>
      </c>
      <c r="J26" s="8" t="str">
        <f>IF(E26="","",IFERROR(VLOOKUP(H26,'2-班级信息'!A:AM,24,0),"错误"))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IF(E26="","",IFERROR(VLOOKUP(H26,'2-班级信息'!A:AH,30,0),"错误"))</f>
        <v/>
      </c>
      <c r="M26" s="104"/>
      <c r="N26" s="105"/>
      <c r="O26" s="106">
        <f>SUMIF('6-学员费用预警表'!A:A,E26,'6-学员费用预警表'!F:F)</f>
        <v>0</v>
      </c>
      <c r="P26" s="106">
        <f>SUMIF('6-学员费用预警表'!A:A,E26,'6-学员费用预警表'!I:I)</f>
        <v>0</v>
      </c>
      <c r="Q26" s="107" t="str">
        <f>IF(E26="","",IFERROR(VLOOKUP(E26,'1-学员信息表'!A:AG,8,0),"错误"))</f>
        <v/>
      </c>
      <c r="R26" s="108"/>
      <c r="S26" s="109"/>
      <c r="T26" s="1"/>
      <c r="U26" s="12"/>
      <c r="V26" s="110"/>
      <c r="W26" s="8" t="str">
        <f>IF(E26="","",IF(ISERROR(VLOOKUP(E26,'1-学员信息表'!A:AG,9,0)),"错误",IF(VLOOKUP(E26,'1-学员信息表'!A:AG,9,0)="","错误",VLOOKUP(E26,'1-学员信息表'!A:AG,9,0))))</f>
        <v/>
      </c>
      <c r="X26" s="107" t="str">
        <f>IF(E26="","",IF(ISERROR(VLOOKUP(E26,'1-学员信息表'!A:AG,20,0)),"错误",IF(VLOOKUP(E26,'1-学员信息表'!A:AG,20,0)="","错误",VLOOKUP(E26,'1-学员信息表'!A:AG,20,0))))</f>
        <v/>
      </c>
      <c r="Y26" s="107" t="str">
        <f>IF(E26="","",IF(ISERROR(VLOOKUP(E26,'1-学员信息表'!A:AG,20,0)),"错误",IF(VLOOKUP(E26,'1-学员信息表'!A:AG,20,0)="","错误",VLOOKUP(E26,'1-学员信息表'!A:AG,20,0))))</f>
        <v/>
      </c>
    </row>
    <row r="27" spans="1:25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10"/>
      <c r="E27" s="1"/>
      <c r="F27" s="12" t="str">
        <f>IF(E27="","",IFERROR(VLOOKUP(E27,'1-学员信息表'!A:AG,2,0),"错误"))</f>
        <v/>
      </c>
      <c r="G27" s="12" t="str">
        <f>IF(E27="","",VLOOKUP(LEFT(H27,3),班级编码!A:M,8,0))</f>
        <v/>
      </c>
      <c r="H27" s="1"/>
      <c r="I27" s="8" t="str">
        <f>IF(E27="","",IFERROR(VLOOKUP(H27,'2-班级信息'!A:AM,23,0),"错误"))</f>
        <v/>
      </c>
      <c r="J27" s="8" t="str">
        <f>IF(E27="","",IFERROR(VLOOKUP(H27,'2-班级信息'!A:AM,24,0),"错误"))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IF(E27="","",IFERROR(VLOOKUP(H27,'2-班级信息'!A:AH,30,0),"错误"))</f>
        <v/>
      </c>
      <c r="M27" s="104"/>
      <c r="N27" s="105"/>
      <c r="O27" s="106">
        <f>SUMIF('6-学员费用预警表'!A:A,E27,'6-学员费用预警表'!F:F)</f>
        <v>0</v>
      </c>
      <c r="P27" s="106">
        <f>SUMIF('6-学员费用预警表'!A:A,E27,'6-学员费用预警表'!I:I)</f>
        <v>0</v>
      </c>
      <c r="Q27" s="107" t="str">
        <f>IF(E27="","",IFERROR(VLOOKUP(E27,'1-学员信息表'!A:AG,8,0),"错误"))</f>
        <v/>
      </c>
      <c r="R27" s="108"/>
      <c r="S27" s="109"/>
      <c r="T27" s="1"/>
      <c r="U27" s="12"/>
      <c r="V27" s="110"/>
      <c r="W27" s="8" t="str">
        <f>IF(E27="","",IF(ISERROR(VLOOKUP(E27,'1-学员信息表'!A:AG,9,0)),"错误",IF(VLOOKUP(E27,'1-学员信息表'!A:AG,9,0)="","错误",VLOOKUP(E27,'1-学员信息表'!A:AG,9,0))))</f>
        <v/>
      </c>
      <c r="X27" s="107" t="str">
        <f>IF(E27="","",IF(ISERROR(VLOOKUP(E27,'1-学员信息表'!A:AG,20,0)),"错误",IF(VLOOKUP(E27,'1-学员信息表'!A:AG,20,0)="","错误",VLOOKUP(E27,'1-学员信息表'!A:AG,20,0))))</f>
        <v/>
      </c>
      <c r="Y27" s="107" t="str">
        <f>IF(E27="","",IF(ISERROR(VLOOKUP(E27,'1-学员信息表'!A:AG,20,0)),"错误",IF(VLOOKUP(E27,'1-学员信息表'!A:AG,20,0)="","错误",VLOOKUP(E27,'1-学员信息表'!A:AG,20,0))))</f>
        <v/>
      </c>
    </row>
    <row r="28" spans="1:25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10"/>
      <c r="E28" s="1"/>
      <c r="F28" s="12" t="str">
        <f>IF(E28="","",IFERROR(VLOOKUP(E28,'1-学员信息表'!A:AG,2,0),"错误"))</f>
        <v/>
      </c>
      <c r="G28" s="12" t="str">
        <f>IF(E28="","",VLOOKUP(LEFT(H28,3),班级编码!A:M,8,0))</f>
        <v/>
      </c>
      <c r="H28" s="1"/>
      <c r="I28" s="8" t="str">
        <f>IF(E28="","",IFERROR(VLOOKUP(H28,'2-班级信息'!A:AM,23,0),"错误"))</f>
        <v/>
      </c>
      <c r="J28" s="8" t="str">
        <f>IF(E28="","",IFERROR(VLOOKUP(H28,'2-班级信息'!A:AM,24,0),"错误"))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IF(E28="","",IFERROR(VLOOKUP(H28,'2-班级信息'!A:AH,30,0),"错误"))</f>
        <v/>
      </c>
      <c r="M28" s="104"/>
      <c r="N28" s="105"/>
      <c r="O28" s="106">
        <f>SUMIF('6-学员费用预警表'!A:A,E28,'6-学员费用预警表'!F:F)</f>
        <v>0</v>
      </c>
      <c r="P28" s="106">
        <f>SUMIF('6-学员费用预警表'!A:A,E28,'6-学员费用预警表'!I:I)</f>
        <v>0</v>
      </c>
      <c r="Q28" s="107" t="str">
        <f>IF(E28="","",IFERROR(VLOOKUP(E28,'1-学员信息表'!A:AG,8,0),"错误"))</f>
        <v/>
      </c>
      <c r="R28" s="108"/>
      <c r="S28" s="109"/>
      <c r="T28" s="1"/>
      <c r="U28" s="12"/>
      <c r="V28" s="110"/>
      <c r="W28" s="8" t="str">
        <f>IF(E28="","",IF(ISERROR(VLOOKUP(E28,'1-学员信息表'!A:AG,9,0)),"错误",IF(VLOOKUP(E28,'1-学员信息表'!A:AG,9,0)="","错误",VLOOKUP(E28,'1-学员信息表'!A:AG,9,0))))</f>
        <v/>
      </c>
      <c r="X28" s="107" t="str">
        <f>IF(E28="","",IF(ISERROR(VLOOKUP(E28,'1-学员信息表'!A:AG,20,0)),"错误",IF(VLOOKUP(E28,'1-学员信息表'!A:AG,20,0)="","错误",VLOOKUP(E28,'1-学员信息表'!A:AG,20,0))))</f>
        <v/>
      </c>
      <c r="Y28" s="107" t="str">
        <f>IF(E28="","",IF(ISERROR(VLOOKUP(E28,'1-学员信息表'!A:AG,20,0)),"错误",IF(VLOOKUP(E28,'1-学员信息表'!A:AG,20,0)="","错误",VLOOKUP(E28,'1-学员信息表'!A:AG,20,0))))</f>
        <v/>
      </c>
    </row>
    <row r="29" spans="1:25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10"/>
      <c r="E29" s="1"/>
      <c r="F29" s="12" t="str">
        <f>IF(E29="","",IFERROR(VLOOKUP(E29,'1-学员信息表'!A:AG,2,0),"错误"))</f>
        <v/>
      </c>
      <c r="G29" s="12" t="str">
        <f>IF(E29="","",VLOOKUP(LEFT(H29,3),班级编码!A:M,8,0))</f>
        <v/>
      </c>
      <c r="H29" s="1"/>
      <c r="I29" s="8" t="str">
        <f>IF(E29="","",IFERROR(VLOOKUP(H29,'2-班级信息'!A:AM,23,0),"错误"))</f>
        <v/>
      </c>
      <c r="J29" s="8" t="str">
        <f>IF(E29="","",IFERROR(VLOOKUP(H29,'2-班级信息'!A:AM,24,0),"错误"))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IF(E29="","",IFERROR(VLOOKUP(H29,'2-班级信息'!A:AH,30,0),"错误"))</f>
        <v/>
      </c>
      <c r="M29" s="104"/>
      <c r="N29" s="105"/>
      <c r="O29" s="106">
        <f>SUMIF('6-学员费用预警表'!A:A,E29,'6-学员费用预警表'!F:F)</f>
        <v>0</v>
      </c>
      <c r="P29" s="106">
        <f>SUMIF('6-学员费用预警表'!A:A,E29,'6-学员费用预警表'!I:I)</f>
        <v>0</v>
      </c>
      <c r="Q29" s="107" t="str">
        <f>IF(E29="","",IFERROR(VLOOKUP(E29,'1-学员信息表'!A:AG,8,0),"错误"))</f>
        <v/>
      </c>
      <c r="R29" s="108"/>
      <c r="S29" s="109"/>
      <c r="T29" s="1"/>
      <c r="U29" s="12"/>
      <c r="V29" s="110"/>
      <c r="W29" s="8" t="str">
        <f>IF(E29="","",IF(ISERROR(VLOOKUP(E29,'1-学员信息表'!A:AG,9,0)),"错误",IF(VLOOKUP(E29,'1-学员信息表'!A:AG,9,0)="","错误",VLOOKUP(E29,'1-学员信息表'!A:AG,9,0))))</f>
        <v/>
      </c>
      <c r="X29" s="107" t="str">
        <f>IF(E29="","",IF(ISERROR(VLOOKUP(E29,'1-学员信息表'!A:AG,20,0)),"错误",IF(VLOOKUP(E29,'1-学员信息表'!A:AG,20,0)="","错误",VLOOKUP(E29,'1-学员信息表'!A:AG,20,0))))</f>
        <v/>
      </c>
      <c r="Y29" s="107" t="str">
        <f>IF(E29="","",IF(ISERROR(VLOOKUP(E29,'1-学员信息表'!A:AG,20,0)),"错误",IF(VLOOKUP(E29,'1-学员信息表'!A:AG,20,0)="","错误",VLOOKUP(E29,'1-学员信息表'!A:AG,20,0))))</f>
        <v/>
      </c>
    </row>
    <row r="30" spans="1:25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10"/>
      <c r="E30" s="1"/>
      <c r="F30" s="12" t="str">
        <f>IF(E30="","",IFERROR(VLOOKUP(E30,'1-学员信息表'!A:AG,2,0),"错误"))</f>
        <v/>
      </c>
      <c r="G30" s="12" t="str">
        <f>IF(E30="","",VLOOKUP(LEFT(H30,3),班级编码!A:M,8,0))</f>
        <v/>
      </c>
      <c r="H30" s="1"/>
      <c r="I30" s="8" t="str">
        <f>IF(E30="","",IFERROR(VLOOKUP(H30,'2-班级信息'!A:AM,23,0),"错误"))</f>
        <v/>
      </c>
      <c r="J30" s="8" t="str">
        <f>IF(E30="","",IFERROR(VLOOKUP(H30,'2-班级信息'!A:AM,24,0),"错误"))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IF(E30="","",IFERROR(VLOOKUP(H30,'2-班级信息'!A:AH,30,0),"错误"))</f>
        <v/>
      </c>
      <c r="M30" s="104"/>
      <c r="N30" s="105"/>
      <c r="O30" s="106">
        <f>SUMIF('6-学员费用预警表'!A:A,E30,'6-学员费用预警表'!F:F)</f>
        <v>0</v>
      </c>
      <c r="P30" s="106">
        <f>SUMIF('6-学员费用预警表'!A:A,E30,'6-学员费用预警表'!I:I)</f>
        <v>0</v>
      </c>
      <c r="Q30" s="107" t="str">
        <f>IF(E30="","",IFERROR(VLOOKUP(E30,'1-学员信息表'!A:AG,8,0),"错误"))</f>
        <v/>
      </c>
      <c r="R30" s="108"/>
      <c r="S30" s="109"/>
      <c r="T30" s="1"/>
      <c r="U30" s="12"/>
      <c r="V30" s="110"/>
      <c r="W30" s="8" t="str">
        <f>IF(E30="","",IF(ISERROR(VLOOKUP(E30,'1-学员信息表'!A:AG,9,0)),"错误",IF(VLOOKUP(E30,'1-学员信息表'!A:AG,9,0)="","错误",VLOOKUP(E30,'1-学员信息表'!A:AG,9,0))))</f>
        <v/>
      </c>
      <c r="X30" s="107" t="str">
        <f>IF(E30="","",IF(ISERROR(VLOOKUP(E30,'1-学员信息表'!A:AG,20,0)),"错误",IF(VLOOKUP(E30,'1-学员信息表'!A:AG,20,0)="","错误",VLOOKUP(E30,'1-学员信息表'!A:AG,20,0))))</f>
        <v/>
      </c>
      <c r="Y30" s="107" t="str">
        <f>IF(E30="","",IF(ISERROR(VLOOKUP(E30,'1-学员信息表'!A:AG,20,0)),"错误",IF(VLOOKUP(E30,'1-学员信息表'!A:AG,20,0)="","错误",VLOOKUP(E30,'1-学员信息表'!A:AG,20,0))))</f>
        <v/>
      </c>
    </row>
    <row r="31" spans="1:25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10"/>
      <c r="E31" s="1"/>
      <c r="F31" s="12" t="str">
        <f>IF(E31="","",IFERROR(VLOOKUP(E31,'1-学员信息表'!A:AG,2,0),"错误"))</f>
        <v/>
      </c>
      <c r="G31" s="12" t="str">
        <f>IF(E31="","",VLOOKUP(LEFT(H31,3),班级编码!A:M,8,0))</f>
        <v/>
      </c>
      <c r="H31" s="1"/>
      <c r="I31" s="8" t="str">
        <f>IF(E31="","",IFERROR(VLOOKUP(H31,'2-班级信息'!A:AM,23,0),"错误"))</f>
        <v/>
      </c>
      <c r="J31" s="8" t="str">
        <f>IF(E31="","",IFERROR(VLOOKUP(H31,'2-班级信息'!A:AM,24,0),"错误"))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IF(E31="","",IFERROR(VLOOKUP(H31,'2-班级信息'!A:AH,30,0),"错误"))</f>
        <v/>
      </c>
      <c r="M31" s="104"/>
      <c r="N31" s="105"/>
      <c r="O31" s="106">
        <f>SUMIF('6-学员费用预警表'!A:A,E31,'6-学员费用预警表'!F:F)</f>
        <v>0</v>
      </c>
      <c r="P31" s="106">
        <f>SUMIF('6-学员费用预警表'!A:A,E31,'6-学员费用预警表'!I:I)</f>
        <v>0</v>
      </c>
      <c r="Q31" s="107" t="str">
        <f>IF(E31="","",IFERROR(VLOOKUP(E31,'1-学员信息表'!A:AG,8,0),"错误"))</f>
        <v/>
      </c>
      <c r="R31" s="108"/>
      <c r="S31" s="109"/>
      <c r="T31" s="1"/>
      <c r="U31" s="12"/>
      <c r="V31" s="110"/>
      <c r="W31" s="8" t="str">
        <f>IF(E31="","",IF(ISERROR(VLOOKUP(E31,'1-学员信息表'!A:AG,9,0)),"错误",IF(VLOOKUP(E31,'1-学员信息表'!A:AG,9,0)="","错误",VLOOKUP(E31,'1-学员信息表'!A:AG,9,0))))</f>
        <v/>
      </c>
      <c r="X31" s="107" t="str">
        <f>IF(E31="","",IF(ISERROR(VLOOKUP(E31,'1-学员信息表'!A:AG,20,0)),"错误",IF(VLOOKUP(E31,'1-学员信息表'!A:AG,20,0)="","错误",VLOOKUP(E31,'1-学员信息表'!A:AG,20,0))))</f>
        <v/>
      </c>
      <c r="Y31" s="107" t="str">
        <f>IF(E31="","",IF(ISERROR(VLOOKUP(E31,'1-学员信息表'!A:AG,20,0)),"错误",IF(VLOOKUP(E31,'1-学员信息表'!A:AG,20,0)="","错误",VLOOKUP(E31,'1-学员信息表'!A:AG,20,0))))</f>
        <v/>
      </c>
    </row>
    <row r="32" spans="1:25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10"/>
      <c r="E32" s="1"/>
      <c r="F32" s="12" t="str">
        <f>IF(E32="","",IFERROR(VLOOKUP(E32,'1-学员信息表'!A:AG,2,0),"错误"))</f>
        <v/>
      </c>
      <c r="G32" s="12" t="str">
        <f>IF(E32="","",VLOOKUP(LEFT(H32,3),班级编码!A:M,8,0))</f>
        <v/>
      </c>
      <c r="H32" s="1"/>
      <c r="I32" s="8" t="str">
        <f>IF(E32="","",IFERROR(VLOOKUP(H32,'2-班级信息'!A:AM,23,0),"错误"))</f>
        <v/>
      </c>
      <c r="J32" s="8" t="str">
        <f>IF(E32="","",IFERROR(VLOOKUP(H32,'2-班级信息'!A:AM,24,0),"错误"))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IF(E32="","",IFERROR(VLOOKUP(H32,'2-班级信息'!A:AH,30,0),"错误"))</f>
        <v/>
      </c>
      <c r="M32" s="104"/>
      <c r="N32" s="105"/>
      <c r="O32" s="106">
        <f>SUMIF('6-学员费用预警表'!A:A,E32,'6-学员费用预警表'!F:F)</f>
        <v>0</v>
      </c>
      <c r="P32" s="106">
        <f>SUMIF('6-学员费用预警表'!A:A,E32,'6-学员费用预警表'!I:I)</f>
        <v>0</v>
      </c>
      <c r="Q32" s="107" t="str">
        <f>IF(E32="","",IFERROR(VLOOKUP(E32,'1-学员信息表'!A:AG,8,0),"错误"))</f>
        <v/>
      </c>
      <c r="R32" s="108"/>
      <c r="S32" s="109"/>
      <c r="T32" s="1"/>
      <c r="U32" s="12"/>
      <c r="V32" s="110"/>
      <c r="W32" s="8" t="str">
        <f>IF(E32="","",IF(ISERROR(VLOOKUP(E32,'1-学员信息表'!A:AG,9,0)),"错误",IF(VLOOKUP(E32,'1-学员信息表'!A:AG,9,0)="","错误",VLOOKUP(E32,'1-学员信息表'!A:AG,9,0))))</f>
        <v/>
      </c>
      <c r="X32" s="107" t="str">
        <f>IF(E32="","",IF(ISERROR(VLOOKUP(E32,'1-学员信息表'!A:AG,20,0)),"错误",IF(VLOOKUP(E32,'1-学员信息表'!A:AG,20,0)="","错误",VLOOKUP(E32,'1-学员信息表'!A:AG,20,0))))</f>
        <v/>
      </c>
      <c r="Y32" s="107" t="str">
        <f>IF(E32="","",IF(ISERROR(VLOOKUP(E32,'1-学员信息表'!A:AG,20,0)),"错误",IF(VLOOKUP(E32,'1-学员信息表'!A:AG,20,0)="","错误",VLOOKUP(E32,'1-学员信息表'!A:AG,20,0))))</f>
        <v/>
      </c>
    </row>
    <row r="33" spans="1:25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10"/>
      <c r="E33" s="1"/>
      <c r="F33" s="12" t="str">
        <f>IF(E33="","",IFERROR(VLOOKUP(E33,'1-学员信息表'!A:AG,2,0),"错误"))</f>
        <v/>
      </c>
      <c r="G33" s="12" t="str">
        <f>IF(E33="","",VLOOKUP(LEFT(H33,3),班级编码!A:M,8,0))</f>
        <v/>
      </c>
      <c r="H33" s="1"/>
      <c r="I33" s="8" t="str">
        <f>IF(E33="","",IFERROR(VLOOKUP(H33,'2-班级信息'!A:AM,23,0),"错误"))</f>
        <v/>
      </c>
      <c r="J33" s="8" t="str">
        <f>IF(E33="","",IFERROR(VLOOKUP(H33,'2-班级信息'!A:AM,24,0),"错误"))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IF(E33="","",IFERROR(VLOOKUP(H33,'2-班级信息'!A:AH,30,0),"错误"))</f>
        <v/>
      </c>
      <c r="M33" s="104"/>
      <c r="N33" s="105"/>
      <c r="O33" s="106">
        <f>SUMIF('6-学员费用预警表'!A:A,E33,'6-学员费用预警表'!F:F)</f>
        <v>0</v>
      </c>
      <c r="P33" s="106">
        <f>SUMIF('6-学员费用预警表'!A:A,E33,'6-学员费用预警表'!I:I)</f>
        <v>0</v>
      </c>
      <c r="Q33" s="107" t="str">
        <f>IF(E33="","",IFERROR(VLOOKUP(E33,'1-学员信息表'!A:AG,8,0),"错误"))</f>
        <v/>
      </c>
      <c r="R33" s="108"/>
      <c r="S33" s="109"/>
      <c r="T33" s="1"/>
      <c r="U33" s="12"/>
      <c r="V33" s="110"/>
      <c r="W33" s="8" t="str">
        <f>IF(E33="","",IF(ISERROR(VLOOKUP(E33,'1-学员信息表'!A:AG,9,0)),"错误",IF(VLOOKUP(E33,'1-学员信息表'!A:AG,9,0)="","错误",VLOOKUP(E33,'1-学员信息表'!A:AG,9,0))))</f>
        <v/>
      </c>
      <c r="X33" s="107" t="str">
        <f>IF(E33="","",IF(ISERROR(VLOOKUP(E33,'1-学员信息表'!A:AG,20,0)),"错误",IF(VLOOKUP(E33,'1-学员信息表'!A:AG,20,0)="","错误",VLOOKUP(E33,'1-学员信息表'!A:AG,20,0))))</f>
        <v/>
      </c>
      <c r="Y33" s="107" t="str">
        <f>IF(E33="","",IF(ISERROR(VLOOKUP(E33,'1-学员信息表'!A:AG,20,0)),"错误",IF(VLOOKUP(E33,'1-学员信息表'!A:AG,20,0)="","错误",VLOOKUP(E33,'1-学员信息表'!A:AG,20,0))))</f>
        <v/>
      </c>
    </row>
    <row r="34" spans="1:25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10"/>
      <c r="E34" s="1"/>
      <c r="F34" s="12" t="str">
        <f>IF(E34="","",IFERROR(VLOOKUP(E34,'1-学员信息表'!A:AG,2,0),"错误"))</f>
        <v/>
      </c>
      <c r="G34" s="12" t="str">
        <f>IF(E34="","",VLOOKUP(LEFT(H34,3),班级编码!A:M,8,0))</f>
        <v/>
      </c>
      <c r="H34" s="1"/>
      <c r="I34" s="8" t="str">
        <f>IF(E34="","",IFERROR(VLOOKUP(H34,'2-班级信息'!A:AM,23,0),"错误"))</f>
        <v/>
      </c>
      <c r="J34" s="8" t="str">
        <f>IF(E34="","",IFERROR(VLOOKUP(H34,'2-班级信息'!A:AM,24,0),"错误"))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IF(E34="","",IFERROR(VLOOKUP(H34,'2-班级信息'!A:AH,30,0),"错误"))</f>
        <v/>
      </c>
      <c r="M34" s="104"/>
      <c r="N34" s="105"/>
      <c r="O34" s="106">
        <f>SUMIF('6-学员费用预警表'!A:A,E34,'6-学员费用预警表'!F:F)</f>
        <v>0</v>
      </c>
      <c r="P34" s="106">
        <f>SUMIF('6-学员费用预警表'!A:A,E34,'6-学员费用预警表'!I:I)</f>
        <v>0</v>
      </c>
      <c r="Q34" s="107" t="str">
        <f>IF(E34="","",IFERROR(VLOOKUP(E34,'1-学员信息表'!A:AG,8,0),"错误"))</f>
        <v/>
      </c>
      <c r="R34" s="108"/>
      <c r="S34" s="109"/>
      <c r="T34" s="1"/>
      <c r="U34" s="12"/>
      <c r="V34" s="110"/>
      <c r="W34" s="8" t="str">
        <f>IF(E34="","",IF(ISERROR(VLOOKUP(E34,'1-学员信息表'!A:AG,9,0)),"错误",IF(VLOOKUP(E34,'1-学员信息表'!A:AG,9,0)="","错误",VLOOKUP(E34,'1-学员信息表'!A:AG,9,0))))</f>
        <v/>
      </c>
      <c r="X34" s="107" t="str">
        <f>IF(E34="","",IF(ISERROR(VLOOKUP(E34,'1-学员信息表'!A:AG,20,0)),"错误",IF(VLOOKUP(E34,'1-学员信息表'!A:AG,20,0)="","错误",VLOOKUP(E34,'1-学员信息表'!A:AG,20,0))))</f>
        <v/>
      </c>
      <c r="Y34" s="107" t="str">
        <f>IF(E34="","",IF(ISERROR(VLOOKUP(E34,'1-学员信息表'!A:AG,20,0)),"错误",IF(VLOOKUP(E34,'1-学员信息表'!A:AG,20,0)="","错误",VLOOKUP(E34,'1-学员信息表'!A:AG,20,0))))</f>
        <v/>
      </c>
    </row>
    <row r="35" spans="1:25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10"/>
      <c r="E35" s="1"/>
      <c r="F35" s="12" t="str">
        <f>IF(E35="","",IFERROR(VLOOKUP(E35,'1-学员信息表'!A:AG,2,0),"错误"))</f>
        <v/>
      </c>
      <c r="G35" s="12" t="str">
        <f>IF(E35="","",VLOOKUP(LEFT(H35,3),班级编码!A:M,8,0))</f>
        <v/>
      </c>
      <c r="H35" s="1"/>
      <c r="I35" s="8" t="str">
        <f>IF(E35="","",IFERROR(VLOOKUP(H35,'2-班级信息'!A:AM,23,0),"错误"))</f>
        <v/>
      </c>
      <c r="J35" s="8" t="str">
        <f>IF(E35="","",IFERROR(VLOOKUP(H35,'2-班级信息'!A:AM,24,0),"错误"))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IF(E35="","",IFERROR(VLOOKUP(H35,'2-班级信息'!A:AH,30,0),"错误"))</f>
        <v/>
      </c>
      <c r="M35" s="104"/>
      <c r="N35" s="105"/>
      <c r="O35" s="106">
        <f>SUMIF('6-学员费用预警表'!A:A,E35,'6-学员费用预警表'!F:F)</f>
        <v>0</v>
      </c>
      <c r="P35" s="106">
        <f>SUMIF('6-学员费用预警表'!A:A,E35,'6-学员费用预警表'!I:I)</f>
        <v>0</v>
      </c>
      <c r="Q35" s="107" t="str">
        <f>IF(E35="","",IFERROR(VLOOKUP(E35,'1-学员信息表'!A:AG,8,0),"错误"))</f>
        <v/>
      </c>
      <c r="R35" s="108"/>
      <c r="S35" s="109"/>
      <c r="T35" s="1"/>
      <c r="U35" s="12"/>
      <c r="V35" s="110"/>
      <c r="W35" s="8" t="str">
        <f>IF(E35="","",IF(ISERROR(VLOOKUP(E35,'1-学员信息表'!A:AG,9,0)),"错误",IF(VLOOKUP(E35,'1-学员信息表'!A:AG,9,0)="","错误",VLOOKUP(E35,'1-学员信息表'!A:AG,9,0))))</f>
        <v/>
      </c>
      <c r="X35" s="107" t="str">
        <f>IF(E35="","",IF(ISERROR(VLOOKUP(E35,'1-学员信息表'!A:AG,20,0)),"错误",IF(VLOOKUP(E35,'1-学员信息表'!A:AG,20,0)="","错误",VLOOKUP(E35,'1-学员信息表'!A:AG,20,0))))</f>
        <v/>
      </c>
      <c r="Y35" s="107" t="str">
        <f>IF(E35="","",IF(ISERROR(VLOOKUP(E35,'1-学员信息表'!A:AG,20,0)),"错误",IF(VLOOKUP(E35,'1-学员信息表'!A:AG,20,0)="","错误",VLOOKUP(E35,'1-学员信息表'!A:AG,20,0))))</f>
        <v/>
      </c>
    </row>
    <row r="36" spans="1:25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10"/>
      <c r="E36" s="1"/>
      <c r="F36" s="12" t="str">
        <f>IF(E36="","",IFERROR(VLOOKUP(E36,'1-学员信息表'!A:AG,2,0),"错误"))</f>
        <v/>
      </c>
      <c r="G36" s="12" t="str">
        <f>IF(E36="","",VLOOKUP(LEFT(H36,3),班级编码!A:M,8,0))</f>
        <v/>
      </c>
      <c r="H36" s="1"/>
      <c r="I36" s="8" t="str">
        <f>IF(E36="","",IFERROR(VLOOKUP(H36,'2-班级信息'!A:AM,23,0),"错误"))</f>
        <v/>
      </c>
      <c r="J36" s="8" t="str">
        <f>IF(E36="","",IFERROR(VLOOKUP(H36,'2-班级信息'!A:AM,24,0),"错误"))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IF(E36="","",IFERROR(VLOOKUP(H36,'2-班级信息'!A:AH,30,0),"错误"))</f>
        <v/>
      </c>
      <c r="M36" s="104"/>
      <c r="N36" s="105"/>
      <c r="O36" s="106">
        <f>SUMIF('6-学员费用预警表'!A:A,E36,'6-学员费用预警表'!F:F)</f>
        <v>0</v>
      </c>
      <c r="P36" s="106">
        <f>SUMIF('6-学员费用预警表'!A:A,E36,'6-学员费用预警表'!I:I)</f>
        <v>0</v>
      </c>
      <c r="Q36" s="107" t="str">
        <f>IF(E36="","",IFERROR(VLOOKUP(E36,'1-学员信息表'!A:AG,8,0),"错误"))</f>
        <v/>
      </c>
      <c r="R36" s="108"/>
      <c r="S36" s="109"/>
      <c r="T36" s="1"/>
      <c r="U36" s="12"/>
      <c r="V36" s="110"/>
      <c r="W36" s="8" t="str">
        <f>IF(E36="","",IF(ISERROR(VLOOKUP(E36,'1-学员信息表'!A:AG,9,0)),"错误",IF(VLOOKUP(E36,'1-学员信息表'!A:AG,9,0)="","错误",VLOOKUP(E36,'1-学员信息表'!A:AG,9,0))))</f>
        <v/>
      </c>
      <c r="X36" s="107" t="str">
        <f>IF(E36="","",IF(ISERROR(VLOOKUP(E36,'1-学员信息表'!A:AG,20,0)),"错误",IF(VLOOKUP(E36,'1-学员信息表'!A:AG,20,0)="","错误",VLOOKUP(E36,'1-学员信息表'!A:AG,20,0))))</f>
        <v/>
      </c>
      <c r="Y36" s="107" t="str">
        <f>IF(E36="","",IF(ISERROR(VLOOKUP(E36,'1-学员信息表'!A:AG,20,0)),"错误",IF(VLOOKUP(E36,'1-学员信息表'!A:AG,20,0)="","错误",VLOOKUP(E36,'1-学员信息表'!A:AG,20,0))))</f>
        <v/>
      </c>
    </row>
    <row r="37" spans="1:25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10"/>
      <c r="E37" s="1"/>
      <c r="F37" s="12" t="str">
        <f>IF(E37="","",IFERROR(VLOOKUP(E37,'1-学员信息表'!A:AG,2,0),"错误"))</f>
        <v/>
      </c>
      <c r="G37" s="12" t="str">
        <f>IF(E37="","",VLOOKUP(LEFT(H37,3),班级编码!A:M,8,0))</f>
        <v/>
      </c>
      <c r="H37" s="1"/>
      <c r="I37" s="8" t="str">
        <f>IF(E37="","",IFERROR(VLOOKUP(H37,'2-班级信息'!A:AM,23,0),"错误"))</f>
        <v/>
      </c>
      <c r="J37" s="8" t="str">
        <f>IF(E37="","",IFERROR(VLOOKUP(H37,'2-班级信息'!A:AM,24,0),"错误"))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IF(E37="","",IFERROR(VLOOKUP(H37,'2-班级信息'!A:AH,30,0),"错误"))</f>
        <v/>
      </c>
      <c r="M37" s="104"/>
      <c r="N37" s="105"/>
      <c r="O37" s="106">
        <f>SUMIF('6-学员费用预警表'!A:A,E37,'6-学员费用预警表'!F:F)</f>
        <v>0</v>
      </c>
      <c r="P37" s="106">
        <f>SUMIF('6-学员费用预警表'!A:A,E37,'6-学员费用预警表'!I:I)</f>
        <v>0</v>
      </c>
      <c r="Q37" s="107" t="str">
        <f>IF(E37="","",IFERROR(VLOOKUP(E37,'1-学员信息表'!A:AG,8,0),"错误"))</f>
        <v/>
      </c>
      <c r="R37" s="108"/>
      <c r="S37" s="109"/>
      <c r="T37" s="1"/>
      <c r="U37" s="12"/>
      <c r="V37" s="110"/>
      <c r="W37" s="8" t="str">
        <f>IF(E37="","",IF(ISERROR(VLOOKUP(E37,'1-学员信息表'!A:AG,9,0)),"错误",IF(VLOOKUP(E37,'1-学员信息表'!A:AG,9,0)="","错误",VLOOKUP(E37,'1-学员信息表'!A:AG,9,0))))</f>
        <v/>
      </c>
      <c r="X37" s="107" t="str">
        <f>IF(E37="","",IF(ISERROR(VLOOKUP(E37,'1-学员信息表'!A:AG,20,0)),"错误",IF(VLOOKUP(E37,'1-学员信息表'!A:AG,20,0)="","错误",VLOOKUP(E37,'1-学员信息表'!A:AG,20,0))))</f>
        <v/>
      </c>
      <c r="Y37" s="107" t="str">
        <f>IF(E37="","",IF(ISERROR(VLOOKUP(E37,'1-学员信息表'!A:AG,20,0)),"错误",IF(VLOOKUP(E37,'1-学员信息表'!A:AG,20,0)="","错误",VLOOKUP(E37,'1-学员信息表'!A:AG,20,0))))</f>
        <v/>
      </c>
    </row>
    <row r="38" spans="1:25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10"/>
      <c r="E38" s="1"/>
      <c r="F38" s="12" t="str">
        <f>IF(E38="","",IFERROR(VLOOKUP(E38,'1-学员信息表'!A:AG,2,0),"错误"))</f>
        <v/>
      </c>
      <c r="G38" s="12" t="str">
        <f>IF(E38="","",VLOOKUP(LEFT(H38,3),班级编码!A:M,8,0))</f>
        <v/>
      </c>
      <c r="H38" s="1"/>
      <c r="I38" s="8" t="str">
        <f>IF(E38="","",IFERROR(VLOOKUP(H38,'2-班级信息'!A:AM,23,0),"错误"))</f>
        <v/>
      </c>
      <c r="J38" s="8" t="str">
        <f>IF(E38="","",IFERROR(VLOOKUP(H38,'2-班级信息'!A:AM,24,0),"错误"))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IF(E38="","",IFERROR(VLOOKUP(H38,'2-班级信息'!A:AH,30,0),"错误"))</f>
        <v/>
      </c>
      <c r="M38" s="104"/>
      <c r="N38" s="105"/>
      <c r="O38" s="106">
        <f>SUMIF('6-学员费用预警表'!A:A,E38,'6-学员费用预警表'!F:F)</f>
        <v>0</v>
      </c>
      <c r="P38" s="106">
        <f>SUMIF('6-学员费用预警表'!A:A,E38,'6-学员费用预警表'!I:I)</f>
        <v>0</v>
      </c>
      <c r="Q38" s="107" t="str">
        <f>IF(E38="","",IFERROR(VLOOKUP(E38,'1-学员信息表'!A:AG,8,0),"错误"))</f>
        <v/>
      </c>
      <c r="R38" s="108"/>
      <c r="S38" s="109"/>
      <c r="T38" s="1"/>
      <c r="U38" s="12"/>
      <c r="V38" s="110"/>
      <c r="W38" s="8" t="str">
        <f>IF(E38="","",IF(ISERROR(VLOOKUP(E38,'1-学员信息表'!A:AG,9,0)),"错误",IF(VLOOKUP(E38,'1-学员信息表'!A:AG,9,0)="","错误",VLOOKUP(E38,'1-学员信息表'!A:AG,9,0))))</f>
        <v/>
      </c>
      <c r="X38" s="107" t="str">
        <f>IF(E38="","",IF(ISERROR(VLOOKUP(E38,'1-学员信息表'!A:AG,20,0)),"错误",IF(VLOOKUP(E38,'1-学员信息表'!A:AG,20,0)="","错误",VLOOKUP(E38,'1-学员信息表'!A:AG,20,0))))</f>
        <v/>
      </c>
      <c r="Y38" s="107" t="str">
        <f>IF(E38="","",IF(ISERROR(VLOOKUP(E38,'1-学员信息表'!A:AG,20,0)),"错误",IF(VLOOKUP(E38,'1-学员信息表'!A:AG,20,0)="","错误",VLOOKUP(E38,'1-学员信息表'!A:AG,20,0))))</f>
        <v/>
      </c>
    </row>
    <row r="39" spans="1:25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10"/>
      <c r="E39" s="1"/>
      <c r="F39" s="12" t="str">
        <f>IF(E39="","",IFERROR(VLOOKUP(E39,'1-学员信息表'!A:AG,2,0),"错误"))</f>
        <v/>
      </c>
      <c r="G39" s="12" t="str">
        <f>IF(E39="","",VLOOKUP(LEFT(H39,3),班级编码!A:M,8,0))</f>
        <v/>
      </c>
      <c r="H39" s="1"/>
      <c r="I39" s="8" t="str">
        <f>IF(E39="","",IFERROR(VLOOKUP(H39,'2-班级信息'!A:AM,23,0),"错误"))</f>
        <v/>
      </c>
      <c r="J39" s="8" t="str">
        <f>IF(E39="","",IFERROR(VLOOKUP(H39,'2-班级信息'!A:AM,24,0),"错误"))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IF(E39="","",IFERROR(VLOOKUP(H39,'2-班级信息'!A:AH,30,0),"错误"))</f>
        <v/>
      </c>
      <c r="M39" s="104"/>
      <c r="N39" s="105"/>
      <c r="O39" s="106">
        <f>SUMIF('6-学员费用预警表'!A:A,E39,'6-学员费用预警表'!F:F)</f>
        <v>0</v>
      </c>
      <c r="P39" s="106">
        <f>SUMIF('6-学员费用预警表'!A:A,E39,'6-学员费用预警表'!I:I)</f>
        <v>0</v>
      </c>
      <c r="Q39" s="107" t="str">
        <f>IF(E39="","",IFERROR(VLOOKUP(E39,'1-学员信息表'!A:AG,8,0),"错误"))</f>
        <v/>
      </c>
      <c r="R39" s="108"/>
      <c r="S39" s="109"/>
      <c r="T39" s="1"/>
      <c r="U39" s="12"/>
      <c r="V39" s="110"/>
      <c r="W39" s="8" t="str">
        <f>IF(E39="","",IF(ISERROR(VLOOKUP(E39,'1-学员信息表'!A:AG,9,0)),"错误",IF(VLOOKUP(E39,'1-学员信息表'!A:AG,9,0)="","错误",VLOOKUP(E39,'1-学员信息表'!A:AG,9,0))))</f>
        <v/>
      </c>
      <c r="X39" s="107" t="str">
        <f>IF(E39="","",IF(ISERROR(VLOOKUP(E39,'1-学员信息表'!A:AG,20,0)),"错误",IF(VLOOKUP(E39,'1-学员信息表'!A:AG,20,0)="","错误",VLOOKUP(E39,'1-学员信息表'!A:AG,20,0))))</f>
        <v/>
      </c>
      <c r="Y39" s="107" t="str">
        <f>IF(E39="","",IF(ISERROR(VLOOKUP(E39,'1-学员信息表'!A:AG,20,0)),"错误",IF(VLOOKUP(E39,'1-学员信息表'!A:AG,20,0)="","错误",VLOOKUP(E39,'1-学员信息表'!A:AG,20,0))))</f>
        <v/>
      </c>
    </row>
    <row r="40" spans="1:25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10"/>
      <c r="E40" s="1"/>
      <c r="F40" s="12" t="str">
        <f>IF(E40="","",IFERROR(VLOOKUP(E40,'1-学员信息表'!A:AG,2,0),"错误"))</f>
        <v/>
      </c>
      <c r="G40" s="12" t="str">
        <f>IF(E40="","",VLOOKUP(LEFT(H40,3),班级编码!A:M,8,0))</f>
        <v/>
      </c>
      <c r="H40" s="1"/>
      <c r="I40" s="8" t="str">
        <f>IF(E40="","",IFERROR(VLOOKUP(H40,'2-班级信息'!A:AM,23,0),"错误"))</f>
        <v/>
      </c>
      <c r="J40" s="8" t="str">
        <f>IF(E40="","",IFERROR(VLOOKUP(H40,'2-班级信息'!A:AM,24,0),"错误"))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IF(E40="","",IFERROR(VLOOKUP(H40,'2-班级信息'!A:AH,30,0),"错误"))</f>
        <v/>
      </c>
      <c r="M40" s="104"/>
      <c r="N40" s="105"/>
      <c r="O40" s="106">
        <f>SUMIF('6-学员费用预警表'!A:A,E40,'6-学员费用预警表'!F:F)</f>
        <v>0</v>
      </c>
      <c r="P40" s="106">
        <f>SUMIF('6-学员费用预警表'!A:A,E40,'6-学员费用预警表'!I:I)</f>
        <v>0</v>
      </c>
      <c r="Q40" s="107" t="str">
        <f>IF(E40="","",IFERROR(VLOOKUP(E40,'1-学员信息表'!A:AG,8,0),"错误"))</f>
        <v/>
      </c>
      <c r="R40" s="108"/>
      <c r="S40" s="109"/>
      <c r="T40" s="1"/>
      <c r="U40" s="12"/>
      <c r="V40" s="110"/>
      <c r="W40" s="8" t="str">
        <f>IF(E40="","",IF(ISERROR(VLOOKUP(E40,'1-学员信息表'!A:AG,9,0)),"错误",IF(VLOOKUP(E40,'1-学员信息表'!A:AG,9,0)="","错误",VLOOKUP(E40,'1-学员信息表'!A:AG,9,0))))</f>
        <v/>
      </c>
      <c r="X40" s="107" t="str">
        <f>IF(E40="","",IF(ISERROR(VLOOKUP(E40,'1-学员信息表'!A:AG,20,0)),"错误",IF(VLOOKUP(E40,'1-学员信息表'!A:AG,20,0)="","错误",VLOOKUP(E40,'1-学员信息表'!A:AG,20,0))))</f>
        <v/>
      </c>
      <c r="Y40" s="107" t="str">
        <f>IF(E40="","",IF(ISERROR(VLOOKUP(E40,'1-学员信息表'!A:AG,20,0)),"错误",IF(VLOOKUP(E40,'1-学员信息表'!A:AG,20,0)="","错误",VLOOKUP(E40,'1-学员信息表'!A:AG,20,0))))</f>
        <v/>
      </c>
    </row>
    <row r="41" spans="1:25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10"/>
      <c r="E41" s="1"/>
      <c r="F41" s="12" t="str">
        <f>IF(E41="","",IFERROR(VLOOKUP(E41,'1-学员信息表'!A:AG,2,0),"错误"))</f>
        <v/>
      </c>
      <c r="G41" s="12" t="str">
        <f>IF(E41="","",VLOOKUP(LEFT(H41,3),班级编码!A:M,8,0))</f>
        <v/>
      </c>
      <c r="H41" s="1"/>
      <c r="I41" s="8" t="str">
        <f>IF(E41="","",IFERROR(VLOOKUP(H41,'2-班级信息'!A:AM,23,0),"错误"))</f>
        <v/>
      </c>
      <c r="J41" s="8" t="str">
        <f>IF(E41="","",IFERROR(VLOOKUP(H41,'2-班级信息'!A:AM,24,0),"错误"))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IF(E41="","",IFERROR(VLOOKUP(H41,'2-班级信息'!A:AH,30,0),"错误"))</f>
        <v/>
      </c>
      <c r="M41" s="104"/>
      <c r="N41" s="105"/>
      <c r="O41" s="106">
        <f>SUMIF('6-学员费用预警表'!A:A,E41,'6-学员费用预警表'!F:F)</f>
        <v>0</v>
      </c>
      <c r="P41" s="106">
        <f>SUMIF('6-学员费用预警表'!A:A,E41,'6-学员费用预警表'!I:I)</f>
        <v>0</v>
      </c>
      <c r="Q41" s="107" t="str">
        <f>IF(E41="","",IFERROR(VLOOKUP(E41,'1-学员信息表'!A:AG,8,0),"错误"))</f>
        <v/>
      </c>
      <c r="R41" s="108"/>
      <c r="S41" s="109"/>
      <c r="T41" s="1"/>
      <c r="U41" s="12"/>
      <c r="V41" s="110"/>
      <c r="W41" s="8" t="str">
        <f>IF(E41="","",IF(ISERROR(VLOOKUP(E41,'1-学员信息表'!A:AG,9,0)),"错误",IF(VLOOKUP(E41,'1-学员信息表'!A:AG,9,0)="","错误",VLOOKUP(E41,'1-学员信息表'!A:AG,9,0))))</f>
        <v/>
      </c>
      <c r="X41" s="107" t="str">
        <f>IF(E41="","",IF(ISERROR(VLOOKUP(E41,'1-学员信息表'!A:AG,20,0)),"错误",IF(VLOOKUP(E41,'1-学员信息表'!A:AG,20,0)="","错误",VLOOKUP(E41,'1-学员信息表'!A:AG,20,0))))</f>
        <v/>
      </c>
      <c r="Y41" s="107" t="str">
        <f>IF(E41="","",IF(ISERROR(VLOOKUP(E41,'1-学员信息表'!A:AG,20,0)),"错误",IF(VLOOKUP(E41,'1-学员信息表'!A:AG,20,0)="","错误",VLOOKUP(E41,'1-学员信息表'!A:AG,20,0))))</f>
        <v/>
      </c>
    </row>
    <row r="42" spans="1:25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10"/>
      <c r="E42" s="1"/>
      <c r="F42" s="12" t="str">
        <f>IF(E42="","",IFERROR(VLOOKUP(E42,'1-学员信息表'!A:AG,2,0),"错误"))</f>
        <v/>
      </c>
      <c r="G42" s="12" t="str">
        <f>IF(E42="","",VLOOKUP(LEFT(H42,3),班级编码!A:M,8,0))</f>
        <v/>
      </c>
      <c r="H42" s="1"/>
      <c r="I42" s="8" t="str">
        <f>IF(E42="","",IFERROR(VLOOKUP(H42,'2-班级信息'!A:AM,23,0),"错误"))</f>
        <v/>
      </c>
      <c r="J42" s="8" t="str">
        <f>IF(E42="","",IFERROR(VLOOKUP(H42,'2-班级信息'!A:AM,24,0),"错误"))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IF(E42="","",IFERROR(VLOOKUP(H42,'2-班级信息'!A:AH,30,0),"错误"))</f>
        <v/>
      </c>
      <c r="M42" s="104"/>
      <c r="N42" s="105"/>
      <c r="O42" s="106">
        <f>SUMIF('6-学员费用预警表'!A:A,E42,'6-学员费用预警表'!F:F)</f>
        <v>0</v>
      </c>
      <c r="P42" s="106">
        <f>SUMIF('6-学员费用预警表'!A:A,E42,'6-学员费用预警表'!I:I)</f>
        <v>0</v>
      </c>
      <c r="Q42" s="107" t="str">
        <f>IF(E42="","",IFERROR(VLOOKUP(E42,'1-学员信息表'!A:AG,8,0),"错误"))</f>
        <v/>
      </c>
      <c r="R42" s="108"/>
      <c r="S42" s="109"/>
      <c r="T42" s="1"/>
      <c r="U42" s="12"/>
      <c r="V42" s="110"/>
      <c r="W42" s="8" t="str">
        <f>IF(E42="","",IF(ISERROR(VLOOKUP(E42,'1-学员信息表'!A:AG,9,0)),"错误",IF(VLOOKUP(E42,'1-学员信息表'!A:AG,9,0)="","错误",VLOOKUP(E42,'1-学员信息表'!A:AG,9,0))))</f>
        <v/>
      </c>
      <c r="X42" s="107" t="str">
        <f>IF(E42="","",IF(ISERROR(VLOOKUP(E42,'1-学员信息表'!A:AG,20,0)),"错误",IF(VLOOKUP(E42,'1-学员信息表'!A:AG,20,0)="","错误",VLOOKUP(E42,'1-学员信息表'!A:AG,20,0))))</f>
        <v/>
      </c>
      <c r="Y42" s="107" t="str">
        <f>IF(E42="","",IF(ISERROR(VLOOKUP(E42,'1-学员信息表'!A:AG,20,0)),"错误",IF(VLOOKUP(E42,'1-学员信息表'!A:AG,20,0)="","错误",VLOOKUP(E42,'1-学员信息表'!A:AG,20,0))))</f>
        <v/>
      </c>
    </row>
    <row r="43" spans="1:25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10"/>
      <c r="E43" s="1"/>
      <c r="F43" s="12" t="str">
        <f>IF(E43="","",IFERROR(VLOOKUP(E43,'1-学员信息表'!A:AG,2,0),"错误"))</f>
        <v/>
      </c>
      <c r="G43" s="12" t="str">
        <f>IF(E43="","",VLOOKUP(LEFT(H43,3),班级编码!A:M,8,0))</f>
        <v/>
      </c>
      <c r="H43" s="1"/>
      <c r="I43" s="8" t="str">
        <f>IF(E43="","",IFERROR(VLOOKUP(H43,'2-班级信息'!A:AM,23,0),"错误"))</f>
        <v/>
      </c>
      <c r="J43" s="8" t="str">
        <f>IF(E43="","",IFERROR(VLOOKUP(H43,'2-班级信息'!A:AM,24,0),"错误"))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IF(E43="","",IFERROR(VLOOKUP(H43,'2-班级信息'!A:AH,30,0),"错误"))</f>
        <v/>
      </c>
      <c r="M43" s="104"/>
      <c r="N43" s="105"/>
      <c r="O43" s="106">
        <f>SUMIF('6-学员费用预警表'!A:A,E43,'6-学员费用预警表'!F:F)</f>
        <v>0</v>
      </c>
      <c r="P43" s="106">
        <f>SUMIF('6-学员费用预警表'!A:A,E43,'6-学员费用预警表'!I:I)</f>
        <v>0</v>
      </c>
      <c r="Q43" s="107" t="str">
        <f>IF(E43="","",IFERROR(VLOOKUP(E43,'1-学员信息表'!A:AG,8,0),"错误"))</f>
        <v/>
      </c>
      <c r="R43" s="108"/>
      <c r="S43" s="109"/>
      <c r="T43" s="1"/>
      <c r="U43" s="12"/>
      <c r="V43" s="110"/>
      <c r="W43" s="8" t="str">
        <f>IF(E43="","",IF(ISERROR(VLOOKUP(E43,'1-学员信息表'!A:AG,9,0)),"错误",IF(VLOOKUP(E43,'1-学员信息表'!A:AG,9,0)="","错误",VLOOKUP(E43,'1-学员信息表'!A:AG,9,0))))</f>
        <v/>
      </c>
      <c r="X43" s="107" t="str">
        <f>IF(E43="","",IF(ISERROR(VLOOKUP(E43,'1-学员信息表'!A:AG,20,0)),"错误",IF(VLOOKUP(E43,'1-学员信息表'!A:AG,20,0)="","错误",VLOOKUP(E43,'1-学员信息表'!A:AG,20,0))))</f>
        <v/>
      </c>
      <c r="Y43" s="107" t="str">
        <f>IF(E43="","",IF(ISERROR(VLOOKUP(E43,'1-学员信息表'!A:AG,20,0)),"错误",IF(VLOOKUP(E43,'1-学员信息表'!A:AG,20,0)="","错误",VLOOKUP(E43,'1-学员信息表'!A:AG,20,0))))</f>
        <v/>
      </c>
    </row>
    <row r="44" spans="1:25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10"/>
      <c r="E44" s="1"/>
      <c r="F44" s="12" t="str">
        <f>IF(E44="","",IFERROR(VLOOKUP(E44,'1-学员信息表'!A:AG,2,0),"错误"))</f>
        <v/>
      </c>
      <c r="G44" s="12" t="str">
        <f>IF(E44="","",VLOOKUP(LEFT(H44,3),班级编码!A:M,8,0))</f>
        <v/>
      </c>
      <c r="H44" s="1"/>
      <c r="I44" s="8" t="str">
        <f>IF(E44="","",IFERROR(VLOOKUP(H44,'2-班级信息'!A:AM,23,0),"错误"))</f>
        <v/>
      </c>
      <c r="J44" s="8" t="str">
        <f>IF(E44="","",IFERROR(VLOOKUP(H44,'2-班级信息'!A:AM,24,0),"错误"))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IF(E44="","",IFERROR(VLOOKUP(H44,'2-班级信息'!A:AH,30,0),"错误"))</f>
        <v/>
      </c>
      <c r="M44" s="104"/>
      <c r="N44" s="105"/>
      <c r="O44" s="106">
        <f>SUMIF('6-学员费用预警表'!A:A,E44,'6-学员费用预警表'!F:F)</f>
        <v>0</v>
      </c>
      <c r="P44" s="106">
        <f>SUMIF('6-学员费用预警表'!A:A,E44,'6-学员费用预警表'!I:I)</f>
        <v>0</v>
      </c>
      <c r="Q44" s="107" t="str">
        <f>IF(E44="","",IFERROR(VLOOKUP(E44,'1-学员信息表'!A:AG,8,0),"错误"))</f>
        <v/>
      </c>
      <c r="R44" s="108"/>
      <c r="S44" s="109"/>
      <c r="T44" s="1"/>
      <c r="U44" s="12"/>
      <c r="V44" s="110"/>
      <c r="W44" s="8" t="str">
        <f>IF(E44="","",IF(ISERROR(VLOOKUP(E44,'1-学员信息表'!A:AG,9,0)),"错误",IF(VLOOKUP(E44,'1-学员信息表'!A:AG,9,0)="","错误",VLOOKUP(E44,'1-学员信息表'!A:AG,9,0))))</f>
        <v/>
      </c>
      <c r="X44" s="107" t="str">
        <f>IF(E44="","",IF(ISERROR(VLOOKUP(E44,'1-学员信息表'!A:AG,20,0)),"错误",IF(VLOOKUP(E44,'1-学员信息表'!A:AG,20,0)="","错误",VLOOKUP(E44,'1-学员信息表'!A:AG,20,0))))</f>
        <v/>
      </c>
      <c r="Y44" s="107" t="str">
        <f>IF(E44="","",IF(ISERROR(VLOOKUP(E44,'1-学员信息表'!A:AG,20,0)),"错误",IF(VLOOKUP(E44,'1-学员信息表'!A:AG,20,0)="","错误",VLOOKUP(E44,'1-学员信息表'!A:AG,20,0))))</f>
        <v/>
      </c>
    </row>
    <row r="45" spans="1:25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10"/>
      <c r="E45" s="1"/>
      <c r="F45" s="12" t="str">
        <f>IF(E45="","",IFERROR(VLOOKUP(E45,'1-学员信息表'!A:AG,2,0),"错误"))</f>
        <v/>
      </c>
      <c r="G45" s="12" t="str">
        <f>IF(E45="","",VLOOKUP(LEFT(H45,3),班级编码!A:M,8,0))</f>
        <v/>
      </c>
      <c r="H45" s="1"/>
      <c r="I45" s="8" t="str">
        <f>IF(E45="","",IFERROR(VLOOKUP(H45,'2-班级信息'!A:AM,23,0),"错误"))</f>
        <v/>
      </c>
      <c r="J45" s="8" t="str">
        <f>IF(E45="","",IFERROR(VLOOKUP(H45,'2-班级信息'!A:AM,24,0),"错误"))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IF(E45="","",IFERROR(VLOOKUP(H45,'2-班级信息'!A:AH,30,0),"错误"))</f>
        <v/>
      </c>
      <c r="M45" s="104"/>
      <c r="N45" s="105"/>
      <c r="O45" s="106">
        <f>SUMIF('6-学员费用预警表'!A:A,E45,'6-学员费用预警表'!F:F)</f>
        <v>0</v>
      </c>
      <c r="P45" s="106">
        <f>SUMIF('6-学员费用预警表'!A:A,E45,'6-学员费用预警表'!I:I)</f>
        <v>0</v>
      </c>
      <c r="Q45" s="107" t="str">
        <f>IF(E45="","",IFERROR(VLOOKUP(E45,'1-学员信息表'!A:AG,8,0),"错误"))</f>
        <v/>
      </c>
      <c r="R45" s="108"/>
      <c r="S45" s="109"/>
      <c r="T45" s="1"/>
      <c r="U45" s="12"/>
      <c r="V45" s="110"/>
      <c r="W45" s="8" t="str">
        <f>IF(E45="","",IF(ISERROR(VLOOKUP(E45,'1-学员信息表'!A:AG,9,0)),"错误",IF(VLOOKUP(E45,'1-学员信息表'!A:AG,9,0)="","错误",VLOOKUP(E45,'1-学员信息表'!A:AG,9,0))))</f>
        <v/>
      </c>
      <c r="X45" s="107" t="str">
        <f>IF(E45="","",IF(ISERROR(VLOOKUP(E45,'1-学员信息表'!A:AG,20,0)),"错误",IF(VLOOKUP(E45,'1-学员信息表'!A:AG,20,0)="","错误",VLOOKUP(E45,'1-学员信息表'!A:AG,20,0))))</f>
        <v/>
      </c>
      <c r="Y45" s="107" t="str">
        <f>IF(E45="","",IF(ISERROR(VLOOKUP(E45,'1-学员信息表'!A:AG,20,0)),"错误",IF(VLOOKUP(E45,'1-学员信息表'!A:AG,20,0)="","错误",VLOOKUP(E45,'1-学员信息表'!A:AG,20,0))))</f>
        <v/>
      </c>
    </row>
    <row r="46" spans="1:25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10"/>
      <c r="E46" s="1"/>
      <c r="F46" s="12" t="str">
        <f>IF(E46="","",IFERROR(VLOOKUP(E46,'1-学员信息表'!A:AG,2,0),"错误"))</f>
        <v/>
      </c>
      <c r="G46" s="12" t="str">
        <f>IF(E46="","",VLOOKUP(LEFT(H46,3),班级编码!A:M,8,0))</f>
        <v/>
      </c>
      <c r="H46" s="1"/>
      <c r="I46" s="8" t="str">
        <f>IF(E46="","",IFERROR(VLOOKUP(H46,'2-班级信息'!A:AM,23,0),"错误"))</f>
        <v/>
      </c>
      <c r="J46" s="8" t="str">
        <f>IF(E46="","",IFERROR(VLOOKUP(H46,'2-班级信息'!A:AM,24,0),"错误"))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IF(E46="","",IFERROR(VLOOKUP(H46,'2-班级信息'!A:AH,30,0),"错误"))</f>
        <v/>
      </c>
      <c r="M46" s="104"/>
      <c r="N46" s="105"/>
      <c r="O46" s="106">
        <f>SUMIF('6-学员费用预警表'!A:A,E46,'6-学员费用预警表'!F:F)</f>
        <v>0</v>
      </c>
      <c r="P46" s="106">
        <f>SUMIF('6-学员费用预警表'!A:A,E46,'6-学员费用预警表'!I:I)</f>
        <v>0</v>
      </c>
      <c r="Q46" s="107" t="str">
        <f>IF(E46="","",IFERROR(VLOOKUP(E46,'1-学员信息表'!A:AG,8,0),"错误"))</f>
        <v/>
      </c>
      <c r="R46" s="108"/>
      <c r="S46" s="109"/>
      <c r="T46" s="1"/>
      <c r="U46" s="12"/>
      <c r="V46" s="110"/>
      <c r="W46" s="8" t="str">
        <f>IF(E46="","",IF(ISERROR(VLOOKUP(E46,'1-学员信息表'!A:AG,9,0)),"错误",IF(VLOOKUP(E46,'1-学员信息表'!A:AG,9,0)="","错误",VLOOKUP(E46,'1-学员信息表'!A:AG,9,0))))</f>
        <v/>
      </c>
      <c r="X46" s="107" t="str">
        <f>IF(E46="","",IF(ISERROR(VLOOKUP(E46,'1-学员信息表'!A:AG,20,0)),"错误",IF(VLOOKUP(E46,'1-学员信息表'!A:AG,20,0)="","错误",VLOOKUP(E46,'1-学员信息表'!A:AG,20,0))))</f>
        <v/>
      </c>
      <c r="Y46" s="107" t="str">
        <f>IF(E46="","",IF(ISERROR(VLOOKUP(E46,'1-学员信息表'!A:AG,20,0)),"错误",IF(VLOOKUP(E46,'1-学员信息表'!A:AG,20,0)="","错误",VLOOKUP(E46,'1-学员信息表'!A:AG,20,0))))</f>
        <v/>
      </c>
    </row>
    <row r="47" spans="1:25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10"/>
      <c r="E47" s="1"/>
      <c r="F47" s="12" t="str">
        <f>IF(E47="","",IFERROR(VLOOKUP(E47,'1-学员信息表'!A:AG,2,0),"错误"))</f>
        <v/>
      </c>
      <c r="G47" s="12" t="str">
        <f>IF(E47="","",VLOOKUP(LEFT(H47,3),班级编码!A:M,8,0))</f>
        <v/>
      </c>
      <c r="H47" s="1"/>
      <c r="I47" s="8" t="str">
        <f>IF(E47="","",IFERROR(VLOOKUP(H47,'2-班级信息'!A:AM,23,0),"错误"))</f>
        <v/>
      </c>
      <c r="J47" s="8" t="str">
        <f>IF(E47="","",IFERROR(VLOOKUP(H47,'2-班级信息'!A:AM,24,0),"错误"))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IF(E47="","",IFERROR(VLOOKUP(H47,'2-班级信息'!A:AH,30,0),"错误"))</f>
        <v/>
      </c>
      <c r="M47" s="104"/>
      <c r="N47" s="105"/>
      <c r="O47" s="106">
        <f>SUMIF('6-学员费用预警表'!A:A,E47,'6-学员费用预警表'!F:F)</f>
        <v>0</v>
      </c>
      <c r="P47" s="106">
        <f>SUMIF('6-学员费用预警表'!A:A,E47,'6-学员费用预警表'!I:I)</f>
        <v>0</v>
      </c>
      <c r="Q47" s="107" t="str">
        <f>IF(E47="","",IFERROR(VLOOKUP(E47,'1-学员信息表'!A:AG,8,0),"错误"))</f>
        <v/>
      </c>
      <c r="R47" s="108"/>
      <c r="S47" s="109"/>
      <c r="T47" s="1"/>
      <c r="U47" s="12"/>
      <c r="V47" s="110"/>
      <c r="W47" s="8" t="str">
        <f>IF(E47="","",IF(ISERROR(VLOOKUP(E47,'1-学员信息表'!A:AG,9,0)),"错误",IF(VLOOKUP(E47,'1-学员信息表'!A:AG,9,0)="","错误",VLOOKUP(E47,'1-学员信息表'!A:AG,9,0))))</f>
        <v/>
      </c>
      <c r="X47" s="107" t="str">
        <f>IF(E47="","",IF(ISERROR(VLOOKUP(E47,'1-学员信息表'!A:AG,20,0)),"错误",IF(VLOOKUP(E47,'1-学员信息表'!A:AG,20,0)="","错误",VLOOKUP(E47,'1-学员信息表'!A:AG,20,0))))</f>
        <v/>
      </c>
      <c r="Y47" s="107" t="str">
        <f>IF(E47="","",IF(ISERROR(VLOOKUP(E47,'1-学员信息表'!A:AG,20,0)),"错误",IF(VLOOKUP(E47,'1-学员信息表'!A:AG,20,0)="","错误",VLOOKUP(E47,'1-学员信息表'!A:AG,20,0))))</f>
        <v/>
      </c>
    </row>
    <row r="48" spans="1:25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10"/>
      <c r="E48" s="1"/>
      <c r="F48" s="12" t="str">
        <f>IF(E48="","",IFERROR(VLOOKUP(E48,'1-学员信息表'!A:AG,2,0),"错误"))</f>
        <v/>
      </c>
      <c r="G48" s="12" t="str">
        <f>IF(E48="","",VLOOKUP(LEFT(H48,3),班级编码!A:M,8,0))</f>
        <v/>
      </c>
      <c r="H48" s="1"/>
      <c r="I48" s="8" t="str">
        <f>IF(E48="","",IFERROR(VLOOKUP(H48,'2-班级信息'!A:AM,23,0),"错误"))</f>
        <v/>
      </c>
      <c r="J48" s="8" t="str">
        <f>IF(E48="","",IFERROR(VLOOKUP(H48,'2-班级信息'!A:AM,24,0),"错误"))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IF(E48="","",IFERROR(VLOOKUP(H48,'2-班级信息'!A:AH,30,0),"错误"))</f>
        <v/>
      </c>
      <c r="M48" s="104"/>
      <c r="N48" s="105"/>
      <c r="O48" s="106">
        <f>SUMIF('6-学员费用预警表'!A:A,E48,'6-学员费用预警表'!F:F)</f>
        <v>0</v>
      </c>
      <c r="P48" s="106">
        <f>SUMIF('6-学员费用预警表'!A:A,E48,'6-学员费用预警表'!I:I)</f>
        <v>0</v>
      </c>
      <c r="Q48" s="107" t="str">
        <f>IF(E48="","",IFERROR(VLOOKUP(E48,'1-学员信息表'!A:AG,8,0),"错误"))</f>
        <v/>
      </c>
      <c r="R48" s="108"/>
      <c r="S48" s="109"/>
      <c r="T48" s="1"/>
      <c r="U48" s="12"/>
      <c r="V48" s="110"/>
      <c r="W48" s="8" t="str">
        <f>IF(E48="","",IF(ISERROR(VLOOKUP(E48,'1-学员信息表'!A:AG,9,0)),"错误",IF(VLOOKUP(E48,'1-学员信息表'!A:AG,9,0)="","错误",VLOOKUP(E48,'1-学员信息表'!A:AG,9,0))))</f>
        <v/>
      </c>
      <c r="X48" s="107" t="str">
        <f>IF(E48="","",IF(ISERROR(VLOOKUP(E48,'1-学员信息表'!A:AG,20,0)),"错误",IF(VLOOKUP(E48,'1-学员信息表'!A:AG,20,0)="","错误",VLOOKUP(E48,'1-学员信息表'!A:AG,20,0))))</f>
        <v/>
      </c>
      <c r="Y48" s="107" t="str">
        <f>IF(E48="","",IF(ISERROR(VLOOKUP(E48,'1-学员信息表'!A:AG,20,0)),"错误",IF(VLOOKUP(E48,'1-学员信息表'!A:AG,20,0)="","错误",VLOOKUP(E48,'1-学员信息表'!A:AG,20,0))))</f>
        <v/>
      </c>
    </row>
    <row r="49" spans="1:25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10"/>
      <c r="E49" s="1"/>
      <c r="F49" s="12" t="str">
        <f>IF(E49="","",IFERROR(VLOOKUP(E49,'1-学员信息表'!A:AG,2,0),"错误"))</f>
        <v/>
      </c>
      <c r="G49" s="12" t="str">
        <f>IF(E49="","",VLOOKUP(LEFT(H49,3),班级编码!A:M,8,0))</f>
        <v/>
      </c>
      <c r="H49" s="1"/>
      <c r="I49" s="8" t="str">
        <f>IF(E49="","",IFERROR(VLOOKUP(H49,'2-班级信息'!A:AM,23,0),"错误"))</f>
        <v/>
      </c>
      <c r="J49" s="8" t="str">
        <f>IF(E49="","",IFERROR(VLOOKUP(H49,'2-班级信息'!A:AM,24,0),"错误"))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IF(E49="","",IFERROR(VLOOKUP(H49,'2-班级信息'!A:AH,30,0),"错误"))</f>
        <v/>
      </c>
      <c r="M49" s="104"/>
      <c r="N49" s="105"/>
      <c r="O49" s="106">
        <f>SUMIF('6-学员费用预警表'!A:A,E49,'6-学员费用预警表'!F:F)</f>
        <v>0</v>
      </c>
      <c r="P49" s="106">
        <f>SUMIF('6-学员费用预警表'!A:A,E49,'6-学员费用预警表'!I:I)</f>
        <v>0</v>
      </c>
      <c r="Q49" s="107" t="str">
        <f>IF(E49="","",IFERROR(VLOOKUP(E49,'1-学员信息表'!A:AG,8,0),"错误"))</f>
        <v/>
      </c>
      <c r="R49" s="108"/>
      <c r="S49" s="109"/>
      <c r="T49" s="1"/>
      <c r="U49" s="12"/>
      <c r="V49" s="110"/>
      <c r="W49" s="8" t="str">
        <f>IF(E49="","",IF(ISERROR(VLOOKUP(E49,'1-学员信息表'!A:AG,9,0)),"错误",IF(VLOOKUP(E49,'1-学员信息表'!A:AG,9,0)="","错误",VLOOKUP(E49,'1-学员信息表'!A:AG,9,0))))</f>
        <v/>
      </c>
      <c r="X49" s="107" t="str">
        <f>IF(E49="","",IF(ISERROR(VLOOKUP(E49,'1-学员信息表'!A:AG,20,0)),"错误",IF(VLOOKUP(E49,'1-学员信息表'!A:AG,20,0)="","错误",VLOOKUP(E49,'1-学员信息表'!A:AG,20,0))))</f>
        <v/>
      </c>
      <c r="Y49" s="107" t="str">
        <f>IF(E49="","",IF(ISERROR(VLOOKUP(E49,'1-学员信息表'!A:AG,20,0)),"错误",IF(VLOOKUP(E49,'1-学员信息表'!A:AG,20,0)="","错误",VLOOKUP(E49,'1-学员信息表'!A:AG,20,0))))</f>
        <v/>
      </c>
    </row>
    <row r="50" spans="1:25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10"/>
      <c r="E50" s="1"/>
      <c r="F50" s="12" t="str">
        <f>IF(E50="","",IFERROR(VLOOKUP(E50,'1-学员信息表'!A:AG,2,0),"错误"))</f>
        <v/>
      </c>
      <c r="G50" s="12" t="str">
        <f>IF(E50="","",VLOOKUP(LEFT(H50,3),班级编码!A:M,8,0))</f>
        <v/>
      </c>
      <c r="H50" s="1"/>
      <c r="I50" s="8" t="str">
        <f>IF(E50="","",IFERROR(VLOOKUP(H50,'2-班级信息'!A:AM,23,0),"错误"))</f>
        <v/>
      </c>
      <c r="J50" s="8" t="str">
        <f>IF(E50="","",IFERROR(VLOOKUP(H50,'2-班级信息'!A:AM,24,0),"错误"))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IF(E50="","",IFERROR(VLOOKUP(H50,'2-班级信息'!A:AH,30,0),"错误"))</f>
        <v/>
      </c>
      <c r="M50" s="104"/>
      <c r="N50" s="105"/>
      <c r="O50" s="106">
        <f>SUMIF('6-学员费用预警表'!A:A,E50,'6-学员费用预警表'!F:F)</f>
        <v>0</v>
      </c>
      <c r="P50" s="106">
        <f>SUMIF('6-学员费用预警表'!A:A,E50,'6-学员费用预警表'!I:I)</f>
        <v>0</v>
      </c>
      <c r="Q50" s="107" t="str">
        <f>IF(E50="","",IFERROR(VLOOKUP(E50,'1-学员信息表'!A:AG,8,0),"错误"))</f>
        <v/>
      </c>
      <c r="R50" s="108"/>
      <c r="S50" s="109"/>
      <c r="T50" s="1"/>
      <c r="U50" s="12"/>
      <c r="V50" s="110"/>
      <c r="W50" s="8" t="str">
        <f>IF(E50="","",IF(ISERROR(VLOOKUP(E50,'1-学员信息表'!A:AG,9,0)),"错误",IF(VLOOKUP(E50,'1-学员信息表'!A:AG,9,0)="","错误",VLOOKUP(E50,'1-学员信息表'!A:AG,9,0))))</f>
        <v/>
      </c>
      <c r="X50" s="107" t="str">
        <f>IF(E50="","",IF(ISERROR(VLOOKUP(E50,'1-学员信息表'!A:AG,20,0)),"错误",IF(VLOOKUP(E50,'1-学员信息表'!A:AG,20,0)="","错误",VLOOKUP(E50,'1-学员信息表'!A:AG,20,0))))</f>
        <v/>
      </c>
      <c r="Y50" s="107" t="str">
        <f>IF(E50="","",IF(ISERROR(VLOOKUP(E50,'1-学员信息表'!A:AG,20,0)),"错误",IF(VLOOKUP(E50,'1-学员信息表'!A:AG,20,0)="","错误",VLOOKUP(E50,'1-学员信息表'!A:AG,20,0))))</f>
        <v/>
      </c>
    </row>
    <row r="51" spans="1:25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10"/>
      <c r="E51" s="1"/>
      <c r="F51" s="12" t="str">
        <f>IF(E51="","",IFERROR(VLOOKUP(E51,'1-学员信息表'!A:AG,2,0),"错误"))</f>
        <v/>
      </c>
      <c r="G51" s="12" t="str">
        <f>IF(E51="","",VLOOKUP(LEFT(H51,3),班级编码!A:M,8,0))</f>
        <v/>
      </c>
      <c r="H51" s="1"/>
      <c r="I51" s="8" t="str">
        <f>IF(E51="","",IFERROR(VLOOKUP(H51,'2-班级信息'!A:AM,23,0),"错误"))</f>
        <v/>
      </c>
      <c r="J51" s="8" t="str">
        <f>IF(E51="","",IFERROR(VLOOKUP(H51,'2-班级信息'!A:AM,24,0),"错误"))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IF(E51="","",IFERROR(VLOOKUP(H51,'2-班级信息'!A:AH,30,0),"错误"))</f>
        <v/>
      </c>
      <c r="M51" s="104"/>
      <c r="N51" s="105"/>
      <c r="O51" s="106">
        <f>SUMIF('6-学员费用预警表'!A:A,E51,'6-学员费用预警表'!F:F)</f>
        <v>0</v>
      </c>
      <c r="P51" s="106">
        <f>SUMIF('6-学员费用预警表'!A:A,E51,'6-学员费用预警表'!I:I)</f>
        <v>0</v>
      </c>
      <c r="Q51" s="107" t="str">
        <f>IF(E51="","",IFERROR(VLOOKUP(E51,'1-学员信息表'!A:AG,8,0),"错误"))</f>
        <v/>
      </c>
      <c r="R51" s="108"/>
      <c r="S51" s="109"/>
      <c r="T51" s="1"/>
      <c r="U51" s="12"/>
      <c r="V51" s="110"/>
      <c r="W51" s="8" t="str">
        <f>IF(E51="","",IF(ISERROR(VLOOKUP(E51,'1-学员信息表'!A:AG,9,0)),"错误",IF(VLOOKUP(E51,'1-学员信息表'!A:AG,9,0)="","错误",VLOOKUP(E51,'1-学员信息表'!A:AG,9,0))))</f>
        <v/>
      </c>
      <c r="X51" s="107" t="str">
        <f>IF(E51="","",IF(ISERROR(VLOOKUP(E51,'1-学员信息表'!A:AG,20,0)),"错误",IF(VLOOKUP(E51,'1-学员信息表'!A:AG,20,0)="","错误",VLOOKUP(E51,'1-学员信息表'!A:AG,20,0))))</f>
        <v/>
      </c>
      <c r="Y51" s="107" t="str">
        <f>IF(E51="","",IF(ISERROR(VLOOKUP(E51,'1-学员信息表'!A:AG,20,0)),"错误",IF(VLOOKUP(E51,'1-学员信息表'!A:AG,20,0)="","错误",VLOOKUP(E51,'1-学员信息表'!A:AG,20,0))))</f>
        <v/>
      </c>
    </row>
    <row r="52" spans="1:25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10"/>
      <c r="E52" s="1"/>
      <c r="F52" s="12" t="str">
        <f>IF(E52="","",IFERROR(VLOOKUP(E52,'1-学员信息表'!A:AG,2,0),"错误"))</f>
        <v/>
      </c>
      <c r="G52" s="12" t="str">
        <f>IF(E52="","",VLOOKUP(LEFT(H52,3),班级编码!A:M,8,0))</f>
        <v/>
      </c>
      <c r="H52" s="1"/>
      <c r="I52" s="8" t="str">
        <f>IF(E52="","",IFERROR(VLOOKUP(H52,'2-班级信息'!A:AM,23,0),"错误"))</f>
        <v/>
      </c>
      <c r="J52" s="8" t="str">
        <f>IF(E52="","",IFERROR(VLOOKUP(H52,'2-班级信息'!A:AM,24,0),"错误"))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IF(E52="","",IFERROR(VLOOKUP(H52,'2-班级信息'!A:AH,30,0),"错误"))</f>
        <v/>
      </c>
      <c r="M52" s="104"/>
      <c r="N52" s="105"/>
      <c r="O52" s="106">
        <f>SUMIF('6-学员费用预警表'!A:A,E52,'6-学员费用预警表'!F:F)</f>
        <v>0</v>
      </c>
      <c r="P52" s="106">
        <f>SUMIF('6-学员费用预警表'!A:A,E52,'6-学员费用预警表'!I:I)</f>
        <v>0</v>
      </c>
      <c r="Q52" s="107" t="str">
        <f>IF(E52="","",IFERROR(VLOOKUP(E52,'1-学员信息表'!A:AG,8,0),"错误"))</f>
        <v/>
      </c>
      <c r="R52" s="108"/>
      <c r="S52" s="109"/>
      <c r="T52" s="1"/>
      <c r="U52" s="12"/>
      <c r="V52" s="110"/>
      <c r="W52" s="8" t="str">
        <f>IF(E52="","",IF(ISERROR(VLOOKUP(E52,'1-学员信息表'!A:AG,9,0)),"错误",IF(VLOOKUP(E52,'1-学员信息表'!A:AG,9,0)="","错误",VLOOKUP(E52,'1-学员信息表'!A:AG,9,0))))</f>
        <v/>
      </c>
      <c r="X52" s="107" t="str">
        <f>IF(E52="","",IF(ISERROR(VLOOKUP(E52,'1-学员信息表'!A:AG,20,0)),"错误",IF(VLOOKUP(E52,'1-学员信息表'!A:AG,20,0)="","错误",VLOOKUP(E52,'1-学员信息表'!A:AG,20,0))))</f>
        <v/>
      </c>
      <c r="Y52" s="107" t="str">
        <f>IF(E52="","",IF(ISERROR(VLOOKUP(E52,'1-学员信息表'!A:AG,20,0)),"错误",IF(VLOOKUP(E52,'1-学员信息表'!A:AG,20,0)="","错误",VLOOKUP(E52,'1-学员信息表'!A:AG,20,0))))</f>
        <v/>
      </c>
    </row>
    <row r="53" spans="1:25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10"/>
      <c r="E53" s="1"/>
      <c r="F53" s="12" t="str">
        <f>IF(E53="","",IFERROR(VLOOKUP(E53,'1-学员信息表'!A:AG,2,0),"错误"))</f>
        <v/>
      </c>
      <c r="G53" s="12" t="str">
        <f>IF(E53="","",VLOOKUP(LEFT(H53,3),班级编码!A:M,8,0))</f>
        <v/>
      </c>
      <c r="H53" s="1"/>
      <c r="I53" s="8" t="str">
        <f>IF(E53="","",IFERROR(VLOOKUP(H53,'2-班级信息'!A:AM,23,0),"错误"))</f>
        <v/>
      </c>
      <c r="J53" s="8" t="str">
        <f>IF(E53="","",IFERROR(VLOOKUP(H53,'2-班级信息'!A:AM,24,0),"错误"))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IF(E53="","",IFERROR(VLOOKUP(H53,'2-班级信息'!A:AH,30,0),"错误"))</f>
        <v/>
      </c>
      <c r="M53" s="104"/>
      <c r="N53" s="105"/>
      <c r="O53" s="106">
        <f>SUMIF('6-学员费用预警表'!A:A,E53,'6-学员费用预警表'!F:F)</f>
        <v>0</v>
      </c>
      <c r="P53" s="106">
        <f>SUMIF('6-学员费用预警表'!A:A,E53,'6-学员费用预警表'!I:I)</f>
        <v>0</v>
      </c>
      <c r="Q53" s="107" t="str">
        <f>IF(E53="","",IFERROR(VLOOKUP(E53,'1-学员信息表'!A:AG,8,0),"错误"))</f>
        <v/>
      </c>
      <c r="R53" s="108"/>
      <c r="S53" s="109"/>
      <c r="T53" s="1"/>
      <c r="U53" s="12"/>
      <c r="V53" s="110"/>
      <c r="W53" s="8" t="str">
        <f>IF(E53="","",IF(ISERROR(VLOOKUP(E53,'1-学员信息表'!A:AG,9,0)),"错误",IF(VLOOKUP(E53,'1-学员信息表'!A:AG,9,0)="","错误",VLOOKUP(E53,'1-学员信息表'!A:AG,9,0))))</f>
        <v/>
      </c>
      <c r="X53" s="107" t="str">
        <f>IF(E53="","",IF(ISERROR(VLOOKUP(E53,'1-学员信息表'!A:AG,20,0)),"错误",IF(VLOOKUP(E53,'1-学员信息表'!A:AG,20,0)="","错误",VLOOKUP(E53,'1-学员信息表'!A:AG,20,0))))</f>
        <v/>
      </c>
      <c r="Y53" s="107" t="str">
        <f>IF(E53="","",IF(ISERROR(VLOOKUP(E53,'1-学员信息表'!A:AG,20,0)),"错误",IF(VLOOKUP(E53,'1-学员信息表'!A:AG,20,0)="","错误",VLOOKUP(E53,'1-学员信息表'!A:AG,20,0))))</f>
        <v/>
      </c>
    </row>
    <row r="54" spans="1:25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10"/>
      <c r="E54" s="1"/>
      <c r="F54" s="12" t="str">
        <f>IF(E54="","",IFERROR(VLOOKUP(E54,'1-学员信息表'!A:AG,2,0),"错误"))</f>
        <v/>
      </c>
      <c r="G54" s="12" t="str">
        <f>IF(E54="","",VLOOKUP(LEFT(H54,3),班级编码!A:M,8,0))</f>
        <v/>
      </c>
      <c r="H54" s="1"/>
      <c r="I54" s="8" t="str">
        <f>IF(E54="","",IFERROR(VLOOKUP(H54,'2-班级信息'!A:AM,23,0),"错误"))</f>
        <v/>
      </c>
      <c r="J54" s="8" t="str">
        <f>IF(E54="","",IFERROR(VLOOKUP(H54,'2-班级信息'!A:AM,24,0),"错误"))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IF(E54="","",IFERROR(VLOOKUP(H54,'2-班级信息'!A:AH,30,0),"错误"))</f>
        <v/>
      </c>
      <c r="M54" s="104"/>
      <c r="N54" s="105"/>
      <c r="O54" s="106">
        <f>SUMIF('6-学员费用预警表'!A:A,E54,'6-学员费用预警表'!F:F)</f>
        <v>0</v>
      </c>
      <c r="P54" s="106">
        <f>SUMIF('6-学员费用预警表'!A:A,E54,'6-学员费用预警表'!I:I)</f>
        <v>0</v>
      </c>
      <c r="Q54" s="107" t="str">
        <f>IF(E54="","",IFERROR(VLOOKUP(E54,'1-学员信息表'!A:AG,8,0),"错误"))</f>
        <v/>
      </c>
      <c r="R54" s="108"/>
      <c r="S54" s="109"/>
      <c r="T54" s="1"/>
      <c r="U54" s="12"/>
      <c r="V54" s="110"/>
      <c r="W54" s="8" t="str">
        <f>IF(E54="","",IF(ISERROR(VLOOKUP(E54,'1-学员信息表'!A:AG,9,0)),"错误",IF(VLOOKUP(E54,'1-学员信息表'!A:AG,9,0)="","错误",VLOOKUP(E54,'1-学员信息表'!A:AG,9,0))))</f>
        <v/>
      </c>
      <c r="X54" s="107" t="str">
        <f>IF(E54="","",IF(ISERROR(VLOOKUP(E54,'1-学员信息表'!A:AG,20,0)),"错误",IF(VLOOKUP(E54,'1-学员信息表'!A:AG,20,0)="","错误",VLOOKUP(E54,'1-学员信息表'!A:AG,20,0))))</f>
        <v/>
      </c>
      <c r="Y54" s="107" t="str">
        <f>IF(E54="","",IF(ISERROR(VLOOKUP(E54,'1-学员信息表'!A:AG,20,0)),"错误",IF(VLOOKUP(E54,'1-学员信息表'!A:AG,20,0)="","错误",VLOOKUP(E54,'1-学员信息表'!A:AG,20,0))))</f>
        <v/>
      </c>
    </row>
    <row r="55" spans="1:25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10"/>
      <c r="E55" s="1"/>
      <c r="F55" s="12" t="str">
        <f>IF(E55="","",IFERROR(VLOOKUP(E55,'1-学员信息表'!A:AG,2,0),"错误"))</f>
        <v/>
      </c>
      <c r="G55" s="12" t="str">
        <f>IF(E55="","",VLOOKUP(LEFT(H55,3),班级编码!A:M,8,0))</f>
        <v/>
      </c>
      <c r="H55" s="1"/>
      <c r="I55" s="8" t="str">
        <f>IF(E55="","",IFERROR(VLOOKUP(H55,'2-班级信息'!A:AM,23,0),"错误"))</f>
        <v/>
      </c>
      <c r="J55" s="8" t="str">
        <f>IF(E55="","",IFERROR(VLOOKUP(H55,'2-班级信息'!A:AM,24,0),"错误"))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IF(E55="","",IFERROR(VLOOKUP(H55,'2-班级信息'!A:AH,30,0),"错误"))</f>
        <v/>
      </c>
      <c r="M55" s="104"/>
      <c r="N55" s="105"/>
      <c r="O55" s="106">
        <f>SUMIF('6-学员费用预警表'!A:A,E55,'6-学员费用预警表'!F:F)</f>
        <v>0</v>
      </c>
      <c r="P55" s="106">
        <f>SUMIF('6-学员费用预警表'!A:A,E55,'6-学员费用预警表'!I:I)</f>
        <v>0</v>
      </c>
      <c r="Q55" s="107" t="str">
        <f>IF(E55="","",IFERROR(VLOOKUP(E55,'1-学员信息表'!A:AG,8,0),"错误"))</f>
        <v/>
      </c>
      <c r="R55" s="108"/>
      <c r="S55" s="109"/>
      <c r="T55" s="1"/>
      <c r="U55" s="12"/>
      <c r="V55" s="110"/>
      <c r="W55" s="8" t="str">
        <f>IF(E55="","",IF(ISERROR(VLOOKUP(E55,'1-学员信息表'!A:AG,9,0)),"错误",IF(VLOOKUP(E55,'1-学员信息表'!A:AG,9,0)="","错误",VLOOKUP(E55,'1-学员信息表'!A:AG,9,0))))</f>
        <v/>
      </c>
      <c r="X55" s="107" t="str">
        <f>IF(E55="","",IF(ISERROR(VLOOKUP(E55,'1-学员信息表'!A:AG,20,0)),"错误",IF(VLOOKUP(E55,'1-学员信息表'!A:AG,20,0)="","错误",VLOOKUP(E55,'1-学员信息表'!A:AG,20,0))))</f>
        <v/>
      </c>
      <c r="Y55" s="107" t="str">
        <f>IF(E55="","",IF(ISERROR(VLOOKUP(E55,'1-学员信息表'!A:AG,20,0)),"错误",IF(VLOOKUP(E55,'1-学员信息表'!A:AG,20,0)="","错误",VLOOKUP(E55,'1-学员信息表'!A:AG,20,0))))</f>
        <v/>
      </c>
    </row>
    <row r="56" spans="1:25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10"/>
      <c r="E56" s="1"/>
      <c r="F56" s="12" t="str">
        <f>IF(E56="","",IFERROR(VLOOKUP(E56,'1-学员信息表'!A:AG,2,0),"错误"))</f>
        <v/>
      </c>
      <c r="G56" s="12" t="str">
        <f>IF(E56="","",VLOOKUP(LEFT(H56,3),班级编码!A:M,8,0))</f>
        <v/>
      </c>
      <c r="H56" s="1"/>
      <c r="I56" s="8" t="str">
        <f>IF(E56="","",IFERROR(VLOOKUP(H56,'2-班级信息'!A:AM,23,0),"错误"))</f>
        <v/>
      </c>
      <c r="J56" s="8" t="str">
        <f>IF(E56="","",IFERROR(VLOOKUP(H56,'2-班级信息'!A:AM,24,0),"错误"))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IF(E56="","",IFERROR(VLOOKUP(H56,'2-班级信息'!A:AH,30,0),"错误"))</f>
        <v/>
      </c>
      <c r="M56" s="104"/>
      <c r="N56" s="105"/>
      <c r="O56" s="106">
        <f>SUMIF('6-学员费用预警表'!A:A,E56,'6-学员费用预警表'!F:F)</f>
        <v>0</v>
      </c>
      <c r="P56" s="106">
        <f>SUMIF('6-学员费用预警表'!A:A,E56,'6-学员费用预警表'!I:I)</f>
        <v>0</v>
      </c>
      <c r="Q56" s="107" t="str">
        <f>IF(E56="","",IFERROR(VLOOKUP(E56,'1-学员信息表'!A:AG,8,0),"错误"))</f>
        <v/>
      </c>
      <c r="R56" s="108"/>
      <c r="S56" s="109"/>
      <c r="T56" s="1"/>
      <c r="U56" s="12"/>
      <c r="V56" s="110"/>
      <c r="W56" s="8" t="str">
        <f>IF(E56="","",IF(ISERROR(VLOOKUP(E56,'1-学员信息表'!A:AG,9,0)),"错误",IF(VLOOKUP(E56,'1-学员信息表'!A:AG,9,0)="","错误",VLOOKUP(E56,'1-学员信息表'!A:AG,9,0))))</f>
        <v/>
      </c>
      <c r="X56" s="107" t="str">
        <f>IF(E56="","",IF(ISERROR(VLOOKUP(E56,'1-学员信息表'!A:AG,20,0)),"错误",IF(VLOOKUP(E56,'1-学员信息表'!A:AG,20,0)="","错误",VLOOKUP(E56,'1-学员信息表'!A:AG,20,0))))</f>
        <v/>
      </c>
      <c r="Y56" s="107" t="str">
        <f>IF(E56="","",IF(ISERROR(VLOOKUP(E56,'1-学员信息表'!A:AG,20,0)),"错误",IF(VLOOKUP(E56,'1-学员信息表'!A:AG,20,0)="","错误",VLOOKUP(E56,'1-学员信息表'!A:AG,20,0))))</f>
        <v/>
      </c>
    </row>
    <row r="57" spans="1:25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10"/>
      <c r="E57" s="1"/>
      <c r="F57" s="12" t="str">
        <f>IF(E57="","",IFERROR(VLOOKUP(E57,'1-学员信息表'!A:AG,2,0),"错误"))</f>
        <v/>
      </c>
      <c r="G57" s="12" t="str">
        <f>IF(E57="","",VLOOKUP(LEFT(H57,3),班级编码!A:M,8,0))</f>
        <v/>
      </c>
      <c r="H57" s="1"/>
      <c r="I57" s="8" t="str">
        <f>IF(E57="","",IFERROR(VLOOKUP(H57,'2-班级信息'!A:AM,23,0),"错误"))</f>
        <v/>
      </c>
      <c r="J57" s="8" t="str">
        <f>IF(E57="","",IFERROR(VLOOKUP(H57,'2-班级信息'!A:AM,24,0),"错误"))</f>
        <v/>
      </c>
      <c r="K57" s="7" t="str">
        <f>IF(E57="","",IFERROR(VLOOKUP(H57,'2-班级信息'!A:AH,6,0),"错误"))</f>
        <v/>
      </c>
      <c r="L57" s="7" t="str">
        <f>IF(E57="","",IFERROR(VLOOKUP(H57,'2-班级信息'!A:AH,30,0),"错误"))</f>
        <v/>
      </c>
      <c r="M57" s="104"/>
      <c r="N57" s="105"/>
      <c r="O57" s="106">
        <f>SUMIF('6-学员费用预警表'!A:A,E57,'6-学员费用预警表'!F:F)</f>
        <v>0</v>
      </c>
      <c r="P57" s="106">
        <f>SUMIF('6-学员费用预警表'!A:A,E57,'6-学员费用预警表'!I:I)</f>
        <v>0</v>
      </c>
      <c r="Q57" s="107" t="str">
        <f>IF(E57="","",IFERROR(VLOOKUP(E57,'1-学员信息表'!A:AG,8,0),"错误"))</f>
        <v/>
      </c>
      <c r="R57" s="108"/>
      <c r="S57" s="109"/>
      <c r="T57" s="1"/>
      <c r="U57" s="12"/>
      <c r="V57" s="110"/>
      <c r="W57" s="8" t="str">
        <f>IF(E57="","",IF(ISERROR(VLOOKUP(E57,'1-学员信息表'!A:AG,9,0)),"错误",IF(VLOOKUP(E57,'1-学员信息表'!A:AG,9,0)="","错误",VLOOKUP(E57,'1-学员信息表'!A:AG,9,0))))</f>
        <v/>
      </c>
      <c r="X57" s="107" t="str">
        <f>IF(E57="","",IF(ISERROR(VLOOKUP(E57,'1-学员信息表'!A:AG,20,0)),"错误",IF(VLOOKUP(E57,'1-学员信息表'!A:AG,20,0)="","错误",VLOOKUP(E57,'1-学员信息表'!A:AG,20,0))))</f>
        <v/>
      </c>
      <c r="Y57" s="107" t="str">
        <f>IF(E57="","",IF(ISERROR(VLOOKUP(E57,'1-学员信息表'!A:AG,20,0)),"错误",IF(VLOOKUP(E57,'1-学员信息表'!A:AG,20,0)="","错误",VLOOKUP(E57,'1-学员信息表'!A:AG,20,0))))</f>
        <v/>
      </c>
    </row>
    <row r="58" spans="1:25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10"/>
      <c r="E58" s="1"/>
      <c r="F58" s="12" t="str">
        <f>IF(E58="","",IFERROR(VLOOKUP(E58,'1-学员信息表'!A:AG,2,0),"错误"))</f>
        <v/>
      </c>
      <c r="G58" s="12" t="str">
        <f>IF(E58="","",VLOOKUP(LEFT(H58,3),班级编码!A:M,8,0))</f>
        <v/>
      </c>
      <c r="H58" s="1"/>
      <c r="I58" s="8" t="str">
        <f>IF(E58="","",IFERROR(VLOOKUP(H58,'2-班级信息'!A:AM,23,0),"错误"))</f>
        <v/>
      </c>
      <c r="J58" s="8" t="str">
        <f>IF(E58="","",IFERROR(VLOOKUP(H58,'2-班级信息'!A:AM,24,0),"错误"))</f>
        <v/>
      </c>
      <c r="K58" s="7" t="str">
        <f>IF(E58="","",IFERROR(VLOOKUP(H58,'2-班级信息'!A:AH,6,0),"错误"))</f>
        <v/>
      </c>
      <c r="L58" s="7" t="str">
        <f>IF(E58="","",IFERROR(VLOOKUP(H58,'2-班级信息'!A:AH,30,0),"错误"))</f>
        <v/>
      </c>
      <c r="M58" s="104"/>
      <c r="N58" s="105"/>
      <c r="O58" s="106">
        <f>SUMIF('6-学员费用预警表'!A:A,E58,'6-学员费用预警表'!F:F)</f>
        <v>0</v>
      </c>
      <c r="P58" s="106">
        <f>SUMIF('6-学员费用预警表'!A:A,E58,'6-学员费用预警表'!I:I)</f>
        <v>0</v>
      </c>
      <c r="Q58" s="107" t="str">
        <f>IF(E58="","",IFERROR(VLOOKUP(E58,'1-学员信息表'!A:AG,8,0),"错误"))</f>
        <v/>
      </c>
      <c r="R58" s="108"/>
      <c r="S58" s="109"/>
      <c r="T58" s="1"/>
      <c r="U58" s="12"/>
      <c r="V58" s="110"/>
      <c r="W58" s="8" t="str">
        <f>IF(E58="","",IF(ISERROR(VLOOKUP(E58,'1-学员信息表'!A:AG,9,0)),"错误",IF(VLOOKUP(E58,'1-学员信息表'!A:AG,9,0)="","错误",VLOOKUP(E58,'1-学员信息表'!A:AG,9,0))))</f>
        <v/>
      </c>
      <c r="X58" s="107" t="str">
        <f>IF(E58="","",IF(ISERROR(VLOOKUP(E58,'1-学员信息表'!A:AG,20,0)),"错误",IF(VLOOKUP(E58,'1-学员信息表'!A:AG,20,0)="","错误",VLOOKUP(E58,'1-学员信息表'!A:AG,20,0))))</f>
        <v/>
      </c>
      <c r="Y58" s="107" t="str">
        <f>IF(E58="","",IF(ISERROR(VLOOKUP(E58,'1-学员信息表'!A:AG,20,0)),"错误",IF(VLOOKUP(E58,'1-学员信息表'!A:AG,20,0)="","错误",VLOOKUP(E58,'1-学员信息表'!A:AG,20,0))))</f>
        <v/>
      </c>
    </row>
    <row r="59" spans="1:25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10"/>
      <c r="E59" s="1"/>
      <c r="F59" s="12" t="str">
        <f>IF(E59="","",IFERROR(VLOOKUP(E59,'1-学员信息表'!A:AG,2,0),"错误"))</f>
        <v/>
      </c>
      <c r="G59" s="12" t="str">
        <f>IF(E59="","",VLOOKUP(LEFT(H59,3),班级编码!A:M,8,0))</f>
        <v/>
      </c>
      <c r="H59" s="1"/>
      <c r="I59" s="8" t="str">
        <f>IF(E59="","",IFERROR(VLOOKUP(H59,'2-班级信息'!A:AM,23,0),"错误"))</f>
        <v/>
      </c>
      <c r="J59" s="8" t="str">
        <f>IF(E59="","",IFERROR(VLOOKUP(H59,'2-班级信息'!A:AM,24,0),"错误"))</f>
        <v/>
      </c>
      <c r="K59" s="7" t="str">
        <f>IF(E59="","",IFERROR(VLOOKUP(H59,'2-班级信息'!A:AH,6,0),"错误"))</f>
        <v/>
      </c>
      <c r="L59" s="7" t="str">
        <f>IF(E59="","",IFERROR(VLOOKUP(H59,'2-班级信息'!A:AH,30,0),"错误"))</f>
        <v/>
      </c>
      <c r="M59" s="104"/>
      <c r="N59" s="105"/>
      <c r="O59" s="106">
        <f>SUMIF('6-学员费用预警表'!A:A,E59,'6-学员费用预警表'!F:F)</f>
        <v>0</v>
      </c>
      <c r="P59" s="106">
        <f>SUMIF('6-学员费用预警表'!A:A,E59,'6-学员费用预警表'!I:I)</f>
        <v>0</v>
      </c>
      <c r="Q59" s="107" t="str">
        <f>IF(E59="","",IFERROR(VLOOKUP(E59,'1-学员信息表'!A:AG,8,0),"错误"))</f>
        <v/>
      </c>
      <c r="R59" s="108"/>
      <c r="S59" s="109"/>
      <c r="T59" s="1"/>
      <c r="U59" s="12"/>
      <c r="V59" s="110"/>
      <c r="W59" s="8" t="str">
        <f>IF(E59="","",IF(ISERROR(VLOOKUP(E59,'1-学员信息表'!A:AG,9,0)),"错误",IF(VLOOKUP(E59,'1-学员信息表'!A:AG,9,0)="","错误",VLOOKUP(E59,'1-学员信息表'!A:AG,9,0))))</f>
        <v/>
      </c>
      <c r="X59" s="107" t="str">
        <f>IF(E59="","",IF(ISERROR(VLOOKUP(E59,'1-学员信息表'!A:AG,20,0)),"错误",IF(VLOOKUP(E59,'1-学员信息表'!A:AG,20,0)="","错误",VLOOKUP(E59,'1-学员信息表'!A:AG,20,0))))</f>
        <v/>
      </c>
      <c r="Y59" s="107" t="str">
        <f>IF(E59="","",IF(ISERROR(VLOOKUP(E59,'1-学员信息表'!A:AG,20,0)),"错误",IF(VLOOKUP(E59,'1-学员信息表'!A:AG,20,0)="","错误",VLOOKUP(E59,'1-学员信息表'!A:AG,20,0))))</f>
        <v/>
      </c>
    </row>
    <row r="60" spans="1:25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10"/>
      <c r="E60" s="1"/>
      <c r="F60" s="12" t="str">
        <f>IF(E60="","",IFERROR(VLOOKUP(E60,'1-学员信息表'!A:AG,2,0),"错误"))</f>
        <v/>
      </c>
      <c r="G60" s="12" t="str">
        <f>IF(E60="","",VLOOKUP(LEFT(H60,3),班级编码!A:M,8,0))</f>
        <v/>
      </c>
      <c r="H60" s="1"/>
      <c r="I60" s="8" t="str">
        <f>IF(E60="","",IFERROR(VLOOKUP(H60,'2-班级信息'!A:AM,23,0),"错误"))</f>
        <v/>
      </c>
      <c r="J60" s="8" t="str">
        <f>IF(E60="","",IFERROR(VLOOKUP(H60,'2-班级信息'!A:AM,24,0),"错误"))</f>
        <v/>
      </c>
      <c r="K60" s="7" t="str">
        <f>IF(E60="","",IFERROR(VLOOKUP(H60,'2-班级信息'!A:AH,6,0),"错误"))</f>
        <v/>
      </c>
      <c r="L60" s="7" t="str">
        <f>IF(E60="","",IFERROR(VLOOKUP(H60,'2-班级信息'!A:AH,30,0),"错误"))</f>
        <v/>
      </c>
      <c r="M60" s="104"/>
      <c r="N60" s="105"/>
      <c r="O60" s="106">
        <f>SUMIF('6-学员费用预警表'!A:A,E60,'6-学员费用预警表'!F:F)</f>
        <v>0</v>
      </c>
      <c r="P60" s="106">
        <f>SUMIF('6-学员费用预警表'!A:A,E60,'6-学员费用预警表'!I:I)</f>
        <v>0</v>
      </c>
      <c r="Q60" s="107" t="str">
        <f>IF(E60="","",IFERROR(VLOOKUP(E60,'1-学员信息表'!A:AG,8,0),"错误"))</f>
        <v/>
      </c>
      <c r="R60" s="108"/>
      <c r="S60" s="109"/>
      <c r="T60" s="1"/>
      <c r="U60" s="12"/>
      <c r="V60" s="110"/>
      <c r="W60" s="8" t="str">
        <f>IF(E60="","",IF(ISERROR(VLOOKUP(E60,'1-学员信息表'!A:AG,9,0)),"错误",IF(VLOOKUP(E60,'1-学员信息表'!A:AG,9,0)="","错误",VLOOKUP(E60,'1-学员信息表'!A:AG,9,0))))</f>
        <v/>
      </c>
      <c r="X60" s="107" t="str">
        <f>IF(E60="","",IF(ISERROR(VLOOKUP(E60,'1-学员信息表'!A:AG,20,0)),"错误",IF(VLOOKUP(E60,'1-学员信息表'!A:AG,20,0)="","错误",VLOOKUP(E60,'1-学员信息表'!A:AG,20,0))))</f>
        <v/>
      </c>
      <c r="Y60" s="107" t="str">
        <f>IF(E60="","",IF(ISERROR(VLOOKUP(E60,'1-学员信息表'!A:AG,20,0)),"错误",IF(VLOOKUP(E60,'1-学员信息表'!A:AG,20,0)="","错误",VLOOKUP(E60,'1-学员信息表'!A:AG,20,0))))</f>
        <v/>
      </c>
    </row>
    <row r="61" spans="1:25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10"/>
      <c r="E61" s="1"/>
      <c r="F61" s="12" t="str">
        <f>IF(E61="","",IFERROR(VLOOKUP(E61,'1-学员信息表'!A:AG,2,0),"错误"))</f>
        <v/>
      </c>
      <c r="G61" s="12" t="str">
        <f>IF(E61="","",VLOOKUP(LEFT(H61,3),班级编码!A:M,8,0))</f>
        <v/>
      </c>
      <c r="H61" s="1"/>
      <c r="I61" s="8" t="str">
        <f>IF(E61="","",IFERROR(VLOOKUP(H61,'2-班级信息'!A:AM,23,0),"错误"))</f>
        <v/>
      </c>
      <c r="J61" s="8" t="str">
        <f>IF(E61="","",IFERROR(VLOOKUP(H61,'2-班级信息'!A:AM,24,0),"错误"))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IF(E61="","",IFERROR(VLOOKUP(H61,'2-班级信息'!A:AH,30,0),"错误"))</f>
        <v/>
      </c>
      <c r="M61" s="104"/>
      <c r="N61" s="105"/>
      <c r="O61" s="106">
        <f>SUMIF('6-学员费用预警表'!A:A,E61,'6-学员费用预警表'!F:F)</f>
        <v>0</v>
      </c>
      <c r="P61" s="106">
        <f>SUMIF('6-学员费用预警表'!A:A,E61,'6-学员费用预警表'!I:I)</f>
        <v>0</v>
      </c>
      <c r="Q61" s="107" t="str">
        <f>IF(E61="","",IFERROR(VLOOKUP(E61,'1-学员信息表'!A:AG,8,0),"错误"))</f>
        <v/>
      </c>
      <c r="R61" s="108"/>
      <c r="S61" s="109"/>
      <c r="T61" s="1"/>
      <c r="U61" s="12"/>
      <c r="V61" s="110"/>
      <c r="W61" s="8" t="str">
        <f>IF(E61="","",IF(ISERROR(VLOOKUP(E61,'1-学员信息表'!A:AG,9,0)),"错误",IF(VLOOKUP(E61,'1-学员信息表'!A:AG,9,0)="","错误",VLOOKUP(E61,'1-学员信息表'!A:AG,9,0))))</f>
        <v/>
      </c>
      <c r="X61" s="107" t="str">
        <f>IF(E61="","",IF(ISERROR(VLOOKUP(E61,'1-学员信息表'!A:AG,20,0)),"错误",IF(VLOOKUP(E61,'1-学员信息表'!A:AG,20,0)="","错误",VLOOKUP(E61,'1-学员信息表'!A:AG,20,0))))</f>
        <v/>
      </c>
      <c r="Y61" s="107" t="str">
        <f>IF(E61="","",IF(ISERROR(VLOOKUP(E61,'1-学员信息表'!A:AG,20,0)),"错误",IF(VLOOKUP(E61,'1-学员信息表'!A:AG,20,0)="","错误",VLOOKUP(E61,'1-学员信息表'!A:AG,20,0))))</f>
        <v/>
      </c>
    </row>
    <row r="62" spans="1:25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10"/>
      <c r="E62" s="1"/>
      <c r="F62" s="12" t="str">
        <f>IF(E62="","",IFERROR(VLOOKUP(E62,'1-学员信息表'!A:AG,2,0),"错误"))</f>
        <v/>
      </c>
      <c r="G62" s="12" t="str">
        <f>IF(E62="","",VLOOKUP(LEFT(H62,3),班级编码!A:M,8,0))</f>
        <v/>
      </c>
      <c r="H62" s="1"/>
      <c r="I62" s="8" t="str">
        <f>IF(E62="","",IFERROR(VLOOKUP(H62,'2-班级信息'!A:AM,23,0),"错误"))</f>
        <v/>
      </c>
      <c r="J62" s="8" t="str">
        <f>IF(E62="","",IFERROR(VLOOKUP(H62,'2-班级信息'!A:AM,24,0),"错误"))</f>
        <v/>
      </c>
      <c r="K62" s="7" t="str">
        <f>IF(E62="","",IFERROR(VLOOKUP(H62,'2-班级信息'!A:AH,6,0),"错误"))</f>
        <v/>
      </c>
      <c r="L62" s="7" t="str">
        <f>IF(E62="","",IFERROR(VLOOKUP(H62,'2-班级信息'!A:AH,30,0),"错误"))</f>
        <v/>
      </c>
      <c r="M62" s="104"/>
      <c r="N62" s="105"/>
      <c r="O62" s="106">
        <f>SUMIF('6-学员费用预警表'!A:A,E62,'6-学员费用预警表'!F:F)</f>
        <v>0</v>
      </c>
      <c r="P62" s="106">
        <f>SUMIF('6-学员费用预警表'!A:A,E62,'6-学员费用预警表'!I:I)</f>
        <v>0</v>
      </c>
      <c r="Q62" s="107" t="str">
        <f>IF(E62="","",IFERROR(VLOOKUP(E62,'1-学员信息表'!A:AG,8,0),"错误"))</f>
        <v/>
      </c>
      <c r="R62" s="108"/>
      <c r="S62" s="109"/>
      <c r="T62" s="1"/>
      <c r="U62" s="12"/>
      <c r="V62" s="110"/>
      <c r="W62" s="8" t="str">
        <f>IF(E62="","",IF(ISERROR(VLOOKUP(E62,'1-学员信息表'!A:AG,9,0)),"错误",IF(VLOOKUP(E62,'1-学员信息表'!A:AG,9,0)="","错误",VLOOKUP(E62,'1-学员信息表'!A:AG,9,0))))</f>
        <v/>
      </c>
      <c r="X62" s="107" t="str">
        <f>IF(E62="","",IF(ISERROR(VLOOKUP(E62,'1-学员信息表'!A:AG,20,0)),"错误",IF(VLOOKUP(E62,'1-学员信息表'!A:AG,20,0)="","错误",VLOOKUP(E62,'1-学员信息表'!A:AG,20,0))))</f>
        <v/>
      </c>
      <c r="Y62" s="107" t="str">
        <f>IF(E62="","",IF(ISERROR(VLOOKUP(E62,'1-学员信息表'!A:AG,20,0)),"错误",IF(VLOOKUP(E62,'1-学员信息表'!A:AG,20,0)="","错误",VLOOKUP(E62,'1-学员信息表'!A:AG,20,0))))</f>
        <v/>
      </c>
    </row>
    <row r="63" spans="1:25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10"/>
      <c r="E63" s="1"/>
      <c r="F63" s="12" t="str">
        <f>IF(E63="","",IFERROR(VLOOKUP(E63,'1-学员信息表'!A:AG,2,0),"错误"))</f>
        <v/>
      </c>
      <c r="G63" s="12" t="str">
        <f>IF(E63="","",VLOOKUP(LEFT(H63,3),班级编码!A:M,8,0))</f>
        <v/>
      </c>
      <c r="H63" s="1"/>
      <c r="I63" s="8" t="str">
        <f>IF(E63="","",IFERROR(VLOOKUP(H63,'2-班级信息'!A:AM,23,0),"错误"))</f>
        <v/>
      </c>
      <c r="J63" s="8" t="str">
        <f>IF(E63="","",IFERROR(VLOOKUP(H63,'2-班级信息'!A:AM,24,0),"错误"))</f>
        <v/>
      </c>
      <c r="K63" s="7" t="str">
        <f>IF(E63="","",IFERROR(VLOOKUP(H63,'2-班级信息'!A:AH,6,0),"错误"))</f>
        <v/>
      </c>
      <c r="L63" s="7" t="str">
        <f>IF(E63="","",IFERROR(VLOOKUP(H63,'2-班级信息'!A:AH,30,0),"错误"))</f>
        <v/>
      </c>
      <c r="M63" s="104"/>
      <c r="N63" s="105"/>
      <c r="O63" s="106">
        <f>SUMIF('6-学员费用预警表'!A:A,E63,'6-学员费用预警表'!F:F)</f>
        <v>0</v>
      </c>
      <c r="P63" s="106">
        <f>SUMIF('6-学员费用预警表'!A:A,E63,'6-学员费用预警表'!I:I)</f>
        <v>0</v>
      </c>
      <c r="Q63" s="107" t="str">
        <f>IF(E63="","",IFERROR(VLOOKUP(E63,'1-学员信息表'!A:AG,8,0),"错误"))</f>
        <v/>
      </c>
      <c r="R63" s="108"/>
      <c r="S63" s="109"/>
      <c r="T63" s="1"/>
      <c r="U63" s="12"/>
      <c r="V63" s="110"/>
      <c r="W63" s="8" t="str">
        <f>IF(E63="","",IF(ISERROR(VLOOKUP(E63,'1-学员信息表'!A:AG,9,0)),"错误",IF(VLOOKUP(E63,'1-学员信息表'!A:AG,9,0)="","错误",VLOOKUP(E63,'1-学员信息表'!A:AG,9,0))))</f>
        <v/>
      </c>
      <c r="X63" s="107" t="str">
        <f>IF(E63="","",IF(ISERROR(VLOOKUP(E63,'1-学员信息表'!A:AG,20,0)),"错误",IF(VLOOKUP(E63,'1-学员信息表'!A:AG,20,0)="","错误",VLOOKUP(E63,'1-学员信息表'!A:AG,20,0))))</f>
        <v/>
      </c>
      <c r="Y63" s="107" t="str">
        <f>IF(E63="","",IF(ISERROR(VLOOKUP(E63,'1-学员信息表'!A:AG,20,0)),"错误",IF(VLOOKUP(E63,'1-学员信息表'!A:AG,20,0)="","错误",VLOOKUP(E63,'1-学员信息表'!A:AG,20,0))))</f>
        <v/>
      </c>
    </row>
    <row r="64" spans="1:25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10"/>
      <c r="E64" s="1"/>
      <c r="F64" s="12" t="str">
        <f>IF(E64="","",IFERROR(VLOOKUP(E64,'1-学员信息表'!A:AG,2,0),"错误"))</f>
        <v/>
      </c>
      <c r="G64" s="12" t="str">
        <f>IF(E64="","",VLOOKUP(LEFT(H64,3),班级编码!A:M,8,0))</f>
        <v/>
      </c>
      <c r="H64" s="1"/>
      <c r="I64" s="8" t="str">
        <f>IF(E64="","",IFERROR(VLOOKUP(H64,'2-班级信息'!A:AM,23,0),"错误"))</f>
        <v/>
      </c>
      <c r="J64" s="8" t="str">
        <f>IF(E64="","",IFERROR(VLOOKUP(H64,'2-班级信息'!A:AM,24,0),"错误"))</f>
        <v/>
      </c>
      <c r="K64" s="7" t="str">
        <f>IF(E64="","",IFERROR(VLOOKUP(H64,'2-班级信息'!A:AH,6,0),"错误"))</f>
        <v/>
      </c>
      <c r="L64" s="7" t="str">
        <f>IF(E64="","",IFERROR(VLOOKUP(H64,'2-班级信息'!A:AH,30,0),"错误"))</f>
        <v/>
      </c>
      <c r="M64" s="104"/>
      <c r="N64" s="105"/>
      <c r="O64" s="106">
        <f>SUMIF('6-学员费用预警表'!A:A,E64,'6-学员费用预警表'!F:F)</f>
        <v>0</v>
      </c>
      <c r="P64" s="106">
        <f>SUMIF('6-学员费用预警表'!A:A,E64,'6-学员费用预警表'!I:I)</f>
        <v>0</v>
      </c>
      <c r="Q64" s="107" t="str">
        <f>IF(E64="","",IFERROR(VLOOKUP(E64,'1-学员信息表'!A:AG,8,0),"错误"))</f>
        <v/>
      </c>
      <c r="R64" s="108"/>
      <c r="S64" s="109"/>
      <c r="T64" s="1"/>
      <c r="U64" s="12"/>
      <c r="V64" s="110"/>
      <c r="W64" s="8" t="str">
        <f>IF(E64="","",IF(ISERROR(VLOOKUP(E64,'1-学员信息表'!A:AG,9,0)),"错误",IF(VLOOKUP(E64,'1-学员信息表'!A:AG,9,0)="","错误",VLOOKUP(E64,'1-学员信息表'!A:AG,9,0))))</f>
        <v/>
      </c>
      <c r="X64" s="107" t="str">
        <f>IF(E64="","",IF(ISERROR(VLOOKUP(E64,'1-学员信息表'!A:AG,20,0)),"错误",IF(VLOOKUP(E64,'1-学员信息表'!A:AG,20,0)="","错误",VLOOKUP(E64,'1-学员信息表'!A:AG,20,0))))</f>
        <v/>
      </c>
      <c r="Y64" s="107" t="str">
        <f>IF(E64="","",IF(ISERROR(VLOOKUP(E64,'1-学员信息表'!A:AG,20,0)),"错误",IF(VLOOKUP(E64,'1-学员信息表'!A:AG,20,0)="","错误",VLOOKUP(E64,'1-学员信息表'!A:AG,20,0))))</f>
        <v/>
      </c>
    </row>
    <row r="65" spans="1:25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10"/>
      <c r="E65" s="1"/>
      <c r="F65" s="12" t="str">
        <f>IF(E65="","",IFERROR(VLOOKUP(E65,'1-学员信息表'!A:AG,2,0),"错误"))</f>
        <v/>
      </c>
      <c r="G65" s="12" t="str">
        <f>IF(E65="","",VLOOKUP(LEFT(H65,3),班级编码!A:M,8,0))</f>
        <v/>
      </c>
      <c r="H65" s="1"/>
      <c r="I65" s="8" t="str">
        <f>IF(E65="","",IFERROR(VLOOKUP(H65,'2-班级信息'!A:AM,23,0),"错误"))</f>
        <v/>
      </c>
      <c r="J65" s="8" t="str">
        <f>IF(E65="","",IFERROR(VLOOKUP(H65,'2-班级信息'!A:AM,24,0),"错误"))</f>
        <v/>
      </c>
      <c r="K65" s="7" t="str">
        <f>IF(E65="","",IFERROR(VLOOKUP(H65,'2-班级信息'!A:AH,6,0),"错误"))</f>
        <v/>
      </c>
      <c r="L65" s="7" t="str">
        <f>IF(E65="","",IFERROR(VLOOKUP(H65,'2-班级信息'!A:AH,30,0),"错误"))</f>
        <v/>
      </c>
      <c r="M65" s="104"/>
      <c r="N65" s="105"/>
      <c r="O65" s="106">
        <f>SUMIF('6-学员费用预警表'!A:A,E65,'6-学员费用预警表'!F:F)</f>
        <v>0</v>
      </c>
      <c r="P65" s="106">
        <f>SUMIF('6-学员费用预警表'!A:A,E65,'6-学员费用预警表'!I:I)</f>
        <v>0</v>
      </c>
      <c r="Q65" s="107" t="str">
        <f>IF(E65="","",IFERROR(VLOOKUP(E65,'1-学员信息表'!A:AG,8,0),"错误"))</f>
        <v/>
      </c>
      <c r="R65" s="108"/>
      <c r="S65" s="109"/>
      <c r="T65" s="1"/>
      <c r="U65" s="12"/>
      <c r="V65" s="110"/>
      <c r="W65" s="8" t="str">
        <f>IF(E65="","",IF(ISERROR(VLOOKUP(E65,'1-学员信息表'!A:AG,9,0)),"错误",IF(VLOOKUP(E65,'1-学员信息表'!A:AG,9,0)="","错误",VLOOKUP(E65,'1-学员信息表'!A:AG,9,0))))</f>
        <v/>
      </c>
      <c r="X65" s="107" t="str">
        <f>IF(E65="","",IF(ISERROR(VLOOKUP(E65,'1-学员信息表'!A:AG,20,0)),"错误",IF(VLOOKUP(E65,'1-学员信息表'!A:AG,20,0)="","错误",VLOOKUP(E65,'1-学员信息表'!A:AG,20,0))))</f>
        <v/>
      </c>
      <c r="Y65" s="107" t="str">
        <f>IF(E65="","",IF(ISERROR(VLOOKUP(E65,'1-学员信息表'!A:AG,20,0)),"错误",IF(VLOOKUP(E65,'1-学员信息表'!A:AG,20,0)="","错误",VLOOKUP(E65,'1-学员信息表'!A:AG,20,0))))</f>
        <v/>
      </c>
    </row>
    <row r="66" spans="1:25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10"/>
      <c r="E66" s="1"/>
      <c r="F66" s="12" t="str">
        <f>IF(E66="","",IFERROR(VLOOKUP(E66,'1-学员信息表'!A:AG,2,0),"错误"))</f>
        <v/>
      </c>
      <c r="G66" s="12" t="str">
        <f>IF(E66="","",VLOOKUP(LEFT(H66,3),班级编码!A:M,8,0))</f>
        <v/>
      </c>
      <c r="H66" s="1"/>
      <c r="I66" s="8" t="str">
        <f>IF(E66="","",IFERROR(VLOOKUP(H66,'2-班级信息'!A:AM,23,0),"错误"))</f>
        <v/>
      </c>
      <c r="J66" s="8" t="str">
        <f>IF(E66="","",IFERROR(VLOOKUP(H66,'2-班级信息'!A:AM,24,0),"错误"))</f>
        <v/>
      </c>
      <c r="K66" s="7" t="str">
        <f>IF(E66="","",IFERROR(VLOOKUP(H66,'2-班级信息'!A:AH,6,0),"错误"))</f>
        <v/>
      </c>
      <c r="L66" s="7" t="str">
        <f>IF(E66="","",IFERROR(VLOOKUP(H66,'2-班级信息'!A:AH,30,0),"错误"))</f>
        <v/>
      </c>
      <c r="M66" s="104"/>
      <c r="N66" s="105"/>
      <c r="O66" s="106">
        <f>SUMIF('6-学员费用预警表'!A:A,E66,'6-学员费用预警表'!F:F)</f>
        <v>0</v>
      </c>
      <c r="P66" s="106">
        <f>SUMIF('6-学员费用预警表'!A:A,E66,'6-学员费用预警表'!I:I)</f>
        <v>0</v>
      </c>
      <c r="Q66" s="107" t="str">
        <f>IF(E66="","",IFERROR(VLOOKUP(E66,'1-学员信息表'!A:AG,8,0),"错误"))</f>
        <v/>
      </c>
      <c r="R66" s="108"/>
      <c r="S66" s="109"/>
      <c r="T66" s="1"/>
      <c r="U66" s="12"/>
      <c r="V66" s="110"/>
      <c r="W66" s="8" t="str">
        <f>IF(E66="","",IF(ISERROR(VLOOKUP(E66,'1-学员信息表'!A:AG,9,0)),"错误",IF(VLOOKUP(E66,'1-学员信息表'!A:AG,9,0)="","错误",VLOOKUP(E66,'1-学员信息表'!A:AG,9,0))))</f>
        <v/>
      </c>
      <c r="X66" s="107" t="str">
        <f>IF(E66="","",IF(ISERROR(VLOOKUP(E66,'1-学员信息表'!A:AG,20,0)),"错误",IF(VLOOKUP(E66,'1-学员信息表'!A:AG,20,0)="","错误",VLOOKUP(E66,'1-学员信息表'!A:AG,20,0))))</f>
        <v/>
      </c>
      <c r="Y66" s="107" t="str">
        <f>IF(E66="","",IF(ISERROR(VLOOKUP(E66,'1-学员信息表'!A:AG,20,0)),"错误",IF(VLOOKUP(E66,'1-学员信息表'!A:AG,20,0)="","错误",VLOOKUP(E66,'1-学员信息表'!A:AG,20,0))))</f>
        <v/>
      </c>
    </row>
    <row r="67" spans="1:25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10"/>
      <c r="E67" s="1"/>
      <c r="F67" s="12" t="str">
        <f>IF(E67="","",IFERROR(VLOOKUP(E67,'1-学员信息表'!A:AG,2,0),"错误"))</f>
        <v/>
      </c>
      <c r="G67" s="12" t="str">
        <f>IF(E67="","",VLOOKUP(LEFT(H67,3),班级编码!A:M,8,0))</f>
        <v/>
      </c>
      <c r="H67" s="1"/>
      <c r="I67" s="8" t="str">
        <f>IF(E67="","",IFERROR(VLOOKUP(H67,'2-班级信息'!A:AM,23,0),"错误"))</f>
        <v/>
      </c>
      <c r="J67" s="8" t="str">
        <f>IF(E67="","",IFERROR(VLOOKUP(H67,'2-班级信息'!A:AM,24,0),"错误"))</f>
        <v/>
      </c>
      <c r="K67" s="7" t="str">
        <f>IF(E67="","",IFERROR(VLOOKUP(H67,'2-班级信息'!A:AH,6,0),"错误"))</f>
        <v/>
      </c>
      <c r="L67" s="7" t="str">
        <f>IF(E67="","",IFERROR(VLOOKUP(H67,'2-班级信息'!A:AH,30,0),"错误"))</f>
        <v/>
      </c>
      <c r="M67" s="104"/>
      <c r="N67" s="105"/>
      <c r="O67" s="106">
        <f>SUMIF('6-学员费用预警表'!A:A,E67,'6-学员费用预警表'!F:F)</f>
        <v>0</v>
      </c>
      <c r="P67" s="106">
        <f>SUMIF('6-学员费用预警表'!A:A,E67,'6-学员费用预警表'!I:I)</f>
        <v>0</v>
      </c>
      <c r="Q67" s="107" t="str">
        <f>IF(E67="","",IFERROR(VLOOKUP(E67,'1-学员信息表'!A:AG,8,0),"错误"))</f>
        <v/>
      </c>
      <c r="R67" s="108"/>
      <c r="S67" s="109"/>
      <c r="T67" s="1"/>
      <c r="U67" s="12"/>
      <c r="V67" s="110"/>
      <c r="W67" s="8" t="str">
        <f>IF(E67="","",IF(ISERROR(VLOOKUP(E67,'1-学员信息表'!A:AG,9,0)),"错误",IF(VLOOKUP(E67,'1-学员信息表'!A:AG,9,0)="","错误",VLOOKUP(E67,'1-学员信息表'!A:AG,9,0))))</f>
        <v/>
      </c>
      <c r="X67" s="107" t="str">
        <f>IF(E67="","",IF(ISERROR(VLOOKUP(E67,'1-学员信息表'!A:AG,20,0)),"错误",IF(VLOOKUP(E67,'1-学员信息表'!A:AG,20,0)="","错误",VLOOKUP(E67,'1-学员信息表'!A:AG,20,0))))</f>
        <v/>
      </c>
      <c r="Y67" s="107" t="str">
        <f>IF(E67="","",IF(ISERROR(VLOOKUP(E67,'1-学员信息表'!A:AG,20,0)),"错误",IF(VLOOKUP(E67,'1-学员信息表'!A:AG,20,0)="","错误",VLOOKUP(E67,'1-学员信息表'!A:AG,20,0))))</f>
        <v/>
      </c>
    </row>
    <row r="68" spans="1:25">
      <c r="A68" s="8" t="str">
        <f t="shared" si="0"/>
        <v/>
      </c>
      <c r="B68" s="12" t="str">
        <f t="shared" si="1"/>
        <v/>
      </c>
      <c r="C68" s="11" t="str">
        <f t="shared" si="2"/>
        <v/>
      </c>
      <c r="D68" s="10"/>
      <c r="E68" s="1"/>
      <c r="F68" s="12" t="str">
        <f>IF(E68="","",IFERROR(VLOOKUP(E68,'1-学员信息表'!A:AG,2,0),"错误"))</f>
        <v/>
      </c>
      <c r="G68" s="12" t="str">
        <f>IF(E68="","",VLOOKUP(LEFT(H68,3),班级编码!A:M,8,0))</f>
        <v/>
      </c>
      <c r="H68" s="1"/>
      <c r="I68" s="8" t="str">
        <f>IF(E68="","",IFERROR(VLOOKUP(H68,'2-班级信息'!A:AM,23,0),"错误"))</f>
        <v/>
      </c>
      <c r="J68" s="8" t="str">
        <f>IF(E68="","",IFERROR(VLOOKUP(H68,'2-班级信息'!A:AM,24,0),"错误"))</f>
        <v/>
      </c>
      <c r="K68" s="7" t="str">
        <f>IF(E68="","",IFERROR(VLOOKUP(H68,'2-班级信息'!A:AH,6,0),"错误"))</f>
        <v/>
      </c>
      <c r="L68" s="7" t="str">
        <f>IF(E68="","",IFERROR(VLOOKUP(H68,'2-班级信息'!A:AH,30,0),"错误"))</f>
        <v/>
      </c>
      <c r="M68" s="104"/>
      <c r="N68" s="105"/>
      <c r="O68" s="106">
        <f>SUMIF('6-学员费用预警表'!A:A,E68,'6-学员费用预警表'!F:F)</f>
        <v>0</v>
      </c>
      <c r="P68" s="106">
        <f>SUMIF('6-学员费用预警表'!A:A,E68,'6-学员费用预警表'!I:I)</f>
        <v>0</v>
      </c>
      <c r="Q68" s="107" t="str">
        <f>IF(E68="","",IFERROR(VLOOKUP(E68,'1-学员信息表'!A:AG,8,0),"错误"))</f>
        <v/>
      </c>
      <c r="R68" s="108"/>
      <c r="S68" s="109"/>
      <c r="T68" s="1"/>
      <c r="U68" s="12"/>
      <c r="V68" s="110"/>
      <c r="W68" s="8" t="str">
        <f>IF(E68="","",IF(ISERROR(VLOOKUP(E68,'1-学员信息表'!A:AG,9,0)),"错误",IF(VLOOKUP(E68,'1-学员信息表'!A:AG,9,0)="","错误",VLOOKUP(E68,'1-学员信息表'!A:AG,9,0))))</f>
        <v/>
      </c>
      <c r="X68" s="107" t="str">
        <f>IF(E68="","",IF(ISERROR(VLOOKUP(E68,'1-学员信息表'!A:AG,20,0)),"错误",IF(VLOOKUP(E68,'1-学员信息表'!A:AG,20,0)="","错误",VLOOKUP(E68,'1-学员信息表'!A:AG,20,0))))</f>
        <v/>
      </c>
      <c r="Y68" s="107" t="str">
        <f>IF(E68="","",IF(ISERROR(VLOOKUP(E68,'1-学员信息表'!A:AG,20,0)),"错误",IF(VLOOKUP(E68,'1-学员信息表'!A:AG,20,0)="","错误",VLOOKUP(E68,'1-学员信息表'!A:AG,20,0))))</f>
        <v/>
      </c>
    </row>
    <row r="69" spans="1:25">
      <c r="A69" s="8" t="str">
        <f t="shared" ref="A69:A132" si="3">IF(E69&lt;&gt;"",A68+1,"")</f>
        <v/>
      </c>
      <c r="B69" s="12" t="str">
        <f t="shared" ref="B69:B132" si="4">IF(E69&lt;&gt;"",$B$2,"")</f>
        <v/>
      </c>
      <c r="C69" s="11" t="str">
        <f t="shared" ref="C69:C132" si="5">IF(E69&lt;&gt;"",$C$2,"")</f>
        <v/>
      </c>
      <c r="D69" s="10"/>
      <c r="E69" s="1"/>
      <c r="F69" s="12" t="str">
        <f>IF(E69="","",IFERROR(VLOOKUP(E69,'1-学员信息表'!A:AG,2,0),"错误"))</f>
        <v/>
      </c>
      <c r="G69" s="12" t="str">
        <f>IF(E69="","",VLOOKUP(LEFT(H69,3),班级编码!A:M,8,0))</f>
        <v/>
      </c>
      <c r="H69" s="1"/>
      <c r="I69" s="8" t="str">
        <f>IF(E69="","",IFERROR(VLOOKUP(H69,'2-班级信息'!A:AM,23,0),"错误"))</f>
        <v/>
      </c>
      <c r="J69" s="8" t="str">
        <f>IF(E69="","",IFERROR(VLOOKUP(H69,'2-班级信息'!A:AM,24,0),"错误"))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IF(E69="","",IFERROR(VLOOKUP(H69,'2-班级信息'!A:AH,30,0),"错误"))</f>
        <v/>
      </c>
      <c r="M69" s="104"/>
      <c r="N69" s="105"/>
      <c r="O69" s="106">
        <f>SUMIF('6-学员费用预警表'!A:A,E69,'6-学员费用预警表'!F:F)</f>
        <v>0</v>
      </c>
      <c r="P69" s="106">
        <f>SUMIF('6-学员费用预警表'!A:A,E69,'6-学员费用预警表'!I:I)</f>
        <v>0</v>
      </c>
      <c r="Q69" s="107" t="str">
        <f>IF(E69="","",IFERROR(VLOOKUP(E69,'1-学员信息表'!A:AG,8,0),"错误"))</f>
        <v/>
      </c>
      <c r="R69" s="108"/>
      <c r="S69" s="109"/>
      <c r="T69" s="1"/>
      <c r="U69" s="12"/>
      <c r="V69" s="110"/>
      <c r="W69" s="8" t="str">
        <f>IF(E69="","",IF(ISERROR(VLOOKUP(E69,'1-学员信息表'!A:AG,9,0)),"错误",IF(VLOOKUP(E69,'1-学员信息表'!A:AG,9,0)="","错误",VLOOKUP(E69,'1-学员信息表'!A:AG,9,0))))</f>
        <v/>
      </c>
      <c r="X69" s="107" t="str">
        <f>IF(E69="","",IF(ISERROR(VLOOKUP(E69,'1-学员信息表'!A:AG,20,0)),"错误",IF(VLOOKUP(E69,'1-学员信息表'!A:AG,20,0)="","错误",VLOOKUP(E69,'1-学员信息表'!A:AG,20,0))))</f>
        <v/>
      </c>
      <c r="Y69" s="107" t="str">
        <f>IF(E69="","",IF(ISERROR(VLOOKUP(E69,'1-学员信息表'!A:AG,20,0)),"错误",IF(VLOOKUP(E69,'1-学员信息表'!A:AG,20,0)="","错误",VLOOKUP(E69,'1-学员信息表'!A:AG,20,0))))</f>
        <v/>
      </c>
    </row>
    <row r="70" spans="1:25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10"/>
      <c r="E70" s="1"/>
      <c r="F70" s="12" t="str">
        <f>IF(E70="","",IFERROR(VLOOKUP(E70,'1-学员信息表'!A:AG,2,0),"错误"))</f>
        <v/>
      </c>
      <c r="G70" s="12" t="str">
        <f>IF(E70="","",VLOOKUP(LEFT(H70,3),班级编码!A:M,8,0))</f>
        <v/>
      </c>
      <c r="H70" s="1"/>
      <c r="I70" s="8" t="str">
        <f>IF(E70="","",IFERROR(VLOOKUP(H70,'2-班级信息'!A:AM,23,0),"错误"))</f>
        <v/>
      </c>
      <c r="J70" s="8" t="str">
        <f>IF(E70="","",IFERROR(VLOOKUP(H70,'2-班级信息'!A:AM,24,0),"错误"))</f>
        <v/>
      </c>
      <c r="K70" s="7" t="str">
        <f>IF(E70="","",IFERROR(VLOOKUP(H70,'2-班级信息'!A:AH,6,0),"错误"))</f>
        <v/>
      </c>
      <c r="L70" s="7" t="str">
        <f>IF(E70="","",IFERROR(VLOOKUP(H70,'2-班级信息'!A:AH,30,0),"错误"))</f>
        <v/>
      </c>
      <c r="M70" s="104"/>
      <c r="N70" s="105"/>
      <c r="O70" s="106">
        <f>SUMIF('6-学员费用预警表'!A:A,E70,'6-学员费用预警表'!F:F)</f>
        <v>0</v>
      </c>
      <c r="P70" s="106">
        <f>SUMIF('6-学员费用预警表'!A:A,E70,'6-学员费用预警表'!I:I)</f>
        <v>0</v>
      </c>
      <c r="Q70" s="107" t="str">
        <f>IF(E70="","",IFERROR(VLOOKUP(E70,'1-学员信息表'!A:AG,8,0),"错误"))</f>
        <v/>
      </c>
      <c r="R70" s="108"/>
      <c r="S70" s="109"/>
      <c r="T70" s="1"/>
      <c r="U70" s="12"/>
      <c r="V70" s="110"/>
      <c r="W70" s="8" t="str">
        <f>IF(E70="","",IF(ISERROR(VLOOKUP(E70,'1-学员信息表'!A:AG,9,0)),"错误",IF(VLOOKUP(E70,'1-学员信息表'!A:AG,9,0)="","错误",VLOOKUP(E70,'1-学员信息表'!A:AG,9,0))))</f>
        <v/>
      </c>
      <c r="X70" s="107" t="str">
        <f>IF(E70="","",IF(ISERROR(VLOOKUP(E70,'1-学员信息表'!A:AG,20,0)),"错误",IF(VLOOKUP(E70,'1-学员信息表'!A:AG,20,0)="","错误",VLOOKUP(E70,'1-学员信息表'!A:AG,20,0))))</f>
        <v/>
      </c>
      <c r="Y70" s="107" t="str">
        <f>IF(E70="","",IF(ISERROR(VLOOKUP(E70,'1-学员信息表'!A:AG,20,0)),"错误",IF(VLOOKUP(E70,'1-学员信息表'!A:AG,20,0)="","错误",VLOOKUP(E70,'1-学员信息表'!A:AG,20,0))))</f>
        <v/>
      </c>
    </row>
    <row r="71" spans="1:25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10"/>
      <c r="E71" s="1"/>
      <c r="F71" s="12" t="str">
        <f>IF(E71="","",IFERROR(VLOOKUP(E71,'1-学员信息表'!A:AG,2,0),"错误"))</f>
        <v/>
      </c>
      <c r="G71" s="12" t="str">
        <f>IF(E71="","",VLOOKUP(LEFT(H71,3),班级编码!A:M,8,0))</f>
        <v/>
      </c>
      <c r="H71" s="1"/>
      <c r="I71" s="8" t="str">
        <f>IF(E71="","",IFERROR(VLOOKUP(H71,'2-班级信息'!A:AM,23,0),"错误"))</f>
        <v/>
      </c>
      <c r="J71" s="8" t="str">
        <f>IF(E71="","",IFERROR(VLOOKUP(H71,'2-班级信息'!A:AM,24,0),"错误"))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IF(E71="","",IFERROR(VLOOKUP(H71,'2-班级信息'!A:AH,30,0),"错误"))</f>
        <v/>
      </c>
      <c r="M71" s="104"/>
      <c r="N71" s="105"/>
      <c r="O71" s="106">
        <f>SUMIF('6-学员费用预警表'!A:A,E71,'6-学员费用预警表'!F:F)</f>
        <v>0</v>
      </c>
      <c r="P71" s="106">
        <f>SUMIF('6-学员费用预警表'!A:A,E71,'6-学员费用预警表'!I:I)</f>
        <v>0</v>
      </c>
      <c r="Q71" s="107" t="str">
        <f>IF(E71="","",IFERROR(VLOOKUP(E71,'1-学员信息表'!A:AG,8,0),"错误"))</f>
        <v/>
      </c>
      <c r="R71" s="108"/>
      <c r="S71" s="109"/>
      <c r="T71" s="1"/>
      <c r="U71" s="12"/>
      <c r="V71" s="110"/>
      <c r="W71" s="8" t="str">
        <f>IF(E71="","",IF(ISERROR(VLOOKUP(E71,'1-学员信息表'!A:AG,9,0)),"错误",IF(VLOOKUP(E71,'1-学员信息表'!A:AG,9,0)="","错误",VLOOKUP(E71,'1-学员信息表'!A:AG,9,0))))</f>
        <v/>
      </c>
      <c r="X71" s="107" t="str">
        <f>IF(E71="","",IF(ISERROR(VLOOKUP(E71,'1-学员信息表'!A:AG,20,0)),"错误",IF(VLOOKUP(E71,'1-学员信息表'!A:AG,20,0)="","错误",VLOOKUP(E71,'1-学员信息表'!A:AG,20,0))))</f>
        <v/>
      </c>
      <c r="Y71" s="107" t="str">
        <f>IF(E71="","",IF(ISERROR(VLOOKUP(E71,'1-学员信息表'!A:AG,20,0)),"错误",IF(VLOOKUP(E71,'1-学员信息表'!A:AG,20,0)="","错误",VLOOKUP(E71,'1-学员信息表'!A:AG,20,0))))</f>
        <v/>
      </c>
    </row>
    <row r="72" spans="1:25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10"/>
      <c r="E72" s="1"/>
      <c r="F72" s="12" t="str">
        <f>IF(E72="","",IFERROR(VLOOKUP(E72,'1-学员信息表'!A:AG,2,0),"错误"))</f>
        <v/>
      </c>
      <c r="G72" s="12" t="str">
        <f>IF(E72="","",VLOOKUP(LEFT(H72,3),班级编码!A:M,8,0))</f>
        <v/>
      </c>
      <c r="H72" s="1"/>
      <c r="I72" s="8" t="str">
        <f>IF(E72="","",IFERROR(VLOOKUP(H72,'2-班级信息'!A:AM,23,0),"错误"))</f>
        <v/>
      </c>
      <c r="J72" s="8" t="str">
        <f>IF(E72="","",IFERROR(VLOOKUP(H72,'2-班级信息'!A:AM,24,0),"错误"))</f>
        <v/>
      </c>
      <c r="K72" s="7" t="str">
        <f>IF(E72="","",IFERROR(VLOOKUP(H72,'2-班级信息'!A:AH,6,0),"错误"))</f>
        <v/>
      </c>
      <c r="L72" s="7" t="str">
        <f>IF(E72="","",IFERROR(VLOOKUP(H72,'2-班级信息'!A:AH,30,0),"错误"))</f>
        <v/>
      </c>
      <c r="M72" s="104"/>
      <c r="N72" s="105"/>
      <c r="O72" s="106">
        <f>SUMIF('6-学员费用预警表'!A:A,E72,'6-学员费用预警表'!F:F)</f>
        <v>0</v>
      </c>
      <c r="P72" s="106">
        <f>SUMIF('6-学员费用预警表'!A:A,E72,'6-学员费用预警表'!I:I)</f>
        <v>0</v>
      </c>
      <c r="Q72" s="107" t="str">
        <f>IF(E72="","",IFERROR(VLOOKUP(E72,'1-学员信息表'!A:AG,8,0),"错误"))</f>
        <v/>
      </c>
      <c r="R72" s="108"/>
      <c r="S72" s="109"/>
      <c r="T72" s="1"/>
      <c r="U72" s="12"/>
      <c r="V72" s="110"/>
      <c r="W72" s="8" t="str">
        <f>IF(E72="","",IF(ISERROR(VLOOKUP(E72,'1-学员信息表'!A:AG,9,0)),"错误",IF(VLOOKUP(E72,'1-学员信息表'!A:AG,9,0)="","错误",VLOOKUP(E72,'1-学员信息表'!A:AG,9,0))))</f>
        <v/>
      </c>
      <c r="X72" s="107" t="str">
        <f>IF(E72="","",IF(ISERROR(VLOOKUP(E72,'1-学员信息表'!A:AG,20,0)),"错误",IF(VLOOKUP(E72,'1-学员信息表'!A:AG,20,0)="","错误",VLOOKUP(E72,'1-学员信息表'!A:AG,20,0))))</f>
        <v/>
      </c>
      <c r="Y72" s="107" t="str">
        <f>IF(E72="","",IF(ISERROR(VLOOKUP(E72,'1-学员信息表'!A:AG,20,0)),"错误",IF(VLOOKUP(E72,'1-学员信息表'!A:AG,20,0)="","错误",VLOOKUP(E72,'1-学员信息表'!A:AG,20,0))))</f>
        <v/>
      </c>
    </row>
    <row r="73" spans="1:25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10"/>
      <c r="E73" s="1"/>
      <c r="F73" s="12" t="str">
        <f>IF(E73="","",IFERROR(VLOOKUP(E73,'1-学员信息表'!A:AG,2,0),"错误"))</f>
        <v/>
      </c>
      <c r="G73" s="12" t="str">
        <f>IF(E73="","",VLOOKUP(LEFT(H73,3),班级编码!A:M,8,0))</f>
        <v/>
      </c>
      <c r="H73" s="1"/>
      <c r="I73" s="8" t="str">
        <f>IF(E73="","",IFERROR(VLOOKUP(H73,'2-班级信息'!A:AM,23,0),"错误"))</f>
        <v/>
      </c>
      <c r="J73" s="8" t="str">
        <f>IF(E73="","",IFERROR(VLOOKUP(H73,'2-班级信息'!A:AM,24,0),"错误"))</f>
        <v/>
      </c>
      <c r="K73" s="7" t="str">
        <f>IF(E73="","",IFERROR(VLOOKUP(H73,'2-班级信息'!A:AH,6,0),"错误"))</f>
        <v/>
      </c>
      <c r="L73" s="7" t="str">
        <f>IF(E73="","",IFERROR(VLOOKUP(H73,'2-班级信息'!A:AH,30,0),"错误"))</f>
        <v/>
      </c>
      <c r="M73" s="104"/>
      <c r="N73" s="105"/>
      <c r="O73" s="106">
        <f>SUMIF('6-学员费用预警表'!A:A,E73,'6-学员费用预警表'!F:F)</f>
        <v>0</v>
      </c>
      <c r="P73" s="106">
        <f>SUMIF('6-学员费用预警表'!A:A,E73,'6-学员费用预警表'!I:I)</f>
        <v>0</v>
      </c>
      <c r="Q73" s="107" t="str">
        <f>IF(E73="","",IFERROR(VLOOKUP(E73,'1-学员信息表'!A:AG,8,0),"错误"))</f>
        <v/>
      </c>
      <c r="R73" s="108"/>
      <c r="S73" s="109"/>
      <c r="T73" s="1"/>
      <c r="U73" s="12"/>
      <c r="V73" s="110"/>
      <c r="W73" s="8" t="str">
        <f>IF(E73="","",IF(ISERROR(VLOOKUP(E73,'1-学员信息表'!A:AG,9,0)),"错误",IF(VLOOKUP(E73,'1-学员信息表'!A:AG,9,0)="","错误",VLOOKUP(E73,'1-学员信息表'!A:AG,9,0))))</f>
        <v/>
      </c>
      <c r="X73" s="107" t="str">
        <f>IF(E73="","",IF(ISERROR(VLOOKUP(E73,'1-学员信息表'!A:AG,20,0)),"错误",IF(VLOOKUP(E73,'1-学员信息表'!A:AG,20,0)="","错误",VLOOKUP(E73,'1-学员信息表'!A:AG,20,0))))</f>
        <v/>
      </c>
      <c r="Y73" s="107" t="str">
        <f>IF(E73="","",IF(ISERROR(VLOOKUP(E73,'1-学员信息表'!A:AG,20,0)),"错误",IF(VLOOKUP(E73,'1-学员信息表'!A:AG,20,0)="","错误",VLOOKUP(E73,'1-学员信息表'!A:AG,20,0))))</f>
        <v/>
      </c>
    </row>
    <row r="74" spans="1:25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10"/>
      <c r="E74" s="1"/>
      <c r="F74" s="12" t="str">
        <f>IF(E74="","",IFERROR(VLOOKUP(E74,'1-学员信息表'!A:AG,2,0),"错误"))</f>
        <v/>
      </c>
      <c r="G74" s="12" t="str">
        <f>IF(E74="","",VLOOKUP(LEFT(H74,3),班级编码!A:M,8,0))</f>
        <v/>
      </c>
      <c r="H74" s="1"/>
      <c r="I74" s="8" t="str">
        <f>IF(E74="","",IFERROR(VLOOKUP(H74,'2-班级信息'!A:AM,23,0),"错误"))</f>
        <v/>
      </c>
      <c r="J74" s="8" t="str">
        <f>IF(E74="","",IFERROR(VLOOKUP(H74,'2-班级信息'!A:AM,24,0),"错误"))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IF(E74="","",IFERROR(VLOOKUP(H74,'2-班级信息'!A:AH,30,0),"错误"))</f>
        <v/>
      </c>
      <c r="M74" s="104"/>
      <c r="N74" s="105"/>
      <c r="O74" s="106">
        <f>SUMIF('6-学员费用预警表'!A:A,E74,'6-学员费用预警表'!F:F)</f>
        <v>0</v>
      </c>
      <c r="P74" s="106">
        <f>SUMIF('6-学员费用预警表'!A:A,E74,'6-学员费用预警表'!I:I)</f>
        <v>0</v>
      </c>
      <c r="Q74" s="107" t="str">
        <f>IF(E74="","",IFERROR(VLOOKUP(E74,'1-学员信息表'!A:AG,8,0),"错误"))</f>
        <v/>
      </c>
      <c r="R74" s="108"/>
      <c r="S74" s="109"/>
      <c r="T74" s="1"/>
      <c r="U74" s="12"/>
      <c r="V74" s="110"/>
      <c r="W74" s="8" t="str">
        <f>IF(E74="","",IF(ISERROR(VLOOKUP(E74,'1-学员信息表'!A:AG,9,0)),"错误",IF(VLOOKUP(E74,'1-学员信息表'!A:AG,9,0)="","错误",VLOOKUP(E74,'1-学员信息表'!A:AG,9,0))))</f>
        <v/>
      </c>
      <c r="X74" s="107" t="str">
        <f>IF(E74="","",IF(ISERROR(VLOOKUP(E74,'1-学员信息表'!A:AG,20,0)),"错误",IF(VLOOKUP(E74,'1-学员信息表'!A:AG,20,0)="","错误",VLOOKUP(E74,'1-学员信息表'!A:AG,20,0))))</f>
        <v/>
      </c>
      <c r="Y74" s="107" t="str">
        <f>IF(E74="","",IF(ISERROR(VLOOKUP(E74,'1-学员信息表'!A:AG,20,0)),"错误",IF(VLOOKUP(E74,'1-学员信息表'!A:AG,20,0)="","错误",VLOOKUP(E74,'1-学员信息表'!A:AG,20,0))))</f>
        <v/>
      </c>
    </row>
    <row r="75" spans="1:25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10"/>
      <c r="E75" s="1"/>
      <c r="F75" s="12" t="str">
        <f>IF(E75="","",IFERROR(VLOOKUP(E75,'1-学员信息表'!A:AG,2,0),"错误"))</f>
        <v/>
      </c>
      <c r="G75" s="12" t="str">
        <f>IF(E75="","",VLOOKUP(LEFT(H75,3),班级编码!A:M,8,0))</f>
        <v/>
      </c>
      <c r="H75" s="1"/>
      <c r="I75" s="8" t="str">
        <f>IF(E75="","",IFERROR(VLOOKUP(H75,'2-班级信息'!A:AM,23,0),"错误"))</f>
        <v/>
      </c>
      <c r="J75" s="8" t="str">
        <f>IF(E75="","",IFERROR(VLOOKUP(H75,'2-班级信息'!A:AM,24,0),"错误"))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IF(E75="","",IFERROR(VLOOKUP(H75,'2-班级信息'!A:AH,30,0),"错误"))</f>
        <v/>
      </c>
      <c r="M75" s="104"/>
      <c r="N75" s="105"/>
      <c r="O75" s="106">
        <f>SUMIF('6-学员费用预警表'!A:A,E75,'6-学员费用预警表'!F:F)</f>
        <v>0</v>
      </c>
      <c r="P75" s="106">
        <f>SUMIF('6-学员费用预警表'!A:A,E75,'6-学员费用预警表'!I:I)</f>
        <v>0</v>
      </c>
      <c r="Q75" s="107" t="str">
        <f>IF(E75="","",IFERROR(VLOOKUP(E75,'1-学员信息表'!A:AG,8,0),"错误"))</f>
        <v/>
      </c>
      <c r="R75" s="108"/>
      <c r="S75" s="109"/>
      <c r="T75" s="1"/>
      <c r="U75" s="12"/>
      <c r="V75" s="110"/>
      <c r="W75" s="8" t="str">
        <f>IF(E75="","",IF(ISERROR(VLOOKUP(E75,'1-学员信息表'!A:AG,9,0)),"错误",IF(VLOOKUP(E75,'1-学员信息表'!A:AG,9,0)="","错误",VLOOKUP(E75,'1-学员信息表'!A:AG,9,0))))</f>
        <v/>
      </c>
      <c r="X75" s="107" t="str">
        <f>IF(E75="","",IF(ISERROR(VLOOKUP(E75,'1-学员信息表'!A:AG,20,0)),"错误",IF(VLOOKUP(E75,'1-学员信息表'!A:AG,20,0)="","错误",VLOOKUP(E75,'1-学员信息表'!A:AG,20,0))))</f>
        <v/>
      </c>
      <c r="Y75" s="107" t="str">
        <f>IF(E75="","",IF(ISERROR(VLOOKUP(E75,'1-学员信息表'!A:AG,20,0)),"错误",IF(VLOOKUP(E75,'1-学员信息表'!A:AG,20,0)="","错误",VLOOKUP(E75,'1-学员信息表'!A:AG,20,0))))</f>
        <v/>
      </c>
    </row>
    <row r="76" spans="1:25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10"/>
      <c r="E76" s="1"/>
      <c r="F76" s="12" t="str">
        <f>IF(E76="","",IFERROR(VLOOKUP(E76,'1-学员信息表'!A:AG,2,0),"错误"))</f>
        <v/>
      </c>
      <c r="G76" s="12" t="str">
        <f>IF(E76="","",VLOOKUP(LEFT(H76,3),班级编码!A:M,8,0))</f>
        <v/>
      </c>
      <c r="H76" s="1"/>
      <c r="I76" s="8" t="str">
        <f>IF(E76="","",IFERROR(VLOOKUP(H76,'2-班级信息'!A:AM,23,0),"错误"))</f>
        <v/>
      </c>
      <c r="J76" s="8" t="str">
        <f>IF(E76="","",IFERROR(VLOOKUP(H76,'2-班级信息'!A:AM,24,0),"错误"))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IF(E76="","",IFERROR(VLOOKUP(H76,'2-班级信息'!A:AH,30,0),"错误"))</f>
        <v/>
      </c>
      <c r="M76" s="104"/>
      <c r="N76" s="105"/>
      <c r="O76" s="106">
        <f>SUMIF('6-学员费用预警表'!A:A,E76,'6-学员费用预警表'!F:F)</f>
        <v>0</v>
      </c>
      <c r="P76" s="106">
        <f>SUMIF('6-学员费用预警表'!A:A,E76,'6-学员费用预警表'!I:I)</f>
        <v>0</v>
      </c>
      <c r="Q76" s="107" t="str">
        <f>IF(E76="","",IFERROR(VLOOKUP(E76,'1-学员信息表'!A:AG,8,0),"错误"))</f>
        <v/>
      </c>
      <c r="R76" s="108"/>
      <c r="S76" s="109"/>
      <c r="T76" s="1"/>
      <c r="U76" s="12"/>
      <c r="V76" s="110"/>
      <c r="W76" s="8" t="str">
        <f>IF(E76="","",IF(ISERROR(VLOOKUP(E76,'1-学员信息表'!A:AG,9,0)),"错误",IF(VLOOKUP(E76,'1-学员信息表'!A:AG,9,0)="","错误",VLOOKUP(E76,'1-学员信息表'!A:AG,9,0))))</f>
        <v/>
      </c>
      <c r="X76" s="107" t="str">
        <f>IF(E76="","",IF(ISERROR(VLOOKUP(E76,'1-学员信息表'!A:AG,20,0)),"错误",IF(VLOOKUP(E76,'1-学员信息表'!A:AG,20,0)="","错误",VLOOKUP(E76,'1-学员信息表'!A:AG,20,0))))</f>
        <v/>
      </c>
      <c r="Y76" s="107" t="str">
        <f>IF(E76="","",IF(ISERROR(VLOOKUP(E76,'1-学员信息表'!A:AG,20,0)),"错误",IF(VLOOKUP(E76,'1-学员信息表'!A:AG,20,0)="","错误",VLOOKUP(E76,'1-学员信息表'!A:AG,20,0))))</f>
        <v/>
      </c>
    </row>
    <row r="77" spans="1:25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10"/>
      <c r="E77" s="1"/>
      <c r="F77" s="12" t="str">
        <f>IF(E77="","",IFERROR(VLOOKUP(E77,'1-学员信息表'!A:AG,2,0),"错误"))</f>
        <v/>
      </c>
      <c r="G77" s="12" t="str">
        <f>IF(E77="","",VLOOKUP(LEFT(H77,3),班级编码!A:M,8,0))</f>
        <v/>
      </c>
      <c r="H77" s="1"/>
      <c r="I77" s="8" t="str">
        <f>IF(E77="","",IFERROR(VLOOKUP(H77,'2-班级信息'!A:AM,23,0),"错误"))</f>
        <v/>
      </c>
      <c r="J77" s="8" t="str">
        <f>IF(E77="","",IFERROR(VLOOKUP(H77,'2-班级信息'!A:AM,24,0),"错误"))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IF(E77="","",IFERROR(VLOOKUP(H77,'2-班级信息'!A:AH,30,0),"错误"))</f>
        <v/>
      </c>
      <c r="M77" s="104"/>
      <c r="N77" s="105"/>
      <c r="O77" s="106">
        <f>SUMIF('6-学员费用预警表'!A:A,E77,'6-学员费用预警表'!F:F)</f>
        <v>0</v>
      </c>
      <c r="P77" s="106">
        <f>SUMIF('6-学员费用预警表'!A:A,E77,'6-学员费用预警表'!I:I)</f>
        <v>0</v>
      </c>
      <c r="Q77" s="107" t="str">
        <f>IF(E77="","",IFERROR(VLOOKUP(E77,'1-学员信息表'!A:AG,8,0),"错误"))</f>
        <v/>
      </c>
      <c r="R77" s="108"/>
      <c r="S77" s="109"/>
      <c r="T77" s="1"/>
      <c r="U77" s="12"/>
      <c r="V77" s="110"/>
      <c r="W77" s="8" t="str">
        <f>IF(E77="","",IF(ISERROR(VLOOKUP(E77,'1-学员信息表'!A:AG,9,0)),"错误",IF(VLOOKUP(E77,'1-学员信息表'!A:AG,9,0)="","错误",VLOOKUP(E77,'1-学员信息表'!A:AG,9,0))))</f>
        <v/>
      </c>
      <c r="X77" s="107" t="str">
        <f>IF(E77="","",IF(ISERROR(VLOOKUP(E77,'1-学员信息表'!A:AG,20,0)),"错误",IF(VLOOKUP(E77,'1-学员信息表'!A:AG,20,0)="","错误",VLOOKUP(E77,'1-学员信息表'!A:AG,20,0))))</f>
        <v/>
      </c>
      <c r="Y77" s="107" t="str">
        <f>IF(E77="","",IF(ISERROR(VLOOKUP(E77,'1-学员信息表'!A:AG,20,0)),"错误",IF(VLOOKUP(E77,'1-学员信息表'!A:AG,20,0)="","错误",VLOOKUP(E77,'1-学员信息表'!A:AG,20,0))))</f>
        <v/>
      </c>
    </row>
    <row r="78" spans="1:25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10"/>
      <c r="E78" s="1"/>
      <c r="F78" s="12" t="str">
        <f>IF(E78="","",IFERROR(VLOOKUP(E78,'1-学员信息表'!A:AG,2,0),"错误"))</f>
        <v/>
      </c>
      <c r="G78" s="12" t="str">
        <f>IF(E78="","",VLOOKUP(LEFT(H78,3),班级编码!A:M,8,0))</f>
        <v/>
      </c>
      <c r="H78" s="1"/>
      <c r="I78" s="8" t="str">
        <f>IF(E78="","",IFERROR(VLOOKUP(H78,'2-班级信息'!A:AM,23,0),"错误"))</f>
        <v/>
      </c>
      <c r="J78" s="8" t="str">
        <f>IF(E78="","",IFERROR(VLOOKUP(H78,'2-班级信息'!A:AM,24,0),"错误"))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IF(E78="","",IFERROR(VLOOKUP(H78,'2-班级信息'!A:AH,30,0),"错误"))</f>
        <v/>
      </c>
      <c r="M78" s="104"/>
      <c r="N78" s="105"/>
      <c r="O78" s="106">
        <f>SUMIF('6-学员费用预警表'!A:A,E78,'6-学员费用预警表'!F:F)</f>
        <v>0</v>
      </c>
      <c r="P78" s="106">
        <f>SUMIF('6-学员费用预警表'!A:A,E78,'6-学员费用预警表'!I:I)</f>
        <v>0</v>
      </c>
      <c r="Q78" s="107" t="str">
        <f>IF(E78="","",IFERROR(VLOOKUP(E78,'1-学员信息表'!A:AG,8,0),"错误"))</f>
        <v/>
      </c>
      <c r="R78" s="108"/>
      <c r="S78" s="109"/>
      <c r="T78" s="1"/>
      <c r="U78" s="12"/>
      <c r="V78" s="110"/>
      <c r="W78" s="8" t="str">
        <f>IF(E78="","",IF(ISERROR(VLOOKUP(E78,'1-学员信息表'!A:AG,9,0)),"错误",IF(VLOOKUP(E78,'1-学员信息表'!A:AG,9,0)="","错误",VLOOKUP(E78,'1-学员信息表'!A:AG,9,0))))</f>
        <v/>
      </c>
      <c r="X78" s="107" t="str">
        <f>IF(E78="","",IF(ISERROR(VLOOKUP(E78,'1-学员信息表'!A:AG,20,0)),"错误",IF(VLOOKUP(E78,'1-学员信息表'!A:AG,20,0)="","错误",VLOOKUP(E78,'1-学员信息表'!A:AG,20,0))))</f>
        <v/>
      </c>
      <c r="Y78" s="107" t="str">
        <f>IF(E78="","",IF(ISERROR(VLOOKUP(E78,'1-学员信息表'!A:AG,20,0)),"错误",IF(VLOOKUP(E78,'1-学员信息表'!A:AG,20,0)="","错误",VLOOKUP(E78,'1-学员信息表'!A:AG,20,0))))</f>
        <v/>
      </c>
    </row>
    <row r="79" spans="1:25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10"/>
      <c r="E79" s="1"/>
      <c r="F79" s="12" t="str">
        <f>IF(E79="","",IFERROR(VLOOKUP(E79,'1-学员信息表'!A:AG,2,0),"错误"))</f>
        <v/>
      </c>
      <c r="G79" s="12" t="str">
        <f>IF(E79="","",VLOOKUP(LEFT(H79,3),班级编码!A:M,8,0))</f>
        <v/>
      </c>
      <c r="H79" s="1"/>
      <c r="I79" s="8" t="str">
        <f>IF(E79="","",IFERROR(VLOOKUP(H79,'2-班级信息'!A:AM,23,0),"错误"))</f>
        <v/>
      </c>
      <c r="J79" s="8" t="str">
        <f>IF(E79="","",IFERROR(VLOOKUP(H79,'2-班级信息'!A:AM,24,0),"错误"))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IF(E79="","",IFERROR(VLOOKUP(H79,'2-班级信息'!A:AH,30,0),"错误"))</f>
        <v/>
      </c>
      <c r="M79" s="104"/>
      <c r="N79" s="105"/>
      <c r="O79" s="106">
        <f>SUMIF('6-学员费用预警表'!A:A,E79,'6-学员费用预警表'!F:F)</f>
        <v>0</v>
      </c>
      <c r="P79" s="106">
        <f>SUMIF('6-学员费用预警表'!A:A,E79,'6-学员费用预警表'!I:I)</f>
        <v>0</v>
      </c>
      <c r="Q79" s="107" t="str">
        <f>IF(E79="","",IFERROR(VLOOKUP(E79,'1-学员信息表'!A:AG,8,0),"错误"))</f>
        <v/>
      </c>
      <c r="R79" s="108"/>
      <c r="S79" s="109"/>
      <c r="T79" s="1"/>
      <c r="U79" s="12"/>
      <c r="V79" s="110"/>
      <c r="W79" s="8" t="str">
        <f>IF(E79="","",IF(ISERROR(VLOOKUP(E79,'1-学员信息表'!A:AG,9,0)),"错误",IF(VLOOKUP(E79,'1-学员信息表'!A:AG,9,0)="","错误",VLOOKUP(E79,'1-学员信息表'!A:AG,9,0))))</f>
        <v/>
      </c>
      <c r="X79" s="107" t="str">
        <f>IF(E79="","",IF(ISERROR(VLOOKUP(E79,'1-学员信息表'!A:AG,20,0)),"错误",IF(VLOOKUP(E79,'1-学员信息表'!A:AG,20,0)="","错误",VLOOKUP(E79,'1-学员信息表'!A:AG,20,0))))</f>
        <v/>
      </c>
      <c r="Y79" s="107" t="str">
        <f>IF(E79="","",IF(ISERROR(VLOOKUP(E79,'1-学员信息表'!A:AG,20,0)),"错误",IF(VLOOKUP(E79,'1-学员信息表'!A:AG,20,0)="","错误",VLOOKUP(E79,'1-学员信息表'!A:AG,20,0))))</f>
        <v/>
      </c>
    </row>
    <row r="80" spans="1:25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10"/>
      <c r="E80" s="1"/>
      <c r="F80" s="12" t="str">
        <f>IF(E80="","",IFERROR(VLOOKUP(E80,'1-学员信息表'!A:AG,2,0),"错误"))</f>
        <v/>
      </c>
      <c r="G80" s="12" t="str">
        <f>IF(E80="","",VLOOKUP(LEFT(H80,3),班级编码!A:M,8,0))</f>
        <v/>
      </c>
      <c r="H80" s="1"/>
      <c r="I80" s="8" t="str">
        <f>IF(E80="","",IFERROR(VLOOKUP(H80,'2-班级信息'!A:AM,23,0),"错误"))</f>
        <v/>
      </c>
      <c r="J80" s="8" t="str">
        <f>IF(E80="","",IFERROR(VLOOKUP(H80,'2-班级信息'!A:AM,24,0),"错误"))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IF(E80="","",IFERROR(VLOOKUP(H80,'2-班级信息'!A:AH,30,0),"错误"))</f>
        <v/>
      </c>
      <c r="M80" s="104"/>
      <c r="N80" s="105"/>
      <c r="O80" s="106">
        <f>SUMIF('6-学员费用预警表'!A:A,E80,'6-学员费用预警表'!F:F)</f>
        <v>0</v>
      </c>
      <c r="P80" s="106">
        <f>SUMIF('6-学员费用预警表'!A:A,E80,'6-学员费用预警表'!I:I)</f>
        <v>0</v>
      </c>
      <c r="Q80" s="107" t="str">
        <f>IF(E80="","",IFERROR(VLOOKUP(E80,'1-学员信息表'!A:AG,8,0),"错误"))</f>
        <v/>
      </c>
      <c r="R80" s="108"/>
      <c r="S80" s="109"/>
      <c r="T80" s="1"/>
      <c r="U80" s="12"/>
      <c r="V80" s="110"/>
      <c r="W80" s="8" t="str">
        <f>IF(E80="","",IF(ISERROR(VLOOKUP(E80,'1-学员信息表'!A:AG,9,0)),"错误",IF(VLOOKUP(E80,'1-学员信息表'!A:AG,9,0)="","错误",VLOOKUP(E80,'1-学员信息表'!A:AG,9,0))))</f>
        <v/>
      </c>
      <c r="X80" s="107" t="str">
        <f>IF(E80="","",IF(ISERROR(VLOOKUP(E80,'1-学员信息表'!A:AG,20,0)),"错误",IF(VLOOKUP(E80,'1-学员信息表'!A:AG,20,0)="","错误",VLOOKUP(E80,'1-学员信息表'!A:AG,20,0))))</f>
        <v/>
      </c>
      <c r="Y80" s="107" t="str">
        <f>IF(E80="","",IF(ISERROR(VLOOKUP(E80,'1-学员信息表'!A:AG,20,0)),"错误",IF(VLOOKUP(E80,'1-学员信息表'!A:AG,20,0)="","错误",VLOOKUP(E80,'1-学员信息表'!A:AG,20,0))))</f>
        <v/>
      </c>
    </row>
    <row r="81" spans="1:25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10"/>
      <c r="E81" s="1"/>
      <c r="F81" s="12" t="str">
        <f>IF(E81="","",IFERROR(VLOOKUP(E81,'1-学员信息表'!A:AG,2,0),"错误"))</f>
        <v/>
      </c>
      <c r="G81" s="12" t="str">
        <f>IF(E81="","",VLOOKUP(LEFT(H81,3),班级编码!A:M,8,0))</f>
        <v/>
      </c>
      <c r="H81" s="1"/>
      <c r="I81" s="8" t="str">
        <f>IF(E81="","",IFERROR(VLOOKUP(H81,'2-班级信息'!A:AM,23,0),"错误"))</f>
        <v/>
      </c>
      <c r="J81" s="8" t="str">
        <f>IF(E81="","",IFERROR(VLOOKUP(H81,'2-班级信息'!A:AM,24,0),"错误"))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IF(E81="","",IFERROR(VLOOKUP(H81,'2-班级信息'!A:AH,30,0),"错误"))</f>
        <v/>
      </c>
      <c r="M81" s="104"/>
      <c r="N81" s="105"/>
      <c r="O81" s="106">
        <f>SUMIF('6-学员费用预警表'!A:A,E81,'6-学员费用预警表'!F:F)</f>
        <v>0</v>
      </c>
      <c r="P81" s="106">
        <f>SUMIF('6-学员费用预警表'!A:A,E81,'6-学员费用预警表'!I:I)</f>
        <v>0</v>
      </c>
      <c r="Q81" s="107" t="str">
        <f>IF(E81="","",IFERROR(VLOOKUP(E81,'1-学员信息表'!A:AG,8,0),"错误"))</f>
        <v/>
      </c>
      <c r="R81" s="108"/>
      <c r="S81" s="109"/>
      <c r="T81" s="1"/>
      <c r="U81" s="12"/>
      <c r="V81" s="110"/>
      <c r="W81" s="8" t="str">
        <f>IF(E81="","",IF(ISERROR(VLOOKUP(E81,'1-学员信息表'!A:AG,9,0)),"错误",IF(VLOOKUP(E81,'1-学员信息表'!A:AG,9,0)="","错误",VLOOKUP(E81,'1-学员信息表'!A:AG,9,0))))</f>
        <v/>
      </c>
      <c r="X81" s="107" t="str">
        <f>IF(E81="","",IF(ISERROR(VLOOKUP(E81,'1-学员信息表'!A:AG,20,0)),"错误",IF(VLOOKUP(E81,'1-学员信息表'!A:AG,20,0)="","错误",VLOOKUP(E81,'1-学员信息表'!A:AG,20,0))))</f>
        <v/>
      </c>
      <c r="Y81" s="107" t="str">
        <f>IF(E81="","",IF(ISERROR(VLOOKUP(E81,'1-学员信息表'!A:AG,20,0)),"错误",IF(VLOOKUP(E81,'1-学员信息表'!A:AG,20,0)="","错误",VLOOKUP(E81,'1-学员信息表'!A:AG,20,0))))</f>
        <v/>
      </c>
    </row>
    <row r="82" spans="1:25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10"/>
      <c r="E82" s="1"/>
      <c r="F82" s="12" t="str">
        <f>IF(E82="","",IFERROR(VLOOKUP(E82,'1-学员信息表'!A:AG,2,0),"错误"))</f>
        <v/>
      </c>
      <c r="G82" s="12" t="str">
        <f>IF(E82="","",VLOOKUP(LEFT(H82,3),班级编码!A:M,8,0))</f>
        <v/>
      </c>
      <c r="H82" s="1"/>
      <c r="I82" s="8" t="str">
        <f>IF(E82="","",IFERROR(VLOOKUP(H82,'2-班级信息'!A:AM,23,0),"错误"))</f>
        <v/>
      </c>
      <c r="J82" s="8" t="str">
        <f>IF(E82="","",IFERROR(VLOOKUP(H82,'2-班级信息'!A:AM,24,0),"错误"))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IF(E82="","",IFERROR(VLOOKUP(H82,'2-班级信息'!A:AH,30,0),"错误"))</f>
        <v/>
      </c>
      <c r="M82" s="104"/>
      <c r="N82" s="105"/>
      <c r="O82" s="106">
        <f>SUMIF('6-学员费用预警表'!A:A,E82,'6-学员费用预警表'!F:F)</f>
        <v>0</v>
      </c>
      <c r="P82" s="106">
        <f>SUMIF('6-学员费用预警表'!A:A,E82,'6-学员费用预警表'!I:I)</f>
        <v>0</v>
      </c>
      <c r="Q82" s="107" t="str">
        <f>IF(E82="","",IFERROR(VLOOKUP(E82,'1-学员信息表'!A:AG,8,0),"错误"))</f>
        <v/>
      </c>
      <c r="R82" s="108"/>
      <c r="S82" s="109"/>
      <c r="T82" s="1"/>
      <c r="U82" s="12"/>
      <c r="V82" s="110"/>
      <c r="W82" s="8" t="str">
        <f>IF(E82="","",IF(ISERROR(VLOOKUP(E82,'1-学员信息表'!A:AG,9,0)),"错误",IF(VLOOKUP(E82,'1-学员信息表'!A:AG,9,0)="","错误",VLOOKUP(E82,'1-学员信息表'!A:AG,9,0))))</f>
        <v/>
      </c>
      <c r="X82" s="107" t="str">
        <f>IF(E82="","",IF(ISERROR(VLOOKUP(E82,'1-学员信息表'!A:AG,20,0)),"错误",IF(VLOOKUP(E82,'1-学员信息表'!A:AG,20,0)="","错误",VLOOKUP(E82,'1-学员信息表'!A:AG,20,0))))</f>
        <v/>
      </c>
      <c r="Y82" s="107" t="str">
        <f>IF(E82="","",IF(ISERROR(VLOOKUP(E82,'1-学员信息表'!A:AG,20,0)),"错误",IF(VLOOKUP(E82,'1-学员信息表'!A:AG,20,0)="","错误",VLOOKUP(E82,'1-学员信息表'!A:AG,20,0))))</f>
        <v/>
      </c>
    </row>
    <row r="83" spans="1:25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10"/>
      <c r="E83" s="1"/>
      <c r="F83" s="12" t="str">
        <f>IF(E83="","",IFERROR(VLOOKUP(E83,'1-学员信息表'!A:AG,2,0),"错误"))</f>
        <v/>
      </c>
      <c r="G83" s="12" t="str">
        <f>IF(E83="","",VLOOKUP(LEFT(H83,3),班级编码!A:M,8,0))</f>
        <v/>
      </c>
      <c r="H83" s="1"/>
      <c r="I83" s="8" t="str">
        <f>IF(E83="","",IFERROR(VLOOKUP(H83,'2-班级信息'!A:AM,23,0),"错误"))</f>
        <v/>
      </c>
      <c r="J83" s="8" t="str">
        <f>IF(E83="","",IFERROR(VLOOKUP(H83,'2-班级信息'!A:AM,24,0),"错误"))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IF(E83="","",IFERROR(VLOOKUP(H83,'2-班级信息'!A:AH,30,0),"错误"))</f>
        <v/>
      </c>
      <c r="M83" s="104"/>
      <c r="N83" s="105"/>
      <c r="O83" s="106">
        <f>SUMIF('6-学员费用预警表'!A:A,E83,'6-学员费用预警表'!F:F)</f>
        <v>0</v>
      </c>
      <c r="P83" s="106">
        <f>SUMIF('6-学员费用预警表'!A:A,E83,'6-学员费用预警表'!I:I)</f>
        <v>0</v>
      </c>
      <c r="Q83" s="107" t="str">
        <f>IF(E83="","",IFERROR(VLOOKUP(E83,'1-学员信息表'!A:AG,8,0),"错误"))</f>
        <v/>
      </c>
      <c r="R83" s="108"/>
      <c r="S83" s="109"/>
      <c r="T83" s="1"/>
      <c r="U83" s="12"/>
      <c r="V83" s="110"/>
      <c r="W83" s="8" t="str">
        <f>IF(E83="","",IF(ISERROR(VLOOKUP(E83,'1-学员信息表'!A:AG,9,0)),"错误",IF(VLOOKUP(E83,'1-学员信息表'!A:AG,9,0)="","错误",VLOOKUP(E83,'1-学员信息表'!A:AG,9,0))))</f>
        <v/>
      </c>
      <c r="X83" s="107" t="str">
        <f>IF(E83="","",IF(ISERROR(VLOOKUP(E83,'1-学员信息表'!A:AG,20,0)),"错误",IF(VLOOKUP(E83,'1-学员信息表'!A:AG,20,0)="","错误",VLOOKUP(E83,'1-学员信息表'!A:AG,20,0))))</f>
        <v/>
      </c>
      <c r="Y83" s="107" t="str">
        <f>IF(E83="","",IF(ISERROR(VLOOKUP(E83,'1-学员信息表'!A:AG,20,0)),"错误",IF(VLOOKUP(E83,'1-学员信息表'!A:AG,20,0)="","错误",VLOOKUP(E83,'1-学员信息表'!A:AG,20,0))))</f>
        <v/>
      </c>
    </row>
    <row r="84" spans="1:25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10"/>
      <c r="E84" s="1"/>
      <c r="F84" s="12" t="str">
        <f>IF(E84="","",IFERROR(VLOOKUP(E84,'1-学员信息表'!A:AG,2,0),"错误"))</f>
        <v/>
      </c>
      <c r="G84" s="12" t="str">
        <f>IF(E84="","",VLOOKUP(LEFT(H84,3),班级编码!A:M,8,0))</f>
        <v/>
      </c>
      <c r="H84" s="1"/>
      <c r="I84" s="8" t="str">
        <f>IF(E84="","",IFERROR(VLOOKUP(H84,'2-班级信息'!A:AM,23,0),"错误"))</f>
        <v/>
      </c>
      <c r="J84" s="8" t="str">
        <f>IF(E84="","",IFERROR(VLOOKUP(H84,'2-班级信息'!A:AM,24,0),"错误"))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IF(E84="","",IFERROR(VLOOKUP(H84,'2-班级信息'!A:AH,30,0),"错误"))</f>
        <v/>
      </c>
      <c r="M84" s="104"/>
      <c r="N84" s="105"/>
      <c r="O84" s="106">
        <f>SUMIF('6-学员费用预警表'!A:A,E84,'6-学员费用预警表'!F:F)</f>
        <v>0</v>
      </c>
      <c r="P84" s="106">
        <f>SUMIF('6-学员费用预警表'!A:A,E84,'6-学员费用预警表'!I:I)</f>
        <v>0</v>
      </c>
      <c r="Q84" s="107" t="str">
        <f>IF(E84="","",IFERROR(VLOOKUP(E84,'1-学员信息表'!A:AG,8,0),"错误"))</f>
        <v/>
      </c>
      <c r="R84" s="108"/>
      <c r="S84" s="109"/>
      <c r="T84" s="1"/>
      <c r="U84" s="12"/>
      <c r="V84" s="110"/>
      <c r="W84" s="8" t="str">
        <f>IF(E84="","",IF(ISERROR(VLOOKUP(E84,'1-学员信息表'!A:AG,9,0)),"错误",IF(VLOOKUP(E84,'1-学员信息表'!A:AG,9,0)="","错误",VLOOKUP(E84,'1-学员信息表'!A:AG,9,0))))</f>
        <v/>
      </c>
      <c r="X84" s="107" t="str">
        <f>IF(E84="","",IF(ISERROR(VLOOKUP(E84,'1-学员信息表'!A:AG,20,0)),"错误",IF(VLOOKUP(E84,'1-学员信息表'!A:AG,20,0)="","错误",VLOOKUP(E84,'1-学员信息表'!A:AG,20,0))))</f>
        <v/>
      </c>
      <c r="Y84" s="107" t="str">
        <f>IF(E84="","",IF(ISERROR(VLOOKUP(E84,'1-学员信息表'!A:AG,20,0)),"错误",IF(VLOOKUP(E84,'1-学员信息表'!A:AG,20,0)="","错误",VLOOKUP(E84,'1-学员信息表'!A:AG,20,0))))</f>
        <v/>
      </c>
    </row>
    <row r="85" spans="1:25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10"/>
      <c r="E85" s="1"/>
      <c r="F85" s="12" t="str">
        <f>IF(E85="","",IFERROR(VLOOKUP(E85,'1-学员信息表'!A:AG,2,0),"错误"))</f>
        <v/>
      </c>
      <c r="G85" s="12" t="str">
        <f>IF(E85="","",VLOOKUP(LEFT(H85,3),班级编码!A:M,8,0))</f>
        <v/>
      </c>
      <c r="H85" s="1"/>
      <c r="I85" s="8" t="str">
        <f>IF(E85="","",IFERROR(VLOOKUP(H85,'2-班级信息'!A:AM,23,0),"错误"))</f>
        <v/>
      </c>
      <c r="J85" s="8" t="str">
        <f>IF(E85="","",IFERROR(VLOOKUP(H85,'2-班级信息'!A:AM,24,0),"错误"))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IF(E85="","",IFERROR(VLOOKUP(H85,'2-班级信息'!A:AH,30,0),"错误"))</f>
        <v/>
      </c>
      <c r="M85" s="104"/>
      <c r="N85" s="105"/>
      <c r="O85" s="106">
        <f>SUMIF('6-学员费用预警表'!A:A,E85,'6-学员费用预警表'!F:F)</f>
        <v>0</v>
      </c>
      <c r="P85" s="106">
        <f>SUMIF('6-学员费用预警表'!A:A,E85,'6-学员费用预警表'!I:I)</f>
        <v>0</v>
      </c>
      <c r="Q85" s="107" t="str">
        <f>IF(E85="","",IFERROR(VLOOKUP(E85,'1-学员信息表'!A:AG,8,0),"错误"))</f>
        <v/>
      </c>
      <c r="R85" s="108"/>
      <c r="S85" s="109"/>
      <c r="T85" s="1"/>
      <c r="U85" s="12"/>
      <c r="V85" s="110"/>
      <c r="W85" s="8" t="str">
        <f>IF(E85="","",IF(ISERROR(VLOOKUP(E85,'1-学员信息表'!A:AG,9,0)),"错误",IF(VLOOKUP(E85,'1-学员信息表'!A:AG,9,0)="","错误",VLOOKUP(E85,'1-学员信息表'!A:AG,9,0))))</f>
        <v/>
      </c>
      <c r="X85" s="107" t="str">
        <f>IF(E85="","",IF(ISERROR(VLOOKUP(E85,'1-学员信息表'!A:AG,20,0)),"错误",IF(VLOOKUP(E85,'1-学员信息表'!A:AG,20,0)="","错误",VLOOKUP(E85,'1-学员信息表'!A:AG,20,0))))</f>
        <v/>
      </c>
      <c r="Y85" s="107" t="str">
        <f>IF(E85="","",IF(ISERROR(VLOOKUP(E85,'1-学员信息表'!A:AG,20,0)),"错误",IF(VLOOKUP(E85,'1-学员信息表'!A:AG,20,0)="","错误",VLOOKUP(E85,'1-学员信息表'!A:AG,20,0))))</f>
        <v/>
      </c>
    </row>
    <row r="86" spans="1:25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10"/>
      <c r="E86" s="1"/>
      <c r="F86" s="12" t="str">
        <f>IF(E86="","",IFERROR(VLOOKUP(E86,'1-学员信息表'!A:AG,2,0),"错误"))</f>
        <v/>
      </c>
      <c r="G86" s="12" t="str">
        <f>IF(E86="","",VLOOKUP(LEFT(H86,3),班级编码!A:M,8,0))</f>
        <v/>
      </c>
      <c r="H86" s="1"/>
      <c r="I86" s="8" t="str">
        <f>IF(E86="","",IFERROR(VLOOKUP(H86,'2-班级信息'!A:AM,23,0),"错误"))</f>
        <v/>
      </c>
      <c r="J86" s="8" t="str">
        <f>IF(E86="","",IFERROR(VLOOKUP(H86,'2-班级信息'!A:AM,24,0),"错误"))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IF(E86="","",IFERROR(VLOOKUP(H86,'2-班级信息'!A:AH,30,0),"错误"))</f>
        <v/>
      </c>
      <c r="M86" s="104"/>
      <c r="N86" s="105"/>
      <c r="O86" s="106">
        <f>SUMIF('6-学员费用预警表'!A:A,E86,'6-学员费用预警表'!F:F)</f>
        <v>0</v>
      </c>
      <c r="P86" s="106">
        <f>SUMIF('6-学员费用预警表'!A:A,E86,'6-学员费用预警表'!I:I)</f>
        <v>0</v>
      </c>
      <c r="Q86" s="107" t="str">
        <f>IF(E86="","",IFERROR(VLOOKUP(E86,'1-学员信息表'!A:AG,8,0),"错误"))</f>
        <v/>
      </c>
      <c r="R86" s="108"/>
      <c r="S86" s="109"/>
      <c r="T86" s="1"/>
      <c r="U86" s="12"/>
      <c r="V86" s="110"/>
      <c r="W86" s="8" t="str">
        <f>IF(E86="","",IF(ISERROR(VLOOKUP(E86,'1-学员信息表'!A:AG,9,0)),"错误",IF(VLOOKUP(E86,'1-学员信息表'!A:AG,9,0)="","错误",VLOOKUP(E86,'1-学员信息表'!A:AG,9,0))))</f>
        <v/>
      </c>
      <c r="X86" s="107" t="str">
        <f>IF(E86="","",IF(ISERROR(VLOOKUP(E86,'1-学员信息表'!A:AG,20,0)),"错误",IF(VLOOKUP(E86,'1-学员信息表'!A:AG,20,0)="","错误",VLOOKUP(E86,'1-学员信息表'!A:AG,20,0))))</f>
        <v/>
      </c>
      <c r="Y86" s="107" t="str">
        <f>IF(E86="","",IF(ISERROR(VLOOKUP(E86,'1-学员信息表'!A:AG,20,0)),"错误",IF(VLOOKUP(E86,'1-学员信息表'!A:AG,20,0)="","错误",VLOOKUP(E86,'1-学员信息表'!A:AG,20,0))))</f>
        <v/>
      </c>
    </row>
    <row r="87" spans="1:25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10"/>
      <c r="E87" s="1"/>
      <c r="F87" s="12" t="str">
        <f>IF(E87="","",IFERROR(VLOOKUP(E87,'1-学员信息表'!A:AG,2,0),"错误"))</f>
        <v/>
      </c>
      <c r="G87" s="12" t="str">
        <f>IF(E87="","",VLOOKUP(LEFT(H87,3),班级编码!A:M,8,0))</f>
        <v/>
      </c>
      <c r="H87" s="1"/>
      <c r="I87" s="8" t="str">
        <f>IF(E87="","",IFERROR(VLOOKUP(H87,'2-班级信息'!A:AM,23,0),"错误"))</f>
        <v/>
      </c>
      <c r="J87" s="8" t="str">
        <f>IF(E87="","",IFERROR(VLOOKUP(H87,'2-班级信息'!A:AM,24,0),"错误"))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IF(E87="","",IFERROR(VLOOKUP(H87,'2-班级信息'!A:AH,30,0),"错误"))</f>
        <v/>
      </c>
      <c r="M87" s="104"/>
      <c r="N87" s="105"/>
      <c r="O87" s="106">
        <f>SUMIF('6-学员费用预警表'!A:A,E87,'6-学员费用预警表'!F:F)</f>
        <v>0</v>
      </c>
      <c r="P87" s="106">
        <f>SUMIF('6-学员费用预警表'!A:A,E87,'6-学员费用预警表'!I:I)</f>
        <v>0</v>
      </c>
      <c r="Q87" s="107" t="str">
        <f>IF(E87="","",IFERROR(VLOOKUP(E87,'1-学员信息表'!A:AG,8,0),"错误"))</f>
        <v/>
      </c>
      <c r="R87" s="108"/>
      <c r="S87" s="109"/>
      <c r="T87" s="1"/>
      <c r="U87" s="12"/>
      <c r="V87" s="110"/>
      <c r="W87" s="8" t="str">
        <f>IF(E87="","",IF(ISERROR(VLOOKUP(E87,'1-学员信息表'!A:AG,9,0)),"错误",IF(VLOOKUP(E87,'1-学员信息表'!A:AG,9,0)="","错误",VLOOKUP(E87,'1-学员信息表'!A:AG,9,0))))</f>
        <v/>
      </c>
      <c r="X87" s="107" t="str">
        <f>IF(E87="","",IF(ISERROR(VLOOKUP(E87,'1-学员信息表'!A:AG,20,0)),"错误",IF(VLOOKUP(E87,'1-学员信息表'!A:AG,20,0)="","错误",VLOOKUP(E87,'1-学员信息表'!A:AG,20,0))))</f>
        <v/>
      </c>
      <c r="Y87" s="107" t="str">
        <f>IF(E87="","",IF(ISERROR(VLOOKUP(E87,'1-学员信息表'!A:AG,20,0)),"错误",IF(VLOOKUP(E87,'1-学员信息表'!A:AG,20,0)="","错误",VLOOKUP(E87,'1-学员信息表'!A:AG,20,0))))</f>
        <v/>
      </c>
    </row>
    <row r="88" spans="1:25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10"/>
      <c r="E88" s="1"/>
      <c r="F88" s="12" t="str">
        <f>IF(E88="","",IFERROR(VLOOKUP(E88,'1-学员信息表'!A:AG,2,0),"错误"))</f>
        <v/>
      </c>
      <c r="G88" s="12" t="str">
        <f>IF(E88="","",VLOOKUP(LEFT(H88,3),班级编码!A:M,8,0))</f>
        <v/>
      </c>
      <c r="H88" s="1"/>
      <c r="I88" s="8" t="str">
        <f>IF(E88="","",IFERROR(VLOOKUP(H88,'2-班级信息'!A:AM,23,0),"错误"))</f>
        <v/>
      </c>
      <c r="J88" s="8" t="str">
        <f>IF(E88="","",IFERROR(VLOOKUP(H88,'2-班级信息'!A:AM,24,0),"错误"))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IF(E88="","",IFERROR(VLOOKUP(H88,'2-班级信息'!A:AH,30,0),"错误"))</f>
        <v/>
      </c>
      <c r="M88" s="104"/>
      <c r="N88" s="105"/>
      <c r="O88" s="106">
        <f>SUMIF('6-学员费用预警表'!A:A,E88,'6-学员费用预警表'!F:F)</f>
        <v>0</v>
      </c>
      <c r="P88" s="106">
        <f>SUMIF('6-学员费用预警表'!A:A,E88,'6-学员费用预警表'!I:I)</f>
        <v>0</v>
      </c>
      <c r="Q88" s="107" t="str">
        <f>IF(E88="","",IFERROR(VLOOKUP(E88,'1-学员信息表'!A:AG,8,0),"错误"))</f>
        <v/>
      </c>
      <c r="R88" s="108"/>
      <c r="S88" s="109"/>
      <c r="T88" s="1"/>
      <c r="U88" s="12"/>
      <c r="V88" s="110"/>
      <c r="W88" s="8" t="str">
        <f>IF(E88="","",IF(ISERROR(VLOOKUP(E88,'1-学员信息表'!A:AG,9,0)),"错误",IF(VLOOKUP(E88,'1-学员信息表'!A:AG,9,0)="","错误",VLOOKUP(E88,'1-学员信息表'!A:AG,9,0))))</f>
        <v/>
      </c>
      <c r="X88" s="107" t="str">
        <f>IF(E88="","",IF(ISERROR(VLOOKUP(E88,'1-学员信息表'!A:AG,20,0)),"错误",IF(VLOOKUP(E88,'1-学员信息表'!A:AG,20,0)="","错误",VLOOKUP(E88,'1-学员信息表'!A:AG,20,0))))</f>
        <v/>
      </c>
      <c r="Y88" s="107" t="str">
        <f>IF(E88="","",IF(ISERROR(VLOOKUP(E88,'1-学员信息表'!A:AG,20,0)),"错误",IF(VLOOKUP(E88,'1-学员信息表'!A:AG,20,0)="","错误",VLOOKUP(E88,'1-学员信息表'!A:AG,20,0))))</f>
        <v/>
      </c>
    </row>
    <row r="89" spans="1:25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10"/>
      <c r="E89" s="1"/>
      <c r="F89" s="12" t="str">
        <f>IF(E89="","",IFERROR(VLOOKUP(E89,'1-学员信息表'!A:AG,2,0),"错误"))</f>
        <v/>
      </c>
      <c r="G89" s="12" t="str">
        <f>IF(E89="","",VLOOKUP(LEFT(H89,3),班级编码!A:M,8,0))</f>
        <v/>
      </c>
      <c r="H89" s="1"/>
      <c r="I89" s="8" t="str">
        <f>IF(E89="","",IFERROR(VLOOKUP(H89,'2-班级信息'!A:AM,23,0),"错误"))</f>
        <v/>
      </c>
      <c r="J89" s="8" t="str">
        <f>IF(E89="","",IFERROR(VLOOKUP(H89,'2-班级信息'!A:AM,24,0),"错误"))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IF(E89="","",IFERROR(VLOOKUP(H89,'2-班级信息'!A:AH,30,0),"错误"))</f>
        <v/>
      </c>
      <c r="M89" s="104"/>
      <c r="N89" s="105"/>
      <c r="O89" s="106">
        <f>SUMIF('6-学员费用预警表'!A:A,E89,'6-学员费用预警表'!F:F)</f>
        <v>0</v>
      </c>
      <c r="P89" s="106">
        <f>SUMIF('6-学员费用预警表'!A:A,E89,'6-学员费用预警表'!I:I)</f>
        <v>0</v>
      </c>
      <c r="Q89" s="107" t="str">
        <f>IF(E89="","",IFERROR(VLOOKUP(E89,'1-学员信息表'!A:AG,8,0),"错误"))</f>
        <v/>
      </c>
      <c r="R89" s="108"/>
      <c r="S89" s="109"/>
      <c r="T89" s="1"/>
      <c r="U89" s="12"/>
      <c r="V89" s="110"/>
      <c r="W89" s="8" t="str">
        <f>IF(E89="","",IF(ISERROR(VLOOKUP(E89,'1-学员信息表'!A:AG,9,0)),"错误",IF(VLOOKUP(E89,'1-学员信息表'!A:AG,9,0)="","错误",VLOOKUP(E89,'1-学员信息表'!A:AG,9,0))))</f>
        <v/>
      </c>
      <c r="X89" s="107" t="str">
        <f>IF(E89="","",IF(ISERROR(VLOOKUP(E89,'1-学员信息表'!A:AG,20,0)),"错误",IF(VLOOKUP(E89,'1-学员信息表'!A:AG,20,0)="","错误",VLOOKUP(E89,'1-学员信息表'!A:AG,20,0))))</f>
        <v/>
      </c>
      <c r="Y89" s="107" t="str">
        <f>IF(E89="","",IF(ISERROR(VLOOKUP(E89,'1-学员信息表'!A:AG,20,0)),"错误",IF(VLOOKUP(E89,'1-学员信息表'!A:AG,20,0)="","错误",VLOOKUP(E89,'1-学员信息表'!A:AG,20,0))))</f>
        <v/>
      </c>
    </row>
    <row r="90" spans="1:25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10"/>
      <c r="E90" s="1"/>
      <c r="F90" s="12" t="str">
        <f>IF(E90="","",IFERROR(VLOOKUP(E90,'1-学员信息表'!A:AG,2,0),"错误"))</f>
        <v/>
      </c>
      <c r="G90" s="12" t="str">
        <f>IF(E90="","",VLOOKUP(LEFT(H90,3),班级编码!A:M,8,0))</f>
        <v/>
      </c>
      <c r="H90" s="1"/>
      <c r="I90" s="8" t="str">
        <f>IF(E90="","",IFERROR(VLOOKUP(H90,'2-班级信息'!A:AM,23,0),"错误"))</f>
        <v/>
      </c>
      <c r="J90" s="8" t="str">
        <f>IF(E90="","",IFERROR(VLOOKUP(H90,'2-班级信息'!A:AM,24,0),"错误"))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IF(E90="","",IFERROR(VLOOKUP(H90,'2-班级信息'!A:AH,30,0),"错误"))</f>
        <v/>
      </c>
      <c r="M90" s="104"/>
      <c r="N90" s="105"/>
      <c r="O90" s="106">
        <f>SUMIF('6-学员费用预警表'!A:A,E90,'6-学员费用预警表'!F:F)</f>
        <v>0</v>
      </c>
      <c r="P90" s="106">
        <f>SUMIF('6-学员费用预警表'!A:A,E90,'6-学员费用预警表'!I:I)</f>
        <v>0</v>
      </c>
      <c r="Q90" s="107" t="str">
        <f>IF(E90="","",IFERROR(VLOOKUP(E90,'1-学员信息表'!A:AG,8,0),"错误"))</f>
        <v/>
      </c>
      <c r="R90" s="108"/>
      <c r="S90" s="109"/>
      <c r="T90" s="1"/>
      <c r="U90" s="12"/>
      <c r="V90" s="110"/>
      <c r="W90" s="8" t="str">
        <f>IF(E90="","",IF(ISERROR(VLOOKUP(E90,'1-学员信息表'!A:AG,9,0)),"错误",IF(VLOOKUP(E90,'1-学员信息表'!A:AG,9,0)="","错误",VLOOKUP(E90,'1-学员信息表'!A:AG,9,0))))</f>
        <v/>
      </c>
      <c r="X90" s="107" t="str">
        <f>IF(E90="","",IF(ISERROR(VLOOKUP(E90,'1-学员信息表'!A:AG,20,0)),"错误",IF(VLOOKUP(E90,'1-学员信息表'!A:AG,20,0)="","错误",VLOOKUP(E90,'1-学员信息表'!A:AG,20,0))))</f>
        <v/>
      </c>
      <c r="Y90" s="107" t="str">
        <f>IF(E90="","",IF(ISERROR(VLOOKUP(E90,'1-学员信息表'!A:AG,20,0)),"错误",IF(VLOOKUP(E90,'1-学员信息表'!A:AG,20,0)="","错误",VLOOKUP(E90,'1-学员信息表'!A:AG,20,0))))</f>
        <v/>
      </c>
    </row>
    <row r="91" spans="1:25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10"/>
      <c r="E91" s="1"/>
      <c r="F91" s="12" t="str">
        <f>IF(E91="","",IFERROR(VLOOKUP(E91,'1-学员信息表'!A:AG,2,0),"错误"))</f>
        <v/>
      </c>
      <c r="G91" s="12" t="str">
        <f>IF(E91="","",VLOOKUP(LEFT(H91,3),班级编码!A:M,8,0))</f>
        <v/>
      </c>
      <c r="H91" s="1"/>
      <c r="I91" s="8" t="str">
        <f>IF(E91="","",IFERROR(VLOOKUP(H91,'2-班级信息'!A:AM,23,0),"错误"))</f>
        <v/>
      </c>
      <c r="J91" s="8" t="str">
        <f>IF(E91="","",IFERROR(VLOOKUP(H91,'2-班级信息'!A:AM,24,0),"错误"))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IF(E91="","",IFERROR(VLOOKUP(H91,'2-班级信息'!A:AH,30,0),"错误"))</f>
        <v/>
      </c>
      <c r="M91" s="104"/>
      <c r="N91" s="105"/>
      <c r="O91" s="106">
        <f>SUMIF('6-学员费用预警表'!A:A,E91,'6-学员费用预警表'!F:F)</f>
        <v>0</v>
      </c>
      <c r="P91" s="106">
        <f>SUMIF('6-学员费用预警表'!A:A,E91,'6-学员费用预警表'!I:I)</f>
        <v>0</v>
      </c>
      <c r="Q91" s="107" t="str">
        <f>IF(E91="","",IFERROR(VLOOKUP(E91,'1-学员信息表'!A:AG,8,0),"错误"))</f>
        <v/>
      </c>
      <c r="R91" s="108"/>
      <c r="S91" s="109"/>
      <c r="T91" s="1"/>
      <c r="U91" s="12"/>
      <c r="V91" s="110"/>
      <c r="W91" s="8" t="str">
        <f>IF(E91="","",IF(ISERROR(VLOOKUP(E91,'1-学员信息表'!A:AG,9,0)),"错误",IF(VLOOKUP(E91,'1-学员信息表'!A:AG,9,0)="","错误",VLOOKUP(E91,'1-学员信息表'!A:AG,9,0))))</f>
        <v/>
      </c>
      <c r="X91" s="107" t="str">
        <f>IF(E91="","",IF(ISERROR(VLOOKUP(E91,'1-学员信息表'!A:AG,20,0)),"错误",IF(VLOOKUP(E91,'1-学员信息表'!A:AG,20,0)="","错误",VLOOKUP(E91,'1-学员信息表'!A:AG,20,0))))</f>
        <v/>
      </c>
      <c r="Y91" s="107" t="str">
        <f>IF(E91="","",IF(ISERROR(VLOOKUP(E91,'1-学员信息表'!A:AG,20,0)),"错误",IF(VLOOKUP(E91,'1-学员信息表'!A:AG,20,0)="","错误",VLOOKUP(E91,'1-学员信息表'!A:AG,20,0))))</f>
        <v/>
      </c>
    </row>
    <row r="92" spans="1:25">
      <c r="A92" s="8" t="str">
        <f t="shared" si="3"/>
        <v/>
      </c>
      <c r="B92" s="12" t="str">
        <f t="shared" si="4"/>
        <v/>
      </c>
      <c r="C92" s="11" t="str">
        <f t="shared" si="5"/>
        <v/>
      </c>
      <c r="D92" s="10"/>
      <c r="E92" s="1"/>
      <c r="F92" s="12" t="str">
        <f>IF(E92="","",IFERROR(VLOOKUP(E92,'1-学员信息表'!A:AG,2,0),"错误"))</f>
        <v/>
      </c>
      <c r="G92" s="12" t="str">
        <f>IF(E92="","",VLOOKUP(LEFT(H92,3),班级编码!A:M,8,0))</f>
        <v/>
      </c>
      <c r="H92" s="1"/>
      <c r="I92" s="8" t="str">
        <f>IF(E92="","",IFERROR(VLOOKUP(H92,'2-班级信息'!A:AM,23,0),"错误"))</f>
        <v/>
      </c>
      <c r="J92" s="8" t="str">
        <f>IF(E92="","",IFERROR(VLOOKUP(H92,'2-班级信息'!A:AM,24,0),"错误"))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IF(E92="","",IFERROR(VLOOKUP(H92,'2-班级信息'!A:AH,30,0),"错误"))</f>
        <v/>
      </c>
      <c r="M92" s="104"/>
      <c r="N92" s="105"/>
      <c r="O92" s="106">
        <f>SUMIF('6-学员费用预警表'!A:A,E92,'6-学员费用预警表'!F:F)</f>
        <v>0</v>
      </c>
      <c r="P92" s="106">
        <f>SUMIF('6-学员费用预警表'!A:A,E92,'6-学员费用预警表'!I:I)</f>
        <v>0</v>
      </c>
      <c r="Q92" s="107" t="str">
        <f>IF(E92="","",IFERROR(VLOOKUP(E92,'1-学员信息表'!A:AG,8,0),"错误"))</f>
        <v/>
      </c>
      <c r="R92" s="108"/>
      <c r="S92" s="109"/>
      <c r="T92" s="1"/>
      <c r="U92" s="12"/>
      <c r="V92" s="110"/>
      <c r="W92" s="8" t="str">
        <f>IF(E92="","",IF(ISERROR(VLOOKUP(E92,'1-学员信息表'!A:AG,9,0)),"错误",IF(VLOOKUP(E92,'1-学员信息表'!A:AG,9,0)="","错误",VLOOKUP(E92,'1-学员信息表'!A:AG,9,0))))</f>
        <v/>
      </c>
      <c r="X92" s="107" t="str">
        <f>IF(E92="","",IF(ISERROR(VLOOKUP(E92,'1-学员信息表'!A:AG,20,0)),"错误",IF(VLOOKUP(E92,'1-学员信息表'!A:AG,20,0)="","错误",VLOOKUP(E92,'1-学员信息表'!A:AG,20,0))))</f>
        <v/>
      </c>
      <c r="Y92" s="107" t="str">
        <f>IF(E92="","",IF(ISERROR(VLOOKUP(E92,'1-学员信息表'!A:AG,20,0)),"错误",IF(VLOOKUP(E92,'1-学员信息表'!A:AG,20,0)="","错误",VLOOKUP(E92,'1-学员信息表'!A:AG,20,0))))</f>
        <v/>
      </c>
    </row>
    <row r="93" spans="1:25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10"/>
      <c r="E93" s="1"/>
      <c r="F93" s="12" t="str">
        <f>IF(E93="","",IFERROR(VLOOKUP(E93,'1-学员信息表'!A:AG,2,0),"错误"))</f>
        <v/>
      </c>
      <c r="G93" s="12" t="str">
        <f>IF(E93="","",VLOOKUP(LEFT(H93,3),班级编码!A:M,8,0))</f>
        <v/>
      </c>
      <c r="H93" s="1"/>
      <c r="I93" s="8" t="str">
        <f>IF(E93="","",IFERROR(VLOOKUP(H93,'2-班级信息'!A:AM,23,0),"错误"))</f>
        <v/>
      </c>
      <c r="J93" s="8" t="str">
        <f>IF(E93="","",IFERROR(VLOOKUP(H93,'2-班级信息'!A:AM,24,0),"错误"))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IF(E93="","",IFERROR(VLOOKUP(H93,'2-班级信息'!A:AH,30,0),"错误"))</f>
        <v/>
      </c>
      <c r="M93" s="104"/>
      <c r="N93" s="105"/>
      <c r="O93" s="106">
        <f>SUMIF('6-学员费用预警表'!A:A,E93,'6-学员费用预警表'!F:F)</f>
        <v>0</v>
      </c>
      <c r="P93" s="106">
        <f>SUMIF('6-学员费用预警表'!A:A,E93,'6-学员费用预警表'!I:I)</f>
        <v>0</v>
      </c>
      <c r="Q93" s="107" t="str">
        <f>IF(E93="","",IFERROR(VLOOKUP(E93,'1-学员信息表'!A:AG,8,0),"错误"))</f>
        <v/>
      </c>
      <c r="R93" s="108"/>
      <c r="S93" s="109"/>
      <c r="T93" s="1"/>
      <c r="U93" s="12"/>
      <c r="V93" s="110"/>
      <c r="W93" s="8" t="str">
        <f>IF(E93="","",IF(ISERROR(VLOOKUP(E93,'1-学员信息表'!A:AG,9,0)),"错误",IF(VLOOKUP(E93,'1-学员信息表'!A:AG,9,0)="","错误",VLOOKUP(E93,'1-学员信息表'!A:AG,9,0))))</f>
        <v/>
      </c>
      <c r="X93" s="107" t="str">
        <f>IF(E93="","",IF(ISERROR(VLOOKUP(E93,'1-学员信息表'!A:AG,20,0)),"错误",IF(VLOOKUP(E93,'1-学员信息表'!A:AG,20,0)="","错误",VLOOKUP(E93,'1-学员信息表'!A:AG,20,0))))</f>
        <v/>
      </c>
      <c r="Y93" s="107" t="str">
        <f>IF(E93="","",IF(ISERROR(VLOOKUP(E93,'1-学员信息表'!A:AG,20,0)),"错误",IF(VLOOKUP(E93,'1-学员信息表'!A:AG,20,0)="","错误",VLOOKUP(E93,'1-学员信息表'!A:AG,20,0))))</f>
        <v/>
      </c>
    </row>
    <row r="94" spans="1:25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10"/>
      <c r="E94" s="1"/>
      <c r="F94" s="12" t="str">
        <f>IF(E94="","",IFERROR(VLOOKUP(E94,'1-学员信息表'!A:AG,2,0),"错误"))</f>
        <v/>
      </c>
      <c r="G94" s="12" t="str">
        <f>IF(E94="","",VLOOKUP(LEFT(H94,3),班级编码!A:M,8,0))</f>
        <v/>
      </c>
      <c r="H94" s="1"/>
      <c r="I94" s="8" t="str">
        <f>IF(E94="","",IFERROR(VLOOKUP(H94,'2-班级信息'!A:AM,23,0),"错误"))</f>
        <v/>
      </c>
      <c r="J94" s="8" t="str">
        <f>IF(E94="","",IFERROR(VLOOKUP(H94,'2-班级信息'!A:AM,24,0),"错误"))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IF(E94="","",IFERROR(VLOOKUP(H94,'2-班级信息'!A:AH,30,0),"错误"))</f>
        <v/>
      </c>
      <c r="M94" s="104"/>
      <c r="N94" s="105"/>
      <c r="O94" s="106">
        <f>SUMIF('6-学员费用预警表'!A:A,E94,'6-学员费用预警表'!F:F)</f>
        <v>0</v>
      </c>
      <c r="P94" s="106">
        <f>SUMIF('6-学员费用预警表'!A:A,E94,'6-学员费用预警表'!I:I)</f>
        <v>0</v>
      </c>
      <c r="Q94" s="107" t="str">
        <f>IF(E94="","",IFERROR(VLOOKUP(E94,'1-学员信息表'!A:AG,8,0),"错误"))</f>
        <v/>
      </c>
      <c r="R94" s="108"/>
      <c r="S94" s="109"/>
      <c r="T94" s="1"/>
      <c r="U94" s="12"/>
      <c r="V94" s="110"/>
      <c r="W94" s="8" t="str">
        <f>IF(E94="","",IF(ISERROR(VLOOKUP(E94,'1-学员信息表'!A:AG,9,0)),"错误",IF(VLOOKUP(E94,'1-学员信息表'!A:AG,9,0)="","错误",VLOOKUP(E94,'1-学员信息表'!A:AG,9,0))))</f>
        <v/>
      </c>
      <c r="X94" s="107" t="str">
        <f>IF(E94="","",IF(ISERROR(VLOOKUP(E94,'1-学员信息表'!A:AG,20,0)),"错误",IF(VLOOKUP(E94,'1-学员信息表'!A:AG,20,0)="","错误",VLOOKUP(E94,'1-学员信息表'!A:AG,20,0))))</f>
        <v/>
      </c>
      <c r="Y94" s="107" t="str">
        <f>IF(E94="","",IF(ISERROR(VLOOKUP(E94,'1-学员信息表'!A:AG,20,0)),"错误",IF(VLOOKUP(E94,'1-学员信息表'!A:AG,20,0)="","错误",VLOOKUP(E94,'1-学员信息表'!A:AG,20,0))))</f>
        <v/>
      </c>
    </row>
    <row r="95" spans="1:25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10"/>
      <c r="E95" s="1"/>
      <c r="F95" s="12" t="str">
        <f>IF(E95="","",IFERROR(VLOOKUP(E95,'1-学员信息表'!A:AG,2,0),"错误"))</f>
        <v/>
      </c>
      <c r="G95" s="12" t="str">
        <f>IF(E95="","",VLOOKUP(LEFT(H95,3),班级编码!A:M,8,0))</f>
        <v/>
      </c>
      <c r="H95" s="1"/>
      <c r="I95" s="8" t="str">
        <f>IF(E95="","",IFERROR(VLOOKUP(H95,'2-班级信息'!A:AM,23,0),"错误"))</f>
        <v/>
      </c>
      <c r="J95" s="8" t="str">
        <f>IF(E95="","",IFERROR(VLOOKUP(H95,'2-班级信息'!A:AM,24,0),"错误"))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IF(E95="","",IFERROR(VLOOKUP(H95,'2-班级信息'!A:AH,30,0),"错误"))</f>
        <v/>
      </c>
      <c r="M95" s="104"/>
      <c r="N95" s="105"/>
      <c r="O95" s="106">
        <f>SUMIF('6-学员费用预警表'!A:A,E95,'6-学员费用预警表'!F:F)</f>
        <v>0</v>
      </c>
      <c r="P95" s="106">
        <f>SUMIF('6-学员费用预警表'!A:A,E95,'6-学员费用预警表'!I:I)</f>
        <v>0</v>
      </c>
      <c r="Q95" s="107" t="str">
        <f>IF(E95="","",IFERROR(VLOOKUP(E95,'1-学员信息表'!A:AG,8,0),"错误"))</f>
        <v/>
      </c>
      <c r="R95" s="108"/>
      <c r="S95" s="109"/>
      <c r="T95" s="1"/>
      <c r="U95" s="12"/>
      <c r="V95" s="110"/>
      <c r="W95" s="8" t="str">
        <f>IF(E95="","",IF(ISERROR(VLOOKUP(E95,'1-学员信息表'!A:AG,9,0)),"错误",IF(VLOOKUP(E95,'1-学员信息表'!A:AG,9,0)="","错误",VLOOKUP(E95,'1-学员信息表'!A:AG,9,0))))</f>
        <v/>
      </c>
      <c r="X95" s="107" t="str">
        <f>IF(E95="","",IF(ISERROR(VLOOKUP(E95,'1-学员信息表'!A:AG,20,0)),"错误",IF(VLOOKUP(E95,'1-学员信息表'!A:AG,20,0)="","错误",VLOOKUP(E95,'1-学员信息表'!A:AG,20,0))))</f>
        <v/>
      </c>
      <c r="Y95" s="107" t="str">
        <f>IF(E95="","",IF(ISERROR(VLOOKUP(E95,'1-学员信息表'!A:AG,20,0)),"错误",IF(VLOOKUP(E95,'1-学员信息表'!A:AG,20,0)="","错误",VLOOKUP(E95,'1-学员信息表'!A:AG,20,0))))</f>
        <v/>
      </c>
    </row>
    <row r="96" spans="1:25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10"/>
      <c r="E96" s="1"/>
      <c r="F96" s="12" t="str">
        <f>IF(E96="","",IFERROR(VLOOKUP(E96,'1-学员信息表'!A:AG,2,0),"错误"))</f>
        <v/>
      </c>
      <c r="G96" s="12" t="str">
        <f>IF(E96="","",VLOOKUP(LEFT(H96,3),班级编码!A:M,8,0))</f>
        <v/>
      </c>
      <c r="H96" s="1"/>
      <c r="I96" s="8" t="str">
        <f>IF(E96="","",IFERROR(VLOOKUP(H96,'2-班级信息'!A:AM,23,0),"错误"))</f>
        <v/>
      </c>
      <c r="J96" s="8" t="str">
        <f>IF(E96="","",IFERROR(VLOOKUP(H96,'2-班级信息'!A:AM,24,0),"错误"))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IF(E96="","",IFERROR(VLOOKUP(H96,'2-班级信息'!A:AH,30,0),"错误"))</f>
        <v/>
      </c>
      <c r="M96" s="104"/>
      <c r="N96" s="105"/>
      <c r="O96" s="106">
        <f>SUMIF('6-学员费用预警表'!A:A,E96,'6-学员费用预警表'!F:F)</f>
        <v>0</v>
      </c>
      <c r="P96" s="106">
        <f>SUMIF('6-学员费用预警表'!A:A,E96,'6-学员费用预警表'!I:I)</f>
        <v>0</v>
      </c>
      <c r="Q96" s="107" t="str">
        <f>IF(E96="","",IFERROR(VLOOKUP(E96,'1-学员信息表'!A:AG,8,0),"错误"))</f>
        <v/>
      </c>
      <c r="R96" s="108"/>
      <c r="S96" s="109"/>
      <c r="T96" s="1"/>
      <c r="U96" s="12"/>
      <c r="V96" s="110"/>
      <c r="W96" s="8" t="str">
        <f>IF(E96="","",IF(ISERROR(VLOOKUP(E96,'1-学员信息表'!A:AG,9,0)),"错误",IF(VLOOKUP(E96,'1-学员信息表'!A:AG,9,0)="","错误",VLOOKUP(E96,'1-学员信息表'!A:AG,9,0))))</f>
        <v/>
      </c>
      <c r="X96" s="107" t="str">
        <f>IF(E96="","",IF(ISERROR(VLOOKUP(E96,'1-学员信息表'!A:AG,20,0)),"错误",IF(VLOOKUP(E96,'1-学员信息表'!A:AG,20,0)="","错误",VLOOKUP(E96,'1-学员信息表'!A:AG,20,0))))</f>
        <v/>
      </c>
      <c r="Y96" s="107" t="str">
        <f>IF(E96="","",IF(ISERROR(VLOOKUP(E96,'1-学员信息表'!A:AG,20,0)),"错误",IF(VLOOKUP(E96,'1-学员信息表'!A:AG,20,0)="","错误",VLOOKUP(E96,'1-学员信息表'!A:AG,20,0))))</f>
        <v/>
      </c>
    </row>
    <row r="97" spans="1:25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10"/>
      <c r="E97" s="1"/>
      <c r="F97" s="12" t="str">
        <f>IF(E97="","",IFERROR(VLOOKUP(E97,'1-学员信息表'!A:AG,2,0),"错误"))</f>
        <v/>
      </c>
      <c r="G97" s="12" t="str">
        <f>IF(E97="","",VLOOKUP(LEFT(H97,3),班级编码!A:M,8,0))</f>
        <v/>
      </c>
      <c r="H97" s="1"/>
      <c r="I97" s="8" t="str">
        <f>IF(E97="","",IFERROR(VLOOKUP(H97,'2-班级信息'!A:AM,23,0),"错误"))</f>
        <v/>
      </c>
      <c r="J97" s="8" t="str">
        <f>IF(E97="","",IFERROR(VLOOKUP(H97,'2-班级信息'!A:AM,24,0),"错误"))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IF(E97="","",IFERROR(VLOOKUP(H97,'2-班级信息'!A:AH,30,0),"错误"))</f>
        <v/>
      </c>
      <c r="M97" s="104"/>
      <c r="N97" s="105"/>
      <c r="O97" s="106">
        <f>SUMIF('6-学员费用预警表'!A:A,E97,'6-学员费用预警表'!F:F)</f>
        <v>0</v>
      </c>
      <c r="P97" s="106">
        <f>SUMIF('6-学员费用预警表'!A:A,E97,'6-学员费用预警表'!I:I)</f>
        <v>0</v>
      </c>
      <c r="Q97" s="107" t="str">
        <f>IF(E97="","",IFERROR(VLOOKUP(E97,'1-学员信息表'!A:AG,8,0),"错误"))</f>
        <v/>
      </c>
      <c r="R97" s="108"/>
      <c r="S97" s="109"/>
      <c r="T97" s="1"/>
      <c r="U97" s="12"/>
      <c r="V97" s="110"/>
      <c r="W97" s="8" t="str">
        <f>IF(E97="","",IF(ISERROR(VLOOKUP(E97,'1-学员信息表'!A:AG,9,0)),"错误",IF(VLOOKUP(E97,'1-学员信息表'!A:AG,9,0)="","错误",VLOOKUP(E97,'1-学员信息表'!A:AG,9,0))))</f>
        <v/>
      </c>
      <c r="X97" s="107" t="str">
        <f>IF(E97="","",IF(ISERROR(VLOOKUP(E97,'1-学员信息表'!A:AG,20,0)),"错误",IF(VLOOKUP(E97,'1-学员信息表'!A:AG,20,0)="","错误",VLOOKUP(E97,'1-学员信息表'!A:AG,20,0))))</f>
        <v/>
      </c>
      <c r="Y97" s="107" t="str">
        <f>IF(E97="","",IF(ISERROR(VLOOKUP(E97,'1-学员信息表'!A:AG,20,0)),"错误",IF(VLOOKUP(E97,'1-学员信息表'!A:AG,20,0)="","错误",VLOOKUP(E97,'1-学员信息表'!A:AG,20,0))))</f>
        <v/>
      </c>
    </row>
    <row r="98" spans="1:25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10"/>
      <c r="E98" s="1"/>
      <c r="F98" s="12" t="str">
        <f>IF(E98="","",IFERROR(VLOOKUP(E98,'1-学员信息表'!A:AG,2,0),"错误"))</f>
        <v/>
      </c>
      <c r="G98" s="12" t="str">
        <f>IF(E98="","",VLOOKUP(LEFT(H98,3),班级编码!A:M,8,0))</f>
        <v/>
      </c>
      <c r="H98" s="1"/>
      <c r="I98" s="8" t="str">
        <f>IF(E98="","",IFERROR(VLOOKUP(H98,'2-班级信息'!A:AM,23,0),"错误"))</f>
        <v/>
      </c>
      <c r="J98" s="8" t="str">
        <f>IF(E98="","",IFERROR(VLOOKUP(H98,'2-班级信息'!A:AM,24,0),"错误"))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IF(E98="","",IFERROR(VLOOKUP(H98,'2-班级信息'!A:AH,30,0),"错误"))</f>
        <v/>
      </c>
      <c r="M98" s="104"/>
      <c r="N98" s="105"/>
      <c r="O98" s="106">
        <f>SUMIF('6-学员费用预警表'!A:A,E98,'6-学员费用预警表'!F:F)</f>
        <v>0</v>
      </c>
      <c r="P98" s="106">
        <f>SUMIF('6-学员费用预警表'!A:A,E98,'6-学员费用预警表'!I:I)</f>
        <v>0</v>
      </c>
      <c r="Q98" s="107" t="str">
        <f>IF(E98="","",IFERROR(VLOOKUP(E98,'1-学员信息表'!A:AG,8,0),"错误"))</f>
        <v/>
      </c>
      <c r="R98" s="108"/>
      <c r="S98" s="109"/>
      <c r="T98" s="1"/>
      <c r="U98" s="12"/>
      <c r="V98" s="110"/>
      <c r="W98" s="8" t="str">
        <f>IF(E98="","",IF(ISERROR(VLOOKUP(E98,'1-学员信息表'!A:AG,9,0)),"错误",IF(VLOOKUP(E98,'1-学员信息表'!A:AG,9,0)="","错误",VLOOKUP(E98,'1-学员信息表'!A:AG,9,0))))</f>
        <v/>
      </c>
      <c r="X98" s="107" t="str">
        <f>IF(E98="","",IF(ISERROR(VLOOKUP(E98,'1-学员信息表'!A:AG,20,0)),"错误",IF(VLOOKUP(E98,'1-学员信息表'!A:AG,20,0)="","错误",VLOOKUP(E98,'1-学员信息表'!A:AG,20,0))))</f>
        <v/>
      </c>
      <c r="Y98" s="107" t="str">
        <f>IF(E98="","",IF(ISERROR(VLOOKUP(E98,'1-学员信息表'!A:AG,20,0)),"错误",IF(VLOOKUP(E98,'1-学员信息表'!A:AG,20,0)="","错误",VLOOKUP(E98,'1-学员信息表'!A:AG,20,0))))</f>
        <v/>
      </c>
    </row>
    <row r="99" spans="1:25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10"/>
      <c r="E99" s="1"/>
      <c r="F99" s="12" t="str">
        <f>IF(E99="","",IFERROR(VLOOKUP(E99,'1-学员信息表'!A:AG,2,0),"错误"))</f>
        <v/>
      </c>
      <c r="G99" s="12" t="str">
        <f>IF(E99="","",VLOOKUP(LEFT(H99,3),班级编码!A:M,8,0))</f>
        <v/>
      </c>
      <c r="H99" s="1"/>
      <c r="I99" s="8" t="str">
        <f>IF(E99="","",IFERROR(VLOOKUP(H99,'2-班级信息'!A:AM,23,0),"错误"))</f>
        <v/>
      </c>
      <c r="J99" s="8" t="str">
        <f>IF(E99="","",IFERROR(VLOOKUP(H99,'2-班级信息'!A:AM,24,0),"错误"))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IF(E99="","",IFERROR(VLOOKUP(H99,'2-班级信息'!A:AH,30,0),"错误"))</f>
        <v/>
      </c>
      <c r="M99" s="104"/>
      <c r="N99" s="105"/>
      <c r="O99" s="106">
        <f>SUMIF('6-学员费用预警表'!A:A,E99,'6-学员费用预警表'!F:F)</f>
        <v>0</v>
      </c>
      <c r="P99" s="106">
        <f>SUMIF('6-学员费用预警表'!A:A,E99,'6-学员费用预警表'!I:I)</f>
        <v>0</v>
      </c>
      <c r="Q99" s="107" t="str">
        <f>IF(E99="","",IFERROR(VLOOKUP(E99,'1-学员信息表'!A:AG,8,0),"错误"))</f>
        <v/>
      </c>
      <c r="R99" s="108"/>
      <c r="S99" s="109"/>
      <c r="T99" s="1"/>
      <c r="U99" s="12"/>
      <c r="V99" s="110"/>
      <c r="W99" s="8" t="str">
        <f>IF(E99="","",IF(ISERROR(VLOOKUP(E99,'1-学员信息表'!A:AG,9,0)),"错误",IF(VLOOKUP(E99,'1-学员信息表'!A:AG,9,0)="","错误",VLOOKUP(E99,'1-学员信息表'!A:AG,9,0))))</f>
        <v/>
      </c>
      <c r="X99" s="107" t="str">
        <f>IF(E99="","",IF(ISERROR(VLOOKUP(E99,'1-学员信息表'!A:AG,20,0)),"错误",IF(VLOOKUP(E99,'1-学员信息表'!A:AG,20,0)="","错误",VLOOKUP(E99,'1-学员信息表'!A:AG,20,0))))</f>
        <v/>
      </c>
      <c r="Y99" s="107" t="str">
        <f>IF(E99="","",IF(ISERROR(VLOOKUP(E99,'1-学员信息表'!A:AG,20,0)),"错误",IF(VLOOKUP(E99,'1-学员信息表'!A:AG,20,0)="","错误",VLOOKUP(E99,'1-学员信息表'!A:AG,20,0))))</f>
        <v/>
      </c>
    </row>
    <row r="100" spans="1:25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10"/>
      <c r="E100" s="1"/>
      <c r="F100" s="12" t="str">
        <f>IF(E100="","",IFERROR(VLOOKUP(E100,'1-学员信息表'!A:AG,2,0),"错误"))</f>
        <v/>
      </c>
      <c r="G100" s="12" t="str">
        <f>IF(E100="","",VLOOKUP(LEFT(H100,3),班级编码!A:M,8,0))</f>
        <v/>
      </c>
      <c r="H100" s="1"/>
      <c r="I100" s="8" t="str">
        <f>IF(E100="","",IFERROR(VLOOKUP(H100,'2-班级信息'!A:AM,23,0),"错误"))</f>
        <v/>
      </c>
      <c r="J100" s="8" t="str">
        <f>IF(E100="","",IFERROR(VLOOKUP(H100,'2-班级信息'!A:AM,24,0),"错误"))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IF(E100="","",IFERROR(VLOOKUP(H100,'2-班级信息'!A:AH,30,0),"错误"))</f>
        <v/>
      </c>
      <c r="M100" s="104"/>
      <c r="N100" s="105"/>
      <c r="O100" s="106">
        <f>SUMIF('6-学员费用预警表'!A:A,E100,'6-学员费用预警表'!F:F)</f>
        <v>0</v>
      </c>
      <c r="P100" s="106">
        <f>SUMIF('6-学员费用预警表'!A:A,E100,'6-学员费用预警表'!I:I)</f>
        <v>0</v>
      </c>
      <c r="Q100" s="107" t="str">
        <f>IF(E100="","",IFERROR(VLOOKUP(E100,'1-学员信息表'!A:AG,8,0),"错误"))</f>
        <v/>
      </c>
      <c r="R100" s="108"/>
      <c r="S100" s="109"/>
      <c r="T100" s="1"/>
      <c r="U100" s="12"/>
      <c r="V100" s="110"/>
      <c r="W100" s="8" t="str">
        <f>IF(E100="","",IF(ISERROR(VLOOKUP(E100,'1-学员信息表'!A:AG,9,0)),"错误",IF(VLOOKUP(E100,'1-学员信息表'!A:AG,9,0)="","错误",VLOOKUP(E100,'1-学员信息表'!A:AG,9,0))))</f>
        <v/>
      </c>
      <c r="X100" s="107" t="str">
        <f>IF(E100="","",IF(ISERROR(VLOOKUP(E100,'1-学员信息表'!A:AG,20,0)),"错误",IF(VLOOKUP(E100,'1-学员信息表'!A:AG,20,0)="","错误",VLOOKUP(E100,'1-学员信息表'!A:AG,20,0))))</f>
        <v/>
      </c>
      <c r="Y100" s="107" t="str">
        <f>IF(E100="","",IF(ISERROR(VLOOKUP(E100,'1-学员信息表'!A:AG,20,0)),"错误",IF(VLOOKUP(E100,'1-学员信息表'!A:AG,20,0)="","错误",VLOOKUP(E100,'1-学员信息表'!A:AG,20,0))))</f>
        <v/>
      </c>
    </row>
    <row r="101" spans="1:25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10"/>
      <c r="E101" s="1"/>
      <c r="F101" s="12" t="str">
        <f>IF(E101="","",IFERROR(VLOOKUP(E101,'1-学员信息表'!A:AG,2,0),"错误"))</f>
        <v/>
      </c>
      <c r="G101" s="12" t="str">
        <f>IF(E101="","",VLOOKUP(LEFT(H101,3),班级编码!A:M,8,0))</f>
        <v/>
      </c>
      <c r="H101" s="1"/>
      <c r="I101" s="8" t="str">
        <f>IF(E101="","",IFERROR(VLOOKUP(H101,'2-班级信息'!A:AM,23,0),"错误"))</f>
        <v/>
      </c>
      <c r="J101" s="8" t="str">
        <f>IF(E101="","",IFERROR(VLOOKUP(H101,'2-班级信息'!A:AM,24,0),"错误"))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IF(E101="","",IFERROR(VLOOKUP(H101,'2-班级信息'!A:AH,30,0),"错误"))</f>
        <v/>
      </c>
      <c r="M101" s="104"/>
      <c r="N101" s="105"/>
      <c r="O101" s="106">
        <f>SUMIF('6-学员费用预警表'!A:A,E101,'6-学员费用预警表'!F:F)</f>
        <v>0</v>
      </c>
      <c r="P101" s="106">
        <f>SUMIF('6-学员费用预警表'!A:A,E101,'6-学员费用预警表'!I:I)</f>
        <v>0</v>
      </c>
      <c r="Q101" s="107" t="str">
        <f>IF(E101="","",IFERROR(VLOOKUP(E101,'1-学员信息表'!A:AG,8,0),"错误"))</f>
        <v/>
      </c>
      <c r="R101" s="108"/>
      <c r="S101" s="109"/>
      <c r="T101" s="1"/>
      <c r="U101" s="12"/>
      <c r="V101" s="110"/>
      <c r="W101" s="8" t="str">
        <f>IF(E101="","",IF(ISERROR(VLOOKUP(E101,'1-学员信息表'!A:AG,9,0)),"错误",IF(VLOOKUP(E101,'1-学员信息表'!A:AG,9,0)="","错误",VLOOKUP(E101,'1-学员信息表'!A:AG,9,0))))</f>
        <v/>
      </c>
      <c r="X101" s="107" t="str">
        <f>IF(E101="","",IF(ISERROR(VLOOKUP(E101,'1-学员信息表'!A:AG,20,0)),"错误",IF(VLOOKUP(E101,'1-学员信息表'!A:AG,20,0)="","错误",VLOOKUP(E101,'1-学员信息表'!A:AG,20,0))))</f>
        <v/>
      </c>
      <c r="Y101" s="107" t="str">
        <f>IF(E101="","",IF(ISERROR(VLOOKUP(E101,'1-学员信息表'!A:AG,20,0)),"错误",IF(VLOOKUP(E101,'1-学员信息表'!A:AG,20,0)="","错误",VLOOKUP(E101,'1-学员信息表'!A:AG,20,0))))</f>
        <v/>
      </c>
    </row>
    <row r="102" spans="1:25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10"/>
      <c r="E102" s="1"/>
      <c r="F102" s="12" t="str">
        <f>IF(E102="","",IFERROR(VLOOKUP(E102,'1-学员信息表'!A:AG,2,0),"错误"))</f>
        <v/>
      </c>
      <c r="G102" s="12" t="str">
        <f>IF(E102="","",VLOOKUP(LEFT(H102,3),班级编码!A:M,8,0))</f>
        <v/>
      </c>
      <c r="H102" s="1"/>
      <c r="I102" s="8" t="str">
        <f>IF(E102="","",IFERROR(VLOOKUP(H102,'2-班级信息'!A:AM,23,0),"错误"))</f>
        <v/>
      </c>
      <c r="J102" s="8" t="str">
        <f>IF(E102="","",IFERROR(VLOOKUP(H102,'2-班级信息'!A:AM,24,0),"错误"))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IF(E102="","",IFERROR(VLOOKUP(H102,'2-班级信息'!A:AH,30,0),"错误"))</f>
        <v/>
      </c>
      <c r="M102" s="104"/>
      <c r="N102" s="105"/>
      <c r="O102" s="106">
        <f>SUMIF('6-学员费用预警表'!A:A,E102,'6-学员费用预警表'!F:F)</f>
        <v>0</v>
      </c>
      <c r="P102" s="106">
        <f>SUMIF('6-学员费用预警表'!A:A,E102,'6-学员费用预警表'!I:I)</f>
        <v>0</v>
      </c>
      <c r="Q102" s="107" t="str">
        <f>IF(E102="","",IFERROR(VLOOKUP(E102,'1-学员信息表'!A:AG,8,0),"错误"))</f>
        <v/>
      </c>
      <c r="R102" s="108"/>
      <c r="S102" s="109"/>
      <c r="T102" s="1"/>
      <c r="U102" s="12"/>
      <c r="V102" s="110"/>
      <c r="W102" s="8" t="str">
        <f>IF(E102="","",IF(ISERROR(VLOOKUP(E102,'1-学员信息表'!A:AG,9,0)),"错误",IF(VLOOKUP(E102,'1-学员信息表'!A:AG,9,0)="","错误",VLOOKUP(E102,'1-学员信息表'!A:AG,9,0))))</f>
        <v/>
      </c>
      <c r="X102" s="107" t="str">
        <f>IF(E102="","",IF(ISERROR(VLOOKUP(E102,'1-学员信息表'!A:AG,20,0)),"错误",IF(VLOOKUP(E102,'1-学员信息表'!A:AG,20,0)="","错误",VLOOKUP(E102,'1-学员信息表'!A:AG,20,0))))</f>
        <v/>
      </c>
      <c r="Y102" s="107" t="str">
        <f>IF(E102="","",IF(ISERROR(VLOOKUP(E102,'1-学员信息表'!A:AG,20,0)),"错误",IF(VLOOKUP(E102,'1-学员信息表'!A:AG,20,0)="","错误",VLOOKUP(E102,'1-学员信息表'!A:AG,20,0))))</f>
        <v/>
      </c>
    </row>
    <row r="103" spans="1:25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10"/>
      <c r="E103" s="1"/>
      <c r="F103" s="12" t="str">
        <f>IF(E103="","",IFERROR(VLOOKUP(E103,'1-学员信息表'!A:AG,2,0),"错误"))</f>
        <v/>
      </c>
      <c r="G103" s="12" t="str">
        <f>IF(E103="","",VLOOKUP(LEFT(H103,3),班级编码!A:M,8,0))</f>
        <v/>
      </c>
      <c r="H103" s="1"/>
      <c r="I103" s="8" t="str">
        <f>IF(E103="","",IFERROR(VLOOKUP(H103,'2-班级信息'!A:AM,23,0),"错误"))</f>
        <v/>
      </c>
      <c r="J103" s="8" t="str">
        <f>IF(E103="","",IFERROR(VLOOKUP(H103,'2-班级信息'!A:AM,24,0),"错误"))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IF(E103="","",IFERROR(VLOOKUP(H103,'2-班级信息'!A:AH,30,0),"错误"))</f>
        <v/>
      </c>
      <c r="M103" s="104"/>
      <c r="N103" s="105"/>
      <c r="O103" s="106">
        <f>SUMIF('6-学员费用预警表'!A:A,E103,'6-学员费用预警表'!F:F)</f>
        <v>0</v>
      </c>
      <c r="P103" s="106">
        <f>SUMIF('6-学员费用预警表'!A:A,E103,'6-学员费用预警表'!I:I)</f>
        <v>0</v>
      </c>
      <c r="Q103" s="107" t="str">
        <f>IF(E103="","",IFERROR(VLOOKUP(E103,'1-学员信息表'!A:AG,8,0),"错误"))</f>
        <v/>
      </c>
      <c r="R103" s="108"/>
      <c r="S103" s="109"/>
      <c r="T103" s="1"/>
      <c r="U103" s="12"/>
      <c r="V103" s="110"/>
      <c r="W103" s="8" t="str">
        <f>IF(E103="","",IF(ISERROR(VLOOKUP(E103,'1-学员信息表'!A:AG,9,0)),"错误",IF(VLOOKUP(E103,'1-学员信息表'!A:AG,9,0)="","错误",VLOOKUP(E103,'1-学员信息表'!A:AG,9,0))))</f>
        <v/>
      </c>
      <c r="X103" s="107" t="str">
        <f>IF(E103="","",IF(ISERROR(VLOOKUP(E103,'1-学员信息表'!A:AG,20,0)),"错误",IF(VLOOKUP(E103,'1-学员信息表'!A:AG,20,0)="","错误",VLOOKUP(E103,'1-学员信息表'!A:AG,20,0))))</f>
        <v/>
      </c>
      <c r="Y103" s="107" t="str">
        <f>IF(E103="","",IF(ISERROR(VLOOKUP(E103,'1-学员信息表'!A:AG,20,0)),"错误",IF(VLOOKUP(E103,'1-学员信息表'!A:AG,20,0)="","错误",VLOOKUP(E103,'1-学员信息表'!A:AG,20,0))))</f>
        <v/>
      </c>
    </row>
    <row r="104" spans="1:25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10"/>
      <c r="E104" s="1"/>
      <c r="F104" s="12" t="str">
        <f>IF(E104="","",IFERROR(VLOOKUP(E104,'1-学员信息表'!A:AG,2,0),"错误"))</f>
        <v/>
      </c>
      <c r="G104" s="12" t="str">
        <f>IF(E104="","",VLOOKUP(LEFT(H104,3),班级编码!A:M,8,0))</f>
        <v/>
      </c>
      <c r="H104" s="1"/>
      <c r="I104" s="8" t="str">
        <f>IF(E104="","",IFERROR(VLOOKUP(H104,'2-班级信息'!A:AM,23,0),"错误"))</f>
        <v/>
      </c>
      <c r="J104" s="8" t="str">
        <f>IF(E104="","",IFERROR(VLOOKUP(H104,'2-班级信息'!A:AM,24,0),"错误"))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IF(E104="","",IFERROR(VLOOKUP(H104,'2-班级信息'!A:AH,30,0),"错误"))</f>
        <v/>
      </c>
      <c r="M104" s="104"/>
      <c r="N104" s="105"/>
      <c r="O104" s="106">
        <f>SUMIF('6-学员费用预警表'!A:A,E104,'6-学员费用预警表'!F:F)</f>
        <v>0</v>
      </c>
      <c r="P104" s="106">
        <f>SUMIF('6-学员费用预警表'!A:A,E104,'6-学员费用预警表'!I:I)</f>
        <v>0</v>
      </c>
      <c r="Q104" s="107" t="str">
        <f>IF(E104="","",IFERROR(VLOOKUP(E104,'1-学员信息表'!A:AG,8,0),"错误"))</f>
        <v/>
      </c>
      <c r="R104" s="108"/>
      <c r="S104" s="109"/>
      <c r="T104" s="1"/>
      <c r="U104" s="12"/>
      <c r="V104" s="110"/>
      <c r="W104" s="8" t="str">
        <f>IF(E104="","",IF(ISERROR(VLOOKUP(E104,'1-学员信息表'!A:AG,9,0)),"错误",IF(VLOOKUP(E104,'1-学员信息表'!A:AG,9,0)="","错误",VLOOKUP(E104,'1-学员信息表'!A:AG,9,0))))</f>
        <v/>
      </c>
      <c r="X104" s="107" t="str">
        <f>IF(E104="","",IF(ISERROR(VLOOKUP(E104,'1-学员信息表'!A:AG,20,0)),"错误",IF(VLOOKUP(E104,'1-学员信息表'!A:AG,20,0)="","错误",VLOOKUP(E104,'1-学员信息表'!A:AG,20,0))))</f>
        <v/>
      </c>
      <c r="Y104" s="107" t="str">
        <f>IF(E104="","",IF(ISERROR(VLOOKUP(E104,'1-学员信息表'!A:AG,20,0)),"错误",IF(VLOOKUP(E104,'1-学员信息表'!A:AG,20,0)="","错误",VLOOKUP(E104,'1-学员信息表'!A:AG,20,0))))</f>
        <v/>
      </c>
    </row>
    <row r="105" spans="1:25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10"/>
      <c r="E105" s="1"/>
      <c r="F105" s="12" t="str">
        <f>IF(E105="","",IFERROR(VLOOKUP(E105,'1-学员信息表'!A:AG,2,0),"错误"))</f>
        <v/>
      </c>
      <c r="G105" s="12" t="str">
        <f>IF(E105="","",VLOOKUP(LEFT(H105,3),班级编码!A:M,8,0))</f>
        <v/>
      </c>
      <c r="H105" s="1"/>
      <c r="I105" s="8" t="str">
        <f>IF(E105="","",IFERROR(VLOOKUP(H105,'2-班级信息'!A:AM,23,0),"错误"))</f>
        <v/>
      </c>
      <c r="J105" s="8" t="str">
        <f>IF(E105="","",IFERROR(VLOOKUP(H105,'2-班级信息'!A:AM,24,0),"错误"))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IF(E105="","",IFERROR(VLOOKUP(H105,'2-班级信息'!A:AH,30,0),"错误"))</f>
        <v/>
      </c>
      <c r="M105" s="104"/>
      <c r="N105" s="105"/>
      <c r="O105" s="106">
        <f>SUMIF('6-学员费用预警表'!A:A,E105,'6-学员费用预警表'!F:F)</f>
        <v>0</v>
      </c>
      <c r="P105" s="106">
        <f>SUMIF('6-学员费用预警表'!A:A,E105,'6-学员费用预警表'!I:I)</f>
        <v>0</v>
      </c>
      <c r="Q105" s="107" t="str">
        <f>IF(E105="","",IFERROR(VLOOKUP(E105,'1-学员信息表'!A:AG,8,0),"错误"))</f>
        <v/>
      </c>
      <c r="R105" s="108"/>
      <c r="S105" s="109"/>
      <c r="T105" s="1"/>
      <c r="U105" s="12"/>
      <c r="V105" s="110"/>
      <c r="W105" s="8" t="str">
        <f>IF(E105="","",IF(ISERROR(VLOOKUP(E105,'1-学员信息表'!A:AG,9,0)),"错误",IF(VLOOKUP(E105,'1-学员信息表'!A:AG,9,0)="","错误",VLOOKUP(E105,'1-学员信息表'!A:AG,9,0))))</f>
        <v/>
      </c>
      <c r="X105" s="107" t="str">
        <f>IF(E105="","",IF(ISERROR(VLOOKUP(E105,'1-学员信息表'!A:AG,20,0)),"错误",IF(VLOOKUP(E105,'1-学员信息表'!A:AG,20,0)="","错误",VLOOKUP(E105,'1-学员信息表'!A:AG,20,0))))</f>
        <v/>
      </c>
      <c r="Y105" s="107" t="str">
        <f>IF(E105="","",IF(ISERROR(VLOOKUP(E105,'1-学员信息表'!A:AG,20,0)),"错误",IF(VLOOKUP(E105,'1-学员信息表'!A:AG,20,0)="","错误",VLOOKUP(E105,'1-学员信息表'!A:AG,20,0))))</f>
        <v/>
      </c>
    </row>
    <row r="106" spans="1:25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10"/>
      <c r="E106" s="1"/>
      <c r="F106" s="12" t="str">
        <f>IF(E106="","",IFERROR(VLOOKUP(E106,'1-学员信息表'!A:AG,2,0),"错误"))</f>
        <v/>
      </c>
      <c r="G106" s="12" t="str">
        <f>IF(E106="","",VLOOKUP(LEFT(H106,3),班级编码!A:M,8,0))</f>
        <v/>
      </c>
      <c r="H106" s="1"/>
      <c r="I106" s="8" t="str">
        <f>IF(E106="","",IFERROR(VLOOKUP(H106,'2-班级信息'!A:AM,23,0),"错误"))</f>
        <v/>
      </c>
      <c r="J106" s="8" t="str">
        <f>IF(E106="","",IFERROR(VLOOKUP(H106,'2-班级信息'!A:AM,24,0),"错误"))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IF(E106="","",IFERROR(VLOOKUP(H106,'2-班级信息'!A:AH,30,0),"错误"))</f>
        <v/>
      </c>
      <c r="M106" s="104"/>
      <c r="N106" s="105"/>
      <c r="O106" s="106">
        <f>SUMIF('6-学员费用预警表'!A:A,E106,'6-学员费用预警表'!F:F)</f>
        <v>0</v>
      </c>
      <c r="P106" s="106">
        <f>SUMIF('6-学员费用预警表'!A:A,E106,'6-学员费用预警表'!I:I)</f>
        <v>0</v>
      </c>
      <c r="Q106" s="107" t="str">
        <f>IF(E106="","",IFERROR(VLOOKUP(E106,'1-学员信息表'!A:AG,8,0),"错误"))</f>
        <v/>
      </c>
      <c r="R106" s="108"/>
      <c r="S106" s="109"/>
      <c r="T106" s="1"/>
      <c r="U106" s="12"/>
      <c r="V106" s="110"/>
      <c r="W106" s="8" t="str">
        <f>IF(E106="","",IF(ISERROR(VLOOKUP(E106,'1-学员信息表'!A:AG,9,0)),"错误",IF(VLOOKUP(E106,'1-学员信息表'!A:AG,9,0)="","错误",VLOOKUP(E106,'1-学员信息表'!A:AG,9,0))))</f>
        <v/>
      </c>
      <c r="X106" s="107" t="str">
        <f>IF(E106="","",IF(ISERROR(VLOOKUP(E106,'1-学员信息表'!A:AG,20,0)),"错误",IF(VLOOKUP(E106,'1-学员信息表'!A:AG,20,0)="","错误",VLOOKUP(E106,'1-学员信息表'!A:AG,20,0))))</f>
        <v/>
      </c>
      <c r="Y106" s="107" t="str">
        <f>IF(E106="","",IF(ISERROR(VLOOKUP(E106,'1-学员信息表'!A:AG,20,0)),"错误",IF(VLOOKUP(E106,'1-学员信息表'!A:AG,20,0)="","错误",VLOOKUP(E106,'1-学员信息表'!A:AG,20,0))))</f>
        <v/>
      </c>
    </row>
    <row r="107" spans="1:25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10"/>
      <c r="E107" s="1"/>
      <c r="F107" s="12" t="str">
        <f>IF(E107="","",IFERROR(VLOOKUP(E107,'1-学员信息表'!A:AG,2,0),"错误"))</f>
        <v/>
      </c>
      <c r="G107" s="12" t="str">
        <f>IF(E107="","",VLOOKUP(LEFT(H107,3),班级编码!A:M,8,0))</f>
        <v/>
      </c>
      <c r="H107" s="1"/>
      <c r="I107" s="8" t="str">
        <f>IF(E107="","",IFERROR(VLOOKUP(H107,'2-班级信息'!A:AM,23,0),"错误"))</f>
        <v/>
      </c>
      <c r="J107" s="8" t="str">
        <f>IF(E107="","",IFERROR(VLOOKUP(H107,'2-班级信息'!A:AM,24,0),"错误"))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IF(E107="","",IFERROR(VLOOKUP(H107,'2-班级信息'!A:AH,30,0),"错误"))</f>
        <v/>
      </c>
      <c r="M107" s="104"/>
      <c r="N107" s="105"/>
      <c r="O107" s="106">
        <f>SUMIF('6-学员费用预警表'!A:A,E107,'6-学员费用预警表'!F:F)</f>
        <v>0</v>
      </c>
      <c r="P107" s="106">
        <f>SUMIF('6-学员费用预警表'!A:A,E107,'6-学员费用预警表'!I:I)</f>
        <v>0</v>
      </c>
      <c r="Q107" s="107" t="str">
        <f>IF(E107="","",IFERROR(VLOOKUP(E107,'1-学员信息表'!A:AG,8,0),"错误"))</f>
        <v/>
      </c>
      <c r="R107" s="108"/>
      <c r="S107" s="109"/>
      <c r="T107" s="1"/>
      <c r="U107" s="12"/>
      <c r="V107" s="110"/>
      <c r="W107" s="8" t="str">
        <f>IF(E107="","",IF(ISERROR(VLOOKUP(E107,'1-学员信息表'!A:AG,9,0)),"错误",IF(VLOOKUP(E107,'1-学员信息表'!A:AG,9,0)="","错误",VLOOKUP(E107,'1-学员信息表'!A:AG,9,0))))</f>
        <v/>
      </c>
      <c r="X107" s="107" t="str">
        <f>IF(E107="","",IF(ISERROR(VLOOKUP(E107,'1-学员信息表'!A:AG,20,0)),"错误",IF(VLOOKUP(E107,'1-学员信息表'!A:AG,20,0)="","错误",VLOOKUP(E107,'1-学员信息表'!A:AG,20,0))))</f>
        <v/>
      </c>
      <c r="Y107" s="107" t="str">
        <f>IF(E107="","",IF(ISERROR(VLOOKUP(E107,'1-学员信息表'!A:AG,20,0)),"错误",IF(VLOOKUP(E107,'1-学员信息表'!A:AG,20,0)="","错误",VLOOKUP(E107,'1-学员信息表'!A:AG,20,0))))</f>
        <v/>
      </c>
    </row>
    <row r="108" spans="1:25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10"/>
      <c r="E108" s="1"/>
      <c r="F108" s="12" t="str">
        <f>IF(E108="","",IFERROR(VLOOKUP(E108,'1-学员信息表'!A:AG,2,0),"错误"))</f>
        <v/>
      </c>
      <c r="G108" s="12" t="str">
        <f>IF(E108="","",VLOOKUP(LEFT(H108,3),班级编码!A:M,8,0))</f>
        <v/>
      </c>
      <c r="H108" s="1"/>
      <c r="I108" s="8" t="str">
        <f>IF(E108="","",IFERROR(VLOOKUP(H108,'2-班级信息'!A:AM,23,0),"错误"))</f>
        <v/>
      </c>
      <c r="J108" s="8" t="str">
        <f>IF(E108="","",IFERROR(VLOOKUP(H108,'2-班级信息'!A:AM,24,0),"错误"))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IF(E108="","",IFERROR(VLOOKUP(H108,'2-班级信息'!A:AH,30,0),"错误"))</f>
        <v/>
      </c>
      <c r="M108" s="104"/>
      <c r="N108" s="105"/>
      <c r="O108" s="106">
        <f>SUMIF('6-学员费用预警表'!A:A,E108,'6-学员费用预警表'!F:F)</f>
        <v>0</v>
      </c>
      <c r="P108" s="106">
        <f>SUMIF('6-学员费用预警表'!A:A,E108,'6-学员费用预警表'!I:I)</f>
        <v>0</v>
      </c>
      <c r="Q108" s="107" t="str">
        <f>IF(E108="","",IFERROR(VLOOKUP(E108,'1-学员信息表'!A:AG,8,0),"错误"))</f>
        <v/>
      </c>
      <c r="R108" s="108"/>
      <c r="S108" s="109"/>
      <c r="T108" s="1"/>
      <c r="U108" s="12"/>
      <c r="V108" s="110"/>
      <c r="W108" s="8" t="str">
        <f>IF(E108="","",IF(ISERROR(VLOOKUP(E108,'1-学员信息表'!A:AG,9,0)),"错误",IF(VLOOKUP(E108,'1-学员信息表'!A:AG,9,0)="","错误",VLOOKUP(E108,'1-学员信息表'!A:AG,9,0))))</f>
        <v/>
      </c>
      <c r="X108" s="107" t="str">
        <f>IF(E108="","",IF(ISERROR(VLOOKUP(E108,'1-学员信息表'!A:AG,20,0)),"错误",IF(VLOOKUP(E108,'1-学员信息表'!A:AG,20,0)="","错误",VLOOKUP(E108,'1-学员信息表'!A:AG,20,0))))</f>
        <v/>
      </c>
      <c r="Y108" s="107" t="str">
        <f>IF(E108="","",IF(ISERROR(VLOOKUP(E108,'1-学员信息表'!A:AG,20,0)),"错误",IF(VLOOKUP(E108,'1-学员信息表'!A:AG,20,0)="","错误",VLOOKUP(E108,'1-学员信息表'!A:AG,20,0))))</f>
        <v/>
      </c>
    </row>
    <row r="109" spans="1:25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10"/>
      <c r="E109" s="1"/>
      <c r="F109" s="12" t="str">
        <f>IF(E109="","",IFERROR(VLOOKUP(E109,'1-学员信息表'!A:AG,2,0),"错误"))</f>
        <v/>
      </c>
      <c r="G109" s="12" t="str">
        <f>IF(E109="","",VLOOKUP(LEFT(H109,3),班级编码!A:M,8,0))</f>
        <v/>
      </c>
      <c r="H109" s="1"/>
      <c r="I109" s="8" t="str">
        <f>IF(E109="","",IFERROR(VLOOKUP(H109,'2-班级信息'!A:AM,23,0),"错误"))</f>
        <v/>
      </c>
      <c r="J109" s="8" t="str">
        <f>IF(E109="","",IFERROR(VLOOKUP(H109,'2-班级信息'!A:AM,24,0),"错误"))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IF(E109="","",IFERROR(VLOOKUP(H109,'2-班级信息'!A:AH,30,0),"错误"))</f>
        <v/>
      </c>
      <c r="M109" s="104"/>
      <c r="N109" s="105"/>
      <c r="O109" s="106">
        <f>SUMIF('6-学员费用预警表'!A:A,E109,'6-学员费用预警表'!F:F)</f>
        <v>0</v>
      </c>
      <c r="P109" s="106">
        <f>SUMIF('6-学员费用预警表'!A:A,E109,'6-学员费用预警表'!I:I)</f>
        <v>0</v>
      </c>
      <c r="Q109" s="107" t="str">
        <f>IF(E109="","",IFERROR(VLOOKUP(E109,'1-学员信息表'!A:AG,8,0),"错误"))</f>
        <v/>
      </c>
      <c r="R109" s="108"/>
      <c r="S109" s="109"/>
      <c r="T109" s="1"/>
      <c r="U109" s="12"/>
      <c r="V109" s="110"/>
      <c r="W109" s="8" t="str">
        <f>IF(E109="","",IF(ISERROR(VLOOKUP(E109,'1-学员信息表'!A:AG,9,0)),"错误",IF(VLOOKUP(E109,'1-学员信息表'!A:AG,9,0)="","错误",VLOOKUP(E109,'1-学员信息表'!A:AG,9,0))))</f>
        <v/>
      </c>
      <c r="X109" s="107" t="str">
        <f>IF(E109="","",IF(ISERROR(VLOOKUP(E109,'1-学员信息表'!A:AG,20,0)),"错误",IF(VLOOKUP(E109,'1-学员信息表'!A:AG,20,0)="","错误",VLOOKUP(E109,'1-学员信息表'!A:AG,20,0))))</f>
        <v/>
      </c>
      <c r="Y109" s="107" t="str">
        <f>IF(E109="","",IF(ISERROR(VLOOKUP(E109,'1-学员信息表'!A:AG,20,0)),"错误",IF(VLOOKUP(E109,'1-学员信息表'!A:AG,20,0)="","错误",VLOOKUP(E109,'1-学员信息表'!A:AG,20,0))))</f>
        <v/>
      </c>
    </row>
    <row r="110" spans="1:25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10"/>
      <c r="E110" s="1"/>
      <c r="F110" s="12" t="str">
        <f>IF(E110="","",IFERROR(VLOOKUP(E110,'1-学员信息表'!A:AG,2,0),"错误"))</f>
        <v/>
      </c>
      <c r="G110" s="12" t="str">
        <f>IF(E110="","",VLOOKUP(LEFT(H110,3),班级编码!A:M,8,0))</f>
        <v/>
      </c>
      <c r="H110" s="1"/>
      <c r="I110" s="8" t="str">
        <f>IF(E110="","",IFERROR(VLOOKUP(H110,'2-班级信息'!A:AM,23,0),"错误"))</f>
        <v/>
      </c>
      <c r="J110" s="8" t="str">
        <f>IF(E110="","",IFERROR(VLOOKUP(H110,'2-班级信息'!A:AM,24,0),"错误"))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IF(E110="","",IFERROR(VLOOKUP(H110,'2-班级信息'!A:AH,30,0),"错误"))</f>
        <v/>
      </c>
      <c r="M110" s="104"/>
      <c r="N110" s="105"/>
      <c r="O110" s="106">
        <f>SUMIF('6-学员费用预警表'!A:A,E110,'6-学员费用预警表'!F:F)</f>
        <v>0</v>
      </c>
      <c r="P110" s="106">
        <f>SUMIF('6-学员费用预警表'!A:A,E110,'6-学员费用预警表'!I:I)</f>
        <v>0</v>
      </c>
      <c r="Q110" s="107" t="str">
        <f>IF(E110="","",IFERROR(VLOOKUP(E110,'1-学员信息表'!A:AG,8,0),"错误"))</f>
        <v/>
      </c>
      <c r="R110" s="108"/>
      <c r="S110" s="109"/>
      <c r="T110" s="1"/>
      <c r="U110" s="12"/>
      <c r="V110" s="110"/>
      <c r="W110" s="8" t="str">
        <f>IF(E110="","",IF(ISERROR(VLOOKUP(E110,'1-学员信息表'!A:AG,9,0)),"错误",IF(VLOOKUP(E110,'1-学员信息表'!A:AG,9,0)="","错误",VLOOKUP(E110,'1-学员信息表'!A:AG,9,0))))</f>
        <v/>
      </c>
      <c r="X110" s="107" t="str">
        <f>IF(E110="","",IF(ISERROR(VLOOKUP(E110,'1-学员信息表'!A:AG,20,0)),"错误",IF(VLOOKUP(E110,'1-学员信息表'!A:AG,20,0)="","错误",VLOOKUP(E110,'1-学员信息表'!A:AG,20,0))))</f>
        <v/>
      </c>
      <c r="Y110" s="107" t="str">
        <f>IF(E110="","",IF(ISERROR(VLOOKUP(E110,'1-学员信息表'!A:AG,20,0)),"错误",IF(VLOOKUP(E110,'1-学员信息表'!A:AG,20,0)="","错误",VLOOKUP(E110,'1-学员信息表'!A:AG,20,0))))</f>
        <v/>
      </c>
    </row>
    <row r="111" spans="1:25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10"/>
      <c r="E111" s="1"/>
      <c r="F111" s="12" t="str">
        <f>IF(E111="","",IFERROR(VLOOKUP(E111,'1-学员信息表'!A:AG,2,0),"错误"))</f>
        <v/>
      </c>
      <c r="G111" s="12" t="str">
        <f>IF(E111="","",VLOOKUP(LEFT(H111,3),班级编码!A:M,8,0))</f>
        <v/>
      </c>
      <c r="H111" s="1"/>
      <c r="I111" s="8" t="str">
        <f>IF(E111="","",IFERROR(VLOOKUP(H111,'2-班级信息'!A:AM,23,0),"错误"))</f>
        <v/>
      </c>
      <c r="J111" s="8" t="str">
        <f>IF(E111="","",IFERROR(VLOOKUP(H111,'2-班级信息'!A:AM,24,0),"错误"))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IF(E111="","",IFERROR(VLOOKUP(H111,'2-班级信息'!A:AH,30,0),"错误"))</f>
        <v/>
      </c>
      <c r="M111" s="104"/>
      <c r="N111" s="105"/>
      <c r="O111" s="106">
        <f>SUMIF('6-学员费用预警表'!A:A,E111,'6-学员费用预警表'!F:F)</f>
        <v>0</v>
      </c>
      <c r="P111" s="106">
        <f>SUMIF('6-学员费用预警表'!A:A,E111,'6-学员费用预警表'!I:I)</f>
        <v>0</v>
      </c>
      <c r="Q111" s="107" t="str">
        <f>IF(E111="","",IFERROR(VLOOKUP(E111,'1-学员信息表'!A:AG,8,0),"错误"))</f>
        <v/>
      </c>
      <c r="R111" s="108"/>
      <c r="S111" s="109"/>
      <c r="T111" s="1"/>
      <c r="U111" s="12"/>
      <c r="V111" s="110"/>
      <c r="W111" s="8" t="str">
        <f>IF(E111="","",IF(ISERROR(VLOOKUP(E111,'1-学员信息表'!A:AG,9,0)),"错误",IF(VLOOKUP(E111,'1-学员信息表'!A:AG,9,0)="","错误",VLOOKUP(E111,'1-学员信息表'!A:AG,9,0))))</f>
        <v/>
      </c>
      <c r="X111" s="107" t="str">
        <f>IF(E111="","",IF(ISERROR(VLOOKUP(E111,'1-学员信息表'!A:AG,20,0)),"错误",IF(VLOOKUP(E111,'1-学员信息表'!A:AG,20,0)="","错误",VLOOKUP(E111,'1-学员信息表'!A:AG,20,0))))</f>
        <v/>
      </c>
      <c r="Y111" s="107" t="str">
        <f>IF(E111="","",IF(ISERROR(VLOOKUP(E111,'1-学员信息表'!A:AG,20,0)),"错误",IF(VLOOKUP(E111,'1-学员信息表'!A:AG,20,0)="","错误",VLOOKUP(E111,'1-学员信息表'!A:AG,20,0))))</f>
        <v/>
      </c>
    </row>
    <row r="112" spans="1:25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10"/>
      <c r="E112" s="1"/>
      <c r="F112" s="12" t="str">
        <f>IF(E112="","",IFERROR(VLOOKUP(E112,'1-学员信息表'!A:AG,2,0),"错误"))</f>
        <v/>
      </c>
      <c r="G112" s="12" t="str">
        <f>IF(E112="","",VLOOKUP(LEFT(H112,3),班级编码!A:M,8,0))</f>
        <v/>
      </c>
      <c r="H112" s="1"/>
      <c r="I112" s="8" t="str">
        <f>IF(E112="","",IFERROR(VLOOKUP(H112,'2-班级信息'!A:AM,23,0),"错误"))</f>
        <v/>
      </c>
      <c r="J112" s="8" t="str">
        <f>IF(E112="","",IFERROR(VLOOKUP(H112,'2-班级信息'!A:AM,24,0),"错误"))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IF(E112="","",IFERROR(VLOOKUP(H112,'2-班级信息'!A:AH,30,0),"错误"))</f>
        <v/>
      </c>
      <c r="M112" s="104"/>
      <c r="N112" s="105"/>
      <c r="O112" s="106">
        <f>SUMIF('6-学员费用预警表'!A:A,E112,'6-学员费用预警表'!F:F)</f>
        <v>0</v>
      </c>
      <c r="P112" s="106">
        <f>SUMIF('6-学员费用预警表'!A:A,E112,'6-学员费用预警表'!I:I)</f>
        <v>0</v>
      </c>
      <c r="Q112" s="107" t="str">
        <f>IF(E112="","",IFERROR(VLOOKUP(E112,'1-学员信息表'!A:AG,8,0),"错误"))</f>
        <v/>
      </c>
      <c r="R112" s="108"/>
      <c r="S112" s="109"/>
      <c r="T112" s="1"/>
      <c r="U112" s="12"/>
      <c r="V112" s="110"/>
      <c r="W112" s="8" t="str">
        <f>IF(E112="","",IF(ISERROR(VLOOKUP(E112,'1-学员信息表'!A:AG,9,0)),"错误",IF(VLOOKUP(E112,'1-学员信息表'!A:AG,9,0)="","错误",VLOOKUP(E112,'1-学员信息表'!A:AG,9,0))))</f>
        <v/>
      </c>
      <c r="X112" s="107" t="str">
        <f>IF(E112="","",IF(ISERROR(VLOOKUP(E112,'1-学员信息表'!A:AG,20,0)),"错误",IF(VLOOKUP(E112,'1-学员信息表'!A:AG,20,0)="","错误",VLOOKUP(E112,'1-学员信息表'!A:AG,20,0))))</f>
        <v/>
      </c>
      <c r="Y112" s="107" t="str">
        <f>IF(E112="","",IF(ISERROR(VLOOKUP(E112,'1-学员信息表'!A:AG,20,0)),"错误",IF(VLOOKUP(E112,'1-学员信息表'!A:AG,20,0)="","错误",VLOOKUP(E112,'1-学员信息表'!A:AG,20,0))))</f>
        <v/>
      </c>
    </row>
    <row r="113" spans="1:25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10"/>
      <c r="E113" s="1"/>
      <c r="F113" s="12" t="str">
        <f>IF(E113="","",IFERROR(VLOOKUP(E113,'1-学员信息表'!A:AG,2,0),"错误"))</f>
        <v/>
      </c>
      <c r="G113" s="12" t="str">
        <f>IF(E113="","",VLOOKUP(LEFT(H113,3),班级编码!A:M,8,0))</f>
        <v/>
      </c>
      <c r="H113" s="1"/>
      <c r="I113" s="8" t="str">
        <f>IF(E113="","",IFERROR(VLOOKUP(H113,'2-班级信息'!A:AM,23,0),"错误"))</f>
        <v/>
      </c>
      <c r="J113" s="8" t="str">
        <f>IF(E113="","",IFERROR(VLOOKUP(H113,'2-班级信息'!A:AM,24,0),"错误"))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IF(E113="","",IFERROR(VLOOKUP(H113,'2-班级信息'!A:AH,30,0),"错误"))</f>
        <v/>
      </c>
      <c r="M113" s="104"/>
      <c r="N113" s="105"/>
      <c r="O113" s="106">
        <f>SUMIF('6-学员费用预警表'!A:A,E113,'6-学员费用预警表'!F:F)</f>
        <v>0</v>
      </c>
      <c r="P113" s="106">
        <f>SUMIF('6-学员费用预警表'!A:A,E113,'6-学员费用预警表'!I:I)</f>
        <v>0</v>
      </c>
      <c r="Q113" s="107" t="str">
        <f>IF(E113="","",IFERROR(VLOOKUP(E113,'1-学员信息表'!A:AG,8,0),"错误"))</f>
        <v/>
      </c>
      <c r="R113" s="108"/>
      <c r="S113" s="109"/>
      <c r="T113" s="1"/>
      <c r="U113" s="12"/>
      <c r="V113" s="110"/>
      <c r="W113" s="8" t="str">
        <f>IF(E113="","",IF(ISERROR(VLOOKUP(E113,'1-学员信息表'!A:AG,9,0)),"错误",IF(VLOOKUP(E113,'1-学员信息表'!A:AG,9,0)="","错误",VLOOKUP(E113,'1-学员信息表'!A:AG,9,0))))</f>
        <v/>
      </c>
      <c r="X113" s="107" t="str">
        <f>IF(E113="","",IF(ISERROR(VLOOKUP(E113,'1-学员信息表'!A:AG,20,0)),"错误",IF(VLOOKUP(E113,'1-学员信息表'!A:AG,20,0)="","错误",VLOOKUP(E113,'1-学员信息表'!A:AG,20,0))))</f>
        <v/>
      </c>
      <c r="Y113" s="107" t="str">
        <f>IF(E113="","",IF(ISERROR(VLOOKUP(E113,'1-学员信息表'!A:AG,20,0)),"错误",IF(VLOOKUP(E113,'1-学员信息表'!A:AG,20,0)="","错误",VLOOKUP(E113,'1-学员信息表'!A:AG,20,0))))</f>
        <v/>
      </c>
    </row>
    <row r="114" spans="1:25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10"/>
      <c r="E114" s="1"/>
      <c r="F114" s="12" t="str">
        <f>IF(E114="","",IFERROR(VLOOKUP(E114,'1-学员信息表'!A:AG,2,0),"错误"))</f>
        <v/>
      </c>
      <c r="G114" s="12" t="str">
        <f>IF(E114="","",VLOOKUP(LEFT(H114,3),班级编码!A:M,8,0))</f>
        <v/>
      </c>
      <c r="H114" s="1"/>
      <c r="I114" s="8" t="str">
        <f>IF(E114="","",IFERROR(VLOOKUP(H114,'2-班级信息'!A:AM,23,0),"错误"))</f>
        <v/>
      </c>
      <c r="J114" s="8" t="str">
        <f>IF(E114="","",IFERROR(VLOOKUP(H114,'2-班级信息'!A:AM,24,0),"错误"))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IF(E114="","",IFERROR(VLOOKUP(H114,'2-班级信息'!A:AH,30,0),"错误"))</f>
        <v/>
      </c>
      <c r="M114" s="104"/>
      <c r="N114" s="105"/>
      <c r="O114" s="106">
        <f>SUMIF('6-学员费用预警表'!A:A,E114,'6-学员费用预警表'!F:F)</f>
        <v>0</v>
      </c>
      <c r="P114" s="106">
        <f>SUMIF('6-学员费用预警表'!A:A,E114,'6-学员费用预警表'!I:I)</f>
        <v>0</v>
      </c>
      <c r="Q114" s="107" t="str">
        <f>IF(E114="","",IFERROR(VLOOKUP(E114,'1-学员信息表'!A:AG,8,0),"错误"))</f>
        <v/>
      </c>
      <c r="R114" s="108"/>
      <c r="S114" s="109"/>
      <c r="T114" s="1"/>
      <c r="U114" s="12"/>
      <c r="V114" s="110"/>
      <c r="W114" s="8" t="str">
        <f>IF(E114="","",IF(ISERROR(VLOOKUP(E114,'1-学员信息表'!A:AG,9,0)),"错误",IF(VLOOKUP(E114,'1-学员信息表'!A:AG,9,0)="","错误",VLOOKUP(E114,'1-学员信息表'!A:AG,9,0))))</f>
        <v/>
      </c>
      <c r="X114" s="107" t="str">
        <f>IF(E114="","",IF(ISERROR(VLOOKUP(E114,'1-学员信息表'!A:AG,20,0)),"错误",IF(VLOOKUP(E114,'1-学员信息表'!A:AG,20,0)="","错误",VLOOKUP(E114,'1-学员信息表'!A:AG,20,0))))</f>
        <v/>
      </c>
      <c r="Y114" s="107" t="str">
        <f>IF(E114="","",IF(ISERROR(VLOOKUP(E114,'1-学员信息表'!A:AG,20,0)),"错误",IF(VLOOKUP(E114,'1-学员信息表'!A:AG,20,0)="","错误",VLOOKUP(E114,'1-学员信息表'!A:AG,20,0))))</f>
        <v/>
      </c>
    </row>
    <row r="115" spans="1:25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10"/>
      <c r="E115" s="1"/>
      <c r="F115" s="12" t="str">
        <f>IF(E115="","",IFERROR(VLOOKUP(E115,'1-学员信息表'!A:AG,2,0),"错误"))</f>
        <v/>
      </c>
      <c r="G115" s="12" t="str">
        <f>IF(E115="","",VLOOKUP(LEFT(H115,3),班级编码!A:M,8,0))</f>
        <v/>
      </c>
      <c r="H115" s="1"/>
      <c r="I115" s="8" t="str">
        <f>IF(E115="","",IFERROR(VLOOKUP(H115,'2-班级信息'!A:AM,23,0),"错误"))</f>
        <v/>
      </c>
      <c r="J115" s="8" t="str">
        <f>IF(E115="","",IFERROR(VLOOKUP(H115,'2-班级信息'!A:AM,24,0),"错误"))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IF(E115="","",IFERROR(VLOOKUP(H115,'2-班级信息'!A:AH,30,0),"错误"))</f>
        <v/>
      </c>
      <c r="M115" s="104"/>
      <c r="N115" s="105"/>
      <c r="O115" s="106">
        <f>SUMIF('6-学员费用预警表'!A:A,E115,'6-学员费用预警表'!F:F)</f>
        <v>0</v>
      </c>
      <c r="P115" s="106">
        <f>SUMIF('6-学员费用预警表'!A:A,E115,'6-学员费用预警表'!I:I)</f>
        <v>0</v>
      </c>
      <c r="Q115" s="107" t="str">
        <f>IF(E115="","",IFERROR(VLOOKUP(E115,'1-学员信息表'!A:AG,8,0),"错误"))</f>
        <v/>
      </c>
      <c r="R115" s="108"/>
      <c r="S115" s="109"/>
      <c r="T115" s="1"/>
      <c r="U115" s="12"/>
      <c r="V115" s="110"/>
      <c r="W115" s="8" t="str">
        <f>IF(E115="","",IF(ISERROR(VLOOKUP(E115,'1-学员信息表'!A:AG,9,0)),"错误",IF(VLOOKUP(E115,'1-学员信息表'!A:AG,9,0)="","错误",VLOOKUP(E115,'1-学员信息表'!A:AG,9,0))))</f>
        <v/>
      </c>
      <c r="X115" s="107" t="str">
        <f>IF(E115="","",IF(ISERROR(VLOOKUP(E115,'1-学员信息表'!A:AG,20,0)),"错误",IF(VLOOKUP(E115,'1-学员信息表'!A:AG,20,0)="","错误",VLOOKUP(E115,'1-学员信息表'!A:AG,20,0))))</f>
        <v/>
      </c>
      <c r="Y115" s="107" t="str">
        <f>IF(E115="","",IF(ISERROR(VLOOKUP(E115,'1-学员信息表'!A:AG,20,0)),"错误",IF(VLOOKUP(E115,'1-学员信息表'!A:AG,20,0)="","错误",VLOOKUP(E115,'1-学员信息表'!A:AG,20,0))))</f>
        <v/>
      </c>
    </row>
    <row r="116" spans="1:25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10"/>
      <c r="E116" s="1"/>
      <c r="F116" s="12" t="str">
        <f>IF(E116="","",IFERROR(VLOOKUP(E116,'1-学员信息表'!A:AG,2,0),"错误"))</f>
        <v/>
      </c>
      <c r="G116" s="12" t="str">
        <f>IF(E116="","",VLOOKUP(LEFT(H116,3),班级编码!A:M,8,0))</f>
        <v/>
      </c>
      <c r="H116" s="1"/>
      <c r="I116" s="8" t="str">
        <f>IF(E116="","",IFERROR(VLOOKUP(H116,'2-班级信息'!A:AM,23,0),"错误"))</f>
        <v/>
      </c>
      <c r="J116" s="8" t="str">
        <f>IF(E116="","",IFERROR(VLOOKUP(H116,'2-班级信息'!A:AM,24,0),"错误"))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IF(E116="","",IFERROR(VLOOKUP(H116,'2-班级信息'!A:AH,30,0),"错误"))</f>
        <v/>
      </c>
      <c r="M116" s="104"/>
      <c r="N116" s="105"/>
      <c r="O116" s="106">
        <f>SUMIF('6-学员费用预警表'!A:A,E116,'6-学员费用预警表'!F:F)</f>
        <v>0</v>
      </c>
      <c r="P116" s="106">
        <f>SUMIF('6-学员费用预警表'!A:A,E116,'6-学员费用预警表'!I:I)</f>
        <v>0</v>
      </c>
      <c r="Q116" s="107" t="str">
        <f>IF(E116="","",IFERROR(VLOOKUP(E116,'1-学员信息表'!A:AG,8,0),"错误"))</f>
        <v/>
      </c>
      <c r="R116" s="108"/>
      <c r="S116" s="109"/>
      <c r="T116" s="1"/>
      <c r="U116" s="12"/>
      <c r="V116" s="110"/>
      <c r="W116" s="8" t="str">
        <f>IF(E116="","",IF(ISERROR(VLOOKUP(E116,'1-学员信息表'!A:AG,9,0)),"错误",IF(VLOOKUP(E116,'1-学员信息表'!A:AG,9,0)="","错误",VLOOKUP(E116,'1-学员信息表'!A:AG,9,0))))</f>
        <v/>
      </c>
      <c r="X116" s="107" t="str">
        <f>IF(E116="","",IF(ISERROR(VLOOKUP(E116,'1-学员信息表'!A:AG,20,0)),"错误",IF(VLOOKUP(E116,'1-学员信息表'!A:AG,20,0)="","错误",VLOOKUP(E116,'1-学员信息表'!A:AG,20,0))))</f>
        <v/>
      </c>
      <c r="Y116" s="107" t="str">
        <f>IF(E116="","",IF(ISERROR(VLOOKUP(E116,'1-学员信息表'!A:AG,20,0)),"错误",IF(VLOOKUP(E116,'1-学员信息表'!A:AG,20,0)="","错误",VLOOKUP(E116,'1-学员信息表'!A:AG,20,0))))</f>
        <v/>
      </c>
    </row>
    <row r="117" spans="1:25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10"/>
      <c r="E117" s="1"/>
      <c r="F117" s="12" t="str">
        <f>IF(E117="","",IFERROR(VLOOKUP(E117,'1-学员信息表'!A:AG,2,0),"错误"))</f>
        <v/>
      </c>
      <c r="G117" s="12" t="str">
        <f>IF(E117="","",VLOOKUP(LEFT(H117,3),班级编码!A:M,8,0))</f>
        <v/>
      </c>
      <c r="H117" s="1"/>
      <c r="I117" s="8" t="str">
        <f>IF(E117="","",IFERROR(VLOOKUP(H117,'2-班级信息'!A:AM,23,0),"错误"))</f>
        <v/>
      </c>
      <c r="J117" s="8" t="str">
        <f>IF(E117="","",IFERROR(VLOOKUP(H117,'2-班级信息'!A:AM,24,0),"错误"))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IF(E117="","",IFERROR(VLOOKUP(H117,'2-班级信息'!A:AH,30,0),"错误"))</f>
        <v/>
      </c>
      <c r="M117" s="104"/>
      <c r="N117" s="105"/>
      <c r="O117" s="106">
        <f>SUMIF('6-学员费用预警表'!A:A,E117,'6-学员费用预警表'!F:F)</f>
        <v>0</v>
      </c>
      <c r="P117" s="106">
        <f>SUMIF('6-学员费用预警表'!A:A,E117,'6-学员费用预警表'!I:I)</f>
        <v>0</v>
      </c>
      <c r="Q117" s="107" t="str">
        <f>IF(E117="","",IFERROR(VLOOKUP(E117,'1-学员信息表'!A:AG,8,0),"错误"))</f>
        <v/>
      </c>
      <c r="R117" s="108"/>
      <c r="S117" s="109"/>
      <c r="T117" s="1"/>
      <c r="U117" s="12"/>
      <c r="V117" s="110"/>
      <c r="W117" s="8" t="str">
        <f>IF(E117="","",IF(ISERROR(VLOOKUP(E117,'1-学员信息表'!A:AG,9,0)),"错误",IF(VLOOKUP(E117,'1-学员信息表'!A:AG,9,0)="","错误",VLOOKUP(E117,'1-学员信息表'!A:AG,9,0))))</f>
        <v/>
      </c>
      <c r="X117" s="107" t="str">
        <f>IF(E117="","",IF(ISERROR(VLOOKUP(E117,'1-学员信息表'!A:AG,20,0)),"错误",IF(VLOOKUP(E117,'1-学员信息表'!A:AG,20,0)="","错误",VLOOKUP(E117,'1-学员信息表'!A:AG,20,0))))</f>
        <v/>
      </c>
      <c r="Y117" s="107" t="str">
        <f>IF(E117="","",IF(ISERROR(VLOOKUP(E117,'1-学员信息表'!A:AG,20,0)),"错误",IF(VLOOKUP(E117,'1-学员信息表'!A:AG,20,0)="","错误",VLOOKUP(E117,'1-学员信息表'!A:AG,20,0))))</f>
        <v/>
      </c>
    </row>
    <row r="118" spans="1:25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10"/>
      <c r="E118" s="1"/>
      <c r="F118" s="12" t="str">
        <f>IF(E118="","",IFERROR(VLOOKUP(E118,'1-学员信息表'!A:AG,2,0),"错误"))</f>
        <v/>
      </c>
      <c r="G118" s="12" t="str">
        <f>IF(E118="","",VLOOKUP(LEFT(H118,3),班级编码!A:M,8,0))</f>
        <v/>
      </c>
      <c r="H118" s="1"/>
      <c r="I118" s="8" t="str">
        <f>IF(E118="","",IFERROR(VLOOKUP(H118,'2-班级信息'!A:AM,23,0),"错误"))</f>
        <v/>
      </c>
      <c r="J118" s="8" t="str">
        <f>IF(E118="","",IFERROR(VLOOKUP(H118,'2-班级信息'!A:AM,24,0),"错误"))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IF(E118="","",IFERROR(VLOOKUP(H118,'2-班级信息'!A:AH,30,0),"错误"))</f>
        <v/>
      </c>
      <c r="M118" s="104"/>
      <c r="N118" s="105"/>
      <c r="O118" s="106">
        <f>SUMIF('6-学员费用预警表'!A:A,E118,'6-学员费用预警表'!F:F)</f>
        <v>0</v>
      </c>
      <c r="P118" s="106">
        <f>SUMIF('6-学员费用预警表'!A:A,E118,'6-学员费用预警表'!I:I)</f>
        <v>0</v>
      </c>
      <c r="Q118" s="107" t="str">
        <f>IF(E118="","",IFERROR(VLOOKUP(E118,'1-学员信息表'!A:AG,8,0),"错误"))</f>
        <v/>
      </c>
      <c r="R118" s="108"/>
      <c r="S118" s="109"/>
      <c r="T118" s="1"/>
      <c r="U118" s="12"/>
      <c r="V118" s="110"/>
      <c r="W118" s="8" t="str">
        <f>IF(E118="","",IF(ISERROR(VLOOKUP(E118,'1-学员信息表'!A:AG,9,0)),"错误",IF(VLOOKUP(E118,'1-学员信息表'!A:AG,9,0)="","错误",VLOOKUP(E118,'1-学员信息表'!A:AG,9,0))))</f>
        <v/>
      </c>
      <c r="X118" s="107" t="str">
        <f>IF(E118="","",IF(ISERROR(VLOOKUP(E118,'1-学员信息表'!A:AG,20,0)),"错误",IF(VLOOKUP(E118,'1-学员信息表'!A:AG,20,0)="","错误",VLOOKUP(E118,'1-学员信息表'!A:AG,20,0))))</f>
        <v/>
      </c>
      <c r="Y118" s="107" t="str">
        <f>IF(E118="","",IF(ISERROR(VLOOKUP(E118,'1-学员信息表'!A:AG,20,0)),"错误",IF(VLOOKUP(E118,'1-学员信息表'!A:AG,20,0)="","错误",VLOOKUP(E118,'1-学员信息表'!A:AG,20,0))))</f>
        <v/>
      </c>
    </row>
    <row r="119" spans="1:25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10"/>
      <c r="E119" s="1"/>
      <c r="F119" s="12" t="str">
        <f>IF(E119="","",IFERROR(VLOOKUP(E119,'1-学员信息表'!A:AG,2,0),"错误"))</f>
        <v/>
      </c>
      <c r="G119" s="12" t="str">
        <f>IF(E119="","",VLOOKUP(LEFT(H119,3),班级编码!A:M,8,0))</f>
        <v/>
      </c>
      <c r="H119" s="1"/>
      <c r="I119" s="8" t="str">
        <f>IF(E119="","",IFERROR(VLOOKUP(H119,'2-班级信息'!A:AM,23,0),"错误"))</f>
        <v/>
      </c>
      <c r="J119" s="8" t="str">
        <f>IF(E119="","",IFERROR(VLOOKUP(H119,'2-班级信息'!A:AM,24,0),"错误"))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IF(E119="","",IFERROR(VLOOKUP(H119,'2-班级信息'!A:AH,30,0),"错误"))</f>
        <v/>
      </c>
      <c r="M119" s="104"/>
      <c r="N119" s="105"/>
      <c r="O119" s="106">
        <f>SUMIF('6-学员费用预警表'!A:A,E119,'6-学员费用预警表'!F:F)</f>
        <v>0</v>
      </c>
      <c r="P119" s="106">
        <f>SUMIF('6-学员费用预警表'!A:A,E119,'6-学员费用预警表'!I:I)</f>
        <v>0</v>
      </c>
      <c r="Q119" s="107" t="str">
        <f>IF(E119="","",IFERROR(VLOOKUP(E119,'1-学员信息表'!A:AG,8,0),"错误"))</f>
        <v/>
      </c>
      <c r="R119" s="108"/>
      <c r="S119" s="109"/>
      <c r="T119" s="1"/>
      <c r="U119" s="12"/>
      <c r="V119" s="110"/>
      <c r="W119" s="8" t="str">
        <f>IF(E119="","",IF(ISERROR(VLOOKUP(E119,'1-学员信息表'!A:AG,9,0)),"错误",IF(VLOOKUP(E119,'1-学员信息表'!A:AG,9,0)="","错误",VLOOKUP(E119,'1-学员信息表'!A:AG,9,0))))</f>
        <v/>
      </c>
      <c r="X119" s="107" t="str">
        <f>IF(E119="","",IF(ISERROR(VLOOKUP(E119,'1-学员信息表'!A:AG,20,0)),"错误",IF(VLOOKUP(E119,'1-学员信息表'!A:AG,20,0)="","错误",VLOOKUP(E119,'1-学员信息表'!A:AG,20,0))))</f>
        <v/>
      </c>
      <c r="Y119" s="107" t="str">
        <f>IF(E119="","",IF(ISERROR(VLOOKUP(E119,'1-学员信息表'!A:AG,20,0)),"错误",IF(VLOOKUP(E119,'1-学员信息表'!A:AG,20,0)="","错误",VLOOKUP(E119,'1-学员信息表'!A:AG,20,0))))</f>
        <v/>
      </c>
    </row>
    <row r="120" spans="1:25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10"/>
      <c r="E120" s="1"/>
      <c r="F120" s="12" t="str">
        <f>IF(E120="","",IFERROR(VLOOKUP(E120,'1-学员信息表'!A:AG,2,0),"错误"))</f>
        <v/>
      </c>
      <c r="G120" s="12" t="str">
        <f>IF(E120="","",VLOOKUP(LEFT(H120,3),班级编码!A:M,8,0))</f>
        <v/>
      </c>
      <c r="H120" s="1"/>
      <c r="I120" s="8" t="str">
        <f>IF(E120="","",IFERROR(VLOOKUP(H120,'2-班级信息'!A:AM,23,0),"错误"))</f>
        <v/>
      </c>
      <c r="J120" s="8" t="str">
        <f>IF(E120="","",IFERROR(VLOOKUP(H120,'2-班级信息'!A:AM,24,0),"错误"))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IF(E120="","",IFERROR(VLOOKUP(H120,'2-班级信息'!A:AH,30,0),"错误"))</f>
        <v/>
      </c>
      <c r="M120" s="104"/>
      <c r="N120" s="105"/>
      <c r="O120" s="106">
        <f>SUMIF('6-学员费用预警表'!A:A,E120,'6-学员费用预警表'!F:F)</f>
        <v>0</v>
      </c>
      <c r="P120" s="106">
        <f>SUMIF('6-学员费用预警表'!A:A,E120,'6-学员费用预警表'!I:I)</f>
        <v>0</v>
      </c>
      <c r="Q120" s="107" t="str">
        <f>IF(E120="","",IFERROR(VLOOKUP(E120,'1-学员信息表'!A:AG,8,0),"错误"))</f>
        <v/>
      </c>
      <c r="R120" s="108"/>
      <c r="S120" s="109"/>
      <c r="T120" s="1"/>
      <c r="U120" s="12"/>
      <c r="V120" s="110"/>
      <c r="W120" s="8" t="str">
        <f>IF(E120="","",IF(ISERROR(VLOOKUP(E120,'1-学员信息表'!A:AG,9,0)),"错误",IF(VLOOKUP(E120,'1-学员信息表'!A:AG,9,0)="","错误",VLOOKUP(E120,'1-学员信息表'!A:AG,9,0))))</f>
        <v/>
      </c>
      <c r="X120" s="107" t="str">
        <f>IF(E120="","",IF(ISERROR(VLOOKUP(E120,'1-学员信息表'!A:AG,20,0)),"错误",IF(VLOOKUP(E120,'1-学员信息表'!A:AG,20,0)="","错误",VLOOKUP(E120,'1-学员信息表'!A:AG,20,0))))</f>
        <v/>
      </c>
      <c r="Y120" s="107" t="str">
        <f>IF(E120="","",IF(ISERROR(VLOOKUP(E120,'1-学员信息表'!A:AG,20,0)),"错误",IF(VLOOKUP(E120,'1-学员信息表'!A:AG,20,0)="","错误",VLOOKUP(E120,'1-学员信息表'!A:AG,20,0))))</f>
        <v/>
      </c>
    </row>
    <row r="121" spans="1:25">
      <c r="A121" s="8" t="str">
        <f t="shared" si="3"/>
        <v/>
      </c>
      <c r="B121" s="12" t="str">
        <f t="shared" si="4"/>
        <v/>
      </c>
      <c r="C121" s="11" t="str">
        <f t="shared" si="5"/>
        <v/>
      </c>
      <c r="D121" s="10"/>
      <c r="E121" s="1"/>
      <c r="F121" s="12" t="str">
        <f>IF(E121="","",IFERROR(VLOOKUP(E121,'1-学员信息表'!A:AG,2,0),"错误"))</f>
        <v/>
      </c>
      <c r="G121" s="12" t="str">
        <f>IF(E121="","",VLOOKUP(LEFT(H121,3),班级编码!A:M,8,0))</f>
        <v/>
      </c>
      <c r="H121" s="1"/>
      <c r="I121" s="8" t="str">
        <f>IF(E121="","",IFERROR(VLOOKUP(H121,'2-班级信息'!A:AM,23,0),"错误"))</f>
        <v/>
      </c>
      <c r="J121" s="8" t="str">
        <f>IF(E121="","",IFERROR(VLOOKUP(H121,'2-班级信息'!A:AM,24,0),"错误"))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IF(E121="","",IFERROR(VLOOKUP(H121,'2-班级信息'!A:AH,30,0),"错误"))</f>
        <v/>
      </c>
      <c r="M121" s="104"/>
      <c r="N121" s="105"/>
      <c r="O121" s="106">
        <f>SUMIF('6-学员费用预警表'!A:A,E121,'6-学员费用预警表'!F:F)</f>
        <v>0</v>
      </c>
      <c r="P121" s="106">
        <f>SUMIF('6-学员费用预警表'!A:A,E121,'6-学员费用预警表'!I:I)</f>
        <v>0</v>
      </c>
      <c r="Q121" s="107" t="str">
        <f>IF(E121="","",IFERROR(VLOOKUP(E121,'1-学员信息表'!A:AG,8,0),"错误"))</f>
        <v/>
      </c>
      <c r="R121" s="108"/>
      <c r="S121" s="109"/>
      <c r="T121" s="1"/>
      <c r="U121" s="12"/>
      <c r="V121" s="110"/>
      <c r="W121" s="8" t="str">
        <f>IF(E121="","",IF(ISERROR(VLOOKUP(E121,'1-学员信息表'!A:AG,9,0)),"错误",IF(VLOOKUP(E121,'1-学员信息表'!A:AG,9,0)="","错误",VLOOKUP(E121,'1-学员信息表'!A:AG,9,0))))</f>
        <v/>
      </c>
      <c r="X121" s="107" t="str">
        <f>IF(E121="","",IF(ISERROR(VLOOKUP(E121,'1-学员信息表'!A:AG,20,0)),"错误",IF(VLOOKUP(E121,'1-学员信息表'!A:AG,20,0)="","错误",VLOOKUP(E121,'1-学员信息表'!A:AG,20,0))))</f>
        <v/>
      </c>
      <c r="Y121" s="107" t="str">
        <f>IF(E121="","",IF(ISERROR(VLOOKUP(E121,'1-学员信息表'!A:AG,20,0)),"错误",IF(VLOOKUP(E121,'1-学员信息表'!A:AG,20,0)="","错误",VLOOKUP(E121,'1-学员信息表'!A:AG,20,0))))</f>
        <v/>
      </c>
    </row>
    <row r="122" spans="1:25">
      <c r="A122" s="8" t="str">
        <f t="shared" si="3"/>
        <v/>
      </c>
      <c r="B122" s="12" t="str">
        <f t="shared" si="4"/>
        <v/>
      </c>
      <c r="C122" s="11" t="str">
        <f t="shared" si="5"/>
        <v/>
      </c>
      <c r="D122" s="10"/>
      <c r="E122" s="1"/>
      <c r="F122" s="12" t="str">
        <f>IF(E122="","",IFERROR(VLOOKUP(E122,'1-学员信息表'!A:AG,2,0),"错误"))</f>
        <v/>
      </c>
      <c r="G122" s="12" t="str">
        <f>IF(E122="","",VLOOKUP(LEFT(H122,3),班级编码!A:M,8,0))</f>
        <v/>
      </c>
      <c r="H122" s="1"/>
      <c r="I122" s="8" t="str">
        <f>IF(E122="","",IFERROR(VLOOKUP(H122,'2-班级信息'!A:AM,23,0),"错误"))</f>
        <v/>
      </c>
      <c r="J122" s="8" t="str">
        <f>IF(E122="","",IFERROR(VLOOKUP(H122,'2-班级信息'!A:AM,24,0),"错误"))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IF(E122="","",IFERROR(VLOOKUP(H122,'2-班级信息'!A:AH,30,0),"错误"))</f>
        <v/>
      </c>
      <c r="M122" s="104"/>
      <c r="N122" s="105"/>
      <c r="O122" s="106">
        <f>SUMIF('6-学员费用预警表'!A:A,E122,'6-学员费用预警表'!F:F)</f>
        <v>0</v>
      </c>
      <c r="P122" s="106">
        <f>SUMIF('6-学员费用预警表'!A:A,E122,'6-学员费用预警表'!I:I)</f>
        <v>0</v>
      </c>
      <c r="Q122" s="107" t="str">
        <f>IF(E122="","",IFERROR(VLOOKUP(E122,'1-学员信息表'!A:AG,8,0),"错误"))</f>
        <v/>
      </c>
      <c r="R122" s="108"/>
      <c r="S122" s="109"/>
      <c r="T122" s="1"/>
      <c r="U122" s="12"/>
      <c r="V122" s="110"/>
      <c r="W122" s="8" t="str">
        <f>IF(E122="","",IF(ISERROR(VLOOKUP(E122,'1-学员信息表'!A:AG,9,0)),"错误",IF(VLOOKUP(E122,'1-学员信息表'!A:AG,9,0)="","错误",VLOOKUP(E122,'1-学员信息表'!A:AG,9,0))))</f>
        <v/>
      </c>
      <c r="X122" s="107" t="str">
        <f>IF(E122="","",IF(ISERROR(VLOOKUP(E122,'1-学员信息表'!A:AG,20,0)),"错误",IF(VLOOKUP(E122,'1-学员信息表'!A:AG,20,0)="","错误",VLOOKUP(E122,'1-学员信息表'!A:AG,20,0))))</f>
        <v/>
      </c>
      <c r="Y122" s="107" t="str">
        <f>IF(E122="","",IF(ISERROR(VLOOKUP(E122,'1-学员信息表'!A:AG,20,0)),"错误",IF(VLOOKUP(E122,'1-学员信息表'!A:AG,20,0)="","错误",VLOOKUP(E122,'1-学员信息表'!A:AG,20,0))))</f>
        <v/>
      </c>
    </row>
    <row r="123" spans="1:25">
      <c r="A123" s="8" t="str">
        <f t="shared" si="3"/>
        <v/>
      </c>
      <c r="B123" s="12" t="str">
        <f t="shared" si="4"/>
        <v/>
      </c>
      <c r="C123" s="11" t="str">
        <f t="shared" si="5"/>
        <v/>
      </c>
      <c r="D123" s="10"/>
      <c r="E123" s="1"/>
      <c r="F123" s="12" t="str">
        <f>IF(E123="","",IFERROR(VLOOKUP(E123,'1-学员信息表'!A:AG,2,0),"错误"))</f>
        <v/>
      </c>
      <c r="G123" s="12" t="str">
        <f>IF(E123="","",VLOOKUP(LEFT(H123,3),班级编码!A:M,8,0))</f>
        <v/>
      </c>
      <c r="H123" s="1"/>
      <c r="I123" s="8" t="str">
        <f>IF(E123="","",IFERROR(VLOOKUP(H123,'2-班级信息'!A:AM,23,0),"错误"))</f>
        <v/>
      </c>
      <c r="J123" s="8" t="str">
        <f>IF(E123="","",IFERROR(VLOOKUP(H123,'2-班级信息'!A:AM,24,0),"错误"))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IF(E123="","",IFERROR(VLOOKUP(H123,'2-班级信息'!A:AH,30,0),"错误"))</f>
        <v/>
      </c>
      <c r="M123" s="104"/>
      <c r="N123" s="105"/>
      <c r="O123" s="106">
        <f>SUMIF('6-学员费用预警表'!A:A,E123,'6-学员费用预警表'!F:F)</f>
        <v>0</v>
      </c>
      <c r="P123" s="106">
        <f>SUMIF('6-学员费用预警表'!A:A,E123,'6-学员费用预警表'!I:I)</f>
        <v>0</v>
      </c>
      <c r="Q123" s="107" t="str">
        <f>IF(E123="","",IFERROR(VLOOKUP(E123,'1-学员信息表'!A:AG,8,0),"错误"))</f>
        <v/>
      </c>
      <c r="R123" s="108"/>
      <c r="S123" s="109"/>
      <c r="T123" s="1"/>
      <c r="U123" s="12"/>
      <c r="V123" s="110"/>
      <c r="W123" s="8" t="str">
        <f>IF(E123="","",IF(ISERROR(VLOOKUP(E123,'1-学员信息表'!A:AG,9,0)),"错误",IF(VLOOKUP(E123,'1-学员信息表'!A:AG,9,0)="","错误",VLOOKUP(E123,'1-学员信息表'!A:AG,9,0))))</f>
        <v/>
      </c>
      <c r="X123" s="107" t="str">
        <f>IF(E123="","",IF(ISERROR(VLOOKUP(E123,'1-学员信息表'!A:AG,20,0)),"错误",IF(VLOOKUP(E123,'1-学员信息表'!A:AG,20,0)="","错误",VLOOKUP(E123,'1-学员信息表'!A:AG,20,0))))</f>
        <v/>
      </c>
      <c r="Y123" s="107" t="str">
        <f>IF(E123="","",IF(ISERROR(VLOOKUP(E123,'1-学员信息表'!A:AG,20,0)),"错误",IF(VLOOKUP(E123,'1-学员信息表'!A:AG,20,0)="","错误",VLOOKUP(E123,'1-学员信息表'!A:AG,20,0))))</f>
        <v/>
      </c>
    </row>
    <row r="124" spans="1:25">
      <c r="A124" s="8" t="str">
        <f t="shared" si="3"/>
        <v/>
      </c>
      <c r="B124" s="12" t="str">
        <f t="shared" si="4"/>
        <v/>
      </c>
      <c r="C124" s="11" t="str">
        <f t="shared" si="5"/>
        <v/>
      </c>
      <c r="D124" s="10"/>
      <c r="E124" s="1"/>
      <c r="F124" s="12" t="str">
        <f>IF(E124="","",IFERROR(VLOOKUP(E124,'1-学员信息表'!A:AG,2,0),"错误"))</f>
        <v/>
      </c>
      <c r="G124" s="12" t="str">
        <f>IF(E124="","",VLOOKUP(LEFT(H124,3),班级编码!A:M,8,0))</f>
        <v/>
      </c>
      <c r="H124" s="1"/>
      <c r="I124" s="8" t="str">
        <f>IF(E124="","",IFERROR(VLOOKUP(H124,'2-班级信息'!A:AM,23,0),"错误"))</f>
        <v/>
      </c>
      <c r="J124" s="8" t="str">
        <f>IF(E124="","",IFERROR(VLOOKUP(H124,'2-班级信息'!A:AM,24,0),"错误"))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IF(E124="","",IFERROR(VLOOKUP(H124,'2-班级信息'!A:AH,30,0),"错误"))</f>
        <v/>
      </c>
      <c r="M124" s="104"/>
      <c r="N124" s="105"/>
      <c r="O124" s="106">
        <f>SUMIF('6-学员费用预警表'!A:A,E124,'6-学员费用预警表'!F:F)</f>
        <v>0</v>
      </c>
      <c r="P124" s="106">
        <f>SUMIF('6-学员费用预警表'!A:A,E124,'6-学员费用预警表'!I:I)</f>
        <v>0</v>
      </c>
      <c r="Q124" s="107" t="str">
        <f>IF(E124="","",IFERROR(VLOOKUP(E124,'1-学员信息表'!A:AG,8,0),"错误"))</f>
        <v/>
      </c>
      <c r="R124" s="108"/>
      <c r="S124" s="109"/>
      <c r="T124" s="1"/>
      <c r="U124" s="12"/>
      <c r="V124" s="110"/>
      <c r="W124" s="8" t="str">
        <f>IF(E124="","",IF(ISERROR(VLOOKUP(E124,'1-学员信息表'!A:AG,9,0)),"错误",IF(VLOOKUP(E124,'1-学员信息表'!A:AG,9,0)="","错误",VLOOKUP(E124,'1-学员信息表'!A:AG,9,0))))</f>
        <v/>
      </c>
      <c r="X124" s="107" t="str">
        <f>IF(E124="","",IF(ISERROR(VLOOKUP(E124,'1-学员信息表'!A:AG,20,0)),"错误",IF(VLOOKUP(E124,'1-学员信息表'!A:AG,20,0)="","错误",VLOOKUP(E124,'1-学员信息表'!A:AG,20,0))))</f>
        <v/>
      </c>
      <c r="Y124" s="107" t="str">
        <f>IF(E124="","",IF(ISERROR(VLOOKUP(E124,'1-学员信息表'!A:AG,20,0)),"错误",IF(VLOOKUP(E124,'1-学员信息表'!A:AG,20,0)="","错误",VLOOKUP(E124,'1-学员信息表'!A:AG,20,0))))</f>
        <v/>
      </c>
    </row>
    <row r="125" spans="1:25">
      <c r="A125" s="8" t="str">
        <f t="shared" si="3"/>
        <v/>
      </c>
      <c r="B125" s="12" t="str">
        <f t="shared" si="4"/>
        <v/>
      </c>
      <c r="C125" s="11" t="str">
        <f t="shared" si="5"/>
        <v/>
      </c>
      <c r="D125" s="10"/>
      <c r="E125" s="1"/>
      <c r="F125" s="12" t="str">
        <f>IF(E125="","",IFERROR(VLOOKUP(E125,'1-学员信息表'!A:AG,2,0),"错误"))</f>
        <v/>
      </c>
      <c r="G125" s="12" t="str">
        <f>IF(E125="","",VLOOKUP(LEFT(H125,3),班级编码!A:M,8,0))</f>
        <v/>
      </c>
      <c r="H125" s="1"/>
      <c r="I125" s="8" t="str">
        <f>IF(E125="","",IFERROR(VLOOKUP(H125,'2-班级信息'!A:AM,23,0),"错误"))</f>
        <v/>
      </c>
      <c r="J125" s="8" t="str">
        <f>IF(E125="","",IFERROR(VLOOKUP(H125,'2-班级信息'!A:AM,24,0),"错误"))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IF(E125="","",IFERROR(VLOOKUP(H125,'2-班级信息'!A:AH,30,0),"错误"))</f>
        <v/>
      </c>
      <c r="M125" s="104"/>
      <c r="N125" s="105"/>
      <c r="O125" s="106">
        <f>SUMIF('6-学员费用预警表'!A:A,E125,'6-学员费用预警表'!F:F)</f>
        <v>0</v>
      </c>
      <c r="P125" s="106">
        <f>SUMIF('6-学员费用预警表'!A:A,E125,'6-学员费用预警表'!I:I)</f>
        <v>0</v>
      </c>
      <c r="Q125" s="107" t="str">
        <f>IF(E125="","",IFERROR(VLOOKUP(E125,'1-学员信息表'!A:AG,8,0),"错误"))</f>
        <v/>
      </c>
      <c r="R125" s="108"/>
      <c r="S125" s="109"/>
      <c r="T125" s="1"/>
      <c r="U125" s="12"/>
      <c r="V125" s="110"/>
      <c r="W125" s="8" t="str">
        <f>IF(E125="","",IF(ISERROR(VLOOKUP(E125,'1-学员信息表'!A:AG,9,0)),"错误",IF(VLOOKUP(E125,'1-学员信息表'!A:AG,9,0)="","错误",VLOOKUP(E125,'1-学员信息表'!A:AG,9,0))))</f>
        <v/>
      </c>
      <c r="X125" s="107" t="str">
        <f>IF(E125="","",IF(ISERROR(VLOOKUP(E125,'1-学员信息表'!A:AG,20,0)),"错误",IF(VLOOKUP(E125,'1-学员信息表'!A:AG,20,0)="","错误",VLOOKUP(E125,'1-学员信息表'!A:AG,20,0))))</f>
        <v/>
      </c>
      <c r="Y125" s="107" t="str">
        <f>IF(E125="","",IF(ISERROR(VLOOKUP(E125,'1-学员信息表'!A:AG,20,0)),"错误",IF(VLOOKUP(E125,'1-学员信息表'!A:AG,20,0)="","错误",VLOOKUP(E125,'1-学员信息表'!A:AG,20,0))))</f>
        <v/>
      </c>
    </row>
    <row r="126" spans="1:25">
      <c r="A126" s="8" t="str">
        <f t="shared" si="3"/>
        <v/>
      </c>
      <c r="B126" s="12" t="str">
        <f t="shared" si="4"/>
        <v/>
      </c>
      <c r="C126" s="11" t="str">
        <f t="shared" si="5"/>
        <v/>
      </c>
      <c r="D126" s="10"/>
      <c r="E126" s="1"/>
      <c r="F126" s="12" t="str">
        <f>IF(E126="","",IFERROR(VLOOKUP(E126,'1-学员信息表'!A:AG,2,0),"错误"))</f>
        <v/>
      </c>
      <c r="G126" s="12" t="str">
        <f>IF(E126="","",VLOOKUP(LEFT(H126,3),班级编码!A:M,8,0))</f>
        <v/>
      </c>
      <c r="H126" s="1"/>
      <c r="I126" s="8" t="str">
        <f>IF(E126="","",IFERROR(VLOOKUP(H126,'2-班级信息'!A:AM,23,0),"错误"))</f>
        <v/>
      </c>
      <c r="J126" s="8" t="str">
        <f>IF(E126="","",IFERROR(VLOOKUP(H126,'2-班级信息'!A:AM,24,0),"错误"))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IF(E126="","",IFERROR(VLOOKUP(H126,'2-班级信息'!A:AH,30,0),"错误"))</f>
        <v/>
      </c>
      <c r="M126" s="104"/>
      <c r="N126" s="105"/>
      <c r="O126" s="106">
        <f>SUMIF('6-学员费用预警表'!A:A,E126,'6-学员费用预警表'!F:F)</f>
        <v>0</v>
      </c>
      <c r="P126" s="106">
        <f>SUMIF('6-学员费用预警表'!A:A,E126,'6-学员费用预警表'!I:I)</f>
        <v>0</v>
      </c>
      <c r="Q126" s="107" t="str">
        <f>IF(E126="","",IFERROR(VLOOKUP(E126,'1-学员信息表'!A:AG,8,0),"错误"))</f>
        <v/>
      </c>
      <c r="R126" s="108"/>
      <c r="S126" s="109"/>
      <c r="T126" s="1"/>
      <c r="U126" s="12"/>
      <c r="V126" s="110"/>
      <c r="W126" s="8" t="str">
        <f>IF(E126="","",IF(ISERROR(VLOOKUP(E126,'1-学员信息表'!A:AG,9,0)),"错误",IF(VLOOKUP(E126,'1-学员信息表'!A:AG,9,0)="","错误",VLOOKUP(E126,'1-学员信息表'!A:AG,9,0))))</f>
        <v/>
      </c>
      <c r="X126" s="107" t="str">
        <f>IF(E126="","",IF(ISERROR(VLOOKUP(E126,'1-学员信息表'!A:AG,20,0)),"错误",IF(VLOOKUP(E126,'1-学员信息表'!A:AG,20,0)="","错误",VLOOKUP(E126,'1-学员信息表'!A:AG,20,0))))</f>
        <v/>
      </c>
      <c r="Y126" s="107" t="str">
        <f>IF(E126="","",IF(ISERROR(VLOOKUP(E126,'1-学员信息表'!A:AG,20,0)),"错误",IF(VLOOKUP(E126,'1-学员信息表'!A:AG,20,0)="","错误",VLOOKUP(E126,'1-学员信息表'!A:AG,20,0))))</f>
        <v/>
      </c>
    </row>
    <row r="127" spans="1:25">
      <c r="A127" s="8" t="str">
        <f t="shared" si="3"/>
        <v/>
      </c>
      <c r="B127" s="12" t="str">
        <f t="shared" si="4"/>
        <v/>
      </c>
      <c r="C127" s="11" t="str">
        <f t="shared" si="5"/>
        <v/>
      </c>
      <c r="D127" s="10"/>
      <c r="E127" s="1"/>
      <c r="F127" s="12" t="str">
        <f>IF(E127="","",IFERROR(VLOOKUP(E127,'1-学员信息表'!A:AG,2,0),"错误"))</f>
        <v/>
      </c>
      <c r="G127" s="12" t="str">
        <f>IF(E127="","",VLOOKUP(LEFT(H127,3),班级编码!A:M,8,0))</f>
        <v/>
      </c>
      <c r="H127" s="1"/>
      <c r="I127" s="8" t="str">
        <f>IF(E127="","",IFERROR(VLOOKUP(H127,'2-班级信息'!A:AM,23,0),"错误"))</f>
        <v/>
      </c>
      <c r="J127" s="8" t="str">
        <f>IF(E127="","",IFERROR(VLOOKUP(H127,'2-班级信息'!A:AM,24,0),"错误"))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IF(E127="","",IFERROR(VLOOKUP(H127,'2-班级信息'!A:AH,30,0),"错误"))</f>
        <v/>
      </c>
      <c r="M127" s="104"/>
      <c r="N127" s="105"/>
      <c r="O127" s="106">
        <f>SUMIF('6-学员费用预警表'!A:A,E127,'6-学员费用预警表'!F:F)</f>
        <v>0</v>
      </c>
      <c r="P127" s="106">
        <f>SUMIF('6-学员费用预警表'!A:A,E127,'6-学员费用预警表'!I:I)</f>
        <v>0</v>
      </c>
      <c r="Q127" s="107" t="str">
        <f>IF(E127="","",IFERROR(VLOOKUP(E127,'1-学员信息表'!A:AG,8,0),"错误"))</f>
        <v/>
      </c>
      <c r="R127" s="108"/>
      <c r="S127" s="109"/>
      <c r="T127" s="1"/>
      <c r="U127" s="12"/>
      <c r="V127" s="110"/>
      <c r="W127" s="8" t="str">
        <f>IF(E127="","",IF(ISERROR(VLOOKUP(E127,'1-学员信息表'!A:AG,9,0)),"错误",IF(VLOOKUP(E127,'1-学员信息表'!A:AG,9,0)="","错误",VLOOKUP(E127,'1-学员信息表'!A:AG,9,0))))</f>
        <v/>
      </c>
      <c r="X127" s="107" t="str">
        <f>IF(E127="","",IF(ISERROR(VLOOKUP(E127,'1-学员信息表'!A:AG,20,0)),"错误",IF(VLOOKUP(E127,'1-学员信息表'!A:AG,20,0)="","错误",VLOOKUP(E127,'1-学员信息表'!A:AG,20,0))))</f>
        <v/>
      </c>
      <c r="Y127" s="107" t="str">
        <f>IF(E127="","",IF(ISERROR(VLOOKUP(E127,'1-学员信息表'!A:AG,20,0)),"错误",IF(VLOOKUP(E127,'1-学员信息表'!A:AG,20,0)="","错误",VLOOKUP(E127,'1-学员信息表'!A:AG,20,0))))</f>
        <v/>
      </c>
    </row>
    <row r="128" spans="1:25">
      <c r="A128" s="8" t="str">
        <f t="shared" si="3"/>
        <v/>
      </c>
      <c r="B128" s="12" t="str">
        <f t="shared" si="4"/>
        <v/>
      </c>
      <c r="C128" s="11" t="str">
        <f t="shared" si="5"/>
        <v/>
      </c>
      <c r="D128" s="10"/>
      <c r="E128" s="1"/>
      <c r="F128" s="12" t="str">
        <f>IF(E128="","",IFERROR(VLOOKUP(E128,'1-学员信息表'!A:AG,2,0),"错误"))</f>
        <v/>
      </c>
      <c r="G128" s="12" t="str">
        <f>IF(E128="","",VLOOKUP(LEFT(H128,3),班级编码!A:M,8,0))</f>
        <v/>
      </c>
      <c r="H128" s="1"/>
      <c r="I128" s="8" t="str">
        <f>IF(E128="","",IFERROR(VLOOKUP(H128,'2-班级信息'!A:AM,23,0),"错误"))</f>
        <v/>
      </c>
      <c r="J128" s="8" t="str">
        <f>IF(E128="","",IFERROR(VLOOKUP(H128,'2-班级信息'!A:AM,24,0),"错误"))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IF(E128="","",IFERROR(VLOOKUP(H128,'2-班级信息'!A:AH,30,0),"错误"))</f>
        <v/>
      </c>
      <c r="M128" s="104"/>
      <c r="N128" s="105"/>
      <c r="O128" s="106">
        <f>SUMIF('6-学员费用预警表'!A:A,E128,'6-学员费用预警表'!F:F)</f>
        <v>0</v>
      </c>
      <c r="P128" s="106">
        <f>SUMIF('6-学员费用预警表'!A:A,E128,'6-学员费用预警表'!I:I)</f>
        <v>0</v>
      </c>
      <c r="Q128" s="107" t="str">
        <f>IF(E128="","",IFERROR(VLOOKUP(E128,'1-学员信息表'!A:AG,8,0),"错误"))</f>
        <v/>
      </c>
      <c r="R128" s="108"/>
      <c r="S128" s="109"/>
      <c r="T128" s="1"/>
      <c r="U128" s="12"/>
      <c r="V128" s="110"/>
      <c r="W128" s="8" t="str">
        <f>IF(E128="","",IF(ISERROR(VLOOKUP(E128,'1-学员信息表'!A:AG,9,0)),"错误",IF(VLOOKUP(E128,'1-学员信息表'!A:AG,9,0)="","错误",VLOOKUP(E128,'1-学员信息表'!A:AG,9,0))))</f>
        <v/>
      </c>
      <c r="X128" s="107" t="str">
        <f>IF(E128="","",IF(ISERROR(VLOOKUP(E128,'1-学员信息表'!A:AG,20,0)),"错误",IF(VLOOKUP(E128,'1-学员信息表'!A:AG,20,0)="","错误",VLOOKUP(E128,'1-学员信息表'!A:AG,20,0))))</f>
        <v/>
      </c>
      <c r="Y128" s="107" t="str">
        <f>IF(E128="","",IF(ISERROR(VLOOKUP(E128,'1-学员信息表'!A:AG,20,0)),"错误",IF(VLOOKUP(E128,'1-学员信息表'!A:AG,20,0)="","错误",VLOOKUP(E128,'1-学员信息表'!A:AG,20,0))))</f>
        <v/>
      </c>
    </row>
    <row r="129" spans="1:25">
      <c r="A129" s="8" t="str">
        <f t="shared" si="3"/>
        <v/>
      </c>
      <c r="B129" s="12" t="str">
        <f t="shared" si="4"/>
        <v/>
      </c>
      <c r="C129" s="11" t="str">
        <f t="shared" si="5"/>
        <v/>
      </c>
      <c r="D129" s="10"/>
      <c r="E129" s="1"/>
      <c r="F129" s="12" t="str">
        <f>IF(E129="","",IFERROR(VLOOKUP(E129,'1-学员信息表'!A:AG,2,0),"错误"))</f>
        <v/>
      </c>
      <c r="G129" s="12" t="str">
        <f>IF(E129="","",VLOOKUP(LEFT(H129,3),班级编码!A:M,8,0))</f>
        <v/>
      </c>
      <c r="H129" s="1"/>
      <c r="I129" s="8" t="str">
        <f>IF(E129="","",IFERROR(VLOOKUP(H129,'2-班级信息'!A:AM,23,0),"错误"))</f>
        <v/>
      </c>
      <c r="J129" s="8" t="str">
        <f>IF(E129="","",IFERROR(VLOOKUP(H129,'2-班级信息'!A:AM,24,0),"错误"))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IF(E129="","",IFERROR(VLOOKUP(H129,'2-班级信息'!A:AH,30,0),"错误"))</f>
        <v/>
      </c>
      <c r="M129" s="104"/>
      <c r="N129" s="105"/>
      <c r="O129" s="106">
        <f>SUMIF('6-学员费用预警表'!A:A,E129,'6-学员费用预警表'!F:F)</f>
        <v>0</v>
      </c>
      <c r="P129" s="106">
        <f>SUMIF('6-学员费用预警表'!A:A,E129,'6-学员费用预警表'!I:I)</f>
        <v>0</v>
      </c>
      <c r="Q129" s="107" t="str">
        <f>IF(E129="","",IFERROR(VLOOKUP(E129,'1-学员信息表'!A:AG,8,0),"错误"))</f>
        <v/>
      </c>
      <c r="R129" s="108"/>
      <c r="S129" s="109"/>
      <c r="T129" s="1"/>
      <c r="U129" s="12"/>
      <c r="V129" s="110"/>
      <c r="W129" s="8" t="str">
        <f>IF(E129="","",IF(ISERROR(VLOOKUP(E129,'1-学员信息表'!A:AG,9,0)),"错误",IF(VLOOKUP(E129,'1-学员信息表'!A:AG,9,0)="","错误",VLOOKUP(E129,'1-学员信息表'!A:AG,9,0))))</f>
        <v/>
      </c>
      <c r="X129" s="107" t="str">
        <f>IF(E129="","",IF(ISERROR(VLOOKUP(E129,'1-学员信息表'!A:AG,20,0)),"错误",IF(VLOOKUP(E129,'1-学员信息表'!A:AG,20,0)="","错误",VLOOKUP(E129,'1-学员信息表'!A:AG,20,0))))</f>
        <v/>
      </c>
      <c r="Y129" s="107" t="str">
        <f>IF(E129="","",IF(ISERROR(VLOOKUP(E129,'1-学员信息表'!A:AG,20,0)),"错误",IF(VLOOKUP(E129,'1-学员信息表'!A:AG,20,0)="","错误",VLOOKUP(E129,'1-学员信息表'!A:AG,20,0))))</f>
        <v/>
      </c>
    </row>
    <row r="130" spans="1:25">
      <c r="A130" s="8" t="str">
        <f t="shared" si="3"/>
        <v/>
      </c>
      <c r="B130" s="12" t="str">
        <f t="shared" si="4"/>
        <v/>
      </c>
      <c r="C130" s="11" t="str">
        <f t="shared" si="5"/>
        <v/>
      </c>
      <c r="D130" s="10"/>
      <c r="E130" s="1"/>
      <c r="F130" s="12" t="str">
        <f>IF(E130="","",IFERROR(VLOOKUP(E130,'1-学员信息表'!A:AG,2,0),"错误"))</f>
        <v/>
      </c>
      <c r="G130" s="12" t="str">
        <f>IF(E130="","",VLOOKUP(LEFT(H130,3),班级编码!A:M,8,0))</f>
        <v/>
      </c>
      <c r="H130" s="1"/>
      <c r="I130" s="8" t="str">
        <f>IF(E130="","",IFERROR(VLOOKUP(H130,'2-班级信息'!A:AM,23,0),"错误"))</f>
        <v/>
      </c>
      <c r="J130" s="8" t="str">
        <f>IF(E130="","",IFERROR(VLOOKUP(H130,'2-班级信息'!A:AM,24,0),"错误"))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IF(E130="","",IFERROR(VLOOKUP(H130,'2-班级信息'!A:AH,30,0),"错误"))</f>
        <v/>
      </c>
      <c r="M130" s="104"/>
      <c r="N130" s="105"/>
      <c r="O130" s="106">
        <f>SUMIF('6-学员费用预警表'!A:A,E130,'6-学员费用预警表'!F:F)</f>
        <v>0</v>
      </c>
      <c r="P130" s="106">
        <f>SUMIF('6-学员费用预警表'!A:A,E130,'6-学员费用预警表'!I:I)</f>
        <v>0</v>
      </c>
      <c r="Q130" s="107" t="str">
        <f>IF(E130="","",IFERROR(VLOOKUP(E130,'1-学员信息表'!A:AG,8,0),"错误"))</f>
        <v/>
      </c>
      <c r="R130" s="108"/>
      <c r="S130" s="109"/>
      <c r="T130" s="1"/>
      <c r="U130" s="12"/>
      <c r="V130" s="110"/>
      <c r="W130" s="8" t="str">
        <f>IF(E130="","",IF(ISERROR(VLOOKUP(E130,'1-学员信息表'!A:AG,9,0)),"错误",IF(VLOOKUP(E130,'1-学员信息表'!A:AG,9,0)="","错误",VLOOKUP(E130,'1-学员信息表'!A:AG,9,0))))</f>
        <v/>
      </c>
      <c r="X130" s="107" t="str">
        <f>IF(E130="","",IF(ISERROR(VLOOKUP(E130,'1-学员信息表'!A:AG,20,0)),"错误",IF(VLOOKUP(E130,'1-学员信息表'!A:AG,20,0)="","错误",VLOOKUP(E130,'1-学员信息表'!A:AG,20,0))))</f>
        <v/>
      </c>
      <c r="Y130" s="107" t="str">
        <f>IF(E130="","",IF(ISERROR(VLOOKUP(E130,'1-学员信息表'!A:AG,20,0)),"错误",IF(VLOOKUP(E130,'1-学员信息表'!A:AG,20,0)="","错误",VLOOKUP(E130,'1-学员信息表'!A:AG,20,0))))</f>
        <v/>
      </c>
    </row>
    <row r="131" spans="1:25">
      <c r="A131" s="8" t="str">
        <f t="shared" si="3"/>
        <v/>
      </c>
      <c r="B131" s="12" t="str">
        <f t="shared" si="4"/>
        <v/>
      </c>
      <c r="C131" s="11" t="str">
        <f t="shared" si="5"/>
        <v/>
      </c>
      <c r="D131" s="10"/>
      <c r="E131" s="1"/>
      <c r="F131" s="12" t="str">
        <f>IF(E131="","",IFERROR(VLOOKUP(E131,'1-学员信息表'!A:AG,2,0),"错误"))</f>
        <v/>
      </c>
      <c r="G131" s="12" t="str">
        <f>IF(E131="","",VLOOKUP(LEFT(H131,3),班级编码!A:M,8,0))</f>
        <v/>
      </c>
      <c r="H131" s="1"/>
      <c r="I131" s="8" t="str">
        <f>IF(E131="","",IFERROR(VLOOKUP(H131,'2-班级信息'!A:AM,23,0),"错误"))</f>
        <v/>
      </c>
      <c r="J131" s="8" t="str">
        <f>IF(E131="","",IFERROR(VLOOKUP(H131,'2-班级信息'!A:AM,24,0),"错误"))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IF(E131="","",IFERROR(VLOOKUP(H131,'2-班级信息'!A:AH,30,0),"错误"))</f>
        <v/>
      </c>
      <c r="M131" s="104"/>
      <c r="N131" s="105"/>
      <c r="O131" s="106">
        <f>SUMIF('6-学员费用预警表'!A:A,E131,'6-学员费用预警表'!F:F)</f>
        <v>0</v>
      </c>
      <c r="P131" s="106">
        <f>SUMIF('6-学员费用预警表'!A:A,E131,'6-学员费用预警表'!I:I)</f>
        <v>0</v>
      </c>
      <c r="Q131" s="107" t="str">
        <f>IF(E131="","",IFERROR(VLOOKUP(E131,'1-学员信息表'!A:AG,8,0),"错误"))</f>
        <v/>
      </c>
      <c r="R131" s="108"/>
      <c r="S131" s="109"/>
      <c r="T131" s="1"/>
      <c r="U131" s="12"/>
      <c r="V131" s="110"/>
      <c r="W131" s="8" t="str">
        <f>IF(E131="","",IF(ISERROR(VLOOKUP(E131,'1-学员信息表'!A:AG,9,0)),"错误",IF(VLOOKUP(E131,'1-学员信息表'!A:AG,9,0)="","错误",VLOOKUP(E131,'1-学员信息表'!A:AG,9,0))))</f>
        <v/>
      </c>
      <c r="X131" s="107" t="str">
        <f>IF(E131="","",IF(ISERROR(VLOOKUP(E131,'1-学员信息表'!A:AG,20,0)),"错误",IF(VLOOKUP(E131,'1-学员信息表'!A:AG,20,0)="","错误",VLOOKUP(E131,'1-学员信息表'!A:AG,20,0))))</f>
        <v/>
      </c>
      <c r="Y131" s="107" t="str">
        <f>IF(E131="","",IF(ISERROR(VLOOKUP(E131,'1-学员信息表'!A:AG,20,0)),"错误",IF(VLOOKUP(E131,'1-学员信息表'!A:AG,20,0)="","错误",VLOOKUP(E131,'1-学员信息表'!A:AG,20,0))))</f>
        <v/>
      </c>
    </row>
    <row r="132" spans="1:25">
      <c r="A132" s="8" t="str">
        <f t="shared" si="3"/>
        <v/>
      </c>
      <c r="B132" s="12" t="str">
        <f t="shared" si="4"/>
        <v/>
      </c>
      <c r="C132" s="11" t="str">
        <f t="shared" si="5"/>
        <v/>
      </c>
      <c r="D132" s="10"/>
      <c r="E132" s="1"/>
      <c r="F132" s="12" t="str">
        <f>IF(E132="","",IFERROR(VLOOKUP(E132,'1-学员信息表'!A:AG,2,0),"错误"))</f>
        <v/>
      </c>
      <c r="G132" s="12" t="str">
        <f>IF(E132="","",VLOOKUP(LEFT(H132,3),班级编码!A:M,8,0))</f>
        <v/>
      </c>
      <c r="H132" s="1"/>
      <c r="I132" s="8" t="str">
        <f>IF(E132="","",IFERROR(VLOOKUP(H132,'2-班级信息'!A:AM,23,0),"错误"))</f>
        <v/>
      </c>
      <c r="J132" s="8" t="str">
        <f>IF(E132="","",IFERROR(VLOOKUP(H132,'2-班级信息'!A:AM,24,0),"错误"))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IF(E132="","",IFERROR(VLOOKUP(H132,'2-班级信息'!A:AH,30,0),"错误"))</f>
        <v/>
      </c>
      <c r="M132" s="104"/>
      <c r="N132" s="105"/>
      <c r="O132" s="106">
        <f>SUMIF('6-学员费用预警表'!A:A,E132,'6-学员费用预警表'!F:F)</f>
        <v>0</v>
      </c>
      <c r="P132" s="106">
        <f>SUMIF('6-学员费用预警表'!A:A,E132,'6-学员费用预警表'!I:I)</f>
        <v>0</v>
      </c>
      <c r="Q132" s="107" t="str">
        <f>IF(E132="","",IFERROR(VLOOKUP(E132,'1-学员信息表'!A:AG,8,0),"错误"))</f>
        <v/>
      </c>
      <c r="R132" s="108"/>
      <c r="S132" s="109"/>
      <c r="T132" s="1"/>
      <c r="U132" s="12"/>
      <c r="V132" s="110"/>
      <c r="W132" s="8" t="str">
        <f>IF(E132="","",IF(ISERROR(VLOOKUP(E132,'1-学员信息表'!A:AG,9,0)),"错误",IF(VLOOKUP(E132,'1-学员信息表'!A:AG,9,0)="","错误",VLOOKUP(E132,'1-学员信息表'!A:AG,9,0))))</f>
        <v/>
      </c>
      <c r="X132" s="107" t="str">
        <f>IF(E132="","",IF(ISERROR(VLOOKUP(E132,'1-学员信息表'!A:AG,20,0)),"错误",IF(VLOOKUP(E132,'1-学员信息表'!A:AG,20,0)="","错误",VLOOKUP(E132,'1-学员信息表'!A:AG,20,0))))</f>
        <v/>
      </c>
      <c r="Y132" s="107" t="str">
        <f>IF(E132="","",IF(ISERROR(VLOOKUP(E132,'1-学员信息表'!A:AG,20,0)),"错误",IF(VLOOKUP(E132,'1-学员信息表'!A:AG,20,0)="","错误",VLOOKUP(E132,'1-学员信息表'!A:AG,20,0))))</f>
        <v/>
      </c>
    </row>
    <row r="133" spans="1:25">
      <c r="A133" s="8" t="str">
        <f t="shared" ref="A133:A196" si="6">IF(E133&lt;&gt;"",A132+1,"")</f>
        <v/>
      </c>
      <c r="B133" s="12" t="str">
        <f t="shared" ref="B133:B196" si="7">IF(E133&lt;&gt;"",$B$2,"")</f>
        <v/>
      </c>
      <c r="C133" s="11" t="str">
        <f t="shared" ref="C133:C196" si="8">IF(E133&lt;&gt;"",$C$2,"")</f>
        <v/>
      </c>
      <c r="D133" s="10"/>
      <c r="E133" s="1"/>
      <c r="F133" s="12" t="str">
        <f>IF(E133="","",IFERROR(VLOOKUP(E133,'1-学员信息表'!A:AG,2,0),"错误"))</f>
        <v/>
      </c>
      <c r="G133" s="12" t="str">
        <f>IF(E133="","",VLOOKUP(LEFT(H133,3),班级编码!A:M,8,0))</f>
        <v/>
      </c>
      <c r="H133" s="1"/>
      <c r="I133" s="8" t="str">
        <f>IF(E133="","",IFERROR(VLOOKUP(H133,'2-班级信息'!A:AM,23,0),"错误"))</f>
        <v/>
      </c>
      <c r="J133" s="8" t="str">
        <f>IF(E133="","",IFERROR(VLOOKUP(H133,'2-班级信息'!A:AM,24,0),"错误"))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IF(E133="","",IFERROR(VLOOKUP(H133,'2-班级信息'!A:AH,30,0),"错误"))</f>
        <v/>
      </c>
      <c r="M133" s="104"/>
      <c r="N133" s="105"/>
      <c r="O133" s="106">
        <f>SUMIF('6-学员费用预警表'!A:A,E133,'6-学员费用预警表'!F:F)</f>
        <v>0</v>
      </c>
      <c r="P133" s="106">
        <f>SUMIF('6-学员费用预警表'!A:A,E133,'6-学员费用预警表'!I:I)</f>
        <v>0</v>
      </c>
      <c r="Q133" s="107" t="str">
        <f>IF(E133="","",IFERROR(VLOOKUP(E133,'1-学员信息表'!A:AG,8,0),"错误"))</f>
        <v/>
      </c>
      <c r="R133" s="108"/>
      <c r="S133" s="109"/>
      <c r="T133" s="1"/>
      <c r="U133" s="12"/>
      <c r="V133" s="110"/>
      <c r="W133" s="8" t="str">
        <f>IF(E133="","",IF(ISERROR(VLOOKUP(E133,'1-学员信息表'!A:AG,9,0)),"错误",IF(VLOOKUP(E133,'1-学员信息表'!A:AG,9,0)="","错误",VLOOKUP(E133,'1-学员信息表'!A:AG,9,0))))</f>
        <v/>
      </c>
      <c r="X133" s="107" t="str">
        <f>IF(E133="","",IF(ISERROR(VLOOKUP(E133,'1-学员信息表'!A:AG,20,0)),"错误",IF(VLOOKUP(E133,'1-学员信息表'!A:AG,20,0)="","错误",VLOOKUP(E133,'1-学员信息表'!A:AG,20,0))))</f>
        <v/>
      </c>
      <c r="Y133" s="107" t="str">
        <f>IF(E133="","",IF(ISERROR(VLOOKUP(E133,'1-学员信息表'!A:AG,20,0)),"错误",IF(VLOOKUP(E133,'1-学员信息表'!A:AG,20,0)="","错误",VLOOKUP(E133,'1-学员信息表'!A:AG,20,0))))</f>
        <v/>
      </c>
    </row>
    <row r="134" spans="1:25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10"/>
      <c r="E134" s="1"/>
      <c r="F134" s="12" t="str">
        <f>IF(E134="","",IFERROR(VLOOKUP(E134,'1-学员信息表'!A:AG,2,0),"错误"))</f>
        <v/>
      </c>
      <c r="G134" s="12" t="str">
        <f>IF(E134="","",VLOOKUP(LEFT(H134,3),班级编码!A:M,8,0))</f>
        <v/>
      </c>
      <c r="H134" s="1"/>
      <c r="I134" s="8" t="str">
        <f>IF(E134="","",IFERROR(VLOOKUP(H134,'2-班级信息'!A:AM,23,0),"错误"))</f>
        <v/>
      </c>
      <c r="J134" s="8" t="str">
        <f>IF(E134="","",IFERROR(VLOOKUP(H134,'2-班级信息'!A:AM,24,0),"错误"))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IF(E134="","",IFERROR(VLOOKUP(H134,'2-班级信息'!A:AH,30,0),"错误"))</f>
        <v/>
      </c>
      <c r="M134" s="104"/>
      <c r="N134" s="105"/>
      <c r="O134" s="106">
        <f>SUMIF('6-学员费用预警表'!A:A,E134,'6-学员费用预警表'!F:F)</f>
        <v>0</v>
      </c>
      <c r="P134" s="106">
        <f>SUMIF('6-学员费用预警表'!A:A,E134,'6-学员费用预警表'!I:I)</f>
        <v>0</v>
      </c>
      <c r="Q134" s="107" t="str">
        <f>IF(E134="","",IFERROR(VLOOKUP(E134,'1-学员信息表'!A:AG,8,0),"错误"))</f>
        <v/>
      </c>
      <c r="R134" s="108"/>
      <c r="S134" s="109"/>
      <c r="T134" s="1"/>
      <c r="U134" s="12"/>
      <c r="V134" s="110"/>
      <c r="W134" s="8" t="str">
        <f>IF(E134="","",IF(ISERROR(VLOOKUP(E134,'1-学员信息表'!A:AG,9,0)),"错误",IF(VLOOKUP(E134,'1-学员信息表'!A:AG,9,0)="","错误",VLOOKUP(E134,'1-学员信息表'!A:AG,9,0))))</f>
        <v/>
      </c>
      <c r="X134" s="107" t="str">
        <f>IF(E134="","",IF(ISERROR(VLOOKUP(E134,'1-学员信息表'!A:AG,20,0)),"错误",IF(VLOOKUP(E134,'1-学员信息表'!A:AG,20,0)="","错误",VLOOKUP(E134,'1-学员信息表'!A:AG,20,0))))</f>
        <v/>
      </c>
      <c r="Y134" s="107" t="str">
        <f>IF(E134="","",IF(ISERROR(VLOOKUP(E134,'1-学员信息表'!A:AG,20,0)),"错误",IF(VLOOKUP(E134,'1-学员信息表'!A:AG,20,0)="","错误",VLOOKUP(E134,'1-学员信息表'!A:AG,20,0))))</f>
        <v/>
      </c>
    </row>
    <row r="135" spans="1:25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10"/>
      <c r="E135" s="1"/>
      <c r="F135" s="12" t="str">
        <f>IF(E135="","",IFERROR(VLOOKUP(E135,'1-学员信息表'!A:AG,2,0),"错误"))</f>
        <v/>
      </c>
      <c r="G135" s="12" t="str">
        <f>IF(E135="","",VLOOKUP(LEFT(H135,3),班级编码!A:M,8,0))</f>
        <v/>
      </c>
      <c r="H135" s="1"/>
      <c r="I135" s="8" t="str">
        <f>IF(E135="","",IFERROR(VLOOKUP(H135,'2-班级信息'!A:AM,23,0),"错误"))</f>
        <v/>
      </c>
      <c r="J135" s="8" t="str">
        <f>IF(E135="","",IFERROR(VLOOKUP(H135,'2-班级信息'!A:AM,24,0),"错误"))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IF(E135="","",IFERROR(VLOOKUP(H135,'2-班级信息'!A:AH,30,0),"错误"))</f>
        <v/>
      </c>
      <c r="M135" s="104"/>
      <c r="N135" s="105"/>
      <c r="O135" s="106">
        <f>SUMIF('6-学员费用预警表'!A:A,E135,'6-学员费用预警表'!F:F)</f>
        <v>0</v>
      </c>
      <c r="P135" s="106">
        <f>SUMIF('6-学员费用预警表'!A:A,E135,'6-学员费用预警表'!I:I)</f>
        <v>0</v>
      </c>
      <c r="Q135" s="107" t="str">
        <f>IF(E135="","",IFERROR(VLOOKUP(E135,'1-学员信息表'!A:AG,8,0),"错误"))</f>
        <v/>
      </c>
      <c r="R135" s="108"/>
      <c r="S135" s="109"/>
      <c r="T135" s="1"/>
      <c r="U135" s="12"/>
      <c r="V135" s="110"/>
      <c r="W135" s="8" t="str">
        <f>IF(E135="","",IF(ISERROR(VLOOKUP(E135,'1-学员信息表'!A:AG,9,0)),"错误",IF(VLOOKUP(E135,'1-学员信息表'!A:AG,9,0)="","错误",VLOOKUP(E135,'1-学员信息表'!A:AG,9,0))))</f>
        <v/>
      </c>
      <c r="X135" s="107" t="str">
        <f>IF(E135="","",IF(ISERROR(VLOOKUP(E135,'1-学员信息表'!A:AG,20,0)),"错误",IF(VLOOKUP(E135,'1-学员信息表'!A:AG,20,0)="","错误",VLOOKUP(E135,'1-学员信息表'!A:AG,20,0))))</f>
        <v/>
      </c>
      <c r="Y135" s="107" t="str">
        <f>IF(E135="","",IF(ISERROR(VLOOKUP(E135,'1-学员信息表'!A:AG,20,0)),"错误",IF(VLOOKUP(E135,'1-学员信息表'!A:AG,20,0)="","错误",VLOOKUP(E135,'1-学员信息表'!A:AG,20,0))))</f>
        <v/>
      </c>
    </row>
    <row r="136" spans="1:25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10"/>
      <c r="E136" s="1"/>
      <c r="F136" s="12" t="str">
        <f>IF(E136="","",IFERROR(VLOOKUP(E136,'1-学员信息表'!A:AG,2,0),"错误"))</f>
        <v/>
      </c>
      <c r="G136" s="12" t="str">
        <f>IF(E136="","",VLOOKUP(LEFT(H136,3),班级编码!A:M,8,0))</f>
        <v/>
      </c>
      <c r="H136" s="1"/>
      <c r="I136" s="8" t="str">
        <f>IF(E136="","",IFERROR(VLOOKUP(H136,'2-班级信息'!A:AM,23,0),"错误"))</f>
        <v/>
      </c>
      <c r="J136" s="8" t="str">
        <f>IF(E136="","",IFERROR(VLOOKUP(H136,'2-班级信息'!A:AM,24,0),"错误"))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IF(E136="","",IFERROR(VLOOKUP(H136,'2-班级信息'!A:AH,30,0),"错误"))</f>
        <v/>
      </c>
      <c r="M136" s="104"/>
      <c r="N136" s="105"/>
      <c r="O136" s="106">
        <f>SUMIF('6-学员费用预警表'!A:A,E136,'6-学员费用预警表'!F:F)</f>
        <v>0</v>
      </c>
      <c r="P136" s="106">
        <f>SUMIF('6-学员费用预警表'!A:A,E136,'6-学员费用预警表'!I:I)</f>
        <v>0</v>
      </c>
      <c r="Q136" s="107" t="str">
        <f>IF(E136="","",IFERROR(VLOOKUP(E136,'1-学员信息表'!A:AG,8,0),"错误"))</f>
        <v/>
      </c>
      <c r="R136" s="108"/>
      <c r="S136" s="109"/>
      <c r="T136" s="1"/>
      <c r="U136" s="12"/>
      <c r="V136" s="110"/>
      <c r="W136" s="8" t="str">
        <f>IF(E136="","",IF(ISERROR(VLOOKUP(E136,'1-学员信息表'!A:AG,9,0)),"错误",IF(VLOOKUP(E136,'1-学员信息表'!A:AG,9,0)="","错误",VLOOKUP(E136,'1-学员信息表'!A:AG,9,0))))</f>
        <v/>
      </c>
      <c r="X136" s="107" t="str">
        <f>IF(E136="","",IF(ISERROR(VLOOKUP(E136,'1-学员信息表'!A:AG,20,0)),"错误",IF(VLOOKUP(E136,'1-学员信息表'!A:AG,20,0)="","错误",VLOOKUP(E136,'1-学员信息表'!A:AG,20,0))))</f>
        <v/>
      </c>
      <c r="Y136" s="107" t="str">
        <f>IF(E136="","",IF(ISERROR(VLOOKUP(E136,'1-学员信息表'!A:AG,20,0)),"错误",IF(VLOOKUP(E136,'1-学员信息表'!A:AG,20,0)="","错误",VLOOKUP(E136,'1-学员信息表'!A:AG,20,0))))</f>
        <v/>
      </c>
    </row>
    <row r="137" spans="1:25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10"/>
      <c r="E137" s="1"/>
      <c r="F137" s="12" t="str">
        <f>IF(E137="","",IFERROR(VLOOKUP(E137,'1-学员信息表'!A:AG,2,0),"错误"))</f>
        <v/>
      </c>
      <c r="G137" s="12" t="str">
        <f>IF(E137="","",VLOOKUP(LEFT(H137,3),班级编码!A:M,8,0))</f>
        <v/>
      </c>
      <c r="H137" s="1"/>
      <c r="I137" s="8" t="str">
        <f>IF(E137="","",IFERROR(VLOOKUP(H137,'2-班级信息'!A:AM,23,0),"错误"))</f>
        <v/>
      </c>
      <c r="J137" s="8" t="str">
        <f>IF(E137="","",IFERROR(VLOOKUP(H137,'2-班级信息'!A:AM,24,0),"错误"))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IF(E137="","",IFERROR(VLOOKUP(H137,'2-班级信息'!A:AH,30,0),"错误"))</f>
        <v/>
      </c>
      <c r="M137" s="104"/>
      <c r="N137" s="105"/>
      <c r="O137" s="106">
        <f>SUMIF('6-学员费用预警表'!A:A,E137,'6-学员费用预警表'!F:F)</f>
        <v>0</v>
      </c>
      <c r="P137" s="106">
        <f>SUMIF('6-学员费用预警表'!A:A,E137,'6-学员费用预警表'!I:I)</f>
        <v>0</v>
      </c>
      <c r="Q137" s="107" t="str">
        <f>IF(E137="","",IFERROR(VLOOKUP(E137,'1-学员信息表'!A:AG,8,0),"错误"))</f>
        <v/>
      </c>
      <c r="R137" s="108"/>
      <c r="S137" s="109"/>
      <c r="T137" s="1"/>
      <c r="U137" s="12"/>
      <c r="V137" s="110"/>
      <c r="W137" s="8" t="str">
        <f>IF(E137="","",IF(ISERROR(VLOOKUP(E137,'1-学员信息表'!A:AG,9,0)),"错误",IF(VLOOKUP(E137,'1-学员信息表'!A:AG,9,0)="","错误",VLOOKUP(E137,'1-学员信息表'!A:AG,9,0))))</f>
        <v/>
      </c>
      <c r="X137" s="107" t="str">
        <f>IF(E137="","",IF(ISERROR(VLOOKUP(E137,'1-学员信息表'!A:AG,20,0)),"错误",IF(VLOOKUP(E137,'1-学员信息表'!A:AG,20,0)="","错误",VLOOKUP(E137,'1-学员信息表'!A:AG,20,0))))</f>
        <v/>
      </c>
      <c r="Y137" s="107" t="str">
        <f>IF(E137="","",IF(ISERROR(VLOOKUP(E137,'1-学员信息表'!A:AG,20,0)),"错误",IF(VLOOKUP(E137,'1-学员信息表'!A:AG,20,0)="","错误",VLOOKUP(E137,'1-学员信息表'!A:AG,20,0))))</f>
        <v/>
      </c>
    </row>
    <row r="138" spans="1:25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10"/>
      <c r="E138" s="1"/>
      <c r="F138" s="12" t="str">
        <f>IF(E138="","",IFERROR(VLOOKUP(E138,'1-学员信息表'!A:AG,2,0),"错误"))</f>
        <v/>
      </c>
      <c r="G138" s="12" t="str">
        <f>IF(E138="","",VLOOKUP(LEFT(H138,3),班级编码!A:M,8,0))</f>
        <v/>
      </c>
      <c r="H138" s="1"/>
      <c r="I138" s="8" t="str">
        <f>IF(E138="","",IFERROR(VLOOKUP(H138,'2-班级信息'!A:AM,23,0),"错误"))</f>
        <v/>
      </c>
      <c r="J138" s="8" t="str">
        <f>IF(E138="","",IFERROR(VLOOKUP(H138,'2-班级信息'!A:AM,24,0),"错误"))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IF(E138="","",IFERROR(VLOOKUP(H138,'2-班级信息'!A:AH,30,0),"错误"))</f>
        <v/>
      </c>
      <c r="M138" s="104"/>
      <c r="N138" s="105"/>
      <c r="O138" s="106">
        <f>SUMIF('6-学员费用预警表'!A:A,E138,'6-学员费用预警表'!F:F)</f>
        <v>0</v>
      </c>
      <c r="P138" s="106">
        <f>SUMIF('6-学员费用预警表'!A:A,E138,'6-学员费用预警表'!I:I)</f>
        <v>0</v>
      </c>
      <c r="Q138" s="107" t="str">
        <f>IF(E138="","",IFERROR(VLOOKUP(E138,'1-学员信息表'!A:AG,8,0),"错误"))</f>
        <v/>
      </c>
      <c r="R138" s="108"/>
      <c r="S138" s="109"/>
      <c r="T138" s="1"/>
      <c r="U138" s="12"/>
      <c r="V138" s="110"/>
      <c r="W138" s="8" t="str">
        <f>IF(E138="","",IF(ISERROR(VLOOKUP(E138,'1-学员信息表'!A:AG,9,0)),"错误",IF(VLOOKUP(E138,'1-学员信息表'!A:AG,9,0)="","错误",VLOOKUP(E138,'1-学员信息表'!A:AG,9,0))))</f>
        <v/>
      </c>
      <c r="X138" s="107" t="str">
        <f>IF(E138="","",IF(ISERROR(VLOOKUP(E138,'1-学员信息表'!A:AG,20,0)),"错误",IF(VLOOKUP(E138,'1-学员信息表'!A:AG,20,0)="","错误",VLOOKUP(E138,'1-学员信息表'!A:AG,20,0))))</f>
        <v/>
      </c>
      <c r="Y138" s="107" t="str">
        <f>IF(E138="","",IF(ISERROR(VLOOKUP(E138,'1-学员信息表'!A:AG,20,0)),"错误",IF(VLOOKUP(E138,'1-学员信息表'!A:AG,20,0)="","错误",VLOOKUP(E138,'1-学员信息表'!A:AG,20,0))))</f>
        <v/>
      </c>
    </row>
    <row r="139" spans="1:25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10"/>
      <c r="E139" s="1"/>
      <c r="F139" s="12" t="str">
        <f>IF(E139="","",IFERROR(VLOOKUP(E139,'1-学员信息表'!A:AG,2,0),"错误"))</f>
        <v/>
      </c>
      <c r="G139" s="12" t="str">
        <f>IF(E139="","",VLOOKUP(LEFT(H139,3),班级编码!A:M,8,0))</f>
        <v/>
      </c>
      <c r="H139" s="1"/>
      <c r="I139" s="8" t="str">
        <f>IF(E139="","",IFERROR(VLOOKUP(H139,'2-班级信息'!A:AM,23,0),"错误"))</f>
        <v/>
      </c>
      <c r="J139" s="8" t="str">
        <f>IF(E139="","",IFERROR(VLOOKUP(H139,'2-班级信息'!A:AM,24,0),"错误"))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IF(E139="","",IFERROR(VLOOKUP(H139,'2-班级信息'!A:AH,30,0),"错误"))</f>
        <v/>
      </c>
      <c r="M139" s="104"/>
      <c r="N139" s="105"/>
      <c r="O139" s="106">
        <f>SUMIF('6-学员费用预警表'!A:A,E139,'6-学员费用预警表'!F:F)</f>
        <v>0</v>
      </c>
      <c r="P139" s="106">
        <f>SUMIF('6-学员费用预警表'!A:A,E139,'6-学员费用预警表'!I:I)</f>
        <v>0</v>
      </c>
      <c r="Q139" s="107" t="str">
        <f>IF(E139="","",IFERROR(VLOOKUP(E139,'1-学员信息表'!A:AG,8,0),"错误"))</f>
        <v/>
      </c>
      <c r="R139" s="108"/>
      <c r="S139" s="109"/>
      <c r="T139" s="1"/>
      <c r="U139" s="12"/>
      <c r="V139" s="110"/>
      <c r="W139" s="8" t="str">
        <f>IF(E139="","",IF(ISERROR(VLOOKUP(E139,'1-学员信息表'!A:AG,9,0)),"错误",IF(VLOOKUP(E139,'1-学员信息表'!A:AG,9,0)="","错误",VLOOKUP(E139,'1-学员信息表'!A:AG,9,0))))</f>
        <v/>
      </c>
      <c r="X139" s="107" t="str">
        <f>IF(E139="","",IF(ISERROR(VLOOKUP(E139,'1-学员信息表'!A:AG,20,0)),"错误",IF(VLOOKUP(E139,'1-学员信息表'!A:AG,20,0)="","错误",VLOOKUP(E139,'1-学员信息表'!A:AG,20,0))))</f>
        <v/>
      </c>
      <c r="Y139" s="107" t="str">
        <f>IF(E139="","",IF(ISERROR(VLOOKUP(E139,'1-学员信息表'!A:AG,20,0)),"错误",IF(VLOOKUP(E139,'1-学员信息表'!A:AG,20,0)="","错误",VLOOKUP(E139,'1-学员信息表'!A:AG,20,0))))</f>
        <v/>
      </c>
    </row>
    <row r="140" spans="1:25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10"/>
      <c r="E140" s="1"/>
      <c r="F140" s="12" t="str">
        <f>IF(E140="","",IFERROR(VLOOKUP(E140,'1-学员信息表'!A:AG,2,0),"错误"))</f>
        <v/>
      </c>
      <c r="G140" s="12" t="str">
        <f>IF(E140="","",VLOOKUP(LEFT(H140,3),班级编码!A:M,8,0))</f>
        <v/>
      </c>
      <c r="H140" s="1"/>
      <c r="I140" s="8" t="str">
        <f>IF(E140="","",IFERROR(VLOOKUP(H140,'2-班级信息'!A:AM,23,0),"错误"))</f>
        <v/>
      </c>
      <c r="J140" s="8" t="str">
        <f>IF(E140="","",IFERROR(VLOOKUP(H140,'2-班级信息'!A:AM,24,0),"错误"))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IF(E140="","",IFERROR(VLOOKUP(H140,'2-班级信息'!A:AH,30,0),"错误"))</f>
        <v/>
      </c>
      <c r="M140" s="104"/>
      <c r="N140" s="105"/>
      <c r="O140" s="106">
        <f>SUMIF('6-学员费用预警表'!A:A,E140,'6-学员费用预警表'!F:F)</f>
        <v>0</v>
      </c>
      <c r="P140" s="106">
        <f>SUMIF('6-学员费用预警表'!A:A,E140,'6-学员费用预警表'!I:I)</f>
        <v>0</v>
      </c>
      <c r="Q140" s="107" t="str">
        <f>IF(E140="","",IFERROR(VLOOKUP(E140,'1-学员信息表'!A:AG,8,0),"错误"))</f>
        <v/>
      </c>
      <c r="R140" s="108"/>
      <c r="S140" s="109"/>
      <c r="T140" s="1"/>
      <c r="U140" s="12"/>
      <c r="V140" s="110"/>
      <c r="W140" s="8" t="str">
        <f>IF(E140="","",IF(ISERROR(VLOOKUP(E140,'1-学员信息表'!A:AG,9,0)),"错误",IF(VLOOKUP(E140,'1-学员信息表'!A:AG,9,0)="","错误",VLOOKUP(E140,'1-学员信息表'!A:AG,9,0))))</f>
        <v/>
      </c>
      <c r="X140" s="107" t="str">
        <f>IF(E140="","",IF(ISERROR(VLOOKUP(E140,'1-学员信息表'!A:AG,20,0)),"错误",IF(VLOOKUP(E140,'1-学员信息表'!A:AG,20,0)="","错误",VLOOKUP(E140,'1-学员信息表'!A:AG,20,0))))</f>
        <v/>
      </c>
      <c r="Y140" s="107" t="str">
        <f>IF(E140="","",IF(ISERROR(VLOOKUP(E140,'1-学员信息表'!A:AG,20,0)),"错误",IF(VLOOKUP(E140,'1-学员信息表'!A:AG,20,0)="","错误",VLOOKUP(E140,'1-学员信息表'!A:AG,20,0))))</f>
        <v/>
      </c>
    </row>
    <row r="141" spans="1:25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10"/>
      <c r="E141" s="1"/>
      <c r="F141" s="12" t="str">
        <f>IF(E141="","",IFERROR(VLOOKUP(E141,'1-学员信息表'!A:AG,2,0),"错误"))</f>
        <v/>
      </c>
      <c r="G141" s="12" t="str">
        <f>IF(E141="","",VLOOKUP(LEFT(H141,3),班级编码!A:M,8,0))</f>
        <v/>
      </c>
      <c r="H141" s="1"/>
      <c r="I141" s="8" t="str">
        <f>IF(E141="","",IFERROR(VLOOKUP(H141,'2-班级信息'!A:AM,23,0),"错误"))</f>
        <v/>
      </c>
      <c r="J141" s="8" t="str">
        <f>IF(E141="","",IFERROR(VLOOKUP(H141,'2-班级信息'!A:AM,24,0),"错误"))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IF(E141="","",IFERROR(VLOOKUP(H141,'2-班级信息'!A:AH,30,0),"错误"))</f>
        <v/>
      </c>
      <c r="M141" s="104"/>
      <c r="N141" s="105"/>
      <c r="O141" s="106">
        <f>SUMIF('6-学员费用预警表'!A:A,E141,'6-学员费用预警表'!F:F)</f>
        <v>0</v>
      </c>
      <c r="P141" s="106">
        <f>SUMIF('6-学员费用预警表'!A:A,E141,'6-学员费用预警表'!I:I)</f>
        <v>0</v>
      </c>
      <c r="Q141" s="107" t="str">
        <f>IF(E141="","",IFERROR(VLOOKUP(E141,'1-学员信息表'!A:AG,8,0),"错误"))</f>
        <v/>
      </c>
      <c r="R141" s="108"/>
      <c r="S141" s="109"/>
      <c r="T141" s="1"/>
      <c r="U141" s="12"/>
      <c r="V141" s="110"/>
      <c r="W141" s="8" t="str">
        <f>IF(E141="","",IF(ISERROR(VLOOKUP(E141,'1-学员信息表'!A:AG,9,0)),"错误",IF(VLOOKUP(E141,'1-学员信息表'!A:AG,9,0)="","错误",VLOOKUP(E141,'1-学员信息表'!A:AG,9,0))))</f>
        <v/>
      </c>
      <c r="X141" s="107" t="str">
        <f>IF(E141="","",IF(ISERROR(VLOOKUP(E141,'1-学员信息表'!A:AG,20,0)),"错误",IF(VLOOKUP(E141,'1-学员信息表'!A:AG,20,0)="","错误",VLOOKUP(E141,'1-学员信息表'!A:AG,20,0))))</f>
        <v/>
      </c>
      <c r="Y141" s="107" t="str">
        <f>IF(E141="","",IF(ISERROR(VLOOKUP(E141,'1-学员信息表'!A:AG,20,0)),"错误",IF(VLOOKUP(E141,'1-学员信息表'!A:AG,20,0)="","错误",VLOOKUP(E141,'1-学员信息表'!A:AG,20,0))))</f>
        <v/>
      </c>
    </row>
    <row r="142" spans="1:25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10"/>
      <c r="E142" s="1"/>
      <c r="F142" s="12" t="str">
        <f>IF(E142="","",IFERROR(VLOOKUP(E142,'1-学员信息表'!A:AG,2,0),"错误"))</f>
        <v/>
      </c>
      <c r="G142" s="12" t="str">
        <f>IF(E142="","",VLOOKUP(LEFT(H142,3),班级编码!A:M,8,0))</f>
        <v/>
      </c>
      <c r="H142" s="1"/>
      <c r="I142" s="8" t="str">
        <f>IF(E142="","",IFERROR(VLOOKUP(H142,'2-班级信息'!A:AM,23,0),"错误"))</f>
        <v/>
      </c>
      <c r="J142" s="8" t="str">
        <f>IF(E142="","",IFERROR(VLOOKUP(H142,'2-班级信息'!A:AM,24,0),"错误"))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IF(E142="","",IFERROR(VLOOKUP(H142,'2-班级信息'!A:AH,30,0),"错误"))</f>
        <v/>
      </c>
      <c r="M142" s="104"/>
      <c r="N142" s="105"/>
      <c r="O142" s="106">
        <f>SUMIF('6-学员费用预警表'!A:A,E142,'6-学员费用预警表'!F:F)</f>
        <v>0</v>
      </c>
      <c r="P142" s="106">
        <f>SUMIF('6-学员费用预警表'!A:A,E142,'6-学员费用预警表'!I:I)</f>
        <v>0</v>
      </c>
      <c r="Q142" s="107" t="str">
        <f>IF(E142="","",IFERROR(VLOOKUP(E142,'1-学员信息表'!A:AG,8,0),"错误"))</f>
        <v/>
      </c>
      <c r="R142" s="108"/>
      <c r="S142" s="109"/>
      <c r="T142" s="1"/>
      <c r="U142" s="12"/>
      <c r="V142" s="110"/>
      <c r="W142" s="8" t="str">
        <f>IF(E142="","",IF(ISERROR(VLOOKUP(E142,'1-学员信息表'!A:AG,9,0)),"错误",IF(VLOOKUP(E142,'1-学员信息表'!A:AG,9,0)="","错误",VLOOKUP(E142,'1-学员信息表'!A:AG,9,0))))</f>
        <v/>
      </c>
      <c r="X142" s="107" t="str">
        <f>IF(E142="","",IF(ISERROR(VLOOKUP(E142,'1-学员信息表'!A:AG,20,0)),"错误",IF(VLOOKUP(E142,'1-学员信息表'!A:AG,20,0)="","错误",VLOOKUP(E142,'1-学员信息表'!A:AG,20,0))))</f>
        <v/>
      </c>
      <c r="Y142" s="107" t="str">
        <f>IF(E142="","",IF(ISERROR(VLOOKUP(E142,'1-学员信息表'!A:AG,20,0)),"错误",IF(VLOOKUP(E142,'1-学员信息表'!A:AG,20,0)="","错误",VLOOKUP(E142,'1-学员信息表'!A:AG,20,0))))</f>
        <v/>
      </c>
    </row>
    <row r="143" spans="1:25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10"/>
      <c r="E143" s="1"/>
      <c r="F143" s="12" t="str">
        <f>IF(E143="","",IFERROR(VLOOKUP(E143,'1-学员信息表'!A:AG,2,0),"错误"))</f>
        <v/>
      </c>
      <c r="G143" s="12" t="str">
        <f>IF(E143="","",VLOOKUP(LEFT(H143,3),班级编码!A:M,8,0))</f>
        <v/>
      </c>
      <c r="H143" s="1"/>
      <c r="I143" s="8" t="str">
        <f>IF(E143="","",IFERROR(VLOOKUP(H143,'2-班级信息'!A:AM,23,0),"错误"))</f>
        <v/>
      </c>
      <c r="J143" s="8" t="str">
        <f>IF(E143="","",IFERROR(VLOOKUP(H143,'2-班级信息'!A:AM,24,0),"错误"))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IF(E143="","",IFERROR(VLOOKUP(H143,'2-班级信息'!A:AH,30,0),"错误"))</f>
        <v/>
      </c>
      <c r="M143" s="104"/>
      <c r="N143" s="105"/>
      <c r="O143" s="106">
        <f>SUMIF('6-学员费用预警表'!A:A,E143,'6-学员费用预警表'!F:F)</f>
        <v>0</v>
      </c>
      <c r="P143" s="106">
        <f>SUMIF('6-学员费用预警表'!A:A,E143,'6-学员费用预警表'!I:I)</f>
        <v>0</v>
      </c>
      <c r="Q143" s="107" t="str">
        <f>IF(E143="","",IFERROR(VLOOKUP(E143,'1-学员信息表'!A:AG,8,0),"错误"))</f>
        <v/>
      </c>
      <c r="R143" s="108"/>
      <c r="S143" s="109"/>
      <c r="T143" s="1"/>
      <c r="U143" s="12"/>
      <c r="V143" s="110"/>
      <c r="W143" s="8" t="str">
        <f>IF(E143="","",IF(ISERROR(VLOOKUP(E143,'1-学员信息表'!A:AG,9,0)),"错误",IF(VLOOKUP(E143,'1-学员信息表'!A:AG,9,0)="","错误",VLOOKUP(E143,'1-学员信息表'!A:AG,9,0))))</f>
        <v/>
      </c>
      <c r="X143" s="107" t="str">
        <f>IF(E143="","",IF(ISERROR(VLOOKUP(E143,'1-学员信息表'!A:AG,20,0)),"错误",IF(VLOOKUP(E143,'1-学员信息表'!A:AG,20,0)="","错误",VLOOKUP(E143,'1-学员信息表'!A:AG,20,0))))</f>
        <v/>
      </c>
      <c r="Y143" s="107" t="str">
        <f>IF(E143="","",IF(ISERROR(VLOOKUP(E143,'1-学员信息表'!A:AG,20,0)),"错误",IF(VLOOKUP(E143,'1-学员信息表'!A:AG,20,0)="","错误",VLOOKUP(E143,'1-学员信息表'!A:AG,20,0))))</f>
        <v/>
      </c>
    </row>
    <row r="144" spans="1:25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10"/>
      <c r="E144" s="1"/>
      <c r="F144" s="12" t="str">
        <f>IF(E144="","",IFERROR(VLOOKUP(E144,'1-学员信息表'!A:AG,2,0),"错误"))</f>
        <v/>
      </c>
      <c r="G144" s="12" t="str">
        <f>IF(E144="","",VLOOKUP(LEFT(H144,3),班级编码!A:M,8,0))</f>
        <v/>
      </c>
      <c r="H144" s="1"/>
      <c r="I144" s="8" t="str">
        <f>IF(E144="","",IFERROR(VLOOKUP(H144,'2-班级信息'!A:AM,23,0),"错误"))</f>
        <v/>
      </c>
      <c r="J144" s="8" t="str">
        <f>IF(E144="","",IFERROR(VLOOKUP(H144,'2-班级信息'!A:AM,24,0),"错误"))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IF(E144="","",IFERROR(VLOOKUP(H144,'2-班级信息'!A:AH,30,0),"错误"))</f>
        <v/>
      </c>
      <c r="M144" s="104"/>
      <c r="N144" s="105"/>
      <c r="O144" s="106">
        <f>SUMIF('6-学员费用预警表'!A:A,E144,'6-学员费用预警表'!F:F)</f>
        <v>0</v>
      </c>
      <c r="P144" s="106">
        <f>SUMIF('6-学员费用预警表'!A:A,E144,'6-学员费用预警表'!I:I)</f>
        <v>0</v>
      </c>
      <c r="Q144" s="107" t="str">
        <f>IF(E144="","",IFERROR(VLOOKUP(E144,'1-学员信息表'!A:AG,8,0),"错误"))</f>
        <v/>
      </c>
      <c r="R144" s="108"/>
      <c r="S144" s="109"/>
      <c r="T144" s="1"/>
      <c r="U144" s="12"/>
      <c r="V144" s="110"/>
      <c r="W144" s="8" t="str">
        <f>IF(E144="","",IF(ISERROR(VLOOKUP(E144,'1-学员信息表'!A:AG,9,0)),"错误",IF(VLOOKUP(E144,'1-学员信息表'!A:AG,9,0)="","错误",VLOOKUP(E144,'1-学员信息表'!A:AG,9,0))))</f>
        <v/>
      </c>
      <c r="X144" s="107" t="str">
        <f>IF(E144="","",IF(ISERROR(VLOOKUP(E144,'1-学员信息表'!A:AG,20,0)),"错误",IF(VLOOKUP(E144,'1-学员信息表'!A:AG,20,0)="","错误",VLOOKUP(E144,'1-学员信息表'!A:AG,20,0))))</f>
        <v/>
      </c>
      <c r="Y144" s="107" t="str">
        <f>IF(E144="","",IF(ISERROR(VLOOKUP(E144,'1-学员信息表'!A:AG,20,0)),"错误",IF(VLOOKUP(E144,'1-学员信息表'!A:AG,20,0)="","错误",VLOOKUP(E144,'1-学员信息表'!A:AG,20,0))))</f>
        <v/>
      </c>
    </row>
    <row r="145" spans="1:25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10"/>
      <c r="E145" s="1"/>
      <c r="F145" s="12" t="str">
        <f>IF(E145="","",IFERROR(VLOOKUP(E145,'1-学员信息表'!A:AG,2,0),"错误"))</f>
        <v/>
      </c>
      <c r="G145" s="12" t="str">
        <f>IF(E145="","",VLOOKUP(LEFT(H145,3),班级编码!A:M,8,0))</f>
        <v/>
      </c>
      <c r="H145" s="1"/>
      <c r="I145" s="8" t="str">
        <f>IF(E145="","",IFERROR(VLOOKUP(H145,'2-班级信息'!A:AM,23,0),"错误"))</f>
        <v/>
      </c>
      <c r="J145" s="8" t="str">
        <f>IF(E145="","",IFERROR(VLOOKUP(H145,'2-班级信息'!A:AM,24,0),"错误"))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IF(E145="","",IFERROR(VLOOKUP(H145,'2-班级信息'!A:AH,30,0),"错误"))</f>
        <v/>
      </c>
      <c r="M145" s="104"/>
      <c r="N145" s="105"/>
      <c r="O145" s="106">
        <f>SUMIF('6-学员费用预警表'!A:A,E145,'6-学员费用预警表'!F:F)</f>
        <v>0</v>
      </c>
      <c r="P145" s="106">
        <f>SUMIF('6-学员费用预警表'!A:A,E145,'6-学员费用预警表'!I:I)</f>
        <v>0</v>
      </c>
      <c r="Q145" s="107" t="str">
        <f>IF(E145="","",IFERROR(VLOOKUP(E145,'1-学员信息表'!A:AG,8,0),"错误"))</f>
        <v/>
      </c>
      <c r="R145" s="108"/>
      <c r="S145" s="109"/>
      <c r="T145" s="1"/>
      <c r="U145" s="12"/>
      <c r="V145" s="110"/>
      <c r="W145" s="8" t="str">
        <f>IF(E145="","",IF(ISERROR(VLOOKUP(E145,'1-学员信息表'!A:AG,9,0)),"错误",IF(VLOOKUP(E145,'1-学员信息表'!A:AG,9,0)="","错误",VLOOKUP(E145,'1-学员信息表'!A:AG,9,0))))</f>
        <v/>
      </c>
      <c r="X145" s="107" t="str">
        <f>IF(E145="","",IF(ISERROR(VLOOKUP(E145,'1-学员信息表'!A:AG,20,0)),"错误",IF(VLOOKUP(E145,'1-学员信息表'!A:AG,20,0)="","错误",VLOOKUP(E145,'1-学员信息表'!A:AG,20,0))))</f>
        <v/>
      </c>
      <c r="Y145" s="107" t="str">
        <f>IF(E145="","",IF(ISERROR(VLOOKUP(E145,'1-学员信息表'!A:AG,20,0)),"错误",IF(VLOOKUP(E145,'1-学员信息表'!A:AG,20,0)="","错误",VLOOKUP(E145,'1-学员信息表'!A:AG,20,0))))</f>
        <v/>
      </c>
    </row>
    <row r="146" spans="1:25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10"/>
      <c r="E146" s="1"/>
      <c r="F146" s="12" t="str">
        <f>IF(E146="","",IFERROR(VLOOKUP(E146,'1-学员信息表'!A:AG,2,0),"错误"))</f>
        <v/>
      </c>
      <c r="G146" s="12" t="str">
        <f>IF(E146="","",VLOOKUP(LEFT(H146,3),班级编码!A:M,8,0))</f>
        <v/>
      </c>
      <c r="H146" s="1"/>
      <c r="I146" s="8" t="str">
        <f>IF(E146="","",IFERROR(VLOOKUP(H146,'2-班级信息'!A:AM,23,0),"错误"))</f>
        <v/>
      </c>
      <c r="J146" s="8" t="str">
        <f>IF(E146="","",IFERROR(VLOOKUP(H146,'2-班级信息'!A:AM,24,0),"错误"))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IF(E146="","",IFERROR(VLOOKUP(H146,'2-班级信息'!A:AH,30,0),"错误"))</f>
        <v/>
      </c>
      <c r="M146" s="104"/>
      <c r="N146" s="105"/>
      <c r="O146" s="106">
        <f>SUMIF('6-学员费用预警表'!A:A,E146,'6-学员费用预警表'!F:F)</f>
        <v>0</v>
      </c>
      <c r="P146" s="106">
        <f>SUMIF('6-学员费用预警表'!A:A,E146,'6-学员费用预警表'!I:I)</f>
        <v>0</v>
      </c>
      <c r="Q146" s="107" t="str">
        <f>IF(E146="","",IFERROR(VLOOKUP(E146,'1-学员信息表'!A:AG,8,0),"错误"))</f>
        <v/>
      </c>
      <c r="R146" s="108"/>
      <c r="S146" s="109"/>
      <c r="T146" s="1"/>
      <c r="U146" s="12"/>
      <c r="V146" s="110"/>
      <c r="W146" s="8" t="str">
        <f>IF(E146="","",IF(ISERROR(VLOOKUP(E146,'1-学员信息表'!A:AG,9,0)),"错误",IF(VLOOKUP(E146,'1-学员信息表'!A:AG,9,0)="","错误",VLOOKUP(E146,'1-学员信息表'!A:AG,9,0))))</f>
        <v/>
      </c>
      <c r="X146" s="107" t="str">
        <f>IF(E146="","",IF(ISERROR(VLOOKUP(E146,'1-学员信息表'!A:AG,20,0)),"错误",IF(VLOOKUP(E146,'1-学员信息表'!A:AG,20,0)="","错误",VLOOKUP(E146,'1-学员信息表'!A:AG,20,0))))</f>
        <v/>
      </c>
      <c r="Y146" s="107" t="str">
        <f>IF(E146="","",IF(ISERROR(VLOOKUP(E146,'1-学员信息表'!A:AG,20,0)),"错误",IF(VLOOKUP(E146,'1-学员信息表'!A:AG,20,0)="","错误",VLOOKUP(E146,'1-学员信息表'!A:AG,20,0))))</f>
        <v/>
      </c>
    </row>
    <row r="147" spans="1:25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10"/>
      <c r="E147" s="1"/>
      <c r="F147" s="12" t="str">
        <f>IF(E147="","",IFERROR(VLOOKUP(E147,'1-学员信息表'!A:AG,2,0),"错误"))</f>
        <v/>
      </c>
      <c r="G147" s="12" t="str">
        <f>IF(E147="","",VLOOKUP(LEFT(H147,3),班级编码!A:M,8,0))</f>
        <v/>
      </c>
      <c r="H147" s="1"/>
      <c r="I147" s="8" t="str">
        <f>IF(E147="","",IFERROR(VLOOKUP(H147,'2-班级信息'!A:AM,23,0),"错误"))</f>
        <v/>
      </c>
      <c r="J147" s="8" t="str">
        <f>IF(E147="","",IFERROR(VLOOKUP(H147,'2-班级信息'!A:AM,24,0),"错误"))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IF(E147="","",IFERROR(VLOOKUP(H147,'2-班级信息'!A:AH,30,0),"错误"))</f>
        <v/>
      </c>
      <c r="M147" s="104"/>
      <c r="N147" s="105"/>
      <c r="O147" s="106">
        <f>SUMIF('6-学员费用预警表'!A:A,E147,'6-学员费用预警表'!F:F)</f>
        <v>0</v>
      </c>
      <c r="P147" s="106">
        <f>SUMIF('6-学员费用预警表'!A:A,E147,'6-学员费用预警表'!I:I)</f>
        <v>0</v>
      </c>
      <c r="Q147" s="107" t="str">
        <f>IF(E147="","",IFERROR(VLOOKUP(E147,'1-学员信息表'!A:AG,8,0),"错误"))</f>
        <v/>
      </c>
      <c r="R147" s="108"/>
      <c r="S147" s="109"/>
      <c r="T147" s="1"/>
      <c r="U147" s="12"/>
      <c r="V147" s="110"/>
      <c r="W147" s="8" t="str">
        <f>IF(E147="","",IF(ISERROR(VLOOKUP(E147,'1-学员信息表'!A:AG,9,0)),"错误",IF(VLOOKUP(E147,'1-学员信息表'!A:AG,9,0)="","错误",VLOOKUP(E147,'1-学员信息表'!A:AG,9,0))))</f>
        <v/>
      </c>
      <c r="X147" s="107" t="str">
        <f>IF(E147="","",IF(ISERROR(VLOOKUP(E147,'1-学员信息表'!A:AG,20,0)),"错误",IF(VLOOKUP(E147,'1-学员信息表'!A:AG,20,0)="","错误",VLOOKUP(E147,'1-学员信息表'!A:AG,20,0))))</f>
        <v/>
      </c>
      <c r="Y147" s="107" t="str">
        <f>IF(E147="","",IF(ISERROR(VLOOKUP(E147,'1-学员信息表'!A:AG,20,0)),"错误",IF(VLOOKUP(E147,'1-学员信息表'!A:AG,20,0)="","错误",VLOOKUP(E147,'1-学员信息表'!A:AG,20,0))))</f>
        <v/>
      </c>
    </row>
    <row r="148" spans="1:25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10"/>
      <c r="E148" s="1"/>
      <c r="F148" s="12" t="str">
        <f>IF(E148="","",IFERROR(VLOOKUP(E148,'1-学员信息表'!A:AG,2,0),"错误"))</f>
        <v/>
      </c>
      <c r="G148" s="12" t="str">
        <f>IF(E148="","",VLOOKUP(LEFT(H148,3),班级编码!A:M,8,0))</f>
        <v/>
      </c>
      <c r="H148" s="1"/>
      <c r="I148" s="8" t="str">
        <f>IF(E148="","",IFERROR(VLOOKUP(H148,'2-班级信息'!A:AM,23,0),"错误"))</f>
        <v/>
      </c>
      <c r="J148" s="8" t="str">
        <f>IF(E148="","",IFERROR(VLOOKUP(H148,'2-班级信息'!A:AM,24,0),"错误"))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IF(E148="","",IFERROR(VLOOKUP(H148,'2-班级信息'!A:AH,30,0),"错误"))</f>
        <v/>
      </c>
      <c r="M148" s="104"/>
      <c r="N148" s="105"/>
      <c r="O148" s="106">
        <f>SUMIF('6-学员费用预警表'!A:A,E148,'6-学员费用预警表'!F:F)</f>
        <v>0</v>
      </c>
      <c r="P148" s="106">
        <f>SUMIF('6-学员费用预警表'!A:A,E148,'6-学员费用预警表'!I:I)</f>
        <v>0</v>
      </c>
      <c r="Q148" s="107" t="str">
        <f>IF(E148="","",IFERROR(VLOOKUP(E148,'1-学员信息表'!A:AG,8,0),"错误"))</f>
        <v/>
      </c>
      <c r="R148" s="108"/>
      <c r="S148" s="109"/>
      <c r="T148" s="1"/>
      <c r="U148" s="12"/>
      <c r="V148" s="110"/>
      <c r="W148" s="8" t="str">
        <f>IF(E148="","",IF(ISERROR(VLOOKUP(E148,'1-学员信息表'!A:AG,9,0)),"错误",IF(VLOOKUP(E148,'1-学员信息表'!A:AG,9,0)="","错误",VLOOKUP(E148,'1-学员信息表'!A:AG,9,0))))</f>
        <v/>
      </c>
      <c r="X148" s="107" t="str">
        <f>IF(E148="","",IF(ISERROR(VLOOKUP(E148,'1-学员信息表'!A:AG,20,0)),"错误",IF(VLOOKUP(E148,'1-学员信息表'!A:AG,20,0)="","错误",VLOOKUP(E148,'1-学员信息表'!A:AG,20,0))))</f>
        <v/>
      </c>
      <c r="Y148" s="107" t="str">
        <f>IF(E148="","",IF(ISERROR(VLOOKUP(E148,'1-学员信息表'!A:AG,20,0)),"错误",IF(VLOOKUP(E148,'1-学员信息表'!A:AG,20,0)="","错误",VLOOKUP(E148,'1-学员信息表'!A:AG,20,0))))</f>
        <v/>
      </c>
    </row>
    <row r="149" spans="1:25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10"/>
      <c r="E149" s="1"/>
      <c r="F149" s="12" t="str">
        <f>IF(E149="","",IFERROR(VLOOKUP(E149,'1-学员信息表'!A:AG,2,0),"错误"))</f>
        <v/>
      </c>
      <c r="G149" s="12" t="str">
        <f>IF(E149="","",VLOOKUP(LEFT(H149,3),班级编码!A:M,8,0))</f>
        <v/>
      </c>
      <c r="H149" s="1"/>
      <c r="I149" s="8" t="str">
        <f>IF(E149="","",IFERROR(VLOOKUP(H149,'2-班级信息'!A:AM,23,0),"错误"))</f>
        <v/>
      </c>
      <c r="J149" s="8" t="str">
        <f>IF(E149="","",IFERROR(VLOOKUP(H149,'2-班级信息'!A:AM,24,0),"错误"))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IF(E149="","",IFERROR(VLOOKUP(H149,'2-班级信息'!A:AH,30,0),"错误"))</f>
        <v/>
      </c>
      <c r="M149" s="104"/>
      <c r="N149" s="105"/>
      <c r="O149" s="106">
        <f>SUMIF('6-学员费用预警表'!A:A,E149,'6-学员费用预警表'!F:F)</f>
        <v>0</v>
      </c>
      <c r="P149" s="106">
        <f>SUMIF('6-学员费用预警表'!A:A,E149,'6-学员费用预警表'!I:I)</f>
        <v>0</v>
      </c>
      <c r="Q149" s="107" t="str">
        <f>IF(E149="","",IFERROR(VLOOKUP(E149,'1-学员信息表'!A:AG,8,0),"错误"))</f>
        <v/>
      </c>
      <c r="R149" s="108"/>
      <c r="S149" s="109"/>
      <c r="T149" s="1"/>
      <c r="U149" s="12"/>
      <c r="V149" s="110"/>
      <c r="W149" s="8" t="str">
        <f>IF(E149="","",IF(ISERROR(VLOOKUP(E149,'1-学员信息表'!A:AG,9,0)),"错误",IF(VLOOKUP(E149,'1-学员信息表'!A:AG,9,0)="","错误",VLOOKUP(E149,'1-学员信息表'!A:AG,9,0))))</f>
        <v/>
      </c>
      <c r="X149" s="107" t="str">
        <f>IF(E149="","",IF(ISERROR(VLOOKUP(E149,'1-学员信息表'!A:AG,20,0)),"错误",IF(VLOOKUP(E149,'1-学员信息表'!A:AG,20,0)="","错误",VLOOKUP(E149,'1-学员信息表'!A:AG,20,0))))</f>
        <v/>
      </c>
      <c r="Y149" s="107" t="str">
        <f>IF(E149="","",IF(ISERROR(VLOOKUP(E149,'1-学员信息表'!A:AG,20,0)),"错误",IF(VLOOKUP(E149,'1-学员信息表'!A:AG,20,0)="","错误",VLOOKUP(E149,'1-学员信息表'!A:AG,20,0))))</f>
        <v/>
      </c>
    </row>
    <row r="150" spans="1:25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10"/>
      <c r="E150" s="1"/>
      <c r="F150" s="12" t="str">
        <f>IF(E150="","",IFERROR(VLOOKUP(E150,'1-学员信息表'!A:AG,2,0),"错误"))</f>
        <v/>
      </c>
      <c r="G150" s="12" t="str">
        <f>IF(E150="","",VLOOKUP(LEFT(H150,3),班级编码!A:M,8,0))</f>
        <v/>
      </c>
      <c r="H150" s="1"/>
      <c r="I150" s="8" t="str">
        <f>IF(E150="","",IFERROR(VLOOKUP(H150,'2-班级信息'!A:AM,23,0),"错误"))</f>
        <v/>
      </c>
      <c r="J150" s="8" t="str">
        <f>IF(E150="","",IFERROR(VLOOKUP(H150,'2-班级信息'!A:AM,24,0),"错误"))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IF(E150="","",IFERROR(VLOOKUP(H150,'2-班级信息'!A:AH,30,0),"错误"))</f>
        <v/>
      </c>
      <c r="M150" s="104"/>
      <c r="N150" s="105"/>
      <c r="O150" s="106">
        <f>SUMIF('6-学员费用预警表'!A:A,E150,'6-学员费用预警表'!F:F)</f>
        <v>0</v>
      </c>
      <c r="P150" s="106">
        <f>SUMIF('6-学员费用预警表'!A:A,E150,'6-学员费用预警表'!I:I)</f>
        <v>0</v>
      </c>
      <c r="Q150" s="107" t="str">
        <f>IF(E150="","",IFERROR(VLOOKUP(E150,'1-学员信息表'!A:AG,8,0),"错误"))</f>
        <v/>
      </c>
      <c r="R150" s="108"/>
      <c r="S150" s="109"/>
      <c r="T150" s="1"/>
      <c r="U150" s="12"/>
      <c r="V150" s="110"/>
      <c r="W150" s="8" t="str">
        <f>IF(E150="","",IF(ISERROR(VLOOKUP(E150,'1-学员信息表'!A:AG,9,0)),"错误",IF(VLOOKUP(E150,'1-学员信息表'!A:AG,9,0)="","错误",VLOOKUP(E150,'1-学员信息表'!A:AG,9,0))))</f>
        <v/>
      </c>
      <c r="X150" s="107" t="str">
        <f>IF(E150="","",IF(ISERROR(VLOOKUP(E150,'1-学员信息表'!A:AG,20,0)),"错误",IF(VLOOKUP(E150,'1-学员信息表'!A:AG,20,0)="","错误",VLOOKUP(E150,'1-学员信息表'!A:AG,20,0))))</f>
        <v/>
      </c>
      <c r="Y150" s="107" t="str">
        <f>IF(E150="","",IF(ISERROR(VLOOKUP(E150,'1-学员信息表'!A:AG,20,0)),"错误",IF(VLOOKUP(E150,'1-学员信息表'!A:AG,20,0)="","错误",VLOOKUP(E150,'1-学员信息表'!A:AG,20,0))))</f>
        <v/>
      </c>
    </row>
    <row r="151" spans="1:25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10"/>
      <c r="E151" s="1"/>
      <c r="F151" s="12" t="str">
        <f>IF(E151="","",IFERROR(VLOOKUP(E151,'1-学员信息表'!A:AG,2,0),"错误"))</f>
        <v/>
      </c>
      <c r="G151" s="12" t="str">
        <f>IF(E151="","",VLOOKUP(LEFT(H151,3),班级编码!A:M,8,0))</f>
        <v/>
      </c>
      <c r="H151" s="1"/>
      <c r="I151" s="8" t="str">
        <f>IF(E151="","",IFERROR(VLOOKUP(H151,'2-班级信息'!A:AM,23,0),"错误"))</f>
        <v/>
      </c>
      <c r="J151" s="8" t="str">
        <f>IF(E151="","",IFERROR(VLOOKUP(H151,'2-班级信息'!A:AM,24,0),"错误"))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IF(E151="","",IFERROR(VLOOKUP(H151,'2-班级信息'!A:AH,30,0),"错误"))</f>
        <v/>
      </c>
      <c r="M151" s="104"/>
      <c r="N151" s="105"/>
      <c r="O151" s="106">
        <f>SUMIF('6-学员费用预警表'!A:A,E151,'6-学员费用预警表'!F:F)</f>
        <v>0</v>
      </c>
      <c r="P151" s="106">
        <f>SUMIF('6-学员费用预警表'!A:A,E151,'6-学员费用预警表'!I:I)</f>
        <v>0</v>
      </c>
      <c r="Q151" s="107" t="str">
        <f>IF(E151="","",IFERROR(VLOOKUP(E151,'1-学员信息表'!A:AG,8,0),"错误"))</f>
        <v/>
      </c>
      <c r="R151" s="108"/>
      <c r="S151" s="109"/>
      <c r="T151" s="1"/>
      <c r="U151" s="12"/>
      <c r="V151" s="110"/>
      <c r="W151" s="8" t="str">
        <f>IF(E151="","",IF(ISERROR(VLOOKUP(E151,'1-学员信息表'!A:AG,9,0)),"错误",IF(VLOOKUP(E151,'1-学员信息表'!A:AG,9,0)="","错误",VLOOKUP(E151,'1-学员信息表'!A:AG,9,0))))</f>
        <v/>
      </c>
      <c r="X151" s="107" t="str">
        <f>IF(E151="","",IF(ISERROR(VLOOKUP(E151,'1-学员信息表'!A:AG,20,0)),"错误",IF(VLOOKUP(E151,'1-学员信息表'!A:AG,20,0)="","错误",VLOOKUP(E151,'1-学员信息表'!A:AG,20,0))))</f>
        <v/>
      </c>
      <c r="Y151" s="107" t="str">
        <f>IF(E151="","",IF(ISERROR(VLOOKUP(E151,'1-学员信息表'!A:AG,20,0)),"错误",IF(VLOOKUP(E151,'1-学员信息表'!A:AG,20,0)="","错误",VLOOKUP(E151,'1-学员信息表'!A:AG,20,0))))</f>
        <v/>
      </c>
    </row>
    <row r="152" spans="1:25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10"/>
      <c r="E152" s="1"/>
      <c r="F152" s="12" t="str">
        <f>IF(E152="","",IFERROR(VLOOKUP(E152,'1-学员信息表'!A:AG,2,0),"错误"))</f>
        <v/>
      </c>
      <c r="G152" s="12" t="str">
        <f>IF(E152="","",VLOOKUP(LEFT(H152,3),班级编码!A:M,8,0))</f>
        <v/>
      </c>
      <c r="H152" s="1"/>
      <c r="I152" s="8" t="str">
        <f>IF(E152="","",IFERROR(VLOOKUP(H152,'2-班级信息'!A:AM,23,0),"错误"))</f>
        <v/>
      </c>
      <c r="J152" s="8" t="str">
        <f>IF(E152="","",IFERROR(VLOOKUP(H152,'2-班级信息'!A:AM,24,0),"错误"))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IF(E152="","",IFERROR(VLOOKUP(H152,'2-班级信息'!A:AH,30,0),"错误"))</f>
        <v/>
      </c>
      <c r="M152" s="104"/>
      <c r="N152" s="105"/>
      <c r="O152" s="106">
        <f>SUMIF('6-学员费用预警表'!A:A,E152,'6-学员费用预警表'!F:F)</f>
        <v>0</v>
      </c>
      <c r="P152" s="106">
        <f>SUMIF('6-学员费用预警表'!A:A,E152,'6-学员费用预警表'!I:I)</f>
        <v>0</v>
      </c>
      <c r="Q152" s="107" t="str">
        <f>IF(E152="","",IFERROR(VLOOKUP(E152,'1-学员信息表'!A:AG,8,0),"错误"))</f>
        <v/>
      </c>
      <c r="R152" s="108"/>
      <c r="S152" s="109"/>
      <c r="T152" s="1"/>
      <c r="U152" s="12"/>
      <c r="V152" s="110"/>
      <c r="W152" s="8" t="str">
        <f>IF(E152="","",IF(ISERROR(VLOOKUP(E152,'1-学员信息表'!A:AG,9,0)),"错误",IF(VLOOKUP(E152,'1-学员信息表'!A:AG,9,0)="","错误",VLOOKUP(E152,'1-学员信息表'!A:AG,9,0))))</f>
        <v/>
      </c>
      <c r="X152" s="107" t="str">
        <f>IF(E152="","",IF(ISERROR(VLOOKUP(E152,'1-学员信息表'!A:AG,20,0)),"错误",IF(VLOOKUP(E152,'1-学员信息表'!A:AG,20,0)="","错误",VLOOKUP(E152,'1-学员信息表'!A:AG,20,0))))</f>
        <v/>
      </c>
      <c r="Y152" s="107" t="str">
        <f>IF(E152="","",IF(ISERROR(VLOOKUP(E152,'1-学员信息表'!A:AG,20,0)),"错误",IF(VLOOKUP(E152,'1-学员信息表'!A:AG,20,0)="","错误",VLOOKUP(E152,'1-学员信息表'!A:AG,20,0))))</f>
        <v/>
      </c>
    </row>
    <row r="153" spans="1:25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10"/>
      <c r="E153" s="1"/>
      <c r="F153" s="12" t="str">
        <f>IF(E153="","",IFERROR(VLOOKUP(E153,'1-学员信息表'!A:AG,2,0),"错误"))</f>
        <v/>
      </c>
      <c r="G153" s="12" t="str">
        <f>IF(E153="","",VLOOKUP(LEFT(H153,3),班级编码!A:M,8,0))</f>
        <v/>
      </c>
      <c r="H153" s="1"/>
      <c r="I153" s="8" t="str">
        <f>IF(E153="","",IFERROR(VLOOKUP(H153,'2-班级信息'!A:AM,23,0),"错误"))</f>
        <v/>
      </c>
      <c r="J153" s="8" t="str">
        <f>IF(E153="","",IFERROR(VLOOKUP(H153,'2-班级信息'!A:AM,24,0),"错误"))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IF(E153="","",IFERROR(VLOOKUP(H153,'2-班级信息'!A:AH,30,0),"错误"))</f>
        <v/>
      </c>
      <c r="M153" s="104"/>
      <c r="N153" s="105"/>
      <c r="O153" s="106">
        <f>SUMIF('6-学员费用预警表'!A:A,E153,'6-学员费用预警表'!F:F)</f>
        <v>0</v>
      </c>
      <c r="P153" s="106">
        <f>SUMIF('6-学员费用预警表'!A:A,E153,'6-学员费用预警表'!I:I)</f>
        <v>0</v>
      </c>
      <c r="Q153" s="107" t="str">
        <f>IF(E153="","",IFERROR(VLOOKUP(E153,'1-学员信息表'!A:AG,8,0),"错误"))</f>
        <v/>
      </c>
      <c r="R153" s="108"/>
      <c r="S153" s="109"/>
      <c r="T153" s="1"/>
      <c r="U153" s="12"/>
      <c r="V153" s="110"/>
      <c r="W153" s="8" t="str">
        <f>IF(E153="","",IF(ISERROR(VLOOKUP(E153,'1-学员信息表'!A:AG,9,0)),"错误",IF(VLOOKUP(E153,'1-学员信息表'!A:AG,9,0)="","错误",VLOOKUP(E153,'1-学员信息表'!A:AG,9,0))))</f>
        <v/>
      </c>
      <c r="X153" s="107" t="str">
        <f>IF(E153="","",IF(ISERROR(VLOOKUP(E153,'1-学员信息表'!A:AG,20,0)),"错误",IF(VLOOKUP(E153,'1-学员信息表'!A:AG,20,0)="","错误",VLOOKUP(E153,'1-学员信息表'!A:AG,20,0))))</f>
        <v/>
      </c>
      <c r="Y153" s="107" t="str">
        <f>IF(E153="","",IF(ISERROR(VLOOKUP(E153,'1-学员信息表'!A:AG,20,0)),"错误",IF(VLOOKUP(E153,'1-学员信息表'!A:AG,20,0)="","错误",VLOOKUP(E153,'1-学员信息表'!A:AG,20,0))))</f>
        <v/>
      </c>
    </row>
    <row r="154" spans="1:25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10"/>
      <c r="E154" s="1"/>
      <c r="F154" s="12" t="str">
        <f>IF(E154="","",IFERROR(VLOOKUP(E154,'1-学员信息表'!A:AG,2,0),"错误"))</f>
        <v/>
      </c>
      <c r="G154" s="12" t="str">
        <f>IF(E154="","",VLOOKUP(LEFT(H154,3),班级编码!A:M,8,0))</f>
        <v/>
      </c>
      <c r="H154" s="1"/>
      <c r="I154" s="8" t="str">
        <f>IF(E154="","",IFERROR(VLOOKUP(H154,'2-班级信息'!A:AM,23,0),"错误"))</f>
        <v/>
      </c>
      <c r="J154" s="8" t="str">
        <f>IF(E154="","",IFERROR(VLOOKUP(H154,'2-班级信息'!A:AM,24,0),"错误"))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IF(E154="","",IFERROR(VLOOKUP(H154,'2-班级信息'!A:AH,30,0),"错误"))</f>
        <v/>
      </c>
      <c r="M154" s="104"/>
      <c r="N154" s="105"/>
      <c r="O154" s="106">
        <f>SUMIF('6-学员费用预警表'!A:A,E154,'6-学员费用预警表'!F:F)</f>
        <v>0</v>
      </c>
      <c r="P154" s="106">
        <f>SUMIF('6-学员费用预警表'!A:A,E154,'6-学员费用预警表'!I:I)</f>
        <v>0</v>
      </c>
      <c r="Q154" s="107" t="str">
        <f>IF(E154="","",IFERROR(VLOOKUP(E154,'1-学员信息表'!A:AG,8,0),"错误"))</f>
        <v/>
      </c>
      <c r="R154" s="108"/>
      <c r="S154" s="109"/>
      <c r="T154" s="1"/>
      <c r="U154" s="12"/>
      <c r="V154" s="110"/>
      <c r="W154" s="8" t="str">
        <f>IF(E154="","",IF(ISERROR(VLOOKUP(E154,'1-学员信息表'!A:AG,9,0)),"错误",IF(VLOOKUP(E154,'1-学员信息表'!A:AG,9,0)="","错误",VLOOKUP(E154,'1-学员信息表'!A:AG,9,0))))</f>
        <v/>
      </c>
      <c r="X154" s="107" t="str">
        <f>IF(E154="","",IF(ISERROR(VLOOKUP(E154,'1-学员信息表'!A:AG,20,0)),"错误",IF(VLOOKUP(E154,'1-学员信息表'!A:AG,20,0)="","错误",VLOOKUP(E154,'1-学员信息表'!A:AG,20,0))))</f>
        <v/>
      </c>
      <c r="Y154" s="107" t="str">
        <f>IF(E154="","",IF(ISERROR(VLOOKUP(E154,'1-学员信息表'!A:AG,20,0)),"错误",IF(VLOOKUP(E154,'1-学员信息表'!A:AG,20,0)="","错误",VLOOKUP(E154,'1-学员信息表'!A:AG,20,0))))</f>
        <v/>
      </c>
    </row>
    <row r="155" spans="1:25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10"/>
      <c r="E155" s="1"/>
      <c r="F155" s="12" t="str">
        <f>IF(E155="","",IFERROR(VLOOKUP(E155,'1-学员信息表'!A:AG,2,0),"错误"))</f>
        <v/>
      </c>
      <c r="G155" s="12" t="str">
        <f>IF(E155="","",VLOOKUP(LEFT(H155,3),班级编码!A:M,8,0))</f>
        <v/>
      </c>
      <c r="H155" s="1"/>
      <c r="I155" s="8" t="str">
        <f>IF(E155="","",IFERROR(VLOOKUP(H155,'2-班级信息'!A:AM,23,0),"错误"))</f>
        <v/>
      </c>
      <c r="J155" s="8" t="str">
        <f>IF(E155="","",IFERROR(VLOOKUP(H155,'2-班级信息'!A:AM,24,0),"错误"))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IF(E155="","",IFERROR(VLOOKUP(H155,'2-班级信息'!A:AH,30,0),"错误"))</f>
        <v/>
      </c>
      <c r="M155" s="104"/>
      <c r="N155" s="105"/>
      <c r="O155" s="106">
        <f>SUMIF('6-学员费用预警表'!A:A,E155,'6-学员费用预警表'!F:F)</f>
        <v>0</v>
      </c>
      <c r="P155" s="106">
        <f>SUMIF('6-学员费用预警表'!A:A,E155,'6-学员费用预警表'!I:I)</f>
        <v>0</v>
      </c>
      <c r="Q155" s="107" t="str">
        <f>IF(E155="","",IFERROR(VLOOKUP(E155,'1-学员信息表'!A:AG,8,0),"错误"))</f>
        <v/>
      </c>
      <c r="R155" s="108"/>
      <c r="S155" s="109"/>
      <c r="T155" s="1"/>
      <c r="U155" s="12"/>
      <c r="V155" s="110"/>
      <c r="W155" s="8" t="str">
        <f>IF(E155="","",IF(ISERROR(VLOOKUP(E155,'1-学员信息表'!A:AG,9,0)),"错误",IF(VLOOKUP(E155,'1-学员信息表'!A:AG,9,0)="","错误",VLOOKUP(E155,'1-学员信息表'!A:AG,9,0))))</f>
        <v/>
      </c>
      <c r="X155" s="107" t="str">
        <f>IF(E155="","",IF(ISERROR(VLOOKUP(E155,'1-学员信息表'!A:AG,20,0)),"错误",IF(VLOOKUP(E155,'1-学员信息表'!A:AG,20,0)="","错误",VLOOKUP(E155,'1-学员信息表'!A:AG,20,0))))</f>
        <v/>
      </c>
      <c r="Y155" s="107" t="str">
        <f>IF(E155="","",IF(ISERROR(VLOOKUP(E155,'1-学员信息表'!A:AG,20,0)),"错误",IF(VLOOKUP(E155,'1-学员信息表'!A:AG,20,0)="","错误",VLOOKUP(E155,'1-学员信息表'!A:AG,20,0))))</f>
        <v/>
      </c>
    </row>
    <row r="156" spans="1:25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10"/>
      <c r="E156" s="1"/>
      <c r="F156" s="12" t="str">
        <f>IF(E156="","",IFERROR(VLOOKUP(E156,'1-学员信息表'!A:AG,2,0),"错误"))</f>
        <v/>
      </c>
      <c r="G156" s="12" t="str">
        <f>IF(E156="","",VLOOKUP(LEFT(H156,3),班级编码!A:M,8,0))</f>
        <v/>
      </c>
      <c r="H156" s="1"/>
      <c r="I156" s="8" t="str">
        <f>IF(E156="","",IFERROR(VLOOKUP(H156,'2-班级信息'!A:AM,23,0),"错误"))</f>
        <v/>
      </c>
      <c r="J156" s="8" t="str">
        <f>IF(E156="","",IFERROR(VLOOKUP(H156,'2-班级信息'!A:AM,24,0),"错误"))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IF(E156="","",IFERROR(VLOOKUP(H156,'2-班级信息'!A:AH,30,0),"错误"))</f>
        <v/>
      </c>
      <c r="M156" s="104"/>
      <c r="N156" s="105"/>
      <c r="O156" s="106">
        <f>SUMIF('6-学员费用预警表'!A:A,E156,'6-学员费用预警表'!F:F)</f>
        <v>0</v>
      </c>
      <c r="P156" s="106">
        <f>SUMIF('6-学员费用预警表'!A:A,E156,'6-学员费用预警表'!I:I)</f>
        <v>0</v>
      </c>
      <c r="Q156" s="107" t="str">
        <f>IF(E156="","",IFERROR(VLOOKUP(E156,'1-学员信息表'!A:AG,8,0),"错误"))</f>
        <v/>
      </c>
      <c r="R156" s="108"/>
      <c r="S156" s="109"/>
      <c r="T156" s="1"/>
      <c r="U156" s="12"/>
      <c r="V156" s="110"/>
      <c r="W156" s="8" t="str">
        <f>IF(E156="","",IF(ISERROR(VLOOKUP(E156,'1-学员信息表'!A:AG,9,0)),"错误",IF(VLOOKUP(E156,'1-学员信息表'!A:AG,9,0)="","错误",VLOOKUP(E156,'1-学员信息表'!A:AG,9,0))))</f>
        <v/>
      </c>
      <c r="X156" s="107" t="str">
        <f>IF(E156="","",IF(ISERROR(VLOOKUP(E156,'1-学员信息表'!A:AG,20,0)),"错误",IF(VLOOKUP(E156,'1-学员信息表'!A:AG,20,0)="","错误",VLOOKUP(E156,'1-学员信息表'!A:AG,20,0))))</f>
        <v/>
      </c>
      <c r="Y156" s="107" t="str">
        <f>IF(E156="","",IF(ISERROR(VLOOKUP(E156,'1-学员信息表'!A:AG,20,0)),"错误",IF(VLOOKUP(E156,'1-学员信息表'!A:AG,20,0)="","错误",VLOOKUP(E156,'1-学员信息表'!A:AG,20,0))))</f>
        <v/>
      </c>
    </row>
    <row r="157" spans="1:25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10"/>
      <c r="E157" s="1"/>
      <c r="F157" s="12" t="str">
        <f>IF(E157="","",IFERROR(VLOOKUP(E157,'1-学员信息表'!A:AG,2,0),"错误"))</f>
        <v/>
      </c>
      <c r="G157" s="12" t="str">
        <f>IF(E157="","",VLOOKUP(LEFT(H157,3),班级编码!A:M,8,0))</f>
        <v/>
      </c>
      <c r="H157" s="1"/>
      <c r="I157" s="8" t="str">
        <f>IF(E157="","",IFERROR(VLOOKUP(H157,'2-班级信息'!A:AM,23,0),"错误"))</f>
        <v/>
      </c>
      <c r="J157" s="8" t="str">
        <f>IF(E157="","",IFERROR(VLOOKUP(H157,'2-班级信息'!A:AM,24,0),"错误"))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IF(E157="","",IFERROR(VLOOKUP(H157,'2-班级信息'!A:AH,30,0),"错误"))</f>
        <v/>
      </c>
      <c r="M157" s="104"/>
      <c r="N157" s="105"/>
      <c r="O157" s="106">
        <f>SUMIF('6-学员费用预警表'!A:A,E157,'6-学员费用预警表'!F:F)</f>
        <v>0</v>
      </c>
      <c r="P157" s="106">
        <f>SUMIF('6-学员费用预警表'!A:A,E157,'6-学员费用预警表'!I:I)</f>
        <v>0</v>
      </c>
      <c r="Q157" s="107" t="str">
        <f>IF(E157="","",IFERROR(VLOOKUP(E157,'1-学员信息表'!A:AG,8,0),"错误"))</f>
        <v/>
      </c>
      <c r="R157" s="108"/>
      <c r="S157" s="109"/>
      <c r="T157" s="1"/>
      <c r="U157" s="12"/>
      <c r="V157" s="110"/>
      <c r="W157" s="8" t="str">
        <f>IF(E157="","",IF(ISERROR(VLOOKUP(E157,'1-学员信息表'!A:AG,9,0)),"错误",IF(VLOOKUP(E157,'1-学员信息表'!A:AG,9,0)="","错误",VLOOKUP(E157,'1-学员信息表'!A:AG,9,0))))</f>
        <v/>
      </c>
      <c r="X157" s="107" t="str">
        <f>IF(E157="","",IF(ISERROR(VLOOKUP(E157,'1-学员信息表'!A:AG,20,0)),"错误",IF(VLOOKUP(E157,'1-学员信息表'!A:AG,20,0)="","错误",VLOOKUP(E157,'1-学员信息表'!A:AG,20,0))))</f>
        <v/>
      </c>
      <c r="Y157" s="107" t="str">
        <f>IF(E157="","",IF(ISERROR(VLOOKUP(E157,'1-学员信息表'!A:AG,20,0)),"错误",IF(VLOOKUP(E157,'1-学员信息表'!A:AG,20,0)="","错误",VLOOKUP(E157,'1-学员信息表'!A:AG,20,0))))</f>
        <v/>
      </c>
    </row>
    <row r="158" spans="1:25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10"/>
      <c r="E158" s="1"/>
      <c r="F158" s="12" t="str">
        <f>IF(E158="","",IFERROR(VLOOKUP(E158,'1-学员信息表'!A:AG,2,0),"错误"))</f>
        <v/>
      </c>
      <c r="G158" s="12" t="str">
        <f>IF(E158="","",VLOOKUP(LEFT(H158,3),班级编码!A:M,8,0))</f>
        <v/>
      </c>
      <c r="H158" s="1"/>
      <c r="I158" s="8" t="str">
        <f>IF(E158="","",IFERROR(VLOOKUP(H158,'2-班级信息'!A:AM,23,0),"错误"))</f>
        <v/>
      </c>
      <c r="J158" s="8" t="str">
        <f>IF(E158="","",IFERROR(VLOOKUP(H158,'2-班级信息'!A:AM,24,0),"错误"))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IF(E158="","",IFERROR(VLOOKUP(H158,'2-班级信息'!A:AH,30,0),"错误"))</f>
        <v/>
      </c>
      <c r="M158" s="104"/>
      <c r="N158" s="105"/>
      <c r="O158" s="106">
        <f>SUMIF('6-学员费用预警表'!A:A,E158,'6-学员费用预警表'!F:F)</f>
        <v>0</v>
      </c>
      <c r="P158" s="106">
        <f>SUMIF('6-学员费用预警表'!A:A,E158,'6-学员费用预警表'!I:I)</f>
        <v>0</v>
      </c>
      <c r="Q158" s="107" t="str">
        <f>IF(E158="","",IFERROR(VLOOKUP(E158,'1-学员信息表'!A:AG,8,0),"错误"))</f>
        <v/>
      </c>
      <c r="R158" s="108"/>
      <c r="S158" s="109"/>
      <c r="T158" s="1"/>
      <c r="U158" s="12"/>
      <c r="V158" s="110"/>
      <c r="W158" s="8" t="str">
        <f>IF(E158="","",IF(ISERROR(VLOOKUP(E158,'1-学员信息表'!A:AG,9,0)),"错误",IF(VLOOKUP(E158,'1-学员信息表'!A:AG,9,0)="","错误",VLOOKUP(E158,'1-学员信息表'!A:AG,9,0))))</f>
        <v/>
      </c>
      <c r="X158" s="107" t="str">
        <f>IF(E158="","",IF(ISERROR(VLOOKUP(E158,'1-学员信息表'!A:AG,20,0)),"错误",IF(VLOOKUP(E158,'1-学员信息表'!A:AG,20,0)="","错误",VLOOKUP(E158,'1-学员信息表'!A:AG,20,0))))</f>
        <v/>
      </c>
      <c r="Y158" s="107" t="str">
        <f>IF(E158="","",IF(ISERROR(VLOOKUP(E158,'1-学员信息表'!A:AG,20,0)),"错误",IF(VLOOKUP(E158,'1-学员信息表'!A:AG,20,0)="","错误",VLOOKUP(E158,'1-学员信息表'!A:AG,20,0))))</f>
        <v/>
      </c>
    </row>
    <row r="159" spans="1:25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10"/>
      <c r="E159" s="1"/>
      <c r="F159" s="12" t="str">
        <f>IF(E159="","",IFERROR(VLOOKUP(E159,'1-学员信息表'!A:AG,2,0),"错误"))</f>
        <v/>
      </c>
      <c r="G159" s="12" t="str">
        <f>IF(E159="","",VLOOKUP(LEFT(H159,3),班级编码!A:M,8,0))</f>
        <v/>
      </c>
      <c r="H159" s="1"/>
      <c r="I159" s="8" t="str">
        <f>IF(E159="","",IFERROR(VLOOKUP(H159,'2-班级信息'!A:AM,23,0),"错误"))</f>
        <v/>
      </c>
      <c r="J159" s="8" t="str">
        <f>IF(E159="","",IFERROR(VLOOKUP(H159,'2-班级信息'!A:AM,24,0),"错误"))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IF(E159="","",IFERROR(VLOOKUP(H159,'2-班级信息'!A:AH,30,0),"错误"))</f>
        <v/>
      </c>
      <c r="M159" s="104"/>
      <c r="N159" s="105"/>
      <c r="O159" s="106">
        <f>SUMIF('6-学员费用预警表'!A:A,E159,'6-学员费用预警表'!F:F)</f>
        <v>0</v>
      </c>
      <c r="P159" s="106">
        <f>SUMIF('6-学员费用预警表'!A:A,E159,'6-学员费用预警表'!I:I)</f>
        <v>0</v>
      </c>
      <c r="Q159" s="107" t="str">
        <f>IF(E159="","",IFERROR(VLOOKUP(E159,'1-学员信息表'!A:AG,8,0),"错误"))</f>
        <v/>
      </c>
      <c r="R159" s="108"/>
      <c r="S159" s="109"/>
      <c r="T159" s="1"/>
      <c r="U159" s="12"/>
      <c r="V159" s="110"/>
      <c r="W159" s="8" t="str">
        <f>IF(E159="","",IF(ISERROR(VLOOKUP(E159,'1-学员信息表'!A:AG,9,0)),"错误",IF(VLOOKUP(E159,'1-学员信息表'!A:AG,9,0)="","错误",VLOOKUP(E159,'1-学员信息表'!A:AG,9,0))))</f>
        <v/>
      </c>
      <c r="X159" s="107" t="str">
        <f>IF(E159="","",IF(ISERROR(VLOOKUP(E159,'1-学员信息表'!A:AG,20,0)),"错误",IF(VLOOKUP(E159,'1-学员信息表'!A:AG,20,0)="","错误",VLOOKUP(E159,'1-学员信息表'!A:AG,20,0))))</f>
        <v/>
      </c>
      <c r="Y159" s="107" t="str">
        <f>IF(E159="","",IF(ISERROR(VLOOKUP(E159,'1-学员信息表'!A:AG,20,0)),"错误",IF(VLOOKUP(E159,'1-学员信息表'!A:AG,20,0)="","错误",VLOOKUP(E159,'1-学员信息表'!A:AG,20,0))))</f>
        <v/>
      </c>
    </row>
    <row r="160" spans="1:25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10"/>
      <c r="E160" s="1"/>
      <c r="F160" s="12" t="str">
        <f>IF(E160="","",IFERROR(VLOOKUP(E160,'1-学员信息表'!A:AG,2,0),"错误"))</f>
        <v/>
      </c>
      <c r="G160" s="12" t="str">
        <f>IF(E160="","",VLOOKUP(LEFT(H160,3),班级编码!A:M,8,0))</f>
        <v/>
      </c>
      <c r="H160" s="1"/>
      <c r="I160" s="8" t="str">
        <f>IF(E160="","",IFERROR(VLOOKUP(H160,'2-班级信息'!A:AM,23,0),"错误"))</f>
        <v/>
      </c>
      <c r="J160" s="8" t="str">
        <f>IF(E160="","",IFERROR(VLOOKUP(H160,'2-班级信息'!A:AM,24,0),"错误"))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IF(E160="","",IFERROR(VLOOKUP(H160,'2-班级信息'!A:AH,30,0),"错误"))</f>
        <v/>
      </c>
      <c r="M160" s="104"/>
      <c r="N160" s="105"/>
      <c r="O160" s="106">
        <f>SUMIF('6-学员费用预警表'!A:A,E160,'6-学员费用预警表'!F:F)</f>
        <v>0</v>
      </c>
      <c r="P160" s="106">
        <f>SUMIF('6-学员费用预警表'!A:A,E160,'6-学员费用预警表'!I:I)</f>
        <v>0</v>
      </c>
      <c r="Q160" s="107" t="str">
        <f>IF(E160="","",IFERROR(VLOOKUP(E160,'1-学员信息表'!A:AG,8,0),"错误"))</f>
        <v/>
      </c>
      <c r="R160" s="108"/>
      <c r="S160" s="109"/>
      <c r="T160" s="1"/>
      <c r="U160" s="12"/>
      <c r="V160" s="110"/>
      <c r="W160" s="8" t="str">
        <f>IF(E160="","",IF(ISERROR(VLOOKUP(E160,'1-学员信息表'!A:AG,9,0)),"错误",IF(VLOOKUP(E160,'1-学员信息表'!A:AG,9,0)="","错误",VLOOKUP(E160,'1-学员信息表'!A:AG,9,0))))</f>
        <v/>
      </c>
      <c r="X160" s="107" t="str">
        <f>IF(E160="","",IF(ISERROR(VLOOKUP(E160,'1-学员信息表'!A:AG,20,0)),"错误",IF(VLOOKUP(E160,'1-学员信息表'!A:AG,20,0)="","错误",VLOOKUP(E160,'1-学员信息表'!A:AG,20,0))))</f>
        <v/>
      </c>
      <c r="Y160" s="107" t="str">
        <f>IF(E160="","",IF(ISERROR(VLOOKUP(E160,'1-学员信息表'!A:AG,20,0)),"错误",IF(VLOOKUP(E160,'1-学员信息表'!A:AG,20,0)="","错误",VLOOKUP(E160,'1-学员信息表'!A:AG,20,0))))</f>
        <v/>
      </c>
    </row>
    <row r="161" spans="1:25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10"/>
      <c r="E161" s="1"/>
      <c r="F161" s="12" t="str">
        <f>IF(E161="","",IFERROR(VLOOKUP(E161,'1-学员信息表'!A:AG,2,0),"错误"))</f>
        <v/>
      </c>
      <c r="G161" s="12" t="str">
        <f>IF(E161="","",VLOOKUP(LEFT(H161,3),班级编码!A:M,8,0))</f>
        <v/>
      </c>
      <c r="H161" s="1"/>
      <c r="I161" s="8" t="str">
        <f>IF(E161="","",IFERROR(VLOOKUP(H161,'2-班级信息'!A:AM,23,0),"错误"))</f>
        <v/>
      </c>
      <c r="J161" s="8" t="str">
        <f>IF(E161="","",IFERROR(VLOOKUP(H161,'2-班级信息'!A:AM,24,0),"错误"))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IF(E161="","",IFERROR(VLOOKUP(H161,'2-班级信息'!A:AH,30,0),"错误"))</f>
        <v/>
      </c>
      <c r="M161" s="104"/>
      <c r="N161" s="105"/>
      <c r="O161" s="106">
        <f>SUMIF('6-学员费用预警表'!A:A,E161,'6-学员费用预警表'!F:F)</f>
        <v>0</v>
      </c>
      <c r="P161" s="106">
        <f>SUMIF('6-学员费用预警表'!A:A,E161,'6-学员费用预警表'!I:I)</f>
        <v>0</v>
      </c>
      <c r="Q161" s="107" t="str">
        <f>IF(E161="","",IFERROR(VLOOKUP(E161,'1-学员信息表'!A:AG,8,0),"错误"))</f>
        <v/>
      </c>
      <c r="R161" s="108"/>
      <c r="S161" s="109"/>
      <c r="T161" s="1"/>
      <c r="U161" s="12"/>
      <c r="V161" s="110"/>
      <c r="W161" s="8" t="str">
        <f>IF(E161="","",IF(ISERROR(VLOOKUP(E161,'1-学员信息表'!A:AG,9,0)),"错误",IF(VLOOKUP(E161,'1-学员信息表'!A:AG,9,0)="","错误",VLOOKUP(E161,'1-学员信息表'!A:AG,9,0))))</f>
        <v/>
      </c>
      <c r="X161" s="107" t="str">
        <f>IF(E161="","",IF(ISERROR(VLOOKUP(E161,'1-学员信息表'!A:AG,20,0)),"错误",IF(VLOOKUP(E161,'1-学员信息表'!A:AG,20,0)="","错误",VLOOKUP(E161,'1-学员信息表'!A:AG,20,0))))</f>
        <v/>
      </c>
      <c r="Y161" s="107" t="str">
        <f>IF(E161="","",IF(ISERROR(VLOOKUP(E161,'1-学员信息表'!A:AG,20,0)),"错误",IF(VLOOKUP(E161,'1-学员信息表'!A:AG,20,0)="","错误",VLOOKUP(E161,'1-学员信息表'!A:AG,20,0))))</f>
        <v/>
      </c>
    </row>
    <row r="162" spans="1:25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10"/>
      <c r="E162" s="1"/>
      <c r="F162" s="12" t="str">
        <f>IF(E162="","",IFERROR(VLOOKUP(E162,'1-学员信息表'!A:AG,2,0),"错误"))</f>
        <v/>
      </c>
      <c r="G162" s="12" t="str">
        <f>IF(E162="","",VLOOKUP(LEFT(H162,3),班级编码!A:M,8,0))</f>
        <v/>
      </c>
      <c r="H162" s="1"/>
      <c r="I162" s="8" t="str">
        <f>IF(E162="","",IFERROR(VLOOKUP(H162,'2-班级信息'!A:AM,23,0),"错误"))</f>
        <v/>
      </c>
      <c r="J162" s="8" t="str">
        <f>IF(E162="","",IFERROR(VLOOKUP(H162,'2-班级信息'!A:AM,24,0),"错误"))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IF(E162="","",IFERROR(VLOOKUP(H162,'2-班级信息'!A:AH,30,0),"错误"))</f>
        <v/>
      </c>
      <c r="M162" s="104"/>
      <c r="N162" s="105"/>
      <c r="O162" s="106">
        <f>SUMIF('6-学员费用预警表'!A:A,E162,'6-学员费用预警表'!F:F)</f>
        <v>0</v>
      </c>
      <c r="P162" s="106">
        <f>SUMIF('6-学员费用预警表'!A:A,E162,'6-学员费用预警表'!I:I)</f>
        <v>0</v>
      </c>
      <c r="Q162" s="107" t="str">
        <f>IF(E162="","",IFERROR(VLOOKUP(E162,'1-学员信息表'!A:AG,8,0),"错误"))</f>
        <v/>
      </c>
      <c r="R162" s="108"/>
      <c r="S162" s="109"/>
      <c r="T162" s="1"/>
      <c r="U162" s="12"/>
      <c r="V162" s="110"/>
      <c r="W162" s="8" t="str">
        <f>IF(E162="","",IF(ISERROR(VLOOKUP(E162,'1-学员信息表'!A:AG,9,0)),"错误",IF(VLOOKUP(E162,'1-学员信息表'!A:AG,9,0)="","错误",VLOOKUP(E162,'1-学员信息表'!A:AG,9,0))))</f>
        <v/>
      </c>
      <c r="X162" s="107" t="str">
        <f>IF(E162="","",IF(ISERROR(VLOOKUP(E162,'1-学员信息表'!A:AG,20,0)),"错误",IF(VLOOKUP(E162,'1-学员信息表'!A:AG,20,0)="","错误",VLOOKUP(E162,'1-学员信息表'!A:AG,20,0))))</f>
        <v/>
      </c>
      <c r="Y162" s="107" t="str">
        <f>IF(E162="","",IF(ISERROR(VLOOKUP(E162,'1-学员信息表'!A:AG,20,0)),"错误",IF(VLOOKUP(E162,'1-学员信息表'!A:AG,20,0)="","错误",VLOOKUP(E162,'1-学员信息表'!A:AG,20,0))))</f>
        <v/>
      </c>
    </row>
    <row r="163" spans="1:25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10"/>
      <c r="E163" s="1"/>
      <c r="F163" s="12" t="str">
        <f>IF(E163="","",IFERROR(VLOOKUP(E163,'1-学员信息表'!A:AG,2,0),"错误"))</f>
        <v/>
      </c>
      <c r="G163" s="12" t="str">
        <f>IF(E163="","",VLOOKUP(LEFT(H163,3),班级编码!A:M,8,0))</f>
        <v/>
      </c>
      <c r="H163" s="1"/>
      <c r="I163" s="8" t="str">
        <f>IF(E163="","",IFERROR(VLOOKUP(H163,'2-班级信息'!A:AM,23,0),"错误"))</f>
        <v/>
      </c>
      <c r="J163" s="8" t="str">
        <f>IF(E163="","",IFERROR(VLOOKUP(H163,'2-班级信息'!A:AM,24,0),"错误"))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IF(E163="","",IFERROR(VLOOKUP(H163,'2-班级信息'!A:AH,30,0),"错误"))</f>
        <v/>
      </c>
      <c r="M163" s="104"/>
      <c r="N163" s="105"/>
      <c r="O163" s="106">
        <f>SUMIF('6-学员费用预警表'!A:A,E163,'6-学员费用预警表'!F:F)</f>
        <v>0</v>
      </c>
      <c r="P163" s="106">
        <f>SUMIF('6-学员费用预警表'!A:A,E163,'6-学员费用预警表'!I:I)</f>
        <v>0</v>
      </c>
      <c r="Q163" s="107" t="str">
        <f>IF(E163="","",IFERROR(VLOOKUP(E163,'1-学员信息表'!A:AG,8,0),"错误"))</f>
        <v/>
      </c>
      <c r="R163" s="108"/>
      <c r="S163" s="109"/>
      <c r="T163" s="1"/>
      <c r="U163" s="12"/>
      <c r="V163" s="110"/>
      <c r="W163" s="8" t="str">
        <f>IF(E163="","",IF(ISERROR(VLOOKUP(E163,'1-学员信息表'!A:AG,9,0)),"错误",IF(VLOOKUP(E163,'1-学员信息表'!A:AG,9,0)="","错误",VLOOKUP(E163,'1-学员信息表'!A:AG,9,0))))</f>
        <v/>
      </c>
      <c r="X163" s="107" t="str">
        <f>IF(E163="","",IF(ISERROR(VLOOKUP(E163,'1-学员信息表'!A:AG,20,0)),"错误",IF(VLOOKUP(E163,'1-学员信息表'!A:AG,20,0)="","错误",VLOOKUP(E163,'1-学员信息表'!A:AG,20,0))))</f>
        <v/>
      </c>
      <c r="Y163" s="107" t="str">
        <f>IF(E163="","",IF(ISERROR(VLOOKUP(E163,'1-学员信息表'!A:AG,20,0)),"错误",IF(VLOOKUP(E163,'1-学员信息表'!A:AG,20,0)="","错误",VLOOKUP(E163,'1-学员信息表'!A:AG,20,0))))</f>
        <v/>
      </c>
    </row>
    <row r="164" spans="1:25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10"/>
      <c r="E164" s="1"/>
      <c r="F164" s="12" t="str">
        <f>IF(E164="","",IFERROR(VLOOKUP(E164,'1-学员信息表'!A:AG,2,0),"错误"))</f>
        <v/>
      </c>
      <c r="G164" s="12" t="str">
        <f>IF(E164="","",VLOOKUP(LEFT(H164,3),班级编码!A:M,8,0))</f>
        <v/>
      </c>
      <c r="H164" s="1"/>
      <c r="I164" s="8" t="str">
        <f>IF(E164="","",IFERROR(VLOOKUP(H164,'2-班级信息'!A:AM,23,0),"错误"))</f>
        <v/>
      </c>
      <c r="J164" s="8" t="str">
        <f>IF(E164="","",IFERROR(VLOOKUP(H164,'2-班级信息'!A:AM,24,0),"错误"))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IF(E164="","",IFERROR(VLOOKUP(H164,'2-班级信息'!A:AH,30,0),"错误"))</f>
        <v/>
      </c>
      <c r="M164" s="104"/>
      <c r="N164" s="105"/>
      <c r="O164" s="106">
        <f>SUMIF('6-学员费用预警表'!A:A,E164,'6-学员费用预警表'!F:F)</f>
        <v>0</v>
      </c>
      <c r="P164" s="106">
        <f>SUMIF('6-学员费用预警表'!A:A,E164,'6-学员费用预警表'!I:I)</f>
        <v>0</v>
      </c>
      <c r="Q164" s="107" t="str">
        <f>IF(E164="","",IFERROR(VLOOKUP(E164,'1-学员信息表'!A:AG,8,0),"错误"))</f>
        <v/>
      </c>
      <c r="R164" s="108"/>
      <c r="S164" s="109"/>
      <c r="T164" s="1"/>
      <c r="U164" s="12"/>
      <c r="V164" s="110"/>
      <c r="W164" s="8" t="str">
        <f>IF(E164="","",IF(ISERROR(VLOOKUP(E164,'1-学员信息表'!A:AG,9,0)),"错误",IF(VLOOKUP(E164,'1-学员信息表'!A:AG,9,0)="","错误",VLOOKUP(E164,'1-学员信息表'!A:AG,9,0))))</f>
        <v/>
      </c>
      <c r="X164" s="107" t="str">
        <f>IF(E164="","",IF(ISERROR(VLOOKUP(E164,'1-学员信息表'!A:AG,20,0)),"错误",IF(VLOOKUP(E164,'1-学员信息表'!A:AG,20,0)="","错误",VLOOKUP(E164,'1-学员信息表'!A:AG,20,0))))</f>
        <v/>
      </c>
      <c r="Y164" s="107" t="str">
        <f>IF(E164="","",IF(ISERROR(VLOOKUP(E164,'1-学员信息表'!A:AG,20,0)),"错误",IF(VLOOKUP(E164,'1-学员信息表'!A:AG,20,0)="","错误",VLOOKUP(E164,'1-学员信息表'!A:AG,20,0))))</f>
        <v/>
      </c>
    </row>
    <row r="165" spans="1:25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10"/>
      <c r="E165" s="1"/>
      <c r="F165" s="12" t="str">
        <f>IF(E165="","",IFERROR(VLOOKUP(E165,'1-学员信息表'!A:AG,2,0),"错误"))</f>
        <v/>
      </c>
      <c r="G165" s="12" t="str">
        <f>IF(E165="","",VLOOKUP(LEFT(H165,3),班级编码!A:M,8,0))</f>
        <v/>
      </c>
      <c r="H165" s="1"/>
      <c r="I165" s="8" t="str">
        <f>IF(E165="","",IFERROR(VLOOKUP(H165,'2-班级信息'!A:AM,23,0),"错误"))</f>
        <v/>
      </c>
      <c r="J165" s="8" t="str">
        <f>IF(E165="","",IFERROR(VLOOKUP(H165,'2-班级信息'!A:AM,24,0),"错误"))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IF(E165="","",IFERROR(VLOOKUP(H165,'2-班级信息'!A:AH,30,0),"错误"))</f>
        <v/>
      </c>
      <c r="M165" s="104"/>
      <c r="N165" s="105"/>
      <c r="O165" s="106">
        <f>SUMIF('6-学员费用预警表'!A:A,E165,'6-学员费用预警表'!F:F)</f>
        <v>0</v>
      </c>
      <c r="P165" s="106">
        <f>SUMIF('6-学员费用预警表'!A:A,E165,'6-学员费用预警表'!I:I)</f>
        <v>0</v>
      </c>
      <c r="Q165" s="107" t="str">
        <f>IF(E165="","",IFERROR(VLOOKUP(E165,'1-学员信息表'!A:AG,8,0),"错误"))</f>
        <v/>
      </c>
      <c r="R165" s="108"/>
      <c r="S165" s="109"/>
      <c r="T165" s="1"/>
      <c r="U165" s="12"/>
      <c r="V165" s="110"/>
      <c r="W165" s="8" t="str">
        <f>IF(E165="","",IF(ISERROR(VLOOKUP(E165,'1-学员信息表'!A:AG,9,0)),"错误",IF(VLOOKUP(E165,'1-学员信息表'!A:AG,9,0)="","错误",VLOOKUP(E165,'1-学员信息表'!A:AG,9,0))))</f>
        <v/>
      </c>
      <c r="X165" s="107" t="str">
        <f>IF(E165="","",IF(ISERROR(VLOOKUP(E165,'1-学员信息表'!A:AG,20,0)),"错误",IF(VLOOKUP(E165,'1-学员信息表'!A:AG,20,0)="","错误",VLOOKUP(E165,'1-学员信息表'!A:AG,20,0))))</f>
        <v/>
      </c>
      <c r="Y165" s="107" t="str">
        <f>IF(E165="","",IF(ISERROR(VLOOKUP(E165,'1-学员信息表'!A:AG,20,0)),"错误",IF(VLOOKUP(E165,'1-学员信息表'!A:AG,20,0)="","错误",VLOOKUP(E165,'1-学员信息表'!A:AG,20,0))))</f>
        <v/>
      </c>
    </row>
    <row r="166" spans="1:25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10"/>
      <c r="E166" s="1"/>
      <c r="F166" s="12" t="str">
        <f>IF(E166="","",IFERROR(VLOOKUP(E166,'1-学员信息表'!A:AG,2,0),"错误"))</f>
        <v/>
      </c>
      <c r="G166" s="12" t="str">
        <f>IF(E166="","",VLOOKUP(LEFT(H166,3),班级编码!A:M,8,0))</f>
        <v/>
      </c>
      <c r="H166" s="1"/>
      <c r="I166" s="8" t="str">
        <f>IF(E166="","",IFERROR(VLOOKUP(H166,'2-班级信息'!A:AM,23,0),"错误"))</f>
        <v/>
      </c>
      <c r="J166" s="8" t="str">
        <f>IF(E166="","",IFERROR(VLOOKUP(H166,'2-班级信息'!A:AM,24,0),"错误"))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IF(E166="","",IFERROR(VLOOKUP(H166,'2-班级信息'!A:AH,30,0),"错误"))</f>
        <v/>
      </c>
      <c r="M166" s="104"/>
      <c r="N166" s="105"/>
      <c r="O166" s="106">
        <f>SUMIF('6-学员费用预警表'!A:A,E166,'6-学员费用预警表'!F:F)</f>
        <v>0</v>
      </c>
      <c r="P166" s="106">
        <f>SUMIF('6-学员费用预警表'!A:A,E166,'6-学员费用预警表'!I:I)</f>
        <v>0</v>
      </c>
      <c r="Q166" s="107" t="str">
        <f>IF(E166="","",IFERROR(VLOOKUP(E166,'1-学员信息表'!A:AG,8,0),"错误"))</f>
        <v/>
      </c>
      <c r="R166" s="108"/>
      <c r="S166" s="109"/>
      <c r="T166" s="1"/>
      <c r="U166" s="12"/>
      <c r="V166" s="110"/>
      <c r="W166" s="8" t="str">
        <f>IF(E166="","",IF(ISERROR(VLOOKUP(E166,'1-学员信息表'!A:AG,9,0)),"错误",IF(VLOOKUP(E166,'1-学员信息表'!A:AG,9,0)="","错误",VLOOKUP(E166,'1-学员信息表'!A:AG,9,0))))</f>
        <v/>
      </c>
      <c r="X166" s="107" t="str">
        <f>IF(E166="","",IF(ISERROR(VLOOKUP(E166,'1-学员信息表'!A:AG,20,0)),"错误",IF(VLOOKUP(E166,'1-学员信息表'!A:AG,20,0)="","错误",VLOOKUP(E166,'1-学员信息表'!A:AG,20,0))))</f>
        <v/>
      </c>
      <c r="Y166" s="107" t="str">
        <f>IF(E166="","",IF(ISERROR(VLOOKUP(E166,'1-学员信息表'!A:AG,20,0)),"错误",IF(VLOOKUP(E166,'1-学员信息表'!A:AG,20,0)="","错误",VLOOKUP(E166,'1-学员信息表'!A:AG,20,0))))</f>
        <v/>
      </c>
    </row>
    <row r="167" spans="1:25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10"/>
      <c r="E167" s="1"/>
      <c r="F167" s="12" t="str">
        <f>IF(E167="","",IFERROR(VLOOKUP(E167,'1-学员信息表'!A:AG,2,0),"错误"))</f>
        <v/>
      </c>
      <c r="G167" s="12" t="str">
        <f>IF(E167="","",VLOOKUP(LEFT(H167,3),班级编码!A:M,8,0))</f>
        <v/>
      </c>
      <c r="H167" s="1"/>
      <c r="I167" s="8" t="str">
        <f>IF(E167="","",IFERROR(VLOOKUP(H167,'2-班级信息'!A:AM,23,0),"错误"))</f>
        <v/>
      </c>
      <c r="J167" s="8" t="str">
        <f>IF(E167="","",IFERROR(VLOOKUP(H167,'2-班级信息'!A:AM,24,0),"错误"))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IF(E167="","",IFERROR(VLOOKUP(H167,'2-班级信息'!A:AH,30,0),"错误"))</f>
        <v/>
      </c>
      <c r="M167" s="104"/>
      <c r="N167" s="105"/>
      <c r="O167" s="106">
        <f>SUMIF('6-学员费用预警表'!A:A,E167,'6-学员费用预警表'!F:F)</f>
        <v>0</v>
      </c>
      <c r="P167" s="106">
        <f>SUMIF('6-学员费用预警表'!A:A,E167,'6-学员费用预警表'!I:I)</f>
        <v>0</v>
      </c>
      <c r="Q167" s="107" t="str">
        <f>IF(E167="","",IFERROR(VLOOKUP(E167,'1-学员信息表'!A:AG,8,0),"错误"))</f>
        <v/>
      </c>
      <c r="R167" s="108"/>
      <c r="S167" s="109"/>
      <c r="T167" s="1"/>
      <c r="U167" s="12"/>
      <c r="V167" s="110"/>
      <c r="W167" s="8" t="str">
        <f>IF(E167="","",IF(ISERROR(VLOOKUP(E167,'1-学员信息表'!A:AG,9,0)),"错误",IF(VLOOKUP(E167,'1-学员信息表'!A:AG,9,0)="","错误",VLOOKUP(E167,'1-学员信息表'!A:AG,9,0))))</f>
        <v/>
      </c>
      <c r="X167" s="107" t="str">
        <f>IF(E167="","",IF(ISERROR(VLOOKUP(E167,'1-学员信息表'!A:AG,20,0)),"错误",IF(VLOOKUP(E167,'1-学员信息表'!A:AG,20,0)="","错误",VLOOKUP(E167,'1-学员信息表'!A:AG,20,0))))</f>
        <v/>
      </c>
      <c r="Y167" s="107" t="str">
        <f>IF(E167="","",IF(ISERROR(VLOOKUP(E167,'1-学员信息表'!A:AG,20,0)),"错误",IF(VLOOKUP(E167,'1-学员信息表'!A:AG,20,0)="","错误",VLOOKUP(E167,'1-学员信息表'!A:AG,20,0))))</f>
        <v/>
      </c>
    </row>
    <row r="168" spans="1:25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10"/>
      <c r="E168" s="1"/>
      <c r="F168" s="12" t="str">
        <f>IF(E168="","",IFERROR(VLOOKUP(E168,'1-学员信息表'!A:AG,2,0),"错误"))</f>
        <v/>
      </c>
      <c r="G168" s="12" t="str">
        <f>IF(E168="","",VLOOKUP(LEFT(H168,3),班级编码!A:M,8,0))</f>
        <v/>
      </c>
      <c r="H168" s="1"/>
      <c r="I168" s="8" t="str">
        <f>IF(E168="","",IFERROR(VLOOKUP(H168,'2-班级信息'!A:AM,23,0),"错误"))</f>
        <v/>
      </c>
      <c r="J168" s="8" t="str">
        <f>IF(E168="","",IFERROR(VLOOKUP(H168,'2-班级信息'!A:AM,24,0),"错误"))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IF(E168="","",IFERROR(VLOOKUP(H168,'2-班级信息'!A:AH,30,0),"错误"))</f>
        <v/>
      </c>
      <c r="M168" s="104"/>
      <c r="N168" s="105"/>
      <c r="O168" s="106">
        <f>SUMIF('6-学员费用预警表'!A:A,E168,'6-学员费用预警表'!F:F)</f>
        <v>0</v>
      </c>
      <c r="P168" s="106">
        <f>SUMIF('6-学员费用预警表'!A:A,E168,'6-学员费用预警表'!I:I)</f>
        <v>0</v>
      </c>
      <c r="Q168" s="107" t="str">
        <f>IF(E168="","",IFERROR(VLOOKUP(E168,'1-学员信息表'!A:AG,8,0),"错误"))</f>
        <v/>
      </c>
      <c r="R168" s="108"/>
      <c r="S168" s="109"/>
      <c r="T168" s="1"/>
      <c r="U168" s="12"/>
      <c r="V168" s="110"/>
      <c r="W168" s="8" t="str">
        <f>IF(E168="","",IF(ISERROR(VLOOKUP(E168,'1-学员信息表'!A:AG,9,0)),"错误",IF(VLOOKUP(E168,'1-学员信息表'!A:AG,9,0)="","错误",VLOOKUP(E168,'1-学员信息表'!A:AG,9,0))))</f>
        <v/>
      </c>
      <c r="X168" s="107" t="str">
        <f>IF(E168="","",IF(ISERROR(VLOOKUP(E168,'1-学员信息表'!A:AG,20,0)),"错误",IF(VLOOKUP(E168,'1-学员信息表'!A:AG,20,0)="","错误",VLOOKUP(E168,'1-学员信息表'!A:AG,20,0))))</f>
        <v/>
      </c>
      <c r="Y168" s="107" t="str">
        <f>IF(E168="","",IF(ISERROR(VLOOKUP(E168,'1-学员信息表'!A:AG,20,0)),"错误",IF(VLOOKUP(E168,'1-学员信息表'!A:AG,20,0)="","错误",VLOOKUP(E168,'1-学员信息表'!A:AG,20,0))))</f>
        <v/>
      </c>
    </row>
    <row r="169" spans="1:25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10"/>
      <c r="E169" s="1"/>
      <c r="F169" s="12" t="str">
        <f>IF(E169="","",IFERROR(VLOOKUP(E169,'1-学员信息表'!A:AG,2,0),"错误"))</f>
        <v/>
      </c>
      <c r="G169" s="12" t="str">
        <f>IF(E169="","",VLOOKUP(LEFT(H169,3),班级编码!A:M,8,0))</f>
        <v/>
      </c>
      <c r="H169" s="1"/>
      <c r="I169" s="8" t="str">
        <f>IF(E169="","",IFERROR(VLOOKUP(H169,'2-班级信息'!A:AM,23,0),"错误"))</f>
        <v/>
      </c>
      <c r="J169" s="8" t="str">
        <f>IF(E169="","",IFERROR(VLOOKUP(H169,'2-班级信息'!A:AM,24,0),"错误"))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IF(E169="","",IFERROR(VLOOKUP(H169,'2-班级信息'!A:AH,30,0),"错误"))</f>
        <v/>
      </c>
      <c r="M169" s="104"/>
      <c r="N169" s="105"/>
      <c r="O169" s="106">
        <f>SUMIF('6-学员费用预警表'!A:A,E169,'6-学员费用预警表'!F:F)</f>
        <v>0</v>
      </c>
      <c r="P169" s="106">
        <f>SUMIF('6-学员费用预警表'!A:A,E169,'6-学员费用预警表'!I:I)</f>
        <v>0</v>
      </c>
      <c r="Q169" s="107" t="str">
        <f>IF(E169="","",IFERROR(VLOOKUP(E169,'1-学员信息表'!A:AG,8,0),"错误"))</f>
        <v/>
      </c>
      <c r="R169" s="108"/>
      <c r="S169" s="109"/>
      <c r="T169" s="1"/>
      <c r="U169" s="12"/>
      <c r="V169" s="110"/>
      <c r="W169" s="8" t="str">
        <f>IF(E169="","",IF(ISERROR(VLOOKUP(E169,'1-学员信息表'!A:AG,9,0)),"错误",IF(VLOOKUP(E169,'1-学员信息表'!A:AG,9,0)="","错误",VLOOKUP(E169,'1-学员信息表'!A:AG,9,0))))</f>
        <v/>
      </c>
      <c r="X169" s="107" t="str">
        <f>IF(E169="","",IF(ISERROR(VLOOKUP(E169,'1-学员信息表'!A:AG,20,0)),"错误",IF(VLOOKUP(E169,'1-学员信息表'!A:AG,20,0)="","错误",VLOOKUP(E169,'1-学员信息表'!A:AG,20,0))))</f>
        <v/>
      </c>
      <c r="Y169" s="107" t="str">
        <f>IF(E169="","",IF(ISERROR(VLOOKUP(E169,'1-学员信息表'!A:AG,20,0)),"错误",IF(VLOOKUP(E169,'1-学员信息表'!A:AG,20,0)="","错误",VLOOKUP(E169,'1-学员信息表'!A:AG,20,0))))</f>
        <v/>
      </c>
    </row>
    <row r="170" spans="1:25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10"/>
      <c r="E170" s="1"/>
      <c r="F170" s="12" t="str">
        <f>IF(E170="","",IFERROR(VLOOKUP(E170,'1-学员信息表'!A:AG,2,0),"错误"))</f>
        <v/>
      </c>
      <c r="G170" s="12" t="str">
        <f>IF(E170="","",VLOOKUP(LEFT(H170,3),班级编码!A:M,8,0))</f>
        <v/>
      </c>
      <c r="H170" s="1"/>
      <c r="I170" s="8" t="str">
        <f>IF(E170="","",IFERROR(VLOOKUP(H170,'2-班级信息'!A:AM,23,0),"错误"))</f>
        <v/>
      </c>
      <c r="J170" s="8" t="str">
        <f>IF(E170="","",IFERROR(VLOOKUP(H170,'2-班级信息'!A:AM,24,0),"错误"))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IF(E170="","",IFERROR(VLOOKUP(H170,'2-班级信息'!A:AH,30,0),"错误"))</f>
        <v/>
      </c>
      <c r="M170" s="104"/>
      <c r="N170" s="105"/>
      <c r="O170" s="106">
        <f>SUMIF('6-学员费用预警表'!A:A,E170,'6-学员费用预警表'!F:F)</f>
        <v>0</v>
      </c>
      <c r="P170" s="106">
        <f>SUMIF('6-学员费用预警表'!A:A,E170,'6-学员费用预警表'!I:I)</f>
        <v>0</v>
      </c>
      <c r="Q170" s="107" t="str">
        <f>IF(E170="","",IFERROR(VLOOKUP(E170,'1-学员信息表'!A:AG,8,0),"错误"))</f>
        <v/>
      </c>
      <c r="R170" s="108"/>
      <c r="S170" s="109"/>
      <c r="T170" s="1"/>
      <c r="U170" s="12"/>
      <c r="V170" s="110"/>
      <c r="W170" s="8" t="str">
        <f>IF(E170="","",IF(ISERROR(VLOOKUP(E170,'1-学员信息表'!A:AG,9,0)),"错误",IF(VLOOKUP(E170,'1-学员信息表'!A:AG,9,0)="","错误",VLOOKUP(E170,'1-学员信息表'!A:AG,9,0))))</f>
        <v/>
      </c>
      <c r="X170" s="107" t="str">
        <f>IF(E170="","",IF(ISERROR(VLOOKUP(E170,'1-学员信息表'!A:AG,20,0)),"错误",IF(VLOOKUP(E170,'1-学员信息表'!A:AG,20,0)="","错误",VLOOKUP(E170,'1-学员信息表'!A:AG,20,0))))</f>
        <v/>
      </c>
      <c r="Y170" s="107" t="str">
        <f>IF(E170="","",IF(ISERROR(VLOOKUP(E170,'1-学员信息表'!A:AG,20,0)),"错误",IF(VLOOKUP(E170,'1-学员信息表'!A:AG,20,0)="","错误",VLOOKUP(E170,'1-学员信息表'!A:AG,20,0))))</f>
        <v/>
      </c>
    </row>
    <row r="171" spans="1:25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10"/>
      <c r="E171" s="1"/>
      <c r="F171" s="12" t="str">
        <f>IF(E171="","",IFERROR(VLOOKUP(E171,'1-学员信息表'!A:AG,2,0),"错误"))</f>
        <v/>
      </c>
      <c r="G171" s="12" t="str">
        <f>IF(E171="","",VLOOKUP(LEFT(H171,3),班级编码!A:M,8,0))</f>
        <v/>
      </c>
      <c r="H171" s="1"/>
      <c r="I171" s="8" t="str">
        <f>IF(E171="","",IFERROR(VLOOKUP(H171,'2-班级信息'!A:AM,23,0),"错误"))</f>
        <v/>
      </c>
      <c r="J171" s="8" t="str">
        <f>IF(E171="","",IFERROR(VLOOKUP(H171,'2-班级信息'!A:AM,24,0),"错误"))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IF(E171="","",IFERROR(VLOOKUP(H171,'2-班级信息'!A:AH,30,0),"错误"))</f>
        <v/>
      </c>
      <c r="M171" s="104"/>
      <c r="N171" s="105"/>
      <c r="O171" s="106">
        <f>SUMIF('6-学员费用预警表'!A:A,E171,'6-学员费用预警表'!F:F)</f>
        <v>0</v>
      </c>
      <c r="P171" s="106">
        <f>SUMIF('6-学员费用预警表'!A:A,E171,'6-学员费用预警表'!I:I)</f>
        <v>0</v>
      </c>
      <c r="Q171" s="107" t="str">
        <f>IF(E171="","",IFERROR(VLOOKUP(E171,'1-学员信息表'!A:AG,8,0),"错误"))</f>
        <v/>
      </c>
      <c r="R171" s="108"/>
      <c r="S171" s="109"/>
      <c r="T171" s="1"/>
      <c r="U171" s="12"/>
      <c r="V171" s="110"/>
      <c r="W171" s="8" t="str">
        <f>IF(E171="","",IF(ISERROR(VLOOKUP(E171,'1-学员信息表'!A:AG,9,0)),"错误",IF(VLOOKUP(E171,'1-学员信息表'!A:AG,9,0)="","错误",VLOOKUP(E171,'1-学员信息表'!A:AG,9,0))))</f>
        <v/>
      </c>
      <c r="X171" s="107" t="str">
        <f>IF(E171="","",IF(ISERROR(VLOOKUP(E171,'1-学员信息表'!A:AG,20,0)),"错误",IF(VLOOKUP(E171,'1-学员信息表'!A:AG,20,0)="","错误",VLOOKUP(E171,'1-学员信息表'!A:AG,20,0))))</f>
        <v/>
      </c>
      <c r="Y171" s="107" t="str">
        <f>IF(E171="","",IF(ISERROR(VLOOKUP(E171,'1-学员信息表'!A:AG,20,0)),"错误",IF(VLOOKUP(E171,'1-学员信息表'!A:AG,20,0)="","错误",VLOOKUP(E171,'1-学员信息表'!A:AG,20,0))))</f>
        <v/>
      </c>
    </row>
    <row r="172" spans="1:25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10"/>
      <c r="E172" s="1"/>
      <c r="F172" s="12" t="str">
        <f>IF(E172="","",IFERROR(VLOOKUP(E172,'1-学员信息表'!A:AG,2,0),"错误"))</f>
        <v/>
      </c>
      <c r="G172" s="12" t="str">
        <f>IF(E172="","",VLOOKUP(LEFT(H172,3),班级编码!A:M,8,0))</f>
        <v/>
      </c>
      <c r="H172" s="1"/>
      <c r="I172" s="8" t="str">
        <f>IF(E172="","",IFERROR(VLOOKUP(H172,'2-班级信息'!A:AM,23,0),"错误"))</f>
        <v/>
      </c>
      <c r="J172" s="8" t="str">
        <f>IF(E172="","",IFERROR(VLOOKUP(H172,'2-班级信息'!A:AM,24,0),"错误"))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IF(E172="","",IFERROR(VLOOKUP(H172,'2-班级信息'!A:AH,30,0),"错误"))</f>
        <v/>
      </c>
      <c r="M172" s="104"/>
      <c r="N172" s="105"/>
      <c r="O172" s="106">
        <f>SUMIF('6-学员费用预警表'!A:A,E172,'6-学员费用预警表'!F:F)</f>
        <v>0</v>
      </c>
      <c r="P172" s="106">
        <f>SUMIF('6-学员费用预警表'!A:A,E172,'6-学员费用预警表'!I:I)</f>
        <v>0</v>
      </c>
      <c r="Q172" s="107" t="str">
        <f>IF(E172="","",IFERROR(VLOOKUP(E172,'1-学员信息表'!A:AG,8,0),"错误"))</f>
        <v/>
      </c>
      <c r="R172" s="108"/>
      <c r="S172" s="109"/>
      <c r="T172" s="1"/>
      <c r="U172" s="12"/>
      <c r="V172" s="110"/>
      <c r="W172" s="8" t="str">
        <f>IF(E172="","",IF(ISERROR(VLOOKUP(E172,'1-学员信息表'!A:AG,9,0)),"错误",IF(VLOOKUP(E172,'1-学员信息表'!A:AG,9,0)="","错误",VLOOKUP(E172,'1-学员信息表'!A:AG,9,0))))</f>
        <v/>
      </c>
      <c r="X172" s="107" t="str">
        <f>IF(E172="","",IF(ISERROR(VLOOKUP(E172,'1-学员信息表'!A:AG,20,0)),"错误",IF(VLOOKUP(E172,'1-学员信息表'!A:AG,20,0)="","错误",VLOOKUP(E172,'1-学员信息表'!A:AG,20,0))))</f>
        <v/>
      </c>
      <c r="Y172" s="107" t="str">
        <f>IF(E172="","",IF(ISERROR(VLOOKUP(E172,'1-学员信息表'!A:AG,20,0)),"错误",IF(VLOOKUP(E172,'1-学员信息表'!A:AG,20,0)="","错误",VLOOKUP(E172,'1-学员信息表'!A:AG,20,0))))</f>
        <v/>
      </c>
    </row>
    <row r="173" spans="1:25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10"/>
      <c r="E173" s="1"/>
      <c r="F173" s="12" t="str">
        <f>IF(E173="","",IFERROR(VLOOKUP(E173,'1-学员信息表'!A:AG,2,0),"错误"))</f>
        <v/>
      </c>
      <c r="G173" s="12" t="str">
        <f>IF(E173="","",VLOOKUP(LEFT(H173,3),班级编码!A:M,8,0))</f>
        <v/>
      </c>
      <c r="H173" s="1"/>
      <c r="I173" s="8" t="str">
        <f>IF(E173="","",IFERROR(VLOOKUP(H173,'2-班级信息'!A:AM,23,0),"错误"))</f>
        <v/>
      </c>
      <c r="J173" s="8" t="str">
        <f>IF(E173="","",IFERROR(VLOOKUP(H173,'2-班级信息'!A:AM,24,0),"错误"))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IF(E173="","",IFERROR(VLOOKUP(H173,'2-班级信息'!A:AH,30,0),"错误"))</f>
        <v/>
      </c>
      <c r="M173" s="104"/>
      <c r="N173" s="105"/>
      <c r="O173" s="106">
        <f>SUMIF('6-学员费用预警表'!A:A,E173,'6-学员费用预警表'!F:F)</f>
        <v>0</v>
      </c>
      <c r="P173" s="106">
        <f>SUMIF('6-学员费用预警表'!A:A,E173,'6-学员费用预警表'!I:I)</f>
        <v>0</v>
      </c>
      <c r="Q173" s="107" t="str">
        <f>IF(E173="","",IFERROR(VLOOKUP(E173,'1-学员信息表'!A:AG,8,0),"错误"))</f>
        <v/>
      </c>
      <c r="R173" s="108"/>
      <c r="S173" s="109"/>
      <c r="T173" s="1"/>
      <c r="U173" s="12"/>
      <c r="V173" s="110"/>
      <c r="W173" s="8" t="str">
        <f>IF(E173="","",IF(ISERROR(VLOOKUP(E173,'1-学员信息表'!A:AG,9,0)),"错误",IF(VLOOKUP(E173,'1-学员信息表'!A:AG,9,0)="","错误",VLOOKUP(E173,'1-学员信息表'!A:AG,9,0))))</f>
        <v/>
      </c>
      <c r="X173" s="107" t="str">
        <f>IF(E173="","",IF(ISERROR(VLOOKUP(E173,'1-学员信息表'!A:AG,20,0)),"错误",IF(VLOOKUP(E173,'1-学员信息表'!A:AG,20,0)="","错误",VLOOKUP(E173,'1-学员信息表'!A:AG,20,0))))</f>
        <v/>
      </c>
      <c r="Y173" s="107" t="str">
        <f>IF(E173="","",IF(ISERROR(VLOOKUP(E173,'1-学员信息表'!A:AG,20,0)),"错误",IF(VLOOKUP(E173,'1-学员信息表'!A:AG,20,0)="","错误",VLOOKUP(E173,'1-学员信息表'!A:AG,20,0))))</f>
        <v/>
      </c>
    </row>
    <row r="174" spans="1:25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10"/>
      <c r="E174" s="1"/>
      <c r="F174" s="12" t="str">
        <f>IF(E174="","",IFERROR(VLOOKUP(E174,'1-学员信息表'!A:AG,2,0),"错误"))</f>
        <v/>
      </c>
      <c r="G174" s="12" t="str">
        <f>IF(E174="","",VLOOKUP(LEFT(H174,3),班级编码!A:M,8,0))</f>
        <v/>
      </c>
      <c r="H174" s="1"/>
      <c r="I174" s="8" t="str">
        <f>IF(E174="","",IFERROR(VLOOKUP(H174,'2-班级信息'!A:AM,23,0),"错误"))</f>
        <v/>
      </c>
      <c r="J174" s="8" t="str">
        <f>IF(E174="","",IFERROR(VLOOKUP(H174,'2-班级信息'!A:AM,24,0),"错误"))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IF(E174="","",IFERROR(VLOOKUP(H174,'2-班级信息'!A:AH,30,0),"错误"))</f>
        <v/>
      </c>
      <c r="M174" s="104"/>
      <c r="N174" s="105"/>
      <c r="O174" s="106">
        <f>SUMIF('6-学员费用预警表'!A:A,E174,'6-学员费用预警表'!F:F)</f>
        <v>0</v>
      </c>
      <c r="P174" s="106">
        <f>SUMIF('6-学员费用预警表'!A:A,E174,'6-学员费用预警表'!I:I)</f>
        <v>0</v>
      </c>
      <c r="Q174" s="107" t="str">
        <f>IF(E174="","",IFERROR(VLOOKUP(E174,'1-学员信息表'!A:AG,8,0),"错误"))</f>
        <v/>
      </c>
      <c r="R174" s="108"/>
      <c r="S174" s="109"/>
      <c r="T174" s="1"/>
      <c r="U174" s="12"/>
      <c r="V174" s="110"/>
      <c r="W174" s="8" t="str">
        <f>IF(E174="","",IF(ISERROR(VLOOKUP(E174,'1-学员信息表'!A:AG,9,0)),"错误",IF(VLOOKUP(E174,'1-学员信息表'!A:AG,9,0)="","错误",VLOOKUP(E174,'1-学员信息表'!A:AG,9,0))))</f>
        <v/>
      </c>
      <c r="X174" s="107" t="str">
        <f>IF(E174="","",IF(ISERROR(VLOOKUP(E174,'1-学员信息表'!A:AG,20,0)),"错误",IF(VLOOKUP(E174,'1-学员信息表'!A:AG,20,0)="","错误",VLOOKUP(E174,'1-学员信息表'!A:AG,20,0))))</f>
        <v/>
      </c>
      <c r="Y174" s="107" t="str">
        <f>IF(E174="","",IF(ISERROR(VLOOKUP(E174,'1-学员信息表'!A:AG,20,0)),"错误",IF(VLOOKUP(E174,'1-学员信息表'!A:AG,20,0)="","错误",VLOOKUP(E174,'1-学员信息表'!A:AG,20,0))))</f>
        <v/>
      </c>
    </row>
    <row r="175" spans="1:25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10"/>
      <c r="E175" s="1"/>
      <c r="F175" s="12" t="str">
        <f>IF(E175="","",IFERROR(VLOOKUP(E175,'1-学员信息表'!A:AG,2,0),"错误"))</f>
        <v/>
      </c>
      <c r="G175" s="12" t="str">
        <f>IF(E175="","",VLOOKUP(LEFT(H175,3),班级编码!A:M,8,0))</f>
        <v/>
      </c>
      <c r="H175" s="1"/>
      <c r="I175" s="8" t="str">
        <f>IF(E175="","",IFERROR(VLOOKUP(H175,'2-班级信息'!A:AM,23,0),"错误"))</f>
        <v/>
      </c>
      <c r="J175" s="8" t="str">
        <f>IF(E175="","",IFERROR(VLOOKUP(H175,'2-班级信息'!A:AM,24,0),"错误"))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IF(E175="","",IFERROR(VLOOKUP(H175,'2-班级信息'!A:AH,30,0),"错误"))</f>
        <v/>
      </c>
      <c r="M175" s="104"/>
      <c r="N175" s="105"/>
      <c r="O175" s="106">
        <f>SUMIF('6-学员费用预警表'!A:A,E175,'6-学员费用预警表'!F:F)</f>
        <v>0</v>
      </c>
      <c r="P175" s="106">
        <f>SUMIF('6-学员费用预警表'!A:A,E175,'6-学员费用预警表'!I:I)</f>
        <v>0</v>
      </c>
      <c r="Q175" s="107" t="str">
        <f>IF(E175="","",IFERROR(VLOOKUP(E175,'1-学员信息表'!A:AG,8,0),"错误"))</f>
        <v/>
      </c>
      <c r="R175" s="108"/>
      <c r="S175" s="109"/>
      <c r="T175" s="1"/>
      <c r="U175" s="12"/>
      <c r="V175" s="110"/>
      <c r="W175" s="8" t="str">
        <f>IF(E175="","",IF(ISERROR(VLOOKUP(E175,'1-学员信息表'!A:AG,9,0)),"错误",IF(VLOOKUP(E175,'1-学员信息表'!A:AG,9,0)="","错误",VLOOKUP(E175,'1-学员信息表'!A:AG,9,0))))</f>
        <v/>
      </c>
      <c r="X175" s="107" t="str">
        <f>IF(E175="","",IF(ISERROR(VLOOKUP(E175,'1-学员信息表'!A:AG,20,0)),"错误",IF(VLOOKUP(E175,'1-学员信息表'!A:AG,20,0)="","错误",VLOOKUP(E175,'1-学员信息表'!A:AG,20,0))))</f>
        <v/>
      </c>
      <c r="Y175" s="107" t="str">
        <f>IF(E175="","",IF(ISERROR(VLOOKUP(E175,'1-学员信息表'!A:AG,20,0)),"错误",IF(VLOOKUP(E175,'1-学员信息表'!A:AG,20,0)="","错误",VLOOKUP(E175,'1-学员信息表'!A:AG,20,0))))</f>
        <v/>
      </c>
    </row>
    <row r="176" spans="1:25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10"/>
      <c r="E176" s="1"/>
      <c r="F176" s="12" t="str">
        <f>IF(E176="","",IFERROR(VLOOKUP(E176,'1-学员信息表'!A:AG,2,0),"错误"))</f>
        <v/>
      </c>
      <c r="G176" s="12" t="str">
        <f>IF(E176="","",VLOOKUP(LEFT(H176,3),班级编码!A:M,8,0))</f>
        <v/>
      </c>
      <c r="H176" s="1"/>
      <c r="I176" s="8" t="str">
        <f>IF(E176="","",IFERROR(VLOOKUP(H176,'2-班级信息'!A:AM,23,0),"错误"))</f>
        <v/>
      </c>
      <c r="J176" s="8" t="str">
        <f>IF(E176="","",IFERROR(VLOOKUP(H176,'2-班级信息'!A:AM,24,0),"错误"))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IF(E176="","",IFERROR(VLOOKUP(H176,'2-班级信息'!A:AH,30,0),"错误"))</f>
        <v/>
      </c>
      <c r="M176" s="104"/>
      <c r="N176" s="105"/>
      <c r="O176" s="106">
        <f>SUMIF('6-学员费用预警表'!A:A,E176,'6-学员费用预警表'!F:F)</f>
        <v>0</v>
      </c>
      <c r="P176" s="106">
        <f>SUMIF('6-学员费用预警表'!A:A,E176,'6-学员费用预警表'!I:I)</f>
        <v>0</v>
      </c>
      <c r="Q176" s="107" t="str">
        <f>IF(E176="","",IFERROR(VLOOKUP(E176,'1-学员信息表'!A:AG,8,0),"错误"))</f>
        <v/>
      </c>
      <c r="R176" s="108"/>
      <c r="S176" s="109"/>
      <c r="T176" s="1"/>
      <c r="U176" s="12"/>
      <c r="V176" s="110"/>
      <c r="W176" s="8" t="str">
        <f>IF(E176="","",IF(ISERROR(VLOOKUP(E176,'1-学员信息表'!A:AG,9,0)),"错误",IF(VLOOKUP(E176,'1-学员信息表'!A:AG,9,0)="","错误",VLOOKUP(E176,'1-学员信息表'!A:AG,9,0))))</f>
        <v/>
      </c>
      <c r="X176" s="107" t="str">
        <f>IF(E176="","",IF(ISERROR(VLOOKUP(E176,'1-学员信息表'!A:AG,20,0)),"错误",IF(VLOOKUP(E176,'1-学员信息表'!A:AG,20,0)="","错误",VLOOKUP(E176,'1-学员信息表'!A:AG,20,0))))</f>
        <v/>
      </c>
      <c r="Y176" s="107" t="str">
        <f>IF(E176="","",IF(ISERROR(VLOOKUP(E176,'1-学员信息表'!A:AG,20,0)),"错误",IF(VLOOKUP(E176,'1-学员信息表'!A:AG,20,0)="","错误",VLOOKUP(E176,'1-学员信息表'!A:AG,20,0))))</f>
        <v/>
      </c>
    </row>
    <row r="177" spans="1:25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10"/>
      <c r="E177" s="1"/>
      <c r="F177" s="12" t="str">
        <f>IF(E177="","",IFERROR(VLOOKUP(E177,'1-学员信息表'!A:AG,2,0),"错误"))</f>
        <v/>
      </c>
      <c r="G177" s="12" t="str">
        <f>IF(E177="","",VLOOKUP(LEFT(H177,3),班级编码!A:M,8,0))</f>
        <v/>
      </c>
      <c r="H177" s="1"/>
      <c r="I177" s="8" t="str">
        <f>IF(E177="","",IFERROR(VLOOKUP(H177,'2-班级信息'!A:AM,23,0),"错误"))</f>
        <v/>
      </c>
      <c r="J177" s="8" t="str">
        <f>IF(E177="","",IFERROR(VLOOKUP(H177,'2-班级信息'!A:AM,24,0),"错误"))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IF(E177="","",IFERROR(VLOOKUP(H177,'2-班级信息'!A:AH,30,0),"错误"))</f>
        <v/>
      </c>
      <c r="M177" s="104"/>
      <c r="N177" s="105"/>
      <c r="O177" s="106">
        <f>SUMIF('6-学员费用预警表'!A:A,E177,'6-学员费用预警表'!F:F)</f>
        <v>0</v>
      </c>
      <c r="P177" s="106">
        <f>SUMIF('6-学员费用预警表'!A:A,E177,'6-学员费用预警表'!I:I)</f>
        <v>0</v>
      </c>
      <c r="Q177" s="107" t="str">
        <f>IF(E177="","",IFERROR(VLOOKUP(E177,'1-学员信息表'!A:AG,8,0),"错误"))</f>
        <v/>
      </c>
      <c r="R177" s="108"/>
      <c r="S177" s="109"/>
      <c r="T177" s="1"/>
      <c r="U177" s="12"/>
      <c r="V177" s="110"/>
      <c r="W177" s="8" t="str">
        <f>IF(E177="","",IF(ISERROR(VLOOKUP(E177,'1-学员信息表'!A:AG,9,0)),"错误",IF(VLOOKUP(E177,'1-学员信息表'!A:AG,9,0)="","错误",VLOOKUP(E177,'1-学员信息表'!A:AG,9,0))))</f>
        <v/>
      </c>
      <c r="X177" s="107" t="str">
        <f>IF(E177="","",IF(ISERROR(VLOOKUP(E177,'1-学员信息表'!A:AG,20,0)),"错误",IF(VLOOKUP(E177,'1-学员信息表'!A:AG,20,0)="","错误",VLOOKUP(E177,'1-学员信息表'!A:AG,20,0))))</f>
        <v/>
      </c>
      <c r="Y177" s="107" t="str">
        <f>IF(E177="","",IF(ISERROR(VLOOKUP(E177,'1-学员信息表'!A:AG,20,0)),"错误",IF(VLOOKUP(E177,'1-学员信息表'!A:AG,20,0)="","错误",VLOOKUP(E177,'1-学员信息表'!A:AG,20,0))))</f>
        <v/>
      </c>
    </row>
    <row r="178" spans="1:25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10"/>
      <c r="E178" s="1"/>
      <c r="F178" s="12" t="str">
        <f>IF(E178="","",IFERROR(VLOOKUP(E178,'1-学员信息表'!A:AG,2,0),"错误"))</f>
        <v/>
      </c>
      <c r="G178" s="12" t="str">
        <f>IF(E178="","",VLOOKUP(LEFT(H178,3),班级编码!A:M,8,0))</f>
        <v/>
      </c>
      <c r="H178" s="1"/>
      <c r="I178" s="8" t="str">
        <f>IF(E178="","",IFERROR(VLOOKUP(H178,'2-班级信息'!A:AM,23,0),"错误"))</f>
        <v/>
      </c>
      <c r="J178" s="8" t="str">
        <f>IF(E178="","",IFERROR(VLOOKUP(H178,'2-班级信息'!A:AM,24,0),"错误"))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IF(E178="","",IFERROR(VLOOKUP(H178,'2-班级信息'!A:AH,30,0),"错误"))</f>
        <v/>
      </c>
      <c r="M178" s="104"/>
      <c r="N178" s="105"/>
      <c r="O178" s="106">
        <f>SUMIF('6-学员费用预警表'!A:A,E178,'6-学员费用预警表'!F:F)</f>
        <v>0</v>
      </c>
      <c r="P178" s="106">
        <f>SUMIF('6-学员费用预警表'!A:A,E178,'6-学员费用预警表'!I:I)</f>
        <v>0</v>
      </c>
      <c r="Q178" s="107" t="str">
        <f>IF(E178="","",IFERROR(VLOOKUP(E178,'1-学员信息表'!A:AG,8,0),"错误"))</f>
        <v/>
      </c>
      <c r="R178" s="108"/>
      <c r="S178" s="109"/>
      <c r="T178" s="1"/>
      <c r="U178" s="12"/>
      <c r="V178" s="110"/>
      <c r="W178" s="8" t="str">
        <f>IF(E178="","",IF(ISERROR(VLOOKUP(E178,'1-学员信息表'!A:AG,9,0)),"错误",IF(VLOOKUP(E178,'1-学员信息表'!A:AG,9,0)="","错误",VLOOKUP(E178,'1-学员信息表'!A:AG,9,0))))</f>
        <v/>
      </c>
      <c r="X178" s="107" t="str">
        <f>IF(E178="","",IF(ISERROR(VLOOKUP(E178,'1-学员信息表'!A:AG,20,0)),"错误",IF(VLOOKUP(E178,'1-学员信息表'!A:AG,20,0)="","错误",VLOOKUP(E178,'1-学员信息表'!A:AG,20,0))))</f>
        <v/>
      </c>
      <c r="Y178" s="107" t="str">
        <f>IF(E178="","",IF(ISERROR(VLOOKUP(E178,'1-学员信息表'!A:AG,20,0)),"错误",IF(VLOOKUP(E178,'1-学员信息表'!A:AG,20,0)="","错误",VLOOKUP(E178,'1-学员信息表'!A:AG,20,0))))</f>
        <v/>
      </c>
    </row>
    <row r="179" spans="1:25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10"/>
      <c r="E179" s="1"/>
      <c r="F179" s="12" t="str">
        <f>IF(E179="","",IFERROR(VLOOKUP(E179,'1-学员信息表'!A:AG,2,0),"错误"))</f>
        <v/>
      </c>
      <c r="G179" s="12" t="str">
        <f>IF(E179="","",VLOOKUP(LEFT(H179,3),班级编码!A:M,8,0))</f>
        <v/>
      </c>
      <c r="H179" s="1"/>
      <c r="I179" s="8" t="str">
        <f>IF(E179="","",IFERROR(VLOOKUP(H179,'2-班级信息'!A:AM,23,0),"错误"))</f>
        <v/>
      </c>
      <c r="J179" s="8" t="str">
        <f>IF(E179="","",IFERROR(VLOOKUP(H179,'2-班级信息'!A:AM,24,0),"错误"))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IF(E179="","",IFERROR(VLOOKUP(H179,'2-班级信息'!A:AH,30,0),"错误"))</f>
        <v/>
      </c>
      <c r="M179" s="104"/>
      <c r="N179" s="105"/>
      <c r="O179" s="106">
        <f>SUMIF('6-学员费用预警表'!A:A,E179,'6-学员费用预警表'!F:F)</f>
        <v>0</v>
      </c>
      <c r="P179" s="106">
        <f>SUMIF('6-学员费用预警表'!A:A,E179,'6-学员费用预警表'!I:I)</f>
        <v>0</v>
      </c>
      <c r="Q179" s="107" t="str">
        <f>IF(E179="","",IFERROR(VLOOKUP(E179,'1-学员信息表'!A:AG,8,0),"错误"))</f>
        <v/>
      </c>
      <c r="R179" s="108"/>
      <c r="S179" s="109"/>
      <c r="T179" s="1"/>
      <c r="U179" s="12"/>
      <c r="V179" s="110"/>
      <c r="W179" s="8" t="str">
        <f>IF(E179="","",IF(ISERROR(VLOOKUP(E179,'1-学员信息表'!A:AG,9,0)),"错误",IF(VLOOKUP(E179,'1-学员信息表'!A:AG,9,0)="","错误",VLOOKUP(E179,'1-学员信息表'!A:AG,9,0))))</f>
        <v/>
      </c>
      <c r="X179" s="107" t="str">
        <f>IF(E179="","",IF(ISERROR(VLOOKUP(E179,'1-学员信息表'!A:AG,20,0)),"错误",IF(VLOOKUP(E179,'1-学员信息表'!A:AG,20,0)="","错误",VLOOKUP(E179,'1-学员信息表'!A:AG,20,0))))</f>
        <v/>
      </c>
      <c r="Y179" s="107" t="str">
        <f>IF(E179="","",IF(ISERROR(VLOOKUP(E179,'1-学员信息表'!A:AG,20,0)),"错误",IF(VLOOKUP(E179,'1-学员信息表'!A:AG,20,0)="","错误",VLOOKUP(E179,'1-学员信息表'!A:AG,20,0))))</f>
        <v/>
      </c>
    </row>
    <row r="180" spans="1:25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10"/>
      <c r="E180" s="1"/>
      <c r="F180" s="12" t="str">
        <f>IF(E180="","",IFERROR(VLOOKUP(E180,'1-学员信息表'!A:AG,2,0),"错误"))</f>
        <v/>
      </c>
      <c r="G180" s="12" t="str">
        <f>IF(E180="","",VLOOKUP(LEFT(H180,3),班级编码!A:M,8,0))</f>
        <v/>
      </c>
      <c r="H180" s="1"/>
      <c r="I180" s="8" t="str">
        <f>IF(E180="","",IFERROR(VLOOKUP(H180,'2-班级信息'!A:AM,23,0),"错误"))</f>
        <v/>
      </c>
      <c r="J180" s="8" t="str">
        <f>IF(E180="","",IFERROR(VLOOKUP(H180,'2-班级信息'!A:AM,24,0),"错误"))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IF(E180="","",IFERROR(VLOOKUP(H180,'2-班级信息'!A:AH,30,0),"错误"))</f>
        <v/>
      </c>
      <c r="M180" s="104"/>
      <c r="N180" s="105"/>
      <c r="O180" s="106">
        <f>SUMIF('6-学员费用预警表'!A:A,E180,'6-学员费用预警表'!F:F)</f>
        <v>0</v>
      </c>
      <c r="P180" s="106">
        <f>SUMIF('6-学员费用预警表'!A:A,E180,'6-学员费用预警表'!I:I)</f>
        <v>0</v>
      </c>
      <c r="Q180" s="107" t="str">
        <f>IF(E180="","",IFERROR(VLOOKUP(E180,'1-学员信息表'!A:AG,8,0),"错误"))</f>
        <v/>
      </c>
      <c r="R180" s="108"/>
      <c r="S180" s="109"/>
      <c r="T180" s="1"/>
      <c r="U180" s="12"/>
      <c r="V180" s="110"/>
      <c r="W180" s="8" t="str">
        <f>IF(E180="","",IF(ISERROR(VLOOKUP(E180,'1-学员信息表'!A:AG,9,0)),"错误",IF(VLOOKUP(E180,'1-学员信息表'!A:AG,9,0)="","错误",VLOOKUP(E180,'1-学员信息表'!A:AG,9,0))))</f>
        <v/>
      </c>
      <c r="X180" s="107" t="str">
        <f>IF(E180="","",IF(ISERROR(VLOOKUP(E180,'1-学员信息表'!A:AG,20,0)),"错误",IF(VLOOKUP(E180,'1-学员信息表'!A:AG,20,0)="","错误",VLOOKUP(E180,'1-学员信息表'!A:AG,20,0))))</f>
        <v/>
      </c>
      <c r="Y180" s="107" t="str">
        <f>IF(E180="","",IF(ISERROR(VLOOKUP(E180,'1-学员信息表'!A:AG,20,0)),"错误",IF(VLOOKUP(E180,'1-学员信息表'!A:AG,20,0)="","错误",VLOOKUP(E180,'1-学员信息表'!A:AG,20,0))))</f>
        <v/>
      </c>
    </row>
    <row r="181" spans="1:25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10"/>
      <c r="E181" s="1"/>
      <c r="F181" s="12" t="str">
        <f>IF(E181="","",IFERROR(VLOOKUP(E181,'1-学员信息表'!A:AG,2,0),"错误"))</f>
        <v/>
      </c>
      <c r="G181" s="12" t="str">
        <f>IF(E181="","",VLOOKUP(LEFT(H181,3),班级编码!A:M,8,0))</f>
        <v/>
      </c>
      <c r="H181" s="1"/>
      <c r="I181" s="8" t="str">
        <f>IF(E181="","",IFERROR(VLOOKUP(H181,'2-班级信息'!A:AM,23,0),"错误"))</f>
        <v/>
      </c>
      <c r="J181" s="8" t="str">
        <f>IF(E181="","",IFERROR(VLOOKUP(H181,'2-班级信息'!A:AM,24,0),"错误"))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IF(E181="","",IFERROR(VLOOKUP(H181,'2-班级信息'!A:AH,30,0),"错误"))</f>
        <v/>
      </c>
      <c r="M181" s="104"/>
      <c r="N181" s="105"/>
      <c r="O181" s="106">
        <f>SUMIF('6-学员费用预警表'!A:A,E181,'6-学员费用预警表'!F:F)</f>
        <v>0</v>
      </c>
      <c r="P181" s="106">
        <f>SUMIF('6-学员费用预警表'!A:A,E181,'6-学员费用预警表'!I:I)</f>
        <v>0</v>
      </c>
      <c r="Q181" s="107" t="str">
        <f>IF(E181="","",IFERROR(VLOOKUP(E181,'1-学员信息表'!A:AG,8,0),"错误"))</f>
        <v/>
      </c>
      <c r="R181" s="108"/>
      <c r="S181" s="109"/>
      <c r="T181" s="1"/>
      <c r="U181" s="12"/>
      <c r="V181" s="110"/>
      <c r="W181" s="8" t="str">
        <f>IF(E181="","",IF(ISERROR(VLOOKUP(E181,'1-学员信息表'!A:AG,9,0)),"错误",IF(VLOOKUP(E181,'1-学员信息表'!A:AG,9,0)="","错误",VLOOKUP(E181,'1-学员信息表'!A:AG,9,0))))</f>
        <v/>
      </c>
      <c r="X181" s="107" t="str">
        <f>IF(E181="","",IF(ISERROR(VLOOKUP(E181,'1-学员信息表'!A:AG,20,0)),"错误",IF(VLOOKUP(E181,'1-学员信息表'!A:AG,20,0)="","错误",VLOOKUP(E181,'1-学员信息表'!A:AG,20,0))))</f>
        <v/>
      </c>
      <c r="Y181" s="107" t="str">
        <f>IF(E181="","",IF(ISERROR(VLOOKUP(E181,'1-学员信息表'!A:AG,20,0)),"错误",IF(VLOOKUP(E181,'1-学员信息表'!A:AG,20,0)="","错误",VLOOKUP(E181,'1-学员信息表'!A:AG,20,0))))</f>
        <v/>
      </c>
    </row>
    <row r="182" spans="1:25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10"/>
      <c r="E182" s="1"/>
      <c r="F182" s="12" t="str">
        <f>IF(E182="","",IFERROR(VLOOKUP(E182,'1-学员信息表'!A:AG,2,0),"错误"))</f>
        <v/>
      </c>
      <c r="G182" s="12" t="str">
        <f>IF(E182="","",VLOOKUP(LEFT(H182,3),班级编码!A:M,8,0))</f>
        <v/>
      </c>
      <c r="H182" s="1"/>
      <c r="I182" s="8" t="str">
        <f>IF(E182="","",IFERROR(VLOOKUP(H182,'2-班级信息'!A:AM,23,0),"错误"))</f>
        <v/>
      </c>
      <c r="J182" s="8" t="str">
        <f>IF(E182="","",IFERROR(VLOOKUP(H182,'2-班级信息'!A:AM,24,0),"错误"))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IF(E182="","",IFERROR(VLOOKUP(H182,'2-班级信息'!A:AH,30,0),"错误"))</f>
        <v/>
      </c>
      <c r="M182" s="104"/>
      <c r="N182" s="105"/>
      <c r="O182" s="106">
        <f>SUMIF('6-学员费用预警表'!A:A,E182,'6-学员费用预警表'!F:F)</f>
        <v>0</v>
      </c>
      <c r="P182" s="106">
        <f>SUMIF('6-学员费用预警表'!A:A,E182,'6-学员费用预警表'!I:I)</f>
        <v>0</v>
      </c>
      <c r="Q182" s="107" t="str">
        <f>IF(E182="","",IFERROR(VLOOKUP(E182,'1-学员信息表'!A:AG,8,0),"错误"))</f>
        <v/>
      </c>
      <c r="R182" s="108"/>
      <c r="S182" s="109"/>
      <c r="T182" s="1"/>
      <c r="U182" s="12"/>
      <c r="V182" s="110"/>
      <c r="W182" s="8" t="str">
        <f>IF(E182="","",IF(ISERROR(VLOOKUP(E182,'1-学员信息表'!A:AG,9,0)),"错误",IF(VLOOKUP(E182,'1-学员信息表'!A:AG,9,0)="","错误",VLOOKUP(E182,'1-学员信息表'!A:AG,9,0))))</f>
        <v/>
      </c>
      <c r="X182" s="107" t="str">
        <f>IF(E182="","",IF(ISERROR(VLOOKUP(E182,'1-学员信息表'!A:AG,20,0)),"错误",IF(VLOOKUP(E182,'1-学员信息表'!A:AG,20,0)="","错误",VLOOKUP(E182,'1-学员信息表'!A:AG,20,0))))</f>
        <v/>
      </c>
      <c r="Y182" s="107" t="str">
        <f>IF(E182="","",IF(ISERROR(VLOOKUP(E182,'1-学员信息表'!A:AG,20,0)),"错误",IF(VLOOKUP(E182,'1-学员信息表'!A:AG,20,0)="","错误",VLOOKUP(E182,'1-学员信息表'!A:AG,20,0))))</f>
        <v/>
      </c>
    </row>
    <row r="183" spans="1:25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10"/>
      <c r="E183" s="1"/>
      <c r="F183" s="12" t="str">
        <f>IF(E183="","",IFERROR(VLOOKUP(E183,'1-学员信息表'!A:AG,2,0),"错误"))</f>
        <v/>
      </c>
      <c r="G183" s="12" t="str">
        <f>IF(E183="","",VLOOKUP(LEFT(H183,3),班级编码!A:M,8,0))</f>
        <v/>
      </c>
      <c r="H183" s="1"/>
      <c r="I183" s="8" t="str">
        <f>IF(E183="","",IFERROR(VLOOKUP(H183,'2-班级信息'!A:AM,23,0),"错误"))</f>
        <v/>
      </c>
      <c r="J183" s="8" t="str">
        <f>IF(E183="","",IFERROR(VLOOKUP(H183,'2-班级信息'!A:AM,24,0),"错误"))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IF(E183="","",IFERROR(VLOOKUP(H183,'2-班级信息'!A:AH,30,0),"错误"))</f>
        <v/>
      </c>
      <c r="M183" s="104"/>
      <c r="N183" s="105"/>
      <c r="O183" s="106">
        <f>SUMIF('6-学员费用预警表'!A:A,E183,'6-学员费用预警表'!F:F)</f>
        <v>0</v>
      </c>
      <c r="P183" s="106">
        <f>SUMIF('6-学员费用预警表'!A:A,E183,'6-学员费用预警表'!I:I)</f>
        <v>0</v>
      </c>
      <c r="Q183" s="107" t="str">
        <f>IF(E183="","",IFERROR(VLOOKUP(E183,'1-学员信息表'!A:AG,8,0),"错误"))</f>
        <v/>
      </c>
      <c r="R183" s="108"/>
      <c r="S183" s="109"/>
      <c r="T183" s="1"/>
      <c r="U183" s="12"/>
      <c r="V183" s="110"/>
      <c r="W183" s="8" t="str">
        <f>IF(E183="","",IF(ISERROR(VLOOKUP(E183,'1-学员信息表'!A:AG,9,0)),"错误",IF(VLOOKUP(E183,'1-学员信息表'!A:AG,9,0)="","错误",VLOOKUP(E183,'1-学员信息表'!A:AG,9,0))))</f>
        <v/>
      </c>
      <c r="X183" s="107" t="str">
        <f>IF(E183="","",IF(ISERROR(VLOOKUP(E183,'1-学员信息表'!A:AG,20,0)),"错误",IF(VLOOKUP(E183,'1-学员信息表'!A:AG,20,0)="","错误",VLOOKUP(E183,'1-学员信息表'!A:AG,20,0))))</f>
        <v/>
      </c>
      <c r="Y183" s="107" t="str">
        <f>IF(E183="","",IF(ISERROR(VLOOKUP(E183,'1-学员信息表'!A:AG,20,0)),"错误",IF(VLOOKUP(E183,'1-学员信息表'!A:AG,20,0)="","错误",VLOOKUP(E183,'1-学员信息表'!A:AG,20,0))))</f>
        <v/>
      </c>
    </row>
    <row r="184" spans="1:25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10"/>
      <c r="E184" s="1"/>
      <c r="F184" s="12" t="str">
        <f>IF(E184="","",IFERROR(VLOOKUP(E184,'1-学员信息表'!A:AG,2,0),"错误"))</f>
        <v/>
      </c>
      <c r="G184" s="12" t="str">
        <f>IF(E184="","",VLOOKUP(LEFT(H184,3),班级编码!A:M,8,0))</f>
        <v/>
      </c>
      <c r="H184" s="1"/>
      <c r="I184" s="8" t="str">
        <f>IF(E184="","",IFERROR(VLOOKUP(H184,'2-班级信息'!A:AM,23,0),"错误"))</f>
        <v/>
      </c>
      <c r="J184" s="8" t="str">
        <f>IF(E184="","",IFERROR(VLOOKUP(H184,'2-班级信息'!A:AM,24,0),"错误"))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IF(E184="","",IFERROR(VLOOKUP(H184,'2-班级信息'!A:AH,30,0),"错误"))</f>
        <v/>
      </c>
      <c r="M184" s="104"/>
      <c r="N184" s="105"/>
      <c r="O184" s="106">
        <f>SUMIF('6-学员费用预警表'!A:A,E184,'6-学员费用预警表'!F:F)</f>
        <v>0</v>
      </c>
      <c r="P184" s="106">
        <f>SUMIF('6-学员费用预警表'!A:A,E184,'6-学员费用预警表'!I:I)</f>
        <v>0</v>
      </c>
      <c r="Q184" s="107" t="str">
        <f>IF(E184="","",IFERROR(VLOOKUP(E184,'1-学员信息表'!A:AG,8,0),"错误"))</f>
        <v/>
      </c>
      <c r="R184" s="108"/>
      <c r="S184" s="109"/>
      <c r="T184" s="1"/>
      <c r="U184" s="12"/>
      <c r="V184" s="110"/>
      <c r="W184" s="8" t="str">
        <f>IF(E184="","",IF(ISERROR(VLOOKUP(E184,'1-学员信息表'!A:AG,9,0)),"错误",IF(VLOOKUP(E184,'1-学员信息表'!A:AG,9,0)="","错误",VLOOKUP(E184,'1-学员信息表'!A:AG,9,0))))</f>
        <v/>
      </c>
      <c r="X184" s="107" t="str">
        <f>IF(E184="","",IF(ISERROR(VLOOKUP(E184,'1-学员信息表'!A:AG,20,0)),"错误",IF(VLOOKUP(E184,'1-学员信息表'!A:AG,20,0)="","错误",VLOOKUP(E184,'1-学员信息表'!A:AG,20,0))))</f>
        <v/>
      </c>
      <c r="Y184" s="107" t="str">
        <f>IF(E184="","",IF(ISERROR(VLOOKUP(E184,'1-学员信息表'!A:AG,20,0)),"错误",IF(VLOOKUP(E184,'1-学员信息表'!A:AG,20,0)="","错误",VLOOKUP(E184,'1-学员信息表'!A:AG,20,0))))</f>
        <v/>
      </c>
    </row>
    <row r="185" spans="1:25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10"/>
      <c r="E185" s="1"/>
      <c r="F185" s="12" t="str">
        <f>IF(E185="","",IFERROR(VLOOKUP(E185,'1-学员信息表'!A:AG,2,0),"错误"))</f>
        <v/>
      </c>
      <c r="G185" s="12" t="str">
        <f>IF(E185="","",VLOOKUP(LEFT(H185,3),班级编码!A:M,8,0))</f>
        <v/>
      </c>
      <c r="H185" s="1"/>
      <c r="I185" s="8" t="str">
        <f>IF(E185="","",IFERROR(VLOOKUP(H185,'2-班级信息'!A:AM,23,0),"错误"))</f>
        <v/>
      </c>
      <c r="J185" s="8" t="str">
        <f>IF(E185="","",IFERROR(VLOOKUP(H185,'2-班级信息'!A:AM,24,0),"错误"))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IF(E185="","",IFERROR(VLOOKUP(H185,'2-班级信息'!A:AH,30,0),"错误"))</f>
        <v/>
      </c>
      <c r="M185" s="104"/>
      <c r="N185" s="105"/>
      <c r="O185" s="106">
        <f>SUMIF('6-学员费用预警表'!A:A,E185,'6-学员费用预警表'!F:F)</f>
        <v>0</v>
      </c>
      <c r="P185" s="106">
        <f>SUMIF('6-学员费用预警表'!A:A,E185,'6-学员费用预警表'!I:I)</f>
        <v>0</v>
      </c>
      <c r="Q185" s="107" t="str">
        <f>IF(E185="","",IFERROR(VLOOKUP(E185,'1-学员信息表'!A:AG,8,0),"错误"))</f>
        <v/>
      </c>
      <c r="R185" s="108"/>
      <c r="S185" s="109"/>
      <c r="T185" s="1"/>
      <c r="U185" s="12"/>
      <c r="V185" s="110"/>
      <c r="W185" s="8" t="str">
        <f>IF(E185="","",IF(ISERROR(VLOOKUP(E185,'1-学员信息表'!A:AG,9,0)),"错误",IF(VLOOKUP(E185,'1-学员信息表'!A:AG,9,0)="","错误",VLOOKUP(E185,'1-学员信息表'!A:AG,9,0))))</f>
        <v/>
      </c>
      <c r="X185" s="107" t="str">
        <f>IF(E185="","",IF(ISERROR(VLOOKUP(E185,'1-学员信息表'!A:AG,20,0)),"错误",IF(VLOOKUP(E185,'1-学员信息表'!A:AG,20,0)="","错误",VLOOKUP(E185,'1-学员信息表'!A:AG,20,0))))</f>
        <v/>
      </c>
      <c r="Y185" s="107" t="str">
        <f>IF(E185="","",IF(ISERROR(VLOOKUP(E185,'1-学员信息表'!A:AG,20,0)),"错误",IF(VLOOKUP(E185,'1-学员信息表'!A:AG,20,0)="","错误",VLOOKUP(E185,'1-学员信息表'!A:AG,20,0))))</f>
        <v/>
      </c>
    </row>
    <row r="186" spans="1:25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10"/>
      <c r="E186" s="1"/>
      <c r="F186" s="12" t="str">
        <f>IF(E186="","",IFERROR(VLOOKUP(E186,'1-学员信息表'!A:AG,2,0),"错误"))</f>
        <v/>
      </c>
      <c r="G186" s="12" t="str">
        <f>IF(E186="","",VLOOKUP(LEFT(H186,3),班级编码!A:M,8,0))</f>
        <v/>
      </c>
      <c r="H186" s="1"/>
      <c r="I186" s="8" t="str">
        <f>IF(E186="","",IFERROR(VLOOKUP(H186,'2-班级信息'!A:AM,23,0),"错误"))</f>
        <v/>
      </c>
      <c r="J186" s="8" t="str">
        <f>IF(E186="","",IFERROR(VLOOKUP(H186,'2-班级信息'!A:AM,24,0),"错误"))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IF(E186="","",IFERROR(VLOOKUP(H186,'2-班级信息'!A:AH,30,0),"错误"))</f>
        <v/>
      </c>
      <c r="M186" s="104"/>
      <c r="N186" s="105"/>
      <c r="O186" s="106">
        <f>SUMIF('6-学员费用预警表'!A:A,E186,'6-学员费用预警表'!F:F)</f>
        <v>0</v>
      </c>
      <c r="P186" s="106">
        <f>SUMIF('6-学员费用预警表'!A:A,E186,'6-学员费用预警表'!I:I)</f>
        <v>0</v>
      </c>
      <c r="Q186" s="107" t="str">
        <f>IF(E186="","",IFERROR(VLOOKUP(E186,'1-学员信息表'!A:AG,8,0),"错误"))</f>
        <v/>
      </c>
      <c r="R186" s="108"/>
      <c r="S186" s="109"/>
      <c r="T186" s="1"/>
      <c r="U186" s="12"/>
      <c r="V186" s="110"/>
      <c r="W186" s="8" t="str">
        <f>IF(E186="","",IF(ISERROR(VLOOKUP(E186,'1-学员信息表'!A:AG,9,0)),"错误",IF(VLOOKUP(E186,'1-学员信息表'!A:AG,9,0)="","错误",VLOOKUP(E186,'1-学员信息表'!A:AG,9,0))))</f>
        <v/>
      </c>
      <c r="X186" s="107" t="str">
        <f>IF(E186="","",IF(ISERROR(VLOOKUP(E186,'1-学员信息表'!A:AG,20,0)),"错误",IF(VLOOKUP(E186,'1-学员信息表'!A:AG,20,0)="","错误",VLOOKUP(E186,'1-学员信息表'!A:AG,20,0))))</f>
        <v/>
      </c>
      <c r="Y186" s="107" t="str">
        <f>IF(E186="","",IF(ISERROR(VLOOKUP(E186,'1-学员信息表'!A:AG,20,0)),"错误",IF(VLOOKUP(E186,'1-学员信息表'!A:AG,20,0)="","错误",VLOOKUP(E186,'1-学员信息表'!A:AG,20,0))))</f>
        <v/>
      </c>
    </row>
    <row r="187" spans="1:25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10"/>
      <c r="E187" s="1"/>
      <c r="F187" s="12" t="str">
        <f>IF(E187="","",IFERROR(VLOOKUP(E187,'1-学员信息表'!A:AG,2,0),"错误"))</f>
        <v/>
      </c>
      <c r="G187" s="12" t="str">
        <f>IF(E187="","",VLOOKUP(LEFT(H187,3),班级编码!A:M,8,0))</f>
        <v/>
      </c>
      <c r="H187" s="1"/>
      <c r="I187" s="8" t="str">
        <f>IF(E187="","",IFERROR(VLOOKUP(H187,'2-班级信息'!A:AM,23,0),"错误"))</f>
        <v/>
      </c>
      <c r="J187" s="8" t="str">
        <f>IF(E187="","",IFERROR(VLOOKUP(H187,'2-班级信息'!A:AM,24,0),"错误"))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IF(E187="","",IFERROR(VLOOKUP(H187,'2-班级信息'!A:AH,30,0),"错误"))</f>
        <v/>
      </c>
      <c r="M187" s="104"/>
      <c r="N187" s="105"/>
      <c r="O187" s="106">
        <f>SUMIF('6-学员费用预警表'!A:A,E187,'6-学员费用预警表'!F:F)</f>
        <v>0</v>
      </c>
      <c r="P187" s="106">
        <f>SUMIF('6-学员费用预警表'!A:A,E187,'6-学员费用预警表'!I:I)</f>
        <v>0</v>
      </c>
      <c r="Q187" s="107" t="str">
        <f>IF(E187="","",IFERROR(VLOOKUP(E187,'1-学员信息表'!A:AG,8,0),"错误"))</f>
        <v/>
      </c>
      <c r="R187" s="108"/>
      <c r="S187" s="109"/>
      <c r="T187" s="1"/>
      <c r="U187" s="12"/>
      <c r="V187" s="110"/>
      <c r="W187" s="8" t="str">
        <f>IF(E187="","",IF(ISERROR(VLOOKUP(E187,'1-学员信息表'!A:AG,9,0)),"错误",IF(VLOOKUP(E187,'1-学员信息表'!A:AG,9,0)="","错误",VLOOKUP(E187,'1-学员信息表'!A:AG,9,0))))</f>
        <v/>
      </c>
      <c r="X187" s="107" t="str">
        <f>IF(E187="","",IF(ISERROR(VLOOKUP(E187,'1-学员信息表'!A:AG,20,0)),"错误",IF(VLOOKUP(E187,'1-学员信息表'!A:AG,20,0)="","错误",VLOOKUP(E187,'1-学员信息表'!A:AG,20,0))))</f>
        <v/>
      </c>
      <c r="Y187" s="107" t="str">
        <f>IF(E187="","",IF(ISERROR(VLOOKUP(E187,'1-学员信息表'!A:AG,20,0)),"错误",IF(VLOOKUP(E187,'1-学员信息表'!A:AG,20,0)="","错误",VLOOKUP(E187,'1-学员信息表'!A:AG,20,0))))</f>
        <v/>
      </c>
    </row>
    <row r="188" spans="1:25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10"/>
      <c r="E188" s="1"/>
      <c r="F188" s="12" t="str">
        <f>IF(E188="","",IFERROR(VLOOKUP(E188,'1-学员信息表'!A:AG,2,0),"错误"))</f>
        <v/>
      </c>
      <c r="G188" s="12" t="str">
        <f>IF(E188="","",VLOOKUP(LEFT(H188,3),班级编码!A:M,8,0))</f>
        <v/>
      </c>
      <c r="H188" s="1"/>
      <c r="I188" s="8" t="str">
        <f>IF(E188="","",IFERROR(VLOOKUP(H188,'2-班级信息'!A:AM,23,0),"错误"))</f>
        <v/>
      </c>
      <c r="J188" s="8" t="str">
        <f>IF(E188="","",IFERROR(VLOOKUP(H188,'2-班级信息'!A:AM,24,0),"错误"))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IF(E188="","",IFERROR(VLOOKUP(H188,'2-班级信息'!A:AH,30,0),"错误"))</f>
        <v/>
      </c>
      <c r="M188" s="104"/>
      <c r="N188" s="105"/>
      <c r="O188" s="106">
        <f>SUMIF('6-学员费用预警表'!A:A,E188,'6-学员费用预警表'!F:F)</f>
        <v>0</v>
      </c>
      <c r="P188" s="106">
        <f>SUMIF('6-学员费用预警表'!A:A,E188,'6-学员费用预警表'!I:I)</f>
        <v>0</v>
      </c>
      <c r="Q188" s="107" t="str">
        <f>IF(E188="","",IFERROR(VLOOKUP(E188,'1-学员信息表'!A:AG,8,0),"错误"))</f>
        <v/>
      </c>
      <c r="R188" s="108"/>
      <c r="S188" s="109"/>
      <c r="T188" s="1"/>
      <c r="U188" s="12"/>
      <c r="V188" s="110"/>
      <c r="W188" s="8" t="str">
        <f>IF(E188="","",IF(ISERROR(VLOOKUP(E188,'1-学员信息表'!A:AG,9,0)),"错误",IF(VLOOKUP(E188,'1-学员信息表'!A:AG,9,0)="","错误",VLOOKUP(E188,'1-学员信息表'!A:AG,9,0))))</f>
        <v/>
      </c>
      <c r="X188" s="107" t="str">
        <f>IF(E188="","",IF(ISERROR(VLOOKUP(E188,'1-学员信息表'!A:AG,20,0)),"错误",IF(VLOOKUP(E188,'1-学员信息表'!A:AG,20,0)="","错误",VLOOKUP(E188,'1-学员信息表'!A:AG,20,0))))</f>
        <v/>
      </c>
      <c r="Y188" s="107" t="str">
        <f>IF(E188="","",IF(ISERROR(VLOOKUP(E188,'1-学员信息表'!A:AG,20,0)),"错误",IF(VLOOKUP(E188,'1-学员信息表'!A:AG,20,0)="","错误",VLOOKUP(E188,'1-学员信息表'!A:AG,20,0))))</f>
        <v/>
      </c>
    </row>
    <row r="189" spans="1:25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10"/>
      <c r="E189" s="1"/>
      <c r="F189" s="12" t="str">
        <f>IF(E189="","",IFERROR(VLOOKUP(E189,'1-学员信息表'!A:AG,2,0),"错误"))</f>
        <v/>
      </c>
      <c r="G189" s="12" t="str">
        <f>IF(E189="","",VLOOKUP(LEFT(H189,3),班级编码!A:M,8,0))</f>
        <v/>
      </c>
      <c r="H189" s="1"/>
      <c r="I189" s="8" t="str">
        <f>IF(E189="","",IFERROR(VLOOKUP(H189,'2-班级信息'!A:AM,23,0),"错误"))</f>
        <v/>
      </c>
      <c r="J189" s="8" t="str">
        <f>IF(E189="","",IFERROR(VLOOKUP(H189,'2-班级信息'!A:AM,24,0),"错误"))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IF(E189="","",IFERROR(VLOOKUP(H189,'2-班级信息'!A:AH,30,0),"错误"))</f>
        <v/>
      </c>
      <c r="M189" s="104"/>
      <c r="N189" s="105"/>
      <c r="O189" s="106">
        <f>SUMIF('6-学员费用预警表'!A:A,E189,'6-学员费用预警表'!F:F)</f>
        <v>0</v>
      </c>
      <c r="P189" s="106">
        <f>SUMIF('6-学员费用预警表'!A:A,E189,'6-学员费用预警表'!I:I)</f>
        <v>0</v>
      </c>
      <c r="Q189" s="107" t="str">
        <f>IF(E189="","",IFERROR(VLOOKUP(E189,'1-学员信息表'!A:AG,8,0),"错误"))</f>
        <v/>
      </c>
      <c r="R189" s="108"/>
      <c r="S189" s="109"/>
      <c r="T189" s="1"/>
      <c r="U189" s="12"/>
      <c r="V189" s="110"/>
      <c r="W189" s="8" t="str">
        <f>IF(E189="","",IF(ISERROR(VLOOKUP(E189,'1-学员信息表'!A:AG,9,0)),"错误",IF(VLOOKUP(E189,'1-学员信息表'!A:AG,9,0)="","错误",VLOOKUP(E189,'1-学员信息表'!A:AG,9,0))))</f>
        <v/>
      </c>
      <c r="X189" s="107" t="str">
        <f>IF(E189="","",IF(ISERROR(VLOOKUP(E189,'1-学员信息表'!A:AG,20,0)),"错误",IF(VLOOKUP(E189,'1-学员信息表'!A:AG,20,0)="","错误",VLOOKUP(E189,'1-学员信息表'!A:AG,20,0))))</f>
        <v/>
      </c>
      <c r="Y189" s="107" t="str">
        <f>IF(E189="","",IF(ISERROR(VLOOKUP(E189,'1-学员信息表'!A:AG,20,0)),"错误",IF(VLOOKUP(E189,'1-学员信息表'!A:AG,20,0)="","错误",VLOOKUP(E189,'1-学员信息表'!A:AG,20,0))))</f>
        <v/>
      </c>
    </row>
    <row r="190" spans="1:25">
      <c r="A190" s="8" t="str">
        <f t="shared" si="6"/>
        <v/>
      </c>
      <c r="B190" s="12" t="str">
        <f t="shared" si="7"/>
        <v/>
      </c>
      <c r="C190" s="11" t="str">
        <f t="shared" si="8"/>
        <v/>
      </c>
      <c r="D190" s="10"/>
      <c r="E190" s="1"/>
      <c r="F190" s="12" t="str">
        <f>IF(E190="","",IFERROR(VLOOKUP(E190,'1-学员信息表'!A:AG,2,0),"错误"))</f>
        <v/>
      </c>
      <c r="G190" s="12" t="str">
        <f>IF(E190="","",VLOOKUP(LEFT(H190,3),班级编码!A:M,8,0))</f>
        <v/>
      </c>
      <c r="H190" s="1"/>
      <c r="I190" s="8" t="str">
        <f>IF(E190="","",IFERROR(VLOOKUP(H190,'2-班级信息'!A:AM,23,0),"错误"))</f>
        <v/>
      </c>
      <c r="J190" s="8" t="str">
        <f>IF(E190="","",IFERROR(VLOOKUP(H190,'2-班级信息'!A:AM,24,0),"错误"))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IF(E190="","",IFERROR(VLOOKUP(H190,'2-班级信息'!A:AH,30,0),"错误"))</f>
        <v/>
      </c>
      <c r="M190" s="104"/>
      <c r="N190" s="105"/>
      <c r="O190" s="106">
        <f>SUMIF('6-学员费用预警表'!A:A,E190,'6-学员费用预警表'!F:F)</f>
        <v>0</v>
      </c>
      <c r="P190" s="106">
        <f>SUMIF('6-学员费用预警表'!A:A,E190,'6-学员费用预警表'!I:I)</f>
        <v>0</v>
      </c>
      <c r="Q190" s="107" t="str">
        <f>IF(E190="","",IFERROR(VLOOKUP(E190,'1-学员信息表'!A:AG,8,0),"错误"))</f>
        <v/>
      </c>
      <c r="R190" s="108"/>
      <c r="S190" s="109"/>
      <c r="T190" s="1"/>
      <c r="U190" s="12"/>
      <c r="V190" s="110"/>
      <c r="W190" s="8" t="str">
        <f>IF(E190="","",IF(ISERROR(VLOOKUP(E190,'1-学员信息表'!A:AG,9,0)),"错误",IF(VLOOKUP(E190,'1-学员信息表'!A:AG,9,0)="","错误",VLOOKUP(E190,'1-学员信息表'!A:AG,9,0))))</f>
        <v/>
      </c>
      <c r="X190" s="107" t="str">
        <f>IF(E190="","",IF(ISERROR(VLOOKUP(E190,'1-学员信息表'!A:AG,20,0)),"错误",IF(VLOOKUP(E190,'1-学员信息表'!A:AG,20,0)="","错误",VLOOKUP(E190,'1-学员信息表'!A:AG,20,0))))</f>
        <v/>
      </c>
      <c r="Y190" s="107" t="str">
        <f>IF(E190="","",IF(ISERROR(VLOOKUP(E190,'1-学员信息表'!A:AG,20,0)),"错误",IF(VLOOKUP(E190,'1-学员信息表'!A:AG,20,0)="","错误",VLOOKUP(E190,'1-学员信息表'!A:AG,20,0))))</f>
        <v/>
      </c>
    </row>
    <row r="191" spans="1:25">
      <c r="A191" s="8" t="str">
        <f t="shared" si="6"/>
        <v/>
      </c>
      <c r="B191" s="12" t="str">
        <f t="shared" si="7"/>
        <v/>
      </c>
      <c r="C191" s="11" t="str">
        <f t="shared" si="8"/>
        <v/>
      </c>
      <c r="D191" s="10"/>
      <c r="E191" s="1"/>
      <c r="F191" s="12" t="str">
        <f>IF(E191="","",IFERROR(VLOOKUP(E191,'1-学员信息表'!A:AG,2,0),"错误"))</f>
        <v/>
      </c>
      <c r="G191" s="12" t="str">
        <f>IF(E191="","",VLOOKUP(LEFT(H191,3),班级编码!A:M,8,0))</f>
        <v/>
      </c>
      <c r="H191" s="1"/>
      <c r="I191" s="8" t="str">
        <f>IF(E191="","",IFERROR(VLOOKUP(H191,'2-班级信息'!A:AM,23,0),"错误"))</f>
        <v/>
      </c>
      <c r="J191" s="8" t="str">
        <f>IF(E191="","",IFERROR(VLOOKUP(H191,'2-班级信息'!A:AM,24,0),"错误"))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IF(E191="","",IFERROR(VLOOKUP(H191,'2-班级信息'!A:AH,30,0),"错误"))</f>
        <v/>
      </c>
      <c r="M191" s="104"/>
      <c r="N191" s="105"/>
      <c r="O191" s="106">
        <f>SUMIF('6-学员费用预警表'!A:A,E191,'6-学员费用预警表'!F:F)</f>
        <v>0</v>
      </c>
      <c r="P191" s="106">
        <f>SUMIF('6-学员费用预警表'!A:A,E191,'6-学员费用预警表'!I:I)</f>
        <v>0</v>
      </c>
      <c r="Q191" s="107" t="str">
        <f>IF(E191="","",IFERROR(VLOOKUP(E191,'1-学员信息表'!A:AG,8,0),"错误"))</f>
        <v/>
      </c>
      <c r="R191" s="108"/>
      <c r="S191" s="109"/>
      <c r="T191" s="1"/>
      <c r="U191" s="12"/>
      <c r="V191" s="110"/>
      <c r="W191" s="8" t="str">
        <f>IF(E191="","",IF(ISERROR(VLOOKUP(E191,'1-学员信息表'!A:AG,9,0)),"错误",IF(VLOOKUP(E191,'1-学员信息表'!A:AG,9,0)="","错误",VLOOKUP(E191,'1-学员信息表'!A:AG,9,0))))</f>
        <v/>
      </c>
      <c r="X191" s="107" t="str">
        <f>IF(E191="","",IF(ISERROR(VLOOKUP(E191,'1-学员信息表'!A:AG,20,0)),"错误",IF(VLOOKUP(E191,'1-学员信息表'!A:AG,20,0)="","错误",VLOOKUP(E191,'1-学员信息表'!A:AG,20,0))))</f>
        <v/>
      </c>
      <c r="Y191" s="107" t="str">
        <f>IF(E191="","",IF(ISERROR(VLOOKUP(E191,'1-学员信息表'!A:AG,20,0)),"错误",IF(VLOOKUP(E191,'1-学员信息表'!A:AG,20,0)="","错误",VLOOKUP(E191,'1-学员信息表'!A:AG,20,0))))</f>
        <v/>
      </c>
    </row>
    <row r="192" spans="1:25">
      <c r="A192" s="8" t="str">
        <f t="shared" si="6"/>
        <v/>
      </c>
      <c r="B192" s="12" t="str">
        <f t="shared" si="7"/>
        <v/>
      </c>
      <c r="C192" s="11" t="str">
        <f t="shared" si="8"/>
        <v/>
      </c>
      <c r="D192" s="10"/>
      <c r="E192" s="1"/>
      <c r="F192" s="12" t="str">
        <f>IF(E192="","",IFERROR(VLOOKUP(E192,'1-学员信息表'!A:AG,2,0),"错误"))</f>
        <v/>
      </c>
      <c r="G192" s="12" t="str">
        <f>IF(E192="","",VLOOKUP(LEFT(H192,3),班级编码!A:M,8,0))</f>
        <v/>
      </c>
      <c r="H192" s="1"/>
      <c r="I192" s="8" t="str">
        <f>IF(E192="","",IFERROR(VLOOKUP(H192,'2-班级信息'!A:AM,23,0),"错误"))</f>
        <v/>
      </c>
      <c r="J192" s="8" t="str">
        <f>IF(E192="","",IFERROR(VLOOKUP(H192,'2-班级信息'!A:AM,24,0),"错误"))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IF(E192="","",IFERROR(VLOOKUP(H192,'2-班级信息'!A:AH,30,0),"错误"))</f>
        <v/>
      </c>
      <c r="M192" s="104"/>
      <c r="N192" s="105"/>
      <c r="O192" s="106">
        <f>SUMIF('6-学员费用预警表'!A:A,E192,'6-学员费用预警表'!F:F)</f>
        <v>0</v>
      </c>
      <c r="P192" s="106">
        <f>SUMIF('6-学员费用预警表'!A:A,E192,'6-学员费用预警表'!I:I)</f>
        <v>0</v>
      </c>
      <c r="Q192" s="107" t="str">
        <f>IF(E192="","",IFERROR(VLOOKUP(E192,'1-学员信息表'!A:AG,8,0),"错误"))</f>
        <v/>
      </c>
      <c r="R192" s="108"/>
      <c r="S192" s="109"/>
      <c r="T192" s="1"/>
      <c r="U192" s="12"/>
      <c r="V192" s="110"/>
      <c r="W192" s="8" t="str">
        <f>IF(E192="","",IF(ISERROR(VLOOKUP(E192,'1-学员信息表'!A:AG,9,0)),"错误",IF(VLOOKUP(E192,'1-学员信息表'!A:AG,9,0)="","错误",VLOOKUP(E192,'1-学员信息表'!A:AG,9,0))))</f>
        <v/>
      </c>
      <c r="X192" s="107" t="str">
        <f>IF(E192="","",IF(ISERROR(VLOOKUP(E192,'1-学员信息表'!A:AG,20,0)),"错误",IF(VLOOKUP(E192,'1-学员信息表'!A:AG,20,0)="","错误",VLOOKUP(E192,'1-学员信息表'!A:AG,20,0))))</f>
        <v/>
      </c>
      <c r="Y192" s="107" t="str">
        <f>IF(E192="","",IF(ISERROR(VLOOKUP(E192,'1-学员信息表'!A:AG,20,0)),"错误",IF(VLOOKUP(E192,'1-学员信息表'!A:AG,20,0)="","错误",VLOOKUP(E192,'1-学员信息表'!A:AG,20,0))))</f>
        <v/>
      </c>
    </row>
    <row r="193" spans="1:25">
      <c r="A193" s="8" t="str">
        <f t="shared" si="6"/>
        <v/>
      </c>
      <c r="B193" s="12" t="str">
        <f t="shared" si="7"/>
        <v/>
      </c>
      <c r="C193" s="11" t="str">
        <f t="shared" si="8"/>
        <v/>
      </c>
      <c r="D193" s="10"/>
      <c r="E193" s="1"/>
      <c r="F193" s="12" t="str">
        <f>IF(E193="","",IFERROR(VLOOKUP(E193,'1-学员信息表'!A:AG,2,0),"错误"))</f>
        <v/>
      </c>
      <c r="G193" s="12" t="str">
        <f>IF(E193="","",VLOOKUP(LEFT(H193,3),班级编码!A:M,8,0))</f>
        <v/>
      </c>
      <c r="H193" s="1"/>
      <c r="I193" s="8" t="str">
        <f>IF(E193="","",IFERROR(VLOOKUP(H193,'2-班级信息'!A:AM,23,0),"错误"))</f>
        <v/>
      </c>
      <c r="J193" s="8" t="str">
        <f>IF(E193="","",IFERROR(VLOOKUP(H193,'2-班级信息'!A:AM,24,0),"错误"))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IF(E193="","",IFERROR(VLOOKUP(H193,'2-班级信息'!A:AH,30,0),"错误"))</f>
        <v/>
      </c>
      <c r="M193" s="104"/>
      <c r="N193" s="105"/>
      <c r="O193" s="106">
        <f>SUMIF('6-学员费用预警表'!A:A,E193,'6-学员费用预警表'!F:F)</f>
        <v>0</v>
      </c>
      <c r="P193" s="106">
        <f>SUMIF('6-学员费用预警表'!A:A,E193,'6-学员费用预警表'!I:I)</f>
        <v>0</v>
      </c>
      <c r="Q193" s="107" t="str">
        <f>IF(E193="","",IFERROR(VLOOKUP(E193,'1-学员信息表'!A:AG,8,0),"错误"))</f>
        <v/>
      </c>
      <c r="R193" s="108"/>
      <c r="S193" s="109"/>
      <c r="T193" s="1"/>
      <c r="U193" s="12"/>
      <c r="V193" s="110"/>
      <c r="W193" s="8" t="str">
        <f>IF(E193="","",IF(ISERROR(VLOOKUP(E193,'1-学员信息表'!A:AG,9,0)),"错误",IF(VLOOKUP(E193,'1-学员信息表'!A:AG,9,0)="","错误",VLOOKUP(E193,'1-学员信息表'!A:AG,9,0))))</f>
        <v/>
      </c>
      <c r="X193" s="107" t="str">
        <f>IF(E193="","",IF(ISERROR(VLOOKUP(E193,'1-学员信息表'!A:AG,20,0)),"错误",IF(VLOOKUP(E193,'1-学员信息表'!A:AG,20,0)="","错误",VLOOKUP(E193,'1-学员信息表'!A:AG,20,0))))</f>
        <v/>
      </c>
      <c r="Y193" s="107" t="str">
        <f>IF(E193="","",IF(ISERROR(VLOOKUP(E193,'1-学员信息表'!A:AG,20,0)),"错误",IF(VLOOKUP(E193,'1-学员信息表'!A:AG,20,0)="","错误",VLOOKUP(E193,'1-学员信息表'!A:AG,20,0))))</f>
        <v/>
      </c>
    </row>
    <row r="194" spans="1:25">
      <c r="A194" s="8" t="str">
        <f t="shared" si="6"/>
        <v/>
      </c>
      <c r="B194" s="12" t="str">
        <f t="shared" si="7"/>
        <v/>
      </c>
      <c r="C194" s="11" t="str">
        <f t="shared" si="8"/>
        <v/>
      </c>
      <c r="D194" s="10"/>
      <c r="E194" s="1"/>
      <c r="F194" s="12" t="str">
        <f>IF(E194="","",IFERROR(VLOOKUP(E194,'1-学员信息表'!A:AG,2,0),"错误"))</f>
        <v/>
      </c>
      <c r="G194" s="12" t="str">
        <f>IF(E194="","",VLOOKUP(LEFT(H194,3),班级编码!A:M,8,0))</f>
        <v/>
      </c>
      <c r="H194" s="1"/>
      <c r="I194" s="8" t="str">
        <f>IF(E194="","",IFERROR(VLOOKUP(H194,'2-班级信息'!A:AM,23,0),"错误"))</f>
        <v/>
      </c>
      <c r="J194" s="8" t="str">
        <f>IF(E194="","",IFERROR(VLOOKUP(H194,'2-班级信息'!A:AM,24,0),"错误"))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IF(E194="","",IFERROR(VLOOKUP(H194,'2-班级信息'!A:AH,30,0),"错误"))</f>
        <v/>
      </c>
      <c r="M194" s="104"/>
      <c r="N194" s="105"/>
      <c r="O194" s="106">
        <f>SUMIF('6-学员费用预警表'!A:A,E194,'6-学员费用预警表'!F:F)</f>
        <v>0</v>
      </c>
      <c r="P194" s="106">
        <f>SUMIF('6-学员费用预警表'!A:A,E194,'6-学员费用预警表'!I:I)</f>
        <v>0</v>
      </c>
      <c r="Q194" s="107" t="str">
        <f>IF(E194="","",IFERROR(VLOOKUP(E194,'1-学员信息表'!A:AG,8,0),"错误"))</f>
        <v/>
      </c>
      <c r="R194" s="108"/>
      <c r="S194" s="109"/>
      <c r="T194" s="1"/>
      <c r="U194" s="12"/>
      <c r="V194" s="110"/>
      <c r="W194" s="8" t="str">
        <f>IF(E194="","",IF(ISERROR(VLOOKUP(E194,'1-学员信息表'!A:AG,9,0)),"错误",IF(VLOOKUP(E194,'1-学员信息表'!A:AG,9,0)="","错误",VLOOKUP(E194,'1-学员信息表'!A:AG,9,0))))</f>
        <v/>
      </c>
      <c r="X194" s="107" t="str">
        <f>IF(E194="","",IF(ISERROR(VLOOKUP(E194,'1-学员信息表'!A:AG,20,0)),"错误",IF(VLOOKUP(E194,'1-学员信息表'!A:AG,20,0)="","错误",VLOOKUP(E194,'1-学员信息表'!A:AG,20,0))))</f>
        <v/>
      </c>
      <c r="Y194" s="107" t="str">
        <f>IF(E194="","",IF(ISERROR(VLOOKUP(E194,'1-学员信息表'!A:AG,20,0)),"错误",IF(VLOOKUP(E194,'1-学员信息表'!A:AG,20,0)="","错误",VLOOKUP(E194,'1-学员信息表'!A:AG,20,0))))</f>
        <v/>
      </c>
    </row>
    <row r="195" spans="1:25">
      <c r="A195" s="8" t="str">
        <f t="shared" si="6"/>
        <v/>
      </c>
      <c r="B195" s="12" t="str">
        <f t="shared" si="7"/>
        <v/>
      </c>
      <c r="C195" s="11" t="str">
        <f t="shared" si="8"/>
        <v/>
      </c>
      <c r="D195" s="10"/>
      <c r="E195" s="1"/>
      <c r="F195" s="12" t="str">
        <f>IF(E195="","",IFERROR(VLOOKUP(E195,'1-学员信息表'!A:AG,2,0),"错误"))</f>
        <v/>
      </c>
      <c r="G195" s="12" t="str">
        <f>IF(E195="","",VLOOKUP(LEFT(H195,3),班级编码!A:M,8,0))</f>
        <v/>
      </c>
      <c r="H195" s="1"/>
      <c r="I195" s="8" t="str">
        <f>IF(E195="","",IFERROR(VLOOKUP(H195,'2-班级信息'!A:AM,23,0),"错误"))</f>
        <v/>
      </c>
      <c r="J195" s="8" t="str">
        <f>IF(E195="","",IFERROR(VLOOKUP(H195,'2-班级信息'!A:AM,24,0),"错误"))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IF(E195="","",IFERROR(VLOOKUP(H195,'2-班级信息'!A:AH,30,0),"错误"))</f>
        <v/>
      </c>
      <c r="M195" s="104"/>
      <c r="N195" s="105"/>
      <c r="O195" s="106">
        <f>SUMIF('6-学员费用预警表'!A:A,E195,'6-学员费用预警表'!F:F)</f>
        <v>0</v>
      </c>
      <c r="P195" s="106">
        <f>SUMIF('6-学员费用预警表'!A:A,E195,'6-学员费用预警表'!I:I)</f>
        <v>0</v>
      </c>
      <c r="Q195" s="107" t="str">
        <f>IF(E195="","",IFERROR(VLOOKUP(E195,'1-学员信息表'!A:AG,8,0),"错误"))</f>
        <v/>
      </c>
      <c r="R195" s="108"/>
      <c r="S195" s="109"/>
      <c r="T195" s="1"/>
      <c r="U195" s="12"/>
      <c r="V195" s="110"/>
      <c r="W195" s="8" t="str">
        <f>IF(E195="","",IF(ISERROR(VLOOKUP(E195,'1-学员信息表'!A:AG,9,0)),"错误",IF(VLOOKUP(E195,'1-学员信息表'!A:AG,9,0)="","错误",VLOOKUP(E195,'1-学员信息表'!A:AG,9,0))))</f>
        <v/>
      </c>
      <c r="X195" s="107" t="str">
        <f>IF(E195="","",IF(ISERROR(VLOOKUP(E195,'1-学员信息表'!A:AG,20,0)),"错误",IF(VLOOKUP(E195,'1-学员信息表'!A:AG,20,0)="","错误",VLOOKUP(E195,'1-学员信息表'!A:AG,20,0))))</f>
        <v/>
      </c>
      <c r="Y195" s="107" t="str">
        <f>IF(E195="","",IF(ISERROR(VLOOKUP(E195,'1-学员信息表'!A:AG,20,0)),"错误",IF(VLOOKUP(E195,'1-学员信息表'!A:AG,20,0)="","错误",VLOOKUP(E195,'1-学员信息表'!A:AG,20,0))))</f>
        <v/>
      </c>
    </row>
    <row r="196" spans="1:25">
      <c r="A196" s="8" t="str">
        <f t="shared" si="6"/>
        <v/>
      </c>
      <c r="B196" s="12" t="str">
        <f t="shared" si="7"/>
        <v/>
      </c>
      <c r="C196" s="11" t="str">
        <f t="shared" si="8"/>
        <v/>
      </c>
      <c r="D196" s="10"/>
      <c r="E196" s="1"/>
      <c r="F196" s="12" t="str">
        <f>IF(E196="","",IFERROR(VLOOKUP(E196,'1-学员信息表'!A:AG,2,0),"错误"))</f>
        <v/>
      </c>
      <c r="G196" s="12" t="str">
        <f>IF(E196="","",VLOOKUP(LEFT(H196,3),班级编码!A:M,8,0))</f>
        <v/>
      </c>
      <c r="H196" s="1"/>
      <c r="I196" s="8" t="str">
        <f>IF(E196="","",IFERROR(VLOOKUP(H196,'2-班级信息'!A:AM,23,0),"错误"))</f>
        <v/>
      </c>
      <c r="J196" s="8" t="str">
        <f>IF(E196="","",IFERROR(VLOOKUP(H196,'2-班级信息'!A:AM,24,0),"错误"))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IF(E196="","",IFERROR(VLOOKUP(H196,'2-班级信息'!A:AH,30,0),"错误"))</f>
        <v/>
      </c>
      <c r="M196" s="104"/>
      <c r="N196" s="105"/>
      <c r="O196" s="106">
        <f>SUMIF('6-学员费用预警表'!A:A,E196,'6-学员费用预警表'!F:F)</f>
        <v>0</v>
      </c>
      <c r="P196" s="106">
        <f>SUMIF('6-学员费用预警表'!A:A,E196,'6-学员费用预警表'!I:I)</f>
        <v>0</v>
      </c>
      <c r="Q196" s="107" t="str">
        <f>IF(E196="","",IFERROR(VLOOKUP(E196,'1-学员信息表'!A:AG,8,0),"错误"))</f>
        <v/>
      </c>
      <c r="R196" s="108"/>
      <c r="S196" s="109"/>
      <c r="T196" s="1"/>
      <c r="U196" s="12"/>
      <c r="V196" s="110"/>
      <c r="W196" s="8" t="str">
        <f>IF(E196="","",IF(ISERROR(VLOOKUP(E196,'1-学员信息表'!A:AG,9,0)),"错误",IF(VLOOKUP(E196,'1-学员信息表'!A:AG,9,0)="","错误",VLOOKUP(E196,'1-学员信息表'!A:AG,9,0))))</f>
        <v/>
      </c>
      <c r="X196" s="107" t="str">
        <f>IF(E196="","",IF(ISERROR(VLOOKUP(E196,'1-学员信息表'!A:AG,20,0)),"错误",IF(VLOOKUP(E196,'1-学员信息表'!A:AG,20,0)="","错误",VLOOKUP(E196,'1-学员信息表'!A:AG,20,0))))</f>
        <v/>
      </c>
      <c r="Y196" s="107" t="str">
        <f>IF(E196="","",IF(ISERROR(VLOOKUP(E196,'1-学员信息表'!A:AG,20,0)),"错误",IF(VLOOKUP(E196,'1-学员信息表'!A:AG,20,0)="","错误",VLOOKUP(E196,'1-学员信息表'!A:AG,20,0))))</f>
        <v/>
      </c>
    </row>
    <row r="197" spans="1:25">
      <c r="A197" s="8" t="str">
        <f>IF(E197&lt;&gt;"",A196+1,"")</f>
        <v/>
      </c>
      <c r="B197" s="12" t="str">
        <f>IF(E197&lt;&gt;"",$B$2,"")</f>
        <v/>
      </c>
      <c r="C197" s="11" t="str">
        <f>IF(E197&lt;&gt;"",$C$2,"")</f>
        <v/>
      </c>
      <c r="D197" s="10"/>
      <c r="E197" s="1"/>
      <c r="F197" s="12" t="str">
        <f>IF(E197="","",IFERROR(VLOOKUP(E197,'1-学员信息表'!A:AG,2,0),"错误"))</f>
        <v/>
      </c>
      <c r="G197" s="12" t="str">
        <f>IF(E197="","",VLOOKUP(LEFT(H197,3),班级编码!A:M,8,0))</f>
        <v/>
      </c>
      <c r="H197" s="1"/>
      <c r="I197" s="8" t="str">
        <f>IF(E197="","",IFERROR(VLOOKUP(H197,'2-班级信息'!A:AM,23,0),"错误"))</f>
        <v/>
      </c>
      <c r="J197" s="8" t="str">
        <f>IF(E197="","",IFERROR(VLOOKUP(H197,'2-班级信息'!A:AM,24,0),"错误"))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IF(E197="","",IFERROR(VLOOKUP(H197,'2-班级信息'!A:AH,30,0),"错误"))</f>
        <v/>
      </c>
      <c r="M197" s="104"/>
      <c r="N197" s="105"/>
      <c r="O197" s="106">
        <f>SUMIF('6-学员费用预警表'!A:A,E197,'6-学员费用预警表'!F:F)</f>
        <v>0</v>
      </c>
      <c r="P197" s="106">
        <f>SUMIF('6-学员费用预警表'!A:A,E197,'6-学员费用预警表'!I:I)</f>
        <v>0</v>
      </c>
      <c r="Q197" s="107" t="str">
        <f>IF(E197="","",IFERROR(VLOOKUP(E197,'1-学员信息表'!A:AG,8,0),"错误"))</f>
        <v/>
      </c>
      <c r="R197" s="108"/>
      <c r="S197" s="109"/>
      <c r="T197" s="1"/>
      <c r="U197" s="12"/>
      <c r="V197" s="110"/>
      <c r="W197" s="8" t="str">
        <f>IF(E197="","",IF(ISERROR(VLOOKUP(E197,'1-学员信息表'!A:AG,9,0)),"错误",IF(VLOOKUP(E197,'1-学员信息表'!A:AG,9,0)="","错误",VLOOKUP(E197,'1-学员信息表'!A:AG,9,0))))</f>
        <v/>
      </c>
      <c r="X197" s="107" t="str">
        <f>IF(E197="","",IF(ISERROR(VLOOKUP(E197,'1-学员信息表'!A:AG,20,0)),"错误",IF(VLOOKUP(E197,'1-学员信息表'!A:AG,20,0)="","错误",VLOOKUP(E197,'1-学员信息表'!A:AG,20,0))))</f>
        <v/>
      </c>
      <c r="Y197" s="107" t="str">
        <f>IF(E197="","",IF(ISERROR(VLOOKUP(E197,'1-学员信息表'!A:AG,20,0)),"错误",IF(VLOOKUP(E197,'1-学员信息表'!A:AG,20,0)="","错误",VLOOKUP(E197,'1-学员信息表'!A:AG,20,0))))</f>
        <v/>
      </c>
    </row>
    <row r="198" spans="1:25">
      <c r="A198" s="8" t="str">
        <f>IF(E198&lt;&gt;"",A197+1,"")</f>
        <v/>
      </c>
      <c r="B198" s="12" t="str">
        <f>IF(E198&lt;&gt;"",$B$2,"")</f>
        <v/>
      </c>
      <c r="C198" s="11" t="str">
        <f>IF(E198&lt;&gt;"",$C$2,"")</f>
        <v/>
      </c>
      <c r="D198" s="10"/>
      <c r="E198" s="1"/>
      <c r="F198" s="12" t="str">
        <f>IF(E198="","",IFERROR(VLOOKUP(E198,'1-学员信息表'!A:AG,2,0),"错误"))</f>
        <v/>
      </c>
      <c r="G198" s="12" t="str">
        <f>IF(E198="","",VLOOKUP(LEFT(H198,3),班级编码!A:M,8,0))</f>
        <v/>
      </c>
      <c r="H198" s="1"/>
      <c r="I198" s="8" t="str">
        <f>IF(E198="","",IFERROR(VLOOKUP(H198,'2-班级信息'!A:AM,23,0),"错误"))</f>
        <v/>
      </c>
      <c r="J198" s="8" t="str">
        <f>IF(E198="","",IFERROR(VLOOKUP(H198,'2-班级信息'!A:AM,24,0),"错误"))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IF(E198="","",IFERROR(VLOOKUP(H198,'2-班级信息'!A:AH,30,0),"错误"))</f>
        <v/>
      </c>
      <c r="M198" s="104"/>
      <c r="N198" s="105"/>
      <c r="O198" s="106">
        <f>SUMIF('6-学员费用预警表'!A:A,E198,'6-学员费用预警表'!F:F)</f>
        <v>0</v>
      </c>
      <c r="P198" s="106">
        <f>SUMIF('6-学员费用预警表'!A:A,E198,'6-学员费用预警表'!I:I)</f>
        <v>0</v>
      </c>
      <c r="Q198" s="107" t="str">
        <f>IF(E198="","",IFERROR(VLOOKUP(E198,'1-学员信息表'!A:AG,8,0),"错误"))</f>
        <v/>
      </c>
      <c r="R198" s="108"/>
      <c r="S198" s="109"/>
      <c r="T198" s="1"/>
      <c r="U198" s="12"/>
      <c r="V198" s="110"/>
      <c r="W198" s="8" t="str">
        <f>IF(E198="","",IF(ISERROR(VLOOKUP(E198,'1-学员信息表'!A:AG,9,0)),"错误",IF(VLOOKUP(E198,'1-学员信息表'!A:AG,9,0)="","错误",VLOOKUP(E198,'1-学员信息表'!A:AG,9,0))))</f>
        <v/>
      </c>
      <c r="X198" s="107" t="str">
        <f>IF(E198="","",IF(ISERROR(VLOOKUP(E198,'1-学员信息表'!A:AG,20,0)),"错误",IF(VLOOKUP(E198,'1-学员信息表'!A:AG,20,0)="","错误",VLOOKUP(E198,'1-学员信息表'!A:AG,20,0))))</f>
        <v/>
      </c>
      <c r="Y198" s="107" t="str">
        <f>IF(E198="","",IF(ISERROR(VLOOKUP(E198,'1-学员信息表'!A:AG,20,0)),"错误",IF(VLOOKUP(E198,'1-学员信息表'!A:AG,20,0)="","错误",VLOOKUP(E198,'1-学员信息表'!A:AG,20,0))))</f>
        <v/>
      </c>
    </row>
    <row r="199" spans="1:25">
      <c r="A199" s="8" t="str">
        <f>IF(E199&lt;&gt;"",A198+1,"")</f>
        <v/>
      </c>
      <c r="B199" s="12" t="str">
        <f>IF(E199&lt;&gt;"",$B$2,"")</f>
        <v/>
      </c>
      <c r="C199" s="11" t="str">
        <f>IF(E199&lt;&gt;"",$C$2,"")</f>
        <v/>
      </c>
      <c r="D199" s="10"/>
      <c r="E199" s="1"/>
      <c r="F199" s="12" t="str">
        <f>IF(E199="","",IFERROR(VLOOKUP(E199,'1-学员信息表'!A:AG,2,0),"错误"))</f>
        <v/>
      </c>
      <c r="G199" s="12" t="str">
        <f>IF(E199="","",VLOOKUP(LEFT(H199,3),班级编码!A:M,8,0))</f>
        <v/>
      </c>
      <c r="H199" s="1"/>
      <c r="I199" s="8" t="str">
        <f>IF(E199="","",IFERROR(VLOOKUP(H199,'2-班级信息'!A:AM,23,0),"错误"))</f>
        <v/>
      </c>
      <c r="J199" s="8" t="str">
        <f>IF(E199="","",IFERROR(VLOOKUP(H199,'2-班级信息'!A:AM,24,0),"错误"))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IF(E199="","",IFERROR(VLOOKUP(H199,'2-班级信息'!A:AH,30,0),"错误"))</f>
        <v/>
      </c>
      <c r="M199" s="104"/>
      <c r="N199" s="105"/>
      <c r="O199" s="106">
        <f>SUMIF('6-学员费用预警表'!A:A,E199,'6-学员费用预警表'!F:F)</f>
        <v>0</v>
      </c>
      <c r="P199" s="106">
        <f>SUMIF('6-学员费用预警表'!A:A,E199,'6-学员费用预警表'!I:I)</f>
        <v>0</v>
      </c>
      <c r="Q199" s="107" t="str">
        <f>IF(E199="","",IFERROR(VLOOKUP(E199,'1-学员信息表'!A:AG,8,0),"错误"))</f>
        <v/>
      </c>
      <c r="R199" s="108"/>
      <c r="S199" s="109"/>
      <c r="T199" s="1"/>
      <c r="U199" s="12"/>
      <c r="V199" s="110"/>
      <c r="W199" s="8" t="str">
        <f>IF(E199="","",IF(ISERROR(VLOOKUP(E199,'1-学员信息表'!A:AG,9,0)),"错误",IF(VLOOKUP(E199,'1-学员信息表'!A:AG,9,0)="","错误",VLOOKUP(E199,'1-学员信息表'!A:AG,9,0))))</f>
        <v/>
      </c>
      <c r="X199" s="107" t="str">
        <f>IF(E199="","",IF(ISERROR(VLOOKUP(E199,'1-学员信息表'!A:AG,20,0)),"错误",IF(VLOOKUP(E199,'1-学员信息表'!A:AG,20,0)="","错误",VLOOKUP(E199,'1-学员信息表'!A:AG,20,0))))</f>
        <v/>
      </c>
      <c r="Y199" s="107" t="str">
        <f>IF(E199="","",IF(ISERROR(VLOOKUP(E199,'1-学员信息表'!A:AG,20,0)),"错误",IF(VLOOKUP(E199,'1-学员信息表'!A:AG,20,0)="","错误",VLOOKUP(E199,'1-学员信息表'!A:AG,20,0))))</f>
        <v/>
      </c>
    </row>
    <row r="200" spans="1:25">
      <c r="A200" s="8" t="str">
        <f>IF(E200&lt;&gt;"",A199+1,"")</f>
        <v/>
      </c>
      <c r="B200" s="12" t="str">
        <f>IF(E200&lt;&gt;"",$B$2,"")</f>
        <v/>
      </c>
      <c r="C200" s="11" t="str">
        <f>IF(E200&lt;&gt;"",$C$2,"")</f>
        <v/>
      </c>
      <c r="D200" s="10"/>
      <c r="E200" s="1"/>
      <c r="F200" s="12" t="str">
        <f>IF(E200="","",IFERROR(VLOOKUP(E200,'1-学员信息表'!A:AG,2,0),"错误"))</f>
        <v/>
      </c>
      <c r="G200" s="12" t="str">
        <f>IF(E200="","",VLOOKUP(LEFT(H200,3),班级编码!A:M,8,0))</f>
        <v/>
      </c>
      <c r="H200" s="1"/>
      <c r="I200" s="8" t="str">
        <f>IF(E200="","",IFERROR(VLOOKUP(H200,'2-班级信息'!A:AM,23,0),"错误"))</f>
        <v/>
      </c>
      <c r="J200" s="8" t="str">
        <f>IF(E200="","",IFERROR(VLOOKUP(H200,'2-班级信息'!A:AM,24,0),"错误"))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IF(E200="","",IFERROR(VLOOKUP(H200,'2-班级信息'!A:AH,30,0),"错误"))</f>
        <v/>
      </c>
      <c r="M200" s="104"/>
      <c r="N200" s="105"/>
      <c r="O200" s="106">
        <f>SUMIF('6-学员费用预警表'!A:A,E200,'6-学员费用预警表'!F:F)</f>
        <v>0</v>
      </c>
      <c r="P200" s="106">
        <f>SUMIF('6-学员费用预警表'!A:A,E200,'6-学员费用预警表'!I:I)</f>
        <v>0</v>
      </c>
      <c r="Q200" s="107" t="str">
        <f>IF(E200="","",IFERROR(VLOOKUP(E200,'1-学员信息表'!A:AG,8,0),"错误"))</f>
        <v/>
      </c>
      <c r="R200" s="108"/>
      <c r="S200" s="109"/>
      <c r="T200" s="1"/>
      <c r="U200" s="12"/>
      <c r="V200" s="110"/>
      <c r="W200" s="8" t="str">
        <f>IF(E200="","",IF(ISERROR(VLOOKUP(E200,'1-学员信息表'!A:AG,9,0)),"错误",IF(VLOOKUP(E200,'1-学员信息表'!A:AG,9,0)="","错误",VLOOKUP(E200,'1-学员信息表'!A:AG,9,0))))</f>
        <v/>
      </c>
      <c r="X200" s="107" t="str">
        <f>IF(E200="","",IF(ISERROR(VLOOKUP(E200,'1-学员信息表'!A:AG,20,0)),"错误",IF(VLOOKUP(E200,'1-学员信息表'!A:AG,20,0)="","错误",VLOOKUP(E200,'1-学员信息表'!A:AG,20,0))))</f>
        <v/>
      </c>
      <c r="Y200" s="107" t="str">
        <f>IF(E200="","",IF(ISERROR(VLOOKUP(E200,'1-学员信息表'!A:AG,20,0)),"错误",IF(VLOOKUP(E200,'1-学员信息表'!A:AG,20,0)="","错误",VLOOKUP(E200,'1-学员信息表'!A:AG,20,0))))</f>
        <v/>
      </c>
    </row>
  </sheetData>
  <sheetProtection password="CC99" sheet="1" objects="1" scenarios="1" autoFilter="0" pivotTables="0"/>
  <protectedRanges>
    <protectedRange sqref="T1:T1048576" name="区域2"/>
    <protectedRange sqref="D1:E1048576 H1 M1:N16 R1:R1048576 H23:H1048576 M23:N1048576" name="区域1"/>
    <protectedRange sqref="H2:H22" name="区域1_1"/>
    <protectedRange sqref="M17:N22" name="区域1_2"/>
  </protectedRanges>
  <autoFilter ref="A1:Y200"/>
  <phoneticPr fontId="2" type="noConversion"/>
  <conditionalFormatting sqref="F2:F3">
    <cfRule type="cellIs" dxfId="31" priority="23" operator="equal">
      <formula>"错误"</formula>
    </cfRule>
  </conditionalFormatting>
  <conditionalFormatting sqref="K2:L200">
    <cfRule type="cellIs" dxfId="30" priority="20" operator="equal">
      <formula>"错误"</formula>
    </cfRule>
  </conditionalFormatting>
  <conditionalFormatting sqref="F4:F200">
    <cfRule type="cellIs" dxfId="29" priority="14" operator="equal">
      <formula>"错误"</formula>
    </cfRule>
  </conditionalFormatting>
  <conditionalFormatting sqref="K4:L200">
    <cfRule type="cellIs" dxfId="28" priority="11" operator="equal">
      <formula>"错误"</formula>
    </cfRule>
  </conditionalFormatting>
  <conditionalFormatting sqref="F1:Y1048576">
    <cfRule type="cellIs" dxfId="27" priority="10" operator="equal">
      <formula>"错误"</formula>
    </cfRule>
  </conditionalFormatting>
  <conditionalFormatting sqref="F2:F3">
    <cfRule type="cellIs" dxfId="26" priority="9" operator="equal">
      <formula>"错误"</formula>
    </cfRule>
  </conditionalFormatting>
  <conditionalFormatting sqref="K2:L200">
    <cfRule type="cellIs" dxfId="25" priority="8" operator="equal">
      <formula>"错误"</formula>
    </cfRule>
  </conditionalFormatting>
  <conditionalFormatting sqref="F4:F200">
    <cfRule type="cellIs" dxfId="24" priority="7" operator="equal">
      <formula>"错误"</formula>
    </cfRule>
  </conditionalFormatting>
  <conditionalFormatting sqref="K4:L200">
    <cfRule type="cellIs" dxfId="23" priority="6" operator="equal">
      <formula>"错误"</formula>
    </cfRule>
  </conditionalFormatting>
  <conditionalFormatting sqref="F1:Y200">
    <cfRule type="cellIs" dxfId="22" priority="5" operator="equal">
      <formula>"错误"</formula>
    </cfRule>
  </conditionalFormatting>
  <conditionalFormatting sqref="H2:H22">
    <cfRule type="cellIs" dxfId="21" priority="4" operator="equal">
      <formula>"错误"</formula>
    </cfRule>
  </conditionalFormatting>
  <conditionalFormatting sqref="H2:H22">
    <cfRule type="cellIs" dxfId="20" priority="3" operator="equal">
      <formula>"错误"</formula>
    </cfRule>
  </conditionalFormatting>
  <conditionalFormatting sqref="M17:N22">
    <cfRule type="cellIs" dxfId="19" priority="2" operator="equal">
      <formula>"错误"</formula>
    </cfRule>
  </conditionalFormatting>
  <conditionalFormatting sqref="M17:N22">
    <cfRule type="cellIs" dxfId="18" priority="1" operator="equal">
      <formula>"错误"</formula>
    </cfRule>
  </conditionalFormatting>
  <dataValidations count="1">
    <dataValidation type="list" allowBlank="1" showInputMessage="1" showErrorMessage="1" sqref="D2:D200">
      <formula1>"流失,退费,转出"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N66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G46" sqref="G46"/>
    </sheetView>
  </sheetViews>
  <sheetFormatPr defaultRowHeight="14.25"/>
  <cols>
    <col min="1" max="1" width="9" style="19"/>
    <col min="2" max="2" width="10.5" style="19" customWidth="1"/>
    <col min="3" max="3" width="13.25" style="19" bestFit="1" customWidth="1"/>
    <col min="4" max="4" width="11.625" style="19" customWidth="1"/>
    <col min="5" max="5" width="8.75" style="19" customWidth="1"/>
    <col min="6" max="6" width="13.25" style="19" customWidth="1"/>
    <col min="7" max="7" width="12.5" style="19" customWidth="1"/>
    <col min="8" max="8" width="9" style="19"/>
    <col min="9" max="9" width="8.625" style="19" customWidth="1"/>
    <col min="10" max="10" width="9" style="19"/>
    <col min="11" max="11" width="7.75" style="19" bestFit="1" customWidth="1"/>
    <col min="12" max="12" width="11.25" style="19" customWidth="1"/>
    <col min="13" max="13" width="9" style="19"/>
    <col min="14" max="14" width="7.375" style="19" customWidth="1"/>
    <col min="15" max="22" width="9" style="19"/>
    <col min="23" max="36" width="7.25" style="19" customWidth="1"/>
    <col min="37" max="16384" width="9" style="19"/>
  </cols>
  <sheetData>
    <row r="1" spans="1:39" ht="31.5" customHeight="1">
      <c r="A1" s="244" t="str">
        <f>LEFT('5-课消明细表'!M2,4)&amp;"年"&amp;MID('5-课消明细表'!M2,6,2)&amp;"月"&amp;'5-课消明细表'!G2&amp;"教学部经营数据汇总表"</f>
        <v>2017年07月天河南骏中心教学部经营数据汇总表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2"/>
      <c r="AG1" s="2"/>
      <c r="AH1" s="2"/>
      <c r="AI1" s="2"/>
      <c r="AJ1" s="2"/>
      <c r="AK1" s="2"/>
      <c r="AL1" s="2"/>
      <c r="AM1" s="2"/>
    </row>
    <row r="2" spans="1:39" ht="14.25" hidden="1" customHeight="1">
      <c r="A2" s="114"/>
      <c r="B2" s="115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2"/>
      <c r="AG2" s="2"/>
      <c r="AH2" s="2"/>
      <c r="AI2" s="2"/>
      <c r="AJ2" s="2"/>
      <c r="AK2" s="2"/>
      <c r="AL2" s="2"/>
      <c r="AM2" s="2"/>
    </row>
    <row r="3" spans="1:39" ht="14.25" hidden="1" customHeight="1">
      <c r="A3" s="116"/>
      <c r="B3" s="117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2"/>
      <c r="AG3" s="2"/>
      <c r="AH3" s="2"/>
      <c r="AI3" s="2"/>
      <c r="AJ3" s="2"/>
      <c r="AK3" s="2"/>
      <c r="AL3" s="2"/>
      <c r="AM3" s="2"/>
    </row>
    <row r="4" spans="1:39">
      <c r="A4" s="116"/>
      <c r="B4" s="118" t="s">
        <v>73</v>
      </c>
      <c r="C4" s="119"/>
      <c r="D4" s="120"/>
      <c r="E4" s="120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2"/>
      <c r="AG4" s="2"/>
      <c r="AH4" s="2"/>
      <c r="AI4" s="2"/>
      <c r="AJ4" s="2"/>
      <c r="AK4" s="2"/>
      <c r="AL4" s="2"/>
      <c r="AM4" s="2"/>
    </row>
    <row r="5" spans="1:39">
      <c r="A5" s="116"/>
      <c r="B5" s="118" t="s">
        <v>1602</v>
      </c>
      <c r="C5" s="119">
        <v>8</v>
      </c>
      <c r="D5" s="120"/>
      <c r="E5" s="120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2"/>
      <c r="AG5" s="2"/>
      <c r="AH5" s="2"/>
      <c r="AI5" s="2"/>
      <c r="AJ5" s="2"/>
      <c r="AK5" s="2"/>
      <c r="AL5" s="2"/>
      <c r="AM5" s="2"/>
    </row>
    <row r="6" spans="1:39">
      <c r="A6" s="116"/>
      <c r="B6" s="118" t="s">
        <v>1603</v>
      </c>
      <c r="C6" s="121"/>
      <c r="D6" s="120"/>
      <c r="E6" s="120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2"/>
      <c r="AG6" s="2"/>
      <c r="AH6" s="2"/>
      <c r="AI6" s="2"/>
      <c r="AJ6" s="2"/>
      <c r="AK6" s="2"/>
      <c r="AL6" s="2"/>
      <c r="AM6" s="2"/>
    </row>
    <row r="7" spans="1:39">
      <c r="A7" s="116"/>
      <c r="B7" s="117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2"/>
      <c r="AG7" s="2"/>
      <c r="AH7" s="2"/>
      <c r="AI7" s="2"/>
      <c r="AJ7" s="2"/>
      <c r="AK7" s="2"/>
      <c r="AL7" s="2"/>
      <c r="AM7" s="2"/>
    </row>
    <row r="8" spans="1:39">
      <c r="A8" s="120"/>
      <c r="B8" s="122" t="s">
        <v>1604</v>
      </c>
      <c r="C8" s="123" t="s">
        <v>1605</v>
      </c>
      <c r="D8" s="120"/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0"/>
      <c r="AA8" s="120"/>
      <c r="AB8" s="120"/>
      <c r="AC8" s="120"/>
      <c r="AD8" s="120"/>
      <c r="AE8" s="120"/>
      <c r="AF8" s="2"/>
      <c r="AG8" s="2"/>
      <c r="AH8" s="2"/>
      <c r="AI8" s="2"/>
      <c r="AJ8" s="2"/>
      <c r="AK8" s="2"/>
      <c r="AL8" s="2"/>
      <c r="AM8" s="2"/>
    </row>
    <row r="9" spans="1:39">
      <c r="A9" s="116"/>
      <c r="B9" s="124" t="s">
        <v>5008</v>
      </c>
      <c r="C9" s="125">
        <f>COUNTIFS('2-班级信息'!AI:AI,'12-经营数据表'!B9,'2-班级信息'!V:V,"未结业")</f>
        <v>6</v>
      </c>
      <c r="D9" s="12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  <c r="AA9" s="116"/>
      <c r="AB9" s="116"/>
      <c r="AC9" s="116"/>
      <c r="AD9" s="116"/>
      <c r="AE9" s="116"/>
      <c r="AF9" s="2"/>
      <c r="AG9" s="2"/>
      <c r="AH9" s="2"/>
      <c r="AI9" s="2"/>
      <c r="AJ9" s="2"/>
      <c r="AK9" s="2"/>
      <c r="AL9" s="2"/>
      <c r="AM9" s="2"/>
    </row>
    <row r="10" spans="1:39">
      <c r="A10" s="116"/>
      <c r="B10" s="124" t="s">
        <v>5009</v>
      </c>
      <c r="C10" s="125">
        <f>COUNTIFS('2-班级信息'!AI:AI,'12-经营数据表'!B10,'2-班级信息'!V:V,"未结业")</f>
        <v>6</v>
      </c>
      <c r="D10" s="12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  <c r="AD10" s="116"/>
      <c r="AE10" s="116"/>
      <c r="AF10" s="2"/>
      <c r="AG10" s="2"/>
      <c r="AH10" s="2"/>
      <c r="AI10" s="2"/>
      <c r="AJ10" s="2"/>
      <c r="AK10" s="2"/>
      <c r="AL10" s="2"/>
      <c r="AM10" s="2"/>
    </row>
    <row r="11" spans="1:39">
      <c r="A11" s="116"/>
      <c r="B11" s="124" t="s">
        <v>5010</v>
      </c>
      <c r="C11" s="125">
        <f>COUNTIFS('2-班级信息'!AI:AI,'12-经营数据表'!B11,'2-班级信息'!V:V,"未结业")</f>
        <v>7</v>
      </c>
      <c r="D11" s="12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2"/>
      <c r="AG11" s="2"/>
      <c r="AH11" s="2"/>
      <c r="AI11" s="2"/>
      <c r="AJ11" s="2"/>
      <c r="AK11" s="2"/>
      <c r="AL11" s="2"/>
      <c r="AM11" s="2"/>
    </row>
    <row r="12" spans="1:39">
      <c r="A12" s="116"/>
      <c r="B12" s="124" t="s">
        <v>5011</v>
      </c>
      <c r="C12" s="125">
        <f>COUNTIFS('2-班级信息'!AI:AI,'12-经营数据表'!B12,'2-班级信息'!V:V,"未结业")</f>
        <v>4</v>
      </c>
      <c r="D12" s="12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2"/>
      <c r="AG12" s="2"/>
      <c r="AH12" s="2"/>
      <c r="AI12" s="2"/>
      <c r="AJ12" s="2"/>
      <c r="AK12" s="2"/>
      <c r="AL12" s="2"/>
      <c r="AM12" s="2"/>
    </row>
    <row r="13" spans="1:39">
      <c r="A13" s="116"/>
      <c r="B13" s="124" t="s">
        <v>5012</v>
      </c>
      <c r="C13" s="125">
        <f>COUNTIFS('2-班级信息'!AI:AI,'12-经营数据表'!B13,'2-班级信息'!V:V,"未结业")</f>
        <v>2</v>
      </c>
      <c r="D13" s="12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2"/>
      <c r="AG13" s="2"/>
      <c r="AH13" s="2"/>
      <c r="AI13" s="2"/>
      <c r="AJ13" s="2"/>
      <c r="AK13" s="2"/>
      <c r="AL13" s="2"/>
      <c r="AM13" s="2"/>
    </row>
    <row r="14" spans="1:39">
      <c r="A14" s="116"/>
      <c r="B14" s="124" t="s">
        <v>5013</v>
      </c>
      <c r="C14" s="125">
        <f>COUNTIFS('2-班级信息'!AI:AI,'12-经营数据表'!B14,'2-班级信息'!V:V,"未结业")</f>
        <v>5</v>
      </c>
      <c r="D14" s="12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2"/>
      <c r="AG14" s="2"/>
      <c r="AH14" s="2"/>
      <c r="AI14" s="2"/>
      <c r="AJ14" s="2"/>
      <c r="AK14" s="2"/>
      <c r="AL14" s="2"/>
      <c r="AM14" s="2"/>
    </row>
    <row r="15" spans="1:39">
      <c r="A15" s="116"/>
      <c r="B15" s="124" t="s">
        <v>5014</v>
      </c>
      <c r="C15" s="125">
        <f>COUNTIFS('2-班级信息'!AI:AI,'12-经营数据表'!B15,'2-班级信息'!V:V,"未结业")</f>
        <v>1</v>
      </c>
      <c r="D15" s="12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2"/>
      <c r="AG15" s="2"/>
      <c r="AH15" s="2"/>
      <c r="AI15" s="2"/>
      <c r="AJ15" s="2"/>
      <c r="AK15" s="2"/>
      <c r="AL15" s="2"/>
      <c r="AM15" s="2"/>
    </row>
    <row r="16" spans="1:39">
      <c r="A16" s="116"/>
      <c r="B16" s="124" t="s">
        <v>5015</v>
      </c>
      <c r="C16" s="125">
        <f>COUNTIFS('2-班级信息'!AI:AI,'12-经营数据表'!B16,'2-班级信息'!V:V,"未结业")</f>
        <v>3</v>
      </c>
      <c r="D16" s="12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6"/>
      <c r="X16" s="116"/>
      <c r="Y16" s="116"/>
      <c r="Z16" s="116"/>
      <c r="AA16" s="116"/>
      <c r="AB16" s="116"/>
      <c r="AC16" s="116"/>
      <c r="AD16" s="116"/>
      <c r="AE16" s="116"/>
      <c r="AF16" s="2"/>
      <c r="AG16" s="2"/>
      <c r="AH16" s="2"/>
      <c r="AI16" s="2"/>
      <c r="AJ16" s="2"/>
      <c r="AK16" s="2"/>
      <c r="AL16" s="2"/>
      <c r="AM16" s="2"/>
    </row>
    <row r="17" spans="1:40">
      <c r="A17" s="116"/>
      <c r="B17" s="124" t="s">
        <v>5016</v>
      </c>
      <c r="C17" s="125">
        <f>COUNTIFS('2-班级信息'!AI:AI,'12-经营数据表'!B17,'2-班级信息'!V:V,"未结业")</f>
        <v>1</v>
      </c>
      <c r="D17" s="12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2"/>
      <c r="AG17" s="2"/>
      <c r="AH17" s="2"/>
      <c r="AI17" s="2"/>
      <c r="AJ17" s="2"/>
      <c r="AK17" s="2"/>
      <c r="AL17" s="2"/>
      <c r="AM17" s="2"/>
    </row>
    <row r="18" spans="1:40">
      <c r="A18" s="116"/>
      <c r="B18" s="124" t="s">
        <v>114</v>
      </c>
      <c r="C18" s="125">
        <f>COUNTIFS('2-班级信息'!AI:AI,'12-经营数据表'!B18,'2-班级信息'!V:V,"未结业")</f>
        <v>5</v>
      </c>
      <c r="D18" s="12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2"/>
      <c r="AG18" s="2"/>
      <c r="AH18" s="2"/>
      <c r="AI18" s="2"/>
      <c r="AJ18" s="2"/>
      <c r="AK18" s="2"/>
      <c r="AL18" s="2"/>
      <c r="AM18" s="2"/>
    </row>
    <row r="19" spans="1:40">
      <c r="A19" s="116"/>
      <c r="B19" s="127"/>
      <c r="C19" s="125">
        <f>COUNTIFS('2-班级信息'!AI:AI,'12-经营数据表'!B19,'2-班级信息'!V:V,"未结业")</f>
        <v>0</v>
      </c>
      <c r="D19" s="12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2"/>
      <c r="AG19" s="2"/>
      <c r="AH19" s="2"/>
      <c r="AI19" s="2"/>
      <c r="AJ19" s="2"/>
      <c r="AK19" s="2"/>
      <c r="AL19" s="2"/>
      <c r="AM19" s="2"/>
    </row>
    <row r="20" spans="1:40">
      <c r="A20" s="116"/>
      <c r="B20" s="127"/>
      <c r="C20" s="125">
        <f>COUNTIFS('2-班级信息'!AI:AI,'12-经营数据表'!B20,'2-班级信息'!V:V,"未结业")</f>
        <v>0</v>
      </c>
      <c r="D20" s="12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2"/>
      <c r="AG20" s="2"/>
      <c r="AH20" s="2"/>
      <c r="AI20" s="2"/>
      <c r="AJ20" s="2"/>
      <c r="AK20" s="2"/>
      <c r="AL20" s="2"/>
      <c r="AM20" s="2"/>
    </row>
    <row r="21" spans="1:40">
      <c r="A21" s="116"/>
      <c r="B21" s="128" t="s">
        <v>75</v>
      </c>
      <c r="C21" s="129">
        <f>SUM(C9:C20)</f>
        <v>40</v>
      </c>
      <c r="D21" s="130">
        <f>C21-C57</f>
        <v>0</v>
      </c>
      <c r="E21" s="130">
        <f>C37</f>
        <v>0</v>
      </c>
      <c r="F21" s="130">
        <f>H37</f>
        <v>0</v>
      </c>
      <c r="G21" s="130">
        <f>H36-Q66</f>
        <v>0</v>
      </c>
      <c r="H21" s="130">
        <f>SUM('4-收据记录表'!AF:AF)-D40-D41-D42</f>
        <v>0</v>
      </c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2"/>
      <c r="AG21" s="2"/>
      <c r="AH21" s="2"/>
      <c r="AI21" s="2"/>
      <c r="AJ21" s="2"/>
      <c r="AK21" s="2"/>
      <c r="AL21" s="2"/>
      <c r="AM21" s="2"/>
    </row>
    <row r="22" spans="1:40" ht="14.25" hidden="1" customHeight="1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  <c r="AB22" s="116"/>
      <c r="AC22" s="116"/>
      <c r="AD22" s="116"/>
      <c r="AE22" s="116"/>
      <c r="AF22" s="2"/>
      <c r="AG22" s="2"/>
      <c r="AH22" s="2"/>
      <c r="AI22" s="2"/>
      <c r="AJ22" s="2"/>
      <c r="AK22" s="2"/>
      <c r="AL22" s="2"/>
      <c r="AM22" s="2"/>
    </row>
    <row r="23" spans="1:40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A23" s="116"/>
      <c r="AB23" s="116"/>
      <c r="AC23" s="116"/>
      <c r="AD23" s="116"/>
      <c r="AE23" s="116"/>
      <c r="AF23" s="2"/>
      <c r="AG23" s="2"/>
      <c r="AH23" s="2"/>
      <c r="AI23" s="2"/>
      <c r="AJ23" s="2"/>
      <c r="AK23" s="2"/>
      <c r="AL23" s="2"/>
      <c r="AM23" s="2"/>
    </row>
    <row r="24" spans="1:40">
      <c r="A24" s="116" t="s">
        <v>76</v>
      </c>
      <c r="B24" s="131" t="s">
        <v>1606</v>
      </c>
      <c r="C24" s="132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116"/>
      <c r="AD24" s="116"/>
      <c r="AE24" s="116"/>
      <c r="AF24" s="2"/>
      <c r="AG24" s="2"/>
      <c r="AH24" s="2"/>
      <c r="AI24" s="2"/>
      <c r="AJ24" s="2"/>
      <c r="AK24" s="2"/>
      <c r="AL24" s="2"/>
      <c r="AM24" s="2"/>
    </row>
    <row r="25" spans="1:40" ht="40.5">
      <c r="A25" s="133"/>
      <c r="B25" s="134" t="s">
        <v>1607</v>
      </c>
      <c r="C25" s="135" t="s">
        <v>1608</v>
      </c>
      <c r="D25" s="136" t="s">
        <v>1609</v>
      </c>
      <c r="E25" s="136" t="s">
        <v>1610</v>
      </c>
      <c r="F25" s="136" t="s">
        <v>1611</v>
      </c>
      <c r="G25" s="136" t="s">
        <v>1612</v>
      </c>
      <c r="H25" s="135" t="s">
        <v>1613</v>
      </c>
      <c r="I25" s="136" t="s">
        <v>77</v>
      </c>
      <c r="J25" s="136" t="s">
        <v>134</v>
      </c>
      <c r="K25" s="136" t="s">
        <v>78</v>
      </c>
      <c r="L25" s="136" t="s">
        <v>79</v>
      </c>
      <c r="M25" s="136" t="s">
        <v>80</v>
      </c>
      <c r="N25" s="136" t="s">
        <v>81</v>
      </c>
      <c r="O25" s="136" t="s">
        <v>82</v>
      </c>
      <c r="P25" s="136" t="s">
        <v>83</v>
      </c>
      <c r="Q25" s="136" t="s">
        <v>84</v>
      </c>
      <c r="R25" s="136" t="s">
        <v>85</v>
      </c>
      <c r="S25" s="136" t="s">
        <v>86</v>
      </c>
      <c r="T25" s="136" t="s">
        <v>65</v>
      </c>
      <c r="U25" s="136" t="s">
        <v>87</v>
      </c>
      <c r="V25" s="136" t="s">
        <v>88</v>
      </c>
      <c r="W25" s="136" t="s">
        <v>89</v>
      </c>
      <c r="X25" s="136" t="s">
        <v>90</v>
      </c>
      <c r="Y25" s="136" t="s">
        <v>91</v>
      </c>
      <c r="Z25" s="136" t="s">
        <v>92</v>
      </c>
      <c r="AA25" s="136" t="s">
        <v>93</v>
      </c>
      <c r="AB25" s="136" t="s">
        <v>94</v>
      </c>
      <c r="AC25" s="136" t="s">
        <v>95</v>
      </c>
      <c r="AD25" s="136" t="s">
        <v>96</v>
      </c>
      <c r="AE25" s="136" t="s">
        <v>97</v>
      </c>
      <c r="AF25" s="136" t="s">
        <v>98</v>
      </c>
      <c r="AG25" s="136" t="s">
        <v>1614</v>
      </c>
      <c r="AH25" s="136" t="s">
        <v>1615</v>
      </c>
      <c r="AI25" s="136" t="s">
        <v>1616</v>
      </c>
      <c r="AJ25" s="136" t="s">
        <v>1617</v>
      </c>
      <c r="AK25" s="137" t="s">
        <v>1618</v>
      </c>
      <c r="AL25" s="137"/>
      <c r="AM25" s="137"/>
    </row>
    <row r="26" spans="1:40">
      <c r="A26" s="138"/>
      <c r="B26" s="118" t="s">
        <v>68</v>
      </c>
      <c r="C26" s="139">
        <f>D26+E26+F26+G26+H26</f>
        <v>123</v>
      </c>
      <c r="D26" s="140">
        <f>COUNTIFS('3-班级学员信息表'!$I:$I,"大班",'3-班级学员信息表'!$AC:$AC,'12-经营数据表'!D$25,'3-班级学员信息表'!$Q:$Q,"未进班")+COUNTIFS('3-班级学员信息表'!$I:$I,"中班",'3-班级学员信息表'!$AC:$AC,'12-经营数据表'!D$25,'3-班级学员信息表'!$Q:$Q,"未进班")+COUNTIFS('3-班级学员信息表'!$I:$I,"小班",'3-班级学员信息表'!$AC:$AC,'12-经营数据表'!D$25,'3-班级学员信息表'!$Q:$Q,"未进班")-E26</f>
        <v>51</v>
      </c>
      <c r="E26" s="141"/>
      <c r="F26" s="140">
        <f>COUNTIFS('3-班级学员信息表'!$I:$I,"大班",'3-班级学员信息表'!$AC:$AC,"停读",'3-班级学员信息表'!$Q:$Q,"停读")+COUNTIFS('3-班级学员信息表'!$I:$I,"中班",'3-班级学员信息表'!$AC:$AC,"停读",'3-班级学员信息表'!$Q:$Q,"停读")+COUNTIFS('3-班级学员信息表'!$I:$I,"小班",'3-班级学员信息表'!$AC:$AC,"停读",'3-班级学员信息表'!$Q:$Q,"停读")-G26</f>
        <v>0</v>
      </c>
      <c r="G26" s="141"/>
      <c r="H26" s="139">
        <f t="shared" ref="H26:H35" si="0">SUM(I26:AM26)</f>
        <v>72</v>
      </c>
      <c r="I26" s="140">
        <f>COUNTIFS('3-班级学员信息表'!$I:$I,"大班",'3-班级学员信息表'!$AC:$AC,'12-经营数据表'!I$25,'3-班级学员信息表'!$Q:$Q,"在读")+COUNTIFS('3-班级学员信息表'!$I:$I,"中班",'3-班级学员信息表'!$AC:$AC,'12-经营数据表'!I$25,'3-班级学员信息表'!$Q:$Q,"在读")+COUNTIFS('3-班级学员信息表'!$I:$I,"小班",'3-班级学员信息表'!$AC:$AC,'12-经营数据表'!I$25,'3-班级学员信息表'!$Q:$Q,"在读")</f>
        <v>9</v>
      </c>
      <c r="J26" s="140">
        <f>COUNTIFS('3-班级学员信息表'!$I:$I,"大班",'3-班级学员信息表'!$AC:$AC,'12-经营数据表'!J$25,'3-班级学员信息表'!$Q:$Q,"在读")+COUNTIFS('3-班级学员信息表'!$I:$I,"中班",'3-班级学员信息表'!$AC:$AC,'12-经营数据表'!J$25,'3-班级学员信息表'!$Q:$Q,"在读")+COUNTIFS('3-班级学员信息表'!$I:$I,"小班",'3-班级学员信息表'!$AC:$AC,'12-经营数据表'!J$25,'3-班级学员信息表'!$Q:$Q,"在读")</f>
        <v>0</v>
      </c>
      <c r="K26" s="140">
        <f>COUNTIFS('3-班级学员信息表'!$I:$I,"大班",'3-班级学员信息表'!$AC:$AC,'12-经营数据表'!K$25,'3-班级学员信息表'!$Q:$Q,"在读")+COUNTIFS('3-班级学员信息表'!$I:$I,"中班",'3-班级学员信息表'!$AC:$AC,'12-经营数据表'!K$25,'3-班级学员信息表'!$Q:$Q,"在读")+COUNTIFS('3-班级学员信息表'!$I:$I,"小班",'3-班级学员信息表'!$AC:$AC,'12-经营数据表'!K$25,'3-班级学员信息表'!$Q:$Q,"在读")</f>
        <v>36</v>
      </c>
      <c r="L26" s="140">
        <f>COUNTIFS('3-班级学员信息表'!$I:$I,"大班",'3-班级学员信息表'!$AC:$AC,'12-经营数据表'!L$25,'3-班级学员信息表'!$Q:$Q,"在读")+COUNTIFS('3-班级学员信息表'!$I:$I,"中班",'3-班级学员信息表'!$AC:$AC,'12-经营数据表'!L$25,'3-班级学员信息表'!$Q:$Q,"在读")+COUNTIFS('3-班级学员信息表'!$I:$I,"小班",'3-班级学员信息表'!$AC:$AC,'12-经营数据表'!L$25,'3-班级学员信息表'!$Q:$Q,"在读")</f>
        <v>13</v>
      </c>
      <c r="M26" s="140">
        <f>COUNTIFS('3-班级学员信息表'!$I:$I,"大班",'3-班级学员信息表'!$AC:$AC,'12-经营数据表'!M$25,'3-班级学员信息表'!$Q:$Q,"在读")+COUNTIFS('3-班级学员信息表'!$I:$I,"中班",'3-班级学员信息表'!$AC:$AC,'12-经营数据表'!M$25,'3-班级学员信息表'!$Q:$Q,"在读")+COUNTIFS('3-班级学员信息表'!$I:$I,"小班",'3-班级学员信息表'!$AC:$AC,'12-经营数据表'!M$25,'3-班级学员信息表'!$Q:$Q,"在读")</f>
        <v>7</v>
      </c>
      <c r="N26" s="140">
        <f>COUNTIFS('3-班级学员信息表'!$I:$I,"大班",'3-班级学员信息表'!$AC:$AC,'12-经营数据表'!N$25,'3-班级学员信息表'!$Q:$Q,"在读")+COUNTIFS('3-班级学员信息表'!$I:$I,"中班",'3-班级学员信息表'!$AC:$AC,'12-经营数据表'!N$25,'3-班级学员信息表'!$Q:$Q,"在读")+COUNTIFS('3-班级学员信息表'!$I:$I,"小班",'3-班级学员信息表'!$AC:$AC,'12-经营数据表'!N$25,'3-班级学员信息表'!$Q:$Q,"在读")</f>
        <v>0</v>
      </c>
      <c r="O26" s="140">
        <f>COUNTIFS('3-班级学员信息表'!$I:$I,"大班",'3-班级学员信息表'!$AC:$AC,'12-经营数据表'!O$25,'3-班级学员信息表'!$Q:$Q,"在读")+COUNTIFS('3-班级学员信息表'!$I:$I,"中班",'3-班级学员信息表'!$AC:$AC,'12-经营数据表'!O$25,'3-班级学员信息表'!$Q:$Q,"在读")+COUNTIFS('3-班级学员信息表'!$I:$I,"小班",'3-班级学员信息表'!$AC:$AC,'12-经营数据表'!O$25,'3-班级学员信息表'!$Q:$Q,"在读")</f>
        <v>0</v>
      </c>
      <c r="P26" s="140">
        <f>COUNTIFS('3-班级学员信息表'!$I:$I,"大班",'3-班级学员信息表'!$AC:$AC,'12-经营数据表'!P$25,'3-班级学员信息表'!$Q:$Q,"在读")+COUNTIFS('3-班级学员信息表'!$I:$I,"中班",'3-班级学员信息表'!$AC:$AC,'12-经营数据表'!P$25,'3-班级学员信息表'!$Q:$Q,"在读")+COUNTIFS('3-班级学员信息表'!$I:$I,"小班",'3-班级学员信息表'!$AC:$AC,'12-经营数据表'!P$25,'3-班级学员信息表'!$Q:$Q,"在读")</f>
        <v>0</v>
      </c>
      <c r="Q26" s="140">
        <f>COUNTIFS('3-班级学员信息表'!$I:$I,"大班",'3-班级学员信息表'!$AC:$AC,'12-经营数据表'!Q$25,'3-班级学员信息表'!$Q:$Q,"在读")+COUNTIFS('3-班级学员信息表'!$I:$I,"中班",'3-班级学员信息表'!$AC:$AC,'12-经营数据表'!Q$25,'3-班级学员信息表'!$Q:$Q,"在读")+COUNTIFS('3-班级学员信息表'!$I:$I,"小班",'3-班级学员信息表'!$AC:$AC,'12-经营数据表'!Q$25,'3-班级学员信息表'!$Q:$Q,"在读")</f>
        <v>7</v>
      </c>
      <c r="R26" s="140">
        <f>COUNTIFS('3-班级学员信息表'!$I:$I,"大班",'3-班级学员信息表'!$AC:$AC,'12-经营数据表'!R$25,'3-班级学员信息表'!$Q:$Q,"在读")+COUNTIFS('3-班级学员信息表'!$I:$I,"中班",'3-班级学员信息表'!$AC:$AC,'12-经营数据表'!R$25,'3-班级学员信息表'!$Q:$Q,"在读")+COUNTIFS('3-班级学员信息表'!$I:$I,"小班",'3-班级学员信息表'!$AC:$AC,'12-经营数据表'!R$25,'3-班级学员信息表'!$Q:$Q,"在读")</f>
        <v>0</v>
      </c>
      <c r="S26" s="140">
        <f>COUNTIFS('3-班级学员信息表'!$I:$I,"大班",'3-班级学员信息表'!$AC:$AC,'12-经营数据表'!S$25,'3-班级学员信息表'!$Q:$Q,"在读")+COUNTIFS('3-班级学员信息表'!$I:$I,"中班",'3-班级学员信息表'!$AC:$AC,'12-经营数据表'!S$25,'3-班级学员信息表'!$Q:$Q,"在读")+COUNTIFS('3-班级学员信息表'!$I:$I,"小班",'3-班级学员信息表'!$AC:$AC,'12-经营数据表'!S$25,'3-班级学员信息表'!$Q:$Q,"在读")</f>
        <v>0</v>
      </c>
      <c r="T26" s="140">
        <f>COUNTIFS('3-班级学员信息表'!$I:$I,"大班",'3-班级学员信息表'!$AC:$AC,'12-经营数据表'!T$25,'3-班级学员信息表'!$Q:$Q,"在读")+COUNTIFS('3-班级学员信息表'!$I:$I,"中班",'3-班级学员信息表'!$AC:$AC,'12-经营数据表'!T$25,'3-班级学员信息表'!$Q:$Q,"在读")+COUNTIFS('3-班级学员信息表'!$I:$I,"小班",'3-班级学员信息表'!$AC:$AC,'12-经营数据表'!T$25,'3-班级学员信息表'!$Q:$Q,"在读")</f>
        <v>0</v>
      </c>
      <c r="U26" s="140">
        <f>COUNTIFS('3-班级学员信息表'!$I:$I,"大班",'3-班级学员信息表'!$AC:$AC,'12-经营数据表'!U$25,'3-班级学员信息表'!$Q:$Q,"在读")+COUNTIFS('3-班级学员信息表'!$I:$I,"中班",'3-班级学员信息表'!$AC:$AC,'12-经营数据表'!U$25,'3-班级学员信息表'!$Q:$Q,"在读")+COUNTIFS('3-班级学员信息表'!$I:$I,"小班",'3-班级学员信息表'!$AC:$AC,'12-经营数据表'!U$25,'3-班级学员信息表'!$Q:$Q,"在读")</f>
        <v>0</v>
      </c>
      <c r="V26" s="140">
        <f>COUNTIFS('3-班级学员信息表'!$I:$I,"大班",'3-班级学员信息表'!$AC:$AC,'12-经营数据表'!V$25,'3-班级学员信息表'!$Q:$Q,"在读")+COUNTIFS('3-班级学员信息表'!$I:$I,"中班",'3-班级学员信息表'!$AC:$AC,'12-经营数据表'!V$25,'3-班级学员信息表'!$Q:$Q,"在读")+COUNTIFS('3-班级学员信息表'!$I:$I,"小班",'3-班级学员信息表'!$AC:$AC,'12-经营数据表'!V$25,'3-班级学员信息表'!$Q:$Q,"在读")</f>
        <v>0</v>
      </c>
      <c r="W26" s="140">
        <f>COUNTIFS('3-班级学员信息表'!$I:$I,"大班",'3-班级学员信息表'!$AC:$AC,'12-经营数据表'!W$25,'3-班级学员信息表'!$Q:$Q,"在读")+COUNTIFS('3-班级学员信息表'!$I:$I,"中班",'3-班级学员信息表'!$AC:$AC,'12-经营数据表'!W$25,'3-班级学员信息表'!$Q:$Q,"在读")+COUNTIFS('3-班级学员信息表'!$I:$I,"小班",'3-班级学员信息表'!$AC:$AC,'12-经营数据表'!W$25,'3-班级学员信息表'!$Q:$Q,"在读")</f>
        <v>0</v>
      </c>
      <c r="X26" s="140">
        <f>COUNTIFS('3-班级学员信息表'!$I:$I,"大班",'3-班级学员信息表'!$AC:$AC,'12-经营数据表'!X$25,'3-班级学员信息表'!$Q:$Q,"在读")+COUNTIFS('3-班级学员信息表'!$I:$I,"中班",'3-班级学员信息表'!$AC:$AC,'12-经营数据表'!X$25,'3-班级学员信息表'!$Q:$Q,"在读")+COUNTIFS('3-班级学员信息表'!$I:$I,"小班",'3-班级学员信息表'!$AC:$AC,'12-经营数据表'!X$25,'3-班级学员信息表'!$Q:$Q,"在读")</f>
        <v>0</v>
      </c>
      <c r="Y26" s="140">
        <f>COUNTIFS('3-班级学员信息表'!$I:$I,"大班",'3-班级学员信息表'!$AC:$AC,'12-经营数据表'!Y$25,'3-班级学员信息表'!$Q:$Q,"在读")+COUNTIFS('3-班级学员信息表'!$I:$I,"中班",'3-班级学员信息表'!$AC:$AC,'12-经营数据表'!Y$25,'3-班级学员信息表'!$Q:$Q,"在读")+COUNTIFS('3-班级学员信息表'!$I:$I,"小班",'3-班级学员信息表'!$AC:$AC,'12-经营数据表'!Y$25,'3-班级学员信息表'!$Q:$Q,"在读")</f>
        <v>0</v>
      </c>
      <c r="Z26" s="140">
        <f>COUNTIFS('3-班级学员信息表'!$I:$I,"大班",'3-班级学员信息表'!$AC:$AC,'12-经营数据表'!Z$25,'3-班级学员信息表'!$Q:$Q,"在读")+COUNTIFS('3-班级学员信息表'!$I:$I,"中班",'3-班级学员信息表'!$AC:$AC,'12-经营数据表'!Z$25,'3-班级学员信息表'!$Q:$Q,"在读")+COUNTIFS('3-班级学员信息表'!$I:$I,"小班",'3-班级学员信息表'!$AC:$AC,'12-经营数据表'!Z$25,'3-班级学员信息表'!$Q:$Q,"在读")</f>
        <v>0</v>
      </c>
      <c r="AA26" s="140">
        <f>COUNTIFS('3-班级学员信息表'!$I:$I,"大班",'3-班级学员信息表'!$AC:$AC,'12-经营数据表'!AA$25,'3-班级学员信息表'!$Q:$Q,"在读")+COUNTIFS('3-班级学员信息表'!$I:$I,"中班",'3-班级学员信息表'!$AC:$AC,'12-经营数据表'!AA$25,'3-班级学员信息表'!$Q:$Q,"在读")+COUNTIFS('3-班级学员信息表'!$I:$I,"小班",'3-班级学员信息表'!$AC:$AC,'12-经营数据表'!AA$25,'3-班级学员信息表'!$Q:$Q,"在读")</f>
        <v>0</v>
      </c>
      <c r="AB26" s="140">
        <f>COUNTIFS('3-班级学员信息表'!$I:$I,"大班",'3-班级学员信息表'!$AC:$AC,'12-经营数据表'!AB$25,'3-班级学员信息表'!$Q:$Q,"在读")+COUNTIFS('3-班级学员信息表'!$I:$I,"中班",'3-班级学员信息表'!$AC:$AC,'12-经营数据表'!AB$25,'3-班级学员信息表'!$Q:$Q,"在读")+COUNTIFS('3-班级学员信息表'!$I:$I,"小班",'3-班级学员信息表'!$AC:$AC,'12-经营数据表'!AB$25,'3-班级学员信息表'!$Q:$Q,"在读")</f>
        <v>0</v>
      </c>
      <c r="AC26" s="140">
        <f>COUNTIFS('3-班级学员信息表'!$I:$I,"大班",'3-班级学员信息表'!$AC:$AC,'12-经营数据表'!AC$25,'3-班级学员信息表'!$Q:$Q,"在读")+COUNTIFS('3-班级学员信息表'!$I:$I,"中班",'3-班级学员信息表'!$AC:$AC,'12-经营数据表'!AC$25,'3-班级学员信息表'!$Q:$Q,"在读")+COUNTIFS('3-班级学员信息表'!$I:$I,"小班",'3-班级学员信息表'!$AC:$AC,'12-经营数据表'!AC$25,'3-班级学员信息表'!$Q:$Q,"在读")</f>
        <v>0</v>
      </c>
      <c r="AD26" s="140">
        <f>COUNTIFS('3-班级学员信息表'!$I:$I,"大班",'3-班级学员信息表'!$AC:$AC,'12-经营数据表'!AD$25,'3-班级学员信息表'!$Q:$Q,"在读")+COUNTIFS('3-班级学员信息表'!$I:$I,"中班",'3-班级学员信息表'!$AC:$AC,'12-经营数据表'!AD$25,'3-班级学员信息表'!$Q:$Q,"在读")+COUNTIFS('3-班级学员信息表'!$I:$I,"小班",'3-班级学员信息表'!$AC:$AC,'12-经营数据表'!AD$25,'3-班级学员信息表'!$Q:$Q,"在读")</f>
        <v>0</v>
      </c>
      <c r="AE26" s="140">
        <f>COUNTIFS('3-班级学员信息表'!$I:$I,"大班",'3-班级学员信息表'!$AC:$AC,'12-经营数据表'!AE$25,'3-班级学员信息表'!$Q:$Q,"在读")+COUNTIFS('3-班级学员信息表'!$I:$I,"中班",'3-班级学员信息表'!$AC:$AC,'12-经营数据表'!AE$25,'3-班级学员信息表'!$Q:$Q,"在读")+COUNTIFS('3-班级学员信息表'!$I:$I,"小班",'3-班级学员信息表'!$AC:$AC,'12-经营数据表'!AE$25,'3-班级学员信息表'!$Q:$Q,"在读")</f>
        <v>0</v>
      </c>
      <c r="AF26" s="140">
        <f>COUNTIFS('3-班级学员信息表'!$I:$I,"大班",'3-班级学员信息表'!$AC:$AC,'12-经营数据表'!AF$25,'3-班级学员信息表'!$Q:$Q,"在读")+COUNTIFS('3-班级学员信息表'!$I:$I,"中班",'3-班级学员信息表'!$AC:$AC,'12-经营数据表'!AF$25,'3-班级学员信息表'!$Q:$Q,"在读")+COUNTIFS('3-班级学员信息表'!$I:$I,"小班",'3-班级学员信息表'!$AC:$AC,'12-经营数据表'!AF$25,'3-班级学员信息表'!$Q:$Q,"在读")</f>
        <v>0</v>
      </c>
      <c r="AG26" s="140">
        <f>COUNTIFS('3-班级学员信息表'!$I:$I,"大班",'3-班级学员信息表'!$AC:$AC,'12-经营数据表'!AG$25,'3-班级学员信息表'!$Q:$Q,"在读")+COUNTIFS('3-班级学员信息表'!$I:$I,"中班",'3-班级学员信息表'!$AC:$AC,'12-经营数据表'!AG$25,'3-班级学员信息表'!$Q:$Q,"在读")+COUNTIFS('3-班级学员信息表'!$I:$I,"小班",'3-班级学员信息表'!$AC:$AC,'12-经营数据表'!AG$25,'3-班级学员信息表'!$Q:$Q,"在读")</f>
        <v>0</v>
      </c>
      <c r="AH26" s="140">
        <f>COUNTIFS('3-班级学员信息表'!$I:$I,"大班",'3-班级学员信息表'!$AC:$AC,'12-经营数据表'!AH$25,'3-班级学员信息表'!$Q:$Q,"在读")+COUNTIFS('3-班级学员信息表'!$I:$I,"中班",'3-班级学员信息表'!$AC:$AC,'12-经营数据表'!AH$25,'3-班级学员信息表'!$Q:$Q,"在读")+COUNTIFS('3-班级学员信息表'!$I:$I,"小班",'3-班级学员信息表'!$AC:$AC,'12-经营数据表'!AH$25,'3-班级学员信息表'!$Q:$Q,"在读")</f>
        <v>0</v>
      </c>
      <c r="AI26" s="140">
        <f>COUNTIFS('3-班级学员信息表'!$I:$I,"大班",'3-班级学员信息表'!$AC:$AC,'12-经营数据表'!AI$25,'3-班级学员信息表'!$Q:$Q,"在读")+COUNTIFS('3-班级学员信息表'!$I:$I,"中班",'3-班级学员信息表'!$AC:$AC,'12-经营数据表'!AI$25,'3-班级学员信息表'!$Q:$Q,"在读")+COUNTIFS('3-班级学员信息表'!$I:$I,"小班",'3-班级学员信息表'!$AC:$AC,'12-经营数据表'!AI$25,'3-班级学员信息表'!$Q:$Q,"在读")</f>
        <v>0</v>
      </c>
      <c r="AJ26" s="140">
        <f>COUNTIFS('3-班级学员信息表'!$I:$I,"大班",'3-班级学员信息表'!$AC:$AC,'12-经营数据表'!AJ$25,'3-班级学员信息表'!$Q:$Q,"在读")+COUNTIFS('3-班级学员信息表'!$I:$I,"中班",'3-班级学员信息表'!$AC:$AC,'12-经营数据表'!AJ$25,'3-班级学员信息表'!$Q:$Q,"在读")+COUNTIFS('3-班级学员信息表'!$I:$I,"小班",'3-班级学员信息表'!$AC:$AC,'12-经营数据表'!AJ$25,'3-班级学员信息表'!$Q:$Q,"在读")</f>
        <v>0</v>
      </c>
      <c r="AK26" s="140">
        <f>COUNTIFS('3-班级学员信息表'!$I:$I,"大班",'3-班级学员信息表'!$AC:$AC,'12-经营数据表'!AK$25,'3-班级学员信息表'!$Q:$Q,"在读")+COUNTIFS('3-班级学员信息表'!$I:$I,"中班",'3-班级学员信息表'!$AC:$AC,'12-经营数据表'!AK$25,'3-班级学员信息表'!$Q:$Q,"在读")+COUNTIFS('3-班级学员信息表'!$I:$I,"小班",'3-班级学员信息表'!$AC:$AC,'12-经营数据表'!AK$25,'3-班级学员信息表'!$Q:$Q,"在读")</f>
        <v>0</v>
      </c>
      <c r="AL26" s="140">
        <f>COUNTIFS('3-班级学员信息表'!$I:$I,"大班",'3-班级学员信息表'!$AC:$AC,'12-经营数据表'!AL$25,'3-班级学员信息表'!$Q:$Q,"在读")+COUNTIFS('3-班级学员信息表'!$I:$I,"中班",'3-班级学员信息表'!$AC:$AC,'12-经营数据表'!AL$25,'3-班级学员信息表'!$Q:$Q,"在读")+COUNTIFS('3-班级学员信息表'!$I:$I,"小班",'3-班级学员信息表'!$AC:$AC,'12-经营数据表'!AL$25,'3-班级学员信息表'!$Q:$Q,"在读")</f>
        <v>0</v>
      </c>
      <c r="AM26" s="140">
        <f>COUNTIFS('3-班级学员信息表'!$I:$I,"大班",'3-班级学员信息表'!$AC:$AC,'12-经营数据表'!AM$25,'3-班级学员信息表'!$Q:$Q,"在读")+COUNTIFS('3-班级学员信息表'!$I:$I,"中班",'3-班级学员信息表'!$AC:$AC,'12-经营数据表'!AM$25,'3-班级学员信息表'!$Q:$Q,"在读")+COUNTIFS('3-班级学员信息表'!$I:$I,"小班",'3-班级学员信息表'!$AC:$AC,'12-经营数据表'!AM$25,'3-班级学员信息表'!$Q:$Q,"在读")</f>
        <v>0</v>
      </c>
      <c r="AN26" s="19">
        <f>COUNTIFS('3-班级学员信息表'!$I:$I,"大班",'3-班级学员信息表'!$Q:$Q,"在读")+COUNTIFS('3-班级学员信息表'!$I:$I,"中班",'3-班级学员信息表'!$Q:$Q,"在读")+COUNTIFS('3-班级学员信息表'!$I:$I,"小班",'3-班级学员信息表'!$Q:$Q,"在读")-H26</f>
        <v>0</v>
      </c>
    </row>
    <row r="27" spans="1:40">
      <c r="A27" s="138"/>
      <c r="B27" s="118" t="s">
        <v>16</v>
      </c>
      <c r="C27" s="139">
        <f t="shared" ref="C27:C35" si="1">D27+E27+F27+G27+H27</f>
        <v>114</v>
      </c>
      <c r="D27" s="140">
        <f>COUNTIFS('3-班级学员信息表'!$I:$I,'12-经营数据表'!$B27,'3-班级学员信息表'!$AC:$AC,'12-经营数据表'!D$25,'3-班级学员信息表'!$Q:$Q,"未进班")-E27</f>
        <v>54</v>
      </c>
      <c r="E27" s="141"/>
      <c r="F27" s="140">
        <f>COUNTIFS('3-班级学员信息表'!$I:$I,'12-经营数据表'!$B27,'3-班级学员信息表'!$AC:$AC,"停读",'3-班级学员信息表'!$Q:$Q,"停读")-G27</f>
        <v>1</v>
      </c>
      <c r="G27" s="141"/>
      <c r="H27" s="139">
        <f t="shared" si="0"/>
        <v>59</v>
      </c>
      <c r="I27" s="140">
        <f>COUNTIFS('3-班级学员信息表'!$I:$I,'12-经营数据表'!$B27,'3-班级学员信息表'!$AC:$AC,'12-经营数据表'!I$25,'3-班级学员信息表'!$Q:$Q,"在读")</f>
        <v>0</v>
      </c>
      <c r="J27" s="140">
        <f>COUNTIFS('3-班级学员信息表'!$I:$I,'12-经营数据表'!$B27,'3-班级学员信息表'!$AC:$AC,'12-经营数据表'!J$25,'3-班级学员信息表'!$Q:$Q,"在读")</f>
        <v>0</v>
      </c>
      <c r="K27" s="140">
        <f>COUNTIFS('3-班级学员信息表'!$I:$I,'12-经营数据表'!$B27,'3-班级学员信息表'!$AC:$AC,'12-经营数据表'!K$25,'3-班级学员信息表'!$Q:$Q,"在读")</f>
        <v>0</v>
      </c>
      <c r="L27" s="140">
        <f>COUNTIFS('3-班级学员信息表'!$I:$I,'12-经营数据表'!$B27,'3-班级学员信息表'!$AC:$AC,'12-经营数据表'!L$25,'3-班级学员信息表'!$Q:$Q,"在读")</f>
        <v>0</v>
      </c>
      <c r="M27" s="140">
        <f>COUNTIFS('3-班级学员信息表'!$I:$I,'12-经营数据表'!$B27,'3-班级学员信息表'!$AC:$AC,'12-经营数据表'!M$25,'3-班级学员信息表'!$Q:$Q,"在读")</f>
        <v>0</v>
      </c>
      <c r="N27" s="140">
        <f>COUNTIFS('3-班级学员信息表'!$I:$I,'12-经营数据表'!$B27,'3-班级学员信息表'!$AC:$AC,'12-经营数据表'!N$25,'3-班级学员信息表'!$Q:$Q,"在读")</f>
        <v>0</v>
      </c>
      <c r="O27" s="140">
        <f>COUNTIFS('3-班级学员信息表'!$I:$I,'12-经营数据表'!$B27,'3-班级学员信息表'!$AC:$AC,'12-经营数据表'!O$25,'3-班级学员信息表'!$Q:$Q,"在读")</f>
        <v>12</v>
      </c>
      <c r="P27" s="140">
        <f>COUNTIFS('3-班级学员信息表'!$I:$I,'12-经营数据表'!$B27,'3-班级学员信息表'!$AC:$AC,'12-经营数据表'!P$25,'3-班级学员信息表'!$Q:$Q,"在读")</f>
        <v>19</v>
      </c>
      <c r="Q27" s="140">
        <f>COUNTIFS('3-班级学员信息表'!$I:$I,'12-经营数据表'!$B27,'3-班级学员信息表'!$AC:$AC,'12-经营数据表'!Q$25,'3-班级学员信息表'!$Q:$Q,"在读")</f>
        <v>27</v>
      </c>
      <c r="R27" s="140">
        <f>COUNTIFS('3-班级学员信息表'!$I:$I,'12-经营数据表'!$B27,'3-班级学员信息表'!$AC:$AC,'12-经营数据表'!R$25,'3-班级学员信息表'!$Q:$Q,"在读")</f>
        <v>0</v>
      </c>
      <c r="S27" s="140">
        <f>COUNTIFS('3-班级学员信息表'!$I:$I,'12-经营数据表'!$B27,'3-班级学员信息表'!$AC:$AC,'12-经营数据表'!S$25,'3-班级学员信息表'!$Q:$Q,"在读")</f>
        <v>0</v>
      </c>
      <c r="T27" s="140">
        <f>COUNTIFS('3-班级学员信息表'!$I:$I,'12-经营数据表'!$B27,'3-班级学员信息表'!$AC:$AC,'12-经营数据表'!T$25,'3-班级学员信息表'!$Q:$Q,"在读")</f>
        <v>0</v>
      </c>
      <c r="U27" s="140">
        <f>COUNTIFS('3-班级学员信息表'!$I:$I,'12-经营数据表'!$B27,'3-班级学员信息表'!$AC:$AC,'12-经营数据表'!U$25,'3-班级学员信息表'!$Q:$Q,"在读")</f>
        <v>0</v>
      </c>
      <c r="V27" s="140">
        <f>COUNTIFS('3-班级学员信息表'!$I:$I,'12-经营数据表'!$B27,'3-班级学员信息表'!$AC:$AC,'12-经营数据表'!V$25,'3-班级学员信息表'!$Q:$Q,"在读")</f>
        <v>0</v>
      </c>
      <c r="W27" s="140">
        <f>COUNTIFS('3-班级学员信息表'!$I:$I,'12-经营数据表'!$B27,'3-班级学员信息表'!$AC:$AC,'12-经营数据表'!W$25,'3-班级学员信息表'!$Q:$Q,"在读")</f>
        <v>0</v>
      </c>
      <c r="X27" s="140">
        <f>COUNTIFS('3-班级学员信息表'!$I:$I,'12-经营数据表'!$B27,'3-班级学员信息表'!$AC:$AC,'12-经营数据表'!X$25,'3-班级学员信息表'!$Q:$Q,"在读")</f>
        <v>0</v>
      </c>
      <c r="Y27" s="140">
        <f>COUNTIFS('3-班级学员信息表'!$I:$I,'12-经营数据表'!$B27,'3-班级学员信息表'!$AC:$AC,'12-经营数据表'!Y$25,'3-班级学员信息表'!$Q:$Q,"在读")</f>
        <v>0</v>
      </c>
      <c r="Z27" s="140">
        <f>COUNTIFS('3-班级学员信息表'!$I:$I,'12-经营数据表'!$B27,'3-班级学员信息表'!$AC:$AC,'12-经营数据表'!Z$25,'3-班级学员信息表'!$Q:$Q,"在读")</f>
        <v>0</v>
      </c>
      <c r="AA27" s="140">
        <f>COUNTIFS('3-班级学员信息表'!$I:$I,'12-经营数据表'!$B27,'3-班级学员信息表'!$AC:$AC,'12-经营数据表'!AA$25,'3-班级学员信息表'!$Q:$Q,"在读")</f>
        <v>0</v>
      </c>
      <c r="AB27" s="140">
        <f>COUNTIFS('3-班级学员信息表'!$I:$I,'12-经营数据表'!$B27,'3-班级学员信息表'!$AC:$AC,'12-经营数据表'!AB$25,'3-班级学员信息表'!$Q:$Q,"在读")</f>
        <v>0</v>
      </c>
      <c r="AC27" s="140">
        <f>COUNTIFS('3-班级学员信息表'!$I:$I,'12-经营数据表'!$B27,'3-班级学员信息表'!$AC:$AC,'12-经营数据表'!AC$25,'3-班级学员信息表'!$Q:$Q,"在读")</f>
        <v>0</v>
      </c>
      <c r="AD27" s="140">
        <f>COUNTIFS('3-班级学员信息表'!$I:$I,'12-经营数据表'!$B27,'3-班级学员信息表'!$AC:$AC,'12-经营数据表'!AD$25,'3-班级学员信息表'!$Q:$Q,"在读")</f>
        <v>0</v>
      </c>
      <c r="AE27" s="140">
        <f>COUNTIFS('3-班级学员信息表'!$I:$I,'12-经营数据表'!$B27,'3-班级学员信息表'!$AC:$AC,'12-经营数据表'!AE$25,'3-班级学员信息表'!$Q:$Q,"在读")</f>
        <v>0</v>
      </c>
      <c r="AF27" s="140">
        <f>COUNTIFS('3-班级学员信息表'!$I:$I,'12-经营数据表'!$B27,'3-班级学员信息表'!$AC:$AC,'12-经营数据表'!AF$25,'3-班级学员信息表'!$Q:$Q,"在读")</f>
        <v>0</v>
      </c>
      <c r="AG27" s="140">
        <f>COUNTIFS('3-班级学员信息表'!$I:$I,'12-经营数据表'!$B27,'3-班级学员信息表'!$AC:$AC,'12-经营数据表'!AG$25,'3-班级学员信息表'!$Q:$Q,"在读")</f>
        <v>0</v>
      </c>
      <c r="AH27" s="140">
        <f>COUNTIFS('3-班级学员信息表'!$I:$I,'12-经营数据表'!$B27,'3-班级学员信息表'!$AC:$AC,'12-经营数据表'!AH$25,'3-班级学员信息表'!$Q:$Q,"在读")</f>
        <v>0</v>
      </c>
      <c r="AI27" s="140">
        <f>COUNTIFS('3-班级学员信息表'!$I:$I,'12-经营数据表'!$B27,'3-班级学员信息表'!$AC:$AC,'12-经营数据表'!AI$25,'3-班级学员信息表'!$Q:$Q,"在读")</f>
        <v>0</v>
      </c>
      <c r="AJ27" s="140">
        <f>COUNTIFS('3-班级学员信息表'!$I:$I,'12-经营数据表'!$B27,'3-班级学员信息表'!$AC:$AC,'12-经营数据表'!AJ$25,'3-班级学员信息表'!$Q:$Q,"在读")</f>
        <v>1</v>
      </c>
      <c r="AK27" s="140">
        <f>COUNTIFS('3-班级学员信息表'!$I:$I,'12-经营数据表'!$B27,'3-班级学员信息表'!$AC:$AC,'12-经营数据表'!AK$25,'3-班级学员信息表'!$Q:$Q,"在读")</f>
        <v>0</v>
      </c>
      <c r="AL27" s="140">
        <f>COUNTIFS('3-班级学员信息表'!$I:$I,'12-经营数据表'!$B27,'3-班级学员信息表'!$AC:$AC,'12-经营数据表'!AL$25,'3-班级学员信息表'!$Q:$Q,"在读")</f>
        <v>0</v>
      </c>
      <c r="AM27" s="140">
        <f>COUNTIFS('3-班级学员信息表'!$I:$I,'12-经营数据表'!$B27,'3-班级学员信息表'!$AC:$AC,'12-经营数据表'!AM$25,'3-班级学员信息表'!$Q:$Q,"在读")</f>
        <v>0</v>
      </c>
      <c r="AN27" s="19">
        <f>COUNTIFS('3-班级学员信息表'!$I:$I,'12-经营数据表'!$B27,'3-班级学员信息表'!$Q:$Q,"在读")-H27</f>
        <v>0</v>
      </c>
    </row>
    <row r="28" spans="1:40">
      <c r="A28" s="138"/>
      <c r="B28" s="118" t="s">
        <v>10</v>
      </c>
      <c r="C28" s="139">
        <f t="shared" si="1"/>
        <v>69</v>
      </c>
      <c r="D28" s="140">
        <f>COUNTIFS('3-班级学员信息表'!$I:$I,'12-经营数据表'!$B28,'3-班级学员信息表'!$AC:$AC,'12-经营数据表'!D$25,'3-班级学员信息表'!$Q:$Q,"未进班")-E28</f>
        <v>25</v>
      </c>
      <c r="E28" s="141"/>
      <c r="F28" s="140">
        <f>COUNTIFS('3-班级学员信息表'!$I:$I,'12-经营数据表'!$B28,'3-班级学员信息表'!$AC:$AC,"停读",'3-班级学员信息表'!$Q:$Q,"停读")-G28</f>
        <v>2</v>
      </c>
      <c r="G28" s="141"/>
      <c r="H28" s="139">
        <f t="shared" si="0"/>
        <v>42</v>
      </c>
      <c r="I28" s="140">
        <f>COUNTIFS('3-班级学员信息表'!$I:$I,'12-经营数据表'!$B28,'3-班级学员信息表'!$AC:$AC,'12-经营数据表'!I$25,'3-班级学员信息表'!$Q:$Q,"在读")</f>
        <v>0</v>
      </c>
      <c r="J28" s="140">
        <f>COUNTIFS('3-班级学员信息表'!$I:$I,'12-经营数据表'!$B28,'3-班级学员信息表'!$AC:$AC,'12-经营数据表'!J$25,'3-班级学员信息表'!$Q:$Q,"在读")</f>
        <v>0</v>
      </c>
      <c r="K28" s="140">
        <f>COUNTIFS('3-班级学员信息表'!$I:$I,'12-经营数据表'!$B28,'3-班级学员信息表'!$AC:$AC,'12-经营数据表'!K$25,'3-班级学员信息表'!$Q:$Q,"在读")</f>
        <v>0</v>
      </c>
      <c r="L28" s="140">
        <f>COUNTIFS('3-班级学员信息表'!$I:$I,'12-经营数据表'!$B28,'3-班级学员信息表'!$AC:$AC,'12-经营数据表'!L$25,'3-班级学员信息表'!$Q:$Q,"在读")</f>
        <v>0</v>
      </c>
      <c r="M28" s="140">
        <f>COUNTIFS('3-班级学员信息表'!$I:$I,'12-经营数据表'!$B28,'3-班级学员信息表'!$AC:$AC,'12-经营数据表'!M$25,'3-班级学员信息表'!$Q:$Q,"在读")</f>
        <v>0</v>
      </c>
      <c r="N28" s="140">
        <f>COUNTIFS('3-班级学员信息表'!$I:$I,'12-经营数据表'!$B28,'3-班级学员信息表'!$AC:$AC,'12-经营数据表'!N$25,'3-班级学员信息表'!$Q:$Q,"在读")</f>
        <v>0</v>
      </c>
      <c r="O28" s="140">
        <f>COUNTIFS('3-班级学员信息表'!$I:$I,'12-经营数据表'!$B28,'3-班级学员信息表'!$AC:$AC,'12-经营数据表'!O$25,'3-班级学员信息表'!$Q:$Q,"在读")</f>
        <v>3</v>
      </c>
      <c r="P28" s="140">
        <f>COUNTIFS('3-班级学员信息表'!$I:$I,'12-经营数据表'!$B28,'3-班级学员信息表'!$AC:$AC,'12-经营数据表'!P$25,'3-班级学员信息表'!$Q:$Q,"在读")</f>
        <v>8</v>
      </c>
      <c r="Q28" s="140">
        <f>COUNTIFS('3-班级学员信息表'!$I:$I,'12-经营数据表'!$B28,'3-班级学员信息表'!$AC:$AC,'12-经营数据表'!Q$25,'3-班级学员信息表'!$Q:$Q,"在读")</f>
        <v>22</v>
      </c>
      <c r="R28" s="140">
        <f>COUNTIFS('3-班级学员信息表'!$I:$I,'12-经营数据表'!$B28,'3-班级学员信息表'!$AC:$AC,'12-经营数据表'!R$25,'3-班级学员信息表'!$Q:$Q,"在读")</f>
        <v>0</v>
      </c>
      <c r="S28" s="140">
        <f>COUNTIFS('3-班级学员信息表'!$I:$I,'12-经营数据表'!$B28,'3-班级学员信息表'!$AC:$AC,'12-经营数据表'!S$25,'3-班级学员信息表'!$Q:$Q,"在读")</f>
        <v>0</v>
      </c>
      <c r="T28" s="140">
        <f>COUNTIFS('3-班级学员信息表'!$I:$I,'12-经营数据表'!$B28,'3-班级学员信息表'!$AC:$AC,'12-经营数据表'!T$25,'3-班级学员信息表'!$Q:$Q,"在读")</f>
        <v>0</v>
      </c>
      <c r="U28" s="140">
        <f>COUNTIFS('3-班级学员信息表'!$I:$I,'12-经营数据表'!$B28,'3-班级学员信息表'!$AC:$AC,'12-经营数据表'!U$25,'3-班级学员信息表'!$Q:$Q,"在读")</f>
        <v>8</v>
      </c>
      <c r="V28" s="140">
        <f>COUNTIFS('3-班级学员信息表'!$I:$I,'12-经营数据表'!$B28,'3-班级学员信息表'!$AC:$AC,'12-经营数据表'!V$25,'3-班级学员信息表'!$Q:$Q,"在读")</f>
        <v>1</v>
      </c>
      <c r="W28" s="140">
        <f>COUNTIFS('3-班级学员信息表'!$I:$I,'12-经营数据表'!$B28,'3-班级学员信息表'!$AC:$AC,'12-经营数据表'!W$25,'3-班级学员信息表'!$Q:$Q,"在读")</f>
        <v>0</v>
      </c>
      <c r="X28" s="140">
        <f>COUNTIFS('3-班级学员信息表'!$I:$I,'12-经营数据表'!$B28,'3-班级学员信息表'!$AC:$AC,'12-经营数据表'!X$25,'3-班级学员信息表'!$Q:$Q,"在读")</f>
        <v>0</v>
      </c>
      <c r="Y28" s="140">
        <f>COUNTIFS('3-班级学员信息表'!$I:$I,'12-经营数据表'!$B28,'3-班级学员信息表'!$AC:$AC,'12-经营数据表'!Y$25,'3-班级学员信息表'!$Q:$Q,"在读")</f>
        <v>0</v>
      </c>
      <c r="Z28" s="140">
        <f>COUNTIFS('3-班级学员信息表'!$I:$I,'12-经营数据表'!$B28,'3-班级学员信息表'!$AC:$AC,'12-经营数据表'!Z$25,'3-班级学员信息表'!$Q:$Q,"在读")</f>
        <v>0</v>
      </c>
      <c r="AA28" s="140">
        <f>COUNTIFS('3-班级学员信息表'!$I:$I,'12-经营数据表'!$B28,'3-班级学员信息表'!$AC:$AC,'12-经营数据表'!AA$25,'3-班级学员信息表'!$Q:$Q,"在读")</f>
        <v>0</v>
      </c>
      <c r="AB28" s="140">
        <f>COUNTIFS('3-班级学员信息表'!$I:$I,'12-经营数据表'!$B28,'3-班级学员信息表'!$AC:$AC,'12-经营数据表'!AB$25,'3-班级学员信息表'!$Q:$Q,"在读")</f>
        <v>0</v>
      </c>
      <c r="AC28" s="140">
        <f>COUNTIFS('3-班级学员信息表'!$I:$I,'12-经营数据表'!$B28,'3-班级学员信息表'!$AC:$AC,'12-经营数据表'!AC$25,'3-班级学员信息表'!$Q:$Q,"在读")</f>
        <v>0</v>
      </c>
      <c r="AD28" s="140">
        <f>COUNTIFS('3-班级学员信息表'!$I:$I,'12-经营数据表'!$B28,'3-班级学员信息表'!$AC:$AC,'12-经营数据表'!AD$25,'3-班级学员信息表'!$Q:$Q,"在读")</f>
        <v>0</v>
      </c>
      <c r="AE28" s="140">
        <f>COUNTIFS('3-班级学员信息表'!$I:$I,'12-经营数据表'!$B28,'3-班级学员信息表'!$AC:$AC,'12-经营数据表'!AE$25,'3-班级学员信息表'!$Q:$Q,"在读")</f>
        <v>0</v>
      </c>
      <c r="AF28" s="140">
        <f>COUNTIFS('3-班级学员信息表'!$I:$I,'12-经营数据表'!$B28,'3-班级学员信息表'!$AC:$AC,'12-经营数据表'!AF$25,'3-班级学员信息表'!$Q:$Q,"在读")</f>
        <v>0</v>
      </c>
      <c r="AG28" s="140">
        <f>COUNTIFS('3-班级学员信息表'!$I:$I,'12-经营数据表'!$B28,'3-班级学员信息表'!$AC:$AC,'12-经营数据表'!AG$25,'3-班级学员信息表'!$Q:$Q,"在读")</f>
        <v>0</v>
      </c>
      <c r="AH28" s="140">
        <f>COUNTIFS('3-班级学员信息表'!$I:$I,'12-经营数据表'!$B28,'3-班级学员信息表'!$AC:$AC,'12-经营数据表'!AH$25,'3-班级学员信息表'!$Q:$Q,"在读")</f>
        <v>0</v>
      </c>
      <c r="AI28" s="140">
        <f>COUNTIFS('3-班级学员信息表'!$I:$I,'12-经营数据表'!$B28,'3-班级学员信息表'!$AC:$AC,'12-经营数据表'!AI$25,'3-班级学员信息表'!$Q:$Q,"在读")</f>
        <v>0</v>
      </c>
      <c r="AJ28" s="140">
        <f>COUNTIFS('3-班级学员信息表'!$I:$I,'12-经营数据表'!$B28,'3-班级学员信息表'!$AC:$AC,'12-经营数据表'!AJ$25,'3-班级学员信息表'!$Q:$Q,"在读")</f>
        <v>0</v>
      </c>
      <c r="AK28" s="140">
        <f>COUNTIFS('3-班级学员信息表'!$I:$I,'12-经营数据表'!$B28,'3-班级学员信息表'!$AC:$AC,'12-经营数据表'!AK$25,'3-班级学员信息表'!$Q:$Q,"在读")</f>
        <v>0</v>
      </c>
      <c r="AL28" s="140">
        <f>COUNTIFS('3-班级学员信息表'!$I:$I,'12-经营数据表'!$B28,'3-班级学员信息表'!$AC:$AC,'12-经营数据表'!AL$25,'3-班级学员信息表'!$Q:$Q,"在读")</f>
        <v>0</v>
      </c>
      <c r="AM28" s="140">
        <f>COUNTIFS('3-班级学员信息表'!$I:$I,'12-经营数据表'!$B28,'3-班级学员信息表'!$AC:$AC,'12-经营数据表'!AM$25,'3-班级学员信息表'!$Q:$Q,"在读")</f>
        <v>0</v>
      </c>
      <c r="AN28" s="19">
        <f>COUNTIFS('3-班级学员信息表'!$I:$I,'12-经营数据表'!$B28,'3-班级学员信息表'!$Q:$Q,"在读")-H28</f>
        <v>0</v>
      </c>
    </row>
    <row r="29" spans="1:40">
      <c r="A29" s="138"/>
      <c r="B29" s="118" t="s">
        <v>14</v>
      </c>
      <c r="C29" s="139">
        <f t="shared" si="1"/>
        <v>66</v>
      </c>
      <c r="D29" s="140">
        <f>COUNTIFS('3-班级学员信息表'!$I:$I,'12-经营数据表'!$B29,'3-班级学员信息表'!$AC:$AC,'12-经营数据表'!D$25,'3-班级学员信息表'!$Q:$Q,"未进班")-E29</f>
        <v>13</v>
      </c>
      <c r="E29" s="141"/>
      <c r="F29" s="140">
        <f>COUNTIFS('3-班级学员信息表'!$I:$I,'12-经营数据表'!$B29,'3-班级学员信息表'!$AC:$AC,"停读",'3-班级学员信息表'!$Q:$Q,"停读")-G29</f>
        <v>0</v>
      </c>
      <c r="G29" s="141"/>
      <c r="H29" s="139">
        <f t="shared" si="0"/>
        <v>53</v>
      </c>
      <c r="I29" s="140">
        <f>COUNTIFS('3-班级学员信息表'!$I:$I,'12-经营数据表'!$B29,'3-班级学员信息表'!$AC:$AC,'12-经营数据表'!I$25,'3-班级学员信息表'!$Q:$Q,"在读")</f>
        <v>0</v>
      </c>
      <c r="J29" s="140">
        <f>COUNTIFS('3-班级学员信息表'!$I:$I,'12-经营数据表'!$B29,'3-班级学员信息表'!$AC:$AC,'12-经营数据表'!J$25,'3-班级学员信息表'!$Q:$Q,"在读")</f>
        <v>0</v>
      </c>
      <c r="K29" s="140">
        <f>COUNTIFS('3-班级学员信息表'!$I:$I,'12-经营数据表'!$B29,'3-班级学员信息表'!$AC:$AC,'12-经营数据表'!K$25,'3-班级学员信息表'!$Q:$Q,"在读")</f>
        <v>0</v>
      </c>
      <c r="L29" s="140">
        <f>COUNTIFS('3-班级学员信息表'!$I:$I,'12-经营数据表'!$B29,'3-班级学员信息表'!$AC:$AC,'12-经营数据表'!L$25,'3-班级学员信息表'!$Q:$Q,"在读")</f>
        <v>0</v>
      </c>
      <c r="M29" s="140">
        <f>COUNTIFS('3-班级学员信息表'!$I:$I,'12-经营数据表'!$B29,'3-班级学员信息表'!$AC:$AC,'12-经营数据表'!M$25,'3-班级学员信息表'!$Q:$Q,"在读")</f>
        <v>0</v>
      </c>
      <c r="N29" s="140">
        <f>COUNTIFS('3-班级学员信息表'!$I:$I,'12-经营数据表'!$B29,'3-班级学员信息表'!$AC:$AC,'12-经营数据表'!N$25,'3-班级学员信息表'!$Q:$Q,"在读")</f>
        <v>0</v>
      </c>
      <c r="O29" s="140">
        <f>COUNTIFS('3-班级学员信息表'!$I:$I,'12-经营数据表'!$B29,'3-班级学员信息表'!$AC:$AC,'12-经营数据表'!O$25,'3-班级学员信息表'!$Q:$Q,"在读")</f>
        <v>0</v>
      </c>
      <c r="P29" s="140">
        <f>COUNTIFS('3-班级学员信息表'!$I:$I,'12-经营数据表'!$B29,'3-班级学员信息表'!$AC:$AC,'12-经营数据表'!P$25,'3-班级学员信息表'!$Q:$Q,"在读")</f>
        <v>0</v>
      </c>
      <c r="Q29" s="140">
        <f>COUNTIFS('3-班级学员信息表'!$I:$I,'12-经营数据表'!$B29,'3-班级学员信息表'!$AC:$AC,'12-经营数据表'!Q$25,'3-班级学员信息表'!$Q:$Q,"在读")</f>
        <v>2</v>
      </c>
      <c r="R29" s="140">
        <f>COUNTIFS('3-班级学员信息表'!$I:$I,'12-经营数据表'!$B29,'3-班级学员信息表'!$AC:$AC,'12-经营数据表'!R$25,'3-班级学员信息表'!$Q:$Q,"在读")</f>
        <v>0</v>
      </c>
      <c r="S29" s="140">
        <f>COUNTIFS('3-班级学员信息表'!$I:$I,'12-经营数据表'!$B29,'3-班级学员信息表'!$AC:$AC,'12-经营数据表'!S$25,'3-班级学员信息表'!$Q:$Q,"在读")</f>
        <v>0</v>
      </c>
      <c r="T29" s="140">
        <f>COUNTIFS('3-班级学员信息表'!$I:$I,'12-经营数据表'!$B29,'3-班级学员信息表'!$AC:$AC,'12-经营数据表'!T$25,'3-班级学员信息表'!$Q:$Q,"在读")</f>
        <v>0</v>
      </c>
      <c r="U29" s="140">
        <f>COUNTIFS('3-班级学员信息表'!$I:$I,'12-经营数据表'!$B29,'3-班级学员信息表'!$AC:$AC,'12-经营数据表'!U$25,'3-班级学员信息表'!$Q:$Q,"在读")</f>
        <v>10</v>
      </c>
      <c r="V29" s="140">
        <f>COUNTIFS('3-班级学员信息表'!$I:$I,'12-经营数据表'!$B29,'3-班级学员信息表'!$AC:$AC,'12-经营数据表'!V$25,'3-班级学员信息表'!$Q:$Q,"在读")</f>
        <v>20</v>
      </c>
      <c r="W29" s="140">
        <f>COUNTIFS('3-班级学员信息表'!$I:$I,'12-经营数据表'!$B29,'3-班级学员信息表'!$AC:$AC,'12-经营数据表'!W$25,'3-班级学员信息表'!$Q:$Q,"在读")</f>
        <v>15</v>
      </c>
      <c r="X29" s="140">
        <f>COUNTIFS('3-班级学员信息表'!$I:$I,'12-经营数据表'!$B29,'3-班级学员信息表'!$AC:$AC,'12-经营数据表'!X$25,'3-班级学员信息表'!$Q:$Q,"在读")</f>
        <v>4</v>
      </c>
      <c r="Y29" s="140">
        <f>COUNTIFS('3-班级学员信息表'!$I:$I,'12-经营数据表'!$B29,'3-班级学员信息表'!$AC:$AC,'12-经营数据表'!Y$25,'3-班级学员信息表'!$Q:$Q,"在读")</f>
        <v>0</v>
      </c>
      <c r="Z29" s="140">
        <f>COUNTIFS('3-班级学员信息表'!$I:$I,'12-经营数据表'!$B29,'3-班级学员信息表'!$AC:$AC,'12-经营数据表'!Z$25,'3-班级学员信息表'!$Q:$Q,"在读")</f>
        <v>0</v>
      </c>
      <c r="AA29" s="140">
        <f>COUNTIFS('3-班级学员信息表'!$I:$I,'12-经营数据表'!$B29,'3-班级学员信息表'!$AC:$AC,'12-经营数据表'!AA$25,'3-班级学员信息表'!$Q:$Q,"在读")</f>
        <v>1</v>
      </c>
      <c r="AB29" s="140">
        <f>COUNTIFS('3-班级学员信息表'!$I:$I,'12-经营数据表'!$B29,'3-班级学员信息表'!$AC:$AC,'12-经营数据表'!AB$25,'3-班级学员信息表'!$Q:$Q,"在读")</f>
        <v>0</v>
      </c>
      <c r="AC29" s="140">
        <f>COUNTIFS('3-班级学员信息表'!$I:$I,'12-经营数据表'!$B29,'3-班级学员信息表'!$AC:$AC,'12-经营数据表'!AC$25,'3-班级学员信息表'!$Q:$Q,"在读")</f>
        <v>0</v>
      </c>
      <c r="AD29" s="140">
        <f>COUNTIFS('3-班级学员信息表'!$I:$I,'12-经营数据表'!$B29,'3-班级学员信息表'!$AC:$AC,'12-经营数据表'!AD$25,'3-班级学员信息表'!$Q:$Q,"在读")</f>
        <v>0</v>
      </c>
      <c r="AE29" s="140">
        <f>COUNTIFS('3-班级学员信息表'!$I:$I,'12-经营数据表'!$B29,'3-班级学员信息表'!$AC:$AC,'12-经营数据表'!AE$25,'3-班级学员信息表'!$Q:$Q,"在读")</f>
        <v>0</v>
      </c>
      <c r="AF29" s="140">
        <f>COUNTIFS('3-班级学员信息表'!$I:$I,'12-经营数据表'!$B29,'3-班级学员信息表'!$AC:$AC,'12-经营数据表'!AF$25,'3-班级学员信息表'!$Q:$Q,"在读")</f>
        <v>0</v>
      </c>
      <c r="AG29" s="140">
        <f>COUNTIFS('3-班级学员信息表'!$I:$I,'12-经营数据表'!$B29,'3-班级学员信息表'!$AC:$AC,'12-经营数据表'!AG$25,'3-班级学员信息表'!$Q:$Q,"在读")</f>
        <v>0</v>
      </c>
      <c r="AH29" s="140">
        <f>COUNTIFS('3-班级学员信息表'!$I:$I,'12-经营数据表'!$B29,'3-班级学员信息表'!$AC:$AC,'12-经营数据表'!AH$25,'3-班级学员信息表'!$Q:$Q,"在读")</f>
        <v>0</v>
      </c>
      <c r="AI29" s="140">
        <f>COUNTIFS('3-班级学员信息表'!$I:$I,'12-经营数据表'!$B29,'3-班级学员信息表'!$AC:$AC,'12-经营数据表'!AI$25,'3-班级学员信息表'!$Q:$Q,"在读")</f>
        <v>0</v>
      </c>
      <c r="AJ29" s="140">
        <f>COUNTIFS('3-班级学员信息表'!$I:$I,'12-经营数据表'!$B29,'3-班级学员信息表'!$AC:$AC,'12-经营数据表'!AJ$25,'3-班级学员信息表'!$Q:$Q,"在读")</f>
        <v>1</v>
      </c>
      <c r="AK29" s="140">
        <f>COUNTIFS('3-班级学员信息表'!$I:$I,'12-经营数据表'!$B29,'3-班级学员信息表'!$AC:$AC,'12-经营数据表'!AK$25,'3-班级学员信息表'!$Q:$Q,"在读")</f>
        <v>0</v>
      </c>
      <c r="AL29" s="140">
        <f>COUNTIFS('3-班级学员信息表'!$I:$I,'12-经营数据表'!$B29,'3-班级学员信息表'!$AC:$AC,'12-经营数据表'!AL$25,'3-班级学员信息表'!$Q:$Q,"在读")</f>
        <v>0</v>
      </c>
      <c r="AM29" s="140">
        <f>COUNTIFS('3-班级学员信息表'!$I:$I,'12-经营数据表'!$B29,'3-班级学员信息表'!$AC:$AC,'12-经营数据表'!AM$25,'3-班级学员信息表'!$Q:$Q,"在读")</f>
        <v>0</v>
      </c>
      <c r="AN29" s="19">
        <f>COUNTIFS('3-班级学员信息表'!$I:$I,'12-经营数据表'!$B29,'3-班级学员信息表'!$Q:$Q,"在读")-H29</f>
        <v>0</v>
      </c>
    </row>
    <row r="30" spans="1:40">
      <c r="A30" s="138"/>
      <c r="B30" s="118" t="s">
        <v>12</v>
      </c>
      <c r="C30" s="139">
        <f t="shared" si="1"/>
        <v>34</v>
      </c>
      <c r="D30" s="140">
        <f>COUNTIFS('3-班级学员信息表'!$I:$I,'12-经营数据表'!$B30,'3-班级学员信息表'!$AC:$AC,'12-经营数据表'!D$25,'3-班级学员信息表'!$Q:$Q,"未进班")-E30</f>
        <v>5</v>
      </c>
      <c r="E30" s="141"/>
      <c r="F30" s="140">
        <f>COUNTIFS('3-班级学员信息表'!$I:$I,'12-经营数据表'!$B30,'3-班级学员信息表'!$AC:$AC,"停读",'3-班级学员信息表'!$Q:$Q,"停读")-G30</f>
        <v>3</v>
      </c>
      <c r="G30" s="141"/>
      <c r="H30" s="139">
        <f t="shared" si="0"/>
        <v>26</v>
      </c>
      <c r="I30" s="140">
        <f>COUNTIFS('3-班级学员信息表'!$I:$I,'12-经营数据表'!$B30,'3-班级学员信息表'!$AC:$AC,'12-经营数据表'!I$25,'3-班级学员信息表'!$Q:$Q,"在读")</f>
        <v>0</v>
      </c>
      <c r="J30" s="140">
        <f>COUNTIFS('3-班级学员信息表'!$I:$I,'12-经营数据表'!$B30,'3-班级学员信息表'!$AC:$AC,'12-经营数据表'!J$25,'3-班级学员信息表'!$Q:$Q,"在读")</f>
        <v>0</v>
      </c>
      <c r="K30" s="140">
        <f>COUNTIFS('3-班级学员信息表'!$I:$I,'12-经营数据表'!$B30,'3-班级学员信息表'!$AC:$AC,'12-经营数据表'!K$25,'3-班级学员信息表'!$Q:$Q,"在读")</f>
        <v>0</v>
      </c>
      <c r="L30" s="140">
        <f>COUNTIFS('3-班级学员信息表'!$I:$I,'12-经营数据表'!$B30,'3-班级学员信息表'!$AC:$AC,'12-经营数据表'!L$25,'3-班级学员信息表'!$Q:$Q,"在读")</f>
        <v>0</v>
      </c>
      <c r="M30" s="140">
        <f>COUNTIFS('3-班级学员信息表'!$I:$I,'12-经营数据表'!$B30,'3-班级学员信息表'!$AC:$AC,'12-经营数据表'!M$25,'3-班级学员信息表'!$Q:$Q,"在读")</f>
        <v>0</v>
      </c>
      <c r="N30" s="140">
        <f>COUNTIFS('3-班级学员信息表'!$I:$I,'12-经营数据表'!$B30,'3-班级学员信息表'!$AC:$AC,'12-经营数据表'!N$25,'3-班级学员信息表'!$Q:$Q,"在读")</f>
        <v>0</v>
      </c>
      <c r="O30" s="140">
        <f>COUNTIFS('3-班级学员信息表'!$I:$I,'12-经营数据表'!$B30,'3-班级学员信息表'!$AC:$AC,'12-经营数据表'!O$25,'3-班级学员信息表'!$Q:$Q,"在读")</f>
        <v>0</v>
      </c>
      <c r="P30" s="140">
        <f>COUNTIFS('3-班级学员信息表'!$I:$I,'12-经营数据表'!$B30,'3-班级学员信息表'!$AC:$AC,'12-经营数据表'!P$25,'3-班级学员信息表'!$Q:$Q,"在读")</f>
        <v>0</v>
      </c>
      <c r="Q30" s="140">
        <f>COUNTIFS('3-班级学员信息表'!$I:$I,'12-经营数据表'!$B30,'3-班级学员信息表'!$AC:$AC,'12-经营数据表'!Q$25,'3-班级学员信息表'!$Q:$Q,"在读")</f>
        <v>0</v>
      </c>
      <c r="R30" s="140">
        <f>COUNTIFS('3-班级学员信息表'!$I:$I,'12-经营数据表'!$B30,'3-班级学员信息表'!$AC:$AC,'12-经营数据表'!R$25,'3-班级学员信息表'!$Q:$Q,"在读")</f>
        <v>0</v>
      </c>
      <c r="S30" s="140">
        <f>COUNTIFS('3-班级学员信息表'!$I:$I,'12-经营数据表'!$B30,'3-班级学员信息表'!$AC:$AC,'12-经营数据表'!S$25,'3-班级学员信息表'!$Q:$Q,"在读")</f>
        <v>0</v>
      </c>
      <c r="T30" s="140">
        <f>COUNTIFS('3-班级学员信息表'!$I:$I,'12-经营数据表'!$B30,'3-班级学员信息表'!$AC:$AC,'12-经营数据表'!T$25,'3-班级学员信息表'!$Q:$Q,"在读")</f>
        <v>0</v>
      </c>
      <c r="U30" s="140">
        <f>COUNTIFS('3-班级学员信息表'!$I:$I,'12-经营数据表'!$B30,'3-班级学员信息表'!$AC:$AC,'12-经营数据表'!U$25,'3-班级学员信息表'!$Q:$Q,"在读")</f>
        <v>0</v>
      </c>
      <c r="V30" s="140">
        <f>COUNTIFS('3-班级学员信息表'!$I:$I,'12-经营数据表'!$B30,'3-班级学员信息表'!$AC:$AC,'12-经营数据表'!V$25,'3-班级学员信息表'!$Q:$Q,"在读")</f>
        <v>0</v>
      </c>
      <c r="W30" s="140">
        <f>COUNTIFS('3-班级学员信息表'!$I:$I,'12-经营数据表'!$B30,'3-班级学员信息表'!$AC:$AC,'12-经营数据表'!W$25,'3-班级学员信息表'!$Q:$Q,"在读")</f>
        <v>8</v>
      </c>
      <c r="X30" s="140">
        <f>COUNTIFS('3-班级学员信息表'!$I:$I,'12-经营数据表'!$B30,'3-班级学员信息表'!$AC:$AC,'12-经营数据表'!X$25,'3-班级学员信息表'!$Q:$Q,"在读")</f>
        <v>3</v>
      </c>
      <c r="Y30" s="140">
        <f>COUNTIFS('3-班级学员信息表'!$I:$I,'12-经营数据表'!$B30,'3-班级学员信息表'!$AC:$AC,'12-经营数据表'!Y$25,'3-班级学员信息表'!$Q:$Q,"在读")</f>
        <v>0</v>
      </c>
      <c r="Z30" s="140">
        <f>COUNTIFS('3-班级学员信息表'!$I:$I,'12-经营数据表'!$B30,'3-班级学员信息表'!$AC:$AC,'12-经营数据表'!Z$25,'3-班级学员信息表'!$Q:$Q,"在读")</f>
        <v>0</v>
      </c>
      <c r="AA30" s="140">
        <f>COUNTIFS('3-班级学员信息表'!$I:$I,'12-经营数据表'!$B30,'3-班级学员信息表'!$AC:$AC,'12-经营数据表'!AA$25,'3-班级学员信息表'!$Q:$Q,"在读")</f>
        <v>13</v>
      </c>
      <c r="AB30" s="140">
        <f>COUNTIFS('3-班级学员信息表'!$I:$I,'12-经营数据表'!$B30,'3-班级学员信息表'!$AC:$AC,'12-经营数据表'!AB$25,'3-班级学员信息表'!$Q:$Q,"在读")</f>
        <v>0</v>
      </c>
      <c r="AC30" s="140">
        <f>COUNTIFS('3-班级学员信息表'!$I:$I,'12-经营数据表'!$B30,'3-班级学员信息表'!$AC:$AC,'12-经营数据表'!AC$25,'3-班级学员信息表'!$Q:$Q,"在读")</f>
        <v>1</v>
      </c>
      <c r="AD30" s="140">
        <f>COUNTIFS('3-班级学员信息表'!$I:$I,'12-经营数据表'!$B30,'3-班级学员信息表'!$AC:$AC,'12-经营数据表'!AD$25,'3-班级学员信息表'!$Q:$Q,"在读")</f>
        <v>0</v>
      </c>
      <c r="AE30" s="140">
        <f>COUNTIFS('3-班级学员信息表'!$I:$I,'12-经营数据表'!$B30,'3-班级学员信息表'!$AC:$AC,'12-经营数据表'!AE$25,'3-班级学员信息表'!$Q:$Q,"在读")</f>
        <v>1</v>
      </c>
      <c r="AF30" s="140">
        <f>COUNTIFS('3-班级学员信息表'!$I:$I,'12-经营数据表'!$B30,'3-班级学员信息表'!$AC:$AC,'12-经营数据表'!AF$25,'3-班级学员信息表'!$Q:$Q,"在读")</f>
        <v>0</v>
      </c>
      <c r="AG30" s="140">
        <f>COUNTIFS('3-班级学员信息表'!$I:$I,'12-经营数据表'!$B30,'3-班级学员信息表'!$AC:$AC,'12-经营数据表'!AG$25,'3-班级学员信息表'!$Q:$Q,"在读")</f>
        <v>0</v>
      </c>
      <c r="AH30" s="140">
        <f>COUNTIFS('3-班级学员信息表'!$I:$I,'12-经营数据表'!$B30,'3-班级学员信息表'!$AC:$AC,'12-经营数据表'!AH$25,'3-班级学员信息表'!$Q:$Q,"在读")</f>
        <v>0</v>
      </c>
      <c r="AI30" s="140">
        <f>COUNTIFS('3-班级学员信息表'!$I:$I,'12-经营数据表'!$B30,'3-班级学员信息表'!$AC:$AC,'12-经营数据表'!AI$25,'3-班级学员信息表'!$Q:$Q,"在读")</f>
        <v>0</v>
      </c>
      <c r="AJ30" s="140">
        <f>COUNTIFS('3-班级学员信息表'!$I:$I,'12-经营数据表'!$B30,'3-班级学员信息表'!$AC:$AC,'12-经营数据表'!AJ$25,'3-班级学员信息表'!$Q:$Q,"在读")</f>
        <v>0</v>
      </c>
      <c r="AK30" s="140">
        <f>COUNTIFS('3-班级学员信息表'!$I:$I,'12-经营数据表'!$B30,'3-班级学员信息表'!$AC:$AC,'12-经营数据表'!AK$25,'3-班级学员信息表'!$Q:$Q,"在读")</f>
        <v>0</v>
      </c>
      <c r="AL30" s="140">
        <f>COUNTIFS('3-班级学员信息表'!$I:$I,'12-经营数据表'!$B30,'3-班级学员信息表'!$AC:$AC,'12-经营数据表'!AL$25,'3-班级学员信息表'!$Q:$Q,"在读")</f>
        <v>0</v>
      </c>
      <c r="AM30" s="140">
        <f>COUNTIFS('3-班级学员信息表'!$I:$I,'12-经营数据表'!$B30,'3-班级学员信息表'!$AC:$AC,'12-经营数据表'!AM$25,'3-班级学员信息表'!$Q:$Q,"在读")</f>
        <v>0</v>
      </c>
      <c r="AN30" s="19">
        <f>COUNTIFS('3-班级学员信息表'!$I:$I,'12-经营数据表'!$B30,'3-班级学员信息表'!$Q:$Q,"在读")-H30</f>
        <v>0</v>
      </c>
    </row>
    <row r="31" spans="1:40">
      <c r="A31" s="138"/>
      <c r="B31" s="118" t="s">
        <v>13</v>
      </c>
      <c r="C31" s="139">
        <f t="shared" si="1"/>
        <v>34</v>
      </c>
      <c r="D31" s="140">
        <f>COUNTIFS('3-班级学员信息表'!$I:$I,'12-经营数据表'!$B31,'3-班级学员信息表'!$AC:$AC,'12-经营数据表'!D$25,'3-班级学员信息表'!$Q:$Q,"未进班")-E31</f>
        <v>4</v>
      </c>
      <c r="E31" s="141"/>
      <c r="F31" s="140">
        <f>COUNTIFS('3-班级学员信息表'!$I:$I,'12-经营数据表'!$B31,'3-班级学员信息表'!$AC:$AC,"停读",'3-班级学员信息表'!$Q:$Q,"停读")-G31</f>
        <v>6</v>
      </c>
      <c r="G31" s="141"/>
      <c r="H31" s="139">
        <f t="shared" si="0"/>
        <v>24</v>
      </c>
      <c r="I31" s="140">
        <f>COUNTIFS('3-班级学员信息表'!$I:$I,'12-经营数据表'!$B31,'3-班级学员信息表'!$AC:$AC,'12-经营数据表'!I$25,'3-班级学员信息表'!$Q:$Q,"在读")</f>
        <v>0</v>
      </c>
      <c r="J31" s="140">
        <f>COUNTIFS('3-班级学员信息表'!$I:$I,'12-经营数据表'!$B31,'3-班级学员信息表'!$AC:$AC,'12-经营数据表'!J$25,'3-班级学员信息表'!$Q:$Q,"在读")</f>
        <v>0</v>
      </c>
      <c r="K31" s="140">
        <f>COUNTIFS('3-班级学员信息表'!$I:$I,'12-经营数据表'!$B31,'3-班级学员信息表'!$AC:$AC,'12-经营数据表'!K$25,'3-班级学员信息表'!$Q:$Q,"在读")</f>
        <v>0</v>
      </c>
      <c r="L31" s="140">
        <f>COUNTIFS('3-班级学员信息表'!$I:$I,'12-经营数据表'!$B31,'3-班级学员信息表'!$AC:$AC,'12-经营数据表'!L$25,'3-班级学员信息表'!$Q:$Q,"在读")</f>
        <v>0</v>
      </c>
      <c r="M31" s="140">
        <f>COUNTIFS('3-班级学员信息表'!$I:$I,'12-经营数据表'!$B31,'3-班级学员信息表'!$AC:$AC,'12-经营数据表'!M$25,'3-班级学员信息表'!$Q:$Q,"在读")</f>
        <v>0</v>
      </c>
      <c r="N31" s="140">
        <f>COUNTIFS('3-班级学员信息表'!$I:$I,'12-经营数据表'!$B31,'3-班级学员信息表'!$AC:$AC,'12-经营数据表'!N$25,'3-班级学员信息表'!$Q:$Q,"在读")</f>
        <v>0</v>
      </c>
      <c r="O31" s="140">
        <f>COUNTIFS('3-班级学员信息表'!$I:$I,'12-经营数据表'!$B31,'3-班级学员信息表'!$AC:$AC,'12-经营数据表'!O$25,'3-班级学员信息表'!$Q:$Q,"在读")</f>
        <v>0</v>
      </c>
      <c r="P31" s="140">
        <f>COUNTIFS('3-班级学员信息表'!$I:$I,'12-经营数据表'!$B31,'3-班级学员信息表'!$AC:$AC,'12-经营数据表'!P$25,'3-班级学员信息表'!$Q:$Q,"在读")</f>
        <v>0</v>
      </c>
      <c r="Q31" s="140">
        <f>COUNTIFS('3-班级学员信息表'!$I:$I,'12-经营数据表'!$B31,'3-班级学员信息表'!$AC:$AC,'12-经营数据表'!Q$25,'3-班级学员信息表'!$Q:$Q,"在读")</f>
        <v>0</v>
      </c>
      <c r="R31" s="140">
        <f>COUNTIFS('3-班级学员信息表'!$I:$I,'12-经营数据表'!$B31,'3-班级学员信息表'!$AC:$AC,'12-经营数据表'!R$25,'3-班级学员信息表'!$Q:$Q,"在读")</f>
        <v>0</v>
      </c>
      <c r="S31" s="140">
        <f>COUNTIFS('3-班级学员信息表'!$I:$I,'12-经营数据表'!$B31,'3-班级学员信息表'!$AC:$AC,'12-经营数据表'!S$25,'3-班级学员信息表'!$Q:$Q,"在读")</f>
        <v>0</v>
      </c>
      <c r="T31" s="140">
        <f>COUNTIFS('3-班级学员信息表'!$I:$I,'12-经营数据表'!$B31,'3-班级学员信息表'!$AC:$AC,'12-经营数据表'!T$25,'3-班级学员信息表'!$Q:$Q,"在读")</f>
        <v>0</v>
      </c>
      <c r="U31" s="140">
        <f>COUNTIFS('3-班级学员信息表'!$I:$I,'12-经营数据表'!$B31,'3-班级学员信息表'!$AC:$AC,'12-经营数据表'!U$25,'3-班级学员信息表'!$Q:$Q,"在读")</f>
        <v>0</v>
      </c>
      <c r="V31" s="140">
        <f>COUNTIFS('3-班级学员信息表'!$I:$I,'12-经营数据表'!$B31,'3-班级学员信息表'!$AC:$AC,'12-经营数据表'!V$25,'3-班级学员信息表'!$Q:$Q,"在读")</f>
        <v>0</v>
      </c>
      <c r="W31" s="140">
        <f>COUNTIFS('3-班级学员信息表'!$I:$I,'12-经营数据表'!$B31,'3-班级学员信息表'!$AC:$AC,'12-经营数据表'!W$25,'3-班级学员信息表'!$Q:$Q,"在读")</f>
        <v>0</v>
      </c>
      <c r="X31" s="140">
        <f>COUNTIFS('3-班级学员信息表'!$I:$I,'12-经营数据表'!$B31,'3-班级学员信息表'!$AC:$AC,'12-经营数据表'!X$25,'3-班级学员信息表'!$Q:$Q,"在读")</f>
        <v>0</v>
      </c>
      <c r="Y31" s="140">
        <f>COUNTIFS('3-班级学员信息表'!$I:$I,'12-经营数据表'!$B31,'3-班级学员信息表'!$AC:$AC,'12-经营数据表'!Y$25,'3-班级学员信息表'!$Q:$Q,"在读")</f>
        <v>0</v>
      </c>
      <c r="Z31" s="140">
        <f>COUNTIFS('3-班级学员信息表'!$I:$I,'12-经营数据表'!$B31,'3-班级学员信息表'!$AC:$AC,'12-经营数据表'!Z$25,'3-班级学员信息表'!$Q:$Q,"在读")</f>
        <v>0</v>
      </c>
      <c r="AA31" s="140">
        <f>COUNTIFS('3-班级学员信息表'!$I:$I,'12-经营数据表'!$B31,'3-班级学员信息表'!$AC:$AC,'12-经营数据表'!AA$25,'3-班级学员信息表'!$Q:$Q,"在读")</f>
        <v>19</v>
      </c>
      <c r="AB31" s="140">
        <f>COUNTIFS('3-班级学员信息表'!$I:$I,'12-经营数据表'!$B31,'3-班级学员信息表'!$AC:$AC,'12-经营数据表'!AB$25,'3-班级学员信息表'!$Q:$Q,"在读")</f>
        <v>0</v>
      </c>
      <c r="AC31" s="140">
        <f>COUNTIFS('3-班级学员信息表'!$I:$I,'12-经营数据表'!$B31,'3-班级学员信息表'!$AC:$AC,'12-经营数据表'!AC$25,'3-班级学员信息表'!$Q:$Q,"在读")</f>
        <v>2</v>
      </c>
      <c r="AD31" s="140">
        <f>COUNTIFS('3-班级学员信息表'!$I:$I,'12-经营数据表'!$B31,'3-班级学员信息表'!$AC:$AC,'12-经营数据表'!AD$25,'3-班级学员信息表'!$Q:$Q,"在读")</f>
        <v>0</v>
      </c>
      <c r="AE31" s="140">
        <f>COUNTIFS('3-班级学员信息表'!$I:$I,'12-经营数据表'!$B31,'3-班级学员信息表'!$AC:$AC,'12-经营数据表'!AE$25,'3-班级学员信息表'!$Q:$Q,"在读")</f>
        <v>0</v>
      </c>
      <c r="AF31" s="140">
        <f>COUNTIFS('3-班级学员信息表'!$I:$I,'12-经营数据表'!$B31,'3-班级学员信息表'!$AC:$AC,'12-经营数据表'!AF$25,'3-班级学员信息表'!$Q:$Q,"在读")</f>
        <v>0</v>
      </c>
      <c r="AG31" s="140">
        <f>COUNTIFS('3-班级学员信息表'!$I:$I,'12-经营数据表'!$B31,'3-班级学员信息表'!$AC:$AC,'12-经营数据表'!AG$25,'3-班级学员信息表'!$Q:$Q,"在读")</f>
        <v>0</v>
      </c>
      <c r="AH31" s="140">
        <f>COUNTIFS('3-班级学员信息表'!$I:$I,'12-经营数据表'!$B31,'3-班级学员信息表'!$AC:$AC,'12-经营数据表'!AH$25,'3-班级学员信息表'!$Q:$Q,"在读")</f>
        <v>0</v>
      </c>
      <c r="AI31" s="140">
        <f>COUNTIFS('3-班级学员信息表'!$I:$I,'12-经营数据表'!$B31,'3-班级学员信息表'!$AC:$AC,'12-经营数据表'!AI$25,'3-班级学员信息表'!$Q:$Q,"在读")</f>
        <v>0</v>
      </c>
      <c r="AJ31" s="140">
        <f>COUNTIFS('3-班级学员信息表'!$I:$I,'12-经营数据表'!$B31,'3-班级学员信息表'!$AC:$AC,'12-经营数据表'!AJ$25,'3-班级学员信息表'!$Q:$Q,"在读")</f>
        <v>3</v>
      </c>
      <c r="AK31" s="140">
        <f>COUNTIFS('3-班级学员信息表'!$I:$I,'12-经营数据表'!$B31,'3-班级学员信息表'!$AC:$AC,'12-经营数据表'!AK$25,'3-班级学员信息表'!$Q:$Q,"在读")</f>
        <v>0</v>
      </c>
      <c r="AL31" s="140">
        <f>COUNTIFS('3-班级学员信息表'!$I:$I,'12-经营数据表'!$B31,'3-班级学员信息表'!$AC:$AC,'12-经营数据表'!AL$25,'3-班级学员信息表'!$Q:$Q,"在读")</f>
        <v>0</v>
      </c>
      <c r="AM31" s="140">
        <f>COUNTIFS('3-班级学员信息表'!$I:$I,'12-经营数据表'!$B31,'3-班级学员信息表'!$AC:$AC,'12-经营数据表'!AM$25,'3-班级学员信息表'!$Q:$Q,"在读")</f>
        <v>0</v>
      </c>
      <c r="AN31" s="19">
        <f>COUNTIFS('3-班级学员信息表'!$I:$I,'12-经营数据表'!$B31,'3-班级学员信息表'!$Q:$Q,"在读")-H31</f>
        <v>0</v>
      </c>
    </row>
    <row r="32" spans="1:40">
      <c r="A32" s="138"/>
      <c r="B32" s="118" t="s">
        <v>15</v>
      </c>
      <c r="C32" s="139">
        <f t="shared" si="1"/>
        <v>39</v>
      </c>
      <c r="D32" s="140">
        <f>COUNTIFS('3-班级学员信息表'!$I:$I,'12-经营数据表'!$B32,'3-班级学员信息表'!$AC:$AC,'12-经营数据表'!D$25,'3-班级学员信息表'!$Q:$Q,"未进班")-E32</f>
        <v>2</v>
      </c>
      <c r="E32" s="141"/>
      <c r="F32" s="140">
        <f>COUNTIFS('3-班级学员信息表'!$I:$I,'12-经营数据表'!$B32,'3-班级学员信息表'!$AC:$AC,"停读",'3-班级学员信息表'!$Q:$Q,"停读")-G32</f>
        <v>5</v>
      </c>
      <c r="G32" s="141"/>
      <c r="H32" s="139">
        <f t="shared" si="0"/>
        <v>32</v>
      </c>
      <c r="I32" s="140">
        <f>COUNTIFS('3-班级学员信息表'!$I:$I,'12-经营数据表'!$B32,'3-班级学员信息表'!$AC:$AC,'12-经营数据表'!I$25,'3-班级学员信息表'!$Q:$Q,"在读")</f>
        <v>0</v>
      </c>
      <c r="J32" s="140">
        <f>COUNTIFS('3-班级学员信息表'!$I:$I,'12-经营数据表'!$B32,'3-班级学员信息表'!$AC:$AC,'12-经营数据表'!J$25,'3-班级学员信息表'!$Q:$Q,"在读")</f>
        <v>0</v>
      </c>
      <c r="K32" s="140">
        <f>COUNTIFS('3-班级学员信息表'!$I:$I,'12-经营数据表'!$B32,'3-班级学员信息表'!$AC:$AC,'12-经营数据表'!K$25,'3-班级学员信息表'!$Q:$Q,"在读")</f>
        <v>0</v>
      </c>
      <c r="L32" s="140">
        <f>COUNTIFS('3-班级学员信息表'!$I:$I,'12-经营数据表'!$B32,'3-班级学员信息表'!$AC:$AC,'12-经营数据表'!L$25,'3-班级学员信息表'!$Q:$Q,"在读")</f>
        <v>0</v>
      </c>
      <c r="M32" s="140">
        <f>COUNTIFS('3-班级学员信息表'!$I:$I,'12-经营数据表'!$B32,'3-班级学员信息表'!$AC:$AC,'12-经营数据表'!M$25,'3-班级学员信息表'!$Q:$Q,"在读")</f>
        <v>0</v>
      </c>
      <c r="N32" s="140">
        <f>COUNTIFS('3-班级学员信息表'!$I:$I,'12-经营数据表'!$B32,'3-班级学员信息表'!$AC:$AC,'12-经营数据表'!N$25,'3-班级学员信息表'!$Q:$Q,"在读")</f>
        <v>0</v>
      </c>
      <c r="O32" s="140">
        <f>COUNTIFS('3-班级学员信息表'!$I:$I,'12-经营数据表'!$B32,'3-班级学员信息表'!$AC:$AC,'12-经营数据表'!O$25,'3-班级学员信息表'!$Q:$Q,"在读")</f>
        <v>0</v>
      </c>
      <c r="P32" s="140">
        <f>COUNTIFS('3-班级学员信息表'!$I:$I,'12-经营数据表'!$B32,'3-班级学员信息表'!$AC:$AC,'12-经营数据表'!P$25,'3-班级学员信息表'!$Q:$Q,"在读")</f>
        <v>0</v>
      </c>
      <c r="Q32" s="140">
        <f>COUNTIFS('3-班级学员信息表'!$I:$I,'12-经营数据表'!$B32,'3-班级学员信息表'!$AC:$AC,'12-经营数据表'!Q$25,'3-班级学员信息表'!$Q:$Q,"在读")</f>
        <v>0</v>
      </c>
      <c r="R32" s="140">
        <f>COUNTIFS('3-班级学员信息表'!$I:$I,'12-经营数据表'!$B32,'3-班级学员信息表'!$AC:$AC,'12-经营数据表'!R$25,'3-班级学员信息表'!$Q:$Q,"在读")</f>
        <v>0</v>
      </c>
      <c r="S32" s="140">
        <f>COUNTIFS('3-班级学员信息表'!$I:$I,'12-经营数据表'!$B32,'3-班级学员信息表'!$AC:$AC,'12-经营数据表'!S$25,'3-班级学员信息表'!$Q:$Q,"在读")</f>
        <v>0</v>
      </c>
      <c r="T32" s="140">
        <f>COUNTIFS('3-班级学员信息表'!$I:$I,'12-经营数据表'!$B32,'3-班级学员信息表'!$AC:$AC,'12-经营数据表'!T$25,'3-班级学员信息表'!$Q:$Q,"在读")</f>
        <v>0</v>
      </c>
      <c r="U32" s="140">
        <f>COUNTIFS('3-班级学员信息表'!$I:$I,'12-经营数据表'!$B32,'3-班级学员信息表'!$AC:$AC,'12-经营数据表'!U$25,'3-班级学员信息表'!$Q:$Q,"在读")</f>
        <v>0</v>
      </c>
      <c r="V32" s="140">
        <f>COUNTIFS('3-班级学员信息表'!$I:$I,'12-经营数据表'!$B32,'3-班级学员信息表'!$AC:$AC,'12-经营数据表'!V$25,'3-班级学员信息表'!$Q:$Q,"在读")</f>
        <v>0</v>
      </c>
      <c r="W32" s="140">
        <f>COUNTIFS('3-班级学员信息表'!$I:$I,'12-经营数据表'!$B32,'3-班级学员信息表'!$AC:$AC,'12-经营数据表'!W$25,'3-班级学员信息表'!$Q:$Q,"在读")</f>
        <v>0</v>
      </c>
      <c r="X32" s="140">
        <f>COUNTIFS('3-班级学员信息表'!$I:$I,'12-经营数据表'!$B32,'3-班级学员信息表'!$AC:$AC,'12-经营数据表'!X$25,'3-班级学员信息表'!$Q:$Q,"在读")</f>
        <v>0</v>
      </c>
      <c r="Y32" s="140">
        <f>COUNTIFS('3-班级学员信息表'!$I:$I,'12-经营数据表'!$B32,'3-班级学员信息表'!$AC:$AC,'12-经营数据表'!Y$25,'3-班级学员信息表'!$Q:$Q,"在读")</f>
        <v>0</v>
      </c>
      <c r="Z32" s="140">
        <f>COUNTIFS('3-班级学员信息表'!$I:$I,'12-经营数据表'!$B32,'3-班级学员信息表'!$AC:$AC,'12-经营数据表'!Z$25,'3-班级学员信息表'!$Q:$Q,"在读")</f>
        <v>0</v>
      </c>
      <c r="AA32" s="140">
        <f>COUNTIFS('3-班级学员信息表'!$I:$I,'12-经营数据表'!$B32,'3-班级学员信息表'!$AC:$AC,'12-经营数据表'!AA$25,'3-班级学员信息表'!$Q:$Q,"在读")</f>
        <v>3</v>
      </c>
      <c r="AB32" s="140">
        <f>COUNTIFS('3-班级学员信息表'!$I:$I,'12-经营数据表'!$B32,'3-班级学员信息表'!$AC:$AC,'12-经营数据表'!AB$25,'3-班级学员信息表'!$Q:$Q,"在读")</f>
        <v>0</v>
      </c>
      <c r="AC32" s="140">
        <f>COUNTIFS('3-班级学员信息表'!$I:$I,'12-经营数据表'!$B32,'3-班级学员信息表'!$AC:$AC,'12-经营数据表'!AC$25,'3-班级学员信息表'!$Q:$Q,"在读")</f>
        <v>4</v>
      </c>
      <c r="AD32" s="140">
        <f>COUNTIFS('3-班级学员信息表'!$I:$I,'12-经营数据表'!$B32,'3-班级学员信息表'!$AC:$AC,'12-经营数据表'!AD$25,'3-班级学员信息表'!$Q:$Q,"在读")</f>
        <v>5</v>
      </c>
      <c r="AE32" s="140">
        <f>COUNTIFS('3-班级学员信息表'!$I:$I,'12-经营数据表'!$B32,'3-班级学员信息表'!$AC:$AC,'12-经营数据表'!AE$25,'3-班级学员信息表'!$Q:$Q,"在读")</f>
        <v>18</v>
      </c>
      <c r="AF32" s="140">
        <f>COUNTIFS('3-班级学员信息表'!$I:$I,'12-经营数据表'!$B32,'3-班级学员信息表'!$AC:$AC,'12-经营数据表'!AF$25,'3-班级学员信息表'!$Q:$Q,"在读")</f>
        <v>1</v>
      </c>
      <c r="AG32" s="140">
        <f>COUNTIFS('3-班级学员信息表'!$I:$I,'12-经营数据表'!$B32,'3-班级学员信息表'!$AC:$AC,'12-经营数据表'!AG$25,'3-班级学员信息表'!$Q:$Q,"在读")</f>
        <v>0</v>
      </c>
      <c r="AH32" s="140">
        <f>COUNTIFS('3-班级学员信息表'!$I:$I,'12-经营数据表'!$B32,'3-班级学员信息表'!$AC:$AC,'12-经营数据表'!AH$25,'3-班级学员信息表'!$Q:$Q,"在读")</f>
        <v>0</v>
      </c>
      <c r="AI32" s="140">
        <f>COUNTIFS('3-班级学员信息表'!$I:$I,'12-经营数据表'!$B32,'3-班级学员信息表'!$AC:$AC,'12-经营数据表'!AI$25,'3-班级学员信息表'!$Q:$Q,"在读")</f>
        <v>0</v>
      </c>
      <c r="AJ32" s="140">
        <f>COUNTIFS('3-班级学员信息表'!$I:$I,'12-经营数据表'!$B32,'3-班级学员信息表'!$AC:$AC,'12-经营数据表'!AJ$25,'3-班级学员信息表'!$Q:$Q,"在读")</f>
        <v>1</v>
      </c>
      <c r="AK32" s="140">
        <f>COUNTIFS('3-班级学员信息表'!$I:$I,'12-经营数据表'!$B32,'3-班级学员信息表'!$AC:$AC,'12-经营数据表'!AK$25,'3-班级学员信息表'!$Q:$Q,"在读")</f>
        <v>0</v>
      </c>
      <c r="AL32" s="140">
        <f>COUNTIFS('3-班级学员信息表'!$I:$I,'12-经营数据表'!$B32,'3-班级学员信息表'!$AC:$AC,'12-经营数据表'!AL$25,'3-班级学员信息表'!$Q:$Q,"在读")</f>
        <v>0</v>
      </c>
      <c r="AM32" s="140">
        <f>COUNTIFS('3-班级学员信息表'!$I:$I,'12-经营数据表'!$B32,'3-班级学员信息表'!$AC:$AC,'12-经营数据表'!AM$25,'3-班级学员信息表'!$Q:$Q,"在读")</f>
        <v>0</v>
      </c>
      <c r="AN32" s="19">
        <f>COUNTIFS('3-班级学员信息表'!$I:$I,'12-经营数据表'!$B32,'3-班级学员信息表'!$Q:$Q,"在读")-H32</f>
        <v>0</v>
      </c>
    </row>
    <row r="33" spans="1:40">
      <c r="A33" s="138"/>
      <c r="B33" s="118" t="s">
        <v>18</v>
      </c>
      <c r="C33" s="139">
        <f t="shared" si="1"/>
        <v>16</v>
      </c>
      <c r="D33" s="140">
        <f>COUNTIFS('3-班级学员信息表'!$I:$I,'12-经营数据表'!$B33,'3-班级学员信息表'!$AC:$AC,'12-经营数据表'!D$25,'3-班级学员信息表'!$Q:$Q,"未进班")-E33</f>
        <v>0</v>
      </c>
      <c r="E33" s="141"/>
      <c r="F33" s="140">
        <f>COUNTIFS('3-班级学员信息表'!$I:$I,'12-经营数据表'!$B33,'3-班级学员信息表'!$AC:$AC,"停读",'3-班级学员信息表'!$Q:$Q,"停读")-G33</f>
        <v>10</v>
      </c>
      <c r="G33" s="141"/>
      <c r="H33" s="139">
        <f t="shared" si="0"/>
        <v>6</v>
      </c>
      <c r="I33" s="140">
        <f>COUNTIFS('3-班级学员信息表'!$I:$I,'12-经营数据表'!$B33,'3-班级学员信息表'!$AC:$AC,'12-经营数据表'!I$25,'3-班级学员信息表'!$Q:$Q,"在读")</f>
        <v>0</v>
      </c>
      <c r="J33" s="140">
        <f>COUNTIFS('3-班级学员信息表'!$I:$I,'12-经营数据表'!$B33,'3-班级学员信息表'!$AC:$AC,'12-经营数据表'!J$25,'3-班级学员信息表'!$Q:$Q,"在读")</f>
        <v>0</v>
      </c>
      <c r="K33" s="140">
        <f>COUNTIFS('3-班级学员信息表'!$I:$I,'12-经营数据表'!$B33,'3-班级学员信息表'!$AC:$AC,'12-经营数据表'!K$25,'3-班级学员信息表'!$Q:$Q,"在读")</f>
        <v>0</v>
      </c>
      <c r="L33" s="140">
        <f>COUNTIFS('3-班级学员信息表'!$I:$I,'12-经营数据表'!$B33,'3-班级学员信息表'!$AC:$AC,'12-经营数据表'!L$25,'3-班级学员信息表'!$Q:$Q,"在读")</f>
        <v>0</v>
      </c>
      <c r="M33" s="140">
        <f>COUNTIFS('3-班级学员信息表'!$I:$I,'12-经营数据表'!$B33,'3-班级学员信息表'!$AC:$AC,'12-经营数据表'!M$25,'3-班级学员信息表'!$Q:$Q,"在读")</f>
        <v>0</v>
      </c>
      <c r="N33" s="140">
        <f>COUNTIFS('3-班级学员信息表'!$I:$I,'12-经营数据表'!$B33,'3-班级学员信息表'!$AC:$AC,'12-经营数据表'!N$25,'3-班级学员信息表'!$Q:$Q,"在读")</f>
        <v>0</v>
      </c>
      <c r="O33" s="140">
        <f>COUNTIFS('3-班级学员信息表'!$I:$I,'12-经营数据表'!$B33,'3-班级学员信息表'!$AC:$AC,'12-经营数据表'!O$25,'3-班级学员信息表'!$Q:$Q,"在读")</f>
        <v>0</v>
      </c>
      <c r="P33" s="140">
        <f>COUNTIFS('3-班级学员信息表'!$I:$I,'12-经营数据表'!$B33,'3-班级学员信息表'!$AC:$AC,'12-经营数据表'!P$25,'3-班级学员信息表'!$Q:$Q,"在读")</f>
        <v>0</v>
      </c>
      <c r="Q33" s="140">
        <f>COUNTIFS('3-班级学员信息表'!$I:$I,'12-经营数据表'!$B33,'3-班级学员信息表'!$AC:$AC,'12-经营数据表'!Q$25,'3-班级学员信息表'!$Q:$Q,"在读")</f>
        <v>0</v>
      </c>
      <c r="R33" s="140">
        <f>COUNTIFS('3-班级学员信息表'!$I:$I,'12-经营数据表'!$B33,'3-班级学员信息表'!$AC:$AC,'12-经营数据表'!R$25,'3-班级学员信息表'!$Q:$Q,"在读")</f>
        <v>0</v>
      </c>
      <c r="S33" s="140">
        <f>COUNTIFS('3-班级学员信息表'!$I:$I,'12-经营数据表'!$B33,'3-班级学员信息表'!$AC:$AC,'12-经营数据表'!S$25,'3-班级学员信息表'!$Q:$Q,"在读")</f>
        <v>0</v>
      </c>
      <c r="T33" s="140">
        <f>COUNTIFS('3-班级学员信息表'!$I:$I,'12-经营数据表'!$B33,'3-班级学员信息表'!$AC:$AC,'12-经营数据表'!T$25,'3-班级学员信息表'!$Q:$Q,"在读")</f>
        <v>0</v>
      </c>
      <c r="U33" s="140">
        <f>COUNTIFS('3-班级学员信息表'!$I:$I,'12-经营数据表'!$B33,'3-班级学员信息表'!$AC:$AC,'12-经营数据表'!U$25,'3-班级学员信息表'!$Q:$Q,"在读")</f>
        <v>0</v>
      </c>
      <c r="V33" s="140">
        <f>COUNTIFS('3-班级学员信息表'!$I:$I,'12-经营数据表'!$B33,'3-班级学员信息表'!$AC:$AC,'12-经营数据表'!V$25,'3-班级学员信息表'!$Q:$Q,"在读")</f>
        <v>0</v>
      </c>
      <c r="W33" s="140">
        <f>COUNTIFS('3-班级学员信息表'!$I:$I,'12-经营数据表'!$B33,'3-班级学员信息表'!$AC:$AC,'12-经营数据表'!W$25,'3-班级学员信息表'!$Q:$Q,"在读")</f>
        <v>0</v>
      </c>
      <c r="X33" s="140">
        <f>COUNTIFS('3-班级学员信息表'!$I:$I,'12-经营数据表'!$B33,'3-班级学员信息表'!$AC:$AC,'12-经营数据表'!X$25,'3-班级学员信息表'!$Q:$Q,"在读")</f>
        <v>0</v>
      </c>
      <c r="Y33" s="140">
        <f>COUNTIFS('3-班级学员信息表'!$I:$I,'12-经营数据表'!$B33,'3-班级学员信息表'!$AC:$AC,'12-经营数据表'!Y$25,'3-班级学员信息表'!$Q:$Q,"在读")</f>
        <v>0</v>
      </c>
      <c r="Z33" s="140">
        <f>COUNTIFS('3-班级学员信息表'!$I:$I,'12-经营数据表'!$B33,'3-班级学员信息表'!$AC:$AC,'12-经营数据表'!Z$25,'3-班级学员信息表'!$Q:$Q,"在读")</f>
        <v>0</v>
      </c>
      <c r="AA33" s="140">
        <f>COUNTIFS('3-班级学员信息表'!$I:$I,'12-经营数据表'!$B33,'3-班级学员信息表'!$AC:$AC,'12-经营数据表'!AA$25,'3-班级学员信息表'!$Q:$Q,"在读")</f>
        <v>0</v>
      </c>
      <c r="AB33" s="140">
        <f>COUNTIFS('3-班级学员信息表'!$I:$I,'12-经营数据表'!$B33,'3-班级学员信息表'!$AC:$AC,'12-经营数据表'!AB$25,'3-班级学员信息表'!$Q:$Q,"在读")</f>
        <v>0</v>
      </c>
      <c r="AC33" s="140">
        <f>COUNTIFS('3-班级学员信息表'!$I:$I,'12-经营数据表'!$B33,'3-班级学员信息表'!$AC:$AC,'12-经营数据表'!AC$25,'3-班级学员信息表'!$Q:$Q,"在读")</f>
        <v>0</v>
      </c>
      <c r="AD33" s="140">
        <f>COUNTIFS('3-班级学员信息表'!$I:$I,'12-经营数据表'!$B33,'3-班级学员信息表'!$AC:$AC,'12-经营数据表'!AD$25,'3-班级学员信息表'!$Q:$Q,"在读")</f>
        <v>0</v>
      </c>
      <c r="AE33" s="140">
        <f>COUNTIFS('3-班级学员信息表'!$I:$I,'12-经营数据表'!$B33,'3-班级学员信息表'!$AC:$AC,'12-经营数据表'!AE$25,'3-班级学员信息表'!$Q:$Q,"在读")</f>
        <v>0</v>
      </c>
      <c r="AF33" s="140">
        <f>COUNTIFS('3-班级学员信息表'!$I:$I,'12-经营数据表'!$B33,'3-班级学员信息表'!$AC:$AC,'12-经营数据表'!AF$25,'3-班级学员信息表'!$Q:$Q,"在读")</f>
        <v>4</v>
      </c>
      <c r="AG33" s="140">
        <f>COUNTIFS('3-班级学员信息表'!$I:$I,'12-经营数据表'!$B33,'3-班级学员信息表'!$AC:$AC,'12-经营数据表'!AG$25,'3-班级学员信息表'!$Q:$Q,"在读")</f>
        <v>0</v>
      </c>
      <c r="AH33" s="140">
        <f>COUNTIFS('3-班级学员信息表'!$I:$I,'12-经营数据表'!$B33,'3-班级学员信息表'!$AC:$AC,'12-经营数据表'!AH$25,'3-班级学员信息表'!$Q:$Q,"在读")</f>
        <v>0</v>
      </c>
      <c r="AI33" s="140">
        <f>COUNTIFS('3-班级学员信息表'!$I:$I,'12-经营数据表'!$B33,'3-班级学员信息表'!$AC:$AC,'12-经营数据表'!AI$25,'3-班级学员信息表'!$Q:$Q,"在读")</f>
        <v>1</v>
      </c>
      <c r="AJ33" s="140">
        <f>COUNTIFS('3-班级学员信息表'!$I:$I,'12-经营数据表'!$B33,'3-班级学员信息表'!$AC:$AC,'12-经营数据表'!AJ$25,'3-班级学员信息表'!$Q:$Q,"在读")</f>
        <v>1</v>
      </c>
      <c r="AK33" s="140">
        <f>COUNTIFS('3-班级学员信息表'!$I:$I,'12-经营数据表'!$B33,'3-班级学员信息表'!$AC:$AC,'12-经营数据表'!AK$25,'3-班级学员信息表'!$Q:$Q,"在读")</f>
        <v>0</v>
      </c>
      <c r="AL33" s="140">
        <f>COUNTIFS('3-班级学员信息表'!$I:$I,'12-经营数据表'!$B33,'3-班级学员信息表'!$AC:$AC,'12-经营数据表'!AL$25,'3-班级学员信息表'!$Q:$Q,"在读")</f>
        <v>0</v>
      </c>
      <c r="AM33" s="140">
        <f>COUNTIFS('3-班级学员信息表'!$I:$I,'12-经营数据表'!$B33,'3-班级学员信息表'!$AC:$AC,'12-经营数据表'!AM$25,'3-班级学员信息表'!$Q:$Q,"在读")</f>
        <v>0</v>
      </c>
      <c r="AN33" s="19">
        <f>COUNTIFS('3-班级学员信息表'!$I:$I,'12-经营数据表'!$B33,'3-班级学员信息表'!$Q:$Q,"在读")-H33</f>
        <v>0</v>
      </c>
    </row>
    <row r="34" spans="1:40">
      <c r="A34" s="138"/>
      <c r="B34" s="118" t="s">
        <v>17</v>
      </c>
      <c r="C34" s="139">
        <f t="shared" si="1"/>
        <v>20</v>
      </c>
      <c r="D34" s="140">
        <f>COUNTIFS('3-班级学员信息表'!$I:$I,'12-经营数据表'!$B34,'3-班级学员信息表'!$AC:$AC,'12-经营数据表'!D$25,'3-班级学员信息表'!$Q:$Q,"未进班")-E34</f>
        <v>0</v>
      </c>
      <c r="E34" s="141"/>
      <c r="F34" s="140">
        <f>COUNTIFS('3-班级学员信息表'!$I:$I,'12-经营数据表'!$B34,'3-班级学员信息表'!$AC:$AC,"停读",'3-班级学员信息表'!$Q:$Q,"停读")-G34</f>
        <v>11</v>
      </c>
      <c r="G34" s="141"/>
      <c r="H34" s="139">
        <f t="shared" si="0"/>
        <v>9</v>
      </c>
      <c r="I34" s="140">
        <f>COUNTIFS('3-班级学员信息表'!$I:$I,'12-经营数据表'!$B34,'3-班级学员信息表'!$AC:$AC,'12-经营数据表'!I$25,'3-班级学员信息表'!$Q:$Q,"在读")</f>
        <v>0</v>
      </c>
      <c r="J34" s="140">
        <f>COUNTIFS('3-班级学员信息表'!$I:$I,'12-经营数据表'!$B34,'3-班级学员信息表'!$AC:$AC,'12-经营数据表'!J$25,'3-班级学员信息表'!$Q:$Q,"在读")</f>
        <v>0</v>
      </c>
      <c r="K34" s="140">
        <f>COUNTIFS('3-班级学员信息表'!$I:$I,'12-经营数据表'!$B34,'3-班级学员信息表'!$AC:$AC,'12-经营数据表'!K$25,'3-班级学员信息表'!$Q:$Q,"在读")</f>
        <v>0</v>
      </c>
      <c r="L34" s="140">
        <f>COUNTIFS('3-班级学员信息表'!$I:$I,'12-经营数据表'!$B34,'3-班级学员信息表'!$AC:$AC,'12-经营数据表'!L$25,'3-班级学员信息表'!$Q:$Q,"在读")</f>
        <v>0</v>
      </c>
      <c r="M34" s="140">
        <f>COUNTIFS('3-班级学员信息表'!$I:$I,'12-经营数据表'!$B34,'3-班级学员信息表'!$AC:$AC,'12-经营数据表'!M$25,'3-班级学员信息表'!$Q:$Q,"在读")</f>
        <v>0</v>
      </c>
      <c r="N34" s="140">
        <f>COUNTIFS('3-班级学员信息表'!$I:$I,'12-经营数据表'!$B34,'3-班级学员信息表'!$AC:$AC,'12-经营数据表'!N$25,'3-班级学员信息表'!$Q:$Q,"在读")</f>
        <v>0</v>
      </c>
      <c r="O34" s="140">
        <f>COUNTIFS('3-班级学员信息表'!$I:$I,'12-经营数据表'!$B34,'3-班级学员信息表'!$AC:$AC,'12-经营数据表'!O$25,'3-班级学员信息表'!$Q:$Q,"在读")</f>
        <v>0</v>
      </c>
      <c r="P34" s="140">
        <f>COUNTIFS('3-班级学员信息表'!$I:$I,'12-经营数据表'!$B34,'3-班级学员信息表'!$AC:$AC,'12-经营数据表'!P$25,'3-班级学员信息表'!$Q:$Q,"在读")</f>
        <v>0</v>
      </c>
      <c r="Q34" s="140">
        <f>COUNTIFS('3-班级学员信息表'!$I:$I,'12-经营数据表'!$B34,'3-班级学员信息表'!$AC:$AC,'12-经营数据表'!Q$25,'3-班级学员信息表'!$Q:$Q,"在读")</f>
        <v>0</v>
      </c>
      <c r="R34" s="140">
        <f>COUNTIFS('3-班级学员信息表'!$I:$I,'12-经营数据表'!$B34,'3-班级学员信息表'!$AC:$AC,'12-经营数据表'!R$25,'3-班级学员信息表'!$Q:$Q,"在读")</f>
        <v>0</v>
      </c>
      <c r="S34" s="140">
        <f>COUNTIFS('3-班级学员信息表'!$I:$I,'12-经营数据表'!$B34,'3-班级学员信息表'!$AC:$AC,'12-经营数据表'!S$25,'3-班级学员信息表'!$Q:$Q,"在读")</f>
        <v>0</v>
      </c>
      <c r="T34" s="140">
        <f>COUNTIFS('3-班级学员信息表'!$I:$I,'12-经营数据表'!$B34,'3-班级学员信息表'!$AC:$AC,'12-经营数据表'!T$25,'3-班级学员信息表'!$Q:$Q,"在读")</f>
        <v>0</v>
      </c>
      <c r="U34" s="140">
        <f>COUNTIFS('3-班级学员信息表'!$I:$I,'12-经营数据表'!$B34,'3-班级学员信息表'!$AC:$AC,'12-经营数据表'!U$25,'3-班级学员信息表'!$Q:$Q,"在读")</f>
        <v>0</v>
      </c>
      <c r="V34" s="140">
        <f>COUNTIFS('3-班级学员信息表'!$I:$I,'12-经营数据表'!$B34,'3-班级学员信息表'!$AC:$AC,'12-经营数据表'!V$25,'3-班级学员信息表'!$Q:$Q,"在读")</f>
        <v>0</v>
      </c>
      <c r="W34" s="140">
        <f>COUNTIFS('3-班级学员信息表'!$I:$I,'12-经营数据表'!$B34,'3-班级学员信息表'!$AC:$AC,'12-经营数据表'!W$25,'3-班级学员信息表'!$Q:$Q,"在读")</f>
        <v>0</v>
      </c>
      <c r="X34" s="140">
        <f>COUNTIFS('3-班级学员信息表'!$I:$I,'12-经营数据表'!$B34,'3-班级学员信息表'!$AC:$AC,'12-经营数据表'!X$25,'3-班级学员信息表'!$Q:$Q,"在读")</f>
        <v>0</v>
      </c>
      <c r="Y34" s="140">
        <f>COUNTIFS('3-班级学员信息表'!$I:$I,'12-经营数据表'!$B34,'3-班级学员信息表'!$AC:$AC,'12-经营数据表'!Y$25,'3-班级学员信息表'!$Q:$Q,"在读")</f>
        <v>0</v>
      </c>
      <c r="Z34" s="140">
        <f>COUNTIFS('3-班级学员信息表'!$I:$I,'12-经营数据表'!$B34,'3-班级学员信息表'!$AC:$AC,'12-经营数据表'!Z$25,'3-班级学员信息表'!$Q:$Q,"在读")</f>
        <v>0</v>
      </c>
      <c r="AA34" s="140">
        <f>COUNTIFS('3-班级学员信息表'!$I:$I,'12-经营数据表'!$B34,'3-班级学员信息表'!$AC:$AC,'12-经营数据表'!AA$25,'3-班级学员信息表'!$Q:$Q,"在读")</f>
        <v>0</v>
      </c>
      <c r="AB34" s="140">
        <f>COUNTIFS('3-班级学员信息表'!$I:$I,'12-经营数据表'!$B34,'3-班级学员信息表'!$AC:$AC,'12-经营数据表'!AB$25,'3-班级学员信息表'!$Q:$Q,"在读")</f>
        <v>0</v>
      </c>
      <c r="AC34" s="140">
        <f>COUNTIFS('3-班级学员信息表'!$I:$I,'12-经营数据表'!$B34,'3-班级学员信息表'!$AC:$AC,'12-经营数据表'!AC$25,'3-班级学员信息表'!$Q:$Q,"在读")</f>
        <v>0</v>
      </c>
      <c r="AD34" s="140">
        <f>COUNTIFS('3-班级学员信息表'!$I:$I,'12-经营数据表'!$B34,'3-班级学员信息表'!$AC:$AC,'12-经营数据表'!AD$25,'3-班级学员信息表'!$Q:$Q,"在读")</f>
        <v>0</v>
      </c>
      <c r="AE34" s="140">
        <f>COUNTIFS('3-班级学员信息表'!$I:$I,'12-经营数据表'!$B34,'3-班级学员信息表'!$AC:$AC,'12-经营数据表'!AE$25,'3-班级学员信息表'!$Q:$Q,"在读")</f>
        <v>0</v>
      </c>
      <c r="AF34" s="140">
        <f>COUNTIFS('3-班级学员信息表'!$I:$I,'12-经营数据表'!$B34,'3-班级学员信息表'!$AC:$AC,'12-经营数据表'!AF$25,'3-班级学员信息表'!$Q:$Q,"在读")</f>
        <v>0</v>
      </c>
      <c r="AG34" s="140">
        <f>COUNTIFS('3-班级学员信息表'!$I:$I,'12-经营数据表'!$B34,'3-班级学员信息表'!$AC:$AC,'12-经营数据表'!AG$25,'3-班级学员信息表'!$Q:$Q,"在读")</f>
        <v>0</v>
      </c>
      <c r="AH34" s="140">
        <f>COUNTIFS('3-班级学员信息表'!$I:$I,'12-经营数据表'!$B34,'3-班级学员信息表'!$AC:$AC,'12-经营数据表'!AH$25,'3-班级学员信息表'!$Q:$Q,"在读")</f>
        <v>0</v>
      </c>
      <c r="AI34" s="140">
        <f>COUNTIFS('3-班级学员信息表'!$I:$I,'12-经营数据表'!$B34,'3-班级学员信息表'!$AC:$AC,'12-经营数据表'!AI$25,'3-班级学员信息表'!$Q:$Q,"在读")</f>
        <v>8</v>
      </c>
      <c r="AJ34" s="140">
        <f>COUNTIFS('3-班级学员信息表'!$I:$I,'12-经营数据表'!$B34,'3-班级学员信息表'!$AC:$AC,'12-经营数据表'!AJ$25,'3-班级学员信息表'!$Q:$Q,"在读")</f>
        <v>1</v>
      </c>
      <c r="AK34" s="140">
        <f>COUNTIFS('3-班级学员信息表'!$I:$I,'12-经营数据表'!$B34,'3-班级学员信息表'!$AC:$AC,'12-经营数据表'!AK$25,'3-班级学员信息表'!$Q:$Q,"在读")</f>
        <v>0</v>
      </c>
      <c r="AL34" s="140">
        <f>COUNTIFS('3-班级学员信息表'!$I:$I,'12-经营数据表'!$B34,'3-班级学员信息表'!$AC:$AC,'12-经营数据表'!AL$25,'3-班级学员信息表'!$Q:$Q,"在读")</f>
        <v>0</v>
      </c>
      <c r="AM34" s="140">
        <f>COUNTIFS('3-班级学员信息表'!$I:$I,'12-经营数据表'!$B34,'3-班级学员信息表'!$AC:$AC,'12-经营数据表'!AM$25,'3-班级学员信息表'!$Q:$Q,"在读")</f>
        <v>0</v>
      </c>
      <c r="AN34" s="19">
        <f>COUNTIFS('3-班级学员信息表'!$I:$I,'12-经营数据表'!$B34,'3-班级学员信息表'!$Q:$Q,"在读")-H34</f>
        <v>0</v>
      </c>
    </row>
    <row r="35" spans="1:40">
      <c r="A35" s="138"/>
      <c r="B35" s="118" t="s">
        <v>69</v>
      </c>
      <c r="C35" s="139">
        <f t="shared" si="1"/>
        <v>4</v>
      </c>
      <c r="D35" s="140">
        <f>COUNTIFS('3-班级学员信息表'!$I:$I,"初三",'3-班级学员信息表'!$AC:$AC,'12-经营数据表'!D$25,'3-班级学员信息表'!$Q:$Q,"未进班")+COUNTIFS('3-班级学员信息表'!$I:$I,"高一",'3-班级学员信息表'!$AC:$AC,'12-经营数据表'!D$25,'3-班级学员信息表'!$Q:$Q,"未进班")+COUNTIFS('3-班级学员信息表'!$I:$I,"高二",'3-班级学员信息表'!$AC:$AC,'12-经营数据表'!D$25,'3-班级学员信息表'!$Q:$Q,"未进班")+COUNTIFS('3-班级学员信息表'!$I:$I,"高三",'3-班级学员信息表'!$AC:$AC,'12-经营数据表'!D$25,'3-班级学员信息表'!$Q:$Q,"未进班")+COUNTIFS('3-班级学员信息表'!$I:$I,"其他",'3-班级学员信息表'!$AC:$AC,'12-经营数据表'!D$25,'3-班级学员信息表'!$Q:$Q,"未进班")-E35</f>
        <v>0</v>
      </c>
      <c r="E35" s="141"/>
      <c r="F35" s="140">
        <f>COUNTIFS('3-班级学员信息表'!$I:$I,"初三",'3-班级学员信息表'!$AC:$AC,"停读",'3-班级学员信息表'!$Q:$Q,"停读")+COUNTIFS('3-班级学员信息表'!$I:$I,"高一",'3-班级学员信息表'!$AC:$AC,"停读",'3-班级学员信息表'!$Q:$Q,"停读")+COUNTIFS('3-班级学员信息表'!$I:$I,"高二",'3-班级学员信息表'!$AC:$AC,"停读",'3-班级学员信息表'!$Q:$Q,"停读")+COUNTIFS('3-班级学员信息表'!$I:$I,"高三",'3-班级学员信息表'!$AC:$AC,"停读",'3-班级学员信息表'!$Q:$Q,"停读")+COUNTIFS('3-班级学员信息表'!$I:$I,"其他",'3-班级学员信息表'!$AC:$AC,"停读",'3-班级学员信息表'!$Q:$Q,"停读")-G35</f>
        <v>1</v>
      </c>
      <c r="G35" s="141"/>
      <c r="H35" s="139">
        <f t="shared" si="0"/>
        <v>3</v>
      </c>
      <c r="I35" s="140">
        <f>COUNTIFS('3-班级学员信息表'!$I:$I,"初三",'3-班级学员信息表'!$AC:$AC,'12-经营数据表'!I$25,'3-班级学员信息表'!$Q:$Q,"在读")+COUNTIFS('3-班级学员信息表'!$I:$I,"高一",'3-班级学员信息表'!$AC:$AC,'12-经营数据表'!I$25,'3-班级学员信息表'!$Q:$Q,"在读")+COUNTIFS('3-班级学员信息表'!$I:$I,"高二",'3-班级学员信息表'!$AC:$AC,'12-经营数据表'!I$25,'3-班级学员信息表'!$Q:$Q,"在读")+COUNTIFS('3-班级学员信息表'!$I:$I,"高三",'3-班级学员信息表'!$AC:$AC,'12-经营数据表'!I$25,'3-班级学员信息表'!$Q:$Q,"在读")+COUNTIFS('3-班级学员信息表'!$I:$I,"其他",'3-班级学员信息表'!$AC:$AC,'12-经营数据表'!I$25,'3-班级学员信息表'!$Q:$Q,"在读")</f>
        <v>0</v>
      </c>
      <c r="J35" s="140">
        <f>COUNTIFS('3-班级学员信息表'!$I:$I,"初三",'3-班级学员信息表'!$AC:$AC,'12-经营数据表'!J$25,'3-班级学员信息表'!$Q:$Q,"在读")+COUNTIFS('3-班级学员信息表'!$I:$I,"高一",'3-班级学员信息表'!$AC:$AC,'12-经营数据表'!J$25,'3-班级学员信息表'!$Q:$Q,"在读")+COUNTIFS('3-班级学员信息表'!$I:$I,"高二",'3-班级学员信息表'!$AC:$AC,'12-经营数据表'!J$25,'3-班级学员信息表'!$Q:$Q,"在读")+COUNTIFS('3-班级学员信息表'!$I:$I,"高三",'3-班级学员信息表'!$AC:$AC,'12-经营数据表'!J$25,'3-班级学员信息表'!$Q:$Q,"在读")+COUNTIFS('3-班级学员信息表'!$I:$I,"其他",'3-班级学员信息表'!$AC:$AC,'12-经营数据表'!J$25,'3-班级学员信息表'!$Q:$Q,"在读")</f>
        <v>0</v>
      </c>
      <c r="K35" s="140">
        <f>COUNTIFS('3-班级学员信息表'!$I:$I,"初三",'3-班级学员信息表'!$AC:$AC,'12-经营数据表'!K$25,'3-班级学员信息表'!$Q:$Q,"在读")+COUNTIFS('3-班级学员信息表'!$I:$I,"高一",'3-班级学员信息表'!$AC:$AC,'12-经营数据表'!K$25,'3-班级学员信息表'!$Q:$Q,"在读")+COUNTIFS('3-班级学员信息表'!$I:$I,"高二",'3-班级学员信息表'!$AC:$AC,'12-经营数据表'!K$25,'3-班级学员信息表'!$Q:$Q,"在读")+COUNTIFS('3-班级学员信息表'!$I:$I,"高三",'3-班级学员信息表'!$AC:$AC,'12-经营数据表'!K$25,'3-班级学员信息表'!$Q:$Q,"在读")+COUNTIFS('3-班级学员信息表'!$I:$I,"其他",'3-班级学员信息表'!$AC:$AC,'12-经营数据表'!K$25,'3-班级学员信息表'!$Q:$Q,"在读")</f>
        <v>0</v>
      </c>
      <c r="L35" s="140">
        <f>COUNTIFS('3-班级学员信息表'!$I:$I,"初三",'3-班级学员信息表'!$AC:$AC,'12-经营数据表'!L$25,'3-班级学员信息表'!$Q:$Q,"在读")+COUNTIFS('3-班级学员信息表'!$I:$I,"高一",'3-班级学员信息表'!$AC:$AC,'12-经营数据表'!L$25,'3-班级学员信息表'!$Q:$Q,"在读")+COUNTIFS('3-班级学员信息表'!$I:$I,"高二",'3-班级学员信息表'!$AC:$AC,'12-经营数据表'!L$25,'3-班级学员信息表'!$Q:$Q,"在读")+COUNTIFS('3-班级学员信息表'!$I:$I,"高三",'3-班级学员信息表'!$AC:$AC,'12-经营数据表'!L$25,'3-班级学员信息表'!$Q:$Q,"在读")+COUNTIFS('3-班级学员信息表'!$I:$I,"其他",'3-班级学员信息表'!$AC:$AC,'12-经营数据表'!L$25,'3-班级学员信息表'!$Q:$Q,"在读")</f>
        <v>0</v>
      </c>
      <c r="M35" s="140">
        <f>COUNTIFS('3-班级学员信息表'!$I:$I,"初三",'3-班级学员信息表'!$AC:$AC,'12-经营数据表'!M$25,'3-班级学员信息表'!$Q:$Q,"在读")+COUNTIFS('3-班级学员信息表'!$I:$I,"高一",'3-班级学员信息表'!$AC:$AC,'12-经营数据表'!M$25,'3-班级学员信息表'!$Q:$Q,"在读")+COUNTIFS('3-班级学员信息表'!$I:$I,"高二",'3-班级学员信息表'!$AC:$AC,'12-经营数据表'!M$25,'3-班级学员信息表'!$Q:$Q,"在读")+COUNTIFS('3-班级学员信息表'!$I:$I,"高三",'3-班级学员信息表'!$AC:$AC,'12-经营数据表'!M$25,'3-班级学员信息表'!$Q:$Q,"在读")+COUNTIFS('3-班级学员信息表'!$I:$I,"其他",'3-班级学员信息表'!$AC:$AC,'12-经营数据表'!M$25,'3-班级学员信息表'!$Q:$Q,"在读")</f>
        <v>2</v>
      </c>
      <c r="N35" s="140">
        <f>COUNTIFS('3-班级学员信息表'!$I:$I,"初三",'3-班级学员信息表'!$AC:$AC,'12-经营数据表'!N$25,'3-班级学员信息表'!$Q:$Q,"在读")+COUNTIFS('3-班级学员信息表'!$I:$I,"高一",'3-班级学员信息表'!$AC:$AC,'12-经营数据表'!N$25,'3-班级学员信息表'!$Q:$Q,"在读")+COUNTIFS('3-班级学员信息表'!$I:$I,"高二",'3-班级学员信息表'!$AC:$AC,'12-经营数据表'!N$25,'3-班级学员信息表'!$Q:$Q,"在读")+COUNTIFS('3-班级学员信息表'!$I:$I,"高三",'3-班级学员信息表'!$AC:$AC,'12-经营数据表'!N$25,'3-班级学员信息表'!$Q:$Q,"在读")+COUNTIFS('3-班级学员信息表'!$I:$I,"其他",'3-班级学员信息表'!$AC:$AC,'12-经营数据表'!N$25,'3-班级学员信息表'!$Q:$Q,"在读")</f>
        <v>0</v>
      </c>
      <c r="O35" s="140">
        <f>COUNTIFS('3-班级学员信息表'!$I:$I,"初三",'3-班级学员信息表'!$AC:$AC,'12-经营数据表'!O$25,'3-班级学员信息表'!$Q:$Q,"在读")+COUNTIFS('3-班级学员信息表'!$I:$I,"高一",'3-班级学员信息表'!$AC:$AC,'12-经营数据表'!O$25,'3-班级学员信息表'!$Q:$Q,"在读")+COUNTIFS('3-班级学员信息表'!$I:$I,"高二",'3-班级学员信息表'!$AC:$AC,'12-经营数据表'!O$25,'3-班级学员信息表'!$Q:$Q,"在读")+COUNTIFS('3-班级学员信息表'!$I:$I,"高三",'3-班级学员信息表'!$AC:$AC,'12-经营数据表'!O$25,'3-班级学员信息表'!$Q:$Q,"在读")+COUNTIFS('3-班级学员信息表'!$I:$I,"其他",'3-班级学员信息表'!$AC:$AC,'12-经营数据表'!O$25,'3-班级学员信息表'!$Q:$Q,"在读")</f>
        <v>0</v>
      </c>
      <c r="P35" s="140">
        <f>COUNTIFS('3-班级学员信息表'!$I:$I,"初三",'3-班级学员信息表'!$AC:$AC,'12-经营数据表'!P$25,'3-班级学员信息表'!$Q:$Q,"在读")+COUNTIFS('3-班级学员信息表'!$I:$I,"高一",'3-班级学员信息表'!$AC:$AC,'12-经营数据表'!P$25,'3-班级学员信息表'!$Q:$Q,"在读")+COUNTIFS('3-班级学员信息表'!$I:$I,"高二",'3-班级学员信息表'!$AC:$AC,'12-经营数据表'!P$25,'3-班级学员信息表'!$Q:$Q,"在读")+COUNTIFS('3-班级学员信息表'!$I:$I,"高三",'3-班级学员信息表'!$AC:$AC,'12-经营数据表'!P$25,'3-班级学员信息表'!$Q:$Q,"在读")+COUNTIFS('3-班级学员信息表'!$I:$I,"其他",'3-班级学员信息表'!$AC:$AC,'12-经营数据表'!P$25,'3-班级学员信息表'!$Q:$Q,"在读")</f>
        <v>0</v>
      </c>
      <c r="Q35" s="140">
        <f>COUNTIFS('3-班级学员信息表'!$I:$I,"初三",'3-班级学员信息表'!$AC:$AC,'12-经营数据表'!Q$25,'3-班级学员信息表'!$Q:$Q,"在读")+COUNTIFS('3-班级学员信息表'!$I:$I,"高一",'3-班级学员信息表'!$AC:$AC,'12-经营数据表'!Q$25,'3-班级学员信息表'!$Q:$Q,"在读")+COUNTIFS('3-班级学员信息表'!$I:$I,"高二",'3-班级学员信息表'!$AC:$AC,'12-经营数据表'!Q$25,'3-班级学员信息表'!$Q:$Q,"在读")+COUNTIFS('3-班级学员信息表'!$I:$I,"高三",'3-班级学员信息表'!$AC:$AC,'12-经营数据表'!Q$25,'3-班级学员信息表'!$Q:$Q,"在读")+COUNTIFS('3-班级学员信息表'!$I:$I,"其他",'3-班级学员信息表'!$AC:$AC,'12-经营数据表'!Q$25,'3-班级学员信息表'!$Q:$Q,"在读")</f>
        <v>0</v>
      </c>
      <c r="R35" s="140">
        <f>COUNTIFS('3-班级学员信息表'!$I:$I,"初三",'3-班级学员信息表'!$AC:$AC,'12-经营数据表'!R$25,'3-班级学员信息表'!$Q:$Q,"在读")+COUNTIFS('3-班级学员信息表'!$I:$I,"高一",'3-班级学员信息表'!$AC:$AC,'12-经营数据表'!R$25,'3-班级学员信息表'!$Q:$Q,"在读")+COUNTIFS('3-班级学员信息表'!$I:$I,"高二",'3-班级学员信息表'!$AC:$AC,'12-经营数据表'!R$25,'3-班级学员信息表'!$Q:$Q,"在读")+COUNTIFS('3-班级学员信息表'!$I:$I,"高三",'3-班级学员信息表'!$AC:$AC,'12-经营数据表'!R$25,'3-班级学员信息表'!$Q:$Q,"在读")+COUNTIFS('3-班级学员信息表'!$I:$I,"其他",'3-班级学员信息表'!$AC:$AC,'12-经营数据表'!R$25,'3-班级学员信息表'!$Q:$Q,"在读")</f>
        <v>0</v>
      </c>
      <c r="S35" s="140">
        <f>COUNTIFS('3-班级学员信息表'!$I:$I,"初三",'3-班级学员信息表'!$AC:$AC,'12-经营数据表'!S$25,'3-班级学员信息表'!$Q:$Q,"在读")+COUNTIFS('3-班级学员信息表'!$I:$I,"高一",'3-班级学员信息表'!$AC:$AC,'12-经营数据表'!S$25,'3-班级学员信息表'!$Q:$Q,"在读")+COUNTIFS('3-班级学员信息表'!$I:$I,"高二",'3-班级学员信息表'!$AC:$AC,'12-经营数据表'!S$25,'3-班级学员信息表'!$Q:$Q,"在读")+COUNTIFS('3-班级学员信息表'!$I:$I,"高三",'3-班级学员信息表'!$AC:$AC,'12-经营数据表'!S$25,'3-班级学员信息表'!$Q:$Q,"在读")+COUNTIFS('3-班级学员信息表'!$I:$I,"其他",'3-班级学员信息表'!$AC:$AC,'12-经营数据表'!S$25,'3-班级学员信息表'!$Q:$Q,"在读")</f>
        <v>0</v>
      </c>
      <c r="T35" s="140">
        <f>COUNTIFS('3-班级学员信息表'!$I:$I,"初三",'3-班级学员信息表'!$AC:$AC,'12-经营数据表'!T$25,'3-班级学员信息表'!$Q:$Q,"在读")+COUNTIFS('3-班级学员信息表'!$I:$I,"高一",'3-班级学员信息表'!$AC:$AC,'12-经营数据表'!T$25,'3-班级学员信息表'!$Q:$Q,"在读")+COUNTIFS('3-班级学员信息表'!$I:$I,"高二",'3-班级学员信息表'!$AC:$AC,'12-经营数据表'!T$25,'3-班级学员信息表'!$Q:$Q,"在读")+COUNTIFS('3-班级学员信息表'!$I:$I,"高三",'3-班级学员信息表'!$AC:$AC,'12-经营数据表'!T$25,'3-班级学员信息表'!$Q:$Q,"在读")+COUNTIFS('3-班级学员信息表'!$I:$I,"其他",'3-班级学员信息表'!$AC:$AC,'12-经营数据表'!T$25,'3-班级学员信息表'!$Q:$Q,"在读")</f>
        <v>0</v>
      </c>
      <c r="U35" s="140">
        <f>COUNTIFS('3-班级学员信息表'!$I:$I,"初三",'3-班级学员信息表'!$AC:$AC,'12-经营数据表'!U$25,'3-班级学员信息表'!$Q:$Q,"在读")+COUNTIFS('3-班级学员信息表'!$I:$I,"高一",'3-班级学员信息表'!$AC:$AC,'12-经营数据表'!U$25,'3-班级学员信息表'!$Q:$Q,"在读")+COUNTIFS('3-班级学员信息表'!$I:$I,"高二",'3-班级学员信息表'!$AC:$AC,'12-经营数据表'!U$25,'3-班级学员信息表'!$Q:$Q,"在读")+COUNTIFS('3-班级学员信息表'!$I:$I,"高三",'3-班级学员信息表'!$AC:$AC,'12-经营数据表'!U$25,'3-班级学员信息表'!$Q:$Q,"在读")+COUNTIFS('3-班级学员信息表'!$I:$I,"其他",'3-班级学员信息表'!$AC:$AC,'12-经营数据表'!U$25,'3-班级学员信息表'!$Q:$Q,"在读")</f>
        <v>0</v>
      </c>
      <c r="V35" s="140">
        <f>COUNTIFS('3-班级学员信息表'!$I:$I,"初三",'3-班级学员信息表'!$AC:$AC,'12-经营数据表'!V$25,'3-班级学员信息表'!$Q:$Q,"在读")+COUNTIFS('3-班级学员信息表'!$I:$I,"高一",'3-班级学员信息表'!$AC:$AC,'12-经营数据表'!V$25,'3-班级学员信息表'!$Q:$Q,"在读")+COUNTIFS('3-班级学员信息表'!$I:$I,"高二",'3-班级学员信息表'!$AC:$AC,'12-经营数据表'!V$25,'3-班级学员信息表'!$Q:$Q,"在读")+COUNTIFS('3-班级学员信息表'!$I:$I,"高三",'3-班级学员信息表'!$AC:$AC,'12-经营数据表'!V$25,'3-班级学员信息表'!$Q:$Q,"在读")+COUNTIFS('3-班级学员信息表'!$I:$I,"其他",'3-班级学员信息表'!$AC:$AC,'12-经营数据表'!V$25,'3-班级学员信息表'!$Q:$Q,"在读")</f>
        <v>0</v>
      </c>
      <c r="W35" s="140">
        <f>COUNTIFS('3-班级学员信息表'!$I:$I,"初三",'3-班级学员信息表'!$AC:$AC,'12-经营数据表'!W$25,'3-班级学员信息表'!$Q:$Q,"在读")+COUNTIFS('3-班级学员信息表'!$I:$I,"高一",'3-班级学员信息表'!$AC:$AC,'12-经营数据表'!W$25,'3-班级学员信息表'!$Q:$Q,"在读")+COUNTIFS('3-班级学员信息表'!$I:$I,"高二",'3-班级学员信息表'!$AC:$AC,'12-经营数据表'!W$25,'3-班级学员信息表'!$Q:$Q,"在读")+COUNTIFS('3-班级学员信息表'!$I:$I,"高三",'3-班级学员信息表'!$AC:$AC,'12-经营数据表'!W$25,'3-班级学员信息表'!$Q:$Q,"在读")+COUNTIFS('3-班级学员信息表'!$I:$I,"其他",'3-班级学员信息表'!$AC:$AC,'12-经营数据表'!W$25,'3-班级学员信息表'!$Q:$Q,"在读")</f>
        <v>0</v>
      </c>
      <c r="X35" s="140">
        <f>COUNTIFS('3-班级学员信息表'!$I:$I,"初三",'3-班级学员信息表'!$AC:$AC,'12-经营数据表'!X$25,'3-班级学员信息表'!$Q:$Q,"在读")+COUNTIFS('3-班级学员信息表'!$I:$I,"高一",'3-班级学员信息表'!$AC:$AC,'12-经营数据表'!X$25,'3-班级学员信息表'!$Q:$Q,"在读")+COUNTIFS('3-班级学员信息表'!$I:$I,"高二",'3-班级学员信息表'!$AC:$AC,'12-经营数据表'!X$25,'3-班级学员信息表'!$Q:$Q,"在读")+COUNTIFS('3-班级学员信息表'!$I:$I,"高三",'3-班级学员信息表'!$AC:$AC,'12-经营数据表'!X$25,'3-班级学员信息表'!$Q:$Q,"在读")+COUNTIFS('3-班级学员信息表'!$I:$I,"其他",'3-班级学员信息表'!$AC:$AC,'12-经营数据表'!X$25,'3-班级学员信息表'!$Q:$Q,"在读")</f>
        <v>0</v>
      </c>
      <c r="Y35" s="140">
        <f>COUNTIFS('3-班级学员信息表'!$I:$I,"初三",'3-班级学员信息表'!$AC:$AC,'12-经营数据表'!Y$25,'3-班级学员信息表'!$Q:$Q,"在读")+COUNTIFS('3-班级学员信息表'!$I:$I,"高一",'3-班级学员信息表'!$AC:$AC,'12-经营数据表'!Y$25,'3-班级学员信息表'!$Q:$Q,"在读")+COUNTIFS('3-班级学员信息表'!$I:$I,"高二",'3-班级学员信息表'!$AC:$AC,'12-经营数据表'!Y$25,'3-班级学员信息表'!$Q:$Q,"在读")+COUNTIFS('3-班级学员信息表'!$I:$I,"高三",'3-班级学员信息表'!$AC:$AC,'12-经营数据表'!Y$25,'3-班级学员信息表'!$Q:$Q,"在读")+COUNTIFS('3-班级学员信息表'!$I:$I,"其他",'3-班级学员信息表'!$AC:$AC,'12-经营数据表'!Y$25,'3-班级学员信息表'!$Q:$Q,"在读")</f>
        <v>0</v>
      </c>
      <c r="Z35" s="140">
        <f>COUNTIFS('3-班级学员信息表'!$I:$I,"初三",'3-班级学员信息表'!$AC:$AC,'12-经营数据表'!Z$25,'3-班级学员信息表'!$Q:$Q,"在读")+COUNTIFS('3-班级学员信息表'!$I:$I,"高一",'3-班级学员信息表'!$AC:$AC,'12-经营数据表'!Z$25,'3-班级学员信息表'!$Q:$Q,"在读")+COUNTIFS('3-班级学员信息表'!$I:$I,"高二",'3-班级学员信息表'!$AC:$AC,'12-经营数据表'!Z$25,'3-班级学员信息表'!$Q:$Q,"在读")+COUNTIFS('3-班级学员信息表'!$I:$I,"高三",'3-班级学员信息表'!$AC:$AC,'12-经营数据表'!Z$25,'3-班级学员信息表'!$Q:$Q,"在读")+COUNTIFS('3-班级学员信息表'!$I:$I,"其他",'3-班级学员信息表'!$AC:$AC,'12-经营数据表'!Z$25,'3-班级学员信息表'!$Q:$Q,"在读")</f>
        <v>0</v>
      </c>
      <c r="AA35" s="140">
        <f>COUNTIFS('3-班级学员信息表'!$I:$I,"初三",'3-班级学员信息表'!$AC:$AC,'12-经营数据表'!AA$25,'3-班级学员信息表'!$Q:$Q,"在读")+COUNTIFS('3-班级学员信息表'!$I:$I,"高一",'3-班级学员信息表'!$AC:$AC,'12-经营数据表'!AA$25,'3-班级学员信息表'!$Q:$Q,"在读")+COUNTIFS('3-班级学员信息表'!$I:$I,"高二",'3-班级学员信息表'!$AC:$AC,'12-经营数据表'!AA$25,'3-班级学员信息表'!$Q:$Q,"在读")+COUNTIFS('3-班级学员信息表'!$I:$I,"高三",'3-班级学员信息表'!$AC:$AC,'12-经营数据表'!AA$25,'3-班级学员信息表'!$Q:$Q,"在读")+COUNTIFS('3-班级学员信息表'!$I:$I,"其他",'3-班级学员信息表'!$AC:$AC,'12-经营数据表'!AA$25,'3-班级学员信息表'!$Q:$Q,"在读")</f>
        <v>0</v>
      </c>
      <c r="AB35" s="140">
        <f>COUNTIFS('3-班级学员信息表'!$I:$I,"初三",'3-班级学员信息表'!$AC:$AC,'12-经营数据表'!AB$25,'3-班级学员信息表'!$Q:$Q,"在读")+COUNTIFS('3-班级学员信息表'!$I:$I,"高一",'3-班级学员信息表'!$AC:$AC,'12-经营数据表'!AB$25,'3-班级学员信息表'!$Q:$Q,"在读")+COUNTIFS('3-班级学员信息表'!$I:$I,"高二",'3-班级学员信息表'!$AC:$AC,'12-经营数据表'!AB$25,'3-班级学员信息表'!$Q:$Q,"在读")+COUNTIFS('3-班级学员信息表'!$I:$I,"高三",'3-班级学员信息表'!$AC:$AC,'12-经营数据表'!AB$25,'3-班级学员信息表'!$Q:$Q,"在读")+COUNTIFS('3-班级学员信息表'!$I:$I,"其他",'3-班级学员信息表'!$AC:$AC,'12-经营数据表'!AB$25,'3-班级学员信息表'!$Q:$Q,"在读")</f>
        <v>0</v>
      </c>
      <c r="AC35" s="140">
        <f>COUNTIFS('3-班级学员信息表'!$I:$I,"初三",'3-班级学员信息表'!$AC:$AC,'12-经营数据表'!AC$25,'3-班级学员信息表'!$Q:$Q,"在读")+COUNTIFS('3-班级学员信息表'!$I:$I,"高一",'3-班级学员信息表'!$AC:$AC,'12-经营数据表'!AC$25,'3-班级学员信息表'!$Q:$Q,"在读")+COUNTIFS('3-班级学员信息表'!$I:$I,"高二",'3-班级学员信息表'!$AC:$AC,'12-经营数据表'!AC$25,'3-班级学员信息表'!$Q:$Q,"在读")+COUNTIFS('3-班级学员信息表'!$I:$I,"高三",'3-班级学员信息表'!$AC:$AC,'12-经营数据表'!AC$25,'3-班级学员信息表'!$Q:$Q,"在读")+COUNTIFS('3-班级学员信息表'!$I:$I,"其他",'3-班级学员信息表'!$AC:$AC,'12-经营数据表'!AC$25,'3-班级学员信息表'!$Q:$Q,"在读")</f>
        <v>0</v>
      </c>
      <c r="AD35" s="140">
        <f>COUNTIFS('3-班级学员信息表'!$I:$I,"初三",'3-班级学员信息表'!$AC:$AC,'12-经营数据表'!AD$25,'3-班级学员信息表'!$Q:$Q,"在读")+COUNTIFS('3-班级学员信息表'!$I:$I,"高一",'3-班级学员信息表'!$AC:$AC,'12-经营数据表'!AD$25,'3-班级学员信息表'!$Q:$Q,"在读")+COUNTIFS('3-班级学员信息表'!$I:$I,"高二",'3-班级学员信息表'!$AC:$AC,'12-经营数据表'!AD$25,'3-班级学员信息表'!$Q:$Q,"在读")+COUNTIFS('3-班级学员信息表'!$I:$I,"高三",'3-班级学员信息表'!$AC:$AC,'12-经营数据表'!AD$25,'3-班级学员信息表'!$Q:$Q,"在读")+COUNTIFS('3-班级学员信息表'!$I:$I,"其他",'3-班级学员信息表'!$AC:$AC,'12-经营数据表'!AD$25,'3-班级学员信息表'!$Q:$Q,"在读")</f>
        <v>0</v>
      </c>
      <c r="AE35" s="140">
        <f>COUNTIFS('3-班级学员信息表'!$I:$I,"初三",'3-班级学员信息表'!$AC:$AC,'12-经营数据表'!AE$25,'3-班级学员信息表'!$Q:$Q,"在读")+COUNTIFS('3-班级学员信息表'!$I:$I,"高一",'3-班级学员信息表'!$AC:$AC,'12-经营数据表'!AE$25,'3-班级学员信息表'!$Q:$Q,"在读")+COUNTIFS('3-班级学员信息表'!$I:$I,"高二",'3-班级学员信息表'!$AC:$AC,'12-经营数据表'!AE$25,'3-班级学员信息表'!$Q:$Q,"在读")+COUNTIFS('3-班级学员信息表'!$I:$I,"高三",'3-班级学员信息表'!$AC:$AC,'12-经营数据表'!AE$25,'3-班级学员信息表'!$Q:$Q,"在读")+COUNTIFS('3-班级学员信息表'!$I:$I,"其他",'3-班级学员信息表'!$AC:$AC,'12-经营数据表'!AE$25,'3-班级学员信息表'!$Q:$Q,"在读")</f>
        <v>0</v>
      </c>
      <c r="AF35" s="140">
        <f>COUNTIFS('3-班级学员信息表'!$I:$I,"初三",'3-班级学员信息表'!$AC:$AC,'12-经营数据表'!AF$25,'3-班级学员信息表'!$Q:$Q,"在读")+COUNTIFS('3-班级学员信息表'!$I:$I,"高一",'3-班级学员信息表'!$AC:$AC,'12-经营数据表'!AF$25,'3-班级学员信息表'!$Q:$Q,"在读")+COUNTIFS('3-班级学员信息表'!$I:$I,"高二",'3-班级学员信息表'!$AC:$AC,'12-经营数据表'!AF$25,'3-班级学员信息表'!$Q:$Q,"在读")+COUNTIFS('3-班级学员信息表'!$I:$I,"高三",'3-班级学员信息表'!$AC:$AC,'12-经营数据表'!AF$25,'3-班级学员信息表'!$Q:$Q,"在读")+COUNTIFS('3-班级学员信息表'!$I:$I,"其他",'3-班级学员信息表'!$AC:$AC,'12-经营数据表'!AF$25,'3-班级学员信息表'!$Q:$Q,"在读")</f>
        <v>0</v>
      </c>
      <c r="AG35" s="140">
        <f>COUNTIFS('3-班级学员信息表'!$I:$I,"初三",'3-班级学员信息表'!$AC:$AC,'12-经营数据表'!AG$25,'3-班级学员信息表'!$Q:$Q,"在读")+COUNTIFS('3-班级学员信息表'!$I:$I,"高一",'3-班级学员信息表'!$AC:$AC,'12-经营数据表'!AG$25,'3-班级学员信息表'!$Q:$Q,"在读")+COUNTIFS('3-班级学员信息表'!$I:$I,"高二",'3-班级学员信息表'!$AC:$AC,'12-经营数据表'!AG$25,'3-班级学员信息表'!$Q:$Q,"在读")+COUNTIFS('3-班级学员信息表'!$I:$I,"高三",'3-班级学员信息表'!$AC:$AC,'12-经营数据表'!AG$25,'3-班级学员信息表'!$Q:$Q,"在读")+COUNTIFS('3-班级学员信息表'!$I:$I,"其他",'3-班级学员信息表'!$AC:$AC,'12-经营数据表'!AG$25,'3-班级学员信息表'!$Q:$Q,"在读")</f>
        <v>0</v>
      </c>
      <c r="AH35" s="140">
        <f>COUNTIFS('3-班级学员信息表'!$I:$I,"初三",'3-班级学员信息表'!$AC:$AC,'12-经营数据表'!AH$25,'3-班级学员信息表'!$Q:$Q,"在读")+COUNTIFS('3-班级学员信息表'!$I:$I,"高一",'3-班级学员信息表'!$AC:$AC,'12-经营数据表'!AH$25,'3-班级学员信息表'!$Q:$Q,"在读")+COUNTIFS('3-班级学员信息表'!$I:$I,"高二",'3-班级学员信息表'!$AC:$AC,'12-经营数据表'!AH$25,'3-班级学员信息表'!$Q:$Q,"在读")+COUNTIFS('3-班级学员信息表'!$I:$I,"高三",'3-班级学员信息表'!$AC:$AC,'12-经营数据表'!AH$25,'3-班级学员信息表'!$Q:$Q,"在读")+COUNTIFS('3-班级学员信息表'!$I:$I,"其他",'3-班级学员信息表'!$AC:$AC,'12-经营数据表'!AH$25,'3-班级学员信息表'!$Q:$Q,"在读")</f>
        <v>0</v>
      </c>
      <c r="AI35" s="140">
        <f>COUNTIFS('3-班级学员信息表'!$I:$I,"初三",'3-班级学员信息表'!$AC:$AC,'12-经营数据表'!AI$25,'3-班级学员信息表'!$Q:$Q,"在读")+COUNTIFS('3-班级学员信息表'!$I:$I,"高一",'3-班级学员信息表'!$AC:$AC,'12-经营数据表'!AI$25,'3-班级学员信息表'!$Q:$Q,"在读")+COUNTIFS('3-班级学员信息表'!$I:$I,"高二",'3-班级学员信息表'!$AC:$AC,'12-经营数据表'!AI$25,'3-班级学员信息表'!$Q:$Q,"在读")+COUNTIFS('3-班级学员信息表'!$I:$I,"高三",'3-班级学员信息表'!$AC:$AC,'12-经营数据表'!AI$25,'3-班级学员信息表'!$Q:$Q,"在读")+COUNTIFS('3-班级学员信息表'!$I:$I,"其他",'3-班级学员信息表'!$AC:$AC,'12-经营数据表'!AI$25,'3-班级学员信息表'!$Q:$Q,"在读")</f>
        <v>0</v>
      </c>
      <c r="AJ35" s="140">
        <f>COUNTIFS('3-班级学员信息表'!$I:$I,"初三",'3-班级学员信息表'!$AC:$AC,'12-经营数据表'!AJ$25,'3-班级学员信息表'!$Q:$Q,"在读")+COUNTIFS('3-班级学员信息表'!$I:$I,"高一",'3-班级学员信息表'!$AC:$AC,'12-经营数据表'!AJ$25,'3-班级学员信息表'!$Q:$Q,"在读")+COUNTIFS('3-班级学员信息表'!$I:$I,"高二",'3-班级学员信息表'!$AC:$AC,'12-经营数据表'!AJ$25,'3-班级学员信息表'!$Q:$Q,"在读")+COUNTIFS('3-班级学员信息表'!$I:$I,"高三",'3-班级学员信息表'!$AC:$AC,'12-经营数据表'!AJ$25,'3-班级学员信息表'!$Q:$Q,"在读")+COUNTIFS('3-班级学员信息表'!$I:$I,"其他",'3-班级学员信息表'!$AC:$AC,'12-经营数据表'!AJ$25,'3-班级学员信息表'!$Q:$Q,"在读")</f>
        <v>1</v>
      </c>
      <c r="AK35" s="140">
        <f>COUNTIFS('3-班级学员信息表'!$I:$I,"初三",'3-班级学员信息表'!$AC:$AC,'12-经营数据表'!AK$25,'3-班级学员信息表'!$Q:$Q,"在读")+COUNTIFS('3-班级学员信息表'!$I:$I,"高一",'3-班级学员信息表'!$AC:$AC,'12-经营数据表'!AK$25,'3-班级学员信息表'!$Q:$Q,"在读")+COUNTIFS('3-班级学员信息表'!$I:$I,"高二",'3-班级学员信息表'!$AC:$AC,'12-经营数据表'!AK$25,'3-班级学员信息表'!$Q:$Q,"在读")+COUNTIFS('3-班级学员信息表'!$I:$I,"高三",'3-班级学员信息表'!$AC:$AC,'12-经营数据表'!AK$25,'3-班级学员信息表'!$Q:$Q,"在读")+COUNTIFS('3-班级学员信息表'!$I:$I,"其他",'3-班级学员信息表'!$AC:$AC,'12-经营数据表'!AK$25,'3-班级学员信息表'!$Q:$Q,"在读")</f>
        <v>0</v>
      </c>
      <c r="AL35" s="140">
        <f>COUNTIFS('3-班级学员信息表'!$I:$I,"初三",'3-班级学员信息表'!$AC:$AC,'12-经营数据表'!AL$25,'3-班级学员信息表'!$Q:$Q,"在读")+COUNTIFS('3-班级学员信息表'!$I:$I,"高一",'3-班级学员信息表'!$AC:$AC,'12-经营数据表'!AL$25,'3-班级学员信息表'!$Q:$Q,"在读")+COUNTIFS('3-班级学员信息表'!$I:$I,"高二",'3-班级学员信息表'!$AC:$AC,'12-经营数据表'!AL$25,'3-班级学员信息表'!$Q:$Q,"在读")+COUNTIFS('3-班级学员信息表'!$I:$I,"高三",'3-班级学员信息表'!$AC:$AC,'12-经营数据表'!AL$25,'3-班级学员信息表'!$Q:$Q,"在读")+COUNTIFS('3-班级学员信息表'!$I:$I,"其他",'3-班级学员信息表'!$AC:$AC,'12-经营数据表'!AL$25,'3-班级学员信息表'!$Q:$Q,"在读")</f>
        <v>0</v>
      </c>
      <c r="AM35" s="140">
        <f>COUNTIFS('3-班级学员信息表'!$I:$I,"初三",'3-班级学员信息表'!$AC:$AC,'12-经营数据表'!AM$25,'3-班级学员信息表'!$Q:$Q,"在读")+COUNTIFS('3-班级学员信息表'!$I:$I,"高一",'3-班级学员信息表'!$AC:$AC,'12-经营数据表'!AM$25,'3-班级学员信息表'!$Q:$Q,"在读")+COUNTIFS('3-班级学员信息表'!$I:$I,"高二",'3-班级学员信息表'!$AC:$AC,'12-经营数据表'!AM$25,'3-班级学员信息表'!$Q:$Q,"在读")+COUNTIFS('3-班级学员信息表'!$I:$I,"高三",'3-班级学员信息表'!$AC:$AC,'12-经营数据表'!AM$25,'3-班级学员信息表'!$Q:$Q,"在读")+COUNTIFS('3-班级学员信息表'!$I:$I,"其他",'3-班级学员信息表'!$AC:$AC,'12-经营数据表'!AM$25,'3-班级学员信息表'!$Q:$Q,"在读")</f>
        <v>0</v>
      </c>
      <c r="AN35" s="19">
        <f>COUNTIFS('3-班级学员信息表'!$I:$I,"初三",'3-班级学员信息表'!$Q:$Q,"在读")+COUNTIFS('3-班级学员信息表'!$I:$I,"高一",'3-班级学员信息表'!$Q:$Q,"在读")+COUNTIFS('3-班级学员信息表'!$I:$I,"高二",'3-班级学员信息表'!$Q:$Q,"在读")+COUNTIFS('3-班级学员信息表'!$I:$I,"高三",'3-班级学员信息表'!$Q:$Q,"在读")+COUNTIFS('3-班级学员信息表'!$I:$I,"其他",'3-班级学员信息表'!$Q:$Q,"在读")-H35</f>
        <v>0</v>
      </c>
    </row>
    <row r="36" spans="1:40">
      <c r="A36" s="116"/>
      <c r="B36" s="118" t="s">
        <v>70</v>
      </c>
      <c r="C36" s="139">
        <f t="shared" ref="C36:AF36" si="2">SUM(C26:C35)</f>
        <v>519</v>
      </c>
      <c r="D36" s="139">
        <f t="shared" si="2"/>
        <v>154</v>
      </c>
      <c r="E36" s="139">
        <f t="shared" si="2"/>
        <v>0</v>
      </c>
      <c r="F36" s="139">
        <f t="shared" si="2"/>
        <v>39</v>
      </c>
      <c r="G36" s="139">
        <f t="shared" si="2"/>
        <v>0</v>
      </c>
      <c r="H36" s="139">
        <f t="shared" si="2"/>
        <v>326</v>
      </c>
      <c r="I36" s="139">
        <f t="shared" si="2"/>
        <v>9</v>
      </c>
      <c r="J36" s="139">
        <f>SUM(J26:J35)</f>
        <v>0</v>
      </c>
      <c r="K36" s="139">
        <f t="shared" si="2"/>
        <v>36</v>
      </c>
      <c r="L36" s="139">
        <f t="shared" si="2"/>
        <v>13</v>
      </c>
      <c r="M36" s="139">
        <f t="shared" si="2"/>
        <v>9</v>
      </c>
      <c r="N36" s="139">
        <f t="shared" si="2"/>
        <v>0</v>
      </c>
      <c r="O36" s="139">
        <f t="shared" si="2"/>
        <v>15</v>
      </c>
      <c r="P36" s="139">
        <f t="shared" si="2"/>
        <v>27</v>
      </c>
      <c r="Q36" s="139">
        <f t="shared" si="2"/>
        <v>58</v>
      </c>
      <c r="R36" s="139">
        <f t="shared" si="2"/>
        <v>0</v>
      </c>
      <c r="S36" s="139">
        <f t="shared" si="2"/>
        <v>0</v>
      </c>
      <c r="T36" s="139">
        <f t="shared" si="2"/>
        <v>0</v>
      </c>
      <c r="U36" s="139">
        <f t="shared" si="2"/>
        <v>18</v>
      </c>
      <c r="V36" s="139">
        <f t="shared" si="2"/>
        <v>21</v>
      </c>
      <c r="W36" s="139">
        <f t="shared" si="2"/>
        <v>23</v>
      </c>
      <c r="X36" s="139">
        <f t="shared" si="2"/>
        <v>7</v>
      </c>
      <c r="Y36" s="139">
        <f t="shared" si="2"/>
        <v>0</v>
      </c>
      <c r="Z36" s="139">
        <f t="shared" si="2"/>
        <v>0</v>
      </c>
      <c r="AA36" s="139">
        <f t="shared" si="2"/>
        <v>36</v>
      </c>
      <c r="AB36" s="139">
        <f t="shared" si="2"/>
        <v>0</v>
      </c>
      <c r="AC36" s="139">
        <f t="shared" si="2"/>
        <v>7</v>
      </c>
      <c r="AD36" s="139">
        <f t="shared" si="2"/>
        <v>5</v>
      </c>
      <c r="AE36" s="139">
        <f t="shared" si="2"/>
        <v>19</v>
      </c>
      <c r="AF36" s="139">
        <f t="shared" si="2"/>
        <v>5</v>
      </c>
      <c r="AG36" s="139">
        <f t="shared" ref="AG36:AM36" si="3">SUM(AG26:AG35)</f>
        <v>0</v>
      </c>
      <c r="AH36" s="139">
        <f t="shared" si="3"/>
        <v>0</v>
      </c>
      <c r="AI36" s="139">
        <f t="shared" si="3"/>
        <v>9</v>
      </c>
      <c r="AJ36" s="139">
        <f t="shared" si="3"/>
        <v>9</v>
      </c>
      <c r="AK36" s="139">
        <f t="shared" si="3"/>
        <v>0</v>
      </c>
      <c r="AL36" s="139">
        <f t="shared" si="3"/>
        <v>0</v>
      </c>
      <c r="AM36" s="139">
        <f t="shared" si="3"/>
        <v>0</v>
      </c>
    </row>
    <row r="37" spans="1:40">
      <c r="A37" s="116"/>
      <c r="B37" s="117"/>
      <c r="C37" s="142">
        <f>C36-D46</f>
        <v>0</v>
      </c>
      <c r="D37" s="138"/>
      <c r="E37" s="116"/>
      <c r="F37" s="142"/>
      <c r="G37" s="116"/>
      <c r="H37" s="142">
        <f>H36-D57</f>
        <v>0</v>
      </c>
      <c r="I37" s="142">
        <f>COUNTIFS('3-班级学员信息表'!$AC:$AC,'12-经营数据表'!I$25,'3-班级学员信息表'!$Q:$Q,"在读")-I36</f>
        <v>0</v>
      </c>
      <c r="J37" s="142">
        <f>COUNTIFS('3-班级学员信息表'!$AC:$AC,'12-经营数据表'!J$25,'3-班级学员信息表'!$Q:$Q,"在读")-J36</f>
        <v>0</v>
      </c>
      <c r="K37" s="142">
        <f>COUNTIFS('3-班级学员信息表'!$AC:$AC,'12-经营数据表'!K$25,'3-班级学员信息表'!$Q:$Q,"在读")-K36</f>
        <v>0</v>
      </c>
      <c r="L37" s="142">
        <f>COUNTIFS('3-班级学员信息表'!$AC:$AC,'12-经营数据表'!L$25,'3-班级学员信息表'!$Q:$Q,"在读")-L36</f>
        <v>0</v>
      </c>
      <c r="M37" s="142">
        <f>COUNTIFS('3-班级学员信息表'!$AC:$AC,'12-经营数据表'!M$25,'3-班级学员信息表'!$Q:$Q,"在读")-M36</f>
        <v>0</v>
      </c>
      <c r="N37" s="142">
        <f>COUNTIFS('3-班级学员信息表'!$AC:$AC,'12-经营数据表'!N$25,'3-班级学员信息表'!$Q:$Q,"在读")-N36</f>
        <v>0</v>
      </c>
      <c r="O37" s="142">
        <f>COUNTIFS('3-班级学员信息表'!$AC:$AC,'12-经营数据表'!O$25,'3-班级学员信息表'!$Q:$Q,"在读")-O36</f>
        <v>0</v>
      </c>
      <c r="P37" s="142">
        <f>COUNTIFS('3-班级学员信息表'!$AC:$AC,'12-经营数据表'!P$25,'3-班级学员信息表'!$Q:$Q,"在读")-P36</f>
        <v>0</v>
      </c>
      <c r="Q37" s="142">
        <f>COUNTIFS('3-班级学员信息表'!$AC:$AC,'12-经营数据表'!Q$25,'3-班级学员信息表'!$Q:$Q,"在读")-Q36</f>
        <v>0</v>
      </c>
      <c r="R37" s="142">
        <f>COUNTIFS('3-班级学员信息表'!$AC:$AC,'12-经营数据表'!R$25,'3-班级学员信息表'!$Q:$Q,"在读")-R36</f>
        <v>0</v>
      </c>
      <c r="S37" s="142">
        <f>COUNTIFS('3-班级学员信息表'!$AC:$AC,'12-经营数据表'!S$25,'3-班级学员信息表'!$Q:$Q,"在读")-S36</f>
        <v>0</v>
      </c>
      <c r="T37" s="142">
        <f>COUNTIFS('3-班级学员信息表'!$AC:$AC,'12-经营数据表'!T$25,'3-班级学员信息表'!$Q:$Q,"在读")-T36</f>
        <v>0</v>
      </c>
      <c r="U37" s="142">
        <f>COUNTIFS('3-班级学员信息表'!$AC:$AC,'12-经营数据表'!U$25,'3-班级学员信息表'!$Q:$Q,"在读")-U36</f>
        <v>0</v>
      </c>
      <c r="V37" s="142">
        <f>COUNTIFS('3-班级学员信息表'!$AC:$AC,'12-经营数据表'!V$25,'3-班级学员信息表'!$Q:$Q,"在读")-V36</f>
        <v>0</v>
      </c>
      <c r="W37" s="142">
        <f>COUNTIFS('3-班级学员信息表'!$AC:$AC,'12-经营数据表'!W$25,'3-班级学员信息表'!$Q:$Q,"在读")-W36</f>
        <v>0</v>
      </c>
      <c r="X37" s="142">
        <f>COUNTIFS('3-班级学员信息表'!$AC:$AC,'12-经营数据表'!X$25,'3-班级学员信息表'!$Q:$Q,"在读")-X36</f>
        <v>0</v>
      </c>
      <c r="Y37" s="142">
        <f>COUNTIFS('3-班级学员信息表'!$AC:$AC,'12-经营数据表'!Y$25,'3-班级学员信息表'!$Q:$Q,"在读")-Y36</f>
        <v>0</v>
      </c>
      <c r="Z37" s="142">
        <f>COUNTIFS('3-班级学员信息表'!$AC:$AC,'12-经营数据表'!Z$25,'3-班级学员信息表'!$Q:$Q,"在读")-Z36</f>
        <v>0</v>
      </c>
      <c r="AA37" s="142">
        <f>COUNTIFS('3-班级学员信息表'!$AC:$AC,'12-经营数据表'!AA$25,'3-班级学员信息表'!$Q:$Q,"在读")-AA36</f>
        <v>0</v>
      </c>
      <c r="AB37" s="142">
        <f>COUNTIFS('3-班级学员信息表'!$AC:$AC,'12-经营数据表'!AB$25,'3-班级学员信息表'!$Q:$Q,"在读")-AB36</f>
        <v>0</v>
      </c>
      <c r="AC37" s="142">
        <f>COUNTIFS('3-班级学员信息表'!$AC:$AC,'12-经营数据表'!AC$25,'3-班级学员信息表'!$Q:$Q,"在读")-AC36</f>
        <v>0</v>
      </c>
      <c r="AD37" s="142">
        <f>COUNTIFS('3-班级学员信息表'!$AC:$AC,'12-经营数据表'!AD$25,'3-班级学员信息表'!$Q:$Q,"在读")-AD36</f>
        <v>0</v>
      </c>
      <c r="AE37" s="142">
        <f>COUNTIFS('3-班级学员信息表'!$AC:$AC,'12-经营数据表'!AE$25,'3-班级学员信息表'!$Q:$Q,"在读")-AE36</f>
        <v>0</v>
      </c>
      <c r="AF37" s="142">
        <f>COUNTIFS('3-班级学员信息表'!$AC:$AC,'12-经营数据表'!AF$25,'3-班级学员信息表'!$Q:$Q,"在读")-AF36</f>
        <v>0</v>
      </c>
      <c r="AG37" s="142">
        <f>COUNTIFS('3-班级学员信息表'!$AC:$AC,'12-经营数据表'!AG$25,'3-班级学员信息表'!$Q:$Q,"在读")-AG36</f>
        <v>0</v>
      </c>
      <c r="AH37" s="142">
        <f>COUNTIFS('3-班级学员信息表'!$AC:$AC,'12-经营数据表'!AH$25,'3-班级学员信息表'!$Q:$Q,"在读")-AH36</f>
        <v>0</v>
      </c>
      <c r="AI37" s="142">
        <f>COUNTIFS('3-班级学员信息表'!$AC:$AC,'12-经营数据表'!AI$25,'3-班级学员信息表'!$Q:$Q,"在读")-AI36</f>
        <v>0</v>
      </c>
      <c r="AJ37" s="142">
        <f>COUNTIFS('3-班级学员信息表'!$AC:$AC,'12-经营数据表'!AJ$25,'3-班级学员信息表'!$Q:$Q,"在读")-AJ36</f>
        <v>0</v>
      </c>
      <c r="AK37" s="142">
        <f>COUNTIFS('3-班级学员信息表'!$AC:$AC,'12-经营数据表'!AK$25,'3-班级学员信息表'!$Q:$Q,"在读")-AK36</f>
        <v>0</v>
      </c>
      <c r="AL37" s="142">
        <f>COUNTIFS('3-班级学员信息表'!$AC:$AC,'12-经营数据表'!AL$25,'3-班级学员信息表'!$Q:$Q,"在读")-AL36</f>
        <v>0</v>
      </c>
      <c r="AM37" s="142">
        <f>COUNTIFS('3-班级学员信息表'!$AC:$AC,'12-经营数据表'!AM$25,'3-班级学员信息表'!$Q:$Q,"在读")-AM36</f>
        <v>0</v>
      </c>
    </row>
    <row r="38" spans="1:40">
      <c r="A38" s="143"/>
      <c r="B38" s="245" t="s">
        <v>1619</v>
      </c>
      <c r="C38" s="245"/>
      <c r="D38" s="144" t="s">
        <v>1620</v>
      </c>
      <c r="E38" s="145"/>
      <c r="F38" s="145"/>
      <c r="G38" s="145"/>
      <c r="H38" s="145"/>
      <c r="I38" s="145"/>
      <c r="J38" s="145"/>
      <c r="K38" s="145"/>
      <c r="L38" s="143"/>
      <c r="M38" s="143"/>
      <c r="N38" s="143"/>
      <c r="O38" s="143"/>
      <c r="P38" s="143"/>
      <c r="Q38" s="143"/>
      <c r="R38" s="143"/>
      <c r="S38" s="143"/>
      <c r="T38" s="143"/>
      <c r="U38" s="143"/>
      <c r="V38" s="143"/>
      <c r="W38" s="143"/>
      <c r="X38" s="143"/>
      <c r="Y38" s="143"/>
      <c r="Z38" s="143"/>
      <c r="AA38" s="143"/>
      <c r="AB38" s="143"/>
      <c r="AC38" s="143"/>
      <c r="AD38" s="143"/>
      <c r="AE38" s="143"/>
      <c r="AF38" s="2"/>
      <c r="AG38" s="2"/>
      <c r="AH38" s="2"/>
      <c r="AI38" s="2"/>
      <c r="AJ38" s="2"/>
      <c r="AK38" s="2"/>
      <c r="AL38" s="2"/>
      <c r="AM38" s="2"/>
    </row>
    <row r="39" spans="1:40">
      <c r="A39" s="116"/>
      <c r="B39" s="246" t="s">
        <v>1621</v>
      </c>
      <c r="C39" s="246"/>
      <c r="D39" s="141">
        <v>517</v>
      </c>
      <c r="E39" s="146"/>
      <c r="F39" s="146"/>
      <c r="G39" s="146"/>
      <c r="H39" s="146"/>
      <c r="I39" s="146"/>
      <c r="J39" s="146"/>
      <c r="K39" s="146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  <c r="AA39" s="116"/>
      <c r="AB39" s="116"/>
      <c r="AC39" s="116"/>
      <c r="AD39" s="116"/>
      <c r="AE39" s="116"/>
      <c r="AF39" s="2"/>
      <c r="AG39" s="2"/>
      <c r="AH39" s="2"/>
      <c r="AI39" s="2"/>
      <c r="AJ39" s="2"/>
      <c r="AK39" s="2"/>
      <c r="AL39" s="2"/>
      <c r="AM39" s="2"/>
    </row>
    <row r="40" spans="1:40">
      <c r="A40" s="116"/>
      <c r="B40" s="247" t="s">
        <v>1622</v>
      </c>
      <c r="C40" s="247"/>
      <c r="D40" s="140">
        <f>COUNTIFS('10-新增明细'!$D$2:$D$425,"新生",'10-新增明细'!$E$2:$E$425,"&lt;&gt;")</f>
        <v>10</v>
      </c>
      <c r="E40" s="146"/>
      <c r="F40" s="146"/>
      <c r="G40" s="146"/>
      <c r="H40" s="146"/>
      <c r="I40" s="146"/>
      <c r="J40" s="146"/>
      <c r="K40" s="14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  <c r="AA40" s="116"/>
      <c r="AB40" s="116"/>
      <c r="AC40" s="116"/>
      <c r="AD40" s="116"/>
      <c r="AE40" s="116"/>
      <c r="AF40" s="2"/>
      <c r="AG40" s="2"/>
      <c r="AH40" s="2"/>
      <c r="AI40" s="2"/>
      <c r="AJ40" s="2"/>
      <c r="AK40" s="2"/>
      <c r="AL40" s="2"/>
      <c r="AM40" s="2"/>
    </row>
    <row r="41" spans="1:40">
      <c r="A41" s="116"/>
      <c r="B41" s="248" t="s">
        <v>1623</v>
      </c>
      <c r="C41" s="248"/>
      <c r="D41" s="140">
        <f>COUNTIFS('10-新增明细'!$D$2:$D$425,"转入",'10-新增明细'!$E$2:$E$425,"&lt;&gt;")</f>
        <v>11</v>
      </c>
      <c r="E41" s="146"/>
      <c r="F41" s="146"/>
      <c r="G41" s="146"/>
      <c r="H41" s="146"/>
      <c r="I41" s="146"/>
      <c r="J41" s="146"/>
      <c r="K41" s="14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  <c r="AA41" s="116"/>
      <c r="AB41" s="116"/>
      <c r="AC41" s="116"/>
      <c r="AD41" s="116"/>
      <c r="AE41" s="116"/>
      <c r="AF41" s="2"/>
      <c r="AG41" s="2"/>
      <c r="AH41" s="2"/>
      <c r="AI41" s="2"/>
      <c r="AJ41" s="2"/>
      <c r="AK41" s="2"/>
      <c r="AL41" s="2"/>
      <c r="AM41" s="2"/>
    </row>
    <row r="42" spans="1:40">
      <c r="A42" s="116"/>
      <c r="B42" s="248" t="s">
        <v>1624</v>
      </c>
      <c r="C42" s="248"/>
      <c r="D42" s="140">
        <f>COUNTIFS('10-新增明细'!$D$2:$D$425,"流失回来",'10-新增明细'!$E$2:$E$425,"&lt;&gt;")</f>
        <v>0</v>
      </c>
      <c r="E42" s="146"/>
      <c r="F42" s="146"/>
      <c r="G42" s="146"/>
      <c r="H42" s="146"/>
      <c r="I42" s="146"/>
      <c r="J42" s="146"/>
      <c r="K42" s="14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  <c r="AA42" s="116"/>
      <c r="AB42" s="116"/>
      <c r="AC42" s="116"/>
      <c r="AD42" s="116"/>
      <c r="AE42" s="116"/>
      <c r="AF42" s="2"/>
      <c r="AG42" s="2"/>
      <c r="AH42" s="2"/>
      <c r="AI42" s="2"/>
      <c r="AJ42" s="2"/>
      <c r="AK42" s="2"/>
      <c r="AL42" s="2"/>
      <c r="AM42" s="2"/>
    </row>
    <row r="43" spans="1:40">
      <c r="A43" s="116"/>
      <c r="B43" s="253" t="s">
        <v>1625</v>
      </c>
      <c r="C43" s="253"/>
      <c r="D43" s="140">
        <f>COUNTIFS('11-减少明细'!$D$2:$D$120,"流失",'11-减少明细'!$E$2:$E$120,"&lt;&gt;")</f>
        <v>3</v>
      </c>
      <c r="E43" s="146"/>
      <c r="F43" s="146"/>
      <c r="G43" s="146"/>
      <c r="H43" s="146"/>
      <c r="I43" s="146"/>
      <c r="J43" s="146"/>
      <c r="K43" s="14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116"/>
      <c r="AE43" s="116"/>
      <c r="AF43" s="2"/>
      <c r="AG43" s="2"/>
      <c r="AH43" s="2"/>
      <c r="AI43" s="2"/>
      <c r="AJ43" s="2"/>
      <c r="AK43" s="2"/>
      <c r="AL43" s="2"/>
      <c r="AM43" s="2"/>
    </row>
    <row r="44" spans="1:40">
      <c r="A44" s="116"/>
      <c r="B44" s="248" t="s">
        <v>1626</v>
      </c>
      <c r="C44" s="248"/>
      <c r="D44" s="140">
        <f>COUNTIFS('11-减少明细'!$D$2:$D$120,"退费",'11-减少明细'!$E$2:$E$120,"&lt;&gt;")</f>
        <v>3</v>
      </c>
      <c r="E44" s="146"/>
      <c r="F44" s="146"/>
      <c r="G44" s="146"/>
      <c r="H44" s="146"/>
      <c r="I44" s="146"/>
      <c r="J44" s="146"/>
      <c r="K44" s="14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  <c r="AA44" s="116"/>
      <c r="AB44" s="116"/>
      <c r="AC44" s="116"/>
      <c r="AD44" s="116"/>
      <c r="AE44" s="116"/>
      <c r="AF44" s="2"/>
      <c r="AG44" s="2"/>
      <c r="AH44" s="2"/>
      <c r="AI44" s="2"/>
      <c r="AJ44" s="2"/>
      <c r="AK44" s="2"/>
      <c r="AL44" s="2"/>
      <c r="AM44" s="2"/>
    </row>
    <row r="45" spans="1:40">
      <c r="A45" s="116"/>
      <c r="B45" s="247" t="s">
        <v>1627</v>
      </c>
      <c r="C45" s="247"/>
      <c r="D45" s="140">
        <f>COUNTIFS('11-减少明细'!$D$2:$D$120,"转出",'11-减少明细'!$E$2:$E$120,"&lt;&gt;")</f>
        <v>13</v>
      </c>
      <c r="E45" s="146"/>
      <c r="F45" s="146"/>
      <c r="G45" s="146"/>
      <c r="H45" s="146"/>
      <c r="I45" s="146"/>
      <c r="J45" s="146"/>
      <c r="K45" s="14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  <c r="AA45" s="116"/>
      <c r="AB45" s="116"/>
      <c r="AC45" s="116"/>
      <c r="AD45" s="116"/>
      <c r="AE45" s="116"/>
      <c r="AF45" s="2"/>
      <c r="AG45" s="2"/>
      <c r="AH45" s="2"/>
      <c r="AI45" s="2"/>
      <c r="AJ45" s="2"/>
      <c r="AK45" s="2"/>
      <c r="AL45" s="2"/>
      <c r="AM45" s="2"/>
    </row>
    <row r="46" spans="1:40">
      <c r="A46" s="116"/>
      <c r="B46" s="253" t="s">
        <v>1628</v>
      </c>
      <c r="C46" s="253"/>
      <c r="D46" s="139">
        <f>D39+D40+D41+D42-D43-D44-D45</f>
        <v>519</v>
      </c>
      <c r="E46" s="146"/>
      <c r="F46" s="146"/>
      <c r="G46" s="146"/>
      <c r="H46" s="146"/>
      <c r="I46" s="146"/>
      <c r="J46" s="146"/>
      <c r="K46" s="14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  <c r="AA46" s="116"/>
      <c r="AB46" s="116"/>
      <c r="AC46" s="116"/>
      <c r="AD46" s="116"/>
      <c r="AE46" s="116"/>
      <c r="AF46" s="2"/>
      <c r="AG46" s="2"/>
      <c r="AH46" s="2"/>
      <c r="AI46" s="2"/>
      <c r="AJ46" s="2"/>
      <c r="AK46" s="2"/>
      <c r="AL46" s="2"/>
      <c r="AM46" s="2"/>
    </row>
    <row r="47" spans="1:40">
      <c r="A47" s="116"/>
      <c r="B47" s="147"/>
      <c r="C47" s="148"/>
      <c r="D47" s="148"/>
      <c r="E47" s="148"/>
      <c r="F47" s="148"/>
      <c r="G47" s="148"/>
      <c r="H47" s="148"/>
      <c r="I47" s="148"/>
      <c r="J47" s="148"/>
      <c r="K47" s="148"/>
      <c r="L47" s="148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  <c r="AA47" s="116"/>
      <c r="AB47" s="116"/>
      <c r="AC47" s="116"/>
      <c r="AD47" s="116"/>
      <c r="AE47" s="116"/>
      <c r="AF47" s="2"/>
      <c r="AG47" s="2"/>
      <c r="AH47" s="2"/>
      <c r="AI47" s="2"/>
      <c r="AJ47" s="2"/>
      <c r="AK47" s="2"/>
      <c r="AL47" s="2"/>
      <c r="AM47" s="2"/>
    </row>
    <row r="48" spans="1:40">
      <c r="A48" s="116"/>
      <c r="B48" s="117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  <c r="AA48" s="116"/>
      <c r="AB48" s="116"/>
      <c r="AC48" s="116"/>
      <c r="AD48" s="116"/>
      <c r="AE48" s="116"/>
      <c r="AF48" s="2"/>
      <c r="AG48" s="2"/>
      <c r="AH48" s="2"/>
      <c r="AI48" s="2"/>
      <c r="AJ48" s="2"/>
      <c r="AK48" s="2"/>
      <c r="AL48" s="2"/>
      <c r="AM48" s="2"/>
    </row>
    <row r="49" spans="1:39">
      <c r="A49" s="116" t="s">
        <v>100</v>
      </c>
      <c r="B49" s="131" t="s">
        <v>101</v>
      </c>
      <c r="C49" s="13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2"/>
      <c r="AG49" s="2"/>
      <c r="AH49" s="2"/>
      <c r="AI49" s="2"/>
      <c r="AJ49" s="2"/>
      <c r="AK49" s="2"/>
      <c r="AL49" s="2"/>
      <c r="AM49" s="2"/>
    </row>
    <row r="50" spans="1:39" ht="30" customHeight="1">
      <c r="A50" s="133"/>
      <c r="B50" s="254" t="s">
        <v>1629</v>
      </c>
      <c r="C50" s="242" t="s">
        <v>1630</v>
      </c>
      <c r="D50" s="256"/>
      <c r="E50" s="243"/>
      <c r="F50" s="242" t="s">
        <v>102</v>
      </c>
      <c r="G50" s="256"/>
      <c r="H50" s="256"/>
      <c r="I50" s="256"/>
      <c r="J50" s="243"/>
      <c r="K50" s="242" t="s">
        <v>103</v>
      </c>
      <c r="L50" s="256"/>
      <c r="M50" s="243"/>
      <c r="N50" s="252" t="s">
        <v>1631</v>
      </c>
      <c r="O50" s="252"/>
      <c r="P50" s="252"/>
      <c r="Q50" s="252"/>
      <c r="R50" s="250" t="s">
        <v>823</v>
      </c>
      <c r="S50" s="240" t="s">
        <v>104</v>
      </c>
      <c r="T50" s="240" t="s">
        <v>105</v>
      </c>
      <c r="U50" s="242" t="s">
        <v>106</v>
      </c>
      <c r="V50" s="243"/>
      <c r="W50" s="240" t="s">
        <v>113</v>
      </c>
      <c r="X50" s="239" t="s">
        <v>1632</v>
      </c>
      <c r="Y50" s="133"/>
      <c r="Z50" s="133"/>
      <c r="AA50" s="133"/>
      <c r="AB50" s="133"/>
      <c r="AC50" s="133"/>
      <c r="AD50" s="133"/>
      <c r="AE50" s="133"/>
      <c r="AF50" s="2"/>
      <c r="AG50" s="2"/>
      <c r="AH50" s="2"/>
      <c r="AI50" s="2"/>
      <c r="AJ50" s="2"/>
      <c r="AK50" s="2"/>
      <c r="AL50" s="2"/>
      <c r="AM50" s="2"/>
    </row>
    <row r="51" spans="1:39" ht="30" customHeight="1">
      <c r="A51" s="133"/>
      <c r="B51" s="255"/>
      <c r="C51" s="136" t="s">
        <v>1633</v>
      </c>
      <c r="D51" s="136" t="s">
        <v>107</v>
      </c>
      <c r="E51" s="135" t="s">
        <v>108</v>
      </c>
      <c r="F51" s="136" t="s">
        <v>109</v>
      </c>
      <c r="G51" s="136" t="s">
        <v>52</v>
      </c>
      <c r="H51" s="136" t="s">
        <v>110</v>
      </c>
      <c r="I51" s="136" t="s">
        <v>99</v>
      </c>
      <c r="J51" s="135" t="s">
        <v>108</v>
      </c>
      <c r="K51" s="135" t="s">
        <v>74</v>
      </c>
      <c r="L51" s="135" t="s">
        <v>111</v>
      </c>
      <c r="M51" s="135" t="s">
        <v>108</v>
      </c>
      <c r="N51" s="136" t="s">
        <v>1634</v>
      </c>
      <c r="O51" s="136" t="s">
        <v>1635</v>
      </c>
      <c r="P51" s="136" t="s">
        <v>840</v>
      </c>
      <c r="Q51" s="136" t="s">
        <v>822</v>
      </c>
      <c r="R51" s="251"/>
      <c r="S51" s="241"/>
      <c r="T51" s="241"/>
      <c r="U51" s="136" t="s">
        <v>74</v>
      </c>
      <c r="V51" s="136" t="s">
        <v>112</v>
      </c>
      <c r="W51" s="241"/>
      <c r="X51" s="239"/>
      <c r="Y51" s="133"/>
      <c r="Z51" s="133"/>
      <c r="AA51" s="133"/>
      <c r="AB51" s="133"/>
      <c r="AC51" s="133"/>
      <c r="AD51" s="133"/>
      <c r="AE51" s="133"/>
      <c r="AF51" s="2"/>
      <c r="AG51" s="2"/>
      <c r="AH51" s="2"/>
      <c r="AI51" s="2"/>
      <c r="AJ51" s="2"/>
      <c r="AK51" s="2"/>
      <c r="AL51" s="2"/>
      <c r="AM51" s="2"/>
    </row>
    <row r="52" spans="1:39" ht="27">
      <c r="A52" s="133"/>
      <c r="B52" s="149" t="s">
        <v>1636</v>
      </c>
      <c r="C52" s="150">
        <f>COUNTIFS('2-班级信息'!AK:AK,'12-经营数据表'!B52,'2-班级信息'!V:V,"未结业")</f>
        <v>8</v>
      </c>
      <c r="D52" s="151">
        <f>SUMIFS('2-班级信息'!P:P,'2-班级信息'!AK:AK,'12-经营数据表'!B52,'2-班级信息'!V:V,"未结业")</f>
        <v>67</v>
      </c>
      <c r="E52" s="152">
        <f>IF(ISERROR(D52/C52),,D52/C52)</f>
        <v>8.375</v>
      </c>
      <c r="F52" s="153" t="s">
        <v>5538</v>
      </c>
      <c r="G52" s="154" t="s">
        <v>5537</v>
      </c>
      <c r="H52" s="155">
        <v>4</v>
      </c>
      <c r="I52" s="155">
        <v>27</v>
      </c>
      <c r="J52" s="152">
        <f>IF(ISERROR(I52/H52),,I52/H52)</f>
        <v>6.75</v>
      </c>
      <c r="K52" s="156">
        <f t="shared" ref="K52:L56" si="4">C52-H52</f>
        <v>4</v>
      </c>
      <c r="L52" s="156">
        <f t="shared" si="4"/>
        <v>40</v>
      </c>
      <c r="M52" s="152">
        <f>IF(ISERROR(L52/K52),,L52/K52)</f>
        <v>10</v>
      </c>
      <c r="N52" s="155"/>
      <c r="O52" s="155"/>
      <c r="P52" s="155"/>
      <c r="Q52" s="155"/>
      <c r="R52" s="157">
        <f t="shared" ref="R52:R57" si="5">+IF(ISERROR(Q52/P52),,Q52/P52)</f>
        <v>0</v>
      </c>
      <c r="S52" s="158"/>
      <c r="T52" s="155"/>
      <c r="U52" s="136"/>
      <c r="V52" s="136"/>
      <c r="W52" s="155"/>
      <c r="X52" s="155"/>
      <c r="Y52" s="133"/>
      <c r="Z52" s="133"/>
      <c r="AA52" s="133"/>
      <c r="AB52" s="133"/>
      <c r="AC52" s="133"/>
      <c r="AD52" s="133"/>
      <c r="AE52" s="133"/>
      <c r="AF52" s="2"/>
      <c r="AG52" s="2"/>
      <c r="AH52" s="2"/>
      <c r="AI52" s="2"/>
      <c r="AJ52" s="2"/>
      <c r="AK52" s="2"/>
      <c r="AL52" s="2"/>
      <c r="AM52" s="2"/>
    </row>
    <row r="53" spans="1:39">
      <c r="A53" s="159"/>
      <c r="B53" s="149" t="s">
        <v>1637</v>
      </c>
      <c r="C53" s="160">
        <f>COUNTIFS('2-班级信息'!AK:AK,'12-经营数据表'!B53,'2-班级信息'!V:V,"未结业")</f>
        <v>10</v>
      </c>
      <c r="D53" s="151">
        <f>SUMIFS('2-班级信息'!P:P,'2-班级信息'!AK:AK,'12-经营数据表'!B53,'2-班级信息'!V:V,"未结业")</f>
        <v>100</v>
      </c>
      <c r="E53" s="152">
        <f>IF(ISERROR(D53/C53),,D53/C53)</f>
        <v>10</v>
      </c>
      <c r="F53" s="161"/>
      <c r="G53" s="154"/>
      <c r="H53" s="155"/>
      <c r="I53" s="155"/>
      <c r="J53" s="152">
        <f>IF(ISERROR(I53/H53),,I53/H53)</f>
        <v>0</v>
      </c>
      <c r="K53" s="156">
        <f t="shared" si="4"/>
        <v>10</v>
      </c>
      <c r="L53" s="156">
        <f t="shared" si="4"/>
        <v>100</v>
      </c>
      <c r="M53" s="152">
        <f>IF(ISERROR(L53/K53),,L53/K53)</f>
        <v>10</v>
      </c>
      <c r="N53" s="155"/>
      <c r="O53" s="155"/>
      <c r="P53" s="155"/>
      <c r="Q53" s="155"/>
      <c r="R53" s="157">
        <f t="shared" si="5"/>
        <v>0</v>
      </c>
      <c r="S53" s="162"/>
      <c r="T53" s="155"/>
      <c r="U53" s="163"/>
      <c r="V53" s="163"/>
      <c r="W53" s="155"/>
      <c r="X53" s="155"/>
      <c r="Y53" s="159"/>
      <c r="Z53" s="159"/>
      <c r="AA53" s="159"/>
      <c r="AB53" s="159"/>
      <c r="AC53" s="159"/>
      <c r="AD53" s="159"/>
      <c r="AE53" s="159"/>
      <c r="AF53" s="2"/>
      <c r="AG53" s="2"/>
      <c r="AH53" s="2"/>
      <c r="AI53" s="2"/>
      <c r="AJ53" s="2"/>
      <c r="AK53" s="2"/>
      <c r="AL53" s="2"/>
      <c r="AM53" s="2"/>
    </row>
    <row r="54" spans="1:39">
      <c r="A54" s="159"/>
      <c r="B54" s="149" t="s">
        <v>20</v>
      </c>
      <c r="C54" s="160">
        <f>COUNTIFS('2-班级信息'!AK:AK,'12-经营数据表'!B54,'2-班级信息'!V:V,"未结业")</f>
        <v>7</v>
      </c>
      <c r="D54" s="151">
        <f>SUMIFS('2-班级信息'!P:P,'2-班级信息'!AK:AK,'12-经营数据表'!B54,'2-班级信息'!V:V,"未结业")</f>
        <v>69</v>
      </c>
      <c r="E54" s="152">
        <f>IF(ISERROR(D54/C54),,D54/C54)</f>
        <v>9.8571428571428577</v>
      </c>
      <c r="F54" s="153"/>
      <c r="G54" s="154"/>
      <c r="H54" s="155"/>
      <c r="I54" s="155"/>
      <c r="J54" s="152">
        <f>IF(ISERROR(I54/H54),,I54/H54)</f>
        <v>0</v>
      </c>
      <c r="K54" s="156">
        <f t="shared" si="4"/>
        <v>7</v>
      </c>
      <c r="L54" s="156">
        <f t="shared" si="4"/>
        <v>69</v>
      </c>
      <c r="M54" s="152">
        <f>IF(ISERROR(L54/K54),,L54/K54)</f>
        <v>9.8571428571428577</v>
      </c>
      <c r="N54" s="155"/>
      <c r="O54" s="155"/>
      <c r="P54" s="155"/>
      <c r="Q54" s="155"/>
      <c r="R54" s="157">
        <f t="shared" si="5"/>
        <v>0</v>
      </c>
      <c r="S54" s="164"/>
      <c r="T54" s="155"/>
      <c r="U54" s="163"/>
      <c r="V54" s="163"/>
      <c r="W54" s="155"/>
      <c r="X54" s="155"/>
      <c r="Y54" s="159"/>
      <c r="Z54" s="159"/>
      <c r="AA54" s="159"/>
      <c r="AB54" s="159"/>
      <c r="AC54" s="159"/>
      <c r="AD54" s="159"/>
      <c r="AE54" s="159"/>
      <c r="AF54" s="2"/>
      <c r="AG54" s="2"/>
      <c r="AH54" s="2"/>
      <c r="AI54" s="2"/>
      <c r="AJ54" s="2"/>
      <c r="AK54" s="2"/>
      <c r="AL54" s="2"/>
      <c r="AM54" s="2"/>
    </row>
    <row r="55" spans="1:39">
      <c r="A55" s="159"/>
      <c r="B55" s="149" t="s">
        <v>21</v>
      </c>
      <c r="C55" s="160">
        <f>COUNTIFS('2-班级信息'!AK:AK,'12-经营数据表'!B55,'2-班级信息'!V:V,"未结业")</f>
        <v>10</v>
      </c>
      <c r="D55" s="151">
        <f>SUMIFS('2-班级信息'!P:P,'2-班级信息'!AK:AK,'12-经营数据表'!B55,'2-班级信息'!V:V,"未结业")</f>
        <v>81</v>
      </c>
      <c r="E55" s="152">
        <f>IF(ISERROR(D55/C55),,D55/C55)</f>
        <v>8.1</v>
      </c>
      <c r="F55" s="153"/>
      <c r="G55" s="154"/>
      <c r="H55" s="155"/>
      <c r="I55" s="155"/>
      <c r="J55" s="152">
        <f>IF(ISERROR(I55/H55),,I55/H55)</f>
        <v>0</v>
      </c>
      <c r="K55" s="156">
        <f t="shared" si="4"/>
        <v>10</v>
      </c>
      <c r="L55" s="156">
        <f t="shared" si="4"/>
        <v>81</v>
      </c>
      <c r="M55" s="152">
        <f>IF(ISERROR(L55/K55),,L55/K55)</f>
        <v>8.1</v>
      </c>
      <c r="N55" s="155"/>
      <c r="O55" s="155"/>
      <c r="P55" s="155"/>
      <c r="Q55" s="155"/>
      <c r="R55" s="157">
        <f t="shared" si="5"/>
        <v>0</v>
      </c>
      <c r="S55" s="164"/>
      <c r="T55" s="155"/>
      <c r="U55" s="163"/>
      <c r="V55" s="163"/>
      <c r="W55" s="155"/>
      <c r="X55" s="155"/>
      <c r="Y55" s="159"/>
      <c r="Z55" s="159"/>
      <c r="AA55" s="159"/>
      <c r="AB55" s="159"/>
      <c r="AC55" s="159"/>
      <c r="AD55" s="159"/>
      <c r="AE55" s="159"/>
      <c r="AF55" s="2"/>
      <c r="AG55" s="2"/>
      <c r="AH55" s="2"/>
      <c r="AI55" s="2"/>
      <c r="AJ55" s="2"/>
      <c r="AK55" s="2"/>
      <c r="AL55" s="2"/>
      <c r="AM55" s="2"/>
    </row>
    <row r="56" spans="1:39">
      <c r="A56" s="159"/>
      <c r="B56" s="149" t="s">
        <v>1638</v>
      </c>
      <c r="C56" s="160">
        <f>COUNTIFS('2-班级信息'!AK:AK,'12-经营数据表'!B56,'2-班级信息'!V:V,"未结业")</f>
        <v>5</v>
      </c>
      <c r="D56" s="151">
        <f>SUMIFS('2-班级信息'!P:P,'2-班级信息'!AK:AK,'12-经营数据表'!B56,'2-班级信息'!V:V,"未结业")</f>
        <v>9</v>
      </c>
      <c r="E56" s="152">
        <f>IF(ISERROR(D56/C56),,D56/C56)</f>
        <v>1.8</v>
      </c>
      <c r="F56" s="153"/>
      <c r="G56" s="154"/>
      <c r="H56" s="155"/>
      <c r="I56" s="155"/>
      <c r="J56" s="152">
        <f>IF(ISERROR(I56/H56),,I56/H56)</f>
        <v>0</v>
      </c>
      <c r="K56" s="156">
        <f t="shared" si="4"/>
        <v>5</v>
      </c>
      <c r="L56" s="156">
        <f t="shared" si="4"/>
        <v>9</v>
      </c>
      <c r="M56" s="152">
        <f>IF(ISERROR(L56/K56),,L56/K56)</f>
        <v>1.8</v>
      </c>
      <c r="N56" s="155"/>
      <c r="O56" s="155"/>
      <c r="P56" s="155"/>
      <c r="Q56" s="155"/>
      <c r="R56" s="157">
        <f t="shared" si="5"/>
        <v>0</v>
      </c>
      <c r="S56" s="164"/>
      <c r="T56" s="155"/>
      <c r="U56" s="163"/>
      <c r="V56" s="163"/>
      <c r="W56" s="155"/>
      <c r="X56" s="155"/>
      <c r="Y56" s="159"/>
      <c r="Z56" s="159"/>
      <c r="AA56" s="159"/>
      <c r="AB56" s="159"/>
      <c r="AC56" s="159"/>
      <c r="AD56" s="159"/>
      <c r="AE56" s="159"/>
      <c r="AF56" s="2"/>
      <c r="AG56" s="2"/>
      <c r="AH56" s="2"/>
      <c r="AI56" s="2"/>
      <c r="AJ56" s="2"/>
      <c r="AK56" s="2"/>
      <c r="AL56" s="2"/>
      <c r="AM56" s="2"/>
    </row>
    <row r="57" spans="1:39">
      <c r="A57" s="159"/>
      <c r="B57" s="149" t="s">
        <v>75</v>
      </c>
      <c r="C57" s="156">
        <f>SUM(C52:C56)</f>
        <v>40</v>
      </c>
      <c r="D57" s="156">
        <f>SUM(D52:D56)</f>
        <v>326</v>
      </c>
      <c r="E57" s="152">
        <f>IF(ISERROR((D57-D56)/(C57-C56)),,(D57-D56)/(C57-C56))</f>
        <v>9.0571428571428569</v>
      </c>
      <c r="F57" s="165"/>
      <c r="G57" s="165"/>
      <c r="H57" s="156">
        <f>SUM(H52:H56)</f>
        <v>4</v>
      </c>
      <c r="I57" s="156">
        <f>SUM(I52:I56)</f>
        <v>27</v>
      </c>
      <c r="J57" s="152">
        <f>IF(ISERROR((I57-I56)/(H57-H56)),,(I57-I56)/(H57-H56))</f>
        <v>6.75</v>
      </c>
      <c r="K57" s="156">
        <f>SUM(K52:K56)</f>
        <v>36</v>
      </c>
      <c r="L57" s="156">
        <f>SUM(L52:L56)</f>
        <v>299</v>
      </c>
      <c r="M57" s="152">
        <f>IF(ISERROR((L57-L56)/(K57-K56)),,(L57-L56)/(K57-K56))</f>
        <v>9.3548387096774199</v>
      </c>
      <c r="N57" s="156">
        <f>SUM(N52:N56)</f>
        <v>0</v>
      </c>
      <c r="O57" s="156">
        <f>SUM(O52:O56)</f>
        <v>0</v>
      </c>
      <c r="P57" s="156">
        <f>SUM(P52:P56)</f>
        <v>0</v>
      </c>
      <c r="Q57" s="156">
        <f>SUM(Q52:Q56)</f>
        <v>0</v>
      </c>
      <c r="R57" s="157">
        <f t="shared" si="5"/>
        <v>0</v>
      </c>
      <c r="S57" s="166">
        <f t="shared" ref="S57:X57" si="6">SUM(S52:S56)</f>
        <v>0</v>
      </c>
      <c r="T57" s="156">
        <f t="shared" si="6"/>
        <v>0</v>
      </c>
      <c r="U57" s="166">
        <f t="shared" si="6"/>
        <v>0</v>
      </c>
      <c r="V57" s="166">
        <f t="shared" si="6"/>
        <v>0</v>
      </c>
      <c r="W57" s="156">
        <f t="shared" si="6"/>
        <v>0</v>
      </c>
      <c r="X57" s="156">
        <f t="shared" si="6"/>
        <v>0</v>
      </c>
      <c r="Y57" s="159"/>
      <c r="Z57" s="159"/>
      <c r="AA57" s="159"/>
      <c r="AB57" s="159"/>
      <c r="AC57" s="159"/>
      <c r="AD57" s="159"/>
      <c r="AE57" s="159"/>
      <c r="AF57" s="2"/>
      <c r="AG57" s="2"/>
      <c r="AH57" s="2"/>
      <c r="AI57" s="2"/>
      <c r="AJ57" s="2"/>
      <c r="AK57" s="2"/>
      <c r="AL57" s="2"/>
      <c r="AM57" s="2"/>
    </row>
    <row r="58" spans="1:39">
      <c r="A58" s="116"/>
      <c r="B58" s="167"/>
      <c r="C58" s="168">
        <f>C57-C21</f>
        <v>0</v>
      </c>
      <c r="D58" s="168">
        <f>D57-H36</f>
        <v>0</v>
      </c>
      <c r="E58" s="169"/>
      <c r="F58" s="169"/>
      <c r="G58" s="169"/>
      <c r="H58" s="169"/>
      <c r="I58" s="169"/>
      <c r="J58" s="169"/>
      <c r="K58" s="148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  <c r="AA58" s="116"/>
      <c r="AB58" s="116"/>
      <c r="AC58" s="116"/>
      <c r="AD58" s="116"/>
      <c r="AE58" s="116"/>
      <c r="AF58" s="2"/>
      <c r="AG58" s="2"/>
      <c r="AH58" s="2"/>
      <c r="AI58" s="2"/>
      <c r="AJ58" s="2"/>
      <c r="AK58" s="2"/>
      <c r="AL58" s="2"/>
      <c r="AM58" s="2"/>
    </row>
    <row r="59" spans="1:39">
      <c r="A59" s="116"/>
      <c r="B59" s="147"/>
      <c r="C59" s="148"/>
      <c r="D59" s="148"/>
      <c r="E59" s="148"/>
      <c r="F59" s="249"/>
      <c r="G59" s="249"/>
      <c r="H59" s="249"/>
      <c r="I59" s="249"/>
      <c r="J59" s="249"/>
      <c r="K59" s="249"/>
      <c r="L59" s="249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16"/>
      <c r="AC59" s="116"/>
      <c r="AD59" s="116"/>
      <c r="AE59" s="116"/>
      <c r="AF59" s="2"/>
      <c r="AG59" s="2"/>
      <c r="AH59" s="2"/>
      <c r="AI59" s="2"/>
      <c r="AJ59" s="2"/>
      <c r="AK59" s="2"/>
      <c r="AL59" s="2"/>
      <c r="AM59" s="2"/>
    </row>
    <row r="60" spans="1:39" ht="40.5">
      <c r="A60" s="171"/>
      <c r="B60" s="172" t="s">
        <v>115</v>
      </c>
      <c r="C60" s="173" t="s">
        <v>1639</v>
      </c>
      <c r="D60" s="173" t="s">
        <v>1640</v>
      </c>
      <c r="E60" s="173" t="s">
        <v>1641</v>
      </c>
      <c r="F60" s="174" t="s">
        <v>1642</v>
      </c>
      <c r="G60" s="174" t="s">
        <v>1643</v>
      </c>
      <c r="H60" s="174" t="s">
        <v>1644</v>
      </c>
      <c r="I60" s="174" t="s">
        <v>899</v>
      </c>
      <c r="J60" s="174" t="s">
        <v>1645</v>
      </c>
      <c r="K60" s="174" t="s">
        <v>1646</v>
      </c>
      <c r="L60" s="174" t="s">
        <v>1647</v>
      </c>
      <c r="M60" s="173" t="s">
        <v>1648</v>
      </c>
      <c r="N60" s="175"/>
      <c r="O60" s="175"/>
      <c r="P60" s="176"/>
      <c r="Q60" s="136" t="s">
        <v>70</v>
      </c>
      <c r="R60" s="136" t="s">
        <v>1649</v>
      </c>
      <c r="S60" s="177"/>
      <c r="T60" s="177"/>
      <c r="U60" s="171"/>
      <c r="V60" s="171"/>
      <c r="W60" s="171"/>
      <c r="X60" s="171"/>
      <c r="Y60" s="171"/>
      <c r="Z60" s="171"/>
      <c r="AA60" s="171"/>
      <c r="AB60" s="171"/>
      <c r="AC60" s="171"/>
      <c r="AD60" s="171"/>
      <c r="AE60" s="171"/>
      <c r="AF60" s="171"/>
      <c r="AG60" s="171"/>
      <c r="AH60" s="171"/>
      <c r="AI60" s="171"/>
      <c r="AJ60" s="171"/>
      <c r="AK60" s="2"/>
      <c r="AL60" s="2"/>
      <c r="AM60" s="2"/>
    </row>
    <row r="61" spans="1:39">
      <c r="A61" s="116"/>
      <c r="B61" s="149" t="s">
        <v>842</v>
      </c>
      <c r="C61" s="178">
        <f>COUNTIFS('3-班级学员信息表'!$AG:$AG,'12-经营数据表'!C$60,'3-班级学员信息表'!$R:$R,'12-经营数据表'!$B61,'3-班级学员信息表'!$Q:$Q,"在读")</f>
        <v>65</v>
      </c>
      <c r="D61" s="178">
        <f>COUNTIFS('3-班级学员信息表'!$AG:$AG,'12-经营数据表'!D$60,'3-班级学员信息表'!$R:$R,'12-经营数据表'!$B61,'3-班级学员信息表'!$Q:$Q,"在读")</f>
        <v>0</v>
      </c>
      <c r="E61" s="178">
        <f>COUNTIFS('3-班级学员信息表'!$AG:$AG,'12-经营数据表'!E$60,'3-班级学员信息表'!$R:$R,'12-经营数据表'!$B61,'3-班级学员信息表'!$Q:$Q,"在读")</f>
        <v>2</v>
      </c>
      <c r="F61" s="178">
        <f>COUNTIFS('3-班级学员信息表'!$AG:$AG,'12-经营数据表'!F$60,'3-班级学员信息表'!$R:$R,'12-经营数据表'!$B61,'3-班级学员信息表'!$Q:$Q,"在读")</f>
        <v>0</v>
      </c>
      <c r="G61" s="178">
        <f>COUNTIFS('3-班级学员信息表'!$AG:$AG,'12-经营数据表'!G$60,'3-班级学员信息表'!$R:$R,'12-经营数据表'!$B61,'3-班级学员信息表'!$Q:$Q,"在读")</f>
        <v>0</v>
      </c>
      <c r="H61" s="178">
        <f>COUNTIFS('3-班级学员信息表'!$AG:$AG,'12-经营数据表'!H$60,'3-班级学员信息表'!$R:$R,'12-经营数据表'!$B61,'3-班级学员信息表'!$Q:$Q,"在读")</f>
        <v>0</v>
      </c>
      <c r="I61" s="178">
        <f>COUNTIFS('3-班级学员信息表'!$AG:$AG,'12-经营数据表'!I$60,'3-班级学员信息表'!$R:$R,'12-经营数据表'!$B61,'3-班级学员信息表'!$Q:$Q,"在读")</f>
        <v>0</v>
      </c>
      <c r="J61" s="178">
        <f>COUNTIFS('3-班级学员信息表'!$AG:$AG,'12-经营数据表'!J$60,'3-班级学员信息表'!$R:$R,'12-经营数据表'!$B61,'3-班级学员信息表'!$Q:$Q,"在读")</f>
        <v>0</v>
      </c>
      <c r="K61" s="178">
        <f>COUNTIFS('3-班级学员信息表'!$AG:$AG,'12-经营数据表'!K$60,'3-班级学员信息表'!$R:$R,'12-经营数据表'!$B61,'3-班级学员信息表'!$Q:$Q,"在读")</f>
        <v>0</v>
      </c>
      <c r="L61" s="178">
        <f>COUNTIFS('3-班级学员信息表'!$AG:$AG,'12-经营数据表'!L$60,'3-班级学员信息表'!$R:$R,'12-经营数据表'!$B61,'3-班级学员信息表'!$Q:$Q,"在读")</f>
        <v>0</v>
      </c>
      <c r="M61" s="178">
        <f>COUNTIFS('3-班级学员信息表'!$AG:$AG,'12-经营数据表'!M$60,'3-班级学员信息表'!$R:$R,'12-经营数据表'!$B61,'3-班级学员信息表'!$Q:$Q,"在读")</f>
        <v>0</v>
      </c>
      <c r="N61" s="178">
        <f>COUNTIFS('3-班级学员信息表'!$AG:$AG,'12-经营数据表'!N$60,'3-班级学员信息表'!$R:$R,'12-经营数据表'!$B61,'3-班级学员信息表'!$Q:$Q,"在读")</f>
        <v>0</v>
      </c>
      <c r="O61" s="178">
        <f>COUNTIFS('3-班级学员信息表'!$AG:$AG,'12-经营数据表'!O$60,'3-班级学员信息表'!$R:$R,'12-经营数据表'!$B61,'3-班级学员信息表'!$Q:$Q,"在读")</f>
        <v>0</v>
      </c>
      <c r="P61" s="178">
        <f>COUNTIFS('3-班级学员信息表'!$AG:$AG,'12-经营数据表'!P$60,'3-班级学员信息表'!$R:$R,'12-经营数据表'!$B61,'3-班级学员信息表'!$Q:$Q,"在读")</f>
        <v>0</v>
      </c>
      <c r="Q61" s="139">
        <f>SUM(C61:P61)</f>
        <v>67</v>
      </c>
      <c r="R61" s="179">
        <f>H52</f>
        <v>4</v>
      </c>
      <c r="S61" s="180"/>
      <c r="T61" s="180"/>
      <c r="U61" s="116"/>
      <c r="V61" s="116"/>
      <c r="W61" s="116"/>
      <c r="X61" s="116"/>
      <c r="Y61" s="116"/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  <c r="AJ61" s="116"/>
      <c r="AK61" s="2"/>
      <c r="AL61" s="2"/>
      <c r="AM61" s="2"/>
    </row>
    <row r="62" spans="1:39">
      <c r="A62" s="116"/>
      <c r="B62" s="149" t="s">
        <v>843</v>
      </c>
      <c r="C62" s="178">
        <f>COUNTIFS('3-班级学员信息表'!$AG:$AG,'12-经营数据表'!C$60,'3-班级学员信息表'!$R:$R,'12-经营数据表'!$B62,'3-班级学员信息表'!$Q:$Q,"在读")</f>
        <v>7</v>
      </c>
      <c r="D62" s="178">
        <f>COUNTIFS('3-班级学员信息表'!$AG:$AG,'12-经营数据表'!D$60,'3-班级学员信息表'!$R:$R,'12-经营数据表'!$B62,'3-班级学员信息表'!$Q:$Q,"在读")</f>
        <v>44</v>
      </c>
      <c r="E62" s="178">
        <f>COUNTIFS('3-班级学员信息表'!$AG:$AG,'12-经营数据表'!E$60,'3-班级学员信息表'!$R:$R,'12-经营数据表'!$B62,'3-班级学员信息表'!$Q:$Q,"在读")</f>
        <v>0</v>
      </c>
      <c r="F62" s="178">
        <f>COUNTIFS('3-班级学员信息表'!$AG:$AG,'12-经营数据表'!F$60,'3-班级学员信息表'!$R:$R,'12-经营数据表'!$B62,'3-班级学员信息表'!$Q:$Q,"在读")</f>
        <v>0</v>
      </c>
      <c r="G62" s="178">
        <f>COUNTIFS('3-班级学员信息表'!$AG:$AG,'12-经营数据表'!G$60,'3-班级学员信息表'!$R:$R,'12-经营数据表'!$B62,'3-班级学员信息表'!$Q:$Q,"在读")</f>
        <v>0</v>
      </c>
      <c r="H62" s="178">
        <f>COUNTIFS('3-班级学员信息表'!$AG:$AG,'12-经营数据表'!H$60,'3-班级学员信息表'!$R:$R,'12-经营数据表'!$B62,'3-班级学员信息表'!$Q:$Q,"在读")</f>
        <v>0</v>
      </c>
      <c r="I62" s="178">
        <f>COUNTIFS('3-班级学员信息表'!$AG:$AG,'12-经营数据表'!I$60,'3-班级学员信息表'!$R:$R,'12-经营数据表'!$B62,'3-班级学员信息表'!$Q:$Q,"在读")</f>
        <v>49</v>
      </c>
      <c r="J62" s="178">
        <f>COUNTIFS('3-班级学员信息表'!$AG:$AG,'12-经营数据表'!J$60,'3-班级学员信息表'!$R:$R,'12-经营数据表'!$B62,'3-班级学员信息表'!$Q:$Q,"在读")</f>
        <v>0</v>
      </c>
      <c r="K62" s="178">
        <f>COUNTIFS('3-班级学员信息表'!$AG:$AG,'12-经营数据表'!K$60,'3-班级学员信息表'!$R:$R,'12-经营数据表'!$B62,'3-班级学员信息表'!$Q:$Q,"在读")</f>
        <v>0</v>
      </c>
      <c r="L62" s="178">
        <f>COUNTIFS('3-班级学员信息表'!$AG:$AG,'12-经营数据表'!L$60,'3-班级学员信息表'!$R:$R,'12-经营数据表'!$B62,'3-班级学员信息表'!$Q:$Q,"在读")</f>
        <v>0</v>
      </c>
      <c r="M62" s="178">
        <f>COUNTIFS('3-班级学员信息表'!$AG:$AG,'12-经营数据表'!M$60,'3-班级学员信息表'!$R:$R,'12-经营数据表'!$B62,'3-班级学员信息表'!$Q:$Q,"在读")</f>
        <v>0</v>
      </c>
      <c r="N62" s="178">
        <f>COUNTIFS('3-班级学员信息表'!$AG:$AG,'12-经营数据表'!N$60,'3-班级学员信息表'!$R:$R,'12-经营数据表'!$B62,'3-班级学员信息表'!$Q:$Q,"在读")</f>
        <v>0</v>
      </c>
      <c r="O62" s="178">
        <f>COUNTIFS('3-班级学员信息表'!$AG:$AG,'12-经营数据表'!O$60,'3-班级学员信息表'!$R:$R,'12-经营数据表'!$B62,'3-班级学员信息表'!$Q:$Q,"在读")</f>
        <v>0</v>
      </c>
      <c r="P62" s="178">
        <f>COUNTIFS('3-班级学员信息表'!$AG:$AG,'12-经营数据表'!P$60,'3-班级学员信息表'!$R:$R,'12-经营数据表'!$B62,'3-班级学员信息表'!$Q:$Q,"在读")</f>
        <v>0</v>
      </c>
      <c r="Q62" s="139">
        <f>SUM(C62:P62)</f>
        <v>100</v>
      </c>
      <c r="R62" s="179">
        <f>H53</f>
        <v>0</v>
      </c>
      <c r="S62" s="180"/>
      <c r="T62" s="180"/>
      <c r="U62" s="116"/>
      <c r="V62" s="116"/>
      <c r="W62" s="116"/>
      <c r="X62" s="116"/>
      <c r="Y62" s="116"/>
      <c r="Z62" s="116"/>
      <c r="AA62" s="116"/>
      <c r="AB62" s="116"/>
      <c r="AC62" s="116"/>
      <c r="AD62" s="116"/>
      <c r="AE62" s="116"/>
      <c r="AF62" s="116"/>
      <c r="AG62" s="116"/>
      <c r="AH62" s="116"/>
      <c r="AI62" s="116"/>
      <c r="AJ62" s="116"/>
      <c r="AK62" s="2"/>
      <c r="AL62" s="2"/>
      <c r="AM62" s="2"/>
    </row>
    <row r="63" spans="1:39">
      <c r="A63" s="116"/>
      <c r="B63" s="149" t="s">
        <v>20</v>
      </c>
      <c r="C63" s="178">
        <f>COUNTIFS('3-班级学员信息表'!$AG:$AG,'12-经营数据表'!C$60,'3-班级学员信息表'!$R:$R,'12-经营数据表'!$B63,'3-班级学员信息表'!$Q:$Q,"在读")</f>
        <v>0</v>
      </c>
      <c r="D63" s="178">
        <f>COUNTIFS('3-班级学员信息表'!$AG:$AG,'12-经营数据表'!D$60,'3-班级学员信息表'!$R:$R,'12-经营数据表'!$B63,'3-班级学员信息表'!$Q:$Q,"在读")</f>
        <v>57</v>
      </c>
      <c r="E63" s="178">
        <f>COUNTIFS('3-班级学员信息表'!$AG:$AG,'12-经营数据表'!E$60,'3-班级学员信息表'!$R:$R,'12-经营数据表'!$B63,'3-班级学员信息表'!$Q:$Q,"在读")</f>
        <v>0</v>
      </c>
      <c r="F63" s="178">
        <f>COUNTIFS('3-班级学员信息表'!$AG:$AG,'12-经营数据表'!F$60,'3-班级学员信息表'!$R:$R,'12-经营数据表'!$B63,'3-班级学员信息表'!$Q:$Q,"在读")</f>
        <v>0</v>
      </c>
      <c r="G63" s="178">
        <f>COUNTIFS('3-班级学员信息表'!$AG:$AG,'12-经营数据表'!G$60,'3-班级学员信息表'!$R:$R,'12-经营数据表'!$B63,'3-班级学员信息表'!$Q:$Q,"在读")</f>
        <v>0</v>
      </c>
      <c r="H63" s="178">
        <f>COUNTIFS('3-班级学员信息表'!$AG:$AG,'12-经营数据表'!H$60,'3-班级学员信息表'!$R:$R,'12-经营数据表'!$B63,'3-班级学员信息表'!$Q:$Q,"在读")</f>
        <v>0</v>
      </c>
      <c r="I63" s="178">
        <f>COUNTIFS('3-班级学员信息表'!$AG:$AG,'12-经营数据表'!I$60,'3-班级学员信息表'!$R:$R,'12-经营数据表'!$B63,'3-班级学员信息表'!$Q:$Q,"在读")</f>
        <v>12</v>
      </c>
      <c r="J63" s="178">
        <f>COUNTIFS('3-班级学员信息表'!$AG:$AG,'12-经营数据表'!J$60,'3-班级学员信息表'!$R:$R,'12-经营数据表'!$B63,'3-班级学员信息表'!$Q:$Q,"在读")</f>
        <v>0</v>
      </c>
      <c r="K63" s="178">
        <f>COUNTIFS('3-班级学员信息表'!$AG:$AG,'12-经营数据表'!K$60,'3-班级学员信息表'!$R:$R,'12-经营数据表'!$B63,'3-班级学员信息表'!$Q:$Q,"在读")</f>
        <v>0</v>
      </c>
      <c r="L63" s="178">
        <f>COUNTIFS('3-班级学员信息表'!$AG:$AG,'12-经营数据表'!L$60,'3-班级学员信息表'!$R:$R,'12-经营数据表'!$B63,'3-班级学员信息表'!$Q:$Q,"在读")</f>
        <v>0</v>
      </c>
      <c r="M63" s="178">
        <f>COUNTIFS('3-班级学员信息表'!$AG:$AG,'12-经营数据表'!M$60,'3-班级学员信息表'!$R:$R,'12-经营数据表'!$B63,'3-班级学员信息表'!$Q:$Q,"在读")</f>
        <v>0</v>
      </c>
      <c r="N63" s="178">
        <f>COUNTIFS('3-班级学员信息表'!$AG:$AG,'12-经营数据表'!N$60,'3-班级学员信息表'!$R:$R,'12-经营数据表'!$B63,'3-班级学员信息表'!$Q:$Q,"在读")</f>
        <v>0</v>
      </c>
      <c r="O63" s="178">
        <f>COUNTIFS('3-班级学员信息表'!$AG:$AG,'12-经营数据表'!O$60,'3-班级学员信息表'!$R:$R,'12-经营数据表'!$B63,'3-班级学员信息表'!$Q:$Q,"在读")</f>
        <v>0</v>
      </c>
      <c r="P63" s="178">
        <f>COUNTIFS('3-班级学员信息表'!$AG:$AG,'12-经营数据表'!P$60,'3-班级学员信息表'!$R:$R,'12-经营数据表'!$B63,'3-班级学员信息表'!$Q:$Q,"在读")</f>
        <v>0</v>
      </c>
      <c r="Q63" s="139">
        <f>SUM(C63:P63)</f>
        <v>69</v>
      </c>
      <c r="R63" s="179">
        <f>H54</f>
        <v>0</v>
      </c>
      <c r="S63" s="180"/>
      <c r="T63" s="180"/>
      <c r="U63" s="116"/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6"/>
      <c r="AK63" s="2"/>
      <c r="AL63" s="2"/>
      <c r="AM63" s="2"/>
    </row>
    <row r="64" spans="1:39">
      <c r="A64" s="116"/>
      <c r="B64" s="149" t="s">
        <v>21</v>
      </c>
      <c r="C64" s="178">
        <f>COUNTIFS('3-班级学员信息表'!$AG:$AG,'12-经营数据表'!C$60,'3-班级学员信息表'!$R:$R,'12-经营数据表'!$B64,'3-班级学员信息表'!$Q:$Q,"在读")</f>
        <v>0</v>
      </c>
      <c r="D64" s="178">
        <f>COUNTIFS('3-班级学员信息表'!$AG:$AG,'12-经营数据表'!D$60,'3-班级学员信息表'!$R:$R,'12-经营数据表'!$B64,'3-班级学员信息表'!$Q:$Q,"在读")</f>
        <v>63</v>
      </c>
      <c r="E64" s="178">
        <f>COUNTIFS('3-班级学员信息表'!$AG:$AG,'12-经营数据表'!E$60,'3-班级学员信息表'!$R:$R,'12-经营数据表'!$B64,'3-班级学员信息表'!$Q:$Q,"在读")</f>
        <v>13</v>
      </c>
      <c r="F64" s="178">
        <f>COUNTIFS('3-班级学员信息表'!$AG:$AG,'12-经营数据表'!F$60,'3-班级学员信息表'!$R:$R,'12-经营数据表'!$B64,'3-班级学员信息表'!$Q:$Q,"在读")</f>
        <v>0</v>
      </c>
      <c r="G64" s="178">
        <f>COUNTIFS('3-班级学员信息表'!$AG:$AG,'12-经营数据表'!G$60,'3-班级学员信息表'!$R:$R,'12-经营数据表'!$B64,'3-班级学员信息表'!$Q:$Q,"在读")</f>
        <v>0</v>
      </c>
      <c r="H64" s="178">
        <f>COUNTIFS('3-班级学员信息表'!$AG:$AG,'12-经营数据表'!H$60,'3-班级学员信息表'!$R:$R,'12-经营数据表'!$B64,'3-班级学员信息表'!$Q:$Q,"在读")</f>
        <v>0</v>
      </c>
      <c r="I64" s="178">
        <f>COUNTIFS('3-班级学员信息表'!$AG:$AG,'12-经营数据表'!I$60,'3-班级学员信息表'!$R:$R,'12-经营数据表'!$B64,'3-班级学员信息表'!$Q:$Q,"在读")</f>
        <v>5</v>
      </c>
      <c r="J64" s="178">
        <f>COUNTIFS('3-班级学员信息表'!$AG:$AG,'12-经营数据表'!J$60,'3-班级学员信息表'!$R:$R,'12-经营数据表'!$B64,'3-班级学员信息表'!$Q:$Q,"在读")</f>
        <v>0</v>
      </c>
      <c r="K64" s="178">
        <f>COUNTIFS('3-班级学员信息表'!$AG:$AG,'12-经营数据表'!K$60,'3-班级学员信息表'!$R:$R,'12-经营数据表'!$B64,'3-班级学员信息表'!$Q:$Q,"在读")</f>
        <v>0</v>
      </c>
      <c r="L64" s="178">
        <f>COUNTIFS('3-班级学员信息表'!$AG:$AG,'12-经营数据表'!L$60,'3-班级学员信息表'!$R:$R,'12-经营数据表'!$B64,'3-班级学员信息表'!$Q:$Q,"在读")</f>
        <v>0</v>
      </c>
      <c r="M64" s="178">
        <f>COUNTIFS('3-班级学员信息表'!$AG:$AG,'12-经营数据表'!M$60,'3-班级学员信息表'!$R:$R,'12-经营数据表'!$B64,'3-班级学员信息表'!$Q:$Q,"在读")</f>
        <v>0</v>
      </c>
      <c r="N64" s="178">
        <f>COUNTIFS('3-班级学员信息表'!$AG:$AG,'12-经营数据表'!N$60,'3-班级学员信息表'!$R:$R,'12-经营数据表'!$B64,'3-班级学员信息表'!$Q:$Q,"在读")</f>
        <v>0</v>
      </c>
      <c r="O64" s="178">
        <f>COUNTIFS('3-班级学员信息表'!$AG:$AG,'12-经营数据表'!O$60,'3-班级学员信息表'!$R:$R,'12-经营数据表'!$B64,'3-班级学员信息表'!$Q:$Q,"在读")</f>
        <v>0</v>
      </c>
      <c r="P64" s="178">
        <f>COUNTIFS('3-班级学员信息表'!$AG:$AG,'12-经营数据表'!P$60,'3-班级学员信息表'!$R:$R,'12-经营数据表'!$B64,'3-班级学员信息表'!$Q:$Q,"在读")</f>
        <v>0</v>
      </c>
      <c r="Q64" s="139">
        <f>SUM(C64:P64)</f>
        <v>81</v>
      </c>
      <c r="R64" s="179">
        <f>H55</f>
        <v>0</v>
      </c>
      <c r="S64" s="180"/>
      <c r="T64" s="180"/>
      <c r="U64" s="116"/>
      <c r="V64" s="116"/>
      <c r="W64" s="116"/>
      <c r="X64" s="116"/>
      <c r="Y64" s="116"/>
      <c r="Z64" s="116"/>
      <c r="AA64" s="116"/>
      <c r="AB64" s="116"/>
      <c r="AC64" s="116"/>
      <c r="AD64" s="116"/>
      <c r="AE64" s="116"/>
      <c r="AF64" s="116"/>
      <c r="AG64" s="116"/>
      <c r="AH64" s="116"/>
      <c r="AI64" s="116"/>
      <c r="AJ64" s="116"/>
      <c r="AK64" s="2"/>
      <c r="AL64" s="2"/>
      <c r="AM64" s="2"/>
    </row>
    <row r="65" spans="1:39">
      <c r="A65" s="116"/>
      <c r="B65" s="149" t="s">
        <v>114</v>
      </c>
      <c r="C65" s="178">
        <f>COUNTIFS('3-班级学员信息表'!$AG:$AG,'12-经营数据表'!C$60,'3-班级学员信息表'!$R:$R,'12-经营数据表'!$B65,'3-班级学员信息表'!$Q:$Q,"在读")</f>
        <v>0</v>
      </c>
      <c r="D65" s="178">
        <f>COUNTIFS('3-班级学员信息表'!$AG:$AG,'12-经营数据表'!D$60,'3-班级学员信息表'!$R:$R,'12-经营数据表'!$B65,'3-班级学员信息表'!$Q:$Q,"在读")</f>
        <v>0</v>
      </c>
      <c r="E65" s="178">
        <f>COUNTIFS('3-班级学员信息表'!$AG:$AG,'12-经营数据表'!E$60,'3-班级学员信息表'!$R:$R,'12-经营数据表'!$B65,'3-班级学员信息表'!$Q:$Q,"在读")</f>
        <v>0</v>
      </c>
      <c r="F65" s="178">
        <f>COUNTIFS('3-班级学员信息表'!$AG:$AG,'12-经营数据表'!F$60,'3-班级学员信息表'!$R:$R,'12-经营数据表'!$B65,'3-班级学员信息表'!$Q:$Q,"在读")</f>
        <v>0</v>
      </c>
      <c r="G65" s="178">
        <f>COUNTIFS('3-班级学员信息表'!$AG:$AG,'12-经营数据表'!G$60,'3-班级学员信息表'!$R:$R,'12-经营数据表'!$B65,'3-班级学员信息表'!$Q:$Q,"在读")</f>
        <v>0</v>
      </c>
      <c r="H65" s="178">
        <f>COUNTIFS('3-班级学员信息表'!$AG:$AG,'12-经营数据表'!H$60,'3-班级学员信息表'!$R:$R,'12-经营数据表'!$B65,'3-班级学员信息表'!$Q:$Q,"在读")</f>
        <v>0</v>
      </c>
      <c r="I65" s="178">
        <f>COUNTIFS('3-班级学员信息表'!$AG:$AG,'12-经营数据表'!I$60,'3-班级学员信息表'!$R:$R,'12-经营数据表'!$B65,'3-班级学员信息表'!$Q:$Q,"在读")</f>
        <v>0</v>
      </c>
      <c r="J65" s="178">
        <f>COUNTIFS('3-班级学员信息表'!$AG:$AG,'12-经营数据表'!J$60,'3-班级学员信息表'!$R:$R,'12-经营数据表'!$B65,'3-班级学员信息表'!$Q:$Q,"在读")</f>
        <v>0</v>
      </c>
      <c r="K65" s="178">
        <f>COUNTIFS('3-班级学员信息表'!$AG:$AG,'12-经营数据表'!K$60,'3-班级学员信息表'!$R:$R,'12-经营数据表'!$B65,'3-班级学员信息表'!$Q:$Q,"在读")</f>
        <v>0</v>
      </c>
      <c r="L65" s="178">
        <f>COUNTIFS('3-班级学员信息表'!$AG:$AG,'12-经营数据表'!L$60,'3-班级学员信息表'!$R:$R,'12-经营数据表'!$B65,'3-班级学员信息表'!$Q:$Q,"在读")</f>
        <v>0</v>
      </c>
      <c r="M65" s="178">
        <f>COUNTIFS('3-班级学员信息表'!$AG:$AG,'12-经营数据表'!M$60,'3-班级学员信息表'!$R:$R,'12-经营数据表'!$B65,'3-班级学员信息表'!$Q:$Q,"在读")</f>
        <v>9</v>
      </c>
      <c r="N65" s="178">
        <f>COUNTIFS('3-班级学员信息表'!$AG:$AG,'12-经营数据表'!N$60,'3-班级学员信息表'!$R:$R,'12-经营数据表'!$B65,'3-班级学员信息表'!$Q:$Q,"在读")</f>
        <v>0</v>
      </c>
      <c r="O65" s="178">
        <f>COUNTIFS('3-班级学员信息表'!$AG:$AG,'12-经营数据表'!O$60,'3-班级学员信息表'!$R:$R,'12-经营数据表'!$B65,'3-班级学员信息表'!$Q:$Q,"在读")</f>
        <v>0</v>
      </c>
      <c r="P65" s="178">
        <f>COUNTIFS('3-班级学员信息表'!$AG:$AG,'12-经营数据表'!P$60,'3-班级学员信息表'!$R:$R,'12-经营数据表'!$B65,'3-班级学员信息表'!$Q:$Q,"在读")</f>
        <v>0</v>
      </c>
      <c r="Q65" s="139">
        <f>SUM(C65:P65)</f>
        <v>9</v>
      </c>
      <c r="R65" s="179">
        <f>H56</f>
        <v>0</v>
      </c>
      <c r="S65" s="180"/>
      <c r="T65" s="180"/>
      <c r="U65" s="116"/>
      <c r="V65" s="116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  <c r="AG65" s="116"/>
      <c r="AH65" s="116"/>
      <c r="AI65" s="116"/>
      <c r="AJ65" s="116"/>
      <c r="AK65" s="2"/>
      <c r="AL65" s="2"/>
      <c r="AM65" s="2"/>
    </row>
    <row r="66" spans="1:39">
      <c r="A66" s="116"/>
      <c r="B66" s="181" t="s">
        <v>75</v>
      </c>
      <c r="C66" s="182">
        <f>SUM(C61:C65)</f>
        <v>72</v>
      </c>
      <c r="D66" s="182">
        <f t="shared" ref="D66:Q66" si="7">SUM(D61:D65)</f>
        <v>164</v>
      </c>
      <c r="E66" s="182">
        <f t="shared" si="7"/>
        <v>15</v>
      </c>
      <c r="F66" s="182">
        <f t="shared" si="7"/>
        <v>0</v>
      </c>
      <c r="G66" s="182">
        <f t="shared" si="7"/>
        <v>0</v>
      </c>
      <c r="H66" s="182">
        <f t="shared" si="7"/>
        <v>0</v>
      </c>
      <c r="I66" s="182">
        <f t="shared" si="7"/>
        <v>66</v>
      </c>
      <c r="J66" s="182">
        <f t="shared" si="7"/>
        <v>0</v>
      </c>
      <c r="K66" s="182">
        <f t="shared" si="7"/>
        <v>0</v>
      </c>
      <c r="L66" s="182">
        <f t="shared" si="7"/>
        <v>0</v>
      </c>
      <c r="M66" s="182">
        <f t="shared" si="7"/>
        <v>9</v>
      </c>
      <c r="N66" s="182">
        <f t="shared" si="7"/>
        <v>0</v>
      </c>
      <c r="O66" s="182">
        <f t="shared" si="7"/>
        <v>0</v>
      </c>
      <c r="P66" s="182">
        <f t="shared" si="7"/>
        <v>0</v>
      </c>
      <c r="Q66" s="182">
        <f t="shared" si="7"/>
        <v>326</v>
      </c>
      <c r="R66" s="156">
        <f>SUM(R61:R65)</f>
        <v>4</v>
      </c>
      <c r="S66" s="146"/>
      <c r="T66" s="146"/>
      <c r="U66" s="116"/>
      <c r="V66" s="116"/>
      <c r="W66" s="116"/>
      <c r="X66" s="116"/>
      <c r="Y66" s="116"/>
      <c r="Z66" s="116"/>
      <c r="AA66" s="116"/>
      <c r="AB66" s="116"/>
      <c r="AC66" s="116"/>
      <c r="AD66" s="116"/>
      <c r="AE66" s="116"/>
      <c r="AF66" s="116"/>
      <c r="AG66" s="116"/>
      <c r="AH66" s="116"/>
      <c r="AI66" s="116"/>
      <c r="AJ66" s="116"/>
      <c r="AK66" s="2"/>
      <c r="AL66" s="2"/>
      <c r="AM66" s="2"/>
    </row>
  </sheetData>
  <sheetProtection password="CC99" sheet="1" objects="1" scenarios="1" autoFilter="0" pivotTables="0"/>
  <protectedRanges>
    <protectedRange sqref="N60:P60" name="区域7"/>
    <protectedRange sqref="F52:I56 N52:Q56 T52:T56 W52:X56" name="区域5"/>
    <protectedRange sqref="E26:E35 G26:G35" name="区域3"/>
    <protectedRange sqref="C4:C5" name="区域1"/>
    <protectedRange sqref="B9:B20" name="区域2"/>
    <protectedRange sqref="D39" name="区域4"/>
    <protectedRange sqref="AK25:AM25" name="区域6"/>
  </protectedRanges>
  <mergeCells count="23">
    <mergeCell ref="F59:J59"/>
    <mergeCell ref="K59:L59"/>
    <mergeCell ref="R50:R51"/>
    <mergeCell ref="N50:Q50"/>
    <mergeCell ref="B42:C42"/>
    <mergeCell ref="B43:C43"/>
    <mergeCell ref="B44:C44"/>
    <mergeCell ref="B45:C45"/>
    <mergeCell ref="B46:C46"/>
    <mergeCell ref="B50:B51"/>
    <mergeCell ref="C50:E50"/>
    <mergeCell ref="F50:J50"/>
    <mergeCell ref="K50:M50"/>
    <mergeCell ref="A1:R1"/>
    <mergeCell ref="B38:C38"/>
    <mergeCell ref="B39:C39"/>
    <mergeCell ref="B40:C40"/>
    <mergeCell ref="B41:C41"/>
    <mergeCell ref="X50:X51"/>
    <mergeCell ref="S50:S51"/>
    <mergeCell ref="W50:W51"/>
    <mergeCell ref="T50:T51"/>
    <mergeCell ref="U50:V50"/>
  </mergeCells>
  <phoneticPr fontId="2" type="noConversion"/>
  <conditionalFormatting sqref="A26:A35 C37:D37 F37 C58:D58 C67:O67 E21:H21 D9:D21 H37">
    <cfRule type="cellIs" dxfId="17" priority="10" operator="notEqual">
      <formula>0</formula>
    </cfRule>
  </conditionalFormatting>
  <conditionalFormatting sqref="I37:AM37">
    <cfRule type="cellIs" dxfId="16" priority="6" operator="notEqual">
      <formula>0</formula>
    </cfRule>
  </conditionalFormatting>
  <conditionalFormatting sqref="L37:AF37">
    <cfRule type="cellIs" dxfId="15" priority="5" operator="notEqual">
      <formula>0</formula>
    </cfRule>
  </conditionalFormatting>
  <conditionalFormatting sqref="AN26:AN35">
    <cfRule type="cellIs" dxfId="14" priority="4" operator="notEqual">
      <formula>0</formula>
    </cfRule>
  </conditionalFormatting>
  <conditionalFormatting sqref="A26:A35 C37:D37 F37 C58:D58 E21:H21 D9:D21 H37">
    <cfRule type="cellIs" dxfId="13" priority="3" operator="notEqual">
      <formula>0</formula>
    </cfRule>
  </conditionalFormatting>
  <conditionalFormatting sqref="I37:AM37">
    <cfRule type="cellIs" dxfId="12" priority="2" operator="notEqual">
      <formula>0</formula>
    </cfRule>
  </conditionalFormatting>
  <conditionalFormatting sqref="L37:AF37">
    <cfRule type="cellIs" dxfId="11" priority="1" operator="notEqual">
      <formula>0</formula>
    </cfRule>
  </conditionalFormatting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T46"/>
  <sheetViews>
    <sheetView workbookViewId="0">
      <pane xSplit="13" ySplit="6" topLeftCell="N7" activePane="bottomRight" state="frozen"/>
      <selection pane="topRight" activeCell="N1" sqref="N1"/>
      <selection pane="bottomLeft" activeCell="A7" sqref="A7"/>
      <selection pane="bottomRight" activeCell="I24" sqref="I24"/>
    </sheetView>
  </sheetViews>
  <sheetFormatPr defaultColWidth="9" defaultRowHeight="14.25"/>
  <cols>
    <col min="1" max="1" width="3" style="19" customWidth="1"/>
    <col min="2" max="2" width="5.25" style="19" bestFit="1" customWidth="1"/>
    <col min="3" max="3" width="6.5" style="19" customWidth="1"/>
    <col min="4" max="4" width="6.625" style="19" customWidth="1"/>
    <col min="5" max="5" width="5.875" style="19" customWidth="1"/>
    <col min="6" max="6" width="5.75" style="19" customWidth="1"/>
    <col min="7" max="7" width="5.875" style="19" customWidth="1"/>
    <col min="8" max="8" width="14.25" style="19" customWidth="1"/>
    <col min="9" max="9" width="9" style="19" customWidth="1"/>
    <col min="10" max="10" width="5.875" style="19" hidden="1" customWidth="1"/>
    <col min="11" max="11" width="4.125" style="19" hidden="1" customWidth="1"/>
    <col min="12" max="12" width="7.25" style="19" customWidth="1"/>
    <col min="13" max="13" width="8.75" style="19" customWidth="1"/>
    <col min="14" max="14" width="7.75" style="19" customWidth="1"/>
    <col min="15" max="15" width="4.5" style="19" customWidth="1"/>
    <col min="16" max="16" width="6.25" style="19" customWidth="1"/>
    <col min="17" max="17" width="7" style="19" customWidth="1"/>
    <col min="18" max="18" width="7.625" style="19" customWidth="1"/>
    <col min="19" max="19" width="8" style="19" customWidth="1"/>
    <col min="20" max="20" width="9" style="19" customWidth="1"/>
    <col min="21" max="21" width="6.125" style="19" customWidth="1"/>
    <col min="22" max="24" width="9" style="19" customWidth="1"/>
    <col min="25" max="25" width="11.875" style="19" customWidth="1"/>
    <col min="26" max="26" width="9.75" style="19" bestFit="1" customWidth="1"/>
    <col min="27" max="27" width="5.375" style="19" customWidth="1"/>
    <col min="28" max="29" width="6" style="19" customWidth="1"/>
    <col min="30" max="30" width="5.5" style="19" customWidth="1"/>
    <col min="31" max="35" width="6" style="19" customWidth="1"/>
    <col min="36" max="36" width="6" style="19" bestFit="1" customWidth="1"/>
    <col min="37" max="38" width="6" style="19" customWidth="1"/>
    <col min="39" max="39" width="5.25" style="19" customWidth="1"/>
    <col min="40" max="41" width="6" style="19" customWidth="1"/>
    <col min="42" max="42" width="5.5" style="19" customWidth="1"/>
    <col min="43" max="43" width="8" style="19" customWidth="1"/>
    <col min="44" max="44" width="5.875" style="19" customWidth="1"/>
    <col min="45" max="45" width="7" style="19" customWidth="1"/>
    <col min="46" max="47" width="6" style="19" customWidth="1"/>
    <col min="48" max="48" width="5.25" style="19" customWidth="1"/>
    <col min="49" max="50" width="6" style="19" customWidth="1"/>
    <col min="51" max="51" width="5.5" style="19" customWidth="1"/>
    <col min="52" max="57" width="6.5" style="19" customWidth="1"/>
    <col min="58" max="62" width="9" style="19"/>
    <col min="63" max="65" width="9" style="19" hidden="1" customWidth="1"/>
    <col min="66" max="66" width="7.375" style="19" hidden="1" customWidth="1"/>
    <col min="67" max="67" width="7.125" style="19" hidden="1" customWidth="1"/>
    <col min="68" max="68" width="14.375" style="19" hidden="1" customWidth="1"/>
    <col min="69" max="69" width="7" style="19" hidden="1" customWidth="1"/>
    <col min="70" max="70" width="7.25" style="19" hidden="1" customWidth="1"/>
    <col min="71" max="71" width="9" style="19" hidden="1" customWidth="1"/>
    <col min="72" max="72" width="7" style="19" hidden="1" customWidth="1"/>
    <col min="73" max="76" width="6.625" style="19" hidden="1" customWidth="1"/>
    <col min="77" max="87" width="9" style="19" hidden="1" customWidth="1"/>
    <col min="88" max="88" width="22.25" style="19" hidden="1" customWidth="1"/>
    <col min="89" max="90" width="9" style="19" hidden="1" customWidth="1"/>
    <col min="91" max="91" width="9" style="19" customWidth="1"/>
    <col min="92" max="93" width="10.5" style="19" customWidth="1"/>
    <col min="94" max="96" width="9" style="19" customWidth="1"/>
    <col min="97" max="97" width="14.75" style="19" customWidth="1"/>
    <col min="98" max="99" width="9" style="19" customWidth="1"/>
    <col min="100" max="16384" width="9" style="19"/>
  </cols>
  <sheetData>
    <row r="1" spans="1:98" ht="19.5" customHeight="1">
      <c r="A1" s="262" t="s">
        <v>1650</v>
      </c>
      <c r="B1" s="263" t="s">
        <v>1651</v>
      </c>
      <c r="C1" s="262" t="s">
        <v>1</v>
      </c>
      <c r="D1" s="263" t="s">
        <v>1652</v>
      </c>
      <c r="E1" s="263" t="s">
        <v>1653</v>
      </c>
      <c r="F1" s="262" t="s">
        <v>24</v>
      </c>
      <c r="G1" s="262" t="s">
        <v>25</v>
      </c>
      <c r="H1" s="263" t="s">
        <v>1654</v>
      </c>
      <c r="I1" s="265" t="s">
        <v>3</v>
      </c>
      <c r="J1" s="263" t="s">
        <v>27</v>
      </c>
      <c r="K1" s="263" t="s">
        <v>28</v>
      </c>
      <c r="L1" s="267" t="s">
        <v>1655</v>
      </c>
      <c r="M1" s="267" t="s">
        <v>1656</v>
      </c>
      <c r="N1" s="267" t="s">
        <v>29</v>
      </c>
      <c r="O1" s="263" t="s">
        <v>30</v>
      </c>
      <c r="P1" s="263" t="s">
        <v>31</v>
      </c>
      <c r="Q1" s="268" t="s">
        <v>32</v>
      </c>
      <c r="R1" s="268" t="s">
        <v>33</v>
      </c>
      <c r="S1" s="268" t="s">
        <v>23</v>
      </c>
      <c r="T1" s="262" t="s">
        <v>2</v>
      </c>
      <c r="U1" s="262" t="s">
        <v>34</v>
      </c>
      <c r="V1" s="262" t="s">
        <v>35</v>
      </c>
      <c r="W1" s="262" t="s">
        <v>36</v>
      </c>
      <c r="X1" s="262" t="s">
        <v>37</v>
      </c>
      <c r="Y1" s="262" t="s">
        <v>38</v>
      </c>
      <c r="Z1" s="262" t="s">
        <v>39</v>
      </c>
      <c r="AA1" s="257" t="s">
        <v>4</v>
      </c>
      <c r="AB1" s="258"/>
      <c r="AC1" s="259"/>
      <c r="AD1" s="257" t="s">
        <v>5</v>
      </c>
      <c r="AE1" s="258"/>
      <c r="AF1" s="259"/>
      <c r="AG1" s="257" t="s">
        <v>1657</v>
      </c>
      <c r="AH1" s="258"/>
      <c r="AI1" s="259"/>
      <c r="AJ1" s="257" t="s">
        <v>40</v>
      </c>
      <c r="AK1" s="258"/>
      <c r="AL1" s="259"/>
      <c r="AM1" s="257" t="s">
        <v>41</v>
      </c>
      <c r="AN1" s="258"/>
      <c r="AO1" s="259"/>
      <c r="AP1" s="262" t="s">
        <v>42</v>
      </c>
      <c r="AQ1" s="262"/>
      <c r="AR1" s="257" t="s">
        <v>43</v>
      </c>
      <c r="AS1" s="258"/>
      <c r="AT1" s="258"/>
      <c r="AU1" s="259"/>
      <c r="AV1" s="257" t="s">
        <v>44</v>
      </c>
      <c r="AW1" s="258"/>
      <c r="AX1" s="259"/>
      <c r="AY1" s="257" t="s">
        <v>1658</v>
      </c>
      <c r="AZ1" s="258"/>
      <c r="BA1" s="259"/>
      <c r="BB1" s="260" t="s">
        <v>784</v>
      </c>
      <c r="BE1" s="19" t="s">
        <v>46</v>
      </c>
      <c r="BG1" s="207" t="s">
        <v>975</v>
      </c>
      <c r="BH1" s="207" t="s">
        <v>976</v>
      </c>
      <c r="BI1" s="207" t="s">
        <v>977</v>
      </c>
      <c r="BL1" s="19" t="s">
        <v>785</v>
      </c>
      <c r="BM1" s="19" t="s">
        <v>1</v>
      </c>
      <c r="BN1" s="19" t="s">
        <v>24</v>
      </c>
      <c r="BO1" s="19" t="s">
        <v>25</v>
      </c>
      <c r="BP1" s="19" t="s">
        <v>786</v>
      </c>
      <c r="BQ1" s="19" t="s">
        <v>26</v>
      </c>
      <c r="BR1" s="19" t="s">
        <v>27</v>
      </c>
      <c r="BS1" s="19" t="s">
        <v>1366</v>
      </c>
      <c r="BT1" s="19" t="s">
        <v>787</v>
      </c>
      <c r="BU1" s="19" t="s">
        <v>788</v>
      </c>
      <c r="BV1" s="19" t="s">
        <v>789</v>
      </c>
      <c r="BW1" s="19" t="s">
        <v>790</v>
      </c>
      <c r="BX1" s="19" t="s">
        <v>791</v>
      </c>
      <c r="BY1" s="19" t="s">
        <v>789</v>
      </c>
      <c r="CA1" s="19" t="s">
        <v>790</v>
      </c>
      <c r="CC1" s="19" t="s">
        <v>791</v>
      </c>
      <c r="CE1" s="19" t="s">
        <v>792</v>
      </c>
      <c r="CG1" s="19" t="s">
        <v>793</v>
      </c>
      <c r="CL1" s="19" t="s">
        <v>794</v>
      </c>
      <c r="CM1" s="19" t="s">
        <v>795</v>
      </c>
      <c r="CN1" s="19" t="s">
        <v>794</v>
      </c>
      <c r="CO1" s="19" t="s">
        <v>795</v>
      </c>
    </row>
    <row r="2" spans="1:98" ht="26.25" customHeight="1">
      <c r="A2" s="262"/>
      <c r="B2" s="264"/>
      <c r="C2" s="262"/>
      <c r="D2" s="264"/>
      <c r="E2" s="264"/>
      <c r="F2" s="262"/>
      <c r="G2" s="262"/>
      <c r="H2" s="264"/>
      <c r="I2" s="266"/>
      <c r="J2" s="264"/>
      <c r="K2" s="264"/>
      <c r="L2" s="267"/>
      <c r="M2" s="267"/>
      <c r="N2" s="267"/>
      <c r="O2" s="264"/>
      <c r="P2" s="264"/>
      <c r="Q2" s="268"/>
      <c r="R2" s="268"/>
      <c r="S2" s="268"/>
      <c r="T2" s="262"/>
      <c r="U2" s="262"/>
      <c r="V2" s="262"/>
      <c r="W2" s="262"/>
      <c r="X2" s="262"/>
      <c r="Y2" s="262"/>
      <c r="Z2" s="262"/>
      <c r="AA2" s="184" t="s">
        <v>6</v>
      </c>
      <c r="AB2" s="184" t="s">
        <v>45</v>
      </c>
      <c r="AC2" s="184" t="s">
        <v>1659</v>
      </c>
      <c r="AD2" s="184" t="s">
        <v>6</v>
      </c>
      <c r="AE2" s="184" t="s">
        <v>45</v>
      </c>
      <c r="AF2" s="184" t="s">
        <v>1659</v>
      </c>
      <c r="AG2" s="184" t="s">
        <v>6</v>
      </c>
      <c r="AH2" s="184" t="s">
        <v>45</v>
      </c>
      <c r="AI2" s="184" t="s">
        <v>1659</v>
      </c>
      <c r="AJ2" s="184" t="s">
        <v>6</v>
      </c>
      <c r="AK2" s="184" t="s">
        <v>45</v>
      </c>
      <c r="AL2" s="184" t="s">
        <v>1659</v>
      </c>
      <c r="AM2" s="184" t="s">
        <v>6</v>
      </c>
      <c r="AN2" s="184" t="s">
        <v>45</v>
      </c>
      <c r="AO2" s="184" t="s">
        <v>1659</v>
      </c>
      <c r="AP2" s="184" t="s">
        <v>6</v>
      </c>
      <c r="AQ2" s="184" t="s">
        <v>45</v>
      </c>
      <c r="AR2" s="184" t="s">
        <v>6</v>
      </c>
      <c r="AS2" s="184" t="s">
        <v>22</v>
      </c>
      <c r="AT2" s="184" t="s">
        <v>45</v>
      </c>
      <c r="AU2" s="184" t="s">
        <v>1659</v>
      </c>
      <c r="AV2" s="184" t="s">
        <v>6</v>
      </c>
      <c r="AW2" s="184" t="s">
        <v>45</v>
      </c>
      <c r="AX2" s="184" t="s">
        <v>1659</v>
      </c>
      <c r="AY2" s="183" t="s">
        <v>6</v>
      </c>
      <c r="AZ2" s="185" t="s">
        <v>45</v>
      </c>
      <c r="BA2" s="184" t="s">
        <v>1659</v>
      </c>
      <c r="BB2" s="261" t="s">
        <v>6</v>
      </c>
      <c r="BC2" s="185" t="s">
        <v>45</v>
      </c>
      <c r="BD2" s="184" t="s">
        <v>1660</v>
      </c>
      <c r="BE2" s="185"/>
      <c r="BG2" s="207"/>
      <c r="BH2" s="207"/>
      <c r="BI2" s="207"/>
      <c r="BY2" s="19" t="s">
        <v>796</v>
      </c>
      <c r="BZ2" s="19" t="s">
        <v>797</v>
      </c>
      <c r="CA2" s="19" t="s">
        <v>796</v>
      </c>
      <c r="CB2" s="19" t="s">
        <v>797</v>
      </c>
      <c r="CC2" s="19" t="s">
        <v>796</v>
      </c>
      <c r="CD2" s="19" t="s">
        <v>797</v>
      </c>
      <c r="CE2" s="19" t="s">
        <v>796</v>
      </c>
      <c r="CF2" s="19" t="s">
        <v>797</v>
      </c>
      <c r="CG2" s="19" t="s">
        <v>796</v>
      </c>
      <c r="CH2" s="19" t="s">
        <v>797</v>
      </c>
    </row>
    <row r="3" spans="1:98" ht="18" customHeight="1">
      <c r="A3" s="13">
        <v>1</v>
      </c>
      <c r="B3" s="186" t="str">
        <f t="shared" ref="B3:B5" si="0">IF(E3="","",MONTH(N3)&amp;"月")</f>
        <v>7月</v>
      </c>
      <c r="C3" s="11" t="str">
        <f>+'5-课消明细表'!$G$2</f>
        <v>天河南骏中心</v>
      </c>
      <c r="D3" s="187" t="s">
        <v>5017</v>
      </c>
      <c r="E3" s="9" t="s">
        <v>5529</v>
      </c>
      <c r="F3" s="12" t="str">
        <f>IF(E3="","",IFERROR(VLOOKUP(E3,'1-学员信息表'!A:AG,2,0),"错误"))</f>
        <v>曲翰辉</v>
      </c>
      <c r="G3" s="187" t="s">
        <v>5018</v>
      </c>
      <c r="H3" s="188" t="s">
        <v>5019</v>
      </c>
      <c r="I3" s="112" t="s">
        <v>5539</v>
      </c>
      <c r="J3" s="189"/>
      <c r="K3" s="190"/>
      <c r="L3" s="191" t="str">
        <f>IF(E3="","",IFERROR(VLOOKUP(E3,'1-学员信息表'!A:AG,20,0),"错误"))</f>
        <v>广东外语外贸大学附设外语学校</v>
      </c>
      <c r="M3" s="192">
        <v>41293</v>
      </c>
      <c r="N3" s="193">
        <v>42925</v>
      </c>
      <c r="O3" s="194">
        <v>116</v>
      </c>
      <c r="P3" s="194"/>
      <c r="Q3" s="194">
        <v>18806</v>
      </c>
      <c r="R3" s="194">
        <v>2240</v>
      </c>
      <c r="S3" s="195">
        <f>SUM(P3:R3)</f>
        <v>21046</v>
      </c>
      <c r="T3" s="196" t="s">
        <v>5551</v>
      </c>
      <c r="U3" s="197" t="s">
        <v>5552</v>
      </c>
      <c r="V3" s="198" t="str">
        <f>IF(E3="","",IFERROR(VLOOKUP(E3,'1-学员信息表'!A:AG,8,0),"错误"))</f>
        <v>13802906416</v>
      </c>
      <c r="W3" s="199" t="s">
        <v>5553</v>
      </c>
      <c r="X3" s="199" t="s">
        <v>5554</v>
      </c>
      <c r="Y3" s="113" t="s">
        <v>5555</v>
      </c>
      <c r="Z3" s="199" t="s">
        <v>5556</v>
      </c>
      <c r="AA3" s="200" t="s">
        <v>5542</v>
      </c>
      <c r="AB3" s="201">
        <f t="shared" ref="AB3:AB46" si="1">IF(AA3="",0,IF(G3="4次课前",VLOOKUP(C3,BM:CH,19,0),IF(G3="4次课后",VLOOKUP(C3,BM:CH,20,0),0)))</f>
        <v>315</v>
      </c>
      <c r="AC3" s="201"/>
      <c r="AD3" s="198" t="s">
        <v>5543</v>
      </c>
      <c r="AE3" s="201">
        <f t="shared" ref="AE3:AE46" si="2">IF(AD3="",0,IF(G3="4次课前",VLOOKUP(C3,BM:CH,21,0),IF(G3="4次课后",VLOOKUP(C3,BM:CH,22,0),0)))</f>
        <v>175</v>
      </c>
      <c r="AF3" s="201"/>
      <c r="AG3" s="202" t="str">
        <f>IF(ISERROR(VLOOKUP(AA3,BG:BI,2,0)),"",VLOOKUP(AA3,BG:BI,2,0))</f>
        <v/>
      </c>
      <c r="AH3" s="201"/>
      <c r="AI3" s="201"/>
      <c r="AJ3" s="200"/>
      <c r="AK3" s="201">
        <f t="shared" ref="AK3:AK6" si="3">IF(AJ3="",0,IF(G3="4次课前",VLOOKUP(C3,BM:CH,14,0),IF(G3="4次课后",VLOOKUP(C3,BM:CH,15,0),0)))</f>
        <v>0</v>
      </c>
      <c r="AL3" s="201"/>
      <c r="AM3" s="202"/>
      <c r="AN3" s="201">
        <f>IF(AM3="无",0,IF(AM3="",0,IF(G3="4次课前",VLOOKUP(C3,BM:CH,13,0),IF(G3="4次课后",VLOOKUP(C3,BM:CH,14,0),0))))</f>
        <v>0</v>
      </c>
      <c r="AO3" s="201"/>
      <c r="AP3" s="202"/>
      <c r="AQ3" s="201"/>
      <c r="AR3" s="203" t="s">
        <v>5549</v>
      </c>
      <c r="AS3" s="188" t="s">
        <v>57</v>
      </c>
      <c r="AT3" s="201">
        <f t="shared" ref="AT3:AT16" si="4">IF(OR(D3="退差额",L3="初三",L3="高一",L3="高二",L3="高三"),0,IF(AS3="招生顾问",(P3+Q3)*4%,(P3+Q3)*5%))</f>
        <v>752.24</v>
      </c>
      <c r="AU3" s="201"/>
      <c r="AV3" s="204"/>
      <c r="AW3" s="201">
        <v>0</v>
      </c>
      <c r="AX3" s="201"/>
      <c r="AY3" s="204"/>
      <c r="AZ3" s="195">
        <v>0</v>
      </c>
      <c r="BA3" s="195"/>
      <c r="BB3" s="195"/>
      <c r="BC3" s="195"/>
      <c r="BD3" s="195"/>
      <c r="BE3" s="195">
        <f>AB3+AE3+AH3+AK3+AN3+AT3+AW3+AZ3+AQ3+BC3</f>
        <v>1242.24</v>
      </c>
      <c r="BG3" s="207"/>
      <c r="BH3" s="207"/>
      <c r="BI3" s="207"/>
      <c r="BL3" s="19" t="s">
        <v>799</v>
      </c>
      <c r="BM3" s="19" t="s">
        <v>1367</v>
      </c>
      <c r="BO3" s="19" t="s">
        <v>800</v>
      </c>
      <c r="BP3" s="19" t="s">
        <v>801</v>
      </c>
      <c r="BQ3" s="19" t="s">
        <v>802</v>
      </c>
      <c r="BS3" s="19" t="s">
        <v>803</v>
      </c>
      <c r="BT3" s="19" t="s">
        <v>803</v>
      </c>
      <c r="BU3" s="19" t="s">
        <v>804</v>
      </c>
      <c r="BV3" s="19" t="s">
        <v>805</v>
      </c>
      <c r="BY3" s="19">
        <v>200</v>
      </c>
      <c r="BZ3" s="19">
        <v>300</v>
      </c>
      <c r="CA3" s="19">
        <v>50</v>
      </c>
      <c r="CB3" s="19">
        <v>100</v>
      </c>
      <c r="CC3" s="19">
        <v>50</v>
      </c>
      <c r="CD3" s="19">
        <v>100</v>
      </c>
      <c r="CE3" s="19">
        <v>150</v>
      </c>
      <c r="CF3" s="19">
        <v>315</v>
      </c>
      <c r="CG3" s="19">
        <v>90</v>
      </c>
      <c r="CH3" s="19">
        <v>175</v>
      </c>
      <c r="CJ3" s="19" t="s">
        <v>47</v>
      </c>
      <c r="CK3" s="19" t="s">
        <v>802</v>
      </c>
      <c r="CL3" s="19">
        <v>0.1</v>
      </c>
      <c r="CM3" s="19">
        <v>0.08</v>
      </c>
      <c r="CN3" s="19">
        <v>0.1</v>
      </c>
      <c r="CO3" s="19">
        <v>0.08</v>
      </c>
      <c r="CQ3" s="19" t="s">
        <v>794</v>
      </c>
      <c r="CS3" s="19" t="s">
        <v>852</v>
      </c>
      <c r="CT3" s="19">
        <v>0.09</v>
      </c>
    </row>
    <row r="4" spans="1:98" ht="18" customHeight="1">
      <c r="A4" s="8">
        <v>2</v>
      </c>
      <c r="B4" s="186" t="str">
        <f t="shared" si="0"/>
        <v>7月</v>
      </c>
      <c r="C4" s="11" t="str">
        <f>+'5-课消明细表'!$G$2</f>
        <v>天河南骏中心</v>
      </c>
      <c r="D4" s="187" t="s">
        <v>5017</v>
      </c>
      <c r="E4" s="9" t="s">
        <v>5530</v>
      </c>
      <c r="F4" s="12" t="str">
        <f>IF(E4="","",IFERROR(VLOOKUP(E4,'1-学员信息表'!A:AG,2,0),"错误"))</f>
        <v>张景旭</v>
      </c>
      <c r="G4" s="187" t="s">
        <v>5018</v>
      </c>
      <c r="H4" s="188" t="s">
        <v>5019</v>
      </c>
      <c r="I4" s="9" t="s">
        <v>5535</v>
      </c>
      <c r="J4" s="189"/>
      <c r="K4" s="190"/>
      <c r="L4" s="191" t="str">
        <f>IF(E4="","",IFERROR(VLOOKUP(E4,'1-学员信息表'!A:AG,20,0),"错误"))</f>
        <v>天河区五一小学</v>
      </c>
      <c r="M4" s="192">
        <v>42701</v>
      </c>
      <c r="N4" s="193">
        <v>42925</v>
      </c>
      <c r="O4" s="194">
        <v>7</v>
      </c>
      <c r="P4" s="194"/>
      <c r="Q4" s="194">
        <v>1001</v>
      </c>
      <c r="R4" s="194"/>
      <c r="S4" s="195">
        <f>SUM(P4:R4)</f>
        <v>1001</v>
      </c>
      <c r="T4" s="196"/>
      <c r="U4" s="197" t="s">
        <v>5545</v>
      </c>
      <c r="V4" s="198" t="str">
        <f>IF(E4="","",IFERROR(VLOOKUP(E4,'1-学员信息表'!A:AG,8,0),"错误"))</f>
        <v>13802530216</v>
      </c>
      <c r="W4" s="199" t="s">
        <v>5557</v>
      </c>
      <c r="X4" s="199" t="s">
        <v>5558</v>
      </c>
      <c r="Y4" s="113" t="s">
        <v>5559</v>
      </c>
      <c r="Z4" s="199" t="s">
        <v>5560</v>
      </c>
      <c r="AA4" s="200" t="str">
        <f>IF(I4="","",IFERROR(VLOOKUP(I4,'2-班级信息'!A:AM,27,0),"错误"))</f>
        <v>张佩</v>
      </c>
      <c r="AB4" s="201">
        <f t="shared" si="1"/>
        <v>315</v>
      </c>
      <c r="AC4" s="201"/>
      <c r="AD4" s="198" t="str">
        <f>IF(I4="","",IFERROR(VLOOKUP(I4,'2-班级信息'!A:AM,28,0),"错误"))</f>
        <v>覃爱怡</v>
      </c>
      <c r="AE4" s="201">
        <f t="shared" si="2"/>
        <v>175</v>
      </c>
      <c r="AF4" s="201"/>
      <c r="AG4" s="202" t="str">
        <f>IF(ISERROR(VLOOKUP(AA4,BG:BI,2,0)),"",VLOOKUP(AA4,BG:BI,2,0))</f>
        <v/>
      </c>
      <c r="AH4" s="201"/>
      <c r="AI4" s="201"/>
      <c r="AJ4" s="200" t="s">
        <v>5020</v>
      </c>
      <c r="AK4" s="201">
        <f t="shared" si="3"/>
        <v>50</v>
      </c>
      <c r="AL4" s="201"/>
      <c r="AM4" s="202"/>
      <c r="AN4" s="201">
        <f t="shared" ref="AN4:AN46" si="5">IF(AM4="无",0,IF(AM4="",0,IF(G4="4次课前",VLOOKUP(C4,BM:CH,13,0),IF(G4="4次课后",VLOOKUP(C4,BM:CH,14,0),0))))</f>
        <v>0</v>
      </c>
      <c r="AO4" s="201"/>
      <c r="AP4" s="202"/>
      <c r="AQ4" s="201"/>
      <c r="AR4" s="203" t="s">
        <v>5550</v>
      </c>
      <c r="AS4" s="188" t="s">
        <v>57</v>
      </c>
      <c r="AT4" s="201">
        <f t="shared" si="4"/>
        <v>40.04</v>
      </c>
      <c r="AU4" s="201"/>
      <c r="AV4" s="204" t="s">
        <v>5021</v>
      </c>
      <c r="AW4" s="201">
        <f t="shared" ref="AW4:AW17" si="6">IF(OR(D4="退差额",L4="初三",L4="高一",L4="高二",L4="高三"),0,(P4+Q4)*1%)</f>
        <v>10.01</v>
      </c>
      <c r="AX4" s="201"/>
      <c r="AY4" s="204" t="str">
        <f t="shared" ref="AY4:AY5" si="7">IF(ISERROR(VLOOKUP(C4,BM:CJ,7,0)),"",VLOOKUP(C4,BM:CJ,7,0))</f>
        <v>陈欢</v>
      </c>
      <c r="AZ4" s="195">
        <f t="shared" ref="AZ4:AZ10" si="8">Q4*2.5%</f>
        <v>25.025000000000002</v>
      </c>
      <c r="BA4" s="195"/>
      <c r="BB4" s="195"/>
      <c r="BC4" s="195"/>
      <c r="BD4" s="195"/>
      <c r="BE4" s="195">
        <f t="shared" ref="BE4:BE46" si="9">AB4+AE4+AH4+AK4+AN4+AT4+AW4+AZ4+AQ4+BC4</f>
        <v>615.07499999999993</v>
      </c>
      <c r="BG4" s="207"/>
      <c r="BH4" s="207"/>
      <c r="BI4" s="207"/>
      <c r="BL4" s="19" t="s">
        <v>844</v>
      </c>
      <c r="BM4" s="19" t="s">
        <v>1353</v>
      </c>
      <c r="BO4" s="19" t="s">
        <v>845</v>
      </c>
      <c r="BP4" s="19" t="s">
        <v>846</v>
      </c>
      <c r="BQ4" s="19" t="s">
        <v>847</v>
      </c>
      <c r="BS4" s="19" t="s">
        <v>848</v>
      </c>
      <c r="BT4" s="19" t="s">
        <v>848</v>
      </c>
      <c r="BU4" s="19" t="s">
        <v>849</v>
      </c>
      <c r="BV4" s="19" t="s">
        <v>850</v>
      </c>
      <c r="BX4" s="19" t="s">
        <v>806</v>
      </c>
      <c r="BY4" s="19">
        <v>200</v>
      </c>
      <c r="BZ4" s="19">
        <v>300</v>
      </c>
      <c r="CA4" s="19">
        <v>50</v>
      </c>
      <c r="CB4" s="19">
        <v>100</v>
      </c>
      <c r="CC4" s="19">
        <v>50</v>
      </c>
      <c r="CD4" s="19">
        <v>100</v>
      </c>
      <c r="CE4" s="19">
        <v>150</v>
      </c>
      <c r="CF4" s="19">
        <v>315</v>
      </c>
      <c r="CG4" s="19">
        <v>90</v>
      </c>
      <c r="CH4" s="19">
        <v>175</v>
      </c>
      <c r="CJ4" s="19" t="s">
        <v>48</v>
      </c>
      <c r="CK4" s="19" t="s">
        <v>847</v>
      </c>
      <c r="CL4" s="19">
        <v>0.03</v>
      </c>
      <c r="CM4" s="19">
        <v>0.03</v>
      </c>
      <c r="CN4" s="19">
        <v>0.03</v>
      </c>
      <c r="CO4" s="19">
        <v>0.03</v>
      </c>
      <c r="CQ4" s="19" t="s">
        <v>851</v>
      </c>
      <c r="CS4" s="19" t="s">
        <v>853</v>
      </c>
      <c r="CT4" s="19">
        <v>0.1</v>
      </c>
    </row>
    <row r="5" spans="1:98" ht="18" customHeight="1">
      <c r="A5" s="8">
        <f>IF(E5="","",A4+1)</f>
        <v>3</v>
      </c>
      <c r="B5" s="186" t="str">
        <f t="shared" si="0"/>
        <v>7月</v>
      </c>
      <c r="C5" s="11" t="str">
        <f>+'5-课消明细表'!$G$2</f>
        <v>天河南骏中心</v>
      </c>
      <c r="D5" s="187" t="s">
        <v>5017</v>
      </c>
      <c r="E5" s="9" t="s">
        <v>3316</v>
      </c>
      <c r="F5" s="12" t="str">
        <f>IF(E5="","",IFERROR(VLOOKUP(E5,'1-学员信息表'!A:AG,2,0),"错误"))</f>
        <v>李淑莹</v>
      </c>
      <c r="G5" s="187" t="s">
        <v>5018</v>
      </c>
      <c r="H5" s="188" t="s">
        <v>5019</v>
      </c>
      <c r="I5" s="9" t="s">
        <v>5540</v>
      </c>
      <c r="J5" s="189"/>
      <c r="K5" s="190"/>
      <c r="L5" s="191" t="str">
        <f>IF(E5="","",IFERROR(VLOOKUP(E5,'1-学员信息表'!A:AG,20,0),"错误"))</f>
        <v>韩氏早教幼儿园</v>
      </c>
      <c r="M5" s="192">
        <v>41818</v>
      </c>
      <c r="N5" s="193">
        <v>42932</v>
      </c>
      <c r="O5" s="194">
        <v>48</v>
      </c>
      <c r="P5" s="194"/>
      <c r="Q5" s="194">
        <v>5478</v>
      </c>
      <c r="R5" s="194">
        <v>1400</v>
      </c>
      <c r="S5" s="195">
        <f>SUM(P5:R5)</f>
        <v>6878</v>
      </c>
      <c r="T5" s="196" t="s">
        <v>5566</v>
      </c>
      <c r="U5" s="197" t="s">
        <v>5561</v>
      </c>
      <c r="V5" s="198" t="str">
        <f>IF(E5="","",IFERROR(VLOOKUP(E5,'1-学员信息表'!A:AG,8,0),"错误"))</f>
        <v>13925044823</v>
      </c>
      <c r="W5" s="199" t="s">
        <v>5562</v>
      </c>
      <c r="X5" s="199" t="s">
        <v>5563</v>
      </c>
      <c r="Y5" s="113" t="s">
        <v>5564</v>
      </c>
      <c r="Z5" s="199" t="s">
        <v>5565</v>
      </c>
      <c r="AA5" s="200" t="s">
        <v>5541</v>
      </c>
      <c r="AB5" s="201">
        <f t="shared" si="1"/>
        <v>315</v>
      </c>
      <c r="AC5" s="201"/>
      <c r="AD5" s="198" t="str">
        <f>IF(I5="","",IFERROR(VLOOKUP(I5,'2-班级信息'!A:AM,28,0),"错误"))</f>
        <v>赖情佳</v>
      </c>
      <c r="AE5" s="201">
        <f t="shared" si="2"/>
        <v>175</v>
      </c>
      <c r="AF5" s="201"/>
      <c r="AG5" s="202" t="str">
        <f>IF(ISERROR(VLOOKUP(AA5,BG:BI,2,0)),"",VLOOKUP(AA5,BG:BI,2,0))</f>
        <v/>
      </c>
      <c r="AH5" s="201"/>
      <c r="AI5" s="201"/>
      <c r="AJ5" s="198" t="s">
        <v>5020</v>
      </c>
      <c r="AK5" s="201">
        <f t="shared" si="3"/>
        <v>50</v>
      </c>
      <c r="AL5" s="201"/>
      <c r="AM5" s="202"/>
      <c r="AN5" s="201">
        <f t="shared" si="5"/>
        <v>0</v>
      </c>
      <c r="AO5" s="201"/>
      <c r="AP5" s="202"/>
      <c r="AQ5" s="201"/>
      <c r="AR5" s="203" t="s">
        <v>5544</v>
      </c>
      <c r="AS5" s="206" t="s">
        <v>57</v>
      </c>
      <c r="AT5" s="201">
        <f t="shared" si="4"/>
        <v>219.12</v>
      </c>
      <c r="AU5" s="201"/>
      <c r="AV5" s="202" t="s">
        <v>5021</v>
      </c>
      <c r="AW5" s="201">
        <f t="shared" si="6"/>
        <v>54.78</v>
      </c>
      <c r="AX5" s="201"/>
      <c r="AY5" s="204" t="str">
        <f t="shared" si="7"/>
        <v>陈欢</v>
      </c>
      <c r="AZ5" s="195">
        <f t="shared" si="8"/>
        <v>136.95000000000002</v>
      </c>
      <c r="BA5" s="195"/>
      <c r="BB5" s="195"/>
      <c r="BC5" s="195"/>
      <c r="BD5" s="195"/>
      <c r="BE5" s="195">
        <f t="shared" si="9"/>
        <v>950.85</v>
      </c>
      <c r="BG5" s="207"/>
      <c r="BH5" s="207"/>
      <c r="BI5" s="207"/>
      <c r="BL5" s="19" t="s">
        <v>979</v>
      </c>
      <c r="BM5" s="19" t="s">
        <v>1354</v>
      </c>
      <c r="BP5" s="19" t="s">
        <v>980</v>
      </c>
      <c r="BS5" s="19" t="s">
        <v>981</v>
      </c>
      <c r="BT5" s="19" t="s">
        <v>981</v>
      </c>
      <c r="BU5" s="19" t="s">
        <v>1397</v>
      </c>
      <c r="BV5" s="19" t="s">
        <v>982</v>
      </c>
      <c r="BX5" s="19" t="s">
        <v>983</v>
      </c>
      <c r="BY5" s="19">
        <v>200</v>
      </c>
      <c r="BZ5" s="19">
        <v>300</v>
      </c>
      <c r="CA5" s="19">
        <v>50</v>
      </c>
      <c r="CB5" s="19">
        <v>100</v>
      </c>
      <c r="CC5" s="19">
        <v>50</v>
      </c>
      <c r="CD5" s="19">
        <v>100</v>
      </c>
      <c r="CE5" s="19">
        <v>150</v>
      </c>
      <c r="CF5" s="19">
        <v>315</v>
      </c>
      <c r="CG5" s="19">
        <v>90</v>
      </c>
      <c r="CH5" s="19">
        <v>175</v>
      </c>
      <c r="CJ5" s="19" t="s">
        <v>984</v>
      </c>
      <c r="CK5" s="19" t="s">
        <v>985</v>
      </c>
      <c r="CL5" s="19">
        <v>0.03</v>
      </c>
      <c r="CM5" s="19">
        <v>0.03</v>
      </c>
      <c r="CN5" s="19">
        <v>1.7000000000000001E-2</v>
      </c>
      <c r="CO5" s="19">
        <v>1.7000000000000001E-2</v>
      </c>
      <c r="CS5" s="19" t="s">
        <v>986</v>
      </c>
      <c r="CT5" s="19">
        <v>0.12</v>
      </c>
    </row>
    <row r="6" spans="1:98" ht="18" customHeight="1">
      <c r="A6" s="8"/>
      <c r="B6" s="186" t="str">
        <f t="shared" ref="B6:B46" si="10">IF(E6="","",MONTH(N6)&amp;"月")</f>
        <v/>
      </c>
      <c r="C6" s="11" t="str">
        <f>IF(E6="","",+'5-课消明细表'!$G$2)</f>
        <v/>
      </c>
      <c r="D6" s="187"/>
      <c r="E6" s="113"/>
      <c r="F6" s="12" t="str">
        <f>IF(E6="","",IFERROR(VLOOKUP(E6,'1-学员信息表'!A:AG,2,0),"错误"))</f>
        <v/>
      </c>
      <c r="G6" s="187"/>
      <c r="H6" s="188"/>
      <c r="I6" s="112"/>
      <c r="J6" s="189"/>
      <c r="K6" s="190"/>
      <c r="L6" s="205"/>
      <c r="M6" s="192"/>
      <c r="N6" s="193"/>
      <c r="O6" s="203"/>
      <c r="P6" s="190"/>
      <c r="Q6" s="194"/>
      <c r="R6" s="194"/>
      <c r="S6" s="195">
        <f>SUM(P6:R6)</f>
        <v>0</v>
      </c>
      <c r="T6" s="196"/>
      <c r="U6" s="197"/>
      <c r="V6" s="198"/>
      <c r="W6" s="199"/>
      <c r="X6" s="199"/>
      <c r="Y6" s="113"/>
      <c r="Z6" s="199"/>
      <c r="AA6" s="200" t="str">
        <f>IF(I6="","",IFERROR(VLOOKUP(I6,'[2]2-班级信息'!A:AI,23,0),"错误"))</f>
        <v/>
      </c>
      <c r="AB6" s="201">
        <f t="shared" si="1"/>
        <v>0</v>
      </c>
      <c r="AC6" s="201"/>
      <c r="AD6" s="198" t="str">
        <f>IF(I6="","",IFERROR(VLOOKUP(I6,'[2]2-班级信息'!A:AI,24,0),"错误"))</f>
        <v/>
      </c>
      <c r="AE6" s="201">
        <f t="shared" si="2"/>
        <v>0</v>
      </c>
      <c r="AF6" s="201"/>
      <c r="AG6" s="202" t="str">
        <f>IF(ISERROR(VLOOKUP(AA6,BG:BI,2,0)),"",VLOOKUP(AA6,BG:BI,2,0))</f>
        <v/>
      </c>
      <c r="AH6" s="201"/>
      <c r="AI6" s="201"/>
      <c r="AJ6" s="198" t="str">
        <f>IF(ISERROR(VLOOKUP(AG6,BH:BI,2,0)),"",VLOOKUP(AG6,BH:BI,2,0))</f>
        <v/>
      </c>
      <c r="AK6" s="201">
        <f t="shared" si="3"/>
        <v>0</v>
      </c>
      <c r="AL6" s="201"/>
      <c r="AM6" s="202" t="str">
        <f>IF(ISERROR(VLOOKUP(C6,BM:CH,9,0)),"",VLOOKUP(C6,BM:CH,9,0))</f>
        <v/>
      </c>
      <c r="AN6" s="201">
        <f t="shared" si="5"/>
        <v>0</v>
      </c>
      <c r="AO6" s="201"/>
      <c r="AP6" s="202"/>
      <c r="AQ6" s="201"/>
      <c r="AR6" s="203"/>
      <c r="AS6" s="206"/>
      <c r="AT6" s="201">
        <f t="shared" si="4"/>
        <v>0</v>
      </c>
      <c r="AU6" s="201"/>
      <c r="AV6" s="202" t="str">
        <f>IF(ISERROR(VLOOKUP(C6,BM:CJ,8,0)),"",VLOOKUP(C6,BM:CJ,8,0))</f>
        <v/>
      </c>
      <c r="AW6" s="201">
        <f t="shared" si="6"/>
        <v>0</v>
      </c>
      <c r="AX6" s="201"/>
      <c r="AY6" s="204" t="str">
        <f>IF(ISERROR(VLOOKUP(C6,BM:CJ,7,0)),"",VLOOKUP(C6,BM:CJ,7,0))</f>
        <v/>
      </c>
      <c r="AZ6" s="195">
        <f t="shared" si="8"/>
        <v>0</v>
      </c>
      <c r="BA6" s="195"/>
      <c r="BB6" s="195"/>
      <c r="BC6" s="195">
        <f t="shared" ref="BC6:BC46" si="11">AZ6</f>
        <v>0</v>
      </c>
      <c r="BD6" s="195"/>
      <c r="BE6" s="195">
        <f t="shared" si="9"/>
        <v>0</v>
      </c>
      <c r="BG6" s="207"/>
      <c r="BH6" s="207"/>
      <c r="BI6" s="207"/>
      <c r="BL6" s="19" t="s">
        <v>987</v>
      </c>
      <c r="BM6" s="19" t="s">
        <v>1355</v>
      </c>
      <c r="BP6" s="19" t="s">
        <v>988</v>
      </c>
      <c r="BS6" s="19" t="s">
        <v>1368</v>
      </c>
      <c r="BT6" s="19" t="s">
        <v>989</v>
      </c>
      <c r="BU6" s="19" t="s">
        <v>1018</v>
      </c>
      <c r="BV6" s="19" t="s">
        <v>982</v>
      </c>
      <c r="BW6" s="19" t="s">
        <v>990</v>
      </c>
      <c r="BX6" s="19" t="s">
        <v>978</v>
      </c>
      <c r="BY6" s="19">
        <v>200</v>
      </c>
      <c r="BZ6" s="19">
        <v>300</v>
      </c>
      <c r="CA6" s="19">
        <v>50</v>
      </c>
      <c r="CB6" s="19">
        <v>100</v>
      </c>
      <c r="CC6" s="19">
        <v>50</v>
      </c>
      <c r="CD6" s="19">
        <v>100</v>
      </c>
      <c r="CE6" s="19">
        <v>150</v>
      </c>
      <c r="CF6" s="19">
        <v>315</v>
      </c>
      <c r="CG6" s="19">
        <v>90</v>
      </c>
      <c r="CH6" s="19">
        <v>175</v>
      </c>
      <c r="CJ6" s="19" t="s">
        <v>991</v>
      </c>
      <c r="CK6" s="19" t="s">
        <v>985</v>
      </c>
      <c r="CL6" s="19">
        <v>1.7000000000000001E-2</v>
      </c>
      <c r="CM6" s="19">
        <v>1.7000000000000001E-2</v>
      </c>
      <c r="CN6" s="19">
        <v>7.0000000000000001E-3</v>
      </c>
      <c r="CO6" s="19">
        <v>7.0000000000000001E-3</v>
      </c>
      <c r="CS6" s="19" t="s">
        <v>837</v>
      </c>
      <c r="CT6" s="19">
        <v>0.08</v>
      </c>
    </row>
    <row r="7" spans="1:98" ht="18" customHeight="1">
      <c r="A7" s="8" t="str">
        <f t="shared" ref="A7:A46" si="12">IF(E7="","",A6+1)</f>
        <v/>
      </c>
      <c r="B7" s="186" t="str">
        <f t="shared" si="10"/>
        <v/>
      </c>
      <c r="C7" s="11" t="str">
        <f>IF(E7="","",+'5-课消明细表'!$G$2)</f>
        <v/>
      </c>
      <c r="D7" s="187"/>
      <c r="E7" s="113"/>
      <c r="F7" s="12" t="str">
        <f>IF(E7="","",IFERROR(VLOOKUP(E7,'1-学员信息表'!A:AG,2,0),"错误"))</f>
        <v/>
      </c>
      <c r="G7" s="187"/>
      <c r="H7" s="188"/>
      <c r="I7" s="112"/>
      <c r="J7" s="189"/>
      <c r="K7" s="190"/>
      <c r="L7" s="205" t="str">
        <f>IF(E7="","",IFERROR(VLOOKUP(E7,'1-学员信息表'!A:AG,20,0),"错误"))</f>
        <v/>
      </c>
      <c r="M7" s="192"/>
      <c r="N7" s="193"/>
      <c r="O7" s="203"/>
      <c r="P7" s="190"/>
      <c r="Q7" s="194"/>
      <c r="R7" s="194"/>
      <c r="S7" s="195">
        <f>SUM(P7:R7)</f>
        <v>0</v>
      </c>
      <c r="T7" s="196"/>
      <c r="U7" s="197"/>
      <c r="V7" s="198" t="str">
        <f>IF(E7="","",IFERROR(VLOOKUP(E7,'1-学员信息表'!A:AG,8,0),"错误"))</f>
        <v/>
      </c>
      <c r="W7" s="199"/>
      <c r="X7" s="199"/>
      <c r="Y7" s="113"/>
      <c r="Z7" s="199"/>
      <c r="AA7" s="200" t="str">
        <f>IF(I7="","",IFERROR(VLOOKUP(I7,'2-班级信息'!A:AM,23,0),"错误"))</f>
        <v/>
      </c>
      <c r="AB7" s="201">
        <f t="shared" si="1"/>
        <v>0</v>
      </c>
      <c r="AC7" s="201"/>
      <c r="AD7" s="198" t="str">
        <f>IF(I7="","",IFERROR(VLOOKUP(I7,'2-班级信息'!A:AM,24,0),"错误"))</f>
        <v/>
      </c>
      <c r="AE7" s="201">
        <f t="shared" si="2"/>
        <v>0</v>
      </c>
      <c r="AF7" s="201"/>
      <c r="AG7" s="202" t="str">
        <f t="shared" ref="AG7:AG46" si="13">IF(ISERROR(VLOOKUP(AA7,BG:BI,2,0)),"",VLOOKUP(AA7,BG:BI,2,0))</f>
        <v/>
      </c>
      <c r="AH7" s="201"/>
      <c r="AI7" s="201"/>
      <c r="AJ7" s="198" t="str">
        <f t="shared" ref="AJ7:AJ46" si="14">IF(ISERROR(VLOOKUP(AG7,BH:BI,2,0)),"",VLOOKUP(AG7,BH:BI,2,0))</f>
        <v/>
      </c>
      <c r="AK7" s="201">
        <f t="shared" ref="AK7:AK46" si="15">IF(AJ7="",0,IF(G7="4次课前",VLOOKUP(C7,BM:CH,14,0),IF(G7="4次课后",VLOOKUP(C7,BM:CH,15,0),0)))</f>
        <v>0</v>
      </c>
      <c r="AL7" s="201"/>
      <c r="AM7" s="202" t="str">
        <f t="shared" ref="AM7:AM46" si="16">IF(ISERROR(VLOOKUP(C7,BM:CH,9,0)),"",VLOOKUP(C7,BM:CH,9,0))</f>
        <v/>
      </c>
      <c r="AN7" s="201">
        <f t="shared" si="5"/>
        <v>0</v>
      </c>
      <c r="AO7" s="201"/>
      <c r="AP7" s="202"/>
      <c r="AQ7" s="201"/>
      <c r="AR7" s="203"/>
      <c r="AS7" s="206"/>
      <c r="AT7" s="201">
        <f t="shared" si="4"/>
        <v>0</v>
      </c>
      <c r="AU7" s="201"/>
      <c r="AV7" s="202" t="str">
        <f t="shared" ref="AV7:AV46" si="17">IF(ISERROR(VLOOKUP(C7,BM:CJ,8,0)),"",VLOOKUP(C7,BM:CJ,8,0))</f>
        <v/>
      </c>
      <c r="AW7" s="201">
        <f t="shared" si="6"/>
        <v>0</v>
      </c>
      <c r="AX7" s="201"/>
      <c r="AY7" s="204" t="str">
        <f t="shared" ref="AY7:AY46" si="18">IF(ISERROR(VLOOKUP(C7,BM:CJ,7,0)),"",VLOOKUP(C7,BM:CJ,7,0))</f>
        <v/>
      </c>
      <c r="AZ7" s="195">
        <f t="shared" si="8"/>
        <v>0</v>
      </c>
      <c r="BA7" s="195"/>
      <c r="BB7" s="195"/>
      <c r="BC7" s="195">
        <f t="shared" si="11"/>
        <v>0</v>
      </c>
      <c r="BD7" s="195"/>
      <c r="BE7" s="195">
        <f t="shared" si="9"/>
        <v>0</v>
      </c>
      <c r="BG7" s="207"/>
      <c r="BH7" s="207"/>
      <c r="BI7" s="207"/>
      <c r="BL7" s="19" t="s">
        <v>811</v>
      </c>
      <c r="BM7" s="19" t="s">
        <v>1356</v>
      </c>
      <c r="BS7" s="19" t="s">
        <v>812</v>
      </c>
      <c r="BT7" s="19" t="s">
        <v>812</v>
      </c>
      <c r="BU7" s="19" t="s">
        <v>813</v>
      </c>
      <c r="BV7" s="19" t="s">
        <v>50</v>
      </c>
      <c r="BW7" s="19" t="s">
        <v>774</v>
      </c>
      <c r="BY7" s="19">
        <v>200</v>
      </c>
      <c r="BZ7" s="19">
        <v>300</v>
      </c>
      <c r="CA7" s="19">
        <v>50</v>
      </c>
      <c r="CB7" s="19">
        <v>100</v>
      </c>
      <c r="CC7" s="19">
        <v>50</v>
      </c>
      <c r="CD7" s="19">
        <v>100</v>
      </c>
      <c r="CE7" s="19">
        <v>150</v>
      </c>
      <c r="CF7" s="19">
        <v>315</v>
      </c>
      <c r="CG7" s="19">
        <v>90</v>
      </c>
      <c r="CH7" s="19">
        <v>175</v>
      </c>
      <c r="CJ7" s="19" t="s">
        <v>775</v>
      </c>
      <c r="CL7" s="19">
        <v>0.04</v>
      </c>
      <c r="CM7" s="19">
        <v>0.04</v>
      </c>
      <c r="CN7" s="19">
        <v>0.04</v>
      </c>
      <c r="CO7" s="19">
        <v>0.04</v>
      </c>
      <c r="CS7" s="19" t="s">
        <v>854</v>
      </c>
      <c r="CT7" s="19">
        <v>0.1</v>
      </c>
    </row>
    <row r="8" spans="1:98" ht="18" customHeight="1">
      <c r="A8" s="8" t="str">
        <f t="shared" si="12"/>
        <v/>
      </c>
      <c r="B8" s="186" t="str">
        <f t="shared" si="10"/>
        <v/>
      </c>
      <c r="C8" s="11" t="str">
        <f>IF(E8="","",+'5-课消明细表'!$G$2)</f>
        <v/>
      </c>
      <c r="D8" s="187"/>
      <c r="E8" s="113"/>
      <c r="F8" s="12" t="str">
        <f>IF(E8="","",IFERROR(VLOOKUP(E8,'1-学员信息表'!A:AG,2,0),"错误"))</f>
        <v/>
      </c>
      <c r="G8" s="187"/>
      <c r="H8" s="188"/>
      <c r="I8" s="112"/>
      <c r="J8" s="189"/>
      <c r="K8" s="190"/>
      <c r="L8" s="205" t="str">
        <f>IF(E8="","",IFERROR(VLOOKUP(E8,'1-学员信息表'!A:AG,20,0),"错误"))</f>
        <v/>
      </c>
      <c r="M8" s="192"/>
      <c r="N8" s="193"/>
      <c r="O8" s="203"/>
      <c r="P8" s="190"/>
      <c r="Q8" s="194"/>
      <c r="R8" s="194"/>
      <c r="S8" s="195">
        <f t="shared" ref="S8:S46" si="19">SUM(P8:R8)</f>
        <v>0</v>
      </c>
      <c r="T8" s="196"/>
      <c r="U8" s="197"/>
      <c r="V8" s="198" t="str">
        <f>IF(E8="","",IFERROR(VLOOKUP(E8,'1-学员信息表'!A:AG,8,0),"错误"))</f>
        <v/>
      </c>
      <c r="W8" s="199"/>
      <c r="X8" s="199"/>
      <c r="Y8" s="113"/>
      <c r="Z8" s="199"/>
      <c r="AA8" s="200" t="str">
        <f>IF(I8="","",IFERROR(VLOOKUP(I8,'2-班级信息'!A:AM,23,0),"错误"))</f>
        <v/>
      </c>
      <c r="AB8" s="201">
        <f t="shared" si="1"/>
        <v>0</v>
      </c>
      <c r="AC8" s="201"/>
      <c r="AD8" s="198" t="str">
        <f>IF(I8="","",IFERROR(VLOOKUP(I8,'2-班级信息'!A:AM,24,0),"错误"))</f>
        <v/>
      </c>
      <c r="AE8" s="201">
        <f t="shared" si="2"/>
        <v>0</v>
      </c>
      <c r="AF8" s="201"/>
      <c r="AG8" s="202" t="str">
        <f t="shared" si="13"/>
        <v/>
      </c>
      <c r="AH8" s="201"/>
      <c r="AI8" s="201"/>
      <c r="AJ8" s="198" t="str">
        <f t="shared" si="14"/>
        <v/>
      </c>
      <c r="AK8" s="201">
        <f t="shared" si="15"/>
        <v>0</v>
      </c>
      <c r="AL8" s="201"/>
      <c r="AM8" s="202" t="str">
        <f t="shared" si="16"/>
        <v/>
      </c>
      <c r="AN8" s="201">
        <f t="shared" si="5"/>
        <v>0</v>
      </c>
      <c r="AO8" s="201"/>
      <c r="AP8" s="202"/>
      <c r="AQ8" s="201"/>
      <c r="AR8" s="203"/>
      <c r="AS8" s="206"/>
      <c r="AT8" s="201">
        <f t="shared" si="4"/>
        <v>0</v>
      </c>
      <c r="AU8" s="201"/>
      <c r="AV8" s="202" t="str">
        <f t="shared" si="17"/>
        <v/>
      </c>
      <c r="AW8" s="201">
        <f t="shared" si="6"/>
        <v>0</v>
      </c>
      <c r="AX8" s="201"/>
      <c r="AY8" s="204" t="str">
        <f t="shared" si="18"/>
        <v/>
      </c>
      <c r="AZ8" s="195">
        <f t="shared" si="8"/>
        <v>0</v>
      </c>
      <c r="BA8" s="195"/>
      <c r="BB8" s="195"/>
      <c r="BC8" s="195">
        <f t="shared" si="11"/>
        <v>0</v>
      </c>
      <c r="BD8" s="195"/>
      <c r="BE8" s="195">
        <f t="shared" si="9"/>
        <v>0</v>
      </c>
      <c r="BG8" s="207"/>
      <c r="BH8" s="207"/>
      <c r="BI8" s="207"/>
      <c r="BL8" s="19" t="s">
        <v>297</v>
      </c>
      <c r="BM8" s="19" t="s">
        <v>1357</v>
      </c>
      <c r="BS8" s="19" t="s">
        <v>812</v>
      </c>
      <c r="BT8" s="19" t="s">
        <v>1369</v>
      </c>
      <c r="BU8" s="19" t="s">
        <v>1369</v>
      </c>
      <c r="BV8" s="19" t="s">
        <v>50</v>
      </c>
      <c r="BW8" s="19" t="s">
        <v>776</v>
      </c>
      <c r="BX8" s="19" t="s">
        <v>465</v>
      </c>
      <c r="BY8" s="19">
        <v>200</v>
      </c>
      <c r="BZ8" s="19">
        <v>300</v>
      </c>
      <c r="CA8" s="19">
        <v>50</v>
      </c>
      <c r="CB8" s="19">
        <v>100</v>
      </c>
      <c r="CC8" s="19">
        <v>50</v>
      </c>
      <c r="CD8" s="19">
        <v>100</v>
      </c>
      <c r="CE8" s="19">
        <v>150</v>
      </c>
      <c r="CF8" s="19">
        <v>315</v>
      </c>
      <c r="CG8" s="19">
        <v>90</v>
      </c>
      <c r="CH8" s="19">
        <v>175</v>
      </c>
      <c r="CJ8" s="19" t="s">
        <v>777</v>
      </c>
      <c r="CL8" s="19">
        <v>0.02</v>
      </c>
      <c r="CM8" s="19">
        <v>0.02</v>
      </c>
      <c r="CN8" s="19">
        <v>0.02</v>
      </c>
      <c r="CO8" s="19">
        <v>0.02</v>
      </c>
      <c r="CS8" s="19" t="s">
        <v>838</v>
      </c>
      <c r="CT8" s="19">
        <v>0.12</v>
      </c>
    </row>
    <row r="9" spans="1:98" ht="18" customHeight="1">
      <c r="A9" s="8" t="str">
        <f t="shared" si="12"/>
        <v/>
      </c>
      <c r="B9" s="186" t="str">
        <f t="shared" si="10"/>
        <v/>
      </c>
      <c r="C9" s="11" t="str">
        <f>IF(E9="","",+'5-课消明细表'!$G$2)</f>
        <v/>
      </c>
      <c r="D9" s="187"/>
      <c r="E9" s="113"/>
      <c r="F9" s="12" t="str">
        <f>IF(E9="","",IFERROR(VLOOKUP(E9,'1-学员信息表'!A:AG,2,0),"错误"))</f>
        <v/>
      </c>
      <c r="G9" s="187"/>
      <c r="H9" s="188"/>
      <c r="I9" s="112"/>
      <c r="J9" s="189"/>
      <c r="K9" s="190"/>
      <c r="L9" s="205" t="str">
        <f>IF(E9="","",IFERROR(VLOOKUP(E9,'1-学员信息表'!A:AG,20,0),"错误"))</f>
        <v/>
      </c>
      <c r="M9" s="192"/>
      <c r="N9" s="193"/>
      <c r="O9" s="203"/>
      <c r="P9" s="190"/>
      <c r="Q9" s="194"/>
      <c r="R9" s="194"/>
      <c r="S9" s="195">
        <f t="shared" si="19"/>
        <v>0</v>
      </c>
      <c r="T9" s="196"/>
      <c r="U9" s="197"/>
      <c r="V9" s="198" t="str">
        <f>IF(E9="","",IFERROR(VLOOKUP(E9,'1-学员信息表'!A:AG,8,0),"错误"))</f>
        <v/>
      </c>
      <c r="W9" s="199"/>
      <c r="X9" s="199"/>
      <c r="Y9" s="113"/>
      <c r="Z9" s="199"/>
      <c r="AA9" s="200" t="str">
        <f>IF(I9="","",IFERROR(VLOOKUP(I9,'2-班级信息'!A:AM,23,0),"错误"))</f>
        <v/>
      </c>
      <c r="AB9" s="201">
        <f t="shared" si="1"/>
        <v>0</v>
      </c>
      <c r="AC9" s="201"/>
      <c r="AD9" s="198" t="str">
        <f>IF(I9="","",IFERROR(VLOOKUP(I9,'2-班级信息'!A:AM,24,0),"错误"))</f>
        <v/>
      </c>
      <c r="AE9" s="201">
        <f t="shared" si="2"/>
        <v>0</v>
      </c>
      <c r="AF9" s="201"/>
      <c r="AG9" s="202" t="str">
        <f t="shared" si="13"/>
        <v/>
      </c>
      <c r="AH9" s="201"/>
      <c r="AI9" s="201"/>
      <c r="AJ9" s="198" t="str">
        <f t="shared" si="14"/>
        <v/>
      </c>
      <c r="AK9" s="201">
        <f t="shared" si="15"/>
        <v>0</v>
      </c>
      <c r="AL9" s="201"/>
      <c r="AM9" s="202" t="str">
        <f t="shared" si="16"/>
        <v/>
      </c>
      <c r="AN9" s="201">
        <f t="shared" si="5"/>
        <v>0</v>
      </c>
      <c r="AO9" s="201"/>
      <c r="AP9" s="202"/>
      <c r="AQ9" s="201"/>
      <c r="AR9" s="203"/>
      <c r="AS9" s="206"/>
      <c r="AT9" s="201">
        <f t="shared" si="4"/>
        <v>0</v>
      </c>
      <c r="AU9" s="201"/>
      <c r="AV9" s="202" t="str">
        <f t="shared" si="17"/>
        <v/>
      </c>
      <c r="AW9" s="201">
        <f t="shared" si="6"/>
        <v>0</v>
      </c>
      <c r="AX9" s="201"/>
      <c r="AY9" s="204" t="str">
        <f t="shared" si="18"/>
        <v/>
      </c>
      <c r="AZ9" s="195">
        <f t="shared" si="8"/>
        <v>0</v>
      </c>
      <c r="BA9" s="195"/>
      <c r="BB9" s="195"/>
      <c r="BC9" s="195">
        <f t="shared" si="11"/>
        <v>0</v>
      </c>
      <c r="BD9" s="195"/>
      <c r="BE9" s="195">
        <f t="shared" si="9"/>
        <v>0</v>
      </c>
      <c r="BG9" s="207"/>
      <c r="BH9" s="207"/>
      <c r="BI9" s="207"/>
      <c r="BM9" s="19" t="s">
        <v>1358</v>
      </c>
      <c r="BS9" s="19" t="s">
        <v>814</v>
      </c>
      <c r="BT9" s="19" t="s">
        <v>814</v>
      </c>
      <c r="BU9" s="19" t="s">
        <v>815</v>
      </c>
      <c r="BV9" s="19" t="s">
        <v>773</v>
      </c>
      <c r="BW9" s="19" t="s">
        <v>798</v>
      </c>
      <c r="BY9" s="19">
        <v>200</v>
      </c>
      <c r="BZ9" s="19">
        <v>300</v>
      </c>
      <c r="CA9" s="19">
        <v>50</v>
      </c>
      <c r="CB9" s="19">
        <v>100</v>
      </c>
      <c r="CC9" s="19">
        <v>50</v>
      </c>
      <c r="CD9" s="19">
        <v>100</v>
      </c>
      <c r="CE9" s="19">
        <v>150</v>
      </c>
      <c r="CF9" s="19">
        <v>315</v>
      </c>
      <c r="CG9" s="19">
        <v>90</v>
      </c>
      <c r="CH9" s="19">
        <v>175</v>
      </c>
      <c r="CJ9" s="19" t="s">
        <v>778</v>
      </c>
      <c r="CK9" s="19" t="s">
        <v>49</v>
      </c>
      <c r="CL9" s="19">
        <v>0.1</v>
      </c>
      <c r="CM9" s="19">
        <v>0.08</v>
      </c>
      <c r="CN9" s="19">
        <v>0.1</v>
      </c>
      <c r="CO9" s="19">
        <v>0.08</v>
      </c>
      <c r="CS9" s="19" t="s">
        <v>855</v>
      </c>
      <c r="CT9" s="19">
        <v>0.1</v>
      </c>
    </row>
    <row r="10" spans="1:98" ht="18" customHeight="1">
      <c r="A10" s="8" t="str">
        <f t="shared" si="12"/>
        <v/>
      </c>
      <c r="B10" s="186" t="str">
        <f t="shared" si="10"/>
        <v/>
      </c>
      <c r="C10" s="11" t="str">
        <f>IF(E10="","",+'5-课消明细表'!$G$2)</f>
        <v/>
      </c>
      <c r="D10" s="187"/>
      <c r="E10" s="113"/>
      <c r="F10" s="12" t="str">
        <f>IF(E10="","",IFERROR(VLOOKUP(E10,'1-学员信息表'!A:AG,2,0),"错误"))</f>
        <v/>
      </c>
      <c r="G10" s="187"/>
      <c r="H10" s="188"/>
      <c r="I10" s="112"/>
      <c r="J10" s="189"/>
      <c r="K10" s="190"/>
      <c r="L10" s="205" t="str">
        <f>IF(E10="","",IFERROR(VLOOKUP(E10,'1-学员信息表'!A:AG,20,0),"错误"))</f>
        <v/>
      </c>
      <c r="M10" s="192"/>
      <c r="N10" s="193"/>
      <c r="O10" s="203"/>
      <c r="P10" s="190"/>
      <c r="Q10" s="194"/>
      <c r="R10" s="194"/>
      <c r="S10" s="195">
        <f t="shared" si="19"/>
        <v>0</v>
      </c>
      <c r="T10" s="196"/>
      <c r="U10" s="197"/>
      <c r="V10" s="198" t="str">
        <f>IF(E10="","",IFERROR(VLOOKUP(E10,'1-学员信息表'!A:AG,8,0),"错误"))</f>
        <v/>
      </c>
      <c r="W10" s="199"/>
      <c r="X10" s="199"/>
      <c r="Y10" s="113"/>
      <c r="Z10" s="199"/>
      <c r="AA10" s="200" t="str">
        <f>IF(I10="","",IFERROR(VLOOKUP(I10,'2-班级信息'!A:AM,23,0),"错误"))</f>
        <v/>
      </c>
      <c r="AB10" s="201">
        <f t="shared" si="1"/>
        <v>0</v>
      </c>
      <c r="AC10" s="201"/>
      <c r="AD10" s="198" t="str">
        <f>IF(I10="","",IFERROR(VLOOKUP(I10,'2-班级信息'!A:AM,24,0),"错误"))</f>
        <v/>
      </c>
      <c r="AE10" s="201">
        <f t="shared" si="2"/>
        <v>0</v>
      </c>
      <c r="AF10" s="201"/>
      <c r="AG10" s="202" t="str">
        <f t="shared" si="13"/>
        <v/>
      </c>
      <c r="AH10" s="201"/>
      <c r="AI10" s="201"/>
      <c r="AJ10" s="198" t="str">
        <f t="shared" si="14"/>
        <v/>
      </c>
      <c r="AK10" s="201">
        <f t="shared" si="15"/>
        <v>0</v>
      </c>
      <c r="AL10" s="201"/>
      <c r="AM10" s="202" t="str">
        <f t="shared" si="16"/>
        <v/>
      </c>
      <c r="AN10" s="201">
        <f t="shared" si="5"/>
        <v>0</v>
      </c>
      <c r="AO10" s="201"/>
      <c r="AP10" s="202"/>
      <c r="AQ10" s="201"/>
      <c r="AR10" s="203"/>
      <c r="AS10" s="206"/>
      <c r="AT10" s="201">
        <f t="shared" si="4"/>
        <v>0</v>
      </c>
      <c r="AU10" s="201"/>
      <c r="AV10" s="202" t="str">
        <f t="shared" si="17"/>
        <v/>
      </c>
      <c r="AW10" s="201">
        <f t="shared" si="6"/>
        <v>0</v>
      </c>
      <c r="AX10" s="201"/>
      <c r="AY10" s="204" t="str">
        <f t="shared" si="18"/>
        <v/>
      </c>
      <c r="AZ10" s="195">
        <f t="shared" si="8"/>
        <v>0</v>
      </c>
      <c r="BA10" s="195"/>
      <c r="BB10" s="195"/>
      <c r="BC10" s="195">
        <f t="shared" si="11"/>
        <v>0</v>
      </c>
      <c r="BD10" s="195"/>
      <c r="BE10" s="195">
        <f t="shared" si="9"/>
        <v>0</v>
      </c>
      <c r="BG10" s="207"/>
      <c r="BH10" s="207"/>
      <c r="BI10" s="207"/>
      <c r="BM10" s="19" t="s">
        <v>1359</v>
      </c>
      <c r="BS10" s="19" t="s">
        <v>814</v>
      </c>
      <c r="BT10" s="19" t="s">
        <v>1370</v>
      </c>
      <c r="BU10" s="19" t="s">
        <v>1370</v>
      </c>
      <c r="BV10" s="19" t="s">
        <v>773</v>
      </c>
      <c r="BW10" s="19" t="s">
        <v>807</v>
      </c>
      <c r="BY10" s="19">
        <v>200</v>
      </c>
      <c r="BZ10" s="19">
        <v>300</v>
      </c>
      <c r="CA10" s="19">
        <v>50</v>
      </c>
      <c r="CB10" s="19">
        <v>100</v>
      </c>
      <c r="CC10" s="19">
        <v>50</v>
      </c>
      <c r="CD10" s="19">
        <v>100</v>
      </c>
      <c r="CE10" s="19">
        <v>150</v>
      </c>
      <c r="CF10" s="19">
        <v>315</v>
      </c>
      <c r="CG10" s="19">
        <v>90</v>
      </c>
      <c r="CH10" s="19">
        <v>175</v>
      </c>
      <c r="CJ10" s="19" t="s">
        <v>779</v>
      </c>
      <c r="CK10" s="19" t="s">
        <v>49</v>
      </c>
      <c r="CL10" s="19">
        <v>0.1</v>
      </c>
      <c r="CM10" s="19">
        <v>0.08</v>
      </c>
      <c r="CN10" s="19">
        <v>0.1</v>
      </c>
      <c r="CO10" s="19">
        <v>0.08</v>
      </c>
      <c r="CS10" s="19" t="s">
        <v>856</v>
      </c>
      <c r="CT10" s="19">
        <v>0.03</v>
      </c>
    </row>
    <row r="11" spans="1:98" ht="18" customHeight="1">
      <c r="A11" s="8" t="str">
        <f t="shared" si="12"/>
        <v/>
      </c>
      <c r="B11" s="186" t="str">
        <f t="shared" si="10"/>
        <v/>
      </c>
      <c r="C11" s="11" t="str">
        <f>IF(E11="","",+'5-课消明细表'!$G$2)</f>
        <v/>
      </c>
      <c r="D11" s="187"/>
      <c r="E11" s="113"/>
      <c r="F11" s="12" t="str">
        <f>IF(E11="","",IFERROR(VLOOKUP(E11,'1-学员信息表'!A:AG,2,0),"错误"))</f>
        <v/>
      </c>
      <c r="G11" s="187"/>
      <c r="H11" s="188"/>
      <c r="I11" s="112"/>
      <c r="J11" s="189"/>
      <c r="K11" s="190"/>
      <c r="L11" s="205" t="str">
        <f>IF(E11="","",IFERROR(VLOOKUP(E11,'1-学员信息表'!A:AG,20,0),"错误"))</f>
        <v/>
      </c>
      <c r="M11" s="192"/>
      <c r="N11" s="193"/>
      <c r="O11" s="203"/>
      <c r="P11" s="190"/>
      <c r="Q11" s="194"/>
      <c r="R11" s="194"/>
      <c r="S11" s="195">
        <f t="shared" si="19"/>
        <v>0</v>
      </c>
      <c r="T11" s="196"/>
      <c r="U11" s="197"/>
      <c r="V11" s="198" t="str">
        <f>IF(E11="","",IFERROR(VLOOKUP(E11,'1-学员信息表'!A:AG,8,0),"错误"))</f>
        <v/>
      </c>
      <c r="W11" s="199"/>
      <c r="X11" s="199"/>
      <c r="Y11" s="113"/>
      <c r="Z11" s="199"/>
      <c r="AA11" s="200" t="str">
        <f>IF(I11="","",IFERROR(VLOOKUP(I11,'2-班级信息'!A:AM,23,0),"错误"))</f>
        <v/>
      </c>
      <c r="AB11" s="201">
        <f t="shared" si="1"/>
        <v>0</v>
      </c>
      <c r="AC11" s="201"/>
      <c r="AD11" s="198" t="str">
        <f>IF(I11="","",IFERROR(VLOOKUP(I11,'2-班级信息'!A:AM,24,0),"错误"))</f>
        <v/>
      </c>
      <c r="AE11" s="201">
        <f t="shared" si="2"/>
        <v>0</v>
      </c>
      <c r="AF11" s="201"/>
      <c r="AG11" s="202" t="str">
        <f t="shared" si="13"/>
        <v/>
      </c>
      <c r="AH11" s="201"/>
      <c r="AI11" s="201"/>
      <c r="AJ11" s="198" t="str">
        <f t="shared" si="14"/>
        <v/>
      </c>
      <c r="AK11" s="201">
        <f t="shared" si="15"/>
        <v>0</v>
      </c>
      <c r="AL11" s="201"/>
      <c r="AM11" s="202" t="str">
        <f t="shared" si="16"/>
        <v/>
      </c>
      <c r="AN11" s="201">
        <f t="shared" si="5"/>
        <v>0</v>
      </c>
      <c r="AO11" s="201"/>
      <c r="AP11" s="202"/>
      <c r="AQ11" s="201"/>
      <c r="AR11" s="203"/>
      <c r="AS11" s="206"/>
      <c r="AT11" s="201">
        <f t="shared" si="4"/>
        <v>0</v>
      </c>
      <c r="AU11" s="201"/>
      <c r="AV11" s="202" t="str">
        <f t="shared" si="17"/>
        <v/>
      </c>
      <c r="AW11" s="201">
        <f t="shared" si="6"/>
        <v>0</v>
      </c>
      <c r="AX11" s="201"/>
      <c r="AY11" s="204" t="str">
        <f t="shared" si="18"/>
        <v/>
      </c>
      <c r="AZ11" s="195">
        <f t="shared" ref="AZ11:AZ46" si="20">Q11*2.5%</f>
        <v>0</v>
      </c>
      <c r="BA11" s="195"/>
      <c r="BB11" s="195"/>
      <c r="BC11" s="195">
        <f t="shared" si="11"/>
        <v>0</v>
      </c>
      <c r="BD11" s="195"/>
      <c r="BE11" s="195">
        <f t="shared" si="9"/>
        <v>0</v>
      </c>
      <c r="BG11" s="207"/>
      <c r="BH11" s="207"/>
      <c r="BI11" s="207"/>
      <c r="BM11" s="19" t="s">
        <v>1360</v>
      </c>
      <c r="BS11" s="19" t="s">
        <v>816</v>
      </c>
      <c r="BT11" s="19" t="s">
        <v>1371</v>
      </c>
      <c r="BU11" s="19" t="s">
        <v>458</v>
      </c>
      <c r="BV11" s="19" t="s">
        <v>50</v>
      </c>
      <c r="BY11" s="19">
        <v>120</v>
      </c>
      <c r="BZ11" s="19">
        <v>180</v>
      </c>
      <c r="CA11" s="19">
        <v>35</v>
      </c>
      <c r="CB11" s="19">
        <v>70</v>
      </c>
      <c r="CC11" s="19">
        <v>35</v>
      </c>
      <c r="CD11" s="19">
        <v>70</v>
      </c>
      <c r="CE11" s="19">
        <v>110</v>
      </c>
      <c r="CF11" s="19">
        <v>225</v>
      </c>
      <c r="CG11" s="19">
        <v>60</v>
      </c>
      <c r="CH11" s="19">
        <v>125</v>
      </c>
      <c r="CJ11" s="19" t="s">
        <v>780</v>
      </c>
      <c r="CK11" s="19" t="s">
        <v>49</v>
      </c>
      <c r="CL11" s="19">
        <v>0.1</v>
      </c>
      <c r="CM11" s="19">
        <v>0.08</v>
      </c>
      <c r="CN11" s="19">
        <v>0.1</v>
      </c>
      <c r="CO11" s="19">
        <v>0.08</v>
      </c>
      <c r="CS11" s="19" t="s">
        <v>841</v>
      </c>
      <c r="CT11" s="19">
        <v>0.08</v>
      </c>
    </row>
    <row r="12" spans="1:98" ht="18" customHeight="1">
      <c r="A12" s="8" t="str">
        <f t="shared" si="12"/>
        <v/>
      </c>
      <c r="B12" s="186" t="str">
        <f t="shared" si="10"/>
        <v/>
      </c>
      <c r="C12" s="11" t="str">
        <f>IF(E12="","",+'5-课消明细表'!$G$2)</f>
        <v/>
      </c>
      <c r="D12" s="187"/>
      <c r="E12" s="113"/>
      <c r="F12" s="12" t="str">
        <f>IF(E12="","",IFERROR(VLOOKUP(E12,'1-学员信息表'!A:AG,2,0),"错误"))</f>
        <v/>
      </c>
      <c r="G12" s="187"/>
      <c r="H12" s="188"/>
      <c r="I12" s="112"/>
      <c r="J12" s="189"/>
      <c r="K12" s="190"/>
      <c r="L12" s="205" t="str">
        <f>IF(E12="","",IFERROR(VLOOKUP(E12,'1-学员信息表'!A:AG,20,0),"错误"))</f>
        <v/>
      </c>
      <c r="M12" s="192"/>
      <c r="N12" s="193"/>
      <c r="O12" s="203"/>
      <c r="P12" s="190"/>
      <c r="Q12" s="194"/>
      <c r="R12" s="194"/>
      <c r="S12" s="195">
        <f t="shared" si="19"/>
        <v>0</v>
      </c>
      <c r="T12" s="196"/>
      <c r="U12" s="197"/>
      <c r="V12" s="198" t="str">
        <f>IF(E12="","",IFERROR(VLOOKUP(E12,'1-学员信息表'!A:AG,8,0),"错误"))</f>
        <v/>
      </c>
      <c r="W12" s="199"/>
      <c r="X12" s="199"/>
      <c r="Y12" s="113"/>
      <c r="Z12" s="199"/>
      <c r="AA12" s="200" t="str">
        <f>IF(I12="","",IFERROR(VLOOKUP(I12,'2-班级信息'!A:AM,23,0),"错误"))</f>
        <v/>
      </c>
      <c r="AB12" s="201">
        <f t="shared" si="1"/>
        <v>0</v>
      </c>
      <c r="AC12" s="201"/>
      <c r="AD12" s="198" t="str">
        <f>IF(I12="","",IFERROR(VLOOKUP(I12,'2-班级信息'!A:AM,24,0),"错误"))</f>
        <v/>
      </c>
      <c r="AE12" s="201">
        <f t="shared" si="2"/>
        <v>0</v>
      </c>
      <c r="AF12" s="201"/>
      <c r="AG12" s="202" t="str">
        <f t="shared" si="13"/>
        <v/>
      </c>
      <c r="AH12" s="201"/>
      <c r="AI12" s="201"/>
      <c r="AJ12" s="198" t="str">
        <f t="shared" si="14"/>
        <v/>
      </c>
      <c r="AK12" s="201">
        <f t="shared" si="15"/>
        <v>0</v>
      </c>
      <c r="AL12" s="201"/>
      <c r="AM12" s="202" t="str">
        <f t="shared" si="16"/>
        <v/>
      </c>
      <c r="AN12" s="201">
        <f t="shared" si="5"/>
        <v>0</v>
      </c>
      <c r="AO12" s="201"/>
      <c r="AP12" s="202"/>
      <c r="AQ12" s="201"/>
      <c r="AR12" s="203"/>
      <c r="AS12" s="206"/>
      <c r="AT12" s="201">
        <f t="shared" si="4"/>
        <v>0</v>
      </c>
      <c r="AU12" s="201"/>
      <c r="AV12" s="202" t="str">
        <f t="shared" si="17"/>
        <v/>
      </c>
      <c r="AW12" s="201">
        <f t="shared" si="6"/>
        <v>0</v>
      </c>
      <c r="AX12" s="201"/>
      <c r="AY12" s="204" t="str">
        <f t="shared" si="18"/>
        <v/>
      </c>
      <c r="AZ12" s="195">
        <f t="shared" si="20"/>
        <v>0</v>
      </c>
      <c r="BA12" s="195"/>
      <c r="BB12" s="195"/>
      <c r="BC12" s="195">
        <f t="shared" si="11"/>
        <v>0</v>
      </c>
      <c r="BD12" s="195"/>
      <c r="BE12" s="195">
        <f t="shared" si="9"/>
        <v>0</v>
      </c>
      <c r="BG12" s="207"/>
      <c r="BH12" s="207"/>
      <c r="BI12" s="207"/>
      <c r="BM12" s="19" t="s">
        <v>1361</v>
      </c>
      <c r="BS12" s="19" t="s">
        <v>817</v>
      </c>
      <c r="BT12" s="19" t="s">
        <v>1372</v>
      </c>
      <c r="BU12" s="19" t="s">
        <v>460</v>
      </c>
      <c r="BV12" s="19" t="s">
        <v>50</v>
      </c>
      <c r="BY12" s="19">
        <v>120</v>
      </c>
      <c r="BZ12" s="19">
        <v>180</v>
      </c>
      <c r="CA12" s="19">
        <v>35</v>
      </c>
      <c r="CB12" s="19">
        <v>70</v>
      </c>
      <c r="CC12" s="19">
        <v>35</v>
      </c>
      <c r="CD12" s="19">
        <v>70</v>
      </c>
      <c r="CE12" s="19">
        <v>110</v>
      </c>
      <c r="CF12" s="19">
        <v>225</v>
      </c>
      <c r="CG12" s="19">
        <v>60</v>
      </c>
      <c r="CH12" s="19">
        <v>125</v>
      </c>
      <c r="CJ12" s="19" t="s">
        <v>781</v>
      </c>
      <c r="CK12" s="19" t="s">
        <v>49</v>
      </c>
      <c r="CL12" s="19">
        <v>0.1</v>
      </c>
      <c r="CM12" s="19">
        <v>0.08</v>
      </c>
      <c r="CN12" s="19">
        <v>0.1</v>
      </c>
      <c r="CO12" s="19">
        <v>0.08</v>
      </c>
    </row>
    <row r="13" spans="1:98" ht="18" customHeight="1">
      <c r="A13" s="8" t="str">
        <f t="shared" si="12"/>
        <v/>
      </c>
      <c r="B13" s="186" t="str">
        <f t="shared" si="10"/>
        <v/>
      </c>
      <c r="C13" s="11" t="str">
        <f>IF(E13="","",+'5-课消明细表'!$G$2)</f>
        <v/>
      </c>
      <c r="D13" s="187"/>
      <c r="E13" s="113"/>
      <c r="F13" s="12" t="str">
        <f>IF(E13="","",IFERROR(VLOOKUP(E13,'1-学员信息表'!A:AG,2,0),"错误"))</f>
        <v/>
      </c>
      <c r="G13" s="187"/>
      <c r="H13" s="188"/>
      <c r="I13" s="112"/>
      <c r="J13" s="189"/>
      <c r="K13" s="190"/>
      <c r="L13" s="205" t="str">
        <f>IF(E13="","",IFERROR(VLOOKUP(E13,'1-学员信息表'!A:AG,20,0),"错误"))</f>
        <v/>
      </c>
      <c r="M13" s="192"/>
      <c r="N13" s="193"/>
      <c r="O13" s="203"/>
      <c r="P13" s="190"/>
      <c r="Q13" s="194"/>
      <c r="R13" s="194"/>
      <c r="S13" s="195">
        <f t="shared" si="19"/>
        <v>0</v>
      </c>
      <c r="T13" s="196"/>
      <c r="U13" s="197"/>
      <c r="V13" s="198" t="str">
        <f>IF(E13="","",IFERROR(VLOOKUP(E13,'1-学员信息表'!A:AG,8,0),"错误"))</f>
        <v/>
      </c>
      <c r="W13" s="199"/>
      <c r="X13" s="199"/>
      <c r="Y13" s="113"/>
      <c r="Z13" s="199"/>
      <c r="AA13" s="200" t="str">
        <f>IF(I13="","",IFERROR(VLOOKUP(I13,'2-班级信息'!A:AM,23,0),"错误"))</f>
        <v/>
      </c>
      <c r="AB13" s="201">
        <f t="shared" si="1"/>
        <v>0</v>
      </c>
      <c r="AC13" s="201"/>
      <c r="AD13" s="198" t="str">
        <f>IF(I13="","",IFERROR(VLOOKUP(I13,'2-班级信息'!A:AM,24,0),"错误"))</f>
        <v/>
      </c>
      <c r="AE13" s="201">
        <f t="shared" si="2"/>
        <v>0</v>
      </c>
      <c r="AF13" s="201"/>
      <c r="AG13" s="202" t="str">
        <f t="shared" si="13"/>
        <v/>
      </c>
      <c r="AH13" s="201"/>
      <c r="AI13" s="201"/>
      <c r="AJ13" s="198" t="str">
        <f t="shared" si="14"/>
        <v/>
      </c>
      <c r="AK13" s="201">
        <f t="shared" si="15"/>
        <v>0</v>
      </c>
      <c r="AL13" s="201"/>
      <c r="AM13" s="202" t="str">
        <f t="shared" si="16"/>
        <v/>
      </c>
      <c r="AN13" s="201">
        <f t="shared" si="5"/>
        <v>0</v>
      </c>
      <c r="AO13" s="201"/>
      <c r="AP13" s="202"/>
      <c r="AQ13" s="201"/>
      <c r="AR13" s="203"/>
      <c r="AS13" s="206"/>
      <c r="AT13" s="201">
        <f t="shared" si="4"/>
        <v>0</v>
      </c>
      <c r="AU13" s="201"/>
      <c r="AV13" s="202" t="str">
        <f t="shared" si="17"/>
        <v/>
      </c>
      <c r="AW13" s="201">
        <f t="shared" si="6"/>
        <v>0</v>
      </c>
      <c r="AX13" s="201"/>
      <c r="AY13" s="204" t="str">
        <f t="shared" si="18"/>
        <v/>
      </c>
      <c r="AZ13" s="195">
        <f t="shared" si="20"/>
        <v>0</v>
      </c>
      <c r="BA13" s="195"/>
      <c r="BB13" s="195"/>
      <c r="BC13" s="195">
        <f t="shared" si="11"/>
        <v>0</v>
      </c>
      <c r="BD13" s="195"/>
      <c r="BE13" s="195">
        <f t="shared" si="9"/>
        <v>0</v>
      </c>
      <c r="BG13" s="207"/>
      <c r="BH13" s="207"/>
      <c r="BI13" s="207"/>
      <c r="BM13" s="19" t="s">
        <v>1362</v>
      </c>
      <c r="BS13" s="19" t="s">
        <v>819</v>
      </c>
      <c r="BT13" s="19" t="s">
        <v>819</v>
      </c>
      <c r="BU13" s="19" t="s">
        <v>1405</v>
      </c>
      <c r="BV13" s="19" t="s">
        <v>50</v>
      </c>
      <c r="BW13" s="19" t="s">
        <v>808</v>
      </c>
      <c r="BX13" s="19" t="s">
        <v>809</v>
      </c>
      <c r="BY13" s="19">
        <v>160</v>
      </c>
      <c r="BZ13" s="19">
        <v>240</v>
      </c>
      <c r="CA13" s="19">
        <v>45</v>
      </c>
      <c r="CB13" s="19">
        <v>85</v>
      </c>
      <c r="CC13" s="19">
        <v>45</v>
      </c>
      <c r="CD13" s="19">
        <v>85</v>
      </c>
      <c r="CE13" s="19">
        <v>40</v>
      </c>
      <c r="CF13" s="19">
        <v>275</v>
      </c>
      <c r="CG13" s="19">
        <v>40</v>
      </c>
      <c r="CH13" s="19">
        <v>150</v>
      </c>
    </row>
    <row r="14" spans="1:98" ht="18" customHeight="1">
      <c r="A14" s="8" t="str">
        <f t="shared" si="12"/>
        <v/>
      </c>
      <c r="B14" s="186" t="str">
        <f t="shared" si="10"/>
        <v/>
      </c>
      <c r="C14" s="11" t="str">
        <f>IF(E14="","",+'5-课消明细表'!$G$2)</f>
        <v/>
      </c>
      <c r="D14" s="187"/>
      <c r="E14" s="113"/>
      <c r="F14" s="12" t="str">
        <f>IF(E14="","",IFERROR(VLOOKUP(E14,'1-学员信息表'!A:AG,2,0),"错误"))</f>
        <v/>
      </c>
      <c r="G14" s="187"/>
      <c r="H14" s="188"/>
      <c r="I14" s="112"/>
      <c r="J14" s="189"/>
      <c r="K14" s="190"/>
      <c r="L14" s="205" t="str">
        <f>IF(E14="","",IFERROR(VLOOKUP(E14,'1-学员信息表'!A:AG,20,0),"错误"))</f>
        <v/>
      </c>
      <c r="M14" s="192"/>
      <c r="N14" s="193"/>
      <c r="O14" s="203"/>
      <c r="P14" s="190"/>
      <c r="Q14" s="194"/>
      <c r="R14" s="194"/>
      <c r="S14" s="195">
        <f t="shared" si="19"/>
        <v>0</v>
      </c>
      <c r="T14" s="196"/>
      <c r="U14" s="197"/>
      <c r="V14" s="198" t="str">
        <f>IF(E14="","",IFERROR(VLOOKUP(E14,'1-学员信息表'!A:AG,8,0),"错误"))</f>
        <v/>
      </c>
      <c r="W14" s="199"/>
      <c r="X14" s="199"/>
      <c r="Y14" s="113"/>
      <c r="Z14" s="199"/>
      <c r="AA14" s="200" t="str">
        <f>IF(I14="","",IFERROR(VLOOKUP(I14,'2-班级信息'!A:AM,23,0),"错误"))</f>
        <v/>
      </c>
      <c r="AB14" s="201">
        <f t="shared" si="1"/>
        <v>0</v>
      </c>
      <c r="AC14" s="201"/>
      <c r="AD14" s="198" t="str">
        <f>IF(I14="","",IFERROR(VLOOKUP(I14,'2-班级信息'!A:AM,24,0),"错误"))</f>
        <v/>
      </c>
      <c r="AE14" s="201">
        <f t="shared" si="2"/>
        <v>0</v>
      </c>
      <c r="AF14" s="201"/>
      <c r="AG14" s="202" t="str">
        <f t="shared" si="13"/>
        <v/>
      </c>
      <c r="AH14" s="201"/>
      <c r="AI14" s="201"/>
      <c r="AJ14" s="198" t="str">
        <f t="shared" si="14"/>
        <v/>
      </c>
      <c r="AK14" s="201">
        <f t="shared" si="15"/>
        <v>0</v>
      </c>
      <c r="AL14" s="201"/>
      <c r="AM14" s="202" t="str">
        <f t="shared" si="16"/>
        <v/>
      </c>
      <c r="AN14" s="201">
        <f t="shared" si="5"/>
        <v>0</v>
      </c>
      <c r="AO14" s="201"/>
      <c r="AP14" s="202"/>
      <c r="AQ14" s="201"/>
      <c r="AR14" s="203"/>
      <c r="AS14" s="206"/>
      <c r="AT14" s="201">
        <f t="shared" si="4"/>
        <v>0</v>
      </c>
      <c r="AU14" s="201"/>
      <c r="AV14" s="202" t="str">
        <f t="shared" si="17"/>
        <v/>
      </c>
      <c r="AW14" s="201">
        <f t="shared" si="6"/>
        <v>0</v>
      </c>
      <c r="AX14" s="201"/>
      <c r="AY14" s="204" t="str">
        <f t="shared" si="18"/>
        <v/>
      </c>
      <c r="AZ14" s="195">
        <f t="shared" si="20"/>
        <v>0</v>
      </c>
      <c r="BA14" s="195"/>
      <c r="BB14" s="195"/>
      <c r="BC14" s="195">
        <f t="shared" si="11"/>
        <v>0</v>
      </c>
      <c r="BD14" s="195"/>
      <c r="BE14" s="195">
        <f t="shared" si="9"/>
        <v>0</v>
      </c>
      <c r="BG14" s="207"/>
      <c r="BH14" s="207"/>
      <c r="BI14" s="207"/>
      <c r="BM14" s="19" t="s">
        <v>1363</v>
      </c>
      <c r="BS14" s="19" t="s">
        <v>818</v>
      </c>
      <c r="BT14" s="19" t="s">
        <v>1373</v>
      </c>
      <c r="BU14" s="19" t="s">
        <v>463</v>
      </c>
      <c r="BV14" s="19" t="s">
        <v>50</v>
      </c>
      <c r="BW14" s="19" t="s">
        <v>782</v>
      </c>
      <c r="BX14" s="19" t="s">
        <v>810</v>
      </c>
      <c r="BY14" s="19">
        <v>160</v>
      </c>
      <c r="BZ14" s="19">
        <v>240</v>
      </c>
      <c r="CA14" s="19">
        <v>45</v>
      </c>
      <c r="CB14" s="19">
        <v>85</v>
      </c>
      <c r="CC14" s="19">
        <v>45</v>
      </c>
      <c r="CD14" s="19">
        <v>85</v>
      </c>
      <c r="CE14" s="19">
        <v>40</v>
      </c>
      <c r="CF14" s="19">
        <v>275</v>
      </c>
      <c r="CG14" s="19">
        <v>40</v>
      </c>
      <c r="CH14" s="19">
        <v>150</v>
      </c>
    </row>
    <row r="15" spans="1:98" ht="18" customHeight="1">
      <c r="A15" s="8" t="str">
        <f t="shared" si="12"/>
        <v/>
      </c>
      <c r="B15" s="186" t="str">
        <f t="shared" si="10"/>
        <v/>
      </c>
      <c r="C15" s="11" t="str">
        <f>IF(E15="","",+'5-课消明细表'!$G$2)</f>
        <v/>
      </c>
      <c r="D15" s="187"/>
      <c r="E15" s="113"/>
      <c r="F15" s="12" t="str">
        <f>IF(E15="","",IFERROR(VLOOKUP(E15,'1-学员信息表'!A:AG,2,0),"错误"))</f>
        <v/>
      </c>
      <c r="G15" s="187"/>
      <c r="H15" s="188"/>
      <c r="I15" s="112"/>
      <c r="J15" s="189"/>
      <c r="K15" s="190"/>
      <c r="L15" s="205" t="str">
        <f>IF(E15="","",IFERROR(VLOOKUP(E15,'1-学员信息表'!A:AG,20,0),"错误"))</f>
        <v/>
      </c>
      <c r="M15" s="192"/>
      <c r="N15" s="193"/>
      <c r="O15" s="203"/>
      <c r="P15" s="190"/>
      <c r="Q15" s="194"/>
      <c r="R15" s="194"/>
      <c r="S15" s="195">
        <f t="shared" si="19"/>
        <v>0</v>
      </c>
      <c r="T15" s="196"/>
      <c r="U15" s="197"/>
      <c r="V15" s="198" t="str">
        <f>IF(E15="","",IFERROR(VLOOKUP(E15,'1-学员信息表'!A:AG,8,0),"错误"))</f>
        <v/>
      </c>
      <c r="W15" s="199"/>
      <c r="X15" s="199"/>
      <c r="Y15" s="113"/>
      <c r="Z15" s="199"/>
      <c r="AA15" s="200" t="str">
        <f>IF(I15="","",IFERROR(VLOOKUP(I15,'2-班级信息'!A:AM,23,0),"错误"))</f>
        <v/>
      </c>
      <c r="AB15" s="201">
        <f t="shared" si="1"/>
        <v>0</v>
      </c>
      <c r="AC15" s="201"/>
      <c r="AD15" s="198" t="str">
        <f>IF(I15="","",IFERROR(VLOOKUP(I15,'2-班级信息'!A:AM,24,0),"错误"))</f>
        <v/>
      </c>
      <c r="AE15" s="201">
        <f t="shared" si="2"/>
        <v>0</v>
      </c>
      <c r="AF15" s="201"/>
      <c r="AG15" s="202" t="str">
        <f t="shared" si="13"/>
        <v/>
      </c>
      <c r="AH15" s="201"/>
      <c r="AI15" s="201"/>
      <c r="AJ15" s="198" t="str">
        <f t="shared" si="14"/>
        <v/>
      </c>
      <c r="AK15" s="201">
        <f t="shared" si="15"/>
        <v>0</v>
      </c>
      <c r="AL15" s="201"/>
      <c r="AM15" s="202" t="str">
        <f t="shared" si="16"/>
        <v/>
      </c>
      <c r="AN15" s="201">
        <f t="shared" si="5"/>
        <v>0</v>
      </c>
      <c r="AO15" s="201"/>
      <c r="AP15" s="202"/>
      <c r="AQ15" s="201"/>
      <c r="AR15" s="203"/>
      <c r="AS15" s="206"/>
      <c r="AT15" s="201">
        <f t="shared" si="4"/>
        <v>0</v>
      </c>
      <c r="AU15" s="201"/>
      <c r="AV15" s="202" t="str">
        <f t="shared" si="17"/>
        <v/>
      </c>
      <c r="AW15" s="201">
        <f t="shared" si="6"/>
        <v>0</v>
      </c>
      <c r="AX15" s="201"/>
      <c r="AY15" s="204" t="str">
        <f t="shared" si="18"/>
        <v/>
      </c>
      <c r="AZ15" s="195">
        <f t="shared" si="20"/>
        <v>0</v>
      </c>
      <c r="BA15" s="195"/>
      <c r="BB15" s="195"/>
      <c r="BC15" s="195">
        <f t="shared" si="11"/>
        <v>0</v>
      </c>
      <c r="BD15" s="195"/>
      <c r="BE15" s="195">
        <f t="shared" si="9"/>
        <v>0</v>
      </c>
      <c r="BG15" s="207"/>
      <c r="BH15" s="207"/>
      <c r="BI15" s="207"/>
      <c r="BM15" s="19" t="s">
        <v>1364</v>
      </c>
      <c r="BS15" s="19" t="s">
        <v>820</v>
      </c>
      <c r="BT15" s="19" t="s">
        <v>1404</v>
      </c>
      <c r="BU15" s="19" t="s">
        <v>821</v>
      </c>
      <c r="BV15" s="19" t="s">
        <v>50</v>
      </c>
      <c r="BW15" s="19" t="s">
        <v>783</v>
      </c>
      <c r="BY15" s="19">
        <v>80</v>
      </c>
      <c r="BZ15" s="19">
        <v>120</v>
      </c>
      <c r="CA15" s="19">
        <v>20</v>
      </c>
      <c r="CB15" s="19">
        <v>35</v>
      </c>
      <c r="CC15" s="19">
        <v>20</v>
      </c>
      <c r="CD15" s="19">
        <v>35</v>
      </c>
      <c r="CE15" s="19">
        <v>55</v>
      </c>
      <c r="CF15" s="19">
        <v>110</v>
      </c>
      <c r="CG15" s="19">
        <v>30</v>
      </c>
      <c r="CH15" s="19">
        <v>60</v>
      </c>
    </row>
    <row r="16" spans="1:98" ht="18" customHeight="1">
      <c r="A16" s="8" t="str">
        <f t="shared" si="12"/>
        <v/>
      </c>
      <c r="B16" s="186" t="str">
        <f t="shared" si="10"/>
        <v/>
      </c>
      <c r="C16" s="11" t="str">
        <f>IF(E16="","",+'5-课消明细表'!$G$2)</f>
        <v/>
      </c>
      <c r="D16" s="187"/>
      <c r="E16" s="113"/>
      <c r="F16" s="12" t="str">
        <f>IF(E16="","",IFERROR(VLOOKUP(E16,'1-学员信息表'!A:AG,2,0),"错误"))</f>
        <v/>
      </c>
      <c r="G16" s="187"/>
      <c r="H16" s="188"/>
      <c r="I16" s="112"/>
      <c r="J16" s="189"/>
      <c r="K16" s="190"/>
      <c r="L16" s="205" t="str">
        <f>IF(E16="","",IFERROR(VLOOKUP(E16,'1-学员信息表'!A:AG,20,0),"错误"))</f>
        <v/>
      </c>
      <c r="M16" s="192"/>
      <c r="N16" s="193"/>
      <c r="O16" s="203"/>
      <c r="P16" s="190"/>
      <c r="Q16" s="194"/>
      <c r="R16" s="194"/>
      <c r="S16" s="195">
        <f t="shared" si="19"/>
        <v>0</v>
      </c>
      <c r="T16" s="196"/>
      <c r="U16" s="197"/>
      <c r="V16" s="198" t="str">
        <f>IF(E16="","",IFERROR(VLOOKUP(E16,'1-学员信息表'!A:AG,8,0),"错误"))</f>
        <v/>
      </c>
      <c r="W16" s="199"/>
      <c r="X16" s="199"/>
      <c r="Y16" s="113"/>
      <c r="Z16" s="199"/>
      <c r="AA16" s="200" t="str">
        <f>IF(I16="","",IFERROR(VLOOKUP(I16,'2-班级信息'!A:AM,23,0),"错误"))</f>
        <v/>
      </c>
      <c r="AB16" s="201">
        <f t="shared" si="1"/>
        <v>0</v>
      </c>
      <c r="AC16" s="201"/>
      <c r="AD16" s="198" t="str">
        <f>IF(I16="","",IFERROR(VLOOKUP(I16,'2-班级信息'!A:AM,24,0),"错误"))</f>
        <v/>
      </c>
      <c r="AE16" s="201">
        <f t="shared" si="2"/>
        <v>0</v>
      </c>
      <c r="AF16" s="201"/>
      <c r="AG16" s="202" t="str">
        <f t="shared" si="13"/>
        <v/>
      </c>
      <c r="AH16" s="201"/>
      <c r="AI16" s="201"/>
      <c r="AJ16" s="198" t="str">
        <f t="shared" si="14"/>
        <v/>
      </c>
      <c r="AK16" s="201">
        <f t="shared" si="15"/>
        <v>0</v>
      </c>
      <c r="AL16" s="201"/>
      <c r="AM16" s="202" t="str">
        <f t="shared" si="16"/>
        <v/>
      </c>
      <c r="AN16" s="201">
        <f t="shared" si="5"/>
        <v>0</v>
      </c>
      <c r="AO16" s="201"/>
      <c r="AP16" s="202"/>
      <c r="AQ16" s="201"/>
      <c r="AR16" s="203"/>
      <c r="AS16" s="206"/>
      <c r="AT16" s="201">
        <f t="shared" si="4"/>
        <v>0</v>
      </c>
      <c r="AU16" s="201"/>
      <c r="AV16" s="202" t="str">
        <f t="shared" si="17"/>
        <v/>
      </c>
      <c r="AW16" s="201">
        <f t="shared" si="6"/>
        <v>0</v>
      </c>
      <c r="AX16" s="201"/>
      <c r="AY16" s="204" t="str">
        <f t="shared" si="18"/>
        <v/>
      </c>
      <c r="AZ16" s="195">
        <f t="shared" si="20"/>
        <v>0</v>
      </c>
      <c r="BA16" s="195"/>
      <c r="BB16" s="195"/>
      <c r="BC16" s="195">
        <f t="shared" si="11"/>
        <v>0</v>
      </c>
      <c r="BD16" s="195"/>
      <c r="BE16" s="195">
        <f t="shared" si="9"/>
        <v>0</v>
      </c>
      <c r="BG16" s="207"/>
      <c r="BH16" s="207"/>
      <c r="BI16" s="207"/>
    </row>
    <row r="17" spans="1:86" ht="18" customHeight="1">
      <c r="A17" s="8" t="str">
        <f t="shared" si="12"/>
        <v/>
      </c>
      <c r="B17" s="186" t="str">
        <f t="shared" si="10"/>
        <v/>
      </c>
      <c r="C17" s="11" t="str">
        <f>IF(E17="","",+'5-课消明细表'!$G$2)</f>
        <v/>
      </c>
      <c r="D17" s="187"/>
      <c r="E17" s="113"/>
      <c r="F17" s="12" t="str">
        <f>IF(E17="","",IFERROR(VLOOKUP(E17,'1-学员信息表'!A:AG,2,0),"错误"))</f>
        <v/>
      </c>
      <c r="G17" s="187"/>
      <c r="H17" s="188"/>
      <c r="I17" s="112"/>
      <c r="J17" s="189"/>
      <c r="K17" s="190"/>
      <c r="L17" s="205" t="str">
        <f>IF(E17="","",IFERROR(VLOOKUP(E17,'1-学员信息表'!A:AG,20,0),"错误"))</f>
        <v/>
      </c>
      <c r="M17" s="192"/>
      <c r="N17" s="193"/>
      <c r="O17" s="203"/>
      <c r="P17" s="190"/>
      <c r="Q17" s="194"/>
      <c r="R17" s="194"/>
      <c r="S17" s="195">
        <f t="shared" si="19"/>
        <v>0</v>
      </c>
      <c r="T17" s="196"/>
      <c r="U17" s="197"/>
      <c r="V17" s="198" t="str">
        <f>IF(E17="","",IFERROR(VLOOKUP(E17,'1-学员信息表'!A:AG,8,0),"错误"))</f>
        <v/>
      </c>
      <c r="W17" s="199"/>
      <c r="X17" s="199"/>
      <c r="Y17" s="113"/>
      <c r="Z17" s="199"/>
      <c r="AA17" s="200" t="str">
        <f>IF(I17="","",IFERROR(VLOOKUP(I17,'2-班级信息'!A:AM,23,0),"错误"))</f>
        <v/>
      </c>
      <c r="AB17" s="201">
        <f t="shared" si="1"/>
        <v>0</v>
      </c>
      <c r="AC17" s="201"/>
      <c r="AD17" s="198" t="str">
        <f>IF(I17="","",IFERROR(VLOOKUP(I17,'2-班级信息'!A:AM,24,0),"错误"))</f>
        <v/>
      </c>
      <c r="AE17" s="201">
        <f t="shared" si="2"/>
        <v>0</v>
      </c>
      <c r="AF17" s="201"/>
      <c r="AG17" s="202" t="str">
        <f t="shared" si="13"/>
        <v/>
      </c>
      <c r="AH17" s="201"/>
      <c r="AI17" s="201"/>
      <c r="AJ17" s="198" t="str">
        <f t="shared" si="14"/>
        <v/>
      </c>
      <c r="AK17" s="201">
        <f t="shared" si="15"/>
        <v>0</v>
      </c>
      <c r="AL17" s="201"/>
      <c r="AM17" s="202" t="str">
        <f t="shared" si="16"/>
        <v/>
      </c>
      <c r="AN17" s="201">
        <f t="shared" si="5"/>
        <v>0</v>
      </c>
      <c r="AO17" s="201"/>
      <c r="AP17" s="202"/>
      <c r="AQ17" s="201"/>
      <c r="AR17" s="203"/>
      <c r="AS17" s="206"/>
      <c r="AT17" s="201">
        <f t="shared" ref="AT17:AT46" si="21">IF(OR(D17="退差额",L17="初三",L17="高一",L17="高二",L17="高三"),0,IF(AS17="招生顾问",(P17+Q17)*4%,(P17+Q17)*5%))</f>
        <v>0</v>
      </c>
      <c r="AU17" s="201"/>
      <c r="AV17" s="202" t="str">
        <f t="shared" si="17"/>
        <v/>
      </c>
      <c r="AW17" s="201">
        <f t="shared" si="6"/>
        <v>0</v>
      </c>
      <c r="AX17" s="201"/>
      <c r="AY17" s="204" t="str">
        <f t="shared" si="18"/>
        <v/>
      </c>
      <c r="AZ17" s="195">
        <f t="shared" si="20"/>
        <v>0</v>
      </c>
      <c r="BA17" s="195"/>
      <c r="BB17" s="195"/>
      <c r="BC17" s="195">
        <f t="shared" si="11"/>
        <v>0</v>
      </c>
      <c r="BD17" s="195"/>
      <c r="BE17" s="195">
        <f t="shared" si="9"/>
        <v>0</v>
      </c>
      <c r="BG17" s="207"/>
      <c r="BH17" s="207"/>
      <c r="BI17" s="207"/>
      <c r="BM17" s="19" t="s">
        <v>1059</v>
      </c>
      <c r="BS17" s="19" t="s">
        <v>1365</v>
      </c>
      <c r="BT17" s="19" t="s">
        <v>1365</v>
      </c>
      <c r="BU17" s="19" t="s">
        <v>1396</v>
      </c>
      <c r="BY17" s="19">
        <v>200</v>
      </c>
      <c r="BZ17" s="19">
        <v>300</v>
      </c>
      <c r="CA17" s="19">
        <v>50</v>
      </c>
      <c r="CB17" s="19">
        <v>100</v>
      </c>
      <c r="CC17" s="19">
        <v>50</v>
      </c>
      <c r="CD17" s="19">
        <v>100</v>
      </c>
      <c r="CE17" s="19">
        <v>150</v>
      </c>
      <c r="CF17" s="19">
        <v>315</v>
      </c>
      <c r="CG17" s="19">
        <v>90</v>
      </c>
      <c r="CH17" s="19">
        <v>175</v>
      </c>
    </row>
    <row r="18" spans="1:86" ht="18" customHeight="1">
      <c r="A18" s="8" t="str">
        <f t="shared" si="12"/>
        <v/>
      </c>
      <c r="B18" s="186" t="str">
        <f t="shared" si="10"/>
        <v/>
      </c>
      <c r="C18" s="11" t="str">
        <f>IF(E18="","",+'5-课消明细表'!$G$2)</f>
        <v/>
      </c>
      <c r="D18" s="187"/>
      <c r="E18" s="113"/>
      <c r="F18" s="12" t="str">
        <f>IF(E18="","",IFERROR(VLOOKUP(E18,'1-学员信息表'!A:AG,2,0),"错误"))</f>
        <v/>
      </c>
      <c r="G18" s="187"/>
      <c r="H18" s="188"/>
      <c r="I18" s="112"/>
      <c r="J18" s="189"/>
      <c r="K18" s="190"/>
      <c r="L18" s="205" t="str">
        <f>IF(E18="","",IFERROR(VLOOKUP(E18,'1-学员信息表'!A:AG,20,0),"错误"))</f>
        <v/>
      </c>
      <c r="M18" s="192"/>
      <c r="N18" s="193"/>
      <c r="O18" s="203"/>
      <c r="P18" s="190"/>
      <c r="Q18" s="194"/>
      <c r="R18" s="194"/>
      <c r="S18" s="195">
        <f t="shared" si="19"/>
        <v>0</v>
      </c>
      <c r="T18" s="196"/>
      <c r="U18" s="197"/>
      <c r="V18" s="198" t="str">
        <f>IF(E18="","",IFERROR(VLOOKUP(E18,'1-学员信息表'!A:AG,8,0),"错误"))</f>
        <v/>
      </c>
      <c r="W18" s="199"/>
      <c r="X18" s="199"/>
      <c r="Y18" s="113"/>
      <c r="Z18" s="199"/>
      <c r="AA18" s="200" t="str">
        <f>IF(I18="","",IFERROR(VLOOKUP(I18,'2-班级信息'!A:AM,23,0),"错误"))</f>
        <v/>
      </c>
      <c r="AB18" s="201">
        <f t="shared" si="1"/>
        <v>0</v>
      </c>
      <c r="AC18" s="201"/>
      <c r="AD18" s="198" t="str">
        <f>IF(I18="","",IFERROR(VLOOKUP(I18,'2-班级信息'!A:AM,24,0),"错误"))</f>
        <v/>
      </c>
      <c r="AE18" s="201">
        <f t="shared" si="2"/>
        <v>0</v>
      </c>
      <c r="AF18" s="201"/>
      <c r="AG18" s="202" t="str">
        <f t="shared" si="13"/>
        <v/>
      </c>
      <c r="AH18" s="201"/>
      <c r="AI18" s="201"/>
      <c r="AJ18" s="198" t="str">
        <f t="shared" si="14"/>
        <v/>
      </c>
      <c r="AK18" s="201">
        <f t="shared" si="15"/>
        <v>0</v>
      </c>
      <c r="AL18" s="201"/>
      <c r="AM18" s="202" t="str">
        <f t="shared" si="16"/>
        <v/>
      </c>
      <c r="AN18" s="201">
        <f t="shared" si="5"/>
        <v>0</v>
      </c>
      <c r="AO18" s="201"/>
      <c r="AP18" s="202"/>
      <c r="AQ18" s="201"/>
      <c r="AR18" s="203"/>
      <c r="AS18" s="206"/>
      <c r="AT18" s="201">
        <f t="shared" si="21"/>
        <v>0</v>
      </c>
      <c r="AU18" s="201"/>
      <c r="AV18" s="202" t="str">
        <f t="shared" si="17"/>
        <v/>
      </c>
      <c r="AW18" s="201">
        <f t="shared" ref="AW18:AW46" si="22">IF(OR(D18="退差额",L18="初三",L18="高一",L18="高二",L18="高三"),0,(P18+Q18)*1%)</f>
        <v>0</v>
      </c>
      <c r="AX18" s="201"/>
      <c r="AY18" s="204" t="str">
        <f t="shared" si="18"/>
        <v/>
      </c>
      <c r="AZ18" s="195">
        <f t="shared" si="20"/>
        <v>0</v>
      </c>
      <c r="BA18" s="195"/>
      <c r="BB18" s="195"/>
      <c r="BC18" s="195">
        <f t="shared" si="11"/>
        <v>0</v>
      </c>
      <c r="BD18" s="195"/>
      <c r="BE18" s="195">
        <f t="shared" si="9"/>
        <v>0</v>
      </c>
      <c r="BG18" s="207"/>
      <c r="BH18" s="207"/>
      <c r="BI18" s="207"/>
      <c r="BM18" s="19" t="s">
        <v>1046</v>
      </c>
      <c r="BS18" s="19" t="s">
        <v>1365</v>
      </c>
      <c r="BT18" s="19" t="s">
        <v>1395</v>
      </c>
      <c r="BY18" s="19">
        <v>200</v>
      </c>
      <c r="BZ18" s="19">
        <v>300</v>
      </c>
      <c r="CA18" s="19">
        <v>50</v>
      </c>
      <c r="CB18" s="19">
        <v>100</v>
      </c>
      <c r="CC18" s="19">
        <v>50</v>
      </c>
      <c r="CD18" s="19">
        <v>100</v>
      </c>
      <c r="CE18" s="19">
        <v>150</v>
      </c>
      <c r="CF18" s="19">
        <v>315</v>
      </c>
      <c r="CG18" s="19">
        <v>90</v>
      </c>
      <c r="CH18" s="19">
        <v>175</v>
      </c>
    </row>
    <row r="19" spans="1:86" ht="18" customHeight="1">
      <c r="A19" s="8" t="str">
        <f t="shared" si="12"/>
        <v/>
      </c>
      <c r="B19" s="186" t="str">
        <f t="shared" si="10"/>
        <v/>
      </c>
      <c r="C19" s="11" t="str">
        <f>IF(E19="","",+'5-课消明细表'!$G$2)</f>
        <v/>
      </c>
      <c r="D19" s="187"/>
      <c r="E19" s="113"/>
      <c r="F19" s="12" t="str">
        <f>IF(E19="","",IFERROR(VLOOKUP(E19,'1-学员信息表'!A:AG,2,0),"错误"))</f>
        <v/>
      </c>
      <c r="G19" s="187"/>
      <c r="H19" s="188"/>
      <c r="I19" s="112"/>
      <c r="J19" s="189"/>
      <c r="K19" s="190"/>
      <c r="L19" s="205" t="str">
        <f>IF(E19="","",IFERROR(VLOOKUP(E19,'1-学员信息表'!A:AG,20,0),"错误"))</f>
        <v/>
      </c>
      <c r="M19" s="192"/>
      <c r="N19" s="193"/>
      <c r="O19" s="203"/>
      <c r="P19" s="190"/>
      <c r="Q19" s="194"/>
      <c r="R19" s="194"/>
      <c r="S19" s="195">
        <f t="shared" si="19"/>
        <v>0</v>
      </c>
      <c r="T19" s="196"/>
      <c r="U19" s="197"/>
      <c r="V19" s="198" t="str">
        <f>IF(E19="","",IFERROR(VLOOKUP(E19,'1-学员信息表'!A:AG,8,0),"错误"))</f>
        <v/>
      </c>
      <c r="W19" s="199"/>
      <c r="X19" s="199"/>
      <c r="Y19" s="113"/>
      <c r="Z19" s="199"/>
      <c r="AA19" s="200" t="str">
        <f>IF(I19="","",IFERROR(VLOOKUP(I19,'2-班级信息'!A:AM,23,0),"错误"))</f>
        <v/>
      </c>
      <c r="AB19" s="201">
        <f t="shared" si="1"/>
        <v>0</v>
      </c>
      <c r="AC19" s="201"/>
      <c r="AD19" s="198" t="str">
        <f>IF(I19="","",IFERROR(VLOOKUP(I19,'2-班级信息'!A:AM,24,0),"错误"))</f>
        <v/>
      </c>
      <c r="AE19" s="201">
        <f t="shared" si="2"/>
        <v>0</v>
      </c>
      <c r="AF19" s="201"/>
      <c r="AG19" s="202" t="str">
        <f t="shared" si="13"/>
        <v/>
      </c>
      <c r="AH19" s="201"/>
      <c r="AI19" s="201"/>
      <c r="AJ19" s="198" t="str">
        <f t="shared" si="14"/>
        <v/>
      </c>
      <c r="AK19" s="201">
        <f t="shared" si="15"/>
        <v>0</v>
      </c>
      <c r="AL19" s="201"/>
      <c r="AM19" s="202" t="str">
        <f t="shared" si="16"/>
        <v/>
      </c>
      <c r="AN19" s="201">
        <f t="shared" si="5"/>
        <v>0</v>
      </c>
      <c r="AO19" s="201"/>
      <c r="AP19" s="202"/>
      <c r="AQ19" s="201"/>
      <c r="AR19" s="203"/>
      <c r="AS19" s="206"/>
      <c r="AT19" s="201">
        <f t="shared" si="21"/>
        <v>0</v>
      </c>
      <c r="AU19" s="201"/>
      <c r="AV19" s="202" t="str">
        <f t="shared" si="17"/>
        <v/>
      </c>
      <c r="AW19" s="201">
        <f t="shared" si="22"/>
        <v>0</v>
      </c>
      <c r="AX19" s="201"/>
      <c r="AY19" s="204" t="str">
        <f t="shared" si="18"/>
        <v/>
      </c>
      <c r="AZ19" s="195">
        <f t="shared" si="20"/>
        <v>0</v>
      </c>
      <c r="BA19" s="195"/>
      <c r="BB19" s="195"/>
      <c r="BC19" s="195">
        <f t="shared" si="11"/>
        <v>0</v>
      </c>
      <c r="BD19" s="195"/>
      <c r="BE19" s="195">
        <f t="shared" si="9"/>
        <v>0</v>
      </c>
      <c r="BM19" s="19" t="s">
        <v>1347</v>
      </c>
      <c r="BS19" s="19" t="s">
        <v>1374</v>
      </c>
      <c r="BT19" s="19" t="s">
        <v>1375</v>
      </c>
      <c r="BU19" s="19" t="s">
        <v>1375</v>
      </c>
      <c r="BY19" s="19">
        <v>200</v>
      </c>
      <c r="BZ19" s="19">
        <v>300</v>
      </c>
      <c r="CA19" s="19">
        <v>50</v>
      </c>
      <c r="CB19" s="19">
        <v>100</v>
      </c>
      <c r="CC19" s="19">
        <v>50</v>
      </c>
      <c r="CD19" s="19">
        <v>100</v>
      </c>
      <c r="CE19" s="19">
        <v>150</v>
      </c>
      <c r="CF19" s="19">
        <v>315</v>
      </c>
      <c r="CG19" s="19">
        <v>90</v>
      </c>
      <c r="CH19" s="19">
        <v>175</v>
      </c>
    </row>
    <row r="20" spans="1:86" ht="18" customHeight="1">
      <c r="A20" s="8" t="str">
        <f t="shared" si="12"/>
        <v/>
      </c>
      <c r="B20" s="186" t="str">
        <f t="shared" si="10"/>
        <v/>
      </c>
      <c r="C20" s="11" t="str">
        <f>IF(E20="","",+'5-课消明细表'!$G$2)</f>
        <v/>
      </c>
      <c r="D20" s="187"/>
      <c r="E20" s="113"/>
      <c r="F20" s="12" t="str">
        <f>IF(E20="","",IFERROR(VLOOKUP(E20,'1-学员信息表'!A:AG,2,0),"错误"))</f>
        <v/>
      </c>
      <c r="G20" s="187"/>
      <c r="H20" s="188"/>
      <c r="I20" s="112"/>
      <c r="J20" s="189"/>
      <c r="K20" s="190"/>
      <c r="L20" s="205" t="str">
        <f>IF(E20="","",IFERROR(VLOOKUP(E20,'1-学员信息表'!A:AG,20,0),"错误"))</f>
        <v/>
      </c>
      <c r="M20" s="192"/>
      <c r="N20" s="193"/>
      <c r="O20" s="203"/>
      <c r="P20" s="190"/>
      <c r="Q20" s="194"/>
      <c r="R20" s="194"/>
      <c r="S20" s="195">
        <f t="shared" si="19"/>
        <v>0</v>
      </c>
      <c r="T20" s="196"/>
      <c r="U20" s="197"/>
      <c r="V20" s="198" t="str">
        <f>IF(E20="","",IFERROR(VLOOKUP(E20,'1-学员信息表'!A:AG,8,0),"错误"))</f>
        <v/>
      </c>
      <c r="W20" s="199"/>
      <c r="X20" s="199"/>
      <c r="Y20" s="113"/>
      <c r="Z20" s="199"/>
      <c r="AA20" s="200" t="str">
        <f>IF(I20="","",IFERROR(VLOOKUP(I20,'2-班级信息'!A:AM,23,0),"错误"))</f>
        <v/>
      </c>
      <c r="AB20" s="201">
        <f t="shared" si="1"/>
        <v>0</v>
      </c>
      <c r="AC20" s="201"/>
      <c r="AD20" s="198" t="str">
        <f>IF(I20="","",IFERROR(VLOOKUP(I20,'2-班级信息'!A:AM,24,0),"错误"))</f>
        <v/>
      </c>
      <c r="AE20" s="201">
        <f t="shared" si="2"/>
        <v>0</v>
      </c>
      <c r="AF20" s="201"/>
      <c r="AG20" s="202" t="str">
        <f t="shared" si="13"/>
        <v/>
      </c>
      <c r="AH20" s="201"/>
      <c r="AI20" s="201"/>
      <c r="AJ20" s="198" t="str">
        <f t="shared" si="14"/>
        <v/>
      </c>
      <c r="AK20" s="201">
        <f t="shared" si="15"/>
        <v>0</v>
      </c>
      <c r="AL20" s="201"/>
      <c r="AM20" s="202" t="str">
        <f t="shared" si="16"/>
        <v/>
      </c>
      <c r="AN20" s="201">
        <f t="shared" si="5"/>
        <v>0</v>
      </c>
      <c r="AO20" s="201"/>
      <c r="AP20" s="202"/>
      <c r="AQ20" s="201"/>
      <c r="AR20" s="203"/>
      <c r="AS20" s="206"/>
      <c r="AT20" s="201">
        <f t="shared" si="21"/>
        <v>0</v>
      </c>
      <c r="AU20" s="201"/>
      <c r="AV20" s="202" t="str">
        <f t="shared" si="17"/>
        <v/>
      </c>
      <c r="AW20" s="201">
        <f t="shared" si="22"/>
        <v>0</v>
      </c>
      <c r="AX20" s="201"/>
      <c r="AY20" s="204" t="str">
        <f t="shared" si="18"/>
        <v/>
      </c>
      <c r="AZ20" s="195">
        <f t="shared" si="20"/>
        <v>0</v>
      </c>
      <c r="BA20" s="195"/>
      <c r="BB20" s="195"/>
      <c r="BC20" s="195">
        <f t="shared" si="11"/>
        <v>0</v>
      </c>
      <c r="BD20" s="195"/>
      <c r="BE20" s="195">
        <f t="shared" si="9"/>
        <v>0</v>
      </c>
      <c r="BM20" s="19" t="s">
        <v>1349</v>
      </c>
      <c r="BS20" s="19" t="s">
        <v>1376</v>
      </c>
      <c r="BT20" s="19" t="s">
        <v>1377</v>
      </c>
      <c r="BU20" s="19" t="s">
        <v>1377</v>
      </c>
      <c r="BY20" s="19">
        <v>200</v>
      </c>
      <c r="BZ20" s="19">
        <v>300</v>
      </c>
      <c r="CA20" s="19">
        <v>50</v>
      </c>
      <c r="CB20" s="19">
        <v>100</v>
      </c>
      <c r="CC20" s="19">
        <v>50</v>
      </c>
      <c r="CD20" s="19">
        <v>100</v>
      </c>
      <c r="CE20" s="19">
        <v>150</v>
      </c>
      <c r="CF20" s="19">
        <v>315</v>
      </c>
      <c r="CG20" s="19">
        <v>90</v>
      </c>
      <c r="CH20" s="19">
        <v>175</v>
      </c>
    </row>
    <row r="21" spans="1:86" ht="18" customHeight="1">
      <c r="A21" s="8" t="str">
        <f t="shared" si="12"/>
        <v/>
      </c>
      <c r="B21" s="186" t="str">
        <f t="shared" si="10"/>
        <v/>
      </c>
      <c r="C21" s="11" t="str">
        <f>IF(E21="","",+'5-课消明细表'!$G$2)</f>
        <v/>
      </c>
      <c r="D21" s="187"/>
      <c r="E21" s="113"/>
      <c r="F21" s="12" t="str">
        <f>IF(E21="","",IFERROR(VLOOKUP(E21,'1-学员信息表'!A:AG,2,0),"错误"))</f>
        <v/>
      </c>
      <c r="G21" s="187"/>
      <c r="H21" s="188"/>
      <c r="I21" s="112"/>
      <c r="J21" s="189"/>
      <c r="K21" s="190"/>
      <c r="L21" s="205" t="str">
        <f>IF(E21="","",IFERROR(VLOOKUP(E21,'1-学员信息表'!A:AG,20,0),"错误"))</f>
        <v/>
      </c>
      <c r="M21" s="192"/>
      <c r="N21" s="193"/>
      <c r="O21" s="203"/>
      <c r="P21" s="190"/>
      <c r="Q21" s="194"/>
      <c r="R21" s="194"/>
      <c r="S21" s="195">
        <f t="shared" si="19"/>
        <v>0</v>
      </c>
      <c r="T21" s="196"/>
      <c r="U21" s="197"/>
      <c r="V21" s="198" t="str">
        <f>IF(E21="","",IFERROR(VLOOKUP(E21,'1-学员信息表'!A:AG,8,0),"错误"))</f>
        <v/>
      </c>
      <c r="W21" s="199"/>
      <c r="X21" s="199"/>
      <c r="Y21" s="113"/>
      <c r="Z21" s="199"/>
      <c r="AA21" s="200" t="str">
        <f>IF(I21="","",IFERROR(VLOOKUP(I21,'2-班级信息'!A:AM,23,0),"错误"))</f>
        <v/>
      </c>
      <c r="AB21" s="201">
        <f t="shared" si="1"/>
        <v>0</v>
      </c>
      <c r="AC21" s="201"/>
      <c r="AD21" s="198" t="str">
        <f>IF(I21="","",IFERROR(VLOOKUP(I21,'2-班级信息'!A:AM,24,0),"错误"))</f>
        <v/>
      </c>
      <c r="AE21" s="201">
        <f t="shared" si="2"/>
        <v>0</v>
      </c>
      <c r="AF21" s="201"/>
      <c r="AG21" s="202" t="str">
        <f t="shared" si="13"/>
        <v/>
      </c>
      <c r="AH21" s="201"/>
      <c r="AI21" s="201"/>
      <c r="AJ21" s="198" t="str">
        <f t="shared" si="14"/>
        <v/>
      </c>
      <c r="AK21" s="201">
        <f t="shared" si="15"/>
        <v>0</v>
      </c>
      <c r="AL21" s="201"/>
      <c r="AM21" s="202" t="str">
        <f t="shared" si="16"/>
        <v/>
      </c>
      <c r="AN21" s="201">
        <f t="shared" si="5"/>
        <v>0</v>
      </c>
      <c r="AO21" s="201"/>
      <c r="AP21" s="202"/>
      <c r="AQ21" s="201"/>
      <c r="AR21" s="203"/>
      <c r="AS21" s="206"/>
      <c r="AT21" s="201">
        <f t="shared" si="21"/>
        <v>0</v>
      </c>
      <c r="AU21" s="201"/>
      <c r="AV21" s="202" t="str">
        <f t="shared" si="17"/>
        <v/>
      </c>
      <c r="AW21" s="201">
        <f t="shared" si="22"/>
        <v>0</v>
      </c>
      <c r="AX21" s="201"/>
      <c r="AY21" s="204" t="str">
        <f t="shared" si="18"/>
        <v/>
      </c>
      <c r="AZ21" s="195">
        <f t="shared" si="20"/>
        <v>0</v>
      </c>
      <c r="BA21" s="195"/>
      <c r="BB21" s="195"/>
      <c r="BC21" s="195">
        <f t="shared" si="11"/>
        <v>0</v>
      </c>
      <c r="BD21" s="195"/>
      <c r="BE21" s="195">
        <f t="shared" si="9"/>
        <v>0</v>
      </c>
      <c r="BM21" s="19" t="s">
        <v>1345</v>
      </c>
      <c r="BS21" s="19" t="s">
        <v>1376</v>
      </c>
      <c r="BT21" s="19" t="s">
        <v>1378</v>
      </c>
      <c r="BY21" s="19">
        <v>200</v>
      </c>
      <c r="BZ21" s="19">
        <v>300</v>
      </c>
      <c r="CA21" s="19">
        <v>50</v>
      </c>
      <c r="CB21" s="19">
        <v>100</v>
      </c>
      <c r="CC21" s="19">
        <v>50</v>
      </c>
      <c r="CD21" s="19">
        <v>100</v>
      </c>
      <c r="CE21" s="19">
        <v>150</v>
      </c>
      <c r="CF21" s="19">
        <v>315</v>
      </c>
      <c r="CG21" s="19">
        <v>90</v>
      </c>
      <c r="CH21" s="19">
        <v>175</v>
      </c>
    </row>
    <row r="22" spans="1:86" ht="18" customHeight="1">
      <c r="A22" s="8" t="str">
        <f t="shared" si="12"/>
        <v/>
      </c>
      <c r="B22" s="186" t="str">
        <f t="shared" si="10"/>
        <v/>
      </c>
      <c r="C22" s="11" t="str">
        <f>IF(E22="","",+'5-课消明细表'!$G$2)</f>
        <v/>
      </c>
      <c r="D22" s="187"/>
      <c r="E22" s="113"/>
      <c r="F22" s="12" t="str">
        <f>IF(E22="","",IFERROR(VLOOKUP(E22,'1-学员信息表'!A:AG,2,0),"错误"))</f>
        <v/>
      </c>
      <c r="G22" s="187"/>
      <c r="H22" s="188"/>
      <c r="I22" s="112"/>
      <c r="J22" s="189"/>
      <c r="K22" s="190"/>
      <c r="L22" s="205" t="str">
        <f>IF(E22="","",IFERROR(VLOOKUP(E22,'1-学员信息表'!A:AG,20,0),"错误"))</f>
        <v/>
      </c>
      <c r="M22" s="192"/>
      <c r="N22" s="193"/>
      <c r="O22" s="203"/>
      <c r="P22" s="190"/>
      <c r="Q22" s="194"/>
      <c r="R22" s="194"/>
      <c r="S22" s="195">
        <f t="shared" si="19"/>
        <v>0</v>
      </c>
      <c r="T22" s="196"/>
      <c r="U22" s="197"/>
      <c r="V22" s="198" t="str">
        <f>IF(E22="","",IFERROR(VLOOKUP(E22,'1-学员信息表'!A:AG,8,0),"错误"))</f>
        <v/>
      </c>
      <c r="W22" s="199"/>
      <c r="X22" s="199"/>
      <c r="Y22" s="113"/>
      <c r="Z22" s="199"/>
      <c r="AA22" s="200" t="str">
        <f>IF(I22="","",IFERROR(VLOOKUP(I22,'2-班级信息'!A:AM,23,0),"错误"))</f>
        <v/>
      </c>
      <c r="AB22" s="201">
        <f t="shared" si="1"/>
        <v>0</v>
      </c>
      <c r="AC22" s="201"/>
      <c r="AD22" s="198" t="str">
        <f>IF(I22="","",IFERROR(VLOOKUP(I22,'2-班级信息'!A:AM,24,0),"错误"))</f>
        <v/>
      </c>
      <c r="AE22" s="201">
        <f t="shared" si="2"/>
        <v>0</v>
      </c>
      <c r="AF22" s="201"/>
      <c r="AG22" s="202" t="str">
        <f t="shared" si="13"/>
        <v/>
      </c>
      <c r="AH22" s="201"/>
      <c r="AI22" s="201"/>
      <c r="AJ22" s="198" t="str">
        <f t="shared" si="14"/>
        <v/>
      </c>
      <c r="AK22" s="201">
        <f t="shared" si="15"/>
        <v>0</v>
      </c>
      <c r="AL22" s="201"/>
      <c r="AM22" s="202" t="str">
        <f t="shared" si="16"/>
        <v/>
      </c>
      <c r="AN22" s="201">
        <f t="shared" si="5"/>
        <v>0</v>
      </c>
      <c r="AO22" s="201"/>
      <c r="AP22" s="202"/>
      <c r="AQ22" s="201"/>
      <c r="AR22" s="203"/>
      <c r="AS22" s="206"/>
      <c r="AT22" s="201">
        <f t="shared" si="21"/>
        <v>0</v>
      </c>
      <c r="AU22" s="201"/>
      <c r="AV22" s="202" t="str">
        <f t="shared" si="17"/>
        <v/>
      </c>
      <c r="AW22" s="201">
        <f t="shared" si="22"/>
        <v>0</v>
      </c>
      <c r="AX22" s="201"/>
      <c r="AY22" s="204" t="str">
        <f t="shared" si="18"/>
        <v/>
      </c>
      <c r="AZ22" s="195">
        <f t="shared" si="20"/>
        <v>0</v>
      </c>
      <c r="BA22" s="195"/>
      <c r="BB22" s="195"/>
      <c r="BC22" s="195">
        <f t="shared" si="11"/>
        <v>0</v>
      </c>
      <c r="BD22" s="195"/>
      <c r="BE22" s="195">
        <f t="shared" si="9"/>
        <v>0</v>
      </c>
      <c r="BM22" s="19" t="s">
        <v>1342</v>
      </c>
      <c r="BS22" s="19" t="s">
        <v>1374</v>
      </c>
      <c r="BT22" s="19" t="s">
        <v>1374</v>
      </c>
      <c r="BY22" s="19">
        <v>200</v>
      </c>
      <c r="BZ22" s="19">
        <v>300</v>
      </c>
      <c r="CA22" s="19">
        <v>50</v>
      </c>
      <c r="CB22" s="19">
        <v>100</v>
      </c>
      <c r="CC22" s="19">
        <v>50</v>
      </c>
      <c r="CD22" s="19">
        <v>100</v>
      </c>
      <c r="CE22" s="19">
        <v>150</v>
      </c>
      <c r="CF22" s="19">
        <v>315</v>
      </c>
      <c r="CG22" s="19">
        <v>90</v>
      </c>
      <c r="CH22" s="19">
        <v>175</v>
      </c>
    </row>
    <row r="23" spans="1:86" ht="18" customHeight="1">
      <c r="A23" s="8" t="str">
        <f t="shared" si="12"/>
        <v/>
      </c>
      <c r="B23" s="186" t="str">
        <f t="shared" si="10"/>
        <v/>
      </c>
      <c r="C23" s="11" t="str">
        <f>IF(E23="","",+'5-课消明细表'!$G$2)</f>
        <v/>
      </c>
      <c r="D23" s="187"/>
      <c r="E23" s="113"/>
      <c r="F23" s="12" t="str">
        <f>IF(E23="","",IFERROR(VLOOKUP(E23,'1-学员信息表'!A:AG,2,0),"错误"))</f>
        <v/>
      </c>
      <c r="G23" s="187"/>
      <c r="H23" s="188"/>
      <c r="I23" s="112"/>
      <c r="J23" s="189"/>
      <c r="K23" s="190"/>
      <c r="L23" s="205" t="str">
        <f>IF(E23="","",IFERROR(VLOOKUP(E23,'1-学员信息表'!A:AG,20,0),"错误"))</f>
        <v/>
      </c>
      <c r="M23" s="192"/>
      <c r="N23" s="193"/>
      <c r="O23" s="203"/>
      <c r="P23" s="190"/>
      <c r="Q23" s="194"/>
      <c r="R23" s="194"/>
      <c r="S23" s="195">
        <f t="shared" si="19"/>
        <v>0</v>
      </c>
      <c r="T23" s="196"/>
      <c r="U23" s="197"/>
      <c r="V23" s="198" t="str">
        <f>IF(E23="","",IFERROR(VLOOKUP(E23,'1-学员信息表'!A:AG,8,0),"错误"))</f>
        <v/>
      </c>
      <c r="W23" s="199"/>
      <c r="X23" s="199"/>
      <c r="Y23" s="113"/>
      <c r="Z23" s="199"/>
      <c r="AA23" s="200" t="str">
        <f>IF(I23="","",IFERROR(VLOOKUP(I23,'2-班级信息'!A:AM,23,0),"错误"))</f>
        <v/>
      </c>
      <c r="AB23" s="201">
        <f t="shared" si="1"/>
        <v>0</v>
      </c>
      <c r="AC23" s="201"/>
      <c r="AD23" s="198" t="str">
        <f>IF(I23="","",IFERROR(VLOOKUP(I23,'2-班级信息'!A:AM,24,0),"错误"))</f>
        <v/>
      </c>
      <c r="AE23" s="201">
        <f t="shared" si="2"/>
        <v>0</v>
      </c>
      <c r="AF23" s="201"/>
      <c r="AG23" s="202" t="str">
        <f t="shared" si="13"/>
        <v/>
      </c>
      <c r="AH23" s="201"/>
      <c r="AI23" s="201"/>
      <c r="AJ23" s="198" t="str">
        <f t="shared" si="14"/>
        <v/>
      </c>
      <c r="AK23" s="201">
        <f t="shared" si="15"/>
        <v>0</v>
      </c>
      <c r="AL23" s="201"/>
      <c r="AM23" s="202" t="str">
        <f t="shared" si="16"/>
        <v/>
      </c>
      <c r="AN23" s="201">
        <f t="shared" si="5"/>
        <v>0</v>
      </c>
      <c r="AO23" s="201"/>
      <c r="AP23" s="202"/>
      <c r="AQ23" s="201"/>
      <c r="AR23" s="203"/>
      <c r="AS23" s="206"/>
      <c r="AT23" s="201">
        <f t="shared" si="21"/>
        <v>0</v>
      </c>
      <c r="AU23" s="201"/>
      <c r="AV23" s="202" t="str">
        <f t="shared" si="17"/>
        <v/>
      </c>
      <c r="AW23" s="201">
        <f t="shared" si="22"/>
        <v>0</v>
      </c>
      <c r="AX23" s="201"/>
      <c r="AY23" s="204" t="str">
        <f t="shared" si="18"/>
        <v/>
      </c>
      <c r="AZ23" s="195">
        <f t="shared" si="20"/>
        <v>0</v>
      </c>
      <c r="BA23" s="195"/>
      <c r="BB23" s="195"/>
      <c r="BC23" s="195">
        <f t="shared" si="11"/>
        <v>0</v>
      </c>
      <c r="BD23" s="195"/>
      <c r="BE23" s="195">
        <f t="shared" si="9"/>
        <v>0</v>
      </c>
      <c r="BM23" s="19" t="s">
        <v>1350</v>
      </c>
      <c r="BS23" s="19" t="s">
        <v>1379</v>
      </c>
      <c r="BT23" s="19" t="s">
        <v>1380</v>
      </c>
      <c r="BU23" s="19" t="s">
        <v>1380</v>
      </c>
      <c r="BY23" s="19">
        <v>200</v>
      </c>
      <c r="BZ23" s="19">
        <v>300</v>
      </c>
      <c r="CA23" s="19">
        <v>50</v>
      </c>
      <c r="CB23" s="19">
        <v>100</v>
      </c>
      <c r="CC23" s="19">
        <v>50</v>
      </c>
      <c r="CD23" s="19">
        <v>100</v>
      </c>
      <c r="CE23" s="19">
        <v>150</v>
      </c>
      <c r="CF23" s="19">
        <v>315</v>
      </c>
      <c r="CG23" s="19">
        <v>90</v>
      </c>
      <c r="CH23" s="19">
        <v>175</v>
      </c>
    </row>
    <row r="24" spans="1:86" ht="18" customHeight="1">
      <c r="A24" s="8" t="str">
        <f t="shared" si="12"/>
        <v/>
      </c>
      <c r="B24" s="186" t="str">
        <f t="shared" si="10"/>
        <v/>
      </c>
      <c r="C24" s="11" t="str">
        <f>IF(E24="","",+'5-课消明细表'!$G$2)</f>
        <v/>
      </c>
      <c r="D24" s="187"/>
      <c r="E24" s="113"/>
      <c r="F24" s="12" t="str">
        <f>IF(E24="","",IFERROR(VLOOKUP(E24,'1-学员信息表'!A:AG,2,0),"错误"))</f>
        <v/>
      </c>
      <c r="G24" s="187"/>
      <c r="H24" s="188"/>
      <c r="I24" s="112"/>
      <c r="J24" s="189"/>
      <c r="K24" s="190"/>
      <c r="L24" s="205" t="str">
        <f>IF(E24="","",IFERROR(VLOOKUP(E24,'1-学员信息表'!A:AG,20,0),"错误"))</f>
        <v/>
      </c>
      <c r="M24" s="192"/>
      <c r="N24" s="193"/>
      <c r="O24" s="203"/>
      <c r="P24" s="190"/>
      <c r="Q24" s="194"/>
      <c r="R24" s="194"/>
      <c r="S24" s="195">
        <f t="shared" si="19"/>
        <v>0</v>
      </c>
      <c r="T24" s="196"/>
      <c r="U24" s="197"/>
      <c r="V24" s="198" t="str">
        <f>IF(E24="","",IFERROR(VLOOKUP(E24,'1-学员信息表'!A:AG,8,0),"错误"))</f>
        <v/>
      </c>
      <c r="W24" s="199"/>
      <c r="X24" s="199"/>
      <c r="Y24" s="113"/>
      <c r="Z24" s="199"/>
      <c r="AA24" s="200" t="str">
        <f>IF(I24="","",IFERROR(VLOOKUP(I24,'2-班级信息'!A:AM,23,0),"错误"))</f>
        <v/>
      </c>
      <c r="AB24" s="201">
        <f t="shared" si="1"/>
        <v>0</v>
      </c>
      <c r="AC24" s="201"/>
      <c r="AD24" s="198" t="str">
        <f>IF(I24="","",IFERROR(VLOOKUP(I24,'2-班级信息'!A:AM,24,0),"错误"))</f>
        <v/>
      </c>
      <c r="AE24" s="201">
        <f t="shared" si="2"/>
        <v>0</v>
      </c>
      <c r="AF24" s="201"/>
      <c r="AG24" s="202" t="str">
        <f t="shared" si="13"/>
        <v/>
      </c>
      <c r="AH24" s="201"/>
      <c r="AI24" s="201"/>
      <c r="AJ24" s="198" t="str">
        <f t="shared" si="14"/>
        <v/>
      </c>
      <c r="AK24" s="201">
        <f t="shared" si="15"/>
        <v>0</v>
      </c>
      <c r="AL24" s="201"/>
      <c r="AM24" s="202" t="str">
        <f t="shared" si="16"/>
        <v/>
      </c>
      <c r="AN24" s="201">
        <f t="shared" si="5"/>
        <v>0</v>
      </c>
      <c r="AO24" s="201"/>
      <c r="AP24" s="202"/>
      <c r="AQ24" s="201"/>
      <c r="AR24" s="203"/>
      <c r="AS24" s="206"/>
      <c r="AT24" s="201">
        <f t="shared" si="21"/>
        <v>0</v>
      </c>
      <c r="AU24" s="201"/>
      <c r="AV24" s="202" t="str">
        <f t="shared" si="17"/>
        <v/>
      </c>
      <c r="AW24" s="201">
        <f t="shared" si="22"/>
        <v>0</v>
      </c>
      <c r="AX24" s="201"/>
      <c r="AY24" s="204" t="str">
        <f t="shared" si="18"/>
        <v/>
      </c>
      <c r="AZ24" s="195">
        <f t="shared" si="20"/>
        <v>0</v>
      </c>
      <c r="BA24" s="195"/>
      <c r="BB24" s="195"/>
      <c r="BC24" s="195">
        <f t="shared" si="11"/>
        <v>0</v>
      </c>
      <c r="BD24" s="195"/>
      <c r="BE24" s="195">
        <f t="shared" si="9"/>
        <v>0</v>
      </c>
      <c r="BM24" s="19" t="s">
        <v>1037</v>
      </c>
      <c r="BS24" s="19" t="s">
        <v>1381</v>
      </c>
      <c r="BT24" s="19" t="s">
        <v>1382</v>
      </c>
      <c r="BY24" s="19">
        <v>200</v>
      </c>
      <c r="BZ24" s="19">
        <v>300</v>
      </c>
      <c r="CA24" s="19">
        <v>50</v>
      </c>
      <c r="CB24" s="19">
        <v>100</v>
      </c>
      <c r="CC24" s="19">
        <v>50</v>
      </c>
      <c r="CD24" s="19">
        <v>100</v>
      </c>
      <c r="CE24" s="19">
        <v>150</v>
      </c>
      <c r="CF24" s="19">
        <v>315</v>
      </c>
      <c r="CG24" s="19">
        <v>90</v>
      </c>
      <c r="CH24" s="19">
        <v>175</v>
      </c>
    </row>
    <row r="25" spans="1:86" ht="18" customHeight="1">
      <c r="A25" s="8" t="str">
        <f t="shared" si="12"/>
        <v/>
      </c>
      <c r="B25" s="186" t="str">
        <f t="shared" si="10"/>
        <v/>
      </c>
      <c r="C25" s="11" t="str">
        <f>IF(E25="","",+'5-课消明细表'!$G$2)</f>
        <v/>
      </c>
      <c r="D25" s="187"/>
      <c r="E25" s="113"/>
      <c r="F25" s="12" t="str">
        <f>IF(E25="","",IFERROR(VLOOKUP(E25,'1-学员信息表'!A:AG,2,0),"错误"))</f>
        <v/>
      </c>
      <c r="G25" s="187"/>
      <c r="H25" s="188"/>
      <c r="I25" s="112"/>
      <c r="J25" s="189"/>
      <c r="K25" s="190"/>
      <c r="L25" s="205" t="str">
        <f>IF(E25="","",IFERROR(VLOOKUP(E25,'1-学员信息表'!A:AG,20,0),"错误"))</f>
        <v/>
      </c>
      <c r="M25" s="192"/>
      <c r="N25" s="193"/>
      <c r="O25" s="203"/>
      <c r="P25" s="190"/>
      <c r="Q25" s="194"/>
      <c r="R25" s="194"/>
      <c r="S25" s="195">
        <f t="shared" si="19"/>
        <v>0</v>
      </c>
      <c r="T25" s="196"/>
      <c r="U25" s="197"/>
      <c r="V25" s="198" t="str">
        <f>IF(E25="","",IFERROR(VLOOKUP(E25,'1-学员信息表'!A:AG,8,0),"错误"))</f>
        <v/>
      </c>
      <c r="W25" s="199"/>
      <c r="X25" s="199"/>
      <c r="Y25" s="113"/>
      <c r="Z25" s="199"/>
      <c r="AA25" s="200" t="str">
        <f>IF(I25="","",IFERROR(VLOOKUP(I25,'2-班级信息'!A:AM,23,0),"错误"))</f>
        <v/>
      </c>
      <c r="AB25" s="201">
        <f t="shared" si="1"/>
        <v>0</v>
      </c>
      <c r="AC25" s="201"/>
      <c r="AD25" s="198" t="str">
        <f>IF(I25="","",IFERROR(VLOOKUP(I25,'2-班级信息'!A:AM,24,0),"错误"))</f>
        <v/>
      </c>
      <c r="AE25" s="201">
        <f t="shared" si="2"/>
        <v>0</v>
      </c>
      <c r="AF25" s="201"/>
      <c r="AG25" s="202" t="str">
        <f t="shared" si="13"/>
        <v/>
      </c>
      <c r="AH25" s="201"/>
      <c r="AI25" s="201"/>
      <c r="AJ25" s="198" t="str">
        <f t="shared" si="14"/>
        <v/>
      </c>
      <c r="AK25" s="201">
        <f t="shared" si="15"/>
        <v>0</v>
      </c>
      <c r="AL25" s="201"/>
      <c r="AM25" s="202" t="str">
        <f t="shared" si="16"/>
        <v/>
      </c>
      <c r="AN25" s="201">
        <f t="shared" si="5"/>
        <v>0</v>
      </c>
      <c r="AO25" s="201"/>
      <c r="AP25" s="202"/>
      <c r="AQ25" s="201"/>
      <c r="AR25" s="203"/>
      <c r="AS25" s="206"/>
      <c r="AT25" s="201">
        <f t="shared" si="21"/>
        <v>0</v>
      </c>
      <c r="AU25" s="201"/>
      <c r="AV25" s="202" t="str">
        <f t="shared" si="17"/>
        <v/>
      </c>
      <c r="AW25" s="201">
        <f t="shared" si="22"/>
        <v>0</v>
      </c>
      <c r="AX25" s="201"/>
      <c r="AY25" s="204" t="str">
        <f t="shared" si="18"/>
        <v/>
      </c>
      <c r="AZ25" s="195">
        <f t="shared" si="20"/>
        <v>0</v>
      </c>
      <c r="BA25" s="195"/>
      <c r="BB25" s="195"/>
      <c r="BC25" s="195">
        <f t="shared" si="11"/>
        <v>0</v>
      </c>
      <c r="BD25" s="195"/>
      <c r="BE25" s="195">
        <f t="shared" si="9"/>
        <v>0</v>
      </c>
      <c r="BM25" s="19" t="s">
        <v>1343</v>
      </c>
      <c r="BS25" s="19" t="s">
        <v>1383</v>
      </c>
      <c r="BT25" s="19" t="s">
        <v>1384</v>
      </c>
      <c r="BY25" s="19">
        <v>200</v>
      </c>
      <c r="BZ25" s="19">
        <v>300</v>
      </c>
      <c r="CA25" s="19">
        <v>50</v>
      </c>
      <c r="CB25" s="19">
        <v>100</v>
      </c>
      <c r="CC25" s="19">
        <v>50</v>
      </c>
      <c r="CD25" s="19">
        <v>100</v>
      </c>
      <c r="CE25" s="19">
        <v>150</v>
      </c>
      <c r="CF25" s="19">
        <v>315</v>
      </c>
      <c r="CG25" s="19">
        <v>90</v>
      </c>
      <c r="CH25" s="19">
        <v>175</v>
      </c>
    </row>
    <row r="26" spans="1:86" ht="18" customHeight="1">
      <c r="A26" s="8" t="str">
        <f t="shared" si="12"/>
        <v/>
      </c>
      <c r="B26" s="186" t="str">
        <f t="shared" si="10"/>
        <v/>
      </c>
      <c r="C26" s="11" t="str">
        <f>IF(E26="","",+'5-课消明细表'!$G$2)</f>
        <v/>
      </c>
      <c r="D26" s="187"/>
      <c r="E26" s="113"/>
      <c r="F26" s="12" t="str">
        <f>IF(E26="","",IFERROR(VLOOKUP(E26,'1-学员信息表'!A:AG,2,0),"错误"))</f>
        <v/>
      </c>
      <c r="G26" s="187"/>
      <c r="H26" s="188"/>
      <c r="I26" s="112"/>
      <c r="J26" s="189"/>
      <c r="K26" s="190"/>
      <c r="L26" s="205" t="str">
        <f>IF(E26="","",IFERROR(VLOOKUP(E26,'1-学员信息表'!A:AG,20,0),"错误"))</f>
        <v/>
      </c>
      <c r="M26" s="192"/>
      <c r="N26" s="193"/>
      <c r="O26" s="203"/>
      <c r="P26" s="190"/>
      <c r="Q26" s="194"/>
      <c r="R26" s="194"/>
      <c r="S26" s="195">
        <f t="shared" si="19"/>
        <v>0</v>
      </c>
      <c r="T26" s="196"/>
      <c r="U26" s="197"/>
      <c r="V26" s="198" t="str">
        <f>IF(E26="","",IFERROR(VLOOKUP(E26,'1-学员信息表'!A:AG,8,0),"错误"))</f>
        <v/>
      </c>
      <c r="W26" s="199"/>
      <c r="X26" s="199"/>
      <c r="Y26" s="113"/>
      <c r="Z26" s="199"/>
      <c r="AA26" s="200" t="str">
        <f>IF(I26="","",IFERROR(VLOOKUP(I26,'2-班级信息'!A:AM,23,0),"错误"))</f>
        <v/>
      </c>
      <c r="AB26" s="201">
        <f t="shared" si="1"/>
        <v>0</v>
      </c>
      <c r="AC26" s="201"/>
      <c r="AD26" s="198" t="str">
        <f>IF(I26="","",IFERROR(VLOOKUP(I26,'2-班级信息'!A:AM,24,0),"错误"))</f>
        <v/>
      </c>
      <c r="AE26" s="201">
        <f t="shared" si="2"/>
        <v>0</v>
      </c>
      <c r="AF26" s="201"/>
      <c r="AG26" s="202" t="str">
        <f t="shared" si="13"/>
        <v/>
      </c>
      <c r="AH26" s="201"/>
      <c r="AI26" s="201"/>
      <c r="AJ26" s="198" t="str">
        <f t="shared" si="14"/>
        <v/>
      </c>
      <c r="AK26" s="201">
        <f t="shared" si="15"/>
        <v>0</v>
      </c>
      <c r="AL26" s="201"/>
      <c r="AM26" s="202" t="str">
        <f t="shared" si="16"/>
        <v/>
      </c>
      <c r="AN26" s="201">
        <f t="shared" si="5"/>
        <v>0</v>
      </c>
      <c r="AO26" s="201"/>
      <c r="AP26" s="202"/>
      <c r="AQ26" s="201"/>
      <c r="AR26" s="203"/>
      <c r="AS26" s="206"/>
      <c r="AT26" s="201">
        <f t="shared" si="21"/>
        <v>0</v>
      </c>
      <c r="AU26" s="201"/>
      <c r="AV26" s="202" t="str">
        <f t="shared" si="17"/>
        <v/>
      </c>
      <c r="AW26" s="201">
        <f t="shared" si="22"/>
        <v>0</v>
      </c>
      <c r="AX26" s="201"/>
      <c r="AY26" s="204" t="str">
        <f t="shared" si="18"/>
        <v/>
      </c>
      <c r="AZ26" s="195">
        <f t="shared" si="20"/>
        <v>0</v>
      </c>
      <c r="BA26" s="195"/>
      <c r="BB26" s="195"/>
      <c r="BC26" s="195">
        <f t="shared" si="11"/>
        <v>0</v>
      </c>
      <c r="BD26" s="195"/>
      <c r="BE26" s="195">
        <f t="shared" si="9"/>
        <v>0</v>
      </c>
      <c r="BM26" s="19" t="s">
        <v>1348</v>
      </c>
      <c r="BS26" s="19" t="s">
        <v>1383</v>
      </c>
      <c r="BT26" s="19" t="s">
        <v>1385</v>
      </c>
      <c r="BU26" s="19" t="s">
        <v>1386</v>
      </c>
      <c r="BY26" s="19">
        <v>200</v>
      </c>
      <c r="BZ26" s="19">
        <v>300</v>
      </c>
      <c r="CA26" s="19">
        <v>50</v>
      </c>
      <c r="CB26" s="19">
        <v>100</v>
      </c>
      <c r="CC26" s="19">
        <v>50</v>
      </c>
      <c r="CD26" s="19">
        <v>100</v>
      </c>
      <c r="CE26" s="19">
        <v>150</v>
      </c>
      <c r="CF26" s="19">
        <v>315</v>
      </c>
      <c r="CG26" s="19">
        <v>90</v>
      </c>
      <c r="CH26" s="19">
        <v>175</v>
      </c>
    </row>
    <row r="27" spans="1:86" ht="18" customHeight="1">
      <c r="A27" s="8" t="str">
        <f t="shared" si="12"/>
        <v/>
      </c>
      <c r="B27" s="186" t="str">
        <f t="shared" si="10"/>
        <v/>
      </c>
      <c r="C27" s="11" t="str">
        <f>IF(E27="","",+'5-课消明细表'!$G$2)</f>
        <v/>
      </c>
      <c r="D27" s="187"/>
      <c r="E27" s="113"/>
      <c r="F27" s="12" t="str">
        <f>IF(E27="","",IFERROR(VLOOKUP(E27,'1-学员信息表'!A:AG,2,0),"错误"))</f>
        <v/>
      </c>
      <c r="G27" s="187"/>
      <c r="H27" s="188"/>
      <c r="I27" s="112"/>
      <c r="J27" s="189"/>
      <c r="K27" s="190"/>
      <c r="L27" s="205" t="str">
        <f>IF(E27="","",IFERROR(VLOOKUP(E27,'1-学员信息表'!A:AG,20,0),"错误"))</f>
        <v/>
      </c>
      <c r="M27" s="192"/>
      <c r="N27" s="193"/>
      <c r="O27" s="203"/>
      <c r="P27" s="190"/>
      <c r="Q27" s="194"/>
      <c r="R27" s="194"/>
      <c r="S27" s="195">
        <f t="shared" si="19"/>
        <v>0</v>
      </c>
      <c r="T27" s="196"/>
      <c r="U27" s="197"/>
      <c r="V27" s="198" t="str">
        <f>IF(E27="","",IFERROR(VLOOKUP(E27,'1-学员信息表'!A:AG,8,0),"错误"))</f>
        <v/>
      </c>
      <c r="W27" s="199"/>
      <c r="X27" s="199"/>
      <c r="Y27" s="113"/>
      <c r="Z27" s="199"/>
      <c r="AA27" s="200" t="str">
        <f>IF(I27="","",IFERROR(VLOOKUP(I27,'2-班级信息'!A:AM,23,0),"错误"))</f>
        <v/>
      </c>
      <c r="AB27" s="201">
        <f t="shared" si="1"/>
        <v>0</v>
      </c>
      <c r="AC27" s="201"/>
      <c r="AD27" s="198" t="str">
        <f>IF(I27="","",IFERROR(VLOOKUP(I27,'2-班级信息'!A:AM,24,0),"错误"))</f>
        <v/>
      </c>
      <c r="AE27" s="201">
        <f t="shared" si="2"/>
        <v>0</v>
      </c>
      <c r="AF27" s="201"/>
      <c r="AG27" s="202" t="str">
        <f t="shared" si="13"/>
        <v/>
      </c>
      <c r="AH27" s="201"/>
      <c r="AI27" s="201"/>
      <c r="AJ27" s="198" t="str">
        <f t="shared" si="14"/>
        <v/>
      </c>
      <c r="AK27" s="201">
        <f t="shared" si="15"/>
        <v>0</v>
      </c>
      <c r="AL27" s="201"/>
      <c r="AM27" s="202" t="str">
        <f t="shared" si="16"/>
        <v/>
      </c>
      <c r="AN27" s="201">
        <f t="shared" si="5"/>
        <v>0</v>
      </c>
      <c r="AO27" s="201"/>
      <c r="AP27" s="202"/>
      <c r="AQ27" s="201"/>
      <c r="AR27" s="203"/>
      <c r="AS27" s="206"/>
      <c r="AT27" s="201">
        <f t="shared" si="21"/>
        <v>0</v>
      </c>
      <c r="AU27" s="201"/>
      <c r="AV27" s="202" t="str">
        <f t="shared" si="17"/>
        <v/>
      </c>
      <c r="AW27" s="201">
        <f t="shared" si="22"/>
        <v>0</v>
      </c>
      <c r="AX27" s="201"/>
      <c r="AY27" s="204" t="str">
        <f t="shared" si="18"/>
        <v/>
      </c>
      <c r="AZ27" s="195">
        <f t="shared" si="20"/>
        <v>0</v>
      </c>
      <c r="BA27" s="195"/>
      <c r="BB27" s="195"/>
      <c r="BC27" s="195">
        <f t="shared" si="11"/>
        <v>0</v>
      </c>
      <c r="BD27" s="195"/>
      <c r="BE27" s="195">
        <f t="shared" si="9"/>
        <v>0</v>
      </c>
      <c r="BM27" s="19" t="s">
        <v>1346</v>
      </c>
      <c r="BS27" s="19" t="s">
        <v>1383</v>
      </c>
      <c r="BT27" s="19" t="s">
        <v>1387</v>
      </c>
      <c r="BY27" s="19">
        <v>200</v>
      </c>
      <c r="BZ27" s="19">
        <v>300</v>
      </c>
      <c r="CA27" s="19">
        <v>50</v>
      </c>
      <c r="CB27" s="19">
        <v>100</v>
      </c>
      <c r="CC27" s="19">
        <v>50</v>
      </c>
      <c r="CD27" s="19">
        <v>100</v>
      </c>
      <c r="CE27" s="19">
        <v>150</v>
      </c>
      <c r="CF27" s="19">
        <v>315</v>
      </c>
      <c r="CG27" s="19">
        <v>90</v>
      </c>
      <c r="CH27" s="19">
        <v>175</v>
      </c>
    </row>
    <row r="28" spans="1:86" ht="18" customHeight="1">
      <c r="A28" s="8" t="str">
        <f t="shared" si="12"/>
        <v/>
      </c>
      <c r="B28" s="186" t="str">
        <f t="shared" si="10"/>
        <v/>
      </c>
      <c r="C28" s="11" t="str">
        <f>IF(E28="","",+'5-课消明细表'!$G$2)</f>
        <v/>
      </c>
      <c r="D28" s="187"/>
      <c r="E28" s="113"/>
      <c r="F28" s="12" t="str">
        <f>IF(E28="","",IFERROR(VLOOKUP(E28,'1-学员信息表'!A:AG,2,0),"错误"))</f>
        <v/>
      </c>
      <c r="G28" s="187"/>
      <c r="H28" s="188"/>
      <c r="I28" s="112"/>
      <c r="J28" s="189"/>
      <c r="K28" s="190"/>
      <c r="L28" s="205" t="str">
        <f>IF(E28="","",IFERROR(VLOOKUP(E28,'1-学员信息表'!A:AG,20,0),"错误"))</f>
        <v/>
      </c>
      <c r="M28" s="192"/>
      <c r="N28" s="193"/>
      <c r="O28" s="203"/>
      <c r="P28" s="190"/>
      <c r="Q28" s="194"/>
      <c r="R28" s="194"/>
      <c r="S28" s="195">
        <f t="shared" si="19"/>
        <v>0</v>
      </c>
      <c r="T28" s="196"/>
      <c r="U28" s="197"/>
      <c r="V28" s="198" t="str">
        <f>IF(E28="","",IFERROR(VLOOKUP(E28,'1-学员信息表'!A:AG,8,0),"错误"))</f>
        <v/>
      </c>
      <c r="W28" s="199"/>
      <c r="X28" s="199"/>
      <c r="Y28" s="113"/>
      <c r="Z28" s="199"/>
      <c r="AA28" s="200" t="str">
        <f>IF(I28="","",IFERROR(VLOOKUP(I28,'2-班级信息'!A:AM,23,0),"错误"))</f>
        <v/>
      </c>
      <c r="AB28" s="201">
        <f t="shared" si="1"/>
        <v>0</v>
      </c>
      <c r="AC28" s="201"/>
      <c r="AD28" s="198" t="str">
        <f>IF(I28="","",IFERROR(VLOOKUP(I28,'2-班级信息'!A:AM,24,0),"错误"))</f>
        <v/>
      </c>
      <c r="AE28" s="201">
        <f t="shared" si="2"/>
        <v>0</v>
      </c>
      <c r="AF28" s="201"/>
      <c r="AG28" s="202" t="str">
        <f t="shared" si="13"/>
        <v/>
      </c>
      <c r="AH28" s="201"/>
      <c r="AI28" s="201"/>
      <c r="AJ28" s="198" t="str">
        <f t="shared" si="14"/>
        <v/>
      </c>
      <c r="AK28" s="201">
        <f t="shared" si="15"/>
        <v>0</v>
      </c>
      <c r="AL28" s="201"/>
      <c r="AM28" s="202" t="str">
        <f t="shared" si="16"/>
        <v/>
      </c>
      <c r="AN28" s="201">
        <f t="shared" si="5"/>
        <v>0</v>
      </c>
      <c r="AO28" s="201"/>
      <c r="AP28" s="202"/>
      <c r="AQ28" s="201"/>
      <c r="AR28" s="203"/>
      <c r="AS28" s="206"/>
      <c r="AT28" s="201">
        <f t="shared" si="21"/>
        <v>0</v>
      </c>
      <c r="AU28" s="201"/>
      <c r="AV28" s="202" t="str">
        <f t="shared" si="17"/>
        <v/>
      </c>
      <c r="AW28" s="201">
        <f t="shared" si="22"/>
        <v>0</v>
      </c>
      <c r="AX28" s="201"/>
      <c r="AY28" s="204" t="str">
        <f t="shared" si="18"/>
        <v/>
      </c>
      <c r="AZ28" s="195">
        <f t="shared" si="20"/>
        <v>0</v>
      </c>
      <c r="BA28" s="195"/>
      <c r="BB28" s="195"/>
      <c r="BC28" s="195">
        <f t="shared" si="11"/>
        <v>0</v>
      </c>
      <c r="BD28" s="195"/>
      <c r="BE28" s="195">
        <f t="shared" si="9"/>
        <v>0</v>
      </c>
      <c r="BM28" s="19" t="s">
        <v>1339</v>
      </c>
      <c r="BS28" s="19" t="s">
        <v>1388</v>
      </c>
      <c r="BT28" s="19" t="s">
        <v>1389</v>
      </c>
      <c r="BU28" s="19" t="s">
        <v>1403</v>
      </c>
      <c r="BY28" s="19">
        <v>160</v>
      </c>
      <c r="BZ28" s="19">
        <v>240</v>
      </c>
      <c r="CA28" s="19">
        <v>45</v>
      </c>
      <c r="CB28" s="19">
        <v>85</v>
      </c>
      <c r="CC28" s="19">
        <v>45</v>
      </c>
      <c r="CD28" s="19">
        <v>85</v>
      </c>
      <c r="CE28" s="19">
        <v>40</v>
      </c>
      <c r="CF28" s="19">
        <v>275</v>
      </c>
      <c r="CG28" s="19">
        <v>40</v>
      </c>
      <c r="CH28" s="19">
        <v>150</v>
      </c>
    </row>
    <row r="29" spans="1:86" ht="18" customHeight="1">
      <c r="A29" s="8" t="str">
        <f t="shared" si="12"/>
        <v/>
      </c>
      <c r="B29" s="186" t="str">
        <f t="shared" si="10"/>
        <v/>
      </c>
      <c r="C29" s="11" t="str">
        <f>IF(E29="","",+'5-课消明细表'!$G$2)</f>
        <v/>
      </c>
      <c r="D29" s="187"/>
      <c r="E29" s="113"/>
      <c r="F29" s="12" t="str">
        <f>IF(E29="","",IFERROR(VLOOKUP(E29,'1-学员信息表'!A:AG,2,0),"错误"))</f>
        <v/>
      </c>
      <c r="G29" s="187"/>
      <c r="H29" s="188"/>
      <c r="I29" s="112"/>
      <c r="J29" s="189"/>
      <c r="K29" s="190"/>
      <c r="L29" s="205" t="str">
        <f>IF(E29="","",IFERROR(VLOOKUP(E29,'1-学员信息表'!A:AG,20,0),"错误"))</f>
        <v/>
      </c>
      <c r="M29" s="192"/>
      <c r="N29" s="193"/>
      <c r="O29" s="203"/>
      <c r="P29" s="190"/>
      <c r="Q29" s="194"/>
      <c r="R29" s="194"/>
      <c r="S29" s="195">
        <f t="shared" si="19"/>
        <v>0</v>
      </c>
      <c r="T29" s="196"/>
      <c r="U29" s="197"/>
      <c r="V29" s="198" t="str">
        <f>IF(E29="","",IFERROR(VLOOKUP(E29,'1-学员信息表'!A:AG,8,0),"错误"))</f>
        <v/>
      </c>
      <c r="W29" s="199"/>
      <c r="X29" s="199"/>
      <c r="Y29" s="113"/>
      <c r="Z29" s="199"/>
      <c r="AA29" s="200" t="str">
        <f>IF(I29="","",IFERROR(VLOOKUP(I29,'2-班级信息'!A:AM,23,0),"错误"))</f>
        <v/>
      </c>
      <c r="AB29" s="201">
        <f t="shared" si="1"/>
        <v>0</v>
      </c>
      <c r="AC29" s="201"/>
      <c r="AD29" s="198" t="str">
        <f>IF(I29="","",IFERROR(VLOOKUP(I29,'2-班级信息'!A:AM,24,0),"错误"))</f>
        <v/>
      </c>
      <c r="AE29" s="201">
        <f t="shared" si="2"/>
        <v>0</v>
      </c>
      <c r="AF29" s="201"/>
      <c r="AG29" s="202" t="str">
        <f t="shared" si="13"/>
        <v/>
      </c>
      <c r="AH29" s="201"/>
      <c r="AI29" s="201"/>
      <c r="AJ29" s="198" t="str">
        <f t="shared" si="14"/>
        <v/>
      </c>
      <c r="AK29" s="201">
        <f t="shared" si="15"/>
        <v>0</v>
      </c>
      <c r="AL29" s="201"/>
      <c r="AM29" s="202" t="str">
        <f t="shared" si="16"/>
        <v/>
      </c>
      <c r="AN29" s="201">
        <f t="shared" si="5"/>
        <v>0</v>
      </c>
      <c r="AO29" s="201"/>
      <c r="AP29" s="202"/>
      <c r="AQ29" s="201"/>
      <c r="AR29" s="203"/>
      <c r="AS29" s="206"/>
      <c r="AT29" s="201">
        <f t="shared" si="21"/>
        <v>0</v>
      </c>
      <c r="AU29" s="201"/>
      <c r="AV29" s="202" t="str">
        <f t="shared" si="17"/>
        <v/>
      </c>
      <c r="AW29" s="201">
        <f t="shared" si="22"/>
        <v>0</v>
      </c>
      <c r="AX29" s="201"/>
      <c r="AY29" s="204" t="str">
        <f t="shared" si="18"/>
        <v/>
      </c>
      <c r="AZ29" s="195">
        <f t="shared" si="20"/>
        <v>0</v>
      </c>
      <c r="BA29" s="195"/>
      <c r="BB29" s="195"/>
      <c r="BC29" s="195">
        <f t="shared" si="11"/>
        <v>0</v>
      </c>
      <c r="BD29" s="195"/>
      <c r="BE29" s="195">
        <f t="shared" si="9"/>
        <v>0</v>
      </c>
      <c r="BM29" s="19" t="s">
        <v>1351</v>
      </c>
      <c r="BS29" s="19" t="s">
        <v>1390</v>
      </c>
      <c r="BT29" s="19" t="s">
        <v>1391</v>
      </c>
      <c r="BU29" s="19" t="s">
        <v>1402</v>
      </c>
      <c r="BY29" s="19">
        <v>120</v>
      </c>
      <c r="BZ29" s="19">
        <v>180</v>
      </c>
      <c r="CA29" s="19">
        <v>35</v>
      </c>
      <c r="CB29" s="19">
        <v>70</v>
      </c>
      <c r="CC29" s="19">
        <v>35</v>
      </c>
      <c r="CD29" s="19">
        <v>70</v>
      </c>
      <c r="CE29" s="19">
        <v>110</v>
      </c>
      <c r="CF29" s="19">
        <v>225</v>
      </c>
      <c r="CG29" s="19">
        <v>60</v>
      </c>
      <c r="CH29" s="19">
        <v>125</v>
      </c>
    </row>
    <row r="30" spans="1:86" ht="18" customHeight="1">
      <c r="A30" s="8" t="str">
        <f t="shared" si="12"/>
        <v/>
      </c>
      <c r="B30" s="186" t="str">
        <f t="shared" si="10"/>
        <v/>
      </c>
      <c r="C30" s="11" t="str">
        <f>IF(E30="","",+'5-课消明细表'!$G$2)</f>
        <v/>
      </c>
      <c r="D30" s="187"/>
      <c r="E30" s="113"/>
      <c r="F30" s="12" t="str">
        <f>IF(E30="","",IFERROR(VLOOKUP(E30,'1-学员信息表'!A:AG,2,0),"错误"))</f>
        <v/>
      </c>
      <c r="G30" s="187"/>
      <c r="H30" s="188"/>
      <c r="I30" s="112"/>
      <c r="J30" s="189"/>
      <c r="K30" s="190"/>
      <c r="L30" s="205" t="str">
        <f>IF(E30="","",IFERROR(VLOOKUP(E30,'1-学员信息表'!A:AG,20,0),"错误"))</f>
        <v/>
      </c>
      <c r="M30" s="192"/>
      <c r="N30" s="193"/>
      <c r="O30" s="203"/>
      <c r="P30" s="190"/>
      <c r="Q30" s="194"/>
      <c r="R30" s="194"/>
      <c r="S30" s="195">
        <f t="shared" si="19"/>
        <v>0</v>
      </c>
      <c r="T30" s="196"/>
      <c r="U30" s="197"/>
      <c r="V30" s="198" t="str">
        <f>IF(E30="","",IFERROR(VLOOKUP(E30,'1-学员信息表'!A:AG,8,0),"错误"))</f>
        <v/>
      </c>
      <c r="W30" s="199"/>
      <c r="X30" s="199"/>
      <c r="Y30" s="113"/>
      <c r="Z30" s="199"/>
      <c r="AA30" s="200" t="str">
        <f>IF(I30="","",IFERROR(VLOOKUP(I30,'2-班级信息'!A:AM,23,0),"错误"))</f>
        <v/>
      </c>
      <c r="AB30" s="201">
        <f t="shared" si="1"/>
        <v>0</v>
      </c>
      <c r="AC30" s="201"/>
      <c r="AD30" s="198" t="str">
        <f>IF(I30="","",IFERROR(VLOOKUP(I30,'2-班级信息'!A:AM,24,0),"错误"))</f>
        <v/>
      </c>
      <c r="AE30" s="201">
        <f t="shared" si="2"/>
        <v>0</v>
      </c>
      <c r="AF30" s="201"/>
      <c r="AG30" s="202" t="str">
        <f t="shared" si="13"/>
        <v/>
      </c>
      <c r="AH30" s="201"/>
      <c r="AI30" s="201"/>
      <c r="AJ30" s="198" t="str">
        <f t="shared" si="14"/>
        <v/>
      </c>
      <c r="AK30" s="201">
        <f t="shared" si="15"/>
        <v>0</v>
      </c>
      <c r="AL30" s="201"/>
      <c r="AM30" s="202" t="str">
        <f t="shared" si="16"/>
        <v/>
      </c>
      <c r="AN30" s="201">
        <f t="shared" si="5"/>
        <v>0</v>
      </c>
      <c r="AO30" s="201"/>
      <c r="AP30" s="202"/>
      <c r="AQ30" s="201"/>
      <c r="AR30" s="203"/>
      <c r="AS30" s="206"/>
      <c r="AT30" s="201">
        <f t="shared" si="21"/>
        <v>0</v>
      </c>
      <c r="AU30" s="201"/>
      <c r="AV30" s="202" t="str">
        <f t="shared" si="17"/>
        <v/>
      </c>
      <c r="AW30" s="201">
        <f t="shared" si="22"/>
        <v>0</v>
      </c>
      <c r="AX30" s="201"/>
      <c r="AY30" s="204" t="str">
        <f t="shared" si="18"/>
        <v/>
      </c>
      <c r="AZ30" s="195">
        <f t="shared" si="20"/>
        <v>0</v>
      </c>
      <c r="BA30" s="195"/>
      <c r="BB30" s="195"/>
      <c r="BC30" s="195">
        <f t="shared" si="11"/>
        <v>0</v>
      </c>
      <c r="BD30" s="195"/>
      <c r="BE30" s="195">
        <f t="shared" si="9"/>
        <v>0</v>
      </c>
      <c r="BM30" s="19" t="s">
        <v>1340</v>
      </c>
      <c r="BS30" s="19" t="s">
        <v>1390</v>
      </c>
      <c r="BT30" s="19" t="s">
        <v>1392</v>
      </c>
      <c r="BY30" s="19">
        <v>120</v>
      </c>
      <c r="BZ30" s="19">
        <v>180</v>
      </c>
      <c r="CA30" s="19">
        <v>35</v>
      </c>
      <c r="CB30" s="19">
        <v>70</v>
      </c>
      <c r="CC30" s="19">
        <v>35</v>
      </c>
      <c r="CD30" s="19">
        <v>70</v>
      </c>
      <c r="CE30" s="19">
        <v>110</v>
      </c>
      <c r="CF30" s="19">
        <v>225</v>
      </c>
      <c r="CG30" s="19">
        <v>60</v>
      </c>
      <c r="CH30" s="19">
        <v>125</v>
      </c>
    </row>
    <row r="31" spans="1:86" ht="18" customHeight="1">
      <c r="A31" s="8" t="str">
        <f t="shared" si="12"/>
        <v/>
      </c>
      <c r="B31" s="186" t="str">
        <f t="shared" si="10"/>
        <v/>
      </c>
      <c r="C31" s="11" t="str">
        <f>IF(E31="","",+'5-课消明细表'!$G$2)</f>
        <v/>
      </c>
      <c r="D31" s="187"/>
      <c r="E31" s="113"/>
      <c r="F31" s="12" t="str">
        <f>IF(E31="","",IFERROR(VLOOKUP(E31,'1-学员信息表'!A:AG,2,0),"错误"))</f>
        <v/>
      </c>
      <c r="G31" s="187"/>
      <c r="H31" s="188"/>
      <c r="I31" s="112"/>
      <c r="J31" s="189"/>
      <c r="K31" s="190"/>
      <c r="L31" s="205" t="str">
        <f>IF(E31="","",IFERROR(VLOOKUP(E31,'1-学员信息表'!A:AG,20,0),"错误"))</f>
        <v/>
      </c>
      <c r="M31" s="192"/>
      <c r="N31" s="193"/>
      <c r="O31" s="203"/>
      <c r="P31" s="190"/>
      <c r="Q31" s="194"/>
      <c r="R31" s="194"/>
      <c r="S31" s="195">
        <f t="shared" si="19"/>
        <v>0</v>
      </c>
      <c r="T31" s="196"/>
      <c r="U31" s="197"/>
      <c r="V31" s="198" t="str">
        <f>IF(E31="","",IFERROR(VLOOKUP(E31,'1-学员信息表'!A:AG,8,0),"错误"))</f>
        <v/>
      </c>
      <c r="W31" s="199"/>
      <c r="X31" s="199"/>
      <c r="Y31" s="113"/>
      <c r="Z31" s="199"/>
      <c r="AA31" s="200" t="str">
        <f>IF(I31="","",IFERROR(VLOOKUP(I31,'2-班级信息'!A:AM,23,0),"错误"))</f>
        <v/>
      </c>
      <c r="AB31" s="201">
        <f t="shared" si="1"/>
        <v>0</v>
      </c>
      <c r="AC31" s="201"/>
      <c r="AD31" s="198" t="str">
        <f>IF(I31="","",IFERROR(VLOOKUP(I31,'2-班级信息'!A:AM,24,0),"错误"))</f>
        <v/>
      </c>
      <c r="AE31" s="201">
        <f t="shared" si="2"/>
        <v>0</v>
      </c>
      <c r="AF31" s="201"/>
      <c r="AG31" s="202" t="str">
        <f t="shared" si="13"/>
        <v/>
      </c>
      <c r="AH31" s="201"/>
      <c r="AI31" s="201"/>
      <c r="AJ31" s="198" t="str">
        <f t="shared" si="14"/>
        <v/>
      </c>
      <c r="AK31" s="201">
        <f t="shared" si="15"/>
        <v>0</v>
      </c>
      <c r="AL31" s="201"/>
      <c r="AM31" s="202" t="str">
        <f t="shared" si="16"/>
        <v/>
      </c>
      <c r="AN31" s="201">
        <f t="shared" si="5"/>
        <v>0</v>
      </c>
      <c r="AO31" s="201"/>
      <c r="AP31" s="202"/>
      <c r="AQ31" s="201"/>
      <c r="AR31" s="203"/>
      <c r="AS31" s="206"/>
      <c r="AT31" s="201">
        <f t="shared" si="21"/>
        <v>0</v>
      </c>
      <c r="AU31" s="201"/>
      <c r="AV31" s="202" t="str">
        <f t="shared" si="17"/>
        <v/>
      </c>
      <c r="AW31" s="201">
        <f t="shared" si="22"/>
        <v>0</v>
      </c>
      <c r="AX31" s="201"/>
      <c r="AY31" s="204" t="str">
        <f t="shared" si="18"/>
        <v/>
      </c>
      <c r="AZ31" s="195">
        <f t="shared" si="20"/>
        <v>0</v>
      </c>
      <c r="BA31" s="195"/>
      <c r="BB31" s="195"/>
      <c r="BC31" s="195">
        <f t="shared" si="11"/>
        <v>0</v>
      </c>
      <c r="BD31" s="195"/>
      <c r="BE31" s="195">
        <f t="shared" si="9"/>
        <v>0</v>
      </c>
      <c r="BM31" s="19" t="s">
        <v>1344</v>
      </c>
      <c r="BS31" s="19" t="s">
        <v>1393</v>
      </c>
      <c r="BT31" s="19" t="s">
        <v>1394</v>
      </c>
      <c r="BU31" s="19" t="s">
        <v>1398</v>
      </c>
      <c r="BY31" s="19">
        <v>120</v>
      </c>
      <c r="BZ31" s="19">
        <v>180</v>
      </c>
      <c r="CA31" s="19">
        <v>35</v>
      </c>
      <c r="CB31" s="19">
        <v>70</v>
      </c>
      <c r="CC31" s="19">
        <v>35</v>
      </c>
      <c r="CD31" s="19">
        <v>70</v>
      </c>
      <c r="CE31" s="19">
        <v>110</v>
      </c>
      <c r="CF31" s="19">
        <v>225</v>
      </c>
      <c r="CG31" s="19">
        <v>60</v>
      </c>
      <c r="CH31" s="19">
        <v>125</v>
      </c>
    </row>
    <row r="32" spans="1:86" ht="18" customHeight="1">
      <c r="A32" s="8" t="str">
        <f t="shared" si="12"/>
        <v/>
      </c>
      <c r="B32" s="186" t="str">
        <f t="shared" si="10"/>
        <v/>
      </c>
      <c r="C32" s="11" t="str">
        <f>IF(E32="","",+'5-课消明细表'!$G$2)</f>
        <v/>
      </c>
      <c r="D32" s="187"/>
      <c r="E32" s="113"/>
      <c r="F32" s="12" t="str">
        <f>IF(E32="","",IFERROR(VLOOKUP(E32,'1-学员信息表'!A:AG,2,0),"错误"))</f>
        <v/>
      </c>
      <c r="G32" s="187"/>
      <c r="H32" s="188"/>
      <c r="I32" s="112"/>
      <c r="J32" s="189"/>
      <c r="K32" s="190"/>
      <c r="L32" s="205" t="str">
        <f>IF(E32="","",IFERROR(VLOOKUP(E32,'1-学员信息表'!A:AG,20,0),"错误"))</f>
        <v/>
      </c>
      <c r="M32" s="192"/>
      <c r="N32" s="193"/>
      <c r="O32" s="203"/>
      <c r="P32" s="190"/>
      <c r="Q32" s="194"/>
      <c r="R32" s="194"/>
      <c r="S32" s="195">
        <f t="shared" si="19"/>
        <v>0</v>
      </c>
      <c r="T32" s="196"/>
      <c r="U32" s="197"/>
      <c r="V32" s="198" t="str">
        <f>IF(E32="","",IFERROR(VLOOKUP(E32,'1-学员信息表'!A:AG,8,0),"错误"))</f>
        <v/>
      </c>
      <c r="W32" s="199"/>
      <c r="X32" s="199"/>
      <c r="Y32" s="113"/>
      <c r="Z32" s="199"/>
      <c r="AA32" s="200" t="str">
        <f>IF(I32="","",IFERROR(VLOOKUP(I32,'2-班级信息'!A:AM,23,0),"错误"))</f>
        <v/>
      </c>
      <c r="AB32" s="201">
        <f t="shared" si="1"/>
        <v>0</v>
      </c>
      <c r="AC32" s="201"/>
      <c r="AD32" s="198" t="str">
        <f>IF(I32="","",IFERROR(VLOOKUP(I32,'2-班级信息'!A:AM,24,0),"错误"))</f>
        <v/>
      </c>
      <c r="AE32" s="201">
        <f t="shared" si="2"/>
        <v>0</v>
      </c>
      <c r="AF32" s="201"/>
      <c r="AG32" s="202" t="str">
        <f t="shared" si="13"/>
        <v/>
      </c>
      <c r="AH32" s="201"/>
      <c r="AI32" s="201"/>
      <c r="AJ32" s="198" t="str">
        <f t="shared" si="14"/>
        <v/>
      </c>
      <c r="AK32" s="201">
        <f t="shared" si="15"/>
        <v>0</v>
      </c>
      <c r="AL32" s="201"/>
      <c r="AM32" s="202" t="str">
        <f t="shared" si="16"/>
        <v/>
      </c>
      <c r="AN32" s="201">
        <f t="shared" si="5"/>
        <v>0</v>
      </c>
      <c r="AO32" s="201"/>
      <c r="AP32" s="202"/>
      <c r="AQ32" s="201"/>
      <c r="AR32" s="203"/>
      <c r="AS32" s="206"/>
      <c r="AT32" s="201">
        <f t="shared" si="21"/>
        <v>0</v>
      </c>
      <c r="AU32" s="201"/>
      <c r="AV32" s="202" t="str">
        <f t="shared" si="17"/>
        <v/>
      </c>
      <c r="AW32" s="201">
        <f t="shared" si="22"/>
        <v>0</v>
      </c>
      <c r="AX32" s="201"/>
      <c r="AY32" s="204" t="str">
        <f t="shared" si="18"/>
        <v/>
      </c>
      <c r="AZ32" s="195">
        <f t="shared" si="20"/>
        <v>0</v>
      </c>
      <c r="BA32" s="195"/>
      <c r="BB32" s="195"/>
      <c r="BC32" s="195">
        <f t="shared" si="11"/>
        <v>0</v>
      </c>
      <c r="BD32" s="195"/>
      <c r="BE32" s="195">
        <f t="shared" si="9"/>
        <v>0</v>
      </c>
      <c r="BM32" s="19" t="s">
        <v>1341</v>
      </c>
      <c r="BS32" s="19" t="s">
        <v>1399</v>
      </c>
      <c r="BT32" s="19" t="s">
        <v>1401</v>
      </c>
      <c r="BY32" s="19">
        <v>80</v>
      </c>
      <c r="BZ32" s="19">
        <v>120</v>
      </c>
      <c r="CA32" s="19">
        <v>20</v>
      </c>
      <c r="CB32" s="19">
        <v>35</v>
      </c>
      <c r="CC32" s="19">
        <v>20</v>
      </c>
      <c r="CD32" s="19">
        <v>35</v>
      </c>
      <c r="CE32" s="19">
        <v>55</v>
      </c>
      <c r="CF32" s="19">
        <v>110</v>
      </c>
      <c r="CG32" s="19">
        <v>30</v>
      </c>
      <c r="CH32" s="19">
        <v>60</v>
      </c>
    </row>
    <row r="33" spans="1:86" ht="18" customHeight="1">
      <c r="A33" s="8" t="str">
        <f t="shared" si="12"/>
        <v/>
      </c>
      <c r="B33" s="186" t="str">
        <f t="shared" si="10"/>
        <v/>
      </c>
      <c r="C33" s="11" t="str">
        <f>IF(E33="","",+'5-课消明细表'!$G$2)</f>
        <v/>
      </c>
      <c r="D33" s="187"/>
      <c r="E33" s="113"/>
      <c r="F33" s="12" t="str">
        <f>IF(E33="","",IFERROR(VLOOKUP(E33,'1-学员信息表'!A:AG,2,0),"错误"))</f>
        <v/>
      </c>
      <c r="G33" s="187"/>
      <c r="H33" s="188"/>
      <c r="I33" s="112"/>
      <c r="J33" s="189"/>
      <c r="K33" s="190"/>
      <c r="L33" s="205" t="str">
        <f>IF(E33="","",IFERROR(VLOOKUP(E33,'1-学员信息表'!A:AG,20,0),"错误"))</f>
        <v/>
      </c>
      <c r="M33" s="192"/>
      <c r="N33" s="193"/>
      <c r="O33" s="203"/>
      <c r="P33" s="190"/>
      <c r="Q33" s="194"/>
      <c r="R33" s="194"/>
      <c r="S33" s="195">
        <f t="shared" si="19"/>
        <v>0</v>
      </c>
      <c r="T33" s="196"/>
      <c r="U33" s="197"/>
      <c r="V33" s="198" t="str">
        <f>IF(E33="","",IFERROR(VLOOKUP(E33,'1-学员信息表'!A:AG,8,0),"错误"))</f>
        <v/>
      </c>
      <c r="W33" s="199"/>
      <c r="X33" s="199"/>
      <c r="Y33" s="113"/>
      <c r="Z33" s="199"/>
      <c r="AA33" s="200" t="str">
        <f>IF(I33="","",IFERROR(VLOOKUP(I33,'2-班级信息'!A:AM,23,0),"错误"))</f>
        <v/>
      </c>
      <c r="AB33" s="201">
        <f t="shared" si="1"/>
        <v>0</v>
      </c>
      <c r="AC33" s="201"/>
      <c r="AD33" s="198" t="str">
        <f>IF(I33="","",IFERROR(VLOOKUP(I33,'2-班级信息'!A:AM,24,0),"错误"))</f>
        <v/>
      </c>
      <c r="AE33" s="201">
        <f t="shared" si="2"/>
        <v>0</v>
      </c>
      <c r="AF33" s="201"/>
      <c r="AG33" s="202" t="str">
        <f t="shared" si="13"/>
        <v/>
      </c>
      <c r="AH33" s="201"/>
      <c r="AI33" s="201"/>
      <c r="AJ33" s="198" t="str">
        <f t="shared" si="14"/>
        <v/>
      </c>
      <c r="AK33" s="201">
        <f t="shared" si="15"/>
        <v>0</v>
      </c>
      <c r="AL33" s="201"/>
      <c r="AM33" s="202" t="str">
        <f t="shared" si="16"/>
        <v/>
      </c>
      <c r="AN33" s="201">
        <f t="shared" si="5"/>
        <v>0</v>
      </c>
      <c r="AO33" s="201"/>
      <c r="AP33" s="202"/>
      <c r="AQ33" s="201"/>
      <c r="AR33" s="203"/>
      <c r="AS33" s="206"/>
      <c r="AT33" s="201">
        <f t="shared" si="21"/>
        <v>0</v>
      </c>
      <c r="AU33" s="201"/>
      <c r="AV33" s="202" t="str">
        <f t="shared" si="17"/>
        <v/>
      </c>
      <c r="AW33" s="201">
        <f t="shared" si="22"/>
        <v>0</v>
      </c>
      <c r="AX33" s="201"/>
      <c r="AY33" s="204" t="str">
        <f t="shared" si="18"/>
        <v/>
      </c>
      <c r="AZ33" s="195">
        <f t="shared" si="20"/>
        <v>0</v>
      </c>
      <c r="BA33" s="195"/>
      <c r="BB33" s="195"/>
      <c r="BC33" s="195">
        <f t="shared" si="11"/>
        <v>0</v>
      </c>
      <c r="BD33" s="195"/>
      <c r="BE33" s="195">
        <f t="shared" si="9"/>
        <v>0</v>
      </c>
      <c r="BM33" s="19" t="s">
        <v>1352</v>
      </c>
      <c r="BS33" s="19" t="s">
        <v>1400</v>
      </c>
      <c r="BU33" s="19" t="s">
        <v>1406</v>
      </c>
      <c r="BY33" s="19">
        <v>80</v>
      </c>
      <c r="BZ33" s="19">
        <v>120</v>
      </c>
      <c r="CA33" s="19">
        <v>20</v>
      </c>
      <c r="CB33" s="19">
        <v>35</v>
      </c>
      <c r="CC33" s="19">
        <v>20</v>
      </c>
      <c r="CD33" s="19">
        <v>35</v>
      </c>
      <c r="CE33" s="19">
        <v>55</v>
      </c>
      <c r="CF33" s="19">
        <v>110</v>
      </c>
      <c r="CG33" s="19">
        <v>30</v>
      </c>
      <c r="CH33" s="19">
        <v>60</v>
      </c>
    </row>
    <row r="34" spans="1:86" ht="18" customHeight="1">
      <c r="A34" s="8" t="str">
        <f t="shared" si="12"/>
        <v/>
      </c>
      <c r="B34" s="186" t="str">
        <f t="shared" si="10"/>
        <v/>
      </c>
      <c r="C34" s="11" t="str">
        <f>IF(E34="","",+'5-课消明细表'!$G$2)</f>
        <v/>
      </c>
      <c r="D34" s="187"/>
      <c r="E34" s="113"/>
      <c r="F34" s="12" t="str">
        <f>IF(E34="","",IFERROR(VLOOKUP(E34,'1-学员信息表'!A:AG,2,0),"错误"))</f>
        <v/>
      </c>
      <c r="G34" s="187"/>
      <c r="H34" s="188"/>
      <c r="I34" s="112"/>
      <c r="J34" s="189"/>
      <c r="K34" s="190"/>
      <c r="L34" s="205" t="str">
        <f>IF(E34="","",IFERROR(VLOOKUP(E34,'1-学员信息表'!A:AG,20,0),"错误"))</f>
        <v/>
      </c>
      <c r="M34" s="192"/>
      <c r="N34" s="193"/>
      <c r="O34" s="203"/>
      <c r="P34" s="190"/>
      <c r="Q34" s="194"/>
      <c r="R34" s="194"/>
      <c r="S34" s="195">
        <f t="shared" si="19"/>
        <v>0</v>
      </c>
      <c r="T34" s="196"/>
      <c r="U34" s="197"/>
      <c r="V34" s="198" t="str">
        <f>IF(E34="","",IFERROR(VLOOKUP(E34,'1-学员信息表'!A:AG,8,0),"错误"))</f>
        <v/>
      </c>
      <c r="W34" s="199"/>
      <c r="X34" s="199"/>
      <c r="Y34" s="113"/>
      <c r="Z34" s="199"/>
      <c r="AA34" s="200" t="str">
        <f>IF(I34="","",IFERROR(VLOOKUP(I34,'2-班级信息'!A:AM,23,0),"错误"))</f>
        <v/>
      </c>
      <c r="AB34" s="201">
        <f t="shared" si="1"/>
        <v>0</v>
      </c>
      <c r="AC34" s="201"/>
      <c r="AD34" s="198" t="str">
        <f>IF(I34="","",IFERROR(VLOOKUP(I34,'2-班级信息'!A:AM,24,0),"错误"))</f>
        <v/>
      </c>
      <c r="AE34" s="201">
        <f t="shared" si="2"/>
        <v>0</v>
      </c>
      <c r="AF34" s="201"/>
      <c r="AG34" s="202" t="str">
        <f t="shared" si="13"/>
        <v/>
      </c>
      <c r="AH34" s="201"/>
      <c r="AI34" s="201"/>
      <c r="AJ34" s="198" t="str">
        <f t="shared" si="14"/>
        <v/>
      </c>
      <c r="AK34" s="201">
        <f t="shared" si="15"/>
        <v>0</v>
      </c>
      <c r="AL34" s="201"/>
      <c r="AM34" s="202" t="str">
        <f t="shared" si="16"/>
        <v/>
      </c>
      <c r="AN34" s="201">
        <f t="shared" si="5"/>
        <v>0</v>
      </c>
      <c r="AO34" s="201"/>
      <c r="AP34" s="202"/>
      <c r="AQ34" s="201"/>
      <c r="AR34" s="203"/>
      <c r="AS34" s="206"/>
      <c r="AT34" s="201">
        <f t="shared" si="21"/>
        <v>0</v>
      </c>
      <c r="AU34" s="201"/>
      <c r="AV34" s="202" t="str">
        <f t="shared" si="17"/>
        <v/>
      </c>
      <c r="AW34" s="201">
        <f t="shared" si="22"/>
        <v>0</v>
      </c>
      <c r="AX34" s="201"/>
      <c r="AY34" s="204" t="str">
        <f t="shared" si="18"/>
        <v/>
      </c>
      <c r="AZ34" s="195">
        <f t="shared" si="20"/>
        <v>0</v>
      </c>
      <c r="BA34" s="195"/>
      <c r="BB34" s="195"/>
      <c r="BC34" s="195">
        <f t="shared" si="11"/>
        <v>0</v>
      </c>
      <c r="BD34" s="195"/>
      <c r="BE34" s="195">
        <f t="shared" si="9"/>
        <v>0</v>
      </c>
    </row>
    <row r="35" spans="1:86" ht="18" customHeight="1">
      <c r="A35" s="8" t="str">
        <f t="shared" si="12"/>
        <v/>
      </c>
      <c r="B35" s="186" t="str">
        <f t="shared" si="10"/>
        <v/>
      </c>
      <c r="C35" s="11" t="str">
        <f>IF(E35="","",+'5-课消明细表'!$G$2)</f>
        <v/>
      </c>
      <c r="D35" s="187"/>
      <c r="E35" s="113"/>
      <c r="F35" s="12" t="str">
        <f>IF(E35="","",IFERROR(VLOOKUP(E35,'1-学员信息表'!A:AG,2,0),"错误"))</f>
        <v/>
      </c>
      <c r="G35" s="187"/>
      <c r="H35" s="188"/>
      <c r="I35" s="112"/>
      <c r="J35" s="189"/>
      <c r="K35" s="190"/>
      <c r="L35" s="205" t="str">
        <f>IF(E35="","",IFERROR(VLOOKUP(E35,'1-学员信息表'!A:AG,20,0),"错误"))</f>
        <v/>
      </c>
      <c r="M35" s="192"/>
      <c r="N35" s="193"/>
      <c r="O35" s="203"/>
      <c r="P35" s="190"/>
      <c r="Q35" s="194"/>
      <c r="R35" s="194"/>
      <c r="S35" s="195">
        <f t="shared" si="19"/>
        <v>0</v>
      </c>
      <c r="T35" s="196"/>
      <c r="U35" s="197"/>
      <c r="V35" s="198" t="str">
        <f>IF(E35="","",IFERROR(VLOOKUP(E35,'1-学员信息表'!A:AG,8,0),"错误"))</f>
        <v/>
      </c>
      <c r="W35" s="199"/>
      <c r="X35" s="199"/>
      <c r="Y35" s="113"/>
      <c r="Z35" s="199"/>
      <c r="AA35" s="200" t="str">
        <f>IF(I35="","",IFERROR(VLOOKUP(I35,'2-班级信息'!A:AM,23,0),"错误"))</f>
        <v/>
      </c>
      <c r="AB35" s="201">
        <f t="shared" si="1"/>
        <v>0</v>
      </c>
      <c r="AC35" s="201"/>
      <c r="AD35" s="198" t="str">
        <f>IF(I35="","",IFERROR(VLOOKUP(I35,'2-班级信息'!A:AM,24,0),"错误"))</f>
        <v/>
      </c>
      <c r="AE35" s="201">
        <f t="shared" si="2"/>
        <v>0</v>
      </c>
      <c r="AF35" s="201"/>
      <c r="AG35" s="202" t="str">
        <f t="shared" si="13"/>
        <v/>
      </c>
      <c r="AH35" s="201"/>
      <c r="AI35" s="201"/>
      <c r="AJ35" s="198" t="str">
        <f t="shared" si="14"/>
        <v/>
      </c>
      <c r="AK35" s="201">
        <f t="shared" si="15"/>
        <v>0</v>
      </c>
      <c r="AL35" s="201"/>
      <c r="AM35" s="202" t="str">
        <f t="shared" si="16"/>
        <v/>
      </c>
      <c r="AN35" s="201">
        <f t="shared" si="5"/>
        <v>0</v>
      </c>
      <c r="AO35" s="201"/>
      <c r="AP35" s="202"/>
      <c r="AQ35" s="201"/>
      <c r="AR35" s="203"/>
      <c r="AS35" s="206"/>
      <c r="AT35" s="201">
        <f t="shared" si="21"/>
        <v>0</v>
      </c>
      <c r="AU35" s="201"/>
      <c r="AV35" s="202" t="str">
        <f t="shared" si="17"/>
        <v/>
      </c>
      <c r="AW35" s="201">
        <f t="shared" si="22"/>
        <v>0</v>
      </c>
      <c r="AX35" s="201"/>
      <c r="AY35" s="204" t="str">
        <f t="shared" si="18"/>
        <v/>
      </c>
      <c r="AZ35" s="195">
        <f t="shared" si="20"/>
        <v>0</v>
      </c>
      <c r="BA35" s="195"/>
      <c r="BB35" s="195"/>
      <c r="BC35" s="195">
        <f t="shared" si="11"/>
        <v>0</v>
      </c>
      <c r="BD35" s="195"/>
      <c r="BE35" s="195">
        <f t="shared" si="9"/>
        <v>0</v>
      </c>
    </row>
    <row r="36" spans="1:86" ht="18" customHeight="1">
      <c r="A36" s="8" t="str">
        <f t="shared" si="12"/>
        <v/>
      </c>
      <c r="B36" s="186" t="str">
        <f t="shared" si="10"/>
        <v/>
      </c>
      <c r="C36" s="11" t="str">
        <f>IF(E36="","",+'5-课消明细表'!$G$2)</f>
        <v/>
      </c>
      <c r="D36" s="187"/>
      <c r="E36" s="113"/>
      <c r="F36" s="12" t="str">
        <f>IF(E36="","",IFERROR(VLOOKUP(E36,'1-学员信息表'!A:AG,2,0),"错误"))</f>
        <v/>
      </c>
      <c r="G36" s="187"/>
      <c r="H36" s="188"/>
      <c r="I36" s="112"/>
      <c r="J36" s="189"/>
      <c r="K36" s="190"/>
      <c r="L36" s="205" t="str">
        <f>IF(E36="","",IFERROR(VLOOKUP(E36,'1-学员信息表'!A:AG,20,0),"错误"))</f>
        <v/>
      </c>
      <c r="M36" s="192"/>
      <c r="N36" s="193"/>
      <c r="O36" s="203"/>
      <c r="P36" s="190"/>
      <c r="Q36" s="194"/>
      <c r="R36" s="194"/>
      <c r="S36" s="195">
        <f t="shared" si="19"/>
        <v>0</v>
      </c>
      <c r="T36" s="196"/>
      <c r="U36" s="197"/>
      <c r="V36" s="198" t="str">
        <f>IF(E36="","",IFERROR(VLOOKUP(E36,'1-学员信息表'!A:AG,8,0),"错误"))</f>
        <v/>
      </c>
      <c r="W36" s="199"/>
      <c r="X36" s="199"/>
      <c r="Y36" s="113"/>
      <c r="Z36" s="199"/>
      <c r="AA36" s="200" t="str">
        <f>IF(I36="","",IFERROR(VLOOKUP(I36,'2-班级信息'!A:AM,23,0),"错误"))</f>
        <v/>
      </c>
      <c r="AB36" s="201">
        <f t="shared" si="1"/>
        <v>0</v>
      </c>
      <c r="AC36" s="201"/>
      <c r="AD36" s="198" t="str">
        <f>IF(I36="","",IFERROR(VLOOKUP(I36,'2-班级信息'!A:AM,24,0),"错误"))</f>
        <v/>
      </c>
      <c r="AE36" s="201">
        <f t="shared" si="2"/>
        <v>0</v>
      </c>
      <c r="AF36" s="201"/>
      <c r="AG36" s="202" t="str">
        <f t="shared" si="13"/>
        <v/>
      </c>
      <c r="AH36" s="201"/>
      <c r="AI36" s="201"/>
      <c r="AJ36" s="198" t="str">
        <f t="shared" si="14"/>
        <v/>
      </c>
      <c r="AK36" s="201">
        <f t="shared" si="15"/>
        <v>0</v>
      </c>
      <c r="AL36" s="201"/>
      <c r="AM36" s="202" t="str">
        <f t="shared" si="16"/>
        <v/>
      </c>
      <c r="AN36" s="201">
        <f t="shared" si="5"/>
        <v>0</v>
      </c>
      <c r="AO36" s="201"/>
      <c r="AP36" s="202"/>
      <c r="AQ36" s="201"/>
      <c r="AR36" s="203"/>
      <c r="AS36" s="206"/>
      <c r="AT36" s="201">
        <f t="shared" si="21"/>
        <v>0</v>
      </c>
      <c r="AU36" s="201"/>
      <c r="AV36" s="202" t="str">
        <f t="shared" si="17"/>
        <v/>
      </c>
      <c r="AW36" s="201">
        <f t="shared" si="22"/>
        <v>0</v>
      </c>
      <c r="AX36" s="201"/>
      <c r="AY36" s="204" t="str">
        <f t="shared" si="18"/>
        <v/>
      </c>
      <c r="AZ36" s="195">
        <f t="shared" si="20"/>
        <v>0</v>
      </c>
      <c r="BA36" s="195"/>
      <c r="BB36" s="195"/>
      <c r="BC36" s="195">
        <f t="shared" si="11"/>
        <v>0</v>
      </c>
      <c r="BD36" s="195"/>
      <c r="BE36" s="195">
        <f t="shared" si="9"/>
        <v>0</v>
      </c>
    </row>
    <row r="37" spans="1:86" ht="18" customHeight="1">
      <c r="A37" s="8" t="str">
        <f t="shared" si="12"/>
        <v/>
      </c>
      <c r="B37" s="186" t="str">
        <f t="shared" si="10"/>
        <v/>
      </c>
      <c r="C37" s="11" t="str">
        <f>IF(E37="","",+'5-课消明细表'!$G$2)</f>
        <v/>
      </c>
      <c r="D37" s="187"/>
      <c r="E37" s="113"/>
      <c r="F37" s="12" t="str">
        <f>IF(E37="","",IFERROR(VLOOKUP(E37,'1-学员信息表'!A:AG,2,0),"错误"))</f>
        <v/>
      </c>
      <c r="G37" s="187"/>
      <c r="H37" s="188"/>
      <c r="I37" s="112"/>
      <c r="J37" s="189"/>
      <c r="K37" s="190"/>
      <c r="L37" s="205" t="str">
        <f>IF(E37="","",IFERROR(VLOOKUP(E37,'1-学员信息表'!A:AG,20,0),"错误"))</f>
        <v/>
      </c>
      <c r="M37" s="192"/>
      <c r="N37" s="193"/>
      <c r="O37" s="203"/>
      <c r="P37" s="190"/>
      <c r="Q37" s="194"/>
      <c r="R37" s="194"/>
      <c r="S37" s="195">
        <f t="shared" si="19"/>
        <v>0</v>
      </c>
      <c r="T37" s="196"/>
      <c r="U37" s="197"/>
      <c r="V37" s="198" t="str">
        <f>IF(E37="","",IFERROR(VLOOKUP(E37,'1-学员信息表'!A:AG,8,0),"错误"))</f>
        <v/>
      </c>
      <c r="W37" s="199"/>
      <c r="X37" s="199"/>
      <c r="Y37" s="113"/>
      <c r="Z37" s="199"/>
      <c r="AA37" s="200" t="str">
        <f>IF(I37="","",IFERROR(VLOOKUP(I37,'2-班级信息'!A:AM,23,0),"错误"))</f>
        <v/>
      </c>
      <c r="AB37" s="201">
        <f t="shared" si="1"/>
        <v>0</v>
      </c>
      <c r="AC37" s="201"/>
      <c r="AD37" s="198" t="str">
        <f>IF(I37="","",IFERROR(VLOOKUP(I37,'2-班级信息'!A:AM,24,0),"错误"))</f>
        <v/>
      </c>
      <c r="AE37" s="201">
        <f t="shared" si="2"/>
        <v>0</v>
      </c>
      <c r="AF37" s="201"/>
      <c r="AG37" s="202" t="str">
        <f t="shared" si="13"/>
        <v/>
      </c>
      <c r="AH37" s="201"/>
      <c r="AI37" s="201"/>
      <c r="AJ37" s="198" t="str">
        <f t="shared" si="14"/>
        <v/>
      </c>
      <c r="AK37" s="201">
        <f t="shared" si="15"/>
        <v>0</v>
      </c>
      <c r="AL37" s="201"/>
      <c r="AM37" s="202" t="str">
        <f t="shared" si="16"/>
        <v/>
      </c>
      <c r="AN37" s="201">
        <f t="shared" si="5"/>
        <v>0</v>
      </c>
      <c r="AO37" s="201"/>
      <c r="AP37" s="202"/>
      <c r="AQ37" s="201"/>
      <c r="AR37" s="203"/>
      <c r="AS37" s="206"/>
      <c r="AT37" s="201">
        <f t="shared" si="21"/>
        <v>0</v>
      </c>
      <c r="AU37" s="201"/>
      <c r="AV37" s="202" t="str">
        <f t="shared" si="17"/>
        <v/>
      </c>
      <c r="AW37" s="201">
        <f t="shared" si="22"/>
        <v>0</v>
      </c>
      <c r="AX37" s="201"/>
      <c r="AY37" s="204" t="str">
        <f t="shared" si="18"/>
        <v/>
      </c>
      <c r="AZ37" s="195">
        <f t="shared" si="20"/>
        <v>0</v>
      </c>
      <c r="BA37" s="195"/>
      <c r="BB37" s="195"/>
      <c r="BC37" s="195">
        <f t="shared" si="11"/>
        <v>0</v>
      </c>
      <c r="BD37" s="195"/>
      <c r="BE37" s="195">
        <f t="shared" si="9"/>
        <v>0</v>
      </c>
    </row>
    <row r="38" spans="1:86" ht="18" customHeight="1">
      <c r="A38" s="8" t="str">
        <f t="shared" si="12"/>
        <v/>
      </c>
      <c r="B38" s="186" t="str">
        <f t="shared" si="10"/>
        <v/>
      </c>
      <c r="C38" s="11" t="str">
        <f>IF(E38="","",+'5-课消明细表'!$G$2)</f>
        <v/>
      </c>
      <c r="D38" s="187"/>
      <c r="E38" s="113"/>
      <c r="F38" s="12" t="str">
        <f>IF(E38="","",IFERROR(VLOOKUP(E38,'1-学员信息表'!A:AG,2,0),"错误"))</f>
        <v/>
      </c>
      <c r="G38" s="187"/>
      <c r="H38" s="188"/>
      <c r="I38" s="112"/>
      <c r="J38" s="189"/>
      <c r="K38" s="190"/>
      <c r="L38" s="205" t="str">
        <f>IF(E38="","",IFERROR(VLOOKUP(E38,'1-学员信息表'!A:AG,20,0),"错误"))</f>
        <v/>
      </c>
      <c r="M38" s="192"/>
      <c r="N38" s="193"/>
      <c r="O38" s="203"/>
      <c r="P38" s="190"/>
      <c r="Q38" s="194"/>
      <c r="R38" s="194"/>
      <c r="S38" s="195">
        <f t="shared" si="19"/>
        <v>0</v>
      </c>
      <c r="T38" s="196"/>
      <c r="U38" s="197"/>
      <c r="V38" s="198" t="str">
        <f>IF(E38="","",IFERROR(VLOOKUP(E38,'1-学员信息表'!A:AG,8,0),"错误"))</f>
        <v/>
      </c>
      <c r="W38" s="199"/>
      <c r="X38" s="199"/>
      <c r="Y38" s="113"/>
      <c r="Z38" s="199"/>
      <c r="AA38" s="200" t="str">
        <f>IF(I38="","",IFERROR(VLOOKUP(I38,'2-班级信息'!A:AM,23,0),"错误"))</f>
        <v/>
      </c>
      <c r="AB38" s="201">
        <f t="shared" si="1"/>
        <v>0</v>
      </c>
      <c r="AC38" s="201"/>
      <c r="AD38" s="198" t="str">
        <f>IF(I38="","",IFERROR(VLOOKUP(I38,'2-班级信息'!A:AM,24,0),"错误"))</f>
        <v/>
      </c>
      <c r="AE38" s="201">
        <f t="shared" si="2"/>
        <v>0</v>
      </c>
      <c r="AF38" s="201"/>
      <c r="AG38" s="202" t="str">
        <f t="shared" si="13"/>
        <v/>
      </c>
      <c r="AH38" s="201"/>
      <c r="AI38" s="201"/>
      <c r="AJ38" s="198" t="str">
        <f t="shared" si="14"/>
        <v/>
      </c>
      <c r="AK38" s="201">
        <f t="shared" si="15"/>
        <v>0</v>
      </c>
      <c r="AL38" s="201"/>
      <c r="AM38" s="202" t="str">
        <f t="shared" si="16"/>
        <v/>
      </c>
      <c r="AN38" s="201">
        <f t="shared" si="5"/>
        <v>0</v>
      </c>
      <c r="AO38" s="201"/>
      <c r="AP38" s="202"/>
      <c r="AQ38" s="201"/>
      <c r="AR38" s="203"/>
      <c r="AS38" s="206"/>
      <c r="AT38" s="201">
        <f t="shared" si="21"/>
        <v>0</v>
      </c>
      <c r="AU38" s="201"/>
      <c r="AV38" s="202" t="str">
        <f t="shared" si="17"/>
        <v/>
      </c>
      <c r="AW38" s="201">
        <f t="shared" si="22"/>
        <v>0</v>
      </c>
      <c r="AX38" s="201"/>
      <c r="AY38" s="204" t="str">
        <f t="shared" si="18"/>
        <v/>
      </c>
      <c r="AZ38" s="195">
        <f t="shared" si="20"/>
        <v>0</v>
      </c>
      <c r="BA38" s="195"/>
      <c r="BB38" s="195"/>
      <c r="BC38" s="195">
        <f t="shared" si="11"/>
        <v>0</v>
      </c>
      <c r="BD38" s="195"/>
      <c r="BE38" s="195">
        <f t="shared" si="9"/>
        <v>0</v>
      </c>
    </row>
    <row r="39" spans="1:86" ht="18" customHeight="1">
      <c r="A39" s="8" t="str">
        <f t="shared" si="12"/>
        <v/>
      </c>
      <c r="B39" s="186" t="str">
        <f t="shared" si="10"/>
        <v/>
      </c>
      <c r="C39" s="11" t="str">
        <f>IF(E39="","",+'5-课消明细表'!$G$2)</f>
        <v/>
      </c>
      <c r="D39" s="187"/>
      <c r="E39" s="113"/>
      <c r="F39" s="12" t="str">
        <f>IF(E39="","",IFERROR(VLOOKUP(E39,'1-学员信息表'!A:AG,2,0),"错误"))</f>
        <v/>
      </c>
      <c r="G39" s="187"/>
      <c r="H39" s="188"/>
      <c r="I39" s="112"/>
      <c r="J39" s="189"/>
      <c r="K39" s="190"/>
      <c r="L39" s="205" t="str">
        <f>IF(E39="","",IFERROR(VLOOKUP(E39,'1-学员信息表'!A:AG,20,0),"错误"))</f>
        <v/>
      </c>
      <c r="M39" s="192"/>
      <c r="N39" s="193"/>
      <c r="O39" s="203"/>
      <c r="P39" s="190"/>
      <c r="Q39" s="194"/>
      <c r="R39" s="194"/>
      <c r="S39" s="195">
        <f t="shared" si="19"/>
        <v>0</v>
      </c>
      <c r="T39" s="196"/>
      <c r="U39" s="197"/>
      <c r="V39" s="198" t="str">
        <f>IF(E39="","",IFERROR(VLOOKUP(E39,'1-学员信息表'!A:AG,8,0),"错误"))</f>
        <v/>
      </c>
      <c r="W39" s="199"/>
      <c r="X39" s="199"/>
      <c r="Y39" s="113"/>
      <c r="Z39" s="199"/>
      <c r="AA39" s="200" t="str">
        <f>IF(I39="","",IFERROR(VLOOKUP(I39,'2-班级信息'!A:AM,23,0),"错误"))</f>
        <v/>
      </c>
      <c r="AB39" s="201">
        <f t="shared" si="1"/>
        <v>0</v>
      </c>
      <c r="AC39" s="201"/>
      <c r="AD39" s="198" t="str">
        <f>IF(I39="","",IFERROR(VLOOKUP(I39,'2-班级信息'!A:AM,24,0),"错误"))</f>
        <v/>
      </c>
      <c r="AE39" s="201">
        <f t="shared" si="2"/>
        <v>0</v>
      </c>
      <c r="AF39" s="201"/>
      <c r="AG39" s="202" t="str">
        <f t="shared" si="13"/>
        <v/>
      </c>
      <c r="AH39" s="201"/>
      <c r="AI39" s="201"/>
      <c r="AJ39" s="198" t="str">
        <f t="shared" si="14"/>
        <v/>
      </c>
      <c r="AK39" s="201">
        <f t="shared" si="15"/>
        <v>0</v>
      </c>
      <c r="AL39" s="201"/>
      <c r="AM39" s="202" t="str">
        <f t="shared" si="16"/>
        <v/>
      </c>
      <c r="AN39" s="201">
        <f t="shared" si="5"/>
        <v>0</v>
      </c>
      <c r="AO39" s="201"/>
      <c r="AP39" s="202"/>
      <c r="AQ39" s="201"/>
      <c r="AR39" s="203"/>
      <c r="AS39" s="206"/>
      <c r="AT39" s="201">
        <f t="shared" si="21"/>
        <v>0</v>
      </c>
      <c r="AU39" s="201"/>
      <c r="AV39" s="202" t="str">
        <f t="shared" si="17"/>
        <v/>
      </c>
      <c r="AW39" s="201">
        <f t="shared" si="22"/>
        <v>0</v>
      </c>
      <c r="AX39" s="201"/>
      <c r="AY39" s="204" t="str">
        <f t="shared" si="18"/>
        <v/>
      </c>
      <c r="AZ39" s="195">
        <f t="shared" si="20"/>
        <v>0</v>
      </c>
      <c r="BA39" s="195"/>
      <c r="BB39" s="195"/>
      <c r="BC39" s="195">
        <f t="shared" si="11"/>
        <v>0</v>
      </c>
      <c r="BD39" s="195"/>
      <c r="BE39" s="195">
        <f t="shared" si="9"/>
        <v>0</v>
      </c>
    </row>
    <row r="40" spans="1:86" ht="18" customHeight="1">
      <c r="A40" s="8" t="str">
        <f t="shared" si="12"/>
        <v/>
      </c>
      <c r="B40" s="186" t="str">
        <f t="shared" si="10"/>
        <v/>
      </c>
      <c r="C40" s="11" t="str">
        <f>IF(E40="","",+'5-课消明细表'!$G$2)</f>
        <v/>
      </c>
      <c r="D40" s="187"/>
      <c r="E40" s="113"/>
      <c r="F40" s="12" t="str">
        <f>IF(E40="","",IFERROR(VLOOKUP(E40,'1-学员信息表'!A:AG,2,0),"错误"))</f>
        <v/>
      </c>
      <c r="G40" s="187"/>
      <c r="H40" s="188"/>
      <c r="I40" s="112"/>
      <c r="J40" s="189"/>
      <c r="K40" s="190"/>
      <c r="L40" s="205" t="str">
        <f>IF(E40="","",IFERROR(VLOOKUP(E40,'1-学员信息表'!A:AG,20,0),"错误"))</f>
        <v/>
      </c>
      <c r="M40" s="192"/>
      <c r="N40" s="193"/>
      <c r="O40" s="203"/>
      <c r="P40" s="190"/>
      <c r="Q40" s="194"/>
      <c r="R40" s="194"/>
      <c r="S40" s="195">
        <f t="shared" si="19"/>
        <v>0</v>
      </c>
      <c r="T40" s="196"/>
      <c r="U40" s="197"/>
      <c r="V40" s="198" t="str">
        <f>IF(E40="","",IFERROR(VLOOKUP(E40,'1-学员信息表'!A:AG,8,0),"错误"))</f>
        <v/>
      </c>
      <c r="W40" s="199"/>
      <c r="X40" s="199"/>
      <c r="Y40" s="113"/>
      <c r="Z40" s="199"/>
      <c r="AA40" s="200" t="str">
        <f>IF(I40="","",IFERROR(VLOOKUP(I40,'2-班级信息'!A:AM,23,0),"错误"))</f>
        <v/>
      </c>
      <c r="AB40" s="201">
        <f t="shared" si="1"/>
        <v>0</v>
      </c>
      <c r="AC40" s="201"/>
      <c r="AD40" s="198" t="str">
        <f>IF(I40="","",IFERROR(VLOOKUP(I40,'2-班级信息'!A:AM,24,0),"错误"))</f>
        <v/>
      </c>
      <c r="AE40" s="201">
        <f t="shared" si="2"/>
        <v>0</v>
      </c>
      <c r="AF40" s="201"/>
      <c r="AG40" s="202" t="str">
        <f t="shared" si="13"/>
        <v/>
      </c>
      <c r="AH40" s="201"/>
      <c r="AI40" s="201"/>
      <c r="AJ40" s="198" t="str">
        <f t="shared" si="14"/>
        <v/>
      </c>
      <c r="AK40" s="201">
        <f t="shared" si="15"/>
        <v>0</v>
      </c>
      <c r="AL40" s="201"/>
      <c r="AM40" s="202" t="str">
        <f t="shared" si="16"/>
        <v/>
      </c>
      <c r="AN40" s="201">
        <f t="shared" si="5"/>
        <v>0</v>
      </c>
      <c r="AO40" s="201"/>
      <c r="AP40" s="202"/>
      <c r="AQ40" s="201"/>
      <c r="AR40" s="203"/>
      <c r="AS40" s="206"/>
      <c r="AT40" s="201">
        <f t="shared" si="21"/>
        <v>0</v>
      </c>
      <c r="AU40" s="201"/>
      <c r="AV40" s="202" t="str">
        <f t="shared" si="17"/>
        <v/>
      </c>
      <c r="AW40" s="201">
        <f t="shared" si="22"/>
        <v>0</v>
      </c>
      <c r="AX40" s="201"/>
      <c r="AY40" s="204" t="str">
        <f t="shared" si="18"/>
        <v/>
      </c>
      <c r="AZ40" s="195">
        <f t="shared" si="20"/>
        <v>0</v>
      </c>
      <c r="BA40" s="195"/>
      <c r="BB40" s="195"/>
      <c r="BC40" s="195">
        <f t="shared" si="11"/>
        <v>0</v>
      </c>
      <c r="BD40" s="195"/>
      <c r="BE40" s="195">
        <f t="shared" si="9"/>
        <v>0</v>
      </c>
    </row>
    <row r="41" spans="1:86" ht="18" customHeight="1">
      <c r="A41" s="8" t="str">
        <f t="shared" si="12"/>
        <v/>
      </c>
      <c r="B41" s="186" t="str">
        <f t="shared" si="10"/>
        <v/>
      </c>
      <c r="C41" s="11" t="str">
        <f>IF(E41="","",+'5-课消明细表'!$G$2)</f>
        <v/>
      </c>
      <c r="D41" s="187"/>
      <c r="E41" s="113"/>
      <c r="F41" s="12" t="str">
        <f>IF(E41="","",IFERROR(VLOOKUP(E41,'1-学员信息表'!A:AG,2,0),"错误"))</f>
        <v/>
      </c>
      <c r="G41" s="187"/>
      <c r="H41" s="188"/>
      <c r="I41" s="112"/>
      <c r="J41" s="189"/>
      <c r="K41" s="190"/>
      <c r="L41" s="205" t="str">
        <f>IF(E41="","",IFERROR(VLOOKUP(E41,'1-学员信息表'!A:AG,20,0),"错误"))</f>
        <v/>
      </c>
      <c r="M41" s="192"/>
      <c r="N41" s="193"/>
      <c r="O41" s="203"/>
      <c r="P41" s="190"/>
      <c r="Q41" s="194"/>
      <c r="R41" s="194"/>
      <c r="S41" s="195">
        <f t="shared" si="19"/>
        <v>0</v>
      </c>
      <c r="T41" s="196"/>
      <c r="U41" s="197"/>
      <c r="V41" s="198" t="str">
        <f>IF(E41="","",IFERROR(VLOOKUP(E41,'1-学员信息表'!A:AG,8,0),"错误"))</f>
        <v/>
      </c>
      <c r="W41" s="199"/>
      <c r="X41" s="199"/>
      <c r="Y41" s="113"/>
      <c r="Z41" s="199"/>
      <c r="AA41" s="200" t="str">
        <f>IF(I41="","",IFERROR(VLOOKUP(I41,'2-班级信息'!A:AM,23,0),"错误"))</f>
        <v/>
      </c>
      <c r="AB41" s="201">
        <f t="shared" si="1"/>
        <v>0</v>
      </c>
      <c r="AC41" s="201"/>
      <c r="AD41" s="198" t="str">
        <f>IF(I41="","",IFERROR(VLOOKUP(I41,'2-班级信息'!A:AM,24,0),"错误"))</f>
        <v/>
      </c>
      <c r="AE41" s="201">
        <f t="shared" si="2"/>
        <v>0</v>
      </c>
      <c r="AF41" s="201"/>
      <c r="AG41" s="202" t="str">
        <f t="shared" si="13"/>
        <v/>
      </c>
      <c r="AH41" s="201"/>
      <c r="AI41" s="201"/>
      <c r="AJ41" s="198" t="str">
        <f t="shared" si="14"/>
        <v/>
      </c>
      <c r="AK41" s="201">
        <f t="shared" si="15"/>
        <v>0</v>
      </c>
      <c r="AL41" s="201"/>
      <c r="AM41" s="202" t="str">
        <f t="shared" si="16"/>
        <v/>
      </c>
      <c r="AN41" s="201">
        <f t="shared" si="5"/>
        <v>0</v>
      </c>
      <c r="AO41" s="201"/>
      <c r="AP41" s="202"/>
      <c r="AQ41" s="201"/>
      <c r="AR41" s="203"/>
      <c r="AS41" s="206"/>
      <c r="AT41" s="201">
        <f t="shared" si="21"/>
        <v>0</v>
      </c>
      <c r="AU41" s="201"/>
      <c r="AV41" s="202" t="str">
        <f t="shared" si="17"/>
        <v/>
      </c>
      <c r="AW41" s="201">
        <f t="shared" si="22"/>
        <v>0</v>
      </c>
      <c r="AX41" s="201"/>
      <c r="AY41" s="204" t="str">
        <f t="shared" si="18"/>
        <v/>
      </c>
      <c r="AZ41" s="195">
        <f t="shared" si="20"/>
        <v>0</v>
      </c>
      <c r="BA41" s="195"/>
      <c r="BB41" s="195"/>
      <c r="BC41" s="195">
        <f t="shared" si="11"/>
        <v>0</v>
      </c>
      <c r="BD41" s="195"/>
      <c r="BE41" s="195">
        <f t="shared" si="9"/>
        <v>0</v>
      </c>
    </row>
    <row r="42" spans="1:86" ht="18" customHeight="1">
      <c r="A42" s="8" t="str">
        <f t="shared" si="12"/>
        <v/>
      </c>
      <c r="B42" s="186" t="str">
        <f t="shared" si="10"/>
        <v/>
      </c>
      <c r="C42" s="11" t="str">
        <f>IF(E42="","",+'5-课消明细表'!$G$2)</f>
        <v/>
      </c>
      <c r="D42" s="187"/>
      <c r="E42" s="113"/>
      <c r="F42" s="12" t="str">
        <f>IF(E42="","",IFERROR(VLOOKUP(E42,'1-学员信息表'!A:AG,2,0),"错误"))</f>
        <v/>
      </c>
      <c r="G42" s="187"/>
      <c r="H42" s="188"/>
      <c r="I42" s="112"/>
      <c r="J42" s="189"/>
      <c r="K42" s="190"/>
      <c r="L42" s="205" t="str">
        <f>IF(E42="","",IFERROR(VLOOKUP(E42,'1-学员信息表'!A:AG,20,0),"错误"))</f>
        <v/>
      </c>
      <c r="M42" s="192"/>
      <c r="N42" s="193"/>
      <c r="O42" s="203"/>
      <c r="P42" s="190"/>
      <c r="Q42" s="194"/>
      <c r="R42" s="194"/>
      <c r="S42" s="195">
        <f t="shared" si="19"/>
        <v>0</v>
      </c>
      <c r="T42" s="196"/>
      <c r="U42" s="197"/>
      <c r="V42" s="198" t="str">
        <f>IF(E42="","",IFERROR(VLOOKUP(E42,'1-学员信息表'!A:AG,8,0),"错误"))</f>
        <v/>
      </c>
      <c r="W42" s="199"/>
      <c r="X42" s="199"/>
      <c r="Y42" s="113"/>
      <c r="Z42" s="199"/>
      <c r="AA42" s="200" t="str">
        <f>IF(I42="","",IFERROR(VLOOKUP(I42,'2-班级信息'!A:AM,23,0),"错误"))</f>
        <v/>
      </c>
      <c r="AB42" s="201">
        <f t="shared" si="1"/>
        <v>0</v>
      </c>
      <c r="AC42" s="201"/>
      <c r="AD42" s="198" t="str">
        <f>IF(I42="","",IFERROR(VLOOKUP(I42,'2-班级信息'!A:AM,24,0),"错误"))</f>
        <v/>
      </c>
      <c r="AE42" s="201">
        <f t="shared" si="2"/>
        <v>0</v>
      </c>
      <c r="AF42" s="201"/>
      <c r="AG42" s="202" t="str">
        <f t="shared" si="13"/>
        <v/>
      </c>
      <c r="AH42" s="201"/>
      <c r="AI42" s="201"/>
      <c r="AJ42" s="198" t="str">
        <f t="shared" si="14"/>
        <v/>
      </c>
      <c r="AK42" s="201">
        <f t="shared" si="15"/>
        <v>0</v>
      </c>
      <c r="AL42" s="201"/>
      <c r="AM42" s="202" t="str">
        <f t="shared" si="16"/>
        <v/>
      </c>
      <c r="AN42" s="201">
        <f t="shared" si="5"/>
        <v>0</v>
      </c>
      <c r="AO42" s="201"/>
      <c r="AP42" s="202"/>
      <c r="AQ42" s="201"/>
      <c r="AR42" s="203"/>
      <c r="AS42" s="206"/>
      <c r="AT42" s="201">
        <f t="shared" si="21"/>
        <v>0</v>
      </c>
      <c r="AU42" s="201"/>
      <c r="AV42" s="202" t="str">
        <f t="shared" si="17"/>
        <v/>
      </c>
      <c r="AW42" s="201">
        <f t="shared" si="22"/>
        <v>0</v>
      </c>
      <c r="AX42" s="201"/>
      <c r="AY42" s="204" t="str">
        <f t="shared" si="18"/>
        <v/>
      </c>
      <c r="AZ42" s="195">
        <f t="shared" si="20"/>
        <v>0</v>
      </c>
      <c r="BA42" s="195"/>
      <c r="BB42" s="195"/>
      <c r="BC42" s="195">
        <f t="shared" si="11"/>
        <v>0</v>
      </c>
      <c r="BD42" s="195"/>
      <c r="BE42" s="195">
        <f t="shared" si="9"/>
        <v>0</v>
      </c>
    </row>
    <row r="43" spans="1:86" ht="18" customHeight="1">
      <c r="A43" s="8" t="str">
        <f t="shared" si="12"/>
        <v/>
      </c>
      <c r="B43" s="186" t="str">
        <f t="shared" si="10"/>
        <v/>
      </c>
      <c r="C43" s="11" t="str">
        <f>IF(E43="","",+'5-课消明细表'!$G$2)</f>
        <v/>
      </c>
      <c r="D43" s="187"/>
      <c r="E43" s="113"/>
      <c r="F43" s="12" t="str">
        <f>IF(E43="","",IFERROR(VLOOKUP(E43,'1-学员信息表'!A:AG,2,0),"错误"))</f>
        <v/>
      </c>
      <c r="G43" s="187"/>
      <c r="H43" s="188"/>
      <c r="I43" s="112"/>
      <c r="J43" s="189"/>
      <c r="K43" s="190"/>
      <c r="L43" s="205" t="str">
        <f>IF(E43="","",IFERROR(VLOOKUP(E43,'1-学员信息表'!A:AG,20,0),"错误"))</f>
        <v/>
      </c>
      <c r="M43" s="192"/>
      <c r="N43" s="193"/>
      <c r="O43" s="203"/>
      <c r="P43" s="190"/>
      <c r="Q43" s="194"/>
      <c r="R43" s="194"/>
      <c r="S43" s="195">
        <f t="shared" si="19"/>
        <v>0</v>
      </c>
      <c r="T43" s="196"/>
      <c r="U43" s="197"/>
      <c r="V43" s="198" t="str">
        <f>IF(E43="","",IFERROR(VLOOKUP(E43,'1-学员信息表'!A:AG,8,0),"错误"))</f>
        <v/>
      </c>
      <c r="W43" s="199"/>
      <c r="X43" s="199"/>
      <c r="Y43" s="113"/>
      <c r="Z43" s="199"/>
      <c r="AA43" s="200" t="str">
        <f>IF(I43="","",IFERROR(VLOOKUP(I43,'2-班级信息'!A:AM,23,0),"错误"))</f>
        <v/>
      </c>
      <c r="AB43" s="201">
        <f t="shared" si="1"/>
        <v>0</v>
      </c>
      <c r="AC43" s="201"/>
      <c r="AD43" s="198" t="str">
        <f>IF(I43="","",IFERROR(VLOOKUP(I43,'2-班级信息'!A:AM,24,0),"错误"))</f>
        <v/>
      </c>
      <c r="AE43" s="201">
        <f t="shared" si="2"/>
        <v>0</v>
      </c>
      <c r="AF43" s="201"/>
      <c r="AG43" s="202" t="str">
        <f t="shared" si="13"/>
        <v/>
      </c>
      <c r="AH43" s="201"/>
      <c r="AI43" s="201"/>
      <c r="AJ43" s="198" t="str">
        <f t="shared" si="14"/>
        <v/>
      </c>
      <c r="AK43" s="201">
        <f t="shared" si="15"/>
        <v>0</v>
      </c>
      <c r="AL43" s="201"/>
      <c r="AM43" s="202" t="str">
        <f t="shared" si="16"/>
        <v/>
      </c>
      <c r="AN43" s="201">
        <f t="shared" si="5"/>
        <v>0</v>
      </c>
      <c r="AO43" s="201"/>
      <c r="AP43" s="202"/>
      <c r="AQ43" s="201"/>
      <c r="AR43" s="203"/>
      <c r="AS43" s="206"/>
      <c r="AT43" s="201">
        <f t="shared" si="21"/>
        <v>0</v>
      </c>
      <c r="AU43" s="201"/>
      <c r="AV43" s="202" t="str">
        <f t="shared" si="17"/>
        <v/>
      </c>
      <c r="AW43" s="201">
        <f t="shared" si="22"/>
        <v>0</v>
      </c>
      <c r="AX43" s="201"/>
      <c r="AY43" s="204" t="str">
        <f t="shared" si="18"/>
        <v/>
      </c>
      <c r="AZ43" s="195">
        <f t="shared" si="20"/>
        <v>0</v>
      </c>
      <c r="BA43" s="195"/>
      <c r="BB43" s="195"/>
      <c r="BC43" s="195">
        <f t="shared" si="11"/>
        <v>0</v>
      </c>
      <c r="BD43" s="195"/>
      <c r="BE43" s="195">
        <f t="shared" si="9"/>
        <v>0</v>
      </c>
    </row>
    <row r="44" spans="1:86" ht="18" customHeight="1">
      <c r="A44" s="8" t="str">
        <f t="shared" si="12"/>
        <v/>
      </c>
      <c r="B44" s="186" t="str">
        <f t="shared" si="10"/>
        <v/>
      </c>
      <c r="C44" s="11" t="str">
        <f>IF(E44="","",+'5-课消明细表'!$G$2)</f>
        <v/>
      </c>
      <c r="D44" s="187"/>
      <c r="E44" s="113"/>
      <c r="F44" s="12" t="str">
        <f>IF(E44="","",IFERROR(VLOOKUP(E44,'1-学员信息表'!A:AG,2,0),"错误"))</f>
        <v/>
      </c>
      <c r="G44" s="187"/>
      <c r="H44" s="188"/>
      <c r="I44" s="112"/>
      <c r="J44" s="189"/>
      <c r="K44" s="190"/>
      <c r="L44" s="205" t="str">
        <f>IF(E44="","",IFERROR(VLOOKUP(E44,'1-学员信息表'!A:AG,20,0),"错误"))</f>
        <v/>
      </c>
      <c r="M44" s="192"/>
      <c r="N44" s="193"/>
      <c r="O44" s="203"/>
      <c r="P44" s="190"/>
      <c r="Q44" s="194"/>
      <c r="R44" s="194"/>
      <c r="S44" s="195">
        <f t="shared" si="19"/>
        <v>0</v>
      </c>
      <c r="T44" s="196"/>
      <c r="U44" s="197"/>
      <c r="V44" s="198" t="str">
        <f>IF(E44="","",IFERROR(VLOOKUP(E44,'1-学员信息表'!A:AG,8,0),"错误"))</f>
        <v/>
      </c>
      <c r="W44" s="199"/>
      <c r="X44" s="199"/>
      <c r="Y44" s="113"/>
      <c r="Z44" s="199"/>
      <c r="AA44" s="200" t="str">
        <f>IF(I44="","",IFERROR(VLOOKUP(I44,'2-班级信息'!A:AM,23,0),"错误"))</f>
        <v/>
      </c>
      <c r="AB44" s="201">
        <f t="shared" si="1"/>
        <v>0</v>
      </c>
      <c r="AC44" s="201"/>
      <c r="AD44" s="198" t="str">
        <f>IF(I44="","",IFERROR(VLOOKUP(I44,'2-班级信息'!A:AM,24,0),"错误"))</f>
        <v/>
      </c>
      <c r="AE44" s="201">
        <f t="shared" si="2"/>
        <v>0</v>
      </c>
      <c r="AF44" s="201"/>
      <c r="AG44" s="202" t="str">
        <f t="shared" si="13"/>
        <v/>
      </c>
      <c r="AH44" s="201"/>
      <c r="AI44" s="201"/>
      <c r="AJ44" s="198" t="str">
        <f t="shared" si="14"/>
        <v/>
      </c>
      <c r="AK44" s="201">
        <f t="shared" si="15"/>
        <v>0</v>
      </c>
      <c r="AL44" s="201"/>
      <c r="AM44" s="202" t="str">
        <f t="shared" si="16"/>
        <v/>
      </c>
      <c r="AN44" s="201">
        <f t="shared" si="5"/>
        <v>0</v>
      </c>
      <c r="AO44" s="201"/>
      <c r="AP44" s="202"/>
      <c r="AQ44" s="201"/>
      <c r="AR44" s="203"/>
      <c r="AS44" s="206"/>
      <c r="AT44" s="201">
        <f t="shared" si="21"/>
        <v>0</v>
      </c>
      <c r="AU44" s="201"/>
      <c r="AV44" s="202" t="str">
        <f t="shared" si="17"/>
        <v/>
      </c>
      <c r="AW44" s="201">
        <f t="shared" si="22"/>
        <v>0</v>
      </c>
      <c r="AX44" s="201"/>
      <c r="AY44" s="204" t="str">
        <f t="shared" si="18"/>
        <v/>
      </c>
      <c r="AZ44" s="195">
        <f t="shared" si="20"/>
        <v>0</v>
      </c>
      <c r="BA44" s="195"/>
      <c r="BB44" s="195"/>
      <c r="BC44" s="195">
        <f t="shared" si="11"/>
        <v>0</v>
      </c>
      <c r="BD44" s="195"/>
      <c r="BE44" s="195">
        <f t="shared" si="9"/>
        <v>0</v>
      </c>
    </row>
    <row r="45" spans="1:86" ht="18" customHeight="1">
      <c r="A45" s="8" t="str">
        <f t="shared" si="12"/>
        <v/>
      </c>
      <c r="B45" s="186" t="str">
        <f t="shared" si="10"/>
        <v/>
      </c>
      <c r="C45" s="11" t="str">
        <f>IF(E45="","",+'5-课消明细表'!$G$2)</f>
        <v/>
      </c>
      <c r="D45" s="187"/>
      <c r="E45" s="113"/>
      <c r="F45" s="12" t="str">
        <f>IF(E45="","",IFERROR(VLOOKUP(E45,'1-学员信息表'!A:AG,2,0),"错误"))</f>
        <v/>
      </c>
      <c r="G45" s="187"/>
      <c r="H45" s="188"/>
      <c r="I45" s="112"/>
      <c r="J45" s="189"/>
      <c r="K45" s="190"/>
      <c r="L45" s="205" t="str">
        <f>IF(E45="","",IFERROR(VLOOKUP(E45,'1-学员信息表'!A:AG,20,0),"错误"))</f>
        <v/>
      </c>
      <c r="M45" s="192"/>
      <c r="N45" s="193"/>
      <c r="O45" s="203"/>
      <c r="P45" s="190"/>
      <c r="Q45" s="194"/>
      <c r="R45" s="194"/>
      <c r="S45" s="195">
        <f t="shared" si="19"/>
        <v>0</v>
      </c>
      <c r="T45" s="196"/>
      <c r="U45" s="197"/>
      <c r="V45" s="198" t="str">
        <f>IF(E45="","",IFERROR(VLOOKUP(E45,'1-学员信息表'!A:AG,8,0),"错误"))</f>
        <v/>
      </c>
      <c r="W45" s="199"/>
      <c r="X45" s="199"/>
      <c r="Y45" s="113"/>
      <c r="Z45" s="199"/>
      <c r="AA45" s="200" t="str">
        <f>IF(I45="","",IFERROR(VLOOKUP(I45,'2-班级信息'!A:AM,23,0),"错误"))</f>
        <v/>
      </c>
      <c r="AB45" s="201">
        <f t="shared" si="1"/>
        <v>0</v>
      </c>
      <c r="AC45" s="201"/>
      <c r="AD45" s="198" t="str">
        <f>IF(I45="","",IFERROR(VLOOKUP(I45,'2-班级信息'!A:AM,24,0),"错误"))</f>
        <v/>
      </c>
      <c r="AE45" s="201">
        <f t="shared" si="2"/>
        <v>0</v>
      </c>
      <c r="AF45" s="201"/>
      <c r="AG45" s="202" t="str">
        <f t="shared" si="13"/>
        <v/>
      </c>
      <c r="AH45" s="201"/>
      <c r="AI45" s="201"/>
      <c r="AJ45" s="198" t="str">
        <f t="shared" si="14"/>
        <v/>
      </c>
      <c r="AK45" s="201">
        <f t="shared" si="15"/>
        <v>0</v>
      </c>
      <c r="AL45" s="201"/>
      <c r="AM45" s="202" t="str">
        <f t="shared" si="16"/>
        <v/>
      </c>
      <c r="AN45" s="201">
        <f t="shared" si="5"/>
        <v>0</v>
      </c>
      <c r="AO45" s="201"/>
      <c r="AP45" s="202"/>
      <c r="AQ45" s="201"/>
      <c r="AR45" s="203"/>
      <c r="AS45" s="206"/>
      <c r="AT45" s="201">
        <f t="shared" si="21"/>
        <v>0</v>
      </c>
      <c r="AU45" s="201"/>
      <c r="AV45" s="202" t="str">
        <f t="shared" si="17"/>
        <v/>
      </c>
      <c r="AW45" s="201">
        <f t="shared" si="22"/>
        <v>0</v>
      </c>
      <c r="AX45" s="201"/>
      <c r="AY45" s="204" t="str">
        <f t="shared" si="18"/>
        <v/>
      </c>
      <c r="AZ45" s="195">
        <f t="shared" si="20"/>
        <v>0</v>
      </c>
      <c r="BA45" s="195"/>
      <c r="BB45" s="195"/>
      <c r="BC45" s="195">
        <f t="shared" si="11"/>
        <v>0</v>
      </c>
      <c r="BD45" s="195"/>
      <c r="BE45" s="195">
        <f t="shared" si="9"/>
        <v>0</v>
      </c>
    </row>
    <row r="46" spans="1:86" ht="18" customHeight="1">
      <c r="A46" s="8" t="str">
        <f t="shared" si="12"/>
        <v/>
      </c>
      <c r="B46" s="186" t="str">
        <f t="shared" si="10"/>
        <v/>
      </c>
      <c r="C46" s="11" t="str">
        <f>IF(E46="","",+'5-课消明细表'!$G$2)</f>
        <v/>
      </c>
      <c r="D46" s="187"/>
      <c r="E46" s="113"/>
      <c r="F46" s="12" t="str">
        <f>IF(E46="","",IFERROR(VLOOKUP(E46,'1-学员信息表'!A:AG,2,0),"错误"))</f>
        <v/>
      </c>
      <c r="G46" s="187"/>
      <c r="H46" s="188"/>
      <c r="I46" s="112"/>
      <c r="J46" s="189"/>
      <c r="K46" s="190"/>
      <c r="L46" s="205" t="str">
        <f>IF(E46="","",IFERROR(VLOOKUP(E46,'1-学员信息表'!A:AG,20,0),"错误"))</f>
        <v/>
      </c>
      <c r="M46" s="192"/>
      <c r="N46" s="193"/>
      <c r="O46" s="203"/>
      <c r="P46" s="190"/>
      <c r="Q46" s="194"/>
      <c r="R46" s="194"/>
      <c r="S46" s="195">
        <f t="shared" si="19"/>
        <v>0</v>
      </c>
      <c r="T46" s="196"/>
      <c r="U46" s="197"/>
      <c r="V46" s="198" t="str">
        <f>IF(E46="","",IFERROR(VLOOKUP(E46,'1-学员信息表'!A:AG,8,0),"错误"))</f>
        <v/>
      </c>
      <c r="W46" s="199"/>
      <c r="X46" s="199"/>
      <c r="Y46" s="113"/>
      <c r="Z46" s="199"/>
      <c r="AA46" s="200" t="str">
        <f>IF(I46="","",IFERROR(VLOOKUP(I46,'2-班级信息'!A:AM,23,0),"错误"))</f>
        <v/>
      </c>
      <c r="AB46" s="201">
        <f t="shared" si="1"/>
        <v>0</v>
      </c>
      <c r="AC46" s="201"/>
      <c r="AD46" s="198" t="str">
        <f>IF(I46="","",IFERROR(VLOOKUP(I46,'2-班级信息'!A:AM,24,0),"错误"))</f>
        <v/>
      </c>
      <c r="AE46" s="201">
        <f t="shared" si="2"/>
        <v>0</v>
      </c>
      <c r="AF46" s="201"/>
      <c r="AG46" s="202" t="str">
        <f t="shared" si="13"/>
        <v/>
      </c>
      <c r="AH46" s="201"/>
      <c r="AI46" s="201"/>
      <c r="AJ46" s="198" t="str">
        <f t="shared" si="14"/>
        <v/>
      </c>
      <c r="AK46" s="201">
        <f t="shared" si="15"/>
        <v>0</v>
      </c>
      <c r="AL46" s="201"/>
      <c r="AM46" s="202" t="str">
        <f t="shared" si="16"/>
        <v/>
      </c>
      <c r="AN46" s="201">
        <f t="shared" si="5"/>
        <v>0</v>
      </c>
      <c r="AO46" s="201"/>
      <c r="AP46" s="202"/>
      <c r="AQ46" s="201"/>
      <c r="AR46" s="203"/>
      <c r="AS46" s="206"/>
      <c r="AT46" s="201">
        <f t="shared" si="21"/>
        <v>0</v>
      </c>
      <c r="AU46" s="201"/>
      <c r="AV46" s="202" t="str">
        <f t="shared" si="17"/>
        <v/>
      </c>
      <c r="AW46" s="201">
        <f t="shared" si="22"/>
        <v>0</v>
      </c>
      <c r="AX46" s="201"/>
      <c r="AY46" s="204" t="str">
        <f t="shared" si="18"/>
        <v/>
      </c>
      <c r="AZ46" s="195">
        <f t="shared" si="20"/>
        <v>0</v>
      </c>
      <c r="BA46" s="195"/>
      <c r="BB46" s="195"/>
      <c r="BC46" s="195">
        <f t="shared" si="11"/>
        <v>0</v>
      </c>
      <c r="BD46" s="195"/>
      <c r="BE46" s="195">
        <f t="shared" si="9"/>
        <v>0</v>
      </c>
    </row>
  </sheetData>
  <sheetProtection autoFilter="0" pivotTables="0"/>
  <protectedRanges>
    <protectedRange sqref="AR1:AS1048576" name="区域3"/>
    <protectedRange sqref="D1:E1048576 G1:I1048576" name="区域1"/>
    <protectedRange sqref="M1:R2 T1:U2 W1:Z1048576 M6:R1048576 T6:U1048576" name="区域2"/>
    <protectedRange sqref="BG1:BI1048576" name="区域4"/>
    <protectedRange sqref="M3:R5" name="区域2_1"/>
    <protectedRange sqref="T3:U5" name="区域2_2"/>
  </protectedRanges>
  <mergeCells count="36">
    <mergeCell ref="Z1:Z2"/>
    <mergeCell ref="AA1:AC1"/>
    <mergeCell ref="R1:R2"/>
    <mergeCell ref="S1:S2"/>
    <mergeCell ref="T1:T2"/>
    <mergeCell ref="U1:U2"/>
    <mergeCell ref="V1:V2"/>
    <mergeCell ref="W1:W2"/>
    <mergeCell ref="X1:X2"/>
    <mergeCell ref="Y1:Y2"/>
    <mergeCell ref="M1:M2"/>
    <mergeCell ref="N1:N2"/>
    <mergeCell ref="O1:O2"/>
    <mergeCell ref="P1:P2"/>
    <mergeCell ref="Q1:Q2"/>
    <mergeCell ref="H1:H2"/>
    <mergeCell ref="I1:I2"/>
    <mergeCell ref="J1:J2"/>
    <mergeCell ref="K1:K2"/>
    <mergeCell ref="L1:L2"/>
    <mergeCell ref="A1:A2"/>
    <mergeCell ref="D1:D2"/>
    <mergeCell ref="C1:C2"/>
    <mergeCell ref="F1:F2"/>
    <mergeCell ref="G1:G2"/>
    <mergeCell ref="B1:B2"/>
    <mergeCell ref="E1:E2"/>
    <mergeCell ref="AR1:AU1"/>
    <mergeCell ref="AV1:AX1"/>
    <mergeCell ref="AY1:BA1"/>
    <mergeCell ref="BB1:BB2"/>
    <mergeCell ref="AD1:AF1"/>
    <mergeCell ref="AG1:AI1"/>
    <mergeCell ref="AJ1:AL1"/>
    <mergeCell ref="AM1:AO1"/>
    <mergeCell ref="AP1:AQ1"/>
  </mergeCells>
  <phoneticPr fontId="4" type="noConversion"/>
  <conditionalFormatting sqref="H2:H4 H7:H46 F3:F46">
    <cfRule type="cellIs" dxfId="10" priority="17" operator="equal">
      <formula>"错误"</formula>
    </cfRule>
  </conditionalFormatting>
  <conditionalFormatting sqref="I1">
    <cfRule type="cellIs" dxfId="9" priority="11" operator="equal">
      <formula>"错误"</formula>
    </cfRule>
  </conditionalFormatting>
  <conditionalFormatting sqref="BG2:BI2">
    <cfRule type="cellIs" dxfId="8" priority="9" operator="equal">
      <formula>"错误"</formula>
    </cfRule>
  </conditionalFormatting>
  <conditionalFormatting sqref="H5:H6 F5:F6">
    <cfRule type="cellIs" dxfId="7" priority="8" operator="equal">
      <formula>"错误"</formula>
    </cfRule>
  </conditionalFormatting>
  <conditionalFormatting sqref="H2:H4 H7:H46 F3:F46">
    <cfRule type="cellIs" dxfId="6" priority="7" operator="equal">
      <formula>"错误"</formula>
    </cfRule>
  </conditionalFormatting>
  <conditionalFormatting sqref="I1">
    <cfRule type="cellIs" dxfId="5" priority="6" operator="equal">
      <formula>"错误"</formula>
    </cfRule>
  </conditionalFormatting>
  <conditionalFormatting sqref="H5:H6 F5:F6">
    <cfRule type="cellIs" dxfId="4" priority="5" operator="equal">
      <formula>"错误"</formula>
    </cfRule>
  </conditionalFormatting>
  <conditionalFormatting sqref="I4:I5">
    <cfRule type="cellIs" dxfId="3" priority="4" operator="equal">
      <formula>"错误"</formula>
    </cfRule>
  </conditionalFormatting>
  <conditionalFormatting sqref="I4:I5">
    <cfRule type="cellIs" dxfId="2" priority="3" operator="equal">
      <formula>"错误"</formula>
    </cfRule>
  </conditionalFormatting>
  <conditionalFormatting sqref="I4:I5">
    <cfRule type="cellIs" dxfId="1" priority="2" operator="equal">
      <formula>"错误"</formula>
    </cfRule>
  </conditionalFormatting>
  <conditionalFormatting sqref="I4:I5">
    <cfRule type="cellIs" dxfId="0" priority="1" operator="equal">
      <formula>"错误"</formula>
    </cfRule>
  </conditionalFormatting>
  <dataValidations count="6">
    <dataValidation type="list" allowBlank="1" showInputMessage="1" showErrorMessage="1" sqref="H47:H1048576">
      <formula1>$BP$1:$BP$9</formula1>
    </dataValidation>
    <dataValidation type="list" allowBlank="1" showInputMessage="1" showErrorMessage="1" sqref="G3:G46">
      <formula1>$BO$3:$BO$5</formula1>
    </dataValidation>
    <dataValidation type="list" allowBlank="1" showInputMessage="1" showErrorMessage="1" sqref="D3:D46">
      <formula1>$BL$3:$BL$8</formula1>
    </dataValidation>
    <dataValidation type="list" allowBlank="1" showInputMessage="1" showErrorMessage="1" sqref="AS5:AS46">
      <formula1>"招生顾问,招生主任,招生副校长"</formula1>
    </dataValidation>
    <dataValidation type="list" allowBlank="1" showInputMessage="1" showErrorMessage="1" sqref="H3:H46">
      <formula1>学习卡结算类型</formula1>
    </dataValidation>
    <dataValidation type="list" allowBlank="1" showInputMessage="1" showErrorMessage="1" sqref="AS3:AS4">
      <formula1>"招生顾问,招生主任,招生副校长,行政,教师"</formula1>
    </dataValidation>
  </dataValidations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命名范围</vt:lpstr>
      </vt:variant>
      <vt:variant>
        <vt:i4>5</vt:i4>
      </vt:variant>
    </vt:vector>
  </HeadingPairs>
  <TitlesOfParts>
    <vt:vector size="22" baseType="lpstr">
      <vt:lpstr>封面</vt:lpstr>
      <vt:lpstr>班级编码</vt:lpstr>
      <vt:lpstr>1-学员信息表</vt:lpstr>
      <vt:lpstr>2-班级信息</vt:lpstr>
      <vt:lpstr>3-班级学员信息表</vt:lpstr>
      <vt:lpstr>4-收据记录表</vt:lpstr>
      <vt:lpstr>Sheet11</vt:lpstr>
      <vt:lpstr>5-咨询师业绩明细表</vt:lpstr>
      <vt:lpstr>5-课消明细表</vt:lpstr>
      <vt:lpstr>6-开班明细表</vt:lpstr>
      <vt:lpstr>6-学员费用预警表</vt:lpstr>
      <vt:lpstr>7-市场业绩</vt:lpstr>
      <vt:lpstr>8-市场占有率</vt:lpstr>
      <vt:lpstr>10-新增明细</vt:lpstr>
      <vt:lpstr>11-减少明细</vt:lpstr>
      <vt:lpstr>12-经营数据表</vt:lpstr>
      <vt:lpstr>13-退费</vt:lpstr>
      <vt:lpstr>'7-市场业绩'!Print_Area</vt:lpstr>
      <vt:lpstr>'8-市场占有率'!Print_Area</vt:lpstr>
      <vt:lpstr>'8-市场占有率'!Print_Titles</vt:lpstr>
      <vt:lpstr>班型</vt:lpstr>
      <vt:lpstr>学习卡结算类型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CH</cp:lastModifiedBy>
  <cp:lastPrinted>2017-07-30T03:08:17Z</cp:lastPrinted>
  <dcterms:created xsi:type="dcterms:W3CDTF">2008-09-11T17:22:52Z</dcterms:created>
  <dcterms:modified xsi:type="dcterms:W3CDTF">2017-09-03T07:27:10Z</dcterms:modified>
</cp:coreProperties>
</file>